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029"/>
  <workbookPr/>
  <mc:AlternateContent xmlns:mc="http://schemas.openxmlformats.org/markup-compatibility/2006">
    <mc:Choice Requires="x15">
      <x15ac:absPath xmlns:x15ac="http://schemas.microsoft.com/office/spreadsheetml/2010/11/ac" url="C:\Users\zstanova\Desktop\"/>
    </mc:Choice>
  </mc:AlternateContent>
  <xr:revisionPtr revIDLastSave="0" documentId="13_ncr:1_{4CD659E3-6B3A-45A2-A605-53C80AC8CE55}" xr6:coauthVersionLast="28" xr6:coauthVersionMax="28" xr10:uidLastSave="{00000000-0000-0000-0000-000000000000}"/>
  <bookViews>
    <workbookView xWindow="0" yWindow="0" windowWidth="21570" windowHeight="7965" activeTab="6" xr2:uid="{00000000-000D-0000-FFFF-FFFF00000000}"/>
  </bookViews>
  <sheets>
    <sheet name="VstupHlavička" sheetId="2" r:id="rId1"/>
    <sheet name="Hlavicka" sheetId="3" r:id="rId2"/>
    <sheet name="hk2017" sheetId="4" r:id="rId3"/>
    <sheet name="hk2016" sheetId="5" r:id="rId4"/>
    <sheet name="Osnova" sheetId="6" state="hidden" r:id="rId5"/>
    <sheet name="ANALYTIKAVUJ" sheetId="7" r:id="rId6"/>
    <sheet name="poznamky 2017" sheetId="8" r:id="rId7"/>
    <sheet name="SUVAHAVUJ" sheetId="9" r:id="rId8"/>
    <sheet name="CASH FLOW DU n" sheetId="10" r:id="rId9"/>
    <sheet name="Tranformacia" sheetId="31" state="hidden"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Hárok1" sheetId="32" r:id="rId23"/>
    <sheet name="Hárok2" sheetId="33" r:id="rId24"/>
    <sheet name="S 008" sheetId="23" r:id="rId25"/>
    <sheet name="S 009" sheetId="24" r:id="rId26"/>
    <sheet name="VZS 010" sheetId="25" r:id="rId27"/>
    <sheet name="VZP 011" sheetId="26" r:id="rId28"/>
    <sheet name="VZP 012" sheetId="27" r:id="rId29"/>
  </sheets>
  <externalReferences>
    <externalReference r:id="rId30"/>
    <externalReference r:id="rId31"/>
    <externalReference r:id="rId32"/>
    <externalReference r:id="rId33"/>
    <externalReference r:id="rId34"/>
    <externalReference r:id="rId35"/>
    <externalReference r:id="rId36"/>
    <externalReference r:id="rId37"/>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4">#REF!</definedName>
    <definedName name="COUNTIFTabulka" localSheetId="25">#REF!</definedName>
    <definedName name="COUNTIFTabulka" localSheetId="11">#REF!</definedName>
    <definedName name="COUNTIFTabulka" localSheetId="9">#REF!</definedName>
    <definedName name="COUNTIFTabulka" localSheetId="0">#REF!</definedName>
    <definedName name="COUNTIFTabulka" localSheetId="27">#REF!</definedName>
    <definedName name="COUNTIFTabulka" localSheetId="28">#REF!</definedName>
    <definedName name="COUNTIFTabulka" localSheetId="26">#REF!</definedName>
    <definedName name="COUNTIFTabulka">#REF!</definedName>
    <definedName name="DANOVE" localSheetId="9">#REF!</definedName>
    <definedName name="DANOVE">#REF!</definedName>
    <definedName name="Fedtaxtable" localSheetId="8">'[3]Tvorba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21">'[4]Tvorba vykazov'!#REF!</definedName>
    <definedName name="Fedtaxtable" localSheetId="24">'[4]Tvorba vykazov'!#REF!</definedName>
    <definedName name="Fedtaxtable" localSheetId="25">'[4]Tvorba vykazov'!#REF!</definedName>
    <definedName name="Fedtaxtable" localSheetId="11">'[3]Tvorba vykazov'!#REF!</definedName>
    <definedName name="Fedtaxtable" localSheetId="9">'[3]Tvorba vykazov'!#REF!</definedName>
    <definedName name="Fedtaxtable" localSheetId="0">'[3]Tvorba vykazov'!#REF!</definedName>
    <definedName name="Fedtaxtable" localSheetId="27">'[4]Tvorba vykazov'!#REF!</definedName>
    <definedName name="Fedtaxtable" localSheetId="28">'[4]Tvorba vykazov'!#REF!</definedName>
    <definedName name="Fedtaxtable" localSheetId="26">'[4]Tvorba vykazov'!#REF!</definedName>
    <definedName name="Fedtaxtable">'[3]Tvorba vykazov'!#REF!</definedName>
    <definedName name="Choices_Wrapper" localSheetId="9">Tranformacia!Choices_Wrapper</definedName>
    <definedName name="Choices_Wrapper">[0]!Choices_Wrapper</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4">#REF!</definedName>
    <definedName name="KomentarFunkcieLEN" localSheetId="25">#REF!</definedName>
    <definedName name="KomentarFunkcieLEN" localSheetId="11">#REF!</definedName>
    <definedName name="KomentarFunkcieLEN" localSheetId="9">#REF!</definedName>
    <definedName name="KomentarFunkcieLEN" localSheetId="0">#REF!</definedName>
    <definedName name="KomentarFunkcieLEN" localSheetId="27">#REF!</definedName>
    <definedName name="KomentarFunkcieLEN" localSheetId="28">#REF!</definedName>
    <definedName name="KomentarFunkcieLEN" localSheetId="26">#REF!</definedName>
    <definedName name="KomentarFunkcieLEN">#REF!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4">#REF!</definedName>
    <definedName name="KomentarFunkcieSEARCH" localSheetId="25">#REF!</definedName>
    <definedName name="KomentarFunkcieSEARCH" localSheetId="11">#REF!</definedName>
    <definedName name="KomentarFunkcieSEARCH" localSheetId="9">#REF!</definedName>
    <definedName name="KomentarFunkcieSEARCH" localSheetId="0">#REF!</definedName>
    <definedName name="KomentarFunkcieSEARCH" localSheetId="27">#REF!</definedName>
    <definedName name="KomentarFunkcieSEARCH" localSheetId="28">#REF!</definedName>
    <definedName name="KomentarFunkcieSEARCH" localSheetId="26">#REF!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n'!$A$1:$AV$120</definedName>
    <definedName name="_xlnm.Print_Area" localSheetId="3">'hk2016'!$A$1:$I$65</definedName>
    <definedName name="_xlnm.Print_Area" localSheetId="2">'hk2017'!$A$1:$I$80</definedName>
    <definedName name="_xlnm.Print_Area" localSheetId="1">Hlavicka!$H$1:$AQ$58</definedName>
    <definedName name="_xlnm.Print_Area" localSheetId="6">'poznamky 2017'!$A$1:$BB$1594</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4">'S 008'!$A$1:$GW$34</definedName>
    <definedName name="_xlnm.Print_Area" localSheetId="25">'S 009'!$A$1:$GW$34</definedName>
    <definedName name="_xlnm.Print_Area" localSheetId="7">SUVAHAVUJ!$D$1:$X$209</definedName>
    <definedName name="_xlnm.Print_Area" localSheetId="27">'VZP 011'!$A$1:$GW$34</definedName>
    <definedName name="_xlnm.Print_Area" localSheetId="28">'VZP 012'!$A$1:$GW$146</definedName>
    <definedName name="_xlnm.Print_Area" localSheetId="26">'VZS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[5]!Tabuľka2[#All]</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4">#REF!</definedName>
    <definedName name="taxtable" localSheetId="25">#REF!</definedName>
    <definedName name="taxtable" localSheetId="11">#REF!</definedName>
    <definedName name="taxtable" localSheetId="9">#REF!</definedName>
    <definedName name="taxtable" localSheetId="0">#REF!</definedName>
    <definedName name="taxtable" localSheetId="27">#REF!</definedName>
    <definedName name="taxtable" localSheetId="28">#REF!</definedName>
    <definedName name="taxtable" localSheetId="26">#REF!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49" i="9" l="1"/>
  <c r="AI1019" i="8" l="1"/>
  <c r="AI1020" i="8"/>
  <c r="AI1021" i="8"/>
  <c r="AI1022" i="8"/>
  <c r="AI1023" i="8"/>
  <c r="AI1024" i="8"/>
  <c r="AI1025" i="8"/>
  <c r="AI1026" i="8"/>
  <c r="AI1027" i="8"/>
  <c r="AI1028" i="8"/>
  <c r="AI1029" i="8"/>
  <c r="AI1030" i="8"/>
  <c r="AI1018" i="8"/>
  <c r="AI1032" i="8" l="1"/>
  <c r="AQ692" i="8"/>
  <c r="N692" i="8"/>
  <c r="DE2" i="17" l="1"/>
  <c r="AT2" i="17"/>
  <c r="C5" i="2"/>
  <c r="AH579" i="8"/>
  <c r="AA579" i="8"/>
  <c r="T579" i="8"/>
  <c r="F246" i="31" l="1"/>
  <c r="E246" i="31"/>
  <c r="D246" i="31"/>
  <c r="C246" i="31"/>
  <c r="F238" i="31"/>
  <c r="E238" i="31"/>
  <c r="D238" i="31"/>
  <c r="C238" i="31"/>
  <c r="F231" i="31"/>
  <c r="E231" i="31"/>
  <c r="D231" i="31"/>
  <c r="C231" i="31"/>
  <c r="A231" i="31"/>
  <c r="A232" i="31" s="1"/>
  <c r="A233" i="31" s="1"/>
  <c r="A234" i="31" s="1"/>
  <c r="A235" i="31" s="1"/>
  <c r="C229" i="31"/>
  <c r="A219" i="31"/>
  <c r="A220" i="31" s="1"/>
  <c r="A221" i="31" s="1"/>
  <c r="A222" i="31" s="1"/>
  <c r="A223" i="31" s="1"/>
  <c r="A224" i="31" s="1"/>
  <c r="A225" i="31" s="1"/>
  <c r="A226" i="31" s="1"/>
  <c r="C218" i="31"/>
  <c r="C177" i="31"/>
  <c r="C161" i="31"/>
  <c r="C117" i="31"/>
  <c r="A96" i="31"/>
  <c r="A97" i="31" s="1"/>
  <c r="A98" i="31" s="1"/>
  <c r="A99" i="31" s="1"/>
  <c r="A100" i="31" s="1"/>
  <c r="A101" i="31" s="1"/>
  <c r="A102" i="31" s="1"/>
  <c r="A103" i="31" s="1"/>
  <c r="A104" i="31" s="1"/>
  <c r="A105" i="31" s="1"/>
  <c r="A106" i="31" s="1"/>
  <c r="A107" i="31" s="1"/>
  <c r="A108" i="31" s="1"/>
  <c r="A109" i="31" s="1"/>
  <c r="A110" i="31" s="1"/>
  <c r="A111" i="31" s="1"/>
  <c r="A112" i="31" s="1"/>
  <c r="A113"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3" i="31" s="1"/>
  <c r="A144" i="31" s="1"/>
  <c r="A145" i="31" s="1"/>
  <c r="A146" i="31" s="1"/>
  <c r="A147" i="31" s="1"/>
  <c r="A148" i="31" s="1"/>
  <c r="A149" i="31" s="1"/>
  <c r="A150" i="31" s="1"/>
  <c r="A151" i="31" s="1"/>
  <c r="A152" i="31" s="1"/>
  <c r="A153" i="31" s="1"/>
  <c r="A154" i="31" s="1"/>
  <c r="A155" i="31" s="1"/>
  <c r="A156" i="31" s="1"/>
  <c r="A157" i="31" s="1"/>
  <c r="A158" i="31" s="1"/>
  <c r="A162" i="31" s="1"/>
  <c r="A163" i="31" s="1"/>
  <c r="A164" i="31" s="1"/>
  <c r="A165" i="31" s="1"/>
  <c r="A166" i="31" s="1"/>
  <c r="A167" i="31" s="1"/>
  <c r="A168" i="31" s="1"/>
  <c r="A169" i="31" s="1"/>
  <c r="A170" i="31" s="1"/>
  <c r="A171" i="31" s="1"/>
  <c r="A172" i="31" s="1"/>
  <c r="A173" i="31" s="1"/>
  <c r="A174" i="31" s="1"/>
  <c r="A178" i="31" s="1"/>
  <c r="C94" i="31"/>
  <c r="F88" i="31"/>
  <c r="E88" i="31"/>
  <c r="F86" i="31"/>
  <c r="E86" i="31"/>
  <c r="F85" i="31"/>
  <c r="E85" i="31"/>
  <c r="F83" i="31"/>
  <c r="E83" i="31"/>
  <c r="F82" i="31"/>
  <c r="E82" i="31"/>
  <c r="F81" i="31"/>
  <c r="E81" i="31"/>
  <c r="F80" i="31"/>
  <c r="E80" i="31"/>
  <c r="F74" i="31"/>
  <c r="E74" i="31"/>
  <c r="F73" i="31"/>
  <c r="E73" i="31"/>
  <c r="F72" i="31"/>
  <c r="E72" i="31"/>
  <c r="E233" i="31" s="1"/>
  <c r="F71" i="31"/>
  <c r="E71" i="31"/>
  <c r="F70" i="31"/>
  <c r="E70" i="31"/>
  <c r="F69" i="31"/>
  <c r="E69" i="31"/>
  <c r="F68" i="31"/>
  <c r="E68" i="31"/>
  <c r="F67" i="31"/>
  <c r="E67" i="31"/>
  <c r="F66" i="31"/>
  <c r="E66" i="31"/>
  <c r="F65" i="31"/>
  <c r="E65" i="31"/>
  <c r="F64" i="31"/>
  <c r="E64" i="31"/>
  <c r="F63" i="31"/>
  <c r="E63" i="31"/>
  <c r="F62" i="31"/>
  <c r="E62" i="31"/>
  <c r="F61" i="31"/>
  <c r="E61" i="31"/>
  <c r="A60" i="31"/>
  <c r="F59" i="31"/>
  <c r="E59" i="31"/>
  <c r="F58" i="31"/>
  <c r="E58" i="31"/>
  <c r="A56" i="31"/>
  <c r="C55" i="31"/>
  <c r="F53" i="31"/>
  <c r="E53" i="31"/>
  <c r="F52" i="31"/>
  <c r="E52" i="31"/>
  <c r="F51" i="31"/>
  <c r="E51" i="31"/>
  <c r="F50" i="31"/>
  <c r="E50" i="31"/>
  <c r="F48" i="31"/>
  <c r="E48" i="31"/>
  <c r="F47" i="31"/>
  <c r="E47" i="31"/>
  <c r="F46" i="31"/>
  <c r="E46" i="31"/>
  <c r="F45" i="31"/>
  <c r="E45" i="31"/>
  <c r="F44" i="31"/>
  <c r="E44" i="31"/>
  <c r="F43" i="31"/>
  <c r="E43" i="31"/>
  <c r="F42" i="31"/>
  <c r="E42" i="31"/>
  <c r="F41" i="31"/>
  <c r="E41" i="31"/>
  <c r="F40" i="31"/>
  <c r="E40" i="31"/>
  <c r="F39" i="31"/>
  <c r="E39" i="31"/>
  <c r="F38" i="31"/>
  <c r="E38" i="31"/>
  <c r="F37" i="31"/>
  <c r="E37" i="31"/>
  <c r="F35" i="31"/>
  <c r="E35" i="31"/>
  <c r="F34" i="31"/>
  <c r="F113" i="31" s="1"/>
  <c r="E34" i="31"/>
  <c r="E113" i="31" s="1"/>
  <c r="F32" i="31"/>
  <c r="E32" i="31"/>
  <c r="F31" i="31"/>
  <c r="E31" i="31"/>
  <c r="F30" i="31"/>
  <c r="E30" i="31"/>
  <c r="F28" i="31"/>
  <c r="E28" i="31"/>
  <c r="F27" i="31"/>
  <c r="E27" i="31"/>
  <c r="F25" i="31"/>
  <c r="E25" i="31"/>
  <c r="F24" i="31"/>
  <c r="E24" i="31"/>
  <c r="F23" i="31"/>
  <c r="E23" i="31"/>
  <c r="F22" i="31"/>
  <c r="E22" i="31"/>
  <c r="F21" i="31"/>
  <c r="E21" i="31"/>
  <c r="F18" i="31"/>
  <c r="E18" i="31"/>
  <c r="F17" i="31"/>
  <c r="E17" i="31"/>
  <c r="F16" i="31"/>
  <c r="E16" i="31"/>
  <c r="F15" i="31"/>
  <c r="E15" i="31"/>
  <c r="F14" i="31"/>
  <c r="E14" i="31"/>
  <c r="F13" i="31"/>
  <c r="E13" i="31"/>
  <c r="F12" i="31"/>
  <c r="E12" i="31"/>
  <c r="F11" i="31"/>
  <c r="E11" i="31"/>
  <c r="F10" i="31"/>
  <c r="E10" i="31"/>
  <c r="F9" i="31"/>
  <c r="E9" i="31"/>
  <c r="F8" i="31"/>
  <c r="E8" i="31"/>
  <c r="F7" i="31"/>
  <c r="E7" i="31"/>
  <c r="F6" i="31"/>
  <c r="F5" i="31" s="1"/>
  <c r="F147" i="31" s="1"/>
  <c r="E6" i="31"/>
  <c r="D3" i="31"/>
  <c r="E3" i="31" s="1"/>
  <c r="E36" i="31" l="1"/>
  <c r="F36" i="31"/>
  <c r="F49" i="31"/>
  <c r="F143" i="31" s="1"/>
  <c r="F20" i="31"/>
  <c r="F123" i="31" s="1"/>
  <c r="E167" i="31"/>
  <c r="E79" i="31"/>
  <c r="E84" i="31"/>
  <c r="F145" i="31"/>
  <c r="E5" i="31"/>
  <c r="F144" i="31"/>
  <c r="E49" i="31"/>
  <c r="E143" i="31" s="1"/>
  <c r="F167" i="31"/>
  <c r="F79" i="31"/>
  <c r="F84" i="31"/>
  <c r="F33" i="31"/>
  <c r="E20" i="31"/>
  <c r="E123" i="31" s="1"/>
  <c r="E57" i="31"/>
  <c r="E90" i="31" s="1"/>
  <c r="F78" i="31"/>
  <c r="F77" i="31"/>
  <c r="E97" i="31"/>
  <c r="E77" i="31"/>
  <c r="F103" i="31"/>
  <c r="F101" i="31"/>
  <c r="F108" i="31"/>
  <c r="F99" i="31"/>
  <c r="F98" i="31"/>
  <c r="E144" i="31"/>
  <c r="E119" i="31"/>
  <c r="E229" i="31"/>
  <c r="E218" i="31"/>
  <c r="E177" i="31"/>
  <c r="E161" i="31"/>
  <c r="E55" i="31"/>
  <c r="E117" i="31"/>
  <c r="E94" i="31"/>
  <c r="F3" i="31"/>
  <c r="E146" i="31"/>
  <c r="E147" i="31"/>
  <c r="F57" i="31"/>
  <c r="F198" i="31"/>
  <c r="F170" i="31"/>
  <c r="F128" i="31"/>
  <c r="E76" i="31"/>
  <c r="E169" i="31" s="1"/>
  <c r="E173" i="31" s="1"/>
  <c r="E78" i="31"/>
  <c r="E91" i="31"/>
  <c r="F95" i="31"/>
  <c r="F114" i="31" s="1"/>
  <c r="E145" i="31"/>
  <c r="F171" i="31"/>
  <c r="F19" i="31"/>
  <c r="D229" i="31"/>
  <c r="D218" i="31"/>
  <c r="D177" i="31"/>
  <c r="D161" i="31"/>
  <c r="D55" i="31"/>
  <c r="F233" i="31"/>
  <c r="F97" i="31"/>
  <c r="F104" i="31" s="1"/>
  <c r="F76" i="31"/>
  <c r="F169" i="31" s="1"/>
  <c r="F173" i="31" s="1"/>
  <c r="F91" i="31"/>
  <c r="F105" i="31"/>
  <c r="E19" i="31"/>
  <c r="E26" i="31"/>
  <c r="E29" i="31"/>
  <c r="E33" i="31"/>
  <c r="E222" i="31"/>
  <c r="E223" i="31"/>
  <c r="E190" i="31"/>
  <c r="E140" i="31"/>
  <c r="E118" i="31"/>
  <c r="E120" i="31"/>
  <c r="F146" i="31"/>
  <c r="F26" i="31"/>
  <c r="F29" i="31"/>
  <c r="F223" i="31"/>
  <c r="F222" i="31"/>
  <c r="F148" i="31"/>
  <c r="F242" i="31"/>
  <c r="F190" i="31"/>
  <c r="F109" i="31"/>
  <c r="F100" i="31"/>
  <c r="F110" i="31"/>
  <c r="E198" i="31"/>
  <c r="E171" i="31"/>
  <c r="E170" i="31"/>
  <c r="E128" i="31"/>
  <c r="D94" i="31"/>
  <c r="D117" i="31"/>
  <c r="F120" i="31"/>
  <c r="F140" i="31"/>
  <c r="E148" i="31"/>
  <c r="A239" i="31"/>
  <c r="A240" i="31" s="1"/>
  <c r="A241" i="31" s="1"/>
  <c r="A242" i="31" s="1"/>
  <c r="A243" i="31" s="1"/>
  <c r="A236" i="31"/>
  <c r="A237" i="31" s="1"/>
  <c r="A238" i="31" s="1"/>
  <c r="F4" i="31" l="1"/>
  <c r="F132" i="31" s="1"/>
  <c r="F209" i="31"/>
  <c r="F118" i="31"/>
  <c r="F201" i="31"/>
  <c r="E4" i="31"/>
  <c r="E202" i="31" s="1"/>
  <c r="E209" i="31"/>
  <c r="F135" i="31"/>
  <c r="F106" i="31"/>
  <c r="F205" i="31"/>
  <c r="F119" i="31"/>
  <c r="F203" i="31"/>
  <c r="E166" i="31"/>
  <c r="E191" i="31"/>
  <c r="E75" i="31"/>
  <c r="E168" i="31" s="1"/>
  <c r="E201" i="31"/>
  <c r="F234" i="31"/>
  <c r="F229" i="31"/>
  <c r="F218" i="31"/>
  <c r="F177" i="31"/>
  <c r="F161" i="31"/>
  <c r="F55" i="31"/>
  <c r="F117" i="31"/>
  <c r="F94" i="31"/>
  <c r="E221" i="31"/>
  <c r="E237" i="31" s="1"/>
  <c r="F166" i="31"/>
  <c r="F90" i="31"/>
  <c r="F75" i="31"/>
  <c r="F221" i="31"/>
  <c r="F237" i="31" s="1"/>
  <c r="E135" i="31" l="1"/>
  <c r="E208" i="31"/>
  <c r="E132" i="31"/>
  <c r="E203" i="31"/>
  <c r="E136" i="31"/>
  <c r="E180" i="31"/>
  <c r="F202" i="31"/>
  <c r="F137" i="31"/>
  <c r="F136" i="31"/>
  <c r="E193" i="31"/>
  <c r="E138" i="31"/>
  <c r="E187" i="31"/>
  <c r="F124" i="31"/>
  <c r="F191" i="31"/>
  <c r="F133" i="31"/>
  <c r="F187" i="31"/>
  <c r="F180" i="31"/>
  <c r="F134" i="31"/>
  <c r="F138" i="31"/>
  <c r="E133" i="31"/>
  <c r="E205" i="31"/>
  <c r="E124" i="31"/>
  <c r="E137" i="31"/>
  <c r="E134" i="31"/>
  <c r="F193" i="31"/>
  <c r="E184" i="31"/>
  <c r="E87" i="31"/>
  <c r="E89" i="31" s="1"/>
  <c r="E230" i="31" s="1"/>
  <c r="E232" i="31" s="1"/>
  <c r="E235" i="31" s="1"/>
  <c r="E183" i="31"/>
  <c r="F183" i="31"/>
  <c r="F184" i="31"/>
  <c r="F208" i="31"/>
  <c r="F168" i="31"/>
  <c r="F87" i="31"/>
  <c r="F89" i="31" s="1"/>
  <c r="E165" i="31" l="1"/>
  <c r="E188" i="31" s="1"/>
  <c r="E96" i="31"/>
  <c r="E163" i="31"/>
  <c r="E174" i="31"/>
  <c r="E197" i="31" s="1"/>
  <c r="E139" i="31"/>
  <c r="E162" i="31"/>
  <c r="E164" i="31"/>
  <c r="E181" i="31" s="1"/>
  <c r="E207" i="31"/>
  <c r="E152" i="31"/>
  <c r="E158" i="31" s="1"/>
  <c r="E151" i="31"/>
  <c r="E149" i="31"/>
  <c r="E196" i="31" s="1"/>
  <c r="F230" i="31"/>
  <c r="F174" i="31"/>
  <c r="F162" i="31"/>
  <c r="F165" i="31"/>
  <c r="F188" i="31" s="1"/>
  <c r="F164" i="31"/>
  <c r="F96" i="31"/>
  <c r="F163" i="31"/>
  <c r="F139" i="31"/>
  <c r="E179" i="31"/>
  <c r="E219" i="31" l="1"/>
  <c r="E189" i="31"/>
  <c r="E186" i="31" s="1"/>
  <c r="E150" i="31"/>
  <c r="E141" i="31"/>
  <c r="E200" i="31"/>
  <c r="E199" i="31" s="1"/>
  <c r="E142" i="31"/>
  <c r="E182" i="31"/>
  <c r="E178" i="31" s="1"/>
  <c r="E194" i="31"/>
  <c r="E195" i="31"/>
  <c r="F102" i="31"/>
  <c r="F107" i="31"/>
  <c r="F111" i="31" s="1"/>
  <c r="F197" i="31"/>
  <c r="F179" i="31"/>
  <c r="E204" i="31"/>
  <c r="F232" i="31"/>
  <c r="F235" i="31" s="1"/>
  <c r="F239" i="31" s="1"/>
  <c r="F240" i="31" s="1"/>
  <c r="E185" i="31"/>
  <c r="F200" i="31"/>
  <c r="F199" i="31" s="1"/>
  <c r="F181" i="31"/>
  <c r="F189" i="31"/>
  <c r="F185" i="31" s="1"/>
  <c r="F182" i="31"/>
  <c r="F219" i="31"/>
  <c r="F141" i="31"/>
  <c r="F152" i="31"/>
  <c r="F158" i="31" s="1"/>
  <c r="F151" i="31"/>
  <c r="F149" i="31"/>
  <c r="F196" i="31" s="1"/>
  <c r="F142" i="31"/>
  <c r="F207" i="31"/>
  <c r="F150" i="31"/>
  <c r="F186" i="31" l="1"/>
  <c r="F204" i="31"/>
  <c r="F112" i="31"/>
  <c r="F178" i="31"/>
  <c r="F194" i="31"/>
  <c r="F195" i="31"/>
  <c r="FC4" i="17" l="1"/>
  <c r="DE2" i="27"/>
  <c r="CC33" i="26"/>
  <c r="CC32" i="26"/>
  <c r="CC31" i="26"/>
  <c r="CC30" i="26"/>
  <c r="CC29" i="26"/>
  <c r="CC28" i="26"/>
  <c r="DE2" i="26"/>
  <c r="CC33" i="25"/>
  <c r="CC32" i="25"/>
  <c r="CC31" i="25"/>
  <c r="CC30" i="25"/>
  <c r="CC29" i="25"/>
  <c r="CC28" i="25"/>
  <c r="DE2" i="25"/>
  <c r="CC33" i="24"/>
  <c r="CC32" i="24"/>
  <c r="CC31" i="24"/>
  <c r="CC30" i="24"/>
  <c r="CC29" i="24"/>
  <c r="CC28" i="24"/>
  <c r="CC27" i="24"/>
  <c r="DE2" i="24"/>
  <c r="CC33" i="23"/>
  <c r="CC32" i="23"/>
  <c r="CC31" i="23"/>
  <c r="CC30" i="23"/>
  <c r="CC29" i="23"/>
  <c r="CC28" i="23"/>
  <c r="CC27" i="23"/>
  <c r="DE2" i="23"/>
  <c r="CC34" i="22"/>
  <c r="CC33" i="22"/>
  <c r="CC32" i="22"/>
  <c r="CC31" i="22"/>
  <c r="CC30" i="22"/>
  <c r="CC29" i="22"/>
  <c r="CC28" i="22"/>
  <c r="CC27" i="22"/>
  <c r="CC26" i="22"/>
  <c r="DE2" i="22"/>
  <c r="DJ6" i="18"/>
  <c r="DJ6" i="21" s="1"/>
  <c r="AY5" i="18"/>
  <c r="AY5" i="21" s="1"/>
  <c r="DE2" i="18"/>
  <c r="FC4" i="18"/>
  <c r="DE2" i="21"/>
  <c r="AT2" i="27"/>
  <c r="FC4" i="22" l="1"/>
  <c r="EN24" i="22" s="1"/>
  <c r="EN5" i="23" s="1"/>
  <c r="EN5" i="24" s="1"/>
  <c r="EN6" i="25" s="1"/>
  <c r="FC4" i="19"/>
  <c r="FC4" i="21"/>
  <c r="FC4" i="20"/>
  <c r="DJ6" i="22"/>
  <c r="DE2" i="19"/>
  <c r="DE2" i="20"/>
  <c r="AY5" i="20"/>
  <c r="DJ6" i="20"/>
  <c r="AT2" i="21"/>
  <c r="AT2" i="19"/>
  <c r="AY5" i="22"/>
  <c r="AY5" i="19"/>
  <c r="DJ6" i="19"/>
  <c r="AT2" i="20"/>
  <c r="AT2" i="18"/>
  <c r="AT2" i="22"/>
  <c r="AT2" i="23"/>
  <c r="AT2" i="24"/>
  <c r="AT2" i="25"/>
  <c r="AT2" i="26"/>
  <c r="EN6" i="27" l="1"/>
  <c r="EN6" i="26"/>
  <c r="A421" i="11" l="1"/>
  <c r="J421" i="11" s="1"/>
  <c r="J420" i="11" s="1"/>
  <c r="A418" i="11"/>
  <c r="F418" i="11" s="1"/>
  <c r="A417" i="11"/>
  <c r="J417" i="11" s="1"/>
  <c r="A413" i="11"/>
  <c r="H413" i="11" s="1"/>
  <c r="A412" i="11"/>
  <c r="J412" i="11" s="1"/>
  <c r="I409" i="11"/>
  <c r="A409" i="11"/>
  <c r="H409" i="11" s="1"/>
  <c r="A408" i="11"/>
  <c r="J408" i="11" s="1"/>
  <c r="A407" i="11"/>
  <c r="A406" i="11"/>
  <c r="J406" i="11" s="1"/>
  <c r="A405" i="11"/>
  <c r="F405" i="11" s="1"/>
  <c r="J404" i="11"/>
  <c r="I404" i="11"/>
  <c r="H404" i="11"/>
  <c r="F404" i="11"/>
  <c r="E404" i="11"/>
  <c r="D404" i="11"/>
  <c r="A401" i="11"/>
  <c r="E401" i="11" s="1"/>
  <c r="A400" i="11"/>
  <c r="H400" i="11" s="1"/>
  <c r="A397" i="11"/>
  <c r="E397" i="11" s="1"/>
  <c r="E396" i="11"/>
  <c r="A396" i="11"/>
  <c r="I396" i="11" s="1"/>
  <c r="A395" i="11"/>
  <c r="A394" i="11"/>
  <c r="F394" i="11" s="1"/>
  <c r="I393" i="11"/>
  <c r="A393" i="11"/>
  <c r="E393" i="11" s="1"/>
  <c r="A392" i="11"/>
  <c r="E392" i="11" s="1"/>
  <c r="A391" i="11"/>
  <c r="A390" i="11"/>
  <c r="F390" i="11" s="1"/>
  <c r="J389" i="11"/>
  <c r="I389" i="11"/>
  <c r="H389" i="11"/>
  <c r="F389" i="11"/>
  <c r="E389" i="11"/>
  <c r="D389" i="11"/>
  <c r="A386" i="11"/>
  <c r="A385" i="11"/>
  <c r="H385" i="11" s="1"/>
  <c r="A384" i="11"/>
  <c r="F384" i="11" s="1"/>
  <c r="A383" i="11"/>
  <c r="A382" i="11"/>
  <c r="A381" i="11"/>
  <c r="F381" i="11" s="1"/>
  <c r="A378" i="11"/>
  <c r="A377" i="11"/>
  <c r="F377" i="11" s="1"/>
  <c r="I376" i="11"/>
  <c r="E376" i="11"/>
  <c r="A376" i="11"/>
  <c r="D376" i="11" s="1"/>
  <c r="A375" i="11"/>
  <c r="I375" i="11" s="1"/>
  <c r="A374" i="11"/>
  <c r="A373" i="11"/>
  <c r="F373" i="11" s="1"/>
  <c r="J372" i="11"/>
  <c r="I372" i="11"/>
  <c r="H372" i="11"/>
  <c r="F372" i="11"/>
  <c r="E372" i="11"/>
  <c r="D372" i="11"/>
  <c r="A369" i="11"/>
  <c r="A368" i="11"/>
  <c r="H368" i="11" s="1"/>
  <c r="A367" i="11"/>
  <c r="H367" i="11" s="1"/>
  <c r="A366" i="11"/>
  <c r="J365" i="11"/>
  <c r="I365" i="11"/>
  <c r="H365" i="11"/>
  <c r="F365" i="11"/>
  <c r="E365" i="11"/>
  <c r="D365" i="11"/>
  <c r="H362" i="11"/>
  <c r="A362" i="11"/>
  <c r="D362" i="11" s="1"/>
  <c r="A361" i="11"/>
  <c r="I361" i="11" s="1"/>
  <c r="I360" i="11"/>
  <c r="A360" i="11"/>
  <c r="H360" i="11" s="1"/>
  <c r="A359" i="11"/>
  <c r="J359" i="11" s="1"/>
  <c r="J358" i="11"/>
  <c r="I358" i="11"/>
  <c r="H358" i="11"/>
  <c r="F358" i="11"/>
  <c r="E358" i="11"/>
  <c r="D358" i="11"/>
  <c r="J356" i="11"/>
  <c r="I356" i="11"/>
  <c r="H356" i="11"/>
  <c r="F356" i="11"/>
  <c r="E356" i="11"/>
  <c r="D356" i="11"/>
  <c r="J355" i="11"/>
  <c r="I355" i="11"/>
  <c r="H355" i="11"/>
  <c r="F355" i="11"/>
  <c r="E355" i="11"/>
  <c r="D355" i="11"/>
  <c r="A354" i="11"/>
  <c r="I354" i="11" s="1"/>
  <c r="A353" i="11"/>
  <c r="J353" i="11" s="1"/>
  <c r="J352" i="11"/>
  <c r="A352" i="11"/>
  <c r="E352" i="11" s="1"/>
  <c r="J351" i="11"/>
  <c r="I351" i="11"/>
  <c r="H351" i="11"/>
  <c r="F351" i="11"/>
  <c r="E351" i="11"/>
  <c r="D351" i="11"/>
  <c r="A347" i="11"/>
  <c r="A346" i="11"/>
  <c r="I346" i="11" s="1"/>
  <c r="A345" i="11"/>
  <c r="F345" i="11" s="1"/>
  <c r="A344" i="11"/>
  <c r="J344" i="11" s="1"/>
  <c r="A343" i="11"/>
  <c r="H343" i="11" s="1"/>
  <c r="A342" i="11"/>
  <c r="I342" i="11" s="1"/>
  <c r="A341" i="11"/>
  <c r="I341" i="11" s="1"/>
  <c r="A340" i="11"/>
  <c r="J340" i="11" s="1"/>
  <c r="A337" i="11"/>
  <c r="I337" i="11" s="1"/>
  <c r="D336" i="11"/>
  <c r="A336" i="11"/>
  <c r="I336" i="11" s="1"/>
  <c r="A335" i="11"/>
  <c r="I335" i="11" s="1"/>
  <c r="F334" i="11"/>
  <c r="A334" i="11"/>
  <c r="H334" i="11" s="1"/>
  <c r="A333" i="11"/>
  <c r="E333" i="11" s="1"/>
  <c r="J332" i="11"/>
  <c r="I332" i="11"/>
  <c r="H332" i="11"/>
  <c r="F332" i="11"/>
  <c r="E332" i="11"/>
  <c r="D332" i="11"/>
  <c r="A329" i="11"/>
  <c r="I329" i="11" s="1"/>
  <c r="A328" i="11"/>
  <c r="I328" i="11" s="1"/>
  <c r="H325" i="11"/>
  <c r="A325" i="11"/>
  <c r="I325" i="11" s="1"/>
  <c r="A324" i="11"/>
  <c r="I324" i="11" s="1"/>
  <c r="A323" i="11"/>
  <c r="H323" i="11" s="1"/>
  <c r="A322" i="11"/>
  <c r="E322" i="11" s="1"/>
  <c r="J321" i="11"/>
  <c r="I321" i="11"/>
  <c r="H321" i="11"/>
  <c r="F321" i="11"/>
  <c r="E321" i="11"/>
  <c r="D321" i="11"/>
  <c r="A320" i="11"/>
  <c r="I320" i="11" s="1"/>
  <c r="A319" i="11"/>
  <c r="I319" i="11" s="1"/>
  <c r="A318" i="11"/>
  <c r="J318" i="11" s="1"/>
  <c r="A317" i="11"/>
  <c r="I317" i="11" s="1"/>
  <c r="J316" i="11"/>
  <c r="I316" i="11"/>
  <c r="H316" i="11"/>
  <c r="F316" i="11"/>
  <c r="E316" i="11"/>
  <c r="D316" i="11"/>
  <c r="A313" i="11"/>
  <c r="I313" i="11" s="1"/>
  <c r="I312" i="11"/>
  <c r="A312" i="11"/>
  <c r="E312" i="11" s="1"/>
  <c r="D311" i="11"/>
  <c r="A311" i="11"/>
  <c r="H311" i="11" s="1"/>
  <c r="A310" i="11"/>
  <c r="F310" i="11" s="1"/>
  <c r="J309" i="11"/>
  <c r="I309" i="11"/>
  <c r="H309" i="11"/>
  <c r="F309" i="11"/>
  <c r="E309" i="11"/>
  <c r="D309" i="11"/>
  <c r="A308" i="11"/>
  <c r="A307" i="11"/>
  <c r="J305" i="11"/>
  <c r="I305" i="11"/>
  <c r="F305" i="11"/>
  <c r="E305" i="11"/>
  <c r="J304" i="11"/>
  <c r="I304" i="11"/>
  <c r="F304" i="11"/>
  <c r="E304" i="11"/>
  <c r="J303" i="11"/>
  <c r="I303" i="11"/>
  <c r="F303" i="11"/>
  <c r="E303" i="11"/>
  <c r="A302" i="11"/>
  <c r="E302" i="11" s="1"/>
  <c r="A301" i="11"/>
  <c r="I301" i="11" s="1"/>
  <c r="J300" i="11"/>
  <c r="A300" i="11"/>
  <c r="I300" i="11" s="1"/>
  <c r="A299" i="11"/>
  <c r="I299" i="11" s="1"/>
  <c r="F298" i="11"/>
  <c r="A298" i="11"/>
  <c r="E298" i="11" s="1"/>
  <c r="A297" i="11"/>
  <c r="I297" i="11" s="1"/>
  <c r="J296" i="11"/>
  <c r="I296" i="11"/>
  <c r="H296" i="11"/>
  <c r="F296" i="11"/>
  <c r="E296" i="11"/>
  <c r="D296" i="11"/>
  <c r="A293" i="11"/>
  <c r="I293" i="11" s="1"/>
  <c r="A292" i="11"/>
  <c r="I292" i="11" s="1"/>
  <c r="A291" i="11"/>
  <c r="E291" i="11" s="1"/>
  <c r="J290" i="11"/>
  <c r="I290" i="11"/>
  <c r="H290" i="11"/>
  <c r="F290" i="11"/>
  <c r="E290" i="11"/>
  <c r="D290" i="11"/>
  <c r="A287" i="11"/>
  <c r="I287" i="11" s="1"/>
  <c r="J286" i="11"/>
  <c r="A286" i="11"/>
  <c r="I286" i="11" s="1"/>
  <c r="A285" i="11"/>
  <c r="A284" i="11"/>
  <c r="I284" i="11" s="1"/>
  <c r="A283" i="11"/>
  <c r="A282" i="11"/>
  <c r="I282" i="11" s="1"/>
  <c r="A281" i="11"/>
  <c r="I281" i="11" s="1"/>
  <c r="A280" i="11"/>
  <c r="E280" i="11" s="1"/>
  <c r="J279" i="11"/>
  <c r="I279" i="11"/>
  <c r="H279" i="11"/>
  <c r="F279" i="11"/>
  <c r="E279" i="11"/>
  <c r="D279" i="11"/>
  <c r="A276" i="11"/>
  <c r="J276" i="11" s="1"/>
  <c r="A275" i="11"/>
  <c r="F275" i="11" s="1"/>
  <c r="A274" i="11"/>
  <c r="A273" i="11"/>
  <c r="I273" i="11" s="1"/>
  <c r="J272" i="11"/>
  <c r="I272" i="11"/>
  <c r="H272" i="11"/>
  <c r="F272" i="11"/>
  <c r="E272" i="11"/>
  <c r="D272" i="11"/>
  <c r="J270" i="11"/>
  <c r="I270" i="11"/>
  <c r="H270" i="11"/>
  <c r="F270" i="11"/>
  <c r="E270" i="11"/>
  <c r="D270" i="11"/>
  <c r="J269" i="11"/>
  <c r="I269" i="11"/>
  <c r="F269" i="11"/>
  <c r="E269" i="11"/>
  <c r="A268" i="11"/>
  <c r="I268" i="11" s="1"/>
  <c r="A267" i="11"/>
  <c r="A266" i="11"/>
  <c r="I266" i="11" s="1"/>
  <c r="A265" i="11"/>
  <c r="I265" i="11" s="1"/>
  <c r="J264" i="11"/>
  <c r="I264" i="11"/>
  <c r="H264" i="11"/>
  <c r="F264" i="11"/>
  <c r="E264" i="11"/>
  <c r="D264" i="11"/>
  <c r="E260" i="11"/>
  <c r="E259" i="11" s="1"/>
  <c r="A260" i="11"/>
  <c r="I260" i="11" s="1"/>
  <c r="I259" i="11" s="1"/>
  <c r="A257" i="11"/>
  <c r="A254" i="11"/>
  <c r="I254" i="11" s="1"/>
  <c r="A253" i="11"/>
  <c r="F253" i="11" s="1"/>
  <c r="A252" i="11"/>
  <c r="I252" i="11" s="1"/>
  <c r="A251" i="11"/>
  <c r="H251" i="11" s="1"/>
  <c r="M179" i="7" s="1"/>
  <c r="M184" i="7" s="1"/>
  <c r="A250" i="11"/>
  <c r="I250" i="11" s="1"/>
  <c r="A249" i="11"/>
  <c r="H249" i="11" s="1"/>
  <c r="M171" i="7" s="1"/>
  <c r="M173" i="7" s="1"/>
  <c r="A248" i="11"/>
  <c r="A247" i="11"/>
  <c r="F247" i="11" s="1"/>
  <c r="A244" i="11"/>
  <c r="F241" i="11"/>
  <c r="E241" i="11"/>
  <c r="A241" i="11"/>
  <c r="J241" i="11" s="1"/>
  <c r="J240" i="11"/>
  <c r="I240" i="11"/>
  <c r="H240" i="11"/>
  <c r="F240" i="11"/>
  <c r="E240" i="11"/>
  <c r="D240" i="11"/>
  <c r="A239" i="11"/>
  <c r="I239" i="11" s="1"/>
  <c r="J237" i="11"/>
  <c r="J236" i="11" s="1"/>
  <c r="I237" i="11"/>
  <c r="I236" i="11" s="1"/>
  <c r="H237" i="11"/>
  <c r="F237" i="11"/>
  <c r="F236" i="11" s="1"/>
  <c r="E237" i="11"/>
  <c r="E236" i="11" s="1"/>
  <c r="D237" i="11"/>
  <c r="A234" i="11"/>
  <c r="I231" i="11"/>
  <c r="AB1520" i="8" s="1"/>
  <c r="E231" i="11"/>
  <c r="AB1476" i="8" s="1"/>
  <c r="A231" i="11"/>
  <c r="I230" i="11"/>
  <c r="F230" i="11"/>
  <c r="U1474" i="8" s="1"/>
  <c r="E230" i="11"/>
  <c r="AB1474" i="8" s="1"/>
  <c r="A230" i="11"/>
  <c r="J230" i="11" s="1"/>
  <c r="I229" i="11"/>
  <c r="AB1508" i="8" s="1"/>
  <c r="E229" i="11"/>
  <c r="AB1464" i="8" s="1"/>
  <c r="A229" i="11"/>
  <c r="A228" i="11"/>
  <c r="I227" i="11"/>
  <c r="E227" i="11"/>
  <c r="A227" i="11"/>
  <c r="A226" i="11"/>
  <c r="J226" i="11" s="1"/>
  <c r="A223" i="11"/>
  <c r="J223" i="11" s="1"/>
  <c r="A222" i="11"/>
  <c r="H222" i="11" s="1"/>
  <c r="A221" i="11"/>
  <c r="I221" i="11" s="1"/>
  <c r="F220" i="11"/>
  <c r="U1470" i="8" s="1"/>
  <c r="E220" i="11"/>
  <c r="AB1470" i="8" s="1"/>
  <c r="D220" i="11"/>
  <c r="M1470" i="8" s="1"/>
  <c r="A220" i="11"/>
  <c r="H220" i="11" s="1"/>
  <c r="AK98" i="9" s="1"/>
  <c r="AN98" i="9" s="1"/>
  <c r="AS98" i="9" s="1"/>
  <c r="J219" i="11"/>
  <c r="F219" i="11"/>
  <c r="U1468" i="8" s="1"/>
  <c r="E219" i="11"/>
  <c r="AB1468" i="8" s="1"/>
  <c r="A219" i="11"/>
  <c r="A218" i="11"/>
  <c r="I217" i="11"/>
  <c r="AB1504" i="8" s="1"/>
  <c r="A217" i="11"/>
  <c r="A216" i="11"/>
  <c r="A215" i="11"/>
  <c r="I215" i="11" s="1"/>
  <c r="AB1497" i="8" s="1"/>
  <c r="I210" i="11"/>
  <c r="E210" i="11"/>
  <c r="A210" i="11"/>
  <c r="H210" i="11" s="1"/>
  <c r="J209" i="11"/>
  <c r="F209" i="11"/>
  <c r="A209" i="11"/>
  <c r="I209" i="11" s="1"/>
  <c r="A208" i="11"/>
  <c r="J205" i="11"/>
  <c r="I205" i="11"/>
  <c r="H205" i="11"/>
  <c r="F205" i="11"/>
  <c r="E205" i="11"/>
  <c r="D205" i="11"/>
  <c r="J204" i="11"/>
  <c r="I204" i="11"/>
  <c r="H204" i="11"/>
  <c r="F204" i="11"/>
  <c r="E204" i="11"/>
  <c r="D204" i="11"/>
  <c r="J203" i="11"/>
  <c r="I203" i="11"/>
  <c r="H203" i="11"/>
  <c r="F203" i="11"/>
  <c r="E203" i="11"/>
  <c r="D203" i="11"/>
  <c r="J202" i="11"/>
  <c r="I202" i="11"/>
  <c r="H202" i="11"/>
  <c r="F202" i="11"/>
  <c r="E202" i="11"/>
  <c r="D202" i="11"/>
  <c r="A201" i="11"/>
  <c r="I201" i="11" s="1"/>
  <c r="I200" i="11"/>
  <c r="E200" i="11"/>
  <c r="A200" i="11"/>
  <c r="J199" i="11"/>
  <c r="F199" i="11"/>
  <c r="A199" i="11"/>
  <c r="I199" i="11" s="1"/>
  <c r="A198" i="11"/>
  <c r="I198" i="11" s="1"/>
  <c r="E197" i="11"/>
  <c r="A197" i="11"/>
  <c r="J197" i="11" s="1"/>
  <c r="A194" i="11"/>
  <c r="I194" i="11" s="1"/>
  <c r="A193" i="11"/>
  <c r="I193" i="11" s="1"/>
  <c r="A192" i="11"/>
  <c r="I192" i="11" s="1"/>
  <c r="E191" i="11"/>
  <c r="A191" i="11"/>
  <c r="H191" i="11" s="1"/>
  <c r="M38" i="7" s="1"/>
  <c r="M40" i="7" s="1"/>
  <c r="AL66" i="9" s="1"/>
  <c r="AN66" i="9" s="1"/>
  <c r="A190" i="11"/>
  <c r="J190" i="11" s="1"/>
  <c r="F189" i="11"/>
  <c r="A189" i="11"/>
  <c r="A188" i="11"/>
  <c r="I188" i="11" s="1"/>
  <c r="A187" i="11"/>
  <c r="H187" i="11" s="1"/>
  <c r="E181" i="7" s="1"/>
  <c r="E183" i="7" s="1"/>
  <c r="A186" i="11"/>
  <c r="J186" i="11" s="1"/>
  <c r="A183" i="11"/>
  <c r="A182" i="11"/>
  <c r="I182" i="11" s="1"/>
  <c r="J181" i="11"/>
  <c r="E181" i="11"/>
  <c r="A181" i="11"/>
  <c r="I181" i="11" s="1"/>
  <c r="A180" i="11"/>
  <c r="J180" i="11" s="1"/>
  <c r="A179" i="11"/>
  <c r="A178" i="11"/>
  <c r="I178" i="11" s="1"/>
  <c r="A175" i="11"/>
  <c r="H175" i="11" s="1"/>
  <c r="M22" i="7" s="1"/>
  <c r="M24" i="7" s="1"/>
  <c r="A174" i="11"/>
  <c r="E174" i="11" s="1"/>
  <c r="A173" i="11"/>
  <c r="F173" i="11" s="1"/>
  <c r="A172" i="11"/>
  <c r="E172" i="11" s="1"/>
  <c r="AB1457" i="8" s="1"/>
  <c r="A171" i="11"/>
  <c r="I171" i="11" s="1"/>
  <c r="A168" i="11"/>
  <c r="J168" i="11" s="1"/>
  <c r="A167" i="11"/>
  <c r="A166" i="11"/>
  <c r="I166" i="11" s="1"/>
  <c r="A165" i="11"/>
  <c r="I165" i="11" s="1"/>
  <c r="A164" i="11"/>
  <c r="J164" i="11" s="1"/>
  <c r="A163" i="11"/>
  <c r="A160" i="11"/>
  <c r="I160" i="11" s="1"/>
  <c r="E159" i="11"/>
  <c r="A159" i="11"/>
  <c r="J159" i="11" s="1"/>
  <c r="A158" i="11"/>
  <c r="J158" i="11" s="1"/>
  <c r="F157" i="11"/>
  <c r="A157" i="11"/>
  <c r="J155" i="11"/>
  <c r="I155" i="11"/>
  <c r="H155" i="11"/>
  <c r="F155" i="11"/>
  <c r="E155" i="11"/>
  <c r="D155" i="11"/>
  <c r="I154" i="11"/>
  <c r="A154" i="11"/>
  <c r="E153" i="11"/>
  <c r="A153" i="11"/>
  <c r="J153" i="11" s="1"/>
  <c r="A152" i="11"/>
  <c r="J152" i="11" s="1"/>
  <c r="A151" i="11"/>
  <c r="A150" i="11"/>
  <c r="D150" i="11" s="1"/>
  <c r="A149" i="11"/>
  <c r="I149" i="11" s="1"/>
  <c r="J147" i="11"/>
  <c r="I147" i="11"/>
  <c r="H147" i="11"/>
  <c r="E112" i="7" s="1"/>
  <c r="F147" i="11"/>
  <c r="E147" i="11"/>
  <c r="A146" i="11"/>
  <c r="J146" i="11" s="1"/>
  <c r="F145" i="11"/>
  <c r="A145" i="11"/>
  <c r="A144" i="11"/>
  <c r="I144" i="11" s="1"/>
  <c r="A143" i="11"/>
  <c r="H143" i="11" s="1"/>
  <c r="E86" i="7" s="1"/>
  <c r="E90" i="7" s="1"/>
  <c r="A142" i="11"/>
  <c r="J142" i="11" s="1"/>
  <c r="J138" i="11"/>
  <c r="I138" i="11"/>
  <c r="H138" i="11"/>
  <c r="F138" i="11"/>
  <c r="E138" i="11"/>
  <c r="D138" i="11"/>
  <c r="A137" i="11"/>
  <c r="F137" i="11" s="1"/>
  <c r="I134" i="11"/>
  <c r="I133" i="11" s="1"/>
  <c r="A134" i="11"/>
  <c r="I131" i="11"/>
  <c r="D131" i="11"/>
  <c r="A131" i="11"/>
  <c r="H131" i="11" s="1"/>
  <c r="A130" i="11"/>
  <c r="J130" i="11" s="1"/>
  <c r="A129" i="11"/>
  <c r="D128" i="11"/>
  <c r="A128" i="11"/>
  <c r="I128" i="11" s="1"/>
  <c r="A127" i="11"/>
  <c r="F127" i="11" s="1"/>
  <c r="J126" i="11"/>
  <c r="E126" i="11"/>
  <c r="T759" i="8" s="1"/>
  <c r="A126" i="11"/>
  <c r="A125" i="11"/>
  <c r="A122" i="11"/>
  <c r="I122" i="11" s="1"/>
  <c r="A121" i="11"/>
  <c r="H121" i="11" s="1"/>
  <c r="A118" i="11"/>
  <c r="J118" i="11" s="1"/>
  <c r="A117" i="11"/>
  <c r="F117" i="11" s="1"/>
  <c r="J115" i="11"/>
  <c r="I115" i="11"/>
  <c r="H115" i="11"/>
  <c r="F115" i="11"/>
  <c r="E115" i="11"/>
  <c r="D115" i="11"/>
  <c r="A114" i="11"/>
  <c r="I114" i="11" s="1"/>
  <c r="I111" i="11"/>
  <c r="F111" i="11"/>
  <c r="A111" i="11"/>
  <c r="E111" i="11" s="1"/>
  <c r="A110" i="11"/>
  <c r="J110" i="11" s="1"/>
  <c r="J109" i="11"/>
  <c r="I109" i="11"/>
  <c r="H109" i="11"/>
  <c r="F109" i="11"/>
  <c r="E109" i="11"/>
  <c r="D109" i="11"/>
  <c r="A104" i="11"/>
  <c r="F104" i="11" s="1"/>
  <c r="A103" i="11"/>
  <c r="E103" i="11" s="1"/>
  <c r="A102" i="11"/>
  <c r="H102" i="11" s="1"/>
  <c r="AQ39" i="9" s="1"/>
  <c r="AR39" i="9" s="1"/>
  <c r="A101" i="11"/>
  <c r="J101" i="11" s="1"/>
  <c r="A100" i="11"/>
  <c r="F100" i="11" s="1"/>
  <c r="I99" i="11"/>
  <c r="E99" i="11"/>
  <c r="A99" i="11"/>
  <c r="D99" i="11" s="1"/>
  <c r="A96" i="11"/>
  <c r="I96" i="11" s="1"/>
  <c r="J95" i="11"/>
  <c r="I95" i="11"/>
  <c r="H95" i="11"/>
  <c r="F95" i="11"/>
  <c r="E95" i="11"/>
  <c r="D95" i="11"/>
  <c r="A94" i="11"/>
  <c r="A93" i="11"/>
  <c r="F93" i="11" s="1"/>
  <c r="A90" i="11"/>
  <c r="I90" i="11" s="1"/>
  <c r="A89" i="11"/>
  <c r="A88" i="11"/>
  <c r="J88" i="11" s="1"/>
  <c r="A87" i="11"/>
  <c r="F87" i="11" s="1"/>
  <c r="D84" i="11"/>
  <c r="A84" i="11"/>
  <c r="I84" i="11" s="1"/>
  <c r="A83" i="11"/>
  <c r="J83" i="11" s="1"/>
  <c r="E82" i="11"/>
  <c r="A82" i="11"/>
  <c r="J82" i="11" s="1"/>
  <c r="A78" i="11"/>
  <c r="H78" i="11" s="1"/>
  <c r="A77" i="11"/>
  <c r="I77" i="11" s="1"/>
  <c r="A76" i="11"/>
  <c r="J75" i="11"/>
  <c r="A75" i="11"/>
  <c r="E75" i="11" s="1"/>
  <c r="F74" i="11"/>
  <c r="A74" i="11"/>
  <c r="A73" i="11"/>
  <c r="I73" i="11" s="1"/>
  <c r="F72" i="11"/>
  <c r="E72" i="11"/>
  <c r="A72" i="11"/>
  <c r="I72" i="11" s="1"/>
  <c r="A71" i="11"/>
  <c r="E71" i="11" s="1"/>
  <c r="A68" i="11"/>
  <c r="J67" i="11"/>
  <c r="I67" i="11"/>
  <c r="H67" i="11"/>
  <c r="F67" i="11"/>
  <c r="E67" i="11"/>
  <c r="D67" i="11"/>
  <c r="A66" i="11"/>
  <c r="I65" i="11"/>
  <c r="W368" i="8" s="1"/>
  <c r="A65" i="11"/>
  <c r="H65" i="11" s="1"/>
  <c r="AO17" i="9" s="1"/>
  <c r="AP17" i="9" s="1"/>
  <c r="J64" i="11"/>
  <c r="I64" i="11"/>
  <c r="H64" i="11"/>
  <c r="F64" i="11"/>
  <c r="E64" i="11"/>
  <c r="D64" i="11"/>
  <c r="J63" i="11"/>
  <c r="I63" i="11"/>
  <c r="H63" i="11"/>
  <c r="F63" i="11"/>
  <c r="E63" i="11"/>
  <c r="D63" i="11"/>
  <c r="A62" i="11"/>
  <c r="J62" i="11" s="1"/>
  <c r="A61" i="11"/>
  <c r="A58" i="11"/>
  <c r="I58" i="11" s="1"/>
  <c r="AC253" i="8" s="1"/>
  <c r="J57" i="11"/>
  <c r="I57" i="11"/>
  <c r="H57" i="11"/>
  <c r="F57" i="11"/>
  <c r="E57" i="11"/>
  <c r="D57" i="11"/>
  <c r="I56" i="11"/>
  <c r="X253" i="8" s="1"/>
  <c r="A56" i="11"/>
  <c r="F56" i="11" s="1"/>
  <c r="X215" i="8" s="1"/>
  <c r="E55" i="11"/>
  <c r="T216" i="8" s="1"/>
  <c r="A55" i="11"/>
  <c r="J55" i="11" s="1"/>
  <c r="T252" i="8" s="1"/>
  <c r="A54" i="11"/>
  <c r="A53" i="11"/>
  <c r="E53" i="11" s="1"/>
  <c r="L216" i="8" s="1"/>
  <c r="E52" i="11"/>
  <c r="D52" i="11"/>
  <c r="A52" i="11"/>
  <c r="H52" i="11" s="1"/>
  <c r="J51" i="11"/>
  <c r="I51" i="11"/>
  <c r="H51" i="11"/>
  <c r="F51" i="11"/>
  <c r="E51" i="11"/>
  <c r="D51" i="11"/>
  <c r="A48" i="11"/>
  <c r="J48" i="11" s="1"/>
  <c r="A47" i="11"/>
  <c r="A46" i="11"/>
  <c r="I46" i="11" s="1"/>
  <c r="I45" i="11"/>
  <c r="E45" i="11"/>
  <c r="D45" i="11"/>
  <c r="A45" i="11"/>
  <c r="F44" i="11"/>
  <c r="E44" i="11"/>
  <c r="A44" i="11"/>
  <c r="J44" i="11" s="1"/>
  <c r="A43" i="11"/>
  <c r="I42" i="11"/>
  <c r="A42" i="11"/>
  <c r="A39" i="11"/>
  <c r="F39" i="11" s="1"/>
  <c r="AS423" i="8" s="1"/>
  <c r="A38" i="11"/>
  <c r="I38" i="11" s="1"/>
  <c r="AO356" i="8" s="1"/>
  <c r="A37" i="11"/>
  <c r="I37" i="11" s="1"/>
  <c r="J36" i="11"/>
  <c r="I36" i="11"/>
  <c r="H36" i="11"/>
  <c r="F36" i="11"/>
  <c r="E36" i="11"/>
  <c r="D36" i="11"/>
  <c r="A33" i="11"/>
  <c r="H33" i="11" s="1"/>
  <c r="AK33" i="9" s="1"/>
  <c r="AN33" i="9" s="1"/>
  <c r="F32" i="11"/>
  <c r="AK303" i="8" s="1"/>
  <c r="E32" i="11"/>
  <c r="AK302" i="8" s="1"/>
  <c r="A32" i="11"/>
  <c r="J32" i="11" s="1"/>
  <c r="AK357" i="8" s="1"/>
  <c r="A31" i="11"/>
  <c r="F31" i="11" s="1"/>
  <c r="AH208" i="8" s="1"/>
  <c r="J30" i="11"/>
  <c r="I30" i="11"/>
  <c r="H30" i="11"/>
  <c r="F30" i="11"/>
  <c r="E30" i="11"/>
  <c r="D30" i="11"/>
  <c r="A27" i="11"/>
  <c r="J27" i="11" s="1"/>
  <c r="A26" i="11"/>
  <c r="E26" i="11" s="1"/>
  <c r="H302" i="8" s="1"/>
  <c r="I23" i="11"/>
  <c r="F23" i="11"/>
  <c r="A23" i="11"/>
  <c r="E23" i="11" s="1"/>
  <c r="J22" i="11"/>
  <c r="I22" i="11"/>
  <c r="H22" i="11"/>
  <c r="F22" i="11"/>
  <c r="E22" i="11"/>
  <c r="D22" i="11"/>
  <c r="A21" i="11"/>
  <c r="F21" i="11" s="1"/>
  <c r="AB303" i="8" s="1"/>
  <c r="F20" i="11"/>
  <c r="W303" i="8" s="1"/>
  <c r="A20" i="11"/>
  <c r="J19" i="11"/>
  <c r="I19" i="11"/>
  <c r="H19" i="11"/>
  <c r="F19" i="11"/>
  <c r="E19" i="11"/>
  <c r="D19" i="11"/>
  <c r="J18" i="11"/>
  <c r="I18" i="11"/>
  <c r="H18" i="11"/>
  <c r="F18" i="11"/>
  <c r="E18" i="11"/>
  <c r="D18" i="11"/>
  <c r="A17" i="11"/>
  <c r="A16" i="11"/>
  <c r="A13" i="11"/>
  <c r="I13" i="11" s="1"/>
  <c r="AC244" i="8" s="1"/>
  <c r="J12" i="11"/>
  <c r="I12" i="11"/>
  <c r="H12" i="11"/>
  <c r="F12" i="11"/>
  <c r="E12" i="11"/>
  <c r="D12" i="11"/>
  <c r="A11" i="11"/>
  <c r="J11" i="11" s="1"/>
  <c r="X245" i="8" s="1"/>
  <c r="E10" i="11"/>
  <c r="T207" i="8" s="1"/>
  <c r="A10" i="11"/>
  <c r="F9" i="11"/>
  <c r="P208" i="8" s="1"/>
  <c r="E9" i="11"/>
  <c r="P207" i="8" s="1"/>
  <c r="A9" i="11"/>
  <c r="A8" i="11"/>
  <c r="J7" i="11"/>
  <c r="D7" i="11"/>
  <c r="A7" i="11"/>
  <c r="A6" i="11"/>
  <c r="E6" i="11" s="1"/>
  <c r="BD112" i="10"/>
  <c r="BB112" i="10"/>
  <c r="BD111" i="10"/>
  <c r="BB111" i="10"/>
  <c r="BD110" i="10"/>
  <c r="BB110" i="10"/>
  <c r="BD109" i="10"/>
  <c r="BB109" i="10"/>
  <c r="BD108" i="10"/>
  <c r="BB108" i="10"/>
  <c r="BD106" i="10"/>
  <c r="BB106" i="10"/>
  <c r="BD105" i="10"/>
  <c r="BB105" i="10"/>
  <c r="BD103" i="10"/>
  <c r="BB103" i="10"/>
  <c r="BD102" i="10"/>
  <c r="BB102" i="10"/>
  <c r="BD101" i="10"/>
  <c r="BB101" i="10"/>
  <c r="BD100" i="10"/>
  <c r="BB100" i="10"/>
  <c r="BD98" i="10"/>
  <c r="BB98" i="10"/>
  <c r="BD97" i="10"/>
  <c r="BB97" i="10"/>
  <c r="BD87" i="10"/>
  <c r="BB87" i="10"/>
  <c r="BD86" i="10"/>
  <c r="BB86" i="10"/>
  <c r="BD85" i="10"/>
  <c r="BB85" i="10"/>
  <c r="BD84" i="10"/>
  <c r="BB84" i="10"/>
  <c r="BD83" i="10"/>
  <c r="BB83" i="10"/>
  <c r="BD82" i="10"/>
  <c r="BB82" i="10"/>
  <c r="BD81" i="10"/>
  <c r="BB81" i="10"/>
  <c r="BD80" i="10"/>
  <c r="BD79" i="10" s="1"/>
  <c r="BB80" i="10"/>
  <c r="AP79" i="10"/>
  <c r="AI79" i="10"/>
  <c r="BB78" i="10"/>
  <c r="BD76" i="10"/>
  <c r="BB76" i="10"/>
  <c r="BD75" i="10"/>
  <c r="BB75" i="10"/>
  <c r="BD74" i="10"/>
  <c r="BB74" i="10"/>
  <c r="BD73" i="10"/>
  <c r="BB73" i="10"/>
  <c r="BD72" i="10"/>
  <c r="BB72" i="10"/>
  <c r="BD71" i="10"/>
  <c r="BB71" i="10"/>
  <c r="BD70" i="10"/>
  <c r="BB70" i="10"/>
  <c r="BD69" i="10"/>
  <c r="BB69" i="10"/>
  <c r="BD68" i="10"/>
  <c r="BB68" i="10"/>
  <c r="BD67" i="10"/>
  <c r="BB67" i="10"/>
  <c r="BD66" i="10"/>
  <c r="BB66" i="10"/>
  <c r="BD55" i="10"/>
  <c r="BB55" i="10"/>
  <c r="BD54" i="10"/>
  <c r="BB54" i="10"/>
  <c r="BD53" i="10"/>
  <c r="BB53" i="10"/>
  <c r="BD52" i="10"/>
  <c r="BB52" i="10"/>
  <c r="BD51" i="10"/>
  <c r="BB51" i="10"/>
  <c r="BD45" i="10"/>
  <c r="BB45" i="10"/>
  <c r="BD44" i="10"/>
  <c r="BB44" i="10"/>
  <c r="BD41" i="10"/>
  <c r="BB41" i="10"/>
  <c r="BB39" i="10"/>
  <c r="BB38" i="10"/>
  <c r="BD21" i="10"/>
  <c r="BB21" i="10"/>
  <c r="BD11" i="10"/>
  <c r="BB11" i="10"/>
  <c r="AG210" i="9"/>
  <c r="AF210" i="9"/>
  <c r="AN209" i="9"/>
  <c r="AS208" i="9"/>
  <c r="AQ208" i="9"/>
  <c r="AQ207" i="9"/>
  <c r="AS207" i="9" s="1"/>
  <c r="AQ206" i="9"/>
  <c r="AS206" i="9" s="1"/>
  <c r="AQ202" i="9"/>
  <c r="AS202" i="9" s="1"/>
  <c r="AQ201" i="9"/>
  <c r="AS201" i="9" s="1"/>
  <c r="AQ200" i="9"/>
  <c r="AS200" i="9" s="1"/>
  <c r="AQ199" i="9"/>
  <c r="AS199" i="9" s="1"/>
  <c r="V199" i="9"/>
  <c r="X199" i="9" s="1"/>
  <c r="AG199" i="9" s="1"/>
  <c r="N199" i="9"/>
  <c r="AF199" i="9" s="1"/>
  <c r="L199" i="9"/>
  <c r="AQ196" i="9"/>
  <c r="AS196" i="9" s="1"/>
  <c r="AQ195" i="9"/>
  <c r="AS195" i="9" s="1"/>
  <c r="AS194" i="9"/>
  <c r="AQ194" i="9"/>
  <c r="AQ192" i="9"/>
  <c r="AS192" i="9" s="1"/>
  <c r="AS191" i="9"/>
  <c r="AQ191" i="9"/>
  <c r="AQ190" i="9"/>
  <c r="AS190" i="9" s="1"/>
  <c r="AQ189" i="9"/>
  <c r="AS189" i="9" s="1"/>
  <c r="X189" i="9"/>
  <c r="AG189" i="9" s="1"/>
  <c r="V189" i="9"/>
  <c r="L189" i="9"/>
  <c r="N189" i="9" s="1"/>
  <c r="AF189" i="9" s="1"/>
  <c r="AQ186" i="9"/>
  <c r="AS186" i="9" s="1"/>
  <c r="V186" i="9"/>
  <c r="X186" i="9" s="1"/>
  <c r="AG186" i="9" s="1"/>
  <c r="L186" i="9"/>
  <c r="N186" i="9" s="1"/>
  <c r="AF186" i="9" s="1"/>
  <c r="AQ185" i="9"/>
  <c r="AS185" i="9" s="1"/>
  <c r="V185" i="9"/>
  <c r="X185" i="9" s="1"/>
  <c r="AG185" i="9" s="1"/>
  <c r="L185" i="9"/>
  <c r="N185" i="9" s="1"/>
  <c r="AF185" i="9" s="1"/>
  <c r="AQ182" i="9"/>
  <c r="AS182" i="9" s="1"/>
  <c r="V182" i="9"/>
  <c r="X182" i="9" s="1"/>
  <c r="AG182" i="9" s="1"/>
  <c r="L182" i="9"/>
  <c r="N182" i="9" s="1"/>
  <c r="AF182" i="9" s="1"/>
  <c r="AQ181" i="9"/>
  <c r="AS181" i="9" s="1"/>
  <c r="V181" i="9"/>
  <c r="X181" i="9" s="1"/>
  <c r="AG181" i="9" s="1"/>
  <c r="L181" i="9"/>
  <c r="N181" i="9" s="1"/>
  <c r="AF181" i="9" s="1"/>
  <c r="AQ178" i="9"/>
  <c r="AS178" i="9" s="1"/>
  <c r="AS174" i="9"/>
  <c r="AQ174" i="9"/>
  <c r="AQ173" i="9"/>
  <c r="AS173" i="9" s="1"/>
  <c r="AQ172" i="9"/>
  <c r="AS172" i="9" s="1"/>
  <c r="AQ171" i="9"/>
  <c r="AS171" i="9" s="1"/>
  <c r="AQ170" i="9"/>
  <c r="AS170" i="9" s="1"/>
  <c r="AQ168" i="9"/>
  <c r="AS168" i="9" s="1"/>
  <c r="AQ167" i="9"/>
  <c r="AS167" i="9" s="1"/>
  <c r="AQ166" i="9"/>
  <c r="AS166" i="9" s="1"/>
  <c r="AQ165" i="9"/>
  <c r="AQ164" i="9"/>
  <c r="AS164" i="9" s="1"/>
  <c r="AQ162" i="9"/>
  <c r="AS162" i="9" s="1"/>
  <c r="AQ161" i="9"/>
  <c r="AS161" i="9" s="1"/>
  <c r="AQ160" i="9"/>
  <c r="AS160" i="9" s="1"/>
  <c r="AQ159" i="9"/>
  <c r="AQ157" i="9"/>
  <c r="AS157" i="9" s="1"/>
  <c r="AQ156" i="9"/>
  <c r="AS156" i="9" s="1"/>
  <c r="AQ155" i="9"/>
  <c r="AS155" i="9" s="1"/>
  <c r="AQ154" i="9"/>
  <c r="AS154" i="9" s="1"/>
  <c r="AQ153" i="9"/>
  <c r="AS153" i="9" s="1"/>
  <c r="AQ152" i="9"/>
  <c r="AS152" i="9" s="1"/>
  <c r="AQ151" i="9"/>
  <c r="AS151" i="9" s="1"/>
  <c r="AG148" i="9"/>
  <c r="AF148" i="9"/>
  <c r="AE147" i="9"/>
  <c r="AD147" i="9"/>
  <c r="AN146" i="9"/>
  <c r="AS146" i="9" s="1"/>
  <c r="AL146" i="9"/>
  <c r="AE146" i="9"/>
  <c r="AD146" i="9"/>
  <c r="Q146" i="9"/>
  <c r="S146" i="9" s="1"/>
  <c r="X146" i="9" s="1"/>
  <c r="G146" i="9"/>
  <c r="I146" i="9" s="1"/>
  <c r="N146" i="9" s="1"/>
  <c r="AE145" i="9"/>
  <c r="AD145" i="9"/>
  <c r="AL144" i="9"/>
  <c r="AN144" i="9" s="1"/>
  <c r="AS144" i="9" s="1"/>
  <c r="AE144" i="9"/>
  <c r="AD144" i="9"/>
  <c r="Q144" i="9"/>
  <c r="S144" i="9" s="1"/>
  <c r="X144" i="9" s="1"/>
  <c r="AO1055" i="8" s="1"/>
  <c r="I144" i="9"/>
  <c r="N144" i="9" s="1"/>
  <c r="G144" i="9"/>
  <c r="AN143" i="9"/>
  <c r="AE143" i="9"/>
  <c r="AD143" i="9"/>
  <c r="S143" i="9"/>
  <c r="I143" i="9"/>
  <c r="AE142" i="9"/>
  <c r="AD142" i="9"/>
  <c r="AE141" i="9"/>
  <c r="AD141" i="9"/>
  <c r="AE140" i="9"/>
  <c r="AD140" i="9"/>
  <c r="AE139" i="9"/>
  <c r="AD139" i="9"/>
  <c r="AN138" i="9"/>
  <c r="AE138" i="9"/>
  <c r="AD138" i="9"/>
  <c r="S138" i="9"/>
  <c r="I138" i="9"/>
  <c r="AE137" i="9"/>
  <c r="AD137" i="9"/>
  <c r="AE136" i="9"/>
  <c r="AD136" i="9"/>
  <c r="AE135" i="9"/>
  <c r="AD135" i="9"/>
  <c r="AE134" i="9"/>
  <c r="AD134" i="9"/>
  <c r="AL133" i="9"/>
  <c r="AE133" i="9"/>
  <c r="AD133" i="9"/>
  <c r="Q133" i="9"/>
  <c r="G133" i="9"/>
  <c r="AE132" i="9"/>
  <c r="AD132" i="9"/>
  <c r="AL131" i="9"/>
  <c r="AK131" i="9"/>
  <c r="AE131" i="9"/>
  <c r="AD131" i="9"/>
  <c r="Q131" i="9"/>
  <c r="P131" i="9"/>
  <c r="G131" i="9"/>
  <c r="F131" i="9"/>
  <c r="AE130" i="9"/>
  <c r="AD130" i="9"/>
  <c r="AE129" i="9"/>
  <c r="AD129" i="9"/>
  <c r="AL128" i="9"/>
  <c r="AN128" i="9" s="1"/>
  <c r="AS128" i="9" s="1"/>
  <c r="AE128" i="9"/>
  <c r="AD128" i="9"/>
  <c r="Q128" i="9"/>
  <c r="S128" i="9" s="1"/>
  <c r="AC128" i="9" s="1"/>
  <c r="AG128" i="9" s="1"/>
  <c r="I128" i="9"/>
  <c r="AB128" i="9" s="1"/>
  <c r="AF128" i="9" s="1"/>
  <c r="G128" i="9"/>
  <c r="AL127" i="9"/>
  <c r="AN127" i="9" s="1"/>
  <c r="AS127" i="9" s="1"/>
  <c r="AE127" i="9"/>
  <c r="AD127" i="9"/>
  <c r="Q127" i="9"/>
  <c r="S127" i="9" s="1"/>
  <c r="X127" i="9" s="1"/>
  <c r="AC127" i="9" s="1"/>
  <c r="AG127" i="9" s="1"/>
  <c r="G127" i="9"/>
  <c r="I127" i="9" s="1"/>
  <c r="N127" i="9" s="1"/>
  <c r="AB127" i="9" s="1"/>
  <c r="AF127" i="9" s="1"/>
  <c r="AE126" i="9"/>
  <c r="AD126" i="9"/>
  <c r="AN125" i="9"/>
  <c r="AE125" i="9"/>
  <c r="AD125" i="9"/>
  <c r="S125" i="9"/>
  <c r="I125" i="9"/>
  <c r="AN124" i="9"/>
  <c r="AE124" i="9"/>
  <c r="AD124" i="9"/>
  <c r="S124" i="9"/>
  <c r="I124" i="9"/>
  <c r="AL123" i="9"/>
  <c r="AN123" i="9" s="1"/>
  <c r="AS123" i="9" s="1"/>
  <c r="AE123" i="9"/>
  <c r="AD123" i="9"/>
  <c r="Q123" i="9"/>
  <c r="S123" i="9" s="1"/>
  <c r="X123" i="9" s="1"/>
  <c r="G123" i="9"/>
  <c r="I123" i="9" s="1"/>
  <c r="N123" i="9" s="1"/>
  <c r="AL122" i="9"/>
  <c r="AN122" i="9" s="1"/>
  <c r="AS122" i="9" s="1"/>
  <c r="AE122" i="9"/>
  <c r="AD122" i="9"/>
  <c r="AB122" i="9"/>
  <c r="AF122" i="9" s="1"/>
  <c r="Q122" i="9"/>
  <c r="S122" i="9" s="1"/>
  <c r="X122" i="9" s="1"/>
  <c r="AC122" i="9" s="1"/>
  <c r="AG122" i="9" s="1"/>
  <c r="G122" i="9"/>
  <c r="I122" i="9" s="1"/>
  <c r="N122" i="9" s="1"/>
  <c r="AL121" i="9"/>
  <c r="AN121" i="9" s="1"/>
  <c r="AS121" i="9" s="1"/>
  <c r="AS120" i="9" s="1"/>
  <c r="AE121" i="9"/>
  <c r="AD121" i="9"/>
  <c r="Q121" i="9"/>
  <c r="S121" i="9" s="1"/>
  <c r="X121" i="9" s="1"/>
  <c r="I121" i="9"/>
  <c r="N121" i="9" s="1"/>
  <c r="G121" i="9"/>
  <c r="AN120" i="9"/>
  <c r="AE120" i="9"/>
  <c r="AD120" i="9"/>
  <c r="S120" i="9"/>
  <c r="I120" i="9"/>
  <c r="AE119" i="9"/>
  <c r="AD119" i="9"/>
  <c r="AL118" i="9"/>
  <c r="AN118" i="9" s="1"/>
  <c r="AS118" i="9" s="1"/>
  <c r="AE118" i="9"/>
  <c r="AD118" i="9"/>
  <c r="S118" i="9"/>
  <c r="X118" i="9" s="1"/>
  <c r="AC118" i="9" s="1"/>
  <c r="AG118" i="9" s="1"/>
  <c r="Q118" i="9"/>
  <c r="AL117" i="9"/>
  <c r="AN117" i="9" s="1"/>
  <c r="AS117" i="9" s="1"/>
  <c r="AE117" i="9"/>
  <c r="AD117" i="9"/>
  <c r="Q117" i="9"/>
  <c r="S117" i="9" s="1"/>
  <c r="X117" i="9" s="1"/>
  <c r="AC117" i="9" s="1"/>
  <c r="AG117" i="9" s="1"/>
  <c r="G117" i="9"/>
  <c r="I117" i="9" s="1"/>
  <c r="N117" i="9" s="1"/>
  <c r="AB117" i="9" s="1"/>
  <c r="AF117" i="9" s="1"/>
  <c r="AE116" i="9"/>
  <c r="AD116" i="9"/>
  <c r="AL115" i="9"/>
  <c r="AN115" i="9" s="1"/>
  <c r="AS115" i="9" s="1"/>
  <c r="AE115" i="9"/>
  <c r="AD115" i="9"/>
  <c r="Q115" i="9"/>
  <c r="S115" i="9" s="1"/>
  <c r="X115" i="9" s="1"/>
  <c r="AC115" i="9" s="1"/>
  <c r="AG115" i="9" s="1"/>
  <c r="G115" i="9"/>
  <c r="I115" i="9" s="1"/>
  <c r="N115" i="9" s="1"/>
  <c r="AB115" i="9" s="1"/>
  <c r="AF115" i="9" s="1"/>
  <c r="AS114" i="9"/>
  <c r="AL114" i="9"/>
  <c r="AN114" i="9" s="1"/>
  <c r="AE114" i="9"/>
  <c r="AD114" i="9"/>
  <c r="S114" i="9"/>
  <c r="X114" i="9" s="1"/>
  <c r="AC114" i="9" s="1"/>
  <c r="AG114" i="9" s="1"/>
  <c r="Q114" i="9"/>
  <c r="G114" i="9"/>
  <c r="I114" i="9" s="1"/>
  <c r="N114" i="9" s="1"/>
  <c r="AB114" i="9" s="1"/>
  <c r="AF114" i="9" s="1"/>
  <c r="AS113" i="9"/>
  <c r="AL113" i="9"/>
  <c r="AN113" i="9" s="1"/>
  <c r="AE113" i="9"/>
  <c r="AD113" i="9"/>
  <c r="S113" i="9"/>
  <c r="X113" i="9" s="1"/>
  <c r="AC113" i="9" s="1"/>
  <c r="AG113" i="9" s="1"/>
  <c r="Q113" i="9"/>
  <c r="G113" i="9"/>
  <c r="I113" i="9" s="1"/>
  <c r="N113" i="9" s="1"/>
  <c r="AB113" i="9" s="1"/>
  <c r="AF113" i="9" s="1"/>
  <c r="AS112" i="9"/>
  <c r="AL112" i="9"/>
  <c r="AN112" i="9" s="1"/>
  <c r="AE112" i="9"/>
  <c r="AD112" i="9"/>
  <c r="S112" i="9"/>
  <c r="X112" i="9" s="1"/>
  <c r="AC112" i="9" s="1"/>
  <c r="AG112" i="9" s="1"/>
  <c r="Q112" i="9"/>
  <c r="G112" i="9"/>
  <c r="I112" i="9" s="1"/>
  <c r="N112" i="9" s="1"/>
  <c r="AB112" i="9" s="1"/>
  <c r="AF112" i="9" s="1"/>
  <c r="AL111" i="9"/>
  <c r="AN111" i="9" s="1"/>
  <c r="AS111" i="9" s="1"/>
  <c r="AE111" i="9"/>
  <c r="AD111" i="9"/>
  <c r="Q111" i="9"/>
  <c r="S111" i="9" s="1"/>
  <c r="X111" i="9" s="1"/>
  <c r="AC111" i="9" s="1"/>
  <c r="AG111" i="9" s="1"/>
  <c r="G111" i="9"/>
  <c r="I111" i="9" s="1"/>
  <c r="N111" i="9" s="1"/>
  <c r="AB111" i="9" s="1"/>
  <c r="AF111" i="9" s="1"/>
  <c r="AS110" i="9"/>
  <c r="AL110" i="9"/>
  <c r="AN110" i="9" s="1"/>
  <c r="AE110" i="9"/>
  <c r="AD110" i="9"/>
  <c r="S110" i="9"/>
  <c r="X110" i="9" s="1"/>
  <c r="AC110" i="9" s="1"/>
  <c r="AG110" i="9" s="1"/>
  <c r="Q110" i="9"/>
  <c r="G110" i="9"/>
  <c r="I110" i="9" s="1"/>
  <c r="N110" i="9" s="1"/>
  <c r="AB110" i="9" s="1"/>
  <c r="AF110" i="9" s="1"/>
  <c r="AL109" i="9"/>
  <c r="AN109" i="9" s="1"/>
  <c r="AS109" i="9" s="1"/>
  <c r="AE109" i="9"/>
  <c r="AD109" i="9"/>
  <c r="Q109" i="9"/>
  <c r="S109" i="9" s="1"/>
  <c r="X109" i="9" s="1"/>
  <c r="AC109" i="9" s="1"/>
  <c r="AG109" i="9" s="1"/>
  <c r="G109" i="9"/>
  <c r="I109" i="9" s="1"/>
  <c r="N109" i="9" s="1"/>
  <c r="AB109" i="9" s="1"/>
  <c r="AF109" i="9" s="1"/>
  <c r="AL108" i="9"/>
  <c r="AN108" i="9" s="1"/>
  <c r="AS108" i="9" s="1"/>
  <c r="AE108" i="9"/>
  <c r="AD108" i="9"/>
  <c r="Q108" i="9"/>
  <c r="S108" i="9" s="1"/>
  <c r="X108" i="9" s="1"/>
  <c r="AC108" i="9" s="1"/>
  <c r="AG108" i="9" s="1"/>
  <c r="G108" i="9"/>
  <c r="I108" i="9" s="1"/>
  <c r="N108" i="9" s="1"/>
  <c r="AB108" i="9" s="1"/>
  <c r="AF108" i="9" s="1"/>
  <c r="AL107" i="9"/>
  <c r="AN107" i="9" s="1"/>
  <c r="AS107" i="9" s="1"/>
  <c r="AE107" i="9"/>
  <c r="AD107" i="9"/>
  <c r="Q107" i="9"/>
  <c r="S107" i="9" s="1"/>
  <c r="X107" i="9" s="1"/>
  <c r="AC107" i="9" s="1"/>
  <c r="AG107" i="9" s="1"/>
  <c r="G107" i="9"/>
  <c r="I107" i="9" s="1"/>
  <c r="N107" i="9" s="1"/>
  <c r="AB107" i="9" s="1"/>
  <c r="AF107" i="9" s="1"/>
  <c r="AS106" i="9"/>
  <c r="AL106" i="9"/>
  <c r="AN106" i="9" s="1"/>
  <c r="AE106" i="9"/>
  <c r="AD106" i="9"/>
  <c r="S106" i="9"/>
  <c r="X106" i="9" s="1"/>
  <c r="AC106" i="9" s="1"/>
  <c r="AG106" i="9" s="1"/>
  <c r="Q106" i="9"/>
  <c r="G106" i="9"/>
  <c r="I106" i="9" s="1"/>
  <c r="N106" i="9" s="1"/>
  <c r="AN105" i="9"/>
  <c r="AE105" i="9"/>
  <c r="AD105" i="9"/>
  <c r="S105" i="9"/>
  <c r="I105" i="9"/>
  <c r="AN104" i="9"/>
  <c r="AE104" i="9"/>
  <c r="AD104" i="9"/>
  <c r="S104" i="9"/>
  <c r="I104" i="9"/>
  <c r="AN103" i="9"/>
  <c r="AE103" i="9"/>
  <c r="AD103" i="9"/>
  <c r="S103" i="9"/>
  <c r="I103" i="9"/>
  <c r="AN102" i="9"/>
  <c r="AE102" i="9"/>
  <c r="AD102" i="9"/>
  <c r="S102" i="9"/>
  <c r="I102" i="9"/>
  <c r="AE101" i="9"/>
  <c r="AD101" i="9"/>
  <c r="AE100" i="9"/>
  <c r="AD100" i="9"/>
  <c r="AN99" i="9"/>
  <c r="AE99" i="9"/>
  <c r="AD99" i="9"/>
  <c r="S99" i="9"/>
  <c r="I99" i="9"/>
  <c r="AE98" i="9"/>
  <c r="AD98" i="9"/>
  <c r="AE97" i="9"/>
  <c r="AD97" i="9"/>
  <c r="AE96" i="9"/>
  <c r="AD96" i="9"/>
  <c r="AN95" i="9"/>
  <c r="AE95" i="9"/>
  <c r="AD95" i="9"/>
  <c r="S95" i="9"/>
  <c r="I95" i="9"/>
  <c r="AE94" i="9"/>
  <c r="AD94" i="9"/>
  <c r="AE93" i="9"/>
  <c r="AD93" i="9"/>
  <c r="AN92" i="9"/>
  <c r="AE92" i="9"/>
  <c r="AD92" i="9"/>
  <c r="S92" i="9"/>
  <c r="I92" i="9"/>
  <c r="AN91" i="9"/>
  <c r="AS91" i="9" s="1"/>
  <c r="AL91" i="9"/>
  <c r="AE91" i="9"/>
  <c r="AD91" i="9"/>
  <c r="Q91" i="9"/>
  <c r="S91" i="9" s="1"/>
  <c r="X91" i="9" s="1"/>
  <c r="AC91" i="9" s="1"/>
  <c r="AG91" i="9" s="1"/>
  <c r="G91" i="9"/>
  <c r="I91" i="9" s="1"/>
  <c r="N91" i="9" s="1"/>
  <c r="AB91" i="9" s="1"/>
  <c r="AF91" i="9" s="1"/>
  <c r="AE90" i="9"/>
  <c r="AD90" i="9"/>
  <c r="AN89" i="9"/>
  <c r="AE89" i="9"/>
  <c r="AD89" i="9"/>
  <c r="S89" i="9"/>
  <c r="I89" i="9"/>
  <c r="AE88" i="9"/>
  <c r="AD88" i="9"/>
  <c r="AE87" i="9"/>
  <c r="AD87" i="9"/>
  <c r="AE86" i="9"/>
  <c r="AD86" i="9"/>
  <c r="AE85" i="9"/>
  <c r="AD85" i="9"/>
  <c r="AE84" i="9"/>
  <c r="AD84" i="9"/>
  <c r="AE83" i="9"/>
  <c r="AD83" i="9"/>
  <c r="AE82" i="9"/>
  <c r="AD82" i="9"/>
  <c r="AR81" i="9"/>
  <c r="AP81" i="9"/>
  <c r="AN81" i="9"/>
  <c r="W81" i="9"/>
  <c r="U81" i="9"/>
  <c r="S81" i="9"/>
  <c r="M81" i="9"/>
  <c r="K81" i="9"/>
  <c r="I81" i="9"/>
  <c r="Z81" i="9" s="1"/>
  <c r="AD81" i="9" s="1"/>
  <c r="AR80" i="9"/>
  <c r="AP80" i="9"/>
  <c r="W80" i="9"/>
  <c r="U80" i="9"/>
  <c r="M80" i="9"/>
  <c r="K80" i="9"/>
  <c r="AR79" i="9"/>
  <c r="AP79" i="9"/>
  <c r="AN79" i="9"/>
  <c r="AL79" i="9"/>
  <c r="W79" i="9"/>
  <c r="U79" i="9"/>
  <c r="S79" i="9"/>
  <c r="Q79" i="9"/>
  <c r="M79" i="9"/>
  <c r="K79" i="9"/>
  <c r="G79" i="9"/>
  <c r="I79" i="9" s="1"/>
  <c r="Z79" i="9" s="1"/>
  <c r="AD79" i="9" s="1"/>
  <c r="AR78" i="9"/>
  <c r="AP78" i="9"/>
  <c r="W78" i="9"/>
  <c r="U78" i="9"/>
  <c r="M78" i="9"/>
  <c r="K78" i="9"/>
  <c r="AR77" i="9"/>
  <c r="AP77" i="9"/>
  <c r="AL77" i="9"/>
  <c r="AN77" i="9" s="1"/>
  <c r="W77" i="9"/>
  <c r="W76" i="9" s="1"/>
  <c r="U77" i="9"/>
  <c r="Q77" i="9"/>
  <c r="S77" i="9" s="1"/>
  <c r="M77" i="9"/>
  <c r="K77" i="9"/>
  <c r="G77" i="9"/>
  <c r="I77" i="9" s="1"/>
  <c r="Z77" i="9" s="1"/>
  <c r="AD77" i="9" s="1"/>
  <c r="AR75" i="9"/>
  <c r="AP75" i="9"/>
  <c r="W75" i="9"/>
  <c r="U75" i="9"/>
  <c r="M75" i="9"/>
  <c r="K75" i="9"/>
  <c r="AR74" i="9"/>
  <c r="AP74" i="9"/>
  <c r="W74" i="9"/>
  <c r="U74" i="9"/>
  <c r="M74" i="9"/>
  <c r="K74" i="9"/>
  <c r="AR72" i="9"/>
  <c r="AQ72" i="9"/>
  <c r="AP72" i="9"/>
  <c r="AL72" i="9"/>
  <c r="V72" i="9"/>
  <c r="W72" i="9" s="1"/>
  <c r="U72" i="9"/>
  <c r="Q72" i="9"/>
  <c r="L72" i="9"/>
  <c r="M72" i="9" s="1"/>
  <c r="K72" i="9"/>
  <c r="G72" i="9"/>
  <c r="AR71" i="9"/>
  <c r="AP71" i="9"/>
  <c r="W71" i="9"/>
  <c r="U71" i="9"/>
  <c r="M71" i="9"/>
  <c r="K71" i="9"/>
  <c r="AQ70" i="9"/>
  <c r="AR70" i="9" s="1"/>
  <c r="AP70" i="9"/>
  <c r="AL70" i="9"/>
  <c r="AN70" i="9" s="1"/>
  <c r="V70" i="9"/>
  <c r="W70" i="9" s="1"/>
  <c r="U70" i="9"/>
  <c r="Q70" i="9"/>
  <c r="S70" i="9" s="1"/>
  <c r="L70" i="9"/>
  <c r="M70" i="9" s="1"/>
  <c r="K70" i="9"/>
  <c r="G70" i="9"/>
  <c r="I70" i="9" s="1"/>
  <c r="AP69" i="9"/>
  <c r="U69" i="9"/>
  <c r="U68" i="9" s="1"/>
  <c r="K69" i="9"/>
  <c r="AQ67" i="9"/>
  <c r="AR67" i="9" s="1"/>
  <c r="AP67" i="9"/>
  <c r="V67" i="9"/>
  <c r="W67" i="9" s="1"/>
  <c r="U67" i="9"/>
  <c r="L67" i="9"/>
  <c r="M67" i="9" s="1"/>
  <c r="AA67" i="9" s="1"/>
  <c r="AE67" i="9" s="1"/>
  <c r="K67" i="9"/>
  <c r="AR66" i="9"/>
  <c r="AP66" i="9"/>
  <c r="W66" i="9"/>
  <c r="U66" i="9"/>
  <c r="M66" i="9"/>
  <c r="K66" i="9"/>
  <c r="AQ65" i="9"/>
  <c r="AR65" i="9" s="1"/>
  <c r="AP65" i="9"/>
  <c r="V65" i="9"/>
  <c r="W65" i="9" s="1"/>
  <c r="U65" i="9"/>
  <c r="L65" i="9"/>
  <c r="M65" i="9" s="1"/>
  <c r="K65" i="9"/>
  <c r="AQ64" i="9"/>
  <c r="AR64" i="9" s="1"/>
  <c r="AP64" i="9"/>
  <c r="V64" i="9"/>
  <c r="W64" i="9" s="1"/>
  <c r="U64" i="9"/>
  <c r="L64" i="9"/>
  <c r="M64" i="9" s="1"/>
  <c r="AA64" i="9" s="1"/>
  <c r="AE64" i="9" s="1"/>
  <c r="K64" i="9"/>
  <c r="AQ63" i="9"/>
  <c r="AR63" i="9" s="1"/>
  <c r="AP63" i="9"/>
  <c r="W63" i="9"/>
  <c r="V63" i="9"/>
  <c r="U63" i="9"/>
  <c r="L63" i="9"/>
  <c r="M63" i="9" s="1"/>
  <c r="K63" i="9"/>
  <c r="AQ62" i="9"/>
  <c r="AR62" i="9" s="1"/>
  <c r="AP62" i="9"/>
  <c r="AL62" i="9"/>
  <c r="AN62" i="9" s="1"/>
  <c r="V62" i="9"/>
  <c r="W62" i="9" s="1"/>
  <c r="U62" i="9"/>
  <c r="Q62" i="9"/>
  <c r="S62" i="9" s="1"/>
  <c r="L62" i="9"/>
  <c r="M62" i="9" s="1"/>
  <c r="K62" i="9"/>
  <c r="G62" i="9"/>
  <c r="I62" i="9" s="1"/>
  <c r="Z62" i="9" s="1"/>
  <c r="AD62" i="9" s="1"/>
  <c r="AQ61" i="9"/>
  <c r="AR61" i="9" s="1"/>
  <c r="AP61" i="9"/>
  <c r="V61" i="9"/>
  <c r="W61" i="9" s="1"/>
  <c r="U61" i="9"/>
  <c r="L61" i="9"/>
  <c r="M61" i="9" s="1"/>
  <c r="K61" i="9"/>
  <c r="AR60" i="9"/>
  <c r="AP60" i="9"/>
  <c r="W60" i="9"/>
  <c r="U60" i="9"/>
  <c r="M60" i="9"/>
  <c r="K60" i="9"/>
  <c r="AQ59" i="9"/>
  <c r="AR59" i="9" s="1"/>
  <c r="AP59" i="9"/>
  <c r="AL59" i="9"/>
  <c r="AN59" i="9" s="1"/>
  <c r="V59" i="9"/>
  <c r="W59" i="9" s="1"/>
  <c r="U59" i="9"/>
  <c r="Q59" i="9"/>
  <c r="S59" i="9" s="1"/>
  <c r="L59" i="9"/>
  <c r="M59" i="9" s="1"/>
  <c r="G59" i="9"/>
  <c r="Z59" i="9" s="1"/>
  <c r="AD59" i="9" s="1"/>
  <c r="AQ58" i="9"/>
  <c r="AR58" i="9" s="1"/>
  <c r="AP58" i="9"/>
  <c r="AL58" i="9"/>
  <c r="AN58" i="9" s="1"/>
  <c r="V58" i="9"/>
  <c r="W58" i="9" s="1"/>
  <c r="U58" i="9"/>
  <c r="Q58" i="9"/>
  <c r="S58" i="9" s="1"/>
  <c r="L58" i="9"/>
  <c r="M58" i="9" s="1"/>
  <c r="K58" i="9"/>
  <c r="I58" i="9"/>
  <c r="G58" i="9"/>
  <c r="AQ57" i="9"/>
  <c r="AR57" i="9" s="1"/>
  <c r="AP57" i="9"/>
  <c r="AP56" i="9" s="1"/>
  <c r="AP55" i="9" s="1"/>
  <c r="U57" i="9"/>
  <c r="K57" i="9"/>
  <c r="AR54" i="9"/>
  <c r="AP54" i="9"/>
  <c r="W54" i="9"/>
  <c r="U54" i="9"/>
  <c r="M54" i="9"/>
  <c r="K54" i="9"/>
  <c r="AR53" i="9"/>
  <c r="AQ53" i="9"/>
  <c r="AP53" i="9"/>
  <c r="AL53" i="9"/>
  <c r="AN53" i="9" s="1"/>
  <c r="V53" i="9"/>
  <c r="W53" i="9" s="1"/>
  <c r="U53" i="9"/>
  <c r="Q53" i="9"/>
  <c r="S53" i="9" s="1"/>
  <c r="L53" i="9"/>
  <c r="M53" i="9" s="1"/>
  <c r="K53" i="9"/>
  <c r="G53" i="9"/>
  <c r="I53" i="9" s="1"/>
  <c r="AR52" i="9"/>
  <c r="AP52" i="9"/>
  <c r="AL52" i="9"/>
  <c r="AN52" i="9" s="1"/>
  <c r="W52" i="9"/>
  <c r="U52" i="9"/>
  <c r="Q52" i="9"/>
  <c r="S52" i="9" s="1"/>
  <c r="M52" i="9"/>
  <c r="K52" i="9"/>
  <c r="G52" i="9"/>
  <c r="I52" i="9" s="1"/>
  <c r="AQ51" i="9"/>
  <c r="AR51" i="9" s="1"/>
  <c r="AP51" i="9"/>
  <c r="AL51" i="9"/>
  <c r="AN51" i="9" s="1"/>
  <c r="V51" i="9"/>
  <c r="W51" i="9" s="1"/>
  <c r="U51" i="9"/>
  <c r="Q51" i="9"/>
  <c r="S51" i="9" s="1"/>
  <c r="L51" i="9"/>
  <c r="M51" i="9" s="1"/>
  <c r="K51" i="9"/>
  <c r="G51" i="9"/>
  <c r="I51" i="9" s="1"/>
  <c r="Z51" i="9" s="1"/>
  <c r="AD51" i="9" s="1"/>
  <c r="AQ50" i="9"/>
  <c r="AR50" i="9" s="1"/>
  <c r="AP50" i="9"/>
  <c r="AN50" i="9"/>
  <c r="AL50" i="9"/>
  <c r="V50" i="9"/>
  <c r="W50" i="9" s="1"/>
  <c r="U50" i="9"/>
  <c r="Q50" i="9"/>
  <c r="S50" i="9" s="1"/>
  <c r="L50" i="9"/>
  <c r="M50" i="9" s="1"/>
  <c r="K50" i="9"/>
  <c r="G50" i="9"/>
  <c r="I50" i="9" s="1"/>
  <c r="AQ49" i="9"/>
  <c r="AR49" i="9" s="1"/>
  <c r="AP49" i="9"/>
  <c r="AL49" i="9"/>
  <c r="AN49" i="9" s="1"/>
  <c r="V49" i="9"/>
  <c r="W49" i="9" s="1"/>
  <c r="U49" i="9"/>
  <c r="Q49" i="9"/>
  <c r="S49" i="9" s="1"/>
  <c r="L49" i="9"/>
  <c r="M49" i="9" s="1"/>
  <c r="K49" i="9"/>
  <c r="G49" i="9"/>
  <c r="I49" i="9" s="1"/>
  <c r="Z49" i="9" s="1"/>
  <c r="AD49" i="9" s="1"/>
  <c r="AR48" i="9"/>
  <c r="AP48" i="9"/>
  <c r="AL48" i="9"/>
  <c r="AN48" i="9" s="1"/>
  <c r="W48" i="9"/>
  <c r="U48" i="9"/>
  <c r="S48" i="9"/>
  <c r="Q48" i="9"/>
  <c r="M48" i="9"/>
  <c r="K48" i="9"/>
  <c r="I48" i="9"/>
  <c r="G48" i="9"/>
  <c r="AQ47" i="9"/>
  <c r="AR47" i="9" s="1"/>
  <c r="AP47" i="9"/>
  <c r="AL47" i="9"/>
  <c r="AN47" i="9" s="1"/>
  <c r="V47" i="9"/>
  <c r="W47" i="9" s="1"/>
  <c r="U47" i="9"/>
  <c r="Q47" i="9"/>
  <c r="S47" i="9" s="1"/>
  <c r="L47" i="9"/>
  <c r="M47" i="9" s="1"/>
  <c r="K47" i="9"/>
  <c r="G47" i="9"/>
  <c r="I47" i="9" s="1"/>
  <c r="AQ46" i="9"/>
  <c r="AR46" i="9" s="1"/>
  <c r="AP46" i="9"/>
  <c r="AL46" i="9"/>
  <c r="AN46" i="9" s="1"/>
  <c r="V46" i="9"/>
  <c r="W46" i="9" s="1"/>
  <c r="U46" i="9"/>
  <c r="S46" i="9"/>
  <c r="Q46" i="9"/>
  <c r="L46" i="9"/>
  <c r="M46" i="9" s="1"/>
  <c r="K46" i="9"/>
  <c r="G46" i="9"/>
  <c r="I46" i="9" s="1"/>
  <c r="AQ45" i="9"/>
  <c r="AR45" i="9" s="1"/>
  <c r="AP45" i="9"/>
  <c r="AL45" i="9"/>
  <c r="AN45" i="9" s="1"/>
  <c r="V45" i="9"/>
  <c r="W45" i="9" s="1"/>
  <c r="U45" i="9"/>
  <c r="Q45" i="9"/>
  <c r="S45" i="9" s="1"/>
  <c r="L45" i="9"/>
  <c r="M45" i="9" s="1"/>
  <c r="K45" i="9"/>
  <c r="G45" i="9"/>
  <c r="I45" i="9" s="1"/>
  <c r="AQ42" i="9"/>
  <c r="AR42" i="9" s="1"/>
  <c r="AP42" i="9"/>
  <c r="AL42" i="9"/>
  <c r="AN42" i="9" s="1"/>
  <c r="V42" i="9"/>
  <c r="W42" i="9" s="1"/>
  <c r="U42" i="9"/>
  <c r="Q42" i="9"/>
  <c r="S42" i="9" s="1"/>
  <c r="L42" i="9"/>
  <c r="M42" i="9" s="1"/>
  <c r="K42" i="9"/>
  <c r="G42" i="9"/>
  <c r="I42" i="9" s="1"/>
  <c r="Z42" i="9" s="1"/>
  <c r="AD42" i="9" s="1"/>
  <c r="AP41" i="9"/>
  <c r="U41" i="9"/>
  <c r="K41" i="9"/>
  <c r="AP40" i="9"/>
  <c r="U40" i="9"/>
  <c r="K40" i="9"/>
  <c r="AP39" i="9"/>
  <c r="U39" i="9"/>
  <c r="K39" i="9"/>
  <c r="AP38" i="9"/>
  <c r="U38" i="9"/>
  <c r="K38" i="9"/>
  <c r="AP37" i="9"/>
  <c r="U37" i="9"/>
  <c r="K37" i="9"/>
  <c r="AR35" i="9"/>
  <c r="AP35" i="9"/>
  <c r="W35" i="9"/>
  <c r="U35" i="9"/>
  <c r="AQ34" i="9"/>
  <c r="AR34" i="9" s="1"/>
  <c r="AP34" i="9"/>
  <c r="V34" i="9"/>
  <c r="W34" i="9" s="1"/>
  <c r="U34" i="9"/>
  <c r="L34" i="9"/>
  <c r="M34" i="9" s="1"/>
  <c r="K34" i="9"/>
  <c r="AQ33" i="9"/>
  <c r="AR33" i="9" s="1"/>
  <c r="AP33" i="9"/>
  <c r="W33" i="9"/>
  <c r="V33" i="9"/>
  <c r="U33" i="9"/>
  <c r="L33" i="9"/>
  <c r="M33" i="9" s="1"/>
  <c r="AA33" i="9" s="1"/>
  <c r="AE33" i="9" s="1"/>
  <c r="K33" i="9"/>
  <c r="AR32" i="9"/>
  <c r="AP32" i="9"/>
  <c r="AN32" i="9"/>
  <c r="AL32" i="9"/>
  <c r="W32" i="9"/>
  <c r="U32" i="9"/>
  <c r="Q32" i="9"/>
  <c r="S32" i="9" s="1"/>
  <c r="M32" i="9"/>
  <c r="K32" i="9"/>
  <c r="G32" i="9"/>
  <c r="I32" i="9" s="1"/>
  <c r="AR31" i="9"/>
  <c r="AQ31" i="9"/>
  <c r="AP31" i="9"/>
  <c r="AL31" i="9"/>
  <c r="AN31" i="9" s="1"/>
  <c r="V31" i="9"/>
  <c r="W31" i="9" s="1"/>
  <c r="U31" i="9"/>
  <c r="Q31" i="9"/>
  <c r="S31" i="9" s="1"/>
  <c r="L31" i="9"/>
  <c r="M31" i="9" s="1"/>
  <c r="K31" i="9"/>
  <c r="G31" i="9"/>
  <c r="I31" i="9" s="1"/>
  <c r="AQ30" i="9"/>
  <c r="AR30" i="9" s="1"/>
  <c r="AP30" i="9"/>
  <c r="V30" i="9"/>
  <c r="W30" i="9" s="1"/>
  <c r="U30" i="9"/>
  <c r="L30" i="9"/>
  <c r="M30" i="9" s="1"/>
  <c r="K30" i="9"/>
  <c r="AR29" i="9"/>
  <c r="AQ29" i="9"/>
  <c r="AP29" i="9"/>
  <c r="V29" i="9"/>
  <c r="W29" i="9" s="1"/>
  <c r="U29" i="9"/>
  <c r="L29" i="9"/>
  <c r="M29" i="9" s="1"/>
  <c r="AA29" i="9" s="1"/>
  <c r="AE29" i="9" s="1"/>
  <c r="K29" i="9"/>
  <c r="AQ28" i="9"/>
  <c r="AR28" i="9" s="1"/>
  <c r="AP28" i="9"/>
  <c r="AL28" i="9"/>
  <c r="AN28" i="9" s="1"/>
  <c r="V28" i="9"/>
  <c r="W28" i="9" s="1"/>
  <c r="U28" i="9"/>
  <c r="Q28" i="9"/>
  <c r="S28" i="9" s="1"/>
  <c r="L28" i="9"/>
  <c r="M28" i="9" s="1"/>
  <c r="K28" i="9"/>
  <c r="G28" i="9"/>
  <c r="I28" i="9" s="1"/>
  <c r="AQ27" i="9"/>
  <c r="AR27" i="9" s="1"/>
  <c r="AP27" i="9"/>
  <c r="V27" i="9"/>
  <c r="W27" i="9" s="1"/>
  <c r="U27" i="9"/>
  <c r="L27" i="9"/>
  <c r="M27" i="9" s="1"/>
  <c r="K27" i="9"/>
  <c r="AQ26" i="9"/>
  <c r="AR26" i="9" s="1"/>
  <c r="AP26" i="9"/>
  <c r="AL26" i="9"/>
  <c r="AN26" i="9" s="1"/>
  <c r="V26" i="9"/>
  <c r="W26" i="9" s="1"/>
  <c r="U26" i="9"/>
  <c r="Q26" i="9"/>
  <c r="S26" i="9" s="1"/>
  <c r="L26" i="9"/>
  <c r="M26" i="9" s="1"/>
  <c r="K26" i="9"/>
  <c r="G26" i="9"/>
  <c r="I26" i="9" s="1"/>
  <c r="AQ25" i="9"/>
  <c r="AR25" i="9" s="1"/>
  <c r="AP25" i="9"/>
  <c r="AN25" i="9"/>
  <c r="AL25" i="9"/>
  <c r="V25" i="9"/>
  <c r="W25" i="9" s="1"/>
  <c r="U25" i="9"/>
  <c r="S25" i="9"/>
  <c r="Q25" i="9"/>
  <c r="L25" i="9"/>
  <c r="M25" i="9" s="1"/>
  <c r="K25" i="9"/>
  <c r="G25" i="9"/>
  <c r="I25" i="9" s="1"/>
  <c r="Z25" i="9" s="1"/>
  <c r="AD25" i="9" s="1"/>
  <c r="AP24" i="9"/>
  <c r="U24" i="9"/>
  <c r="K24" i="9"/>
  <c r="AR22" i="9"/>
  <c r="AP22" i="9"/>
  <c r="W22" i="9"/>
  <c r="U22" i="9"/>
  <c r="M22" i="9"/>
  <c r="K22" i="9"/>
  <c r="AP21" i="9"/>
  <c r="U21" i="9"/>
  <c r="K21" i="9"/>
  <c r="AP20" i="9"/>
  <c r="U20" i="9"/>
  <c r="K20" i="9"/>
  <c r="AQ19" i="9"/>
  <c r="AR19" i="9" s="1"/>
  <c r="V19" i="9"/>
  <c r="W19" i="9" s="1"/>
  <c r="L19" i="9"/>
  <c r="M19" i="9" s="1"/>
  <c r="AQ18" i="9"/>
  <c r="AR18" i="9" s="1"/>
  <c r="V18" i="9"/>
  <c r="W18" i="9" s="1"/>
  <c r="L18" i="9"/>
  <c r="M18" i="9" s="1"/>
  <c r="AR17" i="9"/>
  <c r="AQ17" i="9"/>
  <c r="V17" i="9"/>
  <c r="W17" i="9" s="1"/>
  <c r="L17" i="9"/>
  <c r="M17" i="9" s="1"/>
  <c r="AQ15" i="9"/>
  <c r="AR15" i="9" s="1"/>
  <c r="V15" i="9"/>
  <c r="W15" i="9" s="1"/>
  <c r="L15" i="9"/>
  <c r="M15" i="9" s="1"/>
  <c r="AQ14" i="9"/>
  <c r="AR14" i="9" s="1"/>
  <c r="AP14" i="9"/>
  <c r="V14" i="9"/>
  <c r="W14" i="9" s="1"/>
  <c r="U14" i="9"/>
  <c r="L14" i="9"/>
  <c r="M14" i="9" s="1"/>
  <c r="K14" i="9"/>
  <c r="AQ12" i="9"/>
  <c r="AR12" i="9" s="1"/>
  <c r="AP12" i="9"/>
  <c r="V12" i="9"/>
  <c r="W12" i="9" s="1"/>
  <c r="U12" i="9"/>
  <c r="L12" i="9"/>
  <c r="M12" i="9" s="1"/>
  <c r="K12" i="9"/>
  <c r="AP11" i="9"/>
  <c r="U11" i="9"/>
  <c r="K11" i="9"/>
  <c r="AQ10" i="9"/>
  <c r="AR10" i="9" s="1"/>
  <c r="V10" i="9"/>
  <c r="W10" i="9" s="1"/>
  <c r="L10" i="9"/>
  <c r="M10" i="9" s="1"/>
  <c r="AQ9" i="9"/>
  <c r="AR9" i="9" s="1"/>
  <c r="V9" i="9"/>
  <c r="W9" i="9" s="1"/>
  <c r="L9" i="9"/>
  <c r="M9" i="9" s="1"/>
  <c r="AQ8" i="9"/>
  <c r="AR8" i="9" s="1"/>
  <c r="V8" i="9"/>
  <c r="W8" i="9" s="1"/>
  <c r="L8" i="9"/>
  <c r="M8" i="9" s="1"/>
  <c r="AQ6" i="9"/>
  <c r="AR6" i="9" s="1"/>
  <c r="V6" i="9"/>
  <c r="W6" i="9" s="1"/>
  <c r="L6" i="9"/>
  <c r="M6" i="9" s="1"/>
  <c r="B1" i="9"/>
  <c r="D42" i="9" s="1"/>
  <c r="L29" i="19" s="1"/>
  <c r="AP1527" i="8"/>
  <c r="AP1525" i="8"/>
  <c r="AB1518" i="8"/>
  <c r="U1512" i="8"/>
  <c r="U1500" i="8"/>
  <c r="AP1498" i="8"/>
  <c r="AP1483" i="8"/>
  <c r="AP1481" i="8"/>
  <c r="AP1454" i="8"/>
  <c r="AQ1155" i="8"/>
  <c r="AI1155" i="8"/>
  <c r="AC1155" i="8"/>
  <c r="W1155" i="8"/>
  <c r="O1155" i="8"/>
  <c r="I1155" i="8"/>
  <c r="AQ1138" i="8"/>
  <c r="AI1138" i="8"/>
  <c r="AC1138" i="8"/>
  <c r="W1138" i="8"/>
  <c r="O1138" i="8"/>
  <c r="I1138" i="8"/>
  <c r="AI876" i="8"/>
  <c r="AI862" i="8"/>
  <c r="Q807" i="8"/>
  <c r="Q806" i="8"/>
  <c r="Q805" i="8"/>
  <c r="Q804" i="8"/>
  <c r="Q803" i="8"/>
  <c r="Q802" i="8"/>
  <c r="Q801" i="8"/>
  <c r="Q800" i="8"/>
  <c r="Q799" i="8"/>
  <c r="Q798" i="8"/>
  <c r="Q797" i="8"/>
  <c r="N775" i="8"/>
  <c r="AQ760" i="8"/>
  <c r="AQ758" i="8"/>
  <c r="X724" i="8"/>
  <c r="X711" i="8"/>
  <c r="AS480" i="8"/>
  <c r="AS473" i="8" s="1"/>
  <c r="AO480" i="8"/>
  <c r="AO473" i="8" s="1"/>
  <c r="AG480" i="8"/>
  <c r="AG473" i="8" s="1"/>
  <c r="AC480" i="8"/>
  <c r="AC473" i="8" s="1"/>
  <c r="Y480" i="8"/>
  <c r="Y473" i="8" s="1"/>
  <c r="U480" i="8"/>
  <c r="Q480" i="8"/>
  <c r="Q473" i="8" s="1"/>
  <c r="M480" i="8"/>
  <c r="M473" i="8" s="1"/>
  <c r="I480" i="8"/>
  <c r="I473" i="8" s="1"/>
  <c r="AW479" i="8"/>
  <c r="AW478" i="8"/>
  <c r="AW477" i="8"/>
  <c r="AK469" i="8"/>
  <c r="AK488" i="8" s="1"/>
  <c r="AG469" i="8"/>
  <c r="AG462" i="8" s="1"/>
  <c r="U469" i="8"/>
  <c r="U462" i="8" s="1"/>
  <c r="M469" i="8"/>
  <c r="I469" i="8"/>
  <c r="AW468" i="8"/>
  <c r="AS462" i="8"/>
  <c r="AO462" i="8"/>
  <c r="AS436" i="8"/>
  <c r="AS429" i="8" s="1"/>
  <c r="AO436" i="8"/>
  <c r="AO429" i="8" s="1"/>
  <c r="AG436" i="8"/>
  <c r="AG429" i="8" s="1"/>
  <c r="AC436" i="8"/>
  <c r="AC429" i="8" s="1"/>
  <c r="Y436" i="8"/>
  <c r="Y429" i="8" s="1"/>
  <c r="U436" i="8"/>
  <c r="U429" i="8" s="1"/>
  <c r="Q436" i="8"/>
  <c r="Q429" i="8" s="1"/>
  <c r="M436" i="8"/>
  <c r="M429" i="8" s="1"/>
  <c r="I436" i="8"/>
  <c r="I429" i="8" s="1"/>
  <c r="AW435" i="8"/>
  <c r="AW434" i="8"/>
  <c r="AW433" i="8"/>
  <c r="AK425" i="8"/>
  <c r="AK444" i="8" s="1"/>
  <c r="AG425" i="8"/>
  <c r="AG418" i="8" s="1"/>
  <c r="U425" i="8"/>
  <c r="M425" i="8"/>
  <c r="I425" i="8"/>
  <c r="I418" i="8" s="1"/>
  <c r="AW424" i="8"/>
  <c r="AG381" i="8"/>
  <c r="AB381" i="8"/>
  <c r="AB374" i="8" s="1"/>
  <c r="W381" i="8"/>
  <c r="W374" i="8" s="1"/>
  <c r="M381" i="8"/>
  <c r="M374" i="8" s="1"/>
  <c r="H381" i="8"/>
  <c r="H374" i="8" s="1"/>
  <c r="AT380" i="8"/>
  <c r="AT379" i="8"/>
  <c r="AT378" i="8"/>
  <c r="AG374" i="8"/>
  <c r="AT369" i="8"/>
  <c r="AT358" i="8"/>
  <c r="AG327" i="8"/>
  <c r="AG320" i="8" s="1"/>
  <c r="AB327" i="8"/>
  <c r="AB320" i="8" s="1"/>
  <c r="W327" i="8"/>
  <c r="W320" i="8" s="1"/>
  <c r="M327" i="8"/>
  <c r="M320" i="8" s="1"/>
  <c r="H327" i="8"/>
  <c r="H320" i="8" s="1"/>
  <c r="AT326" i="8"/>
  <c r="AT325" i="8"/>
  <c r="AT324" i="8"/>
  <c r="AT315" i="8"/>
  <c r="AT304" i="8"/>
  <c r="AM263" i="8"/>
  <c r="AC263" i="8"/>
  <c r="AC258" i="8" s="1"/>
  <c r="X263" i="8"/>
  <c r="X258" i="8" s="1"/>
  <c r="T263" i="8"/>
  <c r="T258" i="8" s="1"/>
  <c r="L263" i="8"/>
  <c r="L258" i="8" s="1"/>
  <c r="AT262" i="8"/>
  <c r="AT261" i="8"/>
  <c r="AT260" i="8"/>
  <c r="AM258" i="8"/>
  <c r="AT254" i="8"/>
  <c r="AT246" i="8"/>
  <c r="AM226" i="8"/>
  <c r="AM221" i="8" s="1"/>
  <c r="AC226" i="8"/>
  <c r="AC221" i="8" s="1"/>
  <c r="X226" i="8"/>
  <c r="X221" i="8" s="1"/>
  <c r="T226" i="8"/>
  <c r="T221" i="8" s="1"/>
  <c r="L226" i="8"/>
  <c r="AT225" i="8"/>
  <c r="AT224" i="8"/>
  <c r="AT223" i="8"/>
  <c r="AT217" i="8"/>
  <c r="AT209" i="8"/>
  <c r="X35" i="8"/>
  <c r="J35" i="8"/>
  <c r="L29" i="8"/>
  <c r="P29" i="8" s="1"/>
  <c r="P2" i="8"/>
  <c r="AQ1" i="8"/>
  <c r="O212" i="7"/>
  <c r="N212" i="7"/>
  <c r="E61" i="7"/>
  <c r="H351" i="5"/>
  <c r="G351" i="5"/>
  <c r="H350" i="5"/>
  <c r="G350" i="5"/>
  <c r="H349" i="5"/>
  <c r="G349" i="5"/>
  <c r="H348" i="5"/>
  <c r="G348" i="5"/>
  <c r="H347" i="5"/>
  <c r="G347" i="5"/>
  <c r="H346" i="5"/>
  <c r="G346" i="5"/>
  <c r="H345" i="5"/>
  <c r="G345" i="5"/>
  <c r="H344" i="5"/>
  <c r="G344" i="5"/>
  <c r="H343" i="5"/>
  <c r="G343" i="5"/>
  <c r="H342" i="5"/>
  <c r="G342" i="5"/>
  <c r="H341" i="5"/>
  <c r="G341" i="5"/>
  <c r="H340" i="5"/>
  <c r="G340" i="5"/>
  <c r="H339" i="5"/>
  <c r="G339" i="5"/>
  <c r="H338" i="5"/>
  <c r="G338" i="5"/>
  <c r="H337" i="5"/>
  <c r="G337" i="5"/>
  <c r="H336" i="5"/>
  <c r="G336" i="5"/>
  <c r="H335" i="5"/>
  <c r="G335" i="5"/>
  <c r="H334" i="5"/>
  <c r="G334" i="5"/>
  <c r="H333" i="5"/>
  <c r="G333" i="5"/>
  <c r="H332" i="5"/>
  <c r="G332" i="5"/>
  <c r="H331" i="5"/>
  <c r="G331" i="5"/>
  <c r="H330" i="5"/>
  <c r="G330" i="5"/>
  <c r="H329" i="5"/>
  <c r="G329" i="5"/>
  <c r="H328" i="5"/>
  <c r="G328" i="5"/>
  <c r="H327" i="5"/>
  <c r="G327" i="5"/>
  <c r="H326" i="5"/>
  <c r="G326" i="5"/>
  <c r="H325" i="5"/>
  <c r="G325" i="5"/>
  <c r="H324" i="5"/>
  <c r="G324" i="5"/>
  <c r="H323" i="5"/>
  <c r="G323" i="5"/>
  <c r="H322" i="5"/>
  <c r="G322" i="5"/>
  <c r="H321" i="5"/>
  <c r="G321" i="5"/>
  <c r="H320" i="5"/>
  <c r="G320" i="5"/>
  <c r="D320" i="5"/>
  <c r="H319" i="5"/>
  <c r="G319" i="5"/>
  <c r="D319" i="5"/>
  <c r="H318" i="5"/>
  <c r="G318" i="5"/>
  <c r="D318" i="5"/>
  <c r="H317" i="5"/>
  <c r="G317" i="5"/>
  <c r="D317" i="5"/>
  <c r="H316" i="5"/>
  <c r="G316" i="5"/>
  <c r="D316" i="5"/>
  <c r="H315" i="5"/>
  <c r="G315" i="5"/>
  <c r="D315" i="5"/>
  <c r="H314" i="5"/>
  <c r="G314" i="5"/>
  <c r="D314" i="5"/>
  <c r="F313" i="5"/>
  <c r="I313" i="5" s="1"/>
  <c r="C313" i="5"/>
  <c r="B313" i="5"/>
  <c r="F312" i="5"/>
  <c r="I312" i="5" s="1"/>
  <c r="C312" i="5"/>
  <c r="B312" i="5"/>
  <c r="F311" i="5"/>
  <c r="I311" i="5" s="1"/>
  <c r="C311" i="5"/>
  <c r="B311" i="5"/>
  <c r="F310" i="5"/>
  <c r="I310" i="5" s="1"/>
  <c r="C310" i="5"/>
  <c r="B310" i="5"/>
  <c r="F309" i="5"/>
  <c r="I309" i="5" s="1"/>
  <c r="C309" i="5"/>
  <c r="B309" i="5"/>
  <c r="F308" i="5"/>
  <c r="I308" i="5" s="1"/>
  <c r="C308" i="5"/>
  <c r="B308" i="5"/>
  <c r="F307" i="5"/>
  <c r="I307" i="5" s="1"/>
  <c r="C307" i="5"/>
  <c r="B307" i="5"/>
  <c r="F306" i="5"/>
  <c r="I306" i="5" s="1"/>
  <c r="C306" i="5"/>
  <c r="B306" i="5"/>
  <c r="F305" i="5"/>
  <c r="I305" i="5" s="1"/>
  <c r="C305" i="5"/>
  <c r="B305" i="5"/>
  <c r="F304" i="5"/>
  <c r="I304" i="5" s="1"/>
  <c r="C304" i="5"/>
  <c r="B304" i="5"/>
  <c r="F303" i="5"/>
  <c r="I303" i="5" s="1"/>
  <c r="C303" i="5"/>
  <c r="B303" i="5"/>
  <c r="F302" i="5"/>
  <c r="I302" i="5" s="1"/>
  <c r="C302" i="5"/>
  <c r="B302" i="5"/>
  <c r="F301" i="5"/>
  <c r="I301" i="5" s="1"/>
  <c r="C301" i="5"/>
  <c r="B301" i="5"/>
  <c r="F300" i="5"/>
  <c r="I300" i="5" s="1"/>
  <c r="C300" i="5"/>
  <c r="B300" i="5"/>
  <c r="F299" i="5"/>
  <c r="I299" i="5" s="1"/>
  <c r="C299" i="5"/>
  <c r="B299" i="5"/>
  <c r="F298" i="5"/>
  <c r="I298" i="5" s="1"/>
  <c r="C298" i="5"/>
  <c r="B298" i="5"/>
  <c r="F297" i="5"/>
  <c r="I297" i="5" s="1"/>
  <c r="C297" i="5"/>
  <c r="B297" i="5"/>
  <c r="F296" i="5"/>
  <c r="I296" i="5" s="1"/>
  <c r="C296" i="5"/>
  <c r="B296" i="5"/>
  <c r="F295" i="5"/>
  <c r="I295" i="5" s="1"/>
  <c r="C295" i="5"/>
  <c r="B295" i="5"/>
  <c r="F294" i="5"/>
  <c r="I294" i="5" s="1"/>
  <c r="C294" i="5"/>
  <c r="B294" i="5"/>
  <c r="F293" i="5"/>
  <c r="I293" i="5" s="1"/>
  <c r="C293" i="5"/>
  <c r="B293" i="5"/>
  <c r="F292" i="5"/>
  <c r="I292" i="5" s="1"/>
  <c r="C292" i="5"/>
  <c r="B292" i="5"/>
  <c r="F291" i="5"/>
  <c r="I291" i="5" s="1"/>
  <c r="C291" i="5"/>
  <c r="B291" i="5"/>
  <c r="F290" i="5"/>
  <c r="I290" i="5" s="1"/>
  <c r="C290" i="5"/>
  <c r="B290" i="5"/>
  <c r="F289" i="5"/>
  <c r="I289" i="5" s="1"/>
  <c r="C289" i="5"/>
  <c r="B289" i="5"/>
  <c r="F288" i="5"/>
  <c r="I288" i="5" s="1"/>
  <c r="C288" i="5"/>
  <c r="B288" i="5"/>
  <c r="F287" i="5"/>
  <c r="I287" i="5" s="1"/>
  <c r="C287" i="5"/>
  <c r="B287" i="5"/>
  <c r="F286" i="5"/>
  <c r="I286" i="5" s="1"/>
  <c r="C286" i="5"/>
  <c r="B286" i="5"/>
  <c r="F285" i="5"/>
  <c r="I285" i="5" s="1"/>
  <c r="C285" i="5"/>
  <c r="B285" i="5"/>
  <c r="F284" i="5"/>
  <c r="I284" i="5" s="1"/>
  <c r="C284" i="5"/>
  <c r="B284" i="5"/>
  <c r="F283" i="5"/>
  <c r="I283" i="5" s="1"/>
  <c r="C283" i="5"/>
  <c r="B283" i="5"/>
  <c r="F282" i="5"/>
  <c r="I282" i="5" s="1"/>
  <c r="C282" i="5"/>
  <c r="B282" i="5"/>
  <c r="F281" i="5"/>
  <c r="I281" i="5" s="1"/>
  <c r="C281" i="5"/>
  <c r="B281" i="5"/>
  <c r="F280" i="5"/>
  <c r="I280" i="5" s="1"/>
  <c r="C280" i="5"/>
  <c r="B280" i="5"/>
  <c r="F279" i="5"/>
  <c r="I279" i="5" s="1"/>
  <c r="C279" i="5"/>
  <c r="B279" i="5"/>
  <c r="F278" i="5"/>
  <c r="I278" i="5" s="1"/>
  <c r="C278" i="5"/>
  <c r="B278" i="5"/>
  <c r="F277" i="5"/>
  <c r="I277" i="5" s="1"/>
  <c r="C277" i="5"/>
  <c r="B277" i="5"/>
  <c r="F276" i="5"/>
  <c r="I276" i="5" s="1"/>
  <c r="C276" i="5"/>
  <c r="B276" i="5"/>
  <c r="F275" i="5"/>
  <c r="I275" i="5" s="1"/>
  <c r="C275" i="5"/>
  <c r="B275" i="5"/>
  <c r="F274" i="5"/>
  <c r="I274" i="5" s="1"/>
  <c r="C274" i="5"/>
  <c r="B274" i="5"/>
  <c r="F273" i="5"/>
  <c r="I273" i="5" s="1"/>
  <c r="C273" i="5"/>
  <c r="B273" i="5"/>
  <c r="F272" i="5"/>
  <c r="I272" i="5" s="1"/>
  <c r="C272" i="5"/>
  <c r="B272" i="5"/>
  <c r="F271" i="5"/>
  <c r="I271" i="5" s="1"/>
  <c r="C271" i="5"/>
  <c r="B271" i="5"/>
  <c r="F270" i="5"/>
  <c r="I270" i="5" s="1"/>
  <c r="C270" i="5"/>
  <c r="B270" i="5"/>
  <c r="F269" i="5"/>
  <c r="I269" i="5" s="1"/>
  <c r="C269" i="5"/>
  <c r="B269" i="5"/>
  <c r="F268" i="5"/>
  <c r="I268" i="5" s="1"/>
  <c r="C268" i="5"/>
  <c r="B268" i="5"/>
  <c r="F267" i="5"/>
  <c r="I267" i="5" s="1"/>
  <c r="C267" i="5"/>
  <c r="B267" i="5"/>
  <c r="F266" i="5"/>
  <c r="I266" i="5" s="1"/>
  <c r="C266" i="5"/>
  <c r="B266" i="5"/>
  <c r="F265" i="5"/>
  <c r="I265" i="5" s="1"/>
  <c r="C265" i="5"/>
  <c r="B265" i="5"/>
  <c r="F264" i="5"/>
  <c r="I264" i="5" s="1"/>
  <c r="C264" i="5"/>
  <c r="B264" i="5"/>
  <c r="F263" i="5"/>
  <c r="I263" i="5" s="1"/>
  <c r="C263" i="5"/>
  <c r="B263" i="5"/>
  <c r="F262" i="5"/>
  <c r="I262" i="5" s="1"/>
  <c r="C262" i="5"/>
  <c r="B262" i="5"/>
  <c r="F261" i="5"/>
  <c r="I261" i="5" s="1"/>
  <c r="C261" i="5"/>
  <c r="B261" i="5"/>
  <c r="F260" i="5"/>
  <c r="I260" i="5" s="1"/>
  <c r="C260" i="5"/>
  <c r="B260" i="5"/>
  <c r="F259" i="5"/>
  <c r="I259" i="5" s="1"/>
  <c r="C259" i="5"/>
  <c r="B259" i="5"/>
  <c r="F258" i="5"/>
  <c r="I258" i="5" s="1"/>
  <c r="C258" i="5"/>
  <c r="B258" i="5"/>
  <c r="F257" i="5"/>
  <c r="I257" i="5" s="1"/>
  <c r="C257" i="5"/>
  <c r="B257" i="5"/>
  <c r="F256" i="5"/>
  <c r="I256" i="5" s="1"/>
  <c r="C256" i="5"/>
  <c r="B256" i="5"/>
  <c r="F255" i="5"/>
  <c r="I255" i="5" s="1"/>
  <c r="C255" i="5"/>
  <c r="B255" i="5"/>
  <c r="F254" i="5"/>
  <c r="I254" i="5" s="1"/>
  <c r="C254" i="5"/>
  <c r="B254" i="5"/>
  <c r="F253" i="5"/>
  <c r="I253" i="5" s="1"/>
  <c r="C253" i="5"/>
  <c r="B253" i="5"/>
  <c r="F252" i="5"/>
  <c r="I252" i="5" s="1"/>
  <c r="C252" i="5"/>
  <c r="B252" i="5"/>
  <c r="F251" i="5"/>
  <c r="I251" i="5" s="1"/>
  <c r="C251" i="5"/>
  <c r="B251" i="5"/>
  <c r="F250" i="5"/>
  <c r="I250" i="5" s="1"/>
  <c r="C250" i="5"/>
  <c r="B250" i="5"/>
  <c r="F249" i="5"/>
  <c r="I249" i="5" s="1"/>
  <c r="C249" i="5"/>
  <c r="B249" i="5"/>
  <c r="F248" i="5"/>
  <c r="I248" i="5" s="1"/>
  <c r="C248" i="5"/>
  <c r="B248" i="5"/>
  <c r="F247" i="5"/>
  <c r="I247" i="5" s="1"/>
  <c r="C247" i="5"/>
  <c r="B247" i="5"/>
  <c r="F246" i="5"/>
  <c r="I246" i="5" s="1"/>
  <c r="C246" i="5"/>
  <c r="B246" i="5"/>
  <c r="F245" i="5"/>
  <c r="I245" i="5" s="1"/>
  <c r="C245" i="5"/>
  <c r="B245" i="5"/>
  <c r="F244" i="5"/>
  <c r="I244" i="5" s="1"/>
  <c r="C244" i="5"/>
  <c r="B244" i="5"/>
  <c r="F243" i="5"/>
  <c r="I243" i="5" s="1"/>
  <c r="C243" i="5"/>
  <c r="B243" i="5"/>
  <c r="F242" i="5"/>
  <c r="I242" i="5" s="1"/>
  <c r="C242" i="5"/>
  <c r="B242" i="5"/>
  <c r="F241" i="5"/>
  <c r="I241" i="5" s="1"/>
  <c r="C241" i="5"/>
  <c r="B241" i="5"/>
  <c r="F240" i="5"/>
  <c r="I240" i="5" s="1"/>
  <c r="C240" i="5"/>
  <c r="B240" i="5"/>
  <c r="F239" i="5"/>
  <c r="I239" i="5" s="1"/>
  <c r="C239" i="5"/>
  <c r="B239" i="5"/>
  <c r="F238" i="5"/>
  <c r="I238" i="5" s="1"/>
  <c r="C238" i="5"/>
  <c r="B238" i="5"/>
  <c r="F237" i="5"/>
  <c r="I237" i="5" s="1"/>
  <c r="C237" i="5"/>
  <c r="B237" i="5"/>
  <c r="F236" i="5"/>
  <c r="I236" i="5" s="1"/>
  <c r="C236" i="5"/>
  <c r="B236" i="5"/>
  <c r="F235" i="5"/>
  <c r="I235" i="5" s="1"/>
  <c r="C235" i="5"/>
  <c r="B235" i="5"/>
  <c r="F234" i="5"/>
  <c r="I234" i="5" s="1"/>
  <c r="C234" i="5"/>
  <c r="B234" i="5"/>
  <c r="F233" i="5"/>
  <c r="I233" i="5" s="1"/>
  <c r="C233" i="5"/>
  <c r="B233" i="5"/>
  <c r="F232" i="5"/>
  <c r="I232" i="5" s="1"/>
  <c r="C232" i="5"/>
  <c r="B232" i="5"/>
  <c r="F231" i="5"/>
  <c r="I231" i="5" s="1"/>
  <c r="C231" i="5"/>
  <c r="B231" i="5"/>
  <c r="F230" i="5"/>
  <c r="I230" i="5" s="1"/>
  <c r="C230" i="5"/>
  <c r="B230" i="5"/>
  <c r="F229" i="5"/>
  <c r="I229" i="5" s="1"/>
  <c r="C229" i="5"/>
  <c r="B229" i="5"/>
  <c r="F228" i="5"/>
  <c r="I228" i="5" s="1"/>
  <c r="C228" i="5"/>
  <c r="B228" i="5"/>
  <c r="F227" i="5"/>
  <c r="I227" i="5" s="1"/>
  <c r="C227" i="5"/>
  <c r="B227" i="5"/>
  <c r="F226" i="5"/>
  <c r="I226" i="5" s="1"/>
  <c r="C226" i="5"/>
  <c r="B226" i="5"/>
  <c r="F225" i="5"/>
  <c r="I225" i="5" s="1"/>
  <c r="C225" i="5"/>
  <c r="B225" i="5"/>
  <c r="F224" i="5"/>
  <c r="I224" i="5" s="1"/>
  <c r="C224" i="5"/>
  <c r="B224" i="5"/>
  <c r="F223" i="5"/>
  <c r="I223" i="5" s="1"/>
  <c r="C223" i="5"/>
  <c r="B223" i="5"/>
  <c r="F222" i="5"/>
  <c r="I222" i="5" s="1"/>
  <c r="C222" i="5"/>
  <c r="B222" i="5"/>
  <c r="F221" i="5"/>
  <c r="I221" i="5" s="1"/>
  <c r="C221" i="5"/>
  <c r="B221" i="5"/>
  <c r="F220" i="5"/>
  <c r="I220" i="5" s="1"/>
  <c r="C220" i="5"/>
  <c r="B220" i="5"/>
  <c r="F219" i="5"/>
  <c r="I219" i="5" s="1"/>
  <c r="C219" i="5"/>
  <c r="B219" i="5"/>
  <c r="F218" i="5"/>
  <c r="I218" i="5" s="1"/>
  <c r="C218" i="5"/>
  <c r="B218" i="5"/>
  <c r="F217" i="5"/>
  <c r="I217" i="5" s="1"/>
  <c r="C217" i="5"/>
  <c r="B217" i="5"/>
  <c r="F216" i="5"/>
  <c r="I216" i="5" s="1"/>
  <c r="C216" i="5"/>
  <c r="B216" i="5"/>
  <c r="F215" i="5"/>
  <c r="I215" i="5" s="1"/>
  <c r="C215" i="5"/>
  <c r="B215" i="5"/>
  <c r="F214" i="5"/>
  <c r="I214" i="5" s="1"/>
  <c r="C214" i="5"/>
  <c r="B214" i="5"/>
  <c r="F213" i="5"/>
  <c r="I213" i="5" s="1"/>
  <c r="C213" i="5"/>
  <c r="B213" i="5"/>
  <c r="F212" i="5"/>
  <c r="I212" i="5" s="1"/>
  <c r="C212" i="5"/>
  <c r="B212" i="5"/>
  <c r="F211" i="5"/>
  <c r="I211" i="5" s="1"/>
  <c r="C211" i="5"/>
  <c r="B211" i="5"/>
  <c r="F210" i="5"/>
  <c r="I210" i="5" s="1"/>
  <c r="C210" i="5"/>
  <c r="B210" i="5"/>
  <c r="F209" i="5"/>
  <c r="I209" i="5" s="1"/>
  <c r="C209" i="5"/>
  <c r="B209" i="5"/>
  <c r="F208" i="5"/>
  <c r="I208" i="5" s="1"/>
  <c r="C208" i="5"/>
  <c r="B208" i="5"/>
  <c r="F207" i="5"/>
  <c r="I207" i="5" s="1"/>
  <c r="C207" i="5"/>
  <c r="B207" i="5"/>
  <c r="F206" i="5"/>
  <c r="I206" i="5" s="1"/>
  <c r="C206" i="5"/>
  <c r="B206" i="5"/>
  <c r="F205" i="5"/>
  <c r="I205" i="5" s="1"/>
  <c r="C205" i="5"/>
  <c r="B205" i="5"/>
  <c r="F204" i="5"/>
  <c r="I204" i="5" s="1"/>
  <c r="C204" i="5"/>
  <c r="B204" i="5"/>
  <c r="F203" i="5"/>
  <c r="I203" i="5" s="1"/>
  <c r="C203" i="5"/>
  <c r="B203" i="5"/>
  <c r="F202" i="5"/>
  <c r="I202" i="5" s="1"/>
  <c r="C202" i="5"/>
  <c r="B202" i="5"/>
  <c r="F201" i="5"/>
  <c r="I201" i="5" s="1"/>
  <c r="C201" i="5"/>
  <c r="B201" i="5"/>
  <c r="F200" i="5"/>
  <c r="I200" i="5" s="1"/>
  <c r="C200" i="5"/>
  <c r="B200" i="5"/>
  <c r="F199" i="5"/>
  <c r="I199" i="5" s="1"/>
  <c r="C199" i="5"/>
  <c r="B199" i="5"/>
  <c r="F198" i="5"/>
  <c r="I198" i="5" s="1"/>
  <c r="C198" i="5"/>
  <c r="B198" i="5"/>
  <c r="F197" i="5"/>
  <c r="I197" i="5" s="1"/>
  <c r="C197" i="5"/>
  <c r="B197" i="5"/>
  <c r="F196" i="5"/>
  <c r="I196" i="5" s="1"/>
  <c r="C196" i="5"/>
  <c r="B196" i="5"/>
  <c r="F195" i="5"/>
  <c r="I195" i="5" s="1"/>
  <c r="C195" i="5"/>
  <c r="B195" i="5"/>
  <c r="F194" i="5"/>
  <c r="I194" i="5" s="1"/>
  <c r="C194" i="5"/>
  <c r="B194" i="5"/>
  <c r="F193" i="5"/>
  <c r="I193" i="5" s="1"/>
  <c r="C193" i="5"/>
  <c r="B193" i="5"/>
  <c r="F192" i="5"/>
  <c r="I192" i="5" s="1"/>
  <c r="C192" i="5"/>
  <c r="B192" i="5"/>
  <c r="F191" i="5"/>
  <c r="I191" i="5" s="1"/>
  <c r="C191" i="5"/>
  <c r="B191" i="5"/>
  <c r="F190" i="5"/>
  <c r="I190" i="5" s="1"/>
  <c r="C190" i="5"/>
  <c r="B190" i="5"/>
  <c r="F189" i="5"/>
  <c r="I189" i="5" s="1"/>
  <c r="C189" i="5"/>
  <c r="B189" i="5"/>
  <c r="F188" i="5"/>
  <c r="I188" i="5" s="1"/>
  <c r="C188" i="5"/>
  <c r="B188" i="5"/>
  <c r="F187" i="5"/>
  <c r="I187" i="5" s="1"/>
  <c r="C187" i="5"/>
  <c r="B187" i="5"/>
  <c r="F186" i="5"/>
  <c r="I186" i="5" s="1"/>
  <c r="C186" i="5"/>
  <c r="B186" i="5"/>
  <c r="F185" i="5"/>
  <c r="I185" i="5" s="1"/>
  <c r="C185" i="5"/>
  <c r="B185" i="5"/>
  <c r="F184" i="5"/>
  <c r="I184" i="5" s="1"/>
  <c r="C184" i="5"/>
  <c r="B184" i="5"/>
  <c r="F183" i="5"/>
  <c r="I183" i="5" s="1"/>
  <c r="C183" i="5"/>
  <c r="B183" i="5"/>
  <c r="F182" i="5"/>
  <c r="I182" i="5" s="1"/>
  <c r="C182" i="5"/>
  <c r="B182" i="5"/>
  <c r="F181" i="5"/>
  <c r="I181" i="5" s="1"/>
  <c r="C181" i="5"/>
  <c r="B181" i="5"/>
  <c r="F180" i="5"/>
  <c r="I180" i="5" s="1"/>
  <c r="C180" i="5"/>
  <c r="B180" i="5"/>
  <c r="F179" i="5"/>
  <c r="I179" i="5" s="1"/>
  <c r="C179" i="5"/>
  <c r="B179" i="5"/>
  <c r="F178" i="5"/>
  <c r="I178" i="5" s="1"/>
  <c r="C178" i="5"/>
  <c r="B178" i="5"/>
  <c r="F177" i="5"/>
  <c r="I177" i="5" s="1"/>
  <c r="C177" i="5"/>
  <c r="B177" i="5"/>
  <c r="F176" i="5"/>
  <c r="I176" i="5" s="1"/>
  <c r="C176" i="5"/>
  <c r="B176" i="5"/>
  <c r="F175" i="5"/>
  <c r="I175" i="5" s="1"/>
  <c r="C175" i="5"/>
  <c r="B175" i="5"/>
  <c r="F174" i="5"/>
  <c r="I174" i="5" s="1"/>
  <c r="C174" i="5"/>
  <c r="B174" i="5"/>
  <c r="F173" i="5"/>
  <c r="I173" i="5" s="1"/>
  <c r="C173" i="5"/>
  <c r="B173" i="5"/>
  <c r="F172" i="5"/>
  <c r="I172" i="5" s="1"/>
  <c r="C172" i="5"/>
  <c r="B172" i="5"/>
  <c r="F171" i="5"/>
  <c r="I171" i="5" s="1"/>
  <c r="C171" i="5"/>
  <c r="B171" i="5"/>
  <c r="F170" i="5"/>
  <c r="I170" i="5" s="1"/>
  <c r="C170" i="5"/>
  <c r="B170" i="5"/>
  <c r="F169" i="5"/>
  <c r="I169" i="5" s="1"/>
  <c r="C169" i="5"/>
  <c r="B169" i="5"/>
  <c r="F168" i="5"/>
  <c r="I168" i="5" s="1"/>
  <c r="C168" i="5"/>
  <c r="B168" i="5"/>
  <c r="F167" i="5"/>
  <c r="I167" i="5" s="1"/>
  <c r="C167" i="5"/>
  <c r="B167" i="5"/>
  <c r="F166" i="5"/>
  <c r="I166" i="5" s="1"/>
  <c r="C166" i="5"/>
  <c r="B166" i="5"/>
  <c r="F165" i="5"/>
  <c r="I165" i="5" s="1"/>
  <c r="C165" i="5"/>
  <c r="B165" i="5"/>
  <c r="F164" i="5"/>
  <c r="I164" i="5" s="1"/>
  <c r="C164" i="5"/>
  <c r="B164" i="5"/>
  <c r="F163" i="5"/>
  <c r="I163" i="5" s="1"/>
  <c r="C163" i="5"/>
  <c r="B163" i="5"/>
  <c r="F162" i="5"/>
  <c r="I162" i="5" s="1"/>
  <c r="C162" i="5"/>
  <c r="B162" i="5"/>
  <c r="F161" i="5"/>
  <c r="I161" i="5" s="1"/>
  <c r="C161" i="5"/>
  <c r="B161" i="5"/>
  <c r="F160" i="5"/>
  <c r="I160" i="5" s="1"/>
  <c r="C160" i="5"/>
  <c r="B160" i="5"/>
  <c r="F159" i="5"/>
  <c r="I159" i="5" s="1"/>
  <c r="C159" i="5"/>
  <c r="B159" i="5"/>
  <c r="F158" i="5"/>
  <c r="I158" i="5" s="1"/>
  <c r="C158" i="5"/>
  <c r="B158" i="5"/>
  <c r="F157" i="5"/>
  <c r="I157" i="5" s="1"/>
  <c r="C157" i="5"/>
  <c r="B157" i="5"/>
  <c r="F156" i="5"/>
  <c r="I156" i="5" s="1"/>
  <c r="C156" i="5"/>
  <c r="B156" i="5"/>
  <c r="F155" i="5"/>
  <c r="I155" i="5" s="1"/>
  <c r="C155" i="5"/>
  <c r="B155" i="5"/>
  <c r="F154" i="5"/>
  <c r="I154" i="5" s="1"/>
  <c r="C154" i="5"/>
  <c r="B154" i="5"/>
  <c r="F153" i="5"/>
  <c r="I153" i="5" s="1"/>
  <c r="C153" i="5"/>
  <c r="B153" i="5"/>
  <c r="F152" i="5"/>
  <c r="I152" i="5" s="1"/>
  <c r="C152" i="5"/>
  <c r="B152" i="5"/>
  <c r="F151" i="5"/>
  <c r="I151" i="5" s="1"/>
  <c r="C151" i="5"/>
  <c r="B151" i="5"/>
  <c r="F150" i="5"/>
  <c r="I150" i="5" s="1"/>
  <c r="C150" i="5"/>
  <c r="B150" i="5"/>
  <c r="F149" i="5"/>
  <c r="I149" i="5" s="1"/>
  <c r="C149" i="5"/>
  <c r="B149" i="5"/>
  <c r="F148" i="5"/>
  <c r="I148" i="5" s="1"/>
  <c r="C148" i="5"/>
  <c r="B148" i="5"/>
  <c r="F147" i="5"/>
  <c r="I147" i="5" s="1"/>
  <c r="C147" i="5"/>
  <c r="B147" i="5"/>
  <c r="F146" i="5"/>
  <c r="I146" i="5" s="1"/>
  <c r="C146" i="5"/>
  <c r="B146" i="5"/>
  <c r="F145" i="5"/>
  <c r="I145" i="5" s="1"/>
  <c r="C145" i="5"/>
  <c r="B145" i="5"/>
  <c r="F144" i="5"/>
  <c r="I144" i="5" s="1"/>
  <c r="C144" i="5"/>
  <c r="B144" i="5"/>
  <c r="F143" i="5"/>
  <c r="I143" i="5" s="1"/>
  <c r="C143" i="5"/>
  <c r="B143" i="5"/>
  <c r="F142" i="5"/>
  <c r="I142" i="5" s="1"/>
  <c r="C142" i="5"/>
  <c r="B142" i="5"/>
  <c r="F141" i="5"/>
  <c r="I141" i="5" s="1"/>
  <c r="C141" i="5"/>
  <c r="B141" i="5"/>
  <c r="F140" i="5"/>
  <c r="I140" i="5" s="1"/>
  <c r="C140" i="5"/>
  <c r="B140" i="5"/>
  <c r="F139" i="5"/>
  <c r="I139" i="5" s="1"/>
  <c r="C139" i="5"/>
  <c r="B139" i="5"/>
  <c r="F138" i="5"/>
  <c r="I138" i="5" s="1"/>
  <c r="C138" i="5"/>
  <c r="B138" i="5"/>
  <c r="F137" i="5"/>
  <c r="I137" i="5" s="1"/>
  <c r="C137" i="5"/>
  <c r="B137" i="5"/>
  <c r="F136" i="5"/>
  <c r="I136" i="5" s="1"/>
  <c r="C136" i="5"/>
  <c r="B136" i="5"/>
  <c r="F135" i="5"/>
  <c r="I135" i="5" s="1"/>
  <c r="C135" i="5"/>
  <c r="B135" i="5"/>
  <c r="F134" i="5"/>
  <c r="I134" i="5" s="1"/>
  <c r="C134" i="5"/>
  <c r="B134" i="5"/>
  <c r="F133" i="5"/>
  <c r="I133" i="5" s="1"/>
  <c r="C133" i="5"/>
  <c r="B133" i="5"/>
  <c r="F132" i="5"/>
  <c r="C132" i="5"/>
  <c r="B132" i="5"/>
  <c r="F131" i="5"/>
  <c r="I131" i="5" s="1"/>
  <c r="C131" i="5"/>
  <c r="B131" i="5"/>
  <c r="F130" i="5"/>
  <c r="I130" i="5" s="1"/>
  <c r="C130" i="5"/>
  <c r="B130" i="5"/>
  <c r="F129" i="5"/>
  <c r="I129" i="5" s="1"/>
  <c r="C129" i="5"/>
  <c r="B129" i="5"/>
  <c r="F128" i="5"/>
  <c r="I128" i="5" s="1"/>
  <c r="C128" i="5"/>
  <c r="B128" i="5"/>
  <c r="F127" i="5"/>
  <c r="I127" i="5" s="1"/>
  <c r="C127" i="5"/>
  <c r="B127" i="5"/>
  <c r="F126" i="5"/>
  <c r="I126" i="5" s="1"/>
  <c r="C126" i="5"/>
  <c r="B126" i="5"/>
  <c r="F125" i="5"/>
  <c r="I125" i="5" s="1"/>
  <c r="C125" i="5"/>
  <c r="B125" i="5"/>
  <c r="F124" i="5"/>
  <c r="I124" i="5" s="1"/>
  <c r="C124" i="5"/>
  <c r="B124" i="5"/>
  <c r="F123" i="5"/>
  <c r="I123" i="5" s="1"/>
  <c r="C123" i="5"/>
  <c r="B123" i="5"/>
  <c r="F122" i="5"/>
  <c r="I122" i="5" s="1"/>
  <c r="C122" i="5"/>
  <c r="B122" i="5"/>
  <c r="F121" i="5"/>
  <c r="I121" i="5" s="1"/>
  <c r="C121" i="5"/>
  <c r="B121" i="5"/>
  <c r="F120" i="5"/>
  <c r="I120" i="5" s="1"/>
  <c r="C120" i="5"/>
  <c r="B120" i="5"/>
  <c r="F119" i="5"/>
  <c r="I119" i="5" s="1"/>
  <c r="C119" i="5"/>
  <c r="B119" i="5"/>
  <c r="F118" i="5"/>
  <c r="I118" i="5" s="1"/>
  <c r="C118" i="5"/>
  <c r="B118" i="5"/>
  <c r="F117" i="5"/>
  <c r="I117" i="5" s="1"/>
  <c r="C117" i="5"/>
  <c r="B117" i="5"/>
  <c r="F116" i="5"/>
  <c r="I116" i="5" s="1"/>
  <c r="C116" i="5"/>
  <c r="B116" i="5"/>
  <c r="F115" i="5"/>
  <c r="I115" i="5" s="1"/>
  <c r="C115" i="5"/>
  <c r="B115" i="5"/>
  <c r="F114" i="5"/>
  <c r="I114" i="5" s="1"/>
  <c r="C114" i="5"/>
  <c r="B114" i="5"/>
  <c r="F113" i="5"/>
  <c r="I113" i="5" s="1"/>
  <c r="C113" i="5"/>
  <c r="B113" i="5"/>
  <c r="F112" i="5"/>
  <c r="I112" i="5" s="1"/>
  <c r="C112" i="5"/>
  <c r="B112" i="5"/>
  <c r="F111" i="5"/>
  <c r="I111" i="5" s="1"/>
  <c r="C111" i="5"/>
  <c r="B111" i="5"/>
  <c r="F110" i="5"/>
  <c r="I110" i="5" s="1"/>
  <c r="C110" i="5"/>
  <c r="B110" i="5"/>
  <c r="F109" i="5"/>
  <c r="I109" i="5" s="1"/>
  <c r="C109" i="5"/>
  <c r="B109" i="5"/>
  <c r="F108" i="5"/>
  <c r="I108" i="5" s="1"/>
  <c r="C108" i="5"/>
  <c r="B108" i="5"/>
  <c r="F107" i="5"/>
  <c r="I107" i="5" s="1"/>
  <c r="C107" i="5"/>
  <c r="B107" i="5"/>
  <c r="F106" i="5"/>
  <c r="C106" i="5"/>
  <c r="B106" i="5"/>
  <c r="F105" i="5"/>
  <c r="I105" i="5" s="1"/>
  <c r="C105" i="5"/>
  <c r="B105" i="5"/>
  <c r="F104" i="5"/>
  <c r="I104" i="5" s="1"/>
  <c r="C104" i="5"/>
  <c r="B104" i="5"/>
  <c r="F103" i="5"/>
  <c r="I103" i="5" s="1"/>
  <c r="C103" i="5"/>
  <c r="B103" i="5"/>
  <c r="F102" i="5"/>
  <c r="I102" i="5" s="1"/>
  <c r="C102" i="5"/>
  <c r="F101" i="5"/>
  <c r="I101" i="5" s="1"/>
  <c r="C101" i="5"/>
  <c r="F100" i="5"/>
  <c r="C100" i="5"/>
  <c r="F99" i="5"/>
  <c r="I99" i="5" s="1"/>
  <c r="C99" i="5"/>
  <c r="F98" i="5"/>
  <c r="I98" i="5" s="1"/>
  <c r="C98" i="5"/>
  <c r="F97" i="5"/>
  <c r="I97" i="5" s="1"/>
  <c r="C97" i="5"/>
  <c r="F96" i="5"/>
  <c r="I96" i="5" s="1"/>
  <c r="C96" i="5"/>
  <c r="F95" i="5"/>
  <c r="I95" i="5" s="1"/>
  <c r="C95" i="5"/>
  <c r="F94" i="5"/>
  <c r="I94" i="5" s="1"/>
  <c r="C94" i="5"/>
  <c r="F93" i="5"/>
  <c r="C93" i="5"/>
  <c r="F92" i="5"/>
  <c r="I92" i="5" s="1"/>
  <c r="C92" i="5"/>
  <c r="F91" i="5"/>
  <c r="I91" i="5" s="1"/>
  <c r="C91" i="5"/>
  <c r="F90" i="5"/>
  <c r="I90" i="5" s="1"/>
  <c r="C90" i="5"/>
  <c r="F89" i="5"/>
  <c r="I89" i="5" s="1"/>
  <c r="C89" i="5"/>
  <c r="F88" i="5"/>
  <c r="I88" i="5" s="1"/>
  <c r="C88" i="5"/>
  <c r="I87" i="5"/>
  <c r="F87" i="5"/>
  <c r="C87" i="5"/>
  <c r="F86" i="5"/>
  <c r="I86" i="5" s="1"/>
  <c r="C86" i="5"/>
  <c r="I85" i="5"/>
  <c r="F85" i="5"/>
  <c r="C85" i="5"/>
  <c r="F84" i="5"/>
  <c r="H375" i="11" s="1"/>
  <c r="C84" i="5"/>
  <c r="I83" i="5"/>
  <c r="F83" i="5"/>
  <c r="F82" i="5"/>
  <c r="I82" i="5" s="1"/>
  <c r="C82" i="5"/>
  <c r="F81" i="5"/>
  <c r="C81" i="5"/>
  <c r="F80" i="5"/>
  <c r="I80" i="5" s="1"/>
  <c r="C80" i="5"/>
  <c r="F79" i="5"/>
  <c r="I79" i="5" s="1"/>
  <c r="F78" i="5"/>
  <c r="C78" i="5"/>
  <c r="F77" i="5"/>
  <c r="I77" i="5" s="1"/>
  <c r="C77" i="5"/>
  <c r="F76" i="5"/>
  <c r="I76" i="5" s="1"/>
  <c r="C76" i="5"/>
  <c r="F75" i="5"/>
  <c r="H340" i="11" s="1"/>
  <c r="C75" i="5"/>
  <c r="F74" i="5"/>
  <c r="I74" i="5" s="1"/>
  <c r="C74" i="5"/>
  <c r="F73" i="5"/>
  <c r="I73" i="5" s="1"/>
  <c r="C73" i="5"/>
  <c r="F72" i="5"/>
  <c r="C72" i="5"/>
  <c r="F71" i="5"/>
  <c r="I71" i="5" s="1"/>
  <c r="C71" i="5"/>
  <c r="F70" i="5"/>
  <c r="C70" i="5"/>
  <c r="F69" i="5"/>
  <c r="I69" i="5" s="1"/>
  <c r="C69" i="5"/>
  <c r="F68" i="5"/>
  <c r="C68" i="5"/>
  <c r="F67" i="5"/>
  <c r="I67" i="5" s="1"/>
  <c r="C67" i="5"/>
  <c r="F66" i="5"/>
  <c r="I66" i="5" s="1"/>
  <c r="C66" i="5"/>
  <c r="F65" i="5"/>
  <c r="C65" i="5"/>
  <c r="F64" i="5"/>
  <c r="C64" i="5"/>
  <c r="F63" i="5"/>
  <c r="C63" i="5"/>
  <c r="F62" i="5"/>
  <c r="I62" i="5" s="1"/>
  <c r="C62" i="5"/>
  <c r="F61" i="5"/>
  <c r="H280" i="11" s="1"/>
  <c r="C61" i="5"/>
  <c r="F60" i="5"/>
  <c r="I60" i="5" s="1"/>
  <c r="C60" i="5"/>
  <c r="F59" i="5"/>
  <c r="I59" i="5" s="1"/>
  <c r="C59" i="5"/>
  <c r="F58" i="5"/>
  <c r="C58" i="5"/>
  <c r="F57" i="5"/>
  <c r="H273" i="11" s="1"/>
  <c r="C57" i="5"/>
  <c r="F56" i="5"/>
  <c r="I56" i="5" s="1"/>
  <c r="C56" i="5"/>
  <c r="F55" i="5"/>
  <c r="I55" i="5" s="1"/>
  <c r="C55" i="5"/>
  <c r="F54" i="5"/>
  <c r="C54" i="5"/>
  <c r="F53" i="5"/>
  <c r="H257" i="11" s="1"/>
  <c r="C53" i="5"/>
  <c r="F52" i="5"/>
  <c r="I52" i="5" s="1"/>
  <c r="C52" i="5"/>
  <c r="F51" i="5"/>
  <c r="I51" i="5" s="1"/>
  <c r="C51" i="5"/>
  <c r="F50" i="5"/>
  <c r="C50" i="5"/>
  <c r="F49" i="5"/>
  <c r="I49" i="5" s="1"/>
  <c r="F48" i="5"/>
  <c r="C48" i="5"/>
  <c r="F47" i="5"/>
  <c r="C47" i="5"/>
  <c r="F46" i="5"/>
  <c r="H215" i="11" s="1"/>
  <c r="C46" i="5"/>
  <c r="F45" i="5"/>
  <c r="C45" i="5"/>
  <c r="F44" i="5"/>
  <c r="I44" i="5" s="1"/>
  <c r="C44" i="5"/>
  <c r="F43" i="5"/>
  <c r="C43" i="5"/>
  <c r="F42" i="5"/>
  <c r="I42" i="5" s="1"/>
  <c r="C42" i="5"/>
  <c r="F41" i="5"/>
  <c r="I41" i="5" s="1"/>
  <c r="C41" i="5"/>
  <c r="F40" i="5"/>
  <c r="C40" i="5"/>
  <c r="F39" i="5"/>
  <c r="I39" i="5" s="1"/>
  <c r="C39" i="5"/>
  <c r="F38" i="5"/>
  <c r="I38" i="5" s="1"/>
  <c r="C38" i="5"/>
  <c r="F37" i="5"/>
  <c r="I37" i="5" s="1"/>
  <c r="C37" i="5"/>
  <c r="F36" i="5"/>
  <c r="H104" i="11" s="1"/>
  <c r="AQ41" i="9" s="1"/>
  <c r="AR41" i="9" s="1"/>
  <c r="F35" i="5"/>
  <c r="I35" i="5" s="1"/>
  <c r="C35" i="5"/>
  <c r="F34" i="5"/>
  <c r="I34" i="5" s="1"/>
  <c r="C34" i="5"/>
  <c r="F33" i="5"/>
  <c r="C33" i="5"/>
  <c r="F32" i="5"/>
  <c r="I32" i="5" s="1"/>
  <c r="C32" i="5"/>
  <c r="F31" i="5"/>
  <c r="I31" i="5" s="1"/>
  <c r="C31" i="5"/>
  <c r="F30" i="5"/>
  <c r="C30" i="5"/>
  <c r="F29" i="5"/>
  <c r="I29" i="5" s="1"/>
  <c r="C29" i="5"/>
  <c r="F28" i="5"/>
  <c r="I28" i="5" s="1"/>
  <c r="C28" i="5"/>
  <c r="F27" i="5"/>
  <c r="I27" i="5" s="1"/>
  <c r="C27" i="5"/>
  <c r="F26" i="5"/>
  <c r="I26" i="5" s="1"/>
  <c r="C26" i="5"/>
  <c r="F25" i="5"/>
  <c r="I25" i="5" s="1"/>
  <c r="C25" i="5"/>
  <c r="F24" i="5"/>
  <c r="C24" i="5"/>
  <c r="F23" i="5"/>
  <c r="I23" i="5" s="1"/>
  <c r="C23" i="5"/>
  <c r="F22" i="5"/>
  <c r="H89" i="11" s="1"/>
  <c r="C22" i="5"/>
  <c r="F21" i="5"/>
  <c r="C21" i="5"/>
  <c r="F20" i="5"/>
  <c r="C20" i="5"/>
  <c r="F19" i="5"/>
  <c r="I19" i="5" s="1"/>
  <c r="C19" i="5"/>
  <c r="F18" i="5"/>
  <c r="I18" i="5" s="1"/>
  <c r="C18" i="5"/>
  <c r="F17" i="5"/>
  <c r="C17" i="5"/>
  <c r="F16" i="5"/>
  <c r="H32" i="11" s="1"/>
  <c r="C16" i="5"/>
  <c r="F15" i="5"/>
  <c r="I15" i="5" s="1"/>
  <c r="C15" i="5"/>
  <c r="F14" i="5"/>
  <c r="I14" i="5" s="1"/>
  <c r="C14" i="5"/>
  <c r="F13" i="5"/>
  <c r="H9" i="11" s="1"/>
  <c r="C13" i="5"/>
  <c r="B13" i="5"/>
  <c r="E10" i="5"/>
  <c r="B100" i="5" s="1"/>
  <c r="F313" i="4"/>
  <c r="I313" i="4" s="1"/>
  <c r="C313" i="4"/>
  <c r="B313" i="4"/>
  <c r="F312" i="4"/>
  <c r="I312" i="4" s="1"/>
  <c r="C312" i="4"/>
  <c r="B312" i="4"/>
  <c r="F311" i="4"/>
  <c r="I311" i="4" s="1"/>
  <c r="C311" i="4"/>
  <c r="B311" i="4"/>
  <c r="F310" i="4"/>
  <c r="I310" i="4" s="1"/>
  <c r="C310" i="4"/>
  <c r="B310" i="4"/>
  <c r="F309" i="4"/>
  <c r="I309" i="4" s="1"/>
  <c r="C309" i="4"/>
  <c r="B309" i="4"/>
  <c r="F308" i="4"/>
  <c r="I308" i="4" s="1"/>
  <c r="C308" i="4"/>
  <c r="B308" i="4"/>
  <c r="F307" i="4"/>
  <c r="I307" i="4" s="1"/>
  <c r="C307" i="4"/>
  <c r="B307" i="4"/>
  <c r="F306" i="4"/>
  <c r="I306" i="4" s="1"/>
  <c r="C306" i="4"/>
  <c r="B306" i="4"/>
  <c r="F305" i="4"/>
  <c r="I305" i="4" s="1"/>
  <c r="C305" i="4"/>
  <c r="B305" i="4"/>
  <c r="F304" i="4"/>
  <c r="I304" i="4" s="1"/>
  <c r="C304" i="4"/>
  <c r="B304" i="4"/>
  <c r="F303" i="4"/>
  <c r="I303" i="4" s="1"/>
  <c r="C303" i="4"/>
  <c r="B303" i="4"/>
  <c r="F302" i="4"/>
  <c r="I302" i="4" s="1"/>
  <c r="C302" i="4"/>
  <c r="B302" i="4"/>
  <c r="F301" i="4"/>
  <c r="I301" i="4" s="1"/>
  <c r="C301" i="4"/>
  <c r="B301" i="4"/>
  <c r="F300" i="4"/>
  <c r="I300" i="4" s="1"/>
  <c r="C300" i="4"/>
  <c r="B300" i="4"/>
  <c r="F299" i="4"/>
  <c r="I299" i="4" s="1"/>
  <c r="C299" i="4"/>
  <c r="B299" i="4"/>
  <c r="F298" i="4"/>
  <c r="I298" i="4" s="1"/>
  <c r="C298" i="4"/>
  <c r="B298" i="4"/>
  <c r="F297" i="4"/>
  <c r="I297" i="4" s="1"/>
  <c r="C297" i="4"/>
  <c r="B297" i="4"/>
  <c r="F296" i="4"/>
  <c r="I296" i="4" s="1"/>
  <c r="C296" i="4"/>
  <c r="B296" i="4"/>
  <c r="F295" i="4"/>
  <c r="I295" i="4" s="1"/>
  <c r="C295" i="4"/>
  <c r="B295" i="4"/>
  <c r="F294" i="4"/>
  <c r="I294" i="4" s="1"/>
  <c r="C294" i="4"/>
  <c r="B294" i="4"/>
  <c r="F293" i="4"/>
  <c r="I293" i="4" s="1"/>
  <c r="C293" i="4"/>
  <c r="B293" i="4"/>
  <c r="F292" i="4"/>
  <c r="I292" i="4" s="1"/>
  <c r="C292" i="4"/>
  <c r="B292" i="4"/>
  <c r="F291" i="4"/>
  <c r="I291" i="4" s="1"/>
  <c r="C291" i="4"/>
  <c r="B291" i="4"/>
  <c r="F290" i="4"/>
  <c r="I290" i="4" s="1"/>
  <c r="C290" i="4"/>
  <c r="B290" i="4"/>
  <c r="F289" i="4"/>
  <c r="I289" i="4" s="1"/>
  <c r="C289" i="4"/>
  <c r="B289" i="4"/>
  <c r="F288" i="4"/>
  <c r="I288" i="4" s="1"/>
  <c r="C288" i="4"/>
  <c r="B288" i="4"/>
  <c r="F287" i="4"/>
  <c r="I287" i="4" s="1"/>
  <c r="C287" i="4"/>
  <c r="B287" i="4"/>
  <c r="F286" i="4"/>
  <c r="I286" i="4" s="1"/>
  <c r="C286" i="4"/>
  <c r="B286" i="4"/>
  <c r="F285" i="4"/>
  <c r="I285" i="4" s="1"/>
  <c r="C285" i="4"/>
  <c r="B285" i="4"/>
  <c r="F284" i="4"/>
  <c r="I284" i="4" s="1"/>
  <c r="C284" i="4"/>
  <c r="B284" i="4"/>
  <c r="F283" i="4"/>
  <c r="I283" i="4" s="1"/>
  <c r="C283" i="4"/>
  <c r="B283" i="4"/>
  <c r="F282" i="4"/>
  <c r="I282" i="4" s="1"/>
  <c r="C282" i="4"/>
  <c r="B282" i="4"/>
  <c r="F281" i="4"/>
  <c r="I281" i="4" s="1"/>
  <c r="C281" i="4"/>
  <c r="B281" i="4"/>
  <c r="F280" i="4"/>
  <c r="I280" i="4" s="1"/>
  <c r="C280" i="4"/>
  <c r="B280" i="4"/>
  <c r="F279" i="4"/>
  <c r="I279" i="4" s="1"/>
  <c r="C279" i="4"/>
  <c r="B279" i="4"/>
  <c r="F278" i="4"/>
  <c r="I278" i="4" s="1"/>
  <c r="C278" i="4"/>
  <c r="B278" i="4"/>
  <c r="F277" i="4"/>
  <c r="I277" i="4" s="1"/>
  <c r="C277" i="4"/>
  <c r="B277" i="4"/>
  <c r="F276" i="4"/>
  <c r="I276" i="4" s="1"/>
  <c r="C276" i="4"/>
  <c r="B276" i="4"/>
  <c r="F275" i="4"/>
  <c r="I275" i="4" s="1"/>
  <c r="C275" i="4"/>
  <c r="B275" i="4"/>
  <c r="F274" i="4"/>
  <c r="I274" i="4" s="1"/>
  <c r="C274" i="4"/>
  <c r="B274" i="4"/>
  <c r="F273" i="4"/>
  <c r="I273" i="4" s="1"/>
  <c r="C273" i="4"/>
  <c r="B273" i="4"/>
  <c r="F272" i="4"/>
  <c r="I272" i="4" s="1"/>
  <c r="C272" i="4"/>
  <c r="B272" i="4"/>
  <c r="F271" i="4"/>
  <c r="I271" i="4" s="1"/>
  <c r="C271" i="4"/>
  <c r="B271" i="4"/>
  <c r="F270" i="4"/>
  <c r="I270" i="4" s="1"/>
  <c r="C270" i="4"/>
  <c r="B270" i="4"/>
  <c r="F269" i="4"/>
  <c r="I269" i="4" s="1"/>
  <c r="C269" i="4"/>
  <c r="B269" i="4"/>
  <c r="F268" i="4"/>
  <c r="I268" i="4" s="1"/>
  <c r="C268" i="4"/>
  <c r="B268" i="4"/>
  <c r="F267" i="4"/>
  <c r="I267" i="4" s="1"/>
  <c r="C267" i="4"/>
  <c r="B267" i="4"/>
  <c r="F266" i="4"/>
  <c r="I266" i="4" s="1"/>
  <c r="C266" i="4"/>
  <c r="B266" i="4"/>
  <c r="F265" i="4"/>
  <c r="I265" i="4" s="1"/>
  <c r="C265" i="4"/>
  <c r="B265" i="4"/>
  <c r="F264" i="4"/>
  <c r="I264" i="4" s="1"/>
  <c r="C264" i="4"/>
  <c r="B264" i="4"/>
  <c r="F263" i="4"/>
  <c r="I263" i="4" s="1"/>
  <c r="C263" i="4"/>
  <c r="B263" i="4"/>
  <c r="F262" i="4"/>
  <c r="I262" i="4" s="1"/>
  <c r="C262" i="4"/>
  <c r="B262" i="4"/>
  <c r="F261" i="4"/>
  <c r="I261" i="4" s="1"/>
  <c r="C261" i="4"/>
  <c r="B261" i="4"/>
  <c r="F260" i="4"/>
  <c r="I260" i="4" s="1"/>
  <c r="C260" i="4"/>
  <c r="B260" i="4"/>
  <c r="F259" i="4"/>
  <c r="I259" i="4" s="1"/>
  <c r="C259" i="4"/>
  <c r="B259" i="4"/>
  <c r="F258" i="4"/>
  <c r="I258" i="4" s="1"/>
  <c r="C258" i="4"/>
  <c r="B258" i="4"/>
  <c r="F257" i="4"/>
  <c r="I257" i="4" s="1"/>
  <c r="C257" i="4"/>
  <c r="B257" i="4"/>
  <c r="F256" i="4"/>
  <c r="I256" i="4" s="1"/>
  <c r="C256" i="4"/>
  <c r="B256" i="4"/>
  <c r="F255" i="4"/>
  <c r="I255" i="4" s="1"/>
  <c r="C255" i="4"/>
  <c r="B255" i="4"/>
  <c r="F254" i="4"/>
  <c r="I254" i="4" s="1"/>
  <c r="C254" i="4"/>
  <c r="B254" i="4"/>
  <c r="F253" i="4"/>
  <c r="I253" i="4" s="1"/>
  <c r="C253" i="4"/>
  <c r="B253" i="4"/>
  <c r="F252" i="4"/>
  <c r="I252" i="4" s="1"/>
  <c r="C252" i="4"/>
  <c r="B252" i="4"/>
  <c r="F251" i="4"/>
  <c r="I251" i="4" s="1"/>
  <c r="C251" i="4"/>
  <c r="B251" i="4"/>
  <c r="F250" i="4"/>
  <c r="I250" i="4" s="1"/>
  <c r="C250" i="4"/>
  <c r="B250" i="4"/>
  <c r="F249" i="4"/>
  <c r="I249" i="4" s="1"/>
  <c r="C249" i="4"/>
  <c r="B249" i="4"/>
  <c r="F248" i="4"/>
  <c r="I248" i="4" s="1"/>
  <c r="C248" i="4"/>
  <c r="B248" i="4"/>
  <c r="F247" i="4"/>
  <c r="I247" i="4" s="1"/>
  <c r="C247" i="4"/>
  <c r="B247" i="4"/>
  <c r="F246" i="4"/>
  <c r="I246" i="4" s="1"/>
  <c r="C246" i="4"/>
  <c r="B246" i="4"/>
  <c r="F245" i="4"/>
  <c r="I245" i="4" s="1"/>
  <c r="C245" i="4"/>
  <c r="B245" i="4"/>
  <c r="F244" i="4"/>
  <c r="I244" i="4" s="1"/>
  <c r="C244" i="4"/>
  <c r="B244" i="4"/>
  <c r="F243" i="4"/>
  <c r="I243" i="4" s="1"/>
  <c r="C243" i="4"/>
  <c r="B243" i="4"/>
  <c r="F242" i="4"/>
  <c r="I242" i="4" s="1"/>
  <c r="C242" i="4"/>
  <c r="B242" i="4"/>
  <c r="F241" i="4"/>
  <c r="I241" i="4" s="1"/>
  <c r="C241" i="4"/>
  <c r="B241" i="4"/>
  <c r="F240" i="4"/>
  <c r="I240" i="4" s="1"/>
  <c r="C240" i="4"/>
  <c r="B240" i="4"/>
  <c r="F239" i="4"/>
  <c r="I239" i="4" s="1"/>
  <c r="C239" i="4"/>
  <c r="B239" i="4"/>
  <c r="F238" i="4"/>
  <c r="I238" i="4" s="1"/>
  <c r="C238" i="4"/>
  <c r="B238" i="4"/>
  <c r="F237" i="4"/>
  <c r="I237" i="4" s="1"/>
  <c r="C237" i="4"/>
  <c r="B237" i="4"/>
  <c r="F236" i="4"/>
  <c r="I236" i="4" s="1"/>
  <c r="C236" i="4"/>
  <c r="B236" i="4"/>
  <c r="F235" i="4"/>
  <c r="I235" i="4" s="1"/>
  <c r="C235" i="4"/>
  <c r="B235" i="4"/>
  <c r="F234" i="4"/>
  <c r="I234" i="4" s="1"/>
  <c r="C234" i="4"/>
  <c r="B234" i="4"/>
  <c r="F233" i="4"/>
  <c r="I233" i="4" s="1"/>
  <c r="C233" i="4"/>
  <c r="B233" i="4"/>
  <c r="F232" i="4"/>
  <c r="I232" i="4" s="1"/>
  <c r="C232" i="4"/>
  <c r="B232" i="4"/>
  <c r="F231" i="4"/>
  <c r="I231" i="4" s="1"/>
  <c r="C231" i="4"/>
  <c r="B231" i="4"/>
  <c r="F230" i="4"/>
  <c r="I230" i="4" s="1"/>
  <c r="C230" i="4"/>
  <c r="B230" i="4"/>
  <c r="F229" i="4"/>
  <c r="I229" i="4" s="1"/>
  <c r="C229" i="4"/>
  <c r="B229" i="4"/>
  <c r="F228" i="4"/>
  <c r="I228" i="4" s="1"/>
  <c r="C228" i="4"/>
  <c r="B228" i="4"/>
  <c r="F227" i="4"/>
  <c r="I227" i="4" s="1"/>
  <c r="C227" i="4"/>
  <c r="B227" i="4"/>
  <c r="F226" i="4"/>
  <c r="I226" i="4" s="1"/>
  <c r="C226" i="4"/>
  <c r="B226" i="4"/>
  <c r="F225" i="4"/>
  <c r="I225" i="4" s="1"/>
  <c r="C225" i="4"/>
  <c r="B225" i="4"/>
  <c r="F224" i="4"/>
  <c r="I224" i="4" s="1"/>
  <c r="C224" i="4"/>
  <c r="B224" i="4"/>
  <c r="F223" i="4"/>
  <c r="I223" i="4" s="1"/>
  <c r="C223" i="4"/>
  <c r="B223" i="4"/>
  <c r="F222" i="4"/>
  <c r="I222" i="4" s="1"/>
  <c r="C222" i="4"/>
  <c r="B222" i="4"/>
  <c r="F221" i="4"/>
  <c r="I221" i="4" s="1"/>
  <c r="C221" i="4"/>
  <c r="B221" i="4"/>
  <c r="F220" i="4"/>
  <c r="I220" i="4" s="1"/>
  <c r="C220" i="4"/>
  <c r="B220" i="4"/>
  <c r="F219" i="4"/>
  <c r="I219" i="4" s="1"/>
  <c r="C219" i="4"/>
  <c r="B219" i="4"/>
  <c r="F218" i="4"/>
  <c r="I218" i="4" s="1"/>
  <c r="C218" i="4"/>
  <c r="B218" i="4"/>
  <c r="F217" i="4"/>
  <c r="I217" i="4" s="1"/>
  <c r="C217" i="4"/>
  <c r="B217" i="4"/>
  <c r="F216" i="4"/>
  <c r="I216" i="4" s="1"/>
  <c r="C216" i="4"/>
  <c r="B216" i="4"/>
  <c r="F215" i="4"/>
  <c r="I215" i="4" s="1"/>
  <c r="C215" i="4"/>
  <c r="B215" i="4"/>
  <c r="F214" i="4"/>
  <c r="I214" i="4" s="1"/>
  <c r="C214" i="4"/>
  <c r="B214" i="4"/>
  <c r="F213" i="4"/>
  <c r="I213" i="4" s="1"/>
  <c r="C213" i="4"/>
  <c r="B213" i="4"/>
  <c r="F212" i="4"/>
  <c r="I212" i="4" s="1"/>
  <c r="C212" i="4"/>
  <c r="B212" i="4"/>
  <c r="F211" i="4"/>
  <c r="I211" i="4" s="1"/>
  <c r="C211" i="4"/>
  <c r="B211" i="4"/>
  <c r="F210" i="4"/>
  <c r="I210" i="4" s="1"/>
  <c r="C210" i="4"/>
  <c r="B210" i="4"/>
  <c r="F209" i="4"/>
  <c r="I209" i="4" s="1"/>
  <c r="C209" i="4"/>
  <c r="B209" i="4"/>
  <c r="F208" i="4"/>
  <c r="I208" i="4" s="1"/>
  <c r="C208" i="4"/>
  <c r="B208" i="4"/>
  <c r="F207" i="4"/>
  <c r="I207" i="4" s="1"/>
  <c r="C207" i="4"/>
  <c r="B207" i="4"/>
  <c r="F206" i="4"/>
  <c r="I206" i="4" s="1"/>
  <c r="C206" i="4"/>
  <c r="B206" i="4"/>
  <c r="F205" i="4"/>
  <c r="I205" i="4" s="1"/>
  <c r="C205" i="4"/>
  <c r="B205" i="4"/>
  <c r="F204" i="4"/>
  <c r="I204" i="4" s="1"/>
  <c r="C204" i="4"/>
  <c r="B204" i="4"/>
  <c r="F203" i="4"/>
  <c r="I203" i="4" s="1"/>
  <c r="C203" i="4"/>
  <c r="B203" i="4"/>
  <c r="F202" i="4"/>
  <c r="I202" i="4" s="1"/>
  <c r="C202" i="4"/>
  <c r="B202" i="4"/>
  <c r="F201" i="4"/>
  <c r="I201" i="4" s="1"/>
  <c r="C201" i="4"/>
  <c r="B201" i="4"/>
  <c r="F200" i="4"/>
  <c r="I200" i="4" s="1"/>
  <c r="C200" i="4"/>
  <c r="B200" i="4"/>
  <c r="F199" i="4"/>
  <c r="I199" i="4" s="1"/>
  <c r="C199" i="4"/>
  <c r="B199" i="4"/>
  <c r="F198" i="4"/>
  <c r="I198" i="4" s="1"/>
  <c r="C198" i="4"/>
  <c r="B198" i="4"/>
  <c r="F197" i="4"/>
  <c r="I197" i="4" s="1"/>
  <c r="C197" i="4"/>
  <c r="B197" i="4"/>
  <c r="F196" i="4"/>
  <c r="I196" i="4" s="1"/>
  <c r="C196" i="4"/>
  <c r="B196" i="4"/>
  <c r="F195" i="4"/>
  <c r="I195" i="4" s="1"/>
  <c r="C195" i="4"/>
  <c r="B195" i="4"/>
  <c r="F194" i="4"/>
  <c r="I194" i="4" s="1"/>
  <c r="C194" i="4"/>
  <c r="B194" i="4"/>
  <c r="F193" i="4"/>
  <c r="I193" i="4" s="1"/>
  <c r="C193" i="4"/>
  <c r="B193" i="4"/>
  <c r="F192" i="4"/>
  <c r="I192" i="4" s="1"/>
  <c r="C192" i="4"/>
  <c r="B192" i="4"/>
  <c r="F191" i="4"/>
  <c r="I191" i="4" s="1"/>
  <c r="C191" i="4"/>
  <c r="B191" i="4"/>
  <c r="F190" i="4"/>
  <c r="I190" i="4" s="1"/>
  <c r="C190" i="4"/>
  <c r="B190" i="4"/>
  <c r="F189" i="4"/>
  <c r="I189" i="4" s="1"/>
  <c r="C189" i="4"/>
  <c r="B189" i="4"/>
  <c r="F188" i="4"/>
  <c r="I188" i="4" s="1"/>
  <c r="C188" i="4"/>
  <c r="B188" i="4"/>
  <c r="F187" i="4"/>
  <c r="I187" i="4" s="1"/>
  <c r="C187" i="4"/>
  <c r="B187" i="4"/>
  <c r="F186" i="4"/>
  <c r="I186" i="4" s="1"/>
  <c r="C186" i="4"/>
  <c r="B186" i="4"/>
  <c r="F185" i="4"/>
  <c r="I185" i="4" s="1"/>
  <c r="C185" i="4"/>
  <c r="B185" i="4"/>
  <c r="F184" i="4"/>
  <c r="I184" i="4" s="1"/>
  <c r="C184" i="4"/>
  <c r="B184" i="4"/>
  <c r="F183" i="4"/>
  <c r="I183" i="4" s="1"/>
  <c r="C183" i="4"/>
  <c r="B183" i="4"/>
  <c r="F182" i="4"/>
  <c r="I182" i="4" s="1"/>
  <c r="C182" i="4"/>
  <c r="B182" i="4"/>
  <c r="F181" i="4"/>
  <c r="I181" i="4" s="1"/>
  <c r="C181" i="4"/>
  <c r="B181" i="4"/>
  <c r="F180" i="4"/>
  <c r="I180" i="4" s="1"/>
  <c r="C180" i="4"/>
  <c r="B180" i="4"/>
  <c r="F179" i="4"/>
  <c r="I179" i="4" s="1"/>
  <c r="C179" i="4"/>
  <c r="B179" i="4"/>
  <c r="F178" i="4"/>
  <c r="I178" i="4" s="1"/>
  <c r="C178" i="4"/>
  <c r="B178" i="4"/>
  <c r="F177" i="4"/>
  <c r="I177" i="4" s="1"/>
  <c r="C177" i="4"/>
  <c r="B177" i="4"/>
  <c r="F176" i="4"/>
  <c r="I176" i="4" s="1"/>
  <c r="C176" i="4"/>
  <c r="B176" i="4"/>
  <c r="F175" i="4"/>
  <c r="I175" i="4" s="1"/>
  <c r="C175" i="4"/>
  <c r="B175" i="4"/>
  <c r="F174" i="4"/>
  <c r="I174" i="4" s="1"/>
  <c r="C174" i="4"/>
  <c r="B174" i="4"/>
  <c r="F173" i="4"/>
  <c r="I173" i="4" s="1"/>
  <c r="C173" i="4"/>
  <c r="B173" i="4"/>
  <c r="F172" i="4"/>
  <c r="I172" i="4" s="1"/>
  <c r="C172" i="4"/>
  <c r="B172" i="4"/>
  <c r="F171" i="4"/>
  <c r="I171" i="4" s="1"/>
  <c r="C171" i="4"/>
  <c r="B171" i="4"/>
  <c r="F170" i="4"/>
  <c r="I170" i="4" s="1"/>
  <c r="C170" i="4"/>
  <c r="B170" i="4"/>
  <c r="F169" i="4"/>
  <c r="I169" i="4" s="1"/>
  <c r="C169" i="4"/>
  <c r="B169" i="4"/>
  <c r="F168" i="4"/>
  <c r="I168" i="4" s="1"/>
  <c r="C168" i="4"/>
  <c r="B168" i="4"/>
  <c r="F167" i="4"/>
  <c r="I167" i="4" s="1"/>
  <c r="C167" i="4"/>
  <c r="B167" i="4"/>
  <c r="F166" i="4"/>
  <c r="I166" i="4" s="1"/>
  <c r="C166" i="4"/>
  <c r="B166" i="4"/>
  <c r="F165" i="4"/>
  <c r="I165" i="4" s="1"/>
  <c r="C165" i="4"/>
  <c r="B165" i="4"/>
  <c r="F164" i="4"/>
  <c r="I164" i="4" s="1"/>
  <c r="C164" i="4"/>
  <c r="B164" i="4"/>
  <c r="F163" i="4"/>
  <c r="I163" i="4" s="1"/>
  <c r="C163" i="4"/>
  <c r="B163" i="4"/>
  <c r="F162" i="4"/>
  <c r="I162" i="4" s="1"/>
  <c r="C162" i="4"/>
  <c r="B162" i="4"/>
  <c r="F161" i="4"/>
  <c r="I161" i="4" s="1"/>
  <c r="C161" i="4"/>
  <c r="B161" i="4"/>
  <c r="F160" i="4"/>
  <c r="I160" i="4" s="1"/>
  <c r="C160" i="4"/>
  <c r="B160" i="4"/>
  <c r="F159" i="4"/>
  <c r="I159" i="4" s="1"/>
  <c r="C159" i="4"/>
  <c r="B159" i="4"/>
  <c r="F158" i="4"/>
  <c r="I158" i="4" s="1"/>
  <c r="C158" i="4"/>
  <c r="B158" i="4"/>
  <c r="F157" i="4"/>
  <c r="I157" i="4" s="1"/>
  <c r="C157" i="4"/>
  <c r="B157" i="4"/>
  <c r="F156" i="4"/>
  <c r="I156" i="4" s="1"/>
  <c r="C156" i="4"/>
  <c r="B156" i="4"/>
  <c r="F155" i="4"/>
  <c r="I155" i="4" s="1"/>
  <c r="C155" i="4"/>
  <c r="B155" i="4"/>
  <c r="F154" i="4"/>
  <c r="I154" i="4" s="1"/>
  <c r="C154" i="4"/>
  <c r="B154" i="4"/>
  <c r="F153" i="4"/>
  <c r="I153" i="4" s="1"/>
  <c r="C153" i="4"/>
  <c r="B153" i="4"/>
  <c r="F152" i="4"/>
  <c r="I152" i="4" s="1"/>
  <c r="C152" i="4"/>
  <c r="B152" i="4"/>
  <c r="F151" i="4"/>
  <c r="I151" i="4" s="1"/>
  <c r="C151" i="4"/>
  <c r="B151" i="4"/>
  <c r="F150" i="4"/>
  <c r="I150" i="4" s="1"/>
  <c r="C150" i="4"/>
  <c r="B150" i="4"/>
  <c r="F149" i="4"/>
  <c r="I149" i="4" s="1"/>
  <c r="C149" i="4"/>
  <c r="B149" i="4"/>
  <c r="F148" i="4"/>
  <c r="I148" i="4" s="1"/>
  <c r="C148" i="4"/>
  <c r="B148" i="4"/>
  <c r="F147" i="4"/>
  <c r="I147" i="4" s="1"/>
  <c r="C147" i="4"/>
  <c r="B147" i="4"/>
  <c r="F146" i="4"/>
  <c r="I146" i="4" s="1"/>
  <c r="C146" i="4"/>
  <c r="B146" i="4"/>
  <c r="F145" i="4"/>
  <c r="I145" i="4" s="1"/>
  <c r="C145" i="4"/>
  <c r="B145" i="4"/>
  <c r="F144" i="4"/>
  <c r="I144" i="4" s="1"/>
  <c r="C144" i="4"/>
  <c r="B144" i="4"/>
  <c r="F143" i="4"/>
  <c r="I143" i="4" s="1"/>
  <c r="C143" i="4"/>
  <c r="B143" i="4"/>
  <c r="F142" i="4"/>
  <c r="I142" i="4" s="1"/>
  <c r="C142" i="4"/>
  <c r="B142" i="4"/>
  <c r="F141" i="4"/>
  <c r="I141" i="4" s="1"/>
  <c r="C141" i="4"/>
  <c r="B141" i="4"/>
  <c r="F140" i="4"/>
  <c r="I140" i="4" s="1"/>
  <c r="C140" i="4"/>
  <c r="B140" i="4"/>
  <c r="F139" i="4"/>
  <c r="I139" i="4" s="1"/>
  <c r="C139" i="4"/>
  <c r="B139" i="4"/>
  <c r="F138" i="4"/>
  <c r="I138" i="4" s="1"/>
  <c r="C138" i="4"/>
  <c r="B138" i="4"/>
  <c r="F137" i="4"/>
  <c r="I137" i="4" s="1"/>
  <c r="C137" i="4"/>
  <c r="B137" i="4"/>
  <c r="F136" i="4"/>
  <c r="I136" i="4" s="1"/>
  <c r="C136" i="4"/>
  <c r="B136" i="4"/>
  <c r="F135" i="4"/>
  <c r="I135" i="4" s="1"/>
  <c r="C135" i="4"/>
  <c r="B135" i="4"/>
  <c r="F134" i="4"/>
  <c r="I134" i="4" s="1"/>
  <c r="C134" i="4"/>
  <c r="F133" i="4"/>
  <c r="I133" i="4" s="1"/>
  <c r="C133" i="4"/>
  <c r="F132" i="4"/>
  <c r="I132" i="4" s="1"/>
  <c r="C132" i="4"/>
  <c r="F131" i="4"/>
  <c r="I131" i="4" s="1"/>
  <c r="C131" i="4"/>
  <c r="F130" i="4"/>
  <c r="I130" i="4" s="1"/>
  <c r="C130" i="4"/>
  <c r="F129" i="4"/>
  <c r="I129" i="4" s="1"/>
  <c r="C129" i="4"/>
  <c r="F128" i="4"/>
  <c r="I128" i="4" s="1"/>
  <c r="C128" i="4"/>
  <c r="F127" i="4"/>
  <c r="I127" i="4" s="1"/>
  <c r="C127" i="4"/>
  <c r="F126" i="4"/>
  <c r="I126" i="4" s="1"/>
  <c r="C126" i="4"/>
  <c r="F125" i="4"/>
  <c r="I125" i="4" s="1"/>
  <c r="C125" i="4"/>
  <c r="F124" i="4"/>
  <c r="I124" i="4" s="1"/>
  <c r="C124" i="4"/>
  <c r="F123" i="4"/>
  <c r="I123" i="4" s="1"/>
  <c r="C123" i="4"/>
  <c r="F122" i="4"/>
  <c r="I122" i="4" s="1"/>
  <c r="C122" i="4"/>
  <c r="F121" i="4"/>
  <c r="I121" i="4" s="1"/>
  <c r="C121" i="4"/>
  <c r="F120" i="4"/>
  <c r="I120" i="4" s="1"/>
  <c r="C120" i="4"/>
  <c r="B120" i="4"/>
  <c r="F119" i="4"/>
  <c r="I119" i="4" s="1"/>
  <c r="C119" i="4"/>
  <c r="F118" i="4"/>
  <c r="I118" i="4" s="1"/>
  <c r="C118" i="4"/>
  <c r="F117" i="4"/>
  <c r="I117" i="4" s="1"/>
  <c r="C117" i="4"/>
  <c r="F116" i="4"/>
  <c r="I116" i="4" s="1"/>
  <c r="C116" i="4"/>
  <c r="F115" i="4"/>
  <c r="I115" i="4" s="1"/>
  <c r="C115" i="4"/>
  <c r="F114" i="4"/>
  <c r="I114" i="4" s="1"/>
  <c r="C114" i="4"/>
  <c r="F113" i="4"/>
  <c r="I113" i="4" s="1"/>
  <c r="C113" i="4"/>
  <c r="F112" i="4"/>
  <c r="I112" i="4" s="1"/>
  <c r="C112" i="4"/>
  <c r="F111" i="4"/>
  <c r="I111" i="4" s="1"/>
  <c r="C111" i="4"/>
  <c r="F110" i="4"/>
  <c r="I110" i="4" s="1"/>
  <c r="C110" i="4"/>
  <c r="F109" i="4"/>
  <c r="I109" i="4" s="1"/>
  <c r="C109" i="4"/>
  <c r="F108" i="4"/>
  <c r="I108" i="4" s="1"/>
  <c r="C108" i="4"/>
  <c r="B108" i="4"/>
  <c r="F107" i="4"/>
  <c r="I107" i="4" s="1"/>
  <c r="C107" i="4"/>
  <c r="F106" i="4"/>
  <c r="I106" i="4" s="1"/>
  <c r="C106" i="4"/>
  <c r="F105" i="4"/>
  <c r="I105" i="4" s="1"/>
  <c r="C105" i="4"/>
  <c r="F104" i="4"/>
  <c r="I104" i="4" s="1"/>
  <c r="C104" i="4"/>
  <c r="F103" i="4"/>
  <c r="I103" i="4" s="1"/>
  <c r="C103" i="4"/>
  <c r="F102" i="4"/>
  <c r="I102" i="4" s="1"/>
  <c r="C102" i="4"/>
  <c r="F101" i="4"/>
  <c r="I101" i="4" s="1"/>
  <c r="C101" i="4"/>
  <c r="F100" i="4"/>
  <c r="I100" i="4" s="1"/>
  <c r="C100" i="4"/>
  <c r="F99" i="4"/>
  <c r="I99" i="4" s="1"/>
  <c r="C99" i="4"/>
  <c r="F98" i="4"/>
  <c r="I98" i="4" s="1"/>
  <c r="C98" i="4"/>
  <c r="F97" i="4"/>
  <c r="I97" i="4" s="1"/>
  <c r="C97" i="4"/>
  <c r="F96" i="4"/>
  <c r="I96" i="4" s="1"/>
  <c r="C96" i="4"/>
  <c r="F95" i="4"/>
  <c r="I95" i="4" s="1"/>
  <c r="C95" i="4"/>
  <c r="F94" i="4"/>
  <c r="I94" i="4" s="1"/>
  <c r="C94" i="4"/>
  <c r="F93" i="4"/>
  <c r="I93" i="4" s="1"/>
  <c r="C93" i="4"/>
  <c r="F92" i="4"/>
  <c r="I92" i="4" s="1"/>
  <c r="C92" i="4"/>
  <c r="F91" i="4"/>
  <c r="I91" i="4" s="1"/>
  <c r="C91" i="4"/>
  <c r="F90" i="4"/>
  <c r="I90" i="4" s="1"/>
  <c r="C90" i="4"/>
  <c r="F89" i="4"/>
  <c r="I89" i="4" s="1"/>
  <c r="C89" i="4"/>
  <c r="F88" i="4"/>
  <c r="I88" i="4" s="1"/>
  <c r="C88" i="4"/>
  <c r="F87" i="4"/>
  <c r="I87" i="4" s="1"/>
  <c r="C87" i="4"/>
  <c r="F86" i="4"/>
  <c r="I86" i="4" s="1"/>
  <c r="C86" i="4"/>
  <c r="F85" i="4"/>
  <c r="I85" i="4" s="1"/>
  <c r="C85" i="4"/>
  <c r="F84" i="4"/>
  <c r="I84" i="4" s="1"/>
  <c r="C84" i="4"/>
  <c r="F83" i="4"/>
  <c r="C83" i="4"/>
  <c r="F82" i="4"/>
  <c r="I82" i="4" s="1"/>
  <c r="C82" i="4"/>
  <c r="F81" i="4"/>
  <c r="I81" i="4" s="1"/>
  <c r="C81" i="4"/>
  <c r="F80" i="4"/>
  <c r="C80" i="4"/>
  <c r="F79" i="4"/>
  <c r="I79" i="4" s="1"/>
  <c r="C79" i="4"/>
  <c r="F78" i="4"/>
  <c r="C78" i="4"/>
  <c r="F77" i="4"/>
  <c r="I77" i="4" s="1"/>
  <c r="C77" i="4"/>
  <c r="F76" i="4"/>
  <c r="C76" i="4"/>
  <c r="F75" i="4"/>
  <c r="I75" i="4" s="1"/>
  <c r="C75" i="4"/>
  <c r="F74" i="4"/>
  <c r="I74" i="4" s="1"/>
  <c r="F73" i="4"/>
  <c r="C73" i="4"/>
  <c r="F72" i="4"/>
  <c r="I72" i="4" s="1"/>
  <c r="C72" i="4"/>
  <c r="F71" i="4"/>
  <c r="I71" i="4" s="1"/>
  <c r="C71" i="4"/>
  <c r="F70" i="4"/>
  <c r="C70" i="4"/>
  <c r="F69" i="4"/>
  <c r="I69" i="4" s="1"/>
  <c r="C69" i="4"/>
  <c r="F68" i="4"/>
  <c r="C68" i="4"/>
  <c r="F67" i="4"/>
  <c r="I67" i="4" s="1"/>
  <c r="C67" i="4"/>
  <c r="F66" i="4"/>
  <c r="D300" i="11" s="1"/>
  <c r="C66" i="4"/>
  <c r="F65" i="4"/>
  <c r="I65" i="4" s="1"/>
  <c r="C65" i="4"/>
  <c r="F64" i="4"/>
  <c r="I64" i="4" s="1"/>
  <c r="C64" i="4"/>
  <c r="F63" i="4"/>
  <c r="C63" i="4"/>
  <c r="F62" i="4"/>
  <c r="C62" i="4"/>
  <c r="F61" i="4"/>
  <c r="C61" i="4"/>
  <c r="F60" i="4"/>
  <c r="I60" i="4" s="1"/>
  <c r="C60" i="4"/>
  <c r="F59" i="4"/>
  <c r="C59" i="4"/>
  <c r="F58" i="4"/>
  <c r="I58" i="4" s="1"/>
  <c r="C58" i="4"/>
  <c r="F57" i="4"/>
  <c r="I57" i="4" s="1"/>
  <c r="C57" i="4"/>
  <c r="F56" i="4"/>
  <c r="C56" i="4"/>
  <c r="F55" i="4"/>
  <c r="D273" i="11" s="1"/>
  <c r="C55" i="4"/>
  <c r="F54" i="4"/>
  <c r="I54" i="4" s="1"/>
  <c r="C54" i="4"/>
  <c r="F53" i="4"/>
  <c r="C53" i="4"/>
  <c r="F52" i="4"/>
  <c r="C52" i="4"/>
  <c r="F51" i="4"/>
  <c r="D178" i="11" s="1"/>
  <c r="C51" i="4"/>
  <c r="F50" i="4"/>
  <c r="C50" i="4"/>
  <c r="F49" i="4"/>
  <c r="I49" i="4" s="1"/>
  <c r="C49" i="4"/>
  <c r="F48" i="4"/>
  <c r="C48" i="4"/>
  <c r="F47" i="4"/>
  <c r="C47" i="4"/>
  <c r="F46" i="4"/>
  <c r="C46" i="4"/>
  <c r="F45" i="4"/>
  <c r="C45" i="4"/>
  <c r="F44" i="4"/>
  <c r="C44" i="4"/>
  <c r="F43" i="4"/>
  <c r="I43" i="4" s="1"/>
  <c r="C43" i="4"/>
  <c r="F42" i="4"/>
  <c r="C42" i="4"/>
  <c r="F41" i="4"/>
  <c r="I41" i="4" s="1"/>
  <c r="C41" i="4"/>
  <c r="F40" i="4"/>
  <c r="D166" i="11" s="1"/>
  <c r="C40" i="4"/>
  <c r="F39" i="4"/>
  <c r="C39" i="4"/>
  <c r="F38" i="4"/>
  <c r="I38" i="4" s="1"/>
  <c r="C38" i="4"/>
  <c r="F37" i="4"/>
  <c r="I37" i="4" s="1"/>
  <c r="C37" i="4"/>
  <c r="F36" i="4"/>
  <c r="D160" i="11" s="1"/>
  <c r="C36" i="4"/>
  <c r="F35" i="4"/>
  <c r="I35" i="4" s="1"/>
  <c r="C35" i="4"/>
  <c r="F34" i="4"/>
  <c r="D154" i="11" s="1"/>
  <c r="C34" i="4"/>
  <c r="F33" i="4"/>
  <c r="C33" i="4"/>
  <c r="F32" i="4"/>
  <c r="I32" i="4" s="1"/>
  <c r="C32" i="4"/>
  <c r="F31" i="4"/>
  <c r="I31" i="4" s="1"/>
  <c r="C31" i="4"/>
  <c r="F30" i="4"/>
  <c r="D149" i="11" s="1"/>
  <c r="C30" i="4"/>
  <c r="F29" i="4"/>
  <c r="I29" i="4" s="1"/>
  <c r="C29" i="4"/>
  <c r="F28" i="4"/>
  <c r="I28" i="4" s="1"/>
  <c r="F27" i="4"/>
  <c r="I27" i="4" s="1"/>
  <c r="C27" i="4"/>
  <c r="F26" i="4"/>
  <c r="C26" i="4"/>
  <c r="F25" i="4"/>
  <c r="C25" i="4"/>
  <c r="F24" i="4"/>
  <c r="D46" i="11" s="1"/>
  <c r="C24" i="4"/>
  <c r="F23" i="4"/>
  <c r="I23" i="4" s="1"/>
  <c r="C23" i="4"/>
  <c r="F22" i="4"/>
  <c r="D89" i="11" s="1"/>
  <c r="C22" i="4"/>
  <c r="F21" i="4"/>
  <c r="I21" i="4" s="1"/>
  <c r="C21" i="4"/>
  <c r="F20" i="4"/>
  <c r="C20" i="4"/>
  <c r="F19" i="4"/>
  <c r="I19" i="4" s="1"/>
  <c r="F18" i="4"/>
  <c r="I18" i="4" s="1"/>
  <c r="F17" i="4"/>
  <c r="I17" i="4" s="1"/>
  <c r="C17" i="4"/>
  <c r="F16" i="4"/>
  <c r="C16" i="4"/>
  <c r="F15" i="4"/>
  <c r="I15" i="4" s="1"/>
  <c r="C15" i="4"/>
  <c r="F14" i="4"/>
  <c r="I14" i="4" s="1"/>
  <c r="C14" i="4"/>
  <c r="F13" i="4"/>
  <c r="D9" i="11" s="1"/>
  <c r="C13" i="4"/>
  <c r="E10" i="4"/>
  <c r="B95" i="4" s="1"/>
  <c r="H55" i="3"/>
  <c r="H51" i="3"/>
  <c r="H54" i="3"/>
  <c r="H50"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H47" i="3"/>
  <c r="AK45" i="3"/>
  <c r="AJ45" i="3"/>
  <c r="AI45" i="3"/>
  <c r="AH45" i="3"/>
  <c r="AG45" i="3"/>
  <c r="AF45" i="3"/>
  <c r="AE45" i="3"/>
  <c r="AD45" i="3"/>
  <c r="AC45" i="3"/>
  <c r="AB45" i="3"/>
  <c r="AA45" i="3"/>
  <c r="Z45" i="3"/>
  <c r="Y45" i="3"/>
  <c r="X45" i="3"/>
  <c r="U45" i="3"/>
  <c r="T45" i="3"/>
  <c r="S45" i="3"/>
  <c r="R45" i="3"/>
  <c r="Q45" i="3"/>
  <c r="P45" i="3"/>
  <c r="O45" i="3"/>
  <c r="N45" i="3"/>
  <c r="M45" i="3"/>
  <c r="L45" i="3"/>
  <c r="K45" i="3"/>
  <c r="J45" i="3"/>
  <c r="I45" i="3"/>
  <c r="H45" i="3"/>
  <c r="X44" i="3"/>
  <c r="H44"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H40"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L38" i="3"/>
  <c r="K38" i="3"/>
  <c r="J38" i="3"/>
  <c r="I38" i="3"/>
  <c r="H38" i="3"/>
  <c r="N37" i="3"/>
  <c r="H37"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H33"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H29" i="3"/>
  <c r="AF26" i="3"/>
  <c r="S26" i="3"/>
  <c r="J26" i="3"/>
  <c r="H25" i="3"/>
  <c r="AH24" i="3"/>
  <c r="AH23" i="3"/>
  <c r="AM22" i="3"/>
  <c r="AJ22" i="3"/>
  <c r="N21" i="3"/>
  <c r="L21" i="3"/>
  <c r="K21" i="3"/>
  <c r="I21" i="3"/>
  <c r="H21" i="3"/>
  <c r="S20" i="3"/>
  <c r="AH19" i="3"/>
  <c r="U18" i="3"/>
  <c r="O18" i="3"/>
  <c r="N18" i="3"/>
  <c r="M18" i="3"/>
  <c r="L18" i="3"/>
  <c r="K18" i="3"/>
  <c r="J18" i="3"/>
  <c r="I18" i="3"/>
  <c r="H18" i="3"/>
  <c r="AH17" i="3"/>
  <c r="AC17" i="3"/>
  <c r="U17" i="3"/>
  <c r="H17" i="3"/>
  <c r="AH16" i="3"/>
  <c r="AC16" i="3"/>
  <c r="U16" i="3"/>
  <c r="AM15" i="3"/>
  <c r="AJ15" i="3"/>
  <c r="Q15" i="3"/>
  <c r="AQ2" i="10" s="1"/>
  <c r="P15" i="3"/>
  <c r="AP2" i="10" s="1"/>
  <c r="O15" i="3"/>
  <c r="AO2" i="10" s="1"/>
  <c r="N15" i="3"/>
  <c r="AN2" i="10" s="1"/>
  <c r="M15" i="3"/>
  <c r="AM2" i="10" s="1"/>
  <c r="L15" i="3"/>
  <c r="AL2" i="10" s="1"/>
  <c r="K15" i="3"/>
  <c r="AK2" i="10" s="1"/>
  <c r="J15" i="3"/>
  <c r="AJ2" i="10" s="1"/>
  <c r="I15" i="3"/>
  <c r="AI2" i="10" s="1"/>
  <c r="H15" i="3"/>
  <c r="AH2" i="10" s="1"/>
  <c r="AH14" i="3"/>
  <c r="AA14" i="3"/>
  <c r="S14" i="3"/>
  <c r="H14" i="3"/>
  <c r="AB8" i="3"/>
  <c r="Y8" i="3"/>
  <c r="V8" i="3"/>
  <c r="S8" i="3"/>
  <c r="N7" i="3"/>
  <c r="P4" i="3"/>
  <c r="AR1" i="3"/>
  <c r="AP68" i="9" l="1"/>
  <c r="AS105" i="9"/>
  <c r="J52" i="11"/>
  <c r="E144" i="11"/>
  <c r="I150" i="11"/>
  <c r="F152" i="11"/>
  <c r="D191" i="11"/>
  <c r="J220" i="11"/>
  <c r="U1514" i="8" s="1"/>
  <c r="E223" i="11"/>
  <c r="AB1456" i="8" s="1"/>
  <c r="F226" i="11"/>
  <c r="D249" i="11"/>
  <c r="E281" i="11"/>
  <c r="E292" i="11"/>
  <c r="I311" i="11"/>
  <c r="H313" i="11"/>
  <c r="E323" i="11"/>
  <c r="H329" i="11"/>
  <c r="I333" i="11"/>
  <c r="E340" i="11"/>
  <c r="F352" i="11"/>
  <c r="I353" i="11"/>
  <c r="F368" i="11"/>
  <c r="I397" i="11"/>
  <c r="D406" i="11"/>
  <c r="D413" i="11"/>
  <c r="H61" i="11"/>
  <c r="AO15" i="9" s="1"/>
  <c r="AP15" i="9" s="1"/>
  <c r="H149" i="11"/>
  <c r="H293" i="11"/>
  <c r="X32" i="9"/>
  <c r="AS32" i="9"/>
  <c r="AC59" i="9"/>
  <c r="AG59" i="9" s="1"/>
  <c r="FW8" i="21" s="1"/>
  <c r="F223" i="11"/>
  <c r="U1456" i="8" s="1"/>
  <c r="E249" i="11"/>
  <c r="F323" i="11"/>
  <c r="I368" i="11"/>
  <c r="J323" i="11"/>
  <c r="H54" i="11"/>
  <c r="H87" i="11"/>
  <c r="I84" i="5"/>
  <c r="X52" i="9"/>
  <c r="AC52" i="9" s="1"/>
  <c r="AG52" i="9" s="1"/>
  <c r="K73" i="9"/>
  <c r="AP73" i="9"/>
  <c r="F52" i="11"/>
  <c r="F71" i="11"/>
  <c r="J72" i="11"/>
  <c r="E83" i="11"/>
  <c r="H100" i="11"/>
  <c r="D144" i="11"/>
  <c r="E152" i="11"/>
  <c r="F153" i="11"/>
  <c r="F197" i="11"/>
  <c r="E226" i="11"/>
  <c r="F311" i="11"/>
  <c r="D323" i="11"/>
  <c r="D342" i="11"/>
  <c r="F353" i="11"/>
  <c r="D368" i="11"/>
  <c r="F401" i="11"/>
  <c r="B83" i="4"/>
  <c r="B15" i="4"/>
  <c r="B19" i="4"/>
  <c r="B23" i="4"/>
  <c r="B27" i="4"/>
  <c r="B31" i="4"/>
  <c r="B35" i="4"/>
  <c r="B39" i="4"/>
  <c r="B43" i="4"/>
  <c r="B47" i="4"/>
  <c r="B51" i="4"/>
  <c r="B55" i="4"/>
  <c r="B59" i="4"/>
  <c r="B63" i="4"/>
  <c r="B67" i="4"/>
  <c r="B30" i="4"/>
  <c r="B42" i="4"/>
  <c r="B54" i="4"/>
  <c r="B66" i="4"/>
  <c r="B16" i="4"/>
  <c r="B20" i="4"/>
  <c r="B24" i="4"/>
  <c r="B28" i="4"/>
  <c r="B32" i="4"/>
  <c r="B36" i="4"/>
  <c r="B40" i="4"/>
  <c r="B44" i="4"/>
  <c r="B48" i="4"/>
  <c r="B52" i="4"/>
  <c r="B56" i="4"/>
  <c r="B60" i="4"/>
  <c r="B64" i="4"/>
  <c r="B68" i="4"/>
  <c r="B22" i="4"/>
  <c r="B34" i="4"/>
  <c r="B46" i="4"/>
  <c r="B58" i="4"/>
  <c r="B17" i="4"/>
  <c r="B21" i="4"/>
  <c r="B25" i="4"/>
  <c r="B29" i="4"/>
  <c r="B33" i="4"/>
  <c r="B37" i="4"/>
  <c r="B41" i="4"/>
  <c r="B45" i="4"/>
  <c r="B49" i="4"/>
  <c r="B53" i="4"/>
  <c r="B57" i="4"/>
  <c r="B61" i="4"/>
  <c r="B65" i="4"/>
  <c r="B18" i="4"/>
  <c r="B26" i="4"/>
  <c r="B38" i="4"/>
  <c r="B50" i="4"/>
  <c r="B62" i="4"/>
  <c r="B91" i="5"/>
  <c r="H269" i="11"/>
  <c r="I93" i="5"/>
  <c r="B95" i="5"/>
  <c r="B99" i="5"/>
  <c r="B89" i="4"/>
  <c r="B90" i="5"/>
  <c r="B94" i="5"/>
  <c r="B98" i="5"/>
  <c r="H284" i="11"/>
  <c r="I100" i="5"/>
  <c r="B102" i="5"/>
  <c r="H392" i="11"/>
  <c r="I132" i="5"/>
  <c r="B81" i="5"/>
  <c r="B84" i="5"/>
  <c r="B85" i="5"/>
  <c r="B86" i="5"/>
  <c r="B87" i="5"/>
  <c r="B88" i="5"/>
  <c r="B89" i="5"/>
  <c r="B93" i="5"/>
  <c r="B97" i="5"/>
  <c r="B101" i="5"/>
  <c r="B80" i="5"/>
  <c r="B83" i="5"/>
  <c r="B92" i="5"/>
  <c r="B96" i="5"/>
  <c r="H298" i="11"/>
  <c r="I106" i="5"/>
  <c r="AP23" i="9"/>
  <c r="AA31" i="9"/>
  <c r="AE31" i="9" s="1"/>
  <c r="U44" i="9"/>
  <c r="U43" i="9" s="1"/>
  <c r="AA62" i="9"/>
  <c r="AE62" i="9" s="1"/>
  <c r="AA66" i="9"/>
  <c r="AE66" i="9" s="1"/>
  <c r="D20" i="11"/>
  <c r="W298" i="8" s="1"/>
  <c r="J20" i="11"/>
  <c r="W357" i="8" s="1"/>
  <c r="H45" i="11"/>
  <c r="F45" i="11"/>
  <c r="J45" i="11"/>
  <c r="I53" i="11"/>
  <c r="L253" i="8" s="1"/>
  <c r="J89" i="11"/>
  <c r="E89" i="11"/>
  <c r="AS25" i="9"/>
  <c r="N26" i="9"/>
  <c r="AB26" i="9" s="1"/>
  <c r="AF26" i="9" s="1"/>
  <c r="AS26" i="9"/>
  <c r="AP44" i="9"/>
  <c r="AP43" i="9" s="1"/>
  <c r="K56" i="9"/>
  <c r="K55" i="9" s="1"/>
  <c r="U73" i="9"/>
  <c r="AA78" i="9"/>
  <c r="AE78" i="9" s="1"/>
  <c r="J9" i="11"/>
  <c r="P245" i="8" s="1"/>
  <c r="I9" i="11"/>
  <c r="P244" i="8" s="1"/>
  <c r="I76" i="11"/>
  <c r="F76" i="11"/>
  <c r="E76" i="11"/>
  <c r="J76" i="11"/>
  <c r="AA25" i="9"/>
  <c r="AE25" i="9" s="1"/>
  <c r="X28" i="9"/>
  <c r="X42" i="9"/>
  <c r="AC42" i="9" s="1"/>
  <c r="AG42" i="9" s="1"/>
  <c r="AA48" i="9"/>
  <c r="AE48" i="9" s="1"/>
  <c r="AA54" i="9"/>
  <c r="AE54" i="9" s="1"/>
  <c r="U56" i="9"/>
  <c r="AA60" i="9"/>
  <c r="AE60" i="9" s="1"/>
  <c r="N77" i="9"/>
  <c r="AF813" i="8" s="1"/>
  <c r="AA80" i="9"/>
  <c r="AE80" i="9" s="1"/>
  <c r="S131" i="9"/>
  <c r="AC131" i="9" s="1"/>
  <c r="AG131" i="9" s="1"/>
  <c r="GC17" i="24" s="1"/>
  <c r="AN131" i="9"/>
  <c r="AS131" i="9" s="1"/>
  <c r="J16" i="11"/>
  <c r="M357" i="8" s="1"/>
  <c r="E16" i="11"/>
  <c r="M302" i="8" s="1"/>
  <c r="E66" i="11"/>
  <c r="AB314" i="8" s="1"/>
  <c r="D66" i="11"/>
  <c r="AB309" i="8" s="1"/>
  <c r="I66" i="11"/>
  <c r="AB368" i="8" s="1"/>
  <c r="F94" i="11"/>
  <c r="E94" i="11"/>
  <c r="J94" i="11"/>
  <c r="I102" i="11"/>
  <c r="I103" i="11"/>
  <c r="I121" i="11"/>
  <c r="I172" i="11"/>
  <c r="AB1501" i="8" s="1"/>
  <c r="J174" i="11"/>
  <c r="F175" i="11"/>
  <c r="I187" i="11"/>
  <c r="AS66" i="9"/>
  <c r="J191" i="11"/>
  <c r="J249" i="11"/>
  <c r="F302" i="11"/>
  <c r="F313" i="11"/>
  <c r="I323" i="11"/>
  <c r="D325" i="11"/>
  <c r="D329" i="11"/>
  <c r="E334" i="11"/>
  <c r="E353" i="11"/>
  <c r="E360" i="11"/>
  <c r="J384" i="11"/>
  <c r="F385" i="11"/>
  <c r="D393" i="11"/>
  <c r="D409" i="11"/>
  <c r="E412" i="11"/>
  <c r="F417" i="11"/>
  <c r="I175" i="11"/>
  <c r="I385" i="11"/>
  <c r="J71" i="11"/>
  <c r="F82" i="11"/>
  <c r="F83" i="11"/>
  <c r="D103" i="11"/>
  <c r="E110" i="11"/>
  <c r="D143" i="11"/>
  <c r="D175" i="11"/>
  <c r="J175" i="11"/>
  <c r="E180" i="11"/>
  <c r="E188" i="11"/>
  <c r="E192" i="11"/>
  <c r="E194" i="11"/>
  <c r="E250" i="11"/>
  <c r="E252" i="11"/>
  <c r="E254" i="11"/>
  <c r="E266" i="11"/>
  <c r="E268" i="11"/>
  <c r="E287" i="11"/>
  <c r="E310" i="11"/>
  <c r="E318" i="11"/>
  <c r="D320" i="11"/>
  <c r="I334" i="11"/>
  <c r="E367" i="11"/>
  <c r="E384" i="11"/>
  <c r="D385" i="11"/>
  <c r="J385" i="11"/>
  <c r="F392" i="11"/>
  <c r="M73" i="9"/>
  <c r="AA73" i="9" s="1"/>
  <c r="AE73" i="9" s="1"/>
  <c r="AA79" i="9"/>
  <c r="AE79" i="9" s="1"/>
  <c r="I131" i="9"/>
  <c r="N131" i="9" s="1"/>
  <c r="AB131" i="9" s="1"/>
  <c r="AF131" i="9" s="1"/>
  <c r="AS33" i="9"/>
  <c r="I52" i="11"/>
  <c r="D65" i="11"/>
  <c r="W309" i="8" s="1"/>
  <c r="F75" i="11"/>
  <c r="F78" i="11"/>
  <c r="I83" i="11"/>
  <c r="D102" i="11"/>
  <c r="D121" i="11"/>
  <c r="I143" i="11"/>
  <c r="I153" i="11"/>
  <c r="E175" i="11"/>
  <c r="D187" i="11"/>
  <c r="E190" i="11"/>
  <c r="I191" i="11"/>
  <c r="E198" i="11"/>
  <c r="I220" i="11"/>
  <c r="AB1514" i="8" s="1"/>
  <c r="I226" i="11"/>
  <c r="I241" i="11"/>
  <c r="I249" i="11"/>
  <c r="F280" i="11"/>
  <c r="F282" i="11"/>
  <c r="F291" i="11"/>
  <c r="J293" i="11"/>
  <c r="E297" i="11"/>
  <c r="E299" i="11"/>
  <c r="J310" i="11"/>
  <c r="D313" i="11"/>
  <c r="I318" i="11"/>
  <c r="H320" i="11"/>
  <c r="I322" i="11"/>
  <c r="D334" i="11"/>
  <c r="J334" i="11"/>
  <c r="H336" i="11"/>
  <c r="I340" i="11"/>
  <c r="D346" i="11"/>
  <c r="J367" i="11"/>
  <c r="E385" i="11"/>
  <c r="J396" i="11"/>
  <c r="H406" i="11"/>
  <c r="D412" i="11"/>
  <c r="D421" i="11"/>
  <c r="D293" i="11"/>
  <c r="D32" i="11"/>
  <c r="D197" i="11"/>
  <c r="G197" i="11" s="1"/>
  <c r="D226" i="11"/>
  <c r="G226" i="11" s="1"/>
  <c r="D234" i="11"/>
  <c r="D291" i="11"/>
  <c r="D304" i="11"/>
  <c r="G304" i="11" s="1"/>
  <c r="D318" i="11"/>
  <c r="DD23" i="18"/>
  <c r="CH23" i="18"/>
  <c r="BL23" i="18"/>
  <c r="CY23" i="18"/>
  <c r="BW23" i="18"/>
  <c r="BA23" i="18"/>
  <c r="CS23" i="18"/>
  <c r="BR23" i="18"/>
  <c r="CC23" i="18"/>
  <c r="CN23" i="18"/>
  <c r="BG23" i="18"/>
  <c r="CS29" i="19"/>
  <c r="BW29" i="19"/>
  <c r="BA29" i="19"/>
  <c r="CN29" i="19"/>
  <c r="BR29" i="19"/>
  <c r="CH29" i="19"/>
  <c r="CC29" i="19"/>
  <c r="DD29" i="19"/>
  <c r="BL29" i="19"/>
  <c r="CY29" i="19"/>
  <c r="BG29" i="19"/>
  <c r="EH29" i="23"/>
  <c r="DL29" i="23"/>
  <c r="CP29" i="23"/>
  <c r="EC29" i="23"/>
  <c r="DF29" i="23"/>
  <c r="CJ29" i="23"/>
  <c r="DW29" i="23"/>
  <c r="DA29" i="23"/>
  <c r="CE29" i="23"/>
  <c r="DR29" i="23"/>
  <c r="CU29" i="23"/>
  <c r="FD25" i="18"/>
  <c r="EH25" i="18"/>
  <c r="EY25" i="18"/>
  <c r="EC25" i="18"/>
  <c r="FO25" i="18"/>
  <c r="DW25" i="18"/>
  <c r="FJ25" i="18"/>
  <c r="DR25" i="18"/>
  <c r="EN25" i="18"/>
  <c r="ES25" i="18"/>
  <c r="DL25" i="18"/>
  <c r="DW26" i="23"/>
  <c r="DA26" i="23"/>
  <c r="CE26" i="23"/>
  <c r="DR26" i="23"/>
  <c r="CU26" i="23"/>
  <c r="EH26" i="23"/>
  <c r="DL26" i="23"/>
  <c r="CP26" i="23"/>
  <c r="EC26" i="23"/>
  <c r="DF26" i="23"/>
  <c r="CJ26" i="23"/>
  <c r="GC13" i="24"/>
  <c r="FG13" i="24"/>
  <c r="GS13" i="24"/>
  <c r="FW13" i="24"/>
  <c r="FA13" i="24"/>
  <c r="GN13" i="24"/>
  <c r="FR13" i="24"/>
  <c r="EV13" i="24"/>
  <c r="GH13" i="24"/>
  <c r="FL13" i="24"/>
  <c r="EP13" i="24"/>
  <c r="CS32" i="18"/>
  <c r="BW32" i="18"/>
  <c r="BA32" i="18"/>
  <c r="CN32" i="18"/>
  <c r="BR32" i="18"/>
  <c r="DD32" i="18"/>
  <c r="BL32" i="18"/>
  <c r="CY32" i="18"/>
  <c r="BG32" i="18"/>
  <c r="CC32" i="18"/>
  <c r="CH32" i="18"/>
  <c r="CN26" i="20"/>
  <c r="BR26" i="20"/>
  <c r="DD26" i="20"/>
  <c r="CH26" i="20"/>
  <c r="BL26" i="20"/>
  <c r="CY26" i="20"/>
  <c r="CC26" i="20"/>
  <c r="BG26" i="20"/>
  <c r="CS26" i="20"/>
  <c r="BW26" i="20"/>
  <c r="BA26" i="20"/>
  <c r="EH21" i="23"/>
  <c r="DL21" i="23"/>
  <c r="CP21" i="23"/>
  <c r="DW21" i="23"/>
  <c r="DA21" i="23"/>
  <c r="CE21" i="23"/>
  <c r="DF21" i="23"/>
  <c r="CU21" i="23"/>
  <c r="EC21" i="23"/>
  <c r="CJ21" i="23"/>
  <c r="DR21" i="23"/>
  <c r="DW14" i="24"/>
  <c r="DA14" i="24"/>
  <c r="CE14" i="24"/>
  <c r="DR14" i="24"/>
  <c r="CU14" i="24"/>
  <c r="EH14" i="24"/>
  <c r="DL14" i="24"/>
  <c r="CP14" i="24"/>
  <c r="EC14" i="24"/>
  <c r="DF14" i="24"/>
  <c r="CJ14" i="24"/>
  <c r="AC32" i="9"/>
  <c r="AG32" i="9" s="1"/>
  <c r="N576" i="8"/>
  <c r="N558" i="8" s="1"/>
  <c r="AA47" i="9"/>
  <c r="AE47" i="9" s="1"/>
  <c r="CY15" i="20"/>
  <c r="CC15" i="20"/>
  <c r="BG15" i="20"/>
  <c r="CN15" i="20"/>
  <c r="BL15" i="20"/>
  <c r="CH15" i="20"/>
  <c r="BA15" i="20"/>
  <c r="DD15" i="20"/>
  <c r="CS15" i="20"/>
  <c r="BW15" i="20"/>
  <c r="BR15" i="20"/>
  <c r="N53" i="9"/>
  <c r="Z53" i="9"/>
  <c r="AD53" i="9" s="1"/>
  <c r="CN24" i="21"/>
  <c r="BR24" i="21"/>
  <c r="CY24" i="21"/>
  <c r="BW24" i="21"/>
  <c r="CS24" i="21"/>
  <c r="BL24" i="21"/>
  <c r="CH24" i="21"/>
  <c r="BG24" i="21"/>
  <c r="CC24" i="21"/>
  <c r="BA24" i="21"/>
  <c r="DD24" i="21"/>
  <c r="CY19" i="22"/>
  <c r="CC19" i="22"/>
  <c r="BG19" i="22"/>
  <c r="CS19" i="22"/>
  <c r="BW19" i="22"/>
  <c r="BA19" i="22"/>
  <c r="CN19" i="22"/>
  <c r="BR19" i="22"/>
  <c r="CH19" i="22"/>
  <c r="BL19" i="22"/>
  <c r="DD19" i="22"/>
  <c r="AB106" i="9"/>
  <c r="AF106" i="9" s="1"/>
  <c r="N105" i="9"/>
  <c r="C46" i="31" s="1"/>
  <c r="DW24" i="23"/>
  <c r="DA24" i="23"/>
  <c r="CE24" i="23"/>
  <c r="DR24" i="23"/>
  <c r="CU24" i="23"/>
  <c r="EH24" i="23"/>
  <c r="DL24" i="23"/>
  <c r="CP24" i="23"/>
  <c r="DF24" i="23"/>
  <c r="CJ24" i="23"/>
  <c r="EC24" i="23"/>
  <c r="DW28" i="23"/>
  <c r="DA28" i="23"/>
  <c r="CE28" i="23"/>
  <c r="DR28" i="23"/>
  <c r="CU28" i="23"/>
  <c r="EH28" i="23"/>
  <c r="DL28" i="23"/>
  <c r="CP28" i="23"/>
  <c r="EC28" i="23"/>
  <c r="DF28" i="23"/>
  <c r="CJ28" i="23"/>
  <c r="GN14" i="24"/>
  <c r="FR14" i="24"/>
  <c r="EV14" i="24"/>
  <c r="GH14" i="24"/>
  <c r="FL14" i="24"/>
  <c r="EP14" i="24"/>
  <c r="GC14" i="24"/>
  <c r="FG14" i="24"/>
  <c r="FA14" i="24"/>
  <c r="GS14" i="24"/>
  <c r="FW14" i="24"/>
  <c r="N70" i="9"/>
  <c r="AB70" i="9" s="1"/>
  <c r="AF70" i="9" s="1"/>
  <c r="Z70" i="9"/>
  <c r="AD70" i="9" s="1"/>
  <c r="DW22" i="23"/>
  <c r="DA22" i="23"/>
  <c r="CE22" i="23"/>
  <c r="EH22" i="23"/>
  <c r="DL22" i="23"/>
  <c r="CP22" i="23"/>
  <c r="DR22" i="23"/>
  <c r="DF22" i="23"/>
  <c r="CU22" i="23"/>
  <c r="CJ22" i="23"/>
  <c r="EC22" i="23"/>
  <c r="GS31" i="23"/>
  <c r="FW31" i="23"/>
  <c r="FA31" i="23"/>
  <c r="GC31" i="23"/>
  <c r="EV31" i="23"/>
  <c r="FR31" i="23"/>
  <c r="EP31" i="23"/>
  <c r="GN31" i="23"/>
  <c r="FL31" i="23"/>
  <c r="GH31" i="23"/>
  <c r="FG31" i="23"/>
  <c r="AF1062" i="8"/>
  <c r="AB146" i="9"/>
  <c r="AF146" i="9" s="1"/>
  <c r="DW12" i="26"/>
  <c r="DA12" i="26"/>
  <c r="CJ12" i="26"/>
  <c r="DR12" i="26"/>
  <c r="CU12" i="26"/>
  <c r="EH12" i="26"/>
  <c r="DL12" i="26"/>
  <c r="CE12" i="26"/>
  <c r="DF12" i="26"/>
  <c r="CP12" i="26"/>
  <c r="EC12" i="26"/>
  <c r="CS24" i="18"/>
  <c r="BW24" i="18"/>
  <c r="BA24" i="18"/>
  <c r="CY24" i="18"/>
  <c r="BR24" i="18"/>
  <c r="DD24" i="18"/>
  <c r="CN24" i="18"/>
  <c r="BL24" i="18"/>
  <c r="CH24" i="18"/>
  <c r="BG24" i="18"/>
  <c r="CC24" i="18"/>
  <c r="AC28" i="9"/>
  <c r="AG28" i="9" s="1"/>
  <c r="N573" i="8"/>
  <c r="GC30" i="19"/>
  <c r="FG30" i="19"/>
  <c r="GS30" i="19"/>
  <c r="FW30" i="19"/>
  <c r="FA30" i="19"/>
  <c r="FR30" i="19"/>
  <c r="EP30" i="19"/>
  <c r="FL30" i="19"/>
  <c r="GN30" i="19"/>
  <c r="EV30" i="19"/>
  <c r="GH30" i="19"/>
  <c r="DD13" i="21"/>
  <c r="CH13" i="21"/>
  <c r="BL13" i="21"/>
  <c r="CY13" i="21"/>
  <c r="CC13" i="21"/>
  <c r="BG13" i="21"/>
  <c r="CS13" i="21"/>
  <c r="BW13" i="21"/>
  <c r="BA13" i="21"/>
  <c r="CN13" i="21"/>
  <c r="BR13" i="21"/>
  <c r="CY22" i="22"/>
  <c r="CC22" i="22"/>
  <c r="BG22" i="22"/>
  <c r="CS22" i="22"/>
  <c r="BR22" i="22"/>
  <c r="CN22" i="22"/>
  <c r="BL22" i="22"/>
  <c r="CH22" i="22"/>
  <c r="BA22" i="22"/>
  <c r="DD22" i="22"/>
  <c r="BW22" i="22"/>
  <c r="EH35" i="22"/>
  <c r="DL35" i="22"/>
  <c r="CP35" i="22"/>
  <c r="DW35" i="22"/>
  <c r="CU35" i="22"/>
  <c r="DR35" i="22"/>
  <c r="CJ35" i="22"/>
  <c r="DF35" i="22"/>
  <c r="CE35" i="22"/>
  <c r="EC35" i="22"/>
  <c r="DA35" i="22"/>
  <c r="EH25" i="23"/>
  <c r="DL25" i="23"/>
  <c r="CP25" i="23"/>
  <c r="EC25" i="23"/>
  <c r="DF25" i="23"/>
  <c r="CJ25" i="23"/>
  <c r="DW25" i="23"/>
  <c r="DA25" i="23"/>
  <c r="CE25" i="23"/>
  <c r="DR25" i="23"/>
  <c r="CU25" i="23"/>
  <c r="FG17" i="24"/>
  <c r="GS17" i="24"/>
  <c r="FW17" i="24"/>
  <c r="GN17" i="24"/>
  <c r="FR17" i="24"/>
  <c r="EV17" i="24"/>
  <c r="FL17" i="24"/>
  <c r="EP17" i="24"/>
  <c r="GN12" i="26"/>
  <c r="FR12" i="26"/>
  <c r="EV12" i="26"/>
  <c r="GH12" i="26"/>
  <c r="FL12" i="26"/>
  <c r="EP12" i="26"/>
  <c r="GC12" i="26"/>
  <c r="FG12" i="26"/>
  <c r="GS12" i="26"/>
  <c r="FW12" i="26"/>
  <c r="FA12" i="26"/>
  <c r="AA30" i="9"/>
  <c r="AE30" i="9" s="1"/>
  <c r="CS8" i="19"/>
  <c r="BW8" i="19"/>
  <c r="BA8" i="19"/>
  <c r="CN8" i="19"/>
  <c r="BR8" i="19"/>
  <c r="CH8" i="19"/>
  <c r="CY8" i="19"/>
  <c r="CC8" i="19"/>
  <c r="DD8" i="19"/>
  <c r="BL8" i="19"/>
  <c r="BG8" i="19"/>
  <c r="N32" i="9"/>
  <c r="Z32" i="9"/>
  <c r="AD32" i="9" s="1"/>
  <c r="X45" i="9"/>
  <c r="S44" i="9"/>
  <c r="AA53" i="9"/>
  <c r="AE53" i="9" s="1"/>
  <c r="CS14" i="21"/>
  <c r="BW14" i="21"/>
  <c r="BA14" i="21"/>
  <c r="CN14" i="21"/>
  <c r="BR14" i="21"/>
  <c r="DD14" i="21"/>
  <c r="CH14" i="21"/>
  <c r="BL14" i="21"/>
  <c r="CY14" i="21"/>
  <c r="CC14" i="21"/>
  <c r="BG14" i="21"/>
  <c r="DD22" i="21"/>
  <c r="CH22" i="21"/>
  <c r="BL22" i="21"/>
  <c r="CY22" i="21"/>
  <c r="BW22" i="21"/>
  <c r="CS22" i="21"/>
  <c r="BR22" i="21"/>
  <c r="CN22" i="21"/>
  <c r="BG22" i="21"/>
  <c r="CC22" i="21"/>
  <c r="BA22" i="21"/>
  <c r="EH23" i="23"/>
  <c r="DL23" i="23"/>
  <c r="CP23" i="23"/>
  <c r="DW23" i="23"/>
  <c r="DA23" i="23"/>
  <c r="CE23" i="23"/>
  <c r="EC23" i="23"/>
  <c r="CJ23" i="23"/>
  <c r="DR23" i="23"/>
  <c r="DF23" i="23"/>
  <c r="CU23" i="23"/>
  <c r="EH27" i="23"/>
  <c r="DL27" i="23"/>
  <c r="CP27" i="23"/>
  <c r="EC27" i="23"/>
  <c r="DF27" i="23"/>
  <c r="CJ27" i="23"/>
  <c r="DW27" i="23"/>
  <c r="DA27" i="23"/>
  <c r="CE27" i="23"/>
  <c r="CU27" i="23"/>
  <c r="DR27" i="23"/>
  <c r="AC123" i="9"/>
  <c r="AG123" i="9" s="1"/>
  <c r="AQ990" i="8"/>
  <c r="D50" i="31"/>
  <c r="EH17" i="24"/>
  <c r="DL17" i="24"/>
  <c r="CP17" i="24"/>
  <c r="EC17" i="24"/>
  <c r="DF17" i="24"/>
  <c r="CJ17" i="24"/>
  <c r="DW17" i="24"/>
  <c r="DA17" i="24"/>
  <c r="CE17" i="24"/>
  <c r="DR17" i="24"/>
  <c r="CU17" i="24"/>
  <c r="DR20" i="26"/>
  <c r="CU20" i="26"/>
  <c r="EH20" i="26"/>
  <c r="DL20" i="26"/>
  <c r="CP20" i="26"/>
  <c r="EC20" i="26"/>
  <c r="DF20" i="26"/>
  <c r="CJ20" i="26"/>
  <c r="DW20" i="26"/>
  <c r="DA20" i="26"/>
  <c r="CE20" i="26"/>
  <c r="DD12" i="19"/>
  <c r="CH12" i="19"/>
  <c r="BL12" i="19"/>
  <c r="CY12" i="19"/>
  <c r="CC12" i="19"/>
  <c r="BG12" i="19"/>
  <c r="BW12" i="19"/>
  <c r="BR12" i="19"/>
  <c r="CS12" i="19"/>
  <c r="BA12" i="19"/>
  <c r="CN12" i="19"/>
  <c r="M44" i="9"/>
  <c r="CN14" i="20"/>
  <c r="BR14" i="20"/>
  <c r="CS14" i="20"/>
  <c r="BL14" i="20"/>
  <c r="CH14" i="20"/>
  <c r="BG14" i="20"/>
  <c r="DD14" i="20"/>
  <c r="BA14" i="20"/>
  <c r="CY14" i="20"/>
  <c r="CC14" i="20"/>
  <c r="BW14" i="20"/>
  <c r="GS22" i="20"/>
  <c r="FW22" i="20"/>
  <c r="FA22" i="20"/>
  <c r="GH22" i="20"/>
  <c r="FL22" i="20"/>
  <c r="EP22" i="20"/>
  <c r="GN22" i="20"/>
  <c r="EV22" i="20"/>
  <c r="GC22" i="20"/>
  <c r="FR22" i="20"/>
  <c r="FG22" i="20"/>
  <c r="AA58" i="9"/>
  <c r="AE58" i="9" s="1"/>
  <c r="FG8" i="21"/>
  <c r="GN8" i="21"/>
  <c r="GH8" i="21"/>
  <c r="CS10" i="21"/>
  <c r="BW10" i="21"/>
  <c r="BA10" i="21"/>
  <c r="CN10" i="21"/>
  <c r="BR10" i="21"/>
  <c r="DD10" i="21"/>
  <c r="CH10" i="21"/>
  <c r="BL10" i="21"/>
  <c r="CC10" i="21"/>
  <c r="BG10" i="21"/>
  <c r="CY10" i="21"/>
  <c r="CS18" i="21"/>
  <c r="BW18" i="21"/>
  <c r="BA18" i="21"/>
  <c r="DD18" i="21"/>
  <c r="CC18" i="21"/>
  <c r="CY18" i="21"/>
  <c r="BR18" i="21"/>
  <c r="CN18" i="21"/>
  <c r="BL18" i="21"/>
  <c r="CH18" i="21"/>
  <c r="BG18" i="21"/>
  <c r="CN20" i="22"/>
  <c r="BR20" i="22"/>
  <c r="CY20" i="22"/>
  <c r="BW20" i="22"/>
  <c r="CS20" i="22"/>
  <c r="BL20" i="22"/>
  <c r="CH20" i="22"/>
  <c r="BG20" i="22"/>
  <c r="BA20" i="22"/>
  <c r="DD20" i="22"/>
  <c r="CC20" i="22"/>
  <c r="AB123" i="9"/>
  <c r="AF123" i="9" s="1"/>
  <c r="AI990" i="8"/>
  <c r="C50" i="31"/>
  <c r="AB144" i="9"/>
  <c r="AF144" i="9" s="1"/>
  <c r="AF1055" i="8"/>
  <c r="DR16" i="26"/>
  <c r="CU16" i="26"/>
  <c r="EH16" i="26"/>
  <c r="DL16" i="26"/>
  <c r="CP16" i="26"/>
  <c r="EC16" i="26"/>
  <c r="DF16" i="26"/>
  <c r="CJ16" i="26"/>
  <c r="DA16" i="26"/>
  <c r="CE16" i="26"/>
  <c r="DW16" i="26"/>
  <c r="EC17" i="26"/>
  <c r="DF17" i="26"/>
  <c r="CJ17" i="26"/>
  <c r="DW17" i="26"/>
  <c r="DA17" i="26"/>
  <c r="CE17" i="26"/>
  <c r="DR17" i="26"/>
  <c r="CU17" i="26"/>
  <c r="EH17" i="26"/>
  <c r="DL17" i="26"/>
  <c r="CP17" i="26"/>
  <c r="GS30" i="26"/>
  <c r="FW30" i="26"/>
  <c r="FA30" i="26"/>
  <c r="GN30" i="26"/>
  <c r="FR30" i="26"/>
  <c r="EV30" i="26"/>
  <c r="GH30" i="26"/>
  <c r="FL30" i="26"/>
  <c r="EP30" i="26"/>
  <c r="GC30" i="26"/>
  <c r="FG30" i="26"/>
  <c r="J37" i="11"/>
  <c r="H39" i="11"/>
  <c r="AK34" i="9" s="1"/>
  <c r="AN34" i="9" s="1"/>
  <c r="J96" i="11"/>
  <c r="H127" i="11"/>
  <c r="E60" i="7" s="1"/>
  <c r="J149" i="11"/>
  <c r="J165" i="11"/>
  <c r="J171" i="11"/>
  <c r="J201" i="11"/>
  <c r="J215" i="11"/>
  <c r="U1497" i="8" s="1"/>
  <c r="H253" i="11"/>
  <c r="M197" i="7" s="1"/>
  <c r="M202" i="7" s="1"/>
  <c r="J265" i="11"/>
  <c r="J273" i="11"/>
  <c r="J284" i="11"/>
  <c r="H345" i="11"/>
  <c r="J361" i="11"/>
  <c r="J375" i="11"/>
  <c r="H381" i="11"/>
  <c r="H405" i="11"/>
  <c r="H418" i="11"/>
  <c r="AA22" i="9"/>
  <c r="AE22" i="9" s="1"/>
  <c r="N28" i="9"/>
  <c r="AS31" i="9"/>
  <c r="AA52" i="9"/>
  <c r="AE52" i="9" s="1"/>
  <c r="AS53" i="9"/>
  <c r="AA59" i="9"/>
  <c r="AE59" i="9" s="1"/>
  <c r="X70" i="9"/>
  <c r="AC70" i="9" s="1"/>
  <c r="AG70" i="9" s="1"/>
  <c r="CS15" i="22"/>
  <c r="BW15" i="22"/>
  <c r="BA15" i="22"/>
  <c r="CN15" i="22"/>
  <c r="BR15" i="22"/>
  <c r="DD15" i="22"/>
  <c r="CH15" i="22"/>
  <c r="BL15" i="22"/>
  <c r="CY15" i="22"/>
  <c r="CC15" i="22"/>
  <c r="BG15" i="22"/>
  <c r="CS18" i="22"/>
  <c r="BW18" i="22"/>
  <c r="BA18" i="22"/>
  <c r="CN18" i="22"/>
  <c r="BR18" i="22"/>
  <c r="DD18" i="22"/>
  <c r="CH18" i="22"/>
  <c r="BL18" i="22"/>
  <c r="BG18" i="22"/>
  <c r="CY18" i="22"/>
  <c r="CC18" i="22"/>
  <c r="GS17" i="26"/>
  <c r="FW17" i="26"/>
  <c r="FA17" i="26"/>
  <c r="GN17" i="26"/>
  <c r="FR17" i="26"/>
  <c r="EV17" i="26"/>
  <c r="GH17" i="26"/>
  <c r="FL17" i="26"/>
  <c r="EP17" i="26"/>
  <c r="FG17" i="26"/>
  <c r="GC17" i="26"/>
  <c r="F16" i="11"/>
  <c r="M303" i="8" s="1"/>
  <c r="J23" i="11"/>
  <c r="D27" i="11"/>
  <c r="D37" i="11"/>
  <c r="AM205" i="8" s="1"/>
  <c r="D39" i="11"/>
  <c r="I39" i="11"/>
  <c r="AS466" i="8" s="1"/>
  <c r="E48" i="11"/>
  <c r="J56" i="11"/>
  <c r="X252" i="8" s="1"/>
  <c r="D58" i="11"/>
  <c r="AC213" i="8" s="1"/>
  <c r="E62" i="11"/>
  <c r="R314" i="8" s="1"/>
  <c r="E65" i="11"/>
  <c r="W314" i="8" s="1"/>
  <c r="J65" i="11"/>
  <c r="W367" i="8" s="1"/>
  <c r="H72" i="11"/>
  <c r="E32" i="7" s="1"/>
  <c r="E35" i="7" s="1"/>
  <c r="AQ16" i="9" s="1"/>
  <c r="AR16" i="9" s="1"/>
  <c r="D73" i="11"/>
  <c r="H76" i="11"/>
  <c r="D77" i="11"/>
  <c r="E88" i="11"/>
  <c r="F89" i="11"/>
  <c r="D90" i="11"/>
  <c r="E96" i="11"/>
  <c r="E101" i="11"/>
  <c r="E102" i="11"/>
  <c r="J102" i="11"/>
  <c r="J111" i="11"/>
  <c r="E118" i="11"/>
  <c r="E121" i="11"/>
  <c r="J121" i="11"/>
  <c r="D127" i="11"/>
  <c r="I127" i="11"/>
  <c r="E128" i="11"/>
  <c r="E130" i="11"/>
  <c r="E131" i="11"/>
  <c r="J131" i="11"/>
  <c r="E142" i="11"/>
  <c r="E143" i="11"/>
  <c r="J143" i="11"/>
  <c r="E146" i="11"/>
  <c r="E149" i="11"/>
  <c r="E158" i="11"/>
  <c r="F159" i="11"/>
  <c r="E160" i="11"/>
  <c r="E164" i="11"/>
  <c r="E165" i="11"/>
  <c r="E168" i="11"/>
  <c r="E171" i="11"/>
  <c r="F180" i="11"/>
  <c r="F181" i="11"/>
  <c r="E186" i="11"/>
  <c r="E187" i="11"/>
  <c r="J187" i="11"/>
  <c r="F191" i="11"/>
  <c r="F193" i="11"/>
  <c r="I197" i="11"/>
  <c r="E201" i="11"/>
  <c r="E215" i="11"/>
  <c r="AB1453" i="8" s="1"/>
  <c r="D221" i="11"/>
  <c r="M1462" i="8" s="1"/>
  <c r="E239" i="11"/>
  <c r="F249" i="11"/>
  <c r="D253" i="11"/>
  <c r="I253" i="11"/>
  <c r="E265" i="11"/>
  <c r="E273" i="11"/>
  <c r="E276" i="11"/>
  <c r="I280" i="11"/>
  <c r="H282" i="11"/>
  <c r="E284" i="11"/>
  <c r="I291" i="11"/>
  <c r="I298" i="11"/>
  <c r="I302" i="11"/>
  <c r="E311" i="11"/>
  <c r="J311" i="11"/>
  <c r="J313" i="11"/>
  <c r="E317" i="11"/>
  <c r="F318" i="11"/>
  <c r="E319" i="11"/>
  <c r="F320" i="11"/>
  <c r="E324" i="11"/>
  <c r="F325" i="11"/>
  <c r="E328" i="11"/>
  <c r="F329" i="11"/>
  <c r="E335" i="11"/>
  <c r="F336" i="11"/>
  <c r="E337" i="11"/>
  <c r="F340" i="11"/>
  <c r="E341" i="11"/>
  <c r="E344" i="11"/>
  <c r="D345" i="11"/>
  <c r="I345" i="11"/>
  <c r="F360" i="11"/>
  <c r="E361" i="11"/>
  <c r="F367" i="11"/>
  <c r="E368" i="11"/>
  <c r="G368" i="11" s="1"/>
  <c r="J368" i="11"/>
  <c r="E375" i="11"/>
  <c r="D381" i="11"/>
  <c r="I381" i="11"/>
  <c r="I392" i="11"/>
  <c r="F396" i="11"/>
  <c r="J401" i="11"/>
  <c r="D405" i="11"/>
  <c r="I405" i="11"/>
  <c r="E406" i="11"/>
  <c r="E409" i="11"/>
  <c r="J409" i="11"/>
  <c r="H412" i="11"/>
  <c r="D418" i="11"/>
  <c r="I418" i="11"/>
  <c r="E421" i="11"/>
  <c r="E420" i="11" s="1"/>
  <c r="B79" i="5"/>
  <c r="B15" i="5"/>
  <c r="B19" i="5"/>
  <c r="B23" i="5"/>
  <c r="B27" i="5"/>
  <c r="B31" i="5"/>
  <c r="B35" i="5"/>
  <c r="B39" i="5"/>
  <c r="B43" i="5"/>
  <c r="B47" i="5"/>
  <c r="B51" i="5"/>
  <c r="B55" i="5"/>
  <c r="B59" i="5"/>
  <c r="B63" i="5"/>
  <c r="B67" i="5"/>
  <c r="B71" i="5"/>
  <c r="B38" i="5"/>
  <c r="B54" i="5"/>
  <c r="B66" i="5"/>
  <c r="B16" i="5"/>
  <c r="B20" i="5"/>
  <c r="B24" i="5"/>
  <c r="B28" i="5"/>
  <c r="B32" i="5"/>
  <c r="B36" i="5"/>
  <c r="B40" i="5"/>
  <c r="B44" i="5"/>
  <c r="B48" i="5"/>
  <c r="B52" i="5"/>
  <c r="B56" i="5"/>
  <c r="B60" i="5"/>
  <c r="B64" i="5"/>
  <c r="B68" i="5"/>
  <c r="B72" i="5"/>
  <c r="B22" i="5"/>
  <c r="B30" i="5"/>
  <c r="B42" i="5"/>
  <c r="B50" i="5"/>
  <c r="B62" i="5"/>
  <c r="B17" i="5"/>
  <c r="B21" i="5"/>
  <c r="B25" i="5"/>
  <c r="B29" i="5"/>
  <c r="B33" i="5"/>
  <c r="B37" i="5"/>
  <c r="B41" i="5"/>
  <c r="B45" i="5"/>
  <c r="B49" i="5"/>
  <c r="B53" i="5"/>
  <c r="B57" i="5"/>
  <c r="B61" i="5"/>
  <c r="B65" i="5"/>
  <c r="B69" i="5"/>
  <c r="B73" i="5"/>
  <c r="B18" i="5"/>
  <c r="B26" i="5"/>
  <c r="B34" i="5"/>
  <c r="B46" i="5"/>
  <c r="B58" i="5"/>
  <c r="B70" i="5"/>
  <c r="B14" i="5"/>
  <c r="B82" i="5"/>
  <c r="K23" i="9"/>
  <c r="AA26" i="9"/>
  <c r="AE26" i="9" s="1"/>
  <c r="AA27" i="9"/>
  <c r="AE27" i="9" s="1"/>
  <c r="AS28" i="9"/>
  <c r="N46" i="9"/>
  <c r="AS48" i="9"/>
  <c r="N59" i="9"/>
  <c r="U55" i="9"/>
  <c r="AA63" i="9"/>
  <c r="AE63" i="9" s="1"/>
  <c r="AA72" i="9"/>
  <c r="AE72" i="9" s="1"/>
  <c r="AA74" i="9"/>
  <c r="AE74" i="9" s="1"/>
  <c r="AR73" i="9"/>
  <c r="AA77" i="9"/>
  <c r="AE77" i="9" s="1"/>
  <c r="AR76" i="9"/>
  <c r="GC8" i="24"/>
  <c r="FG8" i="24"/>
  <c r="GS8" i="24"/>
  <c r="FW8" i="24"/>
  <c r="FA8" i="24"/>
  <c r="GN8" i="24"/>
  <c r="FR8" i="24"/>
  <c r="EV8" i="24"/>
  <c r="FL8" i="24"/>
  <c r="EP8" i="24"/>
  <c r="GH8" i="24"/>
  <c r="AS169" i="9"/>
  <c r="BB79" i="10"/>
  <c r="I16" i="11"/>
  <c r="M356" i="8" s="1"/>
  <c r="I32" i="11"/>
  <c r="AK356" i="8" s="1"/>
  <c r="F37" i="11"/>
  <c r="AM208" i="8" s="1"/>
  <c r="E38" i="11"/>
  <c r="AO302" i="8" s="1"/>
  <c r="E39" i="11"/>
  <c r="AS422" i="8" s="1"/>
  <c r="J39" i="11"/>
  <c r="AS467" i="8" s="1"/>
  <c r="F48" i="11"/>
  <c r="D53" i="11"/>
  <c r="L213" i="8" s="1"/>
  <c r="E56" i="11"/>
  <c r="X216" i="8" s="1"/>
  <c r="F65" i="11"/>
  <c r="W313" i="8" s="1"/>
  <c r="D72" i="11"/>
  <c r="G72" i="11" s="1"/>
  <c r="D76" i="11"/>
  <c r="I89" i="11"/>
  <c r="E90" i="11"/>
  <c r="F96" i="11"/>
  <c r="F92" i="11" s="1"/>
  <c r="F102" i="11"/>
  <c r="G102" i="11" s="1"/>
  <c r="L39" i="9" s="1"/>
  <c r="M39" i="9" s="1"/>
  <c r="AA39" i="9" s="1"/>
  <c r="AE39" i="9" s="1"/>
  <c r="F121" i="11"/>
  <c r="E127" i="11"/>
  <c r="J127" i="11"/>
  <c r="F131" i="11"/>
  <c r="F143" i="11"/>
  <c r="G143" i="11" s="1"/>
  <c r="F149" i="11"/>
  <c r="I159" i="11"/>
  <c r="F164" i="11"/>
  <c r="F165" i="11"/>
  <c r="F168" i="11"/>
  <c r="F171" i="11"/>
  <c r="H181" i="11"/>
  <c r="F187" i="11"/>
  <c r="J193" i="11"/>
  <c r="F201" i="11"/>
  <c r="F215" i="11"/>
  <c r="U1453" i="8" s="1"/>
  <c r="E253" i="11"/>
  <c r="J253" i="11"/>
  <c r="F265" i="11"/>
  <c r="F273" i="11"/>
  <c r="F276" i="11"/>
  <c r="J280" i="11"/>
  <c r="J282" i="11"/>
  <c r="F284" i="11"/>
  <c r="J291" i="11"/>
  <c r="J298" i="11"/>
  <c r="J302" i="11"/>
  <c r="F344" i="11"/>
  <c r="E345" i="11"/>
  <c r="J345" i="11"/>
  <c r="F361" i="11"/>
  <c r="F375" i="11"/>
  <c r="E381" i="11"/>
  <c r="J381" i="11"/>
  <c r="J392" i="11"/>
  <c r="H396" i="11"/>
  <c r="E405" i="11"/>
  <c r="J405" i="11"/>
  <c r="F409" i="11"/>
  <c r="G409" i="11" s="1"/>
  <c r="I412" i="11"/>
  <c r="E418" i="11"/>
  <c r="J418" i="11"/>
  <c r="J416" i="11" s="1"/>
  <c r="H421" i="11"/>
  <c r="AA14" i="9"/>
  <c r="AE14" i="9" s="1"/>
  <c r="U23" i="9"/>
  <c r="AA32" i="9"/>
  <c r="AE32" i="9" s="1"/>
  <c r="AS45" i="9"/>
  <c r="X46" i="9"/>
  <c r="AC46" i="9" s="1"/>
  <c r="AG46" i="9" s="1"/>
  <c r="N47" i="9"/>
  <c r="Z47" i="9"/>
  <c r="AD47" i="9" s="1"/>
  <c r="X48" i="9"/>
  <c r="AC48" i="9" s="1"/>
  <c r="AG48" i="9" s="1"/>
  <c r="AA49" i="9"/>
  <c r="AE49" i="9" s="1"/>
  <c r="AS49" i="9"/>
  <c r="X50" i="9"/>
  <c r="AC50" i="9" s="1"/>
  <c r="AG50" i="9" s="1"/>
  <c r="CY19" i="20"/>
  <c r="CC19" i="20"/>
  <c r="BG19" i="20"/>
  <c r="CH19" i="20"/>
  <c r="BA19" i="20"/>
  <c r="DD19" i="20"/>
  <c r="BW19" i="20"/>
  <c r="CS19" i="20"/>
  <c r="BR19" i="20"/>
  <c r="CN19" i="20"/>
  <c r="BL19" i="20"/>
  <c r="X51" i="9"/>
  <c r="AC51" i="9" s="1"/>
  <c r="AG51" i="9" s="1"/>
  <c r="N58" i="9"/>
  <c r="X58" i="9"/>
  <c r="AC58" i="9" s="1"/>
  <c r="AG58" i="9" s="1"/>
  <c r="Z58" i="9"/>
  <c r="AD58" i="9" s="1"/>
  <c r="CS7" i="21"/>
  <c r="BW7" i="21"/>
  <c r="BA7" i="21"/>
  <c r="CN7" i="21"/>
  <c r="BR7" i="21"/>
  <c r="DD7" i="21"/>
  <c r="CH7" i="21"/>
  <c r="BL7" i="21"/>
  <c r="BG7" i="21"/>
  <c r="CY7" i="21"/>
  <c r="CC7" i="21"/>
  <c r="AS70" i="9"/>
  <c r="AA71" i="9"/>
  <c r="AE71" i="9" s="1"/>
  <c r="K76" i="9"/>
  <c r="M76" i="9"/>
  <c r="U76" i="9"/>
  <c r="N79" i="9"/>
  <c r="AA81" i="9"/>
  <c r="AE81" i="9" s="1"/>
  <c r="GC35" i="22"/>
  <c r="FG35" i="22"/>
  <c r="GH35" i="22"/>
  <c r="FA35" i="22"/>
  <c r="FW35" i="22"/>
  <c r="EV35" i="22"/>
  <c r="GS35" i="22"/>
  <c r="FR35" i="22"/>
  <c r="EP35" i="22"/>
  <c r="GN35" i="22"/>
  <c r="FL35" i="22"/>
  <c r="GN20" i="23"/>
  <c r="FR20" i="23"/>
  <c r="EV20" i="23"/>
  <c r="GC20" i="23"/>
  <c r="FG20" i="23"/>
  <c r="GH20" i="23"/>
  <c r="EP20" i="23"/>
  <c r="FW20" i="23"/>
  <c r="FL20" i="23"/>
  <c r="FA20" i="23"/>
  <c r="GS20" i="23"/>
  <c r="GC21" i="23"/>
  <c r="FG21" i="23"/>
  <c r="GN21" i="23"/>
  <c r="FR21" i="23"/>
  <c r="EV21" i="23"/>
  <c r="GS21" i="23"/>
  <c r="FA21" i="23"/>
  <c r="GH21" i="23"/>
  <c r="EP21" i="23"/>
  <c r="FW21" i="23"/>
  <c r="FL21" i="23"/>
  <c r="GN22" i="23"/>
  <c r="FR22" i="23"/>
  <c r="EV22" i="23"/>
  <c r="GC22" i="23"/>
  <c r="FG22" i="23"/>
  <c r="FL22" i="23"/>
  <c r="GS22" i="23"/>
  <c r="FA22" i="23"/>
  <c r="GH22" i="23"/>
  <c r="EP22" i="23"/>
  <c r="FW22" i="23"/>
  <c r="GC23" i="23"/>
  <c r="FG23" i="23"/>
  <c r="GN23" i="23"/>
  <c r="FR23" i="23"/>
  <c r="EV23" i="23"/>
  <c r="FW23" i="23"/>
  <c r="FL23" i="23"/>
  <c r="GS23" i="23"/>
  <c r="FA23" i="23"/>
  <c r="EP23" i="23"/>
  <c r="GH23" i="23"/>
  <c r="GN24" i="23"/>
  <c r="FR24" i="23"/>
  <c r="EV24" i="23"/>
  <c r="GH24" i="23"/>
  <c r="FL24" i="23"/>
  <c r="EP24" i="23"/>
  <c r="GC24" i="23"/>
  <c r="FG24" i="23"/>
  <c r="GS24" i="23"/>
  <c r="FW24" i="23"/>
  <c r="FA24" i="23"/>
  <c r="GC25" i="23"/>
  <c r="FG25" i="23"/>
  <c r="GS25" i="23"/>
  <c r="FW25" i="23"/>
  <c r="FA25" i="23"/>
  <c r="GN25" i="23"/>
  <c r="FR25" i="23"/>
  <c r="EV25" i="23"/>
  <c r="FL25" i="23"/>
  <c r="EP25" i="23"/>
  <c r="GH25" i="23"/>
  <c r="GN26" i="23"/>
  <c r="FR26" i="23"/>
  <c r="EV26" i="23"/>
  <c r="GH26" i="23"/>
  <c r="FL26" i="23"/>
  <c r="EP26" i="23"/>
  <c r="GC26" i="23"/>
  <c r="FG26" i="23"/>
  <c r="GS26" i="23"/>
  <c r="FW26" i="23"/>
  <c r="FA26" i="23"/>
  <c r="GC27" i="23"/>
  <c r="FG27" i="23"/>
  <c r="GS27" i="23"/>
  <c r="FW27" i="23"/>
  <c r="FA27" i="23"/>
  <c r="GN27" i="23"/>
  <c r="FR27" i="23"/>
  <c r="EV27" i="23"/>
  <c r="GH27" i="23"/>
  <c r="FL27" i="23"/>
  <c r="EP27" i="23"/>
  <c r="GN28" i="23"/>
  <c r="FR28" i="23"/>
  <c r="EV28" i="23"/>
  <c r="GH28" i="23"/>
  <c r="FL28" i="23"/>
  <c r="EP28" i="23"/>
  <c r="GC28" i="23"/>
  <c r="FG28" i="23"/>
  <c r="FA28" i="23"/>
  <c r="GS28" i="23"/>
  <c r="FW28" i="23"/>
  <c r="GC29" i="23"/>
  <c r="FG29" i="23"/>
  <c r="GS29" i="23"/>
  <c r="FW29" i="23"/>
  <c r="FA29" i="23"/>
  <c r="GN29" i="23"/>
  <c r="FR29" i="23"/>
  <c r="EV29" i="23"/>
  <c r="GH29" i="23"/>
  <c r="FL29" i="23"/>
  <c r="EP29" i="23"/>
  <c r="DW31" i="23"/>
  <c r="DA31" i="23"/>
  <c r="CE31" i="23"/>
  <c r="DR31" i="23"/>
  <c r="CU31" i="23"/>
  <c r="EH31" i="23"/>
  <c r="DL31" i="23"/>
  <c r="CP31" i="23"/>
  <c r="CJ31" i="23"/>
  <c r="EC31" i="23"/>
  <c r="DF31" i="23"/>
  <c r="GH32" i="23"/>
  <c r="FL32" i="23"/>
  <c r="EP32" i="23"/>
  <c r="GC32" i="23"/>
  <c r="FG32" i="23"/>
  <c r="GS32" i="23"/>
  <c r="FA32" i="23"/>
  <c r="GN32" i="23"/>
  <c r="EV32" i="23"/>
  <c r="FW32" i="23"/>
  <c r="FR32" i="23"/>
  <c r="EH8" i="24"/>
  <c r="EC8" i="24"/>
  <c r="DF8" i="24"/>
  <c r="CJ8" i="24"/>
  <c r="DW8" i="24"/>
  <c r="DA8" i="24"/>
  <c r="CE8" i="24"/>
  <c r="CU8" i="24"/>
  <c r="CP8" i="24"/>
  <c r="DR8" i="24"/>
  <c r="DL8" i="24"/>
  <c r="EH13" i="24"/>
  <c r="DL13" i="24"/>
  <c r="CP13" i="24"/>
  <c r="EC13" i="24"/>
  <c r="DF13" i="24"/>
  <c r="CJ13" i="24"/>
  <c r="DW13" i="24"/>
  <c r="DA13" i="24"/>
  <c r="CE13" i="24"/>
  <c r="CU13" i="24"/>
  <c r="DR13" i="24"/>
  <c r="AC146" i="9"/>
  <c r="AG146" i="9" s="1"/>
  <c r="AO1062" i="8"/>
  <c r="GS13" i="26"/>
  <c r="FW13" i="26"/>
  <c r="FA13" i="26"/>
  <c r="GN13" i="26"/>
  <c r="FR13" i="26"/>
  <c r="EV13" i="26"/>
  <c r="GH13" i="26"/>
  <c r="FL13" i="26"/>
  <c r="EP13" i="26"/>
  <c r="GC13" i="26"/>
  <c r="FG13" i="26"/>
  <c r="GH16" i="26"/>
  <c r="FL16" i="26"/>
  <c r="EP16" i="26"/>
  <c r="GC16" i="26"/>
  <c r="FG16" i="26"/>
  <c r="GS16" i="26"/>
  <c r="FW16" i="26"/>
  <c r="FA16" i="26"/>
  <c r="GN16" i="26"/>
  <c r="FR16" i="26"/>
  <c r="EV16" i="26"/>
  <c r="GH20" i="26"/>
  <c r="FL20" i="26"/>
  <c r="EP20" i="26"/>
  <c r="GC20" i="26"/>
  <c r="FG20" i="26"/>
  <c r="GS20" i="26"/>
  <c r="FW20" i="26"/>
  <c r="FA20" i="26"/>
  <c r="GN20" i="26"/>
  <c r="FR20" i="26"/>
  <c r="EV20" i="26"/>
  <c r="EC30" i="26"/>
  <c r="DF30" i="26"/>
  <c r="CJ30" i="26"/>
  <c r="DW30" i="26"/>
  <c r="DA30" i="26"/>
  <c r="CE30" i="26"/>
  <c r="DR30" i="26"/>
  <c r="CU30" i="26"/>
  <c r="CP30" i="26"/>
  <c r="EH30" i="26"/>
  <c r="DL30" i="26"/>
  <c r="H37" i="11"/>
  <c r="AK12" i="9" s="1"/>
  <c r="AN12" i="9" s="1"/>
  <c r="D282" i="11"/>
  <c r="F286" i="11"/>
  <c r="F293" i="11"/>
  <c r="F300" i="11"/>
  <c r="J320" i="11"/>
  <c r="J325" i="11"/>
  <c r="J329" i="11"/>
  <c r="J336" i="11"/>
  <c r="J360" i="11"/>
  <c r="D396" i="11"/>
  <c r="AS418" i="8" s="1"/>
  <c r="AS440" i="8" s="1"/>
  <c r="I406" i="11"/>
  <c r="F416" i="11"/>
  <c r="I421" i="11"/>
  <c r="I420" i="11" s="1"/>
  <c r="H244" i="11"/>
  <c r="M161" i="7" s="1"/>
  <c r="M163" i="7" s="1"/>
  <c r="H302" i="11"/>
  <c r="K302" i="11" s="1"/>
  <c r="H303" i="11"/>
  <c r="K303" i="11" s="1"/>
  <c r="H305" i="11"/>
  <c r="H247" i="11"/>
  <c r="M165" i="7" s="1"/>
  <c r="M168" i="7" s="1"/>
  <c r="AL130" i="9" s="1"/>
  <c r="H286" i="11"/>
  <c r="H197" i="11"/>
  <c r="M47" i="7" s="1"/>
  <c r="M49" i="7" s="1"/>
  <c r="H226" i="11"/>
  <c r="H361" i="11"/>
  <c r="D24" i="9"/>
  <c r="L21" i="18" s="1"/>
  <c r="K361" i="11"/>
  <c r="K375" i="11"/>
  <c r="M1514" i="8"/>
  <c r="AP1514" i="8" s="1"/>
  <c r="D12" i="9"/>
  <c r="L25" i="17" s="1"/>
  <c r="D27" i="9"/>
  <c r="L27" i="18" s="1"/>
  <c r="D36" i="9"/>
  <c r="L17" i="19" s="1"/>
  <c r="D3" i="9"/>
  <c r="L7" i="17" s="1"/>
  <c r="D37" i="9"/>
  <c r="L19" i="19" s="1"/>
  <c r="B92" i="4"/>
  <c r="B105" i="4"/>
  <c r="B111" i="4"/>
  <c r="B128" i="4"/>
  <c r="B85" i="4"/>
  <c r="B91" i="4"/>
  <c r="B104" i="4"/>
  <c r="B107" i="4"/>
  <c r="B117" i="4"/>
  <c r="B125" i="4"/>
  <c r="B133" i="4"/>
  <c r="B88" i="4"/>
  <c r="B101" i="4"/>
  <c r="B84" i="4"/>
  <c r="B87" i="4"/>
  <c r="B97" i="4"/>
  <c r="B100" i="4"/>
  <c r="B103" i="4"/>
  <c r="B113" i="4"/>
  <c r="B116" i="4"/>
  <c r="B124" i="4"/>
  <c r="B132" i="4"/>
  <c r="B93" i="4"/>
  <c r="B96" i="4"/>
  <c r="B99" i="4"/>
  <c r="B109" i="4"/>
  <c r="B112" i="4"/>
  <c r="B115" i="4"/>
  <c r="B121" i="4"/>
  <c r="B129" i="4"/>
  <c r="B119" i="4"/>
  <c r="B123" i="4"/>
  <c r="B127" i="4"/>
  <c r="B131" i="4"/>
  <c r="B86" i="4"/>
  <c r="B90" i="4"/>
  <c r="B94" i="4"/>
  <c r="B98" i="4"/>
  <c r="B102" i="4"/>
  <c r="B106" i="4"/>
  <c r="B110" i="4"/>
  <c r="B114" i="4"/>
  <c r="B118" i="4"/>
  <c r="B122" i="4"/>
  <c r="B126" i="4"/>
  <c r="B130" i="4"/>
  <c r="B134" i="4"/>
  <c r="DW13" i="26"/>
  <c r="DA13" i="26"/>
  <c r="CE13" i="26"/>
  <c r="DR13" i="26"/>
  <c r="CU13" i="26"/>
  <c r="EH13" i="26"/>
  <c r="DL13" i="26"/>
  <c r="CP13" i="26"/>
  <c r="EC13" i="26"/>
  <c r="DF13" i="26"/>
  <c r="CJ13" i="26"/>
  <c r="H16" i="11"/>
  <c r="M352" i="8" s="1"/>
  <c r="H56" i="11"/>
  <c r="AO9" i="9" s="1"/>
  <c r="AP9" i="9" s="1"/>
  <c r="H171" i="11"/>
  <c r="M7" i="7" s="1"/>
  <c r="M10" i="7" s="1"/>
  <c r="AL61" i="9" s="1"/>
  <c r="AN61" i="9" s="1"/>
  <c r="AS61" i="9" s="1"/>
  <c r="H209" i="11"/>
  <c r="K209" i="11" s="1"/>
  <c r="H241" i="11"/>
  <c r="M157" i="7" s="1"/>
  <c r="M159" i="7" s="1"/>
  <c r="AL140" i="9" s="1"/>
  <c r="AN140" i="9" s="1"/>
  <c r="AS140" i="9" s="1"/>
  <c r="H153" i="11"/>
  <c r="E171" i="7" s="1"/>
  <c r="E172" i="7" s="1"/>
  <c r="H165" i="11"/>
  <c r="M114" i="7" s="1"/>
  <c r="H230" i="11"/>
  <c r="AK100" i="9" s="1"/>
  <c r="AN100" i="9" s="1"/>
  <c r="AS100" i="9" s="1"/>
  <c r="H265" i="11"/>
  <c r="H291" i="11"/>
  <c r="K291" i="11" s="1"/>
  <c r="H304" i="11"/>
  <c r="K304" i="11" s="1"/>
  <c r="H318" i="11"/>
  <c r="K318" i="11" s="1"/>
  <c r="H353" i="11"/>
  <c r="K353" i="11" s="1"/>
  <c r="I81" i="5"/>
  <c r="H96" i="11"/>
  <c r="K96" i="11" s="1"/>
  <c r="H199" i="11"/>
  <c r="E189" i="7" s="1"/>
  <c r="E191" i="7" s="1"/>
  <c r="AL145" i="9" s="1"/>
  <c r="AN145" i="9" s="1"/>
  <c r="AS145" i="9" s="1"/>
  <c r="H201" i="11"/>
  <c r="M55" i="7" s="1"/>
  <c r="M57" i="7" s="1"/>
  <c r="AL80" i="9" s="1"/>
  <c r="AN80" i="9" s="1"/>
  <c r="AS80" i="9" s="1"/>
  <c r="H228" i="11"/>
  <c r="H159" i="11"/>
  <c r="K159" i="11" s="1"/>
  <c r="H234" i="11"/>
  <c r="H233" i="11" s="1"/>
  <c r="H274" i="11"/>
  <c r="H300" i="11"/>
  <c r="K300" i="11" s="1"/>
  <c r="H83" i="11"/>
  <c r="K83" i="11" s="1"/>
  <c r="H111" i="11"/>
  <c r="K111" i="11" s="1"/>
  <c r="H193" i="11"/>
  <c r="K193" i="11" s="1"/>
  <c r="M363" i="8"/>
  <c r="H23" i="11"/>
  <c r="K23" i="11" s="1"/>
  <c r="H74" i="11"/>
  <c r="AQ20" i="9" s="1"/>
  <c r="AR20" i="9" s="1"/>
  <c r="H117" i="11"/>
  <c r="K286" i="11"/>
  <c r="K293" i="11"/>
  <c r="D392" i="11"/>
  <c r="G392" i="11" s="1"/>
  <c r="D340" i="11"/>
  <c r="D353" i="11"/>
  <c r="G353" i="11" s="1"/>
  <c r="D361" i="11"/>
  <c r="G361" i="11" s="1"/>
  <c r="D375" i="11"/>
  <c r="G375" i="11" s="1"/>
  <c r="D230" i="11"/>
  <c r="M1474" i="8" s="1"/>
  <c r="AP1474" i="8" s="1"/>
  <c r="D266" i="11"/>
  <c r="D280" i="11"/>
  <c r="G280" i="11" s="1"/>
  <c r="D172" i="11"/>
  <c r="M1457" i="8" s="1"/>
  <c r="D241" i="11"/>
  <c r="G241" i="11" s="1"/>
  <c r="D250" i="11"/>
  <c r="D274" i="11"/>
  <c r="D217" i="11"/>
  <c r="M1460" i="8" s="1"/>
  <c r="D269" i="11"/>
  <c r="G269" i="11" s="1"/>
  <c r="D199" i="11"/>
  <c r="D286" i="11"/>
  <c r="D11" i="11"/>
  <c r="X205" i="8" s="1"/>
  <c r="D96" i="11"/>
  <c r="D182" i="11"/>
  <c r="D302" i="11"/>
  <c r="G302" i="11" s="1"/>
  <c r="D305" i="11"/>
  <c r="G305" i="11" s="1"/>
  <c r="AH1173" i="8" s="1"/>
  <c r="D159" i="11"/>
  <c r="D153" i="11"/>
  <c r="G153" i="11" s="1"/>
  <c r="C171" i="7" s="1"/>
  <c r="C172" i="7" s="1"/>
  <c r="I44" i="4"/>
  <c r="D83" i="11"/>
  <c r="G83" i="11" s="1"/>
  <c r="D111" i="11"/>
  <c r="G111" i="11" s="1"/>
  <c r="D134" i="11"/>
  <c r="D133" i="11" s="1"/>
  <c r="I48" i="4"/>
  <c r="D265" i="11"/>
  <c r="D397" i="11"/>
  <c r="D42" i="11"/>
  <c r="D56" i="11"/>
  <c r="X213" i="8" s="1"/>
  <c r="D122" i="11"/>
  <c r="D120" i="11" s="1"/>
  <c r="D165" i="11"/>
  <c r="G165" i="11" s="1"/>
  <c r="D231" i="11"/>
  <c r="M1476" i="8" s="1"/>
  <c r="D188" i="11"/>
  <c r="D244" i="11"/>
  <c r="D243" i="11" s="1"/>
  <c r="D254" i="11"/>
  <c r="D284" i="11"/>
  <c r="D298" i="11"/>
  <c r="G298" i="11" s="1"/>
  <c r="D303" i="11"/>
  <c r="G303" i="11" s="1"/>
  <c r="D354" i="11"/>
  <c r="G389" i="11"/>
  <c r="K404" i="11"/>
  <c r="K418" i="11"/>
  <c r="D215" i="11"/>
  <c r="M1453" i="8" s="1"/>
  <c r="I68" i="4"/>
  <c r="D16" i="11"/>
  <c r="M298" i="8" s="1"/>
  <c r="D23" i="11"/>
  <c r="AG298" i="8" s="1"/>
  <c r="D181" i="11"/>
  <c r="D114" i="11"/>
  <c r="D113" i="11" s="1"/>
  <c r="D193" i="11"/>
  <c r="D257" i="11"/>
  <c r="D256" i="11" s="1"/>
  <c r="I56" i="4"/>
  <c r="D147" i="11"/>
  <c r="G147" i="11" s="1"/>
  <c r="D171" i="11"/>
  <c r="D227" i="11"/>
  <c r="I52" i="4"/>
  <c r="D201" i="11"/>
  <c r="D209" i="11"/>
  <c r="G318" i="11"/>
  <c r="G404" i="11"/>
  <c r="AS484" i="8"/>
  <c r="I488" i="8"/>
  <c r="AG484" i="8"/>
  <c r="AK462" i="8"/>
  <c r="AK484" i="8" s="1"/>
  <c r="U444" i="8"/>
  <c r="AO484" i="8"/>
  <c r="AG488" i="8"/>
  <c r="AG440" i="8"/>
  <c r="I440" i="8"/>
  <c r="U488" i="8"/>
  <c r="U418" i="8"/>
  <c r="U440" i="8" s="1"/>
  <c r="I444" i="8"/>
  <c r="I462" i="8"/>
  <c r="I484" i="8" s="1"/>
  <c r="AB1506" i="8"/>
  <c r="G203" i="11"/>
  <c r="G205" i="11"/>
  <c r="G351" i="11"/>
  <c r="G237" i="11"/>
  <c r="G236" i="11" s="1"/>
  <c r="G272" i="11"/>
  <c r="AK15" i="9"/>
  <c r="AN15" i="9" s="1"/>
  <c r="K309" i="11"/>
  <c r="V171" i="9" s="1"/>
  <c r="X171" i="9" s="1"/>
  <c r="AP12" i="10" s="1"/>
  <c r="W363" i="8"/>
  <c r="W370" i="8" s="1"/>
  <c r="K237" i="11"/>
  <c r="K236" i="11" s="1"/>
  <c r="K253" i="11"/>
  <c r="I13" i="5"/>
  <c r="I16" i="5"/>
  <c r="I17" i="5"/>
  <c r="I20" i="5"/>
  <c r="I21" i="5"/>
  <c r="I22" i="5"/>
  <c r="I24" i="5"/>
  <c r="I30" i="5"/>
  <c r="I33" i="5"/>
  <c r="K351" i="11"/>
  <c r="AS15" i="9"/>
  <c r="K19" i="11"/>
  <c r="K131" i="11"/>
  <c r="K12" i="11"/>
  <c r="AG357" i="8"/>
  <c r="K109" i="11"/>
  <c r="K127" i="11"/>
  <c r="D60" i="7" s="1"/>
  <c r="D61" i="7" s="1"/>
  <c r="I196" i="11"/>
  <c r="K305" i="11"/>
  <c r="AO1173" i="8" s="1"/>
  <c r="K332" i="11"/>
  <c r="K389" i="11"/>
  <c r="K45" i="11"/>
  <c r="K76" i="11"/>
  <c r="K138" i="11"/>
  <c r="K204" i="11"/>
  <c r="H236" i="11"/>
  <c r="K272" i="11"/>
  <c r="K372" i="11"/>
  <c r="K22" i="11"/>
  <c r="K175" i="11"/>
  <c r="K270" i="11"/>
  <c r="K355" i="11"/>
  <c r="AO1213" i="8" s="1"/>
  <c r="G138" i="11"/>
  <c r="G22" i="11"/>
  <c r="G30" i="11"/>
  <c r="G67" i="11"/>
  <c r="W331" i="8"/>
  <c r="I47" i="4"/>
  <c r="G372" i="11"/>
  <c r="I22" i="4"/>
  <c r="I26" i="4"/>
  <c r="I55" i="4"/>
  <c r="I59" i="4"/>
  <c r="G36" i="11"/>
  <c r="G109" i="11"/>
  <c r="I33" i="4"/>
  <c r="I36" i="4"/>
  <c r="I39" i="4"/>
  <c r="I42" i="4"/>
  <c r="G309" i="11"/>
  <c r="L171" i="9" s="1"/>
  <c r="N171" i="9" s="1"/>
  <c r="AF171" i="9" s="1"/>
  <c r="G321" i="11"/>
  <c r="G356" i="11"/>
  <c r="I51" i="4"/>
  <c r="I63" i="4"/>
  <c r="G18" i="11"/>
  <c r="I25" i="4"/>
  <c r="I30" i="4"/>
  <c r="I34" i="4"/>
  <c r="I40" i="4"/>
  <c r="I46" i="4"/>
  <c r="I50" i="4"/>
  <c r="I62" i="4"/>
  <c r="I66" i="4"/>
  <c r="I70" i="4"/>
  <c r="I20" i="4"/>
  <c r="I24" i="4"/>
  <c r="I45" i="4"/>
  <c r="I53" i="4"/>
  <c r="I61" i="4"/>
  <c r="I73" i="4"/>
  <c r="E238" i="11"/>
  <c r="G264" i="11"/>
  <c r="G270" i="11"/>
  <c r="AM229" i="8"/>
  <c r="F136" i="11"/>
  <c r="D236" i="11"/>
  <c r="W316" i="8"/>
  <c r="G19" i="11"/>
  <c r="E108" i="11"/>
  <c r="G155" i="11"/>
  <c r="G316" i="11"/>
  <c r="G323" i="11"/>
  <c r="G396" i="11"/>
  <c r="G89" i="11"/>
  <c r="F39" i="9" s="1"/>
  <c r="I39" i="9" s="1"/>
  <c r="Z39" i="9" s="1"/>
  <c r="AD39" i="9" s="1"/>
  <c r="G12" i="11"/>
  <c r="G95" i="11"/>
  <c r="G115" i="11"/>
  <c r="G249" i="11"/>
  <c r="G296" i="11"/>
  <c r="G355" i="11"/>
  <c r="AF1213" i="8" s="1"/>
  <c r="G358" i="11"/>
  <c r="G365" i="11"/>
  <c r="J108" i="11"/>
  <c r="I120" i="11"/>
  <c r="I315" i="11"/>
  <c r="X250" i="8"/>
  <c r="I35" i="11"/>
  <c r="K63" i="11"/>
  <c r="K396" i="11"/>
  <c r="K405" i="11"/>
  <c r="AK30" i="9"/>
  <c r="K18" i="11"/>
  <c r="K57" i="11"/>
  <c r="K95" i="11"/>
  <c r="K143" i="11"/>
  <c r="K147" i="11"/>
  <c r="K187" i="11"/>
  <c r="K191" i="11"/>
  <c r="L38" i="7" s="1"/>
  <c r="L40" i="7" s="1"/>
  <c r="Q66" i="9" s="1"/>
  <c r="S66" i="9" s="1"/>
  <c r="X66" i="9" s="1"/>
  <c r="AC66" i="9" s="1"/>
  <c r="AG66" i="9" s="1"/>
  <c r="K269" i="11"/>
  <c r="K279" i="11"/>
  <c r="K284" i="11"/>
  <c r="K345" i="11"/>
  <c r="K356" i="11"/>
  <c r="E45" i="7"/>
  <c r="E46" i="7" s="1"/>
  <c r="AQ24" i="9" s="1"/>
  <c r="AR24" i="9" s="1"/>
  <c r="AR23" i="9" s="1"/>
  <c r="AK72" i="9"/>
  <c r="AN72" i="9" s="1"/>
  <c r="AS72" i="9" s="1"/>
  <c r="K36" i="11"/>
  <c r="K51" i="11"/>
  <c r="K64" i="11"/>
  <c r="K67" i="11"/>
  <c r="K72" i="11"/>
  <c r="I113" i="11"/>
  <c r="K115" i="11"/>
  <c r="K155" i="11"/>
  <c r="K201" i="11"/>
  <c r="K203" i="11"/>
  <c r="K205" i="11"/>
  <c r="K240" i="11"/>
  <c r="K334" i="11"/>
  <c r="K392" i="11"/>
  <c r="AL61" i="10"/>
  <c r="AL32" i="10"/>
  <c r="AL92" i="10"/>
  <c r="B69" i="4"/>
  <c r="B70" i="4"/>
  <c r="B71" i="4"/>
  <c r="B72" i="4"/>
  <c r="B73" i="4"/>
  <c r="B74" i="4"/>
  <c r="AH61" i="10"/>
  <c r="AH32" i="10"/>
  <c r="AH92" i="10"/>
  <c r="G32" i="11"/>
  <c r="AK298" i="8"/>
  <c r="H256" i="11"/>
  <c r="M139" i="7"/>
  <c r="K273" i="11"/>
  <c r="K280" i="11"/>
  <c r="K340" i="11"/>
  <c r="AO1211" i="8"/>
  <c r="AI92" i="10"/>
  <c r="AI61" i="10"/>
  <c r="AI32" i="10"/>
  <c r="AQ92" i="10"/>
  <c r="AQ61" i="10"/>
  <c r="AQ32" i="10"/>
  <c r="G9" i="11"/>
  <c r="F7" i="9" s="1"/>
  <c r="I7" i="9" s="1"/>
  <c r="P205" i="8"/>
  <c r="K265" i="11"/>
  <c r="AJ92" i="10"/>
  <c r="AJ61" i="10"/>
  <c r="AJ32" i="10"/>
  <c r="AN92" i="10"/>
  <c r="AN61" i="10"/>
  <c r="AN32" i="10"/>
  <c r="I13" i="4"/>
  <c r="I16" i="4"/>
  <c r="G149" i="11"/>
  <c r="D233" i="11"/>
  <c r="G273" i="11"/>
  <c r="G291" i="11"/>
  <c r="I76" i="4"/>
  <c r="I78" i="4"/>
  <c r="I80" i="4"/>
  <c r="I83" i="4"/>
  <c r="K215" i="11"/>
  <c r="M1497" i="8"/>
  <c r="AP1497" i="8" s="1"/>
  <c r="K226" i="11"/>
  <c r="M149" i="7"/>
  <c r="M150" i="7" s="1"/>
  <c r="I50" i="5"/>
  <c r="I53" i="5"/>
  <c r="I54" i="5"/>
  <c r="I57" i="5"/>
  <c r="I58" i="5"/>
  <c r="I61" i="5"/>
  <c r="I63" i="5"/>
  <c r="I64" i="5"/>
  <c r="I65" i="5"/>
  <c r="I68" i="5"/>
  <c r="I70" i="5"/>
  <c r="I72" i="5"/>
  <c r="I75" i="5"/>
  <c r="I78" i="5"/>
  <c r="AP61" i="10"/>
  <c r="AP32" i="10"/>
  <c r="AP92" i="10"/>
  <c r="AM61" i="10"/>
  <c r="AM32" i="10"/>
  <c r="AM92" i="10"/>
  <c r="AK92" i="10"/>
  <c r="AK61" i="10"/>
  <c r="AK32" i="10"/>
  <c r="AO92" i="10"/>
  <c r="AO61" i="10"/>
  <c r="AO32" i="10"/>
  <c r="B13" i="4"/>
  <c r="B14" i="4"/>
  <c r="B75" i="4"/>
  <c r="B76" i="4"/>
  <c r="B77" i="4"/>
  <c r="B78" i="4"/>
  <c r="B79" i="4"/>
  <c r="B80" i="4"/>
  <c r="B81" i="4"/>
  <c r="B82" i="4"/>
  <c r="K9" i="11"/>
  <c r="P7" i="9" s="1"/>
  <c r="S7" i="9" s="1"/>
  <c r="AK7" i="9"/>
  <c r="AN7" i="9" s="1"/>
  <c r="P242" i="8"/>
  <c r="K32" i="11"/>
  <c r="AK20" i="9"/>
  <c r="AN20" i="9" s="1"/>
  <c r="AO7" i="9"/>
  <c r="AP7" i="9" s="1"/>
  <c r="P250" i="8"/>
  <c r="K89" i="11"/>
  <c r="P39" i="9" s="1"/>
  <c r="S39" i="9" s="1"/>
  <c r="AK39" i="9"/>
  <c r="AN39" i="9" s="1"/>
  <c r="AS39" i="9" s="1"/>
  <c r="K149" i="11"/>
  <c r="E149" i="7"/>
  <c r="E153" i="7" s="1"/>
  <c r="I36" i="5"/>
  <c r="I40" i="5"/>
  <c r="I43" i="5"/>
  <c r="I45" i="5"/>
  <c r="I46" i="5"/>
  <c r="I47" i="5"/>
  <c r="I48" i="5"/>
  <c r="B74" i="5"/>
  <c r="B75" i="5"/>
  <c r="B76" i="5"/>
  <c r="B77" i="5"/>
  <c r="B78" i="5"/>
  <c r="M488" i="8"/>
  <c r="M462" i="8"/>
  <c r="M484" i="8" s="1"/>
  <c r="Z31" i="9"/>
  <c r="AD31" i="9" s="1"/>
  <c r="N31" i="9"/>
  <c r="H112" i="7"/>
  <c r="E113" i="7" s="1"/>
  <c r="E115" i="7" s="1"/>
  <c r="AL60" i="9" s="1"/>
  <c r="AN60" i="9" s="1"/>
  <c r="AS60" i="9" s="1"/>
  <c r="L221" i="8"/>
  <c r="AK418" i="8"/>
  <c r="AK440" i="8" s="1"/>
  <c r="M444" i="8"/>
  <c r="M418" i="8"/>
  <c r="M440" i="8" s="1"/>
  <c r="AP1470" i="8"/>
  <c r="D221" i="9"/>
  <c r="D217" i="9"/>
  <c r="D213" i="9"/>
  <c r="AD1" i="9" s="1"/>
  <c r="D209" i="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i="9" s="1"/>
  <c r="D218" i="9"/>
  <c r="D212" i="9"/>
  <c r="C2" i="9" s="1"/>
  <c r="D199" i="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i="9"/>
  <c r="D192" i="9"/>
  <c r="L23" i="26" s="1"/>
  <c r="D191" i="9"/>
  <c r="L22" i="26" s="1"/>
  <c r="D185" i="9"/>
  <c r="L16" i="26" s="1"/>
  <c r="D171" i="9"/>
  <c r="L29" i="25" s="1"/>
  <c r="D158" i="9"/>
  <c r="L16" i="25" s="1"/>
  <c r="D220" i="9"/>
  <c r="D215" i="9"/>
  <c r="E2" i="9"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i="9"/>
  <c r="L27" i="26" s="1"/>
  <c r="D174" i="9"/>
  <c r="L32" i="25" s="1"/>
  <c r="D168" i="9"/>
  <c r="L26" i="25" s="1"/>
  <c r="D146" i="9"/>
  <c r="L32" i="24" s="1"/>
  <c r="D92" i="9"/>
  <c r="L6" i="23" s="1"/>
  <c r="D86" i="9"/>
  <c r="L30" i="22" s="1"/>
  <c r="D80" i="9"/>
  <c r="L21" i="22" s="1"/>
  <c r="D79" i="9"/>
  <c r="L19" i="22" s="1"/>
  <c r="D75" i="9"/>
  <c r="L11" i="22" s="1"/>
  <c r="D69" i="9"/>
  <c r="L27" i="21" s="1"/>
  <c r="D59" i="9"/>
  <c r="L7" i="21" s="1"/>
  <c r="D214" i="9"/>
  <c r="AE1" i="9" s="1"/>
  <c r="D179" i="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AS12" i="9"/>
  <c r="D14" i="9"/>
  <c r="L29" i="17" s="1"/>
  <c r="X25" i="9"/>
  <c r="X26" i="9"/>
  <c r="AC26" i="9" s="1"/>
  <c r="AG26" i="9" s="1"/>
  <c r="AA28" i="9"/>
  <c r="AE28" i="9" s="1"/>
  <c r="Z28" i="9"/>
  <c r="AD28" i="9" s="1"/>
  <c r="AG444" i="8"/>
  <c r="AC45" i="9"/>
  <c r="AG45" i="9" s="1"/>
  <c r="AN44" i="9"/>
  <c r="AS47" i="9"/>
  <c r="U473" i="8"/>
  <c r="U484" i="8" s="1"/>
  <c r="AA12" i="9"/>
  <c r="AE12" i="9" s="1"/>
  <c r="D21" i="9"/>
  <c r="L15" i="18" s="1"/>
  <c r="N25" i="9"/>
  <c r="AB47" i="9"/>
  <c r="AF47" i="9" s="1"/>
  <c r="AI703" i="8"/>
  <c r="P703" i="8" s="1"/>
  <c r="Z52" i="9"/>
  <c r="AD52" i="9" s="1"/>
  <c r="N52" i="9"/>
  <c r="M43" i="9"/>
  <c r="N49" i="9"/>
  <c r="AA51" i="9"/>
  <c r="AE51" i="9" s="1"/>
  <c r="N62" i="9"/>
  <c r="AS77" i="9"/>
  <c r="AP36" i="9"/>
  <c r="U36" i="9"/>
  <c r="N42" i="9"/>
  <c r="AB42" i="9" s="1"/>
  <c r="AF42" i="9" s="1"/>
  <c r="W44" i="9"/>
  <c r="W43" i="9" s="1"/>
  <c r="AA46" i="9"/>
  <c r="AE46" i="9" s="1"/>
  <c r="X47" i="9"/>
  <c r="AC47" i="9" s="1"/>
  <c r="AG47" i="9" s="1"/>
  <c r="X49" i="9"/>
  <c r="AC49" i="9" s="1"/>
  <c r="AG49" i="9" s="1"/>
  <c r="N50" i="9"/>
  <c r="AB50" i="9" s="1"/>
  <c r="AF50" i="9" s="1"/>
  <c r="AS51" i="9"/>
  <c r="X53" i="9"/>
  <c r="AC53" i="9" s="1"/>
  <c r="AG53" i="9" s="1"/>
  <c r="AB77" i="9"/>
  <c r="AF77" i="9" s="1"/>
  <c r="Z26" i="9"/>
  <c r="AD26" i="9" s="1"/>
  <c r="X31" i="9"/>
  <c r="AS34" i="9"/>
  <c r="K36" i="9"/>
  <c r="AA42" i="9"/>
  <c r="AE42" i="9" s="1"/>
  <c r="I44" i="9"/>
  <c r="N45" i="9"/>
  <c r="AR44" i="9"/>
  <c r="AR43" i="9" s="1"/>
  <c r="Z46" i="9"/>
  <c r="AD46" i="9" s="1"/>
  <c r="AS46" i="9"/>
  <c r="AA50" i="9"/>
  <c r="AE50" i="9" s="1"/>
  <c r="AR56" i="9"/>
  <c r="AR55" i="9" s="1"/>
  <c r="AS58" i="9"/>
  <c r="AS59" i="9"/>
  <c r="X62" i="9"/>
  <c r="AC62" i="9" s="1"/>
  <c r="AG62" i="9" s="1"/>
  <c r="AS62" i="9"/>
  <c r="AA70" i="9"/>
  <c r="AE70" i="9" s="1"/>
  <c r="K68" i="9"/>
  <c r="X120" i="9"/>
  <c r="AC121" i="9"/>
  <c r="AG121" i="9" s="1"/>
  <c r="AA34" i="9"/>
  <c r="AE34" i="9" s="1"/>
  <c r="AS42" i="9"/>
  <c r="AA45" i="9"/>
  <c r="AE45" i="9" s="1"/>
  <c r="K44" i="9"/>
  <c r="N48" i="9"/>
  <c r="Z48" i="9"/>
  <c r="AD48" i="9" s="1"/>
  <c r="AS50" i="9"/>
  <c r="N51" i="9"/>
  <c r="AS52" i="9"/>
  <c r="AP76" i="9"/>
  <c r="AS79" i="9"/>
  <c r="AB105" i="9"/>
  <c r="AF105" i="9" s="1"/>
  <c r="N120" i="9"/>
  <c r="AB121" i="9"/>
  <c r="AF121" i="9" s="1"/>
  <c r="AC144" i="9"/>
  <c r="AG144" i="9" s="1"/>
  <c r="Z45" i="9"/>
  <c r="AD45" i="9" s="1"/>
  <c r="Z50" i="9"/>
  <c r="AD50" i="9" s="1"/>
  <c r="X79" i="9"/>
  <c r="AS150" i="9"/>
  <c r="AS165" i="9"/>
  <c r="AS163" i="9" s="1"/>
  <c r="AQ163" i="9"/>
  <c r="AQ158" i="9" s="1"/>
  <c r="H8" i="11"/>
  <c r="D8" i="11"/>
  <c r="F8" i="11"/>
  <c r="L208" i="8" s="1"/>
  <c r="J8" i="11"/>
  <c r="L245" i="8" s="1"/>
  <c r="E8" i="11"/>
  <c r="L207" i="8" s="1"/>
  <c r="J17" i="11"/>
  <c r="F17" i="11"/>
  <c r="E17" i="11"/>
  <c r="I17" i="11"/>
  <c r="D17" i="11"/>
  <c r="AA75" i="9"/>
  <c r="AE75" i="9" s="1"/>
  <c r="X77" i="9"/>
  <c r="AO813" i="8" s="1"/>
  <c r="X105" i="9"/>
  <c r="D46" i="31" s="1"/>
  <c r="AS205" i="9"/>
  <c r="I8" i="11"/>
  <c r="L244" i="8" s="1"/>
  <c r="H13" i="11"/>
  <c r="D13" i="11"/>
  <c r="F13" i="11"/>
  <c r="AC208" i="8" s="1"/>
  <c r="J13" i="11"/>
  <c r="AC245" i="8" s="1"/>
  <c r="E13" i="11"/>
  <c r="AC207" i="8" s="1"/>
  <c r="H17" i="11"/>
  <c r="J33" i="11"/>
  <c r="AO467" i="8" s="1"/>
  <c r="AW467" i="8" s="1"/>
  <c r="F33" i="11"/>
  <c r="AO423" i="8" s="1"/>
  <c r="AW423" i="8" s="1"/>
  <c r="E33" i="11"/>
  <c r="AO422" i="8" s="1"/>
  <c r="AW422" i="8" s="1"/>
  <c r="I33" i="11"/>
  <c r="AO466" i="8" s="1"/>
  <c r="D33" i="11"/>
  <c r="AA61" i="9"/>
  <c r="AE61" i="9" s="1"/>
  <c r="AA65" i="9"/>
  <c r="AE65" i="9" s="1"/>
  <c r="W73" i="9"/>
  <c r="I43" i="11"/>
  <c r="E43" i="11"/>
  <c r="J43" i="11"/>
  <c r="D43" i="11"/>
  <c r="I47" i="11"/>
  <c r="E47" i="11"/>
  <c r="J47" i="11"/>
  <c r="D47" i="11"/>
  <c r="I68" i="11"/>
  <c r="AG368" i="8" s="1"/>
  <c r="E68" i="11"/>
  <c r="AG314" i="8" s="1"/>
  <c r="J68" i="11"/>
  <c r="AG367" i="8" s="1"/>
  <c r="D68" i="11"/>
  <c r="I125" i="11"/>
  <c r="E125" i="11"/>
  <c r="J125" i="11"/>
  <c r="D125" i="11"/>
  <c r="I129" i="11"/>
  <c r="E129" i="11"/>
  <c r="J129" i="11"/>
  <c r="D129" i="11"/>
  <c r="I7" i="11"/>
  <c r="E7" i="11"/>
  <c r="H7" i="11"/>
  <c r="I11" i="11"/>
  <c r="X244" i="8" s="1"/>
  <c r="E11" i="11"/>
  <c r="H11" i="11"/>
  <c r="K16" i="11"/>
  <c r="I27" i="11"/>
  <c r="AG356" i="8" s="1"/>
  <c r="E27" i="11"/>
  <c r="E25" i="11" s="1"/>
  <c r="H27" i="11"/>
  <c r="K30" i="11"/>
  <c r="H38" i="11"/>
  <c r="H35" i="11" s="1"/>
  <c r="D38" i="11"/>
  <c r="J38" i="11"/>
  <c r="F38" i="11"/>
  <c r="AO303" i="8" s="1"/>
  <c r="F43" i="11"/>
  <c r="F47" i="11"/>
  <c r="G51" i="11"/>
  <c r="G64" i="11"/>
  <c r="F68" i="11"/>
  <c r="AG313" i="8" s="1"/>
  <c r="I93" i="11"/>
  <c r="E93" i="11"/>
  <c r="E92" i="11" s="1"/>
  <c r="J93" i="11"/>
  <c r="J92" i="11" s="1"/>
  <c r="D93" i="11"/>
  <c r="F125" i="11"/>
  <c r="F129" i="11"/>
  <c r="J6" i="11"/>
  <c r="F6" i="11"/>
  <c r="H6" i="11"/>
  <c r="J10" i="11"/>
  <c r="T245" i="8" s="1"/>
  <c r="F10" i="11"/>
  <c r="T208" i="8" s="1"/>
  <c r="H10" i="11"/>
  <c r="H21" i="11"/>
  <c r="D21" i="11"/>
  <c r="I21" i="11"/>
  <c r="AB356" i="8" s="1"/>
  <c r="J26" i="11"/>
  <c r="F26" i="11"/>
  <c r="H26" i="11"/>
  <c r="H31" i="11"/>
  <c r="D31" i="11"/>
  <c r="I31" i="11"/>
  <c r="K39" i="11"/>
  <c r="H43" i="11"/>
  <c r="H47" i="11"/>
  <c r="K52" i="11"/>
  <c r="I54" i="11"/>
  <c r="P253" i="8" s="1"/>
  <c r="E54" i="11"/>
  <c r="P216" i="8" s="1"/>
  <c r="J54" i="11"/>
  <c r="P252" i="8" s="1"/>
  <c r="D54" i="11"/>
  <c r="I61" i="11"/>
  <c r="E61" i="11"/>
  <c r="J61" i="11"/>
  <c r="D61" i="11"/>
  <c r="K65" i="11"/>
  <c r="H68" i="11"/>
  <c r="K121" i="11"/>
  <c r="H125" i="11"/>
  <c r="H129" i="11"/>
  <c r="AQ150" i="9"/>
  <c r="AS159" i="9"/>
  <c r="D6" i="11"/>
  <c r="I6" i="11"/>
  <c r="F7" i="11"/>
  <c r="D10" i="11"/>
  <c r="I10" i="11"/>
  <c r="T244" i="8" s="1"/>
  <c r="F11" i="11"/>
  <c r="X208" i="8" s="1"/>
  <c r="I20" i="11"/>
  <c r="W356" i="8" s="1"/>
  <c r="E20" i="11"/>
  <c r="W302" i="8" s="1"/>
  <c r="W305" i="8" s="1"/>
  <c r="H20" i="11"/>
  <c r="E21" i="11"/>
  <c r="AB302" i="8" s="1"/>
  <c r="J21" i="11"/>
  <c r="AB357" i="8" s="1"/>
  <c r="D26" i="11"/>
  <c r="I26" i="11"/>
  <c r="F27" i="11"/>
  <c r="AG303" i="8" s="1"/>
  <c r="E31" i="11"/>
  <c r="J31" i="11"/>
  <c r="K37" i="11"/>
  <c r="P12" i="9" s="1"/>
  <c r="S12" i="9" s="1"/>
  <c r="X12" i="9" s="1"/>
  <c r="AC12" i="9" s="1"/>
  <c r="AG12" i="9" s="1"/>
  <c r="F54" i="11"/>
  <c r="P215" i="8" s="1"/>
  <c r="F61" i="11"/>
  <c r="G63" i="11"/>
  <c r="I74" i="11"/>
  <c r="E74" i="11"/>
  <c r="J74" i="11"/>
  <c r="D74" i="11"/>
  <c r="I78" i="11"/>
  <c r="E78" i="11"/>
  <c r="J78" i="11"/>
  <c r="D78" i="11"/>
  <c r="I87" i="11"/>
  <c r="E87" i="11"/>
  <c r="J87" i="11"/>
  <c r="D87" i="11"/>
  <c r="H93" i="11"/>
  <c r="I100" i="11"/>
  <c r="E100" i="11"/>
  <c r="J100" i="11"/>
  <c r="D100" i="11"/>
  <c r="K102" i="11"/>
  <c r="V39" i="9" s="1"/>
  <c r="W39" i="9" s="1"/>
  <c r="I104" i="11"/>
  <c r="E104" i="11"/>
  <c r="J104" i="11"/>
  <c r="D104" i="11"/>
  <c r="I117" i="11"/>
  <c r="E117" i="11"/>
  <c r="J117" i="11"/>
  <c r="J116" i="11" s="1"/>
  <c r="D117" i="11"/>
  <c r="I151" i="11"/>
  <c r="E151" i="11"/>
  <c r="H151" i="11"/>
  <c r="I163" i="11"/>
  <c r="E163" i="11"/>
  <c r="H163" i="11"/>
  <c r="I167" i="11"/>
  <c r="E167" i="11"/>
  <c r="H167" i="11"/>
  <c r="I179" i="11"/>
  <c r="E179" i="11"/>
  <c r="H179" i="11"/>
  <c r="I183" i="11"/>
  <c r="E183" i="11"/>
  <c r="H183" i="11"/>
  <c r="J42" i="11"/>
  <c r="F42" i="11"/>
  <c r="H42" i="11"/>
  <c r="J46" i="11"/>
  <c r="F46" i="11"/>
  <c r="H46" i="11"/>
  <c r="G52" i="11"/>
  <c r="H55" i="11"/>
  <c r="D55" i="11"/>
  <c r="I55" i="11"/>
  <c r="T253" i="8" s="1"/>
  <c r="J58" i="11"/>
  <c r="AC252" i="8" s="1"/>
  <c r="F58" i="11"/>
  <c r="AC215" i="8" s="1"/>
  <c r="H58" i="11"/>
  <c r="H62" i="11"/>
  <c r="D62" i="11"/>
  <c r="I62" i="11"/>
  <c r="R368" i="8" s="1"/>
  <c r="G65" i="11"/>
  <c r="J73" i="11"/>
  <c r="F73" i="11"/>
  <c r="H73" i="11"/>
  <c r="J77" i="11"/>
  <c r="F77" i="11"/>
  <c r="H77" i="11"/>
  <c r="J84" i="11"/>
  <c r="J81" i="11" s="1"/>
  <c r="F84" i="11"/>
  <c r="F81" i="11" s="1"/>
  <c r="H84" i="11"/>
  <c r="H88" i="11"/>
  <c r="D88" i="11"/>
  <c r="I88" i="11"/>
  <c r="H101" i="11"/>
  <c r="D101" i="11"/>
  <c r="I101" i="11"/>
  <c r="H110" i="11"/>
  <c r="D110" i="11"/>
  <c r="I110" i="11"/>
  <c r="I108" i="11" s="1"/>
  <c r="J114" i="11"/>
  <c r="J113" i="11" s="1"/>
  <c r="F114" i="11"/>
  <c r="H114" i="11"/>
  <c r="H118" i="11"/>
  <c r="AK141" i="9" s="1"/>
  <c r="D118" i="11"/>
  <c r="I118" i="11"/>
  <c r="J122" i="11"/>
  <c r="J120" i="11" s="1"/>
  <c r="F122" i="11"/>
  <c r="H122" i="11"/>
  <c r="H120" i="11" s="1"/>
  <c r="H126" i="11"/>
  <c r="D126" i="11"/>
  <c r="I126" i="11"/>
  <c r="G127" i="11"/>
  <c r="C60" i="7" s="1"/>
  <c r="C61" i="7" s="1"/>
  <c r="H130" i="11"/>
  <c r="D130" i="11"/>
  <c r="I130" i="11"/>
  <c r="J134" i="11"/>
  <c r="J133" i="11" s="1"/>
  <c r="F134" i="11"/>
  <c r="F133" i="11" s="1"/>
  <c r="H134" i="11"/>
  <c r="H142" i="11"/>
  <c r="D142" i="11"/>
  <c r="I142" i="11"/>
  <c r="H146" i="11"/>
  <c r="D146" i="11"/>
  <c r="I146" i="11"/>
  <c r="J150" i="11"/>
  <c r="F150" i="11"/>
  <c r="H150" i="11"/>
  <c r="D151" i="11"/>
  <c r="J151" i="11"/>
  <c r="J154" i="11"/>
  <c r="F154" i="11"/>
  <c r="H154" i="11"/>
  <c r="H158" i="11"/>
  <c r="D158" i="11"/>
  <c r="I158" i="11"/>
  <c r="D163" i="11"/>
  <c r="J163" i="11"/>
  <c r="J166" i="11"/>
  <c r="F166" i="11"/>
  <c r="H166" i="11"/>
  <c r="D167" i="11"/>
  <c r="J167" i="11"/>
  <c r="H174" i="11"/>
  <c r="D174" i="11"/>
  <c r="I174" i="11"/>
  <c r="G175" i="11"/>
  <c r="J178" i="11"/>
  <c r="F178" i="11"/>
  <c r="H178" i="11"/>
  <c r="D179" i="11"/>
  <c r="J179" i="11"/>
  <c r="J182" i="11"/>
  <c r="F182" i="11"/>
  <c r="H182" i="11"/>
  <c r="D183" i="11"/>
  <c r="J183" i="11"/>
  <c r="H186" i="11"/>
  <c r="D186" i="11"/>
  <c r="I186" i="11"/>
  <c r="H190" i="11"/>
  <c r="D190" i="11"/>
  <c r="I190" i="11"/>
  <c r="G191" i="11"/>
  <c r="K38" i="7" s="1"/>
  <c r="K40" i="7" s="1"/>
  <c r="H194" i="11"/>
  <c r="D194" i="11"/>
  <c r="J194" i="11"/>
  <c r="F194" i="11"/>
  <c r="J198" i="11"/>
  <c r="F198" i="11"/>
  <c r="H198" i="11"/>
  <c r="D198" i="11"/>
  <c r="J208" i="11"/>
  <c r="F208" i="11"/>
  <c r="I208" i="11"/>
  <c r="I207" i="11" s="1"/>
  <c r="E208" i="11"/>
  <c r="H208" i="11"/>
  <c r="D208" i="11"/>
  <c r="I137" i="11"/>
  <c r="I136" i="11" s="1"/>
  <c r="E137" i="11"/>
  <c r="E136" i="11" s="1"/>
  <c r="H137" i="11"/>
  <c r="I145" i="11"/>
  <c r="E145" i="11"/>
  <c r="E141" i="11" s="1"/>
  <c r="H145" i="11"/>
  <c r="F151" i="11"/>
  <c r="I157" i="11"/>
  <c r="E157" i="11"/>
  <c r="E156" i="11" s="1"/>
  <c r="H157" i="11"/>
  <c r="F163" i="11"/>
  <c r="F167" i="11"/>
  <c r="I173" i="11"/>
  <c r="E173" i="11"/>
  <c r="H173" i="11"/>
  <c r="F179" i="11"/>
  <c r="K181" i="11"/>
  <c r="F183" i="11"/>
  <c r="I189" i="11"/>
  <c r="E189" i="11"/>
  <c r="H189" i="11"/>
  <c r="K202" i="11"/>
  <c r="I218" i="11"/>
  <c r="AB1509" i="8" s="1"/>
  <c r="E218" i="11"/>
  <c r="AB1465" i="8" s="1"/>
  <c r="F218" i="11"/>
  <c r="U1465" i="8" s="1"/>
  <c r="J218" i="11"/>
  <c r="U1509" i="8" s="1"/>
  <c r="D218" i="11"/>
  <c r="H275" i="11"/>
  <c r="E37" i="11"/>
  <c r="E42" i="11"/>
  <c r="H44" i="11"/>
  <c r="D44" i="11"/>
  <c r="G44" i="11" s="1"/>
  <c r="C8" i="7" s="1"/>
  <c r="C9" i="7" s="1"/>
  <c r="I44" i="11"/>
  <c r="G45" i="11"/>
  <c r="E46" i="11"/>
  <c r="H48" i="11"/>
  <c r="D48" i="11"/>
  <c r="I48" i="11"/>
  <c r="J53" i="11"/>
  <c r="L252" i="8" s="1"/>
  <c r="F53" i="11"/>
  <c r="H53" i="11"/>
  <c r="F55" i="11"/>
  <c r="T215" i="8" s="1"/>
  <c r="G57" i="11"/>
  <c r="E58" i="11"/>
  <c r="AC216" i="8" s="1"/>
  <c r="F62" i="11"/>
  <c r="R313" i="8" s="1"/>
  <c r="J66" i="11"/>
  <c r="AB367" i="8" s="1"/>
  <c r="F66" i="11"/>
  <c r="H66" i="11"/>
  <c r="H71" i="11"/>
  <c r="D71" i="11"/>
  <c r="I71" i="11"/>
  <c r="E73" i="11"/>
  <c r="H75" i="11"/>
  <c r="D75" i="11"/>
  <c r="G75" i="11" s="1"/>
  <c r="I75" i="11"/>
  <c r="G76" i="11"/>
  <c r="E77" i="11"/>
  <c r="H82" i="11"/>
  <c r="D82" i="11"/>
  <c r="I82" i="11"/>
  <c r="I81" i="11" s="1"/>
  <c r="E84" i="11"/>
  <c r="F88" i="11"/>
  <c r="J90" i="11"/>
  <c r="F90" i="11"/>
  <c r="G90" i="11" s="1"/>
  <c r="F40" i="9" s="1"/>
  <c r="I40" i="9" s="1"/>
  <c r="H90" i="11"/>
  <c r="H94" i="11"/>
  <c r="D94" i="11"/>
  <c r="G94" i="11" s="1"/>
  <c r="I94" i="11"/>
  <c r="J99" i="11"/>
  <c r="F99" i="11"/>
  <c r="H99" i="11"/>
  <c r="F101" i="11"/>
  <c r="J103" i="11"/>
  <c r="F103" i="11"/>
  <c r="G103" i="11" s="1"/>
  <c r="L40" i="9" s="1"/>
  <c r="M40" i="9" s="1"/>
  <c r="AA40" i="9" s="1"/>
  <c r="AE40" i="9" s="1"/>
  <c r="H103" i="11"/>
  <c r="F110" i="11"/>
  <c r="E114" i="11"/>
  <c r="F118" i="11"/>
  <c r="F116" i="11" s="1"/>
  <c r="G121" i="11"/>
  <c r="E122" i="11"/>
  <c r="E120" i="11" s="1"/>
  <c r="F126" i="11"/>
  <c r="AA759" i="8" s="1"/>
  <c r="J128" i="11"/>
  <c r="F128" i="11"/>
  <c r="G128" i="11" s="1"/>
  <c r="H128" i="11"/>
  <c r="F130" i="11"/>
  <c r="E134" i="11"/>
  <c r="E133" i="11" s="1"/>
  <c r="D137" i="11"/>
  <c r="J137" i="11"/>
  <c r="J136" i="11" s="1"/>
  <c r="F142" i="11"/>
  <c r="J144" i="11"/>
  <c r="F144" i="11"/>
  <c r="G144" i="11" s="1"/>
  <c r="H144" i="11"/>
  <c r="D145" i="11"/>
  <c r="J145" i="11"/>
  <c r="F146" i="11"/>
  <c r="E150" i="11"/>
  <c r="H152" i="11"/>
  <c r="D152" i="11"/>
  <c r="G152" i="11" s="1"/>
  <c r="C166" i="7" s="1"/>
  <c r="C167" i="7" s="1"/>
  <c r="I152" i="11"/>
  <c r="E154" i="11"/>
  <c r="D157" i="11"/>
  <c r="J157" i="11"/>
  <c r="F158" i="11"/>
  <c r="J160" i="11"/>
  <c r="F160" i="11"/>
  <c r="H160" i="11"/>
  <c r="H164" i="11"/>
  <c r="D164" i="11"/>
  <c r="G164" i="11" s="1"/>
  <c r="I164" i="11"/>
  <c r="E166" i="11"/>
  <c r="H168" i="11"/>
  <c r="D168" i="11"/>
  <c r="I168" i="11"/>
  <c r="J172" i="11"/>
  <c r="F172" i="11"/>
  <c r="H172" i="11"/>
  <c r="D173" i="11"/>
  <c r="J173" i="11"/>
  <c r="F174" i="11"/>
  <c r="E178" i="11"/>
  <c r="H180" i="11"/>
  <c r="D180" i="11"/>
  <c r="G180" i="11" s="1"/>
  <c r="I180" i="11"/>
  <c r="G181" i="11"/>
  <c r="E182" i="11"/>
  <c r="F186" i="11"/>
  <c r="J188" i="11"/>
  <c r="F188" i="11"/>
  <c r="H188" i="11"/>
  <c r="D189" i="11"/>
  <c r="J189" i="11"/>
  <c r="F190" i="11"/>
  <c r="J192" i="11"/>
  <c r="F192" i="11"/>
  <c r="H192" i="11"/>
  <c r="D192" i="11"/>
  <c r="H200" i="11"/>
  <c r="D200" i="11"/>
  <c r="J200" i="11"/>
  <c r="F200" i="11"/>
  <c r="G202" i="11"/>
  <c r="G204" i="11"/>
  <c r="J216" i="11"/>
  <c r="U1503" i="8" s="1"/>
  <c r="F216" i="11"/>
  <c r="U1459" i="8" s="1"/>
  <c r="I216" i="11"/>
  <c r="E216" i="11"/>
  <c r="H216" i="11"/>
  <c r="D216" i="11"/>
  <c r="H218" i="11"/>
  <c r="I222" i="11"/>
  <c r="AB1505" i="8" s="1"/>
  <c r="E222" i="11"/>
  <c r="AB1461" i="8" s="1"/>
  <c r="F222" i="11"/>
  <c r="J222" i="11"/>
  <c r="D222" i="11"/>
  <c r="H248" i="11"/>
  <c r="D248" i="11"/>
  <c r="F248" i="11"/>
  <c r="T962" i="8" s="1"/>
  <c r="J248" i="11"/>
  <c r="AG962" i="8" s="1"/>
  <c r="I267" i="11"/>
  <c r="I263" i="11" s="1"/>
  <c r="E267" i="11"/>
  <c r="E263" i="11" s="1"/>
  <c r="J267" i="11"/>
  <c r="D267" i="11"/>
  <c r="F210" i="11"/>
  <c r="J210" i="11"/>
  <c r="K210" i="11" s="1"/>
  <c r="J217" i="11"/>
  <c r="U1504" i="8" s="1"/>
  <c r="F217" i="11"/>
  <c r="U1460" i="8" s="1"/>
  <c r="H217" i="11"/>
  <c r="J221" i="11"/>
  <c r="U1506" i="8" s="1"/>
  <c r="F221" i="11"/>
  <c r="U1462" i="8" s="1"/>
  <c r="H221" i="11"/>
  <c r="I234" i="11"/>
  <c r="E234" i="11"/>
  <c r="J234" i="11"/>
  <c r="G240" i="11"/>
  <c r="J244" i="11"/>
  <c r="J243" i="11" s="1"/>
  <c r="F244" i="11"/>
  <c r="F243" i="11" s="1"/>
  <c r="E244" i="11"/>
  <c r="E243" i="11" s="1"/>
  <c r="I244" i="11"/>
  <c r="I243" i="11" s="1"/>
  <c r="E248" i="11"/>
  <c r="T963" i="8" s="1"/>
  <c r="K249" i="11"/>
  <c r="G253" i="11"/>
  <c r="I257" i="11"/>
  <c r="I256" i="11" s="1"/>
  <c r="E257" i="11"/>
  <c r="E256" i="11" s="1"/>
  <c r="J257" i="11"/>
  <c r="J256" i="11" s="1"/>
  <c r="K264" i="11"/>
  <c r="F267" i="11"/>
  <c r="H268" i="11"/>
  <c r="D268" i="11"/>
  <c r="F268" i="11"/>
  <c r="J268" i="11"/>
  <c r="J274" i="11"/>
  <c r="F274" i="11"/>
  <c r="F271" i="11" s="1"/>
  <c r="E274" i="11"/>
  <c r="I274" i="11"/>
  <c r="K220" i="11"/>
  <c r="P98" i="9" s="1"/>
  <c r="S98" i="9" s="1"/>
  <c r="X98" i="9" s="1"/>
  <c r="AC98" i="9" s="1"/>
  <c r="AG98" i="9" s="1"/>
  <c r="I228" i="11"/>
  <c r="AB1507" i="8" s="1"/>
  <c r="E228" i="11"/>
  <c r="E225" i="11" s="1"/>
  <c r="J228" i="11"/>
  <c r="U1507" i="8" s="1"/>
  <c r="D228" i="11"/>
  <c r="I238" i="11"/>
  <c r="K241" i="11"/>
  <c r="I251" i="11"/>
  <c r="E251" i="11"/>
  <c r="J251" i="11"/>
  <c r="D251" i="11"/>
  <c r="I275" i="11"/>
  <c r="E275" i="11"/>
  <c r="J275" i="11"/>
  <c r="G279" i="11"/>
  <c r="H283" i="11"/>
  <c r="D283" i="11"/>
  <c r="J283" i="11"/>
  <c r="F283" i="11"/>
  <c r="E283" i="11"/>
  <c r="I283" i="11"/>
  <c r="I289" i="11"/>
  <c r="K290" i="11"/>
  <c r="E193" i="11"/>
  <c r="E199" i="11"/>
  <c r="E196" i="11" s="1"/>
  <c r="E209" i="11"/>
  <c r="D210" i="11"/>
  <c r="E217" i="11"/>
  <c r="H219" i="11"/>
  <c r="D219" i="11"/>
  <c r="I219" i="11"/>
  <c r="AB1512" i="8" s="1"/>
  <c r="G220" i="11"/>
  <c r="F98" i="9" s="1"/>
  <c r="I98" i="9" s="1"/>
  <c r="N98" i="9" s="1"/>
  <c r="AB98" i="9" s="1"/>
  <c r="AF98" i="9" s="1"/>
  <c r="E221" i="11"/>
  <c r="H223" i="11"/>
  <c r="D223" i="11"/>
  <c r="I223" i="11"/>
  <c r="AB1500" i="8" s="1"/>
  <c r="J227" i="11"/>
  <c r="F227" i="11"/>
  <c r="H227" i="11"/>
  <c r="F228" i="11"/>
  <c r="H229" i="11"/>
  <c r="D229" i="11"/>
  <c r="F229" i="11"/>
  <c r="U1464" i="8" s="1"/>
  <c r="J229" i="11"/>
  <c r="U1508" i="8" s="1"/>
  <c r="F234" i="11"/>
  <c r="H239" i="11"/>
  <c r="D239" i="11"/>
  <c r="F239" i="11"/>
  <c r="F238" i="11" s="1"/>
  <c r="J239" i="11"/>
  <c r="J238" i="11" s="1"/>
  <c r="H243" i="11"/>
  <c r="I247" i="11"/>
  <c r="E247" i="11"/>
  <c r="J247" i="11"/>
  <c r="D247" i="11"/>
  <c r="I248" i="11"/>
  <c r="AG963" i="8" s="1"/>
  <c r="F251" i="11"/>
  <c r="H252" i="11"/>
  <c r="D252" i="11"/>
  <c r="F252" i="11"/>
  <c r="J252" i="11"/>
  <c r="F257" i="11"/>
  <c r="F256" i="11" s="1"/>
  <c r="H260" i="11"/>
  <c r="AK84" i="9" s="1"/>
  <c r="AN84" i="9" s="1"/>
  <c r="AS84" i="9" s="1"/>
  <c r="D260" i="11"/>
  <c r="F260" i="11"/>
  <c r="F259" i="11" s="1"/>
  <c r="J260" i="11"/>
  <c r="J259" i="11" s="1"/>
  <c r="H267" i="11"/>
  <c r="D275" i="11"/>
  <c r="J285" i="11"/>
  <c r="F285" i="11"/>
  <c r="H285" i="11"/>
  <c r="D285" i="11"/>
  <c r="E285" i="11"/>
  <c r="I285" i="11"/>
  <c r="G290" i="11"/>
  <c r="J231" i="11"/>
  <c r="U1520" i="8" s="1"/>
  <c r="F231" i="11"/>
  <c r="U1476" i="8" s="1"/>
  <c r="H231" i="11"/>
  <c r="J250" i="11"/>
  <c r="F250" i="11"/>
  <c r="G250" i="11" s="1"/>
  <c r="H250" i="11"/>
  <c r="J254" i="11"/>
  <c r="F254" i="11"/>
  <c r="H254" i="11"/>
  <c r="J266" i="11"/>
  <c r="F266" i="11"/>
  <c r="H266" i="11"/>
  <c r="H276" i="11"/>
  <c r="D276" i="11"/>
  <c r="G276" i="11" s="1"/>
  <c r="I276" i="11"/>
  <c r="J281" i="11"/>
  <c r="F281" i="11"/>
  <c r="H281" i="11"/>
  <c r="D281" i="11"/>
  <c r="K282" i="11"/>
  <c r="V165" i="9" s="1"/>
  <c r="X165" i="9" s="1"/>
  <c r="AG165" i="9" s="1"/>
  <c r="H287" i="11"/>
  <c r="D287" i="11"/>
  <c r="J287" i="11"/>
  <c r="F287" i="11"/>
  <c r="J292" i="11"/>
  <c r="J289" i="11" s="1"/>
  <c r="F292" i="11"/>
  <c r="F289" i="11" s="1"/>
  <c r="H292" i="11"/>
  <c r="D292" i="11"/>
  <c r="H297" i="11"/>
  <c r="D297" i="11"/>
  <c r="J297" i="11"/>
  <c r="F297" i="11"/>
  <c r="J299" i="11"/>
  <c r="F299" i="11"/>
  <c r="H299" i="11"/>
  <c r="D299" i="11"/>
  <c r="I308" i="11"/>
  <c r="E308" i="11"/>
  <c r="F308" i="11"/>
  <c r="J308" i="11"/>
  <c r="D308" i="11"/>
  <c r="K296" i="11"/>
  <c r="K298" i="11"/>
  <c r="H308" i="11"/>
  <c r="H301" i="11"/>
  <c r="D301" i="11"/>
  <c r="J301" i="11"/>
  <c r="F301" i="11"/>
  <c r="J307" i="11"/>
  <c r="F307" i="11"/>
  <c r="I307" i="11"/>
  <c r="E307" i="11"/>
  <c r="H307" i="11"/>
  <c r="D307" i="11"/>
  <c r="I295" i="11"/>
  <c r="E301" i="11"/>
  <c r="K365" i="11"/>
  <c r="H374" i="11"/>
  <c r="D374" i="11"/>
  <c r="F374" i="11"/>
  <c r="J374" i="11"/>
  <c r="E374" i="11"/>
  <c r="I374" i="11"/>
  <c r="D420" i="11"/>
  <c r="H312" i="11"/>
  <c r="D312" i="11"/>
  <c r="J312" i="11"/>
  <c r="F312" i="11"/>
  <c r="K313" i="11"/>
  <c r="J317" i="11"/>
  <c r="F317" i="11"/>
  <c r="H317" i="11"/>
  <c r="D317" i="11"/>
  <c r="H319" i="11"/>
  <c r="D319" i="11"/>
  <c r="J319" i="11"/>
  <c r="F319" i="11"/>
  <c r="K320" i="11"/>
  <c r="J322" i="11"/>
  <c r="F322" i="11"/>
  <c r="H322" i="11"/>
  <c r="D322" i="11"/>
  <c r="H324" i="11"/>
  <c r="D324" i="11"/>
  <c r="J324" i="11"/>
  <c r="F324" i="11"/>
  <c r="K325" i="11"/>
  <c r="G332" i="11"/>
  <c r="G334" i="11"/>
  <c r="H337" i="11"/>
  <c r="D337" i="11"/>
  <c r="J337" i="11"/>
  <c r="F337" i="11"/>
  <c r="J341" i="11"/>
  <c r="F341" i="11"/>
  <c r="H341" i="11"/>
  <c r="D341" i="11"/>
  <c r="K311" i="11"/>
  <c r="K316" i="11"/>
  <c r="K321" i="11"/>
  <c r="K323" i="11"/>
  <c r="I327" i="11"/>
  <c r="I331" i="11"/>
  <c r="I343" i="11"/>
  <c r="E343" i="11"/>
  <c r="J343" i="11"/>
  <c r="D343" i="11"/>
  <c r="I347" i="11"/>
  <c r="E347" i="11"/>
  <c r="F347" i="11"/>
  <c r="J347" i="11"/>
  <c r="D347" i="11"/>
  <c r="E282" i="11"/>
  <c r="E286" i="11"/>
  <c r="E293" i="11"/>
  <c r="E289" i="11" s="1"/>
  <c r="E300" i="11"/>
  <c r="H310" i="11"/>
  <c r="D310" i="11"/>
  <c r="G310" i="11" s="1"/>
  <c r="I310" i="11"/>
  <c r="G311" i="11"/>
  <c r="J328" i="11"/>
  <c r="J327" i="11" s="1"/>
  <c r="F328" i="11"/>
  <c r="H328" i="11"/>
  <c r="D328" i="11"/>
  <c r="K329" i="11"/>
  <c r="H333" i="11"/>
  <c r="D333" i="11"/>
  <c r="J333" i="11"/>
  <c r="F333" i="11"/>
  <c r="J335" i="11"/>
  <c r="F335" i="11"/>
  <c r="H335" i="11"/>
  <c r="D335" i="11"/>
  <c r="K336" i="11"/>
  <c r="F343" i="11"/>
  <c r="H347" i="11"/>
  <c r="I366" i="11"/>
  <c r="E366" i="11"/>
  <c r="H366" i="11"/>
  <c r="D366" i="11"/>
  <c r="J366" i="11"/>
  <c r="F366" i="11"/>
  <c r="E313" i="11"/>
  <c r="G313" i="11" s="1"/>
  <c r="E320" i="11"/>
  <c r="E325" i="11"/>
  <c r="J342" i="11"/>
  <c r="F342" i="11"/>
  <c r="H342" i="11"/>
  <c r="J346" i="11"/>
  <c r="F346" i="11"/>
  <c r="H346" i="11"/>
  <c r="J354" i="11"/>
  <c r="J350" i="11" s="1"/>
  <c r="F354" i="11"/>
  <c r="F350" i="11" s="1"/>
  <c r="H354" i="11"/>
  <c r="K358" i="11"/>
  <c r="J369" i="11"/>
  <c r="F369" i="11"/>
  <c r="E369" i="11"/>
  <c r="I369" i="11"/>
  <c r="D369" i="11"/>
  <c r="I383" i="11"/>
  <c r="E383" i="11"/>
  <c r="F383" i="11"/>
  <c r="J383" i="11"/>
  <c r="D383" i="11"/>
  <c r="K412" i="11"/>
  <c r="H411" i="11"/>
  <c r="I359" i="11"/>
  <c r="E359" i="11"/>
  <c r="H359" i="11"/>
  <c r="D359" i="11"/>
  <c r="H383" i="11"/>
  <c r="J407" i="11"/>
  <c r="J403" i="11" s="1"/>
  <c r="F407" i="11"/>
  <c r="I407" i="11"/>
  <c r="E407" i="11"/>
  <c r="H407" i="11"/>
  <c r="D407" i="11"/>
  <c r="E329" i="11"/>
  <c r="E327" i="11" s="1"/>
  <c r="E336" i="11"/>
  <c r="E342" i="11"/>
  <c r="H344" i="11"/>
  <c r="D344" i="11"/>
  <c r="G344" i="11" s="1"/>
  <c r="I344" i="11"/>
  <c r="G345" i="11"/>
  <c r="E346" i="11"/>
  <c r="G346" i="11" s="1"/>
  <c r="H352" i="11"/>
  <c r="D352" i="11"/>
  <c r="I352" i="11"/>
  <c r="I350" i="11" s="1"/>
  <c r="E354" i="11"/>
  <c r="F359" i="11"/>
  <c r="K360" i="11"/>
  <c r="J362" i="11"/>
  <c r="J357" i="11" s="1"/>
  <c r="F362" i="11"/>
  <c r="I362" i="11"/>
  <c r="E362" i="11"/>
  <c r="H369" i="11"/>
  <c r="I400" i="11"/>
  <c r="E400" i="11"/>
  <c r="E399" i="11" s="1"/>
  <c r="F400" i="11"/>
  <c r="F399" i="11" s="1"/>
  <c r="J400" i="11"/>
  <c r="J399" i="11" s="1"/>
  <c r="D400" i="11"/>
  <c r="H378" i="11"/>
  <c r="D378" i="11"/>
  <c r="I378" i="11"/>
  <c r="J382" i="11"/>
  <c r="F382" i="11"/>
  <c r="H382" i="11"/>
  <c r="J386" i="11"/>
  <c r="F386" i="11"/>
  <c r="H386" i="11"/>
  <c r="H391" i="11"/>
  <c r="D391" i="11"/>
  <c r="I391" i="11"/>
  <c r="H395" i="11"/>
  <c r="D395" i="11"/>
  <c r="I395" i="11"/>
  <c r="I408" i="11"/>
  <c r="E408" i="11"/>
  <c r="H408" i="11"/>
  <c r="D408" i="11"/>
  <c r="K368" i="11"/>
  <c r="I373" i="11"/>
  <c r="E373" i="11"/>
  <c r="H373" i="11"/>
  <c r="I377" i="11"/>
  <c r="E377" i="11"/>
  <c r="H377" i="11"/>
  <c r="E378" i="11"/>
  <c r="J378" i="11"/>
  <c r="K381" i="11"/>
  <c r="D382" i="11"/>
  <c r="I382" i="11"/>
  <c r="K385" i="11"/>
  <c r="D386" i="11"/>
  <c r="I386" i="11"/>
  <c r="I390" i="11"/>
  <c r="E390" i="11"/>
  <c r="H390" i="11"/>
  <c r="E391" i="11"/>
  <c r="J391" i="11"/>
  <c r="I394" i="11"/>
  <c r="E394" i="11"/>
  <c r="H394" i="11"/>
  <c r="E395" i="11"/>
  <c r="J395" i="11"/>
  <c r="K406" i="11"/>
  <c r="F408" i="11"/>
  <c r="K409" i="11"/>
  <c r="D411" i="11"/>
  <c r="J413" i="11"/>
  <c r="J411" i="11" s="1"/>
  <c r="F413" i="11"/>
  <c r="I413" i="11"/>
  <c r="E413" i="11"/>
  <c r="K421" i="11"/>
  <c r="K420" i="11" s="1"/>
  <c r="H420" i="11"/>
  <c r="D360" i="11"/>
  <c r="D367" i="11"/>
  <c r="G367" i="11" s="1"/>
  <c r="I367" i="11"/>
  <c r="K367" i="11" s="1"/>
  <c r="D373" i="11"/>
  <c r="J373" i="11"/>
  <c r="J376" i="11"/>
  <c r="F376" i="11"/>
  <c r="G376" i="11" s="1"/>
  <c r="H376" i="11"/>
  <c r="D377" i="11"/>
  <c r="J377" i="11"/>
  <c r="F378" i="11"/>
  <c r="G381" i="11"/>
  <c r="E382" i="11"/>
  <c r="H384" i="11"/>
  <c r="D384" i="11"/>
  <c r="G384" i="11" s="1"/>
  <c r="I384" i="11"/>
  <c r="G385" i="11"/>
  <c r="E386" i="11"/>
  <c r="D390" i="11"/>
  <c r="J390" i="11"/>
  <c r="F391" i="11"/>
  <c r="J393" i="11"/>
  <c r="F393" i="11"/>
  <c r="G393" i="11" s="1"/>
  <c r="H393" i="11"/>
  <c r="D394" i="11"/>
  <c r="J394" i="11"/>
  <c r="F395" i="11"/>
  <c r="J397" i="11"/>
  <c r="F397" i="11"/>
  <c r="G397" i="11" s="1"/>
  <c r="H397" i="11"/>
  <c r="H401" i="11"/>
  <c r="D401" i="11"/>
  <c r="G401" i="11" s="1"/>
  <c r="I401" i="11"/>
  <c r="I417" i="11"/>
  <c r="I416" i="11" s="1"/>
  <c r="E417" i="11"/>
  <c r="E416" i="11" s="1"/>
  <c r="H417" i="11"/>
  <c r="D417" i="11"/>
  <c r="F406" i="11"/>
  <c r="F412" i="11"/>
  <c r="F421" i="11"/>
  <c r="F420" i="11" s="1"/>
  <c r="AW466" i="8" l="1"/>
  <c r="FL8" i="21"/>
  <c r="FR8" i="21"/>
  <c r="GS8" i="21"/>
  <c r="EP8" i="21"/>
  <c r="FA8" i="21"/>
  <c r="GC8" i="21"/>
  <c r="EV8" i="21"/>
  <c r="GH17" i="24"/>
  <c r="FA17" i="24"/>
  <c r="CN8" i="22"/>
  <c r="BL8" i="22"/>
  <c r="BG8" i="22"/>
  <c r="BR8" i="22"/>
  <c r="CC8" i="22"/>
  <c r="CS8" i="22"/>
  <c r="DD8" i="22"/>
  <c r="BW8" i="22"/>
  <c r="BA8" i="22"/>
  <c r="CH8" i="22"/>
  <c r="CY8" i="22"/>
  <c r="AA76" i="9"/>
  <c r="AE76" i="9" s="1"/>
  <c r="G405" i="11"/>
  <c r="F327" i="11"/>
  <c r="G284" i="11"/>
  <c r="G131" i="11"/>
  <c r="F72" i="9" s="1"/>
  <c r="I72" i="9" s="1"/>
  <c r="G187" i="11"/>
  <c r="G39" i="11"/>
  <c r="G320" i="11"/>
  <c r="L201" i="9" s="1"/>
  <c r="N201" i="9" s="1"/>
  <c r="AF201" i="9" s="1"/>
  <c r="G300" i="11"/>
  <c r="G168" i="11"/>
  <c r="G48" i="11"/>
  <c r="C21" i="7" s="1"/>
  <c r="C22" i="7" s="1"/>
  <c r="G37" i="11"/>
  <c r="G418" i="11"/>
  <c r="E86" i="11"/>
  <c r="G171" i="11"/>
  <c r="G360" i="11"/>
  <c r="F120" i="11"/>
  <c r="G23" i="11"/>
  <c r="G16" i="11"/>
  <c r="D35" i="11"/>
  <c r="E331" i="11"/>
  <c r="G160" i="11"/>
  <c r="E170" i="11"/>
  <c r="E116" i="11"/>
  <c r="G265" i="11"/>
  <c r="G188" i="11"/>
  <c r="K130" i="7" s="1"/>
  <c r="G201" i="11"/>
  <c r="K55" i="7" s="1"/>
  <c r="K57" i="7" s="1"/>
  <c r="G80" i="9" s="1"/>
  <c r="I80" i="9" s="1"/>
  <c r="Z80" i="9" s="1"/>
  <c r="AD80" i="9" s="1"/>
  <c r="CN21" i="22" s="1"/>
  <c r="G159" i="11"/>
  <c r="K3" i="7" s="1"/>
  <c r="K5" i="7" s="1"/>
  <c r="G96" i="11"/>
  <c r="G340" i="11"/>
  <c r="X218" i="8"/>
  <c r="M305" i="8"/>
  <c r="X255" i="8"/>
  <c r="AP1453" i="8"/>
  <c r="CY20" i="21"/>
  <c r="CC20" i="21"/>
  <c r="BG20" i="21"/>
  <c r="DD20" i="21"/>
  <c r="BW20" i="21"/>
  <c r="CS20" i="21"/>
  <c r="BR20" i="21"/>
  <c r="CN20" i="21"/>
  <c r="BL20" i="21"/>
  <c r="CH20" i="21"/>
  <c r="BA20" i="21"/>
  <c r="CY17" i="20"/>
  <c r="CC17" i="20"/>
  <c r="BG17" i="20"/>
  <c r="CN17" i="20"/>
  <c r="BL17" i="20"/>
  <c r="CH17" i="20"/>
  <c r="BA17" i="20"/>
  <c r="DD17" i="20"/>
  <c r="BW17" i="20"/>
  <c r="CS17" i="20"/>
  <c r="BR17" i="20"/>
  <c r="CN14" i="19"/>
  <c r="BR14" i="19"/>
  <c r="DD14" i="19"/>
  <c r="CH14" i="19"/>
  <c r="BL14" i="19"/>
  <c r="CY14" i="19"/>
  <c r="BG14" i="19"/>
  <c r="CS14" i="19"/>
  <c r="BA14" i="19"/>
  <c r="CC14" i="19"/>
  <c r="BW14" i="19"/>
  <c r="CN30" i="21"/>
  <c r="BR30" i="21"/>
  <c r="DD30" i="21"/>
  <c r="CH30" i="21"/>
  <c r="BL30" i="21"/>
  <c r="CY30" i="21"/>
  <c r="BG30" i="21"/>
  <c r="CS30" i="21"/>
  <c r="BA30" i="21"/>
  <c r="CC30" i="21"/>
  <c r="BW30" i="21"/>
  <c r="CY9" i="20"/>
  <c r="CC9" i="20"/>
  <c r="BG9" i="20"/>
  <c r="CH9" i="20"/>
  <c r="BA9" i="20"/>
  <c r="DD9" i="20"/>
  <c r="BW9" i="20"/>
  <c r="BR9" i="20"/>
  <c r="BL9" i="20"/>
  <c r="CS9" i="20"/>
  <c r="CN9" i="20"/>
  <c r="DD30" i="19"/>
  <c r="CH30" i="19"/>
  <c r="BL30" i="19"/>
  <c r="CY30" i="19"/>
  <c r="CC30" i="19"/>
  <c r="BG30" i="19"/>
  <c r="CS30" i="19"/>
  <c r="BA30" i="19"/>
  <c r="CN30" i="19"/>
  <c r="BW30" i="19"/>
  <c r="BR30" i="19"/>
  <c r="DD25" i="18"/>
  <c r="CH25" i="18"/>
  <c r="BL25" i="18"/>
  <c r="CS25" i="18"/>
  <c r="BR25" i="18"/>
  <c r="BW25" i="18"/>
  <c r="CN25" i="18"/>
  <c r="BG25" i="18"/>
  <c r="CC25" i="18"/>
  <c r="BA25" i="18"/>
  <c r="CY25" i="18"/>
  <c r="FO17" i="20"/>
  <c r="ES17" i="20"/>
  <c r="DW17" i="20"/>
  <c r="EY17" i="20"/>
  <c r="DR17" i="20"/>
  <c r="EN17" i="20"/>
  <c r="DL17" i="20"/>
  <c r="FJ17" i="20"/>
  <c r="EH17" i="20"/>
  <c r="EC17" i="20"/>
  <c r="FD17" i="20"/>
  <c r="FO11" i="20"/>
  <c r="ES11" i="20"/>
  <c r="DW11" i="20"/>
  <c r="FJ11" i="20"/>
  <c r="EH11" i="20"/>
  <c r="FD11" i="20"/>
  <c r="EC11" i="20"/>
  <c r="DR11" i="20"/>
  <c r="DL11" i="20"/>
  <c r="EY11" i="20"/>
  <c r="EN11" i="20"/>
  <c r="GH8" i="20"/>
  <c r="FL8" i="20"/>
  <c r="EP8" i="20"/>
  <c r="FW8" i="20"/>
  <c r="EV8" i="20"/>
  <c r="GS8" i="20"/>
  <c r="FR8" i="20"/>
  <c r="FG8" i="20"/>
  <c r="FA8" i="20"/>
  <c r="GN8" i="20"/>
  <c r="GC8" i="20"/>
  <c r="GS26" i="18"/>
  <c r="FW26" i="18"/>
  <c r="FA26" i="18"/>
  <c r="GN26" i="18"/>
  <c r="FR26" i="18"/>
  <c r="EV26" i="18"/>
  <c r="FL26" i="18"/>
  <c r="FG26" i="18"/>
  <c r="GC26" i="18"/>
  <c r="GH26" i="18"/>
  <c r="EP26" i="18"/>
  <c r="DD7" i="19"/>
  <c r="CH7" i="19"/>
  <c r="BL7" i="19"/>
  <c r="CY7" i="19"/>
  <c r="CC7" i="19"/>
  <c r="BG7" i="19"/>
  <c r="BW7" i="19"/>
  <c r="BR7" i="19"/>
  <c r="CN7" i="19"/>
  <c r="CS7" i="19"/>
  <c r="BA7" i="19"/>
  <c r="CN14" i="22"/>
  <c r="BR14" i="22"/>
  <c r="DD14" i="22"/>
  <c r="CH14" i="22"/>
  <c r="BL14" i="22"/>
  <c r="CY14" i="22"/>
  <c r="CC14" i="22"/>
  <c r="BG14" i="22"/>
  <c r="CS14" i="22"/>
  <c r="BW14" i="22"/>
  <c r="BA14" i="22"/>
  <c r="AB58" i="9"/>
  <c r="AF58" i="9" s="1"/>
  <c r="AI714" i="8"/>
  <c r="P714" i="8" s="1"/>
  <c r="GH14" i="20"/>
  <c r="FL14" i="20"/>
  <c r="EP14" i="20"/>
  <c r="GC14" i="20"/>
  <c r="FA14" i="20"/>
  <c r="FW14" i="20"/>
  <c r="EV14" i="20"/>
  <c r="GS14" i="20"/>
  <c r="FG14" i="20"/>
  <c r="GN14" i="20"/>
  <c r="FR14" i="20"/>
  <c r="CY10" i="22"/>
  <c r="CS10" i="22"/>
  <c r="BW10" i="22"/>
  <c r="BA10" i="22"/>
  <c r="CN10" i="22"/>
  <c r="BR10" i="22"/>
  <c r="BL10" i="22"/>
  <c r="DD10" i="22"/>
  <c r="BG10" i="22"/>
  <c r="CH10" i="22"/>
  <c r="CC10" i="22"/>
  <c r="AB59" i="9"/>
  <c r="AF59" i="9" s="1"/>
  <c r="AI715" i="8"/>
  <c r="P715" i="8" s="1"/>
  <c r="CN28" i="18"/>
  <c r="BR28" i="18"/>
  <c r="DD28" i="18"/>
  <c r="CH28" i="18"/>
  <c r="BL28" i="18"/>
  <c r="CY28" i="18"/>
  <c r="BG28" i="18"/>
  <c r="BW28" i="18"/>
  <c r="CS28" i="18"/>
  <c r="BA28" i="18"/>
  <c r="CC28" i="18"/>
  <c r="CY18" i="18"/>
  <c r="CC18" i="18"/>
  <c r="BG18" i="18"/>
  <c r="DD18" i="18"/>
  <c r="BW18" i="18"/>
  <c r="BA18" i="18"/>
  <c r="CS18" i="18"/>
  <c r="BR18" i="18"/>
  <c r="CN18" i="18"/>
  <c r="BL18" i="18"/>
  <c r="CH18" i="18"/>
  <c r="EH32" i="24"/>
  <c r="DL32" i="24"/>
  <c r="CP32" i="24"/>
  <c r="EC32" i="24"/>
  <c r="DF32" i="24"/>
  <c r="CJ32" i="24"/>
  <c r="DW32" i="24"/>
  <c r="DA32" i="24"/>
  <c r="CE32" i="24"/>
  <c r="DR32" i="24"/>
  <c r="CU32" i="24"/>
  <c r="CS29" i="21"/>
  <c r="BW29" i="21"/>
  <c r="BA29" i="21"/>
  <c r="CY29" i="21"/>
  <c r="BR29" i="21"/>
  <c r="CN29" i="21"/>
  <c r="BL29" i="21"/>
  <c r="CH29" i="21"/>
  <c r="BG29" i="21"/>
  <c r="DD29" i="21"/>
  <c r="CC29" i="21"/>
  <c r="DW20" i="23"/>
  <c r="DA20" i="23"/>
  <c r="CE20" i="23"/>
  <c r="EH20" i="23"/>
  <c r="DL20" i="23"/>
  <c r="CP20" i="23"/>
  <c r="CU20" i="23"/>
  <c r="EC20" i="23"/>
  <c r="CJ20" i="23"/>
  <c r="DR20" i="23"/>
  <c r="DF20" i="23"/>
  <c r="AB53" i="9"/>
  <c r="AF53" i="9" s="1"/>
  <c r="AI709" i="8"/>
  <c r="P709" i="8" s="1"/>
  <c r="CN12" i="20"/>
  <c r="BR12" i="20"/>
  <c r="CY12" i="20"/>
  <c r="BW12" i="20"/>
  <c r="CS12" i="20"/>
  <c r="BL12" i="20"/>
  <c r="BG12" i="20"/>
  <c r="DD12" i="20"/>
  <c r="BA12" i="20"/>
  <c r="CH12" i="20"/>
  <c r="CC12" i="20"/>
  <c r="CY12" i="21"/>
  <c r="CC12" i="21"/>
  <c r="BG12" i="21"/>
  <c r="CS12" i="21"/>
  <c r="BW12" i="21"/>
  <c r="BA12" i="21"/>
  <c r="CN12" i="21"/>
  <c r="BR12" i="21"/>
  <c r="DD12" i="21"/>
  <c r="CH12" i="21"/>
  <c r="BL12" i="21"/>
  <c r="DD12" i="22"/>
  <c r="CH12" i="22"/>
  <c r="BL12" i="22"/>
  <c r="CY12" i="22"/>
  <c r="CC12" i="22"/>
  <c r="BG12" i="22"/>
  <c r="CS12" i="22"/>
  <c r="BW12" i="22"/>
  <c r="BA12" i="22"/>
  <c r="BR12" i="22"/>
  <c r="CN12" i="22"/>
  <c r="CY7" i="20"/>
  <c r="CC7" i="20"/>
  <c r="BG7" i="20"/>
  <c r="CS7" i="20"/>
  <c r="BW7" i="20"/>
  <c r="BA7" i="20"/>
  <c r="BR7" i="20"/>
  <c r="DD7" i="20"/>
  <c r="BL7" i="20"/>
  <c r="CN7" i="20"/>
  <c r="CH7" i="20"/>
  <c r="DW19" i="23"/>
  <c r="DA19" i="23"/>
  <c r="CE19" i="23"/>
  <c r="DR19" i="23"/>
  <c r="CP19" i="23"/>
  <c r="DL19" i="23"/>
  <c r="CJ19" i="23"/>
  <c r="EH19" i="23"/>
  <c r="DF19" i="23"/>
  <c r="EC19" i="23"/>
  <c r="CU19" i="23"/>
  <c r="GH7" i="24"/>
  <c r="FL7" i="24"/>
  <c r="EP7" i="24"/>
  <c r="GC7" i="24"/>
  <c r="FG7" i="24"/>
  <c r="FW7" i="24"/>
  <c r="FR7" i="24"/>
  <c r="GS7" i="24"/>
  <c r="FA7" i="24"/>
  <c r="GN7" i="24"/>
  <c r="EV7" i="24"/>
  <c r="FJ15" i="22"/>
  <c r="EN15" i="22"/>
  <c r="DR15" i="22"/>
  <c r="FD15" i="22"/>
  <c r="EH15" i="22"/>
  <c r="DL15" i="22"/>
  <c r="EY15" i="22"/>
  <c r="EC15" i="22"/>
  <c r="DW15" i="22"/>
  <c r="FO15" i="22"/>
  <c r="ES15" i="22"/>
  <c r="GH16" i="20"/>
  <c r="FL16" i="20"/>
  <c r="EP16" i="20"/>
  <c r="GC16" i="20"/>
  <c r="FA16" i="20"/>
  <c r="FW16" i="20"/>
  <c r="EV16" i="20"/>
  <c r="GS16" i="20"/>
  <c r="FR16" i="20"/>
  <c r="FG16" i="20"/>
  <c r="GN16" i="20"/>
  <c r="FJ29" i="19"/>
  <c r="EN29" i="19"/>
  <c r="DR29" i="19"/>
  <c r="FD29" i="19"/>
  <c r="EH29" i="19"/>
  <c r="DL29" i="19"/>
  <c r="EC29" i="19"/>
  <c r="FO29" i="19"/>
  <c r="DW29" i="19"/>
  <c r="EY29" i="19"/>
  <c r="ES29" i="19"/>
  <c r="AB25" i="9"/>
  <c r="AF25" i="9" s="1"/>
  <c r="C18" i="31"/>
  <c r="AC25" i="9"/>
  <c r="AG25" i="9" s="1"/>
  <c r="D18" i="31"/>
  <c r="AB79" i="9"/>
  <c r="AF79" i="9" s="1"/>
  <c r="AF820" i="8"/>
  <c r="CY32" i="21"/>
  <c r="CC32" i="21"/>
  <c r="BG32" i="21"/>
  <c r="CS32" i="21"/>
  <c r="BW32" i="21"/>
  <c r="BA32" i="21"/>
  <c r="BR32" i="21"/>
  <c r="DD32" i="21"/>
  <c r="BL32" i="21"/>
  <c r="CN32" i="21"/>
  <c r="CH32" i="21"/>
  <c r="GH20" i="20"/>
  <c r="FL20" i="20"/>
  <c r="EP20" i="20"/>
  <c r="GS20" i="20"/>
  <c r="FR20" i="20"/>
  <c r="GN20" i="20"/>
  <c r="FG20" i="20"/>
  <c r="GC20" i="20"/>
  <c r="FA20" i="20"/>
  <c r="EV20" i="20"/>
  <c r="FW20" i="20"/>
  <c r="GH18" i="20"/>
  <c r="FL18" i="20"/>
  <c r="EP18" i="20"/>
  <c r="FW18" i="20"/>
  <c r="EV18" i="20"/>
  <c r="GS18" i="20"/>
  <c r="FR18" i="20"/>
  <c r="GN18" i="20"/>
  <c r="FG18" i="20"/>
  <c r="FA18" i="20"/>
  <c r="GC18" i="20"/>
  <c r="CY11" i="20"/>
  <c r="CC11" i="20"/>
  <c r="BG11" i="20"/>
  <c r="DD11" i="20"/>
  <c r="BW11" i="20"/>
  <c r="CS11" i="20"/>
  <c r="BR11" i="20"/>
  <c r="BL11" i="20"/>
  <c r="BA11" i="20"/>
  <c r="CN11" i="20"/>
  <c r="CH11" i="20"/>
  <c r="CS10" i="19"/>
  <c r="BW10" i="19"/>
  <c r="BA10" i="19"/>
  <c r="CN10" i="19"/>
  <c r="BR10" i="19"/>
  <c r="DD10" i="19"/>
  <c r="BL10" i="19"/>
  <c r="CC10" i="19"/>
  <c r="CY10" i="19"/>
  <c r="BG10" i="19"/>
  <c r="CH10" i="19"/>
  <c r="DD34" i="21"/>
  <c r="CH34" i="21"/>
  <c r="BL34" i="21"/>
  <c r="CY34" i="21"/>
  <c r="CC34" i="21"/>
  <c r="BG34" i="21"/>
  <c r="CS34" i="21"/>
  <c r="BA34" i="21"/>
  <c r="CN34" i="21"/>
  <c r="BW34" i="21"/>
  <c r="BR34" i="21"/>
  <c r="CY26" i="18"/>
  <c r="CC26" i="18"/>
  <c r="BG26" i="18"/>
  <c r="CS26" i="18"/>
  <c r="BW26" i="18"/>
  <c r="BA26" i="18"/>
  <c r="CN26" i="18"/>
  <c r="DD26" i="18"/>
  <c r="CH26" i="18"/>
  <c r="BR26" i="18"/>
  <c r="BL26" i="18"/>
  <c r="CY22" i="20"/>
  <c r="CC22" i="20"/>
  <c r="CN22" i="20"/>
  <c r="BR22" i="20"/>
  <c r="BW22" i="20"/>
  <c r="DD22" i="20"/>
  <c r="BL22" i="20"/>
  <c r="CS22" i="20"/>
  <c r="BG22" i="20"/>
  <c r="CH22" i="20"/>
  <c r="BA22" i="20"/>
  <c r="DW9" i="24"/>
  <c r="DA9" i="24"/>
  <c r="CE9" i="24"/>
  <c r="DR9" i="24"/>
  <c r="CU9" i="24"/>
  <c r="EH9" i="24"/>
  <c r="DL9" i="24"/>
  <c r="CP9" i="24"/>
  <c r="EC9" i="24"/>
  <c r="DF9" i="24"/>
  <c r="CJ9" i="24"/>
  <c r="GN9" i="24"/>
  <c r="FR9" i="24"/>
  <c r="EV9" i="24"/>
  <c r="GH9" i="24"/>
  <c r="FL9" i="24"/>
  <c r="EP9" i="24"/>
  <c r="GC9" i="24"/>
  <c r="FG9" i="24"/>
  <c r="GS9" i="24"/>
  <c r="FW9" i="24"/>
  <c r="FA9" i="24"/>
  <c r="DD9" i="19"/>
  <c r="CH9" i="19"/>
  <c r="BL9" i="19"/>
  <c r="CY9" i="19"/>
  <c r="CC9" i="19"/>
  <c r="BG9" i="19"/>
  <c r="CS9" i="19"/>
  <c r="BA9" i="19"/>
  <c r="CN9" i="19"/>
  <c r="BW9" i="19"/>
  <c r="BR9" i="19"/>
  <c r="GC30" i="18"/>
  <c r="FG30" i="18"/>
  <c r="GS30" i="18"/>
  <c r="FW30" i="18"/>
  <c r="FA30" i="18"/>
  <c r="FR30" i="18"/>
  <c r="EP30" i="18"/>
  <c r="FL30" i="18"/>
  <c r="GN30" i="18"/>
  <c r="EV30" i="18"/>
  <c r="GH30" i="18"/>
  <c r="FO29" i="21"/>
  <c r="ES29" i="21"/>
  <c r="DW29" i="21"/>
  <c r="FJ29" i="21"/>
  <c r="EN29" i="21"/>
  <c r="DR29" i="21"/>
  <c r="EH29" i="21"/>
  <c r="EC29" i="21"/>
  <c r="FD29" i="21"/>
  <c r="DL29" i="21"/>
  <c r="EY29" i="21"/>
  <c r="AS158" i="9"/>
  <c r="GN30" i="24"/>
  <c r="FR30" i="24"/>
  <c r="EV30" i="24"/>
  <c r="GH30" i="24"/>
  <c r="FL30" i="24"/>
  <c r="EP30" i="24"/>
  <c r="GC30" i="24"/>
  <c r="FG30" i="24"/>
  <c r="FW30" i="24"/>
  <c r="FA30" i="24"/>
  <c r="GS30" i="24"/>
  <c r="CN8" i="20"/>
  <c r="BR8" i="20"/>
  <c r="DD8" i="20"/>
  <c r="CH8" i="20"/>
  <c r="BL8" i="20"/>
  <c r="CC8" i="20"/>
  <c r="BW8" i="20"/>
  <c r="CY8" i="20"/>
  <c r="BG8" i="20"/>
  <c r="CS8" i="20"/>
  <c r="BA8" i="20"/>
  <c r="GS14" i="21"/>
  <c r="FW14" i="21"/>
  <c r="FR14" i="21"/>
  <c r="EV14" i="21"/>
  <c r="GN14" i="21"/>
  <c r="FL14" i="21"/>
  <c r="EP14" i="21"/>
  <c r="GH14" i="21"/>
  <c r="FG14" i="21"/>
  <c r="GC14" i="21"/>
  <c r="FA14" i="21"/>
  <c r="CN18" i="20"/>
  <c r="BR18" i="20"/>
  <c r="CH18" i="20"/>
  <c r="BG18" i="20"/>
  <c r="DD18" i="20"/>
  <c r="CC18" i="20"/>
  <c r="BA18" i="20"/>
  <c r="CY18" i="20"/>
  <c r="BW18" i="20"/>
  <c r="CS18" i="20"/>
  <c r="BL18" i="20"/>
  <c r="GS24" i="20"/>
  <c r="FW24" i="20"/>
  <c r="FA24" i="20"/>
  <c r="GN24" i="20"/>
  <c r="FR24" i="20"/>
  <c r="EV24" i="20"/>
  <c r="GH24" i="20"/>
  <c r="FL24" i="20"/>
  <c r="EP24" i="20"/>
  <c r="FG24" i="20"/>
  <c r="GC24" i="20"/>
  <c r="GH12" i="20"/>
  <c r="FL12" i="20"/>
  <c r="EP12" i="20"/>
  <c r="GN12" i="20"/>
  <c r="FG12" i="20"/>
  <c r="GC12" i="20"/>
  <c r="FA12" i="20"/>
  <c r="EV12" i="20"/>
  <c r="GS12" i="20"/>
  <c r="FW12" i="20"/>
  <c r="FR12" i="20"/>
  <c r="CN20" i="20"/>
  <c r="BR20" i="20"/>
  <c r="DD20" i="20"/>
  <c r="CC20" i="20"/>
  <c r="BA20" i="20"/>
  <c r="CY20" i="20"/>
  <c r="BW20" i="20"/>
  <c r="CS20" i="20"/>
  <c r="BL20" i="20"/>
  <c r="CH20" i="20"/>
  <c r="BG20" i="20"/>
  <c r="CY21" i="20"/>
  <c r="CC21" i="20"/>
  <c r="BG21" i="20"/>
  <c r="DD21" i="20"/>
  <c r="BW21" i="20"/>
  <c r="CS21" i="20"/>
  <c r="BR21" i="20"/>
  <c r="CN21" i="20"/>
  <c r="BL21" i="20"/>
  <c r="CH21" i="20"/>
  <c r="BA21" i="20"/>
  <c r="CS29" i="18"/>
  <c r="BW29" i="18"/>
  <c r="BA29" i="18"/>
  <c r="CN29" i="18"/>
  <c r="BR29" i="18"/>
  <c r="CH29" i="18"/>
  <c r="CY29" i="18"/>
  <c r="CC29" i="18"/>
  <c r="DD29" i="18"/>
  <c r="BL29" i="18"/>
  <c r="BG29" i="18"/>
  <c r="GC32" i="24"/>
  <c r="FG32" i="24"/>
  <c r="GS32" i="24"/>
  <c r="FW32" i="24"/>
  <c r="FA32" i="24"/>
  <c r="GN32" i="24"/>
  <c r="FR32" i="24"/>
  <c r="EV32" i="24"/>
  <c r="EP32" i="24"/>
  <c r="GH32" i="24"/>
  <c r="FL32" i="24"/>
  <c r="CS33" i="20"/>
  <c r="BW33" i="20"/>
  <c r="BA33" i="20"/>
  <c r="CN33" i="20"/>
  <c r="BR33" i="20"/>
  <c r="DD33" i="20"/>
  <c r="CH33" i="20"/>
  <c r="BL33" i="20"/>
  <c r="CY33" i="20"/>
  <c r="CC33" i="20"/>
  <c r="BG33" i="20"/>
  <c r="DD16" i="22"/>
  <c r="CH16" i="22"/>
  <c r="BL16" i="22"/>
  <c r="CY16" i="22"/>
  <c r="CC16" i="22"/>
  <c r="BG16" i="22"/>
  <c r="CS16" i="22"/>
  <c r="BW16" i="22"/>
  <c r="BA16" i="22"/>
  <c r="CN16" i="22"/>
  <c r="BR16" i="22"/>
  <c r="CN16" i="21"/>
  <c r="BR16" i="21"/>
  <c r="DD16" i="21"/>
  <c r="CC16" i="21"/>
  <c r="BA16" i="21"/>
  <c r="CY16" i="21"/>
  <c r="BW16" i="21"/>
  <c r="CS16" i="21"/>
  <c r="BL16" i="21"/>
  <c r="CH16" i="21"/>
  <c r="BG16" i="21"/>
  <c r="AB46" i="9"/>
  <c r="AF46" i="9" s="1"/>
  <c r="AI702" i="8"/>
  <c r="P702" i="8" s="1"/>
  <c r="GH30" i="21"/>
  <c r="FL30" i="21"/>
  <c r="EP30" i="21"/>
  <c r="GC30" i="21"/>
  <c r="FG30" i="21"/>
  <c r="FW30" i="21"/>
  <c r="FR30" i="21"/>
  <c r="GS30" i="21"/>
  <c r="FA30" i="21"/>
  <c r="GN30" i="21"/>
  <c r="EV30" i="21"/>
  <c r="DW30" i="24"/>
  <c r="DA30" i="24"/>
  <c r="CE30" i="24"/>
  <c r="DR30" i="24"/>
  <c r="CU30" i="24"/>
  <c r="EH30" i="24"/>
  <c r="DL30" i="24"/>
  <c r="CP30" i="24"/>
  <c r="CJ30" i="24"/>
  <c r="EC30" i="24"/>
  <c r="DF30" i="24"/>
  <c r="DD34" i="20"/>
  <c r="CH34" i="20"/>
  <c r="BL34" i="20"/>
  <c r="CY34" i="20"/>
  <c r="CC34" i="20"/>
  <c r="BG34" i="20"/>
  <c r="CS34" i="20"/>
  <c r="BW34" i="20"/>
  <c r="BA34" i="20"/>
  <c r="CN34" i="20"/>
  <c r="BR34" i="20"/>
  <c r="CY24" i="20"/>
  <c r="CC24" i="20"/>
  <c r="BG24" i="20"/>
  <c r="CS24" i="20"/>
  <c r="BW24" i="20"/>
  <c r="CN24" i="20"/>
  <c r="BR24" i="20"/>
  <c r="BA24" i="20"/>
  <c r="DD24" i="20"/>
  <c r="CH24" i="20"/>
  <c r="BL24" i="20"/>
  <c r="AB32" i="9"/>
  <c r="AF32" i="9" s="1"/>
  <c r="AQ576" i="8"/>
  <c r="AQ558" i="8" s="1"/>
  <c r="CY34" i="18"/>
  <c r="CC34" i="18"/>
  <c r="BG34" i="18"/>
  <c r="CS34" i="18"/>
  <c r="BW34" i="18"/>
  <c r="BA34" i="18"/>
  <c r="CN34" i="18"/>
  <c r="DD34" i="18"/>
  <c r="CH34" i="18"/>
  <c r="BR34" i="18"/>
  <c r="BL34" i="18"/>
  <c r="GN10" i="19"/>
  <c r="FR10" i="19"/>
  <c r="EV10" i="19"/>
  <c r="GH10" i="19"/>
  <c r="FL10" i="19"/>
  <c r="EP10" i="19"/>
  <c r="GC10" i="19"/>
  <c r="FW10" i="19"/>
  <c r="GS10" i="19"/>
  <c r="FG10" i="19"/>
  <c r="FA10" i="19"/>
  <c r="AC79" i="9"/>
  <c r="AG79" i="9" s="1"/>
  <c r="AO820" i="8"/>
  <c r="DR7" i="24"/>
  <c r="CU7" i="24"/>
  <c r="EH7" i="24"/>
  <c r="DL7" i="24"/>
  <c r="CP7" i="24"/>
  <c r="EC7" i="24"/>
  <c r="CJ7" i="24"/>
  <c r="DW7" i="24"/>
  <c r="CE7" i="24"/>
  <c r="DF7" i="24"/>
  <c r="DA7" i="24"/>
  <c r="CY13" i="20"/>
  <c r="CC13" i="20"/>
  <c r="BG13" i="20"/>
  <c r="CS13" i="20"/>
  <c r="BR13" i="20"/>
  <c r="CN13" i="20"/>
  <c r="BL13" i="20"/>
  <c r="BA13" i="20"/>
  <c r="DD13" i="20"/>
  <c r="CH13" i="20"/>
  <c r="BW13" i="20"/>
  <c r="AS44" i="9"/>
  <c r="AC31" i="9"/>
  <c r="AG31" i="9" s="1"/>
  <c r="N577" i="8"/>
  <c r="N563" i="8" s="1"/>
  <c r="N564" i="8" s="1"/>
  <c r="CN10" i="20"/>
  <c r="BR10" i="20"/>
  <c r="DD10" i="20"/>
  <c r="CC10" i="20"/>
  <c r="BA10" i="20"/>
  <c r="CY10" i="20"/>
  <c r="BW10" i="20"/>
  <c r="BL10" i="20"/>
  <c r="BG10" i="20"/>
  <c r="CS10" i="20"/>
  <c r="CH10" i="20"/>
  <c r="CS26" i="17"/>
  <c r="BW26" i="17"/>
  <c r="BA26" i="17"/>
  <c r="CY26" i="17"/>
  <c r="CC26" i="17"/>
  <c r="CN26" i="17"/>
  <c r="BR26" i="17"/>
  <c r="BG26" i="17"/>
  <c r="DD26" i="17"/>
  <c r="CH26" i="17"/>
  <c r="BL26" i="17"/>
  <c r="DD30" i="18"/>
  <c r="CH30" i="18"/>
  <c r="BL30" i="18"/>
  <c r="CY30" i="18"/>
  <c r="CC30" i="18"/>
  <c r="BG30" i="18"/>
  <c r="CS30" i="18"/>
  <c r="BA30" i="18"/>
  <c r="CN30" i="18"/>
  <c r="BW30" i="18"/>
  <c r="BR30" i="18"/>
  <c r="AB31" i="9"/>
  <c r="AF31" i="9" s="1"/>
  <c r="AQ577" i="8"/>
  <c r="AQ563" i="8" s="1"/>
  <c r="GC34" i="20"/>
  <c r="FG34" i="20"/>
  <c r="GS34" i="20"/>
  <c r="FW34" i="20"/>
  <c r="FA34" i="20"/>
  <c r="GN34" i="20"/>
  <c r="FR34" i="20"/>
  <c r="EV34" i="20"/>
  <c r="GH34" i="20"/>
  <c r="FL34" i="20"/>
  <c r="EP34" i="20"/>
  <c r="CN16" i="20"/>
  <c r="BR16" i="20"/>
  <c r="CS16" i="20"/>
  <c r="CH16" i="20"/>
  <c r="BG16" i="20"/>
  <c r="DD16" i="20"/>
  <c r="CC16" i="20"/>
  <c r="BA16" i="20"/>
  <c r="CY16" i="20"/>
  <c r="BW16" i="20"/>
  <c r="BL16" i="20"/>
  <c r="GH10" i="20"/>
  <c r="FL10" i="20"/>
  <c r="EP10" i="20"/>
  <c r="GS10" i="20"/>
  <c r="FR10" i="20"/>
  <c r="GN10" i="20"/>
  <c r="FG10" i="20"/>
  <c r="FA10" i="20"/>
  <c r="EV10" i="20"/>
  <c r="GC10" i="20"/>
  <c r="FW10" i="20"/>
  <c r="CS30" i="17"/>
  <c r="DD30" i="17"/>
  <c r="CC30" i="17"/>
  <c r="BG30" i="17"/>
  <c r="CY30" i="17"/>
  <c r="BW30" i="17"/>
  <c r="BA30" i="17"/>
  <c r="CH30" i="17"/>
  <c r="CN30" i="17"/>
  <c r="BR30" i="17"/>
  <c r="BL30" i="17"/>
  <c r="DD8" i="21"/>
  <c r="CH8" i="21"/>
  <c r="BL8" i="21"/>
  <c r="CY8" i="21"/>
  <c r="CC8" i="21"/>
  <c r="BG8" i="21"/>
  <c r="CS8" i="21"/>
  <c r="BW8" i="21"/>
  <c r="BA8" i="21"/>
  <c r="CN8" i="21"/>
  <c r="BR8" i="21"/>
  <c r="AB28" i="9"/>
  <c r="AF28" i="9" s="1"/>
  <c r="AQ573" i="8"/>
  <c r="CN23" i="20"/>
  <c r="BR23" i="20"/>
  <c r="CY23" i="20"/>
  <c r="CC23" i="20"/>
  <c r="BG23" i="20"/>
  <c r="CH23" i="20"/>
  <c r="BW23" i="20"/>
  <c r="DD23" i="20"/>
  <c r="BL23" i="20"/>
  <c r="CS23" i="20"/>
  <c r="BA23" i="20"/>
  <c r="K197" i="11"/>
  <c r="L47" i="7" s="1"/>
  <c r="L49" i="7" s="1"/>
  <c r="M3" i="7"/>
  <c r="M5" i="7" s="1"/>
  <c r="K165" i="11"/>
  <c r="K153" i="11"/>
  <c r="D171" i="7" s="1"/>
  <c r="D172" i="7" s="1"/>
  <c r="G266" i="11"/>
  <c r="AP1476" i="8"/>
  <c r="K171" i="11"/>
  <c r="K199" i="11"/>
  <c r="D189" i="7" s="1"/>
  <c r="D191" i="7" s="1"/>
  <c r="Q145" i="9" s="1"/>
  <c r="S145" i="9" s="1"/>
  <c r="K56" i="11"/>
  <c r="T9" i="9" s="1"/>
  <c r="U9" i="9" s="1"/>
  <c r="M385" i="8"/>
  <c r="G227" i="11"/>
  <c r="G172" i="11"/>
  <c r="AQ4" i="20"/>
  <c r="AQ4" i="22"/>
  <c r="BW24" i="22" s="1"/>
  <c r="BW5" i="23" s="1"/>
  <c r="AQ4" i="21"/>
  <c r="AQ4" i="19"/>
  <c r="G254" i="11"/>
  <c r="K204" i="7" s="1"/>
  <c r="K206" i="7" s="1"/>
  <c r="G230" i="11"/>
  <c r="F100" i="9" s="1"/>
  <c r="I100" i="9" s="1"/>
  <c r="N100" i="9" s="1"/>
  <c r="G193" i="11"/>
  <c r="K43" i="7" s="1"/>
  <c r="K45" i="7" s="1"/>
  <c r="G77" i="11"/>
  <c r="G286" i="11"/>
  <c r="G209" i="11"/>
  <c r="D108" i="11"/>
  <c r="G215" i="11"/>
  <c r="C211" i="7"/>
  <c r="C212" i="7" s="1"/>
  <c r="L198" i="9" s="1"/>
  <c r="N198" i="9" s="1"/>
  <c r="AF198" i="9" s="1"/>
  <c r="DF29" i="26" s="1"/>
  <c r="M359" i="8"/>
  <c r="K230" i="11"/>
  <c r="P100" i="9" s="1"/>
  <c r="S100" i="9" s="1"/>
  <c r="X100" i="9" s="1"/>
  <c r="AC100" i="9" s="1"/>
  <c r="AG100" i="9" s="1"/>
  <c r="K267" i="11"/>
  <c r="M43" i="7"/>
  <c r="M45" i="7" s="1"/>
  <c r="AS20" i="9"/>
  <c r="V153" i="9"/>
  <c r="X153" i="9" s="1"/>
  <c r="D60" i="31" s="1"/>
  <c r="L43" i="7"/>
  <c r="L45" i="7" s="1"/>
  <c r="AP1518" i="8"/>
  <c r="E211" i="7"/>
  <c r="E212" i="7" s="1"/>
  <c r="AQ198" i="9" s="1"/>
  <c r="AS198" i="9" s="1"/>
  <c r="AS197" i="9" s="1"/>
  <c r="AS193" i="9" s="1"/>
  <c r="AK93" i="9"/>
  <c r="AN93" i="9" s="1"/>
  <c r="AS93" i="9" s="1"/>
  <c r="M1507" i="8"/>
  <c r="AP1507" i="8" s="1"/>
  <c r="K247" i="11"/>
  <c r="J263" i="11"/>
  <c r="AG171" i="9"/>
  <c r="GN29" i="25" s="1"/>
  <c r="K397" i="11"/>
  <c r="V192" i="9" s="1"/>
  <c r="X192" i="9" s="1"/>
  <c r="AG192" i="9" s="1"/>
  <c r="K384" i="11"/>
  <c r="K362" i="11"/>
  <c r="G56" i="11"/>
  <c r="J9" i="9" s="1"/>
  <c r="K9" i="9" s="1"/>
  <c r="AA9" i="9" s="1"/>
  <c r="AE9" i="9" s="1"/>
  <c r="CH20" i="17" s="1"/>
  <c r="L190" i="9"/>
  <c r="N190" i="9" s="1"/>
  <c r="AF1194" i="8" s="1"/>
  <c r="K114" i="7"/>
  <c r="L153" i="9"/>
  <c r="N153" i="9" s="1"/>
  <c r="C60" i="31" s="1"/>
  <c r="AF1211" i="8"/>
  <c r="G182" i="11"/>
  <c r="L173" i="9"/>
  <c r="N173" i="9" s="1"/>
  <c r="AF173" i="9" s="1"/>
  <c r="DL31" i="25" s="1"/>
  <c r="G46" i="11"/>
  <c r="W335" i="8"/>
  <c r="AT252" i="8"/>
  <c r="J271" i="11"/>
  <c r="K281" i="11"/>
  <c r="K251" i="11"/>
  <c r="L179" i="7" s="1"/>
  <c r="L184" i="7" s="1"/>
  <c r="BD12" i="10"/>
  <c r="K337" i="11"/>
  <c r="K297" i="11"/>
  <c r="V172" i="9" s="1"/>
  <c r="X172" i="9" s="1"/>
  <c r="K287" i="11"/>
  <c r="V167" i="9" s="1"/>
  <c r="X167" i="9" s="1"/>
  <c r="AG167" i="9" s="1"/>
  <c r="EP25" i="25" s="1"/>
  <c r="H50" i="11"/>
  <c r="I170" i="11"/>
  <c r="J5" i="11"/>
  <c r="G268" i="11"/>
  <c r="L159" i="9" s="1"/>
  <c r="N159" i="9" s="1"/>
  <c r="C66" i="31" s="1"/>
  <c r="G145" i="11"/>
  <c r="D50" i="11"/>
  <c r="G166" i="11"/>
  <c r="K118" i="7" s="1"/>
  <c r="G173" i="11"/>
  <c r="K14" i="7" s="1"/>
  <c r="K16" i="7" s="1"/>
  <c r="G287" i="11"/>
  <c r="G281" i="11"/>
  <c r="L164" i="9" s="1"/>
  <c r="G283" i="11"/>
  <c r="F196" i="11"/>
  <c r="G192" i="11"/>
  <c r="C185" i="7" s="1"/>
  <c r="C187" i="7" s="1"/>
  <c r="G136" i="9" s="1"/>
  <c r="I136" i="9" s="1"/>
  <c r="N136" i="9" s="1"/>
  <c r="AB136" i="9" s="1"/>
  <c r="AF136" i="9" s="1"/>
  <c r="DR22" i="24" s="1"/>
  <c r="G154" i="11"/>
  <c r="C176" i="7" s="1"/>
  <c r="C177" i="7" s="1"/>
  <c r="F86" i="11"/>
  <c r="L196" i="9"/>
  <c r="N196" i="9" s="1"/>
  <c r="AF196" i="9" s="1"/>
  <c r="DL27" i="26" s="1"/>
  <c r="H364" i="11"/>
  <c r="K94" i="11"/>
  <c r="E116" i="7"/>
  <c r="E118" i="7" s="1"/>
  <c r="AL129" i="9" s="1"/>
  <c r="AN129" i="9" s="1"/>
  <c r="AS129" i="9" s="1"/>
  <c r="H403" i="11"/>
  <c r="I156" i="11"/>
  <c r="I5" i="11"/>
  <c r="L197" i="7"/>
  <c r="L202" i="7" s="1"/>
  <c r="P72" i="9"/>
  <c r="S72" i="9" s="1"/>
  <c r="X72" i="9" s="1"/>
  <c r="AC72" i="9" s="1"/>
  <c r="AG72" i="9" s="1"/>
  <c r="K322" i="11"/>
  <c r="K312" i="11"/>
  <c r="L157" i="7"/>
  <c r="L159" i="7" s="1"/>
  <c r="Q140" i="9" s="1"/>
  <c r="S140" i="9" s="1"/>
  <c r="X140" i="9" s="1"/>
  <c r="AC140" i="9" s="1"/>
  <c r="AG140" i="9" s="1"/>
  <c r="K84" i="11"/>
  <c r="P37" i="9" s="1"/>
  <c r="S37" i="9" s="1"/>
  <c r="P20" i="9"/>
  <c r="S20" i="9" s="1"/>
  <c r="D181" i="7"/>
  <c r="D183" i="7" s="1"/>
  <c r="K401" i="11"/>
  <c r="K347" i="11"/>
  <c r="V196" i="9"/>
  <c r="X196" i="9" s="1"/>
  <c r="AG196" i="9" s="1"/>
  <c r="GH23" i="25"/>
  <c r="FL23" i="25"/>
  <c r="EP23" i="25"/>
  <c r="GN23" i="25"/>
  <c r="FG23" i="25"/>
  <c r="GC23" i="25"/>
  <c r="FA23" i="25"/>
  <c r="FW23" i="25"/>
  <c r="EV23" i="25"/>
  <c r="GS23" i="25"/>
  <c r="FR23" i="25"/>
  <c r="L171" i="7"/>
  <c r="L173" i="7" s="1"/>
  <c r="K180" i="11"/>
  <c r="L3" i="7"/>
  <c r="L5" i="7" s="1"/>
  <c r="V190" i="9"/>
  <c r="X190" i="9" s="1"/>
  <c r="AG190" i="9" s="1"/>
  <c r="D112" i="7"/>
  <c r="L22" i="7"/>
  <c r="L24" i="7" s="1"/>
  <c r="D45" i="7"/>
  <c r="D46" i="7" s="1"/>
  <c r="GC12" i="23"/>
  <c r="FG12" i="23"/>
  <c r="GS12" i="23"/>
  <c r="FW12" i="23"/>
  <c r="FA12" i="23"/>
  <c r="GH12" i="23"/>
  <c r="EP12" i="23"/>
  <c r="FR12" i="23"/>
  <c r="FL12" i="23"/>
  <c r="GN12" i="23"/>
  <c r="EV12" i="23"/>
  <c r="GS26" i="17"/>
  <c r="FW26" i="17"/>
  <c r="FA26" i="17"/>
  <c r="GN26" i="17"/>
  <c r="FR26" i="17"/>
  <c r="EV26" i="17"/>
  <c r="GH26" i="17"/>
  <c r="FL26" i="17"/>
  <c r="EP26" i="17"/>
  <c r="GC26" i="17"/>
  <c r="FG26" i="17"/>
  <c r="D211" i="7"/>
  <c r="D212" i="7" s="1"/>
  <c r="V198" i="9" s="1"/>
  <c r="X198" i="9" s="1"/>
  <c r="X197" i="9" s="1"/>
  <c r="D82" i="31" s="1"/>
  <c r="L55" i="7"/>
  <c r="L57" i="7" s="1"/>
  <c r="Q80" i="9" s="1"/>
  <c r="S80" i="9" s="1"/>
  <c r="X80" i="9" s="1"/>
  <c r="V161" i="9"/>
  <c r="X161" i="9" s="1"/>
  <c r="D86" i="7"/>
  <c r="D90" i="7" s="1"/>
  <c r="P30" i="9"/>
  <c r="V173" i="9"/>
  <c r="X173" i="9" s="1"/>
  <c r="AG173" i="9" s="1"/>
  <c r="I246" i="11"/>
  <c r="FR29" i="25"/>
  <c r="FL29" i="25"/>
  <c r="EV29" i="25"/>
  <c r="FA29" i="25"/>
  <c r="T17" i="9"/>
  <c r="U17" i="9" s="1"/>
  <c r="L114" i="7"/>
  <c r="O114" i="7" s="1"/>
  <c r="D32" i="7"/>
  <c r="D35" i="7" s="1"/>
  <c r="V208" i="9"/>
  <c r="X208" i="9" s="1"/>
  <c r="AG208" i="9" s="1"/>
  <c r="GN22" i="21"/>
  <c r="FR22" i="21"/>
  <c r="EV22" i="21"/>
  <c r="GH22" i="21"/>
  <c r="FL22" i="21"/>
  <c r="EP22" i="21"/>
  <c r="GC22" i="21"/>
  <c r="FG22" i="21"/>
  <c r="GS22" i="21"/>
  <c r="FW22" i="21"/>
  <c r="FA22" i="21"/>
  <c r="D403" i="11"/>
  <c r="F141" i="11"/>
  <c r="G198" i="11"/>
  <c r="K51" i="7" s="1"/>
  <c r="K53" i="7" s="1"/>
  <c r="F162" i="11"/>
  <c r="AC218" i="8"/>
  <c r="AI12" i="10"/>
  <c r="G33" i="11"/>
  <c r="D15" i="11"/>
  <c r="G383" i="11"/>
  <c r="E278" i="11"/>
  <c r="G341" i="11"/>
  <c r="L207" i="9" s="1"/>
  <c r="N207" i="9" s="1"/>
  <c r="AF207" i="9" s="1"/>
  <c r="DL11" i="27" s="1"/>
  <c r="G299" i="11"/>
  <c r="AH1175" i="8" s="1"/>
  <c r="F295" i="11"/>
  <c r="G292" i="11"/>
  <c r="G252" i="11"/>
  <c r="BB12" i="10"/>
  <c r="L191" i="9"/>
  <c r="N191" i="9" s="1"/>
  <c r="AF191" i="9" s="1"/>
  <c r="EH22" i="26" s="1"/>
  <c r="G362" i="11"/>
  <c r="E70" i="11"/>
  <c r="G100" i="11"/>
  <c r="CY23" i="19"/>
  <c r="CC23" i="19"/>
  <c r="BG23" i="19"/>
  <c r="CN23" i="19"/>
  <c r="BL23" i="19"/>
  <c r="CH23" i="19"/>
  <c r="BA23" i="19"/>
  <c r="CS23" i="19"/>
  <c r="DD23" i="19"/>
  <c r="BW23" i="19"/>
  <c r="BR23" i="19"/>
  <c r="K126" i="7"/>
  <c r="N126" i="7" s="1"/>
  <c r="K127" i="7" s="1"/>
  <c r="F403" i="11"/>
  <c r="L208" i="9"/>
  <c r="N208" i="9" s="1"/>
  <c r="AF208" i="9" s="1"/>
  <c r="E357" i="11"/>
  <c r="E315" i="11"/>
  <c r="E246" i="11"/>
  <c r="K157" i="7"/>
  <c r="K159" i="7" s="1"/>
  <c r="G140" i="9" s="1"/>
  <c r="I140" i="9" s="1"/>
  <c r="N140" i="9" s="1"/>
  <c r="AB140" i="9" s="1"/>
  <c r="AF140" i="9" s="1"/>
  <c r="C120" i="7"/>
  <c r="DD26" i="19"/>
  <c r="CH26" i="19"/>
  <c r="BL26" i="19"/>
  <c r="CC26" i="19"/>
  <c r="BA26" i="19"/>
  <c r="CY26" i="19"/>
  <c r="BW26" i="19"/>
  <c r="CN26" i="19"/>
  <c r="CS26" i="19"/>
  <c r="BR26" i="19"/>
  <c r="BG26" i="19"/>
  <c r="C32" i="7"/>
  <c r="C35" i="7" s="1"/>
  <c r="L16" i="9" s="1"/>
  <c r="M16" i="9" s="1"/>
  <c r="C181" i="7"/>
  <c r="C183" i="7" s="1"/>
  <c r="CN24" i="19"/>
  <c r="BR24" i="19"/>
  <c r="CH24" i="19"/>
  <c r="BG24" i="19"/>
  <c r="DD24" i="19"/>
  <c r="CC24" i="19"/>
  <c r="BA24" i="19"/>
  <c r="CS24" i="19"/>
  <c r="CY24" i="19"/>
  <c r="BW24" i="19"/>
  <c r="BL24" i="19"/>
  <c r="J17" i="9"/>
  <c r="K17" i="9" s="1"/>
  <c r="AA17" i="9" s="1"/>
  <c r="AE17" i="9" s="1"/>
  <c r="AT216" i="8"/>
  <c r="G78" i="11"/>
  <c r="G74" i="11"/>
  <c r="F20" i="9"/>
  <c r="I20" i="9" s="1"/>
  <c r="Z20" i="9" s="1"/>
  <c r="AD20" i="9" s="1"/>
  <c r="K171" i="7"/>
  <c r="K173" i="7" s="1"/>
  <c r="C112" i="7"/>
  <c r="E403" i="11"/>
  <c r="F380" i="11"/>
  <c r="F357" i="11"/>
  <c r="F339" i="11"/>
  <c r="G324" i="11"/>
  <c r="F278" i="11"/>
  <c r="K175" i="7"/>
  <c r="K177" i="7" s="1"/>
  <c r="G275" i="11"/>
  <c r="AH1174" i="8" s="1"/>
  <c r="G244" i="11"/>
  <c r="DR12" i="23"/>
  <c r="CU12" i="23"/>
  <c r="EH12" i="23"/>
  <c r="DF12" i="23"/>
  <c r="CE12" i="23"/>
  <c r="DL12" i="23"/>
  <c r="DA12" i="23"/>
  <c r="CP12" i="23"/>
  <c r="EC12" i="23"/>
  <c r="DW12" i="23"/>
  <c r="CJ12" i="23"/>
  <c r="D263" i="11"/>
  <c r="F156" i="11"/>
  <c r="K78" i="7"/>
  <c r="K82" i="7" s="1"/>
  <c r="C145" i="7"/>
  <c r="C147" i="7" s="1"/>
  <c r="G84" i="11"/>
  <c r="F37" i="9" s="1"/>
  <c r="I37" i="9" s="1"/>
  <c r="Z37" i="9" s="1"/>
  <c r="AD37" i="9" s="1"/>
  <c r="F30" i="9"/>
  <c r="K22" i="7"/>
  <c r="K24" i="7" s="1"/>
  <c r="D148" i="11"/>
  <c r="F35" i="11"/>
  <c r="EC29" i="25"/>
  <c r="DF29" i="25"/>
  <c r="CJ29" i="25"/>
  <c r="DW29" i="25"/>
  <c r="CU29" i="25"/>
  <c r="EH29" i="25"/>
  <c r="CP29" i="25"/>
  <c r="DR29" i="25"/>
  <c r="CE29" i="25"/>
  <c r="DA29" i="25"/>
  <c r="DL29" i="25"/>
  <c r="K110" i="7"/>
  <c r="N110" i="7" s="1"/>
  <c r="C40" i="7"/>
  <c r="C42" i="7" s="1"/>
  <c r="AO327" i="8" s="1"/>
  <c r="AO320" i="8" s="1"/>
  <c r="C86" i="7"/>
  <c r="C90" i="7" s="1"/>
  <c r="F411" i="11"/>
  <c r="L192" i="9"/>
  <c r="N192" i="9" s="1"/>
  <c r="AF192" i="9" s="1"/>
  <c r="G394" i="11"/>
  <c r="F388" i="11"/>
  <c r="E380" i="11"/>
  <c r="G337" i="11"/>
  <c r="L161" i="9"/>
  <c r="N161" i="9" s="1"/>
  <c r="G251" i="11"/>
  <c r="G274" i="11"/>
  <c r="K197" i="7"/>
  <c r="K202" i="7" s="1"/>
  <c r="G189" i="11"/>
  <c r="C45" i="7"/>
  <c r="C46" i="7" s="1"/>
  <c r="L24" i="9" s="1"/>
  <c r="M24" i="9" s="1"/>
  <c r="EC29" i="26"/>
  <c r="H214" i="11"/>
  <c r="I70" i="11"/>
  <c r="K33" i="11"/>
  <c r="AO469" i="8" s="1"/>
  <c r="AO488" i="8" s="1"/>
  <c r="K344" i="11"/>
  <c r="K354" i="11"/>
  <c r="K333" i="11"/>
  <c r="K343" i="11"/>
  <c r="K317" i="11"/>
  <c r="J295" i="11"/>
  <c r="J185" i="11"/>
  <c r="K88" i="11"/>
  <c r="I148" i="11"/>
  <c r="K376" i="11"/>
  <c r="K413" i="11"/>
  <c r="K373" i="11"/>
  <c r="AO1214" i="8" s="1"/>
  <c r="K369" i="11"/>
  <c r="J364" i="11"/>
  <c r="J141" i="11"/>
  <c r="I41" i="11"/>
  <c r="J196" i="11"/>
  <c r="J70" i="11"/>
  <c r="H380" i="11"/>
  <c r="J339" i="11"/>
  <c r="V201" i="9"/>
  <c r="X201" i="9" s="1"/>
  <c r="AG201" i="9" s="1"/>
  <c r="J315" i="11"/>
  <c r="H271" i="11"/>
  <c r="I177" i="11"/>
  <c r="I86" i="11"/>
  <c r="K78" i="11"/>
  <c r="K74" i="11"/>
  <c r="K61" i="11"/>
  <c r="N130" i="7"/>
  <c r="K135" i="7" s="1"/>
  <c r="K136" i="7" s="1"/>
  <c r="G118" i="9" s="1"/>
  <c r="I118" i="9" s="1"/>
  <c r="N118" i="9" s="1"/>
  <c r="AB118" i="9" s="1"/>
  <c r="AF118" i="9" s="1"/>
  <c r="F12" i="9"/>
  <c r="I12" i="9" s="1"/>
  <c r="D416" i="11"/>
  <c r="G417" i="11"/>
  <c r="K394" i="11"/>
  <c r="E216" i="7"/>
  <c r="E217" i="7" s="1"/>
  <c r="AQ180" i="9" s="1"/>
  <c r="AS180" i="9" s="1"/>
  <c r="AS179" i="9" s="1"/>
  <c r="G408" i="11"/>
  <c r="G391" i="11"/>
  <c r="I399" i="11"/>
  <c r="E339" i="11"/>
  <c r="G342" i="11"/>
  <c r="I411" i="11"/>
  <c r="I403" i="11"/>
  <c r="G359" i="11"/>
  <c r="D357" i="11"/>
  <c r="F371" i="11"/>
  <c r="I364" i="11"/>
  <c r="K328" i="11"/>
  <c r="K327" i="11" s="1"/>
  <c r="H327" i="11"/>
  <c r="K400" i="11"/>
  <c r="G329" i="11"/>
  <c r="I306" i="11"/>
  <c r="H315" i="11"/>
  <c r="E295" i="11"/>
  <c r="K250" i="11"/>
  <c r="M175" i="7"/>
  <c r="M177" i="7" s="1"/>
  <c r="AL137" i="9" s="1"/>
  <c r="K252" i="11"/>
  <c r="M189" i="7"/>
  <c r="M193" i="7" s="1"/>
  <c r="D246" i="11"/>
  <c r="G247" i="11"/>
  <c r="AB1463" i="8"/>
  <c r="U1463" i="8"/>
  <c r="G217" i="11"/>
  <c r="F88" i="9" s="1"/>
  <c r="I88" i="9" s="1"/>
  <c r="N88" i="9" s="1"/>
  <c r="AB88" i="9" s="1"/>
  <c r="AF88" i="9" s="1"/>
  <c r="AB1460" i="8"/>
  <c r="AP1460" i="8" s="1"/>
  <c r="I278" i="11"/>
  <c r="I271" i="11"/>
  <c r="I233" i="11"/>
  <c r="K217" i="11"/>
  <c r="P88" i="9" s="1"/>
  <c r="S88" i="9" s="1"/>
  <c r="X88" i="9" s="1"/>
  <c r="AC88" i="9" s="1"/>
  <c r="AG88" i="9" s="1"/>
  <c r="AK88" i="9"/>
  <c r="AN88" i="9" s="1"/>
  <c r="AS88" i="9" s="1"/>
  <c r="M1504" i="8"/>
  <c r="AP1504" i="8" s="1"/>
  <c r="G248" i="11"/>
  <c r="T958" i="8"/>
  <c r="U1505" i="8"/>
  <c r="K218" i="11"/>
  <c r="P96" i="9" s="1"/>
  <c r="S96" i="9" s="1"/>
  <c r="X96" i="9" s="1"/>
  <c r="AK96" i="9"/>
  <c r="AN96" i="9" s="1"/>
  <c r="AS96" i="9" s="1"/>
  <c r="M1509" i="8"/>
  <c r="AP1509" i="8" s="1"/>
  <c r="I214" i="11"/>
  <c r="AB1503" i="8"/>
  <c r="G178" i="11"/>
  <c r="E177" i="11"/>
  <c r="K172" i="11"/>
  <c r="AK86" i="9"/>
  <c r="AN86" i="9" s="1"/>
  <c r="AS86" i="9" s="1"/>
  <c r="M1501" i="8"/>
  <c r="G150" i="11"/>
  <c r="C157" i="7" s="1"/>
  <c r="C158" i="7" s="1"/>
  <c r="E148" i="11"/>
  <c r="K144" i="11"/>
  <c r="M78" i="7"/>
  <c r="M82" i="7" s="1"/>
  <c r="K128" i="11"/>
  <c r="E145" i="7"/>
  <c r="E147" i="7" s="1"/>
  <c r="AK142" i="9" s="1"/>
  <c r="E113" i="11"/>
  <c r="J98" i="11"/>
  <c r="K82" i="11"/>
  <c r="H81" i="11"/>
  <c r="G66" i="11"/>
  <c r="J18" i="9" s="1"/>
  <c r="K18" i="9" s="1"/>
  <c r="AA18" i="9" s="1"/>
  <c r="AE18" i="9" s="1"/>
  <c r="AB313" i="8"/>
  <c r="AB316" i="8" s="1"/>
  <c r="K44" i="11"/>
  <c r="D8" i="7" s="1"/>
  <c r="D9" i="7" s="1"/>
  <c r="E8" i="7"/>
  <c r="E9" i="7" s="1"/>
  <c r="E185" i="11"/>
  <c r="K173" i="11"/>
  <c r="M14" i="7"/>
  <c r="M16" i="7" s="1"/>
  <c r="E271" i="11"/>
  <c r="D207" i="11"/>
  <c r="G208" i="11"/>
  <c r="F207" i="11"/>
  <c r="K198" i="11"/>
  <c r="M51" i="7"/>
  <c r="M53" i="7" s="1"/>
  <c r="AL78" i="9" s="1"/>
  <c r="AN78" i="9" s="1"/>
  <c r="F177" i="11"/>
  <c r="G174" i="11"/>
  <c r="K18" i="7" s="1"/>
  <c r="K20" i="7" s="1"/>
  <c r="K150" i="11"/>
  <c r="D157" i="7" s="1"/>
  <c r="D158" i="7" s="1"/>
  <c r="E157" i="7"/>
  <c r="E158" i="7" s="1"/>
  <c r="G146" i="11"/>
  <c r="D141" i="11"/>
  <c r="G142" i="11"/>
  <c r="K130" i="11"/>
  <c r="D68" i="7" s="1"/>
  <c r="D69" i="7" s="1"/>
  <c r="E68" i="7"/>
  <c r="E69" i="7" s="1"/>
  <c r="K126" i="11"/>
  <c r="AK71" i="9"/>
  <c r="AN71" i="9" s="1"/>
  <c r="AS71" i="9" s="1"/>
  <c r="F113" i="11"/>
  <c r="K110" i="11"/>
  <c r="H108" i="11"/>
  <c r="AK74" i="9"/>
  <c r="AN74" i="9" s="1"/>
  <c r="K101" i="11"/>
  <c r="AQ38" i="9"/>
  <c r="AR38" i="9" s="1"/>
  <c r="K62" i="11"/>
  <c r="AO16" i="9"/>
  <c r="AP16" i="9" s="1"/>
  <c r="R363" i="8"/>
  <c r="K183" i="11"/>
  <c r="K167" i="11"/>
  <c r="M122" i="7"/>
  <c r="E162" i="11"/>
  <c r="H92" i="11"/>
  <c r="AK41" i="9" s="1"/>
  <c r="AN41" i="9" s="1"/>
  <c r="AS41" i="9" s="1"/>
  <c r="K93" i="11"/>
  <c r="K92" i="11" s="1"/>
  <c r="P41" i="9" s="1"/>
  <c r="S41" i="9" s="1"/>
  <c r="G61" i="11"/>
  <c r="D60" i="11"/>
  <c r="M309" i="8"/>
  <c r="AT253" i="8"/>
  <c r="K43" i="11"/>
  <c r="D4" i="7" s="1"/>
  <c r="D5" i="7" s="1"/>
  <c r="E4" i="7"/>
  <c r="E5" i="7" s="1"/>
  <c r="G31" i="11"/>
  <c r="D29" i="11"/>
  <c r="AH205" i="8"/>
  <c r="J25" i="11"/>
  <c r="H357" i="8"/>
  <c r="K21" i="11"/>
  <c r="P18" i="9" s="1"/>
  <c r="S18" i="9" s="1"/>
  <c r="AB352" i="8"/>
  <c r="AK18" i="9"/>
  <c r="AN18" i="9" s="1"/>
  <c r="K11" i="11"/>
  <c r="P9" i="9" s="1"/>
  <c r="S9" i="9" s="1"/>
  <c r="X242" i="8"/>
  <c r="AK9" i="9"/>
  <c r="AN9" i="9" s="1"/>
  <c r="AS9" i="9" s="1"/>
  <c r="G7" i="11"/>
  <c r="E124" i="11"/>
  <c r="T757" i="8"/>
  <c r="G47" i="11"/>
  <c r="G43" i="11"/>
  <c r="C4" i="7" s="1"/>
  <c r="C5" i="7" s="1"/>
  <c r="K17" i="11"/>
  <c r="AK16" i="9"/>
  <c r="AN16" i="9" s="1"/>
  <c r="R352" i="8"/>
  <c r="G13" i="11"/>
  <c r="F10" i="9" s="1"/>
  <c r="I10" i="9" s="1"/>
  <c r="AC205" i="8"/>
  <c r="G122" i="11"/>
  <c r="G142" i="9" s="1"/>
  <c r="F15" i="11"/>
  <c r="R303" i="8"/>
  <c r="AT208" i="8"/>
  <c r="AS176" i="9"/>
  <c r="AR2" i="9"/>
  <c r="W2" i="9"/>
  <c r="M2" i="9"/>
  <c r="AS2" i="9"/>
  <c r="N2" i="9"/>
  <c r="X2" i="9"/>
  <c r="H86" i="11"/>
  <c r="G134" i="11"/>
  <c r="T748" i="8" s="1"/>
  <c r="K149" i="7"/>
  <c r="K150" i="7" s="1"/>
  <c r="D196" i="11"/>
  <c r="Z7" i="9"/>
  <c r="AD7" i="9" s="1"/>
  <c r="H278" i="11"/>
  <c r="P139" i="7"/>
  <c r="M140" i="7" s="1"/>
  <c r="AL54" i="9" s="1"/>
  <c r="AN54" i="9" s="1"/>
  <c r="AS54" i="9" s="1"/>
  <c r="AS43" i="9" s="1"/>
  <c r="K417" i="11"/>
  <c r="K416" i="11" s="1"/>
  <c r="H416" i="11"/>
  <c r="G382" i="11"/>
  <c r="G400" i="11"/>
  <c r="G399" i="11" s="1"/>
  <c r="D399" i="11"/>
  <c r="K393" i="11"/>
  <c r="V191" i="9" s="1"/>
  <c r="X191" i="9" s="1"/>
  <c r="AG191" i="9" s="1"/>
  <c r="J388" i="11"/>
  <c r="D380" i="11"/>
  <c r="G377" i="11"/>
  <c r="J371" i="11"/>
  <c r="E411" i="11"/>
  <c r="G413" i="11"/>
  <c r="K390" i="11"/>
  <c r="G386" i="11"/>
  <c r="K377" i="11"/>
  <c r="E371" i="11"/>
  <c r="K408" i="11"/>
  <c r="G395" i="11"/>
  <c r="K391" i="11"/>
  <c r="M211" i="7"/>
  <c r="M212" i="7" s="1"/>
  <c r="AQ188" i="9" s="1"/>
  <c r="AS188" i="9" s="1"/>
  <c r="AS187" i="9" s="1"/>
  <c r="K382" i="11"/>
  <c r="G378" i="11"/>
  <c r="G352" i="11"/>
  <c r="D350" i="11"/>
  <c r="G407" i="11"/>
  <c r="H388" i="11"/>
  <c r="K359" i="11"/>
  <c r="G369" i="11"/>
  <c r="K342" i="11"/>
  <c r="G366" i="11"/>
  <c r="D364" i="11"/>
  <c r="G335" i="11"/>
  <c r="F331" i="11"/>
  <c r="H331" i="11"/>
  <c r="H371" i="11"/>
  <c r="K341" i="11"/>
  <c r="V207" i="9" s="1"/>
  <c r="X207" i="9" s="1"/>
  <c r="AG207" i="9" s="1"/>
  <c r="G336" i="11"/>
  <c r="K324" i="11"/>
  <c r="G319" i="11"/>
  <c r="F315" i="11"/>
  <c r="G421" i="11"/>
  <c r="G420" i="11" s="1"/>
  <c r="G307" i="11"/>
  <c r="D306" i="11"/>
  <c r="F306" i="11"/>
  <c r="G301" i="11"/>
  <c r="K308" i="11"/>
  <c r="K299" i="11"/>
  <c r="AO1175" i="8" s="1"/>
  <c r="K292" i="11"/>
  <c r="K289" i="11" s="1"/>
  <c r="K276" i="11"/>
  <c r="K254" i="11"/>
  <c r="M204" i="7"/>
  <c r="M206" i="7" s="1"/>
  <c r="AL132" i="9" s="1"/>
  <c r="J246" i="11"/>
  <c r="D238" i="11"/>
  <c r="G239" i="11"/>
  <c r="K227" i="11"/>
  <c r="AK90" i="9"/>
  <c r="M1505" i="8"/>
  <c r="G223" i="11"/>
  <c r="F85" i="9" s="1"/>
  <c r="I85" i="9" s="1"/>
  <c r="N85" i="9" s="1"/>
  <c r="AB85" i="9" s="1"/>
  <c r="AF85" i="9" s="1"/>
  <c r="M1456" i="8"/>
  <c r="AP1456" i="8" s="1"/>
  <c r="G210" i="11"/>
  <c r="H295" i="11"/>
  <c r="K283" i="11"/>
  <c r="K221" i="11"/>
  <c r="L145" i="7" s="1"/>
  <c r="L146" i="7" s="1"/>
  <c r="M1506" i="8"/>
  <c r="AP1506" i="8" s="1"/>
  <c r="M145" i="7"/>
  <c r="M146" i="7" s="1"/>
  <c r="AL90" i="9" s="1"/>
  <c r="K248" i="11"/>
  <c r="AK116" i="9"/>
  <c r="AN116" i="9" s="1"/>
  <c r="AS116" i="9" s="1"/>
  <c r="AG958" i="8"/>
  <c r="U1461" i="8"/>
  <c r="G216" i="11"/>
  <c r="M1459" i="8"/>
  <c r="G200" i="11"/>
  <c r="K192" i="11"/>
  <c r="D185" i="7" s="1"/>
  <c r="D187" i="7" s="1"/>
  <c r="Q136" i="9" s="1"/>
  <c r="S136" i="9" s="1"/>
  <c r="X136" i="9" s="1"/>
  <c r="AC136" i="9" s="1"/>
  <c r="AG136" i="9" s="1"/>
  <c r="E185" i="7"/>
  <c r="E187" i="7" s="1"/>
  <c r="AL136" i="9" s="1"/>
  <c r="AN136" i="9" s="1"/>
  <c r="AS136" i="9" s="1"/>
  <c r="F170" i="11"/>
  <c r="U1457" i="8"/>
  <c r="K168" i="11"/>
  <c r="M126" i="7"/>
  <c r="K164" i="11"/>
  <c r="M110" i="7"/>
  <c r="G137" i="11"/>
  <c r="D136" i="11"/>
  <c r="F108" i="11"/>
  <c r="K90" i="11"/>
  <c r="P40" i="9" s="1"/>
  <c r="S40" i="9" s="1"/>
  <c r="AK40" i="9"/>
  <c r="AN40" i="9" s="1"/>
  <c r="K75" i="11"/>
  <c r="E40" i="7"/>
  <c r="E42" i="7" s="1"/>
  <c r="AQ21" i="9" s="1"/>
  <c r="AR21" i="9" s="1"/>
  <c r="AR13" i="9" s="1"/>
  <c r="D70" i="11"/>
  <c r="G71" i="11"/>
  <c r="G42" i="11"/>
  <c r="E41" i="11"/>
  <c r="G231" i="11"/>
  <c r="F101" i="9" s="1"/>
  <c r="I101" i="9" s="1"/>
  <c r="N101" i="9" s="1"/>
  <c r="AB101" i="9" s="1"/>
  <c r="AF101" i="9" s="1"/>
  <c r="K189" i="11"/>
  <c r="M30" i="7"/>
  <c r="M32" i="7" s="1"/>
  <c r="H156" i="11"/>
  <c r="AK133" i="9"/>
  <c r="AN133" i="9" s="1"/>
  <c r="AS133" i="9" s="1"/>
  <c r="K157" i="11"/>
  <c r="K145" i="11"/>
  <c r="M86" i="7"/>
  <c r="M91" i="7" s="1"/>
  <c r="H136" i="11"/>
  <c r="K137" i="11"/>
  <c r="E72" i="7"/>
  <c r="E73" i="7" s="1"/>
  <c r="AQ69" i="9" s="1"/>
  <c r="AR69" i="9" s="1"/>
  <c r="AR68" i="9" s="1"/>
  <c r="K208" i="11"/>
  <c r="H207" i="11"/>
  <c r="M59" i="7"/>
  <c r="M68" i="7" s="1"/>
  <c r="J207" i="11"/>
  <c r="I185" i="11"/>
  <c r="G183" i="11"/>
  <c r="J177" i="11"/>
  <c r="K174" i="11"/>
  <c r="L18" i="7" s="1"/>
  <c r="L20" i="7" s="1"/>
  <c r="M18" i="7"/>
  <c r="M20" i="7" s="1"/>
  <c r="G167" i="11"/>
  <c r="J162" i="11"/>
  <c r="G158" i="11"/>
  <c r="F148" i="11"/>
  <c r="K146" i="11"/>
  <c r="M96" i="7"/>
  <c r="M100" i="7" s="1"/>
  <c r="K142" i="11"/>
  <c r="H141" i="11"/>
  <c r="E78" i="7"/>
  <c r="E82" i="7" s="1"/>
  <c r="K122" i="11"/>
  <c r="K120" i="11" s="1"/>
  <c r="AL142" i="9"/>
  <c r="G118" i="11"/>
  <c r="K58" i="11"/>
  <c r="T10" i="9" s="1"/>
  <c r="U10" i="9" s="1"/>
  <c r="AO10" i="9"/>
  <c r="AP10" i="9" s="1"/>
  <c r="AC250" i="8"/>
  <c r="AC255" i="8" s="1"/>
  <c r="K42" i="11"/>
  <c r="H41" i="11"/>
  <c r="AK24" i="9"/>
  <c r="K228" i="11"/>
  <c r="P93" i="9" s="1"/>
  <c r="S93" i="9" s="1"/>
  <c r="X93" i="9" s="1"/>
  <c r="I162" i="11"/>
  <c r="I116" i="11"/>
  <c r="K104" i="11"/>
  <c r="V41" i="9" s="1"/>
  <c r="W41" i="9" s="1"/>
  <c r="E98" i="11"/>
  <c r="G87" i="11"/>
  <c r="D86" i="11"/>
  <c r="I25" i="11"/>
  <c r="H356" i="8"/>
  <c r="K20" i="11"/>
  <c r="AK17" i="9"/>
  <c r="AN17" i="9" s="1"/>
  <c r="AS17" i="9" s="1"/>
  <c r="W352" i="8"/>
  <c r="G6" i="11"/>
  <c r="D5" i="11"/>
  <c r="E81" i="11"/>
  <c r="J60" i="11"/>
  <c r="M367" i="8"/>
  <c r="G54" i="11"/>
  <c r="J7" i="9" s="1"/>
  <c r="K7" i="9" s="1"/>
  <c r="P213" i="8"/>
  <c r="P34" i="9"/>
  <c r="S34" i="9" s="1"/>
  <c r="X34" i="9" s="1"/>
  <c r="AC34" i="9" s="1"/>
  <c r="AG34" i="9" s="1"/>
  <c r="AS469" i="8"/>
  <c r="AS488" i="8" s="1"/>
  <c r="K31" i="11"/>
  <c r="P11" i="9" s="1"/>
  <c r="S11" i="9" s="1"/>
  <c r="AK11" i="9"/>
  <c r="AN11" i="9" s="1"/>
  <c r="AH242" i="8"/>
  <c r="F124" i="11"/>
  <c r="AA757" i="8"/>
  <c r="AO357" i="8"/>
  <c r="G11" i="11"/>
  <c r="F9" i="9" s="1"/>
  <c r="I9" i="9" s="1"/>
  <c r="X207" i="8"/>
  <c r="X210" i="8" s="1"/>
  <c r="I124" i="11"/>
  <c r="H29" i="11"/>
  <c r="K13" i="11"/>
  <c r="P10" i="9" s="1"/>
  <c r="S10" i="9" s="1"/>
  <c r="AK10" i="9"/>
  <c r="AN10" i="9" s="1"/>
  <c r="AC242" i="8"/>
  <c r="AC105" i="9"/>
  <c r="AG105" i="9" s="1"/>
  <c r="G73" i="11"/>
  <c r="G17" i="11"/>
  <c r="R298" i="8"/>
  <c r="J15" i="11"/>
  <c r="R357" i="8"/>
  <c r="G8" i="11"/>
  <c r="F6" i="9" s="1"/>
  <c r="I6" i="9" s="1"/>
  <c r="L205" i="8"/>
  <c r="K117" i="11"/>
  <c r="AC120" i="9"/>
  <c r="AG120" i="9" s="1"/>
  <c r="AW890" i="8"/>
  <c r="AB45" i="9"/>
  <c r="AF45" i="9" s="1"/>
  <c r="N44" i="9"/>
  <c r="C28" i="31" s="1"/>
  <c r="AB49" i="9"/>
  <c r="AF49" i="9" s="1"/>
  <c r="AI705" i="8"/>
  <c r="P705" i="8" s="1"/>
  <c r="X39" i="9"/>
  <c r="AK37" i="9"/>
  <c r="AN37" i="9" s="1"/>
  <c r="K54" i="11"/>
  <c r="T7" i="9" s="1"/>
  <c r="U7" i="9" s="1"/>
  <c r="P247" i="8"/>
  <c r="H225" i="11"/>
  <c r="P114" i="7"/>
  <c r="M116" i="7" s="1"/>
  <c r="D339" i="11"/>
  <c r="D271" i="11"/>
  <c r="K47" i="7"/>
  <c r="K49" i="7" s="1"/>
  <c r="V164" i="9"/>
  <c r="K257" i="11"/>
  <c r="G390" i="11"/>
  <c r="D388" i="11"/>
  <c r="AO418" i="8"/>
  <c r="AO440" i="8" s="1"/>
  <c r="G373" i="11"/>
  <c r="D371" i="11"/>
  <c r="G412" i="11"/>
  <c r="E388" i="11"/>
  <c r="I371" i="11"/>
  <c r="K395" i="11"/>
  <c r="M216" i="7"/>
  <c r="M217" i="7" s="1"/>
  <c r="AQ184" i="9" s="1"/>
  <c r="AS184" i="9" s="1"/>
  <c r="AS183" i="9" s="1"/>
  <c r="K386" i="11"/>
  <c r="K378" i="11"/>
  <c r="K352" i="11"/>
  <c r="H350" i="11"/>
  <c r="K407" i="11"/>
  <c r="K383" i="11"/>
  <c r="K346" i="11"/>
  <c r="K366" i="11"/>
  <c r="K335" i="11"/>
  <c r="J331" i="11"/>
  <c r="K310" i="11"/>
  <c r="G347" i="11"/>
  <c r="I339" i="11"/>
  <c r="G322" i="11"/>
  <c r="K319" i="11"/>
  <c r="G312" i="11"/>
  <c r="G374" i="11"/>
  <c r="K307" i="11"/>
  <c r="H306" i="11"/>
  <c r="J306" i="11"/>
  <c r="K301" i="11"/>
  <c r="G308" i="11"/>
  <c r="G297" i="11"/>
  <c r="D295" i="11"/>
  <c r="J278" i="11"/>
  <c r="K266" i="11"/>
  <c r="G285" i="11"/>
  <c r="F263" i="11"/>
  <c r="D259" i="11"/>
  <c r="G260" i="11"/>
  <c r="G259" i="11" s="1"/>
  <c r="K239" i="11"/>
  <c r="H238" i="11"/>
  <c r="M153" i="7"/>
  <c r="M155" i="7" s="1"/>
  <c r="G229" i="11"/>
  <c r="F94" i="9" s="1"/>
  <c r="I94" i="9" s="1"/>
  <c r="N94" i="9" s="1"/>
  <c r="AB94" i="9" s="1"/>
  <c r="AF94" i="9" s="1"/>
  <c r="M1464" i="8"/>
  <c r="AP1464" i="8" s="1"/>
  <c r="F225" i="11"/>
  <c r="K223" i="11"/>
  <c r="P85" i="9" s="1"/>
  <c r="S85" i="9" s="1"/>
  <c r="X85" i="9" s="1"/>
  <c r="AC85" i="9" s="1"/>
  <c r="AG85" i="9" s="1"/>
  <c r="AK85" i="9"/>
  <c r="AN85" i="9" s="1"/>
  <c r="AS85" i="9" s="1"/>
  <c r="M1500" i="8"/>
  <c r="AP1500" i="8" s="1"/>
  <c r="G219" i="11"/>
  <c r="M1468" i="8"/>
  <c r="AP1468" i="8" s="1"/>
  <c r="G282" i="11"/>
  <c r="L165" i="9" s="1"/>
  <c r="N165" i="9" s="1"/>
  <c r="AF165" i="9" s="1"/>
  <c r="G228" i="11"/>
  <c r="F93" i="9" s="1"/>
  <c r="I93" i="9" s="1"/>
  <c r="N93" i="9" s="1"/>
  <c r="M1463" i="8"/>
  <c r="J233" i="11"/>
  <c r="G267" i="11"/>
  <c r="F246" i="11"/>
  <c r="I225" i="11"/>
  <c r="K216" i="11"/>
  <c r="AK87" i="9"/>
  <c r="AN87" i="9" s="1"/>
  <c r="AS87" i="9" s="1"/>
  <c r="M1503" i="8"/>
  <c r="K200" i="11"/>
  <c r="E193" i="7"/>
  <c r="E195" i="7" s="1"/>
  <c r="AL147" i="9" s="1"/>
  <c r="AN147" i="9" s="1"/>
  <c r="AS147" i="9" s="1"/>
  <c r="AS143" i="9" s="1"/>
  <c r="F185" i="11"/>
  <c r="J170" i="11"/>
  <c r="U1501" i="8"/>
  <c r="K160" i="11"/>
  <c r="E120" i="7"/>
  <c r="J156" i="11"/>
  <c r="K103" i="11"/>
  <c r="V40" i="9" s="1"/>
  <c r="W40" i="9" s="1"/>
  <c r="AQ40" i="9"/>
  <c r="AR40" i="9" s="1"/>
  <c r="K99" i="11"/>
  <c r="H98" i="11"/>
  <c r="AQ37" i="9"/>
  <c r="AR37" i="9" s="1"/>
  <c r="Z40" i="9"/>
  <c r="AD40" i="9" s="1"/>
  <c r="N40" i="9"/>
  <c r="AB40" i="9" s="1"/>
  <c r="AF40" i="9" s="1"/>
  <c r="K71" i="11"/>
  <c r="H70" i="11"/>
  <c r="E25" i="7"/>
  <c r="E27" i="7" s="1"/>
  <c r="AQ7" i="9" s="1"/>
  <c r="AR7" i="9" s="1"/>
  <c r="AS7" i="9" s="1"/>
  <c r="K53" i="11"/>
  <c r="T6" i="9" s="1"/>
  <c r="U6" i="9" s="1"/>
  <c r="AO6" i="9"/>
  <c r="AP6" i="9" s="1"/>
  <c r="L250" i="8"/>
  <c r="G30" i="9"/>
  <c r="AC425" i="8"/>
  <c r="E35" i="11"/>
  <c r="AM207" i="8"/>
  <c r="AM210" i="8" s="1"/>
  <c r="AM231" i="8" s="1"/>
  <c r="G218" i="11"/>
  <c r="F96" i="9" s="1"/>
  <c r="I96" i="9" s="1"/>
  <c r="N96" i="9" s="1"/>
  <c r="M1465" i="8"/>
  <c r="AP1465" i="8" s="1"/>
  <c r="E207" i="11"/>
  <c r="G194" i="11"/>
  <c r="F137" i="9" s="1"/>
  <c r="G190" i="11"/>
  <c r="D185" i="11"/>
  <c r="G186" i="11"/>
  <c r="K182" i="11"/>
  <c r="G179" i="11"/>
  <c r="D170" i="11"/>
  <c r="K166" i="11"/>
  <c r="M118" i="7"/>
  <c r="G163" i="11"/>
  <c r="D162" i="11"/>
  <c r="K158" i="11"/>
  <c r="J148" i="11"/>
  <c r="K134" i="11"/>
  <c r="AG748" i="8" s="1"/>
  <c r="H133" i="11"/>
  <c r="AK75" i="9"/>
  <c r="K118" i="11"/>
  <c r="G88" i="11"/>
  <c r="K73" i="11"/>
  <c r="AQ11" i="9"/>
  <c r="AR11" i="9" s="1"/>
  <c r="G55" i="11"/>
  <c r="J8" i="9" s="1"/>
  <c r="K8" i="9" s="1"/>
  <c r="AA8" i="9" s="1"/>
  <c r="AE8" i="9" s="1"/>
  <c r="T213" i="8"/>
  <c r="T218" i="8" s="1"/>
  <c r="K46" i="11"/>
  <c r="E12" i="7"/>
  <c r="E13" i="7" s="1"/>
  <c r="AL27" i="9" s="1"/>
  <c r="AN27" i="9" s="1"/>
  <c r="AS27" i="9" s="1"/>
  <c r="F41" i="11"/>
  <c r="K222" i="11"/>
  <c r="H170" i="11"/>
  <c r="G117" i="11"/>
  <c r="D116" i="11"/>
  <c r="G104" i="11"/>
  <c r="L41" i="9" s="1"/>
  <c r="M41" i="9" s="1"/>
  <c r="AA41" i="9" s="1"/>
  <c r="AE41" i="9" s="1"/>
  <c r="K100" i="11"/>
  <c r="J86" i="11"/>
  <c r="F34" i="9"/>
  <c r="I34" i="9" s="1"/>
  <c r="AS425" i="8"/>
  <c r="AS444" i="8" s="1"/>
  <c r="J29" i="11"/>
  <c r="AH245" i="8"/>
  <c r="G26" i="11"/>
  <c r="D25" i="11"/>
  <c r="H298" i="8"/>
  <c r="G10" i="11"/>
  <c r="F8" i="9" s="1"/>
  <c r="I8" i="9" s="1"/>
  <c r="T205" i="8"/>
  <c r="K129" i="11"/>
  <c r="D64" i="7" s="1"/>
  <c r="D65" i="7" s="1"/>
  <c r="E64" i="7"/>
  <c r="E65" i="7" s="1"/>
  <c r="K68" i="11"/>
  <c r="T19" i="9" s="1"/>
  <c r="U19" i="9" s="1"/>
  <c r="AG363" i="8"/>
  <c r="AG370" i="8" s="1"/>
  <c r="AO19" i="9"/>
  <c r="AP19" i="9" s="1"/>
  <c r="E60" i="11"/>
  <c r="M314" i="8"/>
  <c r="AT314" i="8" s="1"/>
  <c r="H25" i="11"/>
  <c r="K26" i="11"/>
  <c r="AK14" i="9"/>
  <c r="AN14" i="9" s="1"/>
  <c r="H352" i="8"/>
  <c r="F15" i="9"/>
  <c r="I15" i="9" s="1"/>
  <c r="H5" i="11"/>
  <c r="K6" i="11"/>
  <c r="I92" i="11"/>
  <c r="G38" i="11"/>
  <c r="AO298" i="8"/>
  <c r="K27" i="11"/>
  <c r="P19" i="9" s="1"/>
  <c r="S19" i="9" s="1"/>
  <c r="AK19" i="9"/>
  <c r="AN19" i="9" s="1"/>
  <c r="AG352" i="8"/>
  <c r="H15" i="11"/>
  <c r="G129" i="11"/>
  <c r="C64" i="7" s="1"/>
  <c r="C65" i="7" s="1"/>
  <c r="G125" i="11"/>
  <c r="D124" i="11"/>
  <c r="N757" i="8"/>
  <c r="E5" i="11"/>
  <c r="AC77" i="9"/>
  <c r="AG77" i="9" s="1"/>
  <c r="J50" i="11"/>
  <c r="I15" i="11"/>
  <c r="R356" i="8"/>
  <c r="K8" i="11"/>
  <c r="P6" i="9" s="1"/>
  <c r="S6" i="9" s="1"/>
  <c r="AK6" i="9"/>
  <c r="AN6" i="9" s="1"/>
  <c r="L242" i="8"/>
  <c r="H116" i="11"/>
  <c r="G20" i="11"/>
  <c r="AB48" i="9"/>
  <c r="AF48" i="9" s="1"/>
  <c r="AI704" i="8"/>
  <c r="P704" i="8" s="1"/>
  <c r="Z44" i="9"/>
  <c r="AD44" i="9" s="1"/>
  <c r="N148" i="9"/>
  <c r="I1" i="9"/>
  <c r="AY4" i="17" s="1"/>
  <c r="AY4" i="18" s="1"/>
  <c r="H148" i="11"/>
  <c r="AK38" i="9"/>
  <c r="AN38" i="9" s="1"/>
  <c r="AS38" i="9" s="1"/>
  <c r="AK359" i="8"/>
  <c r="N39" i="9"/>
  <c r="L149" i="7"/>
  <c r="L150" i="7" s="1"/>
  <c r="L206" i="9"/>
  <c r="N206" i="9" s="1"/>
  <c r="G293" i="11"/>
  <c r="D278" i="11"/>
  <c r="D214" i="11"/>
  <c r="K274" i="11"/>
  <c r="K234" i="11"/>
  <c r="K233" i="11" s="1"/>
  <c r="H339" i="11"/>
  <c r="H289" i="11"/>
  <c r="I388" i="11"/>
  <c r="I380" i="11"/>
  <c r="J380" i="11"/>
  <c r="G354" i="11"/>
  <c r="G406" i="11"/>
  <c r="I357" i="11"/>
  <c r="F364" i="11"/>
  <c r="E364" i="11"/>
  <c r="G333" i="11"/>
  <c r="D331" i="11"/>
  <c r="D327" i="11"/>
  <c r="G328" i="11"/>
  <c r="G325" i="11"/>
  <c r="H399" i="11"/>
  <c r="G343" i="11"/>
  <c r="H357" i="11"/>
  <c r="G317" i="11"/>
  <c r="D315" i="11"/>
  <c r="K374" i="11"/>
  <c r="E350" i="11"/>
  <c r="E306" i="11"/>
  <c r="K231" i="11"/>
  <c r="P101" i="9" s="1"/>
  <c r="S101" i="9" s="1"/>
  <c r="X101" i="9" s="1"/>
  <c r="AC101" i="9" s="1"/>
  <c r="AG101" i="9" s="1"/>
  <c r="AK101" i="9"/>
  <c r="AN101" i="9" s="1"/>
  <c r="AS101" i="9" s="1"/>
  <c r="AS99" i="9" s="1"/>
  <c r="M1520" i="8"/>
  <c r="AP1520" i="8" s="1"/>
  <c r="K285" i="11"/>
  <c r="K260" i="11"/>
  <c r="K259" i="11" s="1"/>
  <c r="H259" i="11"/>
  <c r="F233" i="11"/>
  <c r="K229" i="11"/>
  <c r="P94" i="9" s="1"/>
  <c r="S94" i="9" s="1"/>
  <c r="X94" i="9" s="1"/>
  <c r="AC94" i="9" s="1"/>
  <c r="AG94" i="9" s="1"/>
  <c r="AK94" i="9"/>
  <c r="AN94" i="9" s="1"/>
  <c r="AS94" i="9" s="1"/>
  <c r="AS92" i="9" s="1"/>
  <c r="M1508" i="8"/>
  <c r="AP1508" i="8" s="1"/>
  <c r="J225" i="11"/>
  <c r="G221" i="11"/>
  <c r="K145" i="7" s="1"/>
  <c r="K146" i="7" s="1"/>
  <c r="AB1462" i="8"/>
  <c r="AP1462" i="8" s="1"/>
  <c r="K219" i="11"/>
  <c r="AK97" i="9"/>
  <c r="AN97" i="9" s="1"/>
  <c r="AS97" i="9" s="1"/>
  <c r="M1512" i="8"/>
  <c r="AP1512" i="8" s="1"/>
  <c r="H246" i="11"/>
  <c r="K268" i="11"/>
  <c r="E233" i="11"/>
  <c r="K244" i="11"/>
  <c r="G222" i="11"/>
  <c r="M1461" i="8"/>
  <c r="E214" i="11"/>
  <c r="AB1459" i="8"/>
  <c r="F214" i="11"/>
  <c r="G199" i="11"/>
  <c r="K188" i="11"/>
  <c r="L130" i="7" s="1"/>
  <c r="M130" i="7"/>
  <c r="G157" i="11"/>
  <c r="D156" i="11"/>
  <c r="K152" i="11"/>
  <c r="D166" i="7" s="1"/>
  <c r="D167" i="7" s="1"/>
  <c r="E166" i="7"/>
  <c r="E167" i="7" s="1"/>
  <c r="F98" i="11"/>
  <c r="G99" i="11"/>
  <c r="D81" i="11"/>
  <c r="G82" i="11"/>
  <c r="K66" i="11"/>
  <c r="T18" i="9" s="1"/>
  <c r="U18" i="9" s="1"/>
  <c r="AO18" i="9"/>
  <c r="AP18" i="9" s="1"/>
  <c r="AB363" i="8"/>
  <c r="AB370" i="8" s="1"/>
  <c r="F50" i="11"/>
  <c r="G53" i="11"/>
  <c r="J6" i="9" s="1"/>
  <c r="K6" i="9" s="1"/>
  <c r="L215" i="8"/>
  <c r="K48" i="11"/>
  <c r="D21" i="7" s="1"/>
  <c r="D22" i="7" s="1"/>
  <c r="E21" i="7"/>
  <c r="E22" i="7" s="1"/>
  <c r="AL30" i="9" s="1"/>
  <c r="AN30" i="9" s="1"/>
  <c r="AS30" i="9" s="1"/>
  <c r="K275" i="11"/>
  <c r="AO1174" i="8" s="1"/>
  <c r="J214" i="11"/>
  <c r="K194" i="11"/>
  <c r="P137" i="9" s="1"/>
  <c r="AK137" i="9"/>
  <c r="K190" i="11"/>
  <c r="M34" i="7"/>
  <c r="M36" i="7" s="1"/>
  <c r="K186" i="11"/>
  <c r="H185" i="11"/>
  <c r="M26" i="7"/>
  <c r="M28" i="7" s="1"/>
  <c r="K178" i="11"/>
  <c r="H177" i="11"/>
  <c r="E94" i="7"/>
  <c r="E95" i="7" s="1"/>
  <c r="AK130" i="9" s="1"/>
  <c r="AN130" i="9" s="1"/>
  <c r="AS130" i="9" s="1"/>
  <c r="K7" i="7"/>
  <c r="K10" i="7" s="1"/>
  <c r="G61" i="9" s="1"/>
  <c r="I61" i="9" s="1"/>
  <c r="K154" i="11"/>
  <c r="D176" i="7" s="1"/>
  <c r="D177" i="7" s="1"/>
  <c r="E176" i="7"/>
  <c r="E177" i="7" s="1"/>
  <c r="G151" i="11"/>
  <c r="I141" i="11"/>
  <c r="G130" i="11"/>
  <c r="C68" i="7" s="1"/>
  <c r="C69" i="7" s="1"/>
  <c r="G126" i="11"/>
  <c r="N759" i="8"/>
  <c r="AQ759" i="8" s="1"/>
  <c r="K114" i="11"/>
  <c r="H113" i="11"/>
  <c r="E106" i="7"/>
  <c r="G110" i="11"/>
  <c r="G101" i="11"/>
  <c r="K77" i="11"/>
  <c r="AK22" i="9"/>
  <c r="AN22" i="9" s="1"/>
  <c r="AS22" i="9" s="1"/>
  <c r="F70" i="11"/>
  <c r="G62" i="11"/>
  <c r="R309" i="8"/>
  <c r="R316" i="8" s="1"/>
  <c r="K55" i="11"/>
  <c r="T8" i="9" s="1"/>
  <c r="U8" i="9" s="1"/>
  <c r="T250" i="8"/>
  <c r="T255" i="8" s="1"/>
  <c r="AO8" i="9"/>
  <c r="AP8" i="9" s="1"/>
  <c r="J41" i="11"/>
  <c r="K179" i="11"/>
  <c r="AK132" i="9"/>
  <c r="L7" i="7"/>
  <c r="L10" i="7" s="1"/>
  <c r="Q61" i="9" s="1"/>
  <c r="S61" i="9" s="1"/>
  <c r="X61" i="9" s="1"/>
  <c r="K163" i="11"/>
  <c r="H162" i="11"/>
  <c r="M106" i="7"/>
  <c r="K151" i="11"/>
  <c r="D162" i="7" s="1"/>
  <c r="D163" i="7" s="1"/>
  <c r="E162" i="7"/>
  <c r="E163" i="7" s="1"/>
  <c r="D177" i="11"/>
  <c r="D98" i="11"/>
  <c r="F60" i="11"/>
  <c r="M313" i="8"/>
  <c r="E29" i="11"/>
  <c r="AH207" i="8"/>
  <c r="H124" i="11"/>
  <c r="K125" i="11"/>
  <c r="E56" i="7"/>
  <c r="E57" i="7" s="1"/>
  <c r="I98" i="11"/>
  <c r="I60" i="11"/>
  <c r="M368" i="8"/>
  <c r="AT368" i="8" s="1"/>
  <c r="K47" i="11"/>
  <c r="E17" i="7"/>
  <c r="E18" i="7" s="1"/>
  <c r="AL29" i="9" s="1"/>
  <c r="AN29" i="9" s="1"/>
  <c r="AS29" i="9" s="1"/>
  <c r="I29" i="11"/>
  <c r="AH244" i="8"/>
  <c r="AT244" i="8" s="1"/>
  <c r="F25" i="11"/>
  <c r="H303" i="8"/>
  <c r="G21" i="11"/>
  <c r="F18" i="9" s="1"/>
  <c r="I18" i="9" s="1"/>
  <c r="AB298" i="8"/>
  <c r="K10" i="11"/>
  <c r="P8" i="9" s="1"/>
  <c r="S8" i="9" s="1"/>
  <c r="AK8" i="9"/>
  <c r="AN8" i="9" s="1"/>
  <c r="T242" i="8"/>
  <c r="F5" i="11"/>
  <c r="G93" i="11"/>
  <c r="D92" i="11"/>
  <c r="I50" i="11"/>
  <c r="D41" i="11"/>
  <c r="K38" i="11"/>
  <c r="AK21" i="9"/>
  <c r="AN21" i="9" s="1"/>
  <c r="AO352" i="8"/>
  <c r="G27" i="11"/>
  <c r="AG302" i="8"/>
  <c r="AG305" i="8" s="1"/>
  <c r="P15" i="9"/>
  <c r="S15" i="9" s="1"/>
  <c r="K7" i="11"/>
  <c r="J124" i="11"/>
  <c r="J107" i="11" s="1"/>
  <c r="H4" i="5" s="1"/>
  <c r="G68" i="11"/>
  <c r="J19" i="9" s="1"/>
  <c r="K19" i="9" s="1"/>
  <c r="AA19" i="9" s="1"/>
  <c r="AE19" i="9" s="1"/>
  <c r="AG309" i="8"/>
  <c r="H60" i="11"/>
  <c r="J35" i="11"/>
  <c r="F29" i="11"/>
  <c r="E50" i="11"/>
  <c r="E15" i="11"/>
  <c r="R302" i="8"/>
  <c r="AS175" i="9"/>
  <c r="G58" i="11"/>
  <c r="J10" i="9" s="1"/>
  <c r="K10" i="9" s="1"/>
  <c r="AA10" i="9" s="1"/>
  <c r="AE10" i="9" s="1"/>
  <c r="AB120" i="9"/>
  <c r="AF120" i="9" s="1"/>
  <c r="AP890" i="8"/>
  <c r="AB51" i="9"/>
  <c r="AF51" i="9" s="1"/>
  <c r="AI707" i="8"/>
  <c r="P707" i="8" s="1"/>
  <c r="AA44" i="9"/>
  <c r="AE44" i="9" s="1"/>
  <c r="K43" i="9"/>
  <c r="AA43" i="9" s="1"/>
  <c r="AE43" i="9" s="1"/>
  <c r="AB62" i="9"/>
  <c r="AF62" i="9" s="1"/>
  <c r="AI718" i="8"/>
  <c r="P718" i="8" s="1"/>
  <c r="AB52" i="9"/>
  <c r="AF52" i="9" s="1"/>
  <c r="AI708" i="8"/>
  <c r="P708" i="8" s="1"/>
  <c r="X44" i="9"/>
  <c r="D28" i="31" s="1"/>
  <c r="AP2" i="9"/>
  <c r="U2" i="9"/>
  <c r="K2" i="9"/>
  <c r="BE6" i="17" s="1"/>
  <c r="BE6" i="18" s="1"/>
  <c r="AN2" i="9"/>
  <c r="I2" i="9"/>
  <c r="BE5" i="17" s="1"/>
  <c r="BE5" i="18" s="1"/>
  <c r="S2" i="9"/>
  <c r="S148" i="9"/>
  <c r="AN148" i="9"/>
  <c r="S1" i="9"/>
  <c r="AN1" i="9"/>
  <c r="D149" i="7"/>
  <c r="D153" i="7" s="1"/>
  <c r="K87" i="11"/>
  <c r="P255" i="8"/>
  <c r="G114" i="11"/>
  <c r="H196" i="11"/>
  <c r="D289" i="11"/>
  <c r="G257" i="11"/>
  <c r="G234" i="11"/>
  <c r="G233" i="11" s="1"/>
  <c r="D225" i="11"/>
  <c r="C149" i="7"/>
  <c r="C153" i="7" s="1"/>
  <c r="H263" i="11"/>
  <c r="P210" i="8"/>
  <c r="V206" i="9"/>
  <c r="X206" i="9" s="1"/>
  <c r="AK305" i="8"/>
  <c r="DA32" i="26" l="1"/>
  <c r="DL32" i="26"/>
  <c r="DR32" i="26"/>
  <c r="G416" i="11"/>
  <c r="F19" i="9"/>
  <c r="I19" i="9" s="1"/>
  <c r="G92" i="11"/>
  <c r="F41" i="9" s="1"/>
  <c r="I41" i="9" s="1"/>
  <c r="CE29" i="26"/>
  <c r="CU32" i="26"/>
  <c r="CJ32" i="26"/>
  <c r="DW32" i="26"/>
  <c r="DF32" i="26"/>
  <c r="CP32" i="26"/>
  <c r="CE32" i="26"/>
  <c r="L167" i="9"/>
  <c r="N167" i="9" s="1"/>
  <c r="AF167" i="9" s="1"/>
  <c r="EH29" i="26"/>
  <c r="EH32" i="26"/>
  <c r="EC32" i="26"/>
  <c r="F90" i="9"/>
  <c r="X231" i="8"/>
  <c r="FO9" i="20"/>
  <c r="ES9" i="20"/>
  <c r="DW9" i="20"/>
  <c r="EN9" i="20"/>
  <c r="DL9" i="20"/>
  <c r="FJ9" i="20"/>
  <c r="EH9" i="20"/>
  <c r="EC9" i="20"/>
  <c r="DR9" i="20"/>
  <c r="FD9" i="20"/>
  <c r="EY9" i="20"/>
  <c r="GN24" i="18"/>
  <c r="FR24" i="18"/>
  <c r="EV24" i="18"/>
  <c r="GH24" i="18"/>
  <c r="FG24" i="18"/>
  <c r="GC24" i="18"/>
  <c r="FA24" i="18"/>
  <c r="GS24" i="18"/>
  <c r="FW24" i="18"/>
  <c r="EP24" i="18"/>
  <c r="FL24" i="18"/>
  <c r="FJ7" i="21"/>
  <c r="EN7" i="21"/>
  <c r="DR7" i="21"/>
  <c r="FD7" i="21"/>
  <c r="EH7" i="21"/>
  <c r="DL7" i="21"/>
  <c r="EY7" i="21"/>
  <c r="EC7" i="21"/>
  <c r="ES7" i="21"/>
  <c r="DW7" i="21"/>
  <c r="FO7" i="21"/>
  <c r="FJ33" i="20"/>
  <c r="EN33" i="20"/>
  <c r="DR33" i="20"/>
  <c r="FD33" i="20"/>
  <c r="EH33" i="20"/>
  <c r="DL33" i="20"/>
  <c r="EY33" i="20"/>
  <c r="EC33" i="20"/>
  <c r="DW33" i="20"/>
  <c r="FO33" i="20"/>
  <c r="ES33" i="20"/>
  <c r="CS32" i="19"/>
  <c r="BW32" i="19"/>
  <c r="BA32" i="19"/>
  <c r="CN32" i="19"/>
  <c r="BR32" i="19"/>
  <c r="DD32" i="19"/>
  <c r="BL32" i="19"/>
  <c r="CY32" i="19"/>
  <c r="BG32" i="19"/>
  <c r="CC32" i="19"/>
  <c r="CH32" i="19"/>
  <c r="GS6" i="24"/>
  <c r="FW6" i="24"/>
  <c r="FA6" i="24"/>
  <c r="GN6" i="24"/>
  <c r="FR6" i="24"/>
  <c r="EV6" i="24"/>
  <c r="FL6" i="24"/>
  <c r="FG6" i="24"/>
  <c r="GH6" i="24"/>
  <c r="EP6" i="24"/>
  <c r="GC6" i="24"/>
  <c r="FO21" i="20"/>
  <c r="ES21" i="20"/>
  <c r="DW21" i="20"/>
  <c r="FJ21" i="20"/>
  <c r="EH21" i="20"/>
  <c r="FD21" i="20"/>
  <c r="EC21" i="20"/>
  <c r="EY21" i="20"/>
  <c r="DR21" i="20"/>
  <c r="DL21" i="20"/>
  <c r="EN21" i="20"/>
  <c r="CN34" i="19"/>
  <c r="BR34" i="19"/>
  <c r="DD34" i="19"/>
  <c r="CH34" i="19"/>
  <c r="BL34" i="19"/>
  <c r="CY34" i="19"/>
  <c r="BG34" i="19"/>
  <c r="CS34" i="19"/>
  <c r="BA34" i="19"/>
  <c r="CC34" i="19"/>
  <c r="BW34" i="19"/>
  <c r="EC6" i="24"/>
  <c r="DF6" i="24"/>
  <c r="CJ6" i="24"/>
  <c r="DW6" i="24"/>
  <c r="DA6" i="24"/>
  <c r="CE6" i="24"/>
  <c r="DR6" i="24"/>
  <c r="DL6" i="24"/>
  <c r="CU6" i="24"/>
  <c r="EH6" i="24"/>
  <c r="CP6" i="24"/>
  <c r="FO13" i="20"/>
  <c r="ES13" i="20"/>
  <c r="DW13" i="20"/>
  <c r="FD13" i="20"/>
  <c r="EC13" i="20"/>
  <c r="EY13" i="20"/>
  <c r="DR13" i="20"/>
  <c r="DL13" i="20"/>
  <c r="FJ13" i="20"/>
  <c r="EN13" i="20"/>
  <c r="EH13" i="20"/>
  <c r="GN19" i="23"/>
  <c r="FR19" i="23"/>
  <c r="EV19" i="23"/>
  <c r="GC19" i="23"/>
  <c r="FA19" i="23"/>
  <c r="FW19" i="23"/>
  <c r="EP19" i="23"/>
  <c r="GS19" i="23"/>
  <c r="FL19" i="23"/>
  <c r="GH19" i="23"/>
  <c r="FG19" i="23"/>
  <c r="DR29" i="26"/>
  <c r="DL29" i="26"/>
  <c r="BL20" i="17"/>
  <c r="N197" i="9"/>
  <c r="C82" i="31" s="1"/>
  <c r="GS29" i="25"/>
  <c r="GC29" i="25"/>
  <c r="FJ29" i="18"/>
  <c r="EN29" i="18"/>
  <c r="DR29" i="18"/>
  <c r="FD29" i="18"/>
  <c r="EH29" i="18"/>
  <c r="DL29" i="18"/>
  <c r="EC29" i="18"/>
  <c r="FO29" i="18"/>
  <c r="DW29" i="18"/>
  <c r="ES29" i="18"/>
  <c r="EY29" i="18"/>
  <c r="GN8" i="19"/>
  <c r="FR8" i="19"/>
  <c r="EV8" i="19"/>
  <c r="GH8" i="19"/>
  <c r="FL8" i="19"/>
  <c r="EP8" i="19"/>
  <c r="FG8" i="19"/>
  <c r="GS8" i="19"/>
  <c r="FA8" i="19"/>
  <c r="FW8" i="19"/>
  <c r="GC8" i="19"/>
  <c r="GC16" i="22"/>
  <c r="FG16" i="22"/>
  <c r="GS16" i="22"/>
  <c r="FW16" i="22"/>
  <c r="FA16" i="22"/>
  <c r="GN16" i="22"/>
  <c r="FR16" i="22"/>
  <c r="EV16" i="22"/>
  <c r="GH16" i="22"/>
  <c r="FL16" i="22"/>
  <c r="EP16" i="22"/>
  <c r="FO7" i="20"/>
  <c r="ES7" i="20"/>
  <c r="DW7" i="20"/>
  <c r="FJ7" i="20"/>
  <c r="EN7" i="20"/>
  <c r="DR7" i="20"/>
  <c r="FD7" i="20"/>
  <c r="DL7" i="20"/>
  <c r="EY7" i="20"/>
  <c r="EH7" i="20"/>
  <c r="EC7" i="20"/>
  <c r="E80" i="11"/>
  <c r="G3" i="4" s="1"/>
  <c r="CU29" i="26"/>
  <c r="CP29" i="26"/>
  <c r="CJ29" i="26"/>
  <c r="EY7" i="19"/>
  <c r="EC7" i="19"/>
  <c r="FO7" i="19"/>
  <c r="ES7" i="19"/>
  <c r="DW7" i="19"/>
  <c r="FJ7" i="19"/>
  <c r="DR7" i="19"/>
  <c r="FD7" i="19"/>
  <c r="DL7" i="19"/>
  <c r="EN7" i="19"/>
  <c r="EH7" i="19"/>
  <c r="GH20" i="22"/>
  <c r="FL20" i="22"/>
  <c r="EP20" i="22"/>
  <c r="GN20" i="22"/>
  <c r="FG20" i="22"/>
  <c r="GC20" i="22"/>
  <c r="FA20" i="22"/>
  <c r="FW20" i="22"/>
  <c r="EV20" i="22"/>
  <c r="GS20" i="22"/>
  <c r="FR20" i="22"/>
  <c r="EY9" i="19"/>
  <c r="EC9" i="19"/>
  <c r="FO9" i="19"/>
  <c r="ES9" i="19"/>
  <c r="DW9" i="19"/>
  <c r="EN9" i="19"/>
  <c r="EH9" i="19"/>
  <c r="FJ9" i="19"/>
  <c r="DR9" i="19"/>
  <c r="FD9" i="19"/>
  <c r="DL9" i="19"/>
  <c r="FO19" i="22"/>
  <c r="ES19" i="22"/>
  <c r="DW19" i="22"/>
  <c r="FJ19" i="22"/>
  <c r="EN19" i="22"/>
  <c r="DR19" i="22"/>
  <c r="FD19" i="22"/>
  <c r="EH19" i="22"/>
  <c r="DL19" i="22"/>
  <c r="EY19" i="22"/>
  <c r="EC19" i="22"/>
  <c r="EY23" i="18"/>
  <c r="EC23" i="18"/>
  <c r="FJ23" i="18"/>
  <c r="EH23" i="18"/>
  <c r="EN23" i="18"/>
  <c r="FD23" i="18"/>
  <c r="DW23" i="18"/>
  <c r="FO23" i="18"/>
  <c r="ES23" i="18"/>
  <c r="DR23" i="18"/>
  <c r="DL23" i="18"/>
  <c r="EY13" i="21"/>
  <c r="EC13" i="21"/>
  <c r="FO13" i="21"/>
  <c r="ES13" i="21"/>
  <c r="DW13" i="21"/>
  <c r="FJ13" i="21"/>
  <c r="EN13" i="21"/>
  <c r="DR13" i="21"/>
  <c r="EH13" i="21"/>
  <c r="DL13" i="21"/>
  <c r="FD13" i="21"/>
  <c r="FO19" i="20"/>
  <c r="ES19" i="20"/>
  <c r="DW19" i="20"/>
  <c r="EN19" i="20"/>
  <c r="DL19" i="20"/>
  <c r="FJ19" i="20"/>
  <c r="EH19" i="20"/>
  <c r="FD19" i="20"/>
  <c r="EC19" i="20"/>
  <c r="DR19" i="20"/>
  <c r="EY19" i="20"/>
  <c r="CY33" i="19"/>
  <c r="CC33" i="19"/>
  <c r="BG33" i="19"/>
  <c r="CS33" i="19"/>
  <c r="BW33" i="19"/>
  <c r="BA33" i="19"/>
  <c r="CN33" i="19"/>
  <c r="CH33" i="19"/>
  <c r="BR33" i="19"/>
  <c r="DD33" i="19"/>
  <c r="BL33" i="19"/>
  <c r="FO15" i="20"/>
  <c r="ES15" i="20"/>
  <c r="DW15" i="20"/>
  <c r="EY15" i="20"/>
  <c r="DR15" i="20"/>
  <c r="EN15" i="20"/>
  <c r="DL15" i="20"/>
  <c r="FJ15" i="20"/>
  <c r="FD15" i="20"/>
  <c r="EH15" i="20"/>
  <c r="EC15" i="20"/>
  <c r="L21" i="9"/>
  <c r="M21" i="9" s="1"/>
  <c r="AA21" i="9" s="1"/>
  <c r="AE21" i="9" s="1"/>
  <c r="CC16" i="18" s="1"/>
  <c r="DA29" i="26"/>
  <c r="DW29" i="26"/>
  <c r="FW29" i="25"/>
  <c r="GH29" i="25"/>
  <c r="FD23" i="20"/>
  <c r="EH23" i="20"/>
  <c r="DL23" i="20"/>
  <c r="FO23" i="20"/>
  <c r="ES23" i="20"/>
  <c r="DW23" i="20"/>
  <c r="EC23" i="20"/>
  <c r="FJ23" i="20"/>
  <c r="DR23" i="20"/>
  <c r="EY23" i="20"/>
  <c r="EN23" i="20"/>
  <c r="AL69" i="9"/>
  <c r="AN69" i="9" s="1"/>
  <c r="AG153" i="9"/>
  <c r="GS11" i="25" s="1"/>
  <c r="V160" i="9"/>
  <c r="X160" i="9" s="1"/>
  <c r="AG160" i="9" s="1"/>
  <c r="GS18" i="25" s="1"/>
  <c r="AG198" i="9"/>
  <c r="FG29" i="25"/>
  <c r="EP29" i="25"/>
  <c r="X9" i="9"/>
  <c r="AC9" i="9" s="1"/>
  <c r="AG9" i="9" s="1"/>
  <c r="EV20" i="17" s="1"/>
  <c r="K357" i="11"/>
  <c r="FA25" i="25"/>
  <c r="EV25" i="25"/>
  <c r="FL25" i="25"/>
  <c r="AP1457" i="8"/>
  <c r="BR20" i="17"/>
  <c r="F86" i="9"/>
  <c r="I86" i="9" s="1"/>
  <c r="N86" i="9" s="1"/>
  <c r="AB86" i="9" s="1"/>
  <c r="AF86" i="9" s="1"/>
  <c r="CU30" i="22" s="1"/>
  <c r="CY20" i="17"/>
  <c r="K170" i="11"/>
  <c r="V151" i="9"/>
  <c r="L165" i="7"/>
  <c r="L168" i="7" s="1"/>
  <c r="Q130" i="9" s="1"/>
  <c r="X10" i="9"/>
  <c r="D9" i="31" s="1"/>
  <c r="AC80" i="9"/>
  <c r="AG80" i="9" s="1"/>
  <c r="GN22" i="22" s="1"/>
  <c r="AO824" i="8"/>
  <c r="AP19" i="10"/>
  <c r="AP117" i="10" s="1"/>
  <c r="BD117" i="10" s="1"/>
  <c r="AO1194" i="8"/>
  <c r="AC145" i="9"/>
  <c r="AG145" i="9" s="1"/>
  <c r="GC31" i="24" s="1"/>
  <c r="AO1058" i="8"/>
  <c r="C12" i="7"/>
  <c r="C13" i="7" s="1"/>
  <c r="Q425" i="8" s="1"/>
  <c r="Q444" i="8" s="1"/>
  <c r="AK327" i="8"/>
  <c r="AK320" i="8" s="1"/>
  <c r="AK331" i="8" s="1"/>
  <c r="L20" i="9"/>
  <c r="M20" i="9" s="1"/>
  <c r="AA20" i="9" s="1"/>
  <c r="AE20" i="9" s="1"/>
  <c r="CS14" i="18" s="1"/>
  <c r="BE5" i="21"/>
  <c r="BE5" i="22"/>
  <c r="BE5" i="19"/>
  <c r="BE5" i="20"/>
  <c r="AY4" i="22"/>
  <c r="CE24" i="22" s="1"/>
  <c r="CE5" i="23" s="1"/>
  <c r="CE5" i="24" s="1"/>
  <c r="CE6" i="25" s="1"/>
  <c r="AY4" i="19"/>
  <c r="AY4" i="21"/>
  <c r="AY4" i="20"/>
  <c r="BW5" i="27"/>
  <c r="BW5" i="26"/>
  <c r="BW5" i="24"/>
  <c r="BW5" i="25"/>
  <c r="BE6" i="21"/>
  <c r="BE6" i="19"/>
  <c r="BE6" i="20"/>
  <c r="BE6" i="22"/>
  <c r="FC6" i="17"/>
  <c r="FC6" i="18" s="1"/>
  <c r="DJ5" i="17"/>
  <c r="DJ5" i="18" s="1"/>
  <c r="DF27" i="26"/>
  <c r="BW20" i="17"/>
  <c r="CN20" i="17"/>
  <c r="AO425" i="8"/>
  <c r="AO444" i="8" s="1"/>
  <c r="CP27" i="26"/>
  <c r="CC20" i="17"/>
  <c r="BG20" i="17"/>
  <c r="BA21" i="22"/>
  <c r="BA20" i="17"/>
  <c r="CU27" i="26"/>
  <c r="CS20" i="17"/>
  <c r="DD20" i="17"/>
  <c r="BW21" i="22"/>
  <c r="K86" i="7"/>
  <c r="K91" i="7" s="1"/>
  <c r="BB19" i="10"/>
  <c r="V20" i="9"/>
  <c r="W20" i="9" s="1"/>
  <c r="X20" i="9" s="1"/>
  <c r="AC20" i="9" s="1"/>
  <c r="AG20" i="9" s="1"/>
  <c r="FW14" i="18" s="1"/>
  <c r="BD19" i="10"/>
  <c r="FG25" i="25"/>
  <c r="GH25" i="25"/>
  <c r="AN132" i="9"/>
  <c r="AS132" i="9" s="1"/>
  <c r="P132" i="9"/>
  <c r="K246" i="11"/>
  <c r="P90" i="9"/>
  <c r="AS83" i="9"/>
  <c r="K81" i="11"/>
  <c r="GS25" i="25"/>
  <c r="AF190" i="9"/>
  <c r="AI19" i="10"/>
  <c r="AI117" i="10" s="1"/>
  <c r="BB117" i="10" s="1"/>
  <c r="DF31" i="25"/>
  <c r="G327" i="11"/>
  <c r="L166" i="9"/>
  <c r="N166" i="9" s="1"/>
  <c r="AF166" i="9" s="1"/>
  <c r="DA24" i="25" s="1"/>
  <c r="P33" i="9"/>
  <c r="S33" i="9" s="1"/>
  <c r="X33" i="9" s="1"/>
  <c r="AC33" i="9" s="1"/>
  <c r="AG33" i="9" s="1"/>
  <c r="FW12" i="19" s="1"/>
  <c r="J213" i="11"/>
  <c r="H6" i="5" s="1"/>
  <c r="K271" i="11"/>
  <c r="V162" i="9" s="1"/>
  <c r="X162" i="9" s="1"/>
  <c r="AO1227" i="8" s="1"/>
  <c r="K371" i="11"/>
  <c r="GN25" i="25"/>
  <c r="FW25" i="25"/>
  <c r="V38" i="9"/>
  <c r="W38" i="9" s="1"/>
  <c r="GC25" i="25"/>
  <c r="FR25" i="25"/>
  <c r="AC61" i="9"/>
  <c r="AG61" i="9" s="1"/>
  <c r="GN12" i="21" s="1"/>
  <c r="D32" i="31"/>
  <c r="AL67" i="9"/>
  <c r="AN67" i="9" s="1"/>
  <c r="AS67" i="9" s="1"/>
  <c r="K331" i="11"/>
  <c r="AC39" i="9"/>
  <c r="AG39" i="9" s="1"/>
  <c r="FW24" i="19" s="1"/>
  <c r="D24" i="31"/>
  <c r="J80" i="11"/>
  <c r="H3" i="5" s="1"/>
  <c r="K411" i="11"/>
  <c r="K399" i="11"/>
  <c r="AG161" i="9"/>
  <c r="GN19" i="25" s="1"/>
  <c r="D67" i="31"/>
  <c r="X8" i="9"/>
  <c r="AN137" i="9"/>
  <c r="AS137" i="9" s="1"/>
  <c r="AG172" i="9"/>
  <c r="FR30" i="25" s="1"/>
  <c r="D73" i="31"/>
  <c r="X19" i="9"/>
  <c r="AK381" i="8"/>
  <c r="AK374" i="8" s="1"/>
  <c r="AK385" i="8" s="1"/>
  <c r="DF22" i="24"/>
  <c r="CJ31" i="25"/>
  <c r="AF153" i="9"/>
  <c r="DR11" i="25" s="1"/>
  <c r="L38" i="9"/>
  <c r="M38" i="9" s="1"/>
  <c r="AA38" i="9" s="1"/>
  <c r="AE38" i="9" s="1"/>
  <c r="CS22" i="19" s="1"/>
  <c r="EC31" i="25"/>
  <c r="EH31" i="25"/>
  <c r="CP31" i="25"/>
  <c r="F80" i="11"/>
  <c r="H3" i="4" s="1"/>
  <c r="EH11" i="27"/>
  <c r="CU31" i="25"/>
  <c r="DW31" i="25"/>
  <c r="DR27" i="26"/>
  <c r="DA27" i="26"/>
  <c r="EC27" i="26"/>
  <c r="DF22" i="26"/>
  <c r="F436" i="8"/>
  <c r="F429" i="8" s="1"/>
  <c r="AW429" i="8" s="1"/>
  <c r="G63" i="9"/>
  <c r="I63" i="9" s="1"/>
  <c r="N63" i="9" s="1"/>
  <c r="CE27" i="26"/>
  <c r="CJ27" i="26"/>
  <c r="DW22" i="26"/>
  <c r="DA31" i="25"/>
  <c r="R327" i="8"/>
  <c r="R320" i="8" s="1"/>
  <c r="G263" i="11"/>
  <c r="EH27" i="26"/>
  <c r="DW27" i="26"/>
  <c r="N114" i="7"/>
  <c r="K116" i="7" s="1"/>
  <c r="CS21" i="22"/>
  <c r="CY21" i="22"/>
  <c r="AB39" i="9"/>
  <c r="AF39" i="9" s="1"/>
  <c r="ES23" i="19" s="1"/>
  <c r="C24" i="31"/>
  <c r="G120" i="11"/>
  <c r="BG21" i="22"/>
  <c r="BL21" i="22"/>
  <c r="BR21" i="22"/>
  <c r="N80" i="9"/>
  <c r="DR31" i="25"/>
  <c r="CE31" i="25"/>
  <c r="AF161" i="9"/>
  <c r="DR19" i="25" s="1"/>
  <c r="C67" i="31"/>
  <c r="CC21" i="22"/>
  <c r="L202" i="9"/>
  <c r="N202" i="9" s="1"/>
  <c r="I30" i="9"/>
  <c r="Z30" i="9" s="1"/>
  <c r="AD30" i="9" s="1"/>
  <c r="L174" i="9"/>
  <c r="N174" i="9" s="1"/>
  <c r="DL22" i="24"/>
  <c r="CH21" i="22"/>
  <c r="DD21" i="22"/>
  <c r="AT245" i="8"/>
  <c r="AP1505" i="8"/>
  <c r="AP1461" i="8"/>
  <c r="AP1503" i="8"/>
  <c r="K189" i="7"/>
  <c r="K193" i="7" s="1"/>
  <c r="F22" i="9"/>
  <c r="I22" i="9" s="1"/>
  <c r="DW11" i="27"/>
  <c r="E349" i="11"/>
  <c r="G8" i="4" s="1"/>
  <c r="G271" i="11"/>
  <c r="L162" i="9" s="1"/>
  <c r="N162" i="9" s="1"/>
  <c r="AF1227" i="8" s="1"/>
  <c r="DA11" i="27"/>
  <c r="CJ25" i="25"/>
  <c r="DW25" i="25"/>
  <c r="CE25" i="25"/>
  <c r="EH25" i="25"/>
  <c r="CP25" i="25"/>
  <c r="EC25" i="25"/>
  <c r="DA25" i="25"/>
  <c r="DL25" i="25"/>
  <c r="DF25" i="25"/>
  <c r="DR25" i="25"/>
  <c r="CU25" i="25"/>
  <c r="G78" i="9"/>
  <c r="I78" i="9" s="1"/>
  <c r="I76" i="9" s="1"/>
  <c r="Z76" i="9" s="1"/>
  <c r="AD76" i="9" s="1"/>
  <c r="G380" i="11"/>
  <c r="EC22" i="26"/>
  <c r="CE22" i="26"/>
  <c r="CP22" i="26"/>
  <c r="EC22" i="24"/>
  <c r="CJ22" i="24"/>
  <c r="EH22" i="24"/>
  <c r="DA22" i="26"/>
  <c r="DR22" i="26"/>
  <c r="DL22" i="26"/>
  <c r="CP22" i="24"/>
  <c r="DW22" i="24"/>
  <c r="CU22" i="24"/>
  <c r="G289" i="11"/>
  <c r="L168" i="9" s="1"/>
  <c r="N168" i="9" s="1"/>
  <c r="G196" i="11"/>
  <c r="CJ22" i="26"/>
  <c r="CU22" i="26"/>
  <c r="DA22" i="24"/>
  <c r="CE22" i="24"/>
  <c r="L116" i="7"/>
  <c r="L115" i="7"/>
  <c r="J140" i="11"/>
  <c r="H5" i="5" s="1"/>
  <c r="K295" i="11"/>
  <c r="I262" i="11"/>
  <c r="G7" i="5" s="1"/>
  <c r="V157" i="9"/>
  <c r="X157" i="9" s="1"/>
  <c r="M141" i="7"/>
  <c r="AL119" i="9" s="1"/>
  <c r="AN119" i="9" s="1"/>
  <c r="AS119" i="9" s="1"/>
  <c r="AS104" i="9" s="1"/>
  <c r="I140" i="11"/>
  <c r="G5" i="5" s="1"/>
  <c r="K339" i="11"/>
  <c r="AS21" i="9"/>
  <c r="AO1212" i="8"/>
  <c r="K364" i="11"/>
  <c r="V155" i="9" s="1"/>
  <c r="X155" i="9" s="1"/>
  <c r="K403" i="11"/>
  <c r="I107" i="11"/>
  <c r="G4" i="5" s="1"/>
  <c r="H262" i="11"/>
  <c r="F7" i="5" s="1"/>
  <c r="M115" i="7"/>
  <c r="FW34" i="21"/>
  <c r="EV34" i="21"/>
  <c r="GC34" i="21"/>
  <c r="FA34" i="21"/>
  <c r="FL34" i="21"/>
  <c r="FG34" i="21"/>
  <c r="GN34" i="21"/>
  <c r="EP34" i="21"/>
  <c r="GS34" i="21"/>
  <c r="FR34" i="21"/>
  <c r="GH34" i="21"/>
  <c r="GC14" i="23"/>
  <c r="FG14" i="23"/>
  <c r="GS14" i="23"/>
  <c r="FW14" i="23"/>
  <c r="FA14" i="23"/>
  <c r="FL14" i="23"/>
  <c r="GN14" i="23"/>
  <c r="EV14" i="23"/>
  <c r="GH14" i="23"/>
  <c r="EP14" i="23"/>
  <c r="FR14" i="23"/>
  <c r="P22" i="9"/>
  <c r="S22" i="9" s="1"/>
  <c r="X22" i="9" s="1"/>
  <c r="AC22" i="9" s="1"/>
  <c r="AG22" i="9" s="1"/>
  <c r="AL126" i="9"/>
  <c r="AN126" i="9" s="1"/>
  <c r="AS126" i="9" s="1"/>
  <c r="AS125" i="9" s="1"/>
  <c r="V159" i="9"/>
  <c r="X159" i="9" s="1"/>
  <c r="D66" i="31" s="1"/>
  <c r="P97" i="9"/>
  <c r="S97" i="9" s="1"/>
  <c r="X97" i="9" s="1"/>
  <c r="AC97" i="9" s="1"/>
  <c r="AG97" i="9" s="1"/>
  <c r="GC15" i="23"/>
  <c r="FG15" i="23"/>
  <c r="GS15" i="23"/>
  <c r="FW15" i="23"/>
  <c r="FA15" i="23"/>
  <c r="FR15" i="23"/>
  <c r="FL15" i="23"/>
  <c r="GN15" i="23"/>
  <c r="EV15" i="23"/>
  <c r="GH15" i="23"/>
  <c r="EP15" i="23"/>
  <c r="D12" i="7"/>
  <c r="D13" i="7" s="1"/>
  <c r="Q27" i="9" s="1"/>
  <c r="S27" i="9" s="1"/>
  <c r="X27" i="9" s="1"/>
  <c r="L118" i="7"/>
  <c r="O118" i="7" s="1"/>
  <c r="L120" i="7" s="1"/>
  <c r="GC14" i="19"/>
  <c r="FG14" i="19"/>
  <c r="GS14" i="19"/>
  <c r="FW14" i="19"/>
  <c r="FA14" i="19"/>
  <c r="GN14" i="19"/>
  <c r="FR14" i="19"/>
  <c r="EV14" i="19"/>
  <c r="GH14" i="19"/>
  <c r="FL14" i="19"/>
  <c r="EP14" i="19"/>
  <c r="L30" i="7"/>
  <c r="L32" i="7" s="1"/>
  <c r="L204" i="7"/>
  <c r="L206" i="7" s="1"/>
  <c r="Q132" i="9" s="1"/>
  <c r="V202" i="9"/>
  <c r="X202" i="9" s="1"/>
  <c r="L211" i="7"/>
  <c r="L212" i="7" s="1"/>
  <c r="V188" i="9" s="1"/>
  <c r="X188" i="9" s="1"/>
  <c r="AG188" i="9" s="1"/>
  <c r="L122" i="7"/>
  <c r="O122" i="7" s="1"/>
  <c r="L123" i="7" s="1"/>
  <c r="T16" i="9"/>
  <c r="U16" i="9" s="1"/>
  <c r="L51" i="7"/>
  <c r="L53" i="7" s="1"/>
  <c r="Q78" i="9" s="1"/>
  <c r="S78" i="9" s="1"/>
  <c r="D145" i="7"/>
  <c r="D147" i="7" s="1"/>
  <c r="P142" i="9" s="1"/>
  <c r="L175" i="7"/>
  <c r="L177" i="7" s="1"/>
  <c r="Q137" i="9" s="1"/>
  <c r="S137" i="9" s="1"/>
  <c r="X137" i="9" s="1"/>
  <c r="AC137" i="9" s="1"/>
  <c r="AG137" i="9" s="1"/>
  <c r="GS21" i="26"/>
  <c r="FW21" i="26"/>
  <c r="FA21" i="26"/>
  <c r="GN21" i="26"/>
  <c r="FR21" i="26"/>
  <c r="EV21" i="26"/>
  <c r="GH21" i="26"/>
  <c r="FL21" i="26"/>
  <c r="EP21" i="26"/>
  <c r="GC21" i="26"/>
  <c r="FG21" i="26"/>
  <c r="V16" i="9"/>
  <c r="W16" i="9" s="1"/>
  <c r="R381" i="8"/>
  <c r="R374" i="8" s="1"/>
  <c r="R385" i="8" s="1"/>
  <c r="GS27" i="26"/>
  <c r="FW27" i="26"/>
  <c r="FA27" i="26"/>
  <c r="GN27" i="26"/>
  <c r="FR27" i="26"/>
  <c r="EV27" i="26"/>
  <c r="GH27" i="26"/>
  <c r="FL27" i="26"/>
  <c r="EP27" i="26"/>
  <c r="FG27" i="26"/>
  <c r="GC27" i="26"/>
  <c r="GS23" i="26"/>
  <c r="FW23" i="26"/>
  <c r="FA23" i="26"/>
  <c r="GN23" i="26"/>
  <c r="FR23" i="26"/>
  <c r="EV23" i="26"/>
  <c r="GH23" i="26"/>
  <c r="FL23" i="26"/>
  <c r="EP23" i="26"/>
  <c r="FG23" i="26"/>
  <c r="GC23" i="26"/>
  <c r="P21" i="9"/>
  <c r="S21" i="9" s="1"/>
  <c r="GN30" i="25"/>
  <c r="D120" i="7"/>
  <c r="G120" i="7" s="1"/>
  <c r="D124" i="7" s="1"/>
  <c r="D126" i="7" s="1"/>
  <c r="Q134" i="9" s="1"/>
  <c r="S134" i="9" s="1"/>
  <c r="X134" i="9" s="1"/>
  <c r="AC134" i="9" s="1"/>
  <c r="AG134" i="9" s="1"/>
  <c r="P87" i="9"/>
  <c r="S87" i="9" s="1"/>
  <c r="X87" i="9" s="1"/>
  <c r="V200" i="9"/>
  <c r="X200" i="9" s="1"/>
  <c r="AO1244" i="8" s="1"/>
  <c r="L96" i="7"/>
  <c r="L100" i="7" s="1"/>
  <c r="L126" i="7"/>
  <c r="O126" i="7" s="1"/>
  <c r="L128" i="7" s="1"/>
  <c r="GS22" i="24"/>
  <c r="FW22" i="24"/>
  <c r="FA22" i="24"/>
  <c r="GC22" i="24"/>
  <c r="EV22" i="24"/>
  <c r="FR22" i="24"/>
  <c r="EP22" i="24"/>
  <c r="GN22" i="24"/>
  <c r="FL22" i="24"/>
  <c r="GH22" i="24"/>
  <c r="FG22" i="24"/>
  <c r="GS22" i="26"/>
  <c r="FW22" i="26"/>
  <c r="FA22" i="26"/>
  <c r="GN22" i="26"/>
  <c r="FR22" i="26"/>
  <c r="EV22" i="26"/>
  <c r="GH22" i="26"/>
  <c r="FL22" i="26"/>
  <c r="EP22" i="26"/>
  <c r="GC22" i="26"/>
  <c r="FG22" i="26"/>
  <c r="P16" i="9"/>
  <c r="S16" i="9" s="1"/>
  <c r="GS26" i="24"/>
  <c r="FW26" i="24"/>
  <c r="FA26" i="24"/>
  <c r="GC26" i="24"/>
  <c r="EV26" i="24"/>
  <c r="GH26" i="24"/>
  <c r="EP26" i="24"/>
  <c r="FR26" i="24"/>
  <c r="FL26" i="24"/>
  <c r="GN26" i="24"/>
  <c r="FG26" i="24"/>
  <c r="L34" i="7"/>
  <c r="L36" i="7" s="1"/>
  <c r="GC8" i="23"/>
  <c r="FG8" i="23"/>
  <c r="GS8" i="23"/>
  <c r="FW8" i="23"/>
  <c r="FA8" i="23"/>
  <c r="GH8" i="23"/>
  <c r="EP8" i="23"/>
  <c r="FR8" i="23"/>
  <c r="FL8" i="23"/>
  <c r="EV8" i="23"/>
  <c r="GN8" i="23"/>
  <c r="D193" i="7"/>
  <c r="D195" i="7" s="1"/>
  <c r="Q147" i="9" s="1"/>
  <c r="S147" i="9" s="1"/>
  <c r="X147" i="9" s="1"/>
  <c r="X143" i="9" s="1"/>
  <c r="FL18" i="25"/>
  <c r="GN18" i="25"/>
  <c r="FW18" i="25"/>
  <c r="V154" i="9"/>
  <c r="X154" i="9" s="1"/>
  <c r="L216" i="7"/>
  <c r="L217" i="7" s="1"/>
  <c r="V184" i="9" s="1"/>
  <c r="X184" i="9" s="1"/>
  <c r="X183" i="9" s="1"/>
  <c r="AG183" i="9" s="1"/>
  <c r="GS29" i="26"/>
  <c r="FW29" i="26"/>
  <c r="FA29" i="26"/>
  <c r="GN29" i="26"/>
  <c r="FR29" i="26"/>
  <c r="EV29" i="26"/>
  <c r="GH29" i="26"/>
  <c r="FL29" i="26"/>
  <c r="EP29" i="26"/>
  <c r="GC29" i="26"/>
  <c r="FG29" i="26"/>
  <c r="P17" i="9"/>
  <c r="S17" i="9" s="1"/>
  <c r="X17" i="9" s="1"/>
  <c r="AC17" i="9" s="1"/>
  <c r="AG17" i="9" s="1"/>
  <c r="V168" i="9"/>
  <c r="X168" i="9" s="1"/>
  <c r="GC11" i="27"/>
  <c r="FG11" i="27"/>
  <c r="GS11" i="27"/>
  <c r="FW11" i="27"/>
  <c r="FA11" i="27"/>
  <c r="GN11" i="27"/>
  <c r="FR11" i="27"/>
  <c r="EV11" i="27"/>
  <c r="EP11" i="27"/>
  <c r="GH11" i="27"/>
  <c r="FL11" i="27"/>
  <c r="GN12" i="19"/>
  <c r="FL12" i="19"/>
  <c r="L14" i="7"/>
  <c r="L16" i="7" s="1"/>
  <c r="Q63" i="9" s="1"/>
  <c r="S63" i="9" s="1"/>
  <c r="X63" i="9" s="1"/>
  <c r="AC63" i="9" s="1"/>
  <c r="AG63" i="9" s="1"/>
  <c r="L78" i="7"/>
  <c r="L82" i="7" s="1"/>
  <c r="GN32" i="22"/>
  <c r="FR32" i="22"/>
  <c r="EV32" i="22"/>
  <c r="GS32" i="22"/>
  <c r="FL32" i="22"/>
  <c r="GH32" i="22"/>
  <c r="FG32" i="22"/>
  <c r="GC32" i="22"/>
  <c r="FA32" i="22"/>
  <c r="FW32" i="22"/>
  <c r="EP32" i="22"/>
  <c r="L189" i="7"/>
  <c r="L193" i="7" s="1"/>
  <c r="Q126" i="9" s="1"/>
  <c r="S126" i="9" s="1"/>
  <c r="X125" i="9" s="1"/>
  <c r="D48" i="31" s="1"/>
  <c r="D216" i="7"/>
  <c r="D217" i="7" s="1"/>
  <c r="V180" i="9" s="1"/>
  <c r="X180" i="9" s="1"/>
  <c r="X179" i="9" s="1"/>
  <c r="T15" i="9"/>
  <c r="U15" i="9" s="1"/>
  <c r="X15" i="9" s="1"/>
  <c r="GC32" i="26"/>
  <c r="FG32" i="26"/>
  <c r="GS32" i="26"/>
  <c r="FW32" i="26"/>
  <c r="FA32" i="26"/>
  <c r="GN32" i="26"/>
  <c r="FR32" i="26"/>
  <c r="EV32" i="26"/>
  <c r="EP32" i="26"/>
  <c r="GH32" i="26"/>
  <c r="FL32" i="26"/>
  <c r="V194" i="9"/>
  <c r="X194" i="9" s="1"/>
  <c r="AG194" i="9" s="1"/>
  <c r="GC12" i="27"/>
  <c r="FG12" i="27"/>
  <c r="GS12" i="27"/>
  <c r="FW12" i="27"/>
  <c r="FA12" i="27"/>
  <c r="GN12" i="27"/>
  <c r="FR12" i="27"/>
  <c r="EV12" i="27"/>
  <c r="EP12" i="27"/>
  <c r="FL12" i="27"/>
  <c r="GH12" i="27"/>
  <c r="V24" i="9"/>
  <c r="W24" i="9" s="1"/>
  <c r="W23" i="9" s="1"/>
  <c r="F480" i="8"/>
  <c r="G112" i="7"/>
  <c r="D113" i="7" s="1"/>
  <c r="D115" i="7" s="1"/>
  <c r="Q60" i="9" s="1"/>
  <c r="S60" i="9" s="1"/>
  <c r="X60" i="9" s="1"/>
  <c r="AC60" i="9" s="1"/>
  <c r="AG60" i="9" s="1"/>
  <c r="D17" i="7"/>
  <c r="D18" i="7" s="1"/>
  <c r="Y469" i="8" s="1"/>
  <c r="GN29" i="22"/>
  <c r="FR29" i="22"/>
  <c r="EV29" i="22"/>
  <c r="GH29" i="22"/>
  <c r="FG29" i="22"/>
  <c r="GC29" i="22"/>
  <c r="FA29" i="22"/>
  <c r="FW29" i="22"/>
  <c r="EP29" i="22"/>
  <c r="GS29" i="22"/>
  <c r="FL29" i="22"/>
  <c r="J262" i="11"/>
  <c r="H7" i="5" s="1"/>
  <c r="L86" i="7"/>
  <c r="L91" i="7" s="1"/>
  <c r="D40" i="7"/>
  <c r="D42" i="7" s="1"/>
  <c r="V21" i="9" s="1"/>
  <c r="W21" i="9" s="1"/>
  <c r="L110" i="7"/>
  <c r="O110" i="7" s="1"/>
  <c r="L112" i="7" s="1"/>
  <c r="GN20" i="17"/>
  <c r="FL20" i="17"/>
  <c r="GS20" i="17"/>
  <c r="GN31" i="25"/>
  <c r="FR31" i="25"/>
  <c r="EV31" i="25"/>
  <c r="GH31" i="25"/>
  <c r="FL31" i="25"/>
  <c r="EP31" i="25"/>
  <c r="GC31" i="25"/>
  <c r="FW31" i="25"/>
  <c r="FG31" i="25"/>
  <c r="GS31" i="25"/>
  <c r="FA31" i="25"/>
  <c r="V195" i="9"/>
  <c r="X195" i="9" s="1"/>
  <c r="AG195" i="9" s="1"/>
  <c r="G403" i="11"/>
  <c r="G132" i="9"/>
  <c r="F84" i="9"/>
  <c r="I84" i="9" s="1"/>
  <c r="N84" i="9" s="1"/>
  <c r="AB84" i="9" s="1"/>
  <c r="AF84" i="9" s="1"/>
  <c r="G278" i="11"/>
  <c r="G15" i="11"/>
  <c r="G331" i="11"/>
  <c r="AT303" i="8"/>
  <c r="AP1463" i="8"/>
  <c r="F140" i="11"/>
  <c r="H5" i="4" s="1"/>
  <c r="F120" i="7"/>
  <c r="C121" i="7" s="1"/>
  <c r="C123" i="7" s="1"/>
  <c r="G64" i="9" s="1"/>
  <c r="I64" i="9" s="1"/>
  <c r="K112" i="7"/>
  <c r="G137" i="9"/>
  <c r="I137" i="9" s="1"/>
  <c r="N137" i="9" s="1"/>
  <c r="AB137" i="9" s="1"/>
  <c r="AF137" i="9" s="1"/>
  <c r="M13" i="9"/>
  <c r="DF11" i="27"/>
  <c r="EC11" i="27"/>
  <c r="D107" i="11"/>
  <c r="F4" i="4" s="1"/>
  <c r="L157" i="9"/>
  <c r="N157" i="9" s="1"/>
  <c r="G364" i="11"/>
  <c r="L155" i="9" s="1"/>
  <c r="N155" i="9" s="1"/>
  <c r="E262" i="11"/>
  <c r="G7" i="4" s="1"/>
  <c r="G357" i="11"/>
  <c r="L154" i="9" s="1"/>
  <c r="N154" i="9" s="1"/>
  <c r="N99" i="9"/>
  <c r="CJ11" i="27"/>
  <c r="CE11" i="27"/>
  <c r="CP11" i="27"/>
  <c r="AT207" i="8"/>
  <c r="F33" i="9"/>
  <c r="I33" i="9" s="1"/>
  <c r="Z33" i="9" s="1"/>
  <c r="AD33" i="9" s="1"/>
  <c r="F262" i="11"/>
  <c r="H7" i="4" s="1"/>
  <c r="F107" i="11"/>
  <c r="H4" i="4" s="1"/>
  <c r="D213" i="11"/>
  <c r="F6" i="4" s="1"/>
  <c r="CU11" i="27"/>
  <c r="DR11" i="27"/>
  <c r="CN19" i="19"/>
  <c r="BR19" i="19"/>
  <c r="CY19" i="19"/>
  <c r="BW19" i="19"/>
  <c r="CS19" i="19"/>
  <c r="BL19" i="19"/>
  <c r="DD19" i="19"/>
  <c r="BA19" i="19"/>
  <c r="CH19" i="19"/>
  <c r="CC19" i="19"/>
  <c r="BG19" i="19"/>
  <c r="CS18" i="17"/>
  <c r="BW18" i="17"/>
  <c r="BA18" i="17"/>
  <c r="CN18" i="17"/>
  <c r="BL18" i="17"/>
  <c r="CC18" i="17"/>
  <c r="BR18" i="17"/>
  <c r="CH18" i="17"/>
  <c r="BG18" i="17"/>
  <c r="DD18" i="17"/>
  <c r="CY18" i="17"/>
  <c r="L200" i="9"/>
  <c r="N200" i="9" s="1"/>
  <c r="DL30" i="22"/>
  <c r="G214" i="11"/>
  <c r="F4" i="11"/>
  <c r="H2" i="4" s="1"/>
  <c r="AT313" i="8"/>
  <c r="G81" i="11"/>
  <c r="C189" i="7"/>
  <c r="C191" i="7" s="1"/>
  <c r="G145" i="9" s="1"/>
  <c r="I145" i="9" s="1"/>
  <c r="N145" i="9" s="1"/>
  <c r="AF1058" i="8" s="1"/>
  <c r="G339" i="11"/>
  <c r="F349" i="11"/>
  <c r="H8" i="4" s="1"/>
  <c r="CS25" i="19"/>
  <c r="BW25" i="19"/>
  <c r="BA25" i="19"/>
  <c r="CH25" i="19"/>
  <c r="BG25" i="19"/>
  <c r="DD25" i="19"/>
  <c r="CC25" i="19"/>
  <c r="CN25" i="19"/>
  <c r="CY25" i="19"/>
  <c r="BR25" i="19"/>
  <c r="BL25" i="19"/>
  <c r="DR23" i="25"/>
  <c r="CU23" i="25"/>
  <c r="EH23" i="25"/>
  <c r="DF23" i="25"/>
  <c r="CE23" i="25"/>
  <c r="DA23" i="25"/>
  <c r="EC23" i="25"/>
  <c r="CP23" i="25"/>
  <c r="DW23" i="25"/>
  <c r="CJ23" i="25"/>
  <c r="DL23" i="25"/>
  <c r="DR8" i="23"/>
  <c r="CU8" i="23"/>
  <c r="DL8" i="23"/>
  <c r="CJ8" i="23"/>
  <c r="DW8" i="23"/>
  <c r="CE8" i="23"/>
  <c r="EH8" i="23"/>
  <c r="CP8" i="23"/>
  <c r="EC8" i="23"/>
  <c r="DA8" i="23"/>
  <c r="DF8" i="23"/>
  <c r="L195" i="9"/>
  <c r="N195" i="9" s="1"/>
  <c r="AF195" i="9" s="1"/>
  <c r="AB100" i="9"/>
  <c r="AF100" i="9" s="1"/>
  <c r="F16" i="9"/>
  <c r="I16" i="9" s="1"/>
  <c r="Z16" i="9" s="1"/>
  <c r="AD16" i="9" s="1"/>
  <c r="BL14" i="18"/>
  <c r="BG14" i="18"/>
  <c r="BA14" i="18"/>
  <c r="K216" i="7"/>
  <c r="K217" i="7" s="1"/>
  <c r="L184" i="9" s="1"/>
  <c r="N184" i="9" s="1"/>
  <c r="N183" i="9" s="1"/>
  <c r="AF183" i="9" s="1"/>
  <c r="CS13" i="18"/>
  <c r="BW13" i="18"/>
  <c r="BA13" i="18"/>
  <c r="CY13" i="18"/>
  <c r="BR13" i="18"/>
  <c r="CN13" i="18"/>
  <c r="BL13" i="18"/>
  <c r="CH13" i="18"/>
  <c r="DD13" i="18"/>
  <c r="CC13" i="18"/>
  <c r="BG13" i="18"/>
  <c r="CN16" i="18"/>
  <c r="BW16" i="18"/>
  <c r="K128" i="7"/>
  <c r="EC32" i="22"/>
  <c r="DF32" i="22"/>
  <c r="CJ32" i="22"/>
  <c r="DR32" i="22"/>
  <c r="CP32" i="22"/>
  <c r="DA32" i="22"/>
  <c r="DL32" i="22"/>
  <c r="CU32" i="22"/>
  <c r="DW32" i="22"/>
  <c r="EH32" i="22"/>
  <c r="CE32" i="22"/>
  <c r="G243" i="11"/>
  <c r="K211" i="7"/>
  <c r="K212" i="7" s="1"/>
  <c r="L188" i="9" s="1"/>
  <c r="N188" i="9" s="1"/>
  <c r="AF188" i="9" s="1"/>
  <c r="N118" i="7"/>
  <c r="K120" i="7" s="1"/>
  <c r="F142" i="9"/>
  <c r="I142" i="9" s="1"/>
  <c r="N142" i="9" s="1"/>
  <c r="AI1043" i="8" s="1"/>
  <c r="F112" i="7"/>
  <c r="C113" i="7" s="1"/>
  <c r="C115" i="7" s="1"/>
  <c r="G60" i="9" s="1"/>
  <c r="I60" i="9" s="1"/>
  <c r="CN12" i="18"/>
  <c r="BR12" i="18"/>
  <c r="CY12" i="18"/>
  <c r="BW12" i="18"/>
  <c r="CS12" i="18"/>
  <c r="BL12" i="18"/>
  <c r="CH12" i="18"/>
  <c r="DD12" i="18"/>
  <c r="CC12" i="18"/>
  <c r="BG12" i="18"/>
  <c r="BA12" i="18"/>
  <c r="K34" i="7"/>
  <c r="K36" i="7" s="1"/>
  <c r="F97" i="9"/>
  <c r="I97" i="9" s="1"/>
  <c r="N97" i="9" s="1"/>
  <c r="AB97" i="9" s="1"/>
  <c r="AF97" i="9" s="1"/>
  <c r="D262" i="11"/>
  <c r="F7" i="4" s="1"/>
  <c r="C17" i="7"/>
  <c r="C18" i="7" s="1"/>
  <c r="G29" i="9" s="1"/>
  <c r="I29" i="9" s="1"/>
  <c r="J16" i="9"/>
  <c r="K16" i="9" s="1"/>
  <c r="AA16" i="9" s="1"/>
  <c r="AE16" i="9" s="1"/>
  <c r="E213" i="11"/>
  <c r="G6" i="4" s="1"/>
  <c r="DD22" i="17"/>
  <c r="CH22" i="17"/>
  <c r="BL22" i="17"/>
  <c r="CC22" i="17"/>
  <c r="BA22" i="17"/>
  <c r="BR22" i="17"/>
  <c r="BG22" i="17"/>
  <c r="CY22" i="17"/>
  <c r="BW22" i="17"/>
  <c r="CS22" i="17"/>
  <c r="CN22" i="17"/>
  <c r="C162" i="7"/>
  <c r="C163" i="7" s="1"/>
  <c r="G170" i="11"/>
  <c r="F21" i="9"/>
  <c r="I21" i="9" s="1"/>
  <c r="Z21" i="9" s="1"/>
  <c r="AD21" i="9" s="1"/>
  <c r="CY28" i="19"/>
  <c r="CC28" i="19"/>
  <c r="BG28" i="19"/>
  <c r="DD28" i="19"/>
  <c r="BW28" i="19"/>
  <c r="CS28" i="19"/>
  <c r="BR28" i="19"/>
  <c r="CH28" i="19"/>
  <c r="CN28" i="19"/>
  <c r="BL28" i="19"/>
  <c r="BA28" i="19"/>
  <c r="L160" i="9"/>
  <c r="N160" i="9" s="1"/>
  <c r="AF160" i="9" s="1"/>
  <c r="C193" i="7"/>
  <c r="C195" i="7" s="1"/>
  <c r="G147" i="9" s="1"/>
  <c r="I147" i="9" s="1"/>
  <c r="N147" i="9" s="1"/>
  <c r="CS15" i="17"/>
  <c r="BW15" i="17"/>
  <c r="BA15" i="17"/>
  <c r="DD15" i="17"/>
  <c r="BL15" i="17"/>
  <c r="CC15" i="17"/>
  <c r="CN15" i="17"/>
  <c r="BR15" i="17"/>
  <c r="CH15" i="17"/>
  <c r="CY15" i="17"/>
  <c r="BG15" i="17"/>
  <c r="K111" i="7"/>
  <c r="DR23" i="26"/>
  <c r="CU23" i="26"/>
  <c r="DW23" i="26"/>
  <c r="CP23" i="26"/>
  <c r="EH23" i="26"/>
  <c r="DA23" i="26"/>
  <c r="EC23" i="26"/>
  <c r="CJ23" i="26"/>
  <c r="DF23" i="26"/>
  <c r="CE23" i="26"/>
  <c r="DL23" i="26"/>
  <c r="CS8" i="18"/>
  <c r="BW8" i="18"/>
  <c r="BA8" i="18"/>
  <c r="CN8" i="18"/>
  <c r="BR8" i="18"/>
  <c r="CH8" i="18"/>
  <c r="BL8" i="18"/>
  <c r="BG8" i="18"/>
  <c r="CC8" i="18"/>
  <c r="DD8" i="18"/>
  <c r="CY8" i="18"/>
  <c r="DR26" i="24"/>
  <c r="CU26" i="24"/>
  <c r="EC26" i="24"/>
  <c r="DA26" i="24"/>
  <c r="DL26" i="24"/>
  <c r="CE26" i="24"/>
  <c r="DF26" i="24"/>
  <c r="CP26" i="24"/>
  <c r="EH26" i="24"/>
  <c r="CJ26" i="24"/>
  <c r="DW26" i="24"/>
  <c r="DR12" i="27"/>
  <c r="CU12" i="27"/>
  <c r="EC12" i="27"/>
  <c r="DA12" i="27"/>
  <c r="EH12" i="27"/>
  <c r="CP12" i="27"/>
  <c r="DW12" i="27"/>
  <c r="CJ12" i="27"/>
  <c r="DL12" i="27"/>
  <c r="DF12" i="27"/>
  <c r="CE12" i="27"/>
  <c r="AT302" i="8"/>
  <c r="F17" i="9"/>
  <c r="I17" i="9" s="1"/>
  <c r="Z17" i="9" s="1"/>
  <c r="AD17" i="9" s="1"/>
  <c r="FJ25" i="19"/>
  <c r="EN25" i="19"/>
  <c r="DR25" i="19"/>
  <c r="ES25" i="19"/>
  <c r="DL25" i="19"/>
  <c r="FO25" i="19"/>
  <c r="EH25" i="19"/>
  <c r="EY25" i="19"/>
  <c r="EC25" i="19"/>
  <c r="DW25" i="19"/>
  <c r="FD25" i="19"/>
  <c r="K122" i="7"/>
  <c r="N122" i="7" s="1"/>
  <c r="K123" i="7" s="1"/>
  <c r="EH15" i="23"/>
  <c r="DL15" i="23"/>
  <c r="CP15" i="23"/>
  <c r="DF15" i="23"/>
  <c r="CE15" i="23"/>
  <c r="EC15" i="23"/>
  <c r="DA15" i="23"/>
  <c r="CU15" i="23"/>
  <c r="DW15" i="23"/>
  <c r="DR15" i="23"/>
  <c r="CJ15" i="23"/>
  <c r="F87" i="9"/>
  <c r="I87" i="9" s="1"/>
  <c r="N87" i="9" s="1"/>
  <c r="EH29" i="22"/>
  <c r="DL29" i="22"/>
  <c r="CP29" i="22"/>
  <c r="DW29" i="22"/>
  <c r="CU29" i="22"/>
  <c r="EC29" i="22"/>
  <c r="CJ29" i="22"/>
  <c r="CE29" i="22"/>
  <c r="DR29" i="22"/>
  <c r="DA29" i="22"/>
  <c r="DF29" i="22"/>
  <c r="K96" i="7"/>
  <c r="K100" i="7" s="1"/>
  <c r="CS10" i="18"/>
  <c r="BW10" i="18"/>
  <c r="BA10" i="18"/>
  <c r="DD10" i="18"/>
  <c r="CC10" i="18"/>
  <c r="CY10" i="18"/>
  <c r="BR10" i="18"/>
  <c r="CN10" i="18"/>
  <c r="BL10" i="18"/>
  <c r="BG10" i="18"/>
  <c r="CH10" i="18"/>
  <c r="E140" i="11"/>
  <c r="G5" i="4" s="1"/>
  <c r="K161" i="7"/>
  <c r="K163" i="7" s="1"/>
  <c r="DR32" i="23"/>
  <c r="CU32" i="23"/>
  <c r="EC32" i="23"/>
  <c r="DA32" i="23"/>
  <c r="DW32" i="23"/>
  <c r="CP32" i="23"/>
  <c r="CJ32" i="23"/>
  <c r="CE32" i="23"/>
  <c r="EH32" i="23"/>
  <c r="DL32" i="23"/>
  <c r="DF32" i="23"/>
  <c r="K30" i="7"/>
  <c r="K32" i="7" s="1"/>
  <c r="K179" i="7"/>
  <c r="K184" i="7" s="1"/>
  <c r="G126" i="9" s="1"/>
  <c r="I126" i="9" s="1"/>
  <c r="C216" i="7"/>
  <c r="C217" i="7" s="1"/>
  <c r="L180" i="9" s="1"/>
  <c r="N180" i="9" s="1"/>
  <c r="J349" i="11"/>
  <c r="H8" i="5" s="1"/>
  <c r="I349" i="11"/>
  <c r="G8" i="5" s="1"/>
  <c r="AS11" i="9"/>
  <c r="AN90" i="9"/>
  <c r="AS90" i="9" s="1"/>
  <c r="AS89" i="9" s="1"/>
  <c r="K196" i="11"/>
  <c r="AL63" i="9"/>
  <c r="AN63" i="9" s="1"/>
  <c r="AS63" i="9" s="1"/>
  <c r="U5" i="9"/>
  <c r="Q142" i="9"/>
  <c r="I4" i="11"/>
  <c r="G2" i="5" s="1"/>
  <c r="AS19" i="9"/>
  <c r="I80" i="11"/>
  <c r="G3" i="5" s="1"/>
  <c r="AR5" i="9"/>
  <c r="AR4" i="9" s="1"/>
  <c r="AR3" i="9" s="1"/>
  <c r="H213" i="11"/>
  <c r="F6" i="5" s="1"/>
  <c r="J4" i="11"/>
  <c r="H2" i="5" s="1"/>
  <c r="K29" i="11"/>
  <c r="AL24" i="9"/>
  <c r="AN24" i="9" s="1"/>
  <c r="Z19" i="9"/>
  <c r="AD19" i="9" s="1"/>
  <c r="N19" i="9"/>
  <c r="Q30" i="9"/>
  <c r="S30" i="9" s="1"/>
  <c r="X30" i="9" s="1"/>
  <c r="AC30" i="9" s="1"/>
  <c r="AG30" i="9" s="1"/>
  <c r="AC469" i="8"/>
  <c r="AC444" i="8"/>
  <c r="AC418" i="8"/>
  <c r="AC440" i="8" s="1"/>
  <c r="K116" i="11"/>
  <c r="P141" i="9"/>
  <c r="N9" i="9"/>
  <c r="AB9" i="9" s="1"/>
  <c r="AF9" i="9" s="1"/>
  <c r="Z9" i="9"/>
  <c r="AD9" i="9" s="1"/>
  <c r="AH247" i="8"/>
  <c r="D4" i="11"/>
  <c r="F2" i="4" s="1"/>
  <c r="N72" i="9"/>
  <c r="AB72" i="9" s="1"/>
  <c r="AF72" i="9" s="1"/>
  <c r="Z72" i="9"/>
  <c r="AD72" i="9" s="1"/>
  <c r="K136" i="11"/>
  <c r="D72" i="7"/>
  <c r="D73" i="7" s="1"/>
  <c r="V69" i="9" s="1"/>
  <c r="W69" i="9" s="1"/>
  <c r="W68" i="9" s="1"/>
  <c r="K156" i="11"/>
  <c r="P133" i="9"/>
  <c r="S133" i="9" s="1"/>
  <c r="X133" i="9" s="1"/>
  <c r="AC133" i="9" s="1"/>
  <c r="AG133" i="9" s="1"/>
  <c r="AP1459" i="8"/>
  <c r="G306" i="11"/>
  <c r="L170" i="9"/>
  <c r="N170" i="9" s="1"/>
  <c r="D349" i="11"/>
  <c r="F8" i="4" s="1"/>
  <c r="Z10" i="9"/>
  <c r="AD10" i="9" s="1"/>
  <c r="N10" i="9"/>
  <c r="X266" i="8"/>
  <c r="X247" i="8"/>
  <c r="X268" i="8" s="1"/>
  <c r="AB385" i="8"/>
  <c r="AB359" i="8"/>
  <c r="AB389" i="8" s="1"/>
  <c r="AH210" i="8"/>
  <c r="Q24" i="9"/>
  <c r="F469" i="8"/>
  <c r="G60" i="11"/>
  <c r="J15" i="9"/>
  <c r="K15" i="9" s="1"/>
  <c r="N15" i="9" s="1"/>
  <c r="X41" i="9"/>
  <c r="H107" i="11"/>
  <c r="F4" i="5" s="1"/>
  <c r="G141" i="11"/>
  <c r="C78" i="7"/>
  <c r="C82" i="7" s="1"/>
  <c r="AS78" i="9"/>
  <c r="AS76" i="9" s="1"/>
  <c r="AN76" i="9"/>
  <c r="AC96" i="9"/>
  <c r="AG96" i="9" s="1"/>
  <c r="V156" i="9"/>
  <c r="X156" i="9" s="1"/>
  <c r="N12" i="9"/>
  <c r="AB12" i="9" s="1"/>
  <c r="AF12" i="9" s="1"/>
  <c r="Z12" i="9"/>
  <c r="AD12" i="9" s="1"/>
  <c r="U13" i="9"/>
  <c r="AG316" i="8"/>
  <c r="AG335" i="8" s="1"/>
  <c r="AG331" i="8"/>
  <c r="K113" i="11"/>
  <c r="D106" i="7"/>
  <c r="L151" i="9"/>
  <c r="AF1212" i="8"/>
  <c r="BH17" i="10"/>
  <c r="AP17" i="10"/>
  <c r="AG197" i="9"/>
  <c r="BD17" i="10"/>
  <c r="BD39" i="10"/>
  <c r="AP39" i="10"/>
  <c r="Z18" i="9"/>
  <c r="AD18" i="9" s="1"/>
  <c r="N18" i="9"/>
  <c r="AB18" i="9" s="1"/>
  <c r="AF18" i="9" s="1"/>
  <c r="K162" i="11"/>
  <c r="L106" i="7"/>
  <c r="F74" i="9"/>
  <c r="I74" i="9" s="1"/>
  <c r="G108" i="11"/>
  <c r="G156" i="11"/>
  <c r="F133" i="9"/>
  <c r="I133" i="9" s="1"/>
  <c r="N133" i="9" s="1"/>
  <c r="AB133" i="9" s="1"/>
  <c r="AF133" i="9" s="1"/>
  <c r="N205" i="9"/>
  <c r="C88" i="31" s="1"/>
  <c r="AF206" i="9"/>
  <c r="K225" i="11"/>
  <c r="AT242" i="8"/>
  <c r="L266" i="8"/>
  <c r="L247" i="8"/>
  <c r="E4" i="11"/>
  <c r="G2" i="4" s="1"/>
  <c r="K5" i="11"/>
  <c r="H385" i="8"/>
  <c r="H359" i="8"/>
  <c r="AT352" i="8"/>
  <c r="K50" i="11"/>
  <c r="T229" i="8"/>
  <c r="T210" i="8"/>
  <c r="T231" i="8" s="1"/>
  <c r="G25" i="11"/>
  <c r="F14" i="9"/>
  <c r="I14" i="9" s="1"/>
  <c r="N34" i="9"/>
  <c r="AB34" i="9" s="1"/>
  <c r="AF34" i="9" s="1"/>
  <c r="Z34" i="9"/>
  <c r="AD34" i="9" s="1"/>
  <c r="K133" i="11"/>
  <c r="P75" i="9"/>
  <c r="G162" i="11"/>
  <c r="K106" i="7"/>
  <c r="AB96" i="9"/>
  <c r="AF96" i="9" s="1"/>
  <c r="M23" i="9"/>
  <c r="AA23" i="9" s="1"/>
  <c r="AE23" i="9" s="1"/>
  <c r="AA24" i="9"/>
  <c r="AE24" i="9" s="1"/>
  <c r="AR36" i="9"/>
  <c r="H120" i="7"/>
  <c r="E124" i="7" s="1"/>
  <c r="E126" i="7" s="1"/>
  <c r="AL134" i="9" s="1"/>
  <c r="AN134" i="9" s="1"/>
  <c r="AS134" i="9" s="1"/>
  <c r="K238" i="11"/>
  <c r="L153" i="7"/>
  <c r="L155" i="7" s="1"/>
  <c r="Q139" i="9" s="1"/>
  <c r="S139" i="9" s="1"/>
  <c r="X139" i="9" s="1"/>
  <c r="K380" i="11"/>
  <c r="L156" i="9"/>
  <c r="N156" i="9" s="1"/>
  <c r="AF1214" i="8"/>
  <c r="G371" i="11"/>
  <c r="L178" i="9"/>
  <c r="N178" i="9" s="1"/>
  <c r="G388" i="11"/>
  <c r="AT205" i="8"/>
  <c r="L229" i="8"/>
  <c r="L210" i="8"/>
  <c r="R305" i="8"/>
  <c r="P218" i="8"/>
  <c r="AT213" i="8"/>
  <c r="G5" i="11"/>
  <c r="AT356" i="8"/>
  <c r="AL57" i="9"/>
  <c r="AN57" i="9" s="1"/>
  <c r="G70" i="11"/>
  <c r="C25" i="7"/>
  <c r="C27" i="7" s="1"/>
  <c r="AS40" i="9"/>
  <c r="P126" i="7"/>
  <c r="M127" i="7" s="1"/>
  <c r="P116" i="9"/>
  <c r="S116" i="9" s="1"/>
  <c r="X116" i="9" s="1"/>
  <c r="AG964" i="8"/>
  <c r="Q90" i="9"/>
  <c r="F132" i="9"/>
  <c r="L152" i="9"/>
  <c r="N152" i="9" s="1"/>
  <c r="AF1210" i="8"/>
  <c r="G350" i="11"/>
  <c r="X187" i="9"/>
  <c r="G225" i="11"/>
  <c r="G133" i="11"/>
  <c r="F75" i="9"/>
  <c r="K35" i="11"/>
  <c r="X18" i="9"/>
  <c r="AC18" i="9" s="1"/>
  <c r="AG18" i="9" s="1"/>
  <c r="P74" i="9"/>
  <c r="S74" i="9" s="1"/>
  <c r="K108" i="11"/>
  <c r="P71" i="9"/>
  <c r="S71" i="9" s="1"/>
  <c r="X71" i="9" s="1"/>
  <c r="AC71" i="9" s="1"/>
  <c r="AG71" i="9" s="1"/>
  <c r="D140" i="11"/>
  <c r="F5" i="4" s="1"/>
  <c r="P86" i="9"/>
  <c r="S86" i="9" s="1"/>
  <c r="X86" i="9" s="1"/>
  <c r="AC86" i="9" s="1"/>
  <c r="AG86" i="9" s="1"/>
  <c r="AP1501" i="8"/>
  <c r="I213" i="11"/>
  <c r="G6" i="5" s="1"/>
  <c r="K315" i="11"/>
  <c r="K60" i="11"/>
  <c r="K86" i="11"/>
  <c r="P38" i="9"/>
  <c r="S38" i="9" s="1"/>
  <c r="AB305" i="8"/>
  <c r="AB335" i="8" s="1"/>
  <c r="AB331" i="8"/>
  <c r="K124" i="11"/>
  <c r="D56" i="7"/>
  <c r="D57" i="7" s="1"/>
  <c r="K185" i="11"/>
  <c r="L26" i="7"/>
  <c r="L28" i="7" s="1"/>
  <c r="AB93" i="9"/>
  <c r="AF93" i="9" s="1"/>
  <c r="N92" i="9"/>
  <c r="G113" i="11"/>
  <c r="C106" i="7"/>
  <c r="K15" i="11"/>
  <c r="AM266" i="8"/>
  <c r="AM247" i="8"/>
  <c r="AM268" i="8" s="1"/>
  <c r="T266" i="8"/>
  <c r="T247" i="8"/>
  <c r="T268" i="8" s="1"/>
  <c r="N61" i="9"/>
  <c r="C32" i="31" s="1"/>
  <c r="Z61" i="9"/>
  <c r="AD61" i="9" s="1"/>
  <c r="K177" i="11"/>
  <c r="D94" i="7"/>
  <c r="D95" i="7" s="1"/>
  <c r="P130" i="9" s="1"/>
  <c r="AT215" i="8"/>
  <c r="L218" i="8"/>
  <c r="G148" i="11"/>
  <c r="X99" i="9"/>
  <c r="K148" i="11"/>
  <c r="AC44" i="9"/>
  <c r="AG44" i="9" s="1"/>
  <c r="AS8" i="9"/>
  <c r="H106" i="7"/>
  <c r="E110" i="7" s="1"/>
  <c r="AL141" i="9" s="1"/>
  <c r="AN141" i="9" s="1"/>
  <c r="AS141" i="9" s="1"/>
  <c r="F71" i="9"/>
  <c r="I71" i="9" s="1"/>
  <c r="AA6" i="9"/>
  <c r="AE6" i="9" s="1"/>
  <c r="K5" i="9"/>
  <c r="D80" i="11"/>
  <c r="F3" i="4" s="1"/>
  <c r="F213" i="11"/>
  <c r="H6" i="4" s="1"/>
  <c r="G90" i="9"/>
  <c r="I90" i="9" s="1"/>
  <c r="N90" i="9" s="1"/>
  <c r="P84" i="9"/>
  <c r="S84" i="9" s="1"/>
  <c r="X84" i="9" s="1"/>
  <c r="AS6" i="9"/>
  <c r="AN5" i="9"/>
  <c r="AQ757" i="8"/>
  <c r="AO331" i="8"/>
  <c r="AO305" i="8"/>
  <c r="AO335" i="8" s="1"/>
  <c r="H4" i="11"/>
  <c r="F2" i="5" s="1"/>
  <c r="AS14" i="9"/>
  <c r="AN13" i="9"/>
  <c r="Z8" i="9"/>
  <c r="AD8" i="9" s="1"/>
  <c r="N8" i="9"/>
  <c r="G116" i="11"/>
  <c r="F141" i="9"/>
  <c r="P118" i="7"/>
  <c r="M120" i="7" s="1"/>
  <c r="AT250" i="8"/>
  <c r="L255" i="8"/>
  <c r="AT255" i="8" s="1"/>
  <c r="AF159" i="9"/>
  <c r="L172" i="9"/>
  <c r="N172" i="9" s="1"/>
  <c r="G295" i="11"/>
  <c r="AP20" i="10"/>
  <c r="BD20" i="10" s="1"/>
  <c r="H349" i="11"/>
  <c r="F8" i="5" s="1"/>
  <c r="K256" i="11"/>
  <c r="L139" i="7"/>
  <c r="AN43" i="9"/>
  <c r="AB44" i="9"/>
  <c r="AF44" i="9" s="1"/>
  <c r="Z6" i="9"/>
  <c r="AD6" i="9" s="1"/>
  <c r="N6" i="9"/>
  <c r="AC266" i="8"/>
  <c r="AC247" i="8"/>
  <c r="AC268" i="8" s="1"/>
  <c r="W359" i="8"/>
  <c r="W389" i="8" s="1"/>
  <c r="W385" i="8"/>
  <c r="G86" i="11"/>
  <c r="F38" i="9"/>
  <c r="I38" i="9" s="1"/>
  <c r="K41" i="11"/>
  <c r="P24" i="9"/>
  <c r="H140" i="11"/>
  <c r="F5" i="5" s="1"/>
  <c r="K207" i="11"/>
  <c r="L59" i="7"/>
  <c r="L68" i="7" s="1"/>
  <c r="V57" i="9" s="1"/>
  <c r="W57" i="9" s="1"/>
  <c r="W56" i="9" s="1"/>
  <c r="W55" i="9" s="1"/>
  <c r="X40" i="9"/>
  <c r="AC40" i="9" s="1"/>
  <c r="AG40" i="9" s="1"/>
  <c r="G136" i="11"/>
  <c r="C72" i="7"/>
  <c r="C73" i="7" s="1"/>
  <c r="L69" i="9" s="1"/>
  <c r="M69" i="9" s="1"/>
  <c r="K263" i="11"/>
  <c r="V174" i="9"/>
  <c r="X174" i="9" s="1"/>
  <c r="K35" i="9"/>
  <c r="AS16" i="9"/>
  <c r="G24" i="9"/>
  <c r="F425" i="8"/>
  <c r="AT357" i="8"/>
  <c r="F11" i="9"/>
  <c r="I11" i="9" s="1"/>
  <c r="I5" i="9" s="1"/>
  <c r="G29" i="11"/>
  <c r="AT309" i="8"/>
  <c r="M316" i="8"/>
  <c r="M331" i="8"/>
  <c r="R370" i="8"/>
  <c r="H80" i="11"/>
  <c r="F3" i="5" s="1"/>
  <c r="E107" i="11"/>
  <c r="G4" i="4" s="1"/>
  <c r="G246" i="11"/>
  <c r="K165" i="7"/>
  <c r="K168" i="7" s="1"/>
  <c r="G130" i="9" s="1"/>
  <c r="AS177" i="9"/>
  <c r="AS203" i="9" s="1"/>
  <c r="AS204" i="9" s="1"/>
  <c r="AS209" i="9" s="1"/>
  <c r="K131" i="7"/>
  <c r="K133" i="7" s="1"/>
  <c r="G66" i="9" s="1"/>
  <c r="I66" i="9" s="1"/>
  <c r="AG206" i="9"/>
  <c r="X205" i="9"/>
  <c r="D88" i="31" s="1"/>
  <c r="N164" i="9"/>
  <c r="C70" i="31" s="1"/>
  <c r="AO359" i="8"/>
  <c r="O130" i="7"/>
  <c r="L131" i="7" s="1"/>
  <c r="X151" i="9"/>
  <c r="D58" i="31" s="1"/>
  <c r="G124" i="11"/>
  <c r="C56" i="7"/>
  <c r="C57" i="7" s="1"/>
  <c r="G256" i="11"/>
  <c r="K139" i="7"/>
  <c r="N41" i="9"/>
  <c r="Z41" i="9"/>
  <c r="AD41" i="9" s="1"/>
  <c r="AS69" i="9"/>
  <c r="AS68" i="9" s="1"/>
  <c r="AN68" i="9"/>
  <c r="P106" i="7"/>
  <c r="M107" i="7" s="1"/>
  <c r="G98" i="11"/>
  <c r="L37" i="9"/>
  <c r="M37" i="9" s="1"/>
  <c r="P130" i="7"/>
  <c r="M135" i="7" s="1"/>
  <c r="K243" i="11"/>
  <c r="L161" i="7"/>
  <c r="L163" i="7" s="1"/>
  <c r="L194" i="9"/>
  <c r="N194" i="9" s="1"/>
  <c r="G315" i="11"/>
  <c r="K214" i="11"/>
  <c r="X6" i="9"/>
  <c r="S5" i="9"/>
  <c r="AG359" i="8"/>
  <c r="AG389" i="8" s="1"/>
  <c r="AG385" i="8"/>
  <c r="Z15" i="9"/>
  <c r="AD15" i="9" s="1"/>
  <c r="K25" i="11"/>
  <c r="P14" i="9"/>
  <c r="S14" i="9" s="1"/>
  <c r="H305" i="8"/>
  <c r="AT298" i="8"/>
  <c r="H331" i="8"/>
  <c r="V11" i="9"/>
  <c r="W11" i="9" s="1"/>
  <c r="X11" i="9" s="1"/>
  <c r="AH263" i="8"/>
  <c r="AH258" i="8" s="1"/>
  <c r="AH266" i="8" s="1"/>
  <c r="G185" i="11"/>
  <c r="K26" i="7"/>
  <c r="K28" i="7" s="1"/>
  <c r="AP5" i="9"/>
  <c r="K70" i="11"/>
  <c r="D25" i="7"/>
  <c r="D27" i="7" s="1"/>
  <c r="K98" i="11"/>
  <c r="V37" i="9"/>
  <c r="W37" i="9" s="1"/>
  <c r="AL139" i="9"/>
  <c r="AN139" i="9" s="1"/>
  <c r="AS139" i="9" s="1"/>
  <c r="AS138" i="9" s="1"/>
  <c r="K306" i="11"/>
  <c r="V170" i="9"/>
  <c r="X170" i="9" s="1"/>
  <c r="K350" i="11"/>
  <c r="V152" i="9"/>
  <c r="AO1210" i="8"/>
  <c r="G411" i="11"/>
  <c r="X164" i="9"/>
  <c r="D70" i="31" s="1"/>
  <c r="AS37" i="9"/>
  <c r="AN36" i="9"/>
  <c r="L11" i="9"/>
  <c r="M11" i="9" s="1"/>
  <c r="AA11" i="9" s="1"/>
  <c r="AE11" i="9" s="1"/>
  <c r="AH226" i="8"/>
  <c r="AH221" i="8" s="1"/>
  <c r="AH229" i="8" s="1"/>
  <c r="AS10" i="9"/>
  <c r="M370" i="8"/>
  <c r="M389" i="8" s="1"/>
  <c r="AT367" i="8"/>
  <c r="AC93" i="9"/>
  <c r="AG93" i="9" s="1"/>
  <c r="X92" i="9"/>
  <c r="G50" i="11"/>
  <c r="K141" i="11"/>
  <c r="D78" i="7"/>
  <c r="D82" i="7" s="1"/>
  <c r="G41" i="11"/>
  <c r="F24" i="9"/>
  <c r="P110" i="7"/>
  <c r="M112" i="7" s="1"/>
  <c r="V166" i="9"/>
  <c r="X166" i="9" s="1"/>
  <c r="AG166" i="9" s="1"/>
  <c r="G238" i="11"/>
  <c r="K153" i="7"/>
  <c r="K155" i="7" s="1"/>
  <c r="K388" i="11"/>
  <c r="V178" i="9"/>
  <c r="X178" i="9" s="1"/>
  <c r="N20" i="9"/>
  <c r="AB20" i="9" s="1"/>
  <c r="AF20" i="9" s="1"/>
  <c r="AC229" i="8"/>
  <c r="AC210" i="8"/>
  <c r="AC231" i="8" s="1"/>
  <c r="AS18" i="9"/>
  <c r="P122" i="7"/>
  <c r="M123" i="7" s="1"/>
  <c r="AP13" i="9"/>
  <c r="AS74" i="9"/>
  <c r="G207" i="11"/>
  <c r="K59" i="7"/>
  <c r="K68" i="7" s="1"/>
  <c r="L57" i="9" s="1"/>
  <c r="M57" i="9" s="1"/>
  <c r="AN142" i="9"/>
  <c r="AS142" i="9" s="1"/>
  <c r="G177" i="11"/>
  <c r="C94" i="7"/>
  <c r="C95" i="7" s="1"/>
  <c r="F130" i="9" s="1"/>
  <c r="AS95" i="9"/>
  <c r="F116" i="9"/>
  <c r="I116" i="9" s="1"/>
  <c r="T964" i="8"/>
  <c r="G35" i="11"/>
  <c r="K278" i="11"/>
  <c r="DW30" i="22" l="1"/>
  <c r="G27" i="9"/>
  <c r="I27" i="9" s="1"/>
  <c r="N27" i="9" s="1"/>
  <c r="EH30" i="22"/>
  <c r="CP30" i="22"/>
  <c r="CE30" i="22"/>
  <c r="DR30" i="22"/>
  <c r="CJ30" i="22"/>
  <c r="DF30" i="22"/>
  <c r="CJ19" i="25"/>
  <c r="AF197" i="9"/>
  <c r="DL28" i="26" s="1"/>
  <c r="AB145" i="9"/>
  <c r="AF145" i="9" s="1"/>
  <c r="CE31" i="24" s="1"/>
  <c r="CY22" i="19"/>
  <c r="N30" i="9"/>
  <c r="AB30" i="9" s="1"/>
  <c r="AF30" i="9" s="1"/>
  <c r="EY33" i="18" s="1"/>
  <c r="CE19" i="25"/>
  <c r="CN22" i="19"/>
  <c r="BF17" i="10"/>
  <c r="BB17" i="10" s="1"/>
  <c r="AI17" i="10" s="1"/>
  <c r="CS16" i="18"/>
  <c r="BL16" i="18"/>
  <c r="CY16" i="18"/>
  <c r="DD16" i="18"/>
  <c r="BA16" i="18"/>
  <c r="BG16" i="18"/>
  <c r="BR16" i="18"/>
  <c r="CH16" i="18"/>
  <c r="Q418" i="8"/>
  <c r="Q440" i="8" s="1"/>
  <c r="FO33" i="19"/>
  <c r="ES33" i="19"/>
  <c r="DW33" i="19"/>
  <c r="FJ33" i="19"/>
  <c r="EN33" i="19"/>
  <c r="DR33" i="19"/>
  <c r="EH33" i="19"/>
  <c r="EC33" i="19"/>
  <c r="FD33" i="19"/>
  <c r="DL33" i="19"/>
  <c r="EY33" i="19"/>
  <c r="BW14" i="18"/>
  <c r="CN14" i="18"/>
  <c r="CH14" i="18"/>
  <c r="FA19" i="25"/>
  <c r="GH11" i="25"/>
  <c r="GH34" i="19"/>
  <c r="FL34" i="19"/>
  <c r="EP34" i="19"/>
  <c r="GC34" i="19"/>
  <c r="FG34" i="19"/>
  <c r="FW34" i="19"/>
  <c r="FR34" i="19"/>
  <c r="GS34" i="19"/>
  <c r="FA34" i="19"/>
  <c r="GN34" i="19"/>
  <c r="EV34" i="19"/>
  <c r="CY14" i="18"/>
  <c r="BR14" i="18"/>
  <c r="DD14" i="18"/>
  <c r="EP19" i="25"/>
  <c r="FG11" i="25"/>
  <c r="CC14" i="18"/>
  <c r="FA30" i="25"/>
  <c r="FW20" i="17"/>
  <c r="EP20" i="17"/>
  <c r="FR20" i="17"/>
  <c r="EV18" i="25"/>
  <c r="FG18" i="25"/>
  <c r="EP18" i="25"/>
  <c r="GN11" i="25"/>
  <c r="Q29" i="9"/>
  <c r="S29" i="9" s="1"/>
  <c r="X29" i="9" s="1"/>
  <c r="N575" i="8" s="1"/>
  <c r="FG20" i="17"/>
  <c r="GH20" i="17"/>
  <c r="FA18" i="25"/>
  <c r="FR18" i="25"/>
  <c r="GH18" i="25"/>
  <c r="FA20" i="17"/>
  <c r="GC20" i="17"/>
  <c r="GC18" i="25"/>
  <c r="FR19" i="25"/>
  <c r="FL30" i="25"/>
  <c r="GC11" i="25"/>
  <c r="FW11" i="25"/>
  <c r="EV11" i="25"/>
  <c r="EP11" i="25"/>
  <c r="FA11" i="25"/>
  <c r="FR11" i="25"/>
  <c r="FL11" i="25"/>
  <c r="Q469" i="8"/>
  <c r="Q462" i="8" s="1"/>
  <c r="Q484" i="8" s="1"/>
  <c r="S142" i="9"/>
  <c r="X142" i="9" s="1"/>
  <c r="AQ1043" i="8" s="1"/>
  <c r="FL14" i="18"/>
  <c r="EP12" i="19"/>
  <c r="FR12" i="19"/>
  <c r="GS12" i="19"/>
  <c r="FG12" i="19"/>
  <c r="GH12" i="19"/>
  <c r="FA12" i="19"/>
  <c r="S130" i="9"/>
  <c r="AC130" i="9" s="1"/>
  <c r="AG130" i="9" s="1"/>
  <c r="EV16" i="24" s="1"/>
  <c r="GC12" i="19"/>
  <c r="EV12" i="19"/>
  <c r="S132" i="9"/>
  <c r="X132" i="9" s="1"/>
  <c r="AC132" i="9" s="1"/>
  <c r="AG132" i="9" s="1"/>
  <c r="GS18" i="24" s="1"/>
  <c r="BD14" i="10"/>
  <c r="X16" i="9"/>
  <c r="D14" i="31" s="1"/>
  <c r="AP14" i="10"/>
  <c r="X95" i="9"/>
  <c r="AC95" i="9" s="1"/>
  <c r="AG95" i="9" s="1"/>
  <c r="GS9" i="23" s="1"/>
  <c r="GC22" i="22"/>
  <c r="EV14" i="18"/>
  <c r="GS19" i="25"/>
  <c r="GC19" i="25"/>
  <c r="FL19" i="25"/>
  <c r="GS30" i="25"/>
  <c r="GH30" i="25"/>
  <c r="EP31" i="24"/>
  <c r="GS22" i="22"/>
  <c r="GS14" i="18"/>
  <c r="EV19" i="25"/>
  <c r="FG19" i="25"/>
  <c r="GH19" i="25"/>
  <c r="FW30" i="25"/>
  <c r="FG30" i="25"/>
  <c r="EV30" i="25"/>
  <c r="Q57" i="9"/>
  <c r="S57" i="9" s="1"/>
  <c r="W36" i="9"/>
  <c r="AG200" i="9"/>
  <c r="FG31" i="26" s="1"/>
  <c r="FA31" i="24"/>
  <c r="FW19" i="25"/>
  <c r="GC30" i="25"/>
  <c r="EP30" i="25"/>
  <c r="N21" i="9"/>
  <c r="AB21" i="9" s="1"/>
  <c r="AF21" i="9" s="1"/>
  <c r="EY15" i="18" s="1"/>
  <c r="AT320" i="8"/>
  <c r="AT331" i="8" s="1"/>
  <c r="AT327" i="8"/>
  <c r="I132" i="9"/>
  <c r="N132" i="9" s="1"/>
  <c r="AB132" i="9" s="1"/>
  <c r="AF132" i="9" s="1"/>
  <c r="EH18" i="24" s="1"/>
  <c r="DA30" i="22"/>
  <c r="EC30" i="22"/>
  <c r="AK335" i="8"/>
  <c r="FG12" i="21"/>
  <c r="EP24" i="19"/>
  <c r="GH12" i="21"/>
  <c r="FR24" i="19"/>
  <c r="AC10" i="9"/>
  <c r="AG10" i="9" s="1"/>
  <c r="FL22" i="17" s="1"/>
  <c r="GH31" i="24"/>
  <c r="EV22" i="22"/>
  <c r="X38" i="9"/>
  <c r="D23" i="31" s="1"/>
  <c r="FL31" i="24"/>
  <c r="FG22" i="22"/>
  <c r="S90" i="9"/>
  <c r="X90" i="9" s="1"/>
  <c r="X89" i="9" s="1"/>
  <c r="GS31" i="24"/>
  <c r="EV31" i="24"/>
  <c r="FG31" i="24"/>
  <c r="FW22" i="22"/>
  <c r="GH22" i="22"/>
  <c r="FR22" i="22"/>
  <c r="FG14" i="18"/>
  <c r="EP14" i="18"/>
  <c r="FA14" i="18"/>
  <c r="FG22" i="17"/>
  <c r="GS24" i="19"/>
  <c r="FA12" i="21"/>
  <c r="FW31" i="24"/>
  <c r="EP22" i="22"/>
  <c r="GN14" i="18"/>
  <c r="GC14" i="18"/>
  <c r="AG180" i="9"/>
  <c r="GS11" i="26" s="1"/>
  <c r="FR31" i="24"/>
  <c r="GN31" i="24"/>
  <c r="FA22" i="22"/>
  <c r="FL22" i="22"/>
  <c r="GH14" i="18"/>
  <c r="FR14" i="18"/>
  <c r="AC27" i="9"/>
  <c r="AG27" i="9" s="1"/>
  <c r="FW28" i="18" s="1"/>
  <c r="N572" i="8"/>
  <c r="AC29" i="9"/>
  <c r="AG29" i="9" s="1"/>
  <c r="FA32" i="18" s="1"/>
  <c r="AC147" i="9"/>
  <c r="AG147" i="9" s="1"/>
  <c r="GC33" i="24" s="1"/>
  <c r="AO1066" i="8"/>
  <c r="L163" i="9"/>
  <c r="CP24" i="25"/>
  <c r="AW436" i="8"/>
  <c r="DA11" i="25"/>
  <c r="DF24" i="25"/>
  <c r="DW24" i="25"/>
  <c r="DA28" i="26"/>
  <c r="DJ5" i="21"/>
  <c r="DJ5" i="22"/>
  <c r="DJ5" i="20"/>
  <c r="DJ5" i="19"/>
  <c r="FC6" i="19"/>
  <c r="FC6" i="20"/>
  <c r="FC6" i="22"/>
  <c r="FC6" i="21"/>
  <c r="CE6" i="26"/>
  <c r="CE6" i="27"/>
  <c r="DD22" i="19"/>
  <c r="BG22" i="19"/>
  <c r="BA22" i="19"/>
  <c r="AF184" i="9"/>
  <c r="DR15" i="26" s="1"/>
  <c r="BR22" i="19"/>
  <c r="CH22" i="19"/>
  <c r="BW22" i="19"/>
  <c r="CC22" i="19"/>
  <c r="BL22" i="19"/>
  <c r="DL24" i="25"/>
  <c r="EH24" i="25"/>
  <c r="CJ28" i="26"/>
  <c r="DW28" i="26"/>
  <c r="EC24" i="25"/>
  <c r="CJ24" i="25"/>
  <c r="CE24" i="25"/>
  <c r="CU28" i="26"/>
  <c r="DW11" i="25"/>
  <c r="CU11" i="25"/>
  <c r="CU24" i="25"/>
  <c r="DR24" i="25"/>
  <c r="CP11" i="25"/>
  <c r="CJ11" i="25"/>
  <c r="AI20" i="10"/>
  <c r="BB20" i="10" s="1"/>
  <c r="AF1244" i="8"/>
  <c r="AB27" i="9"/>
  <c r="AF27" i="9" s="1"/>
  <c r="FD27" i="18" s="1"/>
  <c r="AQ572" i="8"/>
  <c r="Z63" i="9"/>
  <c r="AD63" i="9" s="1"/>
  <c r="CN15" i="21" s="1"/>
  <c r="AB147" i="9"/>
  <c r="AF147" i="9" s="1"/>
  <c r="DL33" i="24" s="1"/>
  <c r="AF1066" i="8"/>
  <c r="AB80" i="9"/>
  <c r="AF80" i="9" s="1"/>
  <c r="FD21" i="22" s="1"/>
  <c r="AF824" i="8"/>
  <c r="AP519" i="8"/>
  <c r="FD23" i="19"/>
  <c r="R335" i="8"/>
  <c r="AC126" i="9"/>
  <c r="AG126" i="9" s="1"/>
  <c r="FG12" i="24" s="1"/>
  <c r="X21" i="9"/>
  <c r="AC21" i="9" s="1"/>
  <c r="AG21" i="9" s="1"/>
  <c r="FW16" i="18" s="1"/>
  <c r="W13" i="9"/>
  <c r="X78" i="9"/>
  <c r="AO816" i="8" s="1"/>
  <c r="S76" i="9"/>
  <c r="AO381" i="8"/>
  <c r="AO389" i="8" s="1"/>
  <c r="H9" i="5"/>
  <c r="FL24" i="19"/>
  <c r="GN24" i="19"/>
  <c r="FG24" i="19"/>
  <c r="GC12" i="21"/>
  <c r="EV12" i="21"/>
  <c r="FW12" i="21"/>
  <c r="GH24" i="19"/>
  <c r="FA24" i="19"/>
  <c r="GC24" i="19"/>
  <c r="EP12" i="21"/>
  <c r="FR12" i="21"/>
  <c r="GS12" i="21"/>
  <c r="Q67" i="9"/>
  <c r="S67" i="9" s="1"/>
  <c r="X67" i="9" s="1"/>
  <c r="AC67" i="9" s="1"/>
  <c r="AG67" i="9" s="1"/>
  <c r="FA24" i="21" s="1"/>
  <c r="EV24" i="19"/>
  <c r="FL12" i="21"/>
  <c r="DR23" i="19"/>
  <c r="N33" i="9"/>
  <c r="EY23" i="19"/>
  <c r="CJ21" i="26"/>
  <c r="EH21" i="26"/>
  <c r="CE21" i="26"/>
  <c r="DL21" i="26"/>
  <c r="DW21" i="26"/>
  <c r="CP21" i="26"/>
  <c r="DA21" i="26"/>
  <c r="EC21" i="26"/>
  <c r="CU21" i="26"/>
  <c r="DR21" i="26"/>
  <c r="DF21" i="26"/>
  <c r="EC23" i="19"/>
  <c r="FO23" i="19"/>
  <c r="EH11" i="25"/>
  <c r="DL11" i="25"/>
  <c r="EC11" i="25"/>
  <c r="L111" i="7"/>
  <c r="AG184" i="9"/>
  <c r="GS15" i="26" s="1"/>
  <c r="X193" i="9"/>
  <c r="AG193" i="9" s="1"/>
  <c r="AG155" i="9"/>
  <c r="FW13" i="25" s="1"/>
  <c r="D62" i="31"/>
  <c r="AC143" i="9"/>
  <c r="AG143" i="9" s="1"/>
  <c r="GH29" i="24" s="1"/>
  <c r="D53" i="31"/>
  <c r="AG154" i="9"/>
  <c r="GC12" i="25" s="1"/>
  <c r="D61" i="31"/>
  <c r="AC87" i="9"/>
  <c r="AG87" i="9" s="1"/>
  <c r="FW31" i="22" s="1"/>
  <c r="D39" i="31"/>
  <c r="AG174" i="9"/>
  <c r="GH32" i="25" s="1"/>
  <c r="D74" i="31"/>
  <c r="AC41" i="9"/>
  <c r="AG41" i="9" s="1"/>
  <c r="GC28" i="19" s="1"/>
  <c r="D25" i="31"/>
  <c r="AC142" i="9"/>
  <c r="AG142" i="9" s="1"/>
  <c r="GN28" i="24" s="1"/>
  <c r="D52" i="31"/>
  <c r="AC19" i="9"/>
  <c r="AG19" i="9" s="1"/>
  <c r="D15" i="31"/>
  <c r="AC8" i="9"/>
  <c r="AG8" i="9" s="1"/>
  <c r="D8" i="31"/>
  <c r="AG152" i="9"/>
  <c r="GH10" i="25" s="1"/>
  <c r="D59" i="31"/>
  <c r="AC92" i="9"/>
  <c r="AG92" i="9" s="1"/>
  <c r="GC6" i="23" s="1"/>
  <c r="AC11" i="9"/>
  <c r="AG11" i="9" s="1"/>
  <c r="GN24" i="17" s="1"/>
  <c r="D10" i="31"/>
  <c r="D77" i="31"/>
  <c r="D170" i="31"/>
  <c r="S24" i="9"/>
  <c r="X24" i="9" s="1"/>
  <c r="D17" i="31" s="1"/>
  <c r="AC99" i="9"/>
  <c r="AG99" i="9" s="1"/>
  <c r="GS13" i="23" s="1"/>
  <c r="D41" i="31"/>
  <c r="AC38" i="9"/>
  <c r="AG38" i="9" s="1"/>
  <c r="GC22" i="19" s="1"/>
  <c r="AG162" i="9"/>
  <c r="GC20" i="25" s="1"/>
  <c r="D68" i="31"/>
  <c r="D79" i="31" s="1"/>
  <c r="AG202" i="9"/>
  <c r="GS33" i="26" s="1"/>
  <c r="D83" i="31"/>
  <c r="AG157" i="9"/>
  <c r="D64" i="31"/>
  <c r="AK389" i="8"/>
  <c r="AG156" i="9"/>
  <c r="FL14" i="25" s="1"/>
  <c r="D63" i="31"/>
  <c r="AC15" i="9"/>
  <c r="AG15" i="9" s="1"/>
  <c r="FG32" i="17" s="1"/>
  <c r="D13" i="31"/>
  <c r="AG168" i="9"/>
  <c r="FL26" i="25" s="1"/>
  <c r="D71" i="31"/>
  <c r="DF11" i="25"/>
  <c r="CE11" i="25"/>
  <c r="N16" i="9"/>
  <c r="C14" i="31" s="1"/>
  <c r="N83" i="9"/>
  <c r="C38" i="31" s="1"/>
  <c r="N95" i="9"/>
  <c r="AB95" i="9" s="1"/>
  <c r="AF95" i="9" s="1"/>
  <c r="CE9" i="23" s="1"/>
  <c r="C124" i="7"/>
  <c r="C126" i="7" s="1"/>
  <c r="G134" i="9" s="1"/>
  <c r="I134" i="9" s="1"/>
  <c r="N134" i="9" s="1"/>
  <c r="AB134" i="9" s="1"/>
  <c r="AF134" i="9" s="1"/>
  <c r="CE20" i="24" s="1"/>
  <c r="K115" i="7"/>
  <c r="AF168" i="9"/>
  <c r="DL26" i="25" s="1"/>
  <c r="C71" i="31"/>
  <c r="AB15" i="9"/>
  <c r="AF15" i="9" s="1"/>
  <c r="DR31" i="17" s="1"/>
  <c r="C13" i="31"/>
  <c r="AB142" i="9"/>
  <c r="AF142" i="9" s="1"/>
  <c r="DW28" i="24" s="1"/>
  <c r="C52" i="31"/>
  <c r="AF152" i="9"/>
  <c r="CP10" i="25" s="1"/>
  <c r="C59" i="31"/>
  <c r="AF155" i="9"/>
  <c r="DW13" i="25" s="1"/>
  <c r="C62" i="31"/>
  <c r="Z78" i="9"/>
  <c r="AD78" i="9" s="1"/>
  <c r="DD17" i="22" s="1"/>
  <c r="AF172" i="9"/>
  <c r="DR30" i="25" s="1"/>
  <c r="C73" i="31"/>
  <c r="EC19" i="25"/>
  <c r="DA19" i="25"/>
  <c r="AF162" i="9"/>
  <c r="DW20" i="25" s="1"/>
  <c r="C68" i="31"/>
  <c r="C79" i="31" s="1"/>
  <c r="AF202" i="9"/>
  <c r="C83" i="31"/>
  <c r="N78" i="9"/>
  <c r="AB10" i="9"/>
  <c r="AF10" i="9" s="1"/>
  <c r="FJ21" i="17" s="1"/>
  <c r="C9" i="31"/>
  <c r="AB87" i="9"/>
  <c r="AF87" i="9" s="1"/>
  <c r="CE31" i="22" s="1"/>
  <c r="C39" i="31"/>
  <c r="DW19" i="25"/>
  <c r="EH19" i="25"/>
  <c r="CU19" i="25"/>
  <c r="FJ23" i="19"/>
  <c r="DL23" i="19"/>
  <c r="DW23" i="19"/>
  <c r="AF154" i="9"/>
  <c r="DA12" i="25" s="1"/>
  <c r="C61" i="31"/>
  <c r="AF157" i="9"/>
  <c r="DF15" i="25" s="1"/>
  <c r="C64" i="31"/>
  <c r="AB19" i="9"/>
  <c r="AF19" i="9" s="1"/>
  <c r="FJ11" i="18" s="1"/>
  <c r="C15" i="31"/>
  <c r="AB99" i="9"/>
  <c r="AF99" i="9" s="1"/>
  <c r="CP13" i="23" s="1"/>
  <c r="C41" i="31"/>
  <c r="AB8" i="9"/>
  <c r="AF8" i="9" s="1"/>
  <c r="DW17" i="17" s="1"/>
  <c r="C8" i="31"/>
  <c r="DL19" i="25"/>
  <c r="G139" i="9"/>
  <c r="I139" i="9" s="1"/>
  <c r="N139" i="9" s="1"/>
  <c r="AB139" i="9" s="1"/>
  <c r="AF139" i="9" s="1"/>
  <c r="I24" i="9"/>
  <c r="I23" i="9" s="1"/>
  <c r="Z23" i="9" s="1"/>
  <c r="AD23" i="9" s="1"/>
  <c r="G67" i="9"/>
  <c r="I67" i="9" s="1"/>
  <c r="Z67" i="9" s="1"/>
  <c r="AD67" i="9" s="1"/>
  <c r="AB41" i="9"/>
  <c r="AF41" i="9" s="1"/>
  <c r="DL27" i="19" s="1"/>
  <c r="C25" i="31"/>
  <c r="AB92" i="9"/>
  <c r="AF92" i="9" s="1"/>
  <c r="CE6" i="23" s="1"/>
  <c r="AF156" i="9"/>
  <c r="CP14" i="25" s="1"/>
  <c r="C63" i="31"/>
  <c r="CP19" i="25"/>
  <c r="DF19" i="25"/>
  <c r="EH23" i="19"/>
  <c r="EN23" i="19"/>
  <c r="AF174" i="9"/>
  <c r="C74" i="31"/>
  <c r="Z22" i="9"/>
  <c r="AD22" i="9" s="1"/>
  <c r="N22" i="9"/>
  <c r="G57" i="9"/>
  <c r="N17" i="9"/>
  <c r="AB17" i="9" s="1"/>
  <c r="AF17" i="9" s="1"/>
  <c r="FO7" i="18" s="1"/>
  <c r="C116" i="7"/>
  <c r="C118" i="7" s="1"/>
  <c r="G129" i="9" s="1"/>
  <c r="I129" i="9" s="1"/>
  <c r="N129" i="9" s="1"/>
  <c r="AB129" i="9" s="1"/>
  <c r="AF129" i="9" s="1"/>
  <c r="CP15" i="24" s="1"/>
  <c r="L135" i="7"/>
  <c r="K80" i="11"/>
  <c r="I3" i="5" s="1"/>
  <c r="M111" i="7"/>
  <c r="E121" i="7"/>
  <c r="E123" i="7" s="1"/>
  <c r="AL64" i="9" s="1"/>
  <c r="AN64" i="9" s="1"/>
  <c r="AS64" i="9" s="1"/>
  <c r="E107" i="7"/>
  <c r="E109" i="7" s="1"/>
  <c r="AL75" i="9" s="1"/>
  <c r="AN75" i="9" s="1"/>
  <c r="AN73" i="9" s="1"/>
  <c r="U4" i="9"/>
  <c r="U3" i="9" s="1"/>
  <c r="GS23" i="24"/>
  <c r="FW23" i="24"/>
  <c r="FA23" i="24"/>
  <c r="FR23" i="24"/>
  <c r="EP23" i="24"/>
  <c r="GN23" i="24"/>
  <c r="FL23" i="24"/>
  <c r="GH23" i="24"/>
  <c r="FG23" i="24"/>
  <c r="GC23" i="24"/>
  <c r="EV23" i="24"/>
  <c r="GC7" i="23"/>
  <c r="GS7" i="23"/>
  <c r="FW7" i="23"/>
  <c r="FA7" i="23"/>
  <c r="FR7" i="23"/>
  <c r="EP7" i="23"/>
  <c r="FL7" i="23"/>
  <c r="GN7" i="23"/>
  <c r="FG7" i="23"/>
  <c r="GH7" i="23"/>
  <c r="EV7" i="23"/>
  <c r="L119" i="7"/>
  <c r="FW32" i="18"/>
  <c r="EV32" i="18"/>
  <c r="FG32" i="18"/>
  <c r="GS20" i="24"/>
  <c r="FW20" i="24"/>
  <c r="FA20" i="24"/>
  <c r="GN20" i="24"/>
  <c r="FL20" i="24"/>
  <c r="GH20" i="24"/>
  <c r="FG20" i="24"/>
  <c r="GC20" i="24"/>
  <c r="EV20" i="24"/>
  <c r="EP20" i="24"/>
  <c r="FR20" i="24"/>
  <c r="FR13" i="23"/>
  <c r="GS32" i="21"/>
  <c r="FW32" i="21"/>
  <c r="FA32" i="21"/>
  <c r="GN32" i="21"/>
  <c r="FR32" i="21"/>
  <c r="EV32" i="21"/>
  <c r="GH32" i="21"/>
  <c r="FL32" i="21"/>
  <c r="EP32" i="21"/>
  <c r="GC32" i="21"/>
  <c r="FG32" i="21"/>
  <c r="GS10" i="18"/>
  <c r="FW10" i="18"/>
  <c r="FA10" i="18"/>
  <c r="GN10" i="18"/>
  <c r="FL10" i="18"/>
  <c r="GH10" i="18"/>
  <c r="FG10" i="18"/>
  <c r="GC10" i="18"/>
  <c r="EV10" i="18"/>
  <c r="FR10" i="18"/>
  <c r="EP10" i="18"/>
  <c r="GN19" i="26"/>
  <c r="FR19" i="26"/>
  <c r="EV19" i="26"/>
  <c r="GH19" i="26"/>
  <c r="FL19" i="26"/>
  <c r="GC19" i="26"/>
  <c r="FG19" i="26"/>
  <c r="FW19" i="26"/>
  <c r="FA19" i="26"/>
  <c r="GS19" i="26"/>
  <c r="EP19" i="26"/>
  <c r="GC10" i="23"/>
  <c r="FG10" i="23"/>
  <c r="GS10" i="23"/>
  <c r="FW10" i="23"/>
  <c r="FA10" i="23"/>
  <c r="FL10" i="23"/>
  <c r="GN10" i="23"/>
  <c r="EV10" i="23"/>
  <c r="GH10" i="23"/>
  <c r="EP10" i="23"/>
  <c r="FR10" i="23"/>
  <c r="GS19" i="24"/>
  <c r="FW19" i="24"/>
  <c r="FA19" i="24"/>
  <c r="FR19" i="24"/>
  <c r="EP19" i="24"/>
  <c r="GN19" i="24"/>
  <c r="FL19" i="24"/>
  <c r="GH19" i="24"/>
  <c r="FG19" i="24"/>
  <c r="GC19" i="24"/>
  <c r="EV19" i="24"/>
  <c r="GN10" i="21"/>
  <c r="FR10" i="21"/>
  <c r="EV10" i="21"/>
  <c r="GH10" i="21"/>
  <c r="FL10" i="21"/>
  <c r="EP10" i="21"/>
  <c r="GC10" i="21"/>
  <c r="FG10" i="21"/>
  <c r="FW10" i="21"/>
  <c r="FA10" i="21"/>
  <c r="GS10" i="21"/>
  <c r="GS28" i="18"/>
  <c r="EV32" i="25"/>
  <c r="FA32" i="25"/>
  <c r="GC18" i="18"/>
  <c r="FG18" i="18"/>
  <c r="GS18" i="18"/>
  <c r="FW18" i="18"/>
  <c r="FA18" i="18"/>
  <c r="GN18" i="18"/>
  <c r="FR18" i="18"/>
  <c r="EV18" i="18"/>
  <c r="EP18" i="18"/>
  <c r="GH18" i="18"/>
  <c r="FL18" i="18"/>
  <c r="GS28" i="26"/>
  <c r="FW28" i="26"/>
  <c r="FA28" i="26"/>
  <c r="GN28" i="26"/>
  <c r="FR28" i="26"/>
  <c r="EV28" i="26"/>
  <c r="GH28" i="26"/>
  <c r="FL28" i="26"/>
  <c r="EP28" i="26"/>
  <c r="GC28" i="26"/>
  <c r="FG28" i="26"/>
  <c r="EP16" i="18"/>
  <c r="GC34" i="18"/>
  <c r="FG34" i="18"/>
  <c r="GS34" i="18"/>
  <c r="FW34" i="18"/>
  <c r="FA34" i="18"/>
  <c r="GN34" i="18"/>
  <c r="FR34" i="18"/>
  <c r="EV34" i="18"/>
  <c r="GH34" i="18"/>
  <c r="FL34" i="18"/>
  <c r="EP34" i="18"/>
  <c r="GS16" i="21"/>
  <c r="FW16" i="21"/>
  <c r="FA16" i="21"/>
  <c r="GN16" i="21"/>
  <c r="FR16" i="21"/>
  <c r="EV16" i="21"/>
  <c r="GH16" i="21"/>
  <c r="FL16" i="21"/>
  <c r="EP16" i="21"/>
  <c r="GC16" i="21"/>
  <c r="FG16" i="21"/>
  <c r="FW28" i="24"/>
  <c r="GH28" i="24"/>
  <c r="GC18" i="24"/>
  <c r="AW480" i="8"/>
  <c r="F473" i="8"/>
  <c r="AW473" i="8" s="1"/>
  <c r="GH12" i="25"/>
  <c r="FW12" i="25"/>
  <c r="FG12" i="25"/>
  <c r="FA20" i="25"/>
  <c r="GN20" i="25"/>
  <c r="FL13" i="25"/>
  <c r="FR13" i="25"/>
  <c r="GC10" i="27"/>
  <c r="FG10" i="27"/>
  <c r="GS10" i="27"/>
  <c r="FW10" i="27"/>
  <c r="FA10" i="27"/>
  <c r="GN10" i="27"/>
  <c r="FR10" i="27"/>
  <c r="EV10" i="27"/>
  <c r="EP10" i="27"/>
  <c r="GH10" i="27"/>
  <c r="FL10" i="27"/>
  <c r="GC14" i="26"/>
  <c r="FG14" i="26"/>
  <c r="GS14" i="26"/>
  <c r="FW14" i="26"/>
  <c r="FA14" i="26"/>
  <c r="GH14" i="26"/>
  <c r="EP14" i="26"/>
  <c r="FR14" i="26"/>
  <c r="FL14" i="26"/>
  <c r="EV14" i="26"/>
  <c r="GN14" i="26"/>
  <c r="M108" i="7"/>
  <c r="GC26" i="19"/>
  <c r="FG26" i="19"/>
  <c r="GS26" i="19"/>
  <c r="FW26" i="19"/>
  <c r="FA26" i="19"/>
  <c r="GN26" i="19"/>
  <c r="FR26" i="19"/>
  <c r="EV26" i="19"/>
  <c r="GH26" i="19"/>
  <c r="FL26" i="19"/>
  <c r="EP26" i="19"/>
  <c r="GC31" i="26"/>
  <c r="FA31" i="26"/>
  <c r="GS26" i="26"/>
  <c r="FW26" i="26"/>
  <c r="FA26" i="26"/>
  <c r="GN26" i="26"/>
  <c r="FR26" i="26"/>
  <c r="EV26" i="26"/>
  <c r="GH26" i="26"/>
  <c r="FL26" i="26"/>
  <c r="EP26" i="26"/>
  <c r="GC26" i="26"/>
  <c r="FG26" i="26"/>
  <c r="GS8" i="18"/>
  <c r="FW8" i="18"/>
  <c r="FA8" i="18"/>
  <c r="FR8" i="18"/>
  <c r="EP8" i="18"/>
  <c r="GN8" i="18"/>
  <c r="FL8" i="18"/>
  <c r="GH8" i="18"/>
  <c r="FG8" i="18"/>
  <c r="GC8" i="18"/>
  <c r="EV8" i="18"/>
  <c r="GC11" i="26"/>
  <c r="FG11" i="26"/>
  <c r="FW11" i="26"/>
  <c r="FA11" i="26"/>
  <c r="FR11" i="26"/>
  <c r="GN11" i="26"/>
  <c r="EV11" i="26"/>
  <c r="GH11" i="26"/>
  <c r="FR15" i="26"/>
  <c r="GH24" i="25"/>
  <c r="FL24" i="25"/>
  <c r="EP24" i="25"/>
  <c r="GC24" i="25"/>
  <c r="FA24" i="25"/>
  <c r="FW24" i="25"/>
  <c r="EV24" i="25"/>
  <c r="GS24" i="25"/>
  <c r="FR24" i="25"/>
  <c r="GN24" i="25"/>
  <c r="FG24" i="25"/>
  <c r="GH24" i="17"/>
  <c r="FG24" i="17"/>
  <c r="D121" i="7"/>
  <c r="D123" i="7" s="1"/>
  <c r="Q64" i="9" s="1"/>
  <c r="S64" i="9" s="1"/>
  <c r="X64" i="9" s="1"/>
  <c r="AC64" i="9" s="1"/>
  <c r="AG64" i="9" s="1"/>
  <c r="M119" i="7"/>
  <c r="GN30" i="22"/>
  <c r="FR30" i="22"/>
  <c r="EV30" i="22"/>
  <c r="GC30" i="22"/>
  <c r="FA30" i="22"/>
  <c r="FW30" i="22"/>
  <c r="EP30" i="22"/>
  <c r="GS30" i="22"/>
  <c r="FL30" i="22"/>
  <c r="FG30" i="22"/>
  <c r="GH30" i="22"/>
  <c r="D116" i="7"/>
  <c r="D118" i="7" s="1"/>
  <c r="Q129" i="9" s="1"/>
  <c r="S129" i="9" s="1"/>
  <c r="X129" i="9" s="1"/>
  <c r="AC129" i="9" s="1"/>
  <c r="AG129" i="9" s="1"/>
  <c r="GS25" i="26"/>
  <c r="FW25" i="26"/>
  <c r="FA25" i="26"/>
  <c r="GN25" i="26"/>
  <c r="FR25" i="26"/>
  <c r="EV25" i="26"/>
  <c r="GH25" i="26"/>
  <c r="FL25" i="26"/>
  <c r="EP25" i="26"/>
  <c r="GC25" i="26"/>
  <c r="FG25" i="26"/>
  <c r="GC11" i="23"/>
  <c r="FG11" i="23"/>
  <c r="GS11" i="23"/>
  <c r="FW11" i="23"/>
  <c r="FA11" i="23"/>
  <c r="FR11" i="23"/>
  <c r="FL11" i="23"/>
  <c r="GN11" i="23"/>
  <c r="EV11" i="23"/>
  <c r="GH11" i="23"/>
  <c r="EP11" i="23"/>
  <c r="L158" i="9"/>
  <c r="AT218" i="8"/>
  <c r="Z64" i="9"/>
  <c r="AD64" i="9" s="1"/>
  <c r="BA17" i="21" s="1"/>
  <c r="N64" i="9"/>
  <c r="AB64" i="9" s="1"/>
  <c r="AF64" i="9" s="1"/>
  <c r="Y425" i="8"/>
  <c r="Y418" i="8" s="1"/>
  <c r="Y440" i="8" s="1"/>
  <c r="H9" i="4"/>
  <c r="AF200" i="9"/>
  <c r="CU31" i="26" s="1"/>
  <c r="N143" i="9"/>
  <c r="Z60" i="9"/>
  <c r="AD60" i="9" s="1"/>
  <c r="N60" i="9"/>
  <c r="DR19" i="26"/>
  <c r="CU19" i="26"/>
  <c r="DW19" i="26"/>
  <c r="CP19" i="26"/>
  <c r="DL19" i="26"/>
  <c r="CE19" i="26"/>
  <c r="DF19" i="26"/>
  <c r="EC19" i="26"/>
  <c r="DA19" i="26"/>
  <c r="EH19" i="26"/>
  <c r="CJ19" i="26"/>
  <c r="AB126" i="9"/>
  <c r="AF126" i="9" s="1"/>
  <c r="N125" i="9"/>
  <c r="C48" i="31" s="1"/>
  <c r="DR15" i="18"/>
  <c r="EC15" i="18"/>
  <c r="CN20" i="18"/>
  <c r="BR20" i="18"/>
  <c r="CH20" i="18"/>
  <c r="BG20" i="18"/>
  <c r="DD20" i="18"/>
  <c r="CC20" i="18"/>
  <c r="BA20" i="18"/>
  <c r="CS20" i="18"/>
  <c r="BL20" i="18"/>
  <c r="CY20" i="18"/>
  <c r="BW20" i="18"/>
  <c r="EY25" i="17"/>
  <c r="EC25" i="17"/>
  <c r="FJ25" i="17"/>
  <c r="EH25" i="17"/>
  <c r="ES25" i="17"/>
  <c r="EN25" i="17"/>
  <c r="DL25" i="17"/>
  <c r="FD25" i="17"/>
  <c r="DW25" i="17"/>
  <c r="DR25" i="17"/>
  <c r="FO25" i="17"/>
  <c r="EC14" i="23"/>
  <c r="DF14" i="23"/>
  <c r="CJ14" i="23"/>
  <c r="DL14" i="23"/>
  <c r="CE14" i="23"/>
  <c r="EH14" i="23"/>
  <c r="DA14" i="23"/>
  <c r="CU14" i="23"/>
  <c r="DW14" i="23"/>
  <c r="DR14" i="23"/>
  <c r="CP14" i="23"/>
  <c r="EH18" i="25"/>
  <c r="DL18" i="25"/>
  <c r="CP18" i="25"/>
  <c r="DR18" i="25"/>
  <c r="CJ18" i="25"/>
  <c r="EC18" i="25"/>
  <c r="CU18" i="25"/>
  <c r="DW18" i="25"/>
  <c r="CE18" i="25"/>
  <c r="DF18" i="25"/>
  <c r="DA18" i="25"/>
  <c r="I130" i="9"/>
  <c r="AB130" i="9" s="1"/>
  <c r="AF130" i="9" s="1"/>
  <c r="EH14" i="26"/>
  <c r="DL14" i="26"/>
  <c r="CP14" i="26"/>
  <c r="DR14" i="26"/>
  <c r="CJ14" i="26"/>
  <c r="EC14" i="26"/>
  <c r="CU14" i="26"/>
  <c r="DW14" i="26"/>
  <c r="CE14" i="26"/>
  <c r="DF14" i="26"/>
  <c r="DA14" i="26"/>
  <c r="EC17" i="25"/>
  <c r="DF17" i="25"/>
  <c r="CJ17" i="25"/>
  <c r="DR17" i="25"/>
  <c r="CP17" i="25"/>
  <c r="DL17" i="25"/>
  <c r="DA17" i="25"/>
  <c r="DW17" i="25"/>
  <c r="CU17" i="25"/>
  <c r="CE17" i="25"/>
  <c r="EH17" i="25"/>
  <c r="CJ18" i="24"/>
  <c r="CU18" i="24"/>
  <c r="DL18" i="24"/>
  <c r="EH19" i="24"/>
  <c r="DL19" i="24"/>
  <c r="CP19" i="24"/>
  <c r="EC19" i="24"/>
  <c r="DA19" i="24"/>
  <c r="DW19" i="24"/>
  <c r="CU19" i="24"/>
  <c r="CJ19" i="24"/>
  <c r="DF19" i="24"/>
  <c r="CE19" i="24"/>
  <c r="DR19" i="24"/>
  <c r="CY9" i="18"/>
  <c r="CC9" i="18"/>
  <c r="BG9" i="18"/>
  <c r="CS9" i="18"/>
  <c r="BW9" i="18"/>
  <c r="BA9" i="18"/>
  <c r="BR9" i="18"/>
  <c r="CN9" i="18"/>
  <c r="DD9" i="18"/>
  <c r="BL9" i="18"/>
  <c r="CH9" i="18"/>
  <c r="DR27" i="18"/>
  <c r="CN33" i="21"/>
  <c r="BR33" i="21"/>
  <c r="CH33" i="21"/>
  <c r="BG33" i="21"/>
  <c r="CS33" i="21"/>
  <c r="BA33" i="21"/>
  <c r="CC33" i="21"/>
  <c r="BW33" i="21"/>
  <c r="DD33" i="21"/>
  <c r="BL33" i="21"/>
  <c r="CY33" i="21"/>
  <c r="CY19" i="17"/>
  <c r="CC19" i="17"/>
  <c r="BG19" i="17"/>
  <c r="CN19" i="17"/>
  <c r="BL19" i="17"/>
  <c r="BW19" i="17"/>
  <c r="BR19" i="17"/>
  <c r="CH19" i="17"/>
  <c r="BA19" i="17"/>
  <c r="DD19" i="17"/>
  <c r="CS19" i="17"/>
  <c r="DW23" i="24"/>
  <c r="DA23" i="24"/>
  <c r="CE23" i="24"/>
  <c r="EH23" i="24"/>
  <c r="DF23" i="24"/>
  <c r="CU23" i="24"/>
  <c r="EC23" i="24"/>
  <c r="CP23" i="24"/>
  <c r="DR23" i="24"/>
  <c r="DL23" i="24"/>
  <c r="CJ23" i="24"/>
  <c r="CN13" i="22"/>
  <c r="BR13" i="22"/>
  <c r="CY13" i="22"/>
  <c r="BW13" i="22"/>
  <c r="DD13" i="22"/>
  <c r="BL13" i="22"/>
  <c r="CS13" i="22"/>
  <c r="BG13" i="22"/>
  <c r="CC13" i="22"/>
  <c r="BA13" i="22"/>
  <c r="CH13" i="22"/>
  <c r="EY13" i="19"/>
  <c r="EC13" i="19"/>
  <c r="FO13" i="19"/>
  <c r="EN13" i="19"/>
  <c r="DL13" i="19"/>
  <c r="FJ13" i="19"/>
  <c r="EH13" i="19"/>
  <c r="FD13" i="19"/>
  <c r="DR13" i="19"/>
  <c r="ES13" i="19"/>
  <c r="DW13" i="19"/>
  <c r="CY11" i="18"/>
  <c r="CC11" i="18"/>
  <c r="BG11" i="18"/>
  <c r="DD11" i="18"/>
  <c r="BW11" i="18"/>
  <c r="CS11" i="18"/>
  <c r="BR11" i="18"/>
  <c r="CN11" i="18"/>
  <c r="BA11" i="18"/>
  <c r="CH11" i="18"/>
  <c r="BL11" i="18"/>
  <c r="CS31" i="17"/>
  <c r="BW31" i="17"/>
  <c r="BA31" i="17"/>
  <c r="CN31" i="17"/>
  <c r="BR31" i="17"/>
  <c r="CH31" i="17"/>
  <c r="BL31" i="17"/>
  <c r="CY31" i="17"/>
  <c r="CC31" i="17"/>
  <c r="DD31" i="17"/>
  <c r="BG31" i="17"/>
  <c r="DD7" i="18"/>
  <c r="CH7" i="18"/>
  <c r="BL7" i="18"/>
  <c r="CY7" i="18"/>
  <c r="CC7" i="18"/>
  <c r="BG7" i="18"/>
  <c r="BW7" i="18"/>
  <c r="BA7" i="18"/>
  <c r="BR7" i="18"/>
  <c r="CS7" i="18"/>
  <c r="CN7" i="18"/>
  <c r="CY34" i="17"/>
  <c r="CC34" i="17"/>
  <c r="BG34" i="17"/>
  <c r="CS34" i="17"/>
  <c r="BW34" i="17"/>
  <c r="BA34" i="17"/>
  <c r="CN34" i="17"/>
  <c r="BR34" i="17"/>
  <c r="BL34" i="17"/>
  <c r="CH34" i="17"/>
  <c r="DD34" i="17"/>
  <c r="CN27" i="19"/>
  <c r="BR27" i="19"/>
  <c r="DD27" i="19"/>
  <c r="CC27" i="19"/>
  <c r="BA27" i="19"/>
  <c r="CY27" i="19"/>
  <c r="BW27" i="19"/>
  <c r="CH27" i="19"/>
  <c r="BL27" i="19"/>
  <c r="BG27" i="19"/>
  <c r="CS27" i="19"/>
  <c r="G80" i="11"/>
  <c r="I3" i="4" s="1"/>
  <c r="BG15" i="21"/>
  <c r="BA15" i="21"/>
  <c r="CS15" i="21"/>
  <c r="CN14" i="17"/>
  <c r="BR14" i="17"/>
  <c r="CC14" i="17"/>
  <c r="CS14" i="17"/>
  <c r="BA14" i="17"/>
  <c r="DD14" i="17"/>
  <c r="CH14" i="17"/>
  <c r="BL14" i="17"/>
  <c r="CY14" i="17"/>
  <c r="BG14" i="17"/>
  <c r="BW14" i="17"/>
  <c r="CN11" i="21"/>
  <c r="BR11" i="21"/>
  <c r="CS11" i="21"/>
  <c r="BL11" i="21"/>
  <c r="CH11" i="21"/>
  <c r="BG11" i="21"/>
  <c r="DD11" i="21"/>
  <c r="BA11" i="21"/>
  <c r="CC11" i="21"/>
  <c r="CY11" i="21"/>
  <c r="BW11" i="21"/>
  <c r="EH7" i="23"/>
  <c r="DL7" i="23"/>
  <c r="CP7" i="23"/>
  <c r="DR7" i="23"/>
  <c r="CJ7" i="23"/>
  <c r="DA7" i="23"/>
  <c r="CU7" i="23"/>
  <c r="EC7" i="23"/>
  <c r="CE7" i="23"/>
  <c r="DW7" i="23"/>
  <c r="DF7" i="23"/>
  <c r="N187" i="9"/>
  <c r="AF187" i="9" s="1"/>
  <c r="G349" i="11"/>
  <c r="I8" i="4" s="1"/>
  <c r="EC10" i="23"/>
  <c r="DF10" i="23"/>
  <c r="CJ10" i="23"/>
  <c r="DL10" i="23"/>
  <c r="CE10" i="23"/>
  <c r="DR10" i="23"/>
  <c r="DW10" i="23"/>
  <c r="DA10" i="23"/>
  <c r="CP10" i="23"/>
  <c r="EH10" i="23"/>
  <c r="CU10" i="23"/>
  <c r="DR31" i="26"/>
  <c r="CJ31" i="26"/>
  <c r="DF31" i="26"/>
  <c r="EC31" i="26"/>
  <c r="FD33" i="21"/>
  <c r="EH33" i="21"/>
  <c r="DL33" i="21"/>
  <c r="ES33" i="21"/>
  <c r="DR33" i="21"/>
  <c r="FO33" i="21"/>
  <c r="EC33" i="21"/>
  <c r="FJ33" i="21"/>
  <c r="DW33" i="21"/>
  <c r="EY33" i="21"/>
  <c r="EN33" i="21"/>
  <c r="FO19" i="17"/>
  <c r="ES19" i="17"/>
  <c r="DW19" i="17"/>
  <c r="EY19" i="17"/>
  <c r="DR19" i="17"/>
  <c r="EH19" i="17"/>
  <c r="EC19" i="17"/>
  <c r="EN19" i="17"/>
  <c r="DL19" i="17"/>
  <c r="FJ19" i="17"/>
  <c r="FD19" i="17"/>
  <c r="EH11" i="23"/>
  <c r="DL11" i="23"/>
  <c r="CP11" i="23"/>
  <c r="DF11" i="23"/>
  <c r="CE11" i="23"/>
  <c r="EC11" i="23"/>
  <c r="CU11" i="23"/>
  <c r="DR11" i="23"/>
  <c r="DA11" i="23"/>
  <c r="CJ11" i="23"/>
  <c r="DW11" i="23"/>
  <c r="CJ15" i="26"/>
  <c r="EC15" i="26"/>
  <c r="CN17" i="21"/>
  <c r="FO9" i="18"/>
  <c r="ES9" i="18"/>
  <c r="DW9" i="18"/>
  <c r="FJ9" i="18"/>
  <c r="EN9" i="18"/>
  <c r="DR9" i="18"/>
  <c r="FD9" i="18"/>
  <c r="DL9" i="18"/>
  <c r="EY9" i="18"/>
  <c r="EH9" i="18"/>
  <c r="EC9" i="18"/>
  <c r="DD33" i="18"/>
  <c r="CH33" i="18"/>
  <c r="BL33" i="18"/>
  <c r="CS33" i="18"/>
  <c r="BR33" i="18"/>
  <c r="CN33" i="18"/>
  <c r="BG33" i="18"/>
  <c r="BA33" i="18"/>
  <c r="CC33" i="18"/>
  <c r="BW33" i="18"/>
  <c r="CY33" i="18"/>
  <c r="EH26" i="26"/>
  <c r="DL26" i="26"/>
  <c r="CP26" i="26"/>
  <c r="DR26" i="26"/>
  <c r="CJ26" i="26"/>
  <c r="DF26" i="26"/>
  <c r="DA26" i="26"/>
  <c r="CE26" i="26"/>
  <c r="EC26" i="26"/>
  <c r="CU26" i="26"/>
  <c r="DW26" i="26"/>
  <c r="FJ13" i="18"/>
  <c r="EN13" i="18"/>
  <c r="DR13" i="18"/>
  <c r="FD13" i="18"/>
  <c r="EC13" i="18"/>
  <c r="EY13" i="18"/>
  <c r="DW13" i="18"/>
  <c r="ES13" i="18"/>
  <c r="DL13" i="18"/>
  <c r="EH13" i="18"/>
  <c r="FO13" i="18"/>
  <c r="CY24" i="17"/>
  <c r="CC24" i="17"/>
  <c r="BG24" i="17"/>
  <c r="DD24" i="17"/>
  <c r="BW24" i="17"/>
  <c r="BL24" i="17"/>
  <c r="BA24" i="17"/>
  <c r="CS24" i="17"/>
  <c r="BR24" i="17"/>
  <c r="CN24" i="17"/>
  <c r="CH24" i="17"/>
  <c r="CN15" i="18"/>
  <c r="BR15" i="18"/>
  <c r="CS15" i="18"/>
  <c r="BL15" i="18"/>
  <c r="CH15" i="18"/>
  <c r="BG15" i="18"/>
  <c r="CC15" i="18"/>
  <c r="BA15" i="18"/>
  <c r="CY15" i="18"/>
  <c r="BW15" i="18"/>
  <c r="DD15" i="18"/>
  <c r="DR27" i="19"/>
  <c r="EC28" i="22"/>
  <c r="DF28" i="22"/>
  <c r="CJ28" i="22"/>
  <c r="DW28" i="22"/>
  <c r="CU28" i="22"/>
  <c r="DL28" i="22"/>
  <c r="CP28" i="22"/>
  <c r="EH28" i="22"/>
  <c r="CE28" i="22"/>
  <c r="DR28" i="22"/>
  <c r="DA28" i="22"/>
  <c r="CN33" i="17"/>
  <c r="BR33" i="17"/>
  <c r="DD33" i="17"/>
  <c r="CH33" i="17"/>
  <c r="BL33" i="17"/>
  <c r="CC33" i="17"/>
  <c r="BG33" i="17"/>
  <c r="CS33" i="17"/>
  <c r="BW33" i="17"/>
  <c r="CY33" i="17"/>
  <c r="BA33" i="17"/>
  <c r="CY13" i="17"/>
  <c r="CC13" i="17"/>
  <c r="BG13" i="17"/>
  <c r="BR13" i="17"/>
  <c r="CH13" i="17"/>
  <c r="CS13" i="17"/>
  <c r="BW13" i="17"/>
  <c r="BA13" i="17"/>
  <c r="CN13" i="17"/>
  <c r="DD13" i="17"/>
  <c r="BL13" i="17"/>
  <c r="G262" i="11"/>
  <c r="I7" i="4" s="1"/>
  <c r="DD17" i="17"/>
  <c r="CH17" i="17"/>
  <c r="BL17" i="17"/>
  <c r="CS17" i="17"/>
  <c r="BR17" i="17"/>
  <c r="CC17" i="17"/>
  <c r="CN17" i="17"/>
  <c r="BG17" i="17"/>
  <c r="BA17" i="17"/>
  <c r="CY17" i="17"/>
  <c r="BW17" i="17"/>
  <c r="G213" i="11"/>
  <c r="I6" i="4" s="1"/>
  <c r="R331" i="8"/>
  <c r="DD22" i="18"/>
  <c r="CH22" i="18"/>
  <c r="BL22" i="18"/>
  <c r="CC22" i="18"/>
  <c r="BA22" i="18"/>
  <c r="CY22" i="18"/>
  <c r="BW22" i="18"/>
  <c r="CN22" i="18"/>
  <c r="CS22" i="18"/>
  <c r="BR22" i="18"/>
  <c r="BG22" i="18"/>
  <c r="DD13" i="19"/>
  <c r="CH13" i="19"/>
  <c r="BL13" i="19"/>
  <c r="CC13" i="19"/>
  <c r="BA13" i="19"/>
  <c r="CY13" i="19"/>
  <c r="BW13" i="19"/>
  <c r="CS13" i="19"/>
  <c r="BR13" i="19"/>
  <c r="CN13" i="19"/>
  <c r="BG13" i="19"/>
  <c r="EC10" i="27"/>
  <c r="DF10" i="27"/>
  <c r="CJ10" i="27"/>
  <c r="EH10" i="27"/>
  <c r="DA10" i="27"/>
  <c r="CU10" i="27"/>
  <c r="DW10" i="27"/>
  <c r="CP10" i="27"/>
  <c r="DL10" i="27"/>
  <c r="CE10" i="27"/>
  <c r="DR10" i="27"/>
  <c r="CN11" i="19"/>
  <c r="BR11" i="19"/>
  <c r="DD11" i="19"/>
  <c r="CC11" i="19"/>
  <c r="BA11" i="19"/>
  <c r="CY11" i="19"/>
  <c r="BW11" i="19"/>
  <c r="CH11" i="19"/>
  <c r="BG11" i="19"/>
  <c r="BL11" i="19"/>
  <c r="CS11" i="19"/>
  <c r="DD25" i="17"/>
  <c r="CH25" i="17"/>
  <c r="BL25" i="17"/>
  <c r="CY25" i="17"/>
  <c r="BW25" i="17"/>
  <c r="CN25" i="17"/>
  <c r="BA25" i="17"/>
  <c r="CS25" i="17"/>
  <c r="BR25" i="17"/>
  <c r="BG25" i="17"/>
  <c r="CC25" i="17"/>
  <c r="CS21" i="17"/>
  <c r="BW21" i="17"/>
  <c r="BA21" i="17"/>
  <c r="CH21" i="17"/>
  <c r="BG21" i="17"/>
  <c r="BR21" i="17"/>
  <c r="BL21" i="17"/>
  <c r="DD21" i="17"/>
  <c r="CC21" i="17"/>
  <c r="CY21" i="17"/>
  <c r="CN21" i="17"/>
  <c r="N179" i="9"/>
  <c r="AF180" i="9"/>
  <c r="K119" i="7"/>
  <c r="AS24" i="9"/>
  <c r="AS23" i="9" s="1"/>
  <c r="AN23" i="9"/>
  <c r="AN4" i="9" s="1"/>
  <c r="AH268" i="8"/>
  <c r="AS13" i="9"/>
  <c r="K349" i="11"/>
  <c r="I8" i="5" s="1"/>
  <c r="AP4" i="9"/>
  <c r="AP3" i="9" s="1"/>
  <c r="M124" i="7"/>
  <c r="L127" i="7"/>
  <c r="S36" i="9"/>
  <c r="G9" i="5"/>
  <c r="R389" i="8"/>
  <c r="M128" i="7"/>
  <c r="L124" i="7"/>
  <c r="AS36" i="9"/>
  <c r="K107" i="11"/>
  <c r="I4" i="5" s="1"/>
  <c r="AS75" i="9"/>
  <c r="AS73" i="9" s="1"/>
  <c r="V163" i="9"/>
  <c r="V158" i="9" s="1"/>
  <c r="AG159" i="9"/>
  <c r="AF164" i="9"/>
  <c r="N163" i="9"/>
  <c r="C69" i="31" s="1"/>
  <c r="AB6" i="9"/>
  <c r="AF6" i="9" s="1"/>
  <c r="AB61" i="9"/>
  <c r="AF61" i="9" s="1"/>
  <c r="AI717" i="8"/>
  <c r="P717" i="8" s="1"/>
  <c r="N14" i="9"/>
  <c r="C12" i="31" s="1"/>
  <c r="Z14" i="9"/>
  <c r="AD14" i="9" s="1"/>
  <c r="I13" i="9"/>
  <c r="Z13" i="9" s="1"/>
  <c r="AD13" i="9" s="1"/>
  <c r="K4" i="11"/>
  <c r="I2" i="5" s="1"/>
  <c r="G106" i="7"/>
  <c r="D110" i="7" s="1"/>
  <c r="Q141" i="9" s="1"/>
  <c r="S141" i="9" s="1"/>
  <c r="X141" i="9" s="1"/>
  <c r="BB10" i="10"/>
  <c r="AF170" i="9"/>
  <c r="N169" i="9"/>
  <c r="AI10" i="10"/>
  <c r="S56" i="9"/>
  <c r="X163" i="9"/>
  <c r="AG164" i="9"/>
  <c r="V7" i="9"/>
  <c r="W7" i="9" s="1"/>
  <c r="P263" i="8"/>
  <c r="S13" i="9"/>
  <c r="X14" i="9"/>
  <c r="D12" i="31" s="1"/>
  <c r="K213" i="11"/>
  <c r="I6" i="5" s="1"/>
  <c r="M131" i="7"/>
  <c r="Y488" i="8"/>
  <c r="Y462" i="8"/>
  <c r="Y484" i="8" s="1"/>
  <c r="V150" i="9"/>
  <c r="AT316" i="8"/>
  <c r="M335" i="8"/>
  <c r="K262" i="11"/>
  <c r="I7" i="5" s="1"/>
  <c r="AA69" i="9"/>
  <c r="AE69" i="9" s="1"/>
  <c r="M68" i="9"/>
  <c r="AA68" i="9" s="1"/>
  <c r="AE68" i="9" s="1"/>
  <c r="N38" i="9"/>
  <c r="Z38" i="9"/>
  <c r="AD38" i="9" s="1"/>
  <c r="I36" i="9"/>
  <c r="O139" i="7"/>
  <c r="L140" i="7" s="1"/>
  <c r="Q54" i="9" s="1"/>
  <c r="S54" i="9" s="1"/>
  <c r="AS5" i="9"/>
  <c r="AB63" i="9"/>
  <c r="AF63" i="9" s="1"/>
  <c r="AI719" i="8"/>
  <c r="P719" i="8" s="1"/>
  <c r="X37" i="9"/>
  <c r="D22" i="31" s="1"/>
  <c r="Q69" i="9"/>
  <c r="S69" i="9" s="1"/>
  <c r="X74" i="9"/>
  <c r="AG745" i="8" s="1"/>
  <c r="BD38" i="10"/>
  <c r="BD18" i="10"/>
  <c r="AG187" i="9"/>
  <c r="AP38" i="10"/>
  <c r="AP18" i="10"/>
  <c r="BH18" i="10"/>
  <c r="AC116" i="9"/>
  <c r="AG116" i="9" s="1"/>
  <c r="K124" i="7"/>
  <c r="G4" i="11"/>
  <c r="I2" i="4" s="1"/>
  <c r="G9" i="4"/>
  <c r="N74" i="9"/>
  <c r="Z74" i="9"/>
  <c r="AD74" i="9" s="1"/>
  <c r="AA15" i="9"/>
  <c r="AE15" i="9" s="1"/>
  <c r="K13" i="9"/>
  <c r="AA13" i="9" s="1"/>
  <c r="AE13" i="9" s="1"/>
  <c r="AH231" i="8"/>
  <c r="Z29" i="9"/>
  <c r="AD29" i="9" s="1"/>
  <c r="N29" i="9"/>
  <c r="AG178" i="9"/>
  <c r="X177" i="9"/>
  <c r="D80" i="31" s="1"/>
  <c r="AT370" i="8"/>
  <c r="N193" i="9"/>
  <c r="AF1243" i="8" s="1"/>
  <c r="AF194" i="9"/>
  <c r="M36" i="9"/>
  <c r="AA37" i="9"/>
  <c r="AE37" i="9" s="1"/>
  <c r="N37" i="9"/>
  <c r="C22" i="31" s="1"/>
  <c r="Z5" i="9"/>
  <c r="AD5" i="9" s="1"/>
  <c r="AP16" i="10"/>
  <c r="AP40" i="10"/>
  <c r="AG179" i="9"/>
  <c r="BD40" i="10"/>
  <c r="BD16" i="10"/>
  <c r="AA57" i="9"/>
  <c r="AE57" i="9" s="1"/>
  <c r="M56" i="9"/>
  <c r="BD10" i="10"/>
  <c r="AG170" i="9"/>
  <c r="AP10" i="10"/>
  <c r="X169" i="9"/>
  <c r="H335" i="8"/>
  <c r="AT305" i="8"/>
  <c r="AG151" i="9"/>
  <c r="X176" i="9"/>
  <c r="AG176" i="9" s="1"/>
  <c r="D56" i="31"/>
  <c r="X150" i="9"/>
  <c r="Z66" i="9"/>
  <c r="AD66" i="9" s="1"/>
  <c r="N66" i="9"/>
  <c r="N11" i="9"/>
  <c r="Z11" i="9"/>
  <c r="AD11" i="9" s="1"/>
  <c r="F9" i="5"/>
  <c r="AB116" i="9"/>
  <c r="AF116" i="9" s="1"/>
  <c r="K140" i="11"/>
  <c r="I5" i="5" s="1"/>
  <c r="N76" i="9"/>
  <c r="C35" i="31" s="1"/>
  <c r="AC6" i="9"/>
  <c r="AG6" i="9" s="1"/>
  <c r="N139" i="7"/>
  <c r="K140" i="7" s="1"/>
  <c r="G54" i="9" s="1"/>
  <c r="I54" i="9" s="1"/>
  <c r="G69" i="9"/>
  <c r="I69" i="9" s="1"/>
  <c r="BD43" i="10"/>
  <c r="AG205" i="9"/>
  <c r="AP43" i="10"/>
  <c r="F418" i="8"/>
  <c r="F444" i="8"/>
  <c r="AC84" i="9"/>
  <c r="AG84" i="9" s="1"/>
  <c r="X83" i="9"/>
  <c r="D38" i="31" s="1"/>
  <c r="AB90" i="9"/>
  <c r="AF90" i="9" s="1"/>
  <c r="N89" i="9"/>
  <c r="N71" i="9"/>
  <c r="AB71" i="9" s="1"/>
  <c r="AF71" i="9" s="1"/>
  <c r="Z71" i="9"/>
  <c r="AD71" i="9" s="1"/>
  <c r="F106" i="7"/>
  <c r="C110" i="7" s="1"/>
  <c r="G141" i="9" s="1"/>
  <c r="I141" i="9" s="1"/>
  <c r="N141" i="9" s="1"/>
  <c r="L7" i="9"/>
  <c r="M7" i="9" s="1"/>
  <c r="P226" i="8"/>
  <c r="AT210" i="8"/>
  <c r="L231" i="8"/>
  <c r="AF178" i="9"/>
  <c r="N106" i="7"/>
  <c r="K108" i="7" s="1"/>
  <c r="AT359" i="8"/>
  <c r="H389" i="8"/>
  <c r="L268" i="8"/>
  <c r="AT247" i="8"/>
  <c r="O106" i="7"/>
  <c r="L108" i="7" s="1"/>
  <c r="AC125" i="9"/>
  <c r="AG125" i="9" s="1"/>
  <c r="AC488" i="8"/>
  <c r="AC462" i="8"/>
  <c r="AC484" i="8" s="1"/>
  <c r="AS57" i="9"/>
  <c r="AS56" i="9" s="1"/>
  <c r="AN56" i="9"/>
  <c r="AC139" i="9"/>
  <c r="AG139" i="9" s="1"/>
  <c r="X138" i="9"/>
  <c r="D44" i="31" s="1"/>
  <c r="AW894" i="8"/>
  <c r="BB43" i="10"/>
  <c r="AI43" i="10"/>
  <c r="AF205" i="9"/>
  <c r="G107" i="11"/>
  <c r="I4" i="4" s="1"/>
  <c r="N151" i="9"/>
  <c r="C58" i="31" s="1"/>
  <c r="L150" i="9"/>
  <c r="G140" i="11"/>
  <c r="I5" i="4" s="1"/>
  <c r="F462" i="8"/>
  <c r="F488" i="8"/>
  <c r="F9" i="4"/>
  <c r="FW16" i="24" l="1"/>
  <c r="FL16" i="24"/>
  <c r="FA16" i="24"/>
  <c r="GN16" i="24"/>
  <c r="GH16" i="24"/>
  <c r="EP16" i="24"/>
  <c r="FG16" i="24"/>
  <c r="FR16" i="24"/>
  <c r="GS16" i="24"/>
  <c r="GC16" i="24"/>
  <c r="EC28" i="26"/>
  <c r="Z27" i="9"/>
  <c r="AD27" i="9" s="1"/>
  <c r="DA31" i="22"/>
  <c r="DL15" i="18"/>
  <c r="EH28" i="26"/>
  <c r="DR28" i="26"/>
  <c r="DF28" i="26"/>
  <c r="CU31" i="22"/>
  <c r="DW31" i="24"/>
  <c r="DL21" i="22"/>
  <c r="EC31" i="24"/>
  <c r="DF31" i="24"/>
  <c r="DW21" i="22"/>
  <c r="EY21" i="17"/>
  <c r="CP31" i="24"/>
  <c r="DR31" i="24"/>
  <c r="DA31" i="24"/>
  <c r="DL31" i="24"/>
  <c r="EH31" i="24"/>
  <c r="CE28" i="26"/>
  <c r="CP28" i="26"/>
  <c r="CU31" i="24"/>
  <c r="CJ31" i="24"/>
  <c r="FJ15" i="18"/>
  <c r="ES15" i="18"/>
  <c r="EH15" i="18"/>
  <c r="FA14" i="25"/>
  <c r="FR6" i="23"/>
  <c r="GC13" i="25"/>
  <c r="GS13" i="25"/>
  <c r="GH13" i="25"/>
  <c r="GN12" i="25"/>
  <c r="FA12" i="25"/>
  <c r="FR28" i="24"/>
  <c r="FG28" i="24"/>
  <c r="GS28" i="24"/>
  <c r="FR9" i="23"/>
  <c r="FG32" i="25"/>
  <c r="FR32" i="25"/>
  <c r="Q135" i="9"/>
  <c r="S135" i="9" s="1"/>
  <c r="X135" i="9" s="1"/>
  <c r="AC135" i="9" s="1"/>
  <c r="AG135" i="9" s="1"/>
  <c r="Q488" i="8"/>
  <c r="CE31" i="26"/>
  <c r="CE33" i="24"/>
  <c r="FO15" i="18"/>
  <c r="DW15" i="18"/>
  <c r="FD15" i="18"/>
  <c r="GS33" i="24"/>
  <c r="FA13" i="25"/>
  <c r="EV13" i="25"/>
  <c r="FR12" i="25"/>
  <c r="EP12" i="25"/>
  <c r="EP28" i="24"/>
  <c r="FL28" i="24"/>
  <c r="GN9" i="23"/>
  <c r="FW32" i="25"/>
  <c r="EP32" i="25"/>
  <c r="GN32" i="25"/>
  <c r="EN15" i="18"/>
  <c r="FG13" i="25"/>
  <c r="EP13" i="25"/>
  <c r="EV12" i="25"/>
  <c r="FL12" i="25"/>
  <c r="GN18" i="24"/>
  <c r="GC28" i="24"/>
  <c r="FA28" i="24"/>
  <c r="FG9" i="23"/>
  <c r="FW12" i="24"/>
  <c r="GC32" i="25"/>
  <c r="FL32" i="25"/>
  <c r="AO374" i="8"/>
  <c r="AO385" i="8" s="1"/>
  <c r="AT385" i="8" s="1"/>
  <c r="FA24" i="17"/>
  <c r="GC24" i="17"/>
  <c r="EV24" i="17"/>
  <c r="GN15" i="26"/>
  <c r="FR20" i="25"/>
  <c r="EP20" i="25"/>
  <c r="FG18" i="24"/>
  <c r="EP18" i="24"/>
  <c r="FA18" i="24"/>
  <c r="EP9" i="23"/>
  <c r="FA9" i="23"/>
  <c r="GC9" i="23"/>
  <c r="FA31" i="22"/>
  <c r="EP32" i="18"/>
  <c r="FR32" i="18"/>
  <c r="GS32" i="18"/>
  <c r="D40" i="31"/>
  <c r="S23" i="9"/>
  <c r="FR14" i="25"/>
  <c r="FW24" i="17"/>
  <c r="EP24" i="17"/>
  <c r="FR24" i="17"/>
  <c r="FG15" i="26"/>
  <c r="FA29" i="24"/>
  <c r="EV20" i="25"/>
  <c r="FL20" i="25"/>
  <c r="GH18" i="24"/>
  <c r="FR18" i="24"/>
  <c r="FW18" i="24"/>
  <c r="FA16" i="18"/>
  <c r="GH9" i="23"/>
  <c r="FW9" i="23"/>
  <c r="FR26" i="25"/>
  <c r="FL22" i="19"/>
  <c r="FL32" i="18"/>
  <c r="GN32" i="18"/>
  <c r="AT381" i="8"/>
  <c r="AW469" i="8"/>
  <c r="GH14" i="25"/>
  <c r="GS24" i="17"/>
  <c r="FL24" i="17"/>
  <c r="EP11" i="26"/>
  <c r="FL11" i="26"/>
  <c r="FL33" i="24"/>
  <c r="EP31" i="26"/>
  <c r="GN13" i="25"/>
  <c r="FG20" i="25"/>
  <c r="FW20" i="25"/>
  <c r="GH20" i="25"/>
  <c r="GS12" i="25"/>
  <c r="FL18" i="24"/>
  <c r="EV18" i="24"/>
  <c r="EV28" i="24"/>
  <c r="FL9" i="23"/>
  <c r="EV9" i="23"/>
  <c r="GS32" i="25"/>
  <c r="EP28" i="18"/>
  <c r="GH26" i="25"/>
  <c r="GC32" i="18"/>
  <c r="GH32" i="18"/>
  <c r="GC22" i="17"/>
  <c r="GN22" i="17"/>
  <c r="EV24" i="21"/>
  <c r="AC16" i="9"/>
  <c r="AG16" i="9" s="1"/>
  <c r="FR34" i="17" s="1"/>
  <c r="GH33" i="26"/>
  <c r="FW24" i="21"/>
  <c r="EV31" i="26"/>
  <c r="FW31" i="26"/>
  <c r="GN33" i="26"/>
  <c r="FG22" i="19"/>
  <c r="GS22" i="17"/>
  <c r="GH31" i="26"/>
  <c r="FR31" i="26"/>
  <c r="GS31" i="26"/>
  <c r="FG33" i="26"/>
  <c r="GH34" i="17"/>
  <c r="X76" i="9"/>
  <c r="D35" i="31" s="1"/>
  <c r="FG24" i="21"/>
  <c r="FL31" i="26"/>
  <c r="GN31" i="26"/>
  <c r="AC90" i="9"/>
  <c r="AG90" i="9" s="1"/>
  <c r="FR34" i="22" s="1"/>
  <c r="FW6" i="23"/>
  <c r="FW33" i="24"/>
  <c r="FR33" i="24"/>
  <c r="GH33" i="24"/>
  <c r="EP29" i="24"/>
  <c r="FA12" i="24"/>
  <c r="FL28" i="18"/>
  <c r="FL31" i="22"/>
  <c r="GH6" i="23"/>
  <c r="EV33" i="24"/>
  <c r="FA33" i="24"/>
  <c r="FL29" i="24"/>
  <c r="GS12" i="24"/>
  <c r="GC12" i="24"/>
  <c r="FR28" i="18"/>
  <c r="FG10" i="25"/>
  <c r="EP6" i="23"/>
  <c r="GN33" i="24"/>
  <c r="EP33" i="24"/>
  <c r="FR29" i="24"/>
  <c r="FL12" i="24"/>
  <c r="GN28" i="18"/>
  <c r="GC32" i="17"/>
  <c r="CJ20" i="25"/>
  <c r="DW27" i="18"/>
  <c r="DR18" i="24"/>
  <c r="DW18" i="24"/>
  <c r="DF18" i="24"/>
  <c r="CE18" i="24"/>
  <c r="DA18" i="24"/>
  <c r="EC18" i="24"/>
  <c r="AB125" i="9"/>
  <c r="AF125" i="9" s="1"/>
  <c r="AB83" i="9"/>
  <c r="AF83" i="9" s="1"/>
  <c r="DA27" i="22" s="1"/>
  <c r="EH27" i="18"/>
  <c r="CP18" i="24"/>
  <c r="GH22" i="17"/>
  <c r="AL65" i="9"/>
  <c r="AN65" i="9" s="1"/>
  <c r="AS65" i="9" s="1"/>
  <c r="AS55" i="9" s="1"/>
  <c r="AS35" i="9" s="1"/>
  <c r="GS24" i="26"/>
  <c r="GN24" i="26"/>
  <c r="FL16" i="18"/>
  <c r="GS16" i="18"/>
  <c r="EP32" i="17"/>
  <c r="GH32" i="17"/>
  <c r="EV22" i="19"/>
  <c r="FG6" i="23"/>
  <c r="FA6" i="23"/>
  <c r="FG33" i="24"/>
  <c r="GC29" i="24"/>
  <c r="FW29" i="24"/>
  <c r="GS20" i="25"/>
  <c r="EV16" i="18"/>
  <c r="FR16" i="18"/>
  <c r="EV28" i="19"/>
  <c r="GN12" i="24"/>
  <c r="FR12" i="24"/>
  <c r="GH12" i="24"/>
  <c r="FG28" i="18"/>
  <c r="GH28" i="18"/>
  <c r="FA28" i="18"/>
  <c r="EV31" i="22"/>
  <c r="GN32" i="17"/>
  <c r="GS32" i="17"/>
  <c r="GN22" i="19"/>
  <c r="GC10" i="25"/>
  <c r="EV22" i="17"/>
  <c r="EP22" i="17"/>
  <c r="FW22" i="17"/>
  <c r="FR22" i="17"/>
  <c r="GC16" i="18"/>
  <c r="GN16" i="18"/>
  <c r="FW28" i="19"/>
  <c r="EP12" i="24"/>
  <c r="EV12" i="24"/>
  <c r="GC28" i="18"/>
  <c r="EV28" i="18"/>
  <c r="FA26" i="25"/>
  <c r="FR32" i="17"/>
  <c r="FW22" i="19"/>
  <c r="FA22" i="17"/>
  <c r="AC78" i="9"/>
  <c r="AG78" i="9" s="1"/>
  <c r="FG18" i="22" s="1"/>
  <c r="AS4" i="9"/>
  <c r="GC14" i="25"/>
  <c r="GS14" i="25"/>
  <c r="EP15" i="26"/>
  <c r="FA15" i="26"/>
  <c r="GC15" i="26"/>
  <c r="EP24" i="21"/>
  <c r="FR24" i="21"/>
  <c r="GS24" i="21"/>
  <c r="GC26" i="25"/>
  <c r="GS26" i="25"/>
  <c r="FL32" i="17"/>
  <c r="FA32" i="17"/>
  <c r="FW32" i="17"/>
  <c r="EP22" i="19"/>
  <c r="FR22" i="19"/>
  <c r="GS22" i="19"/>
  <c r="GN13" i="23"/>
  <c r="GH15" i="26"/>
  <c r="FL24" i="21"/>
  <c r="GN24" i="21"/>
  <c r="EV26" i="25"/>
  <c r="FG26" i="25"/>
  <c r="EP26" i="25"/>
  <c r="FG13" i="23"/>
  <c r="EV14" i="25"/>
  <c r="FG14" i="25"/>
  <c r="EP14" i="25"/>
  <c r="FW15" i="26"/>
  <c r="FW14" i="25"/>
  <c r="GN14" i="25"/>
  <c r="FL15" i="26"/>
  <c r="EV15" i="26"/>
  <c r="GC24" i="21"/>
  <c r="GH24" i="21"/>
  <c r="FG16" i="18"/>
  <c r="GH16" i="18"/>
  <c r="FW26" i="25"/>
  <c r="GN26" i="25"/>
  <c r="EV32" i="17"/>
  <c r="FL24" i="26"/>
  <c r="GH22" i="19"/>
  <c r="FA22" i="19"/>
  <c r="D51" i="31"/>
  <c r="D49" i="31" s="1"/>
  <c r="E110" i="31" s="1"/>
  <c r="AQ998" i="8"/>
  <c r="D81" i="31"/>
  <c r="D84" i="31" s="1"/>
  <c r="AO1243" i="8"/>
  <c r="N579" i="8"/>
  <c r="D57" i="31"/>
  <c r="D90" i="31" s="1"/>
  <c r="AO1216" i="8"/>
  <c r="EC31" i="22"/>
  <c r="BR17" i="21"/>
  <c r="EN27" i="18"/>
  <c r="EY27" i="18"/>
  <c r="ES27" i="18"/>
  <c r="CC17" i="21"/>
  <c r="BW17" i="21"/>
  <c r="FJ27" i="18"/>
  <c r="EC27" i="18"/>
  <c r="FO27" i="18"/>
  <c r="EN27" i="19"/>
  <c r="CH17" i="21"/>
  <c r="CS17" i="21"/>
  <c r="DL27" i="18"/>
  <c r="EH33" i="24"/>
  <c r="DL33" i="18"/>
  <c r="DW33" i="18"/>
  <c r="I10" i="4"/>
  <c r="EC33" i="24"/>
  <c r="DA14" i="25"/>
  <c r="CP15" i="26"/>
  <c r="DA15" i="26"/>
  <c r="DL15" i="26"/>
  <c r="DR21" i="17"/>
  <c r="BR15" i="21"/>
  <c r="CH15" i="21"/>
  <c r="CC15" i="21"/>
  <c r="CE15" i="26"/>
  <c r="EH15" i="26"/>
  <c r="CU15" i="26"/>
  <c r="BW15" i="21"/>
  <c r="BL15" i="21"/>
  <c r="CY15" i="21"/>
  <c r="DW15" i="26"/>
  <c r="DF15" i="26"/>
  <c r="DD15" i="21"/>
  <c r="DA26" i="25"/>
  <c r="DF9" i="23"/>
  <c r="EH33" i="18"/>
  <c r="FO33" i="18"/>
  <c r="FD33" i="18"/>
  <c r="CJ33" i="24"/>
  <c r="DF33" i="24"/>
  <c r="DF15" i="24"/>
  <c r="DA15" i="25"/>
  <c r="EN33" i="18"/>
  <c r="DR33" i="18"/>
  <c r="EC33" i="18"/>
  <c r="CU33" i="24"/>
  <c r="DA33" i="24"/>
  <c r="CP33" i="24"/>
  <c r="DW13" i="23"/>
  <c r="N67" i="9"/>
  <c r="AI723" i="8" s="1"/>
  <c r="P723" i="8" s="1"/>
  <c r="FJ33" i="18"/>
  <c r="ES33" i="18"/>
  <c r="DW33" i="24"/>
  <c r="DR33" i="24"/>
  <c r="EH14" i="25"/>
  <c r="CU13" i="23"/>
  <c r="EN21" i="22"/>
  <c r="ES21" i="22"/>
  <c r="DR21" i="22"/>
  <c r="AB29" i="9"/>
  <c r="AF29" i="9" s="1"/>
  <c r="FD31" i="18" s="1"/>
  <c r="AQ575" i="8"/>
  <c r="AQ579" i="8" s="1"/>
  <c r="CH17" i="22"/>
  <c r="DF10" i="25"/>
  <c r="EH31" i="17"/>
  <c r="DA13" i="23"/>
  <c r="FJ21" i="22"/>
  <c r="EH21" i="22"/>
  <c r="EC21" i="22"/>
  <c r="AB16" i="9"/>
  <c r="AF16" i="9" s="1"/>
  <c r="EY33" i="17" s="1"/>
  <c r="AB33" i="9"/>
  <c r="AF33" i="9" s="1"/>
  <c r="AP523" i="8"/>
  <c r="C51" i="31"/>
  <c r="C49" i="31" s="1"/>
  <c r="AI998" i="8"/>
  <c r="BG17" i="22"/>
  <c r="EY21" i="22"/>
  <c r="FO21" i="22"/>
  <c r="AB78" i="9"/>
  <c r="AF78" i="9" s="1"/>
  <c r="DW17" i="22" s="1"/>
  <c r="AF816" i="8"/>
  <c r="FL6" i="23"/>
  <c r="EV6" i="23"/>
  <c r="GS6" i="23"/>
  <c r="EV29" i="24"/>
  <c r="FG29" i="24"/>
  <c r="GS29" i="24"/>
  <c r="EP28" i="19"/>
  <c r="FR28" i="19"/>
  <c r="GS28" i="19"/>
  <c r="EP33" i="26"/>
  <c r="FA33" i="26"/>
  <c r="GC33" i="26"/>
  <c r="GC31" i="22"/>
  <c r="GS31" i="22"/>
  <c r="FR31" i="22"/>
  <c r="FG24" i="26"/>
  <c r="GH24" i="26"/>
  <c r="FA24" i="26"/>
  <c r="EP13" i="23"/>
  <c r="FA13" i="23"/>
  <c r="GC13" i="23"/>
  <c r="FW10" i="25"/>
  <c r="GS10" i="25"/>
  <c r="EP10" i="25"/>
  <c r="GN6" i="23"/>
  <c r="GN29" i="24"/>
  <c r="FL28" i="19"/>
  <c r="GN28" i="19"/>
  <c r="FG28" i="19"/>
  <c r="EV33" i="26"/>
  <c r="FW33" i="26"/>
  <c r="FG31" i="22"/>
  <c r="EP31" i="22"/>
  <c r="GN31" i="22"/>
  <c r="GC24" i="26"/>
  <c r="EV24" i="26"/>
  <c r="FW24" i="26"/>
  <c r="GH13" i="23"/>
  <c r="FW13" i="23"/>
  <c r="EV10" i="25"/>
  <c r="FR10" i="25"/>
  <c r="FL10" i="25"/>
  <c r="GH28" i="19"/>
  <c r="FA28" i="19"/>
  <c r="FL33" i="26"/>
  <c r="FR33" i="26"/>
  <c r="GH31" i="22"/>
  <c r="EP24" i="26"/>
  <c r="FR24" i="26"/>
  <c r="FL13" i="23"/>
  <c r="EV13" i="23"/>
  <c r="GN10" i="25"/>
  <c r="FA10" i="25"/>
  <c r="CP13" i="25"/>
  <c r="EH26" i="25"/>
  <c r="CE28" i="24"/>
  <c r="EH9" i="23"/>
  <c r="CE13" i="25"/>
  <c r="DA28" i="24"/>
  <c r="DA9" i="23"/>
  <c r="CJ13" i="25"/>
  <c r="DW26" i="25"/>
  <c r="CJ28" i="24"/>
  <c r="EH15" i="25"/>
  <c r="FO27" i="19"/>
  <c r="DA13" i="25"/>
  <c r="DR13" i="25"/>
  <c r="DF13" i="25"/>
  <c r="DF26" i="25"/>
  <c r="EC26" i="25"/>
  <c r="CP28" i="24"/>
  <c r="DL28" i="24"/>
  <c r="DF28" i="24"/>
  <c r="DR9" i="23"/>
  <c r="CJ9" i="23"/>
  <c r="DW9" i="23"/>
  <c r="DR14" i="25"/>
  <c r="CU14" i="25"/>
  <c r="C40" i="31"/>
  <c r="CP31" i="22"/>
  <c r="DW31" i="22"/>
  <c r="DW27" i="19"/>
  <c r="EH27" i="19"/>
  <c r="CU26" i="25"/>
  <c r="CE26" i="25"/>
  <c r="CP26" i="25"/>
  <c r="DR28" i="24"/>
  <c r="CU28" i="24"/>
  <c r="EC28" i="24"/>
  <c r="EC9" i="23"/>
  <c r="DL9" i="23"/>
  <c r="CE14" i="25"/>
  <c r="DW14" i="25"/>
  <c r="DL15" i="24"/>
  <c r="CJ13" i="23"/>
  <c r="EH13" i="23"/>
  <c r="DL15" i="25"/>
  <c r="CU15" i="25"/>
  <c r="DW15" i="25"/>
  <c r="DF31" i="22"/>
  <c r="DL31" i="22"/>
  <c r="DR31" i="22"/>
  <c r="ES27" i="19"/>
  <c r="EH13" i="25"/>
  <c r="CU13" i="25"/>
  <c r="EC13" i="25"/>
  <c r="EH31" i="22"/>
  <c r="CJ31" i="22"/>
  <c r="FJ27" i="19"/>
  <c r="FD27" i="19"/>
  <c r="DL13" i="25"/>
  <c r="CJ26" i="25"/>
  <c r="DR26" i="25"/>
  <c r="EH28" i="24"/>
  <c r="CP9" i="23"/>
  <c r="CU9" i="23"/>
  <c r="CJ14" i="25"/>
  <c r="DL14" i="25"/>
  <c r="EH20" i="24"/>
  <c r="DR13" i="23"/>
  <c r="EC15" i="25"/>
  <c r="CE15" i="25"/>
  <c r="I10" i="5"/>
  <c r="D76" i="31"/>
  <c r="D169" i="31" s="1"/>
  <c r="D78" i="31"/>
  <c r="AG169" i="9"/>
  <c r="GN27" i="25" s="1"/>
  <c r="D72" i="31"/>
  <c r="AG163" i="9"/>
  <c r="GH21" i="25" s="1"/>
  <c r="D69" i="31"/>
  <c r="GH15" i="25"/>
  <c r="FG15" i="25"/>
  <c r="EV15" i="25"/>
  <c r="FL15" i="25"/>
  <c r="GC15" i="25"/>
  <c r="GS15" i="25"/>
  <c r="EP15" i="25"/>
  <c r="FA15" i="25"/>
  <c r="FR15" i="25"/>
  <c r="GN15" i="25"/>
  <c r="FW15" i="25"/>
  <c r="GS12" i="18"/>
  <c r="FG12" i="18"/>
  <c r="EP12" i="18"/>
  <c r="FW12" i="18"/>
  <c r="GC12" i="18"/>
  <c r="GN12" i="18"/>
  <c r="FA12" i="18"/>
  <c r="EV12" i="18"/>
  <c r="FL12" i="18"/>
  <c r="GH12" i="18"/>
  <c r="FR12" i="18"/>
  <c r="E98" i="31"/>
  <c r="D198" i="31"/>
  <c r="GN18" i="17"/>
  <c r="FG18" i="17"/>
  <c r="EP18" i="17"/>
  <c r="FR18" i="17"/>
  <c r="GS18" i="17"/>
  <c r="GH18" i="17"/>
  <c r="EV18" i="17"/>
  <c r="FW18" i="17"/>
  <c r="FL18" i="17"/>
  <c r="GC18" i="17"/>
  <c r="FA18" i="17"/>
  <c r="EC11" i="18"/>
  <c r="EH17" i="17"/>
  <c r="DR7" i="18"/>
  <c r="DL12" i="25"/>
  <c r="DW12" i="25"/>
  <c r="EC20" i="24"/>
  <c r="DR20" i="24"/>
  <c r="CP20" i="24"/>
  <c r="DF20" i="24"/>
  <c r="AI720" i="8"/>
  <c r="P720" i="8" s="1"/>
  <c r="N177" i="9"/>
  <c r="C80" i="31" s="1"/>
  <c r="FD11" i="18"/>
  <c r="CP12" i="25"/>
  <c r="FO21" i="17"/>
  <c r="FJ17" i="17"/>
  <c r="FD17" i="17"/>
  <c r="CN17" i="22"/>
  <c r="CC17" i="22"/>
  <c r="DA10" i="25"/>
  <c r="DW31" i="17"/>
  <c r="EN31" i="17"/>
  <c r="DR15" i="24"/>
  <c r="EH15" i="24"/>
  <c r="DA20" i="24"/>
  <c r="DW20" i="24"/>
  <c r="AP894" i="8"/>
  <c r="DL11" i="18"/>
  <c r="DW11" i="18"/>
  <c r="CU12" i="25"/>
  <c r="DW21" i="17"/>
  <c r="DL17" i="17"/>
  <c r="EC17" i="17"/>
  <c r="BL17" i="22"/>
  <c r="CJ10" i="25"/>
  <c r="DL10" i="25"/>
  <c r="FO31" i="17"/>
  <c r="FJ31" i="17"/>
  <c r="DW15" i="24"/>
  <c r="DL20" i="24"/>
  <c r="Z57" i="9"/>
  <c r="AD57" i="9" s="1"/>
  <c r="CN31" i="20" s="1"/>
  <c r="N138" i="9"/>
  <c r="C44" i="31" s="1"/>
  <c r="EN11" i="18"/>
  <c r="ES11" i="18"/>
  <c r="EC12" i="25"/>
  <c r="ES21" i="17"/>
  <c r="ES17" i="17"/>
  <c r="BR17" i="22"/>
  <c r="DR10" i="25"/>
  <c r="EH10" i="25"/>
  <c r="DL31" i="17"/>
  <c r="DA15" i="24"/>
  <c r="CJ20" i="24"/>
  <c r="CU20" i="24"/>
  <c r="DR6" i="23"/>
  <c r="DA6" i="23"/>
  <c r="EC6" i="23"/>
  <c r="CP6" i="23"/>
  <c r="DW6" i="23"/>
  <c r="CU6" i="23"/>
  <c r="DF6" i="23"/>
  <c r="EH6" i="23"/>
  <c r="C78" i="31"/>
  <c r="AF169" i="9"/>
  <c r="EC27" i="25" s="1"/>
  <c r="C72" i="31"/>
  <c r="C233" i="31" s="1"/>
  <c r="ES7" i="18"/>
  <c r="EN7" i="18"/>
  <c r="DW7" i="18"/>
  <c r="EH7" i="18"/>
  <c r="FD7" i="18"/>
  <c r="EY7" i="18"/>
  <c r="EC7" i="18"/>
  <c r="FJ7" i="18"/>
  <c r="EH30" i="25"/>
  <c r="CU30" i="25"/>
  <c r="EC30" i="25"/>
  <c r="CJ30" i="25"/>
  <c r="DL30" i="25"/>
  <c r="DF30" i="25"/>
  <c r="CE30" i="25"/>
  <c r="CP30" i="25"/>
  <c r="DA30" i="25"/>
  <c r="N24" i="9"/>
  <c r="AB38" i="9"/>
  <c r="AF38" i="9" s="1"/>
  <c r="EC21" i="19" s="1"/>
  <c r="C23" i="31"/>
  <c r="CU20" i="25"/>
  <c r="DA20" i="25"/>
  <c r="EC20" i="25"/>
  <c r="EH20" i="25"/>
  <c r="CE20" i="25"/>
  <c r="DF20" i="25"/>
  <c r="CP20" i="25"/>
  <c r="DL20" i="25"/>
  <c r="CJ6" i="23"/>
  <c r="DW30" i="25"/>
  <c r="AF193" i="9"/>
  <c r="DR24" i="26" s="1"/>
  <c r="C81" i="31"/>
  <c r="Z24" i="9"/>
  <c r="AD24" i="9" s="1"/>
  <c r="CS21" i="18" s="1"/>
  <c r="DR20" i="25"/>
  <c r="DL6" i="23"/>
  <c r="DL7" i="18"/>
  <c r="CE32" i="25"/>
  <c r="EH32" i="25"/>
  <c r="CJ32" i="25"/>
  <c r="EC32" i="25"/>
  <c r="DF32" i="25"/>
  <c r="DR32" i="25"/>
  <c r="CU32" i="25"/>
  <c r="DW32" i="25"/>
  <c r="CP32" i="25"/>
  <c r="DA32" i="25"/>
  <c r="DL32" i="25"/>
  <c r="DR11" i="18"/>
  <c r="DR12" i="25"/>
  <c r="CE12" i="25"/>
  <c r="DA31" i="26"/>
  <c r="FO17" i="17"/>
  <c r="EY17" i="17"/>
  <c r="CY17" i="22"/>
  <c r="FD31" i="17"/>
  <c r="CJ15" i="24"/>
  <c r="EC33" i="26"/>
  <c r="CE33" i="26"/>
  <c r="DR33" i="26"/>
  <c r="CJ33" i="26"/>
  <c r="DW33" i="26"/>
  <c r="DF33" i="26"/>
  <c r="DA33" i="26"/>
  <c r="CP33" i="26"/>
  <c r="EH33" i="26"/>
  <c r="DL33" i="26"/>
  <c r="CU33" i="26"/>
  <c r="AB143" i="9"/>
  <c r="AF143" i="9" s="1"/>
  <c r="C53" i="31"/>
  <c r="C198" i="31"/>
  <c r="C170" i="31"/>
  <c r="C76" i="31"/>
  <c r="C169" i="31" s="1"/>
  <c r="C173" i="31" s="1"/>
  <c r="F126" i="31"/>
  <c r="E126" i="31"/>
  <c r="C77" i="31"/>
  <c r="F127" i="31"/>
  <c r="E127" i="31"/>
  <c r="I56" i="9"/>
  <c r="Z56" i="9" s="1"/>
  <c r="AD56" i="9" s="1"/>
  <c r="AB11" i="9"/>
  <c r="AF11" i="9" s="1"/>
  <c r="FO23" i="17" s="1"/>
  <c r="C10" i="31"/>
  <c r="EH11" i="18"/>
  <c r="FO11" i="18"/>
  <c r="EH12" i="25"/>
  <c r="BG17" i="21"/>
  <c r="CY17" i="21"/>
  <c r="CP31" i="26"/>
  <c r="DL31" i="26"/>
  <c r="FD21" i="17"/>
  <c r="EC21" i="17"/>
  <c r="EN21" i="17"/>
  <c r="EN17" i="17"/>
  <c r="BA17" i="22"/>
  <c r="BW17" i="22"/>
  <c r="CE10" i="25"/>
  <c r="EC10" i="25"/>
  <c r="EY31" i="17"/>
  <c r="EC15" i="24"/>
  <c r="EY11" i="18"/>
  <c r="EY27" i="19"/>
  <c r="EC27" i="19"/>
  <c r="CJ12" i="25"/>
  <c r="DF12" i="25"/>
  <c r="DD17" i="21"/>
  <c r="BL17" i="21"/>
  <c r="DW31" i="26"/>
  <c r="EH31" i="26"/>
  <c r="EH21" i="17"/>
  <c r="DL21" i="17"/>
  <c r="DR17" i="17"/>
  <c r="CS17" i="22"/>
  <c r="DW10" i="25"/>
  <c r="CU10" i="25"/>
  <c r="ES31" i="17"/>
  <c r="EC31" i="17"/>
  <c r="DF14" i="25"/>
  <c r="EC14" i="25"/>
  <c r="CE15" i="24"/>
  <c r="CU15" i="24"/>
  <c r="DL13" i="23"/>
  <c r="CE13" i="23"/>
  <c r="EC13" i="23"/>
  <c r="DF13" i="23"/>
  <c r="DR15" i="25"/>
  <c r="CP15" i="25"/>
  <c r="CJ15" i="25"/>
  <c r="Y444" i="8"/>
  <c r="AW444" i="8" s="1"/>
  <c r="AW425" i="8"/>
  <c r="AL135" i="9"/>
  <c r="AN135" i="9" s="1"/>
  <c r="AS135" i="9" s="1"/>
  <c r="AS124" i="9" s="1"/>
  <c r="AS103" i="9" s="1"/>
  <c r="BB14" i="10"/>
  <c r="AI14" i="10"/>
  <c r="AB22" i="9"/>
  <c r="AF22" i="9" s="1"/>
  <c r="CN17" i="18"/>
  <c r="BW17" i="18"/>
  <c r="DD17" i="18"/>
  <c r="BG17" i="18"/>
  <c r="CY17" i="18"/>
  <c r="CH17" i="18"/>
  <c r="CC17" i="18"/>
  <c r="BR17" i="18"/>
  <c r="BL17" i="18"/>
  <c r="BA17" i="18"/>
  <c r="CS17" i="18"/>
  <c r="C107" i="7"/>
  <c r="C109" i="7" s="1"/>
  <c r="G75" i="9" s="1"/>
  <c r="I75" i="9" s="1"/>
  <c r="I73" i="9" s="1"/>
  <c r="Z73" i="9" s="1"/>
  <c r="AD73" i="9" s="1"/>
  <c r="D107" i="7"/>
  <c r="D109" i="7" s="1"/>
  <c r="Q75" i="9" s="1"/>
  <c r="S75" i="9" s="1"/>
  <c r="X75" i="9" s="1"/>
  <c r="GS21" i="24"/>
  <c r="FW21" i="24"/>
  <c r="FA21" i="24"/>
  <c r="GH21" i="24"/>
  <c r="FG21" i="24"/>
  <c r="GC21" i="24"/>
  <c r="EV21" i="24"/>
  <c r="FR21" i="24"/>
  <c r="EP21" i="24"/>
  <c r="GN21" i="24"/>
  <c r="FL21" i="24"/>
  <c r="GS25" i="24"/>
  <c r="FW25" i="24"/>
  <c r="FA25" i="24"/>
  <c r="GH25" i="24"/>
  <c r="FG25" i="24"/>
  <c r="FR25" i="24"/>
  <c r="FL25" i="24"/>
  <c r="GN25" i="24"/>
  <c r="EV25" i="24"/>
  <c r="GC25" i="24"/>
  <c r="EP25" i="24"/>
  <c r="GC11" i="24"/>
  <c r="FG11" i="24"/>
  <c r="GS11" i="24"/>
  <c r="FR11" i="24"/>
  <c r="EP11" i="24"/>
  <c r="GN11" i="24"/>
  <c r="FL11" i="24"/>
  <c r="GH11" i="24"/>
  <c r="FW11" i="24"/>
  <c r="FA11" i="24"/>
  <c r="EV11" i="24"/>
  <c r="GN18" i="26"/>
  <c r="GS18" i="26"/>
  <c r="FR18" i="26"/>
  <c r="EV18" i="26"/>
  <c r="GH18" i="26"/>
  <c r="FL18" i="26"/>
  <c r="EP18" i="26"/>
  <c r="FA18" i="26"/>
  <c r="GC18" i="26"/>
  <c r="FW18" i="26"/>
  <c r="FG18" i="26"/>
  <c r="L107" i="7"/>
  <c r="Q65" i="9" s="1"/>
  <c r="S65" i="9" s="1"/>
  <c r="X65" i="9" s="1"/>
  <c r="AC65" i="9" s="1"/>
  <c r="AG65" i="9" s="1"/>
  <c r="GN28" i="22"/>
  <c r="FR28" i="22"/>
  <c r="EV28" i="22"/>
  <c r="GS28" i="22"/>
  <c r="FL28" i="22"/>
  <c r="GH28" i="22"/>
  <c r="FG28" i="22"/>
  <c r="GC28" i="22"/>
  <c r="FA28" i="22"/>
  <c r="FW28" i="22"/>
  <c r="EP28" i="22"/>
  <c r="FW18" i="22"/>
  <c r="EV18" i="22"/>
  <c r="L141" i="7"/>
  <c r="Q119" i="9" s="1"/>
  <c r="S119" i="9" s="1"/>
  <c r="X119" i="9" s="1"/>
  <c r="S4" i="9"/>
  <c r="EP21" i="25"/>
  <c r="FR21" i="25"/>
  <c r="GC21" i="25"/>
  <c r="GC18" i="21"/>
  <c r="FG18" i="21"/>
  <c r="GS18" i="21"/>
  <c r="FW18" i="21"/>
  <c r="FA18" i="21"/>
  <c r="GN18" i="21"/>
  <c r="FR18" i="21"/>
  <c r="EV18" i="21"/>
  <c r="FL18" i="21"/>
  <c r="EP18" i="21"/>
  <c r="GH18" i="21"/>
  <c r="GC7" i="26"/>
  <c r="FG7" i="26"/>
  <c r="GS7" i="26"/>
  <c r="FW7" i="26"/>
  <c r="FA7" i="26"/>
  <c r="FR7" i="26"/>
  <c r="FL7" i="26"/>
  <c r="GN7" i="26"/>
  <c r="EV7" i="26"/>
  <c r="GH7" i="26"/>
  <c r="EP7" i="26"/>
  <c r="GC10" i="26"/>
  <c r="FG10" i="26"/>
  <c r="GS10" i="26"/>
  <c r="FW10" i="26"/>
  <c r="FA10" i="26"/>
  <c r="FL10" i="26"/>
  <c r="GN10" i="26"/>
  <c r="EV10" i="26"/>
  <c r="GH10" i="26"/>
  <c r="EP10" i="26"/>
  <c r="FR10" i="26"/>
  <c r="GH17" i="25"/>
  <c r="FL17" i="25"/>
  <c r="EP17" i="25"/>
  <c r="FW17" i="25"/>
  <c r="EV17" i="25"/>
  <c r="GS17" i="25"/>
  <c r="FR17" i="25"/>
  <c r="GN17" i="25"/>
  <c r="FG17" i="25"/>
  <c r="FA17" i="25"/>
  <c r="GC17" i="25"/>
  <c r="GC9" i="27"/>
  <c r="FG9" i="27"/>
  <c r="GS9" i="27"/>
  <c r="FW9" i="27"/>
  <c r="FA9" i="27"/>
  <c r="GN9" i="27"/>
  <c r="FR9" i="27"/>
  <c r="EV9" i="27"/>
  <c r="EP9" i="27"/>
  <c r="GH9" i="27"/>
  <c r="FL9" i="27"/>
  <c r="GH28" i="25"/>
  <c r="FL28" i="25"/>
  <c r="EP28" i="25"/>
  <c r="GC28" i="25"/>
  <c r="FA28" i="25"/>
  <c r="FW28" i="25"/>
  <c r="EV28" i="25"/>
  <c r="GS28" i="25"/>
  <c r="FR28" i="25"/>
  <c r="GN28" i="25"/>
  <c r="FG28" i="25"/>
  <c r="GS14" i="17"/>
  <c r="FW14" i="17"/>
  <c r="FA14" i="17"/>
  <c r="GC14" i="17"/>
  <c r="EV14" i="17"/>
  <c r="FR14" i="17"/>
  <c r="EP14" i="17"/>
  <c r="GH14" i="17"/>
  <c r="GN14" i="17"/>
  <c r="FL14" i="17"/>
  <c r="FG14" i="17"/>
  <c r="GH9" i="25"/>
  <c r="FL9" i="25"/>
  <c r="EP9" i="25"/>
  <c r="GN9" i="25"/>
  <c r="FG9" i="25"/>
  <c r="GS9" i="25"/>
  <c r="FA9" i="25"/>
  <c r="GC9" i="25"/>
  <c r="EV9" i="25"/>
  <c r="FW9" i="25"/>
  <c r="FR9" i="25"/>
  <c r="GC9" i="26"/>
  <c r="FG9" i="26"/>
  <c r="GS9" i="26"/>
  <c r="FW9" i="26"/>
  <c r="FA9" i="26"/>
  <c r="GN9" i="26"/>
  <c r="EV9" i="26"/>
  <c r="GH9" i="26"/>
  <c r="EP9" i="26"/>
  <c r="FR9" i="26"/>
  <c r="FL9" i="26"/>
  <c r="GH27" i="25"/>
  <c r="GC27" i="25"/>
  <c r="FR27" i="25"/>
  <c r="GS30" i="23"/>
  <c r="FW30" i="23"/>
  <c r="FA30" i="23"/>
  <c r="GN30" i="23"/>
  <c r="FR30" i="23"/>
  <c r="EV30" i="23"/>
  <c r="FL30" i="23"/>
  <c r="FG30" i="23"/>
  <c r="GH30" i="23"/>
  <c r="EP30" i="23"/>
  <c r="GC30" i="23"/>
  <c r="GH22" i="25"/>
  <c r="FL22" i="25"/>
  <c r="EP22" i="25"/>
  <c r="GS22" i="25"/>
  <c r="FR22" i="25"/>
  <c r="GN22" i="25"/>
  <c r="FG22" i="25"/>
  <c r="GC22" i="25"/>
  <c r="FA22" i="25"/>
  <c r="FW22" i="25"/>
  <c r="EV22" i="25"/>
  <c r="GC34" i="22"/>
  <c r="GS34" i="22"/>
  <c r="GN15" i="24"/>
  <c r="FR15" i="24"/>
  <c r="EV15" i="24"/>
  <c r="GH15" i="24"/>
  <c r="FG15" i="24"/>
  <c r="GC15" i="24"/>
  <c r="FA15" i="24"/>
  <c r="FW15" i="24"/>
  <c r="FL15" i="24"/>
  <c r="EP15" i="24"/>
  <c r="GS15" i="24"/>
  <c r="BF18" i="10"/>
  <c r="BB18" i="10" s="1"/>
  <c r="AI18" i="10" s="1"/>
  <c r="AT335" i="8"/>
  <c r="G135" i="9"/>
  <c r="I135" i="9" s="1"/>
  <c r="N135" i="9" s="1"/>
  <c r="AB135" i="9" s="1"/>
  <c r="AF135" i="9" s="1"/>
  <c r="CP21" i="24" s="1"/>
  <c r="K107" i="7"/>
  <c r="G65" i="9" s="1"/>
  <c r="I65" i="9" s="1"/>
  <c r="N65" i="9" s="1"/>
  <c r="CY27" i="17"/>
  <c r="CC27" i="17"/>
  <c r="BG27" i="17"/>
  <c r="DD27" i="17"/>
  <c r="BW27" i="17"/>
  <c r="BL27" i="17"/>
  <c r="CH27" i="17"/>
  <c r="CS27" i="17"/>
  <c r="BR27" i="17"/>
  <c r="CN27" i="17"/>
  <c r="BA27" i="17"/>
  <c r="DR12" i="24"/>
  <c r="CU12" i="24"/>
  <c r="DW12" i="24"/>
  <c r="CP12" i="24"/>
  <c r="DL12" i="24"/>
  <c r="CJ12" i="24"/>
  <c r="EH12" i="24"/>
  <c r="CE12" i="24"/>
  <c r="EC12" i="24"/>
  <c r="DA12" i="24"/>
  <c r="DF12" i="24"/>
  <c r="DL23" i="17"/>
  <c r="CY9" i="22"/>
  <c r="CC9" i="22"/>
  <c r="BG9" i="22"/>
  <c r="CN9" i="22"/>
  <c r="BL9" i="22"/>
  <c r="CS9" i="22"/>
  <c r="BA9" i="22"/>
  <c r="CH9" i="22"/>
  <c r="BR9" i="22"/>
  <c r="DD9" i="22"/>
  <c r="BW9" i="22"/>
  <c r="EH25" i="24"/>
  <c r="DL25" i="24"/>
  <c r="CP25" i="24"/>
  <c r="EC25" i="24"/>
  <c r="DA25" i="24"/>
  <c r="CU25" i="24"/>
  <c r="DW25" i="24"/>
  <c r="CJ25" i="24"/>
  <c r="CE25" i="24"/>
  <c r="DR25" i="24"/>
  <c r="DF25" i="24"/>
  <c r="DR16" i="24"/>
  <c r="CU16" i="24"/>
  <c r="EC16" i="24"/>
  <c r="DA16" i="24"/>
  <c r="DW16" i="24"/>
  <c r="CP16" i="24"/>
  <c r="CJ16" i="24"/>
  <c r="EH16" i="24"/>
  <c r="DL16" i="24"/>
  <c r="CE16" i="24"/>
  <c r="DF16" i="24"/>
  <c r="DW9" i="27"/>
  <c r="DA9" i="27"/>
  <c r="CE9" i="27"/>
  <c r="EH9" i="27"/>
  <c r="DF9" i="27"/>
  <c r="DR9" i="27"/>
  <c r="CJ9" i="27"/>
  <c r="DL9" i="27"/>
  <c r="CP9" i="27"/>
  <c r="EC9" i="27"/>
  <c r="CU9" i="27"/>
  <c r="DR9" i="26"/>
  <c r="CU9" i="26"/>
  <c r="DW9" i="26"/>
  <c r="CP9" i="26"/>
  <c r="DL9" i="26"/>
  <c r="CE9" i="26"/>
  <c r="DF9" i="26"/>
  <c r="EH9" i="26"/>
  <c r="EC9" i="26"/>
  <c r="DA9" i="26"/>
  <c r="CJ9" i="26"/>
  <c r="DR34" i="22"/>
  <c r="CU34" i="22"/>
  <c r="DL34" i="22"/>
  <c r="CJ34" i="22"/>
  <c r="EH34" i="22"/>
  <c r="DA34" i="22"/>
  <c r="CP34" i="22"/>
  <c r="EC34" i="22"/>
  <c r="CE34" i="22"/>
  <c r="DF34" i="22"/>
  <c r="DW34" i="22"/>
  <c r="K141" i="7"/>
  <c r="G119" i="9" s="1"/>
  <c r="I119" i="9" s="1"/>
  <c r="N119" i="9" s="1"/>
  <c r="AB119" i="9" s="1"/>
  <c r="AF119" i="9" s="1"/>
  <c r="I4" i="9"/>
  <c r="Z4" i="9" s="1"/>
  <c r="AD4" i="9" s="1"/>
  <c r="EC25" i="26"/>
  <c r="DF25" i="26"/>
  <c r="CJ25" i="26"/>
  <c r="DR25" i="26"/>
  <c r="CP25" i="26"/>
  <c r="EH25" i="26"/>
  <c r="CU25" i="26"/>
  <c r="DW25" i="26"/>
  <c r="CE25" i="26"/>
  <c r="DL25" i="26"/>
  <c r="DA25" i="26"/>
  <c r="CY19" i="18"/>
  <c r="CC19" i="18"/>
  <c r="BG19" i="18"/>
  <c r="CN19" i="18"/>
  <c r="BL19" i="18"/>
  <c r="CH19" i="18"/>
  <c r="BA19" i="18"/>
  <c r="CS19" i="18"/>
  <c r="BR19" i="18"/>
  <c r="BW19" i="18"/>
  <c r="DD19" i="18"/>
  <c r="EH11" i="24"/>
  <c r="DL11" i="24"/>
  <c r="CP11" i="24"/>
  <c r="DW11" i="24"/>
  <c r="CU11" i="24"/>
  <c r="DR11" i="24"/>
  <c r="CJ11" i="24"/>
  <c r="CE11" i="24"/>
  <c r="EC11" i="24"/>
  <c r="DF11" i="24"/>
  <c r="DA11" i="24"/>
  <c r="DD21" i="19"/>
  <c r="CH21" i="19"/>
  <c r="BL21" i="19"/>
  <c r="CS21" i="19"/>
  <c r="BR21" i="19"/>
  <c r="CN21" i="19"/>
  <c r="BG21" i="19"/>
  <c r="CY21" i="19"/>
  <c r="BA21" i="19"/>
  <c r="CC21" i="19"/>
  <c r="BW21" i="19"/>
  <c r="CY29" i="17"/>
  <c r="CS29" i="17"/>
  <c r="BW29" i="17"/>
  <c r="BA29" i="17"/>
  <c r="DD29" i="17"/>
  <c r="BR29" i="17"/>
  <c r="BG29" i="17"/>
  <c r="CC29" i="17"/>
  <c r="CN29" i="17"/>
  <c r="BL29" i="17"/>
  <c r="CH29" i="17"/>
  <c r="EH22" i="25"/>
  <c r="DL22" i="25"/>
  <c r="CP22" i="25"/>
  <c r="DF22" i="25"/>
  <c r="CE22" i="25"/>
  <c r="DW22" i="25"/>
  <c r="CJ22" i="25"/>
  <c r="DR22" i="25"/>
  <c r="EC22" i="25"/>
  <c r="DA22" i="25"/>
  <c r="CU22" i="25"/>
  <c r="CY23" i="21"/>
  <c r="CC23" i="21"/>
  <c r="BG23" i="21"/>
  <c r="DD23" i="21"/>
  <c r="BW23" i="21"/>
  <c r="CS23" i="21"/>
  <c r="BR23" i="21"/>
  <c r="BL23" i="21"/>
  <c r="CN23" i="21"/>
  <c r="BA23" i="21"/>
  <c r="CH23" i="21"/>
  <c r="EC11" i="26"/>
  <c r="DF11" i="26"/>
  <c r="CJ11" i="26"/>
  <c r="DR11" i="26"/>
  <c r="CP11" i="26"/>
  <c r="DL11" i="26"/>
  <c r="DA11" i="26"/>
  <c r="CU11" i="26"/>
  <c r="CE11" i="26"/>
  <c r="DW11" i="26"/>
  <c r="EH11" i="26"/>
  <c r="DD11" i="17"/>
  <c r="CH11" i="17"/>
  <c r="BL11" i="17"/>
  <c r="BW11" i="17"/>
  <c r="BR11" i="17"/>
  <c r="CY11" i="17"/>
  <c r="CC11" i="17"/>
  <c r="BG11" i="17"/>
  <c r="CS11" i="17"/>
  <c r="BA11" i="17"/>
  <c r="CN11" i="17"/>
  <c r="CS28" i="21"/>
  <c r="BW28" i="21"/>
  <c r="BA28" i="21"/>
  <c r="CN28" i="21"/>
  <c r="BL28" i="21"/>
  <c r="CC28" i="21"/>
  <c r="DD28" i="21"/>
  <c r="BR28" i="21"/>
  <c r="CY28" i="21"/>
  <c r="CH28" i="21"/>
  <c r="BG28" i="21"/>
  <c r="FJ17" i="21"/>
  <c r="EN17" i="21"/>
  <c r="DR17" i="21"/>
  <c r="FD17" i="21"/>
  <c r="EC17" i="21"/>
  <c r="EY17" i="21"/>
  <c r="DW17" i="21"/>
  <c r="DL17" i="21"/>
  <c r="ES17" i="21"/>
  <c r="FO17" i="21"/>
  <c r="EH17" i="21"/>
  <c r="DD21" i="21"/>
  <c r="CH21" i="21"/>
  <c r="BL21" i="21"/>
  <c r="CY21" i="21"/>
  <c r="BW21" i="21"/>
  <c r="CS21" i="21"/>
  <c r="BR21" i="21"/>
  <c r="BG21" i="21"/>
  <c r="CN21" i="21"/>
  <c r="CC21" i="21"/>
  <c r="BA21" i="21"/>
  <c r="FO31" i="18"/>
  <c r="CP27" i="25"/>
  <c r="FD11" i="21"/>
  <c r="EH11" i="21"/>
  <c r="DL11" i="21"/>
  <c r="EY11" i="21"/>
  <c r="DW11" i="21"/>
  <c r="ES11" i="21"/>
  <c r="DR11" i="21"/>
  <c r="FO11" i="21"/>
  <c r="EN11" i="21"/>
  <c r="EC11" i="21"/>
  <c r="FJ11" i="21"/>
  <c r="EC27" i="22"/>
  <c r="DF27" i="22"/>
  <c r="BB16" i="10"/>
  <c r="AI16" i="10"/>
  <c r="BB40" i="10"/>
  <c r="AF179" i="9"/>
  <c r="AI40" i="10"/>
  <c r="AB60" i="9"/>
  <c r="AF60" i="9" s="1"/>
  <c r="AI716" i="8"/>
  <c r="P716" i="8" s="1"/>
  <c r="EC30" i="23"/>
  <c r="DF30" i="23"/>
  <c r="CJ30" i="23"/>
  <c r="DW30" i="23"/>
  <c r="CU30" i="23"/>
  <c r="DR30" i="23"/>
  <c r="CP30" i="23"/>
  <c r="CE30" i="23"/>
  <c r="EH30" i="23"/>
  <c r="DL30" i="23"/>
  <c r="DA30" i="23"/>
  <c r="CS31" i="21"/>
  <c r="BW31" i="21"/>
  <c r="BA31" i="21"/>
  <c r="CH31" i="21"/>
  <c r="BG31" i="21"/>
  <c r="CN31" i="21"/>
  <c r="CC31" i="21"/>
  <c r="CY31" i="21"/>
  <c r="BL31" i="21"/>
  <c r="BR31" i="21"/>
  <c r="DD31" i="21"/>
  <c r="CY32" i="20"/>
  <c r="CC32" i="20"/>
  <c r="BG32" i="20"/>
  <c r="DD32" i="20"/>
  <c r="BW32" i="20"/>
  <c r="CS32" i="20"/>
  <c r="BR32" i="20"/>
  <c r="BL32" i="20"/>
  <c r="CN32" i="20"/>
  <c r="CH32" i="20"/>
  <c r="BA32" i="20"/>
  <c r="CN28" i="17"/>
  <c r="BR28" i="17"/>
  <c r="CY28" i="17"/>
  <c r="BW28" i="17"/>
  <c r="BG28" i="17"/>
  <c r="DD28" i="17"/>
  <c r="CS28" i="17"/>
  <c r="BL28" i="17"/>
  <c r="CH28" i="17"/>
  <c r="CC28" i="17"/>
  <c r="BA28" i="17"/>
  <c r="FJ31" i="21"/>
  <c r="EN31" i="21"/>
  <c r="DR31" i="21"/>
  <c r="ES31" i="21"/>
  <c r="DL31" i="21"/>
  <c r="FO31" i="21"/>
  <c r="EC31" i="21"/>
  <c r="FD31" i="21"/>
  <c r="DW31" i="21"/>
  <c r="EY31" i="21"/>
  <c r="EH31" i="21"/>
  <c r="CN23" i="17"/>
  <c r="BR23" i="17"/>
  <c r="DD23" i="17"/>
  <c r="CC23" i="17"/>
  <c r="BA23" i="17"/>
  <c r="CS23" i="17"/>
  <c r="BG23" i="17"/>
  <c r="CY23" i="17"/>
  <c r="BW23" i="17"/>
  <c r="BL23" i="17"/>
  <c r="CH23" i="17"/>
  <c r="EH18" i="26"/>
  <c r="DL18" i="26"/>
  <c r="CP18" i="26"/>
  <c r="DW18" i="26"/>
  <c r="CU18" i="26"/>
  <c r="DA18" i="26"/>
  <c r="EC18" i="26"/>
  <c r="CJ18" i="26"/>
  <c r="DF18" i="26"/>
  <c r="CE18" i="26"/>
  <c r="DR18" i="26"/>
  <c r="CY20" i="19"/>
  <c r="CC20" i="19"/>
  <c r="BG20" i="19"/>
  <c r="CS20" i="19"/>
  <c r="BR20" i="19"/>
  <c r="CN20" i="19"/>
  <c r="BL20" i="19"/>
  <c r="DD20" i="19"/>
  <c r="CH20" i="19"/>
  <c r="BW20" i="19"/>
  <c r="BA20" i="19"/>
  <c r="CN31" i="18"/>
  <c r="BR31" i="18"/>
  <c r="CS31" i="18"/>
  <c r="BL31" i="18"/>
  <c r="CH31" i="18"/>
  <c r="BG31" i="18"/>
  <c r="DD31" i="18"/>
  <c r="BA31" i="18"/>
  <c r="BW31" i="18"/>
  <c r="CY31" i="18"/>
  <c r="CC31" i="18"/>
  <c r="DD32" i="17"/>
  <c r="CH32" i="17"/>
  <c r="BL32" i="17"/>
  <c r="CY32" i="17"/>
  <c r="CC32" i="17"/>
  <c r="BG32" i="17"/>
  <c r="CS32" i="17"/>
  <c r="BA32" i="17"/>
  <c r="BR32" i="17"/>
  <c r="CN32" i="17"/>
  <c r="BW32" i="17"/>
  <c r="FO15" i="21"/>
  <c r="ES15" i="21"/>
  <c r="DW15" i="21"/>
  <c r="EY15" i="21"/>
  <c r="DR15" i="21"/>
  <c r="EN15" i="21"/>
  <c r="DL15" i="21"/>
  <c r="FJ15" i="21"/>
  <c r="EH15" i="21"/>
  <c r="FD15" i="21"/>
  <c r="EC15" i="21"/>
  <c r="CY26" i="21"/>
  <c r="CC26" i="21"/>
  <c r="BG26" i="21"/>
  <c r="CS26" i="21"/>
  <c r="BR26" i="21"/>
  <c r="DD26" i="21"/>
  <c r="BL26" i="21"/>
  <c r="CN26" i="21"/>
  <c r="BA26" i="21"/>
  <c r="BW26" i="21"/>
  <c r="CH26" i="21"/>
  <c r="DW28" i="25"/>
  <c r="DA28" i="25"/>
  <c r="CE28" i="25"/>
  <c r="EC28" i="25"/>
  <c r="CU28" i="25"/>
  <c r="DL28" i="25"/>
  <c r="DF28" i="25"/>
  <c r="CJ28" i="25"/>
  <c r="EH28" i="25"/>
  <c r="DR28" i="25"/>
  <c r="CP28" i="25"/>
  <c r="FO13" i="17"/>
  <c r="ES13" i="17"/>
  <c r="DW13" i="17"/>
  <c r="FD13" i="17"/>
  <c r="DL13" i="17"/>
  <c r="EC13" i="17"/>
  <c r="FJ13" i="17"/>
  <c r="EN13" i="17"/>
  <c r="DR13" i="17"/>
  <c r="EH13" i="17"/>
  <c r="EY13" i="17"/>
  <c r="CS9" i="21"/>
  <c r="BW9" i="21"/>
  <c r="BA9" i="21"/>
  <c r="CN9" i="21"/>
  <c r="BL9" i="21"/>
  <c r="CH9" i="21"/>
  <c r="BG9" i="21"/>
  <c r="DD9" i="21"/>
  <c r="CC9" i="21"/>
  <c r="CY9" i="21"/>
  <c r="BR9" i="21"/>
  <c r="X124" i="9"/>
  <c r="D47" i="31" s="1"/>
  <c r="D128" i="31" s="1"/>
  <c r="N54" i="9"/>
  <c r="Z54" i="9"/>
  <c r="AD54" i="9" s="1"/>
  <c r="I43" i="9"/>
  <c r="Z43" i="9" s="1"/>
  <c r="AD43" i="9" s="1"/>
  <c r="AI99" i="10"/>
  <c r="AB141" i="9"/>
  <c r="AF141" i="9" s="1"/>
  <c r="BB99" i="10"/>
  <c r="Z75" i="9"/>
  <c r="AD75" i="9" s="1"/>
  <c r="AB66" i="9"/>
  <c r="AF66" i="9" s="1"/>
  <c r="AI722" i="8"/>
  <c r="P722" i="8" s="1"/>
  <c r="M55" i="9"/>
  <c r="AA55" i="9" s="1"/>
  <c r="AE55" i="9" s="1"/>
  <c r="AA56" i="9"/>
  <c r="AE56" i="9" s="1"/>
  <c r="AG177" i="9"/>
  <c r="X203" i="9"/>
  <c r="AG203" i="9" s="1"/>
  <c r="BD115" i="10"/>
  <c r="AP115" i="10"/>
  <c r="I9" i="4"/>
  <c r="X54" i="9"/>
  <c r="S43" i="9"/>
  <c r="BB13" i="10"/>
  <c r="X23" i="9"/>
  <c r="D16" i="31" s="1"/>
  <c r="AC24" i="9"/>
  <c r="AG24" i="9" s="1"/>
  <c r="F484" i="8"/>
  <c r="AW484" i="8" s="1"/>
  <c r="AW462" i="8"/>
  <c r="AB57" i="9"/>
  <c r="AF57" i="9" s="1"/>
  <c r="N56" i="9"/>
  <c r="C31" i="31" s="1"/>
  <c r="AI713" i="8"/>
  <c r="P713" i="8" s="1"/>
  <c r="AC83" i="9"/>
  <c r="AG83" i="9" s="1"/>
  <c r="F440" i="8"/>
  <c r="AW440" i="8" s="1"/>
  <c r="AW418" i="8"/>
  <c r="AB76" i="9"/>
  <c r="AF76" i="9" s="1"/>
  <c r="BB15" i="10"/>
  <c r="N36" i="9"/>
  <c r="C21" i="31" s="1"/>
  <c r="AB37" i="9"/>
  <c r="AF37" i="9" s="1"/>
  <c r="AB74" i="9"/>
  <c r="AF74" i="9" s="1"/>
  <c r="S68" i="9"/>
  <c r="X69" i="9"/>
  <c r="P258" i="8"/>
  <c r="AT263" i="8"/>
  <c r="P268" i="8"/>
  <c r="AT268" i="8" s="1"/>
  <c r="X56" i="9"/>
  <c r="D31" i="31" s="1"/>
  <c r="AC57" i="9"/>
  <c r="AG57" i="9" s="1"/>
  <c r="P221" i="8"/>
  <c r="AT226" i="8"/>
  <c r="P231" i="8"/>
  <c r="AT231" i="8" s="1"/>
  <c r="AG150" i="9"/>
  <c r="BF1215" i="8"/>
  <c r="AO1215" i="8" s="1"/>
  <c r="AP15" i="10"/>
  <c r="AC37" i="9"/>
  <c r="AG37" i="9" s="1"/>
  <c r="X36" i="9"/>
  <c r="D21" i="31" s="1"/>
  <c r="W5" i="9"/>
  <c r="W4" i="9" s="1"/>
  <c r="W3" i="9" s="1"/>
  <c r="X7" i="9"/>
  <c r="D7" i="31" s="1"/>
  <c r="AP99" i="10"/>
  <c r="BD99" i="10"/>
  <c r="AC141" i="9"/>
  <c r="AG141" i="9" s="1"/>
  <c r="AB14" i="9"/>
  <c r="AF14" i="9" s="1"/>
  <c r="N13" i="9"/>
  <c r="C11" i="31" s="1"/>
  <c r="AF163" i="9"/>
  <c r="N158" i="9"/>
  <c r="K4" i="9"/>
  <c r="N150" i="9"/>
  <c r="AF151" i="9"/>
  <c r="N176" i="9"/>
  <c r="AF176" i="9" s="1"/>
  <c r="AC138" i="9"/>
  <c r="AG138" i="9" s="1"/>
  <c r="AW893" i="8"/>
  <c r="AP13" i="10"/>
  <c r="BD13" i="10"/>
  <c r="AW488" i="8"/>
  <c r="AF177" i="9"/>
  <c r="M5" i="9"/>
  <c r="N7" i="9"/>
  <c r="C7" i="31" s="1"/>
  <c r="AA7" i="9"/>
  <c r="AE7" i="9" s="1"/>
  <c r="AB89" i="9"/>
  <c r="AF89" i="9" s="1"/>
  <c r="Z69" i="9"/>
  <c r="AD69" i="9" s="1"/>
  <c r="N69" i="9"/>
  <c r="I68" i="9"/>
  <c r="Z68" i="9" s="1"/>
  <c r="AD68" i="9" s="1"/>
  <c r="AG149" i="9"/>
  <c r="AO1217" i="8"/>
  <c r="X34" i="8"/>
  <c r="AA36" i="9"/>
  <c r="AE36" i="9" s="1"/>
  <c r="AC74" i="9"/>
  <c r="AG74" i="9" s="1"/>
  <c r="Z36" i="9"/>
  <c r="AD36" i="9" s="1"/>
  <c r="X13" i="9"/>
  <c r="AC14" i="9"/>
  <c r="AG14" i="9" s="1"/>
  <c r="I9" i="5"/>
  <c r="X158" i="9"/>
  <c r="AC89" i="9"/>
  <c r="AG89" i="9" s="1"/>
  <c r="AT374" i="8" l="1"/>
  <c r="CY27" i="18"/>
  <c r="BR27" i="18"/>
  <c r="CH27" i="18"/>
  <c r="CN27" i="18"/>
  <c r="BW27" i="18"/>
  <c r="BG27" i="18"/>
  <c r="BL27" i="18"/>
  <c r="DD27" i="18"/>
  <c r="CS27" i="18"/>
  <c r="BA27" i="18"/>
  <c r="CC27" i="18"/>
  <c r="AB67" i="9"/>
  <c r="AF67" i="9" s="1"/>
  <c r="CJ27" i="22"/>
  <c r="CU27" i="22"/>
  <c r="DW27" i="22"/>
  <c r="DR27" i="22"/>
  <c r="CP27" i="22"/>
  <c r="CE27" i="22"/>
  <c r="DR31" i="18"/>
  <c r="DL27" i="22"/>
  <c r="EH27" i="22"/>
  <c r="EY31" i="18"/>
  <c r="BD15" i="10"/>
  <c r="FL34" i="22"/>
  <c r="FA34" i="22"/>
  <c r="GN34" i="22"/>
  <c r="GN21" i="25"/>
  <c r="FW21" i="25"/>
  <c r="GH18" i="22"/>
  <c r="FA18" i="22"/>
  <c r="GC18" i="22"/>
  <c r="D98" i="31"/>
  <c r="GH34" i="22"/>
  <c r="EP34" i="22"/>
  <c r="EV34" i="22"/>
  <c r="FA21" i="25"/>
  <c r="GS21" i="25"/>
  <c r="FL21" i="25"/>
  <c r="EP18" i="22"/>
  <c r="FR18" i="22"/>
  <c r="GS18" i="22"/>
  <c r="AC76" i="9"/>
  <c r="AG76" i="9" s="1"/>
  <c r="GS14" i="22" s="1"/>
  <c r="AI15" i="10"/>
  <c r="FG34" i="22"/>
  <c r="FW34" i="22"/>
  <c r="FG21" i="25"/>
  <c r="EV21" i="25"/>
  <c r="FL18" i="22"/>
  <c r="GN18" i="22"/>
  <c r="D110" i="31"/>
  <c r="AN55" i="9"/>
  <c r="AN35" i="9" s="1"/>
  <c r="AN3" i="9" s="1"/>
  <c r="BD25" i="10"/>
  <c r="FW34" i="17"/>
  <c r="FA34" i="17"/>
  <c r="GN34" i="17"/>
  <c r="GC34" i="17"/>
  <c r="FL34" i="17"/>
  <c r="EV34" i="17"/>
  <c r="GS34" i="17"/>
  <c r="EP34" i="17"/>
  <c r="FG34" i="17"/>
  <c r="S73" i="9"/>
  <c r="FA27" i="25"/>
  <c r="FL27" i="25"/>
  <c r="GS27" i="25"/>
  <c r="FG27" i="25"/>
  <c r="AS3" i="9"/>
  <c r="AS102" i="9" s="1"/>
  <c r="AS82" i="9" s="1"/>
  <c r="AS81" i="9" s="1"/>
  <c r="EV27" i="25"/>
  <c r="EP27" i="25"/>
  <c r="D166" i="31"/>
  <c r="D183" i="31" s="1"/>
  <c r="AP25" i="10"/>
  <c r="S55" i="9"/>
  <c r="FW27" i="25"/>
  <c r="CH21" i="18"/>
  <c r="EC31" i="18"/>
  <c r="DL31" i="18"/>
  <c r="D11" i="31"/>
  <c r="E104" i="31" s="1"/>
  <c r="AT389" i="8"/>
  <c r="AC75" i="9"/>
  <c r="AG75" i="9" s="1"/>
  <c r="GN12" i="22" s="1"/>
  <c r="AG746" i="8"/>
  <c r="ES17" i="22"/>
  <c r="CC31" i="20"/>
  <c r="EC17" i="22"/>
  <c r="CN21" i="18"/>
  <c r="EY17" i="22"/>
  <c r="FJ31" i="18"/>
  <c r="ES31" i="18"/>
  <c r="EH31" i="18"/>
  <c r="EY21" i="19"/>
  <c r="CJ24" i="26"/>
  <c r="EN31" i="18"/>
  <c r="DW31" i="18"/>
  <c r="Z65" i="9"/>
  <c r="AD65" i="9" s="1"/>
  <c r="EH33" i="17"/>
  <c r="AP893" i="8"/>
  <c r="BL21" i="18"/>
  <c r="CC21" i="18"/>
  <c r="BA21" i="18"/>
  <c r="FJ33" i="17"/>
  <c r="FD33" i="17"/>
  <c r="FO33" i="17"/>
  <c r="DW33" i="17"/>
  <c r="EN33" i="17"/>
  <c r="AB138" i="9"/>
  <c r="AF138" i="9" s="1"/>
  <c r="CJ24" i="24" s="1"/>
  <c r="BR21" i="18"/>
  <c r="DD21" i="18"/>
  <c r="BW21" i="18"/>
  <c r="EC33" i="17"/>
  <c r="ES33" i="17"/>
  <c r="AI13" i="10"/>
  <c r="CY21" i="18"/>
  <c r="BG21" i="18"/>
  <c r="DR33" i="17"/>
  <c r="DL33" i="17"/>
  <c r="N75" i="9"/>
  <c r="N73" i="9" s="1"/>
  <c r="AB73" i="9" s="1"/>
  <c r="AF73" i="9" s="1"/>
  <c r="DF24" i="26"/>
  <c r="CU27" i="25"/>
  <c r="EN21" i="19"/>
  <c r="CE24" i="26"/>
  <c r="ES23" i="17"/>
  <c r="ES21" i="19"/>
  <c r="DF27" i="25"/>
  <c r="DR23" i="17"/>
  <c r="C17" i="31"/>
  <c r="AP511" i="8"/>
  <c r="FD11" i="19"/>
  <c r="EN11" i="19"/>
  <c r="EY11" i="19"/>
  <c r="FO11" i="19"/>
  <c r="EH11" i="19"/>
  <c r="FJ11" i="19"/>
  <c r="DW11" i="19"/>
  <c r="DL11" i="19"/>
  <c r="EC11" i="19"/>
  <c r="DR11" i="19"/>
  <c r="ES11" i="19"/>
  <c r="N203" i="9"/>
  <c r="AF203" i="9" s="1"/>
  <c r="DL7" i="27" s="1"/>
  <c r="N104" i="9"/>
  <c r="C45" i="31" s="1"/>
  <c r="FD17" i="22"/>
  <c r="EH17" i="22"/>
  <c r="FO17" i="22"/>
  <c r="C57" i="31"/>
  <c r="C166" i="31" s="1"/>
  <c r="AF1216" i="8"/>
  <c r="AF1189" i="8"/>
  <c r="DR17" i="22"/>
  <c r="FJ17" i="22"/>
  <c r="EH21" i="24"/>
  <c r="N124" i="9"/>
  <c r="C47" i="31" s="1"/>
  <c r="C128" i="31" s="1"/>
  <c r="C56" i="31"/>
  <c r="AF1217" i="8"/>
  <c r="AB75" i="9"/>
  <c r="AF75" i="9" s="1"/>
  <c r="EN11" i="22" s="1"/>
  <c r="EN17" i="22"/>
  <c r="DL17" i="22"/>
  <c r="AC124" i="9"/>
  <c r="AG124" i="9" s="1"/>
  <c r="GC10" i="24" s="1"/>
  <c r="X73" i="9"/>
  <c r="AC73" i="9" s="1"/>
  <c r="AG73" i="9" s="1"/>
  <c r="AG918" i="8"/>
  <c r="AG919" i="8" s="1"/>
  <c r="BL31" i="20"/>
  <c r="DW23" i="17"/>
  <c r="EY23" i="17"/>
  <c r="EH23" i="17"/>
  <c r="EC23" i="17"/>
  <c r="EN23" i="17"/>
  <c r="FD23" i="17"/>
  <c r="FJ23" i="17"/>
  <c r="E101" i="31"/>
  <c r="D26" i="31"/>
  <c r="D19" i="31"/>
  <c r="E105" i="31"/>
  <c r="D173" i="31"/>
  <c r="AG158" i="9"/>
  <c r="GC16" i="25" s="1"/>
  <c r="D65" i="31"/>
  <c r="D101" i="31"/>
  <c r="D126" i="31"/>
  <c r="D233" i="31"/>
  <c r="D97" i="31"/>
  <c r="E100" i="31"/>
  <c r="DW21" i="24"/>
  <c r="C126" i="31"/>
  <c r="FO21" i="19"/>
  <c r="DW21" i="19"/>
  <c r="EH24" i="26"/>
  <c r="DL24" i="26"/>
  <c r="DA24" i="26"/>
  <c r="DL27" i="25"/>
  <c r="EH27" i="25"/>
  <c r="DR27" i="25"/>
  <c r="DL21" i="19"/>
  <c r="FJ21" i="19"/>
  <c r="FD21" i="19"/>
  <c r="CU24" i="26"/>
  <c r="CP24" i="26"/>
  <c r="DW24" i="26"/>
  <c r="CJ27" i="25"/>
  <c r="DA27" i="25"/>
  <c r="EH21" i="19"/>
  <c r="DR21" i="19"/>
  <c r="EC24" i="26"/>
  <c r="CE27" i="25"/>
  <c r="DW27" i="25"/>
  <c r="C84" i="31"/>
  <c r="BG31" i="20"/>
  <c r="BW31" i="20"/>
  <c r="DD31" i="20"/>
  <c r="CH31" i="20"/>
  <c r="CY31" i="20"/>
  <c r="BR31" i="20"/>
  <c r="I55" i="9"/>
  <c r="Z55" i="9" s="1"/>
  <c r="AD55" i="9" s="1"/>
  <c r="CN27" i="20" s="1"/>
  <c r="CS31" i="20"/>
  <c r="BA31" i="20"/>
  <c r="DL29" i="24"/>
  <c r="EC29" i="24"/>
  <c r="DA29" i="24"/>
  <c r="DR29" i="24"/>
  <c r="CP29" i="24"/>
  <c r="CJ29" i="24"/>
  <c r="DF29" i="24"/>
  <c r="DW29" i="24"/>
  <c r="EH29" i="24"/>
  <c r="CU29" i="24"/>
  <c r="CE29" i="24"/>
  <c r="N23" i="9"/>
  <c r="AB23" i="9" s="1"/>
  <c r="AF23" i="9" s="1"/>
  <c r="AB24" i="9"/>
  <c r="AF24" i="9" s="1"/>
  <c r="DR21" i="18" s="1"/>
  <c r="AF158" i="9"/>
  <c r="DA16" i="25" s="1"/>
  <c r="C65" i="31"/>
  <c r="DR21" i="24"/>
  <c r="C26" i="31"/>
  <c r="EC17" i="18"/>
  <c r="EN17" i="18"/>
  <c r="DW17" i="18"/>
  <c r="ES17" i="18"/>
  <c r="DL17" i="18"/>
  <c r="FJ17" i="18"/>
  <c r="DR17" i="18"/>
  <c r="EH17" i="18"/>
  <c r="EY17" i="18"/>
  <c r="FO17" i="18"/>
  <c r="FD17" i="18"/>
  <c r="M35" i="9"/>
  <c r="AA35" i="9" s="1"/>
  <c r="AE35" i="9" s="1"/>
  <c r="CC16" i="19" s="1"/>
  <c r="DL21" i="24"/>
  <c r="EC21" i="24"/>
  <c r="DA21" i="24"/>
  <c r="FG14" i="22"/>
  <c r="GN14" i="22"/>
  <c r="FL14" i="22"/>
  <c r="GH8" i="25"/>
  <c r="FL8" i="25"/>
  <c r="EP8" i="25"/>
  <c r="GS8" i="25"/>
  <c r="FR8" i="25"/>
  <c r="GC8" i="25"/>
  <c r="EV8" i="25"/>
  <c r="FW8" i="25"/>
  <c r="FG8" i="25"/>
  <c r="GN8" i="25"/>
  <c r="FA8" i="25"/>
  <c r="GN27" i="22"/>
  <c r="FR27" i="22"/>
  <c r="EV27" i="22"/>
  <c r="FW27" i="22"/>
  <c r="EP27" i="22"/>
  <c r="GS27" i="22"/>
  <c r="FL27" i="22"/>
  <c r="GH27" i="22"/>
  <c r="FG27" i="22"/>
  <c r="GC27" i="22"/>
  <c r="FA27" i="22"/>
  <c r="GC22" i="18"/>
  <c r="FG22" i="18"/>
  <c r="GS22" i="18"/>
  <c r="FW22" i="18"/>
  <c r="FA22" i="18"/>
  <c r="GN22" i="18"/>
  <c r="FR22" i="18"/>
  <c r="EV22" i="18"/>
  <c r="EP22" i="18"/>
  <c r="GH22" i="18"/>
  <c r="FL22" i="18"/>
  <c r="GC8" i="26"/>
  <c r="FG8" i="26"/>
  <c r="GS8" i="26"/>
  <c r="FW8" i="26"/>
  <c r="FA8" i="26"/>
  <c r="GH8" i="26"/>
  <c r="EP8" i="26"/>
  <c r="FR8" i="26"/>
  <c r="FL8" i="26"/>
  <c r="GN8" i="26"/>
  <c r="EV8" i="26"/>
  <c r="GH20" i="21"/>
  <c r="FL20" i="21"/>
  <c r="EP20" i="21"/>
  <c r="GC20" i="21"/>
  <c r="FG20" i="21"/>
  <c r="GS20" i="21"/>
  <c r="FW20" i="21"/>
  <c r="FA20" i="21"/>
  <c r="GN20" i="21"/>
  <c r="FR20" i="21"/>
  <c r="EV20" i="21"/>
  <c r="GH7" i="25"/>
  <c r="FL7" i="25"/>
  <c r="EP7" i="25"/>
  <c r="FW7" i="25"/>
  <c r="EV7" i="25"/>
  <c r="GC7" i="25"/>
  <c r="FR7" i="25"/>
  <c r="GS7" i="25"/>
  <c r="FG7" i="25"/>
  <c r="GN7" i="25"/>
  <c r="FA7" i="25"/>
  <c r="GN33" i="22"/>
  <c r="FR33" i="22"/>
  <c r="EV33" i="22"/>
  <c r="GH33" i="22"/>
  <c r="FG33" i="22"/>
  <c r="GC33" i="22"/>
  <c r="FA33" i="22"/>
  <c r="FW33" i="22"/>
  <c r="EP33" i="22"/>
  <c r="GS33" i="22"/>
  <c r="FL33" i="22"/>
  <c r="GC30" i="17"/>
  <c r="FG30" i="17"/>
  <c r="GS30" i="17"/>
  <c r="FW30" i="17"/>
  <c r="FA30" i="17"/>
  <c r="GN30" i="17"/>
  <c r="FR30" i="17"/>
  <c r="EV30" i="17"/>
  <c r="GH30" i="17"/>
  <c r="FL30" i="17"/>
  <c r="EP30" i="17"/>
  <c r="GS32" i="20"/>
  <c r="FW32" i="20"/>
  <c r="FA32" i="20"/>
  <c r="GN32" i="20"/>
  <c r="FR32" i="20"/>
  <c r="EV32" i="20"/>
  <c r="GH32" i="20"/>
  <c r="FL32" i="20"/>
  <c r="EP32" i="20"/>
  <c r="GC32" i="20"/>
  <c r="FG32" i="20"/>
  <c r="AC119" i="9"/>
  <c r="AG119" i="9" s="1"/>
  <c r="X104" i="9"/>
  <c r="D45" i="31" s="1"/>
  <c r="E109" i="31" s="1"/>
  <c r="GC20" i="19"/>
  <c r="FG20" i="19"/>
  <c r="GS20" i="19"/>
  <c r="FW20" i="19"/>
  <c r="FA20" i="19"/>
  <c r="GN20" i="19"/>
  <c r="FR20" i="19"/>
  <c r="EV20" i="19"/>
  <c r="GH20" i="19"/>
  <c r="FL20" i="19"/>
  <c r="EP20" i="19"/>
  <c r="BD107" i="10"/>
  <c r="GN10" i="22"/>
  <c r="FR10" i="22"/>
  <c r="EV10" i="22"/>
  <c r="GH10" i="22"/>
  <c r="FL10" i="22"/>
  <c r="EP10" i="22"/>
  <c r="GC10" i="22"/>
  <c r="FG10" i="22"/>
  <c r="GS10" i="22"/>
  <c r="FW10" i="22"/>
  <c r="FA10" i="22"/>
  <c r="GS24" i="24"/>
  <c r="FW24" i="24"/>
  <c r="FA24" i="24"/>
  <c r="GN24" i="24"/>
  <c r="FL24" i="24"/>
  <c r="GH24" i="24"/>
  <c r="FG24" i="24"/>
  <c r="GC24" i="24"/>
  <c r="EV24" i="24"/>
  <c r="EP24" i="24"/>
  <c r="FR24" i="24"/>
  <c r="GS27" i="24"/>
  <c r="FW27" i="24"/>
  <c r="FA27" i="24"/>
  <c r="FR27" i="24"/>
  <c r="EP27" i="24"/>
  <c r="GN27" i="24"/>
  <c r="FG27" i="24"/>
  <c r="GH27" i="24"/>
  <c r="EV27" i="24"/>
  <c r="GC27" i="24"/>
  <c r="FL27" i="24"/>
  <c r="GC7" i="27"/>
  <c r="FG7" i="27"/>
  <c r="GS7" i="27"/>
  <c r="FW7" i="27"/>
  <c r="FA7" i="27"/>
  <c r="GN7" i="27"/>
  <c r="FR7" i="27"/>
  <c r="EV7" i="27"/>
  <c r="EP7" i="27"/>
  <c r="GH7" i="27"/>
  <c r="FL7" i="27"/>
  <c r="CJ21" i="24"/>
  <c r="CE21" i="24"/>
  <c r="CU21" i="24"/>
  <c r="DF21" i="24"/>
  <c r="BB9" i="10"/>
  <c r="EH7" i="27"/>
  <c r="DF7" i="27"/>
  <c r="EC7" i="27"/>
  <c r="DW10" i="26"/>
  <c r="DA10" i="26"/>
  <c r="CE10" i="26"/>
  <c r="DR10" i="26"/>
  <c r="CP10" i="26"/>
  <c r="EH10" i="26"/>
  <c r="CU10" i="26"/>
  <c r="EC10" i="26"/>
  <c r="CJ10" i="26"/>
  <c r="DF10" i="26"/>
  <c r="DL10" i="26"/>
  <c r="EC7" i="26"/>
  <c r="DF7" i="26"/>
  <c r="CJ7" i="26"/>
  <c r="DW7" i="26"/>
  <c r="CU7" i="26"/>
  <c r="DR7" i="26"/>
  <c r="CE7" i="26"/>
  <c r="DL7" i="26"/>
  <c r="DA7" i="26"/>
  <c r="CP7" i="26"/>
  <c r="EH7" i="26"/>
  <c r="CS29" i="20"/>
  <c r="BW29" i="20"/>
  <c r="BA29" i="20"/>
  <c r="CH29" i="20"/>
  <c r="BG29" i="20"/>
  <c r="DD29" i="20"/>
  <c r="CC29" i="20"/>
  <c r="BR29" i="20"/>
  <c r="CY29" i="20"/>
  <c r="BL29" i="20"/>
  <c r="CN29" i="20"/>
  <c r="EC9" i="25"/>
  <c r="DF9" i="25"/>
  <c r="CJ9" i="25"/>
  <c r="EH9" i="25"/>
  <c r="DA9" i="25"/>
  <c r="DW9" i="25"/>
  <c r="CP9" i="25"/>
  <c r="DR9" i="25"/>
  <c r="CE9" i="25"/>
  <c r="CU9" i="25"/>
  <c r="DL9" i="25"/>
  <c r="FJ23" i="21"/>
  <c r="EN23" i="21"/>
  <c r="DR23" i="21"/>
  <c r="FD23" i="21"/>
  <c r="EC23" i="21"/>
  <c r="ES23" i="21"/>
  <c r="EH23" i="21"/>
  <c r="DW23" i="21"/>
  <c r="EY23" i="21"/>
  <c r="DL23" i="21"/>
  <c r="FO23" i="21"/>
  <c r="FO29" i="17"/>
  <c r="ES29" i="17"/>
  <c r="DW29" i="17"/>
  <c r="FJ29" i="17"/>
  <c r="EN29" i="17"/>
  <c r="DR29" i="17"/>
  <c r="EY29" i="17"/>
  <c r="EC29" i="17"/>
  <c r="FD29" i="17"/>
  <c r="EH29" i="17"/>
  <c r="DL29" i="17"/>
  <c r="DD7" i="22"/>
  <c r="CH7" i="22"/>
  <c r="BL7" i="22"/>
  <c r="CN7" i="22"/>
  <c r="BG7" i="22"/>
  <c r="CS7" i="22"/>
  <c r="BA7" i="22"/>
  <c r="CC7" i="22"/>
  <c r="BR7" i="22"/>
  <c r="CY7" i="22"/>
  <c r="BW7" i="22"/>
  <c r="FD13" i="22"/>
  <c r="EH13" i="22"/>
  <c r="DL13" i="22"/>
  <c r="FJ13" i="22"/>
  <c r="EC13" i="22"/>
  <c r="ES13" i="22"/>
  <c r="EN13" i="22"/>
  <c r="EY13" i="22"/>
  <c r="DR13" i="22"/>
  <c r="FO13" i="22"/>
  <c r="DW13" i="22"/>
  <c r="DD25" i="20"/>
  <c r="CH25" i="20"/>
  <c r="BL25" i="20"/>
  <c r="CN25" i="20"/>
  <c r="BG25" i="20"/>
  <c r="CC25" i="20"/>
  <c r="BA25" i="20"/>
  <c r="BR25" i="20"/>
  <c r="CS25" i="20"/>
  <c r="BW25" i="20"/>
  <c r="CY25" i="20"/>
  <c r="FJ9" i="21"/>
  <c r="EN9" i="21"/>
  <c r="DR9" i="21"/>
  <c r="EY9" i="21"/>
  <c r="DW9" i="21"/>
  <c r="ES9" i="21"/>
  <c r="DL9" i="21"/>
  <c r="FO9" i="21"/>
  <c r="EH9" i="21"/>
  <c r="EC9" i="21"/>
  <c r="FD9" i="21"/>
  <c r="CN25" i="21"/>
  <c r="BR25" i="21"/>
  <c r="CY25" i="21"/>
  <c r="BW25" i="21"/>
  <c r="DD25" i="21"/>
  <c r="BL25" i="21"/>
  <c r="CS25" i="21"/>
  <c r="BG25" i="21"/>
  <c r="CH25" i="21"/>
  <c r="CC25" i="21"/>
  <c r="BA25" i="21"/>
  <c r="CY31" i="19"/>
  <c r="CC31" i="19"/>
  <c r="BG31" i="19"/>
  <c r="CS31" i="19"/>
  <c r="BR31" i="19"/>
  <c r="CN31" i="19"/>
  <c r="BL31" i="19"/>
  <c r="BW31" i="19"/>
  <c r="DD31" i="19"/>
  <c r="BA31" i="19"/>
  <c r="CH31" i="19"/>
  <c r="CS17" i="19"/>
  <c r="BW17" i="19"/>
  <c r="BA17" i="19"/>
  <c r="DD17" i="19"/>
  <c r="CC17" i="19"/>
  <c r="CY17" i="19"/>
  <c r="BR17" i="19"/>
  <c r="BG17" i="19"/>
  <c r="BL17" i="19"/>
  <c r="CN17" i="19"/>
  <c r="CH17" i="19"/>
  <c r="FD19" i="19"/>
  <c r="EH19" i="19"/>
  <c r="DL19" i="19"/>
  <c r="FJ19" i="19"/>
  <c r="EC19" i="19"/>
  <c r="EY19" i="19"/>
  <c r="DW19" i="19"/>
  <c r="FO19" i="19"/>
  <c r="EN19" i="19"/>
  <c r="DR19" i="19"/>
  <c r="ES19" i="19"/>
  <c r="CN19" i="21"/>
  <c r="BR19" i="21"/>
  <c r="CY19" i="21"/>
  <c r="BW19" i="21"/>
  <c r="CS19" i="21"/>
  <c r="BL19" i="21"/>
  <c r="BG19" i="21"/>
  <c r="CH19" i="21"/>
  <c r="CC19" i="21"/>
  <c r="DD19" i="21"/>
  <c r="BA19" i="21"/>
  <c r="EY21" i="21"/>
  <c r="EC21" i="21"/>
  <c r="FJ21" i="21"/>
  <c r="EH21" i="21"/>
  <c r="FD21" i="21"/>
  <c r="DW21" i="21"/>
  <c r="DR21" i="21"/>
  <c r="ES21" i="21"/>
  <c r="FO21" i="21"/>
  <c r="DL21" i="21"/>
  <c r="EN21" i="21"/>
  <c r="DW33" i="23"/>
  <c r="DA33" i="23"/>
  <c r="CE33" i="23"/>
  <c r="EC33" i="23"/>
  <c r="CU33" i="23"/>
  <c r="DR33" i="23"/>
  <c r="CP33" i="23"/>
  <c r="CJ33" i="23"/>
  <c r="DF33" i="23"/>
  <c r="DL33" i="23"/>
  <c r="EH33" i="23"/>
  <c r="CY16" i="17"/>
  <c r="CC16" i="17"/>
  <c r="BG16" i="17"/>
  <c r="CS16" i="17"/>
  <c r="BR16" i="17"/>
  <c r="BA16" i="17"/>
  <c r="DD16" i="17"/>
  <c r="CN16" i="17"/>
  <c r="BL16" i="17"/>
  <c r="CH16" i="17"/>
  <c r="BW16" i="17"/>
  <c r="FO9" i="22"/>
  <c r="ES9" i="22"/>
  <c r="DW9" i="22"/>
  <c r="EY9" i="22"/>
  <c r="DR9" i="22"/>
  <c r="EH9" i="22"/>
  <c r="FJ9" i="22"/>
  <c r="EC9" i="22"/>
  <c r="DL9" i="22"/>
  <c r="FD9" i="22"/>
  <c r="EN9" i="22"/>
  <c r="CN28" i="20"/>
  <c r="BR28" i="20"/>
  <c r="CH28" i="20"/>
  <c r="BG28" i="20"/>
  <c r="DD28" i="20"/>
  <c r="CC28" i="20"/>
  <c r="BA28" i="20"/>
  <c r="BW28" i="20"/>
  <c r="CY28" i="20"/>
  <c r="CS28" i="20"/>
  <c r="BL28" i="20"/>
  <c r="DD27" i="21"/>
  <c r="CH27" i="21"/>
  <c r="BL27" i="21"/>
  <c r="CS27" i="21"/>
  <c r="BR27" i="21"/>
  <c r="CC27" i="21"/>
  <c r="BW27" i="21"/>
  <c r="BG27" i="21"/>
  <c r="CY27" i="21"/>
  <c r="CN27" i="21"/>
  <c r="BA27" i="21"/>
  <c r="FD31" i="20"/>
  <c r="EH31" i="20"/>
  <c r="DL31" i="20"/>
  <c r="FO31" i="20"/>
  <c r="EN31" i="20"/>
  <c r="FJ31" i="20"/>
  <c r="EC31" i="20"/>
  <c r="DW31" i="20"/>
  <c r="EY31" i="20"/>
  <c r="DR31" i="20"/>
  <c r="ES31" i="20"/>
  <c r="CN9" i="17"/>
  <c r="BR9" i="17"/>
  <c r="CC9" i="17"/>
  <c r="CS9" i="17"/>
  <c r="BA9" i="17"/>
  <c r="DD9" i="17"/>
  <c r="CH9" i="17"/>
  <c r="BL9" i="17"/>
  <c r="CY9" i="17"/>
  <c r="BG9" i="17"/>
  <c r="BW9" i="17"/>
  <c r="DW27" i="24"/>
  <c r="DA27" i="24"/>
  <c r="CE27" i="24"/>
  <c r="EC27" i="24"/>
  <c r="CU27" i="24"/>
  <c r="EH27" i="24"/>
  <c r="CP27" i="24"/>
  <c r="DR27" i="24"/>
  <c r="CJ27" i="24"/>
  <c r="DL27" i="24"/>
  <c r="DF27" i="24"/>
  <c r="DD18" i="19"/>
  <c r="CH18" i="19"/>
  <c r="BL18" i="19"/>
  <c r="CY18" i="19"/>
  <c r="BW18" i="19"/>
  <c r="CS18" i="19"/>
  <c r="BR18" i="19"/>
  <c r="BA18" i="19"/>
  <c r="CN18" i="19"/>
  <c r="CC18" i="19"/>
  <c r="BG18" i="19"/>
  <c r="EH33" i="22"/>
  <c r="DL33" i="22"/>
  <c r="CP33" i="22"/>
  <c r="DR33" i="22"/>
  <c r="CJ33" i="22"/>
  <c r="DW33" i="22"/>
  <c r="CE33" i="22"/>
  <c r="DA33" i="22"/>
  <c r="CU33" i="22"/>
  <c r="EC33" i="22"/>
  <c r="DF33" i="22"/>
  <c r="EH8" i="26"/>
  <c r="DL8" i="26"/>
  <c r="CP8" i="26"/>
  <c r="DW8" i="26"/>
  <c r="CU8" i="26"/>
  <c r="DA8" i="26"/>
  <c r="EC8" i="26"/>
  <c r="CJ8" i="26"/>
  <c r="DR8" i="26"/>
  <c r="DF8" i="26"/>
  <c r="CE8" i="26"/>
  <c r="EC21" i="25"/>
  <c r="DF21" i="25"/>
  <c r="CJ21" i="25"/>
  <c r="DL21" i="25"/>
  <c r="CE21" i="25"/>
  <c r="DA21" i="25"/>
  <c r="EH21" i="25"/>
  <c r="CU21" i="25"/>
  <c r="DR21" i="25"/>
  <c r="DW21" i="25"/>
  <c r="CP21" i="25"/>
  <c r="DD30" i="20"/>
  <c r="CH30" i="20"/>
  <c r="BL30" i="20"/>
  <c r="CC30" i="20"/>
  <c r="BA30" i="20"/>
  <c r="CY30" i="20"/>
  <c r="BW30" i="20"/>
  <c r="BR30" i="20"/>
  <c r="CS30" i="20"/>
  <c r="BG30" i="20"/>
  <c r="CN30" i="20"/>
  <c r="CS11" i="22"/>
  <c r="BW11" i="22"/>
  <c r="BA11" i="22"/>
  <c r="CY11" i="22"/>
  <c r="BR11" i="22"/>
  <c r="DD11" i="22"/>
  <c r="BL11" i="22"/>
  <c r="CN11" i="22"/>
  <c r="BG11" i="22"/>
  <c r="CH11" i="22"/>
  <c r="CC11" i="22"/>
  <c r="BD9" i="10"/>
  <c r="AP107" i="10"/>
  <c r="M4" i="9"/>
  <c r="AA5" i="9"/>
  <c r="AE5" i="9" s="1"/>
  <c r="N175" i="9"/>
  <c r="AF150" i="9"/>
  <c r="BF1217" i="8"/>
  <c r="AF1215" i="8" s="1"/>
  <c r="AT258" i="8"/>
  <c r="AT266" i="8"/>
  <c r="AB65" i="9"/>
  <c r="AF65" i="9" s="1"/>
  <c r="AI721" i="8"/>
  <c r="P721" i="8" s="1"/>
  <c r="P724" i="8" s="1"/>
  <c r="AB69" i="9"/>
  <c r="AF69" i="9" s="1"/>
  <c r="N68" i="9"/>
  <c r="AF149" i="9"/>
  <c r="J34" i="8"/>
  <c r="AC7" i="9"/>
  <c r="AG7" i="9" s="1"/>
  <c r="X5" i="9"/>
  <c r="D6" i="31" s="1"/>
  <c r="AC56" i="9"/>
  <c r="AG56" i="9" s="1"/>
  <c r="X55" i="9"/>
  <c r="X68" i="9"/>
  <c r="AC69" i="9"/>
  <c r="AG69" i="9" s="1"/>
  <c r="AC54" i="9"/>
  <c r="AG54" i="9" s="1"/>
  <c r="X43" i="9"/>
  <c r="D27" i="31" s="1"/>
  <c r="BB49" i="10"/>
  <c r="AI49" i="10"/>
  <c r="AB13" i="9"/>
  <c r="AF13" i="9" s="1"/>
  <c r="AI26" i="10"/>
  <c r="BB26" i="10"/>
  <c r="AB36" i="9"/>
  <c r="AF36" i="9" s="1"/>
  <c r="N55" i="9"/>
  <c r="C30" i="31" s="1"/>
  <c r="C127" i="31" s="1"/>
  <c r="AB56" i="9"/>
  <c r="AF56" i="9" s="1"/>
  <c r="BD49" i="10"/>
  <c r="AP49" i="10"/>
  <c r="AC13" i="9"/>
  <c r="AG13" i="9" s="1"/>
  <c r="AB7" i="9"/>
  <c r="AF7" i="9" s="1"/>
  <c r="N5" i="9"/>
  <c r="C6" i="31" s="1"/>
  <c r="AP26" i="10"/>
  <c r="BD26" i="10"/>
  <c r="AC36" i="9"/>
  <c r="AG36" i="9" s="1"/>
  <c r="X175" i="9"/>
  <c r="AT221" i="8"/>
  <c r="P229" i="8"/>
  <c r="AT229" i="8" s="1"/>
  <c r="BD50" i="10"/>
  <c r="AP50" i="10"/>
  <c r="AC23" i="9"/>
  <c r="AG23" i="9" s="1"/>
  <c r="AB54" i="9"/>
  <c r="AF54" i="9" s="1"/>
  <c r="AI710" i="8"/>
  <c r="P710" i="8" s="1"/>
  <c r="N43" i="9"/>
  <c r="C27" i="31" s="1"/>
  <c r="FG16" i="25" l="1"/>
  <c r="GH14" i="22"/>
  <c r="FA14" i="22"/>
  <c r="GC14" i="22"/>
  <c r="GH12" i="22"/>
  <c r="EV14" i="22"/>
  <c r="FW14" i="22"/>
  <c r="EP14" i="22"/>
  <c r="FR14" i="22"/>
  <c r="FL12" i="22"/>
  <c r="FR12" i="22"/>
  <c r="EV10" i="24"/>
  <c r="FA12" i="22"/>
  <c r="S35" i="9"/>
  <c r="S3" i="9" s="1"/>
  <c r="EP12" i="22"/>
  <c r="EV16" i="25"/>
  <c r="EP16" i="25"/>
  <c r="FW10" i="24"/>
  <c r="EV12" i="22"/>
  <c r="GC12" i="22"/>
  <c r="FG12" i="22"/>
  <c r="D100" i="31"/>
  <c r="BG27" i="20"/>
  <c r="D104" i="31"/>
  <c r="E234" i="31"/>
  <c r="FR10" i="24"/>
  <c r="GS10" i="24"/>
  <c r="FG10" i="24"/>
  <c r="FW12" i="22"/>
  <c r="GS12" i="22"/>
  <c r="EP10" i="24"/>
  <c r="FL10" i="24"/>
  <c r="GH10" i="24"/>
  <c r="GN10" i="24"/>
  <c r="FA10" i="24"/>
  <c r="DW24" i="24"/>
  <c r="DR24" i="24"/>
  <c r="BR27" i="20"/>
  <c r="I35" i="9"/>
  <c r="Z35" i="9" s="1"/>
  <c r="AD35" i="9" s="1"/>
  <c r="CH15" i="19" s="1"/>
  <c r="T918" i="8"/>
  <c r="DF24" i="24"/>
  <c r="BA27" i="20"/>
  <c r="EY11" i="22"/>
  <c r="DA24" i="24"/>
  <c r="EC24" i="24"/>
  <c r="CS27" i="20"/>
  <c r="CC27" i="20"/>
  <c r="EC21" i="18"/>
  <c r="DL24" i="24"/>
  <c r="EH24" i="24"/>
  <c r="DD27" i="20"/>
  <c r="BL27" i="20"/>
  <c r="CY27" i="20"/>
  <c r="EC11" i="22"/>
  <c r="BB25" i="10"/>
  <c r="CP24" i="24"/>
  <c r="CH27" i="20"/>
  <c r="AB124" i="9"/>
  <c r="AF124" i="9" s="1"/>
  <c r="CJ10" i="24" s="1"/>
  <c r="AI25" i="10"/>
  <c r="DL21" i="18"/>
  <c r="CU24" i="24"/>
  <c r="CE24" i="24"/>
  <c r="BW27" i="20"/>
  <c r="FJ11" i="22"/>
  <c r="C90" i="31"/>
  <c r="T913" i="8"/>
  <c r="T916" i="8" s="1"/>
  <c r="DW16" i="25"/>
  <c r="DR7" i="27"/>
  <c r="CE7" i="27"/>
  <c r="AB104" i="9"/>
  <c r="AF104" i="9" s="1"/>
  <c r="EH18" i="23" s="1"/>
  <c r="CU7" i="27"/>
  <c r="CJ7" i="27"/>
  <c r="CP7" i="27"/>
  <c r="C171" i="31"/>
  <c r="N103" i="9"/>
  <c r="AB103" i="9" s="1"/>
  <c r="AF103" i="9" s="1"/>
  <c r="DW17" i="23" s="1"/>
  <c r="BB104" i="10"/>
  <c r="BB96" i="10" s="1"/>
  <c r="DA7" i="27"/>
  <c r="DW7" i="27"/>
  <c r="DL11" i="22"/>
  <c r="FD11" i="22"/>
  <c r="C16" i="31"/>
  <c r="C19" i="31" s="1"/>
  <c r="AP526" i="8"/>
  <c r="AP515" i="8" s="1"/>
  <c r="DW21" i="18"/>
  <c r="ES21" i="18"/>
  <c r="EY21" i="18"/>
  <c r="EN21" i="18"/>
  <c r="DW11" i="22"/>
  <c r="EH11" i="22"/>
  <c r="DR11" i="22"/>
  <c r="FO21" i="18"/>
  <c r="FJ21" i="18"/>
  <c r="FO11" i="22"/>
  <c r="ES11" i="22"/>
  <c r="GN16" i="25"/>
  <c r="FW16" i="25"/>
  <c r="FL16" i="25"/>
  <c r="D29" i="31"/>
  <c r="E108" i="31"/>
  <c r="FR16" i="25"/>
  <c r="FA16" i="25"/>
  <c r="GH16" i="25"/>
  <c r="D109" i="31"/>
  <c r="AC55" i="9"/>
  <c r="AG55" i="9" s="1"/>
  <c r="FW28" i="20" s="1"/>
  <c r="D30" i="31"/>
  <c r="AI115" i="10"/>
  <c r="D34" i="31"/>
  <c r="D120" i="31" s="1"/>
  <c r="AI104" i="10"/>
  <c r="AI96" i="10" s="1"/>
  <c r="GS16" i="25"/>
  <c r="D234" i="31"/>
  <c r="D167" i="31"/>
  <c r="D91" i="31"/>
  <c r="D171" i="31"/>
  <c r="D75" i="31"/>
  <c r="AI50" i="10"/>
  <c r="CJ16" i="25"/>
  <c r="BB50" i="10"/>
  <c r="FD21" i="18"/>
  <c r="EH21" i="18"/>
  <c r="CP16" i="25"/>
  <c r="M3" i="9"/>
  <c r="AA3" i="9" s="1"/>
  <c r="AE3" i="9" s="1"/>
  <c r="DD8" i="17" s="1"/>
  <c r="BL16" i="19"/>
  <c r="DD16" i="19"/>
  <c r="C34" i="31"/>
  <c r="D95" i="31" s="1"/>
  <c r="EC16" i="25"/>
  <c r="DR16" i="25"/>
  <c r="DL16" i="25"/>
  <c r="CU16" i="25"/>
  <c r="CE16" i="25"/>
  <c r="C183" i="31"/>
  <c r="C29" i="31"/>
  <c r="D108" i="31"/>
  <c r="C33" i="31"/>
  <c r="DF16" i="25"/>
  <c r="EH16" i="25"/>
  <c r="BW16" i="19"/>
  <c r="C167" i="31"/>
  <c r="C91" i="31"/>
  <c r="C75" i="31"/>
  <c r="X35" i="9"/>
  <c r="AC35" i="9" s="1"/>
  <c r="AG35" i="9" s="1"/>
  <c r="FW16" i="19" s="1"/>
  <c r="CS16" i="19"/>
  <c r="CY16" i="19"/>
  <c r="BR16" i="19"/>
  <c r="CH16" i="19"/>
  <c r="BA16" i="19"/>
  <c r="CN16" i="19"/>
  <c r="BG16" i="19"/>
  <c r="AA4" i="9"/>
  <c r="AE4" i="9" s="1"/>
  <c r="BG10" i="17" s="1"/>
  <c r="GC18" i="19"/>
  <c r="FG18" i="19"/>
  <c r="GS18" i="19"/>
  <c r="FW18" i="19"/>
  <c r="FA18" i="19"/>
  <c r="GN18" i="19"/>
  <c r="FR18" i="19"/>
  <c r="EV18" i="19"/>
  <c r="GH18" i="19"/>
  <c r="FL18" i="19"/>
  <c r="EP18" i="19"/>
  <c r="GS26" i="20"/>
  <c r="FW26" i="20"/>
  <c r="FA26" i="20"/>
  <c r="GN26" i="20"/>
  <c r="FR26" i="20"/>
  <c r="EV26" i="20"/>
  <c r="GH26" i="20"/>
  <c r="FL26" i="20"/>
  <c r="EP26" i="20"/>
  <c r="GC26" i="20"/>
  <c r="FG26" i="20"/>
  <c r="GS30" i="20"/>
  <c r="FW30" i="20"/>
  <c r="FA30" i="20"/>
  <c r="GN30" i="20"/>
  <c r="FR30" i="20"/>
  <c r="EV30" i="20"/>
  <c r="GH30" i="20"/>
  <c r="FL30" i="20"/>
  <c r="EP30" i="20"/>
  <c r="FG30" i="20"/>
  <c r="GC30" i="20"/>
  <c r="AC104" i="9"/>
  <c r="AG104" i="9" s="1"/>
  <c r="BD104" i="10"/>
  <c r="BD96" i="10" s="1"/>
  <c r="BD113" i="10" s="1"/>
  <c r="X103" i="9"/>
  <c r="AP104" i="10"/>
  <c r="AP96" i="10" s="1"/>
  <c r="AP113" i="10" s="1"/>
  <c r="AG913" i="8"/>
  <c r="AG916" i="8" s="1"/>
  <c r="GC20" i="18"/>
  <c r="FG20" i="18"/>
  <c r="GS20" i="18"/>
  <c r="FW20" i="18"/>
  <c r="FA20" i="18"/>
  <c r="GN20" i="18"/>
  <c r="FR20" i="18"/>
  <c r="EV20" i="18"/>
  <c r="EP20" i="18"/>
  <c r="GH20" i="18"/>
  <c r="FL20" i="18"/>
  <c r="GS28" i="21"/>
  <c r="FW28" i="21"/>
  <c r="FA28" i="21"/>
  <c r="GN28" i="21"/>
  <c r="FR28" i="21"/>
  <c r="EV28" i="21"/>
  <c r="GH28" i="21"/>
  <c r="FL28" i="21"/>
  <c r="EP28" i="21"/>
  <c r="GC28" i="21"/>
  <c r="FG28" i="21"/>
  <c r="GC16" i="17"/>
  <c r="GS16" i="17"/>
  <c r="FW16" i="17"/>
  <c r="FA16" i="17"/>
  <c r="FR16" i="17"/>
  <c r="EP16" i="17"/>
  <c r="EV16" i="17"/>
  <c r="FL16" i="17"/>
  <c r="GH16" i="17"/>
  <c r="GN16" i="17"/>
  <c r="FG16" i="17"/>
  <c r="GH8" i="22"/>
  <c r="FL8" i="22"/>
  <c r="EP8" i="22"/>
  <c r="GC8" i="22"/>
  <c r="FG8" i="22"/>
  <c r="GS8" i="22"/>
  <c r="FW8" i="22"/>
  <c r="FA8" i="22"/>
  <c r="GN8" i="22"/>
  <c r="FR8" i="22"/>
  <c r="EV8" i="22"/>
  <c r="GC33" i="23"/>
  <c r="FG33" i="23"/>
  <c r="GS33" i="23"/>
  <c r="FW33" i="23"/>
  <c r="FA33" i="23"/>
  <c r="GN33" i="23"/>
  <c r="EV33" i="23"/>
  <c r="GH33" i="23"/>
  <c r="EP33" i="23"/>
  <c r="FR33" i="23"/>
  <c r="FL33" i="23"/>
  <c r="GS28" i="17"/>
  <c r="FW28" i="17"/>
  <c r="FA28" i="17"/>
  <c r="GN28" i="17"/>
  <c r="FR28" i="17"/>
  <c r="EV28" i="17"/>
  <c r="GH28" i="17"/>
  <c r="FL28" i="17"/>
  <c r="EP28" i="17"/>
  <c r="GC28" i="17"/>
  <c r="FG28" i="17"/>
  <c r="EY7" i="22"/>
  <c r="EC7" i="22"/>
  <c r="ES7" i="22"/>
  <c r="DR7" i="22"/>
  <c r="FO7" i="22"/>
  <c r="EH7" i="22"/>
  <c r="FJ7" i="22"/>
  <c r="DW7" i="22"/>
  <c r="EN7" i="22"/>
  <c r="DL7" i="22"/>
  <c r="FD7" i="22"/>
  <c r="EC10" i="24"/>
  <c r="FO27" i="17"/>
  <c r="ES27" i="17"/>
  <c r="DW27" i="17"/>
  <c r="FJ27" i="17"/>
  <c r="EH27" i="17"/>
  <c r="DR27" i="17"/>
  <c r="EN27" i="17"/>
  <c r="FD27" i="17"/>
  <c r="EC27" i="17"/>
  <c r="EY27" i="17"/>
  <c r="DL27" i="17"/>
  <c r="FJ15" i="17"/>
  <c r="EN15" i="17"/>
  <c r="DR15" i="17"/>
  <c r="EY15" i="17"/>
  <c r="FO15" i="17"/>
  <c r="DW15" i="17"/>
  <c r="FD15" i="17"/>
  <c r="EH15" i="17"/>
  <c r="DL15" i="17"/>
  <c r="EC15" i="17"/>
  <c r="ES15" i="17"/>
  <c r="EY27" i="21"/>
  <c r="EC27" i="21"/>
  <c r="FD27" i="21"/>
  <c r="DW27" i="21"/>
  <c r="FJ27" i="21"/>
  <c r="DR27" i="21"/>
  <c r="ES27" i="21"/>
  <c r="DL27" i="21"/>
  <c r="EN27" i="21"/>
  <c r="EH27" i="21"/>
  <c r="FO27" i="21"/>
  <c r="FD19" i="21"/>
  <c r="EH19" i="21"/>
  <c r="DL19" i="21"/>
  <c r="FJ19" i="21"/>
  <c r="EC19" i="21"/>
  <c r="EY19" i="21"/>
  <c r="DW19" i="21"/>
  <c r="DR19" i="21"/>
  <c r="ES19" i="21"/>
  <c r="FO19" i="21"/>
  <c r="EN19" i="21"/>
  <c r="FJ17" i="19"/>
  <c r="EN17" i="19"/>
  <c r="DR17" i="19"/>
  <c r="FO17" i="19"/>
  <c r="EH17" i="19"/>
  <c r="FD17" i="19"/>
  <c r="EC17" i="19"/>
  <c r="DL17" i="19"/>
  <c r="ES17" i="19"/>
  <c r="DW17" i="19"/>
  <c r="EY17" i="19"/>
  <c r="DW8" i="25"/>
  <c r="DA8" i="25"/>
  <c r="CE8" i="25"/>
  <c r="EH8" i="25"/>
  <c r="DF8" i="25"/>
  <c r="DL8" i="25"/>
  <c r="CU8" i="25"/>
  <c r="DR8" i="25"/>
  <c r="EC8" i="25"/>
  <c r="CP8" i="25"/>
  <c r="CJ8" i="25"/>
  <c r="FO19" i="18"/>
  <c r="ES19" i="18"/>
  <c r="DW19" i="18"/>
  <c r="EY19" i="18"/>
  <c r="DR19" i="18"/>
  <c r="EN19" i="18"/>
  <c r="DL19" i="18"/>
  <c r="FD19" i="18"/>
  <c r="EH19" i="18"/>
  <c r="EC19" i="18"/>
  <c r="FJ19" i="18"/>
  <c r="BB116" i="10"/>
  <c r="BB118" i="10" s="1"/>
  <c r="CS12" i="17"/>
  <c r="BW12" i="17"/>
  <c r="BA12" i="17"/>
  <c r="DD12" i="17"/>
  <c r="CC12" i="17"/>
  <c r="CN12" i="17"/>
  <c r="BR12" i="17"/>
  <c r="CH12" i="17"/>
  <c r="BL12" i="17"/>
  <c r="CY12" i="17"/>
  <c r="BG12" i="17"/>
  <c r="FJ29" i="20"/>
  <c r="EN29" i="20"/>
  <c r="DR29" i="20"/>
  <c r="ES29" i="20"/>
  <c r="DL29" i="20"/>
  <c r="FO29" i="20"/>
  <c r="EH29" i="20"/>
  <c r="EC29" i="20"/>
  <c r="FD29" i="20"/>
  <c r="EY29" i="20"/>
  <c r="DW29" i="20"/>
  <c r="EY25" i="20"/>
  <c r="EC25" i="20"/>
  <c r="ES25" i="20"/>
  <c r="DR25" i="20"/>
  <c r="FO25" i="20"/>
  <c r="EN25" i="20"/>
  <c r="DL25" i="20"/>
  <c r="DW25" i="20"/>
  <c r="FJ25" i="20"/>
  <c r="FD25" i="20"/>
  <c r="EH25" i="20"/>
  <c r="DR7" i="25"/>
  <c r="CU7" i="25"/>
  <c r="EH7" i="25"/>
  <c r="DF7" i="25"/>
  <c r="CE7" i="25"/>
  <c r="EC7" i="25"/>
  <c r="CP7" i="25"/>
  <c r="DW7" i="25"/>
  <c r="CJ7" i="25"/>
  <c r="DA7" i="25"/>
  <c r="DL7" i="25"/>
  <c r="DL18" i="23"/>
  <c r="AI724" i="8"/>
  <c r="AB55" i="9"/>
  <c r="AF55" i="9" s="1"/>
  <c r="N204" i="9"/>
  <c r="AF175" i="9"/>
  <c r="BB48" i="10"/>
  <c r="AI48" i="10"/>
  <c r="AB5" i="9"/>
  <c r="AF5" i="9" s="1"/>
  <c r="N4" i="9"/>
  <c r="D103" i="31" s="1"/>
  <c r="BD24" i="10"/>
  <c r="AC43" i="9"/>
  <c r="AG43" i="9" s="1"/>
  <c r="AP24" i="10"/>
  <c r="BD27" i="10"/>
  <c r="AC68" i="9"/>
  <c r="AG68" i="9" s="1"/>
  <c r="AP27" i="10"/>
  <c r="AP116" i="10"/>
  <c r="AI24" i="10"/>
  <c r="BB24" i="10"/>
  <c r="AB43" i="9"/>
  <c r="AF43" i="9" s="1"/>
  <c r="AI711" i="8"/>
  <c r="P711" i="8" s="1"/>
  <c r="N35" i="9"/>
  <c r="AB35" i="9" s="1"/>
  <c r="AF35" i="9" s="1"/>
  <c r="AI27" i="10"/>
  <c r="BB27" i="10"/>
  <c r="AB68" i="9"/>
  <c r="AF68" i="9" s="1"/>
  <c r="AI116" i="10"/>
  <c r="BB115" i="10"/>
  <c r="X204" i="9"/>
  <c r="AG175" i="9"/>
  <c r="BD48" i="10"/>
  <c r="BD77" i="10" s="1"/>
  <c r="AP48" i="10"/>
  <c r="AP77" i="10" s="1"/>
  <c r="AC5" i="9"/>
  <c r="AG5" i="9" s="1"/>
  <c r="X4" i="9"/>
  <c r="BD116" i="10"/>
  <c r="DF18" i="23" l="1"/>
  <c r="DL10" i="24"/>
  <c r="D105" i="31"/>
  <c r="BG15" i="19"/>
  <c r="GS28" i="20"/>
  <c r="BR15" i="19"/>
  <c r="BW15" i="19"/>
  <c r="GN28" i="20"/>
  <c r="EP28" i="20"/>
  <c r="FL28" i="20"/>
  <c r="FR28" i="20"/>
  <c r="CC10" i="17"/>
  <c r="CS15" i="19"/>
  <c r="DD15" i="19"/>
  <c r="CC15" i="19"/>
  <c r="CN15" i="19"/>
  <c r="BA15" i="19"/>
  <c r="CY15" i="19"/>
  <c r="Z3" i="9"/>
  <c r="AD3" i="9" s="1"/>
  <c r="BA7" i="17" s="1"/>
  <c r="BL15" i="19"/>
  <c r="DR10" i="24"/>
  <c r="CU10" i="24"/>
  <c r="CU18" i="23"/>
  <c r="DW18" i="23"/>
  <c r="CE18" i="23"/>
  <c r="CJ18" i="23"/>
  <c r="DA10" i="24"/>
  <c r="DF10" i="24"/>
  <c r="DR18" i="23"/>
  <c r="DA18" i="23"/>
  <c r="EC18" i="23"/>
  <c r="BR10" i="17"/>
  <c r="CE10" i="24"/>
  <c r="DW10" i="24"/>
  <c r="CP18" i="23"/>
  <c r="BL10" i="17"/>
  <c r="EH10" i="24"/>
  <c r="CP10" i="24"/>
  <c r="C43" i="31"/>
  <c r="BB77" i="10"/>
  <c r="BA10" i="17"/>
  <c r="CY10" i="17"/>
  <c r="DR17" i="23"/>
  <c r="BW10" i="17"/>
  <c r="CN10" i="17"/>
  <c r="CU17" i="23"/>
  <c r="DD10" i="17"/>
  <c r="AI77" i="10"/>
  <c r="CH10" i="17"/>
  <c r="CS10" i="17"/>
  <c r="CE17" i="23"/>
  <c r="EP16" i="19"/>
  <c r="D106" i="31"/>
  <c r="AC103" i="9"/>
  <c r="AG103" i="9" s="1"/>
  <c r="GS17" i="23" s="1"/>
  <c r="D43" i="31"/>
  <c r="E103" i="31"/>
  <c r="E106" i="31" s="1"/>
  <c r="D5" i="31"/>
  <c r="FG28" i="20"/>
  <c r="GH28" i="20"/>
  <c r="FA28" i="20"/>
  <c r="FR16" i="19"/>
  <c r="D20" i="31"/>
  <c r="E95" i="31"/>
  <c r="E114" i="31" s="1"/>
  <c r="D113" i="31"/>
  <c r="D114" i="31" s="1"/>
  <c r="D33" i="31"/>
  <c r="E99" i="31"/>
  <c r="E102" i="31" s="1"/>
  <c r="D127" i="31"/>
  <c r="GC28" i="20"/>
  <c r="EV28" i="20"/>
  <c r="GS16" i="19"/>
  <c r="D99" i="31"/>
  <c r="D87" i="31"/>
  <c r="D89" i="31" s="1"/>
  <c r="D168" i="31"/>
  <c r="CP17" i="23"/>
  <c r="EH17" i="23"/>
  <c r="CJ17" i="23"/>
  <c r="EC17" i="23"/>
  <c r="DA17" i="23"/>
  <c r="DL17" i="23"/>
  <c r="DF17" i="23"/>
  <c r="C20" i="31"/>
  <c r="C123" i="31" s="1"/>
  <c r="C120" i="31"/>
  <c r="CC8" i="17"/>
  <c r="CS8" i="17"/>
  <c r="CN8" i="17"/>
  <c r="CY8" i="17"/>
  <c r="BL8" i="17"/>
  <c r="BW8" i="17"/>
  <c r="BR8" i="17"/>
  <c r="CH8" i="17"/>
  <c r="C168" i="31"/>
  <c r="C87" i="31"/>
  <c r="C89" i="31" s="1"/>
  <c r="C5" i="31"/>
  <c r="BG8" i="17"/>
  <c r="BA8" i="17"/>
  <c r="FL16" i="19"/>
  <c r="GN16" i="19"/>
  <c r="FG16" i="19"/>
  <c r="GH16" i="19"/>
  <c r="FA16" i="19"/>
  <c r="GC16" i="19"/>
  <c r="BD23" i="10"/>
  <c r="EV16" i="19"/>
  <c r="BB120" i="10"/>
  <c r="GS26" i="21"/>
  <c r="FW26" i="21"/>
  <c r="FA26" i="21"/>
  <c r="GN26" i="21"/>
  <c r="FR26" i="21"/>
  <c r="EV26" i="21"/>
  <c r="GH26" i="21"/>
  <c r="FL26" i="21"/>
  <c r="EP26" i="21"/>
  <c r="GC26" i="21"/>
  <c r="FG26" i="21"/>
  <c r="GN33" i="25"/>
  <c r="FR33" i="25"/>
  <c r="EV33" i="25"/>
  <c r="GH33" i="25"/>
  <c r="FL33" i="25"/>
  <c r="EP33" i="25"/>
  <c r="GC33" i="25"/>
  <c r="FW33" i="25"/>
  <c r="FG33" i="25"/>
  <c r="GS33" i="25"/>
  <c r="FA33" i="25"/>
  <c r="GC18" i="23"/>
  <c r="FG18" i="23"/>
  <c r="GS18" i="23"/>
  <c r="FW18" i="23"/>
  <c r="FA18" i="23"/>
  <c r="FL18" i="23"/>
  <c r="GN18" i="23"/>
  <c r="EV18" i="23"/>
  <c r="GH18" i="23"/>
  <c r="EP18" i="23"/>
  <c r="FR18" i="23"/>
  <c r="GN12" i="17"/>
  <c r="FR12" i="17"/>
  <c r="EV12" i="17"/>
  <c r="GS12" i="17"/>
  <c r="GH12" i="17"/>
  <c r="FL12" i="17"/>
  <c r="EP12" i="17"/>
  <c r="FW12" i="17"/>
  <c r="GC12" i="17"/>
  <c r="FG12" i="17"/>
  <c r="FA12" i="17"/>
  <c r="GC32" i="19"/>
  <c r="FG32" i="19"/>
  <c r="GS32" i="19"/>
  <c r="FW32" i="19"/>
  <c r="FA32" i="19"/>
  <c r="GN32" i="19"/>
  <c r="FR32" i="19"/>
  <c r="EV32" i="19"/>
  <c r="GH32" i="19"/>
  <c r="FL32" i="19"/>
  <c r="EP32" i="19"/>
  <c r="FO15" i="19"/>
  <c r="ES15" i="19"/>
  <c r="DW15" i="19"/>
  <c r="EN15" i="19"/>
  <c r="DL15" i="19"/>
  <c r="FJ15" i="19"/>
  <c r="EH15" i="19"/>
  <c r="DR15" i="19"/>
  <c r="EC15" i="19"/>
  <c r="FD15" i="19"/>
  <c r="EY15" i="19"/>
  <c r="EH33" i="25"/>
  <c r="DL33" i="25"/>
  <c r="DF33" i="25"/>
  <c r="CJ33" i="25"/>
  <c r="DW33" i="25"/>
  <c r="CP33" i="25"/>
  <c r="EC33" i="25"/>
  <c r="CE33" i="25"/>
  <c r="DR33" i="25"/>
  <c r="CU33" i="25"/>
  <c r="DA33" i="25"/>
  <c r="FD25" i="21"/>
  <c r="EH25" i="21"/>
  <c r="DL25" i="21"/>
  <c r="FJ25" i="21"/>
  <c r="EC25" i="21"/>
  <c r="ES25" i="21"/>
  <c r="EN25" i="21"/>
  <c r="FO25" i="21"/>
  <c r="DW25" i="21"/>
  <c r="EY25" i="21"/>
  <c r="DR25" i="21"/>
  <c r="EY11" i="17"/>
  <c r="EC11" i="17"/>
  <c r="FJ11" i="17"/>
  <c r="DR11" i="17"/>
  <c r="FD11" i="17"/>
  <c r="DL11" i="17"/>
  <c r="FO11" i="17"/>
  <c r="ES11" i="17"/>
  <c r="DW11" i="17"/>
  <c r="EN11" i="17"/>
  <c r="EH11" i="17"/>
  <c r="FO27" i="20"/>
  <c r="ES27" i="20"/>
  <c r="DW27" i="20"/>
  <c r="EY27" i="20"/>
  <c r="DR27" i="20"/>
  <c r="EN27" i="20"/>
  <c r="DL27" i="20"/>
  <c r="EH27" i="20"/>
  <c r="FJ27" i="20"/>
  <c r="EC27" i="20"/>
  <c r="FD27" i="20"/>
  <c r="FO31" i="19"/>
  <c r="ES31" i="19"/>
  <c r="DW31" i="19"/>
  <c r="FD31" i="19"/>
  <c r="EC31" i="19"/>
  <c r="EY31" i="19"/>
  <c r="DR31" i="19"/>
  <c r="EH31" i="19"/>
  <c r="EN31" i="19"/>
  <c r="DL31" i="19"/>
  <c r="FJ31" i="19"/>
  <c r="AP23" i="10"/>
  <c r="AF204" i="9"/>
  <c r="AI8" i="10"/>
  <c r="N209" i="9"/>
  <c r="BB8" i="10"/>
  <c r="AP118" i="10"/>
  <c r="AP120" i="10"/>
  <c r="AB4" i="9"/>
  <c r="AF4" i="9" s="1"/>
  <c r="BD120" i="10"/>
  <c r="BD118" i="10"/>
  <c r="AI118" i="10"/>
  <c r="AI120" i="10"/>
  <c r="BB23" i="10"/>
  <c r="BD8" i="10"/>
  <c r="AG204" i="9"/>
  <c r="X209" i="9"/>
  <c r="AP8" i="10"/>
  <c r="AC4" i="9"/>
  <c r="AG4" i="9" s="1"/>
  <c r="AI23" i="10"/>
  <c r="BD37" i="10" l="1"/>
  <c r="BD42" i="10" s="1"/>
  <c r="BD46" i="10" s="1"/>
  <c r="BD114" i="10" s="1"/>
  <c r="BD122" i="10" s="1"/>
  <c r="C201" i="31"/>
  <c r="CH7" i="17"/>
  <c r="BW7" i="17"/>
  <c r="C145" i="31"/>
  <c r="CY7" i="17"/>
  <c r="GN17" i="23"/>
  <c r="GC17" i="23"/>
  <c r="FR17" i="23"/>
  <c r="FA17" i="23"/>
  <c r="GH17" i="23"/>
  <c r="FG17" i="23"/>
  <c r="EP17" i="23"/>
  <c r="FW17" i="23"/>
  <c r="CN7" i="17"/>
  <c r="BR7" i="17"/>
  <c r="DD7" i="17"/>
  <c r="BG7" i="17"/>
  <c r="CC7" i="17"/>
  <c r="BL7" i="17"/>
  <c r="C139" i="31"/>
  <c r="CS7" i="17"/>
  <c r="FL17" i="23"/>
  <c r="EV17" i="23"/>
  <c r="BB37" i="10"/>
  <c r="BB42" i="10" s="1"/>
  <c r="BB46" i="10" s="1"/>
  <c r="D118" i="31"/>
  <c r="D119" i="31"/>
  <c r="D209" i="31"/>
  <c r="D174" i="31"/>
  <c r="D197" i="31" s="1"/>
  <c r="D230" i="31"/>
  <c r="D232" i="31" s="1"/>
  <c r="D235" i="31" s="1"/>
  <c r="D96" i="31"/>
  <c r="D102" i="31" s="1"/>
  <c r="D162" i="31"/>
  <c r="D165" i="31"/>
  <c r="D164" i="31"/>
  <c r="D163" i="31"/>
  <c r="D201" i="31"/>
  <c r="D145" i="31"/>
  <c r="D139" i="31"/>
  <c r="D123" i="31"/>
  <c r="D4" i="31"/>
  <c r="D180" i="31" s="1"/>
  <c r="C119" i="31"/>
  <c r="C209" i="31"/>
  <c r="C118" i="31"/>
  <c r="C174" i="31"/>
  <c r="C162" i="31"/>
  <c r="C165" i="31"/>
  <c r="C164" i="31"/>
  <c r="C230" i="31"/>
  <c r="C232" i="31" s="1"/>
  <c r="C235" i="31" s="1"/>
  <c r="C163" i="31"/>
  <c r="C4" i="31"/>
  <c r="GC8" i="27"/>
  <c r="FG8" i="27"/>
  <c r="GS8" i="27"/>
  <c r="FW8" i="27"/>
  <c r="FA8" i="27"/>
  <c r="GN8" i="27"/>
  <c r="FR8" i="27"/>
  <c r="EV8" i="27"/>
  <c r="EP8" i="27"/>
  <c r="FL8" i="27"/>
  <c r="GH8" i="27"/>
  <c r="GN10" i="17"/>
  <c r="FR10" i="17"/>
  <c r="EV10" i="17"/>
  <c r="GS10" i="17"/>
  <c r="GH10" i="17"/>
  <c r="FL10" i="17"/>
  <c r="EP10" i="17"/>
  <c r="FW10" i="17"/>
  <c r="GC10" i="17"/>
  <c r="FG10" i="17"/>
  <c r="FA10" i="17"/>
  <c r="FD9" i="17"/>
  <c r="EH9" i="17"/>
  <c r="DL9" i="17"/>
  <c r="FO9" i="17"/>
  <c r="DW9" i="17"/>
  <c r="EN9" i="17"/>
  <c r="EY9" i="17"/>
  <c r="EC9" i="17"/>
  <c r="ES9" i="17"/>
  <c r="FJ9" i="17"/>
  <c r="DR9" i="17"/>
  <c r="DR8" i="27"/>
  <c r="CU8" i="27"/>
  <c r="EH8" i="27"/>
  <c r="DF8" i="27"/>
  <c r="CE8" i="27"/>
  <c r="DA8" i="27"/>
  <c r="EC8" i="27"/>
  <c r="CP8" i="27"/>
  <c r="DW8" i="27"/>
  <c r="CJ8" i="27"/>
  <c r="DL8" i="27"/>
  <c r="AG209" i="9"/>
  <c r="X102" i="9"/>
  <c r="AC3" i="9"/>
  <c r="AG3" i="9" s="1"/>
  <c r="X33" i="8"/>
  <c r="AF209" i="9"/>
  <c r="N102" i="9"/>
  <c r="AP1478" i="8" s="1"/>
  <c r="AB3" i="9"/>
  <c r="AF3" i="9" s="1"/>
  <c r="J33" i="8"/>
  <c r="C152" i="31" l="1"/>
  <c r="C142" i="31"/>
  <c r="AP22" i="10"/>
  <c r="AP9" i="10" s="1"/>
  <c r="AP37" i="10" s="1"/>
  <c r="AP42" i="10" s="1"/>
  <c r="AP46" i="10" s="1"/>
  <c r="AP114" i="10" s="1"/>
  <c r="AP122" i="10" s="1"/>
  <c r="AY22" i="10" s="1"/>
  <c r="D152" i="31"/>
  <c r="D158" i="31" s="1"/>
  <c r="D142" i="31"/>
  <c r="M1478" i="8"/>
  <c r="C158" i="31"/>
  <c r="D200" i="31"/>
  <c r="D182" i="31"/>
  <c r="D194" i="31"/>
  <c r="D195" i="31"/>
  <c r="D205" i="31"/>
  <c r="D179" i="31"/>
  <c r="D141" i="31"/>
  <c r="D202" i="31"/>
  <c r="D124" i="31"/>
  <c r="D191" i="31"/>
  <c r="D187" i="31"/>
  <c r="D136" i="31"/>
  <c r="D135" i="31"/>
  <c r="D208" i="31"/>
  <c r="D203" i="31"/>
  <c r="D184" i="31"/>
  <c r="D133" i="31"/>
  <c r="D149" i="31"/>
  <c r="D207" i="31"/>
  <c r="D189" i="31"/>
  <c r="D181" i="31"/>
  <c r="D138" i="31"/>
  <c r="D137" i="31"/>
  <c r="Z209" i="9"/>
  <c r="D42" i="31"/>
  <c r="D188" i="31"/>
  <c r="C200" i="31"/>
  <c r="C182" i="31"/>
  <c r="C205" i="31"/>
  <c r="C180" i="31"/>
  <c r="C197" i="31"/>
  <c r="C179" i="31"/>
  <c r="C141" i="31"/>
  <c r="C203" i="31"/>
  <c r="C187" i="31"/>
  <c r="C133" i="31"/>
  <c r="C136" i="31"/>
  <c r="C208" i="31"/>
  <c r="C184" i="31"/>
  <c r="C202" i="31"/>
  <c r="C191" i="31"/>
  <c r="C124" i="31"/>
  <c r="C135" i="31"/>
  <c r="C189" i="31"/>
  <c r="C149" i="31"/>
  <c r="C181" i="31"/>
  <c r="C207" i="31"/>
  <c r="C138" i="31"/>
  <c r="C137" i="31"/>
  <c r="S209" i="9"/>
  <c r="C42" i="31"/>
  <c r="C188" i="31"/>
  <c r="GN8" i="17"/>
  <c r="FR8" i="17"/>
  <c r="EV8" i="17"/>
  <c r="GS8" i="17"/>
  <c r="GH8" i="17"/>
  <c r="FL8" i="17"/>
  <c r="EP8" i="17"/>
  <c r="FW8" i="17"/>
  <c r="GC8" i="17"/>
  <c r="FG8" i="17"/>
  <c r="FA8" i="17"/>
  <c r="GC13" i="27"/>
  <c r="FG13" i="27"/>
  <c r="GS13" i="27"/>
  <c r="FW13" i="27"/>
  <c r="FA13" i="27"/>
  <c r="GN13" i="27"/>
  <c r="FR13" i="27"/>
  <c r="EV13" i="27"/>
  <c r="EP13" i="27"/>
  <c r="GH13" i="27"/>
  <c r="FL13" i="27"/>
  <c r="DW13" i="27"/>
  <c r="DA13" i="27"/>
  <c r="CE13" i="27"/>
  <c r="EC13" i="27"/>
  <c r="CU13" i="27"/>
  <c r="DL13" i="27"/>
  <c r="DF13" i="27"/>
  <c r="CJ13" i="27"/>
  <c r="EH13" i="27"/>
  <c r="DR13" i="27"/>
  <c r="CP13" i="27"/>
  <c r="FJ7" i="17"/>
  <c r="EN7" i="17"/>
  <c r="DR7" i="17"/>
  <c r="EC7" i="17"/>
  <c r="ES7" i="17"/>
  <c r="FD7" i="17"/>
  <c r="EH7" i="17"/>
  <c r="DL7" i="17"/>
  <c r="EY7" i="17"/>
  <c r="FO7" i="17"/>
  <c r="DW7" i="17"/>
  <c r="AC102" i="9"/>
  <c r="AG102" i="9" s="1"/>
  <c r="AI107" i="10"/>
  <c r="AI113" i="10" s="1"/>
  <c r="X82" i="9"/>
  <c r="D37" i="31" s="1"/>
  <c r="D193" i="31" s="1"/>
  <c r="BB107" i="10"/>
  <c r="BB113" i="10" s="1"/>
  <c r="BB114" i="10" s="1"/>
  <c r="BB122" i="10" s="1"/>
  <c r="AI22" i="10" s="1"/>
  <c r="AI9" i="10" s="1"/>
  <c r="AI37" i="10" s="1"/>
  <c r="AI42" i="10" s="1"/>
  <c r="AI46" i="10" s="1"/>
  <c r="AB102" i="9"/>
  <c r="AF102" i="9" s="1"/>
  <c r="BG849" i="8"/>
  <c r="N82" i="9"/>
  <c r="C37" i="31" s="1"/>
  <c r="C193" i="31" s="1"/>
  <c r="D196" i="31" l="1"/>
  <c r="C196" i="31"/>
  <c r="C178" i="31"/>
  <c r="D178" i="31"/>
  <c r="D204" i="31"/>
  <c r="D199" i="31"/>
  <c r="D134" i="31"/>
  <c r="D147" i="31"/>
  <c r="D146" i="31"/>
  <c r="D144" i="31"/>
  <c r="D36" i="31"/>
  <c r="D190" i="31" s="1"/>
  <c r="D186" i="31" s="1"/>
  <c r="D132" i="31"/>
  <c r="D148" i="31"/>
  <c r="E107" i="31"/>
  <c r="E111" i="31" s="1"/>
  <c r="E112" i="31" s="1"/>
  <c r="D150" i="31"/>
  <c r="D151" i="31"/>
  <c r="D140" i="31"/>
  <c r="C194" i="31"/>
  <c r="C195" i="31"/>
  <c r="C132" i="31"/>
  <c r="C144" i="31"/>
  <c r="C146" i="31"/>
  <c r="C147" i="31"/>
  <c r="C204" i="31"/>
  <c r="C148" i="31"/>
  <c r="C151" i="31"/>
  <c r="D107" i="31"/>
  <c r="D111" i="31" s="1"/>
  <c r="D112" i="31" s="1"/>
  <c r="D115" i="31" s="1"/>
  <c r="C150" i="31"/>
  <c r="C36" i="31"/>
  <c r="C190" i="31" s="1"/>
  <c r="C186" i="31" s="1"/>
  <c r="C140" i="31"/>
  <c r="C134" i="31"/>
  <c r="C199" i="31"/>
  <c r="GC16" i="23"/>
  <c r="FG16" i="23"/>
  <c r="GS16" i="23"/>
  <c r="FW16" i="23"/>
  <c r="FA16" i="23"/>
  <c r="GH16" i="23"/>
  <c r="EP16" i="23"/>
  <c r="FR16" i="23"/>
  <c r="FL16" i="23"/>
  <c r="EV16" i="23"/>
  <c r="GN16" i="23"/>
  <c r="DR16" i="23"/>
  <c r="CU16" i="23"/>
  <c r="EH16" i="23"/>
  <c r="DF16" i="23"/>
  <c r="CE16" i="23"/>
  <c r="EC16" i="23"/>
  <c r="DA16" i="23"/>
  <c r="CP16" i="23"/>
  <c r="CJ16" i="23"/>
  <c r="DL16" i="23"/>
  <c r="DW16" i="23"/>
  <c r="AB82" i="9"/>
  <c r="AF82" i="9" s="1"/>
  <c r="N81" i="9"/>
  <c r="AB81" i="9" s="1"/>
  <c r="AF81" i="9" s="1"/>
  <c r="X81" i="9"/>
  <c r="AC81" i="9" s="1"/>
  <c r="AG81" i="9" s="1"/>
  <c r="AC82" i="9"/>
  <c r="AG82" i="9" s="1"/>
  <c r="AI868" i="8"/>
  <c r="AI869" i="8" s="1"/>
  <c r="AI852" i="8"/>
  <c r="AI853" i="8" s="1"/>
  <c r="AI114" i="10"/>
  <c r="AI122" i="10" s="1"/>
  <c r="D185" i="31" l="1"/>
  <c r="D223" i="31"/>
  <c r="D143" i="31"/>
  <c r="D222" i="31"/>
  <c r="C185" i="31"/>
  <c r="C223" i="31"/>
  <c r="C143" i="31"/>
  <c r="C222" i="31"/>
  <c r="GN26" i="22"/>
  <c r="FR26" i="22"/>
  <c r="EV26" i="22"/>
  <c r="GC26" i="22"/>
  <c r="FA26" i="22"/>
  <c r="FW26" i="22"/>
  <c r="EP26" i="22"/>
  <c r="GS26" i="22"/>
  <c r="FL26" i="22"/>
  <c r="FG26" i="22"/>
  <c r="GH26" i="22"/>
  <c r="GN25" i="22"/>
  <c r="FR25" i="22"/>
  <c r="EV25" i="22"/>
  <c r="GH25" i="22"/>
  <c r="FG25" i="22"/>
  <c r="GC25" i="22"/>
  <c r="FA25" i="22"/>
  <c r="FW25" i="22"/>
  <c r="EP25" i="22"/>
  <c r="GS25" i="22"/>
  <c r="FL25" i="22"/>
  <c r="DR26" i="22"/>
  <c r="CU26" i="22"/>
  <c r="EC26" i="22"/>
  <c r="DA26" i="22"/>
  <c r="DL26" i="22"/>
  <c r="CE26" i="22"/>
  <c r="DF26" i="22"/>
  <c r="CP26" i="22"/>
  <c r="DW26" i="22"/>
  <c r="CJ26" i="22"/>
  <c r="EH26" i="22"/>
  <c r="EH25" i="22"/>
  <c r="DL25" i="22"/>
  <c r="CP25" i="22"/>
  <c r="EC25" i="22"/>
  <c r="DA25" i="22"/>
  <c r="CU25" i="22"/>
  <c r="DR25" i="22"/>
  <c r="DF25" i="22"/>
  <c r="DW25" i="22"/>
  <c r="CJ25" i="22"/>
  <c r="CE25" i="22"/>
  <c r="C221" i="31" l="1"/>
  <c r="C219" i="31" s="1"/>
  <c r="D221" i="31"/>
  <c r="D237" i="31" s="1"/>
  <c r="D219" i="31" l="1"/>
  <c r="C237" i="31"/>
  <c r="F236" i="31" s="1"/>
  <c r="F241" i="31" s="1"/>
  <c r="F243"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Jakub Selecký</author>
  </authors>
  <commentList>
    <comment ref="B5" authorId="0" shapeId="0" xr:uid="{00000000-0006-0000-0000-000001000000}">
      <text>
        <r>
          <rPr>
            <b/>
            <sz val="9"/>
            <color indexed="10"/>
            <rFont val="Tahoma"/>
            <family val="2"/>
            <charset val="238"/>
          </rPr>
          <t>SK NACE je bez bodiek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Mookie</author>
  </authors>
  <commentList>
    <comment ref="E10" authorId="0" shapeId="0" xr:uid="{00000000-0006-0000-0200-00000100000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Mookie</author>
  </authors>
  <commentList>
    <comment ref="E10" authorId="0" shapeId="0" xr:uid="{00000000-0006-0000-0300-00000100000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Veronika B</author>
  </authors>
  <commentList>
    <comment ref="P2" authorId="0" shapeId="0" xr:uid="{00000000-0006-0000-0500-00000100000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shapeId="0" xr:uid="{00000000-0006-0000-0500-00000200000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Kamil Gróf</author>
  </authors>
  <commentList>
    <comment ref="A27" authorId="0" shapeId="0" xr:uid="{00000000-0006-0000-0600-000001000000}">
      <text>
        <r>
          <rPr>
            <sz val="9"/>
            <color indexed="81"/>
            <rFont val="Tahoma"/>
            <family val="2"/>
            <charset val="238"/>
          </rPr>
          <t>pozrite si dátumy</t>
        </r>
      </text>
    </comment>
    <comment ref="P28" authorId="0" shapeId="0" xr:uid="{00000000-0006-0000-0600-000002000000}">
      <text>
        <r>
          <rPr>
            <sz val="9"/>
            <color indexed="81"/>
            <rFont val="Tahoma"/>
            <family val="2"/>
            <charset val="238"/>
          </rPr>
          <t>pozrite : ano / nie</t>
        </r>
      </text>
    </comment>
    <comment ref="A37" authorId="0" shapeId="0" xr:uid="{00000000-0006-0000-0600-000003000000}">
      <text>
        <r>
          <rPr>
            <b/>
            <sz val="9"/>
            <color indexed="81"/>
            <rFont val="Tahoma"/>
            <family val="2"/>
            <charset val="238"/>
          </rPr>
          <t>pozrite si dátumy</t>
        </r>
      </text>
    </comment>
    <comment ref="A39" authorId="0" shapeId="0" xr:uid="{00000000-0006-0000-0600-000004000000}">
      <text>
        <r>
          <rPr>
            <b/>
            <sz val="9"/>
            <color indexed="81"/>
            <rFont val="Tahoma"/>
            <family val="2"/>
            <charset val="238"/>
          </rPr>
          <t>pozrite si dátumy</t>
        </r>
      </text>
    </comment>
    <comment ref="A41" authorId="0" shapeId="0" xr:uid="{00000000-0006-0000-0600-000005000000}">
      <text>
        <r>
          <rPr>
            <b/>
            <sz val="9"/>
            <color indexed="81"/>
            <rFont val="Tahoma"/>
            <family val="2"/>
            <charset val="238"/>
          </rPr>
          <t>pozrite si dátumy</t>
        </r>
      </text>
    </comment>
    <comment ref="AK64" authorId="0" shapeId="0" xr:uid="{00000000-0006-0000-0600-000006000000}">
      <text>
        <r>
          <rPr>
            <sz val="9"/>
            <color indexed="81"/>
            <rFont val="Tahoma"/>
            <family val="2"/>
            <charset val="238"/>
          </rPr>
          <t>vyberajte z ponuky ano / nie</t>
        </r>
      </text>
    </comment>
    <comment ref="AV122" authorId="0" shapeId="0" xr:uid="{00000000-0006-0000-0600-000007000000}">
      <text>
        <r>
          <rPr>
            <sz val="9"/>
            <color indexed="81"/>
            <rFont val="Tahoma"/>
            <family val="2"/>
            <charset val="238"/>
          </rPr>
          <t>vyberajte z ponuky ano / nie</t>
        </r>
        <r>
          <rPr>
            <b/>
            <sz val="9"/>
            <color indexed="81"/>
            <rFont val="Tahoma"/>
            <family val="2"/>
            <charset val="238"/>
          </rPr>
          <t xml:space="preserve">
</t>
        </r>
      </text>
    </comment>
    <comment ref="A195" authorId="0" shapeId="0" xr:uid="{00000000-0006-0000-0600-000008000000}">
      <text>
        <r>
          <rPr>
            <b/>
            <sz val="9"/>
            <color indexed="81"/>
            <rFont val="Tahoma"/>
            <family val="2"/>
            <charset val="238"/>
          </rPr>
          <t>pozrite si dátumy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Kamil Gróf</author>
  </authors>
  <commentList>
    <comment ref="D1" authorId="0" shapeId="0" xr:uid="{00000000-0006-0000-0700-000001000000}">
      <text>
        <r>
          <rPr>
            <sz val="8"/>
            <color indexed="81"/>
            <rFont val="Arial Narrow"/>
            <family val="2"/>
            <charset val="238"/>
          </rPr>
          <t>Vyberte si jazyk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Peter</author>
  </authors>
  <commentList>
    <comment ref="B178" authorId="0" shapeId="0" xr:uid="{00000000-0006-0000-0900-000001000000}">
      <text/>
    </comment>
    <comment ref="B185" authorId="0" shapeId="0" xr:uid="{00000000-0006-0000-0900-000002000000}">
      <text>
        <r>
          <rPr>
            <sz val="9"/>
            <color indexed="81"/>
            <rFont val="Segoe UI"/>
            <family val="2"/>
            <charset val="238"/>
          </rPr>
          <t>Výborný - &gt;2,9%,  Veľmi dobrý - &gt;1,8, Dobrý - &gt;1,2, Špatný - &gt;0% Insolventný &lt;0%</t>
        </r>
      </text>
    </comment>
    <comment ref="B186" authorId="0" shapeId="0" xr:uid="{00000000-0006-0000-0900-000003000000}">
      <text>
        <r>
          <rPr>
            <sz val="9"/>
            <color indexed="81"/>
            <rFont val="Segoe UI"/>
            <family val="2"/>
            <charset val="238"/>
          </rPr>
          <t>Výborný - &gt;2,9%,  Veľmi dobrý - &gt;1,8, Dobrý - &gt;1,2, Špatný - &gt;0% Insolventný &lt;0%</t>
        </r>
      </text>
    </comment>
    <comment ref="B193" authorId="0" shapeId="0" xr:uid="{00000000-0006-0000-0900-000004000000}">
      <text>
        <r>
          <rPr>
            <sz val="9"/>
            <color indexed="81"/>
            <rFont val="Segoe UI"/>
            <family val="2"/>
            <charset val="238"/>
          </rPr>
          <t xml:space="preserve">Výborný - &gt;30%,  Veľmi dobrý - &gt;20% Dobrý - &gt;10%, Špatný - &gt;0% Insolventný &lt;0%
</t>
        </r>
      </text>
    </comment>
    <comment ref="B194" authorId="0" shapeId="0" xr:uid="{00000000-0006-0000-0900-000005000000}">
      <text>
        <r>
          <rPr>
            <sz val="9"/>
            <color indexed="81"/>
            <rFont val="Segoe UI"/>
            <family val="2"/>
            <charset val="238"/>
          </rPr>
          <t>Výborný - &lt; 3 roky, Veľmi dobrý - &lt;5 rokov, dobrý - &lt;12 rokov, špatný - &gt;12 rokov, insolventný - &gt;30 rokov</t>
        </r>
      </text>
    </comment>
    <comment ref="B195" authorId="0" shapeId="0" xr:uid="{00000000-0006-0000-0900-000006000000}">
      <text>
        <r>
          <rPr>
            <sz val="9"/>
            <color indexed="81"/>
            <rFont val="Segoe UI"/>
            <family val="2"/>
            <charset val="238"/>
          </rPr>
          <t>Výborný - &gt;10%,  Veľmi dobrý - &gt;8% Dobrý - &gt;5%, Špatný - &gt;0% Insolventný &lt;0%</t>
        </r>
      </text>
    </comment>
    <comment ref="B196" authorId="0" shapeId="0" xr:uid="{00000000-0006-0000-0900-000007000000}">
      <text>
        <r>
          <rPr>
            <sz val="9"/>
            <color indexed="81"/>
            <rFont val="Segoe UI"/>
            <family val="2"/>
            <charset val="238"/>
          </rPr>
          <t>Výborný - &gt;15%,  Veľmi dobrý - &gt;12% Dobrý - &gt;8%, Špatný - &gt;0% Insolventný &lt;0%</t>
        </r>
      </text>
    </comment>
    <comment ref="B199" authorId="0" shapeId="0" xr:uid="{00000000-0006-0000-0900-000008000000}">
      <text>
        <r>
          <rPr>
            <sz val="9"/>
            <color indexed="81"/>
            <rFont val="Segoe UI"/>
            <family val="2"/>
            <charset val="238"/>
          </rPr>
          <t xml:space="preserve">Výborný - &gt;0,3,  Veľmi dobrý - &gt;0,28, Dobrý - &gt;0,25, Špatný - &gt;2, Insolventný &lt;0,2.
</t>
        </r>
      </text>
    </comment>
    <comment ref="B204" authorId="0" shapeId="0" xr:uid="{00000000-0006-0000-0900-000009000000}">
      <text>
        <r>
          <rPr>
            <sz val="9"/>
            <color indexed="81"/>
            <rFont val="Segoe UI"/>
            <family val="2"/>
            <charset val="238"/>
          </rPr>
          <t xml:space="preserve">Výborný - &gt;1,77,  Veľmi dobrý - &gt;1,25, Dobrý - &gt;1,0, Špatný - &gt;0,75, Insolventný &lt;0,75.
</t>
        </r>
      </text>
    </comment>
  </commentList>
</comments>
</file>

<file path=xl/sharedStrings.xml><?xml version="1.0" encoding="utf-8"?>
<sst xmlns="http://schemas.openxmlformats.org/spreadsheetml/2006/main" count="9129" uniqueCount="5368">
  <si>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</si>
  <si>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</si>
  <si>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</si>
  <si>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</si>
  <si>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</si>
  <si>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</si>
  <si>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</si>
  <si>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</si>
  <si>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</si>
  <si>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</si>
  <si>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</si>
  <si>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</si>
  <si>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</si>
  <si>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</si>
  <si>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</si>
  <si>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</si>
  <si>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</si>
  <si>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</si>
  <si>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</si>
  <si>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</si>
  <si>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</si>
  <si>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</si>
  <si>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</si>
  <si>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</si>
  <si>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</si>
  <si>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</si>
  <si>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</si>
  <si>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</si>
  <si>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</si>
  <si>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</si>
  <si>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</si>
  <si>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</si>
  <si>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</si>
  <si>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</si>
  <si>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</si>
  <si>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</si>
  <si>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</si>
  <si>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</si>
  <si>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</si>
  <si>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</si>
  <si>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</si>
  <si>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</si>
  <si>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</si>
  <si>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</si>
  <si>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</si>
  <si>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</si>
  <si>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</si>
  <si>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</si>
  <si>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</si>
  <si>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</si>
  <si>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</si>
  <si>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</si>
  <si>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</si>
  <si>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</si>
  <si>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</si>
  <si>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</si>
  <si>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</si>
  <si>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</si>
  <si>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</si>
  <si>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</si>
  <si>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</si>
  <si>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</si>
  <si>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</si>
  <si>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</si>
  <si>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</si>
  <si>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</si>
  <si>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</si>
  <si>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</si>
  <si>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</si>
  <si>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</si>
  <si>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</si>
  <si>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</si>
  <si>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</si>
  <si>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</si>
  <si>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</si>
  <si>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</si>
  <si>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</si>
  <si>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</si>
  <si>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</si>
  <si>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</si>
  <si>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</si>
  <si>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</si>
  <si>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</si>
  <si>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</si>
  <si>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</si>
  <si>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</si>
  <si>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</si>
  <si>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</si>
  <si>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</si>
  <si>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</si>
  <si>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</si>
  <si>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</si>
  <si>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</si>
  <si>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</si>
  <si>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</si>
  <si>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</si>
  <si>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</si>
  <si>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</si>
  <si>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</si>
  <si>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</si>
  <si>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</si>
  <si>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</si>
  <si>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</si>
  <si>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</si>
  <si>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</si>
  <si>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</si>
  <si>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</si>
  <si>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</si>
  <si>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</si>
  <si>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</si>
  <si>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</si>
  <si>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</si>
  <si>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</si>
  <si>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</si>
  <si>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</si>
  <si>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</si>
  <si>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</si>
  <si>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</si>
  <si>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</si>
  <si>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</si>
  <si>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</si>
  <si>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</si>
  <si>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</si>
  <si>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</si>
  <si>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</si>
  <si>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</si>
  <si>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</si>
  <si>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</si>
  <si>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</si>
  <si>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</si>
  <si>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</si>
  <si>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</si>
  <si>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</si>
  <si>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</si>
  <si>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</si>
  <si>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</si>
  <si>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</si>
  <si>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</si>
  <si>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</si>
  <si>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</si>
  <si>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</si>
  <si>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</si>
  <si>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</si>
  <si>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</si>
  <si>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</si>
  <si>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</si>
  <si>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</si>
  <si>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</si>
  <si>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</si>
  <si>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</si>
  <si>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</si>
  <si>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</si>
  <si>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</si>
  <si>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</si>
  <si>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</si>
  <si>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</si>
  <si>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</si>
  <si>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</si>
  <si>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</si>
  <si>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</si>
  <si>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</si>
  <si>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</si>
  <si>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</si>
  <si>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</si>
  <si>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</si>
  <si>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</si>
  <si>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</si>
  <si>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</si>
  <si>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</si>
  <si>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</si>
  <si>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</si>
  <si>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</si>
  <si>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</si>
  <si>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</si>
  <si>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</si>
  <si>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</si>
  <si>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</si>
  <si>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</si>
  <si>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</si>
  <si>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</si>
  <si>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</si>
  <si>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</si>
  <si>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</si>
  <si>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</si>
  <si>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</si>
  <si>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</si>
  <si>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</si>
  <si>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</si>
  <si>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</si>
  <si>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</si>
  <si>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</si>
  <si>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</si>
  <si>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</si>
  <si>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</si>
  <si>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</si>
  <si>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</si>
  <si>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</si>
  <si>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</si>
  <si>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</si>
  <si>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</si>
  <si>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</si>
  <si>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</si>
  <si>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</si>
  <si>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</si>
  <si>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</si>
  <si>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</si>
  <si>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</si>
  <si>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</si>
  <si>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</si>
  <si>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</si>
  <si>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</si>
  <si>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</si>
  <si>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</si>
  <si>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</si>
  <si>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</si>
  <si>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</si>
  <si>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</si>
  <si>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</si>
  <si>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</si>
  <si>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</si>
  <si>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</si>
  <si>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</si>
  <si>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</si>
  <si>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</si>
  <si>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</si>
  <si>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</si>
  <si>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</si>
  <si>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</si>
  <si>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</si>
  <si>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</si>
  <si>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</si>
  <si>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</si>
  <si>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</si>
  <si>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</si>
  <si>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</si>
  <si>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</si>
  <si>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</si>
  <si>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</si>
  <si>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</si>
  <si>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</si>
  <si>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</si>
  <si>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</si>
  <si>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</si>
  <si>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</si>
  <si>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</si>
  <si>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</si>
  <si>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</si>
  <si>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</si>
  <si>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</si>
  <si>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</si>
  <si>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</si>
  <si>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</si>
  <si>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</si>
  <si>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</si>
  <si>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</si>
  <si>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</si>
  <si>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</si>
  <si>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</si>
  <si>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</si>
  <si>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</si>
  <si>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</si>
  <si>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</si>
  <si>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</si>
  <si>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</si>
  <si>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</si>
  <si>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</si>
  <si>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</si>
  <si>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</si>
  <si>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</si>
  <si>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</si>
  <si>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</si>
  <si>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</si>
  <si>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</si>
  <si>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</si>
  <si>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</si>
  <si>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</si>
  <si>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</si>
  <si>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</si>
  <si>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</si>
  <si>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</si>
  <si>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</si>
  <si>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</si>
  <si>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</si>
  <si>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</si>
  <si>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</si>
  <si>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</si>
  <si>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</si>
  <si>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</si>
  <si>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</si>
  <si>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</si>
  <si>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</si>
  <si>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</si>
  <si>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</si>
  <si>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</si>
  <si>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</si>
  <si>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</si>
  <si>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</si>
  <si>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</si>
  <si>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</si>
  <si>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</si>
  <si>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</si>
  <si>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</si>
  <si>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</si>
  <si>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</si>
  <si>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</si>
  <si>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</si>
  <si>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</si>
  <si>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</si>
  <si>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</si>
  <si>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</si>
  <si>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</si>
  <si>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</si>
  <si>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</si>
  <si>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</si>
  <si>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</si>
  <si>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</si>
  <si>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</si>
  <si>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</si>
  <si>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</si>
  <si>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</si>
  <si>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</si>
  <si>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</si>
  <si>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</si>
  <si>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</si>
  <si>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</si>
  <si>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</si>
  <si>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</si>
  <si>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</si>
  <si>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</si>
  <si>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</si>
  <si>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</si>
  <si>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</si>
  <si>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</si>
  <si>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</si>
  <si>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</si>
  <si>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</si>
  <si>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</si>
  <si>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</si>
  <si>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</si>
  <si>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</si>
  <si>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</si>
  <si>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</si>
  <si>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</si>
  <si>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</si>
  <si>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</si>
  <si>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</si>
  <si>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</si>
  <si>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</si>
  <si>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</si>
  <si>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</si>
  <si>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</si>
  <si>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</si>
  <si>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</si>
  <si>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</si>
  <si>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</si>
  <si>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</si>
  <si>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</si>
  <si>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</si>
  <si>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</si>
  <si>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</si>
  <si>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</si>
  <si>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</si>
  <si>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</si>
  <si>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</si>
  <si>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</si>
  <si>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</si>
  <si>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</si>
  <si>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</si>
  <si>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</si>
  <si>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</si>
  <si>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</si>
  <si>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</si>
  <si>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</si>
  <si>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</si>
  <si>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</si>
  <si>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</si>
  <si>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</si>
  <si>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</si>
  <si>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</si>
  <si>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</si>
  <si>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</si>
  <si>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</si>
  <si>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</si>
  <si>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</si>
  <si>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</si>
  <si>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</si>
  <si>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</si>
  <si>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</si>
  <si>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</si>
  <si>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</si>
  <si>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</si>
  <si>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</si>
  <si>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</si>
  <si>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</si>
  <si>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</si>
  <si>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</si>
  <si>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</si>
  <si>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</si>
  <si>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</si>
  <si>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</si>
  <si>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</si>
  <si>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</si>
  <si>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</si>
  <si>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</si>
  <si>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</si>
  <si>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</si>
  <si>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</si>
  <si>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</si>
  <si>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</si>
  <si>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</si>
  <si>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</si>
  <si>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</si>
  <si>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</si>
  <si>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</si>
  <si>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</si>
  <si>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</si>
  <si>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</si>
  <si>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</si>
  <si>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</si>
  <si>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</si>
  <si>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</si>
  <si>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</si>
  <si>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</si>
  <si>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</si>
  <si>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</si>
  <si>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</si>
  <si>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</si>
  <si>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</si>
  <si>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</si>
  <si>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</si>
  <si>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</si>
  <si>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</si>
  <si>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</si>
  <si>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</si>
  <si>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</si>
  <si>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</si>
  <si>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</si>
  <si>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</si>
  <si>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</si>
  <si>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</si>
  <si>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</si>
  <si>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</si>
  <si>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</si>
  <si>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</si>
  <si>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</si>
  <si>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</si>
  <si>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</si>
  <si>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</si>
  <si>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</si>
  <si>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</si>
  <si>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</si>
  <si>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</si>
  <si>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</si>
  <si>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</si>
  <si>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</si>
  <si>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</si>
  <si>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</si>
  <si>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</si>
  <si>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</si>
  <si>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</si>
  <si>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</si>
  <si>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</si>
  <si>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</si>
  <si>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</si>
  <si>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</si>
  <si>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</si>
  <si>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</si>
  <si>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</si>
  <si>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</si>
  <si>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</si>
  <si>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</si>
  <si>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</si>
  <si>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</si>
  <si>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</si>
  <si>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</si>
  <si>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</si>
  <si>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</si>
  <si>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</si>
  <si>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</si>
  <si>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</si>
  <si>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</si>
  <si>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</si>
  <si>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</si>
  <si>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</si>
  <si>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</si>
  <si>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</si>
  <si>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</si>
  <si>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</si>
  <si>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</si>
  <si>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</si>
  <si>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</si>
  <si>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</si>
  <si>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</si>
  <si>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</si>
  <si>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</si>
  <si>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</si>
  <si>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</si>
  <si>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</si>
  <si>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</si>
  <si>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</si>
  <si>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</si>
  <si>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</si>
  <si>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</si>
  <si>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</si>
  <si>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</si>
  <si>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</si>
  <si>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</si>
  <si>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</si>
  <si>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</si>
  <si>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</si>
  <si>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</si>
  <si>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</si>
  <si>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</si>
  <si>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</si>
  <si>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</si>
  <si>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</si>
  <si>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</si>
  <si>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</si>
  <si>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</si>
  <si>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</si>
  <si>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</si>
  <si>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</si>
  <si>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</si>
  <si>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</si>
  <si>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</si>
  <si>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</si>
  <si>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</si>
  <si>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</si>
  <si>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</si>
  <si>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</si>
  <si>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</si>
  <si>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</si>
  <si>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</si>
  <si>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</si>
  <si>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</si>
  <si>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</si>
  <si>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</si>
  <si>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</si>
  <si>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</si>
  <si>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</si>
  <si>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</si>
  <si>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</si>
  <si>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</si>
  <si>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</si>
  <si>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</si>
  <si>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</si>
  <si>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</si>
  <si>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</si>
  <si>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</si>
  <si>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</si>
  <si>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</si>
  <si>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</si>
  <si>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</si>
  <si>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</si>
  <si>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</si>
  <si>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</si>
  <si>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</si>
  <si>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</si>
  <si>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</si>
  <si>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</si>
  <si>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</si>
  <si>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</si>
  <si>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</si>
  <si>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</si>
  <si>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</si>
  <si>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</si>
  <si>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</si>
  <si>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</si>
  <si>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</si>
  <si>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</si>
  <si>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</si>
  <si>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</si>
  <si>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</si>
  <si>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</si>
  <si>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</si>
  <si>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</si>
  <si>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</si>
  <si>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</si>
  <si>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</si>
  <si>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</si>
  <si>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</si>
  <si>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</si>
  <si>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</si>
  <si>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</si>
  <si>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</si>
  <si>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</si>
  <si>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</si>
  <si>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</si>
  <si>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</si>
  <si>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</si>
  <si>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</si>
  <si>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</si>
  <si>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</si>
  <si>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</si>
  <si>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</si>
  <si>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</si>
  <si>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</si>
  <si>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</si>
  <si>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</si>
  <si>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</si>
  <si>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</si>
  <si>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</si>
  <si>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</si>
  <si>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</si>
  <si>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</si>
  <si>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</si>
  <si>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</si>
  <si>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</si>
  <si>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</si>
  <si>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</si>
  <si>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</si>
  <si>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</si>
  <si>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</si>
  <si>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</si>
  <si>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</si>
  <si>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</si>
  <si>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</si>
  <si>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</si>
  <si>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</si>
  <si>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</si>
  <si>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</si>
  <si>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</si>
  <si>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</si>
  <si>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</si>
  <si>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</si>
  <si>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</si>
  <si>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</si>
  <si>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</si>
  <si>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</si>
  <si>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</si>
  <si>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</si>
  <si>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</si>
  <si>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</si>
  <si>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</si>
  <si>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</si>
  <si>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</si>
  <si>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</si>
  <si>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</si>
  <si>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</si>
  <si>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</si>
  <si>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</si>
  <si>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</si>
  <si>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</si>
  <si>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</si>
  <si>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</si>
  <si>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</si>
  <si>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</si>
  <si>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</si>
  <si>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</si>
  <si>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</si>
  <si>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</si>
  <si>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</si>
  <si>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</si>
  <si>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</si>
  <si>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</si>
  <si>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</si>
  <si>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</si>
  <si>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</si>
  <si>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</si>
  <si>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</si>
  <si>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</si>
  <si>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</si>
  <si>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</si>
  <si>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</si>
  <si>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</si>
  <si>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</si>
  <si>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</si>
  <si>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</si>
  <si>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</si>
  <si>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</si>
  <si>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</si>
  <si>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</si>
  <si>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</si>
  <si>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</si>
  <si>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</si>
  <si>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</si>
  <si>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</si>
  <si>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</si>
  <si>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</si>
  <si>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</si>
  <si>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</si>
  <si>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</si>
  <si>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</si>
  <si>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</si>
  <si>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</si>
  <si>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</si>
  <si>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</si>
  <si>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</si>
  <si>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</si>
  <si>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</si>
  <si>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</si>
  <si>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</si>
  <si>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</si>
  <si>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</si>
  <si>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</si>
  <si>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</si>
  <si>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</si>
  <si>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</si>
  <si>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</si>
  <si>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</si>
  <si>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</si>
  <si>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</si>
  <si>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</si>
  <si>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</si>
  <si>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</si>
  <si>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</si>
  <si>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</si>
  <si>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</si>
  <si>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</si>
  <si>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</si>
  <si>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</si>
  <si>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</si>
  <si>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</si>
  <si>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</si>
  <si>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</si>
  <si>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</si>
  <si>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</si>
  <si>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</si>
  <si>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</si>
  <si>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</si>
  <si>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</si>
  <si>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</si>
  <si>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</si>
  <si>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</si>
  <si>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</si>
  <si>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</si>
  <si>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</si>
  <si>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</si>
  <si>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</si>
  <si>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</si>
  <si>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</si>
  <si>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</si>
  <si>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</si>
  <si>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</si>
  <si>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</si>
  <si>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</si>
  <si>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</si>
  <si>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</si>
  <si>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</si>
  <si>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</si>
  <si>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</si>
  <si>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</si>
  <si>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</si>
  <si>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</si>
  <si>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</si>
  <si>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</si>
  <si>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</si>
  <si>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</si>
  <si>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</si>
  <si>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</si>
  <si>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</si>
  <si>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</si>
  <si>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</si>
  <si>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</si>
  <si>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</si>
  <si>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</si>
  <si>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</si>
  <si>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</si>
  <si>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</si>
  <si>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</si>
  <si>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</si>
  <si>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</si>
  <si>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</si>
  <si>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</si>
  <si>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</si>
  <si>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</si>
  <si>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</si>
  <si>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</si>
  <si>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</si>
  <si>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</si>
  <si>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</si>
  <si>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</si>
  <si>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</si>
  <si>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</si>
  <si>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</si>
  <si>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</si>
  <si>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</si>
  <si>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</si>
  <si>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</si>
  <si>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</si>
  <si>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</si>
  <si>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</si>
  <si>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</si>
  <si>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</si>
  <si>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</si>
  <si>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</si>
  <si>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</si>
  <si>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</si>
  <si>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</si>
  <si>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</si>
  <si>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</si>
  <si>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</si>
  <si>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</si>
  <si>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</si>
  <si>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</si>
  <si>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</si>
  <si>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</si>
  <si>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</si>
  <si>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</si>
  <si>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</si>
  <si>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</si>
  <si>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</si>
  <si>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</si>
  <si>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</si>
  <si>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</si>
  <si>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</si>
  <si>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</si>
  <si>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</si>
  <si>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</si>
  <si>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</si>
  <si>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</si>
  <si>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</si>
  <si>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</si>
  <si>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</si>
  <si>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</si>
  <si>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</si>
  <si>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</si>
  <si>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</si>
  <si>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</si>
  <si>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</si>
  <si>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</si>
  <si>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</si>
  <si>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</si>
  <si>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</si>
  <si>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</si>
  <si>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</si>
  <si>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</si>
  <si>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</si>
  <si>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</si>
  <si>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</si>
  <si>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</si>
  <si>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</si>
  <si>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</si>
  <si>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</si>
  <si>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</si>
  <si>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</si>
  <si>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</si>
  <si>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</si>
  <si>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</si>
  <si>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</si>
  <si>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</si>
  <si>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</si>
  <si>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</si>
  <si>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</si>
  <si>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</si>
  <si>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</si>
  <si>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</si>
  <si>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</si>
  <si>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</si>
  <si>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</si>
  <si>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</si>
  <si>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</si>
  <si>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</si>
  <si>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</si>
  <si>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</si>
  <si>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</si>
  <si>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</si>
  <si>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</si>
  <si>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</si>
  <si>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</si>
  <si>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</si>
  <si>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</si>
  <si>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</si>
  <si>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</si>
  <si>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</si>
  <si>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</si>
  <si>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</si>
  <si>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</si>
  <si>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</si>
  <si>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</si>
  <si>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</si>
  <si>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</si>
  <si>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</si>
  <si>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</si>
  <si>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</si>
  <si>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</si>
  <si>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</si>
  <si>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</si>
  <si>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</si>
  <si>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</si>
  <si>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</si>
  <si>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</si>
  <si>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</si>
  <si>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</si>
  <si>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</si>
  <si>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</si>
  <si>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</si>
  <si>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</si>
  <si>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</si>
  <si>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</si>
  <si>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</si>
  <si>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</si>
  <si>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</si>
  <si>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</si>
  <si>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</si>
  <si>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</si>
  <si>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</si>
  <si>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</si>
  <si>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</si>
  <si>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</si>
  <si>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</si>
  <si>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</si>
  <si>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</si>
  <si>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</si>
  <si>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</si>
  <si>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</si>
  <si>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</si>
  <si>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</si>
  <si>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</si>
  <si>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</si>
  <si>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</si>
  <si>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</si>
  <si>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</si>
  <si>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</si>
  <si>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</si>
  <si>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</si>
  <si>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</si>
  <si>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</si>
  <si>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</si>
  <si>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</si>
  <si>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</si>
  <si>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</si>
  <si>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</si>
  <si>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</si>
  <si>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</si>
  <si>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</si>
  <si>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</si>
  <si>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</si>
  <si>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</si>
  <si>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</si>
  <si>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</si>
  <si>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</si>
  <si>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</si>
  <si>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</si>
  <si>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</si>
  <si>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</si>
  <si>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</si>
  <si>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</si>
  <si>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</si>
  <si>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</si>
  <si>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</si>
  <si>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</si>
  <si>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</si>
  <si>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</si>
  <si>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</si>
  <si>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</si>
  <si>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</si>
  <si>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</si>
  <si>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</si>
  <si>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</si>
  <si>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</si>
  <si>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</si>
  <si>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</si>
  <si>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</si>
  <si>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</si>
  <si>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</si>
  <si>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</si>
  <si>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</si>
  <si>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</si>
  <si>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</si>
  <si>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</si>
  <si>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</si>
  <si>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</si>
  <si>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</si>
  <si>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</si>
  <si>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</si>
  <si>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</si>
  <si>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</si>
  <si>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</si>
  <si>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</si>
  <si>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</si>
  <si>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</si>
  <si>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</si>
  <si>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</si>
  <si>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</si>
  <si>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</si>
  <si>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</si>
  <si>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</si>
  <si>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</si>
  <si>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</si>
  <si>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</si>
  <si>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</si>
  <si>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</si>
  <si>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</si>
  <si>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</si>
  <si>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</si>
  <si>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</si>
  <si>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</si>
  <si>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</si>
  <si>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</si>
  <si>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</si>
  <si>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</si>
  <si>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</si>
  <si>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</si>
  <si>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</si>
  <si>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</si>
  <si>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</si>
  <si>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</si>
  <si>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</si>
  <si>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</si>
  <si>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</si>
  <si>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</si>
  <si>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</si>
  <si>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</si>
  <si>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</si>
  <si>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</si>
  <si>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</si>
  <si>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</si>
  <si>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</si>
  <si>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</si>
  <si>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</si>
  <si>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</si>
  <si>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</si>
  <si>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</si>
  <si>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</si>
  <si>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</si>
  <si>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</si>
  <si>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</si>
  <si>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</si>
  <si>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</si>
  <si>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</si>
  <si>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</si>
  <si>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</si>
  <si>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</si>
  <si>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</si>
  <si>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</si>
  <si>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</si>
  <si>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</si>
  <si>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</si>
  <si>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</si>
  <si>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</si>
  <si>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</si>
  <si>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</si>
  <si>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</si>
  <si>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</si>
  <si>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</si>
  <si>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</si>
  <si>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</si>
  <si>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</si>
  <si>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</si>
  <si>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</si>
  <si>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</si>
  <si>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</si>
  <si>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</si>
  <si>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</si>
  <si>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</si>
  <si>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</si>
  <si>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</si>
  <si>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</si>
  <si>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</si>
  <si>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</si>
  <si>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</si>
  <si>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</si>
  <si>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</si>
  <si>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</si>
  <si>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</si>
  <si>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</si>
  <si>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</si>
  <si>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</si>
  <si>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</si>
  <si>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</si>
  <si>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</si>
  <si>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</si>
  <si>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</si>
  <si>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</si>
  <si>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</si>
  <si>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</si>
  <si>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</si>
  <si>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</si>
  <si>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</si>
  <si>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</si>
  <si>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</si>
  <si>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</si>
  <si>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</si>
  <si>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</si>
  <si>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</si>
  <si>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</si>
  <si>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</si>
  <si>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</si>
  <si>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</si>
  <si>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</si>
  <si>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</si>
  <si>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</si>
  <si>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</si>
  <si>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</si>
  <si>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</si>
  <si>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</si>
  <si>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</si>
  <si>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</si>
  <si>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</si>
  <si>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</si>
  <si>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</si>
  <si>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</si>
  <si>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</si>
  <si>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</si>
  <si>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</si>
  <si>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</si>
  <si>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</si>
  <si>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</si>
  <si>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</si>
  <si>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</si>
  <si>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</si>
  <si>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</si>
  <si>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</si>
  <si>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</si>
  <si>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</si>
  <si>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</si>
  <si>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</si>
  <si>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</si>
  <si>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</si>
  <si>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</si>
  <si>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</si>
  <si>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</si>
  <si>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</si>
  <si>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</si>
  <si>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</si>
  <si>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</si>
  <si>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</si>
  <si>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</si>
  <si>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</si>
  <si>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</si>
  <si>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</si>
  <si>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</si>
  <si>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</si>
  <si>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</si>
  <si>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</si>
  <si>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</si>
  <si>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</si>
  <si>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</si>
  <si>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</si>
  <si>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</si>
  <si>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</si>
  <si>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</si>
  <si>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</si>
  <si>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</si>
  <si>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</si>
  <si>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</si>
  <si>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</si>
  <si>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</si>
  <si>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</si>
  <si>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</si>
  <si>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</si>
  <si>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</si>
  <si>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</si>
  <si>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</si>
  <si>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</si>
  <si>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</si>
  <si>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</si>
  <si>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</si>
  <si>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</si>
  <si>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</si>
  <si>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</si>
  <si>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</si>
  <si>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</si>
  <si>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</si>
  <si>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</si>
  <si>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</si>
  <si>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</si>
  <si>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</si>
  <si>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</si>
  <si>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</si>
  <si>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</si>
  <si>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</si>
  <si>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</si>
  <si>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</si>
  <si>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</si>
  <si>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</si>
  <si>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</si>
  <si>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</si>
  <si>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</si>
  <si>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</si>
  <si>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</si>
  <si>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</si>
  <si>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</si>
  <si>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</si>
  <si>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</si>
  <si>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</si>
  <si>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</si>
  <si>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</si>
  <si>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</si>
  <si>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</si>
  <si>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</si>
  <si>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</si>
  <si>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</si>
  <si>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</si>
  <si>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</si>
  <si>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</si>
  <si>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</si>
  <si>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</si>
  <si>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</si>
  <si>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</si>
  <si>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</si>
  <si>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</si>
  <si>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</si>
  <si>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</si>
  <si>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</si>
  <si>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</si>
  <si>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</si>
  <si>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</si>
  <si>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</si>
  <si>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</si>
  <si>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</si>
  <si>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</si>
  <si>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</si>
  <si>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</si>
  <si>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</si>
  <si>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</si>
  <si>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</si>
  <si>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</si>
  <si>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</si>
  <si>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</si>
  <si>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</si>
  <si>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</si>
  <si>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</si>
  <si>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</si>
  <si>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</si>
  <si>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</si>
  <si>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</si>
  <si>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</si>
  <si>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</si>
  <si>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</si>
  <si>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</si>
  <si>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</si>
  <si>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</si>
  <si>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</si>
  <si>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</si>
  <si>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</si>
  <si>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</si>
  <si>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</si>
  <si>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</si>
  <si>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</si>
  <si>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</si>
  <si>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</si>
  <si>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</si>
  <si>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</si>
  <si>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</si>
  <si>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</si>
  <si>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</si>
  <si>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</si>
  <si>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</si>
  <si>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</si>
  <si>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</si>
  <si>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</si>
  <si>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</si>
  <si>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</si>
  <si>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</si>
  <si>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</si>
  <si>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</si>
  <si>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</si>
  <si>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</si>
  <si>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</si>
  <si>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</si>
  <si>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</si>
  <si>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</si>
  <si>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</si>
  <si>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</si>
  <si>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</si>
  <si>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</si>
  <si>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</si>
  <si>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</si>
  <si>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</si>
  <si>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</si>
  <si>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</si>
  <si>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</si>
  <si>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</si>
  <si>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</si>
  <si>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</si>
  <si>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</si>
  <si>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</si>
  <si>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</si>
  <si>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</si>
  <si>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</si>
  <si>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</si>
  <si>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</si>
  <si>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</si>
  <si>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</si>
  <si>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</si>
  <si>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</si>
  <si>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</si>
  <si>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</si>
  <si>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</si>
  <si>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</si>
  <si>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</si>
  <si>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</si>
  <si>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</si>
  <si>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</si>
  <si>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</si>
  <si>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</si>
  <si>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</si>
  <si>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</si>
  <si>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</si>
  <si>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</si>
  <si>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</si>
  <si>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</si>
  <si>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</si>
  <si>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</si>
  <si>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</si>
  <si>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</si>
  <si>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</si>
  <si>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</si>
  <si>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</si>
  <si>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</si>
  <si>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</si>
  <si>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</si>
  <si>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</si>
  <si>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</si>
  <si>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</si>
  <si>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</si>
  <si>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</si>
  <si>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</si>
  <si>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</si>
  <si>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</si>
  <si>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</si>
  <si>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</si>
  <si>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</si>
  <si>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</si>
  <si>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</si>
  <si>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</si>
  <si>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</si>
  <si>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</si>
  <si>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</si>
  <si>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</si>
  <si>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</si>
  <si>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</si>
  <si>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</si>
  <si>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</si>
  <si>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</si>
  <si>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</si>
  <si>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</si>
  <si>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</si>
  <si>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</si>
  <si>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</si>
  <si>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</si>
  <si>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</si>
  <si>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</si>
  <si>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</si>
  <si>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</si>
  <si>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</si>
  <si>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</si>
  <si>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</si>
  <si>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</si>
  <si>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</si>
  <si>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</si>
  <si>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</si>
  <si>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</si>
  <si>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</si>
  <si>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</si>
  <si>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</si>
  <si>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</si>
  <si>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</si>
  <si>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</si>
  <si>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</si>
  <si>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</si>
  <si>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</si>
  <si>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</si>
  <si>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</si>
  <si>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</si>
  <si>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</si>
  <si>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</si>
  <si>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</si>
  <si>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</si>
  <si>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</si>
  <si>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</si>
  <si>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</si>
  <si>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</si>
  <si>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</si>
  <si>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</si>
  <si>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</si>
  <si>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</si>
  <si>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</si>
  <si>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</si>
  <si>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</si>
  <si>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</si>
  <si>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</si>
  <si>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</si>
  <si>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</si>
  <si>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</si>
  <si>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</si>
  <si>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</si>
  <si>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</si>
  <si>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</si>
  <si>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</si>
  <si>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</si>
  <si>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</si>
  <si>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</si>
  <si>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</si>
  <si>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</si>
  <si>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</si>
  <si>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</si>
  <si>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</si>
  <si>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</si>
  <si>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</si>
  <si>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</si>
  <si>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</si>
  <si>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</si>
  <si>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</si>
  <si>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</si>
  <si>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</si>
  <si>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</si>
  <si>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</si>
  <si>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</si>
  <si>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</si>
  <si>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</si>
  <si>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</si>
  <si>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</si>
  <si>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</si>
  <si>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</si>
  <si>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</si>
  <si>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</si>
  <si>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</si>
  <si>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</si>
  <si>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</si>
  <si>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</si>
  <si>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</si>
  <si>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</si>
  <si>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</si>
  <si>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</si>
  <si>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</si>
  <si>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</si>
  <si>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</si>
  <si>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</si>
  <si>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</si>
  <si>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</si>
  <si>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</si>
  <si>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</si>
  <si>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</si>
  <si>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</si>
  <si>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</si>
  <si>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</si>
  <si>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</si>
  <si>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</si>
  <si>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</si>
  <si>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</si>
  <si>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</si>
  <si>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</si>
  <si>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</si>
  <si>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</si>
  <si>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</si>
  <si>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</si>
  <si>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</si>
  <si>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</si>
  <si>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</si>
  <si>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</si>
  <si>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</si>
  <si>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</si>
  <si>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</si>
  <si>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</si>
  <si>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</si>
  <si>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</si>
  <si>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</si>
  <si>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</si>
  <si>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</si>
  <si>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</si>
  <si>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</si>
  <si>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</si>
  <si>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</si>
  <si>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</si>
  <si>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</si>
  <si>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</si>
  <si>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</si>
  <si>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</si>
  <si>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</si>
  <si>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</si>
  <si>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</si>
  <si>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</si>
  <si>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</si>
  <si>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</si>
  <si>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</si>
  <si>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</si>
  <si>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</si>
  <si>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</si>
  <si>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</si>
  <si>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</si>
  <si>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</si>
  <si>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</si>
  <si>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</si>
  <si>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</si>
  <si>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</si>
  <si>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</si>
  <si>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</si>
  <si>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</si>
  <si>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</si>
  <si>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</si>
  <si>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</si>
  <si>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</si>
  <si>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</si>
  <si>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</si>
  <si>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</si>
  <si>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</si>
  <si>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</si>
  <si>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</si>
  <si>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</si>
  <si>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</si>
  <si>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</si>
  <si>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</si>
  <si>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</si>
  <si>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</si>
  <si>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</si>
  <si>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</si>
  <si>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</si>
  <si>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</si>
  <si>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</si>
  <si>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</si>
  <si>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</si>
  <si>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</si>
  <si>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</si>
  <si>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</si>
  <si>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</si>
  <si>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</si>
  <si>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</si>
  <si>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</si>
  <si>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</si>
  <si>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</si>
  <si>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</si>
  <si>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</si>
  <si>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</si>
  <si>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</si>
  <si>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</si>
  <si>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</si>
  <si>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</si>
  <si>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</si>
  <si>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</si>
  <si>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</si>
  <si>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</si>
  <si>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</si>
  <si>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</si>
  <si>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</si>
  <si>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</si>
  <si>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</si>
  <si>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</si>
  <si>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</si>
  <si>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</si>
  <si>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</si>
  <si>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</si>
  <si>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</si>
  <si>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</si>
  <si>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</si>
  <si>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</si>
  <si>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</si>
  <si>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</si>
  <si>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</si>
  <si>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</si>
  <si>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</si>
  <si>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</si>
  <si>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</si>
  <si>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</si>
  <si>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</si>
  <si>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</si>
  <si>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</si>
  <si>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</si>
  <si>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</si>
  <si>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</si>
  <si>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</si>
  <si>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</si>
  <si>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</si>
  <si>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</si>
  <si>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</si>
  <si>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</si>
  <si>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</si>
  <si>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</si>
  <si>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</si>
  <si>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</si>
  <si>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</si>
  <si>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</si>
  <si>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</si>
  <si>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</si>
  <si>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</si>
  <si>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</si>
  <si>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</si>
  <si>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</si>
  <si>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</si>
  <si>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</si>
  <si>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</si>
  <si>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</si>
  <si>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</si>
  <si>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</si>
  <si>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</si>
  <si>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</si>
  <si>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</si>
  <si>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</si>
  <si>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</si>
  <si>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</si>
  <si>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</si>
  <si>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</si>
  <si>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</si>
  <si>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</si>
  <si>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</si>
  <si>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</si>
  <si>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</si>
  <si>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</si>
  <si>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</si>
  <si>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</si>
  <si>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</si>
  <si>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</si>
  <si>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</si>
  <si>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</si>
  <si>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</si>
  <si>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</si>
  <si>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</si>
  <si>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</si>
  <si>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</si>
  <si>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</si>
  <si>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</si>
  <si>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</si>
  <si>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</si>
  <si>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</si>
  <si>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</si>
  <si>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</si>
  <si>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</si>
  <si>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</si>
  <si>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</si>
  <si>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</si>
  <si>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</si>
  <si>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</si>
  <si>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</si>
  <si>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</si>
  <si>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</si>
  <si>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</si>
  <si>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</si>
  <si>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</si>
  <si>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</si>
  <si>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</si>
  <si>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</si>
  <si>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</si>
  <si>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</si>
  <si>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</si>
  <si>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</si>
  <si>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</si>
  <si>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</si>
  <si>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</si>
  <si>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</si>
  <si>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</si>
  <si>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</si>
  <si>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</si>
  <si>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</si>
  <si>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</si>
  <si>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</si>
  <si>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</si>
  <si>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</si>
  <si>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</si>
  <si>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</si>
  <si>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</si>
  <si>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</si>
  <si>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</si>
  <si>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</si>
  <si>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</si>
  <si>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</si>
  <si>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</si>
  <si>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</si>
  <si>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</si>
  <si>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</si>
  <si>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</si>
  <si>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</si>
  <si>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</si>
  <si>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</si>
  <si>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Ako finančné účty sú vykázané peniaze v pokladnici, účty v bankách a cenné papiere. Účtami v bankách môže ÚJ voľne disponovať.</t>
  </si>
  <si>
    <t>zániku</t>
  </si>
  <si>
    <t>opodstatne-</t>
  </si>
  <si>
    <t>majetku z</t>
  </si>
  <si>
    <t>nosti</t>
  </si>
  <si>
    <t>Krátkodobý finančný majetok, na ktorý bolo zriadené záložné právo</t>
  </si>
  <si>
    <t>21.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</si>
  <si>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</si>
  <si>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</si>
  <si>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</si>
  <si>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</si>
  <si>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</si>
  <si>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</si>
  <si>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</si>
  <si>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</si>
  <si>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</si>
  <si>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</si>
  <si>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</si>
  <si>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</si>
  <si>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</si>
  <si>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</si>
  <si>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</si>
  <si>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</si>
  <si>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</si>
  <si>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</si>
  <si>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</si>
  <si>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</si>
  <si>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</si>
  <si>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</si>
  <si>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</si>
  <si>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</si>
  <si>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</si>
  <si>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</si>
  <si>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</si>
  <si>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</si>
  <si>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</si>
  <si>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</si>
  <si>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</si>
  <si>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</si>
  <si>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</si>
  <si>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</si>
  <si>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</si>
  <si>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</si>
  <si>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</si>
  <si>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</si>
  <si>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</si>
  <si>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</si>
  <si>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</si>
  <si>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</si>
  <si>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</si>
  <si>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</si>
  <si>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</si>
  <si>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</si>
  <si>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</si>
  <si>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</si>
  <si>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</si>
  <si>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</si>
  <si>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</si>
  <si>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</si>
  <si>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</si>
  <si>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</si>
  <si>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25.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</si>
  <si>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</si>
  <si>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</si>
  <si>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</si>
  <si>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</si>
  <si>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</si>
  <si>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</si>
  <si>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</si>
  <si>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</si>
  <si>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</si>
  <si>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</si>
  <si>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</si>
  <si>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</si>
  <si>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</si>
  <si>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</si>
  <si>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</si>
  <si>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</si>
  <si>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</si>
  <si>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</si>
  <si>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</si>
  <si>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</si>
  <si>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</si>
  <si>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</si>
  <si>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</si>
  <si>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</si>
  <si>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</si>
  <si>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</si>
  <si>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</si>
  <si>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</si>
  <si>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</si>
  <si>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</si>
  <si>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</si>
  <si>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</si>
  <si>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</si>
  <si>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</si>
  <si>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</si>
  <si>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</si>
  <si>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</si>
  <si>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</si>
  <si>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</si>
  <si>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</si>
  <si>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</si>
  <si>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</si>
  <si>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</si>
  <si>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</si>
  <si>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</si>
  <si>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</si>
  <si>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</si>
  <si>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</si>
  <si>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</si>
  <si>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</si>
  <si>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</si>
  <si>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</si>
  <si>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</si>
  <si>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</si>
  <si>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</si>
  <si>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</si>
  <si>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</si>
  <si>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</si>
  <si>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</si>
  <si>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</si>
  <si>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</si>
  <si>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</si>
  <si>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</si>
  <si>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</si>
  <si>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</si>
  <si>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</si>
  <si>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</si>
  <si>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</si>
  <si>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</si>
  <si>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</si>
  <si>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</si>
  <si>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</si>
  <si>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</si>
  <si>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</si>
  <si>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</si>
  <si>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</si>
  <si>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</si>
  <si>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</si>
  <si>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</si>
  <si>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</si>
  <si>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31. 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</si>
  <si>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</si>
  <si>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</si>
  <si>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</si>
  <si>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</si>
  <si>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</si>
  <si>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</si>
  <si>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</si>
  <si>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</si>
  <si>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</si>
  <si>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</si>
  <si>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</si>
  <si>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</si>
  <si>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</si>
  <si>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</si>
  <si>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</si>
  <si>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</si>
  <si>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</si>
  <si>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</si>
  <si>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</si>
  <si>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</si>
  <si>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</si>
  <si>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</si>
  <si>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</si>
  <si>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</si>
  <si>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</si>
  <si>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</si>
  <si>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35. Informácie k časti H. písm. a) prílohy č. 3 o tržbách</t>
  </si>
  <si>
    <t>Oblasť odbytu</t>
  </si>
  <si>
    <t>H Informácie o výnosoch</t>
  </si>
  <si>
    <t>36. Informácie k časti H. písm. b) prílohy č. 3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</si>
  <si>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</si>
  <si>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</si>
  <si>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</si>
  <si>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</si>
  <si>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</si>
  <si>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</si>
  <si>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</si>
  <si>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</si>
  <si>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</si>
  <si>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</si>
  <si>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</si>
  <si>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</si>
  <si>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</si>
  <si>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</si>
  <si>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</si>
  <si>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37. Informácie k časti H. písm. c) až f)  prílohy č. 3 o výnosoch pri aktivácii nákladov a o výnosoch z hospodárskej činnosti, finančnej činnosti a mimoriadnej činnosti</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</si>
  <si>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</si>
  <si>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</si>
  <si>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</si>
  <si>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</si>
  <si>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</si>
  <si>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</si>
  <si>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</si>
  <si>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</si>
  <si>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</si>
  <si>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</si>
  <si>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</si>
  <si>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</si>
  <si>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</si>
  <si>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</si>
  <si>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</si>
  <si>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</si>
  <si>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</si>
  <si>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</si>
  <si>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</si>
  <si>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</si>
  <si>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</si>
  <si>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</si>
  <si>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</si>
  <si>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</si>
  <si>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</si>
  <si>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</si>
  <si>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</si>
  <si>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</si>
  <si>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</si>
  <si>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</si>
  <si>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</si>
  <si>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</si>
  <si>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</si>
  <si>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</si>
  <si>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</si>
  <si>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</si>
  <si>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</si>
  <si>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</si>
  <si>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</si>
  <si>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</si>
  <si>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</si>
  <si>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</si>
  <si>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</si>
  <si>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</si>
  <si>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</si>
  <si>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</si>
  <si>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</si>
  <si>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</si>
  <si>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</si>
  <si>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</si>
  <si>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</si>
  <si>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</si>
  <si>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</si>
  <si>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</si>
  <si>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</si>
  <si>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</si>
  <si>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</si>
  <si>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</si>
  <si>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</si>
  <si>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</si>
  <si>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</si>
  <si>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</si>
  <si>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</si>
  <si>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</si>
  <si>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</si>
  <si>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</si>
  <si>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</si>
  <si>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</si>
  <si>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</si>
  <si>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</si>
  <si>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</si>
  <si>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</si>
  <si>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</si>
  <si>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Spoločnosť má administratívne priestory v nájme od tretej osoby. Nájomná zmluva je uzatvorená na dobu neurčitú s
možnosťou výpovede v určených prípadoch.</t>
  </si>
  <si>
    <t>L. Informácie o iných aktívach a pasívach</t>
  </si>
  <si>
    <t>43. Informácie k časti L. písm. a) prílohy č. 3 o podmienených záväzkoch</t>
  </si>
  <si>
    <t>1. Podmienené záväzky</t>
  </si>
  <si>
    <t>Spoločnosť nemá podmienené záväzky, ktoré sa nesledujú v bežnom účtovníctve a neuvádzajú sa v súvahe</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</si>
  <si>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</si>
  <si>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</si>
  <si>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</si>
  <si>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</si>
  <si>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</si>
  <si>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</si>
  <si>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</si>
  <si>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</si>
  <si>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</si>
  <si>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</si>
  <si>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</si>
  <si>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</si>
  <si>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</si>
  <si>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44. Informácie k časti L. písm. c) prílohy č. 3 o podmienenom majetku</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</si>
  <si>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</si>
  <si>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</si>
  <si>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</si>
  <si>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</si>
  <si>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</si>
  <si>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</si>
  <si>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</si>
  <si>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</si>
  <si>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</si>
  <si>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</si>
  <si>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</si>
  <si>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</si>
  <si>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</si>
  <si>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</si>
  <si>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</si>
  <si>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</si>
  <si>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</si>
  <si>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</si>
  <si>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</si>
  <si>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</si>
  <si>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</si>
  <si>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</si>
  <si>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</si>
  <si>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</si>
  <si>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</si>
  <si>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</si>
  <si>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</si>
  <si>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</si>
  <si>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</si>
  <si>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</si>
  <si>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</si>
  <si>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</si>
  <si>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</si>
  <si>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</si>
  <si>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</si>
  <si>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</si>
  <si>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</si>
  <si>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</si>
  <si>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</si>
  <si>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</si>
  <si>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</si>
  <si>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</si>
  <si>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</si>
  <si>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</si>
  <si>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</si>
  <si>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</si>
  <si>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</si>
  <si>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</si>
  <si>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</si>
  <si>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</si>
  <si>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</si>
  <si>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</si>
  <si>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</si>
  <si>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</si>
  <si>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</si>
  <si>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</si>
  <si>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</si>
  <si>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</si>
  <si>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</si>
  <si>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</si>
  <si>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</si>
  <si>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</si>
  <si>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</si>
  <si>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</si>
  <si>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</si>
  <si>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</si>
  <si>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</si>
  <si>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</si>
  <si>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</si>
  <si>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</si>
  <si>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</si>
  <si>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</si>
  <si>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</si>
  <si>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</si>
  <si>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</si>
  <si>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</si>
  <si>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</si>
  <si>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</si>
  <si>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</si>
  <si>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</si>
  <si>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</si>
  <si>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</si>
  <si>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</si>
  <si>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</si>
  <si>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</si>
  <si>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</si>
  <si>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</si>
  <si>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</si>
  <si>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</si>
  <si>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</si>
  <si>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</si>
  <si>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</si>
  <si>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</si>
  <si>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</si>
  <si>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</si>
  <si>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</si>
  <si>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</si>
  <si>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</si>
  <si>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</si>
  <si>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</si>
  <si>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</si>
  <si>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</si>
  <si>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</si>
  <si>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</si>
  <si>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</si>
  <si>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</si>
  <si>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</si>
  <si>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</si>
  <si>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</si>
  <si>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</si>
  <si>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</si>
  <si>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</si>
  <si>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</si>
  <si>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</si>
  <si>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</si>
  <si>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</si>
  <si>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</si>
  <si>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</si>
  <si>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</si>
  <si>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</si>
  <si>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</si>
  <si>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</si>
  <si>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</si>
  <si>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</si>
  <si>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</si>
  <si>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</si>
  <si>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</si>
  <si>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</si>
  <si>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</si>
  <si>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</si>
  <si>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</si>
  <si>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</si>
  <si>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</si>
  <si>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</si>
  <si>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</si>
  <si>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</si>
  <si>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</si>
  <si>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</si>
  <si>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</si>
  <si>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</si>
  <si>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</si>
  <si>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</si>
  <si>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</si>
  <si>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</si>
  <si>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</si>
  <si>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</si>
  <si>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</si>
  <si>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</si>
  <si>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</si>
  <si>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</si>
  <si>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</si>
  <si>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</si>
  <si>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</si>
  <si>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</si>
  <si>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</si>
  <si>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</si>
  <si>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</si>
  <si>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</si>
  <si>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</si>
  <si>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</si>
  <si>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</si>
  <si>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</si>
  <si>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</si>
  <si>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</si>
  <si>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</si>
  <si>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</si>
  <si>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</si>
  <si>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</si>
  <si>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</si>
  <si>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</si>
  <si>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</si>
  <si>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</si>
  <si>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</si>
  <si>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</si>
  <si>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</si>
  <si>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</si>
  <si>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</si>
  <si>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</si>
  <si>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</si>
  <si>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</si>
  <si>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</si>
  <si>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</si>
  <si>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</si>
  <si>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</si>
  <si>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</si>
  <si>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</si>
  <si>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</si>
  <si>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</si>
  <si>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</si>
  <si>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</si>
  <si>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</si>
  <si>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</si>
  <si>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</si>
  <si>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</si>
  <si>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</si>
  <si>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</si>
  <si>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</si>
  <si>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</si>
  <si>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</si>
  <si>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</si>
  <si>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</si>
  <si>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</si>
  <si>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</si>
  <si>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</si>
  <si>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</si>
  <si>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</si>
  <si>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</si>
  <si>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</si>
  <si>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</si>
  <si>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</si>
  <si>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</si>
  <si>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</si>
  <si>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</si>
  <si>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</si>
  <si>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</si>
  <si>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</si>
  <si>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</si>
  <si>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</si>
  <si>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</si>
  <si>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</si>
  <si>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</si>
  <si>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</si>
  <si>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</si>
  <si>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</si>
  <si>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</si>
  <si>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</si>
  <si>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</si>
  <si>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</si>
  <si>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</si>
  <si>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</si>
  <si>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</si>
  <si>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</si>
  <si>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</si>
  <si>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</si>
  <si>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</si>
  <si>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</si>
  <si>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</si>
  <si>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</si>
  <si>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</si>
  <si>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</si>
  <si>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</si>
  <si>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</si>
  <si>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</si>
  <si>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</si>
  <si>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</si>
  <si>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</si>
  <si>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</si>
  <si>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</si>
  <si>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</si>
  <si>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</si>
  <si>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</si>
  <si>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</si>
  <si>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</si>
  <si>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</si>
  <si>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</si>
  <si>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</si>
  <si>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</si>
  <si>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</si>
  <si>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</si>
  <si>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</si>
  <si>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</si>
  <si>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</si>
  <si>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</si>
  <si>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</si>
  <si>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</si>
  <si>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</si>
  <si>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</si>
  <si>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</si>
  <si>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</si>
  <si>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</si>
  <si>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</si>
  <si>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</si>
  <si>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</si>
  <si>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</si>
  <si>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</si>
  <si>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</si>
  <si>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</si>
  <si>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</si>
  <si>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</si>
  <si>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</si>
  <si>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</si>
  <si>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</si>
  <si>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</si>
  <si>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</si>
  <si>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</si>
  <si>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</si>
  <si>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</si>
  <si>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</si>
  <si>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</si>
  <si>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</si>
  <si>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</si>
  <si>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</si>
  <si>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</si>
  <si>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</si>
  <si>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</si>
  <si>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</si>
  <si>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</si>
  <si>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</si>
  <si>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</si>
  <si>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</si>
  <si>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</si>
  <si>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</si>
  <si>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</si>
  <si>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</si>
  <si>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</si>
  <si>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</si>
  <si>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</si>
  <si>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</si>
  <si>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</si>
  <si>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</si>
  <si>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</si>
  <si>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</si>
  <si>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</si>
  <si>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</si>
  <si>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</si>
  <si>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</si>
  <si>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</si>
  <si>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</si>
  <si>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</si>
  <si>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</si>
  <si>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</si>
  <si>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</si>
  <si>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</si>
  <si>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</si>
  <si>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</si>
  <si>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</si>
  <si>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</si>
  <si>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</si>
  <si>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</si>
  <si>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</si>
  <si>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</si>
  <si>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</si>
  <si>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</si>
  <si>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</si>
  <si>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</si>
  <si>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</si>
  <si>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</si>
  <si>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</si>
  <si>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</si>
  <si>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</si>
  <si>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</si>
  <si>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</si>
  <si>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</si>
  <si>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</si>
  <si>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</si>
  <si>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</si>
  <si>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</si>
  <si>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</si>
  <si>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</si>
  <si>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</si>
  <si>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</si>
  <si>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</si>
  <si>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</si>
  <si>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</si>
  <si>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</si>
  <si>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</si>
  <si>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</si>
  <si>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</si>
  <si>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</si>
  <si>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</si>
  <si>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</si>
  <si>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</si>
  <si>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</si>
  <si>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</si>
  <si>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</si>
  <si>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</si>
  <si>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</si>
  <si>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</si>
  <si>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</si>
  <si>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</si>
  <si>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</si>
  <si>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</si>
  <si>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</si>
  <si>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</si>
  <si>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</si>
  <si>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</si>
  <si>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</si>
  <si>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</si>
  <si>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</si>
  <si>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</si>
  <si>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</si>
  <si>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</si>
  <si>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</si>
  <si>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</si>
  <si>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</si>
  <si>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</si>
  <si>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</si>
  <si>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</si>
  <si>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</si>
  <si>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</si>
  <si>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</si>
  <si>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</si>
  <si>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</si>
  <si>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</si>
  <si>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</si>
  <si>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</si>
  <si>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</si>
  <si>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</si>
  <si>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</si>
  <si>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</si>
  <si>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</si>
  <si>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</si>
  <si>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</si>
  <si>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</si>
  <si>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</si>
  <si>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</si>
  <si>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</si>
  <si>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</si>
  <si>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</si>
  <si>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</si>
  <si>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</si>
  <si>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</si>
  <si>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</si>
  <si>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</si>
  <si>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</si>
  <si>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</si>
  <si>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</si>
  <si>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</si>
  <si>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</si>
  <si>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</si>
  <si>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</si>
  <si>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</si>
  <si>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</si>
  <si>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</si>
  <si>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</si>
  <si>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</si>
  <si>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</si>
  <si>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</si>
  <si>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</si>
  <si>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</si>
  <si>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</si>
  <si>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</si>
  <si>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</si>
  <si>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</si>
  <si>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</si>
  <si>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</si>
  <si>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</si>
  <si>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</si>
  <si>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</si>
  <si>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</si>
  <si>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</si>
  <si>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</si>
  <si>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</si>
  <si>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</si>
  <si>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</si>
  <si>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</si>
  <si>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</si>
  <si>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</si>
  <si>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</si>
  <si>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</si>
  <si>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</si>
  <si>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</si>
  <si>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</si>
  <si>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</si>
  <si>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</si>
  <si>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</si>
  <si>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</si>
  <si>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</si>
  <si>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</si>
  <si>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</si>
  <si>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</si>
  <si>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</si>
  <si>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</si>
  <si>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</si>
  <si>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</si>
  <si>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</si>
  <si>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</si>
  <si>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</si>
  <si>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</si>
  <si>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</si>
  <si>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</si>
  <si>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</si>
  <si>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</si>
  <si>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</si>
  <si>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</si>
  <si>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</si>
  <si>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</si>
  <si>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</si>
  <si>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</si>
  <si>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</si>
  <si>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</si>
  <si>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</si>
  <si>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</si>
  <si>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</si>
  <si>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</si>
  <si>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</si>
  <si>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</si>
  <si>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</si>
  <si>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</si>
  <si>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</si>
  <si>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</si>
  <si>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</si>
  <si>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</si>
  <si>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</si>
  <si>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</si>
  <si>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</si>
  <si>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</si>
  <si>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</si>
  <si>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</si>
  <si>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</si>
  <si>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</si>
  <si>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</si>
  <si>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</si>
  <si>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</si>
  <si>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</si>
  <si>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</si>
  <si>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</si>
  <si>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</si>
  <si>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</si>
  <si>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</si>
  <si>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</si>
  <si>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</si>
  <si>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</si>
  <si>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</si>
  <si>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</si>
  <si>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</si>
  <si>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</si>
  <si>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</si>
  <si>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</si>
  <si>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</si>
  <si>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</si>
  <si>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</si>
  <si>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</si>
  <si>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</si>
  <si>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</si>
  <si>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</si>
  <si>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</si>
  <si>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</si>
  <si>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</si>
  <si>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</si>
  <si>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</si>
  <si>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</si>
  <si>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</si>
  <si>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</si>
  <si>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</si>
  <si>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</si>
  <si>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</si>
  <si>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</si>
  <si>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</si>
  <si>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</si>
  <si>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</si>
  <si>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</si>
  <si>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</si>
  <si>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</si>
  <si>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</si>
  <si>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</si>
  <si>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</si>
  <si>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</si>
  <si>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</si>
  <si>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</si>
  <si>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</si>
  <si>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</si>
  <si>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</si>
  <si>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</si>
  <si>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</si>
  <si>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</si>
  <si>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</si>
  <si>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</si>
  <si>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</si>
  <si>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</si>
  <si>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</si>
  <si>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</si>
  <si>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</si>
  <si>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</si>
  <si>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</si>
  <si>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</si>
  <si>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</si>
  <si>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</si>
  <si>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</si>
  <si>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</si>
  <si>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</si>
  <si>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</si>
  <si>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</si>
  <si>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</si>
  <si>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</si>
  <si>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</si>
  <si>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</si>
  <si>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</si>
  <si>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</si>
  <si>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</si>
  <si>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</si>
  <si>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</si>
  <si>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</si>
  <si>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</si>
  <si>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</si>
  <si>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</si>
  <si>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</si>
  <si>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</si>
  <si>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</si>
  <si>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</si>
  <si>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</si>
  <si>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</si>
  <si>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</si>
  <si>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</si>
  <si>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</si>
  <si>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</si>
  <si>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</si>
  <si>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</si>
  <si>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</si>
  <si>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</si>
  <si>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</si>
  <si>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</si>
  <si>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</si>
  <si>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</si>
  <si>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</si>
  <si>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</si>
  <si>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</si>
  <si>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</si>
  <si>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</si>
  <si>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</si>
  <si>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</si>
  <si>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</si>
  <si>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</si>
  <si>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</si>
  <si>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</si>
  <si>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</si>
  <si>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</si>
  <si>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</si>
  <si>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</si>
  <si>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</si>
  <si>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</si>
  <si>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</si>
  <si>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</si>
  <si>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</si>
  <si>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</si>
  <si>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</si>
  <si>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</si>
  <si>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</si>
  <si>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</si>
  <si>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</si>
  <si>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</si>
  <si>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</si>
  <si>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</si>
  <si>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</si>
  <si>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</si>
  <si>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</si>
  <si>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</si>
  <si>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</si>
  <si>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</si>
  <si>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</si>
  <si>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</si>
  <si>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</si>
  <si>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</si>
  <si>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</si>
  <si>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</si>
  <si>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</si>
  <si>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</si>
  <si>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</si>
  <si>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</si>
  <si>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</si>
  <si>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</si>
  <si>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</si>
  <si>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</si>
  <si>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</si>
  <si>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</si>
  <si>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</si>
  <si>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</si>
  <si>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</si>
  <si>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</si>
  <si>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</si>
  <si>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</si>
  <si>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</si>
  <si>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</si>
  <si>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</si>
  <si>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</si>
  <si>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</si>
  <si>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</si>
  <si>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</si>
  <si>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</si>
  <si>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</si>
  <si>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</si>
  <si>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</si>
  <si>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</si>
  <si>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</si>
  <si>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</si>
  <si>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</si>
  <si>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</si>
  <si>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</si>
  <si>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</si>
  <si>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</si>
  <si>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</si>
  <si>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</si>
  <si>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</si>
  <si>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</si>
  <si>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</si>
  <si>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</si>
  <si>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</si>
  <si>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</si>
  <si>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</si>
  <si>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</si>
  <si>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</si>
  <si>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</si>
  <si>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</si>
  <si>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</si>
  <si>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</si>
  <si>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</si>
  <si>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</si>
  <si>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</si>
  <si>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</si>
  <si>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</si>
  <si>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</si>
  <si>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</si>
  <si>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</si>
  <si>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</si>
  <si>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</si>
  <si>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</si>
  <si>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</si>
  <si>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</si>
  <si>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</si>
  <si>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</si>
  <si>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</si>
  <si>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</si>
  <si>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</si>
  <si>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</si>
  <si>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</si>
  <si>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</si>
  <si>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</si>
  <si>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</si>
  <si>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</si>
  <si>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</si>
  <si>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</si>
  <si>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</si>
  <si>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</si>
  <si>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</si>
  <si>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</si>
  <si>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</si>
  <si>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</si>
  <si>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</si>
  <si>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</si>
  <si>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</si>
  <si>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</si>
  <si>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</si>
  <si>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</si>
  <si>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</si>
  <si>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</si>
  <si>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</si>
  <si>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</si>
  <si>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</si>
  <si>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</si>
  <si>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</si>
  <si>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</si>
  <si>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</si>
  <si>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</si>
  <si>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</si>
  <si>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</si>
  <si>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</si>
  <si>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</si>
  <si>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</si>
  <si>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</si>
  <si>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</si>
  <si>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</si>
  <si>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</si>
  <si>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</si>
  <si>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</si>
  <si>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</si>
  <si>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</si>
  <si>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</si>
  <si>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</si>
  <si>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</si>
  <si>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</si>
  <si>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</si>
  <si>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</si>
  <si>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</si>
  <si>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</si>
  <si>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</si>
  <si>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</si>
  <si>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</si>
  <si>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</si>
  <si>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</si>
  <si>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</si>
  <si>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</si>
  <si>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</si>
  <si>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</si>
  <si>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</si>
  <si>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</si>
  <si>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</si>
  <si>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</si>
  <si>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</si>
  <si>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</si>
  <si>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</si>
  <si>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</si>
  <si>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</si>
  <si>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</si>
  <si>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</si>
  <si>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</si>
  <si>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</si>
  <si>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</si>
  <si>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</si>
  <si>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</si>
  <si>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</si>
  <si>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</si>
  <si>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</si>
  <si>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</si>
  <si>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</si>
  <si>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</si>
  <si>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</si>
  <si>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</si>
  <si>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</si>
  <si>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</si>
  <si>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</si>
  <si>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</si>
  <si>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</si>
  <si>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</si>
  <si>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</si>
  <si>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</si>
  <si>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</si>
  <si>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</si>
  <si>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</si>
  <si>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</si>
  <si>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</si>
  <si>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</si>
  <si>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</si>
  <si>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</si>
  <si>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</si>
  <si>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</si>
  <si>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</si>
  <si>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</si>
  <si>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</si>
  <si>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</si>
  <si>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</si>
  <si>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</si>
  <si>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</si>
  <si>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</si>
  <si>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</si>
  <si>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</si>
  <si>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</si>
  <si>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</si>
  <si>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</si>
  <si>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</si>
  <si>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</si>
  <si>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</si>
  <si>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</si>
  <si>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</si>
  <si>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</si>
  <si>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</si>
  <si>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</si>
  <si>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</si>
  <si>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</si>
  <si>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</si>
  <si>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</si>
  <si>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</si>
  <si>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</si>
  <si>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</si>
  <si>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</si>
  <si>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</si>
  <si>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</si>
  <si>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</si>
  <si>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</si>
  <si>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</si>
  <si>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</si>
  <si>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</si>
  <si>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</si>
  <si>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</si>
  <si>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</si>
  <si>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</si>
  <si>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</si>
  <si>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</si>
  <si>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</si>
  <si>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</si>
  <si>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</si>
  <si>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</si>
  <si>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</si>
  <si>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</si>
  <si>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</si>
  <si>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</si>
  <si>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</si>
  <si>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</si>
  <si>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</si>
  <si>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</si>
  <si>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</si>
  <si>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</si>
  <si>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</si>
  <si>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</si>
  <si>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</si>
  <si>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</si>
  <si>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</si>
  <si>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</si>
  <si>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</si>
  <si>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</si>
  <si>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</si>
  <si>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</si>
  <si>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</si>
  <si>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</si>
  <si>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</si>
  <si>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</si>
  <si>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</si>
  <si>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</si>
  <si>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</si>
  <si>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</si>
  <si>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</si>
  <si>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</si>
  <si>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</si>
  <si>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</si>
  <si>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</si>
  <si>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</si>
  <si>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</si>
  <si>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</si>
  <si>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</si>
  <si>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</si>
  <si>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</si>
  <si>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</si>
  <si>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</si>
  <si>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</si>
  <si>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</si>
  <si>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</si>
  <si>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</si>
  <si>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</si>
  <si>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</si>
  <si>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</si>
  <si>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</si>
  <si>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</si>
  <si>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</si>
  <si>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</si>
  <si>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</si>
  <si>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</si>
  <si>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</si>
  <si>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</si>
  <si>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</si>
  <si>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</si>
  <si>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</si>
  <si>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</si>
  <si>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</si>
  <si>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</si>
  <si>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</si>
  <si>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</si>
  <si>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</si>
  <si>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</si>
  <si>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</si>
  <si>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</si>
  <si>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</si>
  <si>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</si>
  <si>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</si>
  <si>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</si>
  <si>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</si>
  <si>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</si>
  <si>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</si>
  <si>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</si>
  <si>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</si>
  <si>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</si>
  <si>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</si>
  <si>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</si>
  <si>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</si>
  <si>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</si>
  <si>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</si>
  <si>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</si>
  <si>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</si>
  <si>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</si>
  <si>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</si>
  <si>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</si>
  <si>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</si>
  <si>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</si>
  <si>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</si>
  <si>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</si>
  <si>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</si>
  <si>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</si>
  <si>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</si>
  <si>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</si>
  <si>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</si>
  <si>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</si>
  <si>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</si>
  <si>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</si>
  <si>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</si>
  <si>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</si>
  <si>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</si>
  <si>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</si>
  <si>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</si>
  <si>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</si>
  <si>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</si>
  <si>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</si>
  <si>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</si>
  <si>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</si>
  <si>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</si>
  <si>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</si>
  <si>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</si>
  <si>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</si>
  <si>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</si>
  <si>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</si>
  <si>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</si>
  <si>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</si>
  <si>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</si>
  <si>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</si>
  <si>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</si>
  <si>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</si>
  <si>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</si>
  <si>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</si>
  <si>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</si>
  <si>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</si>
  <si>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</si>
  <si>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</si>
  <si>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</si>
  <si>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</si>
  <si>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</si>
  <si>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</si>
  <si>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</si>
  <si>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</si>
  <si>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</si>
  <si>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</si>
  <si>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</si>
  <si>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</si>
  <si>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</si>
  <si>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</si>
  <si>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</si>
  <si>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</si>
  <si>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</si>
  <si>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</si>
  <si>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</si>
  <si>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</si>
  <si>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</si>
  <si>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</si>
  <si>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</si>
  <si>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</si>
  <si>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</si>
  <si>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</si>
  <si>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</si>
  <si>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</si>
  <si>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</si>
  <si>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</si>
  <si>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</si>
  <si>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</si>
  <si>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</si>
  <si>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</si>
  <si>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</si>
  <si>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</si>
  <si>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</si>
  <si>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</si>
  <si>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</si>
  <si>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</si>
  <si>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</si>
  <si>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</si>
  <si>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</si>
  <si>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</si>
  <si>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</si>
  <si>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</si>
  <si>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</si>
  <si>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</si>
  <si>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</si>
  <si>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</si>
  <si>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</si>
  <si>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</si>
  <si>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</si>
  <si>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</si>
  <si>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</si>
  <si>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</si>
  <si>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</si>
  <si>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</si>
  <si>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</si>
  <si>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</si>
  <si>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</si>
  <si>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</si>
  <si>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</si>
  <si>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</si>
  <si>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</si>
  <si>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</si>
  <si>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</si>
  <si>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</si>
  <si>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</si>
  <si>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</si>
  <si>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</si>
  <si>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</si>
  <si>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</si>
  <si>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</si>
  <si>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</si>
  <si>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</si>
  <si>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</si>
  <si>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</si>
  <si>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</si>
  <si>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</si>
  <si>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</si>
  <si>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</si>
  <si>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</si>
  <si>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</si>
  <si>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</si>
  <si>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</si>
  <si>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</si>
  <si>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</si>
  <si>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</si>
  <si>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</si>
  <si>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</si>
  <si>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</si>
  <si>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</si>
  <si>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</si>
  <si>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</si>
  <si>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</si>
  <si>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</si>
  <si>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</si>
  <si>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</si>
  <si>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</si>
  <si>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</si>
  <si>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</si>
  <si>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</si>
  <si>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</si>
  <si>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</si>
  <si>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</si>
  <si>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</si>
  <si>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</si>
  <si>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</si>
  <si>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</si>
  <si>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</si>
  <si>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</si>
  <si>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</si>
  <si>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</si>
  <si>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</si>
  <si>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</si>
  <si>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</si>
  <si>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</si>
  <si>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</si>
  <si>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</si>
  <si>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</si>
  <si>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</si>
  <si>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</si>
  <si>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</si>
  <si>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</si>
  <si>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</si>
  <si>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</si>
  <si>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</si>
  <si>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</si>
  <si>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</si>
  <si>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</si>
  <si>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</si>
  <si>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</si>
  <si>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</si>
  <si>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</si>
  <si>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</si>
  <si>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</si>
  <si>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</si>
  <si>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</si>
  <si>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</si>
  <si>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</si>
  <si>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</si>
  <si>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</si>
  <si>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</si>
  <si>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</si>
  <si>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</si>
  <si>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</si>
  <si>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</si>
  <si>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</si>
  <si>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</si>
  <si>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</si>
  <si>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</si>
  <si>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</si>
  <si>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</si>
  <si>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</si>
  <si>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</si>
  <si>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</si>
  <si>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</si>
  <si>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</si>
  <si>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</si>
  <si>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</si>
  <si>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</si>
  <si>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</si>
  <si>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</si>
  <si>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</si>
  <si>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</si>
  <si>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</si>
  <si>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</si>
  <si>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</si>
  <si>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</si>
  <si>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</si>
  <si>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</si>
  <si>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</si>
  <si>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</si>
  <si>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</si>
  <si>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</si>
  <si>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</si>
  <si>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</si>
  <si>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</si>
  <si>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</si>
  <si>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</si>
  <si>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</si>
  <si>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</si>
  <si>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</si>
  <si>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</si>
  <si>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</si>
  <si>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</si>
  <si>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</si>
  <si>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</si>
  <si>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</si>
  <si>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</si>
  <si>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</si>
  <si>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</si>
  <si>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</si>
  <si>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</si>
  <si>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</si>
  <si>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</si>
  <si>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</si>
  <si>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</si>
  <si>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</si>
  <si>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</si>
  <si>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</si>
  <si>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</si>
  <si>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</si>
  <si>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</si>
  <si>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</si>
  <si>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</si>
  <si>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</si>
  <si>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</si>
  <si>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</si>
  <si>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</si>
  <si>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</si>
  <si>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</si>
  <si>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</si>
  <si>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</si>
  <si>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</si>
  <si>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</si>
  <si>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</si>
  <si>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</si>
  <si>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</si>
  <si>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</si>
  <si>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</si>
  <si>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</si>
  <si>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</si>
  <si>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</si>
  <si>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</si>
  <si>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</si>
  <si>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</si>
  <si>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</si>
  <si>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</si>
  <si>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</si>
  <si>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</si>
  <si>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</si>
  <si>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</si>
  <si>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</si>
  <si>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</si>
  <si>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</si>
  <si>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</si>
  <si>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</si>
  <si>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</si>
  <si>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</si>
  <si>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</si>
  <si>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</si>
  <si>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</si>
  <si>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</si>
  <si>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</si>
  <si>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</si>
  <si>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</si>
  <si>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</si>
  <si>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</si>
  <si>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</si>
  <si>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</si>
  <si>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</si>
  <si>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</si>
  <si>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</si>
  <si>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</si>
  <si>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</si>
  <si>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</si>
  <si>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</si>
  <si>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</si>
  <si>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</si>
  <si>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</si>
  <si>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</si>
  <si>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</si>
  <si>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</si>
  <si>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</si>
  <si>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</si>
  <si>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</si>
  <si>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</si>
  <si>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</si>
  <si>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</si>
  <si>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</si>
  <si>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</si>
  <si>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</si>
  <si>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</si>
  <si>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</si>
  <si>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</si>
  <si>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</si>
  <si>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</si>
  <si>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</si>
  <si>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</si>
  <si>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</si>
  <si>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</si>
  <si>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</si>
  <si>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</si>
  <si>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</si>
  <si>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</si>
  <si>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</si>
  <si>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</si>
  <si>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</si>
  <si>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</si>
  <si>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</si>
  <si>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</si>
  <si>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</si>
  <si>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</si>
  <si>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</si>
  <si>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</si>
  <si>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</si>
  <si>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</si>
  <si>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</si>
  <si>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</si>
  <si>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</si>
  <si>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</si>
  <si>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</si>
  <si>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</si>
  <si>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</si>
  <si>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</si>
  <si>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</si>
  <si>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</si>
  <si>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</si>
  <si>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</si>
  <si>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</si>
  <si>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</si>
  <si>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</si>
  <si>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</si>
  <si>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</si>
  <si>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</si>
  <si>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</si>
  <si>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</si>
  <si>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</si>
  <si>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</si>
  <si>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</si>
  <si>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</si>
  <si>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</si>
  <si>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</si>
  <si>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</si>
  <si>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</si>
  <si>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</si>
  <si>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</si>
  <si>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</si>
  <si>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</si>
  <si>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</si>
  <si>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</si>
  <si>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</si>
  <si>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</si>
  <si>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</si>
  <si>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</si>
  <si>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</si>
  <si>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</si>
  <si>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</si>
  <si>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</si>
  <si>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</si>
  <si>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</si>
  <si>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</si>
  <si>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</si>
  <si>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</si>
  <si>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</si>
  <si>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</si>
  <si>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</si>
  <si>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</si>
  <si>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</si>
  <si>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</si>
  <si>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</si>
  <si>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</si>
  <si>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</si>
  <si>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</si>
  <si>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</si>
  <si>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</si>
  <si>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</si>
  <si>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</si>
  <si>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</si>
  <si>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</si>
  <si>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</si>
  <si>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</si>
  <si>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</si>
  <si>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</si>
  <si>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</si>
  <si>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</si>
  <si>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</si>
  <si>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</si>
  <si>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</si>
  <si>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</si>
  <si>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</si>
  <si>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</si>
  <si>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</si>
  <si>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</si>
  <si>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</si>
  <si>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</si>
  <si>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</si>
  <si>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</si>
  <si>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</si>
  <si>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</si>
  <si>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</si>
  <si>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</si>
  <si>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</si>
  <si>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</si>
  <si>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</si>
  <si>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</si>
  <si>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</si>
  <si>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</si>
  <si>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</si>
  <si>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</si>
  <si>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</si>
  <si>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</si>
  <si>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</si>
  <si>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</si>
  <si>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</si>
  <si>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</si>
  <si>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</si>
  <si>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</si>
  <si>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</si>
  <si>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</si>
  <si>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</si>
  <si>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</si>
  <si>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</si>
  <si>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</si>
  <si>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</si>
  <si>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</si>
  <si>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</si>
  <si>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</si>
  <si>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</si>
  <si>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</si>
  <si>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</si>
  <si>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</si>
  <si>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</si>
  <si>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</si>
  <si>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</si>
  <si>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</si>
  <si>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</si>
  <si>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</si>
  <si>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</si>
  <si>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</si>
  <si>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</si>
  <si>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</si>
  <si>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</si>
  <si>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</si>
  <si>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</si>
  <si>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</si>
  <si>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</si>
  <si>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</si>
  <si>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</si>
  <si>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</si>
  <si>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</si>
  <si>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</si>
  <si>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</si>
  <si>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</si>
  <si>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</si>
  <si>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</si>
  <si>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</si>
  <si>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</si>
  <si>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</si>
  <si>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</si>
  <si>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</si>
  <si>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</si>
  <si>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</si>
  <si>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</si>
  <si>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</si>
  <si>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</si>
  <si>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</si>
  <si>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</si>
  <si>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</si>
  <si>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</si>
  <si>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</si>
  <si>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</si>
  <si>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</si>
  <si>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</si>
  <si>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</si>
  <si>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</si>
  <si>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</si>
  <si>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</si>
  <si>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</si>
  <si>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</si>
  <si>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</si>
  <si>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</si>
  <si>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</si>
  <si>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</si>
  <si>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</si>
  <si>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</si>
  <si>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</si>
  <si>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</si>
  <si>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</si>
  <si>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</si>
  <si>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</si>
  <si>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</si>
  <si>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</si>
  <si>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</si>
  <si>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</si>
  <si>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</si>
  <si>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</si>
  <si>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</si>
  <si>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</si>
  <si>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</si>
  <si>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</si>
  <si>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</si>
  <si>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</si>
  <si>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</si>
  <si>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</si>
  <si>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</si>
  <si>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</si>
  <si>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</si>
  <si>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</si>
  <si>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</si>
  <si>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</si>
  <si>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</si>
  <si>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</si>
  <si>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</si>
  <si>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</si>
  <si>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</si>
  <si>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</si>
  <si>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</si>
  <si>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</si>
  <si>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</si>
  <si>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</si>
  <si>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</si>
  <si>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</si>
  <si>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</si>
  <si>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</si>
  <si>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</si>
  <si>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</si>
  <si>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</si>
  <si>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</si>
  <si>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</si>
  <si>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</si>
  <si>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</si>
  <si>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</si>
  <si>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</si>
  <si>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</si>
  <si>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</si>
  <si>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</si>
  <si>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</si>
  <si>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</si>
  <si>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</si>
  <si>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</si>
  <si>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</si>
  <si>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</si>
  <si>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</si>
  <si>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</si>
  <si>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</si>
  <si>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</si>
  <si>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</si>
  <si>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</si>
  <si>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</si>
  <si>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</si>
  <si>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</si>
  <si>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</si>
  <si>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</si>
  <si>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</si>
  <si>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</si>
  <si>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</si>
  <si>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</si>
  <si>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</si>
  <si>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</si>
  <si>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</si>
  <si>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</si>
  <si>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</si>
  <si>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</si>
  <si>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</si>
  <si>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</si>
  <si>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</si>
  <si>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</si>
  <si>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</si>
  <si>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</si>
  <si>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</si>
  <si>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</si>
  <si>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</si>
  <si>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</si>
  <si>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</si>
  <si>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</si>
  <si>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</si>
  <si>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</si>
  <si>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</si>
  <si>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</si>
  <si>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</si>
  <si>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</si>
  <si>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</si>
  <si>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</si>
  <si>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</si>
  <si>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</si>
  <si>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</si>
  <si>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</si>
  <si>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</si>
  <si>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</si>
  <si>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</si>
  <si>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</si>
  <si>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</si>
  <si>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</si>
  <si>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</si>
  <si>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</si>
  <si>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</si>
  <si>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</si>
  <si>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</si>
  <si>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</si>
  <si>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</si>
  <si>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</si>
  <si>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</si>
  <si>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</si>
  <si>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</si>
  <si>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</si>
  <si>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</si>
  <si>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</si>
  <si>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</si>
  <si>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</si>
  <si>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</si>
  <si>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</si>
  <si>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</si>
  <si>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</si>
  <si>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</si>
  <si>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</si>
  <si>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</si>
  <si>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</si>
  <si>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</si>
  <si>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</si>
  <si>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</si>
  <si>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</si>
  <si>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</si>
  <si>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</si>
  <si>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</si>
  <si>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</si>
  <si>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</si>
  <si>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</si>
  <si>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</si>
  <si>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</si>
  <si>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</si>
  <si>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</si>
  <si>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</si>
  <si>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</si>
  <si>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</si>
  <si>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</si>
  <si>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</si>
  <si>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</si>
  <si>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</si>
  <si>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</si>
  <si>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</si>
  <si>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</si>
  <si>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</si>
  <si>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</si>
  <si>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</si>
  <si>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</si>
  <si>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</si>
  <si>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</si>
  <si>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</si>
  <si>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</si>
  <si>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</si>
  <si>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</si>
  <si>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</si>
  <si>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</si>
  <si>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</si>
  <si>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</si>
  <si>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</si>
  <si>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</si>
  <si>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</si>
  <si>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</si>
  <si>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</si>
  <si>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</si>
  <si>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</si>
  <si>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</si>
  <si>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</si>
  <si>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</si>
  <si>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</si>
  <si>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</si>
  <si>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</si>
  <si>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</si>
  <si>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</si>
  <si>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</si>
  <si>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</si>
  <si>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</si>
  <si>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</si>
  <si>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</si>
  <si>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</si>
  <si>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</si>
  <si>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</si>
  <si>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</si>
  <si>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</si>
  <si>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</si>
  <si>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</si>
  <si>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</si>
  <si>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</si>
  <si>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</si>
  <si>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</si>
  <si>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</si>
  <si>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</si>
  <si>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</si>
  <si>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</si>
  <si>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</si>
  <si>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</si>
  <si>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</si>
  <si>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</si>
  <si>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</si>
  <si>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</si>
  <si>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</si>
  <si>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</si>
  <si>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</si>
  <si>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</si>
  <si>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</si>
  <si>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</si>
  <si>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</si>
  <si>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</si>
  <si>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</si>
  <si>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</si>
  <si>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</si>
  <si>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</si>
  <si>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</si>
  <si>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</si>
  <si>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</si>
  <si>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</si>
  <si>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</si>
  <si>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</si>
  <si>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</si>
  <si>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</si>
  <si>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</si>
  <si>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</si>
  <si>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</si>
  <si>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</si>
  <si>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</si>
  <si>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</si>
  <si>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</si>
  <si>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</si>
  <si>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</si>
  <si>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</si>
  <si>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</si>
  <si>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</si>
  <si>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</si>
  <si>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</si>
  <si>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</si>
  <si>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</si>
  <si>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</si>
  <si>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</si>
  <si>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</si>
  <si>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</si>
  <si>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</si>
  <si>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</si>
  <si>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</si>
  <si>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</si>
  <si>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</si>
  <si>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</si>
  <si>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</si>
  <si>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</si>
  <si>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</si>
  <si>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</si>
  <si>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</si>
  <si>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</si>
  <si>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</si>
  <si>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</si>
  <si>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</si>
  <si>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</si>
  <si>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</si>
  <si>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</si>
  <si>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</si>
  <si>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</si>
  <si>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</si>
  <si>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</si>
  <si>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</si>
  <si>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</si>
  <si>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</si>
  <si>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</si>
  <si>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</si>
  <si>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</si>
  <si>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</si>
  <si>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</si>
  <si>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</si>
  <si>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</si>
  <si>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</si>
  <si>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</si>
  <si>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</si>
  <si>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</si>
  <si>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</si>
  <si>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</si>
  <si>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</si>
  <si>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</si>
  <si>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</si>
  <si>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</si>
  <si>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</si>
  <si>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</si>
  <si>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</si>
  <si>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</si>
  <si>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</si>
  <si>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</si>
  <si>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</si>
  <si>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</si>
  <si>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</si>
  <si>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</si>
  <si>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</si>
  <si>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</si>
  <si>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</si>
  <si>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</si>
  <si>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</si>
  <si>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</si>
  <si>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</si>
  <si>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</si>
  <si>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</si>
  <si>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</si>
  <si>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</si>
  <si>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</si>
  <si>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</si>
  <si>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</si>
  <si>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</si>
  <si>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</si>
  <si>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</si>
  <si>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</si>
  <si>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</si>
  <si>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</si>
  <si>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</si>
  <si>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</si>
  <si>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</si>
  <si>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</si>
  <si>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</si>
  <si>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</si>
  <si>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</si>
  <si>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</si>
  <si>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</si>
  <si>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</si>
  <si>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</si>
  <si>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</si>
  <si>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</si>
  <si>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</si>
  <si>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</si>
  <si>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</si>
  <si>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</si>
  <si>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</si>
  <si>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</si>
  <si>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</si>
  <si>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</si>
  <si>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</si>
  <si>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</si>
  <si>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</si>
  <si>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</si>
  <si>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</si>
  <si>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</si>
  <si>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</si>
  <si>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</si>
  <si>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</si>
  <si>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</si>
  <si>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</si>
  <si>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</si>
  <si>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</si>
  <si>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</si>
  <si>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</si>
  <si>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</si>
  <si>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</si>
  <si>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</si>
  <si>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</si>
  <si>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</si>
  <si>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</si>
  <si>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</si>
  <si>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</si>
  <si>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</si>
  <si>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</si>
  <si>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</si>
  <si>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</si>
  <si>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</si>
  <si>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</si>
  <si>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</si>
  <si>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</si>
  <si>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</si>
  <si>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</si>
  <si>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</si>
  <si>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</si>
  <si>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</si>
  <si>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</si>
  <si>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</si>
  <si>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</si>
  <si>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</si>
  <si>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</si>
  <si>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</si>
  <si>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</si>
  <si>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</si>
  <si>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</si>
  <si>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</si>
  <si>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</si>
  <si>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</si>
  <si>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</si>
  <si>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</si>
  <si>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</si>
  <si>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</si>
  <si>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</si>
  <si>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</si>
  <si>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</si>
  <si>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</si>
  <si>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</si>
  <si>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</si>
  <si>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</si>
  <si>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</si>
  <si>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</si>
  <si>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</si>
  <si>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</si>
  <si>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</si>
  <si>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</si>
  <si>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</si>
  <si>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</si>
  <si>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</si>
  <si>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</si>
  <si>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</si>
  <si>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</si>
  <si>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</si>
  <si>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</si>
  <si>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</si>
  <si>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</si>
  <si>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</si>
  <si>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</si>
  <si>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</si>
  <si>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</si>
  <si>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</si>
  <si>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</si>
  <si>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</si>
  <si>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</si>
  <si>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</si>
  <si>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</si>
  <si>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</si>
  <si>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</si>
  <si>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</si>
  <si>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</si>
  <si>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</si>
  <si>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</si>
  <si>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</si>
  <si>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</si>
  <si>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</si>
  <si>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</si>
  <si>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</si>
  <si>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</si>
  <si>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</si>
  <si>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</si>
  <si>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</si>
  <si>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</si>
  <si>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</si>
  <si>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</si>
  <si>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</si>
  <si>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</si>
  <si>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</si>
  <si>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</si>
  <si>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</si>
  <si>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</si>
  <si>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</si>
  <si>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</si>
  <si>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</si>
  <si>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</si>
  <si>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</si>
  <si>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</si>
  <si>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</si>
  <si>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</si>
  <si>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</si>
  <si>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</si>
  <si>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</si>
  <si>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</si>
  <si>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</si>
  <si>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</si>
  <si>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</si>
  <si>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</si>
  <si>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</si>
  <si>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</si>
  <si>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</si>
  <si>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</si>
  <si>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</si>
  <si>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</si>
  <si>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</si>
  <si>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</si>
  <si>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</si>
  <si>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</si>
  <si>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</si>
  <si>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</si>
  <si>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</si>
  <si>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</si>
  <si>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</si>
  <si>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</si>
  <si>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</si>
  <si>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</si>
  <si>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</si>
  <si>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</si>
  <si>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</si>
  <si>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</si>
  <si>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</si>
  <si>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</si>
  <si>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</si>
  <si>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</si>
  <si>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</si>
  <si>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</si>
  <si>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</si>
  <si>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</si>
  <si>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</si>
  <si>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</si>
  <si>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</si>
  <si>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</si>
  <si>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</si>
  <si>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</si>
  <si>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</si>
  <si>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</si>
  <si>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</si>
  <si>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</si>
  <si>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</si>
  <si>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</si>
  <si>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</si>
  <si>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</si>
  <si>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</si>
  <si>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</si>
  <si>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</si>
  <si>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</si>
  <si>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</si>
  <si>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</si>
  <si>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</si>
  <si>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</si>
  <si>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</si>
  <si>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</si>
  <si>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</si>
  <si>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</si>
  <si>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</si>
  <si>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</si>
  <si>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</si>
  <si>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</si>
  <si>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</si>
  <si>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</si>
  <si>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</si>
  <si>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</si>
  <si>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</si>
  <si>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</si>
  <si>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</si>
  <si>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</si>
  <si>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</si>
  <si>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</si>
  <si>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</si>
  <si>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</si>
  <si>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</si>
  <si>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</si>
  <si>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</si>
  <si>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</si>
  <si>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</si>
  <si>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</si>
  <si>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</si>
  <si>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</si>
  <si>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</si>
  <si>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</si>
  <si>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</si>
  <si>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</si>
  <si>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</si>
  <si>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</si>
  <si>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</si>
  <si>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</si>
  <si>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</si>
  <si>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</si>
  <si>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</si>
  <si>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</si>
  <si>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</si>
  <si>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</si>
  <si>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</si>
  <si>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</si>
  <si>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</si>
  <si>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</si>
  <si>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</si>
  <si>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</si>
  <si>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</si>
  <si>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</si>
  <si>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</si>
  <si>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</si>
  <si>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</si>
  <si>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</si>
  <si>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</si>
  <si>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</si>
  <si>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</si>
  <si>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</si>
  <si>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</si>
  <si>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</si>
  <si>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</si>
  <si>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</si>
  <si>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</si>
  <si>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</si>
  <si>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</si>
  <si>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</si>
  <si>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</si>
  <si>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</si>
  <si>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</si>
  <si>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</si>
  <si>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</si>
  <si>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</si>
  <si>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</si>
  <si>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</si>
  <si>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</si>
  <si>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</si>
  <si>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</si>
  <si>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</si>
  <si>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</si>
  <si>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</si>
  <si>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</si>
  <si>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</si>
  <si>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</si>
  <si>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</si>
  <si>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</si>
  <si>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</si>
  <si>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</si>
  <si>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</si>
  <si>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</si>
  <si>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</si>
  <si>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</si>
  <si>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</si>
  <si>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</si>
  <si>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</si>
  <si>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</si>
  <si>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</si>
  <si>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</si>
  <si>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</si>
  <si>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</si>
  <si>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</si>
  <si>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</si>
  <si>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</si>
  <si>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</si>
  <si>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</si>
  <si>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</si>
  <si>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</si>
  <si>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</si>
  <si>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</si>
  <si>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</si>
  <si>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</si>
  <si>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</si>
  <si>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</si>
  <si>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</si>
  <si>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</si>
  <si>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</si>
  <si>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</si>
  <si>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</si>
  <si>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</si>
  <si>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</si>
  <si>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</si>
  <si>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</si>
  <si>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</si>
  <si>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</si>
  <si>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</si>
  <si>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</si>
  <si>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</si>
  <si>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</si>
  <si>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</si>
  <si>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</si>
  <si>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</si>
  <si>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</si>
  <si>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</si>
  <si>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</si>
  <si>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</si>
  <si>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</si>
  <si>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</si>
  <si>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</si>
  <si>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</si>
  <si>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</si>
  <si>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</si>
  <si>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</si>
  <si>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</si>
  <si>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</si>
  <si>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</si>
  <si>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</si>
  <si>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</si>
  <si>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</si>
  <si>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</si>
  <si>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</si>
  <si>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</si>
  <si>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</si>
  <si>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</si>
  <si>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</si>
  <si>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</si>
  <si>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</si>
  <si>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</si>
  <si>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</si>
  <si>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</si>
  <si>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</si>
  <si>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</si>
  <si>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</si>
  <si>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</si>
  <si>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</si>
  <si>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</si>
  <si>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</si>
  <si>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</si>
  <si>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</si>
  <si>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</si>
  <si>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</si>
  <si>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</si>
  <si>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</si>
  <si>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</si>
  <si>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</si>
  <si>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</si>
  <si>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</si>
  <si>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</si>
  <si>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</si>
  <si>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</si>
  <si>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</si>
  <si>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</si>
  <si>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</si>
  <si>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</si>
  <si>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</si>
  <si>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</si>
  <si>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</si>
  <si>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</si>
  <si>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</si>
  <si>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</si>
  <si>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</si>
  <si>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</si>
  <si>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</si>
  <si>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</si>
  <si>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</si>
  <si>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</si>
  <si>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</si>
  <si>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</si>
  <si>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</si>
  <si>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</si>
  <si>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</si>
  <si>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</si>
  <si>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</si>
  <si>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</si>
  <si>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</si>
  <si>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</si>
  <si>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</si>
  <si>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</si>
  <si>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</si>
  <si>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</si>
  <si>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</si>
  <si>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</si>
  <si>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</si>
  <si>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</si>
  <si>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</si>
  <si>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</si>
  <si>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</si>
  <si>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</si>
  <si>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</si>
  <si>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</si>
  <si>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</si>
  <si>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</si>
  <si>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</si>
  <si>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</si>
  <si>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</si>
  <si>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</si>
  <si>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</si>
  <si>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</si>
  <si>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</si>
  <si>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</si>
  <si>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</si>
  <si>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</si>
  <si>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</si>
  <si>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</si>
  <si>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</si>
  <si>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</si>
  <si>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</si>
  <si>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</si>
  <si>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</si>
  <si>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</si>
  <si>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</si>
  <si>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</si>
  <si>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</si>
  <si>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</si>
  <si>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</si>
  <si>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</si>
  <si>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</si>
  <si>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</si>
  <si>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</si>
  <si>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</si>
  <si>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</si>
  <si>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</si>
  <si>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</si>
  <si>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</si>
  <si>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</si>
  <si>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</si>
  <si>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</si>
  <si>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</si>
  <si>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</si>
  <si>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</si>
  <si>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</si>
  <si>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</si>
  <si>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</si>
  <si>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</si>
  <si>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</si>
  <si>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</si>
  <si>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</si>
  <si>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</si>
  <si>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</si>
  <si>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</si>
  <si>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</si>
  <si>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</si>
  <si>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</si>
  <si>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</si>
  <si>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</si>
  <si>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</si>
  <si>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</si>
  <si>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</si>
  <si>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</si>
  <si>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</si>
  <si>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</si>
  <si>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</si>
  <si>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</si>
  <si>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</si>
  <si>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</si>
  <si>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</si>
  <si>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</si>
  <si>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</si>
  <si>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</si>
  <si>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</si>
  <si>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</si>
  <si>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</si>
  <si>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</si>
  <si>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</si>
  <si>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</si>
  <si>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</si>
  <si>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</si>
  <si>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</si>
  <si>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</si>
  <si>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</si>
  <si>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</si>
  <si>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</si>
  <si>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</si>
  <si>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</si>
  <si>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</si>
  <si>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</si>
  <si>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</si>
  <si>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</si>
  <si>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</si>
  <si>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</si>
  <si>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</si>
  <si>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</si>
  <si>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</si>
  <si>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</si>
  <si>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</si>
  <si>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</si>
  <si>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</si>
  <si>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</si>
  <si>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</si>
  <si>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</si>
  <si>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</si>
  <si>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</si>
  <si>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</si>
  <si>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</si>
  <si>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</si>
  <si>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</si>
  <si>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</si>
  <si>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</si>
  <si>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</si>
  <si>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</si>
  <si>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</si>
  <si>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</si>
  <si>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</si>
  <si>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</si>
  <si>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</si>
  <si>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</si>
  <si>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</si>
  <si>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</si>
  <si>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</si>
  <si>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</si>
  <si>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</si>
  <si>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</si>
  <si>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</si>
  <si>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</si>
  <si>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</si>
  <si>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</si>
  <si>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</si>
  <si>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</si>
  <si>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</si>
  <si>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</si>
  <si>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</si>
  <si>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</si>
  <si>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</si>
  <si>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</si>
  <si>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</si>
  <si>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</si>
  <si>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</si>
  <si>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</si>
  <si>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</si>
  <si>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</si>
  <si>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</si>
  <si>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</si>
  <si>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</si>
  <si>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</si>
  <si>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</si>
  <si>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</si>
  <si>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</si>
  <si>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</si>
  <si>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</si>
  <si>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</si>
  <si>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</si>
  <si>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</si>
  <si>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</si>
  <si>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</si>
  <si>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</si>
  <si>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</si>
  <si>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</si>
  <si>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</si>
  <si>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</si>
  <si>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</si>
  <si>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</si>
  <si>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</si>
  <si>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</si>
  <si>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</si>
  <si>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</si>
  <si>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</si>
  <si>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</si>
  <si>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</si>
  <si>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</si>
  <si>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</si>
  <si>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</si>
  <si>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</si>
  <si>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</si>
  <si>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</si>
  <si>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</si>
  <si>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</si>
  <si>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</si>
  <si>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</si>
  <si>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</si>
  <si>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</si>
  <si>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</si>
  <si>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</si>
  <si>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</si>
  <si>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</si>
  <si>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</si>
  <si>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</si>
  <si>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</si>
  <si>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</si>
  <si>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</si>
  <si>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</si>
  <si>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</si>
  <si>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</si>
  <si>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</si>
  <si>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</si>
  <si>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</si>
  <si>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</si>
  <si>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</si>
  <si>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</si>
  <si>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</si>
  <si>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</si>
  <si>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</si>
  <si>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</si>
  <si>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</si>
  <si>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</si>
  <si>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</si>
  <si>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</si>
  <si>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</si>
  <si>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</si>
  <si>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</si>
  <si>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</si>
  <si>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</si>
  <si>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</si>
  <si>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</si>
  <si>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</si>
  <si>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</si>
  <si>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</si>
  <si>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</si>
  <si>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</si>
  <si>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</si>
  <si>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</si>
  <si>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</si>
  <si>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</si>
  <si>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</si>
  <si>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</si>
  <si>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</si>
  <si>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</si>
  <si>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</si>
  <si>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</si>
  <si>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</si>
  <si>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</si>
  <si>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</si>
  <si>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</si>
  <si>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</si>
  <si>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</si>
  <si>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</si>
  <si>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</si>
  <si>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</si>
  <si>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</si>
  <si>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</si>
  <si>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</si>
  <si>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</si>
  <si>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</si>
  <si>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</si>
  <si>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</si>
  <si>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</si>
  <si>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</si>
  <si>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</si>
  <si>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</si>
  <si>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</si>
  <si>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</si>
  <si>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</si>
  <si>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</si>
  <si>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</si>
  <si>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</si>
  <si>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</si>
  <si>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</si>
  <si>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</si>
  <si>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</si>
  <si>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</si>
  <si>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</si>
  <si>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</si>
  <si>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</si>
  <si>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</si>
  <si>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</si>
  <si>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</si>
  <si>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</si>
  <si>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</si>
  <si>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</si>
  <si>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</si>
  <si>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</si>
  <si>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</si>
  <si>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</si>
  <si>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</si>
  <si>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</si>
  <si>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</si>
  <si>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</si>
  <si>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</si>
  <si>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</si>
  <si>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</si>
  <si>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</si>
  <si>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</si>
  <si>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</si>
  <si>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</si>
  <si>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</si>
  <si>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</si>
  <si>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</si>
  <si>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</si>
  <si>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</si>
  <si>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</si>
  <si>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</si>
  <si>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</si>
  <si>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</si>
  <si>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</si>
  <si>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</si>
  <si>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</si>
  <si>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</si>
  <si>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</si>
  <si>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</si>
  <si>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</si>
  <si>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</si>
  <si>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</si>
  <si>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</si>
  <si>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</si>
  <si>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</si>
  <si>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</si>
  <si>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</si>
  <si>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</si>
  <si>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</si>
  <si>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</si>
  <si>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</si>
  <si>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</si>
  <si>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</si>
  <si>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</si>
  <si>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</si>
  <si>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</si>
  <si>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</si>
  <si>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</si>
  <si>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</si>
  <si>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</si>
  <si>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</si>
  <si>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</si>
  <si>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</si>
  <si>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</si>
  <si>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</si>
  <si>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</si>
  <si>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</si>
  <si>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</si>
  <si>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</si>
  <si>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</si>
  <si>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</si>
  <si>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</si>
  <si>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</si>
  <si>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</si>
  <si>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</si>
  <si>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</si>
  <si>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</si>
  <si>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</si>
  <si>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</si>
  <si>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</si>
  <si>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</si>
  <si>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</si>
  <si>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</si>
  <si>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</si>
  <si>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</si>
  <si>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</si>
  <si>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</si>
  <si>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</si>
  <si>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</si>
  <si>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</si>
  <si>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</si>
  <si>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</si>
  <si>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</si>
  <si>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</si>
  <si>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</si>
  <si>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</si>
  <si>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</si>
  <si>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</si>
  <si>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</si>
  <si>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</si>
  <si>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</si>
  <si>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</si>
  <si>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</si>
  <si>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</si>
  <si>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</si>
  <si>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</si>
  <si>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</si>
  <si>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</si>
  <si>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</si>
  <si>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</si>
  <si>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</si>
  <si>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</si>
  <si>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</si>
  <si>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</si>
  <si>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</si>
  <si>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</si>
  <si>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</si>
  <si>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</si>
  <si>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</si>
  <si>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</si>
  <si>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</si>
  <si>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</si>
  <si>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</si>
  <si>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</si>
  <si>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</si>
  <si>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</si>
  <si>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</si>
  <si>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</si>
  <si>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</si>
  <si>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</si>
  <si>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</si>
  <si>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</si>
  <si>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</si>
  <si>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</si>
  <si>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</si>
  <si>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</si>
  <si>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</si>
  <si>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</si>
  <si>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</si>
  <si>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</si>
  <si>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</si>
  <si>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</si>
  <si>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</si>
  <si>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</si>
  <si>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</si>
  <si>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</si>
  <si>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</si>
  <si>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</si>
  <si>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</si>
  <si>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</si>
  <si>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</si>
  <si>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</si>
  <si>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</si>
  <si>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</si>
  <si>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</si>
  <si>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</si>
  <si>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</si>
  <si>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</si>
  <si>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</si>
  <si>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</si>
  <si>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</si>
  <si>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</si>
  <si>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</si>
  <si>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</si>
  <si>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</si>
  <si>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</si>
  <si>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</si>
  <si>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</si>
  <si>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</si>
  <si>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</si>
  <si>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</si>
  <si>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</si>
  <si>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</si>
  <si>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</si>
  <si>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</si>
  <si>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</si>
  <si>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</si>
  <si>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</si>
  <si>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</si>
  <si>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</si>
  <si>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</si>
  <si>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</si>
  <si>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</si>
  <si>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</si>
  <si>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</si>
  <si>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</si>
  <si>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</si>
  <si>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</si>
  <si>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</si>
  <si>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</si>
  <si>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</si>
  <si>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</si>
  <si>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</si>
  <si>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</si>
  <si>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</si>
  <si>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</si>
  <si>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</si>
  <si>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</si>
  <si>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</si>
  <si>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</si>
  <si>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</si>
  <si>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</si>
  <si>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</si>
  <si>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</si>
  <si>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</si>
  <si>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</si>
  <si>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</si>
  <si>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</si>
  <si>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</si>
  <si>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</si>
  <si>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</si>
  <si>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</si>
  <si>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</si>
  <si>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</si>
  <si>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</si>
  <si>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</si>
  <si>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</si>
  <si>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</si>
  <si>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</si>
  <si>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</si>
  <si>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</si>
  <si>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</si>
  <si>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</si>
  <si>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</si>
  <si>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</si>
  <si>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</si>
  <si>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</si>
  <si>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</si>
  <si>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</si>
  <si>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</si>
  <si>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</si>
  <si>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</si>
  <si>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</si>
  <si>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</si>
  <si>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</si>
  <si>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</si>
  <si>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</si>
  <si>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</si>
  <si>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</si>
  <si>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</si>
  <si>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</si>
  <si>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</si>
  <si>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</si>
  <si>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</si>
  <si>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</si>
  <si>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</si>
  <si>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</si>
  <si>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</si>
  <si>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</si>
  <si>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</si>
  <si>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</si>
  <si>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</si>
  <si>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</si>
  <si>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</si>
  <si>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</si>
  <si>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</si>
  <si>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</si>
  <si>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</si>
  <si>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</si>
  <si>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</si>
  <si>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</si>
  <si>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</si>
  <si>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</si>
  <si>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</si>
  <si>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</si>
  <si>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</si>
  <si>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</si>
  <si>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</si>
  <si>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</si>
  <si>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</si>
  <si>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</si>
  <si>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</si>
  <si>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</si>
  <si>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</si>
  <si>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</si>
  <si>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</si>
  <si>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</si>
  <si>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</si>
  <si>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</si>
  <si>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</si>
  <si>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</si>
  <si>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</si>
  <si>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</si>
  <si>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</si>
  <si>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</si>
  <si>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</si>
  <si>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</si>
  <si>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</si>
  <si>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</si>
  <si>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</si>
  <si>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</si>
  <si>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</si>
  <si>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</si>
  <si>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</si>
  <si>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</si>
  <si>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</si>
  <si>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</si>
  <si>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</si>
  <si>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</si>
  <si>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</si>
  <si>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</si>
  <si>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</si>
  <si>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</si>
  <si>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</si>
  <si>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</si>
  <si>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</si>
  <si>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</si>
  <si>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</si>
  <si>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</si>
  <si>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</si>
  <si>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</si>
  <si>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</si>
  <si>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</si>
  <si>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</si>
  <si>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</si>
  <si>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</si>
  <si>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</si>
  <si>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</si>
  <si>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</si>
  <si>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</si>
  <si>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</si>
  <si>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</si>
  <si>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</si>
  <si>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</si>
  <si>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</si>
  <si>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</si>
  <si>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</si>
  <si>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</si>
  <si>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</si>
  <si>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</si>
  <si>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</si>
  <si>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</si>
  <si>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</si>
  <si>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</si>
  <si>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</si>
  <si>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</si>
  <si>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</si>
  <si>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</si>
  <si>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</si>
  <si>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</si>
  <si>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</si>
  <si>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</si>
  <si>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</si>
  <si>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</si>
  <si>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</si>
  <si>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</si>
  <si>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</si>
  <si>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</si>
  <si>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</si>
  <si>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</si>
  <si>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</si>
  <si>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</si>
  <si>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</si>
  <si>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</si>
  <si>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</si>
  <si>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</si>
  <si>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</si>
  <si>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</si>
  <si>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</si>
  <si>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</si>
  <si>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</si>
  <si>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</si>
  <si>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</si>
  <si>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</si>
  <si>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</si>
  <si>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</si>
  <si>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</si>
  <si>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</si>
  <si>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</si>
  <si>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</si>
  <si>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</si>
  <si>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</si>
  <si>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</si>
  <si>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</si>
  <si>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</si>
  <si>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</si>
  <si>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</si>
  <si>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</si>
  <si>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</si>
  <si>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</si>
  <si>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</si>
  <si>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</si>
  <si>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</si>
  <si>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</si>
  <si>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</si>
  <si>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</si>
  <si>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</si>
  <si>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</si>
  <si>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</si>
  <si>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</si>
  <si>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</si>
  <si>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</si>
  <si>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</si>
  <si>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</si>
  <si>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</si>
  <si>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</si>
  <si>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</si>
  <si>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</si>
  <si>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</si>
  <si>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</si>
  <si>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</si>
  <si>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</si>
  <si>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</si>
  <si>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</si>
  <si>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</si>
  <si>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</si>
  <si>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</si>
  <si>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</si>
  <si>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</si>
  <si>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</si>
  <si>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</si>
  <si>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</si>
  <si>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</si>
  <si>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</si>
  <si>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</si>
  <si>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</si>
  <si>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</si>
  <si>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</si>
  <si>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</si>
  <si>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</si>
  <si>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</si>
  <si>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</si>
  <si>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</si>
  <si>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</si>
  <si>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</si>
  <si>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</si>
  <si>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</si>
  <si>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</si>
  <si>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</si>
  <si>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</si>
  <si>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</si>
  <si>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</si>
  <si>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</si>
  <si>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</si>
  <si>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</si>
  <si>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</si>
  <si>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</si>
  <si>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</si>
  <si>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</si>
  <si>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</si>
  <si>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</si>
  <si>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</si>
  <si>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</si>
  <si>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</si>
  <si>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</si>
  <si>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</si>
  <si>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</si>
  <si>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</si>
  <si>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</si>
  <si>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</si>
  <si>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</si>
  <si>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</si>
  <si>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</si>
  <si>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</si>
  <si>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</si>
  <si>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</si>
  <si>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</si>
  <si>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</si>
  <si>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</si>
  <si>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</si>
  <si>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</si>
  <si>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</si>
  <si>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</si>
  <si>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</si>
  <si>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</si>
  <si>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</si>
  <si>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</si>
  <si>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</si>
  <si>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</si>
  <si>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</si>
  <si>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</si>
  <si>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</si>
  <si>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</si>
  <si>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</si>
  <si>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</si>
  <si>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</si>
  <si>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</si>
  <si>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</si>
  <si>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</si>
  <si>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</si>
  <si>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</si>
  <si>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</si>
  <si>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</si>
  <si>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</si>
  <si>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</si>
  <si>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</si>
  <si>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</si>
  <si>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</si>
  <si>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</si>
  <si>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</si>
  <si>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</si>
  <si>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</si>
  <si>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</si>
  <si>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</si>
  <si>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</si>
  <si>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</si>
  <si>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</si>
  <si>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</si>
  <si>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</si>
  <si>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</si>
  <si>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</si>
  <si>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</si>
  <si>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</si>
  <si>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</si>
  <si>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</si>
  <si>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</si>
  <si>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</si>
  <si>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</si>
  <si>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</si>
  <si>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</si>
  <si>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</si>
  <si>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</si>
  <si>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</si>
  <si>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</si>
  <si>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</si>
  <si>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</si>
  <si>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</si>
  <si>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</si>
  <si>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</si>
  <si>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</si>
  <si>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</si>
  <si>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</si>
  <si>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</si>
  <si>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</si>
  <si>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</si>
  <si>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</si>
  <si>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</si>
  <si>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</si>
  <si>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</si>
  <si>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</si>
  <si>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</si>
  <si>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</si>
  <si>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</si>
  <si>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</si>
  <si>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</si>
  <si>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</si>
  <si>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</si>
  <si>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</si>
  <si>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</si>
  <si>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</si>
  <si>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</si>
  <si>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</si>
  <si>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</si>
  <si>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</si>
  <si>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</si>
  <si>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</si>
  <si>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</si>
  <si>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</si>
  <si>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</si>
  <si>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</si>
  <si>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</si>
  <si>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</si>
  <si>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</si>
  <si>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</si>
  <si>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</si>
  <si>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</si>
  <si>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</si>
  <si>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</si>
  <si>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</si>
  <si>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</si>
  <si>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</si>
  <si>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</si>
  <si>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</si>
  <si>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</si>
  <si>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</si>
  <si>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</si>
  <si>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</si>
  <si>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</si>
  <si>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</si>
  <si>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</si>
  <si>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</si>
  <si>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</si>
  <si>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</si>
  <si>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</si>
  <si>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</si>
  <si>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</si>
  <si>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</si>
  <si>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</si>
  <si>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</si>
  <si>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</si>
  <si>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</si>
  <si>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</si>
  <si>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</si>
  <si>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</si>
  <si>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</si>
  <si>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</si>
  <si>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</si>
  <si>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</si>
  <si>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</si>
  <si>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</si>
  <si>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</si>
  <si>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</si>
  <si>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</si>
  <si>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</si>
  <si>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</si>
  <si>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</si>
  <si>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</si>
  <si>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</si>
  <si>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</si>
  <si>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</si>
  <si>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</si>
  <si>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</si>
  <si>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</si>
  <si>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</si>
  <si>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</si>
  <si>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</si>
  <si>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</si>
  <si>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</si>
  <si>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</si>
  <si>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</si>
  <si>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</si>
  <si>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</si>
  <si>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</si>
  <si>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</si>
  <si>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</si>
  <si>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</si>
  <si>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</si>
  <si>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</si>
  <si>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</si>
  <si>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</si>
  <si>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</si>
  <si>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</si>
  <si>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</si>
  <si>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</si>
  <si>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</si>
  <si>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</si>
  <si>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</si>
  <si>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</si>
  <si>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</si>
  <si>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</si>
  <si>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</si>
  <si>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</si>
  <si>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r>
      <rPr>
        <b/>
        <sz val="10"/>
        <color theme="0"/>
        <rFont val="Arial CE"/>
        <family val="2"/>
        <charset val="238"/>
      </rPr>
      <t xml:space="preserve">V tomto liste (hk2017) vkladáte údaje za rok 2017 </t>
    </r>
    <r>
      <rPr>
        <b/>
        <sz val="7"/>
        <color theme="0"/>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HK2016 alebo na ANALYTIKAVUJ </t>
    </r>
  </si>
  <si>
    <t>Hlavnú knihu treba komplet vyplniť, pretože z nej si vyrátame súvahu aktuálny a minulý rok resp. vyplním všetky majetkové tabuľky
POCSTAV</t>
  </si>
  <si>
    <t xml:space="preserve">ÚJ </t>
  </si>
  <si>
    <r>
      <t xml:space="preserve">Účtovná závierka ÚJ k </t>
    </r>
    <r>
      <rPr>
        <b/>
        <sz val="8"/>
        <color rgb="FF0000CC"/>
        <rFont val="Arial Narrow"/>
        <family val="2"/>
        <charset val="238"/>
      </rPr>
      <t>31. decembru 2017</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2017 do 31. decembra 2017</t>
    </r>
  </si>
  <si>
    <t>Subjekt verejného záujmu: Spoločnosť</t>
  </si>
  <si>
    <r>
      <t xml:space="preserve">Účtovná závierka ÚJ </t>
    </r>
    <r>
      <rPr>
        <b/>
        <sz val="8"/>
        <color rgb="FF0000CC"/>
        <rFont val="Arial Narrow"/>
        <family val="2"/>
        <charset val="238"/>
      </rPr>
      <t>k 31. decembra 2016</t>
    </r>
    <r>
      <rPr>
        <sz val="8"/>
        <rFont val="Arial Narrow"/>
        <family val="2"/>
        <charset val="238"/>
      </rPr>
      <t xml:space="preserve">, za predchádzajúce účtovné obdobie, bola schválená valným zhromaždením Spoločnosti </t>
    </r>
    <r>
      <rPr>
        <b/>
        <sz val="8"/>
        <color rgb="FF0000CC"/>
        <rFont val="Arial Narrow"/>
        <family val="2"/>
        <charset val="238"/>
      </rPr>
      <t>27.5.2017</t>
    </r>
    <r>
      <rPr>
        <sz val="8"/>
        <rFont val="Arial Narrow"/>
        <family val="2"/>
        <charset val="238"/>
      </rPr>
      <t>.</t>
    </r>
  </si>
  <si>
    <r>
      <t xml:space="preserve">Valné zhromaždenie dňa </t>
    </r>
    <r>
      <rPr>
        <sz val="8"/>
        <color rgb="FF0000CC"/>
        <rFont val="Arial Narrow"/>
        <family val="2"/>
        <charset val="238"/>
      </rPr>
      <t>02.12.2016</t>
    </r>
    <r>
      <rPr>
        <sz val="8"/>
        <rFont val="Arial Narrow"/>
        <family val="2"/>
        <charset val="238"/>
      </rPr>
      <t xml:space="preserve"> schválilo spoločnosť </t>
    </r>
    <r>
      <rPr>
        <sz val="8"/>
        <color rgb="FF0000CC"/>
        <rFont val="Arial Narrow"/>
        <family val="2"/>
        <charset val="238"/>
      </rPr>
      <t>xy, s.r.o</t>
    </r>
    <r>
      <rPr>
        <sz val="8"/>
        <rFont val="Arial Narrow"/>
        <family val="2"/>
        <charset val="238"/>
      </rPr>
      <t xml:space="preserve">, ako audítora na overenie účtovnej závierky za účtovné obdobie od </t>
    </r>
    <r>
      <rPr>
        <sz val="8"/>
        <color rgb="FF0000CC"/>
        <rFont val="Arial Narrow"/>
        <family val="2"/>
        <charset val="238"/>
      </rPr>
      <t>01.01.2017 do 31.12.2017</t>
    </r>
    <r>
      <rPr>
        <sz val="8"/>
        <rFont val="Arial Narrow"/>
        <family val="2"/>
        <charset val="238"/>
      </rPr>
      <t xml:space="preserve">.
</t>
    </r>
  </si>
  <si>
    <r>
      <t xml:space="preserve">Prehľad o pohybe dlhodobého nehmotného majetku a dlhodobého hmotného majetku od </t>
    </r>
    <r>
      <rPr>
        <sz val="8"/>
        <color rgb="FF0000CC"/>
        <rFont val="Arial Narrow"/>
        <family val="2"/>
        <charset val="238"/>
      </rPr>
      <t>1. januára 2017 do 31. decembra 2017</t>
    </r>
    <r>
      <rPr>
        <sz val="8"/>
        <rFont val="Arial Narrow"/>
        <family val="2"/>
        <charset val="238"/>
      </rPr>
      <t xml:space="preserve"> a za porovnateľné obdobie od </t>
    </r>
    <r>
      <rPr>
        <sz val="8"/>
        <color rgb="FF0000CC"/>
        <rFont val="Arial Narrow"/>
        <family val="2"/>
        <charset val="238"/>
      </rPr>
      <t>1. januára 2016 do 31. decembra 2016</t>
    </r>
    <r>
      <rPr>
        <sz val="8"/>
        <rFont val="Arial Narrow"/>
        <family val="2"/>
        <charset val="238"/>
      </rPr>
      <t xml:space="preserve"> je uvedený v tabuľkách na nasledujúcich stranách.</t>
    </r>
  </si>
  <si>
    <t>E.  Prehľad peňažných tokov k 30.12.2017</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</si>
  <si>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</si>
  <si>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</si>
  <si>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</si>
  <si>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</si>
  <si>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</si>
  <si>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</si>
  <si>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</si>
  <si>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</si>
  <si>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</si>
  <si>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</si>
  <si>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</si>
  <si>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</si>
  <si>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</si>
  <si>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</si>
  <si>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</si>
  <si>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</si>
  <si>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</si>
  <si>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</si>
  <si>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3. Informácie k časti F. písm. a) prílohy č. 3 o dlhodobom nehmotnom majetku</t>
  </si>
  <si>
    <t xml:space="preserve">Komentár </t>
  </si>
  <si>
    <t xml:space="preserve">4. Informácie k časti F. písm. c) prílohy č. 3 o dlhodobom nehmotnom majetku </t>
  </si>
  <si>
    <t>Dlhodobý nehmotný majetok, pri ktorom má účtovná jednotka obmedzené právo s ním nakladať</t>
  </si>
  <si>
    <t>5.  Informácie k časti F. písm. a) prílohy č. 3 o dlhodobom hmotnom majetku</t>
  </si>
  <si>
    <t xml:space="preserve">6. Informácie k časti F. písm. c) prílohy č. 3 o dlhodobom hmotnom majetku </t>
  </si>
  <si>
    <t>Dlhodobý hmotný majetok, pri ktorom má účtovná jednotka obmedzené právo s ním nakladať</t>
  </si>
  <si>
    <t>7. Informácie k časti F. písm. j) prílohy č. 3 o  dlhodobom finančnom majetku</t>
  </si>
  <si>
    <t>Dlhodobý finančný majetok, pri ktorom má účtovná jednotka obmedzené právo s ním nakladať</t>
  </si>
  <si>
    <t xml:space="preserve">8. Informácie k časti F. písm. m) prílohy č. 3 o dlhodobom finančnom </t>
  </si>
  <si>
    <t>9. Informácie k časti F. písm. i) prílohy č. 3 o štruktúre dlhodobého finančného majetku</t>
  </si>
  <si>
    <t xml:space="preserve">10. Informácie k časti F. písm. j) a l) prílohy č. 3 o dlhových CP držaných do splatnosti </t>
  </si>
  <si>
    <t>11. Informácie k časti F. písm. j) a l) prílohy č. 3 o poskytnutých dlhodobých pôžičkách</t>
  </si>
  <si>
    <t>Do splatnosti viac ako päť rokov</t>
  </si>
  <si>
    <t>Do splatnosti od troch rokov do piatich rokov vrátane</t>
  </si>
  <si>
    <t>Do splatnosti  od jedného roka do troch rokov vrátane</t>
  </si>
  <si>
    <t>Do splatnosti do jedného roka vrátane</t>
  </si>
  <si>
    <t>12. Informácie k časti F. písm. o) prílohy č. 3 o opravných položkách k zásobám</t>
  </si>
  <si>
    <t xml:space="preserve">13. Informácie k časti F. písm. p) prílohy č. 3 o zásobách, na ktoré je zriadené záložné právo a o zásobách, pri ktorých má účtovná jednotka obmedzené právo s nimi nakladať </t>
  </si>
  <si>
    <t>Zásoby, pri ktorých má účtovná jednotka obmedzené právo s nimi nakladať</t>
  </si>
  <si>
    <t>14. Informácie k časti F. písm. q) prílohy č. 3 o zákazkovej výrobe a o zákazkovej výstavbe nehnuteľnosti určenej na predaj</t>
  </si>
  <si>
    <t xml:space="preserve">15. Informácie k časti F. písm. r) prílohy č. 3 o vývoji opravnej položky  k pohľadávkam </t>
  </si>
  <si>
    <t xml:space="preserve">16. Informácie k časti F. písm. s) prílohy č. 3 o  vekovej štruktúre pohľadávok </t>
  </si>
  <si>
    <t xml:space="preserve">17. Informácie k časti F. písm. t) a u) prílohy č. 3  o pohľadávkach zabezpečených záložným právom alebo inou formou zabezpečenia   </t>
  </si>
  <si>
    <t>Hodnota pohľadávok, pri ktorých je obmedzené právo s nimi nakladať</t>
  </si>
  <si>
    <t xml:space="preserve">18. Informácie k časti F. písm. w)  prílohy č. 3 o krátkodobom finančnom majetku </t>
  </si>
  <si>
    <t>Emisné kvóty</t>
  </si>
  <si>
    <t>Dlhové CP so splatnosťou do  jedného roka držané do splatnosti</t>
  </si>
  <si>
    <t>Ostatné realizovateľné CP</t>
  </si>
  <si>
    <t>Obstarávanie krátkodobého finančného majetku</t>
  </si>
  <si>
    <t>19. Informácie k časti  F. písm. x) prílohy č. 3 o vývoji opravnej položky ku krátkodobému finančnému majetku</t>
  </si>
  <si>
    <t xml:space="preserve">20. Informácie k časti F. písm. y) prílohy č. 3 o krátkodobom finančnom majetku, na ktorý bolo zriadené záložné právo a o krátkodobom finančnom majetku, pri ktorom má účtovná jednotka obmedzené právo s ním nakladať </t>
  </si>
  <si>
    <t>Krátkodobý  finančný majetok, pri ktorom je obmedzené právo s ním nakladať</t>
  </si>
  <si>
    <t xml:space="preserve">24. Informácie k časti G. písm. a) tretiemu bodu prílohy č. 3 o rozdelení účtovného zisku alebo o vysporiadaní účtovnej straty </t>
  </si>
  <si>
    <t>26. Informácie k časti G. písm. c) a d) prílohy č. 3 o záväzkoch</t>
  </si>
  <si>
    <t>27. Informácie k časti F. písm. v) a časti G. písm. f) prílohy č. 3 o odloženej daňovej pohľadávke alebo o odloženom daňovom záväzku</t>
  </si>
  <si>
    <t>28. Informácie k časti G. písm. g) prílohy č. 3 o záväzkoch zo sociálneho fondu</t>
  </si>
  <si>
    <t>29. Informácie k časti G. písm. h) prílohy č. 3 o vydaných dlhopisoch</t>
  </si>
  <si>
    <t>30. Informácie k časti G. písm. i)  prílohy č. 3 o bankových úveroch, pôžičkách a krátkodobých finančných výpomociach</t>
  </si>
  <si>
    <t>32. Informácie k časti  G. písm. k) prílohy č. 3 o významných položkách derivátov za bežné účtovné obdobie</t>
  </si>
  <si>
    <t>33. Informácie k časti G. písm. l) prílohy č. 3 o položkách zabezpečených derivátmi</t>
  </si>
  <si>
    <t>34. Informácie k časti G. písm. m) prílohy č. 3 o majetku prenajatom formou finančného prenájmu</t>
  </si>
  <si>
    <t>38. Informácie k časti H. písm. g)  prílohy č. 3 o čistom obrate</t>
  </si>
  <si>
    <t>40. Informácie k časti J. písm. a) až e) prílohy č. 3 o daniach z príjmov</t>
  </si>
  <si>
    <t>39. Informácie k časti I. prílohy č. 3 o nákladoch -  voči audítorovi, audítorskej spoločnosti</t>
  </si>
  <si>
    <t>41. Informácie k časti J.  písm. f) a g) prílohy č. 3 o daniach z príjmov</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</si>
  <si>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</si>
  <si>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</si>
  <si>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</si>
  <si>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</si>
  <si>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</si>
  <si>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</si>
  <si>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</si>
  <si>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</si>
  <si>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</si>
  <si>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</si>
  <si>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</si>
  <si>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</si>
  <si>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</si>
  <si>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</si>
  <si>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</si>
  <si>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</si>
  <si>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</si>
  <si>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</si>
  <si>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</si>
  <si>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</si>
  <si>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</si>
  <si>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</si>
  <si>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</si>
  <si>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</si>
  <si>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</si>
  <si>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</si>
  <si>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</si>
  <si>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</si>
  <si>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</si>
  <si>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</si>
  <si>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</si>
  <si>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</si>
  <si>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</si>
  <si>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</si>
  <si>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</si>
  <si>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</si>
  <si>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</si>
  <si>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</si>
  <si>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</si>
  <si>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</si>
  <si>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</si>
  <si>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</si>
  <si>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</si>
  <si>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</si>
  <si>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</si>
  <si>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</si>
  <si>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</si>
  <si>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</si>
  <si>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</si>
  <si>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</si>
  <si>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</si>
  <si>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</si>
  <si>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</si>
  <si>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</si>
  <si>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</si>
  <si>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</si>
  <si>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</si>
  <si>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</si>
  <si>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</si>
  <si>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</si>
  <si>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</si>
  <si>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</si>
  <si>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</si>
  <si>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</si>
  <si>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</si>
  <si>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</si>
  <si>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</si>
  <si>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</si>
  <si>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</si>
  <si>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</si>
  <si>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</si>
  <si>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</si>
  <si>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</si>
  <si>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</si>
  <si>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</si>
  <si>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</si>
  <si>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</si>
  <si>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</si>
  <si>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</si>
  <si>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</si>
  <si>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</si>
  <si>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</si>
  <si>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</si>
  <si>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</si>
  <si>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</si>
  <si>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</si>
  <si>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</si>
  <si>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</si>
  <si>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</si>
  <si>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</si>
  <si>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</si>
  <si>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</si>
  <si>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</si>
  <si>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</si>
  <si>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</si>
  <si>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</si>
  <si>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</si>
  <si>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</si>
  <si>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</si>
  <si>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</si>
  <si>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</si>
  <si>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</si>
  <si>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</si>
  <si>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</si>
  <si>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</si>
  <si>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</si>
  <si>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</si>
  <si>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</si>
  <si>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</si>
  <si>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</si>
  <si>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</si>
  <si>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</si>
  <si>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</si>
  <si>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</si>
  <si>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</si>
  <si>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</si>
  <si>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</si>
  <si>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</si>
  <si>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</si>
  <si>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</si>
  <si>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</si>
  <si>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</si>
  <si>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</si>
  <si>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</si>
  <si>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</si>
  <si>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</si>
  <si>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</si>
  <si>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</si>
  <si>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</si>
  <si>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</si>
  <si>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</si>
  <si>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</si>
  <si>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</si>
  <si>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</si>
  <si>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</si>
  <si>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</si>
  <si>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</si>
  <si>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</si>
  <si>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</si>
  <si>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</si>
  <si>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</si>
  <si>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</si>
  <si>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</si>
  <si>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</si>
  <si>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</si>
  <si>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</si>
  <si>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</si>
  <si>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</si>
  <si>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</si>
  <si>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</si>
  <si>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</si>
  <si>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</si>
  <si>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</si>
  <si>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</si>
  <si>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</si>
  <si>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</si>
  <si>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</si>
  <si>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</si>
  <si>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</si>
  <si>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</si>
  <si>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</si>
  <si>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</si>
  <si>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</si>
  <si>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</si>
  <si>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</si>
  <si>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</si>
  <si>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</si>
  <si>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</si>
  <si>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</si>
  <si>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</si>
  <si>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</si>
  <si>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</si>
  <si>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</si>
  <si>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</si>
  <si>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</si>
  <si>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</si>
  <si>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</si>
  <si>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</si>
  <si>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</si>
  <si>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</si>
  <si>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</si>
  <si>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</si>
  <si>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</si>
  <si>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</si>
  <si>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</si>
  <si>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</si>
  <si>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</si>
  <si>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</si>
  <si>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</si>
  <si>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</si>
  <si>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</si>
  <si>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</si>
  <si>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</si>
  <si>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</si>
  <si>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</si>
  <si>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</si>
  <si>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</si>
  <si>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</si>
  <si>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</si>
  <si>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</si>
  <si>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</si>
  <si>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</si>
  <si>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</si>
  <si>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</si>
  <si>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</si>
  <si>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</si>
  <si>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</si>
  <si>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</si>
  <si>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</si>
  <si>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</si>
  <si>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</si>
  <si>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</si>
  <si>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</si>
  <si>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Poznámky  VUJ+MUJ</t>
  </si>
  <si>
    <t>Celkové výnosy</t>
  </si>
  <si>
    <t>Bankové účty termínované  z toho :</t>
  </si>
  <si>
    <r>
      <rPr>
        <b/>
        <sz val="10"/>
        <color theme="0"/>
        <rFont val="Arial CE"/>
        <family val="2"/>
        <charset val="238"/>
      </rPr>
      <t xml:space="preserve">V tomto liste (hk2016) vkladáte údaje za rok 2016 </t>
    </r>
    <r>
      <rPr>
        <b/>
        <sz val="7"/>
        <color theme="0"/>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</si>
  <si>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 xml:space="preserve">Poznámky Úč POD 3-01
</t>
  </si>
  <si>
    <t>Úč POD</t>
  </si>
  <si>
    <t>UZPODv14_1</t>
  </si>
  <si>
    <t>34121111</t>
  </si>
  <si>
    <t>2020386379</t>
  </si>
  <si>
    <t>RKS Trenčín s.r.o.</t>
  </si>
  <si>
    <t>Súvoz 1/37</t>
  </si>
  <si>
    <t>91101</t>
  </si>
  <si>
    <t>Trenčín</t>
  </si>
  <si>
    <t>TB - horizontka Juaristi</t>
  </si>
  <si>
    <t>EUR</t>
  </si>
  <si>
    <t>1M Euribor + 1,3 % p.a</t>
  </si>
  <si>
    <t>6 M Euribor + 0,89 p.a</t>
  </si>
  <si>
    <t>Uni - credit bank - kontokorent</t>
  </si>
  <si>
    <t>Pôžička Hošták Martin</t>
  </si>
  <si>
    <t>Pôžička Mateička Jozef</t>
  </si>
  <si>
    <t>Pôžička Hrehuš</t>
  </si>
  <si>
    <t>Pôžička Suchý Ľubomír</t>
  </si>
  <si>
    <t>Pôžička Baláž Štefan</t>
  </si>
  <si>
    <t>Pôžička Stano Milan</t>
  </si>
  <si>
    <t>Pôžička Chochlíková Zuzana</t>
  </si>
  <si>
    <t>Pôžička Prekopová Martina</t>
  </si>
  <si>
    <t xml:space="preserve">Pôžička Fehér </t>
  </si>
  <si>
    <t>Pôžička Kasinger Christoph</t>
  </si>
  <si>
    <t>Pôžička Filo Libor</t>
  </si>
  <si>
    <t>Pôžička Stanová Zuzana</t>
  </si>
  <si>
    <t xml:space="preserve">Pôžička Hauser Werner </t>
  </si>
  <si>
    <t>032/ 7416 103</t>
  </si>
  <si>
    <t>zstanova@rks.sk</t>
  </si>
  <si>
    <t>1 M Euribor + 1,20 % p.a</t>
  </si>
  <si>
    <t xml:space="preserve">Pohľadávky z obchodného styku </t>
  </si>
  <si>
    <t>SE Predaj</t>
  </si>
  <si>
    <t>Výpis OR  Okresného súdu Trenčín, Oddiel Sro, vlžka č. 643/R</t>
  </si>
  <si>
    <r>
      <t xml:space="preserve">Účtovná závierka Spoločnosti k </t>
    </r>
    <r>
      <rPr>
        <sz val="8"/>
        <color rgb="FF0000CC"/>
        <rFont val="Arial Narrow"/>
        <family val="2"/>
        <charset val="238"/>
      </rPr>
      <t>31.12.2016</t>
    </r>
    <r>
      <rPr>
        <sz val="8"/>
        <rFont val="Arial Narrow"/>
        <family val="2"/>
        <charset val="238"/>
      </rPr>
      <t xml:space="preserve"> spolu so správou audítora o overení účtovnej závierky k </t>
    </r>
    <r>
      <rPr>
        <sz val="8"/>
        <color rgb="FF0000CC"/>
        <rFont val="Arial Narrow"/>
        <family val="2"/>
        <charset val="238"/>
      </rPr>
      <t>31.12.2016</t>
    </r>
    <r>
      <rPr>
        <sz val="8"/>
        <rFont val="Arial Narrow"/>
        <family val="2"/>
        <charset val="238"/>
      </rPr>
      <t xml:space="preserve"> a výročnou správou a dodatkom správy audítora o overení súladu výročnej správy s účtovnou závierkou bola uložená do registra účtovných závierok dňa</t>
    </r>
    <r>
      <rPr>
        <sz val="8"/>
        <color rgb="FFFF0000"/>
        <rFont val="Arial Narrow"/>
        <family val="2"/>
        <charset val="238"/>
      </rPr>
      <t xml:space="preserve"> 29.3.2017</t>
    </r>
    <r>
      <rPr>
        <sz val="8"/>
        <rFont val="Arial Narrow"/>
        <family val="2"/>
        <charset val="238"/>
      </rPr>
      <t xml:space="preserve"> a 19.4.2017.</t>
    </r>
  </si>
  <si>
    <t>WCF</t>
  </si>
  <si>
    <t>Milan  Svorada</t>
  </si>
  <si>
    <t>faktúry</t>
  </si>
  <si>
    <t>letenky</t>
  </si>
  <si>
    <t>Typ výrobkov, tovarov, služieb - 601</t>
  </si>
  <si>
    <t>Typ výrobkov, tovarov, služieb  -602</t>
  </si>
  <si>
    <t>Typ výrobkov, tovarov, služieb -604</t>
  </si>
  <si>
    <t>Tuzemsko</t>
  </si>
  <si>
    <t>Zahraničie</t>
  </si>
  <si>
    <t>predaj materiálu</t>
  </si>
  <si>
    <t>výnos z poistenia</t>
  </si>
  <si>
    <t>predaj NIM a HIM</t>
  </si>
  <si>
    <t>Mechanické opracovanie</t>
  </si>
  <si>
    <t>Preprava</t>
  </si>
  <si>
    <t>Zvarovanie</t>
  </si>
  <si>
    <t>Lakovanie</t>
  </si>
  <si>
    <t>Spotreba el. energie</t>
  </si>
  <si>
    <t>Opravy</t>
  </si>
  <si>
    <t>úroky z pôžičiek a úveru</t>
  </si>
  <si>
    <t>poplatok za sprac. úveru</t>
  </si>
  <si>
    <t>SK- Trans, s.r.o.</t>
  </si>
  <si>
    <t>MIJA- mont,s.r.o., poistné</t>
  </si>
  <si>
    <t>JAMP Svorada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</si>
</sst>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
    <numFmt numFmtId="165" formatCode="mm/"/>
    <numFmt numFmtId="166" formatCode="yyyy"/>
    <numFmt numFmtId="167" formatCode="#,##0.0"/>
    <numFmt numFmtId="168" formatCode="0.0%"/>
  </numFmts>
  <fonts count="111" x14ac:knownFonts="1">
    <font>
      <sz val="11"/>
      <color theme="1"/>
      <name val="Calibri"/>
      <family val="2"/>
      <charset val="238"/>
      <scheme val="minor"/>
    </font>
    <font>
      <sz val="10"/>
      <name val="Arial CE"/>
      <family val="2"/>
      <charset val="238"/>
    </font>
    <font>
      <sz val="10"/>
      <color rgb="FFFF0000"/>
      <name val="Arial CE"/>
      <family val="2"/>
      <charset val="238"/>
    </font>
    <font>
      <sz val="10"/>
      <name val="Arial CE"/>
      <family val="2"/>
      <charset val="238"/>
    </font>
    <font>
      <sz val="10"/>
      <color theme="0"/>
      <name val="Arial CE"/>
      <family val="2"/>
      <charset val="238"/>
    </font>
    <font>
      <sz val="12"/>
      <color theme="0"/>
      <name val="Arial Narrow"/>
      <family val="2"/>
      <charset val="238"/>
    </font>
    <font>
      <b/>
      <sz val="10"/>
      <color theme="0"/>
      <name val="Arial CE"/>
      <family val="2"/>
      <charset val="238"/>
    </font>
    <font>
      <u/>
      <sz val="11.5"/>
      <color indexed="12"/>
      <name val="Arial CE"/>
      <family val="2"/>
      <charset val="238"/>
    </font>
    <font>
      <u/>
      <sz val="12"/>
      <color theme="0"/>
      <name val="Arial Narrow"/>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family val="2"/>
      <charset val="238"/>
    </font>
    <font>
      <sz val="10"/>
      <color indexed="10"/>
      <name val="Arial CE"/>
      <family val="2"/>
      <charset val="238"/>
    </font>
    <font>
      <sz val="10"/>
      <name val="MS Sans Serif"/>
      <family val="2"/>
      <charset val="238"/>
    </font>
    <font>
      <b/>
      <sz val="9"/>
      <color theme="0"/>
      <name val="Arial CE"/>
      <family val="2"/>
      <charset val="238"/>
    </font>
    <font>
      <sz val="14"/>
      <color theme="0"/>
      <name val="Arial CE"/>
      <family val="2"/>
      <charset val="238"/>
    </font>
    <font>
      <sz val="10"/>
      <color rgb="FFFF0000"/>
      <name val="Arial CE"/>
      <family val="2"/>
      <charset val="238"/>
    </font>
    <font>
      <b/>
      <sz val="7"/>
      <color theme="0"/>
      <name val="Arial CE"/>
      <family val="2"/>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theme="0"/>
      <name val="Arial CE"/>
      <family val="2"/>
      <charset val="238"/>
    </font>
    <font>
      <b/>
      <sz val="8"/>
      <color theme="0"/>
      <name val="Arial"/>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name val="Arial CE"/>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family val="2"/>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0"/>
      <color indexed="8"/>
      <name val="Times New Roman"/>
      <family val="1"/>
      <charset val="238"/>
    </font>
    <font>
      <sz val="11"/>
      <color theme="1"/>
      <name val="Times New Roman"/>
      <family val="1"/>
      <charset val="238"/>
    </font>
    <font>
      <b/>
      <sz val="12"/>
      <name val="Times New Roman"/>
      <family val="1"/>
      <charset val="238"/>
    </font>
    <font>
      <sz val="10"/>
      <color indexed="8"/>
      <name val="Times New Roman"/>
      <family val="1"/>
      <charset val="238"/>
    </font>
    <font>
      <sz val="10"/>
      <color indexed="9"/>
      <name val="Times New Roman"/>
      <family val="1"/>
      <charset val="238"/>
    </font>
    <font>
      <b/>
      <sz val="10"/>
      <color indexed="9"/>
      <name val="Times New Roman"/>
      <family val="1"/>
      <charset val="238"/>
    </font>
    <font>
      <b/>
      <sz val="11"/>
      <name val="Times New Roman"/>
      <family val="1"/>
      <charset val="238"/>
    </font>
    <font>
      <b/>
      <sz val="10"/>
      <color theme="0"/>
      <name val="Times New Roman"/>
      <family val="1"/>
      <charset val="238"/>
    </font>
    <font>
      <sz val="10"/>
      <color theme="0"/>
      <name val="Times New Roman"/>
      <family val="1"/>
      <charset val="238"/>
    </font>
    <font>
      <b/>
      <sz val="11"/>
      <color theme="1"/>
      <name val="Times New Roman"/>
      <family val="1"/>
      <charset val="238"/>
    </font>
    <font>
      <sz val="8"/>
      <name val="Times New Roman"/>
      <family val="1"/>
      <charset val="238"/>
    </font>
    <font>
      <b/>
      <sz val="8"/>
      <name val="Times New Roman"/>
      <family val="1"/>
      <charset val="238"/>
    </font>
    <font>
      <sz val="10"/>
      <color theme="1"/>
      <name val="Times New Roman"/>
      <family val="1"/>
      <charset val="238"/>
    </font>
    <font>
      <sz val="9"/>
      <color indexed="81"/>
      <name val="Segoe UI"/>
      <family val="2"/>
      <charset val="238"/>
    </font>
    <font>
      <b/>
      <sz val="9"/>
      <color indexed="10"/>
      <name val="Tahoma"/>
      <family val="2"/>
      <charset val="238"/>
    </font>
    <font>
      <b/>
      <sz val="5"/>
      <name val="Arial Narrow"/>
      <family val="2"/>
      <charset val="238"/>
    </font>
    <font>
      <b/>
      <sz val="9"/>
      <color theme="1"/>
      <name val="Arial Narrow"/>
      <family val="2"/>
      <charset val="238"/>
    </font>
    <font>
      <sz val="9"/>
      <color rgb="FFFF0000"/>
      <name val="Arial Narrow"/>
      <family val="2"/>
      <charset val="238"/>
    </font>
    <font>
      <sz val="4"/>
      <name val="Arial Narrow"/>
      <family val="2"/>
      <charset val="238"/>
    </font>
  </fonts>
  <fills count="34">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rgb="FFCCECFF"/>
        <bgColor indexed="64"/>
      </patternFill>
    </fill>
    <fill>
      <patternFill patternType="solid">
        <fgColor theme="0"/>
        <bgColor indexed="64"/>
      </patternFill>
    </fill>
    <fill>
      <patternFill patternType="solid">
        <fgColor rgb="FFCCFFCC"/>
        <bgColor indexed="64"/>
      </patternFill>
    </fill>
    <fill>
      <patternFill patternType="solid">
        <fgColor rgb="FF99CCFF"/>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s>
  <borders count="78">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right/>
      <top style="thin">
        <color indexed="64"/>
      </top>
      <bottom style="thin">
        <color theme="0" tint="-4.9989318521683403E-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s>
  <cellStyleXfs count="19">
    <xf numFmtId="0" fontId="0" fillId="0" borderId="0"/>
    <xf numFmtId="0" fontId="1" fillId="0" borderId="0"/>
    <xf numFmtId="0" fontId="7" fillId="0" borderId="0" applyNumberFormat="0" applyFill="0" applyBorder="0" applyAlignment="0" applyProtection="0">
      <alignment vertical="top"/>
      <protection locked="0"/>
    </xf>
    <xf numFmtId="0" fontId="10" fillId="0" borderId="0"/>
    <xf numFmtId="0" fontId="18" fillId="0" borderId="0"/>
    <xf numFmtId="0" fontId="21" fillId="0" borderId="0"/>
    <xf numFmtId="0" fontId="26" fillId="0" borderId="0"/>
    <xf numFmtId="0" fontId="21" fillId="0" borderId="0"/>
    <xf numFmtId="0" fontId="26" fillId="0" borderId="0" applyNumberFormat="0" applyFill="0" applyBorder="0" applyAlignment="0" applyProtection="0"/>
    <xf numFmtId="0" fontId="65" fillId="0" borderId="0"/>
    <xf numFmtId="0" fontId="66" fillId="2" borderId="0" applyNumberFormat="0" applyBorder="0" applyAlignment="0" applyProtection="0"/>
    <xf numFmtId="0" fontId="70" fillId="3" borderId="1" applyNumberFormat="0" applyFont="0" applyAlignment="0" applyProtection="0"/>
    <xf numFmtId="0" fontId="21" fillId="0" borderId="0"/>
    <xf numFmtId="0" fontId="3" fillId="0" borderId="0"/>
    <xf numFmtId="0" fontId="26" fillId="0" borderId="0"/>
    <xf numFmtId="0" fontId="89" fillId="0" borderId="0"/>
    <xf numFmtId="0" fontId="26" fillId="0" borderId="0"/>
    <xf numFmtId="9" fontId="89" fillId="0" borderId="0" applyFont="0" applyFill="0" applyBorder="0" applyAlignment="0" applyProtection="0"/>
    <xf numFmtId="9" fontId="1" fillId="0" borderId="0" applyFont="0" applyFill="0" applyBorder="0" applyAlignment="0" applyProtection="0"/>
  </cellStyleXfs>
  <cellXfs count="1534">
    <xf numFmtId="0" fontId="0" fillId="0" borderId="0" xfId="0"/>
    <xf numFmtId="0" fontId="2" fillId="0" borderId="0" xfId="1" applyFont="1" applyAlignment="1" applyProtection="1">
      <alignment horizontal="center"/>
      <protection locked="0" hidden="1"/>
    </xf>
    <xf numFmtId="0" fontId="1" fillId="0" borderId="0" xfId="1"/>
    <xf numFmtId="0" fontId="1" fillId="0" borderId="0" xfId="1" applyProtection="1">
      <protection hidden="1"/>
    </xf>
    <xf numFmtId="0" fontId="1" fillId="0" borderId="0" xfId="1" applyFill="1" applyProtection="1">
      <protection hidden="1"/>
    </xf>
    <xf numFmtId="0" fontId="9" fillId="0" borderId="0" xfId="1" applyNumberFormat="1" applyFont="1" applyProtection="1">
      <protection hidden="1"/>
    </xf>
    <xf numFmtId="0" fontId="9" fillId="0" borderId="0" xfId="3" applyNumberFormat="1" applyFont="1" applyProtection="1">
      <protection hidden="1"/>
    </xf>
    <xf numFmtId="0" fontId="9" fillId="0" borderId="0" xfId="3" applyNumberFormat="1" applyFont="1" applyAlignment="1" applyProtection="1">
      <alignment horizontal="right"/>
      <protection hidden="1"/>
    </xf>
    <xf numFmtId="0" fontId="9" fillId="0" borderId="0" xfId="3" applyNumberFormat="1" applyFont="1" applyBorder="1" applyProtection="1">
      <protection hidden="1"/>
    </xf>
    <xf numFmtId="0" fontId="9" fillId="0" borderId="0" xfId="3" applyNumberFormat="1" applyFont="1" applyBorder="1" applyAlignment="1" applyProtection="1">
      <alignment horizontal="center"/>
      <protection hidden="1"/>
    </xf>
    <xf numFmtId="0" fontId="9" fillId="0" borderId="0" xfId="3" applyNumberFormat="1" applyFont="1" applyAlignment="1" applyProtection="1">
      <protection hidden="1"/>
    </xf>
    <xf numFmtId="0" fontId="13" fillId="0" borderId="0" xfId="3" applyNumberFormat="1" applyFont="1" applyProtection="1">
      <protection hidden="1"/>
    </xf>
    <xf numFmtId="0" fontId="13" fillId="0" borderId="0" xfId="3" applyNumberFormat="1" applyFont="1" applyFill="1" applyAlignment="1" applyProtection="1">
      <alignment horizontal="center" wrapText="1"/>
      <protection hidden="1"/>
    </xf>
    <xf numFmtId="0" fontId="13" fillId="0" borderId="0" xfId="3" applyNumberFormat="1" applyFont="1" applyFill="1" applyAlignment="1" applyProtection="1">
      <alignment wrapText="1"/>
      <protection hidden="1"/>
    </xf>
    <xf numFmtId="0" fontId="13" fillId="0" borderId="0" xfId="3" applyNumberFormat="1" applyFont="1" applyFill="1" applyAlignment="1" applyProtection="1">
      <alignment vertical="center"/>
      <protection hidden="1"/>
    </xf>
    <xf numFmtId="0" fontId="13" fillId="0" borderId="0" xfId="3" applyNumberFormat="1" applyFont="1" applyAlignment="1" applyProtection="1">
      <alignment wrapText="1"/>
      <protection hidden="1"/>
    </xf>
    <xf numFmtId="0" fontId="9" fillId="0" borderId="6" xfId="3" applyNumberFormat="1" applyFont="1" applyBorder="1" applyAlignment="1" applyProtection="1">
      <alignment horizontal="center" vertical="center"/>
      <protection hidden="1"/>
    </xf>
    <xf numFmtId="0" fontId="9" fillId="0" borderId="6" xfId="3" applyNumberFormat="1" applyFont="1" applyBorder="1" applyAlignment="1" applyProtection="1">
      <alignment horizontal="center" vertical="center"/>
      <protection locked="0" hidden="1"/>
    </xf>
    <xf numFmtId="0" fontId="13" fillId="0" borderId="0" xfId="3" applyNumberFormat="1" applyFont="1" applyAlignment="1" applyProtection="1">
      <protection hidden="1"/>
    </xf>
    <xf numFmtId="0" fontId="9" fillId="0" borderId="6" xfId="3" applyNumberFormat="1" applyFont="1" applyBorder="1" applyAlignment="1" applyProtection="1">
      <alignment horizontal="center"/>
      <protection hidden="1"/>
    </xf>
    <xf numFmtId="0" fontId="9" fillId="0" borderId="0" xfId="3" applyNumberFormat="1" applyFont="1" applyBorder="1" applyAlignment="1" applyProtection="1">
      <alignment horizontal="center" vertical="center"/>
      <protection hidden="1"/>
    </xf>
    <xf numFmtId="0" fontId="14" fillId="0" borderId="0" xfId="3" applyNumberFormat="1" applyFont="1" applyProtection="1">
      <protection hidden="1"/>
    </xf>
    <xf numFmtId="0" fontId="9" fillId="0" borderId="0" xfId="3" applyNumberFormat="1" applyFont="1" applyAlignment="1" applyProtection="1">
      <alignment horizontal="center" vertical="center"/>
      <protection hidden="1"/>
    </xf>
    <xf numFmtId="0" fontId="9" fillId="0" borderId="0" xfId="3" applyNumberFormat="1" applyFont="1" applyBorder="1" applyAlignment="1" applyProtection="1">
      <alignment horizontal="left" vertical="center"/>
      <protection hidden="1"/>
    </xf>
    <xf numFmtId="0" fontId="15" fillId="0" borderId="0" xfId="1" applyNumberFormat="1" applyFont="1" applyProtection="1">
      <protection hidden="1"/>
    </xf>
    <xf numFmtId="0" fontId="16" fillId="0" borderId="0" xfId="3" applyNumberFormat="1" applyFont="1" applyProtection="1">
      <protection hidden="1"/>
    </xf>
    <xf numFmtId="0" fontId="17" fillId="0" borderId="0" xfId="3" applyNumberFormat="1" applyFont="1" applyProtection="1">
      <protection hidden="1"/>
    </xf>
    <xf numFmtId="0" fontId="17" fillId="0" borderId="0" xfId="3" applyNumberFormat="1" applyFont="1" applyBorder="1" applyAlignment="1" applyProtection="1">
      <alignment horizontal="left" vertical="center"/>
      <protection hidden="1"/>
    </xf>
    <xf numFmtId="0" fontId="17" fillId="0" borderId="0" xfId="3" applyNumberFormat="1" applyFont="1" applyBorder="1" applyProtection="1">
      <protection hidden="1"/>
    </xf>
    <xf numFmtId="0" fontId="9" fillId="0" borderId="0" xfId="1" applyNumberFormat="1" applyFont="1" applyBorder="1" applyProtection="1">
      <protection hidden="1"/>
    </xf>
    <xf numFmtId="0" fontId="17" fillId="0" borderId="0" xfId="3" applyNumberFormat="1" applyFont="1" applyBorder="1" applyAlignment="1" applyProtection="1">
      <protection hidden="1"/>
    </xf>
    <xf numFmtId="0" fontId="18" fillId="0" borderId="0" xfId="1" applyFont="1" applyFill="1" applyProtection="1">
      <protection hidden="1"/>
    </xf>
    <xf numFmtId="49" fontId="18" fillId="0" borderId="0" xfId="1" applyNumberFormat="1" applyFont="1" applyProtection="1">
      <protection hidden="1"/>
    </xf>
    <xf numFmtId="0" fontId="20" fillId="0" borderId="0" xfId="1" applyFont="1" applyFill="1" applyAlignment="1" applyProtection="1">
      <alignment horizontal="center"/>
      <protection hidden="1"/>
    </xf>
    <xf numFmtId="49" fontId="18" fillId="0" borderId="0" xfId="1" applyNumberFormat="1" applyFont="1" applyFill="1" applyProtection="1">
      <protection hidden="1"/>
    </xf>
    <xf numFmtId="0" fontId="24" fillId="0" borderId="0" xfId="1" applyFont="1" applyProtection="1">
      <protection hidden="1"/>
    </xf>
    <xf numFmtId="49" fontId="18" fillId="0" borderId="6" xfId="1" applyNumberFormat="1" applyFont="1" applyFill="1" applyBorder="1" applyAlignment="1" applyProtection="1">
      <protection locked="0" hidden="1"/>
    </xf>
    <xf numFmtId="1" fontId="18" fillId="6" borderId="6" xfId="4" applyNumberFormat="1" applyFont="1" applyFill="1" applyBorder="1" applyAlignment="1" applyProtection="1">
      <protection hidden="1"/>
    </xf>
    <xf numFmtId="4" fontId="18" fillId="0" borderId="6" xfId="1" applyNumberFormat="1" applyFont="1" applyFill="1" applyBorder="1" applyAlignment="1" applyProtection="1">
      <protection locked="0" hidden="1"/>
    </xf>
    <xf numFmtId="4" fontId="27" fillId="0" borderId="6" xfId="6" applyNumberFormat="1" applyFont="1" applyFill="1" applyBorder="1" applyAlignment="1" applyProtection="1">
      <protection locked="0" hidden="1"/>
    </xf>
    <xf numFmtId="0" fontId="28" fillId="0" borderId="0" xfId="1" applyFont="1" applyFill="1" applyAlignment="1" applyProtection="1">
      <protection hidden="1"/>
    </xf>
    <xf numFmtId="0" fontId="18" fillId="0" borderId="0" xfId="1" applyFont="1" applyAlignment="1" applyProtection="1">
      <protection hidden="1"/>
    </xf>
    <xf numFmtId="0" fontId="18" fillId="0" borderId="0" xfId="1" applyFont="1" applyFill="1" applyAlignment="1" applyProtection="1">
      <protection hidden="1"/>
    </xf>
    <xf numFmtId="0" fontId="29" fillId="0" borderId="0" xfId="1" applyFont="1" applyFill="1" applyAlignment="1" applyProtection="1">
      <protection hidden="1"/>
    </xf>
    <xf numFmtId="49" fontId="18" fillId="0" borderId="0" xfId="1" applyNumberFormat="1" applyFont="1" applyAlignment="1" applyProtection="1">
      <protection hidden="1"/>
    </xf>
    <xf numFmtId="0" fontId="18" fillId="0" borderId="0" xfId="1" applyFont="1" applyAlignment="1" applyProtection="1">
      <alignment horizontal="center"/>
      <protection hidden="1"/>
    </xf>
    <xf numFmtId="49" fontId="30" fillId="0" borderId="6" xfId="1" applyNumberFormat="1" applyFont="1" applyFill="1" applyBorder="1" applyAlignment="1" applyProtection="1">
      <protection locked="0" hidden="1"/>
    </xf>
    <xf numFmtId="49" fontId="30" fillId="0" borderId="6" xfId="1" applyNumberFormat="1" applyFont="1" applyFill="1" applyBorder="1" applyProtection="1">
      <protection locked="0" hidden="1"/>
    </xf>
    <xf numFmtId="1" fontId="18" fillId="6" borderId="6" xfId="4" applyNumberFormat="1" applyFont="1" applyFill="1" applyBorder="1" applyAlignment="1" applyProtection="1">
      <alignment wrapText="1"/>
      <protection hidden="1"/>
    </xf>
    <xf numFmtId="4" fontId="27" fillId="0" borderId="6" xfId="6" applyNumberFormat="1" applyFont="1" applyFill="1" applyBorder="1" applyProtection="1">
      <protection locked="0" hidden="1"/>
    </xf>
    <xf numFmtId="0" fontId="18" fillId="0" borderId="0" xfId="1" applyFont="1" applyProtection="1">
      <protection hidden="1"/>
    </xf>
    <xf numFmtId="4" fontId="18" fillId="0" borderId="6" xfId="1" applyNumberFormat="1" applyFont="1" applyFill="1" applyBorder="1" applyProtection="1">
      <protection locked="0" hidden="1"/>
    </xf>
    <xf numFmtId="4" fontId="18" fillId="0" borderId="0" xfId="1" applyNumberFormat="1" applyFont="1" applyProtection="1">
      <protection hidden="1"/>
    </xf>
    <xf numFmtId="49" fontId="18" fillId="0" borderId="0" xfId="1" applyNumberFormat="1" applyFont="1" applyFill="1" applyAlignment="1" applyProtection="1">
      <alignment vertical="center" wrapText="1"/>
      <protection hidden="1"/>
    </xf>
    <xf numFmtId="0" fontId="15" fillId="0" borderId="0" xfId="1" applyFont="1" applyBorder="1" applyProtection="1">
      <protection hidden="1"/>
    </xf>
    <xf numFmtId="0" fontId="3" fillId="0" borderId="0" xfId="1" applyFont="1" applyProtection="1">
      <protection hidden="1"/>
    </xf>
    <xf numFmtId="0" fontId="3" fillId="0" borderId="0" xfId="1" applyFont="1" applyFill="1" applyProtection="1">
      <protection hidden="1"/>
    </xf>
    <xf numFmtId="4" fontId="3" fillId="0" borderId="0" xfId="1" applyNumberFormat="1" applyFont="1" applyProtection="1">
      <protection hidden="1"/>
    </xf>
    <xf numFmtId="49" fontId="1" fillId="0" borderId="0" xfId="1" applyNumberFormat="1" applyProtection="1">
      <protection hidden="1"/>
    </xf>
    <xf numFmtId="49" fontId="1" fillId="0" borderId="0" xfId="1" applyNumberFormat="1" applyFill="1" applyProtection="1">
      <protection hidden="1"/>
    </xf>
    <xf numFmtId="0" fontId="18" fillId="0" borderId="0" xfId="1" applyFont="1" applyFill="1" applyBorder="1" applyAlignment="1" applyProtection="1">
      <alignment horizontal="center"/>
      <protection hidden="1"/>
    </xf>
    <xf numFmtId="4" fontId="18" fillId="0" borderId="6" xfId="4" applyNumberFormat="1" applyFont="1" applyFill="1" applyBorder="1" applyAlignment="1" applyProtection="1">
      <alignment wrapText="1"/>
      <protection hidden="1"/>
    </xf>
    <xf numFmtId="4" fontId="18" fillId="0" borderId="0" xfId="1" applyNumberFormat="1" applyFont="1" applyFill="1" applyProtection="1">
      <protection hidden="1"/>
    </xf>
    <xf numFmtId="49" fontId="18" fillId="0" borderId="6" xfId="1" applyNumberFormat="1" applyFont="1" applyFill="1" applyBorder="1" applyProtection="1">
      <protection locked="0" hidden="1"/>
    </xf>
    <xf numFmtId="4" fontId="28" fillId="0" borderId="0" xfId="1" applyNumberFormat="1" applyFont="1" applyFill="1" applyProtection="1">
      <protection hidden="1"/>
    </xf>
    <xf numFmtId="4" fontId="29" fillId="0" borderId="0" xfId="1" applyNumberFormat="1" applyFont="1" applyFill="1" applyProtection="1">
      <protection hidden="1"/>
    </xf>
    <xf numFmtId="4" fontId="18" fillId="0" borderId="6" xfId="4" applyNumberFormat="1" applyFont="1" applyFill="1" applyBorder="1" applyAlignment="1" applyProtection="1">
      <protection hidden="1"/>
    </xf>
    <xf numFmtId="49" fontId="30" fillId="0" borderId="6" xfId="1" applyNumberFormat="1" applyFont="1" applyBorder="1" applyProtection="1">
      <protection locked="0" hidden="1"/>
    </xf>
    <xf numFmtId="49" fontId="30" fillId="0" borderId="12" xfId="1" applyNumberFormat="1" applyFont="1" applyBorder="1" applyProtection="1">
      <protection locked="0" hidden="1"/>
    </xf>
    <xf numFmtId="4" fontId="18" fillId="0" borderId="12" xfId="4" applyNumberFormat="1" applyFont="1" applyFill="1" applyBorder="1" applyAlignment="1" applyProtection="1">
      <protection hidden="1"/>
    </xf>
    <xf numFmtId="4" fontId="18" fillId="0" borderId="12" xfId="1" applyNumberFormat="1" applyFont="1" applyFill="1" applyBorder="1" applyAlignment="1" applyProtection="1">
      <protection locked="0" hidden="1"/>
    </xf>
    <xf numFmtId="4" fontId="18" fillId="0" borderId="12" xfId="1" applyNumberFormat="1" applyFont="1" applyFill="1" applyBorder="1" applyProtection="1">
      <protection locked="0" hidden="1"/>
    </xf>
    <xf numFmtId="49" fontId="18" fillId="0" borderId="0" xfId="1" applyNumberFormat="1" applyFont="1" applyFill="1" applyBorder="1" applyProtection="1">
      <protection hidden="1"/>
    </xf>
    <xf numFmtId="0" fontId="18" fillId="0" borderId="0" xfId="1" applyFont="1" applyBorder="1" applyProtection="1">
      <protection hidden="1"/>
    </xf>
    <xf numFmtId="0" fontId="18" fillId="0" borderId="0" xfId="1" applyFont="1" applyFill="1" applyBorder="1" applyProtection="1">
      <protection hidden="1"/>
    </xf>
    <xf numFmtId="4" fontId="18" fillId="0" borderId="0" xfId="1" applyNumberFormat="1" applyFont="1" applyFill="1" applyBorder="1" applyAlignment="1" applyProtection="1">
      <protection locked="0" hidden="1"/>
    </xf>
    <xf numFmtId="4" fontId="18" fillId="0" borderId="0" xfId="1" applyNumberFormat="1" applyFont="1" applyBorder="1" applyProtection="1">
      <protection hidden="1"/>
    </xf>
    <xf numFmtId="0" fontId="18" fillId="0" borderId="0" xfId="1" applyNumberFormat="1" applyFont="1" applyFill="1" applyBorder="1" applyAlignment="1" applyProtection="1">
      <alignment vertical="top" wrapText="1"/>
      <protection hidden="1"/>
    </xf>
    <xf numFmtId="49" fontId="3" fillId="0" borderId="0" xfId="1" applyNumberFormat="1" applyFont="1" applyFill="1" applyProtection="1">
      <protection hidden="1"/>
    </xf>
    <xf numFmtId="49" fontId="3" fillId="0" borderId="0" xfId="1" applyNumberFormat="1" applyFont="1" applyProtection="1">
      <protection hidden="1"/>
    </xf>
    <xf numFmtId="49" fontId="34" fillId="0" borderId="0" xfId="7" quotePrefix="1" applyNumberFormat="1" applyFont="1" applyProtection="1">
      <protection hidden="1"/>
    </xf>
    <xf numFmtId="0" fontId="34" fillId="0" borderId="0" xfId="7" quotePrefix="1" applyFont="1" applyProtection="1">
      <protection hidden="1"/>
    </xf>
    <xf numFmtId="0" fontId="35" fillId="0" borderId="0" xfId="7" quotePrefix="1" applyFont="1" applyProtection="1">
      <protection hidden="1"/>
    </xf>
    <xf numFmtId="0" fontId="34" fillId="0" borderId="0" xfId="7" applyFont="1" applyProtection="1">
      <protection hidden="1"/>
    </xf>
    <xf numFmtId="49" fontId="34" fillId="0" borderId="0" xfId="7" applyNumberFormat="1" applyFont="1" applyProtection="1">
      <protection hidden="1"/>
    </xf>
    <xf numFmtId="0" fontId="36" fillId="0" borderId="0" xfId="1" applyFont="1" applyFill="1" applyBorder="1"/>
    <xf numFmtId="0" fontId="36" fillId="0" borderId="0" xfId="1" applyFont="1"/>
    <xf numFmtId="0" fontId="34" fillId="4" borderId="0" xfId="7" applyFont="1" applyFill="1" applyProtection="1">
      <protection hidden="1"/>
    </xf>
    <xf numFmtId="0" fontId="35" fillId="0" borderId="0" xfId="7" applyFont="1" applyProtection="1">
      <protection hidden="1"/>
    </xf>
    <xf numFmtId="49" fontId="37" fillId="0" borderId="0" xfId="1" applyNumberFormat="1" applyFont="1" applyAlignment="1" applyProtection="1">
      <alignment horizontal="center"/>
      <protection hidden="1"/>
    </xf>
    <xf numFmtId="0" fontId="38" fillId="7" borderId="0" xfId="1" applyNumberFormat="1" applyFont="1" applyFill="1" applyProtection="1">
      <protection hidden="1"/>
    </xf>
    <xf numFmtId="0" fontId="1" fillId="0" borderId="0" xfId="1" applyAlignment="1" applyProtection="1">
      <alignment horizontal="right"/>
      <protection hidden="1"/>
    </xf>
    <xf numFmtId="49" fontId="39" fillId="8" borderId="0" xfId="1" applyNumberFormat="1" applyFont="1" applyFill="1" applyProtection="1">
      <protection hidden="1"/>
    </xf>
    <xf numFmtId="0" fontId="39" fillId="8" borderId="0" xfId="1" applyFont="1" applyFill="1" applyAlignment="1" applyProtection="1">
      <alignment horizontal="right"/>
      <protection hidden="1"/>
    </xf>
    <xf numFmtId="2" fontId="40" fillId="8" borderId="0" xfId="1" applyNumberFormat="1" applyFont="1" applyFill="1" applyProtection="1">
      <protection hidden="1"/>
    </xf>
    <xf numFmtId="49" fontId="39" fillId="0" borderId="7" xfId="1" applyNumberFormat="1" applyFont="1" applyBorder="1" applyProtection="1">
      <protection hidden="1"/>
    </xf>
    <xf numFmtId="0" fontId="39"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Border="1" applyProtection="1">
      <protection hidden="1"/>
    </xf>
    <xf numFmtId="49" fontId="39" fillId="10" borderId="7" xfId="1" applyNumberFormat="1" applyFont="1" applyFill="1" applyBorder="1" applyProtection="1">
      <protection hidden="1"/>
    </xf>
    <xf numFmtId="0" fontId="39" fillId="10" borderId="8" xfId="1" applyFont="1" applyFill="1" applyBorder="1" applyAlignment="1" applyProtection="1">
      <alignment horizontal="right"/>
      <protection hidden="1"/>
    </xf>
    <xf numFmtId="2" fontId="41" fillId="10" borderId="8" xfId="1" applyNumberFormat="1" applyFont="1" applyFill="1" applyBorder="1" applyProtection="1">
      <protection hidden="1"/>
    </xf>
    <xf numFmtId="2" fontId="41" fillId="10" borderId="9" xfId="1" applyNumberFormat="1" applyFont="1" applyFill="1" applyBorder="1" applyProtection="1">
      <protection hidden="1"/>
    </xf>
    <xf numFmtId="49" fontId="39" fillId="10" borderId="13" xfId="1" applyNumberFormat="1" applyFont="1" applyFill="1" applyBorder="1" applyProtection="1">
      <protection hidden="1"/>
    </xf>
    <xf numFmtId="0" fontId="39" fillId="10" borderId="15" xfId="1" applyFont="1" applyFill="1" applyBorder="1" applyAlignment="1" applyProtection="1">
      <alignment horizontal="right"/>
      <protection hidden="1"/>
    </xf>
    <xf numFmtId="2" fontId="41" fillId="10" borderId="15" xfId="1" applyNumberFormat="1" applyFont="1" applyFill="1" applyBorder="1" applyProtection="1">
      <protection hidden="1"/>
    </xf>
    <xf numFmtId="2" fontId="41" fillId="10" borderId="14" xfId="1" applyNumberFormat="1" applyFont="1" applyFill="1" applyBorder="1" applyProtection="1">
      <protection hidden="1"/>
    </xf>
    <xf numFmtId="49" fontId="39" fillId="0" borderId="13" xfId="1" applyNumberFormat="1" applyFont="1" applyBorder="1" applyProtection="1">
      <protection hidden="1"/>
    </xf>
    <xf numFmtId="0" fontId="39"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39" fillId="0" borderId="0" xfId="1" applyNumberFormat="1" applyFont="1" applyProtection="1">
      <protection hidden="1"/>
    </xf>
    <xf numFmtId="0" fontId="39" fillId="0" borderId="0" xfId="1" applyFont="1" applyAlignment="1" applyProtection="1">
      <alignment horizontal="right"/>
      <protection hidden="1"/>
    </xf>
    <xf numFmtId="2" fontId="1" fillId="0" borderId="0" xfId="1" applyNumberFormat="1" applyProtection="1">
      <protection hidden="1"/>
    </xf>
    <xf numFmtId="49" fontId="39" fillId="0" borderId="11" xfId="1" applyNumberFormat="1" applyFont="1" applyBorder="1" applyProtection="1">
      <protection hidden="1"/>
    </xf>
    <xf numFmtId="0" fontId="39" fillId="0" borderId="0" xfId="1" applyFont="1" applyBorder="1" applyAlignment="1" applyProtection="1">
      <alignment horizontal="right"/>
      <protection hidden="1"/>
    </xf>
    <xf numFmtId="2" fontId="1" fillId="9" borderId="16" xfId="1" applyNumberFormat="1" applyFill="1" applyBorder="1" applyProtection="1">
      <protection hidden="1"/>
    </xf>
    <xf numFmtId="49" fontId="39" fillId="10" borderId="11" xfId="1" applyNumberFormat="1" applyFont="1" applyFill="1" applyBorder="1" applyProtection="1">
      <protection hidden="1"/>
    </xf>
    <xf numFmtId="0" fontId="39" fillId="10" borderId="0" xfId="1" applyFont="1" applyFill="1" applyBorder="1" applyAlignment="1" applyProtection="1">
      <alignment horizontal="right"/>
      <protection hidden="1"/>
    </xf>
    <xf numFmtId="2" fontId="41" fillId="10" borderId="0" xfId="1" applyNumberFormat="1" applyFont="1" applyFill="1" applyBorder="1" applyProtection="1">
      <protection hidden="1"/>
    </xf>
    <xf numFmtId="2" fontId="41" fillId="10" borderId="16" xfId="1" applyNumberFormat="1" applyFont="1" applyFill="1" applyBorder="1" applyProtection="1">
      <protection hidden="1"/>
    </xf>
    <xf numFmtId="49" fontId="39" fillId="0" borderId="0" xfId="1" applyNumberFormat="1" applyFont="1" applyBorder="1" applyProtection="1">
      <protection hidden="1"/>
    </xf>
    <xf numFmtId="2" fontId="1" fillId="0" borderId="0" xfId="1" applyNumberFormat="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ont="1" applyFill="1" applyBorder="1" applyProtection="1">
      <protection hidden="1"/>
    </xf>
    <xf numFmtId="2" fontId="1" fillId="10" borderId="14" xfId="1" applyNumberFormat="1" applyFont="1" applyFill="1" applyBorder="1" applyProtection="1">
      <protection hidden="1"/>
    </xf>
    <xf numFmtId="2" fontId="1" fillId="0" borderId="0" xfId="1" applyNumberFormat="1" applyFill="1" applyProtection="1">
      <protection hidden="1"/>
    </xf>
    <xf numFmtId="49" fontId="37" fillId="8" borderId="0" xfId="1" applyNumberFormat="1" applyFont="1" applyFill="1" applyProtection="1">
      <protection hidden="1"/>
    </xf>
    <xf numFmtId="0" fontId="37" fillId="8" borderId="0" xfId="1" applyFont="1" applyFill="1" applyAlignment="1" applyProtection="1">
      <alignment horizontal="right"/>
      <protection hidden="1"/>
    </xf>
    <xf numFmtId="49" fontId="37" fillId="0" borderId="7" xfId="1" applyNumberFormat="1" applyFont="1" applyBorder="1" applyProtection="1">
      <protection hidden="1"/>
    </xf>
    <xf numFmtId="0" fontId="1" fillId="0" borderId="8" xfId="1" applyBorder="1" applyAlignment="1" applyProtection="1">
      <alignment horizontal="right"/>
      <protection hidden="1"/>
    </xf>
    <xf numFmtId="2" fontId="40" fillId="0" borderId="8" xfId="1" applyNumberFormat="1" applyFont="1" applyBorder="1" applyProtection="1">
      <protection hidden="1"/>
    </xf>
    <xf numFmtId="2" fontId="40" fillId="0" borderId="9" xfId="1" applyNumberFormat="1" applyFont="1" applyBorder="1" applyProtection="1">
      <protection hidden="1"/>
    </xf>
    <xf numFmtId="0" fontId="37" fillId="0" borderId="8" xfId="1" applyFont="1" applyBorder="1" applyAlignment="1" applyProtection="1">
      <alignment horizontal="right"/>
      <protection hidden="1"/>
    </xf>
    <xf numFmtId="49" fontId="37" fillId="0" borderId="11" xfId="1" applyNumberFormat="1" applyFont="1" applyBorder="1" applyProtection="1">
      <protection hidden="1"/>
    </xf>
    <xf numFmtId="0" fontId="37" fillId="0" borderId="0" xfId="1" applyFont="1" applyBorder="1" applyAlignment="1" applyProtection="1">
      <alignment horizontal="right"/>
      <protection hidden="1"/>
    </xf>
    <xf numFmtId="49" fontId="37" fillId="0" borderId="13" xfId="1" applyNumberFormat="1" applyFont="1" applyBorder="1" applyProtection="1">
      <protection hidden="1"/>
    </xf>
    <xf numFmtId="0" fontId="37" fillId="0" borderId="15" xfId="1" applyFont="1" applyBorder="1" applyAlignment="1" applyProtection="1">
      <alignment horizontal="right"/>
      <protection hidden="1"/>
    </xf>
    <xf numFmtId="2" fontId="40" fillId="0" borderId="15" xfId="1" applyNumberFormat="1" applyFont="1" applyBorder="1" applyProtection="1">
      <protection hidden="1"/>
    </xf>
    <xf numFmtId="2" fontId="40" fillId="0" borderId="14" xfId="1" applyNumberFormat="1" applyFont="1" applyBorder="1" applyProtection="1">
      <protection hidden="1"/>
    </xf>
    <xf numFmtId="2" fontId="1" fillId="10" borderId="0" xfId="1" applyNumberFormat="1" applyFill="1" applyBorder="1" applyProtection="1">
      <protection hidden="1"/>
    </xf>
    <xf numFmtId="2" fontId="1" fillId="10" borderId="16" xfId="1" applyNumberFormat="1" applyFill="1" applyBorder="1" applyProtection="1">
      <protection hidden="1"/>
    </xf>
    <xf numFmtId="49" fontId="37" fillId="0" borderId="0" xfId="1" applyNumberFormat="1" applyFont="1" applyProtection="1">
      <protection hidden="1"/>
    </xf>
    <xf numFmtId="0" fontId="37" fillId="0" borderId="0" xfId="1" applyFont="1" applyAlignment="1" applyProtection="1">
      <alignment horizontal="right"/>
      <protection hidden="1"/>
    </xf>
    <xf numFmtId="2" fontId="37" fillId="0" borderId="0" xfId="1" applyNumberFormat="1" applyFont="1" applyBorder="1" applyProtection="1">
      <protection hidden="1"/>
    </xf>
    <xf numFmtId="2" fontId="37" fillId="0" borderId="16" xfId="1" applyNumberFormat="1" applyFont="1" applyBorder="1" applyProtection="1">
      <protection hidden="1"/>
    </xf>
    <xf numFmtId="2" fontId="40" fillId="0" borderId="0" xfId="1" applyNumberFormat="1" applyFont="1" applyBorder="1" applyProtection="1">
      <protection hidden="1"/>
    </xf>
    <xf numFmtId="2" fontId="40" fillId="0" borderId="16" xfId="1" applyNumberFormat="1" applyFont="1" applyBorder="1" applyProtection="1">
      <protection hidden="1"/>
    </xf>
    <xf numFmtId="2" fontId="37" fillId="0" borderId="15" xfId="1" applyNumberFormat="1" applyFont="1" applyBorder="1" applyProtection="1">
      <protection hidden="1"/>
    </xf>
    <xf numFmtId="2" fontId="37" fillId="0" borderId="14" xfId="1" applyNumberFormat="1" applyFont="1" applyBorder="1" applyProtection="1">
      <protection hidden="1"/>
    </xf>
    <xf numFmtId="49" fontId="40" fillId="8" borderId="0" xfId="1" applyNumberFormat="1" applyFont="1" applyFill="1" applyProtection="1">
      <protection hidden="1"/>
    </xf>
    <xf numFmtId="0" fontId="40" fillId="8" borderId="0" xfId="1" applyFont="1" applyFill="1" applyAlignment="1" applyProtection="1">
      <alignment horizontal="right"/>
      <protection hidden="1"/>
    </xf>
    <xf numFmtId="49" fontId="40" fillId="0" borderId="7" xfId="1" applyNumberFormat="1" applyFont="1" applyBorder="1" applyProtection="1">
      <protection hidden="1"/>
    </xf>
    <xf numFmtId="0" fontId="40" fillId="0" borderId="8" xfId="1" applyFont="1" applyBorder="1" applyAlignment="1" applyProtection="1">
      <alignment horizontal="right"/>
      <protection hidden="1"/>
    </xf>
    <xf numFmtId="49" fontId="40" fillId="0" borderId="13" xfId="1" applyNumberFormat="1" applyFont="1" applyBorder="1" applyProtection="1">
      <protection hidden="1"/>
    </xf>
    <xf numFmtId="0" fontId="40" fillId="0" borderId="15" xfId="1" applyFont="1" applyBorder="1" applyAlignment="1" applyProtection="1">
      <alignment horizontal="right"/>
      <protection hidden="1"/>
    </xf>
    <xf numFmtId="49" fontId="40" fillId="0" borderId="0" xfId="1" applyNumberFormat="1" applyFont="1" applyProtection="1">
      <protection hidden="1"/>
    </xf>
    <xf numFmtId="0" fontId="40" fillId="0" borderId="0" xfId="1" applyFont="1" applyAlignment="1" applyProtection="1">
      <alignment horizontal="right"/>
      <protection hidden="1"/>
    </xf>
    <xf numFmtId="49" fontId="40" fillId="0" borderId="11" xfId="1" applyNumberFormat="1" applyFont="1" applyBorder="1" applyProtection="1">
      <protection hidden="1"/>
    </xf>
    <xf numFmtId="0" fontId="40" fillId="0" borderId="0" xfId="1" applyFont="1" applyBorder="1" applyAlignment="1" applyProtection="1">
      <alignment horizontal="right"/>
      <protection hidden="1"/>
    </xf>
    <xf numFmtId="2" fontId="37" fillId="8" borderId="0" xfId="1" applyNumberFormat="1" applyFont="1" applyFill="1" applyProtection="1">
      <protection hidden="1"/>
    </xf>
    <xf numFmtId="49" fontId="1" fillId="0" borderId="11" xfId="1" applyNumberFormat="1" applyBorder="1" applyProtection="1">
      <protection hidden="1"/>
    </xf>
    <xf numFmtId="49" fontId="40" fillId="0" borderId="0" xfId="1" applyNumberFormat="1" applyFont="1" applyBorder="1" applyProtection="1">
      <protection hidden="1"/>
    </xf>
    <xf numFmtId="0" fontId="1" fillId="0" borderId="0" xfId="1" applyBorder="1" applyProtection="1">
      <protection hidden="1"/>
    </xf>
    <xf numFmtId="0" fontId="1" fillId="0" borderId="0" xfId="1" applyFill="1" applyBorder="1" applyProtection="1">
      <protection hidden="1"/>
    </xf>
    <xf numFmtId="2" fontId="1" fillId="0" borderId="0" xfId="1" applyNumberFormat="1" applyFill="1" applyBorder="1" applyProtection="1">
      <protection hidden="1"/>
    </xf>
    <xf numFmtId="0" fontId="15" fillId="0" borderId="0" xfId="1" applyFont="1" applyAlignment="1" applyProtection="1">
      <alignment wrapText="1"/>
      <protection locked="0" hidden="1"/>
    </xf>
    <xf numFmtId="0" fontId="45" fillId="0" borderId="0" xfId="1" applyFont="1" applyBorder="1" applyProtection="1">
      <protection locked="0" hidden="1"/>
    </xf>
    <xf numFmtId="0" fontId="46" fillId="0" borderId="0" xfId="1" applyFont="1" applyProtection="1">
      <protection locked="0" hidden="1"/>
    </xf>
    <xf numFmtId="0" fontId="47" fillId="0" borderId="0" xfId="1" applyFont="1" applyFill="1" applyProtection="1">
      <protection locked="0" hidden="1"/>
    </xf>
    <xf numFmtId="0" fontId="48" fillId="0" borderId="0" xfId="1" applyFont="1" applyBorder="1" applyProtection="1">
      <protection locked="0" hidden="1"/>
    </xf>
    <xf numFmtId="0" fontId="49" fillId="0" borderId="0" xfId="1" applyFont="1" applyBorder="1" applyProtection="1">
      <protection locked="0" hidden="1"/>
    </xf>
    <xf numFmtId="0" fontId="49" fillId="0" borderId="0" xfId="1" applyFont="1" applyFill="1" applyProtection="1">
      <protection locked="0" hidden="1"/>
    </xf>
    <xf numFmtId="0" fontId="49" fillId="0" borderId="0" xfId="1" applyFont="1" applyProtection="1">
      <protection locked="0" hidden="1"/>
    </xf>
    <xf numFmtId="0" fontId="15" fillId="0" borderId="0" xfId="1" applyFont="1" applyAlignment="1" applyProtection="1">
      <protection locked="0" hidden="1"/>
    </xf>
    <xf numFmtId="0" fontId="51" fillId="0" borderId="0" xfId="1" applyFont="1" applyFill="1" applyAlignment="1" applyProtection="1">
      <protection locked="0" hidden="1"/>
    </xf>
    <xf numFmtId="14" fontId="18" fillId="0" borderId="0" xfId="1" applyNumberFormat="1" applyFont="1" applyBorder="1" applyAlignment="1" applyProtection="1">
      <alignment vertical="top" wrapText="1"/>
      <protection locked="0" hidden="1"/>
    </xf>
    <xf numFmtId="0" fontId="18" fillId="0" borderId="0" xfId="1" applyFont="1" applyBorder="1" applyAlignment="1" applyProtection="1">
      <alignment vertical="top" wrapText="1"/>
      <protection locked="0" hidden="1"/>
    </xf>
    <xf numFmtId="0" fontId="41" fillId="0" borderId="0" xfId="1" applyFont="1" applyBorder="1" applyAlignment="1" applyProtection="1">
      <alignment vertical="top" wrapText="1"/>
      <protection locked="0" hidden="1"/>
    </xf>
    <xf numFmtId="0" fontId="46" fillId="0" borderId="0" xfId="1" applyFont="1" applyAlignment="1" applyProtection="1">
      <protection locked="0" hidden="1"/>
    </xf>
    <xf numFmtId="0" fontId="1" fillId="0" borderId="0" xfId="1" applyBorder="1" applyAlignment="1" applyProtection="1">
      <alignment vertical="top" wrapText="1"/>
      <protection locked="0" hidden="1"/>
    </xf>
    <xf numFmtId="0" fontId="46" fillId="0" borderId="0" xfId="1" applyFont="1" applyBorder="1" applyProtection="1">
      <protection locked="0" hidden="1"/>
    </xf>
    <xf numFmtId="0" fontId="46" fillId="0" borderId="0" xfId="1" applyFont="1" applyAlignment="1" applyProtection="1">
      <alignment horizontal="center"/>
      <protection locked="0" hidden="1"/>
    </xf>
    <xf numFmtId="0" fontId="52" fillId="0" borderId="11" xfId="1" applyFont="1" applyBorder="1" applyAlignment="1" applyProtection="1">
      <protection locked="0" hidden="1"/>
    </xf>
    <xf numFmtId="0" fontId="52" fillId="0" borderId="0" xfId="1" applyFont="1" applyBorder="1" applyAlignment="1" applyProtection="1">
      <protection locked="0" hidden="1"/>
    </xf>
    <xf numFmtId="0" fontId="46" fillId="0" borderId="3" xfId="1" applyFont="1" applyBorder="1" applyProtection="1">
      <protection locked="0" hidden="1"/>
    </xf>
    <xf numFmtId="0" fontId="46" fillId="0" borderId="4" xfId="1" applyFont="1" applyBorder="1" applyProtection="1">
      <protection locked="0" hidden="1"/>
    </xf>
    <xf numFmtId="0" fontId="46" fillId="0" borderId="5" xfId="1" applyFont="1" applyBorder="1" applyProtection="1">
      <protection locked="0" hidden="1"/>
    </xf>
    <xf numFmtId="1" fontId="46" fillId="0" borderId="11" xfId="1" applyNumberFormat="1" applyFont="1" applyBorder="1" applyAlignment="1" applyProtection="1">
      <protection locked="0" hidden="1"/>
    </xf>
    <xf numFmtId="1" fontId="46" fillId="0" borderId="0" xfId="1" applyNumberFormat="1" applyFont="1" applyBorder="1" applyAlignment="1" applyProtection="1">
      <protection locked="0" hidden="1"/>
    </xf>
    <xf numFmtId="0" fontId="46" fillId="0" borderId="0" xfId="1" applyFont="1" applyBorder="1" applyAlignment="1" applyProtection="1">
      <protection locked="0" hidden="1"/>
    </xf>
    <xf numFmtId="0" fontId="46" fillId="0" borderId="7" xfId="1" applyFont="1" applyBorder="1" applyProtection="1">
      <protection locked="0" hidden="1"/>
    </xf>
    <xf numFmtId="0" fontId="46" fillId="0" borderId="8" xfId="1" applyFont="1" applyBorder="1" applyProtection="1">
      <protection locked="0" hidden="1"/>
    </xf>
    <xf numFmtId="0" fontId="46" fillId="0" borderId="9" xfId="1" applyFont="1" applyBorder="1" applyProtection="1">
      <protection locked="0" hidden="1"/>
    </xf>
    <xf numFmtId="0" fontId="46" fillId="0" borderId="13" xfId="1" applyFont="1" applyBorder="1" applyProtection="1">
      <protection locked="0" hidden="1"/>
    </xf>
    <xf numFmtId="0" fontId="46" fillId="0" borderId="15" xfId="1" applyFont="1" applyBorder="1" applyProtection="1">
      <protection locked="0" hidden="1"/>
    </xf>
    <xf numFmtId="0" fontId="46" fillId="0" borderId="14" xfId="1" applyFont="1" applyBorder="1" applyProtection="1">
      <protection locked="0" hidden="1"/>
    </xf>
    <xf numFmtId="0" fontId="15" fillId="0" borderId="0" xfId="1" applyFont="1" applyBorder="1" applyAlignment="1" applyProtection="1">
      <protection locked="0" hidden="1"/>
    </xf>
    <xf numFmtId="0" fontId="15" fillId="0" borderId="0" xfId="1" applyFont="1" applyBorder="1" applyAlignment="1" applyProtection="1">
      <alignment vertical="top" wrapText="1"/>
      <protection locked="0" hidden="1"/>
    </xf>
    <xf numFmtId="0" fontId="44" fillId="0" borderId="0" xfId="1" applyFont="1" applyBorder="1" applyAlignment="1" applyProtection="1">
      <alignment vertical="top" wrapText="1"/>
      <protection locked="0" hidden="1"/>
    </xf>
    <xf numFmtId="0" fontId="44" fillId="0" borderId="0" xfId="1" applyFont="1" applyBorder="1" applyAlignment="1" applyProtection="1">
      <alignment horizontal="left" vertical="top" wrapText="1"/>
      <protection locked="0" hidden="1"/>
    </xf>
    <xf numFmtId="0" fontId="15" fillId="0" borderId="0" xfId="1" applyFont="1" applyBorder="1" applyAlignment="1" applyProtection="1">
      <alignment horizontal="left" vertical="top" wrapText="1"/>
      <protection locked="0" hidden="1"/>
    </xf>
    <xf numFmtId="0" fontId="48" fillId="0" borderId="0" xfId="1" applyFont="1" applyBorder="1" applyAlignment="1" applyProtection="1">
      <alignment horizontal="left" vertical="top"/>
      <protection locked="0" hidden="1"/>
    </xf>
    <xf numFmtId="0" fontId="48" fillId="0" borderId="0" xfId="1" applyFont="1" applyProtection="1">
      <protection locked="0" hidden="1"/>
    </xf>
    <xf numFmtId="0" fontId="49" fillId="0" borderId="0" xfId="1" applyFont="1" applyBorder="1" applyAlignment="1" applyProtection="1">
      <alignment horizontal="left" vertical="top"/>
      <protection locked="0" hidden="1"/>
    </xf>
    <xf numFmtId="0" fontId="49" fillId="0" borderId="0" xfId="1" applyFont="1" applyAlignment="1" applyProtection="1">
      <protection locked="0" hidden="1"/>
    </xf>
    <xf numFmtId="0" fontId="15" fillId="0" borderId="0" xfId="1" applyFont="1" applyBorder="1" applyAlignment="1" applyProtection="1">
      <alignment vertical="justify" wrapText="1"/>
      <protection locked="0" hidden="1"/>
    </xf>
    <xf numFmtId="0" fontId="15" fillId="0" borderId="0" xfId="1" applyFont="1" applyBorder="1" applyAlignment="1" applyProtection="1">
      <alignment horizontal="justify" vertical="justify" wrapText="1"/>
      <protection locked="0" hidden="1"/>
    </xf>
    <xf numFmtId="0" fontId="41"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justify" vertical="justify"/>
      <protection locked="0" hidden="1"/>
    </xf>
    <xf numFmtId="0" fontId="15" fillId="0" borderId="0" xfId="1" applyFont="1" applyBorder="1" applyProtection="1">
      <protection locked="0" hidden="1"/>
    </xf>
    <xf numFmtId="49" fontId="46" fillId="0" borderId="0" xfId="1" applyNumberFormat="1" applyFont="1" applyBorder="1" applyAlignment="1" applyProtection="1">
      <protection locked="0" hidden="1"/>
    </xf>
    <xf numFmtId="0" fontId="15" fillId="0" borderId="0" xfId="8" applyFont="1" applyBorder="1" applyAlignment="1" applyProtection="1">
      <alignment horizontal="left" vertical="top" wrapText="1"/>
      <protection locked="0" hidden="1"/>
    </xf>
    <xf numFmtId="0" fontId="15" fillId="0" borderId="0" xfId="8" applyFont="1" applyBorder="1" applyAlignment="1" applyProtection="1">
      <alignment vertical="top" wrapText="1"/>
      <protection locked="0" hidden="1"/>
    </xf>
    <xf numFmtId="0" fontId="15" fillId="0" borderId="0" xfId="8" applyFont="1" applyBorder="1" applyAlignment="1" applyProtection="1">
      <alignment horizontal="center" vertical="top" wrapText="1"/>
      <protection locked="0" hidden="1"/>
    </xf>
    <xf numFmtId="0" fontId="55" fillId="0" borderId="0" xfId="1" applyFont="1" applyAlignment="1" applyProtection="1">
      <alignment vertical="center"/>
      <protection locked="0" hidden="1"/>
    </xf>
    <xf numFmtId="0" fontId="52" fillId="0" borderId="0" xfId="1" applyFont="1" applyBorder="1" applyAlignment="1" applyProtection="1">
      <alignment vertical="top"/>
      <protection locked="0" hidden="1"/>
    </xf>
    <xf numFmtId="0" fontId="52" fillId="0" borderId="0" xfId="1" applyFont="1" applyBorder="1" applyAlignment="1" applyProtection="1">
      <alignment horizontal="left" vertical="top"/>
      <protection locked="0" hidden="1"/>
    </xf>
    <xf numFmtId="0" fontId="52" fillId="0" borderId="0" xfId="1" applyFont="1" applyProtection="1">
      <protection locked="0" hidden="1"/>
    </xf>
    <xf numFmtId="0" fontId="52" fillId="0" borderId="7" xfId="1" applyFont="1" applyBorder="1" applyProtection="1">
      <protection locked="0" hidden="1"/>
    </xf>
    <xf numFmtId="0" fontId="52" fillId="0" borderId="8" xfId="1" applyFont="1" applyBorder="1" applyProtection="1">
      <protection locked="0" hidden="1"/>
    </xf>
    <xf numFmtId="0" fontId="52" fillId="0" borderId="11" xfId="1" applyFont="1" applyBorder="1" applyProtection="1">
      <protection locked="0" hidden="1"/>
    </xf>
    <xf numFmtId="0" fontId="52" fillId="0" borderId="0" xfId="1" applyFont="1" applyBorder="1" applyProtection="1">
      <protection locked="0" hidden="1"/>
    </xf>
    <xf numFmtId="0" fontId="46" fillId="0" borderId="16" xfId="1" applyFont="1" applyBorder="1" applyProtection="1">
      <protection locked="0" hidden="1"/>
    </xf>
    <xf numFmtId="0" fontId="52" fillId="0" borderId="13" xfId="1" applyFont="1" applyBorder="1" applyProtection="1">
      <protection locked="0" hidden="1"/>
    </xf>
    <xf numFmtId="1" fontId="15" fillId="0" borderId="4" xfId="1" applyNumberFormat="1" applyFont="1" applyBorder="1" applyAlignment="1" applyProtection="1">
      <alignment horizontal="right"/>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0" fontId="46" fillId="0" borderId="21" xfId="1" applyFont="1" applyBorder="1" applyProtection="1">
      <protection locked="0" hidden="1"/>
    </xf>
    <xf numFmtId="0" fontId="46" fillId="0" borderId="22" xfId="1" applyFont="1" applyBorder="1" applyProtection="1">
      <protection locked="0" hidden="1"/>
    </xf>
    <xf numFmtId="0" fontId="46" fillId="0" borderId="23" xfId="1" applyFont="1" applyBorder="1" applyProtection="1">
      <protection locked="0" hidden="1"/>
    </xf>
    <xf numFmtId="1" fontId="15" fillId="0" borderId="0" xfId="1" applyNumberFormat="1" applyFont="1" applyBorder="1" applyAlignment="1" applyProtection="1">
      <alignment horizontal="right"/>
      <protection locked="0" hidden="1"/>
    </xf>
    <xf numFmtId="1" fontId="15" fillId="0" borderId="0" xfId="1" applyNumberFormat="1" applyFont="1" applyBorder="1" applyAlignment="1" applyProtection="1">
      <protection locked="0" hidden="1"/>
    </xf>
    <xf numFmtId="1" fontId="46" fillId="0" borderId="0" xfId="1" applyNumberFormat="1" applyFont="1" applyBorder="1" applyAlignment="1" applyProtection="1">
      <alignment horizontal="right"/>
      <protection locked="0" hidden="1"/>
    </xf>
    <xf numFmtId="0" fontId="15" fillId="0" borderId="0" xfId="1" applyFont="1" applyFill="1" applyBorder="1" applyAlignment="1" applyProtection="1">
      <alignment horizontal="left" vertical="top" wrapText="1"/>
      <protection locked="0" hidden="1"/>
    </xf>
    <xf numFmtId="0" fontId="52" fillId="0" borderId="9" xfId="1" applyFont="1" applyBorder="1" applyProtection="1">
      <protection locked="0" hidden="1"/>
    </xf>
    <xf numFmtId="0" fontId="52" fillId="0" borderId="16" xfId="1" applyFont="1" applyBorder="1" applyProtection="1">
      <protection locked="0" hidden="1"/>
    </xf>
    <xf numFmtId="0" fontId="46" fillId="0" borderId="30" xfId="1" applyFont="1" applyBorder="1" applyProtection="1">
      <protection locked="0" hidden="1"/>
    </xf>
    <xf numFmtId="1" fontId="15" fillId="0" borderId="8" xfId="1" applyNumberFormat="1" applyFont="1" applyBorder="1" applyAlignment="1" applyProtection="1">
      <alignment horizontal="right"/>
      <protection locked="0" hidden="1"/>
    </xf>
    <xf numFmtId="1" fontId="15" fillId="0" borderId="8" xfId="1" applyNumberFormat="1" applyFont="1" applyBorder="1" applyProtection="1">
      <protection locked="0" hidden="1"/>
    </xf>
    <xf numFmtId="1" fontId="15" fillId="0" borderId="5" xfId="1" applyNumberFormat="1" applyFont="1" applyBorder="1" applyProtection="1">
      <protection locked="0" hidden="1"/>
    </xf>
    <xf numFmtId="1" fontId="15" fillId="0" borderId="4" xfId="1" applyNumberFormat="1" applyFont="1" applyBorder="1" applyProtection="1">
      <protection locked="0" hidden="1"/>
    </xf>
    <xf numFmtId="0" fontId="56" fillId="0" borderId="7" xfId="1" applyFont="1" applyBorder="1" applyAlignment="1" applyProtection="1">
      <alignment horizontal="center" vertical="center"/>
      <protection locked="0" hidden="1"/>
    </xf>
    <xf numFmtId="0" fontId="56" fillId="0" borderId="8" xfId="1" applyFont="1" applyBorder="1" applyAlignment="1" applyProtection="1">
      <alignment horizontal="center" vertical="center"/>
      <protection locked="0" hidden="1"/>
    </xf>
    <xf numFmtId="0" fontId="56" fillId="0" borderId="0" xfId="1" applyFont="1" applyBorder="1" applyAlignment="1" applyProtection="1">
      <protection locked="0" hidden="1"/>
    </xf>
    <xf numFmtId="0" fontId="56" fillId="0" borderId="0" xfId="1" applyFont="1" applyFill="1" applyBorder="1" applyAlignment="1" applyProtection="1">
      <protection locked="0" hidden="1"/>
    </xf>
    <xf numFmtId="0" fontId="46" fillId="0" borderId="0" xfId="1" applyFont="1" applyFill="1" applyProtection="1">
      <protection locked="0" hidden="1"/>
    </xf>
    <xf numFmtId="0" fontId="56" fillId="0" borderId="11" xfId="1" applyFont="1" applyBorder="1" applyAlignment="1" applyProtection="1">
      <alignment horizontal="center" vertical="center"/>
      <protection locked="0" hidden="1"/>
    </xf>
    <xf numFmtId="0" fontId="56" fillId="0" borderId="0" xfId="1" applyFont="1" applyBorder="1" applyAlignment="1" applyProtection="1">
      <alignment horizontal="center" vertical="center"/>
      <protection locked="0" hidden="1"/>
    </xf>
    <xf numFmtId="1" fontId="46" fillId="0" borderId="0" xfId="1" applyNumberFormat="1" applyFont="1" applyBorder="1" applyProtection="1">
      <protection locked="0" hidden="1"/>
    </xf>
    <xf numFmtId="0" fontId="56" fillId="0" borderId="7" xfId="1" applyFont="1" applyBorder="1" applyProtection="1">
      <protection locked="0" hidden="1"/>
    </xf>
    <xf numFmtId="0" fontId="56" fillId="0" borderId="8" xfId="1" applyFont="1" applyBorder="1" applyProtection="1">
      <protection locked="0" hidden="1"/>
    </xf>
    <xf numFmtId="0" fontId="56" fillId="0" borderId="11" xfId="1" applyFont="1" applyBorder="1" applyAlignment="1" applyProtection="1">
      <protection locked="0" hidden="1"/>
    </xf>
    <xf numFmtId="0" fontId="56" fillId="0" borderId="0" xfId="1" applyFont="1" applyBorder="1" applyProtection="1">
      <protection locked="0" hidden="1"/>
    </xf>
    <xf numFmtId="0" fontId="46" fillId="0" borderId="11" xfId="1" applyFont="1" applyBorder="1" applyProtection="1">
      <protection locked="0" hidden="1"/>
    </xf>
    <xf numFmtId="0" fontId="56" fillId="0" borderId="11" xfId="1" applyFont="1" applyBorder="1" applyProtection="1">
      <protection locked="0" hidden="1"/>
    </xf>
    <xf numFmtId="1" fontId="46" fillId="0" borderId="0" xfId="1" applyNumberFormat="1" applyFont="1" applyProtection="1">
      <protection locked="0" hidden="1"/>
    </xf>
    <xf numFmtId="0" fontId="52" fillId="0" borderId="0" xfId="1" applyFont="1" applyFill="1" applyProtection="1">
      <protection locked="0" hidden="1"/>
    </xf>
    <xf numFmtId="0" fontId="57" fillId="0" borderId="0" xfId="1" applyFont="1" applyProtection="1">
      <protection locked="0" hidden="1"/>
    </xf>
    <xf numFmtId="0" fontId="58" fillId="0" borderId="0" xfId="1" applyFont="1" applyProtection="1">
      <protection locked="0" hidden="1"/>
    </xf>
    <xf numFmtId="0" fontId="52" fillId="0" borderId="7" xfId="1" applyFont="1" applyBorder="1" applyAlignment="1" applyProtection="1">
      <protection locked="0" hidden="1"/>
    </xf>
    <xf numFmtId="0" fontId="52" fillId="0" borderId="8" xfId="1" applyFont="1" applyBorder="1" applyAlignment="1" applyProtection="1">
      <protection locked="0" hidden="1"/>
    </xf>
    <xf numFmtId="0" fontId="52" fillId="0" borderId="9" xfId="1" applyFont="1" applyBorder="1" applyAlignment="1" applyProtection="1">
      <protection locked="0" hidden="1"/>
    </xf>
    <xf numFmtId="0" fontId="52" fillId="0" borderId="4" xfId="1" applyFont="1" applyBorder="1" applyProtection="1">
      <protection locked="0" hidden="1"/>
    </xf>
    <xf numFmtId="3" fontId="46" fillId="0" borderId="15" xfId="1" applyNumberFormat="1" applyFont="1" applyBorder="1" applyProtection="1">
      <protection locked="0" hidden="1"/>
    </xf>
    <xf numFmtId="3" fontId="46" fillId="0" borderId="0" xfId="1" applyNumberFormat="1" applyFont="1" applyBorder="1" applyProtection="1">
      <protection locked="0" hidden="1"/>
    </xf>
    <xf numFmtId="0" fontId="15" fillId="0" borderId="3" xfId="1" applyFont="1" applyBorder="1" applyProtection="1">
      <protection locked="0" hidden="1"/>
    </xf>
    <xf numFmtId="0" fontId="15" fillId="0" borderId="4" xfId="1" applyFont="1" applyBorder="1" applyProtection="1">
      <protection locked="0" hidden="1"/>
    </xf>
    <xf numFmtId="0" fontId="15" fillId="0" borderId="5" xfId="1" applyFont="1" applyBorder="1" applyProtection="1">
      <protection locked="0" hidden="1"/>
    </xf>
    <xf numFmtId="0" fontId="15" fillId="0" borderId="21" xfId="1" applyFont="1" applyBorder="1" applyProtection="1">
      <protection locked="0" hidden="1"/>
    </xf>
    <xf numFmtId="0" fontId="52" fillId="0" borderId="3" xfId="1" applyFont="1" applyBorder="1" applyProtection="1">
      <protection locked="0" hidden="1"/>
    </xf>
    <xf numFmtId="0" fontId="52" fillId="0" borderId="15" xfId="1" applyFont="1" applyBorder="1" applyProtection="1">
      <protection locked="0" hidden="1"/>
    </xf>
    <xf numFmtId="0" fontId="52" fillId="0" borderId="13" xfId="1" applyFont="1" applyBorder="1" applyAlignment="1" applyProtection="1">
      <protection locked="0" hidden="1"/>
    </xf>
    <xf numFmtId="0" fontId="52" fillId="0" borderId="15" xfId="1" applyFont="1" applyBorder="1" applyAlignment="1" applyProtection="1">
      <protection locked="0" hidden="1"/>
    </xf>
    <xf numFmtId="0" fontId="52" fillId="0" borderId="14" xfId="1" applyFont="1" applyBorder="1" applyAlignment="1" applyProtection="1">
      <protection locked="0" hidden="1"/>
    </xf>
    <xf numFmtId="0" fontId="52" fillId="0" borderId="16" xfId="1" applyFont="1" applyBorder="1" applyAlignment="1" applyProtection="1">
      <protection locked="0" hidden="1"/>
    </xf>
    <xf numFmtId="0" fontId="15" fillId="0" borderId="0" xfId="1" applyFont="1" applyBorder="1" applyAlignment="1" applyProtection="1">
      <alignment horizontal="left" vertical="top"/>
      <protection locked="0" hidden="1"/>
    </xf>
    <xf numFmtId="0" fontId="15" fillId="0" borderId="27" xfId="1" applyFont="1" applyBorder="1" applyAlignment="1" applyProtection="1">
      <alignment vertical="top" wrapText="1"/>
      <protection locked="0" hidden="1"/>
    </xf>
    <xf numFmtId="0" fontId="15" fillId="0" borderId="28" xfId="1" applyFont="1" applyBorder="1" applyAlignment="1" applyProtection="1">
      <alignment vertical="top" wrapText="1"/>
      <protection locked="0" hidden="1"/>
    </xf>
    <xf numFmtId="0" fontId="15" fillId="0" borderId="29" xfId="1" applyFont="1" applyBorder="1" applyAlignment="1" applyProtection="1">
      <alignment vertical="top" wrapText="1"/>
      <protection locked="0" hidden="1"/>
    </xf>
    <xf numFmtId="0" fontId="52" fillId="0" borderId="5" xfId="1" applyFont="1" applyBorder="1" applyProtection="1">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52" fillId="0" borderId="14" xfId="1" applyFont="1" applyBorder="1" applyProtection="1">
      <protection locked="0" hidden="1"/>
    </xf>
    <xf numFmtId="0" fontId="15" fillId="0" borderId="0" xfId="1" applyFont="1" applyProtection="1">
      <protection locked="0" hidden="1"/>
    </xf>
    <xf numFmtId="0" fontId="15" fillId="0" borderId="34" xfId="1" applyFont="1" applyBorder="1" applyAlignment="1" applyProtection="1">
      <alignment horizontal="left" vertical="top"/>
      <protection locked="0" hidden="1"/>
    </xf>
    <xf numFmtId="0" fontId="45" fillId="0" borderId="0" xfId="1" applyFont="1" applyBorder="1" applyAlignment="1" applyProtection="1">
      <alignment vertical="top" wrapText="1"/>
      <protection locked="0" hidden="1"/>
    </xf>
    <xf numFmtId="0" fontId="45" fillId="0" borderId="34" xfId="1" applyFont="1" applyBorder="1" applyAlignment="1" applyProtection="1">
      <alignment vertical="top" wrapText="1"/>
      <protection locked="0" hidden="1"/>
    </xf>
    <xf numFmtId="0" fontId="46" fillId="0" borderId="13" xfId="1" applyFont="1" applyBorder="1" applyAlignment="1" applyProtection="1">
      <protection locked="0" hidden="1"/>
    </xf>
    <xf numFmtId="0" fontId="46" fillId="0" borderId="15" xfId="1" applyFont="1" applyBorder="1" applyAlignment="1" applyProtection="1">
      <protection locked="0" hidden="1"/>
    </xf>
    <xf numFmtId="0" fontId="46" fillId="0" borderId="14" xfId="1" applyFont="1" applyBorder="1" applyAlignment="1" applyProtection="1">
      <protection locked="0" hidden="1"/>
    </xf>
    <xf numFmtId="0" fontId="48" fillId="0" borderId="25" xfId="1" applyFont="1" applyBorder="1" applyAlignment="1" applyProtection="1">
      <alignment horizontal="left" vertical="top"/>
      <protection locked="0" hidden="1"/>
    </xf>
    <xf numFmtId="0" fontId="45" fillId="0" borderId="25" xfId="1" applyFont="1" applyBorder="1" applyAlignment="1" applyProtection="1">
      <alignment vertical="top" wrapText="1"/>
      <protection locked="0" hidden="1"/>
    </xf>
    <xf numFmtId="0" fontId="15" fillId="0" borderId="33" xfId="1" applyFont="1" applyBorder="1" applyAlignment="1" applyProtection="1">
      <alignment vertical="top" wrapText="1"/>
      <protection locked="0" hidden="1"/>
    </xf>
    <xf numFmtId="0" fontId="15" fillId="0" borderId="34" xfId="1" applyFont="1" applyBorder="1" applyAlignment="1" applyProtection="1">
      <alignment vertical="top" wrapText="1"/>
      <protection locked="0" hidden="1"/>
    </xf>
    <xf numFmtId="0" fontId="45" fillId="0" borderId="0" xfId="1" applyFont="1" applyBorder="1" applyAlignment="1" applyProtection="1">
      <alignment horizontal="left" vertical="top"/>
      <protection locked="0" hidden="1"/>
    </xf>
    <xf numFmtId="0" fontId="15" fillId="0" borderId="25" xfId="1" applyFont="1" applyBorder="1" applyAlignment="1" applyProtection="1">
      <alignment vertical="top" wrapText="1"/>
      <protection locked="0" hidden="1"/>
    </xf>
    <xf numFmtId="0" fontId="15" fillId="0" borderId="26" xfId="1" applyFont="1" applyBorder="1" applyAlignment="1" applyProtection="1">
      <alignment vertical="top" wrapText="1"/>
      <protection locked="0" hidden="1"/>
    </xf>
    <xf numFmtId="0" fontId="46" fillId="0" borderId="8" xfId="1" applyFont="1" applyBorder="1" applyAlignment="1" applyProtection="1">
      <alignment vertical="center" wrapText="1"/>
      <protection locked="0" hidden="1"/>
    </xf>
    <xf numFmtId="3" fontId="15" fillId="0" borderId="8" xfId="1" applyNumberFormat="1" applyFont="1" applyBorder="1" applyAlignment="1" applyProtection="1">
      <alignment vertical="center" wrapText="1"/>
      <protection locked="0" hidden="1"/>
    </xf>
    <xf numFmtId="0" fontId="48" fillId="0" borderId="0" xfId="1" applyFont="1" applyBorder="1" applyAlignment="1" applyProtection="1">
      <alignment horizontal="left" vertical="top" wrapText="1"/>
      <protection locked="0" hidden="1"/>
    </xf>
    <xf numFmtId="0" fontId="44" fillId="0" borderId="0" xfId="1" applyFont="1" applyBorder="1" applyAlignment="1" applyProtection="1">
      <alignment horizontal="left" vertical="top"/>
      <protection locked="0" hidden="1"/>
    </xf>
    <xf numFmtId="0" fontId="52" fillId="0" borderId="0" xfId="1" applyFont="1" applyBorder="1" applyAlignment="1" applyProtection="1">
      <alignment horizontal="center" vertical="top"/>
      <protection locked="0" hidden="1"/>
    </xf>
    <xf numFmtId="0" fontId="46" fillId="0" borderId="0" xfId="1" applyFont="1" applyBorder="1" applyAlignment="1" applyProtection="1">
      <alignment horizontal="center" vertical="top"/>
      <protection locked="0" hidden="1"/>
    </xf>
    <xf numFmtId="0" fontId="52" fillId="0" borderId="3" xfId="1" applyFont="1" applyBorder="1" applyAlignment="1" applyProtection="1">
      <protection locked="0" hidden="1"/>
    </xf>
    <xf numFmtId="0" fontId="52" fillId="0" borderId="4" xfId="1" applyFont="1" applyBorder="1" applyAlignment="1" applyProtection="1">
      <protection locked="0" hidden="1"/>
    </xf>
    <xf numFmtId="0" fontId="52" fillId="0" borderId="5" xfId="1" applyFont="1" applyBorder="1" applyAlignment="1" applyProtection="1">
      <protection locked="0" hidden="1"/>
    </xf>
    <xf numFmtId="0" fontId="44" fillId="0" borderId="0" xfId="1" applyFont="1" applyProtection="1">
      <protection locked="0" hidden="1"/>
    </xf>
    <xf numFmtId="0" fontId="18" fillId="0" borderId="0" xfId="1" applyNumberFormat="1" applyFont="1" applyProtection="1">
      <protection locked="0" hidden="1"/>
    </xf>
    <xf numFmtId="0" fontId="46" fillId="0" borderId="40" xfId="1" applyFont="1" applyBorder="1" applyProtection="1">
      <protection locked="0" hidden="1"/>
    </xf>
    <xf numFmtId="0" fontId="51" fillId="0" borderId="0" xfId="1" applyFont="1" applyFill="1" applyBorder="1" applyProtection="1">
      <protection hidden="1"/>
    </xf>
    <xf numFmtId="0" fontId="64" fillId="0" borderId="0" xfId="1" applyFont="1" applyFill="1" applyBorder="1" applyProtection="1">
      <protection hidden="1"/>
    </xf>
    <xf numFmtId="0" fontId="64" fillId="5" borderId="0" xfId="1" applyFont="1" applyFill="1" applyBorder="1" applyAlignment="1" applyProtection="1">
      <alignment horizontal="center" vertical="center"/>
      <protection locked="0" hidden="1"/>
    </xf>
    <xf numFmtId="0" fontId="15" fillId="0" borderId="0" xfId="1" applyFont="1" applyFill="1" applyBorder="1" applyProtection="1">
      <protection hidden="1"/>
    </xf>
    <xf numFmtId="0" fontId="44" fillId="0" borderId="0" xfId="1" applyFont="1" applyFill="1" applyBorder="1" applyAlignment="1" applyProtection="1">
      <protection hidden="1"/>
    </xf>
    <xf numFmtId="4" fontId="15" fillId="0" borderId="0" xfId="1" applyNumberFormat="1" applyFont="1" applyFill="1" applyBorder="1" applyProtection="1">
      <protection hidden="1"/>
    </xf>
    <xf numFmtId="4" fontId="15" fillId="0" borderId="0" xfId="1" applyNumberFormat="1" applyFont="1" applyFill="1" applyBorder="1" applyAlignment="1" applyProtection="1">
      <protection hidden="1"/>
    </xf>
    <xf numFmtId="0" fontId="15" fillId="0" borderId="0" xfId="1" applyNumberFormat="1" applyFont="1" applyFill="1" applyBorder="1" applyProtection="1">
      <protection hidden="1"/>
    </xf>
    <xf numFmtId="1" fontId="15" fillId="0" borderId="0" xfId="1" applyNumberFormat="1" applyFont="1" applyFill="1" applyBorder="1" applyProtection="1">
      <protection hidden="1"/>
    </xf>
    <xf numFmtId="0" fontId="15" fillId="0" borderId="0" xfId="1" applyNumberFormat="1" applyFont="1" applyFill="1" applyBorder="1" applyAlignment="1" applyProtection="1">
      <protection hidden="1"/>
    </xf>
    <xf numFmtId="0" fontId="46" fillId="0" borderId="0" xfId="1" applyFont="1" applyFill="1" applyBorder="1" applyAlignment="1" applyProtection="1">
      <alignment horizontal="center"/>
      <protection hidden="1"/>
    </xf>
    <xf numFmtId="0" fontId="52" fillId="0" borderId="0" xfId="1" applyFont="1" applyFill="1" applyBorder="1" applyAlignment="1" applyProtection="1">
      <alignment horizontal="center" wrapText="1"/>
      <protection hidden="1"/>
    </xf>
    <xf numFmtId="0" fontId="52" fillId="0" borderId="0" xfId="1" applyNumberFormat="1" applyFont="1" applyFill="1" applyBorder="1" applyAlignment="1" applyProtection="1">
      <protection hidden="1"/>
    </xf>
    <xf numFmtId="0" fontId="52" fillId="0" borderId="0" xfId="1" applyFont="1" applyFill="1" applyBorder="1" applyAlignment="1" applyProtection="1">
      <alignment horizontal="center"/>
      <protection hidden="1"/>
    </xf>
    <xf numFmtId="0" fontId="52" fillId="0" borderId="0" xfId="1" applyFont="1" applyFill="1" applyBorder="1" applyAlignment="1" applyProtection="1">
      <protection hidden="1"/>
    </xf>
    <xf numFmtId="4" fontId="52" fillId="0" borderId="0" xfId="1" applyNumberFormat="1" applyFont="1" applyFill="1" applyBorder="1" applyAlignment="1" applyProtection="1">
      <alignment horizontal="center"/>
      <protection hidden="1"/>
    </xf>
    <xf numFmtId="4" fontId="52" fillId="0" borderId="0" xfId="1" applyNumberFormat="1" applyFont="1" applyFill="1" applyBorder="1" applyAlignment="1" applyProtection="1">
      <protection hidden="1"/>
    </xf>
    <xf numFmtId="0" fontId="15" fillId="0" borderId="0" xfId="9" applyFont="1" applyFill="1" applyAlignment="1" applyProtection="1">
      <alignment horizontal="right"/>
      <protection hidden="1"/>
    </xf>
    <xf numFmtId="0" fontId="44" fillId="0" borderId="0" xfId="1" applyFont="1" applyFill="1" applyBorder="1" applyAlignment="1" applyProtection="1">
      <alignment horizontal="right" wrapText="1"/>
      <protection hidden="1"/>
    </xf>
    <xf numFmtId="0" fontId="44" fillId="0" borderId="0" xfId="1" applyNumberFormat="1" applyFont="1" applyFill="1" applyBorder="1" applyAlignment="1" applyProtection="1">
      <alignment horizontal="right" wrapText="1"/>
      <protection hidden="1"/>
    </xf>
    <xf numFmtId="4" fontId="44" fillId="0" borderId="4" xfId="1" applyNumberFormat="1" applyFont="1" applyFill="1" applyBorder="1" applyProtection="1">
      <protection hidden="1"/>
    </xf>
    <xf numFmtId="0" fontId="44" fillId="0" borderId="4" xfId="1" applyFont="1" applyFill="1" applyBorder="1" applyProtection="1">
      <protection hidden="1"/>
    </xf>
    <xf numFmtId="2" fontId="44" fillId="0" borderId="4" xfId="1" applyNumberFormat="1" applyFont="1" applyFill="1" applyBorder="1" applyProtection="1">
      <protection hidden="1"/>
    </xf>
    <xf numFmtId="4" fontId="15" fillId="0" borderId="4" xfId="1" applyNumberFormat="1" applyFont="1" applyFill="1" applyBorder="1" applyProtection="1">
      <protection hidden="1"/>
    </xf>
    <xf numFmtId="4" fontId="44" fillId="0" borderId="4" xfId="1" applyNumberFormat="1" applyFont="1" applyFill="1" applyBorder="1" applyAlignment="1" applyProtection="1">
      <alignment horizontal="right" wrapText="1"/>
      <protection hidden="1"/>
    </xf>
    <xf numFmtId="4" fontId="44" fillId="0" borderId="5" xfId="1" applyNumberFormat="1" applyFont="1" applyFill="1" applyBorder="1" applyProtection="1">
      <protection hidden="1"/>
    </xf>
    <xf numFmtId="0" fontId="44" fillId="0" borderId="0" xfId="1" applyNumberFormat="1" applyFont="1" applyFill="1" applyBorder="1" applyAlignment="1" applyProtection="1">
      <alignment wrapText="1"/>
      <protection hidden="1"/>
    </xf>
    <xf numFmtId="0" fontId="67" fillId="0" borderId="0" xfId="10" applyNumberFormat="1" applyFont="1" applyFill="1" applyBorder="1" applyAlignment="1" applyProtection="1">
      <alignment wrapText="1"/>
      <protection hidden="1"/>
    </xf>
    <xf numFmtId="2" fontId="44" fillId="0" borderId="0" xfId="1" applyNumberFormat="1" applyFont="1" applyFill="1" applyBorder="1" applyProtection="1">
      <protection hidden="1"/>
    </xf>
    <xf numFmtId="0" fontId="44" fillId="0" borderId="0" xfId="1" applyFont="1" applyFill="1" applyBorder="1" applyProtection="1">
      <protection hidden="1"/>
    </xf>
    <xf numFmtId="0" fontId="15" fillId="4" borderId="0" xfId="1" applyFont="1" applyFill="1" applyBorder="1" applyProtection="1">
      <protection hidden="1"/>
    </xf>
    <xf numFmtId="4" fontId="44" fillId="0" borderId="0" xfId="1" applyNumberFormat="1" applyFont="1" applyFill="1" applyBorder="1" applyProtection="1">
      <protection hidden="1"/>
    </xf>
    <xf numFmtId="4" fontId="44" fillId="0" borderId="0" xfId="1" applyNumberFormat="1" applyFont="1" applyFill="1" applyBorder="1" applyAlignment="1" applyProtection="1">
      <alignment horizontal="right" wrapText="1"/>
      <protection hidden="1"/>
    </xf>
    <xf numFmtId="0" fontId="44" fillId="0" borderId="0" xfId="1" applyNumberFormat="1" applyFont="1" applyFill="1" applyBorder="1" applyProtection="1">
      <protection hidden="1"/>
    </xf>
    <xf numFmtId="0" fontId="15" fillId="0" borderId="0" xfId="1" applyFont="1" applyFill="1" applyBorder="1" applyAlignment="1" applyProtection="1">
      <protection hidden="1"/>
    </xf>
    <xf numFmtId="49" fontId="15" fillId="0" borderId="0" xfId="1" applyNumberFormat="1" applyFont="1" applyFill="1" applyBorder="1" applyAlignment="1" applyProtection="1">
      <alignment horizontal="right"/>
      <protection hidden="1"/>
    </xf>
    <xf numFmtId="2" fontId="15" fillId="0" borderId="0" xfId="1" applyNumberFormat="1" applyFont="1" applyFill="1" applyBorder="1" applyAlignment="1" applyProtection="1">
      <alignment horizontal="right"/>
      <protection hidden="1"/>
    </xf>
    <xf numFmtId="2" fontId="15" fillId="0" borderId="0" xfId="1" applyNumberFormat="1" applyFont="1" applyFill="1" applyBorder="1" applyProtection="1">
      <protection hidden="1"/>
    </xf>
    <xf numFmtId="4" fontId="15" fillId="0" borderId="0" xfId="1" applyNumberFormat="1" applyFont="1" applyFill="1" applyBorder="1" applyAlignment="1" applyProtection="1">
      <alignment horizontal="right"/>
      <protection hidden="1"/>
    </xf>
    <xf numFmtId="0" fontId="15" fillId="0" borderId="0" xfId="1" applyNumberFormat="1" applyFont="1" applyFill="1" applyBorder="1" applyAlignment="1" applyProtection="1">
      <alignment horizontal="right"/>
      <protection hidden="1"/>
    </xf>
    <xf numFmtId="0" fontId="15" fillId="0" borderId="0" xfId="9" applyFont="1" applyFill="1" applyProtection="1">
      <protection hidden="1"/>
    </xf>
    <xf numFmtId="4" fontId="44" fillId="0" borderId="3" xfId="1" applyNumberFormat="1" applyFont="1" applyFill="1" applyBorder="1" applyProtection="1">
      <protection hidden="1"/>
    </xf>
    <xf numFmtId="4" fontId="15" fillId="0" borderId="5" xfId="1" applyNumberFormat="1" applyFont="1" applyFill="1" applyBorder="1" applyProtection="1">
      <protection hidden="1"/>
    </xf>
    <xf numFmtId="0" fontId="51" fillId="12" borderId="42" xfId="1" applyFont="1" applyFill="1" applyBorder="1" applyProtection="1">
      <protection hidden="1"/>
    </xf>
    <xf numFmtId="0" fontId="15" fillId="0" borderId="42" xfId="1" applyFont="1" applyFill="1" applyBorder="1" applyProtection="1">
      <protection hidden="1"/>
    </xf>
    <xf numFmtId="0" fontId="15" fillId="0" borderId="43" xfId="1" applyFont="1" applyFill="1" applyBorder="1" applyProtection="1">
      <protection hidden="1"/>
    </xf>
    <xf numFmtId="0" fontId="44" fillId="0" borderId="0" xfId="1" applyFont="1" applyFill="1" applyBorder="1" applyAlignment="1" applyProtection="1">
      <alignment wrapText="1"/>
      <protection hidden="1"/>
    </xf>
    <xf numFmtId="0" fontId="15" fillId="0" borderId="0" xfId="1" applyFont="1" applyFill="1" applyBorder="1" applyAlignment="1" applyProtection="1">
      <alignment wrapText="1"/>
      <protection hidden="1"/>
    </xf>
    <xf numFmtId="2" fontId="44" fillId="0" borderId="0" xfId="1" applyNumberFormat="1" applyFont="1" applyFill="1" applyBorder="1" applyAlignment="1" applyProtection="1">
      <alignment horizontal="right" wrapText="1"/>
      <protection hidden="1"/>
    </xf>
    <xf numFmtId="1" fontId="44" fillId="0" borderId="0" xfId="1" applyNumberFormat="1" applyFont="1" applyFill="1" applyBorder="1" applyProtection="1">
      <protection hidden="1"/>
    </xf>
    <xf numFmtId="49" fontId="44" fillId="0" borderId="0" xfId="1" applyNumberFormat="1" applyFont="1" applyFill="1" applyBorder="1" applyAlignment="1" applyProtection="1">
      <alignment horizontal="right"/>
      <protection hidden="1"/>
    </xf>
    <xf numFmtId="2" fontId="44" fillId="0" borderId="0" xfId="1" applyNumberFormat="1" applyFont="1" applyFill="1" applyBorder="1" applyAlignment="1" applyProtection="1">
      <alignment horizontal="right"/>
      <protection hidden="1"/>
    </xf>
    <xf numFmtId="4" fontId="44" fillId="0" borderId="0" xfId="1" applyNumberFormat="1" applyFont="1" applyFill="1" applyBorder="1" applyAlignment="1" applyProtection="1">
      <alignment horizontal="right"/>
      <protection hidden="1"/>
    </xf>
    <xf numFmtId="0" fontId="44" fillId="0" borderId="0" xfId="1" applyNumberFormat="1" applyFont="1" applyFill="1" applyBorder="1" applyAlignment="1" applyProtection="1">
      <alignment horizontal="right"/>
      <protection hidden="1"/>
    </xf>
    <xf numFmtId="4" fontId="15" fillId="0" borderId="0" xfId="1" applyNumberFormat="1" applyFont="1" applyFill="1" applyBorder="1" applyAlignment="1" applyProtection="1">
      <alignment wrapText="1"/>
      <protection hidden="1"/>
    </xf>
    <xf numFmtId="4" fontId="15" fillId="0" borderId="0" xfId="1" applyNumberFormat="1" applyFont="1" applyFill="1" applyBorder="1" applyAlignment="1" applyProtection="1">
      <alignment horizontal="right" wrapText="1"/>
      <protection hidden="1"/>
    </xf>
    <xf numFmtId="0" fontId="68" fillId="0" borderId="0" xfId="9" applyFont="1" applyFill="1" applyProtection="1">
      <protection hidden="1"/>
    </xf>
    <xf numFmtId="0" fontId="15" fillId="0" borderId="0" xfId="1" applyFont="1" applyFill="1" applyProtection="1">
      <protection hidden="1"/>
    </xf>
    <xf numFmtId="0" fontId="51" fillId="12" borderId="44" xfId="1" applyFont="1" applyFill="1" applyBorder="1" applyProtection="1">
      <protection hidden="1"/>
    </xf>
    <xf numFmtId="0" fontId="15" fillId="0" borderId="44" xfId="1" applyFont="1" applyFill="1" applyBorder="1" applyProtection="1">
      <protection hidden="1"/>
    </xf>
    <xf numFmtId="0" fontId="15" fillId="0" borderId="45" xfId="1" applyFont="1" applyFill="1" applyBorder="1" applyProtection="1">
      <protection hidden="1"/>
    </xf>
    <xf numFmtId="0" fontId="51" fillId="12" borderId="46" xfId="1" applyFont="1" applyFill="1" applyBorder="1" applyProtection="1">
      <protection hidden="1"/>
    </xf>
    <xf numFmtId="0" fontId="51" fillId="12" borderId="47" xfId="1" applyFont="1" applyFill="1" applyBorder="1" applyProtection="1">
      <protection hidden="1"/>
    </xf>
    <xf numFmtId="2" fontId="44" fillId="0" borderId="47" xfId="1" applyNumberFormat="1" applyFont="1" applyFill="1" applyBorder="1" applyProtection="1">
      <protection hidden="1"/>
    </xf>
    <xf numFmtId="0" fontId="15" fillId="0" borderId="48" xfId="1" applyFont="1" applyFill="1" applyBorder="1" applyProtection="1">
      <protection hidden="1"/>
    </xf>
    <xf numFmtId="2" fontId="15" fillId="0" borderId="47" xfId="1" applyNumberFormat="1" applyFont="1" applyFill="1" applyBorder="1" applyProtection="1">
      <protection hidden="1"/>
    </xf>
    <xf numFmtId="0" fontId="15" fillId="0" borderId="47" xfId="1" applyFont="1" applyFill="1" applyBorder="1" applyProtection="1">
      <protection hidden="1"/>
    </xf>
    <xf numFmtId="0" fontId="15" fillId="0" borderId="46" xfId="1" applyFont="1" applyFill="1" applyBorder="1" applyProtection="1">
      <protection hidden="1"/>
    </xf>
    <xf numFmtId="2" fontId="44" fillId="0" borderId="0" xfId="1" applyNumberFormat="1" applyFont="1" applyFill="1" applyBorder="1" applyAlignment="1" applyProtection="1">
      <alignment wrapText="1"/>
      <protection hidden="1"/>
    </xf>
    <xf numFmtId="0" fontId="67" fillId="0" borderId="0" xfId="9" applyFont="1" applyFill="1" applyProtection="1">
      <protection hidden="1"/>
    </xf>
    <xf numFmtId="0" fontId="46" fillId="0" borderId="3" xfId="1" applyFont="1" applyBorder="1" applyProtection="1">
      <protection hidden="1"/>
    </xf>
    <xf numFmtId="0" fontId="46" fillId="0" borderId="4" xfId="1" applyFont="1" applyBorder="1" applyProtection="1">
      <protection hidden="1"/>
    </xf>
    <xf numFmtId="0" fontId="46" fillId="0" borderId="5" xfId="1" applyFont="1" applyBorder="1" applyProtection="1">
      <protection hidden="1"/>
    </xf>
    <xf numFmtId="0" fontId="46" fillId="0" borderId="0" xfId="1" applyFont="1" applyProtection="1">
      <protection hidden="1"/>
    </xf>
    <xf numFmtId="0" fontId="46" fillId="0" borderId="0" xfId="1" applyFont="1" applyAlignment="1" applyProtection="1">
      <alignment horizontal="center"/>
      <protection hidden="1"/>
    </xf>
    <xf numFmtId="49" fontId="46" fillId="0" borderId="6" xfId="1" applyNumberFormat="1" applyFont="1" applyBorder="1" applyAlignment="1" applyProtection="1">
      <alignment horizontal="center"/>
      <protection hidden="1"/>
    </xf>
    <xf numFmtId="0" fontId="46" fillId="0" borderId="1" xfId="11" applyFont="1" applyFill="1" applyProtection="1">
      <protection hidden="1"/>
    </xf>
    <xf numFmtId="0" fontId="71" fillId="0" borderId="0" xfId="1" applyFont="1" applyAlignment="1">
      <alignment horizontal="left" vertical="center"/>
    </xf>
    <xf numFmtId="0" fontId="46" fillId="0" borderId="0" xfId="1" applyFont="1" applyBorder="1" applyProtection="1">
      <protection hidden="1"/>
    </xf>
    <xf numFmtId="0" fontId="52" fillId="0" borderId="0" xfId="1" applyFont="1" applyBorder="1" applyAlignment="1" applyProtection="1">
      <protection hidden="1"/>
    </xf>
    <xf numFmtId="1" fontId="46" fillId="0" borderId="0" xfId="1" applyNumberFormat="1" applyFont="1" applyBorder="1" applyAlignment="1" applyProtection="1">
      <protection hidden="1"/>
    </xf>
    <xf numFmtId="0" fontId="46" fillId="0" borderId="0" xfId="1" applyFont="1" applyBorder="1" applyAlignment="1" applyProtection="1">
      <protection hidden="1"/>
    </xf>
    <xf numFmtId="1" fontId="46" fillId="0" borderId="1" xfId="11" applyNumberFormat="1" applyFont="1" applyFill="1" applyProtection="1">
      <protection hidden="1"/>
    </xf>
    <xf numFmtId="1" fontId="46" fillId="0" borderId="0" xfId="1" applyNumberFormat="1" applyFont="1" applyBorder="1" applyProtection="1">
      <protection hidden="1"/>
    </xf>
    <xf numFmtId="1" fontId="46" fillId="13" borderId="1" xfId="11" applyNumberFormat="1" applyFont="1" applyFill="1" applyProtection="1">
      <protection hidden="1"/>
    </xf>
    <xf numFmtId="1" fontId="46" fillId="13" borderId="0" xfId="1" applyNumberFormat="1" applyFont="1" applyFill="1" applyBorder="1" applyProtection="1">
      <protection hidden="1"/>
    </xf>
    <xf numFmtId="1" fontId="46" fillId="0" borderId="0" xfId="1" applyNumberFormat="1" applyFont="1" applyFill="1" applyBorder="1" applyAlignment="1" applyProtection="1">
      <protection hidden="1"/>
    </xf>
    <xf numFmtId="0" fontId="46" fillId="0" borderId="0" xfId="1" applyFont="1" applyFill="1" applyBorder="1" applyAlignment="1" applyProtection="1">
      <protection hidden="1"/>
    </xf>
    <xf numFmtId="1" fontId="46" fillId="0" borderId="1" xfId="11" applyNumberFormat="1" applyFont="1" applyFill="1" applyAlignment="1" applyProtection="1">
      <protection hidden="1"/>
    </xf>
    <xf numFmtId="1" fontId="46" fillId="0" borderId="0" xfId="1" applyNumberFormat="1" applyFont="1" applyFill="1" applyBorder="1" applyProtection="1">
      <protection hidden="1"/>
    </xf>
    <xf numFmtId="0" fontId="46" fillId="0" borderId="0" xfId="1" applyFont="1" applyBorder="1" applyAlignment="1" applyProtection="1">
      <alignment horizontal="left"/>
      <protection hidden="1"/>
    </xf>
    <xf numFmtId="0" fontId="46" fillId="0" borderId="0" xfId="1" applyFont="1" applyBorder="1" applyAlignment="1" applyProtection="1">
      <alignment wrapText="1"/>
      <protection hidden="1"/>
    </xf>
    <xf numFmtId="1" fontId="46" fillId="0" borderId="0" xfId="1" applyNumberFormat="1" applyFont="1" applyBorder="1" applyAlignment="1" applyProtection="1">
      <alignment horizontal="center"/>
      <protection hidden="1"/>
    </xf>
    <xf numFmtId="0" fontId="52" fillId="0" borderId="0" xfId="1" applyFont="1" applyBorder="1" applyAlignment="1" applyProtection="1">
      <alignment vertical="center"/>
      <protection hidden="1"/>
    </xf>
    <xf numFmtId="1" fontId="46" fillId="0" borderId="0" xfId="1" applyNumberFormat="1" applyFont="1" applyProtection="1">
      <protection hidden="1"/>
    </xf>
    <xf numFmtId="1" fontId="46" fillId="0" borderId="0" xfId="1" applyNumberFormat="1" applyFont="1" applyBorder="1" applyAlignment="1" applyProtection="1">
      <alignment wrapText="1"/>
      <protection hidden="1"/>
    </xf>
    <xf numFmtId="1" fontId="46" fillId="0" borderId="0" xfId="1" applyNumberFormat="1" applyFont="1" applyBorder="1" applyAlignment="1" applyProtection="1">
      <alignment horizontal="right"/>
      <protection hidden="1"/>
    </xf>
    <xf numFmtId="0" fontId="52" fillId="0" borderId="0" xfId="1" applyFont="1" applyBorder="1" applyProtection="1">
      <protection hidden="1"/>
    </xf>
    <xf numFmtId="0" fontId="46" fillId="0" borderId="0" xfId="1" applyFont="1" applyBorder="1" applyAlignment="1" applyProtection="1">
      <alignment horizontal="center"/>
      <protection hidden="1"/>
    </xf>
    <xf numFmtId="49" fontId="72" fillId="0" borderId="0" xfId="5" applyNumberFormat="1" applyFont="1" applyProtection="1">
      <protection hidden="1"/>
    </xf>
    <xf numFmtId="0" fontId="72" fillId="0" borderId="0" xfId="5" applyFont="1" applyProtection="1">
      <protection hidden="1"/>
    </xf>
    <xf numFmtId="0" fontId="72" fillId="0" borderId="0" xfId="5" applyFont="1" applyFill="1" applyBorder="1" applyProtection="1">
      <protection hidden="1"/>
    </xf>
    <xf numFmtId="49" fontId="72" fillId="0" borderId="0" xfId="5" quotePrefix="1" applyNumberFormat="1" applyFont="1" applyAlignment="1" applyProtection="1">
      <alignment wrapText="1"/>
      <protection hidden="1"/>
    </xf>
    <xf numFmtId="0" fontId="72" fillId="0" borderId="0" xfId="5" quotePrefix="1" applyFont="1" applyProtection="1">
      <protection hidden="1"/>
    </xf>
    <xf numFmtId="2" fontId="28" fillId="15" borderId="6" xfId="4" applyNumberFormat="1" applyFont="1" applyFill="1" applyBorder="1" applyAlignment="1" applyProtection="1">
      <alignment horizontal="center"/>
      <protection hidden="1"/>
    </xf>
    <xf numFmtId="2" fontId="28" fillId="16" borderId="3" xfId="4" applyNumberFormat="1" applyFont="1" applyFill="1" applyBorder="1" applyProtection="1">
      <protection hidden="1"/>
    </xf>
    <xf numFmtId="2" fontId="28" fillId="17" borderId="3" xfId="4" applyNumberFormat="1" applyFont="1" applyFill="1" applyBorder="1" applyProtection="1">
      <protection hidden="1"/>
    </xf>
    <xf numFmtId="49" fontId="72" fillId="0" borderId="0" xfId="5" quotePrefix="1" applyNumberFormat="1" applyFont="1" applyProtection="1">
      <protection hidden="1"/>
    </xf>
    <xf numFmtId="49" fontId="74" fillId="18" borderId="49" xfId="5" applyNumberFormat="1" applyFont="1" applyFill="1" applyBorder="1" applyAlignment="1" applyProtection="1">
      <alignment horizontal="left"/>
      <protection hidden="1"/>
    </xf>
    <xf numFmtId="0" fontId="74" fillId="18" borderId="12" xfId="5" applyFont="1" applyFill="1" applyBorder="1" applyProtection="1">
      <protection hidden="1"/>
    </xf>
    <xf numFmtId="2" fontId="75" fillId="18" borderId="6" xfId="5" applyNumberFormat="1" applyFont="1" applyFill="1" applyBorder="1" applyProtection="1">
      <protection hidden="1"/>
    </xf>
    <xf numFmtId="2" fontId="75" fillId="16" borderId="3" xfId="5" applyNumberFormat="1" applyFont="1" applyFill="1" applyBorder="1" applyProtection="1">
      <protection hidden="1"/>
    </xf>
    <xf numFmtId="2" fontId="75" fillId="17" borderId="3" xfId="5" applyNumberFormat="1" applyFont="1" applyFill="1" applyBorder="1" applyProtection="1">
      <protection hidden="1"/>
    </xf>
    <xf numFmtId="49" fontId="76" fillId="15" borderId="6" xfId="5" quotePrefix="1" applyNumberFormat="1" applyFont="1" applyFill="1" applyBorder="1" applyProtection="1">
      <protection hidden="1"/>
    </xf>
    <xf numFmtId="0" fontId="72" fillId="15" borderId="6" xfId="5" applyFont="1" applyFill="1" applyBorder="1" applyProtection="1">
      <protection hidden="1"/>
    </xf>
    <xf numFmtId="0" fontId="76" fillId="15" borderId="6" xfId="5" quotePrefix="1" applyFont="1" applyFill="1" applyBorder="1" applyProtection="1">
      <protection hidden="1"/>
    </xf>
    <xf numFmtId="2" fontId="77" fillId="15" borderId="50" xfId="5" applyNumberFormat="1" applyFont="1" applyFill="1" applyBorder="1" applyProtection="1">
      <protection hidden="1"/>
    </xf>
    <xf numFmtId="2" fontId="77" fillId="16" borderId="50" xfId="5" applyNumberFormat="1" applyFont="1" applyFill="1" applyBorder="1" applyProtection="1">
      <protection hidden="1"/>
    </xf>
    <xf numFmtId="2" fontId="77" fillId="17" borderId="50" xfId="5" applyNumberFormat="1" applyFont="1" applyFill="1" applyBorder="1" applyProtection="1">
      <protection hidden="1"/>
    </xf>
    <xf numFmtId="49" fontId="72" fillId="0" borderId="22" xfId="5" quotePrefix="1" applyNumberFormat="1" applyFont="1" applyBorder="1" applyProtection="1">
      <protection hidden="1"/>
    </xf>
    <xf numFmtId="0" fontId="72" fillId="0" borderId="0" xfId="5" quotePrefix="1" applyFont="1" applyBorder="1" applyProtection="1">
      <protection hidden="1"/>
    </xf>
    <xf numFmtId="0" fontId="78" fillId="0" borderId="0" xfId="12" quotePrefix="1" applyFont="1" applyProtection="1">
      <protection hidden="1"/>
    </xf>
    <xf numFmtId="2" fontId="78" fillId="0" borderId="0" xfId="5" applyNumberFormat="1" applyFont="1" applyBorder="1" applyProtection="1">
      <protection hidden="1"/>
    </xf>
    <xf numFmtId="2" fontId="78" fillId="16" borderId="0" xfId="5" applyNumberFormat="1" applyFont="1" applyFill="1" applyBorder="1" applyProtection="1">
      <protection hidden="1"/>
    </xf>
    <xf numFmtId="2" fontId="78" fillId="17" borderId="0" xfId="5" applyNumberFormat="1" applyFont="1" applyFill="1" applyBorder="1" applyProtection="1">
      <protection hidden="1"/>
    </xf>
    <xf numFmtId="2" fontId="72" fillId="0" borderId="0" xfId="5" applyNumberFormat="1" applyFont="1" applyBorder="1" applyProtection="1">
      <protection hidden="1"/>
    </xf>
    <xf numFmtId="2" fontId="72" fillId="16" borderId="0" xfId="5" applyNumberFormat="1" applyFont="1" applyFill="1" applyBorder="1" applyProtection="1">
      <protection hidden="1"/>
    </xf>
    <xf numFmtId="2" fontId="72" fillId="17" borderId="0" xfId="5" applyNumberFormat="1" applyFont="1" applyFill="1" applyBorder="1" applyProtection="1">
      <protection hidden="1"/>
    </xf>
    <xf numFmtId="49" fontId="72" fillId="0" borderId="22" xfId="5" applyNumberFormat="1" applyFont="1" applyBorder="1" applyProtection="1">
      <protection hidden="1"/>
    </xf>
    <xf numFmtId="2" fontId="72" fillId="0" borderId="51" xfId="5" applyNumberFormat="1" applyFont="1" applyBorder="1" applyProtection="1">
      <protection hidden="1"/>
    </xf>
    <xf numFmtId="2" fontId="72" fillId="16" borderId="51" xfId="5" applyNumberFormat="1" applyFont="1" applyFill="1" applyBorder="1" applyProtection="1">
      <protection hidden="1"/>
    </xf>
    <xf numFmtId="2" fontId="72" fillId="17" borderId="51" xfId="5" applyNumberFormat="1" applyFont="1" applyFill="1" applyBorder="1" applyProtection="1">
      <protection hidden="1"/>
    </xf>
    <xf numFmtId="2" fontId="77" fillId="16" borderId="52" xfId="5" applyNumberFormat="1" applyFont="1" applyFill="1" applyBorder="1" applyProtection="1">
      <protection hidden="1"/>
    </xf>
    <xf numFmtId="2" fontId="77" fillId="17" borderId="52" xfId="5" applyNumberFormat="1" applyFont="1" applyFill="1" applyBorder="1" applyProtection="1">
      <protection hidden="1"/>
    </xf>
    <xf numFmtId="49" fontId="21" fillId="0" borderId="0" xfId="1" applyNumberFormat="1" applyFont="1" applyProtection="1">
      <protection hidden="1"/>
    </xf>
    <xf numFmtId="49" fontId="72" fillId="0" borderId="53" xfId="5" quotePrefix="1" applyNumberFormat="1" applyFont="1" applyBorder="1" applyProtection="1">
      <protection hidden="1"/>
    </xf>
    <xf numFmtId="0" fontId="72" fillId="0" borderId="51" xfId="5" quotePrefix="1" applyFont="1" applyBorder="1" applyProtection="1">
      <protection hidden="1"/>
    </xf>
    <xf numFmtId="49" fontId="76" fillId="0" borderId="0" xfId="5" applyNumberFormat="1" applyFont="1" applyFill="1" applyBorder="1" applyProtection="1">
      <protection hidden="1"/>
    </xf>
    <xf numFmtId="0" fontId="78" fillId="0" borderId="0" xfId="12" quotePrefix="1" applyFont="1" applyFill="1" applyProtection="1">
      <protection hidden="1"/>
    </xf>
    <xf numFmtId="49" fontId="76" fillId="15" borderId="0" xfId="5" applyNumberFormat="1" applyFont="1" applyFill="1" applyBorder="1" applyProtection="1">
      <protection hidden="1"/>
    </xf>
    <xf numFmtId="0" fontId="72" fillId="15" borderId="0" xfId="5" applyFont="1" applyFill="1" applyBorder="1" applyProtection="1">
      <protection hidden="1"/>
    </xf>
    <xf numFmtId="49" fontId="72" fillId="0" borderId="0" xfId="12" applyNumberFormat="1" applyFont="1" applyProtection="1">
      <protection hidden="1"/>
    </xf>
    <xf numFmtId="2" fontId="75" fillId="18" borderId="12" xfId="5" applyNumberFormat="1" applyFont="1" applyFill="1" applyBorder="1" applyProtection="1">
      <protection hidden="1"/>
    </xf>
    <xf numFmtId="2" fontId="75" fillId="16" borderId="7" xfId="5" applyNumberFormat="1" applyFont="1" applyFill="1" applyBorder="1" applyProtection="1">
      <protection hidden="1"/>
    </xf>
    <xf numFmtId="2" fontId="75" fillId="17" borderId="7" xfId="5" applyNumberFormat="1" applyFont="1" applyFill="1" applyBorder="1" applyProtection="1">
      <protection hidden="1"/>
    </xf>
    <xf numFmtId="49" fontId="76" fillId="15" borderId="54" xfId="5" quotePrefix="1" applyNumberFormat="1" applyFont="1" applyFill="1" applyBorder="1" applyProtection="1">
      <protection hidden="1"/>
    </xf>
    <xf numFmtId="0" fontId="72" fillId="15" borderId="50" xfId="5" applyFont="1" applyFill="1" applyBorder="1" applyProtection="1">
      <protection hidden="1"/>
    </xf>
    <xf numFmtId="0" fontId="76" fillId="15" borderId="50" xfId="5" quotePrefix="1" applyFont="1" applyFill="1" applyBorder="1" applyProtection="1">
      <protection hidden="1"/>
    </xf>
    <xf numFmtId="0" fontId="79" fillId="0" borderId="0" xfId="5" applyFont="1" applyFill="1" applyBorder="1" applyProtection="1">
      <protection hidden="1"/>
    </xf>
    <xf numFmtId="49" fontId="72" fillId="19" borderId="22" xfId="5" applyNumberFormat="1" applyFont="1" applyFill="1" applyBorder="1" applyProtection="1">
      <protection hidden="1"/>
    </xf>
    <xf numFmtId="0" fontId="72" fillId="19" borderId="0" xfId="5" quotePrefix="1" applyFont="1" applyFill="1" applyBorder="1" applyProtection="1">
      <protection hidden="1"/>
    </xf>
    <xf numFmtId="2" fontId="72" fillId="0" borderId="0" xfId="5" applyNumberFormat="1" applyFont="1" applyProtection="1">
      <protection hidden="1"/>
    </xf>
    <xf numFmtId="2" fontId="72" fillId="16" borderId="0" xfId="5" applyNumberFormat="1" applyFont="1" applyFill="1" applyProtection="1">
      <protection hidden="1"/>
    </xf>
    <xf numFmtId="2" fontId="72" fillId="17" borderId="0" xfId="5" applyNumberFormat="1" applyFont="1" applyFill="1" applyProtection="1">
      <protection hidden="1"/>
    </xf>
    <xf numFmtId="49" fontId="72" fillId="0" borderId="22" xfId="5" quotePrefix="1" applyNumberFormat="1" applyFont="1" applyFill="1" applyBorder="1" applyProtection="1">
      <protection hidden="1"/>
    </xf>
    <xf numFmtId="0" fontId="21" fillId="0" borderId="51" xfId="5" applyBorder="1" applyProtection="1">
      <protection hidden="1"/>
    </xf>
    <xf numFmtId="0" fontId="21" fillId="0" borderId="0" xfId="5" applyFont="1" applyFill="1" applyBorder="1" applyProtection="1">
      <protection hidden="1"/>
    </xf>
    <xf numFmtId="49" fontId="72" fillId="19" borderId="53" xfId="5" applyNumberFormat="1" applyFont="1" applyFill="1" applyBorder="1" applyProtection="1">
      <protection hidden="1"/>
    </xf>
    <xf numFmtId="49" fontId="72" fillId="0" borderId="30" xfId="5" quotePrefix="1" applyNumberFormat="1" applyFont="1" applyBorder="1" applyProtection="1">
      <protection hidden="1"/>
    </xf>
    <xf numFmtId="0" fontId="72" fillId="0" borderId="8" xfId="5" quotePrefix="1" applyFont="1" applyBorder="1" applyProtection="1">
      <protection hidden="1"/>
    </xf>
    <xf numFmtId="2" fontId="72" fillId="0" borderId="8" xfId="5" applyNumberFormat="1" applyFont="1" applyBorder="1" applyProtection="1">
      <protection hidden="1"/>
    </xf>
    <xf numFmtId="2" fontId="72" fillId="16" borderId="8" xfId="5" applyNumberFormat="1" applyFont="1" applyFill="1" applyBorder="1" applyProtection="1">
      <protection hidden="1"/>
    </xf>
    <xf numFmtId="2" fontId="72" fillId="17" borderId="8" xfId="5" applyNumberFormat="1" applyFont="1" applyFill="1" applyBorder="1" applyProtection="1">
      <protection hidden="1"/>
    </xf>
    <xf numFmtId="49" fontId="72" fillId="0" borderId="0" xfId="5" quotePrefix="1" applyNumberFormat="1" applyFont="1" applyBorder="1" applyProtection="1">
      <protection hidden="1"/>
    </xf>
    <xf numFmtId="2" fontId="75" fillId="16" borderId="12" xfId="5" applyNumberFormat="1" applyFont="1" applyFill="1" applyBorder="1" applyProtection="1">
      <protection hidden="1"/>
    </xf>
    <xf numFmtId="2" fontId="75" fillId="17" borderId="12" xfId="5" applyNumberFormat="1" applyFont="1" applyFill="1" applyBorder="1" applyProtection="1">
      <protection hidden="1"/>
    </xf>
    <xf numFmtId="49" fontId="76" fillId="15" borderId="54" xfId="5" applyNumberFormat="1" applyFont="1" applyFill="1" applyBorder="1" applyProtection="1">
      <protection hidden="1"/>
    </xf>
    <xf numFmtId="49" fontId="78" fillId="0" borderId="0" xfId="5" applyNumberFormat="1" applyFont="1" applyProtection="1">
      <protection hidden="1"/>
    </xf>
    <xf numFmtId="0" fontId="80" fillId="0" borderId="0" xfId="5" applyFont="1" applyFill="1" applyBorder="1" applyProtection="1">
      <protection hidden="1"/>
    </xf>
    <xf numFmtId="49" fontId="72" fillId="0" borderId="0" xfId="5" quotePrefix="1" applyNumberFormat="1" applyFont="1" applyFill="1" applyBorder="1" applyProtection="1">
      <protection hidden="1"/>
    </xf>
    <xf numFmtId="0" fontId="72" fillId="0" borderId="0" xfId="5" quotePrefix="1" applyFont="1" applyFill="1" applyBorder="1" applyProtection="1">
      <protection hidden="1"/>
    </xf>
    <xf numFmtId="49" fontId="1" fillId="19" borderId="0" xfId="1" applyNumberFormat="1" applyFill="1" applyProtection="1">
      <protection hidden="1"/>
    </xf>
    <xf numFmtId="49" fontId="72" fillId="0" borderId="0" xfId="5" quotePrefix="1" applyNumberFormat="1" applyFont="1" applyFill="1" applyProtection="1">
      <protection hidden="1"/>
    </xf>
    <xf numFmtId="49" fontId="78" fillId="0" borderId="0" xfId="5" quotePrefix="1" applyNumberFormat="1" applyFont="1" applyProtection="1">
      <protection hidden="1"/>
    </xf>
    <xf numFmtId="49" fontId="72" fillId="0" borderId="0" xfId="12" applyNumberFormat="1" applyFont="1" applyFill="1" applyProtection="1">
      <protection hidden="1"/>
    </xf>
    <xf numFmtId="2" fontId="72" fillId="0" borderId="0" xfId="5" applyNumberFormat="1" applyFont="1" applyFill="1" applyBorder="1" applyProtection="1">
      <protection hidden="1"/>
    </xf>
    <xf numFmtId="49" fontId="72" fillId="0" borderId="0" xfId="5" applyNumberFormat="1" applyFont="1" applyFill="1" applyBorder="1" applyProtection="1">
      <protection hidden="1"/>
    </xf>
    <xf numFmtId="0" fontId="72" fillId="17" borderId="0" xfId="5" applyFont="1" applyFill="1" applyBorder="1" applyProtection="1">
      <protection hidden="1"/>
    </xf>
    <xf numFmtId="49" fontId="1" fillId="0" borderId="0" xfId="1" applyNumberFormat="1"/>
    <xf numFmtId="49" fontId="1" fillId="4" borderId="0" xfId="1" applyNumberFormat="1" applyFill="1"/>
    <xf numFmtId="0" fontId="81" fillId="0" borderId="0" xfId="1" applyFont="1"/>
    <xf numFmtId="49" fontId="1" fillId="10" borderId="0" xfId="1" applyNumberFormat="1" applyFill="1"/>
    <xf numFmtId="0" fontId="9" fillId="0" borderId="0" xfId="1" applyFont="1" applyProtection="1">
      <protection hidden="1"/>
    </xf>
    <xf numFmtId="0" fontId="15" fillId="0" borderId="0" xfId="1" applyFont="1" applyProtection="1">
      <protection hidden="1"/>
    </xf>
    <xf numFmtId="49" fontId="16" fillId="0" borderId="0" xfId="3" applyNumberFormat="1" applyFont="1" applyProtection="1">
      <protection hidden="1"/>
    </xf>
    <xf numFmtId="49" fontId="17" fillId="0" borderId="0" xfId="3" applyNumberFormat="1" applyFont="1" applyProtection="1">
      <protection hidden="1"/>
    </xf>
    <xf numFmtId="49" fontId="17" fillId="0" borderId="0" xfId="3" applyNumberFormat="1" applyFont="1" applyBorder="1" applyAlignment="1" applyProtection="1">
      <alignment horizontal="left" vertical="center"/>
      <protection hidden="1"/>
    </xf>
    <xf numFmtId="49" fontId="17" fillId="0" borderId="0" xfId="3" applyNumberFormat="1" applyFont="1" applyBorder="1" applyProtection="1">
      <protection hidden="1"/>
    </xf>
    <xf numFmtId="0" fontId="9" fillId="0" borderId="0" xfId="1" applyFont="1" applyBorder="1" applyProtection="1">
      <protection hidden="1"/>
    </xf>
    <xf numFmtId="49" fontId="17" fillId="0" borderId="0" xfId="3" applyNumberFormat="1" applyFont="1" applyBorder="1" applyAlignment="1" applyProtection="1">
      <protection hidden="1"/>
    </xf>
    <xf numFmtId="0" fontId="82" fillId="0" borderId="0" xfId="1" applyFont="1"/>
    <xf numFmtId="0" fontId="51" fillId="0" borderId="0" xfId="9" applyFont="1" applyBorder="1" applyAlignment="1">
      <alignment horizontal="right"/>
    </xf>
    <xf numFmtId="0" fontId="51" fillId="0" borderId="0" xfId="9" applyFont="1" applyBorder="1"/>
    <xf numFmtId="0" fontId="51" fillId="0" borderId="0" xfId="1" applyFont="1" applyBorder="1"/>
    <xf numFmtId="0" fontId="51" fillId="0" borderId="0" xfId="9" applyFont="1"/>
    <xf numFmtId="0" fontId="9" fillId="0" borderId="0" xfId="13" applyFont="1"/>
    <xf numFmtId="0" fontId="9" fillId="0" borderId="55" xfId="13" applyFont="1" applyBorder="1"/>
    <xf numFmtId="0" fontId="9" fillId="0" borderId="49" xfId="13" applyFont="1" applyBorder="1"/>
    <xf numFmtId="0" fontId="9" fillId="0" borderId="4" xfId="13" applyFont="1" applyBorder="1"/>
    <xf numFmtId="0" fontId="9" fillId="0" borderId="5" xfId="13" applyFont="1" applyBorder="1"/>
    <xf numFmtId="0" fontId="9" fillId="0" borderId="56" xfId="13" applyFont="1" applyBorder="1"/>
    <xf numFmtId="0" fontId="84" fillId="0" borderId="3" xfId="13" applyFont="1" applyBorder="1" applyAlignment="1"/>
    <xf numFmtId="0" fontId="84" fillId="0" borderId="4" xfId="13" applyFont="1" applyBorder="1" applyAlignment="1"/>
    <xf numFmtId="0" fontId="9" fillId="0" borderId="0" xfId="13" applyFont="1" applyBorder="1"/>
    <xf numFmtId="0" fontId="9" fillId="0" borderId="57" xfId="13" applyFont="1" applyBorder="1"/>
    <xf numFmtId="0" fontId="9" fillId="0" borderId="30" xfId="13" applyFont="1" applyBorder="1"/>
    <xf numFmtId="0" fontId="9" fillId="0" borderId="8" xfId="13" applyFont="1" applyBorder="1"/>
    <xf numFmtId="0" fontId="9" fillId="0" borderId="58" xfId="13" applyFont="1" applyBorder="1"/>
    <xf numFmtId="0" fontId="9" fillId="0" borderId="59" xfId="13" applyFont="1" applyBorder="1"/>
    <xf numFmtId="0" fontId="9" fillId="0" borderId="53" xfId="13" applyFont="1" applyBorder="1"/>
    <xf numFmtId="0" fontId="9" fillId="0" borderId="51" xfId="13" applyFont="1" applyBorder="1"/>
    <xf numFmtId="0" fontId="9" fillId="0" borderId="60" xfId="13" applyFont="1" applyBorder="1"/>
    <xf numFmtId="0" fontId="15" fillId="0" borderId="0" xfId="13" applyFont="1" applyBorder="1" applyAlignment="1">
      <alignment vertical="top"/>
    </xf>
    <xf numFmtId="0" fontId="84" fillId="0" borderId="0" xfId="13" applyFont="1" applyBorder="1" applyAlignment="1">
      <alignment vertical="center" wrapText="1"/>
    </xf>
    <xf numFmtId="0" fontId="84" fillId="0" borderId="0" xfId="13" applyFont="1" applyBorder="1" applyAlignment="1">
      <alignment vertical="center"/>
    </xf>
    <xf numFmtId="49" fontId="86" fillId="0" borderId="0" xfId="13" applyNumberFormat="1" applyFont="1" applyBorder="1" applyAlignment="1">
      <alignment vertical="center"/>
    </xf>
    <xf numFmtId="0" fontId="84" fillId="0" borderId="0" xfId="13" applyFont="1" applyBorder="1" applyAlignment="1"/>
    <xf numFmtId="2" fontId="9" fillId="0" borderId="3" xfId="13" applyNumberFormat="1" applyFont="1" applyBorder="1" applyAlignment="1">
      <alignment vertical="center"/>
    </xf>
    <xf numFmtId="2" fontId="9" fillId="0" borderId="4" xfId="13" applyNumberFormat="1" applyFont="1" applyBorder="1" applyAlignment="1">
      <alignment vertical="center"/>
    </xf>
    <xf numFmtId="0" fontId="9" fillId="0" borderId="61" xfId="13" applyFont="1" applyBorder="1"/>
    <xf numFmtId="0" fontId="9" fillId="0" borderId="62" xfId="13" applyFont="1" applyBorder="1"/>
    <xf numFmtId="0" fontId="9" fillId="0" borderId="63" xfId="13" applyFont="1" applyBorder="1"/>
    <xf numFmtId="0" fontId="15" fillId="0" borderId="20" xfId="13" applyFont="1" applyBorder="1" applyAlignment="1">
      <alignment vertical="top"/>
    </xf>
    <xf numFmtId="0" fontId="84" fillId="0" borderId="20" xfId="13" applyFont="1" applyBorder="1" applyAlignment="1">
      <alignment vertical="center" wrapText="1"/>
    </xf>
    <xf numFmtId="0" fontId="84" fillId="0" borderId="20" xfId="13" applyFont="1" applyBorder="1" applyAlignment="1">
      <alignment vertical="center"/>
    </xf>
    <xf numFmtId="49" fontId="86" fillId="0" borderId="20" xfId="13" applyNumberFormat="1" applyFont="1" applyBorder="1" applyAlignment="1">
      <alignment vertical="center"/>
    </xf>
    <xf numFmtId="0" fontId="84" fillId="0" borderId="11" xfId="13" applyFont="1" applyBorder="1" applyAlignment="1"/>
    <xf numFmtId="0" fontId="9" fillId="0" borderId="0" xfId="13" applyFont="1" applyAlignment="1">
      <alignment horizontal="right"/>
    </xf>
    <xf numFmtId="0" fontId="9" fillId="0" borderId="0" xfId="13" applyFont="1" applyBorder="1" applyAlignment="1">
      <alignment horizontal="right"/>
    </xf>
    <xf numFmtId="0" fontId="9" fillId="0" borderId="64" xfId="13" applyFont="1" applyBorder="1"/>
    <xf numFmtId="0" fontId="9" fillId="0" borderId="22" xfId="13" applyFont="1" applyBorder="1"/>
    <xf numFmtId="0" fontId="9" fillId="0" borderId="65" xfId="13" applyFont="1" applyBorder="1"/>
    <xf numFmtId="0" fontId="9" fillId="0" borderId="7" xfId="3" applyNumberFormat="1" applyFont="1" applyBorder="1" applyAlignment="1" applyProtection="1">
      <protection hidden="1"/>
    </xf>
    <xf numFmtId="0" fontId="9" fillId="0" borderId="8" xfId="3" applyNumberFormat="1" applyFont="1" applyBorder="1" applyAlignment="1" applyProtection="1">
      <protection hidden="1"/>
    </xf>
    <xf numFmtId="0" fontId="9" fillId="0" borderId="6" xfId="3" applyNumberFormat="1" applyFont="1" applyBorder="1" applyAlignment="1" applyProtection="1">
      <alignment vertical="center"/>
      <protection locked="0" hidden="1"/>
    </xf>
    <xf numFmtId="0" fontId="9" fillId="0" borderId="0" xfId="1" applyNumberFormat="1" applyFont="1" applyAlignment="1" applyProtection="1">
      <alignment horizontal="left" vertical="top" wrapText="1"/>
      <protection hidden="1"/>
    </xf>
    <xf numFmtId="0" fontId="15" fillId="0" borderId="0" xfId="1" applyFont="1" applyBorder="1" applyAlignment="1" applyProtection="1">
      <alignment horizontal="right" vertical="top" wrapText="1"/>
      <protection locked="0" hidden="1"/>
    </xf>
    <xf numFmtId="0" fontId="15" fillId="0" borderId="0" xfId="1" applyFont="1" applyFill="1" applyBorder="1" applyAlignment="1" applyProtection="1">
      <alignment vertical="top"/>
      <protection locked="0" hidden="1"/>
    </xf>
    <xf numFmtId="0" fontId="52" fillId="0" borderId="11" xfId="1" applyFont="1" applyBorder="1" applyAlignment="1" applyProtection="1">
      <alignment vertical="center"/>
      <protection locked="0" hidden="1"/>
    </xf>
    <xf numFmtId="0" fontId="52" fillId="0" borderId="0" xfId="1" applyFont="1" applyBorder="1" applyAlignment="1" applyProtection="1">
      <alignment vertical="center"/>
      <protection locked="0" hidden="1"/>
    </xf>
    <xf numFmtId="1" fontId="86" fillId="0" borderId="0" xfId="1" applyNumberFormat="1" applyFont="1" applyBorder="1" applyAlignment="1" applyProtection="1">
      <protection locked="0" hidden="1"/>
    </xf>
    <xf numFmtId="1" fontId="86" fillId="0" borderId="4" xfId="1" applyNumberFormat="1" applyFont="1" applyBorder="1" applyAlignment="1" applyProtection="1">
      <protection locked="0" hidden="1"/>
    </xf>
    <xf numFmtId="1" fontId="15" fillId="0" borderId="0" xfId="1" applyNumberFormat="1" applyFont="1" applyFill="1" applyBorder="1" applyAlignment="1" applyProtection="1">
      <protection locked="0" hidden="1"/>
    </xf>
    <xf numFmtId="0" fontId="56" fillId="0" borderId="11" xfId="1" applyFont="1" applyBorder="1" applyAlignment="1" applyProtection="1">
      <alignment vertical="center" wrapText="1"/>
      <protection locked="0" hidden="1"/>
    </xf>
    <xf numFmtId="0" fontId="46" fillId="0" borderId="66" xfId="1" applyFont="1" applyBorder="1" applyProtection="1">
      <protection locked="0" hidden="1"/>
    </xf>
    <xf numFmtId="0" fontId="46" fillId="0" borderId="0" xfId="1" applyFont="1" applyBorder="1" applyAlignment="1" applyProtection="1">
      <alignment horizontal="left"/>
      <protection locked="0" hidden="1"/>
    </xf>
    <xf numFmtId="0" fontId="18" fillId="0" borderId="6" xfId="1" applyFont="1" applyBorder="1" applyAlignment="1" applyProtection="1">
      <alignment horizontal="justify" vertical="justify"/>
      <protection locked="0" hidden="1"/>
    </xf>
    <xf numFmtId="0" fontId="15" fillId="0" borderId="8" xfId="1" applyFont="1" applyBorder="1" applyAlignment="1" applyProtection="1">
      <alignment horizontal="right" vertical="top" wrapText="1"/>
      <protection locked="0" hidden="1"/>
    </xf>
    <xf numFmtId="0" fontId="59" fillId="0" borderId="3" xfId="1" applyFont="1" applyFill="1" applyBorder="1" applyProtection="1">
      <protection locked="0" hidden="1"/>
    </xf>
    <xf numFmtId="0" fontId="46" fillId="0" borderId="4" xfId="1" applyFont="1" applyFill="1" applyBorder="1" applyProtection="1">
      <protection locked="0" hidden="1"/>
    </xf>
    <xf numFmtId="0" fontId="46" fillId="0" borderId="5" xfId="1" applyFont="1" applyFill="1" applyBorder="1" applyProtection="1">
      <protection locked="0" hidden="1"/>
    </xf>
    <xf numFmtId="0" fontId="91" fillId="21" borderId="67" xfId="14" applyFont="1" applyFill="1" applyBorder="1" applyAlignment="1">
      <alignment horizontal="center" vertical="center" wrapText="1"/>
    </xf>
    <xf numFmtId="0" fontId="91" fillId="21" borderId="68" xfId="14" applyFont="1" applyFill="1" applyBorder="1" applyAlignment="1">
      <alignment vertical="center"/>
    </xf>
    <xf numFmtId="0" fontId="92" fillId="21" borderId="68" xfId="14" applyFont="1" applyFill="1" applyBorder="1" applyAlignment="1">
      <alignment horizontal="center" vertical="center" wrapText="1"/>
    </xf>
    <xf numFmtId="0" fontId="93" fillId="0" borderId="0" xfId="15" applyFont="1"/>
    <xf numFmtId="2" fontId="94" fillId="0" borderId="0" xfId="14" applyNumberFormat="1" applyFont="1" applyBorder="1" applyAlignment="1">
      <alignment horizontal="left" vertical="center"/>
    </xf>
    <xf numFmtId="0" fontId="89" fillId="0" borderId="0" xfId="15" applyBorder="1" applyAlignment="1">
      <alignment vertical="center"/>
    </xf>
    <xf numFmtId="3" fontId="89" fillId="0" borderId="0" xfId="15" applyNumberFormat="1" applyBorder="1" applyAlignment="1">
      <alignment vertical="center"/>
    </xf>
    <xf numFmtId="0" fontId="91" fillId="21" borderId="69" xfId="14" applyFont="1" applyFill="1" applyBorder="1" applyAlignment="1">
      <alignment horizontal="center" vertical="center" wrapText="1"/>
    </xf>
    <xf numFmtId="0" fontId="91" fillId="21" borderId="70" xfId="14" applyFont="1" applyFill="1" applyBorder="1" applyAlignment="1">
      <alignment vertical="center"/>
    </xf>
    <xf numFmtId="0" fontId="92" fillId="21" borderId="70" xfId="14" applyFont="1" applyFill="1" applyBorder="1" applyAlignment="1">
      <alignment horizontal="center" vertical="center" wrapText="1"/>
    </xf>
    <xf numFmtId="0" fontId="90" fillId="22" borderId="71" xfId="14" applyFont="1" applyFill="1" applyBorder="1" applyAlignment="1">
      <alignment horizontal="center" vertical="center"/>
    </xf>
    <xf numFmtId="0" fontId="91" fillId="22" borderId="72" xfId="14" applyFont="1" applyFill="1" applyBorder="1" applyAlignment="1">
      <alignment vertical="center"/>
    </xf>
    <xf numFmtId="3" fontId="92" fillId="22" borderId="72" xfId="14" applyNumberFormat="1" applyFont="1" applyFill="1" applyBorder="1" applyAlignment="1">
      <alignment vertical="center" wrapText="1"/>
    </xf>
    <xf numFmtId="0" fontId="90" fillId="21" borderId="71" xfId="14" applyFont="1" applyFill="1" applyBorder="1" applyAlignment="1">
      <alignment horizontal="center" vertical="center"/>
    </xf>
    <xf numFmtId="0" fontId="91" fillId="21" borderId="72" xfId="14" applyFont="1" applyFill="1" applyBorder="1" applyAlignment="1" applyProtection="1">
      <alignment vertical="center"/>
    </xf>
    <xf numFmtId="3" fontId="92" fillId="20" borderId="72" xfId="14" applyNumberFormat="1" applyFont="1" applyFill="1" applyBorder="1" applyAlignment="1">
      <alignment vertical="center" wrapText="1"/>
    </xf>
    <xf numFmtId="0" fontId="90" fillId="21" borderId="72" xfId="14" applyFont="1" applyFill="1" applyBorder="1" applyAlignment="1">
      <alignment vertical="center"/>
    </xf>
    <xf numFmtId="3" fontId="95" fillId="20" borderId="72" xfId="14" applyNumberFormat="1" applyFont="1" applyFill="1" applyBorder="1" applyAlignment="1">
      <alignment vertical="center" wrapText="1"/>
    </xf>
    <xf numFmtId="0" fontId="90" fillId="21" borderId="72" xfId="14" applyFont="1" applyFill="1" applyBorder="1" applyAlignment="1" applyProtection="1">
      <alignment vertical="center"/>
    </xf>
    <xf numFmtId="0" fontId="90" fillId="21" borderId="72" xfId="14" applyFont="1" applyFill="1" applyBorder="1" applyAlignment="1" applyProtection="1">
      <alignment vertical="center" wrapText="1"/>
    </xf>
    <xf numFmtId="3" fontId="96" fillId="23" borderId="72" xfId="14" applyNumberFormat="1" applyFont="1" applyFill="1" applyBorder="1" applyAlignment="1">
      <alignment vertical="center" wrapText="1"/>
    </xf>
    <xf numFmtId="0" fontId="92" fillId="22" borderId="72" xfId="14" applyFont="1" applyFill="1" applyBorder="1" applyAlignment="1">
      <alignment vertical="center" wrapText="1"/>
    </xf>
    <xf numFmtId="0" fontId="91" fillId="21" borderId="72" xfId="14" applyFont="1" applyFill="1" applyBorder="1" applyAlignment="1" applyProtection="1">
      <alignment horizontal="left" vertical="center"/>
    </xf>
    <xf numFmtId="0" fontId="90" fillId="21" borderId="72" xfId="14" applyFont="1" applyFill="1" applyBorder="1" applyAlignment="1" applyProtection="1">
      <alignment horizontal="left" vertical="center"/>
    </xf>
    <xf numFmtId="3" fontId="91" fillId="4" borderId="72" xfId="14" applyNumberFormat="1" applyFont="1" applyFill="1" applyBorder="1" applyAlignment="1">
      <alignment horizontal="right" vertical="center"/>
    </xf>
    <xf numFmtId="0" fontId="90" fillId="21" borderId="73" xfId="14" applyFont="1" applyFill="1" applyBorder="1" applyAlignment="1" applyProtection="1">
      <alignment vertical="center"/>
    </xf>
    <xf numFmtId="3" fontId="95" fillId="20" borderId="73" xfId="14" applyNumberFormat="1" applyFont="1" applyFill="1" applyBorder="1" applyAlignment="1">
      <alignment vertical="center" wrapText="1"/>
    </xf>
    <xf numFmtId="0" fontId="91" fillId="21" borderId="74" xfId="14" applyFont="1" applyFill="1" applyBorder="1" applyAlignment="1" applyProtection="1">
      <alignment horizontal="left" vertical="center"/>
    </xf>
    <xf numFmtId="3" fontId="91" fillId="20" borderId="74" xfId="14" applyNumberFormat="1" applyFont="1" applyFill="1" applyBorder="1" applyAlignment="1" applyProtection="1">
      <alignment horizontal="right" vertical="center"/>
    </xf>
    <xf numFmtId="0" fontId="94" fillId="0" borderId="0" xfId="14" applyFont="1" applyAlignment="1">
      <alignment vertical="center"/>
    </xf>
    <xf numFmtId="0" fontId="90" fillId="24" borderId="71" xfId="14" applyFont="1" applyFill="1" applyBorder="1" applyAlignment="1">
      <alignment horizontal="center" vertical="center"/>
    </xf>
    <xf numFmtId="0" fontId="90" fillId="24" borderId="72" xfId="14" applyFont="1" applyFill="1" applyBorder="1" applyAlignment="1">
      <alignment vertical="center"/>
    </xf>
    <xf numFmtId="3" fontId="90" fillId="0" borderId="72" xfId="14" applyNumberFormat="1" applyFont="1" applyFill="1" applyBorder="1" applyAlignment="1">
      <alignment horizontal="right" vertical="center"/>
    </xf>
    <xf numFmtId="0" fontId="91" fillId="24" borderId="72" xfId="14" applyFont="1" applyFill="1" applyBorder="1" applyAlignment="1">
      <alignment vertical="center"/>
    </xf>
    <xf numFmtId="3" fontId="91" fillId="0" borderId="72" xfId="14" applyNumberFormat="1" applyFont="1" applyBorder="1" applyAlignment="1" applyProtection="1">
      <alignment horizontal="right" vertical="center"/>
      <protection locked="0"/>
    </xf>
    <xf numFmtId="0" fontId="90" fillId="24" borderId="72" xfId="16" applyFont="1" applyFill="1" applyBorder="1" applyAlignment="1" applyProtection="1">
      <alignment horizontal="left" vertical="center"/>
    </xf>
    <xf numFmtId="3" fontId="90" fillId="0" borderId="72" xfId="14" applyNumberFormat="1" applyFont="1" applyBorder="1" applyAlignment="1" applyProtection="1">
      <alignment horizontal="right" vertical="center"/>
      <protection locked="0"/>
    </xf>
    <xf numFmtId="3" fontId="95" fillId="0" borderId="72" xfId="14" applyNumberFormat="1" applyFont="1" applyBorder="1" applyAlignment="1">
      <alignment horizontal="right" vertical="center" wrapText="1"/>
    </xf>
    <xf numFmtId="0" fontId="91" fillId="24" borderId="72" xfId="16" applyFont="1" applyFill="1" applyBorder="1" applyAlignment="1" applyProtection="1">
      <alignment horizontal="left" vertical="center"/>
    </xf>
    <xf numFmtId="3" fontId="92" fillId="0" borderId="72" xfId="14" applyNumberFormat="1" applyFont="1" applyBorder="1" applyAlignment="1">
      <alignment horizontal="right" vertical="center" wrapText="1"/>
    </xf>
    <xf numFmtId="3" fontId="95" fillId="25" borderId="72" xfId="14" applyNumberFormat="1" applyFont="1" applyFill="1" applyBorder="1" applyAlignment="1">
      <alignment horizontal="right" vertical="center" wrapText="1"/>
    </xf>
    <xf numFmtId="0" fontId="91" fillId="24" borderId="72" xfId="16" applyFont="1" applyFill="1" applyBorder="1" applyAlignment="1" applyProtection="1">
      <alignment horizontal="left" vertical="center" wrapText="1"/>
    </xf>
    <xf numFmtId="3" fontId="97" fillId="26" borderId="72" xfId="14" applyNumberFormat="1" applyFont="1" applyFill="1" applyBorder="1" applyAlignment="1">
      <alignment horizontal="right" vertical="center" wrapText="1"/>
    </xf>
    <xf numFmtId="3" fontId="97" fillId="27" borderId="72" xfId="14" applyNumberFormat="1" applyFont="1" applyFill="1" applyBorder="1" applyAlignment="1">
      <alignment horizontal="right" vertical="center" wrapText="1"/>
    </xf>
    <xf numFmtId="3" fontId="91" fillId="0" borderId="72" xfId="14" applyNumberFormat="1" applyFont="1" applyFill="1" applyBorder="1" applyAlignment="1">
      <alignment horizontal="right" vertical="center" wrapText="1"/>
    </xf>
    <xf numFmtId="0" fontId="91" fillId="24" borderId="74" xfId="16" applyFont="1" applyFill="1" applyBorder="1" applyAlignment="1" applyProtection="1">
      <alignment horizontal="left" vertical="center"/>
    </xf>
    <xf numFmtId="0" fontId="91" fillId="24" borderId="0" xfId="16" applyFont="1" applyFill="1" applyBorder="1" applyAlignment="1" applyProtection="1">
      <alignment horizontal="left" vertical="center"/>
    </xf>
    <xf numFmtId="3" fontId="97" fillId="26" borderId="0" xfId="14" applyNumberFormat="1" applyFont="1" applyFill="1" applyBorder="1" applyAlignment="1">
      <alignment horizontal="right" vertical="center" wrapText="1"/>
    </xf>
    <xf numFmtId="0" fontId="90" fillId="0" borderId="0" xfId="14" applyFont="1" applyFill="1" applyBorder="1" applyAlignment="1">
      <alignment horizontal="center" vertical="center"/>
    </xf>
    <xf numFmtId="0" fontId="90" fillId="0" borderId="0" xfId="14" applyFont="1" applyAlignment="1">
      <alignment vertical="center"/>
    </xf>
    <xf numFmtId="0" fontId="90" fillId="0" borderId="0" xfId="14" applyFont="1" applyFill="1" applyBorder="1" applyAlignment="1">
      <alignment horizontal="left" vertical="center" indent="2"/>
    </xf>
    <xf numFmtId="0" fontId="90" fillId="0" borderId="0" xfId="14" applyFont="1" applyFill="1" applyBorder="1" applyAlignment="1">
      <alignment vertical="center"/>
    </xf>
    <xf numFmtId="0" fontId="90" fillId="24" borderId="72" xfId="14" applyFont="1" applyFill="1" applyBorder="1" applyAlignment="1">
      <alignment vertical="center" wrapText="1"/>
    </xf>
    <xf numFmtId="0" fontId="95" fillId="24" borderId="72" xfId="14" applyFont="1" applyFill="1" applyBorder="1" applyAlignment="1">
      <alignment horizontal="center" vertical="center" wrapText="1"/>
    </xf>
    <xf numFmtId="3" fontId="96" fillId="23" borderId="72" xfId="14" applyNumberFormat="1" applyFont="1" applyFill="1" applyBorder="1" applyAlignment="1">
      <alignment horizontal="right" vertical="center" wrapText="1"/>
    </xf>
    <xf numFmtId="3" fontId="95" fillId="4" borderId="72" xfId="14" applyNumberFormat="1" applyFont="1" applyFill="1" applyBorder="1" applyAlignment="1">
      <alignment horizontal="right" vertical="center" wrapText="1"/>
    </xf>
    <xf numFmtId="0" fontId="98" fillId="24" borderId="72" xfId="14" applyFont="1" applyFill="1" applyBorder="1" applyAlignment="1">
      <alignment vertical="center"/>
    </xf>
    <xf numFmtId="0" fontId="92" fillId="24" borderId="72" xfId="14" applyFont="1" applyFill="1" applyBorder="1" applyAlignment="1">
      <alignment horizontal="center" vertical="center" wrapText="1"/>
    </xf>
    <xf numFmtId="3" fontId="99" fillId="26" borderId="72" xfId="14" applyNumberFormat="1" applyFont="1" applyFill="1" applyBorder="1" applyAlignment="1">
      <alignment horizontal="right" vertical="center"/>
    </xf>
    <xf numFmtId="3" fontId="90" fillId="0" borderId="72" xfId="14" applyNumberFormat="1" applyFont="1" applyBorder="1" applyAlignment="1">
      <alignment horizontal="right" vertical="center"/>
    </xf>
    <xf numFmtId="3" fontId="99" fillId="26" borderId="72" xfId="14" applyNumberFormat="1" applyFont="1" applyFill="1" applyBorder="1" applyAlignment="1">
      <alignment horizontal="right" vertical="center" wrapText="1"/>
    </xf>
    <xf numFmtId="3" fontId="90" fillId="0" borderId="72" xfId="14" applyNumberFormat="1" applyFont="1" applyBorder="1" applyAlignment="1">
      <alignment horizontal="right" vertical="center" wrapText="1"/>
    </xf>
    <xf numFmtId="3" fontId="91" fillId="0" borderId="72" xfId="14" applyNumberFormat="1" applyFont="1" applyBorder="1" applyAlignment="1">
      <alignment horizontal="right" vertical="center" wrapText="1"/>
    </xf>
    <xf numFmtId="3" fontId="100" fillId="28" borderId="72" xfId="14" applyNumberFormat="1" applyFont="1" applyFill="1" applyBorder="1" applyAlignment="1">
      <alignment horizontal="right" vertical="center" wrapText="1"/>
    </xf>
    <xf numFmtId="3" fontId="97" fillId="23" borderId="72" xfId="14" applyNumberFormat="1" applyFont="1" applyFill="1" applyBorder="1" applyAlignment="1">
      <alignment horizontal="right" vertical="center" wrapText="1"/>
    </xf>
    <xf numFmtId="0" fontId="90" fillId="24" borderId="75" xfId="14" applyFont="1" applyFill="1" applyBorder="1" applyAlignment="1">
      <alignment horizontal="center" vertical="center"/>
    </xf>
    <xf numFmtId="0" fontId="90" fillId="24" borderId="74" xfId="14" applyFont="1" applyFill="1" applyBorder="1" applyAlignment="1">
      <alignment vertical="center" wrapText="1"/>
    </xf>
    <xf numFmtId="0" fontId="95" fillId="24" borderId="74" xfId="14" applyFont="1" applyFill="1" applyBorder="1" applyAlignment="1">
      <alignment horizontal="center" vertical="center" wrapText="1"/>
    </xf>
    <xf numFmtId="3" fontId="96" fillId="23" borderId="74" xfId="14" applyNumberFormat="1" applyFont="1" applyFill="1" applyBorder="1" applyAlignment="1">
      <alignment horizontal="right" vertical="center"/>
    </xf>
    <xf numFmtId="0" fontId="90" fillId="0" borderId="0" xfId="14" applyFont="1" applyFill="1" applyBorder="1" applyAlignment="1">
      <alignment horizontal="left" vertical="center"/>
    </xf>
    <xf numFmtId="0" fontId="90" fillId="0" borderId="0" xfId="14" applyFont="1" applyFill="1" applyBorder="1" applyAlignment="1">
      <alignment horizontal="right" vertical="center"/>
    </xf>
    <xf numFmtId="3" fontId="90" fillId="0" borderId="0" xfId="14" applyNumberFormat="1" applyFont="1" applyFill="1" applyBorder="1" applyAlignment="1">
      <alignment vertical="center"/>
    </xf>
    <xf numFmtId="4" fontId="90" fillId="29" borderId="72" xfId="14" applyNumberFormat="1" applyFont="1" applyFill="1" applyBorder="1" applyAlignment="1">
      <alignment horizontal="center" vertical="center"/>
    </xf>
    <xf numFmtId="3" fontId="90" fillId="29" borderId="72" xfId="14" applyNumberFormat="1" applyFont="1" applyFill="1" applyBorder="1" applyAlignment="1" applyProtection="1">
      <alignment horizontal="right" vertical="center"/>
      <protection locked="0"/>
    </xf>
    <xf numFmtId="0" fontId="90" fillId="30" borderId="72" xfId="16" applyFont="1" applyFill="1" applyBorder="1" applyAlignment="1" applyProtection="1">
      <alignment horizontal="left" vertical="center"/>
    </xf>
    <xf numFmtId="0" fontId="91" fillId="30" borderId="72" xfId="16" applyFont="1" applyFill="1" applyBorder="1" applyAlignment="1" applyProtection="1">
      <alignment horizontal="left" vertical="center"/>
    </xf>
    <xf numFmtId="4" fontId="90" fillId="30" borderId="72" xfId="14" applyNumberFormat="1" applyFont="1" applyFill="1" applyBorder="1" applyAlignment="1">
      <alignment horizontal="center" vertical="center"/>
    </xf>
    <xf numFmtId="3" fontId="90" fillId="30" borderId="72" xfId="14" applyNumberFormat="1" applyFont="1" applyFill="1" applyBorder="1" applyAlignment="1">
      <alignment horizontal="center" vertical="center"/>
    </xf>
    <xf numFmtId="9" fontId="95" fillId="0" borderId="72" xfId="17" applyFont="1" applyBorder="1" applyAlignment="1">
      <alignment horizontal="center" vertical="center" wrapText="1"/>
    </xf>
    <xf numFmtId="2" fontId="95" fillId="0" borderId="72" xfId="17" applyNumberFormat="1" applyFont="1" applyBorder="1" applyAlignment="1">
      <alignment horizontal="center" vertical="center" wrapText="1"/>
    </xf>
    <xf numFmtId="0" fontId="90" fillId="24" borderId="72" xfId="16" applyFont="1" applyFill="1" applyBorder="1" applyAlignment="1" applyProtection="1">
      <alignment horizontal="left" vertical="center" wrapText="1"/>
    </xf>
    <xf numFmtId="0" fontId="93" fillId="0" borderId="0" xfId="15" applyFont="1" applyAlignment="1">
      <alignment vertical="center"/>
    </xf>
    <xf numFmtId="167" fontId="95" fillId="0" borderId="72" xfId="14" applyNumberFormat="1" applyFont="1" applyBorder="1" applyAlignment="1">
      <alignment horizontal="center" vertical="center" wrapText="1"/>
    </xf>
    <xf numFmtId="0" fontId="91" fillId="24" borderId="73" xfId="16" applyFont="1" applyFill="1" applyBorder="1" applyAlignment="1" applyProtection="1">
      <alignment horizontal="left" vertical="center"/>
    </xf>
    <xf numFmtId="3" fontId="95" fillId="0" borderId="73" xfId="14" applyNumberFormat="1" applyFont="1" applyBorder="1" applyAlignment="1">
      <alignment horizontal="center" vertical="center" wrapText="1"/>
    </xf>
    <xf numFmtId="168" fontId="95" fillId="0" borderId="72" xfId="17" applyNumberFormat="1" applyFont="1" applyBorder="1" applyAlignment="1">
      <alignment horizontal="center" vertical="center" wrapText="1"/>
    </xf>
    <xf numFmtId="2" fontId="93" fillId="0" borderId="0" xfId="15" applyNumberFormat="1" applyFont="1" applyAlignment="1">
      <alignment horizontal="center" vertical="center"/>
    </xf>
    <xf numFmtId="168" fontId="95" fillId="31" borderId="72" xfId="17" applyNumberFormat="1" applyFont="1" applyFill="1" applyBorder="1" applyAlignment="1">
      <alignment horizontal="center" vertical="center" wrapText="1"/>
    </xf>
    <xf numFmtId="168" fontId="95" fillId="31" borderId="73" xfId="17" applyNumberFormat="1" applyFont="1" applyFill="1" applyBorder="1" applyAlignment="1">
      <alignment horizontal="center" vertical="center" wrapText="1"/>
    </xf>
    <xf numFmtId="0" fontId="90" fillId="30" borderId="74" xfId="16" applyFont="1" applyFill="1" applyBorder="1" applyAlignment="1" applyProtection="1">
      <alignment horizontal="left" vertical="center"/>
    </xf>
    <xf numFmtId="4" fontId="90" fillId="31" borderId="74" xfId="14" applyNumberFormat="1" applyFont="1" applyFill="1" applyBorder="1" applyAlignment="1">
      <alignment horizontal="center" vertical="center"/>
    </xf>
    <xf numFmtId="0" fontId="101" fillId="0" borderId="0" xfId="15" applyFont="1" applyAlignment="1">
      <alignment vertical="center"/>
    </xf>
    <xf numFmtId="0" fontId="90" fillId="24" borderId="76" xfId="14" applyFont="1" applyFill="1" applyBorder="1" applyAlignment="1">
      <alignment horizontal="center" vertical="center"/>
    </xf>
    <xf numFmtId="0" fontId="90" fillId="24" borderId="73" xfId="16" applyFont="1" applyFill="1" applyBorder="1" applyAlignment="1" applyProtection="1">
      <alignment horizontal="left" vertical="center"/>
    </xf>
    <xf numFmtId="3" fontId="95" fillId="0" borderId="73" xfId="14" applyNumberFormat="1" applyFont="1" applyBorder="1" applyAlignment="1">
      <alignment horizontal="right" vertical="center" wrapText="1"/>
    </xf>
    <xf numFmtId="9" fontId="95" fillId="0" borderId="73" xfId="17" applyFont="1" applyBorder="1" applyAlignment="1">
      <alignment horizontal="right" vertical="center" wrapText="1"/>
    </xf>
    <xf numFmtId="4" fontId="95" fillId="0" borderId="73" xfId="14" applyNumberFormat="1" applyFont="1" applyBorder="1" applyAlignment="1">
      <alignment horizontal="right" vertical="center" wrapText="1"/>
    </xf>
    <xf numFmtId="3" fontId="91" fillId="0" borderId="74" xfId="14" applyNumberFormat="1" applyFont="1" applyFill="1" applyBorder="1" applyAlignment="1">
      <alignment horizontal="right" vertical="center"/>
    </xf>
    <xf numFmtId="0" fontId="91" fillId="24" borderId="72" xfId="14" applyFont="1" applyFill="1" applyBorder="1" applyAlignment="1">
      <alignment vertical="center" wrapText="1"/>
    </xf>
    <xf numFmtId="167" fontId="92" fillId="32" borderId="72" xfId="14" applyNumberFormat="1" applyFont="1" applyFill="1" applyBorder="1" applyAlignment="1">
      <alignment horizontal="center" vertical="center" wrapText="1"/>
    </xf>
    <xf numFmtId="0" fontId="91" fillId="24" borderId="73" xfId="16" applyFont="1" applyFill="1" applyBorder="1" applyAlignment="1" applyProtection="1">
      <alignment horizontal="left" vertical="center" wrapText="1"/>
    </xf>
    <xf numFmtId="167" fontId="92" fillId="32" borderId="73" xfId="14" applyNumberFormat="1" applyFont="1" applyFill="1" applyBorder="1" applyAlignment="1">
      <alignment horizontal="center" vertical="center" wrapText="1"/>
    </xf>
    <xf numFmtId="167" fontId="95" fillId="0" borderId="73" xfId="14" applyNumberFormat="1" applyFont="1" applyBorder="1" applyAlignment="1">
      <alignment horizontal="center" vertical="center" wrapText="1"/>
    </xf>
    <xf numFmtId="3" fontId="92" fillId="32" borderId="73" xfId="14" applyNumberFormat="1" applyFont="1" applyFill="1" applyBorder="1" applyAlignment="1">
      <alignment horizontal="right" vertical="center" wrapText="1"/>
    </xf>
    <xf numFmtId="168" fontId="95" fillId="0" borderId="73" xfId="17" applyNumberFormat="1" applyFont="1" applyBorder="1" applyAlignment="1">
      <alignment horizontal="center" vertical="center" wrapText="1"/>
    </xf>
    <xf numFmtId="9" fontId="95" fillId="0" borderId="73" xfId="17" applyFont="1" applyBorder="1" applyAlignment="1">
      <alignment horizontal="center" vertical="center" wrapText="1"/>
    </xf>
    <xf numFmtId="3" fontId="92" fillId="32" borderId="73" xfId="14" applyNumberFormat="1" applyFont="1" applyFill="1" applyBorder="1" applyAlignment="1">
      <alignment horizontal="center" vertical="center" wrapText="1"/>
    </xf>
    <xf numFmtId="3" fontId="92" fillId="0" borderId="73" xfId="14" applyNumberFormat="1" applyFont="1" applyBorder="1" applyAlignment="1">
      <alignment horizontal="right" vertical="center" wrapText="1"/>
    </xf>
    <xf numFmtId="0" fontId="90" fillId="24" borderId="74" xfId="16" applyFont="1" applyFill="1" applyBorder="1" applyAlignment="1" applyProtection="1">
      <alignment horizontal="left" vertical="center"/>
    </xf>
    <xf numFmtId="3" fontId="90" fillId="0" borderId="74" xfId="14" applyNumberFormat="1" applyFont="1" applyFill="1" applyBorder="1" applyAlignment="1">
      <alignment horizontal="right" vertical="center"/>
    </xf>
    <xf numFmtId="3" fontId="92" fillId="0" borderId="72" xfId="14" applyNumberFormat="1" applyFont="1" applyBorder="1" applyAlignment="1">
      <alignment horizontal="center" vertical="center" wrapText="1"/>
    </xf>
    <xf numFmtId="3" fontId="95" fillId="0" borderId="72" xfId="14" applyNumberFormat="1" applyFont="1" applyBorder="1" applyAlignment="1">
      <alignment horizontal="center" vertical="center" wrapText="1"/>
    </xf>
    <xf numFmtId="3" fontId="95" fillId="0" borderId="72" xfId="17" applyNumberFormat="1" applyFont="1" applyBorder="1" applyAlignment="1">
      <alignment horizontal="center" vertical="center" wrapText="1"/>
    </xf>
    <xf numFmtId="3" fontId="95" fillId="0" borderId="72" xfId="17" applyNumberFormat="1" applyFont="1" applyFill="1" applyBorder="1" applyAlignment="1">
      <alignment horizontal="center" vertical="center" wrapText="1"/>
    </xf>
    <xf numFmtId="9" fontId="95" fillId="0" borderId="72" xfId="17" applyFont="1" applyFill="1" applyBorder="1" applyAlignment="1">
      <alignment horizontal="center" vertical="center" wrapText="1"/>
    </xf>
    <xf numFmtId="3" fontId="95" fillId="24" borderId="72" xfId="14" applyNumberFormat="1" applyFont="1" applyFill="1" applyBorder="1" applyAlignment="1">
      <alignment horizontal="right" vertical="center" wrapText="1"/>
    </xf>
    <xf numFmtId="3" fontId="95" fillId="0" borderId="72" xfId="14" applyNumberFormat="1" applyFont="1" applyFill="1" applyBorder="1" applyAlignment="1">
      <alignment horizontal="right" vertical="center" wrapText="1"/>
    </xf>
    <xf numFmtId="3" fontId="95" fillId="24" borderId="73" xfId="14" applyNumberFormat="1" applyFont="1" applyFill="1" applyBorder="1" applyAlignment="1">
      <alignment horizontal="right" vertical="center" wrapText="1"/>
    </xf>
    <xf numFmtId="3" fontId="95" fillId="0" borderId="73" xfId="14" applyNumberFormat="1" applyFont="1" applyFill="1" applyBorder="1" applyAlignment="1">
      <alignment horizontal="right" vertical="center" wrapText="1"/>
    </xf>
    <xf numFmtId="0" fontId="91" fillId="24" borderId="76" xfId="14" applyFont="1" applyFill="1" applyBorder="1" applyAlignment="1">
      <alignment horizontal="center" vertical="center"/>
    </xf>
    <xf numFmtId="3" fontId="92" fillId="24" borderId="73" xfId="14" applyNumberFormat="1" applyFont="1" applyFill="1" applyBorder="1" applyAlignment="1">
      <alignment horizontal="right" vertical="center" wrapText="1"/>
    </xf>
    <xf numFmtId="3" fontId="92" fillId="0" borderId="73" xfId="14" applyNumberFormat="1" applyFont="1" applyFill="1" applyBorder="1" applyAlignment="1">
      <alignment horizontal="right" vertical="center" wrapText="1"/>
    </xf>
    <xf numFmtId="0" fontId="91" fillId="24" borderId="75" xfId="14" applyFont="1" applyFill="1" applyBorder="1" applyAlignment="1">
      <alignment horizontal="center" vertical="center"/>
    </xf>
    <xf numFmtId="3" fontId="91" fillId="24" borderId="74" xfId="14" applyNumberFormat="1" applyFont="1" applyFill="1" applyBorder="1" applyAlignment="1">
      <alignment horizontal="right" vertical="center"/>
    </xf>
    <xf numFmtId="0" fontId="104" fillId="0" borderId="0" xfId="15" applyFont="1" applyAlignment="1">
      <alignment vertical="center"/>
    </xf>
    <xf numFmtId="0" fontId="91" fillId="21" borderId="70" xfId="14" applyFont="1" applyFill="1" applyBorder="1"/>
    <xf numFmtId="0" fontId="92" fillId="21" borderId="70" xfId="14" applyFont="1" applyFill="1" applyBorder="1" applyAlignment="1">
      <alignment horizontal="center" vertical="top" wrapText="1"/>
    </xf>
    <xf numFmtId="0" fontId="91" fillId="22" borderId="72" xfId="14" applyFont="1" applyFill="1" applyBorder="1"/>
    <xf numFmtId="3" fontId="92" fillId="22" borderId="72" xfId="14" applyNumberFormat="1" applyFont="1" applyFill="1" applyBorder="1" applyAlignment="1">
      <alignment vertical="top" wrapText="1"/>
    </xf>
    <xf numFmtId="0" fontId="90" fillId="30" borderId="72" xfId="14" applyFont="1" applyFill="1" applyBorder="1" applyAlignment="1" applyProtection="1">
      <alignment vertical="center"/>
    </xf>
    <xf numFmtId="0" fontId="92" fillId="30" borderId="72" xfId="14" applyNumberFormat="1" applyFont="1" applyFill="1" applyBorder="1" applyAlignment="1">
      <alignment vertical="top" wrapText="1"/>
    </xf>
    <xf numFmtId="0" fontId="90" fillId="30" borderId="72" xfId="14" applyFont="1" applyFill="1" applyBorder="1"/>
    <xf numFmtId="10" fontId="90" fillId="20" borderId="72" xfId="18" applyNumberFormat="1" applyFont="1" applyFill="1" applyBorder="1" applyAlignment="1" applyProtection="1">
      <alignment vertical="center" wrapText="1"/>
    </xf>
    <xf numFmtId="49" fontId="18" fillId="0" borderId="6" xfId="0" applyNumberFormat="1" applyFont="1" applyFill="1" applyBorder="1" applyAlignment="1" applyProtection="1">
      <protection locked="0" hidden="1"/>
    </xf>
    <xf numFmtId="49" fontId="18" fillId="0" borderId="6" xfId="0" applyNumberFormat="1" applyFont="1" applyFill="1" applyBorder="1" applyAlignment="1" applyProtection="1">
      <protection hidden="1"/>
    </xf>
    <xf numFmtId="49" fontId="18" fillId="0" borderId="6" xfId="0" applyNumberFormat="1" applyFont="1" applyFill="1" applyBorder="1" applyProtection="1">
      <protection locked="0" hidden="1"/>
    </xf>
    <xf numFmtId="4" fontId="18" fillId="0" borderId="6" xfId="0" applyNumberFormat="1" applyFont="1" applyFill="1" applyBorder="1" applyAlignment="1" applyProtection="1">
      <protection locked="0" hidden="1"/>
    </xf>
    <xf numFmtId="4" fontId="18" fillId="0" borderId="6" xfId="0" applyNumberFormat="1" applyFont="1" applyBorder="1" applyAlignment="1" applyProtection="1">
      <protection locked="0" hidden="1"/>
    </xf>
    <xf numFmtId="4" fontId="18" fillId="0" borderId="6" xfId="0" applyNumberFormat="1" applyFont="1" applyBorder="1" applyAlignment="1" applyProtection="1">
      <protection hidden="1"/>
    </xf>
    <xf numFmtId="4" fontId="18" fillId="0" borderId="6" xfId="0" applyNumberFormat="1" applyFont="1" applyBorder="1" applyProtection="1">
      <protection locked="0" hidden="1"/>
    </xf>
    <xf numFmtId="1" fontId="19" fillId="33" borderId="6" xfId="4" applyNumberFormat="1" applyFont="1" applyFill="1" applyBorder="1" applyAlignment="1" applyProtection="1">
      <protection hidden="1"/>
    </xf>
    <xf numFmtId="4" fontId="19" fillId="33" borderId="0" xfId="4" applyNumberFormat="1" applyFont="1" applyFill="1" applyAlignment="1" applyProtection="1">
      <protection hidden="1"/>
    </xf>
    <xf numFmtId="4" fontId="19" fillId="33" borderId="0" xfId="4" applyNumberFormat="1" applyFont="1" applyFill="1" applyAlignment="1" applyProtection="1">
      <alignment horizontal="center"/>
      <protection hidden="1"/>
    </xf>
    <xf numFmtId="49" fontId="19" fillId="33" borderId="0" xfId="4" applyNumberFormat="1" applyFont="1" applyFill="1" applyProtection="1">
      <protection hidden="1"/>
    </xf>
    <xf numFmtId="4" fontId="19" fillId="33" borderId="13" xfId="4" applyNumberFormat="1" applyFont="1" applyFill="1" applyBorder="1" applyAlignment="1" applyProtection="1">
      <alignment horizontal="center"/>
      <protection hidden="1"/>
    </xf>
    <xf numFmtId="4" fontId="19" fillId="33" borderId="15" xfId="4" applyNumberFormat="1" applyFont="1" applyFill="1" applyBorder="1" applyAlignment="1" applyProtection="1">
      <alignment horizontal="center"/>
      <protection hidden="1"/>
    </xf>
    <xf numFmtId="4" fontId="19" fillId="33" borderId="14" xfId="4" applyNumberFormat="1" applyFont="1" applyFill="1" applyBorder="1" applyAlignment="1" applyProtection="1">
      <alignment horizontal="center"/>
      <protection hidden="1"/>
    </xf>
    <xf numFmtId="1" fontId="19" fillId="33" borderId="0" xfId="4" applyNumberFormat="1" applyFont="1" applyFill="1" applyProtection="1">
      <protection hidden="1"/>
    </xf>
    <xf numFmtId="4" fontId="19" fillId="33" borderId="6" xfId="4" applyNumberFormat="1" applyFont="1" applyFill="1" applyBorder="1" applyAlignment="1" applyProtection="1">
      <alignment horizontal="center"/>
      <protection hidden="1"/>
    </xf>
    <xf numFmtId="4" fontId="19" fillId="33" borderId="6" xfId="4" applyNumberFormat="1" applyFont="1" applyFill="1" applyBorder="1" applyProtection="1">
      <protection hidden="1"/>
    </xf>
    <xf numFmtId="4" fontId="22" fillId="33" borderId="6" xfId="1" applyNumberFormat="1" applyFont="1" applyFill="1" applyBorder="1" applyProtection="1">
      <protection hidden="1"/>
    </xf>
    <xf numFmtId="4" fontId="19" fillId="33" borderId="12" xfId="1" applyNumberFormat="1" applyFont="1" applyFill="1" applyBorder="1" applyProtection="1">
      <protection hidden="1"/>
    </xf>
    <xf numFmtId="4" fontId="19" fillId="33" borderId="6" xfId="1" applyNumberFormat="1" applyFont="1" applyFill="1" applyBorder="1" applyProtection="1">
      <protection hidden="1"/>
    </xf>
    <xf numFmtId="4" fontId="19" fillId="33" borderId="3" xfId="4" applyNumberFormat="1" applyFont="1" applyFill="1" applyBorder="1" applyAlignment="1" applyProtection="1">
      <protection hidden="1"/>
    </xf>
    <xf numFmtId="4" fontId="19" fillId="33" borderId="4" xfId="4" applyNumberFormat="1" applyFont="1" applyFill="1" applyBorder="1" applyAlignment="1" applyProtection="1">
      <protection hidden="1"/>
    </xf>
    <xf numFmtId="4" fontId="19" fillId="33" borderId="5" xfId="4" applyNumberFormat="1" applyFont="1" applyFill="1" applyBorder="1" applyAlignment="1" applyProtection="1">
      <protection hidden="1"/>
    </xf>
    <xf numFmtId="4" fontId="32" fillId="33" borderId="6" xfId="1" applyNumberFormat="1" applyFont="1" applyFill="1" applyBorder="1" applyProtection="1">
      <protection hidden="1"/>
    </xf>
    <xf numFmtId="1" fontId="25" fillId="33" borderId="0" xfId="4" applyNumberFormat="1" applyFont="1" applyFill="1" applyAlignment="1" applyProtection="1">
      <alignment horizontal="left" vertical="top" wrapText="1"/>
      <protection hidden="1"/>
    </xf>
    <xf numFmtId="4" fontId="19" fillId="33" borderId="12" xfId="4" applyNumberFormat="1" applyFont="1" applyFill="1" applyBorder="1" applyProtection="1">
      <protection hidden="1"/>
    </xf>
    <xf numFmtId="4" fontId="33" fillId="33" borderId="6" xfId="6" applyNumberFormat="1" applyFont="1" applyFill="1" applyBorder="1" applyProtection="1">
      <protection hidden="1"/>
    </xf>
    <xf numFmtId="4" fontId="33" fillId="33" borderId="12" xfId="6" applyNumberFormat="1" applyFont="1" applyFill="1" applyBorder="1" applyProtection="1">
      <protection hidden="1"/>
    </xf>
    <xf numFmtId="0" fontId="9" fillId="33" borderId="0" xfId="13" applyFont="1" applyFill="1"/>
    <xf numFmtId="0" fontId="9" fillId="0" borderId="0" xfId="1" applyNumberFormat="1" applyFont="1" applyFill="1" applyProtection="1">
      <protection hidden="1"/>
    </xf>
    <xf numFmtId="4" fontId="19" fillId="33" borderId="6" xfId="4" applyNumberFormat="1" applyFont="1" applyFill="1" applyBorder="1" applyAlignment="1" applyProtection="1">
      <protection hidden="1"/>
    </xf>
    <xf numFmtId="0" fontId="2" fillId="0" borderId="0" xfId="1" applyFont="1" applyAlignment="1" applyProtection="1">
      <alignment horizontal="center"/>
      <protection hidden="1"/>
    </xf>
    <xf numFmtId="0" fontId="4" fillId="33" borderId="0" xfId="1" applyFont="1" applyFill="1" applyProtection="1">
      <protection hidden="1"/>
    </xf>
    <xf numFmtId="0" fontId="1" fillId="0" borderId="0" xfId="1" applyAlignment="1" applyProtection="1">
      <alignment wrapText="1"/>
      <protection hidden="1"/>
    </xf>
    <xf numFmtId="0" fontId="1" fillId="0" borderId="0" xfId="1" applyAlignment="1" applyProtection="1">
      <alignment horizontal="left" wrapText="1"/>
      <protection hidden="1"/>
    </xf>
    <xf numFmtId="0" fontId="20" fillId="0" borderId="0" xfId="1" applyFont="1" applyFill="1" applyAlignment="1" applyProtection="1">
      <alignment horizontal="center"/>
      <protection hidden="1"/>
    </xf>
    <xf numFmtId="0" fontId="46" fillId="0" borderId="0" xfId="1" applyNumberFormat="1" applyFont="1" applyProtection="1">
      <protection hidden="1"/>
    </xf>
    <xf numFmtId="49" fontId="5" fillId="33" borderId="2" xfId="1" applyNumberFormat="1" applyFont="1" applyFill="1" applyBorder="1" applyAlignment="1" applyProtection="1">
      <alignment horizontal="left" wrapText="1"/>
      <protection hidden="1"/>
    </xf>
    <xf numFmtId="49" fontId="5" fillId="33" borderId="2" xfId="1" applyNumberFormat="1" applyFont="1" applyFill="1" applyBorder="1" applyAlignment="1" applyProtection="1">
      <alignment horizontal="left"/>
      <protection locked="0" hidden="1"/>
    </xf>
    <xf numFmtId="49" fontId="8" fillId="33" borderId="2" xfId="2" applyNumberFormat="1" applyFont="1" applyFill="1" applyBorder="1" applyAlignment="1" applyProtection="1">
      <alignment horizontal="left"/>
      <protection locked="0" hidden="1"/>
    </xf>
    <xf numFmtId="14" fontId="5" fillId="33" borderId="2" xfId="1" applyNumberFormat="1" applyFont="1" applyFill="1" applyBorder="1" applyAlignment="1" applyProtection="1">
      <alignment horizontal="left"/>
      <protection locked="0" hidden="1"/>
    </xf>
    <xf numFmtId="0" fontId="5" fillId="33" borderId="2" xfId="1" applyFont="1" applyFill="1" applyBorder="1" applyAlignment="1" applyProtection="1">
      <alignment horizontal="left"/>
      <protection locked="0" hidden="1"/>
    </xf>
    <xf numFmtId="0" fontId="108" fillId="0" borderId="0" xfId="1" applyFont="1" applyProtection="1">
      <protection locked="0" hidden="1"/>
    </xf>
    <xf numFmtId="0" fontId="62" fillId="0" borderId="3" xfId="1" applyFont="1" applyBorder="1" applyAlignment="1" applyProtection="1">
      <alignment horizontal="left"/>
      <protection locked="0" hidden="1"/>
    </xf>
    <xf numFmtId="0" fontId="62" fillId="0" borderId="4" xfId="1" applyFont="1" applyBorder="1" applyAlignment="1" applyProtection="1">
      <alignment horizontal="left"/>
      <protection locked="0" hidden="1"/>
    </xf>
    <xf numFmtId="0" fontId="62" fillId="0" borderId="5" xfId="1" applyFont="1" applyBorder="1" applyAlignment="1" applyProtection="1">
      <alignment horizontal="left"/>
      <protection locked="0" hidden="1"/>
    </xf>
    <xf numFmtId="0" fontId="1" fillId="0" borderId="77" xfId="1" applyBorder="1" applyAlignment="1" applyProtection="1">
      <alignment horizontal="left"/>
      <protection hidden="1"/>
    </xf>
    <xf numFmtId="0" fontId="1" fillId="0" borderId="0" xfId="1" applyBorder="1" applyAlignment="1" applyProtection="1">
      <alignment horizontal="left"/>
      <protection hidden="1"/>
    </xf>
    <xf numFmtId="0" fontId="9" fillId="0" borderId="8" xfId="3" applyNumberFormat="1" applyFont="1" applyBorder="1" applyAlignment="1" applyProtection="1">
      <alignment horizontal="left" vertical="top" wrapText="1"/>
      <protection hidden="1"/>
    </xf>
    <xf numFmtId="0" fontId="9" fillId="0" borderId="9" xfId="3" applyNumberFormat="1" applyFont="1" applyBorder="1" applyAlignment="1" applyProtection="1">
      <alignment horizontal="left" vertical="top" wrapText="1"/>
      <protection hidden="1"/>
    </xf>
    <xf numFmtId="0" fontId="9" fillId="0" borderId="0" xfId="3" applyNumberFormat="1" applyFont="1" applyBorder="1" applyAlignment="1" applyProtection="1">
      <alignment horizontal="left" vertical="top" wrapText="1"/>
      <protection hidden="1"/>
    </xf>
    <xf numFmtId="0" fontId="9" fillId="0" borderId="16" xfId="3" applyNumberFormat="1" applyFont="1" applyBorder="1" applyAlignment="1" applyProtection="1">
      <alignment horizontal="left" vertical="top" wrapText="1"/>
      <protection hidden="1"/>
    </xf>
    <xf numFmtId="0" fontId="9" fillId="0" borderId="15" xfId="3" applyNumberFormat="1" applyFont="1" applyBorder="1" applyAlignment="1" applyProtection="1">
      <alignment horizontal="left" vertical="top" wrapText="1"/>
      <protection hidden="1"/>
    </xf>
    <xf numFmtId="0" fontId="9" fillId="0" borderId="14" xfId="3" applyNumberFormat="1" applyFont="1" applyBorder="1" applyAlignment="1" applyProtection="1">
      <alignment horizontal="left" vertical="top" wrapText="1"/>
      <protection hidden="1"/>
    </xf>
    <xf numFmtId="0" fontId="9" fillId="0" borderId="7" xfId="3" applyNumberFormat="1" applyFont="1" applyBorder="1" applyAlignment="1" applyProtection="1">
      <alignment horizontal="left" vertical="top" wrapText="1"/>
      <protection hidden="1"/>
    </xf>
    <xf numFmtId="0" fontId="9" fillId="0" borderId="11" xfId="3" applyNumberFormat="1" applyFont="1" applyBorder="1" applyAlignment="1" applyProtection="1">
      <alignment horizontal="left" vertical="top" wrapText="1"/>
      <protection hidden="1"/>
    </xf>
    <xf numFmtId="0" fontId="9" fillId="0" borderId="13" xfId="3" applyNumberFormat="1" applyFont="1" applyBorder="1" applyAlignment="1" applyProtection="1">
      <alignment horizontal="left" vertical="top" wrapText="1"/>
      <protection hidden="1"/>
    </xf>
    <xf numFmtId="14" fontId="9" fillId="0" borderId="11" xfId="3" applyNumberFormat="1" applyFont="1" applyBorder="1" applyAlignment="1" applyProtection="1">
      <alignment horizontal="center" vertical="center"/>
      <protection locked="0" hidden="1"/>
    </xf>
    <xf numFmtId="14" fontId="9" fillId="0" borderId="0" xfId="3" applyNumberFormat="1" applyFont="1" applyBorder="1" applyAlignment="1" applyProtection="1">
      <alignment horizontal="center" vertical="center"/>
      <protection locked="0" hidden="1"/>
    </xf>
    <xf numFmtId="14" fontId="9" fillId="0" borderId="16" xfId="3" applyNumberFormat="1" applyFont="1" applyBorder="1" applyAlignment="1" applyProtection="1">
      <alignment horizontal="center" vertical="center"/>
      <protection locked="0" hidden="1"/>
    </xf>
    <xf numFmtId="14" fontId="9" fillId="0" borderId="13" xfId="3" applyNumberFormat="1" applyFont="1" applyBorder="1" applyAlignment="1" applyProtection="1">
      <alignment horizontal="center" vertical="center"/>
      <protection locked="0" hidden="1"/>
    </xf>
    <xf numFmtId="14" fontId="9" fillId="0" borderId="15" xfId="3" applyNumberFormat="1" applyFont="1" applyBorder="1" applyAlignment="1" applyProtection="1">
      <alignment horizontal="center" vertical="center"/>
      <protection locked="0" hidden="1"/>
    </xf>
    <xf numFmtId="14" fontId="9" fillId="0" borderId="14" xfId="3" applyNumberFormat="1" applyFont="1" applyBorder="1" applyAlignment="1" applyProtection="1">
      <alignment horizontal="center" vertical="center"/>
      <protection locked="0" hidden="1"/>
    </xf>
    <xf numFmtId="0" fontId="13" fillId="0" borderId="0" xfId="3" applyNumberFormat="1" applyFont="1" applyAlignment="1" applyProtection="1">
      <alignment horizontal="center"/>
      <protection hidden="1"/>
    </xf>
    <xf numFmtId="0" fontId="13" fillId="0" borderId="0" xfId="3" applyNumberFormat="1" applyFont="1" applyAlignment="1" applyProtection="1">
      <alignment horizontal="center" vertical="center" wrapText="1"/>
      <protection hidden="1"/>
    </xf>
    <xf numFmtId="0" fontId="11" fillId="0" borderId="0" xfId="3" applyNumberFormat="1" applyFont="1" applyBorder="1" applyAlignment="1" applyProtection="1">
      <alignment horizontal="center"/>
      <protection hidden="1"/>
    </xf>
    <xf numFmtId="0" fontId="9" fillId="0" borderId="3" xfId="3" applyNumberFormat="1" applyFont="1" applyBorder="1" applyAlignment="1" applyProtection="1">
      <alignment horizontal="center"/>
      <protection hidden="1"/>
    </xf>
    <xf numFmtId="0" fontId="9" fillId="0" borderId="4" xfId="3" applyNumberFormat="1" applyFont="1" applyBorder="1" applyAlignment="1" applyProtection="1">
      <alignment horizontal="center"/>
      <protection hidden="1"/>
    </xf>
    <xf numFmtId="0" fontId="9" fillId="0" borderId="5" xfId="3" applyNumberFormat="1" applyFont="1" applyBorder="1" applyAlignment="1" applyProtection="1">
      <alignment horizontal="center"/>
      <protection hidden="1"/>
    </xf>
    <xf numFmtId="0" fontId="12" fillId="0" borderId="0" xfId="3" applyNumberFormat="1" applyFont="1" applyAlignment="1" applyProtection="1">
      <alignment horizontal="center"/>
      <protection hidden="1"/>
    </xf>
    <xf numFmtId="0" fontId="9" fillId="0" borderId="0" xfId="3" applyNumberFormat="1" applyFont="1" applyAlignment="1" applyProtection="1">
      <alignment horizontal="center"/>
      <protection hidden="1"/>
    </xf>
    <xf numFmtId="164" fontId="13" fillId="0" borderId="0" xfId="3" applyNumberFormat="1" applyFont="1" applyFill="1" applyAlignment="1" applyProtection="1">
      <alignment horizontal="center" wrapText="1"/>
      <protection hidden="1"/>
    </xf>
    <xf numFmtId="165" fontId="13" fillId="0" borderId="0" xfId="3" applyNumberFormat="1" applyFont="1" applyAlignment="1" applyProtection="1">
      <alignment horizontal="center"/>
      <protection hidden="1"/>
    </xf>
    <xf numFmtId="166" fontId="13" fillId="0" borderId="0" xfId="3" applyNumberFormat="1" applyFont="1" applyFill="1" applyAlignment="1" applyProtection="1">
      <alignment horizontal="center" vertical="center"/>
      <protection hidden="1"/>
    </xf>
    <xf numFmtId="0" fontId="18" fillId="0" borderId="0" xfId="1" applyNumberFormat="1" applyFont="1" applyFill="1" applyAlignment="1" applyProtection="1">
      <alignment horizontal="left" vertical="center" wrapText="1"/>
      <protection hidden="1"/>
    </xf>
    <xf numFmtId="0" fontId="19" fillId="33" borderId="6" xfId="1" applyFont="1" applyFill="1" applyBorder="1" applyAlignment="1" applyProtection="1">
      <alignment horizontal="left"/>
      <protection hidden="1"/>
    </xf>
    <xf numFmtId="0" fontId="23" fillId="5" borderId="11" xfId="1" applyFont="1" applyFill="1" applyBorder="1" applyAlignment="1" applyProtection="1">
      <alignment horizontal="center"/>
      <protection hidden="1"/>
    </xf>
    <xf numFmtId="0" fontId="23" fillId="5" borderId="0" xfId="1" applyFont="1" applyFill="1" applyBorder="1" applyAlignment="1" applyProtection="1">
      <alignment horizontal="center"/>
      <protection hidden="1"/>
    </xf>
    <xf numFmtId="4" fontId="25" fillId="33" borderId="7" xfId="4" applyNumberFormat="1" applyFont="1" applyFill="1" applyBorder="1" applyAlignment="1" applyProtection="1">
      <alignment horizontal="left" vertical="top" wrapText="1"/>
      <protection hidden="1"/>
    </xf>
    <xf numFmtId="4" fontId="19" fillId="33" borderId="9" xfId="4" applyNumberFormat="1" applyFont="1" applyFill="1" applyBorder="1" applyAlignment="1" applyProtection="1">
      <alignment horizontal="left" vertical="top" wrapText="1"/>
      <protection hidden="1"/>
    </xf>
    <xf numFmtId="4" fontId="19" fillId="33" borderId="7" xfId="4" applyNumberFormat="1" applyFont="1" applyFill="1" applyBorder="1" applyAlignment="1" applyProtection="1">
      <alignment horizontal="center" wrapText="1"/>
      <protection hidden="1"/>
    </xf>
    <xf numFmtId="4" fontId="19" fillId="33" borderId="8" xfId="4" applyNumberFormat="1" applyFont="1" applyFill="1" applyBorder="1" applyAlignment="1" applyProtection="1">
      <alignment horizontal="center"/>
      <protection hidden="1"/>
    </xf>
    <xf numFmtId="4" fontId="19" fillId="33" borderId="9" xfId="4" applyNumberFormat="1" applyFont="1" applyFill="1" applyBorder="1" applyAlignment="1" applyProtection="1">
      <alignment horizontal="center"/>
      <protection hidden="1"/>
    </xf>
    <xf numFmtId="1" fontId="19" fillId="33" borderId="13" xfId="4" applyNumberFormat="1" applyFont="1" applyFill="1" applyBorder="1" applyAlignment="1" applyProtection="1">
      <alignment horizontal="center"/>
      <protection hidden="1"/>
    </xf>
    <xf numFmtId="1" fontId="19" fillId="33" borderId="14" xfId="4" applyNumberFormat="1" applyFont="1" applyFill="1" applyBorder="1" applyAlignment="1" applyProtection="1">
      <alignment horizontal="center"/>
      <protection hidden="1"/>
    </xf>
    <xf numFmtId="4" fontId="19" fillId="33" borderId="3" xfId="4" applyNumberFormat="1" applyFont="1" applyFill="1" applyBorder="1" applyAlignment="1" applyProtection="1">
      <alignment horizontal="center"/>
      <protection hidden="1"/>
    </xf>
    <xf numFmtId="4" fontId="19" fillId="33" borderId="4" xfId="4" applyNumberFormat="1" applyFont="1" applyFill="1" applyBorder="1" applyAlignment="1" applyProtection="1">
      <alignment horizontal="center"/>
      <protection hidden="1"/>
    </xf>
    <xf numFmtId="4" fontId="19" fillId="33" borderId="5" xfId="4" applyNumberFormat="1" applyFont="1" applyFill="1" applyBorder="1" applyAlignment="1" applyProtection="1">
      <alignment horizontal="center"/>
      <protection hidden="1"/>
    </xf>
    <xf numFmtId="0" fontId="20" fillId="0" borderId="0" xfId="1" applyFont="1" applyFill="1" applyAlignment="1" applyProtection="1">
      <alignment horizontal="center"/>
      <protection hidden="1"/>
    </xf>
    <xf numFmtId="0" fontId="19" fillId="33" borderId="6" xfId="5" applyFont="1" applyFill="1" applyBorder="1" applyAlignment="1" applyProtection="1">
      <alignment horizontal="left"/>
      <protection hidden="1"/>
    </xf>
    <xf numFmtId="0" fontId="20" fillId="0" borderId="0" xfId="1" applyFont="1" applyFill="1" applyAlignment="1" applyProtection="1">
      <alignment horizontal="center" vertical="center" wrapText="1"/>
      <protection hidden="1"/>
    </xf>
    <xf numFmtId="4" fontId="19" fillId="33" borderId="7" xfId="4" applyNumberFormat="1" applyFont="1" applyFill="1" applyBorder="1" applyAlignment="1" applyProtection="1">
      <alignment horizontal="center"/>
      <protection hidden="1"/>
    </xf>
    <xf numFmtId="4" fontId="18" fillId="0" borderId="0" xfId="1" applyNumberFormat="1" applyFont="1" applyAlignment="1" applyProtection="1">
      <alignment horizontal="center"/>
      <protection hidden="1"/>
    </xf>
    <xf numFmtId="49" fontId="37" fillId="0" borderId="0" xfId="1" applyNumberFormat="1" applyFont="1" applyAlignment="1" applyProtection="1">
      <alignment horizontal="center"/>
      <protection hidden="1"/>
    </xf>
    <xf numFmtId="1" fontId="46" fillId="0" borderId="6" xfId="1" applyNumberFormat="1" applyFont="1" applyBorder="1" applyAlignment="1" applyProtection="1">
      <alignment horizontal="center"/>
      <protection locked="0" hidden="1"/>
    </xf>
    <xf numFmtId="14" fontId="46" fillId="0" borderId="6" xfId="1" applyNumberFormat="1" applyFont="1" applyBorder="1" applyAlignment="1" applyProtection="1">
      <alignment horizontal="center"/>
      <protection locked="0" hidden="1"/>
    </xf>
    <xf numFmtId="4" fontId="46" fillId="0" borderId="6" xfId="1" applyNumberFormat="1" applyFont="1" applyBorder="1" applyAlignment="1" applyProtection="1">
      <alignment horizontal="right"/>
      <protection locked="0" hidden="1"/>
    </xf>
    <xf numFmtId="1" fontId="46" fillId="0" borderId="6" xfId="1" applyNumberFormat="1" applyFont="1" applyBorder="1" applyAlignment="1" applyProtection="1">
      <alignment horizontal="right"/>
      <protection locked="0" hidden="1"/>
    </xf>
    <xf numFmtId="0" fontId="46" fillId="0" borderId="3" xfId="1" applyFont="1" applyBorder="1" applyAlignment="1" applyProtection="1">
      <alignment horizontal="left"/>
      <protection locked="0" hidden="1"/>
    </xf>
    <xf numFmtId="0" fontId="46" fillId="0" borderId="4" xfId="1" applyFont="1" applyBorder="1" applyAlignment="1" applyProtection="1">
      <alignment horizontal="left"/>
      <protection locked="0" hidden="1"/>
    </xf>
    <xf numFmtId="0" fontId="46" fillId="0" borderId="5" xfId="1" applyFont="1" applyBorder="1" applyAlignment="1" applyProtection="1">
      <alignment horizontal="left"/>
      <protection locked="0" hidden="1"/>
    </xf>
    <xf numFmtId="0" fontId="46" fillId="0" borderId="3" xfId="1" applyFont="1" applyBorder="1" applyAlignment="1" applyProtection="1">
      <alignment horizontal="left" vertical="top"/>
      <protection locked="0" hidden="1"/>
    </xf>
    <xf numFmtId="0" fontId="46" fillId="0" borderId="4" xfId="1" applyFont="1" applyBorder="1" applyAlignment="1" applyProtection="1">
      <alignment horizontal="left" vertical="top"/>
      <protection locked="0" hidden="1"/>
    </xf>
    <xf numFmtId="0" fontId="46" fillId="0" borderId="5" xfId="1" applyFont="1" applyBorder="1" applyAlignment="1" applyProtection="1">
      <alignment horizontal="left" vertical="top"/>
      <protection locked="0" hidden="1"/>
    </xf>
    <xf numFmtId="3" fontId="46" fillId="0" borderId="6" xfId="1" applyNumberFormat="1" applyFont="1" applyBorder="1" applyAlignment="1" applyProtection="1">
      <alignment horizontal="right"/>
      <protection locked="0" hidden="1"/>
    </xf>
    <xf numFmtId="0" fontId="46" fillId="0" borderId="3" xfId="1" applyFont="1" applyBorder="1" applyAlignment="1" applyProtection="1">
      <alignment horizontal="left" vertical="top" wrapText="1"/>
      <protection locked="0" hidden="1"/>
    </xf>
    <xf numFmtId="0" fontId="46" fillId="0" borderId="4" xfId="1" applyFont="1" applyBorder="1" applyAlignment="1" applyProtection="1">
      <alignment horizontal="left" vertical="top" wrapText="1"/>
      <protection locked="0" hidden="1"/>
    </xf>
    <xf numFmtId="0" fontId="46" fillId="0" borderId="5" xfId="1" applyFont="1" applyBorder="1" applyAlignment="1" applyProtection="1">
      <alignment horizontal="left" vertical="top" wrapText="1"/>
      <protection locked="0" hidden="1"/>
    </xf>
    <xf numFmtId="3" fontId="46" fillId="0" borderId="14" xfId="1" applyNumberFormat="1" applyFont="1" applyBorder="1" applyAlignment="1" applyProtection="1">
      <alignment horizontal="right"/>
      <protection locked="0" hidden="1"/>
    </xf>
    <xf numFmtId="3" fontId="46" fillId="0" borderId="10" xfId="1" applyNumberFormat="1" applyFont="1" applyBorder="1" applyAlignment="1" applyProtection="1">
      <alignment horizontal="right"/>
      <protection locked="0" hidden="1"/>
    </xf>
    <xf numFmtId="0" fontId="15" fillId="10" borderId="24" xfId="1" applyFont="1" applyFill="1" applyBorder="1" applyAlignment="1" applyProtection="1">
      <alignment horizontal="left" vertical="top" wrapText="1"/>
      <protection locked="0" hidden="1"/>
    </xf>
    <xf numFmtId="0" fontId="15" fillId="10" borderId="25" xfId="1" applyFont="1" applyFill="1" applyBorder="1" applyAlignment="1" applyProtection="1">
      <alignment horizontal="left" vertical="top" wrapText="1"/>
      <protection locked="0" hidden="1"/>
    </xf>
    <xf numFmtId="0" fontId="15" fillId="10" borderId="27" xfId="1" applyFont="1" applyFill="1" applyBorder="1" applyAlignment="1" applyProtection="1">
      <alignment horizontal="left" vertical="top" wrapText="1"/>
      <protection locked="0" hidden="1"/>
    </xf>
    <xf numFmtId="0" fontId="15" fillId="10" borderId="28" xfId="1" applyFont="1" applyFill="1" applyBorder="1" applyAlignment="1" applyProtection="1">
      <alignment horizontal="left" vertical="top" wrapText="1"/>
      <protection locked="0" hidden="1"/>
    </xf>
    <xf numFmtId="1" fontId="46" fillId="0" borderId="10" xfId="1" applyNumberFormat="1" applyFont="1" applyBorder="1" applyAlignment="1" applyProtection="1">
      <protection locked="0" hidden="1"/>
    </xf>
    <xf numFmtId="1" fontId="46" fillId="0" borderId="3" xfId="1" applyNumberFormat="1" applyFont="1" applyBorder="1" applyAlignment="1" applyProtection="1">
      <protection locked="0" hidden="1"/>
    </xf>
    <xf numFmtId="1" fontId="46" fillId="0" borderId="4" xfId="1" applyNumberFormat="1" applyFont="1" applyBorder="1" applyAlignment="1" applyProtection="1">
      <protection locked="0" hidden="1"/>
    </xf>
    <xf numFmtId="1" fontId="46" fillId="0" borderId="5" xfId="1" applyNumberFormat="1" applyFont="1" applyBorder="1" applyAlignment="1" applyProtection="1">
      <protection locked="0" hidden="1"/>
    </xf>
    <xf numFmtId="1" fontId="46" fillId="0" borderId="6" xfId="1" applyNumberFormat="1" applyFont="1" applyBorder="1" applyAlignment="1" applyProtection="1">
      <protection locked="0" hidden="1"/>
    </xf>
    <xf numFmtId="0" fontId="46" fillId="0" borderId="7" xfId="1" applyFont="1" applyBorder="1" applyAlignment="1" applyProtection="1">
      <alignment horizontal="left"/>
      <protection locked="0" hidden="1"/>
    </xf>
    <xf numFmtId="0" fontId="46" fillId="0" borderId="8" xfId="1" applyFont="1" applyBorder="1" applyAlignment="1" applyProtection="1">
      <alignment horizontal="left"/>
      <protection locked="0" hidden="1"/>
    </xf>
    <xf numFmtId="0" fontId="46" fillId="0" borderId="9" xfId="1" applyFont="1" applyBorder="1" applyAlignment="1" applyProtection="1">
      <alignment horizontal="left"/>
      <protection locked="0" hidden="1"/>
    </xf>
    <xf numFmtId="0" fontId="46" fillId="0" borderId="13" xfId="1" applyFont="1" applyBorder="1" applyAlignment="1" applyProtection="1">
      <alignment horizontal="left"/>
      <protection locked="0" hidden="1"/>
    </xf>
    <xf numFmtId="0" fontId="46" fillId="0" borderId="15" xfId="1" applyFont="1" applyBorder="1" applyAlignment="1" applyProtection="1">
      <alignment horizontal="left"/>
      <protection locked="0" hidden="1"/>
    </xf>
    <xf numFmtId="0" fontId="46" fillId="0" borderId="14" xfId="1" applyFont="1" applyBorder="1" applyAlignment="1" applyProtection="1">
      <alignment horizontal="left"/>
      <protection locked="0" hidden="1"/>
    </xf>
    <xf numFmtId="1" fontId="46" fillId="0" borderId="13" xfId="1" applyNumberFormat="1" applyFont="1" applyBorder="1" applyAlignment="1" applyProtection="1">
      <protection locked="0" hidden="1"/>
    </xf>
    <xf numFmtId="1" fontId="46" fillId="0" borderId="15" xfId="1" applyNumberFormat="1" applyFont="1" applyBorder="1" applyAlignment="1" applyProtection="1">
      <protection locked="0" hidden="1"/>
    </xf>
    <xf numFmtId="1" fontId="46" fillId="0" borderId="14" xfId="1" applyNumberFormat="1" applyFont="1" applyBorder="1" applyAlignment="1" applyProtection="1">
      <protection locked="0" hidden="1"/>
    </xf>
    <xf numFmtId="0" fontId="52" fillId="0" borderId="7" xfId="1" applyFont="1" applyBorder="1" applyAlignment="1" applyProtection="1">
      <alignment horizontal="center"/>
      <protection locked="0" hidden="1"/>
    </xf>
    <xf numFmtId="0" fontId="52" fillId="0" borderId="8" xfId="1" applyFont="1" applyBorder="1" applyAlignment="1" applyProtection="1">
      <alignment horizontal="center"/>
      <protection locked="0" hidden="1"/>
    </xf>
    <xf numFmtId="0" fontId="52" fillId="0" borderId="9" xfId="1" applyFont="1" applyBorder="1" applyAlignment="1" applyProtection="1">
      <alignment horizontal="center"/>
      <protection locked="0" hidden="1"/>
    </xf>
    <xf numFmtId="0" fontId="52" fillId="0" borderId="11" xfId="1" applyFont="1" applyBorder="1" applyAlignment="1" applyProtection="1">
      <alignment horizontal="center"/>
      <protection locked="0" hidden="1"/>
    </xf>
    <xf numFmtId="0" fontId="52" fillId="0" borderId="0" xfId="1" applyFont="1" applyBorder="1" applyAlignment="1" applyProtection="1">
      <alignment horizontal="center"/>
      <protection locked="0" hidden="1"/>
    </xf>
    <xf numFmtId="0" fontId="52" fillId="0" borderId="16" xfId="1" applyFont="1" applyBorder="1" applyAlignment="1" applyProtection="1">
      <alignment horizontal="center"/>
      <protection locked="0" hidden="1"/>
    </xf>
    <xf numFmtId="0" fontId="52" fillId="0" borderId="3" xfId="1" applyFont="1" applyBorder="1" applyAlignment="1" applyProtection="1">
      <alignment horizontal="left"/>
      <protection locked="0" hidden="1"/>
    </xf>
    <xf numFmtId="0" fontId="52" fillId="0" borderId="4" xfId="1" applyFont="1" applyBorder="1" applyAlignment="1" applyProtection="1">
      <alignment horizontal="left"/>
      <protection locked="0" hidden="1"/>
    </xf>
    <xf numFmtId="1" fontId="52" fillId="0" borderId="6" xfId="1" applyNumberFormat="1" applyFont="1" applyBorder="1" applyAlignment="1" applyProtection="1">
      <alignment horizontal="right"/>
      <protection locked="0" hidden="1"/>
    </xf>
    <xf numFmtId="0" fontId="46" fillId="0" borderId="3" xfId="1" applyFont="1" applyBorder="1" applyAlignment="1" applyProtection="1">
      <alignment horizontal="left" wrapText="1"/>
      <protection locked="0" hidden="1"/>
    </xf>
    <xf numFmtId="0" fontId="46" fillId="0" borderId="4" xfId="1" applyFont="1" applyBorder="1" applyAlignment="1" applyProtection="1">
      <alignment horizontal="left" wrapText="1"/>
      <protection locked="0" hidden="1"/>
    </xf>
    <xf numFmtId="0" fontId="46" fillId="0" borderId="5" xfId="1" applyFont="1" applyBorder="1" applyAlignment="1" applyProtection="1">
      <alignment horizontal="left" wrapText="1"/>
      <protection locked="0" hidden="1"/>
    </xf>
    <xf numFmtId="1" fontId="52" fillId="0" borderId="3" xfId="1" applyNumberFormat="1" applyFont="1" applyBorder="1" applyAlignment="1" applyProtection="1">
      <protection locked="0" hidden="1"/>
    </xf>
    <xf numFmtId="1" fontId="52" fillId="0" borderId="4" xfId="1" applyNumberFormat="1" applyFont="1" applyBorder="1" applyAlignment="1" applyProtection="1">
      <protection locked="0" hidden="1"/>
    </xf>
    <xf numFmtId="1" fontId="52" fillId="0" borderId="5" xfId="1" applyNumberFormat="1" applyFont="1" applyBorder="1" applyAlignment="1" applyProtection="1">
      <protection locked="0" hidden="1"/>
    </xf>
    <xf numFmtId="0" fontId="46" fillId="0" borderId="7" xfId="1" applyFont="1" applyBorder="1" applyAlignment="1" applyProtection="1">
      <alignment horizontal="left" vertical="top" wrapText="1"/>
      <protection locked="0" hidden="1"/>
    </xf>
    <xf numFmtId="0" fontId="46" fillId="0" borderId="8" xfId="1" applyFont="1" applyBorder="1" applyAlignment="1" applyProtection="1">
      <alignment horizontal="left" vertical="top" wrapText="1"/>
      <protection locked="0" hidden="1"/>
    </xf>
    <xf numFmtId="0" fontId="46" fillId="0" borderId="9" xfId="1" applyFont="1" applyBorder="1" applyAlignment="1" applyProtection="1">
      <alignment horizontal="left" vertical="top" wrapText="1"/>
      <protection locked="0" hidden="1"/>
    </xf>
    <xf numFmtId="0" fontId="46" fillId="0" borderId="13" xfId="1" applyFont="1" applyBorder="1" applyAlignment="1" applyProtection="1">
      <alignment horizontal="left" vertical="top" wrapText="1"/>
      <protection locked="0" hidden="1"/>
    </xf>
    <xf numFmtId="0" fontId="46" fillId="0" borderId="15" xfId="1" applyFont="1" applyBorder="1" applyAlignment="1" applyProtection="1">
      <alignment horizontal="left" vertical="top" wrapText="1"/>
      <protection locked="0" hidden="1"/>
    </xf>
    <xf numFmtId="0" fontId="46" fillId="0" borderId="14" xfId="1" applyFont="1" applyBorder="1" applyAlignment="1" applyProtection="1">
      <alignment horizontal="left" vertical="top" wrapText="1"/>
      <protection locked="0" hidden="1"/>
    </xf>
    <xf numFmtId="0" fontId="46" fillId="0" borderId="13" xfId="1" applyFont="1" applyBorder="1" applyAlignment="1" applyProtection="1">
      <alignment horizontal="left" wrapText="1"/>
      <protection locked="0" hidden="1"/>
    </xf>
    <xf numFmtId="0" fontId="46" fillId="0" borderId="15" xfId="1" applyFont="1" applyBorder="1" applyAlignment="1" applyProtection="1">
      <alignment horizontal="left" wrapText="1"/>
      <protection locked="0" hidden="1"/>
    </xf>
    <xf numFmtId="3" fontId="46" fillId="0" borderId="6" xfId="1" applyNumberFormat="1" applyFont="1" applyFill="1" applyBorder="1" applyAlignment="1" applyProtection="1">
      <alignment horizontal="right"/>
      <protection locked="0" hidden="1"/>
    </xf>
    <xf numFmtId="0" fontId="46" fillId="0" borderId="6" xfId="1" applyFont="1" applyBorder="1" applyAlignment="1" applyProtection="1">
      <alignment horizontal="left"/>
      <protection locked="0" hidden="1"/>
    </xf>
    <xf numFmtId="1" fontId="15" fillId="10" borderId="3" xfId="1" applyNumberFormat="1" applyFont="1" applyFill="1" applyBorder="1" applyAlignment="1" applyProtection="1">
      <alignment horizontal="right"/>
      <protection locked="0" hidden="1"/>
    </xf>
    <xf numFmtId="1" fontId="15" fillId="10" borderId="4" xfId="1" applyNumberFormat="1" applyFont="1" applyFill="1" applyBorder="1" applyAlignment="1" applyProtection="1">
      <alignment horizontal="right"/>
      <protection locked="0" hidden="1"/>
    </xf>
    <xf numFmtId="1" fontId="15" fillId="10" borderId="5" xfId="1" applyNumberFormat="1" applyFont="1" applyFill="1" applyBorder="1" applyAlignment="1" applyProtection="1">
      <alignment horizontal="right"/>
      <protection locked="0" hidden="1"/>
    </xf>
    <xf numFmtId="1" fontId="15" fillId="0" borderId="7" xfId="1" applyNumberFormat="1" applyFont="1" applyBorder="1" applyAlignment="1" applyProtection="1">
      <alignment horizontal="right"/>
      <protection locked="0" hidden="1"/>
    </xf>
    <xf numFmtId="1" fontId="15" fillId="0" borderId="8" xfId="1" applyNumberFormat="1" applyFont="1" applyBorder="1" applyAlignment="1" applyProtection="1">
      <alignment horizontal="right"/>
      <protection locked="0" hidden="1"/>
    </xf>
    <xf numFmtId="1" fontId="15" fillId="0" borderId="9" xfId="1" applyNumberFormat="1" applyFont="1" applyBorder="1" applyAlignment="1" applyProtection="1">
      <alignment horizontal="right"/>
      <protection locked="0" hidden="1"/>
    </xf>
    <xf numFmtId="1" fontId="15" fillId="0" borderId="11" xfId="1" applyNumberFormat="1" applyFont="1" applyBorder="1" applyAlignment="1" applyProtection="1">
      <alignment horizontal="right"/>
      <protection locked="0" hidden="1"/>
    </xf>
    <xf numFmtId="1" fontId="15" fillId="0" borderId="0" xfId="1" applyNumberFormat="1" applyFont="1" applyBorder="1" applyAlignment="1" applyProtection="1">
      <alignment horizontal="right"/>
      <protection locked="0" hidden="1"/>
    </xf>
    <xf numFmtId="1" fontId="15" fillId="0" borderId="16" xfId="1" applyNumberFormat="1" applyFont="1" applyBorder="1" applyAlignment="1" applyProtection="1">
      <alignment horizontal="right"/>
      <protection locked="0" hidden="1"/>
    </xf>
    <xf numFmtId="1" fontId="15" fillId="0" borderId="13" xfId="1" applyNumberFormat="1" applyFont="1" applyBorder="1" applyAlignment="1" applyProtection="1">
      <alignment horizontal="right"/>
      <protection locked="0" hidden="1"/>
    </xf>
    <xf numFmtId="1" fontId="15" fillId="0" borderId="15" xfId="1" applyNumberFormat="1" applyFont="1" applyBorder="1" applyAlignment="1" applyProtection="1">
      <alignment horizontal="right"/>
      <protection locked="0" hidden="1"/>
    </xf>
    <xf numFmtId="1" fontId="15" fillId="0" borderId="14" xfId="1" applyNumberFormat="1" applyFont="1" applyBorder="1" applyAlignment="1" applyProtection="1">
      <alignment horizontal="right"/>
      <protection locked="0" hidden="1"/>
    </xf>
    <xf numFmtId="0" fontId="52" fillId="0" borderId="10" xfId="1" applyFont="1" applyBorder="1" applyAlignment="1" applyProtection="1">
      <alignment horizontal="center"/>
      <protection locked="0" hidden="1"/>
    </xf>
    <xf numFmtId="0" fontId="52" fillId="0" borderId="13" xfId="1" applyFont="1" applyBorder="1" applyAlignment="1" applyProtection="1">
      <alignment horizontal="center"/>
      <protection locked="0" hidden="1"/>
    </xf>
    <xf numFmtId="0" fontId="52" fillId="0" borderId="15" xfId="1" applyFont="1" applyBorder="1" applyAlignment="1" applyProtection="1">
      <alignment horizontal="center"/>
      <protection locked="0" hidden="1"/>
    </xf>
    <xf numFmtId="0" fontId="52" fillId="0" borderId="14" xfId="1" applyFont="1" applyBorder="1" applyAlignment="1" applyProtection="1">
      <alignment horizontal="center"/>
      <protection locked="0" hidden="1"/>
    </xf>
    <xf numFmtId="1" fontId="52" fillId="0" borderId="10" xfId="1" applyNumberFormat="1" applyFont="1" applyBorder="1" applyAlignment="1" applyProtection="1">
      <protection locked="0" hidden="1"/>
    </xf>
    <xf numFmtId="0" fontId="15" fillId="0" borderId="6" xfId="1" applyFont="1" applyBorder="1" applyAlignment="1" applyProtection="1">
      <alignment horizontal="left" vertical="top" wrapText="1"/>
      <protection locked="0" hidden="1"/>
    </xf>
    <xf numFmtId="0" fontId="15" fillId="0" borderId="6" xfId="1" applyFont="1" applyBorder="1" applyAlignment="1" applyProtection="1">
      <alignment horizontal="center" vertical="top" wrapText="1"/>
      <protection locked="0" hidden="1"/>
    </xf>
    <xf numFmtId="0" fontId="15" fillId="0" borderId="0" xfId="1" applyFont="1" applyBorder="1" applyAlignment="1" applyProtection="1">
      <alignment horizontal="left" vertical="top" wrapText="1"/>
      <protection locked="0" hidden="1"/>
    </xf>
    <xf numFmtId="0" fontId="15" fillId="10" borderId="0" xfId="1" applyFont="1" applyFill="1" applyBorder="1" applyAlignment="1" applyProtection="1">
      <alignment horizontal="center" vertical="top" wrapText="1"/>
      <protection locked="0" hidden="1"/>
    </xf>
    <xf numFmtId="1" fontId="86" fillId="0" borderId="7" xfId="1" applyNumberFormat="1" applyFont="1" applyBorder="1" applyAlignment="1" applyProtection="1">
      <alignment horizontal="right"/>
      <protection locked="0" hidden="1"/>
    </xf>
    <xf numFmtId="1" fontId="86" fillId="0" borderId="8" xfId="1" applyNumberFormat="1" applyFont="1" applyBorder="1" applyAlignment="1" applyProtection="1">
      <alignment horizontal="right"/>
      <protection locked="0" hidden="1"/>
    </xf>
    <xf numFmtId="1" fontId="86" fillId="0" borderId="9" xfId="1" applyNumberFormat="1" applyFont="1" applyBorder="1" applyAlignment="1" applyProtection="1">
      <alignment horizontal="right"/>
      <protection locked="0" hidden="1"/>
    </xf>
    <xf numFmtId="1" fontId="86" fillId="0" borderId="11" xfId="1" applyNumberFormat="1" applyFont="1" applyBorder="1" applyAlignment="1" applyProtection="1">
      <alignment horizontal="right"/>
      <protection locked="0" hidden="1"/>
    </xf>
    <xf numFmtId="1" fontId="86" fillId="0" borderId="0" xfId="1" applyNumberFormat="1" applyFont="1" applyBorder="1" applyAlignment="1" applyProtection="1">
      <alignment horizontal="right"/>
      <protection locked="0" hidden="1"/>
    </xf>
    <xf numFmtId="1" fontId="86" fillId="0" borderId="16" xfId="1" applyNumberFormat="1" applyFont="1" applyBorder="1" applyAlignment="1" applyProtection="1">
      <alignment horizontal="right"/>
      <protection locked="0" hidden="1"/>
    </xf>
    <xf numFmtId="1" fontId="86" fillId="0" borderId="13" xfId="1" applyNumberFormat="1" applyFont="1" applyBorder="1" applyAlignment="1" applyProtection="1">
      <alignment horizontal="right"/>
      <protection locked="0" hidden="1"/>
    </xf>
    <xf numFmtId="1" fontId="86" fillId="0" borderId="15" xfId="1" applyNumberFormat="1" applyFont="1" applyBorder="1" applyAlignment="1" applyProtection="1">
      <alignment horizontal="right"/>
      <protection locked="0" hidden="1"/>
    </xf>
    <xf numFmtId="1" fontId="86" fillId="0" borderId="14" xfId="1" applyNumberFormat="1" applyFont="1" applyBorder="1" applyAlignment="1" applyProtection="1">
      <alignment horizontal="right"/>
      <protection locked="0" hidden="1"/>
    </xf>
    <xf numFmtId="1" fontId="86" fillId="0" borderId="3" xfId="1" applyNumberFormat="1" applyFont="1" applyBorder="1" applyAlignment="1" applyProtection="1">
      <alignment horizontal="right"/>
      <protection locked="0" hidden="1"/>
    </xf>
    <xf numFmtId="1" fontId="86" fillId="0" borderId="4" xfId="1" applyNumberFormat="1" applyFont="1" applyBorder="1" applyAlignment="1" applyProtection="1">
      <alignment horizontal="right"/>
      <protection locked="0" hidden="1"/>
    </xf>
    <xf numFmtId="1" fontId="86" fillId="0" borderId="5" xfId="1" applyNumberFormat="1" applyFont="1" applyBorder="1" applyAlignment="1" applyProtection="1">
      <alignment horizontal="right"/>
      <protection locked="0" hidden="1"/>
    </xf>
    <xf numFmtId="1" fontId="86" fillId="10" borderId="3" xfId="1" applyNumberFormat="1" applyFont="1" applyFill="1" applyBorder="1" applyAlignment="1" applyProtection="1">
      <alignment horizontal="right"/>
      <protection locked="0" hidden="1"/>
    </xf>
    <xf numFmtId="1" fontId="86" fillId="10" borderId="4" xfId="1" applyNumberFormat="1" applyFont="1" applyFill="1" applyBorder="1" applyAlignment="1" applyProtection="1">
      <alignment horizontal="right"/>
      <protection locked="0" hidden="1"/>
    </xf>
    <xf numFmtId="1" fontId="86" fillId="10" borderId="5" xfId="1" applyNumberFormat="1" applyFont="1" applyFill="1" applyBorder="1" applyAlignment="1" applyProtection="1">
      <alignment horizontal="right"/>
      <protection locked="0" hidden="1"/>
    </xf>
    <xf numFmtId="0" fontId="52" fillId="0" borderId="13" xfId="1" applyFont="1" applyBorder="1" applyAlignment="1" applyProtection="1">
      <alignment horizontal="center" vertical="center"/>
      <protection locked="0" hidden="1"/>
    </xf>
    <xf numFmtId="0" fontId="52" fillId="0" borderId="15" xfId="1" applyFont="1" applyBorder="1" applyAlignment="1" applyProtection="1">
      <alignment horizontal="center" vertical="center"/>
      <protection locked="0" hidden="1"/>
    </xf>
    <xf numFmtId="1" fontId="46" fillId="0" borderId="3" xfId="1" applyNumberFormat="1" applyFont="1" applyBorder="1" applyAlignment="1" applyProtection="1">
      <alignment horizontal="right"/>
      <protection locked="0" hidden="1"/>
    </xf>
    <xf numFmtId="1" fontId="46" fillId="0" borderId="4" xfId="1" applyNumberFormat="1" applyFont="1" applyBorder="1" applyAlignment="1" applyProtection="1">
      <alignment horizontal="right"/>
      <protection locked="0" hidden="1"/>
    </xf>
    <xf numFmtId="1" fontId="15" fillId="0" borderId="3" xfId="1" applyNumberFormat="1" applyFont="1" applyFill="1" applyBorder="1" applyAlignment="1" applyProtection="1">
      <alignment horizontal="right"/>
      <protection locked="0" hidden="1"/>
    </xf>
    <xf numFmtId="1" fontId="15" fillId="0" borderId="4" xfId="1" applyNumberFormat="1" applyFont="1" applyFill="1" applyBorder="1" applyAlignment="1" applyProtection="1">
      <alignment horizontal="right"/>
      <protection locked="0" hidden="1"/>
    </xf>
    <xf numFmtId="1" fontId="15" fillId="0" borderId="5" xfId="1" applyNumberFormat="1" applyFont="1" applyFill="1" applyBorder="1" applyAlignment="1" applyProtection="1">
      <alignment horizontal="right"/>
      <protection locked="0" hidden="1"/>
    </xf>
    <xf numFmtId="1" fontId="15" fillId="0" borderId="3" xfId="1" applyNumberFormat="1" applyFont="1" applyBorder="1" applyAlignment="1" applyProtection="1">
      <alignment horizontal="right"/>
      <protection locked="0" hidden="1"/>
    </xf>
    <xf numFmtId="1" fontId="15" fillId="0" borderId="4" xfId="1" applyNumberFormat="1" applyFont="1" applyBorder="1" applyAlignment="1" applyProtection="1">
      <alignment horizontal="right"/>
      <protection locked="0" hidden="1"/>
    </xf>
    <xf numFmtId="1" fontId="15" fillId="0" borderId="5" xfId="1" applyNumberFormat="1" applyFont="1" applyBorder="1" applyAlignment="1" applyProtection="1">
      <alignment horizontal="right"/>
      <protection locked="0" hidden="1"/>
    </xf>
    <xf numFmtId="1" fontId="86" fillId="0" borderId="7" xfId="1" applyNumberFormat="1" applyFont="1" applyBorder="1" applyAlignment="1" applyProtection="1">
      <protection locked="0" hidden="1"/>
    </xf>
    <xf numFmtId="1" fontId="86" fillId="0" borderId="8" xfId="1" applyNumberFormat="1" applyFont="1" applyBorder="1" applyAlignment="1" applyProtection="1">
      <protection locked="0" hidden="1"/>
    </xf>
    <xf numFmtId="1" fontId="86" fillId="0" borderId="9" xfId="1" applyNumberFormat="1" applyFont="1" applyBorder="1" applyAlignment="1" applyProtection="1">
      <protection locked="0" hidden="1"/>
    </xf>
    <xf numFmtId="1" fontId="86" fillId="0" borderId="11" xfId="1" applyNumberFormat="1" applyFont="1" applyBorder="1" applyAlignment="1" applyProtection="1">
      <protection locked="0" hidden="1"/>
    </xf>
    <xf numFmtId="1" fontId="86" fillId="0" borderId="0" xfId="1" applyNumberFormat="1" applyFont="1" applyBorder="1" applyAlignment="1" applyProtection="1">
      <protection locked="0" hidden="1"/>
    </xf>
    <xf numFmtId="1" fontId="86" fillId="0" borderId="16" xfId="1" applyNumberFormat="1" applyFont="1" applyBorder="1" applyAlignment="1" applyProtection="1">
      <protection locked="0" hidden="1"/>
    </xf>
    <xf numFmtId="1" fontId="86" fillId="0" borderId="13" xfId="1" applyNumberFormat="1" applyFont="1" applyBorder="1" applyAlignment="1" applyProtection="1">
      <protection locked="0" hidden="1"/>
    </xf>
    <xf numFmtId="1" fontId="86" fillId="0" borderId="15" xfId="1" applyNumberFormat="1" applyFont="1" applyBorder="1" applyAlignment="1" applyProtection="1">
      <protection locked="0" hidden="1"/>
    </xf>
    <xf numFmtId="1" fontId="86" fillId="0" borderId="14" xfId="1" applyNumberFormat="1" applyFont="1" applyBorder="1" applyAlignment="1" applyProtection="1">
      <protection locked="0" hidden="1"/>
    </xf>
    <xf numFmtId="0" fontId="56" fillId="0" borderId="11" xfId="1" applyFont="1" applyBorder="1" applyAlignment="1" applyProtection="1">
      <alignment horizontal="center" vertical="center"/>
      <protection locked="0" hidden="1"/>
    </xf>
    <xf numFmtId="0" fontId="56" fillId="0" borderId="0" xfId="1" applyFont="1" applyBorder="1" applyAlignment="1" applyProtection="1">
      <alignment horizontal="center" vertical="center"/>
      <protection locked="0" hidden="1"/>
    </xf>
    <xf numFmtId="0" fontId="56" fillId="0" borderId="16" xfId="1" applyFont="1" applyBorder="1" applyAlignment="1" applyProtection="1">
      <alignment horizontal="center" vertical="center"/>
      <protection locked="0" hidden="1"/>
    </xf>
    <xf numFmtId="0" fontId="56" fillId="0" borderId="7" xfId="1" applyFont="1" applyBorder="1" applyAlignment="1" applyProtection="1">
      <alignment horizontal="center" vertical="center" wrapText="1"/>
      <protection locked="0" hidden="1"/>
    </xf>
    <xf numFmtId="0" fontId="56" fillId="0" borderId="8" xfId="1" applyFont="1" applyBorder="1" applyAlignment="1" applyProtection="1">
      <alignment horizontal="center" vertical="center" wrapText="1"/>
      <protection locked="0" hidden="1"/>
    </xf>
    <xf numFmtId="0" fontId="56" fillId="0" borderId="9" xfId="1" applyFont="1" applyBorder="1" applyAlignment="1" applyProtection="1">
      <alignment horizontal="center" vertical="center" wrapText="1"/>
      <protection locked="0" hidden="1"/>
    </xf>
    <xf numFmtId="0" fontId="56" fillId="0" borderId="11" xfId="1" applyFont="1" applyBorder="1" applyAlignment="1" applyProtection="1">
      <alignment horizontal="center" vertical="center" wrapText="1"/>
      <protection locked="0" hidden="1"/>
    </xf>
    <xf numFmtId="0" fontId="56" fillId="0" borderId="0" xfId="1" applyFont="1" applyBorder="1" applyAlignment="1" applyProtection="1">
      <alignment horizontal="center" vertical="center" wrapText="1"/>
      <protection locked="0" hidden="1"/>
    </xf>
    <xf numFmtId="0" fontId="56" fillId="0" borderId="16" xfId="1" applyFont="1" applyBorder="1" applyAlignment="1" applyProtection="1">
      <alignment horizontal="center" vertical="center" wrapText="1"/>
      <protection locked="0" hidden="1"/>
    </xf>
    <xf numFmtId="0" fontId="44" fillId="0" borderId="7" xfId="1" applyFont="1" applyBorder="1" applyAlignment="1" applyProtection="1">
      <alignment horizontal="center" vertical="center" wrapText="1"/>
      <protection locked="0" hidden="1"/>
    </xf>
    <xf numFmtId="0" fontId="44" fillId="0" borderId="8" xfId="1" applyFont="1" applyBorder="1" applyAlignment="1" applyProtection="1">
      <alignment horizontal="center" vertical="center" wrapText="1"/>
      <protection locked="0" hidden="1"/>
    </xf>
    <xf numFmtId="0" fontId="44" fillId="0" borderId="9" xfId="1" applyFont="1" applyBorder="1" applyAlignment="1" applyProtection="1">
      <alignment horizontal="center" vertical="center" wrapText="1"/>
      <protection locked="0" hidden="1"/>
    </xf>
    <xf numFmtId="0" fontId="44" fillId="0" borderId="11" xfId="1" applyFont="1" applyBorder="1" applyAlignment="1" applyProtection="1">
      <alignment horizontal="center" vertical="center" wrapText="1"/>
      <protection locked="0" hidden="1"/>
    </xf>
    <xf numFmtId="0" fontId="44" fillId="0" borderId="0" xfId="1" applyFont="1" applyBorder="1" applyAlignment="1" applyProtection="1">
      <alignment horizontal="center" vertical="center" wrapText="1"/>
      <protection locked="0" hidden="1"/>
    </xf>
    <xf numFmtId="0" fontId="44" fillId="0" borderId="16" xfId="1" applyFont="1" applyBorder="1" applyAlignment="1" applyProtection="1">
      <alignment horizontal="center" vertical="center" wrapText="1"/>
      <protection locked="0" hidden="1"/>
    </xf>
    <xf numFmtId="0" fontId="44" fillId="0" borderId="13" xfId="1" applyFont="1" applyBorder="1" applyAlignment="1" applyProtection="1">
      <alignment horizontal="center"/>
      <protection locked="0" hidden="1"/>
    </xf>
    <xf numFmtId="0" fontId="44" fillId="0" borderId="15" xfId="1" applyFont="1" applyBorder="1" applyAlignment="1" applyProtection="1">
      <alignment horizontal="center"/>
      <protection locked="0" hidden="1"/>
    </xf>
    <xf numFmtId="0" fontId="44" fillId="0" borderId="14" xfId="1" applyFont="1" applyBorder="1" applyAlignment="1" applyProtection="1">
      <alignment horizontal="center"/>
      <protection locked="0" hidden="1"/>
    </xf>
    <xf numFmtId="0" fontId="86" fillId="0" borderId="8" xfId="1" applyFont="1" applyBorder="1" applyAlignment="1" applyProtection="1">
      <alignment horizontal="center"/>
      <protection locked="0" hidden="1"/>
    </xf>
    <xf numFmtId="0" fontId="44" fillId="0" borderId="3" xfId="1" applyFont="1" applyBorder="1" applyAlignment="1" applyProtection="1">
      <alignment horizontal="center"/>
      <protection locked="0" hidden="1"/>
    </xf>
    <xf numFmtId="0" fontId="44" fillId="0" borderId="4" xfId="1" applyFont="1" applyBorder="1" applyAlignment="1" applyProtection="1">
      <alignment horizontal="center"/>
      <protection locked="0" hidden="1"/>
    </xf>
    <xf numFmtId="0" fontId="44" fillId="0" borderId="5" xfId="1" applyFont="1" applyBorder="1" applyAlignment="1" applyProtection="1">
      <alignment horizontal="center"/>
      <protection locked="0" hidden="1"/>
    </xf>
    <xf numFmtId="3" fontId="15" fillId="0" borderId="6" xfId="1" applyNumberFormat="1" applyFont="1" applyBorder="1" applyAlignment="1" applyProtection="1">
      <protection locked="0" hidden="1"/>
    </xf>
    <xf numFmtId="3" fontId="15" fillId="0" borderId="3" xfId="1" applyNumberFormat="1" applyFont="1" applyBorder="1" applyAlignment="1" applyProtection="1">
      <protection locked="0" hidden="1"/>
    </xf>
    <xf numFmtId="3" fontId="15" fillId="0" borderId="4" xfId="1" applyNumberFormat="1" applyFont="1" applyBorder="1" applyAlignment="1" applyProtection="1">
      <protection locked="0" hidden="1"/>
    </xf>
    <xf numFmtId="3" fontId="15" fillId="0" borderId="5" xfId="1" applyNumberFormat="1" applyFont="1" applyBorder="1" applyAlignment="1" applyProtection="1">
      <protection locked="0" hidden="1"/>
    </xf>
    <xf numFmtId="3" fontId="15" fillId="0" borderId="7" xfId="1" applyNumberFormat="1" applyFont="1" applyBorder="1" applyAlignment="1" applyProtection="1">
      <protection locked="0" hidden="1"/>
    </xf>
    <xf numFmtId="3" fontId="15" fillId="0" borderId="8" xfId="1" applyNumberFormat="1" applyFont="1" applyBorder="1" applyAlignment="1" applyProtection="1">
      <protection locked="0" hidden="1"/>
    </xf>
    <xf numFmtId="3" fontId="15" fillId="0" borderId="9" xfId="1" applyNumberFormat="1" applyFont="1" applyBorder="1" applyAlignment="1" applyProtection="1">
      <protection locked="0" hidden="1"/>
    </xf>
    <xf numFmtId="3" fontId="15" fillId="0" borderId="13" xfId="1" applyNumberFormat="1" applyFont="1" applyBorder="1" applyAlignment="1" applyProtection="1">
      <protection locked="0" hidden="1"/>
    </xf>
    <xf numFmtId="3" fontId="15" fillId="0" borderId="15" xfId="1" applyNumberFormat="1" applyFont="1" applyBorder="1" applyAlignment="1" applyProtection="1">
      <protection locked="0" hidden="1"/>
    </xf>
    <xf numFmtId="3" fontId="15" fillId="0" borderId="14" xfId="1" applyNumberFormat="1" applyFont="1" applyBorder="1" applyAlignment="1" applyProtection="1">
      <protection locked="0" hidden="1"/>
    </xf>
    <xf numFmtId="0" fontId="15" fillId="0" borderId="0" xfId="1" applyFont="1" applyBorder="1" applyAlignment="1" applyProtection="1">
      <alignment horizontal="center" vertical="top" wrapText="1"/>
      <protection locked="0" hidden="1"/>
    </xf>
    <xf numFmtId="0" fontId="46" fillId="10" borderId="39" xfId="1" applyFont="1" applyFill="1" applyBorder="1" applyAlignment="1" applyProtection="1">
      <alignment horizontal="left" vertical="top"/>
      <protection locked="0" hidden="1"/>
    </xf>
    <xf numFmtId="0" fontId="46" fillId="10" borderId="40" xfId="1" applyFont="1" applyFill="1" applyBorder="1" applyAlignment="1" applyProtection="1">
      <alignment horizontal="left" vertical="top"/>
      <protection locked="0" hidden="1"/>
    </xf>
    <xf numFmtId="0" fontId="46" fillId="10" borderId="41" xfId="1" applyFont="1" applyFill="1" applyBorder="1" applyAlignment="1" applyProtection="1">
      <alignment horizontal="left" vertical="top"/>
      <protection locked="0" hidden="1"/>
    </xf>
    <xf numFmtId="0" fontId="15" fillId="0" borderId="6" xfId="1" applyFont="1" applyBorder="1" applyAlignment="1" applyProtection="1">
      <alignment horizontal="right" vertical="top" wrapText="1"/>
      <protection locked="0" hidden="1"/>
    </xf>
    <xf numFmtId="0" fontId="48" fillId="0" borderId="0" xfId="1" applyFont="1" applyBorder="1" applyAlignment="1" applyProtection="1">
      <alignment horizontal="left" vertical="top" wrapText="1"/>
      <protection locked="0" hidden="1"/>
    </xf>
    <xf numFmtId="0" fontId="46" fillId="10" borderId="0" xfId="1" applyFont="1" applyFill="1" applyAlignment="1" applyProtection="1">
      <alignment horizontal="left" wrapText="1"/>
      <protection locked="0" hidden="1"/>
    </xf>
    <xf numFmtId="0" fontId="44" fillId="0" borderId="0" xfId="1" applyFont="1" applyAlignment="1" applyProtection="1">
      <alignment horizontal="left" vertical="top" wrapText="1"/>
      <protection locked="0" hidden="1"/>
    </xf>
    <xf numFmtId="0" fontId="15" fillId="0" borderId="6" xfId="1" applyFont="1" applyBorder="1" applyAlignment="1" applyProtection="1">
      <alignment vertical="top" wrapText="1"/>
      <protection locked="0" hidden="1"/>
    </xf>
    <xf numFmtId="0" fontId="15" fillId="0" borderId="6" xfId="1" applyFont="1" applyBorder="1" applyAlignment="1" applyProtection="1">
      <alignment horizontal="center" vertical="center" wrapText="1"/>
      <protection locked="0" hidden="1"/>
    </xf>
    <xf numFmtId="3" fontId="15" fillId="0" borderId="11" xfId="1" applyNumberFormat="1" applyFont="1" applyBorder="1" applyAlignment="1" applyProtection="1">
      <protection locked="0" hidden="1"/>
    </xf>
    <xf numFmtId="3" fontId="15" fillId="0" borderId="0" xfId="1" applyNumberFormat="1" applyFont="1" applyBorder="1" applyAlignment="1" applyProtection="1">
      <protection locked="0" hidden="1"/>
    </xf>
    <xf numFmtId="3" fontId="15" fillId="0" borderId="16" xfId="1" applyNumberFormat="1" applyFont="1" applyBorder="1" applyAlignment="1" applyProtection="1">
      <protection locked="0" hidden="1"/>
    </xf>
    <xf numFmtId="3" fontId="46" fillId="0" borderId="7" xfId="1" applyNumberFormat="1" applyFont="1" applyBorder="1" applyAlignment="1" applyProtection="1">
      <alignment horizontal="right"/>
      <protection locked="0" hidden="1"/>
    </xf>
    <xf numFmtId="3" fontId="46" fillId="0" borderId="8" xfId="1" applyNumberFormat="1" applyFont="1" applyBorder="1" applyAlignment="1" applyProtection="1">
      <alignment horizontal="right"/>
      <protection locked="0" hidden="1"/>
    </xf>
    <xf numFmtId="3" fontId="46" fillId="0" borderId="9" xfId="1" applyNumberFormat="1" applyFont="1" applyBorder="1" applyAlignment="1" applyProtection="1">
      <alignment horizontal="right"/>
      <protection locked="0" hidden="1"/>
    </xf>
    <xf numFmtId="3" fontId="46" fillId="0" borderId="13" xfId="1" applyNumberFormat="1" applyFont="1" applyBorder="1" applyAlignment="1" applyProtection="1">
      <alignment horizontal="right"/>
      <protection locked="0" hidden="1"/>
    </xf>
    <xf numFmtId="3" fontId="46" fillId="0" borderId="15" xfId="1" applyNumberFormat="1" applyFont="1" applyBorder="1" applyAlignment="1" applyProtection="1">
      <alignment horizontal="right"/>
      <protection locked="0" hidden="1"/>
    </xf>
    <xf numFmtId="3" fontId="46" fillId="0" borderId="11" xfId="1" applyNumberFormat="1" applyFont="1" applyBorder="1" applyAlignment="1" applyProtection="1">
      <alignment horizontal="right"/>
      <protection locked="0" hidden="1"/>
    </xf>
    <xf numFmtId="3" fontId="46" fillId="0" borderId="0" xfId="1" applyNumberFormat="1" applyFont="1" applyBorder="1" applyAlignment="1" applyProtection="1">
      <alignment horizontal="right"/>
      <protection locked="0" hidden="1"/>
    </xf>
    <xf numFmtId="3" fontId="46" fillId="0" borderId="16" xfId="1" applyNumberFormat="1" applyFont="1" applyBorder="1" applyAlignment="1" applyProtection="1">
      <alignment horizontal="right"/>
      <protection locked="0" hidden="1"/>
    </xf>
    <xf numFmtId="1" fontId="46" fillId="0" borderId="11" xfId="1" applyNumberFormat="1" applyFont="1" applyBorder="1" applyAlignment="1" applyProtection="1">
      <alignment horizontal="center"/>
      <protection locked="0" hidden="1"/>
    </xf>
    <xf numFmtId="1" fontId="46" fillId="0" borderId="0" xfId="1" applyNumberFormat="1" applyFont="1" applyBorder="1" applyAlignment="1" applyProtection="1">
      <alignment horizontal="center"/>
      <protection locked="0" hidden="1"/>
    </xf>
    <xf numFmtId="3" fontId="46" fillId="0" borderId="3" xfId="1" applyNumberFormat="1" applyFont="1" applyBorder="1" applyAlignment="1" applyProtection="1">
      <alignment horizontal="right"/>
      <protection locked="0" hidden="1"/>
    </xf>
    <xf numFmtId="3" fontId="46" fillId="0" borderId="4" xfId="1" applyNumberFormat="1" applyFont="1" applyBorder="1" applyAlignment="1" applyProtection="1">
      <alignment horizontal="right"/>
      <protection locked="0" hidden="1"/>
    </xf>
    <xf numFmtId="3" fontId="46" fillId="0" borderId="5" xfId="1" applyNumberFormat="1" applyFont="1" applyBorder="1" applyAlignment="1" applyProtection="1">
      <alignment horizontal="right"/>
      <protection locked="0" hidden="1"/>
    </xf>
    <xf numFmtId="3" fontId="15" fillId="0" borderId="3" xfId="1" applyNumberFormat="1" applyFont="1" applyBorder="1" applyAlignment="1" applyProtection="1">
      <alignment horizontal="right"/>
      <protection locked="0" hidden="1"/>
    </xf>
    <xf numFmtId="3" fontId="15" fillId="0" borderId="4" xfId="1" applyNumberFormat="1" applyFont="1" applyBorder="1" applyAlignment="1" applyProtection="1">
      <alignment horizontal="right"/>
      <protection locked="0" hidden="1"/>
    </xf>
    <xf numFmtId="3" fontId="15" fillId="0" borderId="5" xfId="1" applyNumberFormat="1" applyFont="1" applyBorder="1" applyAlignment="1" applyProtection="1">
      <alignment horizontal="right"/>
      <protection locked="0" hidden="1"/>
    </xf>
    <xf numFmtId="3" fontId="15" fillId="0" borderId="6" xfId="1" applyNumberFormat="1" applyFont="1" applyBorder="1" applyAlignment="1" applyProtection="1">
      <alignment horizontal="right"/>
      <protection locked="0" hidden="1"/>
    </xf>
    <xf numFmtId="3" fontId="15" fillId="0" borderId="7" xfId="1" applyNumberFormat="1" applyFont="1" applyBorder="1" applyAlignment="1" applyProtection="1">
      <alignment horizontal="right"/>
      <protection locked="0" hidden="1"/>
    </xf>
    <xf numFmtId="3" fontId="15" fillId="0" borderId="8" xfId="1" applyNumberFormat="1" applyFont="1" applyBorder="1" applyAlignment="1" applyProtection="1">
      <alignment horizontal="right"/>
      <protection locked="0" hidden="1"/>
    </xf>
    <xf numFmtId="3" fontId="15" fillId="0" borderId="9" xfId="1" applyNumberFormat="1" applyFont="1" applyBorder="1" applyAlignment="1" applyProtection="1">
      <alignment horizontal="right"/>
      <protection locked="0" hidden="1"/>
    </xf>
    <xf numFmtId="3" fontId="15" fillId="0" borderId="13" xfId="1" applyNumberFormat="1" applyFont="1" applyBorder="1" applyAlignment="1" applyProtection="1">
      <alignment horizontal="right"/>
      <protection locked="0" hidden="1"/>
    </xf>
    <xf numFmtId="3" fontId="15" fillId="0" borderId="15" xfId="1" applyNumberFormat="1" applyFont="1" applyBorder="1" applyAlignment="1" applyProtection="1">
      <alignment horizontal="right"/>
      <protection locked="0" hidden="1"/>
    </xf>
    <xf numFmtId="3" fontId="15" fillId="0" borderId="14" xfId="1" applyNumberFormat="1" applyFont="1" applyBorder="1" applyAlignment="1" applyProtection="1">
      <alignment horizontal="right"/>
      <protection locked="0" hidden="1"/>
    </xf>
    <xf numFmtId="0" fontId="52" fillId="0" borderId="6" xfId="1" applyFont="1" applyBorder="1" applyAlignment="1" applyProtection="1">
      <alignment horizontal="center" vertical="top"/>
      <protection locked="0" hidden="1"/>
    </xf>
    <xf numFmtId="0" fontId="46" fillId="0" borderId="6" xfId="1" applyFont="1" applyBorder="1" applyAlignment="1" applyProtection="1">
      <alignment horizontal="center" vertical="top"/>
      <protection locked="0" hidden="1"/>
    </xf>
    <xf numFmtId="0" fontId="46" fillId="0" borderId="6" xfId="1" applyFont="1" applyBorder="1" applyAlignment="1" applyProtection="1">
      <alignment horizontal="center" vertical="center"/>
      <protection locked="0" hidden="1"/>
    </xf>
    <xf numFmtId="0" fontId="46" fillId="0" borderId="6" xfId="1" applyFont="1" applyBorder="1" applyAlignment="1" applyProtection="1">
      <alignment horizontal="center" vertical="center" wrapText="1"/>
      <protection locked="0" hidden="1"/>
    </xf>
    <xf numFmtId="0" fontId="15" fillId="0" borderId="0" xfId="1" applyFont="1" applyBorder="1" applyAlignment="1" applyProtection="1">
      <alignment horizontal="justify" vertical="justify" wrapText="1"/>
      <protection locked="0" hidden="1"/>
    </xf>
    <xf numFmtId="0" fontId="15" fillId="10" borderId="0" xfId="1" applyFont="1" applyFill="1" applyBorder="1" applyAlignment="1" applyProtection="1">
      <alignment horizontal="justify" vertical="justify" wrapText="1"/>
      <protection locked="0" hidden="1"/>
    </xf>
    <xf numFmtId="0" fontId="52" fillId="0" borderId="7" xfId="1" applyFont="1" applyBorder="1" applyAlignment="1" applyProtection="1">
      <alignment horizontal="center" vertical="center"/>
      <protection locked="0" hidden="1"/>
    </xf>
    <xf numFmtId="0" fontId="52" fillId="0" borderId="8" xfId="1" applyFont="1" applyBorder="1" applyAlignment="1" applyProtection="1">
      <alignment horizontal="center" vertical="center"/>
      <protection locked="0" hidden="1"/>
    </xf>
    <xf numFmtId="0" fontId="52" fillId="0" borderId="9" xfId="1" applyFont="1" applyBorder="1" applyAlignment="1" applyProtection="1">
      <alignment horizontal="center" vertical="center"/>
      <protection locked="0" hidden="1"/>
    </xf>
    <xf numFmtId="0" fontId="52" fillId="0" borderId="11" xfId="1" applyFont="1" applyBorder="1" applyAlignment="1" applyProtection="1">
      <alignment horizontal="center" vertical="center"/>
      <protection locked="0" hidden="1"/>
    </xf>
    <xf numFmtId="0" fontId="52" fillId="0" borderId="0" xfId="1" applyFont="1" applyBorder="1" applyAlignment="1" applyProtection="1">
      <alignment horizontal="center" vertical="center"/>
      <protection locked="0" hidden="1"/>
    </xf>
    <xf numFmtId="0" fontId="52" fillId="0" borderId="16" xfId="1" applyFont="1" applyBorder="1" applyAlignment="1" applyProtection="1">
      <alignment horizontal="center" vertical="center"/>
      <protection locked="0" hidden="1"/>
    </xf>
    <xf numFmtId="0" fontId="52" fillId="0" borderId="14" xfId="1" applyFont="1" applyBorder="1" applyAlignment="1" applyProtection="1">
      <alignment horizontal="center" vertical="center"/>
      <protection locked="0" hidden="1"/>
    </xf>
    <xf numFmtId="0" fontId="52" fillId="0" borderId="7" xfId="1" applyFont="1" applyBorder="1" applyAlignment="1" applyProtection="1">
      <alignment horizontal="center" vertical="center" wrapText="1"/>
      <protection locked="0" hidden="1"/>
    </xf>
    <xf numFmtId="0" fontId="52" fillId="0" borderId="8" xfId="1" applyFont="1" applyBorder="1" applyAlignment="1" applyProtection="1">
      <alignment horizontal="center" vertical="center" wrapText="1"/>
      <protection locked="0" hidden="1"/>
    </xf>
    <xf numFmtId="0" fontId="52" fillId="0" borderId="9" xfId="1" applyFont="1" applyBorder="1" applyAlignment="1" applyProtection="1">
      <alignment horizontal="center" vertical="center" wrapText="1"/>
      <protection locked="0" hidden="1"/>
    </xf>
    <xf numFmtId="0" fontId="52" fillId="0" borderId="13" xfId="1" applyFont="1" applyBorder="1" applyAlignment="1" applyProtection="1">
      <alignment horizontal="center" vertical="center" wrapText="1"/>
      <protection locked="0" hidden="1"/>
    </xf>
    <xf numFmtId="0" fontId="52" fillId="0" borderId="15" xfId="1" applyFont="1" applyBorder="1" applyAlignment="1" applyProtection="1">
      <alignment horizontal="center" vertical="center" wrapText="1"/>
      <protection locked="0" hidden="1"/>
    </xf>
    <xf numFmtId="0" fontId="52" fillId="0" borderId="14" xfId="1" applyFont="1" applyBorder="1" applyAlignment="1" applyProtection="1">
      <alignment horizontal="center" vertical="center" wrapText="1"/>
      <protection locked="0" hidden="1"/>
    </xf>
    <xf numFmtId="1" fontId="46" fillId="0" borderId="13" xfId="1" applyNumberFormat="1" applyFont="1" applyBorder="1" applyAlignment="1" applyProtection="1">
      <alignment horizontal="center" vertical="center"/>
      <protection locked="0" hidden="1"/>
    </xf>
    <xf numFmtId="1" fontId="46" fillId="0" borderId="15" xfId="1" applyNumberFormat="1" applyFont="1" applyBorder="1" applyAlignment="1" applyProtection="1">
      <alignment horizontal="center" vertical="center"/>
      <protection locked="0" hidden="1"/>
    </xf>
    <xf numFmtId="1" fontId="46" fillId="0" borderId="14" xfId="1" applyNumberFormat="1" applyFont="1" applyBorder="1" applyAlignment="1" applyProtection="1">
      <alignment horizontal="center" vertical="center"/>
      <protection locked="0" hidden="1"/>
    </xf>
    <xf numFmtId="1" fontId="46" fillId="0" borderId="10" xfId="1" applyNumberFormat="1" applyFont="1" applyBorder="1" applyAlignment="1" applyProtection="1">
      <alignment horizontal="center" vertical="center"/>
      <protection locked="0" hidden="1"/>
    </xf>
    <xf numFmtId="0" fontId="46" fillId="0" borderId="3" xfId="1" applyFont="1" applyBorder="1" applyAlignment="1" applyProtection="1">
      <alignment horizontal="left" vertical="center" wrapText="1"/>
      <protection locked="0" hidden="1"/>
    </xf>
    <xf numFmtId="0" fontId="46" fillId="0" borderId="4" xfId="1" applyFont="1" applyBorder="1" applyAlignment="1" applyProtection="1">
      <alignment horizontal="left" vertical="center" wrapText="1"/>
      <protection locked="0" hidden="1"/>
    </xf>
    <xf numFmtId="0" fontId="46" fillId="0" borderId="5" xfId="1" applyFont="1" applyBorder="1" applyAlignment="1" applyProtection="1">
      <alignment horizontal="left" vertical="center" wrapText="1"/>
      <protection locked="0" hidden="1"/>
    </xf>
    <xf numFmtId="3" fontId="15" fillId="0" borderId="3" xfId="1" applyNumberFormat="1" applyFont="1" applyBorder="1" applyAlignment="1" applyProtection="1">
      <alignment vertical="center" wrapText="1"/>
      <protection locked="0" hidden="1"/>
    </xf>
    <xf numFmtId="3" fontId="15" fillId="0" borderId="4" xfId="1" applyNumberFormat="1" applyFont="1" applyBorder="1" applyAlignment="1" applyProtection="1">
      <alignment vertical="center" wrapText="1"/>
      <protection locked="0" hidden="1"/>
    </xf>
    <xf numFmtId="3" fontId="15" fillId="0" borderId="5" xfId="1" applyNumberFormat="1" applyFont="1" applyBorder="1" applyAlignment="1" applyProtection="1">
      <alignment vertical="center" wrapText="1"/>
      <protection locked="0" hidden="1"/>
    </xf>
    <xf numFmtId="0" fontId="52" fillId="0" borderId="12" xfId="1" applyFont="1" applyBorder="1" applyAlignment="1" applyProtection="1">
      <alignment horizontal="center"/>
      <protection locked="0" hidden="1"/>
    </xf>
    <xf numFmtId="0" fontId="52" fillId="0" borderId="11" xfId="1" applyFont="1" applyBorder="1" applyAlignment="1" applyProtection="1">
      <alignment horizontal="center" wrapText="1"/>
      <protection locked="0" hidden="1"/>
    </xf>
    <xf numFmtId="0" fontId="52" fillId="0" borderId="0" xfId="1" applyFont="1" applyBorder="1" applyAlignment="1" applyProtection="1">
      <alignment horizontal="center" wrapText="1"/>
      <protection locked="0" hidden="1"/>
    </xf>
    <xf numFmtId="0" fontId="52" fillId="0" borderId="16" xfId="1" applyFont="1" applyBorder="1" applyAlignment="1" applyProtection="1">
      <alignment horizontal="center" wrapText="1"/>
      <protection locked="0" hidden="1"/>
    </xf>
    <xf numFmtId="0" fontId="46" fillId="0" borderId="3" xfId="1" applyFont="1" applyBorder="1" applyAlignment="1" applyProtection="1">
      <alignment horizontal="center" vertical="center" wrapText="1"/>
      <protection locked="0" hidden="1"/>
    </xf>
    <xf numFmtId="0" fontId="46" fillId="0" borderId="4" xfId="1" applyFont="1" applyBorder="1" applyAlignment="1" applyProtection="1">
      <alignment horizontal="center" vertical="center" wrapText="1"/>
      <protection locked="0" hidden="1"/>
    </xf>
    <xf numFmtId="0" fontId="46" fillId="0" borderId="5" xfId="1" applyFont="1" applyBorder="1" applyAlignment="1" applyProtection="1">
      <alignment horizontal="center" vertical="center" wrapText="1"/>
      <protection locked="0" hidden="1"/>
    </xf>
    <xf numFmtId="3" fontId="15" fillId="0" borderId="3" xfId="1" applyNumberFormat="1" applyFont="1" applyBorder="1" applyAlignment="1" applyProtection="1">
      <alignment horizontal="center" vertical="center" wrapText="1"/>
      <protection locked="0" hidden="1"/>
    </xf>
    <xf numFmtId="3" fontId="15" fillId="0" borderId="4" xfId="1" applyNumberFormat="1" applyFont="1" applyBorder="1" applyAlignment="1" applyProtection="1">
      <alignment horizontal="center" vertical="center" wrapText="1"/>
      <protection locked="0" hidden="1"/>
    </xf>
    <xf numFmtId="3" fontId="15" fillId="0" borderId="5" xfId="1" applyNumberFormat="1" applyFont="1" applyBorder="1" applyAlignment="1" applyProtection="1">
      <alignment horizontal="center" vertical="center" wrapText="1"/>
      <protection locked="0" hidden="1"/>
    </xf>
    <xf numFmtId="0" fontId="52" fillId="0" borderId="0" xfId="1" applyFont="1" applyBorder="1" applyAlignment="1" applyProtection="1">
      <alignment horizontal="left" vertical="top" wrapText="1"/>
      <protection locked="0" hidden="1"/>
    </xf>
    <xf numFmtId="0" fontId="46" fillId="0" borderId="7" xfId="1" applyFont="1" applyBorder="1" applyAlignment="1" applyProtection="1">
      <alignment horizontal="center" vertical="center" wrapText="1"/>
      <protection locked="0" hidden="1"/>
    </xf>
    <xf numFmtId="0" fontId="46" fillId="0" borderId="8" xfId="1" applyFont="1" applyBorder="1" applyAlignment="1" applyProtection="1">
      <alignment horizontal="center" vertical="center" wrapText="1"/>
      <protection locked="0" hidden="1"/>
    </xf>
    <xf numFmtId="0" fontId="46" fillId="0" borderId="9" xfId="1" applyFont="1" applyBorder="1" applyAlignment="1" applyProtection="1">
      <alignment horizontal="center" vertical="center" wrapText="1"/>
      <protection locked="0" hidden="1"/>
    </xf>
    <xf numFmtId="0" fontId="46" fillId="0" borderId="13" xfId="1" applyFont="1" applyBorder="1" applyAlignment="1" applyProtection="1">
      <alignment horizontal="center" vertical="center" wrapText="1"/>
      <protection locked="0" hidden="1"/>
    </xf>
    <xf numFmtId="0" fontId="46" fillId="0" borderId="15" xfId="1" applyFont="1" applyBorder="1" applyAlignment="1" applyProtection="1">
      <alignment horizontal="center" vertical="center" wrapText="1"/>
      <protection locked="0" hidden="1"/>
    </xf>
    <xf numFmtId="0" fontId="46" fillId="0" borderId="14" xfId="1" applyFont="1" applyBorder="1" applyAlignment="1" applyProtection="1">
      <alignment horizontal="center" vertical="center" wrapText="1"/>
      <protection locked="0" hidden="1"/>
    </xf>
    <xf numFmtId="3" fontId="15" fillId="0" borderId="3" xfId="1" applyNumberFormat="1" applyFont="1" applyBorder="1" applyAlignment="1" applyProtection="1">
      <alignment horizontal="right" vertical="center" wrapText="1"/>
      <protection locked="0" hidden="1"/>
    </xf>
    <xf numFmtId="3" fontId="15" fillId="0" borderId="4" xfId="1" applyNumberFormat="1" applyFont="1" applyBorder="1" applyAlignment="1" applyProtection="1">
      <alignment horizontal="right" vertical="center" wrapText="1"/>
      <protection locked="0" hidden="1"/>
    </xf>
    <xf numFmtId="3" fontId="15" fillId="0" borderId="5" xfId="1" applyNumberFormat="1" applyFont="1" applyBorder="1" applyAlignment="1" applyProtection="1">
      <alignment horizontal="right" vertical="center" wrapText="1"/>
      <protection locked="0" hidden="1"/>
    </xf>
    <xf numFmtId="0" fontId="52" fillId="0" borderId="6" xfId="1" applyFont="1" applyBorder="1" applyAlignment="1" applyProtection="1">
      <alignment horizontal="center"/>
      <protection locked="0" hidden="1"/>
    </xf>
    <xf numFmtId="0" fontId="52" fillId="0" borderId="3" xfId="1" applyFont="1" applyBorder="1" applyAlignment="1" applyProtection="1">
      <alignment horizontal="center"/>
      <protection locked="0" hidden="1"/>
    </xf>
    <xf numFmtId="0" fontId="52" fillId="0" borderId="4" xfId="1" applyFont="1" applyBorder="1" applyAlignment="1" applyProtection="1">
      <alignment horizontal="center"/>
      <protection locked="0" hidden="1"/>
    </xf>
    <xf numFmtId="0" fontId="52" fillId="0" borderId="5" xfId="1" applyFont="1" applyBorder="1" applyAlignment="1" applyProtection="1">
      <alignment horizontal="center"/>
      <protection locked="0" hidden="1"/>
    </xf>
    <xf numFmtId="1" fontId="46" fillId="0" borderId="3" xfId="1" applyNumberFormat="1" applyFont="1" applyBorder="1" applyAlignment="1" applyProtection="1">
      <alignment horizontal="center"/>
      <protection locked="0" hidden="1"/>
    </xf>
    <xf numFmtId="1" fontId="46" fillId="0" borderId="4" xfId="1" applyNumberFormat="1" applyFont="1" applyBorder="1" applyAlignment="1" applyProtection="1">
      <alignment horizontal="center"/>
      <protection locked="0" hidden="1"/>
    </xf>
    <xf numFmtId="1" fontId="46" fillId="0" borderId="5" xfId="1" applyNumberFormat="1" applyFont="1" applyBorder="1" applyAlignment="1" applyProtection="1">
      <alignment horizontal="center"/>
      <protection locked="0" hidden="1"/>
    </xf>
    <xf numFmtId="1" fontId="46" fillId="0" borderId="5" xfId="1" applyNumberFormat="1" applyFont="1" applyBorder="1" applyAlignment="1" applyProtection="1">
      <alignment horizontal="right"/>
      <protection locked="0" hidden="1"/>
    </xf>
    <xf numFmtId="1" fontId="46" fillId="0" borderId="6" xfId="1" applyNumberFormat="1" applyFont="1" applyBorder="1" applyAlignment="1" applyProtection="1">
      <alignment horizontal="right" wrapText="1"/>
      <protection locked="0" hidden="1"/>
    </xf>
    <xf numFmtId="1" fontId="46" fillId="0" borderId="7" xfId="1" applyNumberFormat="1" applyFont="1" applyBorder="1" applyAlignment="1" applyProtection="1">
      <alignment horizontal="right"/>
      <protection locked="0" hidden="1"/>
    </xf>
    <xf numFmtId="1" fontId="46" fillId="0" borderId="8" xfId="1" applyNumberFormat="1" applyFont="1" applyBorder="1" applyAlignment="1" applyProtection="1">
      <alignment horizontal="right"/>
      <protection locked="0" hidden="1"/>
    </xf>
    <xf numFmtId="1" fontId="46" fillId="0" borderId="9" xfId="1" applyNumberFormat="1" applyFont="1" applyBorder="1" applyAlignment="1" applyProtection="1">
      <alignment horizontal="right"/>
      <protection locked="0" hidden="1"/>
    </xf>
    <xf numFmtId="1" fontId="46" fillId="0" borderId="13" xfId="1" applyNumberFormat="1" applyFont="1" applyBorder="1" applyAlignment="1" applyProtection="1">
      <alignment horizontal="right"/>
      <protection locked="0" hidden="1"/>
    </xf>
    <xf numFmtId="1" fontId="46" fillId="0" borderId="15" xfId="1" applyNumberFormat="1" applyFont="1" applyBorder="1" applyAlignment="1" applyProtection="1">
      <alignment horizontal="right"/>
      <protection locked="0" hidden="1"/>
    </xf>
    <xf numFmtId="1" fontId="46" fillId="0" borderId="14" xfId="1" applyNumberFormat="1" applyFont="1" applyBorder="1" applyAlignment="1" applyProtection="1">
      <alignment horizontal="right"/>
      <protection locked="0" hidden="1"/>
    </xf>
    <xf numFmtId="1" fontId="46" fillId="0" borderId="7" xfId="1" applyNumberFormat="1" applyFont="1" applyBorder="1" applyAlignment="1" applyProtection="1">
      <alignment horizontal="center"/>
      <protection locked="0" hidden="1"/>
    </xf>
    <xf numFmtId="1" fontId="46" fillId="0" borderId="8" xfId="1" applyNumberFormat="1" applyFont="1" applyBorder="1" applyAlignment="1" applyProtection="1">
      <alignment horizontal="center"/>
      <protection locked="0" hidden="1"/>
    </xf>
    <xf numFmtId="1" fontId="46" fillId="0" borderId="9" xfId="1" applyNumberFormat="1" applyFont="1" applyBorder="1" applyAlignment="1" applyProtection="1">
      <alignment horizontal="center"/>
      <protection locked="0" hidden="1"/>
    </xf>
    <xf numFmtId="1" fontId="46" fillId="0" borderId="13" xfId="1" applyNumberFormat="1" applyFont="1" applyBorder="1" applyAlignment="1" applyProtection="1">
      <alignment horizontal="center"/>
      <protection locked="0" hidden="1"/>
    </xf>
    <xf numFmtId="1" fontId="46" fillId="0" borderId="15" xfId="1" applyNumberFormat="1" applyFont="1" applyBorder="1" applyAlignment="1" applyProtection="1">
      <alignment horizontal="center"/>
      <protection locked="0" hidden="1"/>
    </xf>
    <xf numFmtId="1" fontId="46" fillId="0" borderId="14" xfId="1" applyNumberFormat="1" applyFont="1" applyBorder="1" applyAlignment="1" applyProtection="1">
      <alignment horizontal="center"/>
      <protection locked="0" hidden="1"/>
    </xf>
    <xf numFmtId="1" fontId="46" fillId="0" borderId="7" xfId="1" applyNumberFormat="1" applyFont="1" applyBorder="1" applyAlignment="1" applyProtection="1">
      <protection locked="0" hidden="1"/>
    </xf>
    <xf numFmtId="1" fontId="46" fillId="0" borderId="8" xfId="1" applyNumberFormat="1" applyFont="1" applyBorder="1" applyAlignment="1" applyProtection="1">
      <protection locked="0" hidden="1"/>
    </xf>
    <xf numFmtId="1" fontId="46" fillId="0" borderId="9" xfId="1" applyNumberFormat="1" applyFont="1" applyBorder="1" applyAlignment="1" applyProtection="1">
      <protection locked="0" hidden="1"/>
    </xf>
    <xf numFmtId="1" fontId="46" fillId="0" borderId="11" xfId="1" applyNumberFormat="1" applyFont="1" applyBorder="1" applyAlignment="1" applyProtection="1">
      <protection locked="0" hidden="1"/>
    </xf>
    <xf numFmtId="1" fontId="46" fillId="0" borderId="0" xfId="1" applyNumberFormat="1" applyFont="1" applyBorder="1" applyAlignment="1" applyProtection="1">
      <protection locked="0" hidden="1"/>
    </xf>
    <xf numFmtId="1" fontId="46" fillId="0" borderId="16" xfId="1" applyNumberFormat="1" applyFont="1" applyBorder="1" applyAlignment="1" applyProtection="1">
      <protection locked="0" hidden="1"/>
    </xf>
    <xf numFmtId="0" fontId="46" fillId="0" borderId="11" xfId="1" applyFont="1" applyBorder="1" applyAlignment="1" applyProtection="1">
      <alignment horizontal="left"/>
      <protection locked="0" hidden="1"/>
    </xf>
    <xf numFmtId="0" fontId="46" fillId="0" borderId="0" xfId="1" applyFont="1" applyBorder="1" applyAlignment="1" applyProtection="1">
      <alignment horizontal="left"/>
      <protection locked="0" hidden="1"/>
    </xf>
    <xf numFmtId="0" fontId="46" fillId="0" borderId="16" xfId="1" applyFont="1" applyBorder="1" applyAlignment="1" applyProtection="1">
      <alignment horizontal="left"/>
      <protection locked="0" hidden="1"/>
    </xf>
    <xf numFmtId="1" fontId="46" fillId="0" borderId="10" xfId="1" applyNumberFormat="1" applyFont="1" applyBorder="1" applyAlignment="1" applyProtection="1">
      <alignment horizontal="right"/>
      <protection locked="0" hidden="1"/>
    </xf>
    <xf numFmtId="1" fontId="46" fillId="0" borderId="11" xfId="1" applyNumberFormat="1" applyFont="1" applyBorder="1" applyAlignment="1" applyProtection="1">
      <alignment horizontal="right"/>
      <protection locked="0" hidden="1"/>
    </xf>
    <xf numFmtId="1" fontId="46" fillId="0" borderId="0" xfId="1" applyNumberFormat="1" applyFont="1" applyBorder="1" applyAlignment="1" applyProtection="1">
      <alignment horizontal="right"/>
      <protection locked="0" hidden="1"/>
    </xf>
    <xf numFmtId="1" fontId="46" fillId="0" borderId="16" xfId="1" applyNumberFormat="1" applyFont="1" applyBorder="1" applyAlignment="1" applyProtection="1">
      <alignment horizontal="right"/>
      <protection locked="0" hidden="1"/>
    </xf>
    <xf numFmtId="0" fontId="61" fillId="0" borderId="3" xfId="1" applyFont="1" applyBorder="1" applyAlignment="1" applyProtection="1">
      <alignment horizontal="left"/>
      <protection locked="0" hidden="1"/>
    </xf>
    <xf numFmtId="0" fontId="61" fillId="0" borderId="4" xfId="1" applyFont="1" applyBorder="1" applyAlignment="1" applyProtection="1">
      <alignment horizontal="left"/>
      <protection locked="0" hidden="1"/>
    </xf>
    <xf numFmtId="0" fontId="61" fillId="0" borderId="5" xfId="1" applyFont="1" applyBorder="1" applyAlignment="1" applyProtection="1">
      <alignment horizontal="left"/>
      <protection locked="0" hidden="1"/>
    </xf>
    <xf numFmtId="0" fontId="62" fillId="0" borderId="3" xfId="1" applyFont="1" applyBorder="1" applyAlignment="1" applyProtection="1">
      <alignment horizontal="left"/>
      <protection locked="0" hidden="1"/>
    </xf>
    <xf numFmtId="0" fontId="62" fillId="0" borderId="4" xfId="1" applyFont="1" applyBorder="1" applyAlignment="1" applyProtection="1">
      <alignment horizontal="left"/>
      <protection locked="0" hidden="1"/>
    </xf>
    <xf numFmtId="0" fontId="62" fillId="0" borderId="5" xfId="1" applyFont="1" applyBorder="1" applyAlignment="1" applyProtection="1">
      <alignment horizontal="left"/>
      <protection locked="0" hidden="1"/>
    </xf>
    <xf numFmtId="4" fontId="46" fillId="0" borderId="0" xfId="1" applyNumberFormat="1" applyFont="1" applyAlignment="1" applyProtection="1">
      <alignment horizontal="center"/>
      <protection locked="0" hidden="1"/>
    </xf>
    <xf numFmtId="0" fontId="52" fillId="0" borderId="5" xfId="1" applyFont="1" applyBorder="1" applyAlignment="1" applyProtection="1">
      <alignment horizontal="left"/>
      <protection locked="0" hidden="1"/>
    </xf>
    <xf numFmtId="0" fontId="46" fillId="0" borderId="0" xfId="1" applyFont="1" applyAlignment="1" applyProtection="1">
      <alignment horizontal="center"/>
      <protection locked="0" hidden="1"/>
    </xf>
    <xf numFmtId="0" fontId="52" fillId="0" borderId="3" xfId="1" applyFont="1" applyBorder="1" applyAlignment="1" applyProtection="1">
      <alignment horizontal="left" vertical="center" wrapText="1"/>
      <protection locked="0" hidden="1"/>
    </xf>
    <xf numFmtId="0" fontId="52" fillId="0" borderId="4" xfId="1" applyFont="1" applyBorder="1" applyAlignment="1" applyProtection="1">
      <alignment horizontal="left" vertical="center" wrapText="1"/>
      <protection locked="0" hidden="1"/>
    </xf>
    <xf numFmtId="0" fontId="52" fillId="0" borderId="5" xfId="1" applyFont="1" applyBorder="1" applyAlignment="1" applyProtection="1">
      <alignment horizontal="left" vertical="center" wrapText="1"/>
      <protection locked="0" hidden="1"/>
    </xf>
    <xf numFmtId="0" fontId="52" fillId="0" borderId="25" xfId="1" applyFont="1" applyBorder="1" applyAlignment="1" applyProtection="1">
      <alignment horizontal="left" wrapText="1"/>
      <protection locked="0" hidden="1"/>
    </xf>
    <xf numFmtId="0" fontId="52" fillId="0" borderId="6" xfId="1" applyFont="1" applyBorder="1" applyAlignment="1" applyProtection="1">
      <alignment horizontal="center" vertical="center"/>
      <protection locked="0" hidden="1"/>
    </xf>
    <xf numFmtId="0" fontId="52" fillId="0" borderId="11" xfId="1" applyFont="1" applyBorder="1" applyAlignment="1" applyProtection="1">
      <alignment horizontal="center" vertical="center" wrapText="1"/>
      <protection locked="0" hidden="1"/>
    </xf>
    <xf numFmtId="0" fontId="52" fillId="0" borderId="0" xfId="1" applyFont="1" applyBorder="1" applyAlignment="1" applyProtection="1">
      <alignment horizontal="center" vertical="center" wrapText="1"/>
      <protection locked="0" hidden="1"/>
    </xf>
    <xf numFmtId="0" fontId="52" fillId="0" borderId="16" xfId="1" applyFont="1" applyBorder="1" applyAlignment="1" applyProtection="1">
      <alignment horizontal="center" vertical="center" wrapText="1"/>
      <protection locked="0" hidden="1"/>
    </xf>
    <xf numFmtId="0" fontId="52" fillId="0" borderId="6" xfId="1" applyFont="1" applyBorder="1" applyAlignment="1" applyProtection="1">
      <alignment horizontal="center" vertical="center" wrapText="1"/>
      <protection locked="0" hidden="1"/>
    </xf>
    <xf numFmtId="1" fontId="52" fillId="0" borderId="4" xfId="1" applyNumberFormat="1" applyFont="1" applyBorder="1" applyAlignment="1" applyProtection="1">
      <alignment horizontal="right"/>
      <protection locked="0" hidden="1"/>
    </xf>
    <xf numFmtId="0" fontId="52" fillId="0" borderId="4" xfId="1" applyFont="1" applyBorder="1" applyAlignment="1" applyProtection="1">
      <protection locked="0" hidden="1"/>
    </xf>
    <xf numFmtId="14" fontId="46" fillId="0" borderId="6" xfId="1" applyNumberFormat="1" applyFont="1" applyBorder="1" applyAlignment="1" applyProtection="1">
      <alignment horizontal="right"/>
      <protection locked="0" hidden="1"/>
    </xf>
    <xf numFmtId="14" fontId="52" fillId="0" borderId="4" xfId="1" applyNumberFormat="1" applyFont="1" applyBorder="1" applyAlignment="1" applyProtection="1">
      <alignment horizontal="right"/>
      <protection locked="0" hidden="1"/>
    </xf>
    <xf numFmtId="1" fontId="52" fillId="0" borderId="4" xfId="1" applyNumberFormat="1" applyFont="1" applyBorder="1" applyAlignment="1" applyProtection="1">
      <alignment horizontal="center"/>
      <protection locked="0" hidden="1"/>
    </xf>
    <xf numFmtId="0" fontId="109" fillId="0" borderId="3" xfId="1" applyFont="1" applyBorder="1" applyAlignment="1" applyProtection="1">
      <alignment horizontal="left"/>
      <protection locked="0" hidden="1"/>
    </xf>
    <xf numFmtId="0" fontId="109" fillId="0" borderId="4" xfId="1" applyFont="1" applyBorder="1" applyAlignment="1" applyProtection="1">
      <alignment horizontal="left"/>
      <protection locked="0" hidden="1"/>
    </xf>
    <xf numFmtId="0" fontId="109" fillId="0" borderId="5" xfId="1" applyFont="1" applyBorder="1" applyAlignment="1" applyProtection="1">
      <alignment horizontal="left"/>
      <protection locked="0" hidden="1"/>
    </xf>
    <xf numFmtId="1" fontId="83" fillId="0" borderId="6" xfId="1" applyNumberFormat="1" applyFont="1" applyBorder="1" applyAlignment="1" applyProtection="1">
      <alignment horizontal="right"/>
      <protection locked="0" hidden="1"/>
    </xf>
    <xf numFmtId="0" fontId="46" fillId="0" borderId="10" xfId="1" applyFont="1" applyBorder="1" applyAlignment="1" applyProtection="1">
      <alignment horizontal="left"/>
      <protection locked="0" hidden="1"/>
    </xf>
    <xf numFmtId="14" fontId="46" fillId="0" borderId="10" xfId="1" applyNumberFormat="1" applyFont="1" applyBorder="1" applyAlignment="1" applyProtection="1">
      <alignment horizontal="right"/>
      <protection locked="0" hidden="1"/>
    </xf>
    <xf numFmtId="3" fontId="52" fillId="0" borderId="6" xfId="1" applyNumberFormat="1" applyFont="1" applyBorder="1" applyAlignment="1" applyProtection="1">
      <alignment horizontal="right"/>
      <protection locked="0" hidden="1"/>
    </xf>
    <xf numFmtId="0" fontId="52" fillId="0" borderId="12" xfId="1" applyFont="1" applyBorder="1" applyAlignment="1" applyProtection="1">
      <alignment horizontal="center" vertical="center" wrapText="1"/>
      <protection locked="0" hidden="1"/>
    </xf>
    <xf numFmtId="0" fontId="52" fillId="0" borderId="10" xfId="1" applyFont="1" applyBorder="1" applyAlignment="1" applyProtection="1">
      <alignment horizontal="center" vertical="center" wrapText="1"/>
      <protection locked="0" hidden="1"/>
    </xf>
    <xf numFmtId="0" fontId="52" fillId="0" borderId="12" xfId="1" applyFont="1" applyBorder="1" applyAlignment="1" applyProtection="1">
      <alignment horizontal="center" vertical="center"/>
      <protection locked="0" hidden="1"/>
    </xf>
    <xf numFmtId="0" fontId="52" fillId="0" borderId="10" xfId="1" applyFont="1" applyBorder="1" applyAlignment="1" applyProtection="1">
      <alignment horizontal="center" vertical="center"/>
      <protection locked="0" hidden="1"/>
    </xf>
    <xf numFmtId="0" fontId="52" fillId="0" borderId="0" xfId="1" applyFont="1" applyAlignment="1" applyProtection="1">
      <alignment horizontal="left" wrapText="1"/>
      <protection locked="0" hidden="1"/>
    </xf>
    <xf numFmtId="3" fontId="52" fillId="0" borderId="3" xfId="1" applyNumberFormat="1" applyFont="1" applyBorder="1" applyAlignment="1" applyProtection="1">
      <alignment horizontal="right"/>
      <protection locked="0" hidden="1"/>
    </xf>
    <xf numFmtId="3" fontId="46" fillId="10" borderId="6" xfId="1" applyNumberFormat="1" applyFont="1" applyFill="1" applyBorder="1" applyAlignment="1" applyProtection="1">
      <alignment horizontal="right"/>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1" fontId="15" fillId="0" borderId="6" xfId="1" applyNumberFormat="1" applyFont="1" applyBorder="1" applyAlignment="1" applyProtection="1">
      <alignment horizontal="right"/>
      <protection locked="0" hidden="1"/>
    </xf>
    <xf numFmtId="0" fontId="15" fillId="0" borderId="7" xfId="1" applyFont="1" applyBorder="1" applyAlignment="1" applyProtection="1">
      <alignment horizontal="left"/>
      <protection locked="0" hidden="1"/>
    </xf>
    <xf numFmtId="0" fontId="15" fillId="0" borderId="8" xfId="1" applyFont="1" applyBorder="1" applyAlignment="1" applyProtection="1">
      <alignment horizontal="left"/>
      <protection locked="0" hidden="1"/>
    </xf>
    <xf numFmtId="0" fontId="15" fillId="0" borderId="9" xfId="1" applyFont="1" applyBorder="1" applyAlignment="1" applyProtection="1">
      <alignment horizontal="left"/>
      <protection locked="0" hidden="1"/>
    </xf>
    <xf numFmtId="1" fontId="15" fillId="0" borderId="12" xfId="1" applyNumberFormat="1" applyFont="1" applyBorder="1" applyAlignment="1" applyProtection="1">
      <alignment horizontal="right"/>
      <protection locked="0" hidden="1"/>
    </xf>
    <xf numFmtId="3" fontId="46" fillId="10" borderId="7" xfId="1" applyNumberFormat="1" applyFont="1" applyFill="1" applyBorder="1" applyAlignment="1" applyProtection="1">
      <alignment horizontal="right"/>
      <protection locked="0" hidden="1"/>
    </xf>
    <xf numFmtId="3" fontId="46" fillId="10" borderId="8" xfId="1" applyNumberFormat="1" applyFont="1" applyFill="1" applyBorder="1" applyAlignment="1" applyProtection="1">
      <alignment horizontal="right"/>
      <protection locked="0" hidden="1"/>
    </xf>
    <xf numFmtId="3" fontId="46" fillId="10" borderId="9" xfId="1" applyNumberFormat="1" applyFont="1" applyFill="1" applyBorder="1" applyAlignment="1" applyProtection="1">
      <alignment horizontal="right"/>
      <protection locked="0" hidden="1"/>
    </xf>
    <xf numFmtId="3" fontId="46" fillId="10" borderId="13" xfId="1" applyNumberFormat="1" applyFont="1" applyFill="1" applyBorder="1" applyAlignment="1" applyProtection="1">
      <alignment horizontal="right"/>
      <protection locked="0" hidden="1"/>
    </xf>
    <xf numFmtId="3" fontId="46" fillId="10" borderId="15" xfId="1" applyNumberFormat="1" applyFont="1" applyFill="1" applyBorder="1" applyAlignment="1" applyProtection="1">
      <alignment horizontal="right"/>
      <protection locked="0" hidden="1"/>
    </xf>
    <xf numFmtId="3" fontId="46" fillId="10" borderId="14" xfId="1" applyNumberFormat="1" applyFont="1" applyFill="1" applyBorder="1" applyAlignment="1" applyProtection="1">
      <alignment horizontal="right"/>
      <protection locked="0" hidden="1"/>
    </xf>
    <xf numFmtId="0" fontId="52" fillId="0" borderId="6" xfId="1" applyFont="1" applyBorder="1" applyAlignment="1" applyProtection="1">
      <alignment horizontal="left"/>
      <protection locked="0" hidden="1"/>
    </xf>
    <xf numFmtId="3" fontId="44" fillId="0" borderId="3" xfId="1" applyNumberFormat="1" applyFont="1" applyBorder="1" applyAlignment="1" applyProtection="1">
      <alignment horizontal="right"/>
      <protection locked="0" hidden="1"/>
    </xf>
    <xf numFmtId="3" fontId="44" fillId="0" borderId="4" xfId="1" applyNumberFormat="1" applyFont="1" applyBorder="1" applyAlignment="1" applyProtection="1">
      <alignment horizontal="right"/>
      <protection locked="0" hidden="1"/>
    </xf>
    <xf numFmtId="3" fontId="44" fillId="0" borderId="5" xfId="1" applyNumberFormat="1" applyFont="1" applyBorder="1" applyAlignment="1" applyProtection="1">
      <alignment horizontal="right"/>
      <protection locked="0" hidden="1"/>
    </xf>
    <xf numFmtId="0" fontId="15" fillId="0" borderId="6" xfId="1" applyFont="1" applyBorder="1" applyAlignment="1" applyProtection="1">
      <alignment horizontal="left"/>
      <protection locked="0" hidden="1"/>
    </xf>
    <xf numFmtId="0" fontId="44" fillId="0" borderId="6" xfId="1" applyFont="1" applyBorder="1" applyAlignment="1" applyProtection="1">
      <alignment horizontal="left"/>
      <protection locked="0" hidden="1"/>
    </xf>
    <xf numFmtId="3" fontId="46" fillId="0" borderId="5" xfId="1" applyNumberFormat="1" applyFont="1" applyBorder="1" applyAlignment="1" applyProtection="1">
      <protection locked="0" hidden="1"/>
    </xf>
    <xf numFmtId="3" fontId="46" fillId="0" borderId="6" xfId="1" applyNumberFormat="1" applyFont="1" applyBorder="1" applyAlignment="1" applyProtection="1">
      <protection locked="0" hidden="1"/>
    </xf>
    <xf numFmtId="3" fontId="52" fillId="0" borderId="14" xfId="1" applyNumberFormat="1" applyFont="1" applyBorder="1" applyAlignment="1" applyProtection="1">
      <protection locked="0" hidden="1"/>
    </xf>
    <xf numFmtId="3" fontId="52" fillId="0" borderId="10" xfId="1" applyNumberFormat="1" applyFont="1" applyBorder="1" applyAlignment="1" applyProtection="1">
      <protection locked="0" hidden="1"/>
    </xf>
    <xf numFmtId="0" fontId="52" fillId="0" borderId="13" xfId="1" applyFont="1" applyBorder="1" applyAlignment="1" applyProtection="1">
      <alignment horizontal="left" vertical="top" wrapText="1"/>
      <protection locked="0" hidden="1"/>
    </xf>
    <xf numFmtId="0" fontId="52" fillId="0" borderId="15" xfId="1" applyFont="1" applyBorder="1" applyAlignment="1" applyProtection="1">
      <alignment horizontal="left" vertical="top" wrapText="1"/>
      <protection locked="0" hidden="1"/>
    </xf>
    <xf numFmtId="0" fontId="52" fillId="0" borderId="14" xfId="1" applyFont="1" applyBorder="1" applyAlignment="1" applyProtection="1">
      <alignment horizontal="left" vertical="top" wrapText="1"/>
      <protection locked="0" hidden="1"/>
    </xf>
    <xf numFmtId="1" fontId="15" fillId="0" borderId="10" xfId="1" applyNumberFormat="1" applyFont="1" applyBorder="1" applyAlignment="1" applyProtection="1">
      <alignment horizontal="right"/>
      <protection locked="0" hidden="1"/>
    </xf>
    <xf numFmtId="3" fontId="52" fillId="0" borderId="3" xfId="1" applyNumberFormat="1" applyFont="1" applyBorder="1" applyAlignment="1" applyProtection="1">
      <protection locked="0" hidden="1"/>
    </xf>
    <xf numFmtId="3" fontId="52" fillId="0" borderId="4" xfId="1" applyNumberFormat="1" applyFont="1" applyBorder="1" applyAlignment="1" applyProtection="1">
      <protection locked="0" hidden="1"/>
    </xf>
    <xf numFmtId="3" fontId="52" fillId="0" borderId="5" xfId="1" applyNumberFormat="1" applyFont="1" applyBorder="1" applyAlignment="1" applyProtection="1">
      <protection locked="0" hidden="1"/>
    </xf>
    <xf numFmtId="3" fontId="52" fillId="0" borderId="11" xfId="1" applyNumberFormat="1" applyFont="1" applyBorder="1" applyAlignment="1" applyProtection="1">
      <protection locked="0" hidden="1"/>
    </xf>
    <xf numFmtId="3" fontId="52" fillId="0" borderId="0" xfId="1" applyNumberFormat="1" applyFont="1" applyBorder="1" applyAlignment="1" applyProtection="1">
      <protection locked="0" hidden="1"/>
    </xf>
    <xf numFmtId="3" fontId="52" fillId="0" borderId="16" xfId="1" applyNumberFormat="1" applyFont="1" applyBorder="1" applyAlignment="1" applyProtection="1">
      <protection locked="0" hidden="1"/>
    </xf>
    <xf numFmtId="2" fontId="46" fillId="10" borderId="0" xfId="1" applyNumberFormat="1" applyFont="1" applyFill="1" applyAlignment="1" applyProtection="1">
      <alignment horizontal="center"/>
      <protection locked="0" hidden="1"/>
    </xf>
    <xf numFmtId="3" fontId="52" fillId="0" borderId="6" xfId="1" applyNumberFormat="1" applyFont="1" applyBorder="1" applyAlignment="1" applyProtection="1">
      <protection locked="0" hidden="1"/>
    </xf>
    <xf numFmtId="0" fontId="52" fillId="0" borderId="8" xfId="1" applyFont="1" applyBorder="1" applyAlignment="1" applyProtection="1">
      <protection locked="0" hidden="1"/>
    </xf>
    <xf numFmtId="0" fontId="52" fillId="0" borderId="9" xfId="1" applyFont="1" applyBorder="1" applyAlignment="1" applyProtection="1">
      <protection locked="0" hidden="1"/>
    </xf>
    <xf numFmtId="0" fontId="52" fillId="0" borderId="0" xfId="1" applyFont="1" applyBorder="1" applyAlignment="1" applyProtection="1">
      <protection locked="0" hidden="1"/>
    </xf>
    <xf numFmtId="0" fontId="52" fillId="0" borderId="16" xfId="1" applyFont="1" applyBorder="1" applyAlignment="1" applyProtection="1">
      <protection locked="0" hidden="1"/>
    </xf>
    <xf numFmtId="3" fontId="44" fillId="0" borderId="3" xfId="1" applyNumberFormat="1" applyFont="1" applyBorder="1" applyAlignment="1" applyProtection="1">
      <alignment horizontal="right" vertical="center" wrapText="1"/>
      <protection locked="0" hidden="1"/>
    </xf>
    <xf numFmtId="3" fontId="44" fillId="0" borderId="4" xfId="1" applyNumberFormat="1" applyFont="1" applyBorder="1" applyAlignment="1" applyProtection="1">
      <alignment horizontal="right" vertical="center" wrapText="1"/>
      <protection locked="0" hidden="1"/>
    </xf>
    <xf numFmtId="3" fontId="44" fillId="0" borderId="5" xfId="1" applyNumberFormat="1" applyFont="1" applyBorder="1" applyAlignment="1" applyProtection="1">
      <alignment horizontal="right" vertical="center" wrapText="1"/>
      <protection locked="0" hidden="1"/>
    </xf>
    <xf numFmtId="0" fontId="59" fillId="0" borderId="35" xfId="1" applyFont="1" applyBorder="1" applyAlignment="1" applyProtection="1">
      <alignment horizontal="left" vertical="top" wrapText="1"/>
      <protection locked="0" hidden="1"/>
    </xf>
    <xf numFmtId="0" fontId="59" fillId="0" borderId="36" xfId="1" applyFont="1" applyBorder="1" applyAlignment="1" applyProtection="1">
      <alignment horizontal="left" vertical="top" wrapText="1"/>
      <protection locked="0" hidden="1"/>
    </xf>
    <xf numFmtId="0" fontId="59" fillId="0" borderId="37" xfId="1" applyFont="1" applyBorder="1" applyAlignment="1" applyProtection="1">
      <alignment horizontal="left" vertical="top" wrapText="1"/>
      <protection locked="0" hidden="1"/>
    </xf>
    <xf numFmtId="1" fontId="52" fillId="0" borderId="3" xfId="1" applyNumberFormat="1" applyFont="1" applyBorder="1" applyAlignment="1" applyProtection="1">
      <alignment horizontal="right"/>
      <protection locked="0" hidden="1"/>
    </xf>
    <xf numFmtId="1" fontId="52" fillId="0" borderId="5" xfId="1" applyNumberFormat="1" applyFont="1" applyBorder="1" applyAlignment="1" applyProtection="1">
      <alignment horizontal="right"/>
      <protection locked="0" hidden="1"/>
    </xf>
    <xf numFmtId="1" fontId="52" fillId="0" borderId="35" xfId="1" applyNumberFormat="1" applyFont="1" applyBorder="1" applyAlignment="1" applyProtection="1">
      <alignment horizontal="right"/>
      <protection locked="0" hidden="1"/>
    </xf>
    <xf numFmtId="1" fontId="52" fillId="0" borderId="36" xfId="1" applyNumberFormat="1" applyFont="1" applyBorder="1" applyAlignment="1" applyProtection="1">
      <alignment horizontal="right"/>
      <protection locked="0" hidden="1"/>
    </xf>
    <xf numFmtId="1" fontId="52" fillId="0" borderId="37" xfId="1" applyNumberFormat="1" applyFont="1" applyBorder="1" applyAlignment="1" applyProtection="1">
      <alignment horizontal="right"/>
      <protection locked="0" hidden="1"/>
    </xf>
    <xf numFmtId="1" fontId="52" fillId="0" borderId="6" xfId="1" applyNumberFormat="1" applyFont="1" applyBorder="1" applyAlignment="1" applyProtection="1">
      <protection locked="0" hidden="1"/>
    </xf>
    <xf numFmtId="0" fontId="60" fillId="0" borderId="35" xfId="1" applyFont="1" applyBorder="1" applyAlignment="1" applyProtection="1">
      <alignment horizontal="left" vertical="top" wrapText="1"/>
      <protection locked="0" hidden="1"/>
    </xf>
    <xf numFmtId="0" fontId="60" fillId="0" borderId="36" xfId="1" applyFont="1" applyBorder="1" applyAlignment="1" applyProtection="1">
      <alignment horizontal="left" vertical="top" wrapText="1"/>
      <protection locked="0" hidden="1"/>
    </xf>
    <xf numFmtId="0" fontId="60" fillId="0" borderId="37" xfId="1" applyFont="1" applyBorder="1" applyAlignment="1" applyProtection="1">
      <alignment horizontal="left" vertical="top" wrapText="1"/>
      <protection locked="0" hidden="1"/>
    </xf>
    <xf numFmtId="0" fontId="52" fillId="0" borderId="7" xfId="1" applyFont="1" applyBorder="1" applyAlignment="1" applyProtection="1">
      <alignment horizontal="center" wrapText="1"/>
      <protection locked="0" hidden="1"/>
    </xf>
    <xf numFmtId="0" fontId="52" fillId="0" borderId="8" xfId="1" applyFont="1" applyBorder="1" applyAlignment="1" applyProtection="1">
      <alignment horizontal="center" wrapText="1"/>
      <protection locked="0" hidden="1"/>
    </xf>
    <xf numFmtId="0" fontId="52" fillId="0" borderId="9" xfId="1" applyFont="1" applyBorder="1" applyAlignment="1" applyProtection="1">
      <alignment horizontal="center" wrapText="1"/>
      <protection locked="0" hidden="1"/>
    </xf>
    <xf numFmtId="0" fontId="59" fillId="0" borderId="31" xfId="1" applyFont="1" applyBorder="1" applyAlignment="1" applyProtection="1">
      <alignment horizontal="left" vertical="top" wrapText="1"/>
      <protection locked="0" hidden="1"/>
    </xf>
    <xf numFmtId="0" fontId="59" fillId="0" borderId="32" xfId="1" applyFont="1" applyBorder="1" applyAlignment="1" applyProtection="1">
      <alignment horizontal="left" vertical="top" wrapText="1"/>
      <protection locked="0" hidden="1"/>
    </xf>
    <xf numFmtId="0" fontId="59" fillId="0" borderId="38" xfId="1" applyFont="1" applyBorder="1" applyAlignment="1" applyProtection="1">
      <alignment horizontal="left" vertical="top" wrapText="1"/>
      <protection locked="0" hidden="1"/>
    </xf>
    <xf numFmtId="0" fontId="52" fillId="0" borderId="3" xfId="1" applyFont="1" applyBorder="1" applyAlignment="1" applyProtection="1">
      <alignment horizontal="left" vertical="top" wrapText="1"/>
      <protection locked="0" hidden="1"/>
    </xf>
    <xf numFmtId="0" fontId="52" fillId="0" borderId="4" xfId="1" applyFont="1" applyBorder="1" applyAlignment="1" applyProtection="1">
      <alignment horizontal="left" vertical="top" wrapText="1"/>
      <protection locked="0" hidden="1"/>
    </xf>
    <xf numFmtId="0" fontId="52" fillId="0" borderId="5" xfId="1" applyFont="1" applyBorder="1" applyAlignment="1" applyProtection="1">
      <alignment horizontal="left" vertical="top" wrapText="1"/>
      <protection locked="0" hidden="1"/>
    </xf>
    <xf numFmtId="1" fontId="46" fillId="0" borderId="3" xfId="1" applyNumberFormat="1" applyFont="1" applyBorder="1" applyAlignment="1" applyProtection="1">
      <alignment horizontal="left" vertical="top"/>
      <protection locked="0" hidden="1"/>
    </xf>
    <xf numFmtId="1" fontId="46" fillId="0" borderId="4" xfId="1" applyNumberFormat="1" applyFont="1" applyBorder="1" applyAlignment="1" applyProtection="1">
      <alignment horizontal="left" vertical="top"/>
      <protection locked="0" hidden="1"/>
    </xf>
    <xf numFmtId="1" fontId="46" fillId="0" borderId="5" xfId="1" applyNumberFormat="1" applyFont="1" applyBorder="1" applyAlignment="1" applyProtection="1">
      <alignment horizontal="left" vertical="top"/>
      <protection locked="0" hidden="1"/>
    </xf>
    <xf numFmtId="1" fontId="46" fillId="0" borderId="11" xfId="1" applyNumberFormat="1" applyFont="1" applyBorder="1" applyAlignment="1" applyProtection="1">
      <alignment horizontal="left" vertical="top"/>
      <protection locked="0" hidden="1"/>
    </xf>
    <xf numFmtId="1" fontId="46" fillId="0" borderId="0" xfId="1" applyNumberFormat="1" applyFont="1" applyBorder="1" applyAlignment="1" applyProtection="1">
      <alignment horizontal="left" vertical="top"/>
      <protection locked="0" hidden="1"/>
    </xf>
    <xf numFmtId="1" fontId="46" fillId="0" borderId="16" xfId="1" applyNumberFormat="1" applyFont="1" applyBorder="1" applyAlignment="1" applyProtection="1">
      <alignment horizontal="left" vertical="top"/>
      <protection locked="0" hidden="1"/>
    </xf>
    <xf numFmtId="0" fontId="52" fillId="0" borderId="3" xfId="1" applyFont="1" applyBorder="1" applyAlignment="1" applyProtection="1">
      <alignment horizontal="left" vertical="top"/>
      <protection locked="0" hidden="1"/>
    </xf>
    <xf numFmtId="0" fontId="52" fillId="0" borderId="4" xfId="1" applyFont="1" applyBorder="1" applyAlignment="1" applyProtection="1">
      <alignment horizontal="left" vertical="top"/>
      <protection locked="0" hidden="1"/>
    </xf>
    <xf numFmtId="0" fontId="52" fillId="0" borderId="5" xfId="1" applyFont="1" applyBorder="1" applyAlignment="1" applyProtection="1">
      <alignment horizontal="left" vertical="top"/>
      <protection locked="0" hidden="1"/>
    </xf>
    <xf numFmtId="3" fontId="46" fillId="0" borderId="5" xfId="1" applyNumberFormat="1" applyFont="1" applyFill="1" applyBorder="1" applyAlignment="1" applyProtection="1">
      <alignment horizontal="right"/>
      <protection locked="0" hidden="1"/>
    </xf>
    <xf numFmtId="0" fontId="46" fillId="0" borderId="11" xfId="1" applyFont="1" applyFill="1" applyBorder="1" applyAlignment="1" applyProtection="1">
      <alignment horizontal="left" vertical="top" wrapText="1"/>
      <protection locked="0" hidden="1"/>
    </xf>
    <xf numFmtId="0" fontId="46" fillId="0" borderId="0" xfId="1" applyFont="1" applyFill="1" applyBorder="1" applyAlignment="1" applyProtection="1">
      <alignment horizontal="left" vertical="top" wrapText="1"/>
      <protection locked="0" hidden="1"/>
    </xf>
    <xf numFmtId="0" fontId="46" fillId="0" borderId="16" xfId="1" applyFont="1" applyFill="1" applyBorder="1" applyAlignment="1" applyProtection="1">
      <alignment horizontal="left" vertical="top" wrapText="1"/>
      <protection locked="0" hidden="1"/>
    </xf>
    <xf numFmtId="3" fontId="46" fillId="0" borderId="14" xfId="1" applyNumberFormat="1" applyFont="1" applyFill="1" applyBorder="1" applyAlignment="1" applyProtection="1">
      <alignment horizontal="right"/>
      <protection locked="0" hidden="1"/>
    </xf>
    <xf numFmtId="3" fontId="46" fillId="0" borderId="10" xfId="1" applyNumberFormat="1" applyFont="1" applyFill="1" applyBorder="1" applyAlignment="1" applyProtection="1">
      <alignment horizontal="right"/>
      <protection locked="0" hidden="1"/>
    </xf>
    <xf numFmtId="0" fontId="59" fillId="0" borderId="3" xfId="1" applyFont="1" applyFill="1" applyBorder="1" applyAlignment="1" applyProtection="1">
      <alignment horizontal="left" wrapText="1"/>
      <protection locked="0" hidden="1"/>
    </xf>
    <xf numFmtId="0" fontId="59" fillId="0" borderId="4" xfId="1" applyFont="1" applyFill="1" applyBorder="1" applyAlignment="1" applyProtection="1">
      <alignment horizontal="left" wrapText="1"/>
      <protection locked="0" hidden="1"/>
    </xf>
    <xf numFmtId="0" fontId="59" fillId="0" borderId="5" xfId="1" applyFont="1" applyFill="1" applyBorder="1" applyAlignment="1" applyProtection="1">
      <alignment horizontal="left" wrapText="1"/>
      <protection locked="0" hidden="1"/>
    </xf>
    <xf numFmtId="0" fontId="60" fillId="0" borderId="3" xfId="1" applyFont="1" applyFill="1" applyBorder="1" applyAlignment="1" applyProtection="1">
      <alignment horizontal="left" wrapText="1"/>
      <protection locked="0" hidden="1"/>
    </xf>
    <xf numFmtId="0" fontId="60" fillId="0" borderId="4" xfId="1" applyFont="1" applyFill="1" applyBorder="1" applyAlignment="1" applyProtection="1">
      <alignment horizontal="left" wrapText="1"/>
      <protection locked="0" hidden="1"/>
    </xf>
    <xf numFmtId="0" fontId="60" fillId="0" borderId="5" xfId="1" applyFont="1" applyFill="1" applyBorder="1" applyAlignment="1" applyProtection="1">
      <alignment horizontal="left" wrapText="1"/>
      <protection locked="0" hidden="1"/>
    </xf>
    <xf numFmtId="0" fontId="59" fillId="0" borderId="3" xfId="1" applyFont="1" applyBorder="1" applyAlignment="1" applyProtection="1">
      <alignment horizontal="left" wrapText="1"/>
      <protection locked="0" hidden="1"/>
    </xf>
    <xf numFmtId="0" fontId="59" fillId="0" borderId="4" xfId="1" applyFont="1" applyBorder="1" applyAlignment="1" applyProtection="1">
      <alignment horizontal="left" wrapText="1"/>
      <protection locked="0" hidden="1"/>
    </xf>
    <xf numFmtId="0" fontId="59" fillId="0" borderId="5" xfId="1" applyFont="1" applyBorder="1" applyAlignment="1" applyProtection="1">
      <alignment horizontal="left" wrapText="1"/>
      <protection locked="0" hidden="1"/>
    </xf>
    <xf numFmtId="0" fontId="15" fillId="0" borderId="3" xfId="1" applyFont="1" applyBorder="1" applyAlignment="1" applyProtection="1">
      <alignment horizontal="left" vertical="top" wrapText="1"/>
      <protection locked="0" hidden="1"/>
    </xf>
    <xf numFmtId="0" fontId="15" fillId="0" borderId="4" xfId="1" applyFont="1" applyBorder="1" applyAlignment="1" applyProtection="1">
      <alignment horizontal="left" vertical="top" wrapText="1"/>
      <protection locked="0" hidden="1"/>
    </xf>
    <xf numFmtId="0" fontId="15" fillId="0" borderId="5" xfId="1" applyFont="1" applyBorder="1" applyAlignment="1" applyProtection="1">
      <alignment horizontal="left" vertical="top" wrapText="1"/>
      <protection locked="0" hidden="1"/>
    </xf>
    <xf numFmtId="0" fontId="15" fillId="0" borderId="3" xfId="1" applyFont="1" applyBorder="1" applyAlignment="1" applyProtection="1">
      <alignment horizontal="left" wrapText="1"/>
      <protection locked="0" hidden="1"/>
    </xf>
    <xf numFmtId="0" fontId="15" fillId="0" borderId="4" xfId="1" applyFont="1" applyBorder="1" applyAlignment="1" applyProtection="1">
      <alignment horizontal="left" wrapText="1"/>
      <protection locked="0" hidden="1"/>
    </xf>
    <xf numFmtId="0" fontId="15" fillId="0" borderId="5" xfId="1" applyFont="1" applyBorder="1" applyAlignment="1" applyProtection="1">
      <alignment horizontal="left" wrapText="1"/>
      <protection locked="0" hidden="1"/>
    </xf>
    <xf numFmtId="3" fontId="46" fillId="10" borderId="12" xfId="1" applyNumberFormat="1" applyFont="1" applyFill="1" applyBorder="1" applyAlignment="1" applyProtection="1">
      <alignment horizontal="right"/>
      <protection locked="0" hidden="1"/>
    </xf>
    <xf numFmtId="3" fontId="46" fillId="0" borderId="12" xfId="1" applyNumberFormat="1" applyFont="1" applyBorder="1" applyAlignment="1" applyProtection="1">
      <alignment horizontal="right"/>
      <protection locked="0" hidden="1"/>
    </xf>
    <xf numFmtId="3" fontId="52" fillId="0" borderId="5" xfId="1" applyNumberFormat="1" applyFont="1" applyBorder="1" applyAlignment="1" applyProtection="1">
      <alignment horizontal="right"/>
      <protection locked="0" hidden="1"/>
    </xf>
    <xf numFmtId="3" fontId="52" fillId="10" borderId="6" xfId="1" applyNumberFormat="1" applyFont="1" applyFill="1" applyBorder="1" applyAlignment="1" applyProtection="1">
      <alignment horizontal="right"/>
      <protection locked="0" hidden="1"/>
    </xf>
    <xf numFmtId="0" fontId="46" fillId="0" borderId="6" xfId="1" applyFont="1" applyBorder="1" applyAlignment="1" applyProtection="1">
      <alignment horizontal="left" vertical="top" wrapText="1"/>
      <protection locked="0" hidden="1"/>
    </xf>
    <xf numFmtId="0" fontId="52" fillId="0" borderId="3" xfId="1" applyFont="1" applyBorder="1" applyAlignment="1" applyProtection="1">
      <alignment horizontal="center" vertical="center"/>
      <protection locked="0" hidden="1"/>
    </xf>
    <xf numFmtId="0" fontId="52" fillId="0" borderId="4" xfId="1" applyFont="1" applyBorder="1" applyAlignment="1" applyProtection="1">
      <alignment horizontal="center" vertical="center"/>
      <protection locked="0" hidden="1"/>
    </xf>
    <xf numFmtId="0" fontId="52" fillId="0" borderId="5" xfId="1" applyFont="1" applyBorder="1" applyAlignment="1" applyProtection="1">
      <alignment horizontal="center" vertical="center"/>
      <protection locked="0" hidden="1"/>
    </xf>
    <xf numFmtId="0" fontId="46" fillId="0" borderId="10" xfId="1" applyFont="1" applyBorder="1" applyAlignment="1" applyProtection="1">
      <alignment horizontal="left" vertical="center"/>
      <protection locked="0" hidden="1"/>
    </xf>
    <xf numFmtId="0" fontId="46" fillId="0" borderId="6" xfId="1" applyFont="1" applyBorder="1" applyAlignment="1" applyProtection="1">
      <alignment horizontal="left" vertical="center"/>
      <protection locked="0" hidden="1"/>
    </xf>
    <xf numFmtId="0" fontId="46" fillId="0" borderId="7" xfId="1" applyFont="1" applyBorder="1" applyAlignment="1" applyProtection="1">
      <alignment horizontal="left" vertical="top"/>
      <protection locked="0" hidden="1"/>
    </xf>
    <xf numFmtId="0" fontId="46" fillId="0" borderId="8" xfId="1" applyFont="1" applyBorder="1" applyAlignment="1" applyProtection="1">
      <alignment horizontal="left" vertical="top"/>
      <protection locked="0" hidden="1"/>
    </xf>
    <xf numFmtId="0" fontId="46" fillId="0" borderId="9" xfId="1" applyFont="1" applyBorder="1" applyAlignment="1" applyProtection="1">
      <alignment horizontal="left" vertical="top"/>
      <protection locked="0" hidden="1"/>
    </xf>
    <xf numFmtId="0" fontId="52" fillId="0" borderId="20" xfId="1" applyFont="1" applyBorder="1" applyAlignment="1" applyProtection="1">
      <alignment horizontal="center"/>
      <protection locked="0" hidden="1"/>
    </xf>
    <xf numFmtId="0" fontId="52" fillId="0" borderId="13" xfId="1" applyFont="1" applyBorder="1" applyAlignment="1" applyProtection="1">
      <alignment horizontal="left"/>
      <protection locked="0" hidden="1"/>
    </xf>
    <xf numFmtId="0" fontId="52" fillId="0" borderId="15" xfId="1" applyFont="1" applyBorder="1" applyAlignment="1" applyProtection="1">
      <alignment horizontal="left"/>
      <protection locked="0" hidden="1"/>
    </xf>
    <xf numFmtId="0" fontId="52" fillId="0" borderId="14" xfId="1" applyFont="1" applyBorder="1" applyAlignment="1" applyProtection="1">
      <alignment horizontal="left"/>
      <protection locked="0" hidden="1"/>
    </xf>
    <xf numFmtId="0" fontId="52" fillId="0" borderId="7" xfId="1" applyFont="1" applyBorder="1" applyAlignment="1" applyProtection="1">
      <alignment horizontal="left"/>
      <protection locked="0" hidden="1"/>
    </xf>
    <xf numFmtId="0" fontId="52" fillId="0" borderId="8" xfId="1" applyFont="1" applyBorder="1" applyAlignment="1" applyProtection="1">
      <alignment horizontal="left"/>
      <protection locked="0" hidden="1"/>
    </xf>
    <xf numFmtId="0" fontId="52" fillId="0" borderId="9" xfId="1" applyFont="1" applyBorder="1" applyAlignment="1" applyProtection="1">
      <alignment horizontal="left"/>
      <protection locked="0" hidden="1"/>
    </xf>
    <xf numFmtId="3" fontId="52" fillId="0" borderId="4" xfId="1" applyNumberFormat="1" applyFont="1" applyBorder="1" applyAlignment="1" applyProtection="1">
      <alignment horizontal="right"/>
      <protection locked="0" hidden="1"/>
    </xf>
    <xf numFmtId="1" fontId="44" fillId="0" borderId="7" xfId="1" applyNumberFormat="1" applyFont="1" applyBorder="1" applyAlignment="1" applyProtection="1">
      <alignment horizontal="right"/>
      <protection locked="0" hidden="1"/>
    </xf>
    <xf numFmtId="1" fontId="44" fillId="0" borderId="8" xfId="1" applyNumberFormat="1" applyFont="1" applyBorder="1" applyAlignment="1" applyProtection="1">
      <alignment horizontal="right"/>
      <protection locked="0" hidden="1"/>
    </xf>
    <xf numFmtId="1" fontId="44" fillId="0" borderId="9" xfId="1" applyNumberFormat="1" applyFont="1" applyBorder="1" applyAlignment="1" applyProtection="1">
      <alignment horizontal="right"/>
      <protection locked="0" hidden="1"/>
    </xf>
    <xf numFmtId="1" fontId="44" fillId="0" borderId="11" xfId="1" applyNumberFormat="1" applyFont="1" applyBorder="1" applyAlignment="1" applyProtection="1">
      <alignment horizontal="right"/>
      <protection locked="0" hidden="1"/>
    </xf>
    <xf numFmtId="1" fontId="44" fillId="0" borderId="0" xfId="1" applyNumberFormat="1" applyFont="1" applyBorder="1" applyAlignment="1" applyProtection="1">
      <alignment horizontal="right"/>
      <protection locked="0" hidden="1"/>
    </xf>
    <xf numFmtId="1" fontId="44" fillId="0" borderId="16" xfId="1" applyNumberFormat="1" applyFont="1" applyBorder="1" applyAlignment="1" applyProtection="1">
      <alignment horizontal="right"/>
      <protection locked="0" hidden="1"/>
    </xf>
    <xf numFmtId="1" fontId="44" fillId="0" borderId="13" xfId="1" applyNumberFormat="1" applyFont="1" applyBorder="1" applyAlignment="1" applyProtection="1">
      <alignment horizontal="right"/>
      <protection locked="0" hidden="1"/>
    </xf>
    <xf numFmtId="1" fontId="44" fillId="0" borderId="15" xfId="1" applyNumberFormat="1" applyFont="1" applyBorder="1" applyAlignment="1" applyProtection="1">
      <alignment horizontal="right"/>
      <protection locked="0" hidden="1"/>
    </xf>
    <xf numFmtId="1" fontId="44" fillId="0" borderId="14" xfId="1" applyNumberFormat="1" applyFont="1" applyBorder="1" applyAlignment="1" applyProtection="1">
      <alignment horizontal="right"/>
      <protection locked="0" hidden="1"/>
    </xf>
    <xf numFmtId="0" fontId="52" fillId="0" borderId="31" xfId="1" applyFont="1" applyBorder="1" applyAlignment="1" applyProtection="1">
      <alignment horizontal="center"/>
      <protection locked="0" hidden="1"/>
    </xf>
    <xf numFmtId="0" fontId="52" fillId="0" borderId="32" xfId="1" applyFont="1" applyBorder="1" applyAlignment="1" applyProtection="1">
      <alignment horizontal="center"/>
      <protection locked="0" hidden="1"/>
    </xf>
    <xf numFmtId="0" fontId="52" fillId="0" borderId="23" xfId="1" applyFont="1" applyBorder="1" applyAlignment="1" applyProtection="1">
      <alignment horizontal="center"/>
      <protection locked="0" hidden="1"/>
    </xf>
    <xf numFmtId="0" fontId="56" fillId="0" borderId="12" xfId="1" applyFont="1" applyBorder="1" applyAlignment="1" applyProtection="1">
      <alignment horizontal="center" vertical="center" wrapText="1"/>
      <protection locked="0" hidden="1"/>
    </xf>
    <xf numFmtId="0" fontId="56" fillId="0" borderId="20" xfId="1" applyFont="1" applyBorder="1" applyAlignment="1" applyProtection="1">
      <alignment horizontal="center" vertical="center" wrapText="1"/>
      <protection locked="0" hidden="1"/>
    </xf>
    <xf numFmtId="0" fontId="56" fillId="0" borderId="12" xfId="1" applyFont="1" applyBorder="1" applyAlignment="1" applyProtection="1">
      <alignment horizontal="center" vertical="top" wrapText="1"/>
      <protection locked="0" hidden="1"/>
    </xf>
    <xf numFmtId="0" fontId="56" fillId="0" borderId="20" xfId="1" applyFont="1" applyBorder="1" applyAlignment="1" applyProtection="1">
      <alignment horizontal="center" vertical="top" wrapText="1"/>
      <protection locked="0" hidden="1"/>
    </xf>
    <xf numFmtId="1" fontId="88" fillId="0" borderId="7" xfId="1" applyNumberFormat="1" applyFont="1" applyBorder="1" applyAlignment="1" applyProtection="1">
      <alignment horizontal="right"/>
      <protection locked="0" hidden="1"/>
    </xf>
    <xf numFmtId="1" fontId="88" fillId="0" borderId="8" xfId="1" applyNumberFormat="1" applyFont="1" applyBorder="1" applyAlignment="1" applyProtection="1">
      <alignment horizontal="right"/>
      <protection locked="0" hidden="1"/>
    </xf>
    <xf numFmtId="1" fontId="88" fillId="0" borderId="9" xfId="1" applyNumberFormat="1" applyFont="1" applyBorder="1" applyAlignment="1" applyProtection="1">
      <alignment horizontal="right"/>
      <protection locked="0" hidden="1"/>
    </xf>
    <xf numFmtId="1" fontId="88" fillId="0" borderId="11" xfId="1" applyNumberFormat="1" applyFont="1" applyBorder="1" applyAlignment="1" applyProtection="1">
      <alignment horizontal="right"/>
      <protection locked="0" hidden="1"/>
    </xf>
    <xf numFmtId="1" fontId="88" fillId="0" borderId="0" xfId="1" applyNumberFormat="1" applyFont="1" applyBorder="1" applyAlignment="1" applyProtection="1">
      <alignment horizontal="right"/>
      <protection locked="0" hidden="1"/>
    </xf>
    <xf numFmtId="1" fontId="88" fillId="0" borderId="16" xfId="1" applyNumberFormat="1" applyFont="1" applyBorder="1" applyAlignment="1" applyProtection="1">
      <alignment horizontal="right"/>
      <protection locked="0" hidden="1"/>
    </xf>
    <xf numFmtId="1" fontId="88" fillId="0" borderId="13" xfId="1" applyNumberFormat="1" applyFont="1" applyBorder="1" applyAlignment="1" applyProtection="1">
      <alignment horizontal="right"/>
      <protection locked="0" hidden="1"/>
    </xf>
    <xf numFmtId="1" fontId="88" fillId="0" borderId="15" xfId="1" applyNumberFormat="1" applyFont="1" applyBorder="1" applyAlignment="1" applyProtection="1">
      <alignment horizontal="right"/>
      <protection locked="0" hidden="1"/>
    </xf>
    <xf numFmtId="1" fontId="88" fillId="0" borderId="14" xfId="1" applyNumberFormat="1" applyFont="1" applyBorder="1" applyAlignment="1" applyProtection="1">
      <alignment horizontal="right"/>
      <protection locked="0" hidden="1"/>
    </xf>
    <xf numFmtId="1" fontId="86" fillId="10" borderId="3" xfId="1" applyNumberFormat="1" applyFont="1" applyFill="1" applyBorder="1" applyAlignment="1" applyProtection="1">
      <protection locked="0" hidden="1"/>
    </xf>
    <xf numFmtId="1" fontId="86" fillId="10" borderId="4" xfId="1" applyNumberFormat="1" applyFont="1" applyFill="1" applyBorder="1" applyAlignment="1" applyProtection="1">
      <protection locked="0" hidden="1"/>
    </xf>
    <xf numFmtId="1" fontId="86" fillId="10" borderId="5" xfId="1" applyNumberFormat="1" applyFont="1" applyFill="1" applyBorder="1" applyAlignment="1" applyProtection="1">
      <protection locked="0" hidden="1"/>
    </xf>
    <xf numFmtId="1" fontId="86" fillId="0" borderId="3" xfId="1" applyNumberFormat="1" applyFont="1" applyFill="1" applyBorder="1" applyAlignment="1" applyProtection="1">
      <alignment horizontal="right"/>
      <protection locked="0" hidden="1"/>
    </xf>
    <xf numFmtId="1" fontId="86" fillId="0" borderId="4" xfId="1" applyNumberFormat="1" applyFont="1" applyFill="1" applyBorder="1" applyAlignment="1" applyProtection="1">
      <alignment horizontal="right"/>
      <protection locked="0" hidden="1"/>
    </xf>
    <xf numFmtId="1" fontId="86" fillId="0" borderId="5" xfId="1" applyNumberFormat="1" applyFont="1" applyFill="1" applyBorder="1" applyAlignment="1" applyProtection="1">
      <alignment horizontal="right"/>
      <protection locked="0" hidden="1"/>
    </xf>
    <xf numFmtId="1" fontId="86" fillId="0" borderId="3" xfId="1" applyNumberFormat="1" applyFont="1" applyBorder="1" applyAlignment="1" applyProtection="1">
      <protection locked="0" hidden="1"/>
    </xf>
    <xf numFmtId="1" fontId="86" fillId="0" borderId="4" xfId="1" applyNumberFormat="1" applyFont="1" applyBorder="1" applyAlignment="1" applyProtection="1">
      <protection locked="0" hidden="1"/>
    </xf>
    <xf numFmtId="1" fontId="86" fillId="0" borderId="5" xfId="1" applyNumberFormat="1" applyFont="1" applyBorder="1" applyAlignment="1" applyProtection="1">
      <protection locked="0" hidden="1"/>
    </xf>
    <xf numFmtId="0" fontId="56" fillId="0" borderId="3" xfId="1" applyFont="1" applyBorder="1" applyAlignment="1" applyProtection="1">
      <alignment horizontal="center"/>
      <protection locked="0" hidden="1"/>
    </xf>
    <xf numFmtId="0" fontId="56" fillId="0" borderId="4" xfId="1" applyFont="1" applyBorder="1" applyAlignment="1" applyProtection="1">
      <alignment horizontal="center"/>
      <protection locked="0" hidden="1"/>
    </xf>
    <xf numFmtId="0" fontId="56" fillId="0" borderId="5" xfId="1" applyFont="1" applyBorder="1" applyAlignment="1" applyProtection="1">
      <alignment horizontal="center"/>
      <protection locked="0" hidden="1"/>
    </xf>
    <xf numFmtId="0" fontId="44" fillId="0" borderId="7" xfId="1" applyFont="1" applyBorder="1" applyAlignment="1" applyProtection="1">
      <alignment horizontal="center" vertical="top" wrapText="1"/>
      <protection locked="0" hidden="1"/>
    </xf>
    <xf numFmtId="0" fontId="44" fillId="0" borderId="8" xfId="1" applyFont="1" applyBorder="1" applyAlignment="1" applyProtection="1">
      <alignment horizontal="center" vertical="top" wrapText="1"/>
      <protection locked="0" hidden="1"/>
    </xf>
    <xf numFmtId="0" fontId="44" fillId="0" borderId="9" xfId="1" applyFont="1" applyBorder="1" applyAlignment="1" applyProtection="1">
      <alignment horizontal="center" vertical="top" wrapText="1"/>
      <protection locked="0" hidden="1"/>
    </xf>
    <xf numFmtId="0" fontId="44" fillId="0" borderId="11" xfId="1" applyFont="1" applyBorder="1" applyAlignment="1" applyProtection="1">
      <alignment horizontal="center" vertical="top" wrapText="1"/>
      <protection locked="0" hidden="1"/>
    </xf>
    <xf numFmtId="0" fontId="44" fillId="0" borderId="0" xfId="1" applyFont="1" applyBorder="1" applyAlignment="1" applyProtection="1">
      <alignment horizontal="center" vertical="top" wrapText="1"/>
      <protection locked="0" hidden="1"/>
    </xf>
    <xf numFmtId="0" fontId="44" fillId="0" borderId="16" xfId="1" applyFont="1" applyBorder="1" applyAlignment="1" applyProtection="1">
      <alignment horizontal="center" vertical="top" wrapText="1"/>
      <protection locked="0" hidden="1"/>
    </xf>
    <xf numFmtId="1" fontId="15" fillId="10" borderId="6" xfId="1" applyNumberFormat="1" applyFont="1" applyFill="1" applyBorder="1" applyAlignment="1" applyProtection="1">
      <alignment horizontal="right"/>
      <protection locked="0" hidden="1"/>
    </xf>
    <xf numFmtId="1" fontId="15" fillId="10" borderId="6" xfId="1" applyNumberFormat="1" applyFont="1" applyFill="1" applyBorder="1" applyAlignment="1" applyProtection="1">
      <protection locked="0" hidden="1"/>
    </xf>
    <xf numFmtId="1" fontId="15" fillId="0" borderId="7" xfId="1" applyNumberFormat="1" applyFont="1" applyBorder="1" applyAlignment="1" applyProtection="1">
      <protection locked="0" hidden="1"/>
    </xf>
    <xf numFmtId="1" fontId="15" fillId="0" borderId="8" xfId="1" applyNumberFormat="1" applyFont="1" applyBorder="1" applyAlignment="1" applyProtection="1">
      <protection locked="0" hidden="1"/>
    </xf>
    <xf numFmtId="1" fontId="15" fillId="0" borderId="9" xfId="1" applyNumberFormat="1" applyFont="1" applyBorder="1" applyAlignment="1" applyProtection="1">
      <protection locked="0" hidden="1"/>
    </xf>
    <xf numFmtId="1" fontId="15" fillId="0" borderId="11" xfId="1" applyNumberFormat="1" applyFont="1" applyBorder="1" applyAlignment="1" applyProtection="1">
      <protection locked="0" hidden="1"/>
    </xf>
    <xf numFmtId="1" fontId="15" fillId="0" borderId="0" xfId="1" applyNumberFormat="1" applyFont="1" applyBorder="1" applyAlignment="1" applyProtection="1">
      <protection locked="0" hidden="1"/>
    </xf>
    <xf numFmtId="1" fontId="15" fillId="0" borderId="16" xfId="1" applyNumberFormat="1" applyFont="1" applyBorder="1" applyAlignment="1" applyProtection="1">
      <protection locked="0" hidden="1"/>
    </xf>
    <xf numFmtId="1" fontId="15" fillId="0" borderId="13" xfId="1" applyNumberFormat="1" applyFont="1" applyBorder="1" applyAlignment="1" applyProtection="1">
      <protection locked="0" hidden="1"/>
    </xf>
    <xf numFmtId="1" fontId="15" fillId="0" borderId="15" xfId="1" applyNumberFormat="1" applyFont="1" applyBorder="1" applyAlignment="1" applyProtection="1">
      <protection locked="0" hidden="1"/>
    </xf>
    <xf numFmtId="1" fontId="15" fillId="0" borderId="14" xfId="1" applyNumberFormat="1" applyFont="1" applyBorder="1" applyAlignment="1" applyProtection="1">
      <protection locked="0" hidden="1"/>
    </xf>
    <xf numFmtId="1" fontId="15" fillId="0" borderId="6" xfId="1" applyNumberFormat="1" applyFont="1" applyBorder="1" applyAlignment="1" applyProtection="1">
      <protection locked="0" hidden="1"/>
    </xf>
    <xf numFmtId="1" fontId="15" fillId="0" borderId="6" xfId="1" applyNumberFormat="1" applyFont="1" applyFill="1" applyBorder="1" applyAlignment="1" applyProtection="1">
      <alignment horizontal="right"/>
      <protection locked="0" hidden="1"/>
    </xf>
    <xf numFmtId="1" fontId="15" fillId="0" borderId="3" xfId="1" applyNumberFormat="1" applyFont="1" applyBorder="1" applyAlignment="1" applyProtection="1">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1" fontId="15" fillId="10" borderId="3" xfId="1" applyNumberFormat="1" applyFont="1" applyFill="1" applyBorder="1" applyAlignment="1" applyProtection="1">
      <alignment horizontal="right" wrapText="1"/>
      <protection locked="0" hidden="1"/>
    </xf>
    <xf numFmtId="1" fontId="15" fillId="10" borderId="4" xfId="1" applyNumberFormat="1" applyFont="1" applyFill="1" applyBorder="1" applyAlignment="1" applyProtection="1">
      <alignment horizontal="right" wrapText="1"/>
      <protection locked="0" hidden="1"/>
    </xf>
    <xf numFmtId="1" fontId="15" fillId="10" borderId="5" xfId="1" applyNumberFormat="1" applyFont="1" applyFill="1" applyBorder="1" applyAlignment="1" applyProtection="1">
      <alignment horizontal="right" wrapText="1"/>
      <protection locked="0" hidden="1"/>
    </xf>
    <xf numFmtId="1" fontId="15" fillId="0" borderId="3" xfId="1" applyNumberFormat="1" applyFont="1" applyBorder="1" applyAlignment="1" applyProtection="1">
      <alignment horizontal="right" wrapText="1"/>
      <protection locked="0" hidden="1"/>
    </xf>
    <xf numFmtId="1" fontId="15" fillId="0" borderId="4" xfId="1" applyNumberFormat="1" applyFont="1" applyBorder="1" applyAlignment="1" applyProtection="1">
      <alignment horizontal="right" wrapText="1"/>
      <protection locked="0" hidden="1"/>
    </xf>
    <xf numFmtId="1" fontId="15" fillId="0" borderId="5" xfId="1" applyNumberFormat="1" applyFont="1" applyBorder="1" applyAlignment="1" applyProtection="1">
      <alignment horizontal="right" wrapText="1"/>
      <protection locked="0" hidden="1"/>
    </xf>
    <xf numFmtId="1" fontId="15" fillId="0" borderId="7" xfId="1" applyNumberFormat="1" applyFont="1" applyBorder="1" applyAlignment="1" applyProtection="1">
      <alignment horizontal="center"/>
      <protection locked="0" hidden="1"/>
    </xf>
    <xf numFmtId="1" fontId="15" fillId="0" borderId="8" xfId="1" applyNumberFormat="1" applyFont="1" applyBorder="1" applyAlignment="1" applyProtection="1">
      <alignment horizontal="center"/>
      <protection locked="0" hidden="1"/>
    </xf>
    <xf numFmtId="1" fontId="15" fillId="0" borderId="9" xfId="1" applyNumberFormat="1" applyFont="1" applyBorder="1" applyAlignment="1" applyProtection="1">
      <alignment horizontal="center"/>
      <protection locked="0" hidden="1"/>
    </xf>
    <xf numFmtId="1" fontId="15" fillId="0" borderId="13" xfId="1" applyNumberFormat="1" applyFont="1" applyBorder="1" applyAlignment="1" applyProtection="1">
      <alignment horizontal="center"/>
      <protection locked="0" hidden="1"/>
    </xf>
    <xf numFmtId="1" fontId="15" fillId="0" borderId="15" xfId="1" applyNumberFormat="1" applyFont="1" applyBorder="1" applyAlignment="1" applyProtection="1">
      <alignment horizontal="center"/>
      <protection locked="0" hidden="1"/>
    </xf>
    <xf numFmtId="1" fontId="15" fillId="0" borderId="14" xfId="1" applyNumberFormat="1" applyFont="1" applyBorder="1" applyAlignment="1" applyProtection="1">
      <alignment horizontal="center"/>
      <protection locked="0" hidden="1"/>
    </xf>
    <xf numFmtId="0" fontId="52" fillId="0" borderId="20" xfId="1" applyFont="1" applyBorder="1" applyAlignment="1" applyProtection="1">
      <alignment horizontal="center" vertical="center"/>
      <protection locked="0" hidden="1"/>
    </xf>
    <xf numFmtId="1" fontId="15" fillId="10" borderId="3" xfId="1" applyNumberFormat="1" applyFont="1" applyFill="1" applyBorder="1" applyAlignment="1" applyProtection="1">
      <alignment horizontal="center"/>
      <protection locked="0" hidden="1"/>
    </xf>
    <xf numFmtId="1" fontId="15" fillId="10" borderId="4" xfId="1" applyNumberFormat="1" applyFont="1" applyFill="1" applyBorder="1" applyAlignment="1" applyProtection="1">
      <alignment horizontal="center"/>
      <protection locked="0" hidden="1"/>
    </xf>
    <xf numFmtId="1" fontId="15" fillId="10" borderId="5" xfId="1" applyNumberFormat="1" applyFont="1" applyFill="1" applyBorder="1" applyAlignment="1" applyProtection="1">
      <alignment horizontal="center"/>
      <protection locked="0" hidden="1"/>
    </xf>
    <xf numFmtId="1" fontId="15" fillId="0" borderId="3" xfId="1" applyNumberFormat="1" applyFont="1" applyBorder="1" applyAlignment="1" applyProtection="1">
      <alignment horizontal="center"/>
      <protection locked="0" hidden="1"/>
    </xf>
    <xf numFmtId="1" fontId="15" fillId="0" borderId="4" xfId="1" applyNumberFormat="1" applyFont="1" applyBorder="1" applyAlignment="1" applyProtection="1">
      <alignment horizontal="center"/>
      <protection locked="0" hidden="1"/>
    </xf>
    <xf numFmtId="1" fontId="15" fillId="0" borderId="5" xfId="1" applyNumberFormat="1" applyFont="1" applyBorder="1" applyAlignment="1" applyProtection="1">
      <alignment horizontal="center"/>
      <protection locked="0" hidden="1"/>
    </xf>
    <xf numFmtId="0" fontId="15" fillId="0" borderId="0" xfId="1" applyFont="1" applyBorder="1" applyAlignment="1" applyProtection="1">
      <alignment horizontal="right" vertical="justify" wrapText="1"/>
      <protection locked="0" hidden="1"/>
    </xf>
    <xf numFmtId="0" fontId="15" fillId="0" borderId="0" xfId="1" applyFont="1" applyBorder="1" applyAlignment="1" applyProtection="1">
      <alignment horizontal="left" vertical="justify" wrapText="1"/>
      <protection locked="0" hidden="1"/>
    </xf>
    <xf numFmtId="0" fontId="44" fillId="0" borderId="0" xfId="1" applyFont="1" applyBorder="1" applyAlignment="1" applyProtection="1">
      <alignment horizontal="left" vertical="top" wrapText="1"/>
      <protection locked="0" hidden="1"/>
    </xf>
    <xf numFmtId="0" fontId="41" fillId="0" borderId="0" xfId="1"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54" fillId="10" borderId="3" xfId="1" applyFont="1" applyFill="1" applyBorder="1" applyAlignment="1" applyProtection="1">
      <alignment horizontal="center" vertical="top" wrapText="1"/>
      <protection locked="0" hidden="1"/>
    </xf>
    <xf numFmtId="0" fontId="54" fillId="10" borderId="4" xfId="1" applyFont="1" applyFill="1" applyBorder="1" applyAlignment="1" applyProtection="1">
      <alignment horizontal="center" vertical="top" wrapText="1"/>
      <protection locked="0" hidden="1"/>
    </xf>
    <xf numFmtId="0" fontId="54" fillId="10" borderId="5" xfId="1" applyFont="1" applyFill="1" applyBorder="1" applyAlignment="1" applyProtection="1">
      <alignment horizontal="center" vertical="top" wrapText="1"/>
      <protection locked="0" hidden="1"/>
    </xf>
    <xf numFmtId="0" fontId="44" fillId="0" borderId="0" xfId="8" applyFont="1" applyBorder="1" applyAlignment="1" applyProtection="1">
      <alignment horizontal="left" vertical="top" wrapText="1"/>
      <protection locked="0" hidden="1"/>
    </xf>
    <xf numFmtId="0" fontId="15" fillId="0" borderId="16" xfId="8" applyFont="1" applyBorder="1" applyAlignment="1" applyProtection="1">
      <alignment horizontal="left" vertical="top" wrapText="1"/>
      <protection locked="0" hidden="1"/>
    </xf>
    <xf numFmtId="0" fontId="18" fillId="0" borderId="6" xfId="1" applyFont="1" applyBorder="1" applyAlignment="1" applyProtection="1">
      <alignment horizontal="center" vertical="top" wrapText="1"/>
      <protection locked="0" hidden="1"/>
    </xf>
    <xf numFmtId="0" fontId="15" fillId="0" borderId="6" xfId="1" applyFont="1" applyBorder="1" applyAlignment="1" applyProtection="1">
      <alignment horizontal="center" vertical="center"/>
      <protection locked="0" hidden="1"/>
    </xf>
    <xf numFmtId="0" fontId="18" fillId="0" borderId="6" xfId="1" applyFont="1" applyBorder="1" applyAlignment="1" applyProtection="1">
      <alignment horizontal="center" vertical="justify"/>
      <protection locked="0" hidden="1"/>
    </xf>
    <xf numFmtId="0" fontId="18" fillId="0" borderId="6" xfId="1" applyFont="1" applyBorder="1" applyAlignment="1" applyProtection="1">
      <alignment horizontal="left" vertical="center" wrapText="1" indent="1"/>
      <protection locked="0" hidden="1"/>
    </xf>
    <xf numFmtId="0" fontId="18" fillId="0" borderId="6" xfId="1" applyFont="1" applyBorder="1" applyAlignment="1" applyProtection="1">
      <alignment horizontal="center" vertical="center" wrapText="1"/>
      <protection locked="0" hidden="1"/>
    </xf>
    <xf numFmtId="0" fontId="18" fillId="0" borderId="6" xfId="1" applyFont="1" applyBorder="1" applyAlignment="1" applyProtection="1">
      <alignment horizontal="left" vertical="top" wrapText="1"/>
      <protection locked="0" hidden="1"/>
    </xf>
    <xf numFmtId="0" fontId="41" fillId="0" borderId="6" xfId="1" applyFont="1" applyBorder="1" applyAlignment="1" applyProtection="1">
      <alignment horizontal="left" vertical="top" wrapText="1"/>
      <protection locked="0" hidden="1"/>
    </xf>
    <xf numFmtId="0" fontId="1" fillId="0" borderId="6" xfId="1" applyFont="1" applyBorder="1" applyAlignment="1" applyProtection="1">
      <alignment horizontal="left" vertical="top" wrapText="1"/>
      <protection locked="0" hidden="1"/>
    </xf>
    <xf numFmtId="0" fontId="15" fillId="10" borderId="3" xfId="1" applyFont="1" applyFill="1" applyBorder="1" applyAlignment="1" applyProtection="1">
      <alignment horizontal="center" vertical="top" wrapText="1"/>
      <protection locked="0" hidden="1"/>
    </xf>
    <xf numFmtId="0" fontId="15" fillId="10" borderId="5" xfId="1" applyFont="1" applyFill="1" applyBorder="1" applyAlignment="1" applyProtection="1">
      <alignment horizontal="center" vertical="top" wrapText="1"/>
      <protection locked="0" hidden="1"/>
    </xf>
    <xf numFmtId="0" fontId="15" fillId="0" borderId="15" xfId="1" applyFont="1" applyBorder="1" applyAlignment="1" applyProtection="1">
      <alignment horizontal="right" vertical="top" wrapText="1"/>
      <protection locked="0" hidden="1"/>
    </xf>
    <xf numFmtId="0" fontId="15" fillId="10" borderId="15" xfId="1" applyFont="1" applyFill="1" applyBorder="1" applyAlignment="1" applyProtection="1">
      <alignment horizontal="center" vertical="top" wrapText="1"/>
      <protection locked="0" hidden="1"/>
    </xf>
    <xf numFmtId="0" fontId="15" fillId="0" borderId="0" xfId="1" applyFont="1" applyBorder="1" applyAlignment="1" applyProtection="1">
      <alignment horizontal="left" vertical="justify" wrapText="1" readingOrder="2"/>
      <protection locked="0" hidden="1"/>
    </xf>
    <xf numFmtId="0" fontId="15" fillId="0" borderId="6" xfId="1" applyFont="1" applyBorder="1" applyAlignment="1" applyProtection="1">
      <alignment horizontal="left" vertical="center" wrapText="1"/>
      <protection locked="0" hidden="1"/>
    </xf>
    <xf numFmtId="0" fontId="46" fillId="0" borderId="0" xfId="1" applyFont="1" applyBorder="1" applyAlignment="1" applyProtection="1">
      <alignment horizontal="center"/>
      <protection locked="0" hidden="1"/>
    </xf>
    <xf numFmtId="3" fontId="15" fillId="0" borderId="0" xfId="1" applyNumberFormat="1" applyFont="1" applyBorder="1" applyAlignment="1" applyProtection="1">
      <alignment horizontal="right" vertical="top" wrapText="1"/>
      <protection locked="0" hidden="1"/>
    </xf>
    <xf numFmtId="0" fontId="46" fillId="10" borderId="0" xfId="1" applyFont="1" applyFill="1" applyBorder="1" applyAlignment="1" applyProtection="1">
      <alignment horizontal="center"/>
      <protection locked="0" hidden="1"/>
    </xf>
    <xf numFmtId="49" fontId="44" fillId="0" borderId="0" xfId="1" applyNumberFormat="1" applyFont="1" applyBorder="1" applyAlignment="1" applyProtection="1">
      <alignment horizontal="left" vertical="top" wrapText="1"/>
      <protection locked="0" hidden="1"/>
    </xf>
    <xf numFmtId="14" fontId="18" fillId="0" borderId="18" xfId="1" applyNumberFormat="1" applyFont="1" applyBorder="1" applyAlignment="1" applyProtection="1">
      <alignment horizontal="left" vertical="top" wrapText="1"/>
      <protection locked="0" hidden="1"/>
    </xf>
    <xf numFmtId="0" fontId="18" fillId="0" borderId="19" xfId="1" applyFont="1" applyBorder="1" applyAlignment="1" applyProtection="1">
      <alignment horizontal="left" vertical="top" wrapText="1"/>
      <protection locked="0" hidden="1"/>
    </xf>
    <xf numFmtId="0" fontId="18"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center" vertical="top" wrapText="1"/>
      <protection locked="0" hidden="1"/>
    </xf>
    <xf numFmtId="0" fontId="44" fillId="0" borderId="0" xfId="1" applyFont="1" applyAlignment="1" applyProtection="1">
      <alignment horizontal="left" wrapText="1"/>
      <protection locked="0" hidden="1"/>
    </xf>
    <xf numFmtId="14" fontId="45" fillId="0" borderId="0" xfId="1" applyNumberFormat="1" applyFont="1" applyBorder="1" applyAlignment="1" applyProtection="1">
      <alignment horizontal="center"/>
      <protection hidden="1"/>
    </xf>
    <xf numFmtId="0" fontId="45" fillId="0" borderId="0" xfId="1" applyFont="1" applyBorder="1" applyAlignment="1" applyProtection="1">
      <alignment horizontal="center"/>
      <protection hidden="1"/>
    </xf>
    <xf numFmtId="49" fontId="50" fillId="0" borderId="17" xfId="1" applyNumberFormat="1" applyFont="1" applyFill="1" applyBorder="1" applyAlignment="1" applyProtection="1">
      <alignment horizontal="left"/>
      <protection hidden="1"/>
    </xf>
    <xf numFmtId="0" fontId="50" fillId="0" borderId="17" xfId="1" applyFont="1" applyFill="1" applyBorder="1" applyAlignment="1" applyProtection="1">
      <alignment horizontal="left"/>
      <protection hidden="1"/>
    </xf>
    <xf numFmtId="14" fontId="18" fillId="0" borderId="0" xfId="1" applyNumberFormat="1" applyFont="1" applyBorder="1" applyAlignment="1" applyProtection="1">
      <alignment horizontal="center" vertical="top" wrapText="1"/>
      <protection locked="0" hidden="1"/>
    </xf>
    <xf numFmtId="0" fontId="15" fillId="0" borderId="17" xfId="1" applyFont="1" applyBorder="1" applyAlignment="1" applyProtection="1">
      <alignment horizontal="left" vertical="top" wrapText="1"/>
      <protection locked="0" hidden="1"/>
    </xf>
    <xf numFmtId="0" fontId="44" fillId="0" borderId="15" xfId="1" applyFont="1" applyBorder="1" applyAlignment="1" applyProtection="1">
      <alignment horizontal="left" vertical="top" wrapText="1"/>
      <protection locked="0" hidden="1"/>
    </xf>
    <xf numFmtId="1" fontId="110" fillId="0" borderId="6" xfId="1" applyNumberFormat="1" applyFont="1" applyBorder="1" applyAlignment="1" applyProtection="1">
      <alignment horizontal="right"/>
      <protection locked="0" hidden="1"/>
    </xf>
    <xf numFmtId="0" fontId="108" fillId="0" borderId="4" xfId="1" applyFont="1" applyBorder="1" applyAlignment="1" applyProtection="1">
      <alignment horizontal="left"/>
      <protection locked="0" hidden="1"/>
    </xf>
    <xf numFmtId="0" fontId="44" fillId="0" borderId="0" xfId="1" applyFont="1" applyFill="1" applyBorder="1" applyAlignment="1" applyProtection="1">
      <alignment horizontal="center" wrapText="1"/>
      <protection hidden="1"/>
    </xf>
    <xf numFmtId="4" fontId="44" fillId="0" borderId="0" xfId="1" applyNumberFormat="1" applyFont="1" applyFill="1" applyBorder="1" applyAlignment="1" applyProtection="1">
      <alignment horizontal="center" wrapText="1"/>
      <protection hidden="1"/>
    </xf>
    <xf numFmtId="0" fontId="44" fillId="0" borderId="0" xfId="1" applyFont="1" applyFill="1" applyBorder="1" applyAlignment="1" applyProtection="1">
      <alignment horizontal="center"/>
      <protection hidden="1"/>
    </xf>
    <xf numFmtId="1" fontId="46" fillId="0" borderId="0" xfId="1" applyNumberFormat="1" applyFont="1" applyAlignment="1" applyProtection="1">
      <alignment horizontal="center"/>
      <protection hidden="1"/>
    </xf>
    <xf numFmtId="0" fontId="46" fillId="0" borderId="0" xfId="1" applyFont="1" applyAlignment="1" applyProtection="1">
      <alignment horizontal="center"/>
      <protection hidden="1"/>
    </xf>
    <xf numFmtId="0" fontId="46" fillId="0" borderId="6" xfId="1" applyFont="1" applyBorder="1" applyAlignment="1" applyProtection="1">
      <alignment horizontal="left"/>
      <protection hidden="1"/>
    </xf>
    <xf numFmtId="0" fontId="52" fillId="0" borderId="6" xfId="1" applyFont="1" applyBorder="1" applyAlignment="1" applyProtection="1">
      <alignment wrapText="1"/>
      <protection hidden="1"/>
    </xf>
    <xf numFmtId="1" fontId="46" fillId="0" borderId="6" xfId="1" applyNumberFormat="1" applyFont="1" applyBorder="1" applyAlignment="1" applyProtection="1">
      <alignment horizontal="right"/>
      <protection hidden="1"/>
    </xf>
    <xf numFmtId="1" fontId="46" fillId="10" borderId="6" xfId="1" applyNumberFormat="1" applyFont="1" applyFill="1" applyBorder="1" applyAlignment="1" applyProtection="1">
      <alignment horizontal="right"/>
      <protection hidden="1"/>
    </xf>
    <xf numFmtId="1" fontId="48" fillId="0" borderId="6" xfId="1" applyNumberFormat="1" applyFont="1" applyBorder="1" applyAlignment="1" applyProtection="1">
      <alignment horizontal="right"/>
      <protection hidden="1"/>
    </xf>
    <xf numFmtId="1" fontId="46" fillId="9" borderId="6" xfId="1" applyNumberFormat="1" applyFont="1" applyFill="1" applyBorder="1" applyAlignment="1" applyProtection="1">
      <alignment horizontal="right"/>
      <protection hidden="1"/>
    </xf>
    <xf numFmtId="0" fontId="46" fillId="0" borderId="6" xfId="1" applyFont="1" applyBorder="1" applyAlignment="1" applyProtection="1">
      <alignment wrapText="1"/>
      <protection hidden="1"/>
    </xf>
    <xf numFmtId="0" fontId="46" fillId="0" borderId="6" xfId="1" applyFont="1" applyBorder="1" applyAlignment="1" applyProtection="1">
      <protection hidden="1"/>
    </xf>
    <xf numFmtId="0" fontId="52" fillId="0" borderId="6" xfId="1" applyFont="1" applyBorder="1" applyAlignment="1" applyProtection="1">
      <alignment horizontal="center" vertical="center" wrapText="1"/>
      <protection hidden="1"/>
    </xf>
    <xf numFmtId="3" fontId="46" fillId="10" borderId="6" xfId="1" applyNumberFormat="1" applyFont="1" applyFill="1" applyBorder="1" applyAlignment="1" applyProtection="1">
      <protection hidden="1"/>
    </xf>
    <xf numFmtId="3" fontId="46" fillId="0" borderId="6" xfId="1" applyNumberFormat="1" applyFont="1" applyBorder="1" applyAlignment="1" applyProtection="1">
      <protection hidden="1"/>
    </xf>
    <xf numFmtId="3" fontId="46" fillId="0" borderId="6" xfId="1" applyNumberFormat="1" applyFont="1" applyFill="1" applyBorder="1" applyAlignment="1" applyProtection="1">
      <protection hidden="1"/>
    </xf>
    <xf numFmtId="0" fontId="52" fillId="0" borderId="6" xfId="1" applyFont="1" applyBorder="1" applyAlignment="1" applyProtection="1">
      <alignment horizontal="left"/>
      <protection hidden="1"/>
    </xf>
    <xf numFmtId="3" fontId="48" fillId="0" borderId="6" xfId="1" applyNumberFormat="1" applyFont="1" applyBorder="1" applyAlignment="1" applyProtection="1">
      <protection hidden="1"/>
    </xf>
    <xf numFmtId="3" fontId="52" fillId="0" borderId="6" xfId="1" applyNumberFormat="1" applyFont="1" applyBorder="1" applyAlignment="1" applyProtection="1">
      <protection hidden="1"/>
    </xf>
    <xf numFmtId="3" fontId="46" fillId="11" borderId="6" xfId="1" applyNumberFormat="1" applyFont="1" applyFill="1" applyBorder="1" applyAlignment="1" applyProtection="1">
      <protection hidden="1"/>
    </xf>
    <xf numFmtId="3" fontId="46" fillId="14" borderId="6" xfId="1" applyNumberFormat="1" applyFont="1" applyFill="1" applyBorder="1" applyAlignment="1" applyProtection="1">
      <protection hidden="1"/>
    </xf>
    <xf numFmtId="0" fontId="46" fillId="0" borderId="8" xfId="1" applyFont="1" applyBorder="1" applyAlignment="1" applyProtection="1">
      <alignment horizontal="center"/>
      <protection hidden="1"/>
    </xf>
    <xf numFmtId="0" fontId="52" fillId="0" borderId="8" xfId="1" applyFont="1" applyBorder="1" applyAlignment="1" applyProtection="1">
      <alignment horizontal="center"/>
      <protection hidden="1"/>
    </xf>
    <xf numFmtId="1" fontId="46" fillId="0" borderId="8" xfId="1" applyNumberFormat="1" applyFont="1" applyBorder="1" applyAlignment="1" applyProtection="1">
      <alignment horizontal="center"/>
      <protection hidden="1"/>
    </xf>
    <xf numFmtId="0" fontId="73" fillId="0" borderId="0" xfId="5" applyFont="1" applyAlignment="1" applyProtection="1">
      <alignment horizontal="center" wrapText="1"/>
      <protection hidden="1"/>
    </xf>
    <xf numFmtId="0" fontId="72" fillId="0" borderId="0" xfId="5" applyFont="1" applyAlignment="1" applyProtection="1">
      <alignment horizontal="center" wrapText="1"/>
      <protection hidden="1"/>
    </xf>
    <xf numFmtId="2" fontId="74" fillId="15" borderId="49" xfId="5" applyNumberFormat="1" applyFont="1" applyFill="1" applyBorder="1" applyAlignment="1" applyProtection="1">
      <alignment horizontal="center"/>
      <protection hidden="1"/>
    </xf>
    <xf numFmtId="2" fontId="9" fillId="0" borderId="4" xfId="13" applyNumberFormat="1" applyFont="1" applyBorder="1" applyAlignment="1">
      <alignment horizontal="center" vertical="center"/>
    </xf>
    <xf numFmtId="0" fontId="9" fillId="0" borderId="4" xfId="13" applyFont="1" applyBorder="1" applyAlignment="1">
      <alignment horizontal="center" vertical="center"/>
    </xf>
    <xf numFmtId="0" fontId="9" fillId="0" borderId="5" xfId="13" applyFont="1" applyBorder="1" applyAlignment="1">
      <alignment horizontal="center" vertical="center"/>
    </xf>
    <xf numFmtId="0" fontId="9" fillId="0" borderId="6" xfId="13" applyFont="1" applyBorder="1" applyAlignment="1">
      <alignment horizontal="center"/>
    </xf>
    <xf numFmtId="2" fontId="9" fillId="0" borderId="5" xfId="13" applyNumberFormat="1" applyFont="1" applyBorder="1" applyAlignment="1">
      <alignment horizontal="center" vertical="center"/>
    </xf>
    <xf numFmtId="0" fontId="9" fillId="0" borderId="10" xfId="13" applyFont="1" applyBorder="1" applyAlignment="1">
      <alignment horizontal="center"/>
    </xf>
    <xf numFmtId="0" fontId="9" fillId="0" borderId="16" xfId="13" applyFont="1" applyBorder="1" applyAlignment="1">
      <alignment horizontal="center"/>
    </xf>
    <xf numFmtId="0" fontId="15" fillId="0" borderId="6" xfId="13" applyFont="1" applyBorder="1" applyAlignment="1">
      <alignment horizontal="right" vertical="top"/>
    </xf>
    <xf numFmtId="0" fontId="84" fillId="0" borderId="6" xfId="13" applyFont="1" applyBorder="1" applyAlignment="1">
      <alignment horizontal="left" vertical="center" wrapText="1"/>
    </xf>
    <xf numFmtId="0" fontId="84" fillId="0" borderId="6" xfId="13" applyFont="1" applyBorder="1" applyAlignment="1">
      <alignment horizontal="left" vertical="center"/>
    </xf>
    <xf numFmtId="49" fontId="86" fillId="0" borderId="6" xfId="13" applyNumberFormat="1" applyFont="1" applyBorder="1" applyAlignment="1">
      <alignment horizontal="center" vertical="center"/>
    </xf>
    <xf numFmtId="0" fontId="15" fillId="0" borderId="6" xfId="13" applyFont="1" applyBorder="1" applyAlignment="1">
      <alignment horizontal="center" vertical="top"/>
    </xf>
    <xf numFmtId="0" fontId="44" fillId="0" borderId="6" xfId="13" applyFont="1" applyBorder="1" applyAlignment="1">
      <alignment horizontal="left" vertical="top"/>
    </xf>
    <xf numFmtId="0" fontId="87" fillId="0" borderId="6" xfId="13" applyFont="1" applyBorder="1" applyAlignment="1">
      <alignment horizontal="left" vertical="center" wrapText="1"/>
    </xf>
    <xf numFmtId="0" fontId="87" fillId="0" borderId="6" xfId="13" applyFont="1" applyBorder="1" applyAlignment="1">
      <alignment horizontal="left" vertical="center"/>
    </xf>
    <xf numFmtId="0" fontId="44" fillId="0" borderId="6" xfId="13" applyFont="1" applyBorder="1" applyAlignment="1">
      <alignment horizontal="center"/>
    </xf>
    <xf numFmtId="4" fontId="84" fillId="0" borderId="7" xfId="13" applyNumberFormat="1" applyFont="1" applyBorder="1" applyAlignment="1">
      <alignment horizontal="center" wrapText="1"/>
    </xf>
    <xf numFmtId="0" fontId="84" fillId="0" borderId="8" xfId="13" applyFont="1" applyBorder="1" applyAlignment="1">
      <alignment horizontal="center"/>
    </xf>
    <xf numFmtId="0" fontId="84" fillId="0" borderId="9" xfId="13" applyFont="1" applyBorder="1" applyAlignment="1">
      <alignment horizontal="center"/>
    </xf>
    <xf numFmtId="0" fontId="84" fillId="0" borderId="13" xfId="13" applyFont="1" applyBorder="1" applyAlignment="1">
      <alignment horizontal="center"/>
    </xf>
    <xf numFmtId="0" fontId="84" fillId="0" borderId="15" xfId="13" applyFont="1" applyBorder="1" applyAlignment="1">
      <alignment horizontal="center"/>
    </xf>
    <xf numFmtId="0" fontId="84" fillId="0" borderId="14" xfId="13" applyFont="1" applyBorder="1" applyAlignment="1">
      <alignment horizontal="center"/>
    </xf>
    <xf numFmtId="0" fontId="84" fillId="0" borderId="11" xfId="13" applyFont="1" applyBorder="1" applyAlignment="1">
      <alignment horizontal="center"/>
    </xf>
    <xf numFmtId="0" fontId="84" fillId="0" borderId="0" xfId="13" applyFont="1" applyBorder="1" applyAlignment="1">
      <alignment horizontal="center"/>
    </xf>
    <xf numFmtId="0" fontId="84" fillId="0" borderId="16" xfId="13" applyFont="1" applyBorder="1" applyAlignment="1">
      <alignment horizontal="center"/>
    </xf>
    <xf numFmtId="0" fontId="86" fillId="0" borderId="11" xfId="13" applyFont="1" applyBorder="1" applyAlignment="1">
      <alignment horizontal="center"/>
    </xf>
    <xf numFmtId="0" fontId="86" fillId="0" borderId="0" xfId="13" applyFont="1" applyBorder="1" applyAlignment="1">
      <alignment horizontal="center"/>
    </xf>
    <xf numFmtId="0" fontId="86" fillId="0" borderId="16" xfId="13" applyFont="1" applyBorder="1" applyAlignment="1">
      <alignment horizontal="center"/>
    </xf>
    <xf numFmtId="0" fontId="86" fillId="0" borderId="13" xfId="13" applyFont="1" applyBorder="1" applyAlignment="1">
      <alignment horizontal="center"/>
    </xf>
    <xf numFmtId="0" fontId="86" fillId="0" borderId="15" xfId="13" applyFont="1" applyBorder="1" applyAlignment="1">
      <alignment horizontal="center"/>
    </xf>
    <xf numFmtId="0" fontId="86" fillId="0" borderId="14" xfId="13" applyFont="1" applyBorder="1" applyAlignment="1">
      <alignment horizontal="center"/>
    </xf>
    <xf numFmtId="4" fontId="86" fillId="0" borderId="3" xfId="13" applyNumberFormat="1" applyFont="1" applyBorder="1" applyAlignment="1">
      <alignment horizontal="center"/>
    </xf>
    <xf numFmtId="0" fontId="86" fillId="0" borderId="4" xfId="13" applyFont="1" applyBorder="1" applyAlignment="1">
      <alignment horizontal="center"/>
    </xf>
    <xf numFmtId="0" fontId="86" fillId="0" borderId="5" xfId="13" applyFont="1" applyBorder="1" applyAlignment="1">
      <alignment horizontal="center"/>
    </xf>
    <xf numFmtId="0" fontId="86" fillId="0" borderId="7" xfId="13" applyFont="1" applyBorder="1" applyAlignment="1">
      <alignment horizontal="center"/>
    </xf>
    <xf numFmtId="0" fontId="86" fillId="0" borderId="8" xfId="13" applyFont="1" applyBorder="1" applyAlignment="1">
      <alignment horizontal="center"/>
    </xf>
    <xf numFmtId="0" fontId="86" fillId="0" borderId="9" xfId="13" applyFont="1" applyBorder="1" applyAlignment="1">
      <alignment horizontal="center"/>
    </xf>
    <xf numFmtId="0" fontId="86" fillId="0" borderId="3" xfId="13" applyFont="1" applyBorder="1" applyAlignment="1">
      <alignment horizontal="center"/>
    </xf>
    <xf numFmtId="4" fontId="84" fillId="0" borderId="3" xfId="13" applyNumberFormat="1" applyFont="1" applyBorder="1" applyAlignment="1">
      <alignment horizontal="center"/>
    </xf>
    <xf numFmtId="0" fontId="84" fillId="0" borderId="4" xfId="13" applyFont="1" applyBorder="1" applyAlignment="1">
      <alignment horizontal="center"/>
    </xf>
    <xf numFmtId="0" fontId="84" fillId="0" borderId="5" xfId="13" applyFont="1" applyBorder="1" applyAlignment="1">
      <alignment horizontal="center"/>
    </xf>
    <xf numFmtId="0" fontId="83" fillId="0" borderId="0" xfId="13" applyFont="1" applyAlignment="1">
      <alignment horizontal="left" vertical="top"/>
    </xf>
    <xf numFmtId="0" fontId="83" fillId="0" borderId="16" xfId="13" applyFont="1" applyBorder="1" applyAlignment="1">
      <alignment horizontal="left" vertical="top"/>
    </xf>
    <xf numFmtId="0" fontId="15" fillId="0" borderId="3" xfId="13" applyFont="1" applyBorder="1" applyAlignment="1">
      <alignment horizontal="center" vertical="center"/>
    </xf>
    <xf numFmtId="0" fontId="15" fillId="0" borderId="4" xfId="13" applyFont="1" applyBorder="1" applyAlignment="1">
      <alignment horizontal="center" vertical="center"/>
    </xf>
    <xf numFmtId="49" fontId="9" fillId="0" borderId="4" xfId="13" applyNumberFormat="1" applyFont="1" applyBorder="1" applyAlignment="1">
      <alignment horizontal="center" vertical="center"/>
    </xf>
    <xf numFmtId="0" fontId="84" fillId="0" borderId="7" xfId="13" applyFont="1" applyBorder="1" applyAlignment="1">
      <alignment horizontal="center"/>
    </xf>
    <xf numFmtId="0" fontId="15" fillId="0" borderId="7" xfId="13" applyFont="1" applyBorder="1" applyAlignment="1">
      <alignment horizontal="center" vertical="center" wrapText="1"/>
    </xf>
    <xf numFmtId="0" fontId="15" fillId="0" borderId="8" xfId="13" applyFont="1" applyBorder="1" applyAlignment="1">
      <alignment horizontal="center" vertical="center"/>
    </xf>
    <xf numFmtId="0" fontId="15" fillId="0" borderId="11" xfId="13" applyFont="1" applyBorder="1" applyAlignment="1">
      <alignment horizontal="center" vertical="center"/>
    </xf>
    <xf numFmtId="0" fontId="15" fillId="0" borderId="0" xfId="13" applyFont="1" applyBorder="1" applyAlignment="1">
      <alignment horizontal="center" vertical="center"/>
    </xf>
    <xf numFmtId="0" fontId="15" fillId="0" borderId="13" xfId="13" applyFont="1" applyBorder="1" applyAlignment="1">
      <alignment horizontal="center" vertical="center"/>
    </xf>
    <xf numFmtId="0" fontId="15" fillId="0" borderId="15" xfId="13" applyFont="1" applyBorder="1" applyAlignment="1">
      <alignment horizontal="center" vertical="center"/>
    </xf>
    <xf numFmtId="0" fontId="85" fillId="0" borderId="7" xfId="13" applyFont="1" applyBorder="1" applyAlignment="1">
      <alignment horizontal="center" wrapText="1"/>
    </xf>
    <xf numFmtId="0" fontId="85" fillId="0" borderId="8" xfId="13" applyFont="1" applyBorder="1" applyAlignment="1">
      <alignment horizontal="center"/>
    </xf>
    <xf numFmtId="0" fontId="85" fillId="0" borderId="9" xfId="13" applyFont="1" applyBorder="1" applyAlignment="1">
      <alignment horizontal="center"/>
    </xf>
    <xf numFmtId="0" fontId="85" fillId="0" borderId="11" xfId="13" applyFont="1" applyBorder="1" applyAlignment="1">
      <alignment horizontal="center"/>
    </xf>
    <xf numFmtId="0" fontId="85" fillId="0" borderId="0" xfId="13" applyFont="1" applyBorder="1" applyAlignment="1">
      <alignment horizontal="center"/>
    </xf>
    <xf numFmtId="0" fontId="85" fillId="0" borderId="16" xfId="13" applyFont="1" applyBorder="1" applyAlignment="1">
      <alignment horizontal="center"/>
    </xf>
    <xf numFmtId="0" fontId="85" fillId="0" borderId="13" xfId="13" applyFont="1" applyBorder="1" applyAlignment="1">
      <alignment horizontal="center"/>
    </xf>
    <xf numFmtId="0" fontId="85" fillId="0" borderId="15" xfId="13" applyFont="1" applyBorder="1" applyAlignment="1">
      <alignment horizontal="center"/>
    </xf>
    <xf numFmtId="0" fontId="85" fillId="0" borderId="14" xfId="13" applyFont="1" applyBorder="1" applyAlignment="1">
      <alignment horizontal="center"/>
    </xf>
    <xf numFmtId="0" fontId="15" fillId="0" borderId="6" xfId="13" applyFont="1" applyBorder="1" applyAlignment="1">
      <alignment horizontal="left" vertical="top"/>
    </xf>
    <xf numFmtId="0" fontId="84" fillId="0" borderId="7" xfId="13" applyFont="1" applyBorder="1" applyAlignment="1">
      <alignment horizontal="center" wrapText="1"/>
    </xf>
    <xf numFmtId="0" fontId="84" fillId="0" borderId="3" xfId="13" applyFont="1" applyBorder="1" applyAlignment="1">
      <alignment horizontal="center"/>
    </xf>
    <xf numFmtId="0" fontId="9" fillId="0" borderId="4" xfId="13" applyFont="1" applyBorder="1" applyAlignment="1">
      <alignment horizontal="center"/>
    </xf>
    <xf numFmtId="0" fontId="107" fillId="0" borderId="6" xfId="13" applyFont="1" applyBorder="1" applyAlignment="1">
      <alignment horizontal="left" vertical="center" wrapText="1"/>
    </xf>
    <xf numFmtId="0" fontId="83" fillId="0" borderId="6" xfId="13" applyFont="1" applyBorder="1" applyAlignment="1">
      <alignment horizontal="left" vertical="center" wrapText="1"/>
    </xf>
    <xf numFmtId="0" fontId="44" fillId="0" borderId="6" xfId="13" applyFont="1" applyBorder="1" applyAlignment="1">
      <alignment horizontal="right" vertical="top"/>
    </xf>
    <xf numFmtId="0" fontId="15" fillId="0" borderId="7" xfId="13" applyFont="1" applyBorder="1" applyAlignment="1">
      <alignment horizontal="right" vertical="top"/>
    </xf>
    <xf numFmtId="0" fontId="15" fillId="0" borderId="8" xfId="13" applyFont="1" applyBorder="1" applyAlignment="1">
      <alignment horizontal="right" vertical="top"/>
    </xf>
    <xf numFmtId="0" fontId="15" fillId="0" borderId="9" xfId="13" applyFont="1" applyBorder="1" applyAlignment="1">
      <alignment horizontal="right" vertical="top"/>
    </xf>
    <xf numFmtId="0" fontId="15" fillId="0" borderId="13" xfId="13" applyFont="1" applyBorder="1" applyAlignment="1">
      <alignment horizontal="right" vertical="top"/>
    </xf>
    <xf numFmtId="0" fontId="15" fillId="0" borderId="15" xfId="13" applyFont="1" applyBorder="1" applyAlignment="1">
      <alignment horizontal="right" vertical="top"/>
    </xf>
    <xf numFmtId="0" fontId="15" fillId="0" borderId="14" xfId="13" applyFont="1" applyBorder="1" applyAlignment="1">
      <alignment horizontal="right" vertical="top"/>
    </xf>
    <xf numFmtId="0" fontId="9" fillId="0" borderId="4" xfId="13" applyNumberFormat="1" applyFont="1" applyBorder="1" applyAlignment="1">
      <alignment horizontal="center" vertical="center"/>
    </xf>
    <xf numFmtId="0" fontId="15" fillId="0" borderId="3" xfId="13" applyFont="1" applyBorder="1" applyAlignment="1">
      <alignment horizontal="right" vertical="top"/>
    </xf>
    <xf numFmtId="0" fontId="15" fillId="0" borderId="4" xfId="13" applyFont="1" applyBorder="1" applyAlignment="1">
      <alignment horizontal="right" vertical="top"/>
    </xf>
    <xf numFmtId="0" fontId="15" fillId="0" borderId="5" xfId="13" applyFont="1" applyBorder="1" applyAlignment="1">
      <alignment horizontal="right" vertical="top"/>
    </xf>
    <xf numFmtId="0" fontId="84" fillId="0" borderId="3" xfId="13" applyFont="1" applyBorder="1" applyAlignment="1">
      <alignment horizontal="left" vertical="center" wrapText="1"/>
    </xf>
    <xf numFmtId="0" fontId="84" fillId="0" borderId="4" xfId="13" applyFont="1" applyBorder="1" applyAlignment="1">
      <alignment horizontal="left" vertical="center" wrapText="1"/>
    </xf>
    <xf numFmtId="49" fontId="86" fillId="0" borderId="3" xfId="13" applyNumberFormat="1" applyFont="1" applyBorder="1" applyAlignment="1">
      <alignment horizontal="center" vertical="center"/>
    </xf>
    <xf numFmtId="49" fontId="86" fillId="0" borderId="4" xfId="13" applyNumberFormat="1" applyFont="1" applyBorder="1" applyAlignment="1">
      <alignment horizontal="center" vertical="center"/>
    </xf>
    <xf numFmtId="49" fontId="86" fillId="0" borderId="5" xfId="13" applyNumberFormat="1" applyFont="1" applyBorder="1" applyAlignment="1">
      <alignment horizontal="center" vertical="center"/>
    </xf>
    <xf numFmtId="0" fontId="15" fillId="0" borderId="3" xfId="13" applyFont="1" applyBorder="1" applyAlignment="1">
      <alignment horizontal="left" vertical="top"/>
    </xf>
    <xf numFmtId="0" fontId="15" fillId="0" borderId="4" xfId="13" applyFont="1" applyBorder="1" applyAlignment="1">
      <alignment horizontal="left" vertical="top"/>
    </xf>
    <xf numFmtId="0" fontId="15" fillId="0" borderId="5" xfId="13" applyFont="1" applyBorder="1" applyAlignment="1">
      <alignment horizontal="left" vertical="top"/>
    </xf>
    <xf numFmtId="0" fontId="44" fillId="0" borderId="3" xfId="13" applyFont="1" applyBorder="1" applyAlignment="1">
      <alignment horizontal="left" vertical="top"/>
    </xf>
    <xf numFmtId="0" fontId="44" fillId="0" borderId="4" xfId="13" applyFont="1" applyBorder="1" applyAlignment="1">
      <alignment horizontal="left" vertical="top"/>
    </xf>
    <xf numFmtId="0" fontId="44" fillId="0" borderId="5" xfId="13" applyFont="1" applyBorder="1" applyAlignment="1">
      <alignment horizontal="left" vertical="top"/>
    </xf>
    <xf numFmtId="0" fontId="87" fillId="0" borderId="3" xfId="13" applyFont="1" applyBorder="1" applyAlignment="1">
      <alignment horizontal="left" vertical="center" wrapText="1"/>
    </xf>
    <xf numFmtId="0" fontId="87" fillId="0" borderId="4" xfId="13" applyFont="1" applyBorder="1" applyAlignment="1">
      <alignment horizontal="left" vertical="center" wrapText="1"/>
    </xf>
    <xf numFmtId="0" fontId="44" fillId="0" borderId="3" xfId="13" applyFont="1" applyBorder="1" applyAlignment="1">
      <alignment horizontal="center" vertical="top"/>
    </xf>
    <xf numFmtId="0" fontId="44" fillId="0" borderId="4" xfId="13" applyFont="1" applyBorder="1" applyAlignment="1">
      <alignment horizontal="center" vertical="top"/>
    </xf>
    <xf numFmtId="0" fontId="44" fillId="0" borderId="5" xfId="13" applyFont="1" applyBorder="1" applyAlignment="1">
      <alignment horizontal="center" vertical="top"/>
    </xf>
    <xf numFmtId="0" fontId="9" fillId="0" borderId="0" xfId="13" applyFont="1" applyBorder="1" applyAlignment="1">
      <alignment horizontal="center" vertical="center"/>
    </xf>
    <xf numFmtId="0" fontId="9" fillId="0" borderId="0" xfId="13" applyFont="1" applyBorder="1" applyAlignment="1">
      <alignment horizontal="center"/>
    </xf>
    <xf numFmtId="0" fontId="83" fillId="0" borderId="3" xfId="13" applyFont="1" applyBorder="1" applyAlignment="1">
      <alignment horizontal="center" vertical="top" wrapText="1"/>
    </xf>
    <xf numFmtId="0" fontId="83" fillId="0" borderId="4" xfId="13" applyFont="1" applyBorder="1" applyAlignment="1">
      <alignment horizontal="center" vertical="top"/>
    </xf>
    <xf numFmtId="0" fontId="83" fillId="0" borderId="5" xfId="13" applyFont="1" applyBorder="1" applyAlignment="1">
      <alignment horizontal="center" vertical="top"/>
    </xf>
    <xf numFmtId="0" fontId="84" fillId="0" borderId="3" xfId="13" applyFont="1" applyBorder="1" applyAlignment="1">
      <alignment horizontal="center" vertical="center" wrapText="1"/>
    </xf>
    <xf numFmtId="0" fontId="84" fillId="0" borderId="4" xfId="13" applyFont="1" applyBorder="1" applyAlignment="1">
      <alignment horizontal="center" vertical="center"/>
    </xf>
    <xf numFmtId="0" fontId="84" fillId="0" borderId="5" xfId="13" applyFont="1" applyBorder="1" applyAlignment="1">
      <alignment horizontal="center" vertical="center"/>
    </xf>
    <xf numFmtId="49" fontId="83" fillId="0" borderId="3" xfId="13" applyNumberFormat="1" applyFont="1" applyBorder="1" applyAlignment="1">
      <alignment horizontal="center" vertical="center" wrapText="1"/>
    </xf>
    <xf numFmtId="49" fontId="83" fillId="0" borderId="4" xfId="13" applyNumberFormat="1" applyFont="1" applyBorder="1" applyAlignment="1">
      <alignment horizontal="center" vertical="center"/>
    </xf>
    <xf numFmtId="49" fontId="83" fillId="0" borderId="5" xfId="13" applyNumberFormat="1" applyFont="1" applyBorder="1" applyAlignment="1">
      <alignment horizontal="center" vertical="center"/>
    </xf>
    <xf numFmtId="2" fontId="84" fillId="0" borderId="3" xfId="13" applyNumberFormat="1" applyFont="1" applyBorder="1" applyAlignment="1">
      <alignment horizontal="center" vertical="center"/>
    </xf>
    <xf numFmtId="2" fontId="84" fillId="0" borderId="4" xfId="13" applyNumberFormat="1" applyFont="1" applyBorder="1" applyAlignment="1">
      <alignment horizontal="center" vertical="center"/>
    </xf>
    <xf numFmtId="2" fontId="84" fillId="0" borderId="5" xfId="13" applyNumberFormat="1" applyFont="1" applyBorder="1" applyAlignment="1">
      <alignment horizontal="center" vertical="center"/>
    </xf>
    <xf numFmtId="0" fontId="84" fillId="0" borderId="7" xfId="13" applyFont="1" applyBorder="1" applyAlignment="1">
      <alignment horizontal="center" vertical="center" wrapText="1"/>
    </xf>
    <xf numFmtId="0" fontId="84" fillId="0" borderId="8" xfId="13" applyFont="1" applyBorder="1" applyAlignment="1">
      <alignment horizontal="center" vertical="center"/>
    </xf>
    <xf numFmtId="0" fontId="84" fillId="0" borderId="9" xfId="13" applyFont="1" applyBorder="1" applyAlignment="1">
      <alignment horizontal="center" vertical="center"/>
    </xf>
    <xf numFmtId="2" fontId="9" fillId="0" borderId="0" xfId="13" applyNumberFormat="1" applyFont="1" applyBorder="1" applyAlignment="1">
      <alignment horizontal="center" vertical="center"/>
    </xf>
    <xf numFmtId="0" fontId="15" fillId="0" borderId="7" xfId="13" applyFont="1" applyBorder="1" applyAlignment="1">
      <alignment vertical="top"/>
    </xf>
    <xf numFmtId="0" fontId="15" fillId="0" borderId="8" xfId="13" applyFont="1" applyBorder="1" applyAlignment="1">
      <alignment vertical="top"/>
    </xf>
    <xf numFmtId="0" fontId="15" fillId="0" borderId="9" xfId="13" applyFont="1" applyBorder="1" applyAlignment="1">
      <alignment vertical="top"/>
    </xf>
    <xf numFmtId="0" fontId="15" fillId="0" borderId="13" xfId="13" applyFont="1" applyBorder="1" applyAlignment="1">
      <alignment vertical="top"/>
    </xf>
    <xf numFmtId="0" fontId="15" fillId="0" borderId="15" xfId="13" applyFont="1" applyBorder="1" applyAlignment="1">
      <alignment vertical="top"/>
    </xf>
    <xf numFmtId="0" fontId="15" fillId="0" borderId="14" xfId="13" applyFont="1" applyBorder="1" applyAlignment="1">
      <alignment vertical="top"/>
    </xf>
    <xf numFmtId="0" fontId="44" fillId="0" borderId="7" xfId="13" applyFont="1" applyBorder="1" applyAlignment="1">
      <alignment horizontal="left" vertical="top"/>
    </xf>
    <xf numFmtId="0" fontId="44" fillId="0" borderId="8" xfId="13" applyFont="1" applyBorder="1" applyAlignment="1">
      <alignment horizontal="left" vertical="top"/>
    </xf>
    <xf numFmtId="0" fontId="44" fillId="0" borderId="9" xfId="13" applyFont="1" applyBorder="1" applyAlignment="1">
      <alignment horizontal="left" vertical="top"/>
    </xf>
    <xf numFmtId="0" fontId="44" fillId="0" borderId="13" xfId="13" applyFont="1" applyBorder="1" applyAlignment="1">
      <alignment horizontal="left" vertical="top"/>
    </xf>
    <xf numFmtId="0" fontId="44" fillId="0" borderId="15" xfId="13" applyFont="1" applyBorder="1" applyAlignment="1">
      <alignment horizontal="left" vertical="top"/>
    </xf>
    <xf numFmtId="0" fontId="44" fillId="0" borderId="14" xfId="13" applyFont="1" applyBorder="1" applyAlignment="1">
      <alignment horizontal="left" vertical="top"/>
    </xf>
    <xf numFmtId="0" fontId="15" fillId="0" borderId="7" xfId="13" applyFont="1" applyBorder="1" applyAlignment="1">
      <alignment horizontal="left" vertical="top"/>
    </xf>
    <xf numFmtId="0" fontId="15" fillId="0" borderId="8" xfId="13" applyFont="1" applyBorder="1" applyAlignment="1">
      <alignment horizontal="left" vertical="top"/>
    </xf>
    <xf numFmtId="0" fontId="15" fillId="0" borderId="9" xfId="13" applyFont="1" applyBorder="1" applyAlignment="1">
      <alignment horizontal="left" vertical="top"/>
    </xf>
    <xf numFmtId="0" fontId="15" fillId="0" borderId="13" xfId="13" applyFont="1" applyBorder="1" applyAlignment="1">
      <alignment horizontal="left" vertical="top"/>
    </xf>
    <xf numFmtId="0" fontId="15" fillId="0" borderId="15" xfId="13" applyFont="1" applyBorder="1" applyAlignment="1">
      <alignment horizontal="left" vertical="top"/>
    </xf>
    <xf numFmtId="0" fontId="15" fillId="0" borderId="14" xfId="13" applyFont="1" applyBorder="1" applyAlignment="1">
      <alignment horizontal="left" vertical="top"/>
    </xf>
    <xf numFmtId="0" fontId="86" fillId="0" borderId="11" xfId="13" applyFont="1" applyBorder="1" applyAlignment="1">
      <alignment horizontal="center" vertical="center"/>
    </xf>
    <xf numFmtId="0" fontId="86" fillId="0" borderId="0" xfId="13" applyFont="1" applyBorder="1" applyAlignment="1">
      <alignment horizontal="center" vertical="center"/>
    </xf>
    <xf numFmtId="0" fontId="86" fillId="0" borderId="16" xfId="13" applyFont="1" applyBorder="1" applyAlignment="1">
      <alignment horizontal="center" vertical="center"/>
    </xf>
    <xf numFmtId="0" fontId="84" fillId="0" borderId="3" xfId="13" applyFont="1" applyBorder="1" applyAlignment="1">
      <alignment horizontal="left" vertical="top"/>
    </xf>
    <xf numFmtId="0" fontId="84" fillId="0" borderId="4" xfId="13" applyFont="1" applyBorder="1" applyAlignment="1">
      <alignment horizontal="left" vertical="top"/>
    </xf>
    <xf numFmtId="0" fontId="84" fillId="0" borderId="5" xfId="13" applyFont="1" applyBorder="1" applyAlignment="1">
      <alignment horizontal="left" vertical="top"/>
    </xf>
    <xf numFmtId="0" fontId="86" fillId="0" borderId="3" xfId="13" applyFont="1" applyBorder="1" applyAlignment="1">
      <alignment horizontal="left" vertical="top"/>
    </xf>
    <xf numFmtId="0" fontId="86" fillId="0" borderId="4" xfId="13" applyFont="1" applyBorder="1" applyAlignment="1">
      <alignment horizontal="left" vertical="top"/>
    </xf>
    <xf numFmtId="0" fontId="86" fillId="0" borderId="5" xfId="13" applyFont="1" applyBorder="1" applyAlignment="1">
      <alignment horizontal="left" vertical="top"/>
    </xf>
    <xf numFmtId="0" fontId="84" fillId="0" borderId="3" xfId="13" applyNumberFormat="1" applyFont="1" applyBorder="1" applyAlignment="1">
      <alignment horizontal="center" vertical="center"/>
    </xf>
    <xf numFmtId="0" fontId="84" fillId="0" borderId="4" xfId="13" applyNumberFormat="1" applyFont="1" applyBorder="1" applyAlignment="1">
      <alignment horizontal="center" vertical="center"/>
    </xf>
    <xf numFmtId="0" fontId="84" fillId="0" borderId="5" xfId="13" applyNumberFormat="1" applyFont="1" applyBorder="1" applyAlignment="1">
      <alignment horizontal="center" vertical="center"/>
    </xf>
    <xf numFmtId="49" fontId="84" fillId="0" borderId="7" xfId="13" applyNumberFormat="1" applyFont="1" applyBorder="1" applyAlignment="1">
      <alignment horizontal="center" vertical="center" wrapText="1"/>
    </xf>
    <xf numFmtId="0" fontId="9" fillId="0" borderId="16" xfId="13" applyFont="1" applyBorder="1" applyAlignment="1">
      <alignment horizontal="center" vertical="center"/>
    </xf>
    <xf numFmtId="0" fontId="9" fillId="0" borderId="20" xfId="13" applyFont="1" applyBorder="1" applyAlignment="1">
      <alignment horizontal="center"/>
    </xf>
    <xf numFmtId="2" fontId="9" fillId="0" borderId="16" xfId="13" applyNumberFormat="1" applyFont="1" applyBorder="1" applyAlignment="1">
      <alignment horizontal="center" vertical="center"/>
    </xf>
    <xf numFmtId="49" fontId="88" fillId="0" borderId="3" xfId="13" applyNumberFormat="1" applyFont="1" applyBorder="1" applyAlignment="1">
      <alignment horizontal="center" vertical="center"/>
    </xf>
    <xf numFmtId="49" fontId="88" fillId="0" borderId="4" xfId="13" applyNumberFormat="1" applyFont="1" applyBorder="1" applyAlignment="1">
      <alignment horizontal="center" vertical="center"/>
    </xf>
    <xf numFmtId="49" fontId="88" fillId="0" borderId="5" xfId="13" applyNumberFormat="1" applyFont="1" applyBorder="1" applyAlignment="1">
      <alignment horizontal="center" vertical="center"/>
    </xf>
    <xf numFmtId="0" fontId="44" fillId="0" borderId="3" xfId="13" applyFont="1" applyBorder="1" applyAlignment="1">
      <alignment horizontal="right" vertical="top"/>
    </xf>
    <xf numFmtId="0" fontId="44" fillId="0" borderId="4" xfId="13" applyFont="1" applyBorder="1" applyAlignment="1">
      <alignment horizontal="right" vertical="top"/>
    </xf>
    <xf numFmtId="0" fontId="44" fillId="0" borderId="5" xfId="13" applyFont="1" applyBorder="1" applyAlignment="1">
      <alignment horizontal="right" vertical="top"/>
    </xf>
    <xf numFmtId="0" fontId="88" fillId="0" borderId="3" xfId="13" applyFont="1" applyBorder="1" applyAlignment="1">
      <alignment horizontal="left" vertical="top"/>
    </xf>
    <xf numFmtId="0" fontId="88" fillId="0" borderId="4" xfId="13" applyFont="1" applyBorder="1" applyAlignment="1">
      <alignment horizontal="left" vertical="top"/>
    </xf>
    <xf numFmtId="0" fontId="88" fillId="0" borderId="5" xfId="13" applyFont="1" applyBorder="1" applyAlignment="1">
      <alignment horizontal="left" vertical="top"/>
    </xf>
    <xf numFmtId="0" fontId="88" fillId="0" borderId="3" xfId="13" applyFont="1" applyBorder="1" applyAlignment="1">
      <alignment horizontal="center" vertical="center"/>
    </xf>
    <xf numFmtId="0" fontId="88" fillId="0" borderId="4" xfId="13" applyFont="1" applyBorder="1" applyAlignment="1">
      <alignment horizontal="center" vertical="center"/>
    </xf>
    <xf numFmtId="0" fontId="88" fillId="0" borderId="5" xfId="13" applyFont="1" applyBorder="1" applyAlignment="1">
      <alignment horizontal="center" vertical="center"/>
    </xf>
    <xf numFmtId="0" fontId="86" fillId="0" borderId="3" xfId="13" applyFont="1" applyBorder="1" applyAlignment="1">
      <alignment horizontal="center" vertical="center"/>
    </xf>
    <xf numFmtId="0" fontId="86" fillId="0" borderId="4" xfId="13" applyFont="1" applyBorder="1" applyAlignment="1">
      <alignment horizontal="center" vertical="center"/>
    </xf>
    <xf numFmtId="0" fontId="86" fillId="0" borderId="5" xfId="13" applyFont="1" applyBorder="1" applyAlignment="1">
      <alignment horizontal="center" vertical="center"/>
    </xf>
    <xf numFmtId="0" fontId="86" fillId="0" borderId="3" xfId="13" applyFont="1" applyBorder="1" applyAlignment="1">
      <alignment horizontal="right" vertical="center"/>
    </xf>
    <xf numFmtId="0" fontId="86" fillId="0" borderId="4" xfId="13" applyFont="1" applyBorder="1" applyAlignment="1">
      <alignment horizontal="right" vertical="center"/>
    </xf>
    <xf numFmtId="0" fontId="86" fillId="0" borderId="5" xfId="13" applyFont="1" applyBorder="1" applyAlignment="1">
      <alignment horizontal="right" vertical="center"/>
    </xf>
    <xf numFmtId="0" fontId="83" fillId="0" borderId="6" xfId="13" applyFont="1" applyBorder="1" applyAlignment="1">
      <alignment horizontal="center" vertical="top" wrapText="1"/>
    </xf>
    <xf numFmtId="0" fontId="84" fillId="0" borderId="6" xfId="13" applyFont="1" applyBorder="1" applyAlignment="1">
      <alignment horizontal="center" vertical="center" wrapText="1"/>
    </xf>
    <xf numFmtId="49" fontId="83" fillId="0" borderId="6" xfId="13" applyNumberFormat="1" applyFont="1" applyBorder="1" applyAlignment="1">
      <alignment horizontal="center" vertical="center" wrapText="1"/>
    </xf>
    <xf numFmtId="2" fontId="84" fillId="0" borderId="6" xfId="13" applyNumberFormat="1" applyFont="1" applyBorder="1" applyAlignment="1">
      <alignment horizontal="center" vertical="center"/>
    </xf>
    <xf numFmtId="0" fontId="84" fillId="0" borderId="15" xfId="13" applyNumberFormat="1" applyFont="1" applyBorder="1" applyAlignment="1">
      <alignment horizontal="center" vertical="center"/>
    </xf>
    <xf numFmtId="0" fontId="84" fillId="0" borderId="14" xfId="13" applyNumberFormat="1" applyFont="1" applyBorder="1" applyAlignment="1">
      <alignment horizontal="center" vertical="center"/>
    </xf>
    <xf numFmtId="0" fontId="84" fillId="0" borderId="11" xfId="13" applyNumberFormat="1" applyFont="1" applyBorder="1" applyAlignment="1">
      <alignment horizontal="center" vertical="center" wrapText="1"/>
    </xf>
    <xf numFmtId="0" fontId="84" fillId="0" borderId="0" xfId="13" applyNumberFormat="1" applyFont="1" applyBorder="1" applyAlignment="1">
      <alignment horizontal="center" vertical="center"/>
    </xf>
    <xf numFmtId="0" fontId="84" fillId="0" borderId="16" xfId="13" applyNumberFormat="1" applyFont="1" applyBorder="1" applyAlignment="1">
      <alignment horizontal="center" vertical="center"/>
    </xf>
    <xf numFmtId="49" fontId="86" fillId="0" borderId="3" xfId="13" applyNumberFormat="1" applyFont="1" applyBorder="1" applyAlignment="1">
      <alignment horizontal="right" vertical="center"/>
    </xf>
    <xf numFmtId="49" fontId="86" fillId="0" borderId="4" xfId="13" applyNumberFormat="1" applyFont="1" applyBorder="1" applyAlignment="1">
      <alignment horizontal="right" vertical="center"/>
    </xf>
    <xf numFmtId="49" fontId="86" fillId="0" borderId="5" xfId="13" applyNumberFormat="1" applyFont="1" applyBorder="1" applyAlignment="1">
      <alignment horizontal="right" vertical="center"/>
    </xf>
    <xf numFmtId="0" fontId="84" fillId="0" borderId="15" xfId="13" applyNumberFormat="1" applyFont="1" applyBorder="1" applyAlignment="1">
      <alignment horizontal="center" vertical="center" wrapText="1"/>
    </xf>
  </cellXfs>
  <cellStyles count="19">
    <cellStyle name="Hypertextové prepojenie" xfId="2" builtinId="8"/>
    <cellStyle name="Normal_vzorvykazov98" xfId="3" xr:uid="{00000000-0005-0000-0000-000001000000}"/>
    <cellStyle name="Normálna" xfId="0" builtinId="0"/>
    <cellStyle name="Normálna 2" xfId="8" xr:uid="{00000000-0005-0000-0000-000002000000}"/>
    <cellStyle name="Normálna 2 2" xfId="13" xr:uid="{00000000-0005-0000-0000-000003000000}"/>
    <cellStyle name="Normálna 3" xfId="15" xr:uid="{00000000-0005-0000-0000-000004000000}"/>
    <cellStyle name="normálne_hk" xfId="5" xr:uid="{00000000-0005-0000-0000-000006000000}"/>
    <cellStyle name="normálne_phE6" xfId="12" xr:uid="{00000000-0005-0000-0000-000007000000}"/>
    <cellStyle name="Normální 2" xfId="1" xr:uid="{00000000-0005-0000-0000-000008000000}"/>
    <cellStyle name="normální 4" xfId="7" xr:uid="{00000000-0005-0000-0000-000009000000}"/>
    <cellStyle name="Normální 6" xfId="9" xr:uid="{00000000-0005-0000-0000-00000A000000}"/>
    <cellStyle name="normální_hk" xfId="6" xr:uid="{00000000-0005-0000-0000-00000B000000}"/>
    <cellStyle name="normální_List1" xfId="4" xr:uid="{00000000-0005-0000-0000-00000C000000}"/>
    <cellStyle name="normální_výkazy-5-let" xfId="14" xr:uid="{00000000-0005-0000-0000-00000D000000}"/>
    <cellStyle name="normální_VýkazZaZPLNY" xfId="16" xr:uid="{00000000-0005-0000-0000-00000E000000}"/>
    <cellStyle name="Percentá 3" xfId="17" xr:uid="{00000000-0005-0000-0000-00000F000000}"/>
    <cellStyle name="Poznámka 2" xfId="11" xr:uid="{00000000-0005-0000-0000-000010000000}"/>
    <cellStyle name="Procenta 2" xfId="18" xr:uid="{00000000-0005-0000-0000-000011000000}"/>
    <cellStyle name="Správně 2" xfId="10" xr:uid="{00000000-0005-0000-0000-000012000000}"/>
  </cellStyles>
  <dxfs count="0"/>
  <tableStyles count="0" defaultTableStyle="TableStyleMedium2" defaultPivotStyle="PivotStyleLight16"/>
  <colors>
    <mruColors>
      <color rgb="FF0000CC"/>
      <color rgb="FF31A0B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5.png"/><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5.png"/><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5.png"/><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9.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13</xdr:col>
      <xdr:colOff>438150</xdr:colOff>
      <xdr:row>8</xdr:row>
      <xdr:rowOff>114300</xdr:rowOff>
    </xdr:from>
    <xdr:to>
      <xdr:col>17</xdr:col>
      <xdr:colOff>409271</xdr:colOff>
      <xdr:row>14</xdr:row>
      <xdr:rowOff>66552</xdr:rowOff>
    </xdr:to>
    <xdr:pic>
      <xdr:nvPicPr>
        <xdr:cNvPr id="2" name="Obráze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400925" y="1485900"/>
          <a:ext cx="2428571" cy="9809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9</xdr:col>
      <xdr:colOff>7819</xdr:colOff>
      <xdr:row>1</xdr:row>
      <xdr:rowOff>105383</xdr:rowOff>
    </xdr:from>
    <xdr:to>
      <xdr:col>34</xdr:col>
      <xdr:colOff>20542</xdr:colOff>
      <xdr:row>2</xdr:row>
      <xdr:rowOff>3007</xdr:rowOff>
    </xdr:to>
    <xdr:pic>
      <xdr:nvPicPr>
        <xdr:cNvPr id="3" name="Obrázek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263170" y="154021"/>
          <a:ext cx="722032" cy="221880"/>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3"/>
        <a:stretch>
          <a:fillRect/>
        </a:stretch>
      </xdr:blipFill>
      <xdr:spPr>
        <a:xfrm>
          <a:off x="320894" y="8968609"/>
          <a:ext cx="685800"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94029</xdr:rowOff>
    </xdr:from>
    <xdr:to>
      <xdr:col>33</xdr:col>
      <xdr:colOff>4330</xdr:colOff>
      <xdr:row>2</xdr:row>
      <xdr:rowOff>3377</xdr:rowOff>
    </xdr:to>
    <xdr:pic>
      <xdr:nvPicPr>
        <xdr:cNvPr id="3" name="Obrázek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232127" y="141654"/>
          <a:ext cx="772328"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3"/>
        <a:stretch>
          <a:fillRect/>
        </a:stretch>
      </xdr:blipFill>
      <xdr:spPr>
        <a:xfrm>
          <a:off x="292318" y="9368659"/>
          <a:ext cx="685801" cy="794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3"/>
        <a:stretch>
          <a:fillRect/>
        </a:stretch>
      </xdr:blipFill>
      <xdr:spPr>
        <a:xfrm>
          <a:off x="297647" y="9400636"/>
          <a:ext cx="528142" cy="582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3"/>
        <a:stretch>
          <a:fillRect/>
        </a:stretch>
      </xdr:blipFill>
      <xdr:spPr>
        <a:xfrm>
          <a:off x="314325" y="9236433"/>
          <a:ext cx="469253" cy="563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3"/>
        <a:stretch>
          <a:fillRect/>
        </a:stretch>
      </xdr:blipFill>
      <xdr:spPr>
        <a:xfrm>
          <a:off x="329513" y="9226561"/>
          <a:ext cx="468494" cy="563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a:stretch>
          <a:fillRect/>
        </a:stretch>
      </xdr:blipFill>
      <xdr:spPr>
        <a:xfrm>
          <a:off x="232954" y="9473565"/>
          <a:ext cx="453798" cy="54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a16="http://schemas.microsoft.com/office/drawing/2014/main" id="{00000000-0008-0000-06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40</xdr:row>
      <xdr:rowOff>158563</xdr:rowOff>
    </xdr:to>
    <xdr:pic>
      <xdr:nvPicPr>
        <xdr:cNvPr id="3" name="Obrázok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a16="http://schemas.microsoft.com/office/drawing/2014/main" id="{00000000-0008-0000-06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a16="http://schemas.microsoft.com/office/drawing/2014/main" id="{00000000-0008-0000-06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62</xdr:col>
      <xdr:colOff>22787</xdr:colOff>
      <xdr:row>9</xdr:row>
      <xdr:rowOff>5445</xdr:rowOff>
    </xdr:to>
    <xdr:pic>
      <xdr:nvPicPr>
        <xdr:cNvPr id="6" name="Obrázok 3">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3"/>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a16="http://schemas.microsoft.com/office/drawing/2014/main" id="{00000000-0008-0000-06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id="{00000000-0008-0000-06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81</xdr:col>
      <xdr:colOff>38465</xdr:colOff>
      <xdr:row>17</xdr:row>
      <xdr:rowOff>27037</xdr:rowOff>
    </xdr:to>
    <xdr:pic>
      <xdr:nvPicPr>
        <xdr:cNvPr id="14" name="Obrázok 10">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a16="http://schemas.microsoft.com/office/drawing/2014/main" id="{00000000-0008-0000-06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a16="http://schemas.microsoft.com/office/drawing/2014/main" id="{00000000-0008-0000-06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a16="http://schemas.microsoft.com/office/drawing/2014/main" id="{00000000-0008-0000-06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82753</xdr:colOff>
      <xdr:row>0</xdr:row>
      <xdr:rowOff>7620</xdr:rowOff>
    </xdr:from>
    <xdr:to>
      <xdr:col>51</xdr:col>
      <xdr:colOff>670561</xdr:colOff>
      <xdr:row>1</xdr:row>
      <xdr:rowOff>273865</xdr:rowOff>
    </xdr:to>
    <xdr:pic>
      <xdr:nvPicPr>
        <xdr:cNvPr id="2" name="Obrázek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203" y="7620"/>
          <a:ext cx="5826558" cy="61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46</xdr:col>
      <xdr:colOff>495300</xdr:colOff>
      <xdr:row>4</xdr:row>
      <xdr:rowOff>123825</xdr:rowOff>
    </xdr:from>
    <xdr:to>
      <xdr:col>49</xdr:col>
      <xdr:colOff>66675</xdr:colOff>
      <xdr:row>7</xdr:row>
      <xdr:rowOff>38100</xdr:rowOff>
    </xdr:to>
    <xdr:sp macro="" textlink="">
      <xdr:nvSpPr>
        <xdr:cNvPr id="3" name="Obdélník 2">
          <a:extLst>
            <a:ext uri="{FF2B5EF4-FFF2-40B4-BE49-F238E27FC236}">
              <a16:creationId xmlns:a16="http://schemas.microsoft.com/office/drawing/2014/main" id="{00000000-0008-0000-0700-000003000000}"/>
            </a:ext>
          </a:extLst>
        </xdr:cNvPr>
        <xdr:cNvSpPr/>
      </xdr:nvSpPr>
      <xdr:spPr>
        <a:xfrm>
          <a:off x="7753350" y="1114425"/>
          <a:ext cx="271462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71</xdr:col>
      <xdr:colOff>19050</xdr:colOff>
      <xdr:row>5</xdr:row>
      <xdr:rowOff>220795</xdr:rowOff>
    </xdr:from>
    <xdr:to>
      <xdr:col>80</xdr:col>
      <xdr:colOff>568138</xdr:colOff>
      <xdr:row>18</xdr:row>
      <xdr:rowOff>289289</xdr:rowOff>
    </xdr:to>
    <xdr:sp macro="" textlink="">
      <xdr:nvSpPr>
        <xdr:cNvPr id="2" name="Obdĺžnik 1">
          <a:extLst>
            <a:ext uri="{FF2B5EF4-FFF2-40B4-BE49-F238E27FC236}">
              <a16:creationId xmlns:a16="http://schemas.microsoft.com/office/drawing/2014/main" id="{00000000-0008-0000-0800-000002000000}"/>
            </a:ext>
          </a:extLst>
        </xdr:cNvPr>
        <xdr:cNvSpPr/>
      </xdr:nvSpPr>
      <xdr:spPr>
        <a:xfrm>
          <a:off x="6534150" y="1144720"/>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96666</xdr:rowOff>
    </xdr:from>
    <xdr:to>
      <xdr:col>81</xdr:col>
      <xdr:colOff>382206</xdr:colOff>
      <xdr:row>19</xdr:row>
      <xdr:rowOff>67588</xdr:rowOff>
    </xdr:to>
    <xdr:pic>
      <xdr:nvPicPr>
        <xdr:cNvPr id="3" name="Obrázok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72675" y="2363616"/>
          <a:ext cx="2734881" cy="2323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71</xdr:col>
      <xdr:colOff>47625</xdr:colOff>
      <xdr:row>0</xdr:row>
      <xdr:rowOff>77320</xdr:rowOff>
    </xdr:from>
    <xdr:to>
      <xdr:col>128</xdr:col>
      <xdr:colOff>54621</xdr:colOff>
      <xdr:row>5</xdr:row>
      <xdr:rowOff>168429</xdr:rowOff>
    </xdr:to>
    <xdr:sp macro="" textlink="">
      <xdr:nvSpPr>
        <xdr:cNvPr id="4" name="Obdĺžnik 2">
          <a:extLst>
            <a:ext uri="{FF2B5EF4-FFF2-40B4-BE49-F238E27FC236}">
              <a16:creationId xmlns:a16="http://schemas.microsoft.com/office/drawing/2014/main" id="{00000000-0008-0000-0800-000004000000}"/>
            </a:ext>
          </a:extLst>
        </xdr:cNvPr>
        <xdr:cNvSpPr/>
      </xdr:nvSpPr>
      <xdr:spPr>
        <a:xfrm>
          <a:off x="6562725" y="773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4459377" y="82833"/>
          <a:ext cx="1005449" cy="263112"/>
        </a:xfrm>
        <a:prstGeom prst="rect">
          <a:avLst/>
        </a:prstGeom>
      </xdr:spPr>
    </xdr:pic>
    <xdr:clientData/>
  </xdr:twoCellAnchor>
  <xdr:twoCellAnchor editAs="oneCell">
    <xdr:from>
      <xdr:col>8</xdr:col>
      <xdr:colOff>5602</xdr:colOff>
      <xdr:row>1</xdr:row>
      <xdr:rowOff>91823</xdr:rowOff>
    </xdr:from>
    <xdr:to>
      <xdr:col>33</xdr:col>
      <xdr:colOff>18708</xdr:colOff>
      <xdr:row>2</xdr:row>
      <xdr:rowOff>2396</xdr:rowOff>
    </xdr:to>
    <xdr:pic>
      <xdr:nvPicPr>
        <xdr:cNvPr id="3" name="Obrázek 4">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206885" y="138549"/>
          <a:ext cx="731974" cy="234064"/>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3"/>
        <a:stretch>
          <a:fillRect/>
        </a:stretch>
      </xdr:blipFill>
      <xdr:spPr>
        <a:xfrm>
          <a:off x="305457" y="9435990"/>
          <a:ext cx="685799" cy="77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stretch>
          <a:fillRect/>
        </a:stretch>
      </xdr:blipFill>
      <xdr:spPr>
        <a:xfrm>
          <a:off x="324507" y="9442559"/>
          <a:ext cx="685799"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3"/>
        <a:stretch>
          <a:fillRect/>
        </a:stretch>
      </xdr:blipFill>
      <xdr:spPr>
        <a:xfrm>
          <a:off x="327463" y="9455697"/>
          <a:ext cx="685800" cy="771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3"/>
        <a:stretch>
          <a:fillRect/>
        </a:stretch>
      </xdr:blipFill>
      <xdr:spPr>
        <a:xfrm>
          <a:off x="331677" y="9419134"/>
          <a:ext cx="685800" cy="7696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8</xdr:col>
      <xdr:colOff>10686</xdr:colOff>
      <xdr:row>1</xdr:row>
      <xdr:rowOff>85686</xdr:rowOff>
    </xdr:from>
    <xdr:to>
      <xdr:col>33</xdr:col>
      <xdr:colOff>22915</xdr:colOff>
      <xdr:row>1</xdr:row>
      <xdr:rowOff>319750</xdr:rowOff>
    </xdr:to>
    <xdr:pic>
      <xdr:nvPicPr>
        <xdr:cNvPr id="3" name="Obrázek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233710" y="132149"/>
          <a:ext cx="709181" cy="234064"/>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3"/>
        <a:stretch>
          <a:fillRect/>
        </a:stretch>
      </xdr:blipFill>
      <xdr:spPr>
        <a:xfrm>
          <a:off x="356038" y="9429717"/>
          <a:ext cx="685800" cy="771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financna%20analyza\finaaudit\Vykazy.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INA2014%20FM%20UK%20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v>0</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021"/>
      <sheetName val="022"/>
      <sheetName val="699"/>
      <sheetName val="Tranformacia"/>
      <sheetName val="687"/>
    </sheetNames>
    <sheetDataSet>
      <sheetData sheetId="0"/>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B1">
            <v>3</v>
          </cell>
        </row>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Q16"/>
  <sheetViews>
    <sheetView workbookViewId="0">
      <selection activeCell="B19" sqref="B19"/>
    </sheetView>
  </sheetViews>
  <sheetFormatPr defaultRowHeight="12.75" x14ac:dyDescent="0.2"/>
  <cols>
    <col min="1" max="1" width="35.28515625" style="3" customWidth="1"/>
    <col min="2" max="2" width="50.7109375" style="3" customWidth="1"/>
    <col min="3" max="3" width="9.140625" style="3"/>
    <col min="4" max="4" width="24.42578125" style="3" bestFit="1" customWidth="1"/>
    <col min="5" max="16384" width="9.140625" style="3"/>
  </cols>
  <sheetData>
    <row r="1" spans="1:17" x14ac:dyDescent="0.2">
      <c r="B1" s="728" t="s">
        <v>5307</v>
      </c>
      <c r="Q1" s="4"/>
    </row>
    <row r="2" spans="1:17" ht="13.5" thickBot="1" x14ac:dyDescent="0.25">
      <c r="A2" s="56" t="s">
        <v>0</v>
      </c>
      <c r="B2" s="729" t="s">
        <v>1</v>
      </c>
    </row>
    <row r="3" spans="1:17" ht="16.5" thickBot="1" x14ac:dyDescent="0.3">
      <c r="A3" s="3" t="s">
        <v>2</v>
      </c>
      <c r="B3" s="735" t="s">
        <v>5315</v>
      </c>
    </row>
    <row r="4" spans="1:17" ht="16.5" thickBot="1" x14ac:dyDescent="0.3">
      <c r="A4" s="3" t="s">
        <v>3</v>
      </c>
      <c r="B4" s="734" t="s">
        <v>5314</v>
      </c>
    </row>
    <row r="5" spans="1:17" ht="16.5" thickBot="1" x14ac:dyDescent="0.3">
      <c r="A5" s="3" t="s">
        <v>4</v>
      </c>
      <c r="B5" s="735" t="s">
        <v>3351</v>
      </c>
      <c r="C5" s="743" t="str">
        <f>IFERROR(VLOOKUP(B5,SKNACE!A1:B642,2,0),"")</f>
        <v>Výroba kovových konštrukcií a ich častí</v>
      </c>
      <c r="D5" s="744"/>
    </row>
    <row r="6" spans="1:17" ht="27" thickBot="1" x14ac:dyDescent="0.3">
      <c r="A6" s="730" t="s">
        <v>6</v>
      </c>
      <c r="B6" s="735" t="s">
        <v>5316</v>
      </c>
    </row>
    <row r="7" spans="1:17" ht="16.5" thickBot="1" x14ac:dyDescent="0.3">
      <c r="A7" s="731" t="s">
        <v>7</v>
      </c>
      <c r="B7" s="735" t="s">
        <v>5317</v>
      </c>
    </row>
    <row r="8" spans="1:17" ht="16.5" thickBot="1" x14ac:dyDescent="0.3">
      <c r="A8" s="3" t="s">
        <v>8</v>
      </c>
      <c r="B8" s="735" t="s">
        <v>5318</v>
      </c>
    </row>
    <row r="9" spans="1:17" ht="16.5" thickBot="1" x14ac:dyDescent="0.3">
      <c r="A9" s="3" t="s">
        <v>9</v>
      </c>
      <c r="B9" s="735" t="s">
        <v>5319</v>
      </c>
    </row>
    <row r="10" spans="1:17" ht="16.5" thickBot="1" x14ac:dyDescent="0.3">
      <c r="A10" s="3" t="s">
        <v>10</v>
      </c>
      <c r="B10" s="735" t="s">
        <v>5338</v>
      </c>
    </row>
    <row r="11" spans="1:17" ht="16.5" thickBot="1" x14ac:dyDescent="0.3">
      <c r="A11" s="3" t="s">
        <v>11</v>
      </c>
      <c r="B11" s="735"/>
    </row>
    <row r="12" spans="1:17" ht="16.5" thickBot="1" x14ac:dyDescent="0.3">
      <c r="A12" s="3" t="s">
        <v>12</v>
      </c>
      <c r="B12" s="736" t="s">
        <v>5339</v>
      </c>
    </row>
    <row r="13" spans="1:17" ht="16.5" thickBot="1" x14ac:dyDescent="0.3">
      <c r="A13" s="3" t="s">
        <v>13</v>
      </c>
      <c r="B13" s="737">
        <v>43100</v>
      </c>
    </row>
    <row r="14" spans="1:17" ht="16.5" thickBot="1" x14ac:dyDescent="0.3">
      <c r="A14" s="3" t="s">
        <v>14</v>
      </c>
      <c r="B14" s="737"/>
    </row>
    <row r="15" spans="1:17" ht="16.5" thickBot="1" x14ac:dyDescent="0.3">
      <c r="A15" s="3" t="s">
        <v>15</v>
      </c>
      <c r="B15" s="737">
        <v>43100</v>
      </c>
    </row>
    <row r="16" spans="1:17" ht="27" thickBot="1" x14ac:dyDescent="0.3">
      <c r="A16" s="730" t="s">
        <v>16</v>
      </c>
      <c r="B16" s="738" t="s">
        <v>5343</v>
      </c>
    </row>
  </sheetData>
  <sheetProtection algorithmName="SHA-512" hashValue="eZrOeY3lyjTIQc4UgtJ8Q3BZBwPSzRjdMQxZC2XrouxrhT7IB1CTI7DvS9yKZ1EWrtd9U77UFbIjuJF1fTxTTg==" saltValue="Gxv57qHYpZwpyF48Njs5uw==" spinCount="100000" sheet="1" objects="1" scenarios="1"/>
  <mergeCells count="1">
    <mergeCell ref="C5:D5"/>
  </mergeCells>
  <pageMargins left="0.7" right="0.7" top="0.78740157499999996" bottom="0.78740157499999996" header="0.3" footer="0.3"/>
  <pageSetup paperSize="9"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2"/>
  <sheetViews>
    <sheetView topLeftCell="XFD172" workbookViewId="0">
      <selection activeCell="B178" sqref="B178"/>
    </sheetView>
  </sheetViews>
  <sheetFormatPr defaultColWidth="0" defaultRowHeight="15" outlineLevelRow="1" x14ac:dyDescent="0.25"/>
  <cols>
    <col min="1" max="1" width="8.7109375" style="645" hidden="1" customWidth="1"/>
    <col min="2" max="2" width="46.7109375" style="645" hidden="1" customWidth="1"/>
    <col min="3" max="3" width="11.140625" style="645" hidden="1" customWidth="1"/>
    <col min="4" max="4" width="19.28515625" style="645" hidden="1" customWidth="1"/>
    <col min="5" max="5" width="14.42578125" style="645" hidden="1" customWidth="1"/>
    <col min="6" max="6" width="16.42578125" style="645" hidden="1" customWidth="1"/>
    <col min="7" max="16384" width="8.85546875" style="567" hidden="1"/>
  </cols>
  <sheetData>
    <row r="1" spans="1:6" ht="16.5" thickTop="1" thickBot="1" x14ac:dyDescent="0.3">
      <c r="A1" s="564" t="s">
        <v>5094</v>
      </c>
      <c r="B1" s="565" t="s">
        <v>5095</v>
      </c>
      <c r="C1" s="566">
        <v>2017</v>
      </c>
      <c r="D1" s="566">
        <v>2016</v>
      </c>
      <c r="E1" s="566">
        <v>2015</v>
      </c>
      <c r="F1" s="566">
        <v>2014</v>
      </c>
    </row>
    <row r="2" spans="1:6" ht="17.25" thickTop="1" thickBot="1" x14ac:dyDescent="0.3">
      <c r="A2" s="568" t="s">
        <v>5096</v>
      </c>
      <c r="B2" s="569"/>
      <c r="C2" s="570"/>
      <c r="D2" s="569"/>
      <c r="E2" s="569"/>
      <c r="F2" s="569"/>
    </row>
    <row r="3" spans="1:6" ht="15.75" outlineLevel="1" thickTop="1" x14ac:dyDescent="0.25">
      <c r="A3" s="571" t="s">
        <v>5094</v>
      </c>
      <c r="B3" s="572" t="s">
        <v>5095</v>
      </c>
      <c r="C3" s="573">
        <v>1</v>
      </c>
      <c r="D3" s="573">
        <f t="shared" ref="D3:F3" si="0">SUM(C3+1)</f>
        <v>2</v>
      </c>
      <c r="E3" s="573">
        <f t="shared" si="0"/>
        <v>3</v>
      </c>
      <c r="F3" s="573">
        <f t="shared" si="0"/>
        <v>4</v>
      </c>
    </row>
    <row r="4" spans="1:6" outlineLevel="1" x14ac:dyDescent="0.25">
      <c r="A4" s="574">
        <v>1</v>
      </c>
      <c r="B4" s="575" t="s">
        <v>5097</v>
      </c>
      <c r="C4" s="576">
        <f>SUM(C35+C20+C5)</f>
        <v>5623755</v>
      </c>
      <c r="D4" s="576">
        <f>SUM(D35+D20+D5)</f>
        <v>5514831</v>
      </c>
      <c r="E4" s="576">
        <f t="shared" ref="E4:F4" si="1">E5+E20+E35</f>
        <v>427893</v>
      </c>
      <c r="F4" s="576">
        <f t="shared" si="1"/>
        <v>402485</v>
      </c>
    </row>
    <row r="5" spans="1:6" outlineLevel="1" x14ac:dyDescent="0.25">
      <c r="A5" s="577">
        <v>2</v>
      </c>
      <c r="B5" s="578" t="s">
        <v>5098</v>
      </c>
      <c r="C5" s="579">
        <f>SUM(C16+C11+C6)</f>
        <v>2341033</v>
      </c>
      <c r="D5" s="579">
        <f>SUM(D16+D11+D6)</f>
        <v>2514123</v>
      </c>
      <c r="E5" s="579">
        <f>SUM(E16+E11+E6)</f>
        <v>88671</v>
      </c>
      <c r="F5" s="579">
        <f t="shared" ref="F5" si="2">F6+F11+F16</f>
        <v>86340</v>
      </c>
    </row>
    <row r="6" spans="1:6" outlineLevel="1" x14ac:dyDescent="0.25">
      <c r="A6" s="577">
        <v>3</v>
      </c>
      <c r="B6" s="580" t="s">
        <v>1431</v>
      </c>
      <c r="C6" s="579">
        <f>SUM(SUVAHAVUJ!N5)</f>
        <v>9362</v>
      </c>
      <c r="D6" s="579">
        <f>SUM(SUVAHAVUJ!X5)</f>
        <v>19935</v>
      </c>
      <c r="E6" s="579">
        <f>SUM('[7]021'!E5)</f>
        <v>0</v>
      </c>
      <c r="F6" s="579">
        <f>SUM('[7]021'!D5)</f>
        <v>0</v>
      </c>
    </row>
    <row r="7" spans="1:6" outlineLevel="1" x14ac:dyDescent="0.25">
      <c r="A7" s="577">
        <v>4</v>
      </c>
      <c r="B7" s="580" t="s">
        <v>5099</v>
      </c>
      <c r="C7" s="581">
        <f>SUM(SUVAHAVUJ!N7)</f>
        <v>9362</v>
      </c>
      <c r="D7" s="581">
        <f>SUM(SUVAHAVUJ!X7)</f>
        <v>19935</v>
      </c>
      <c r="E7" s="581">
        <f>SUM('[7]021'!E7)</f>
        <v>0</v>
      </c>
      <c r="F7" s="581">
        <f>SUM('[7]021'!D7)</f>
        <v>0</v>
      </c>
    </row>
    <row r="8" spans="1:6" outlineLevel="1" x14ac:dyDescent="0.25">
      <c r="A8" s="577">
        <v>5</v>
      </c>
      <c r="B8" s="580" t="s">
        <v>5100</v>
      </c>
      <c r="C8" s="581">
        <f>SUM(SUVAHAVUJ!N8)</f>
        <v>0</v>
      </c>
      <c r="D8" s="581">
        <f>SUM(SUVAHAVUJ!X8)</f>
        <v>0</v>
      </c>
      <c r="E8" s="581">
        <f>SUM('[7]021'!E8)</f>
        <v>0</v>
      </c>
      <c r="F8" s="581">
        <f>SUM('[7]021'!D8)</f>
        <v>0</v>
      </c>
    </row>
    <row r="9" spans="1:6" outlineLevel="1" x14ac:dyDescent="0.25">
      <c r="A9" s="577">
        <v>6</v>
      </c>
      <c r="B9" s="580" t="s">
        <v>5101</v>
      </c>
      <c r="C9" s="581">
        <f>SUM(SUVAHAVUJ!N10)</f>
        <v>0</v>
      </c>
      <c r="D9" s="581">
        <f>SUM(SUVAHAVUJ!X10)</f>
        <v>0</v>
      </c>
      <c r="E9" s="581">
        <f>SUM('[7]021'!D10)</f>
        <v>0</v>
      </c>
      <c r="F9" s="581">
        <f>SUM('[7]021'!E10)</f>
        <v>0</v>
      </c>
    </row>
    <row r="10" spans="1:6" outlineLevel="1" x14ac:dyDescent="0.25">
      <c r="A10" s="577">
        <v>7</v>
      </c>
      <c r="B10" s="580" t="s">
        <v>5102</v>
      </c>
      <c r="C10" s="581">
        <f>SUM(SUVAHAVUJ!N11)</f>
        <v>0</v>
      </c>
      <c r="D10" s="581">
        <f>SUM(SUVAHAVUJ!X11)</f>
        <v>0</v>
      </c>
      <c r="E10" s="581">
        <f>SUM('[7]021'!E11)</f>
        <v>0</v>
      </c>
      <c r="F10" s="581">
        <f>SUM('[7]021'!D11)</f>
        <v>0</v>
      </c>
    </row>
    <row r="11" spans="1:6" outlineLevel="1" x14ac:dyDescent="0.25">
      <c r="A11" s="577">
        <v>8</v>
      </c>
      <c r="B11" s="582" t="s">
        <v>1472</v>
      </c>
      <c r="C11" s="579">
        <f>SUM(SUVAHAVUJ!N13)</f>
        <v>2331671</v>
      </c>
      <c r="D11" s="579">
        <f>SUM(SUVAHAVUJ!X13)</f>
        <v>2494188</v>
      </c>
      <c r="E11" s="579">
        <f>SUM('[7]021'!E13)</f>
        <v>88671</v>
      </c>
      <c r="F11" s="579">
        <f>SUM('[7]021'!D13)</f>
        <v>86340</v>
      </c>
    </row>
    <row r="12" spans="1:6" outlineLevel="1" x14ac:dyDescent="0.25">
      <c r="A12" s="577">
        <v>9</v>
      </c>
      <c r="B12" s="583" t="s">
        <v>5103</v>
      </c>
      <c r="C12" s="581">
        <f>SUM(SUVAHAVUJ!N14)</f>
        <v>133117</v>
      </c>
      <c r="D12" s="581">
        <f>SUM(SUVAHAVUJ!X14)</f>
        <v>133117</v>
      </c>
      <c r="E12" s="581">
        <f>SUM('[7]021'!E14)</f>
        <v>0</v>
      </c>
      <c r="F12" s="581">
        <f>SUM('[7]021'!D14)</f>
        <v>0</v>
      </c>
    </row>
    <row r="13" spans="1:6" outlineLevel="1" x14ac:dyDescent="0.25">
      <c r="A13" s="577">
        <v>10</v>
      </c>
      <c r="B13" s="583" t="s">
        <v>5104</v>
      </c>
      <c r="C13" s="581">
        <f>SUM(SUVAHAVUJ!N15)</f>
        <v>485080</v>
      </c>
      <c r="D13" s="581">
        <f>SUM(SUVAHAVUJ!X15)</f>
        <v>519536</v>
      </c>
      <c r="E13" s="581">
        <f>SUM('[7]021'!E15)</f>
        <v>0</v>
      </c>
      <c r="F13" s="581">
        <f>SUM('[7]021'!D15)</f>
        <v>0</v>
      </c>
    </row>
    <row r="14" spans="1:6" outlineLevel="1" x14ac:dyDescent="0.25">
      <c r="A14" s="577">
        <v>11</v>
      </c>
      <c r="B14" s="583" t="s">
        <v>5105</v>
      </c>
      <c r="C14" s="581">
        <f>SUM(SUVAHAVUJ!N16)</f>
        <v>1499411</v>
      </c>
      <c r="D14" s="581">
        <f>SUM(SUVAHAVUJ!X16)</f>
        <v>1837583</v>
      </c>
      <c r="E14" s="581">
        <f>SUM('[7]021'!E16)</f>
        <v>88671</v>
      </c>
      <c r="F14" s="581">
        <f>SUM('[7]021'!D16)</f>
        <v>86340</v>
      </c>
    </row>
    <row r="15" spans="1:6" outlineLevel="1" x14ac:dyDescent="0.25">
      <c r="A15" s="577">
        <v>12</v>
      </c>
      <c r="B15" s="583" t="s">
        <v>5106</v>
      </c>
      <c r="C15" s="581">
        <f>SUM(SUVAHAVUJ!N19)</f>
        <v>0</v>
      </c>
      <c r="D15" s="581">
        <f>SUM(SUVAHAVUJ!X19)</f>
        <v>0</v>
      </c>
      <c r="E15" s="581">
        <f>SUM('[7]021'!E19)</f>
        <v>0</v>
      </c>
      <c r="F15" s="581">
        <f>SUM('[7]021'!D19)</f>
        <v>0</v>
      </c>
    </row>
    <row r="16" spans="1:6" outlineLevel="1" x14ac:dyDescent="0.25">
      <c r="A16" s="577">
        <v>13</v>
      </c>
      <c r="B16" s="582" t="s">
        <v>1497</v>
      </c>
      <c r="C16" s="579">
        <f>SUM(SUVAHAVUJ!N23)</f>
        <v>0</v>
      </c>
      <c r="D16" s="579">
        <f>SUM(SUVAHAVUJ!X23)</f>
        <v>0</v>
      </c>
      <c r="E16" s="579">
        <f>SUM('[7]021'!E23)</f>
        <v>0</v>
      </c>
      <c r="F16" s="579">
        <f>SUM('[7]021'!D23)</f>
        <v>0</v>
      </c>
    </row>
    <row r="17" spans="1:6" outlineLevel="1" x14ac:dyDescent="0.25">
      <c r="A17" s="577">
        <v>14</v>
      </c>
      <c r="B17" s="582" t="s">
        <v>5107</v>
      </c>
      <c r="C17" s="581">
        <f>SUM(SUVAHAVUJ!N24)</f>
        <v>0</v>
      </c>
      <c r="D17" s="581">
        <f>SUM(SUVAHAVUJ!X24)</f>
        <v>0</v>
      </c>
      <c r="E17" s="581">
        <f>SUM('[7]021'!E24)</f>
        <v>0</v>
      </c>
      <c r="F17" s="581">
        <f>SUM('[7]021'!D24)</f>
        <v>0</v>
      </c>
    </row>
    <row r="18" spans="1:6" outlineLevel="1" x14ac:dyDescent="0.25">
      <c r="A18" s="577">
        <v>15</v>
      </c>
      <c r="B18" s="582" t="s">
        <v>5108</v>
      </c>
      <c r="C18" s="581">
        <f>SUM(SUVAHAVUJ!N25)</f>
        <v>0</v>
      </c>
      <c r="D18" s="581">
        <f>SUM(SUVAHAVUJ!X25)</f>
        <v>0</v>
      </c>
      <c r="E18" s="581">
        <f>SUM('[7]021'!E25)</f>
        <v>0</v>
      </c>
      <c r="F18" s="581">
        <f>SUM('[7]021'!D25)</f>
        <v>0</v>
      </c>
    </row>
    <row r="19" spans="1:6" outlineLevel="1" x14ac:dyDescent="0.25">
      <c r="A19" s="577">
        <v>16</v>
      </c>
      <c r="B19" s="582" t="s">
        <v>5109</v>
      </c>
      <c r="C19" s="581">
        <f>SUM(C16-C17-C18)</f>
        <v>0</v>
      </c>
      <c r="D19" s="581">
        <f>SUM(D16-D17-D18)</f>
        <v>0</v>
      </c>
      <c r="E19" s="581">
        <f t="shared" ref="E19:F19" si="3">SUM(E16-E17-E18)</f>
        <v>0</v>
      </c>
      <c r="F19" s="581">
        <f t="shared" si="3"/>
        <v>0</v>
      </c>
    </row>
    <row r="20" spans="1:6" outlineLevel="1" x14ac:dyDescent="0.25">
      <c r="A20" s="577">
        <v>17</v>
      </c>
      <c r="B20" s="578" t="s">
        <v>5110</v>
      </c>
      <c r="C20" s="579">
        <f>SUM(C34+C30+C27+C21)</f>
        <v>3259527</v>
      </c>
      <c r="D20" s="579">
        <f>SUM(D34+D30+D27+D21)</f>
        <v>2994458</v>
      </c>
      <c r="E20" s="579">
        <f>SUM(E34+E30+E27+E21)</f>
        <v>339093</v>
      </c>
      <c r="F20" s="579">
        <f>SUM(F34+F30+F27+F21)</f>
        <v>316016</v>
      </c>
    </row>
    <row r="21" spans="1:6" outlineLevel="1" x14ac:dyDescent="0.25">
      <c r="A21" s="577">
        <v>18</v>
      </c>
      <c r="B21" s="582" t="s">
        <v>1556</v>
      </c>
      <c r="C21" s="579">
        <f>SUM(SUVAHAVUJ!N36)</f>
        <v>1420986</v>
      </c>
      <c r="D21" s="579">
        <f>SUM(SUVAHAVUJ!X36)</f>
        <v>1015443</v>
      </c>
      <c r="E21" s="579">
        <f>SUM('[7]021'!E33)</f>
        <v>0</v>
      </c>
      <c r="F21" s="579">
        <f>SUM('[7]021'!D33)</f>
        <v>0</v>
      </c>
    </row>
    <row r="22" spans="1:6" outlineLevel="1" x14ac:dyDescent="0.25">
      <c r="A22" s="577">
        <v>19</v>
      </c>
      <c r="B22" s="582" t="s">
        <v>5111</v>
      </c>
      <c r="C22" s="581">
        <f>SUM(SUVAHAVUJ!N37)</f>
        <v>986997</v>
      </c>
      <c r="D22" s="581">
        <f>SUM(SUVAHAVUJ!X37)</f>
        <v>739867</v>
      </c>
      <c r="E22" s="581">
        <f>SUM('[7]021'!E34)</f>
        <v>0</v>
      </c>
      <c r="F22" s="581">
        <f>SUM('[7]021'!D34)</f>
        <v>0</v>
      </c>
    </row>
    <row r="23" spans="1:6" outlineLevel="1" x14ac:dyDescent="0.25">
      <c r="A23" s="577">
        <v>20</v>
      </c>
      <c r="B23" s="582" t="s">
        <v>5112</v>
      </c>
      <c r="C23" s="581">
        <f>SUM(SUVAHAVUJ!N38)</f>
        <v>424439</v>
      </c>
      <c r="D23" s="581">
        <f>SUM(SUVAHAVUJ!X38)</f>
        <v>268018</v>
      </c>
      <c r="E23" s="581">
        <f>SUM('[7]021'!E35)</f>
        <v>0</v>
      </c>
      <c r="F23" s="581">
        <f>SUM('[7]021'!D35)</f>
        <v>0</v>
      </c>
    </row>
    <row r="24" spans="1:6" outlineLevel="1" x14ac:dyDescent="0.25">
      <c r="A24" s="577">
        <v>21</v>
      </c>
      <c r="B24" s="582" t="s">
        <v>5113</v>
      </c>
      <c r="C24" s="581">
        <f>SUM(SUVAHAVUJ!N39)</f>
        <v>0</v>
      </c>
      <c r="D24" s="581">
        <f>SUM(SUVAHAVUJ!X39)</f>
        <v>0</v>
      </c>
      <c r="E24" s="581">
        <f>SUM('[7]021'!E36)</f>
        <v>0</v>
      </c>
      <c r="F24" s="581">
        <f>SUM('[7]021'!D36)</f>
        <v>0</v>
      </c>
    </row>
    <row r="25" spans="1:6" outlineLevel="1" x14ac:dyDescent="0.25">
      <c r="A25" s="577">
        <v>22</v>
      </c>
      <c r="B25" s="582" t="s">
        <v>5114</v>
      </c>
      <c r="C25" s="581">
        <f>SUM(SUVAHAVUJ!N41)</f>
        <v>9550</v>
      </c>
      <c r="D25" s="581">
        <f>SUM(SUVAHAVUJ!X41)</f>
        <v>7558</v>
      </c>
      <c r="E25" s="581">
        <f>SUM('[7]021'!E38)</f>
        <v>0</v>
      </c>
      <c r="F25" s="581">
        <f>SUM('[7]021'!D38)</f>
        <v>0</v>
      </c>
    </row>
    <row r="26" spans="1:6" outlineLevel="1" x14ac:dyDescent="0.25">
      <c r="A26" s="577">
        <v>23</v>
      </c>
      <c r="B26" s="582" t="s">
        <v>5115</v>
      </c>
      <c r="C26" s="581">
        <f>SUM(C21-C22-C23-C24-C25)</f>
        <v>0</v>
      </c>
      <c r="D26" s="581">
        <f>SUM(D21-D22-D23-D24-D25)</f>
        <v>0</v>
      </c>
      <c r="E26" s="581">
        <f t="shared" ref="E26:F26" si="4">SUM(E21-E22-E23-E24-E25)</f>
        <v>0</v>
      </c>
      <c r="F26" s="581">
        <f t="shared" si="4"/>
        <v>0</v>
      </c>
    </row>
    <row r="27" spans="1:6" outlineLevel="1" x14ac:dyDescent="0.25">
      <c r="A27" s="577">
        <v>24</v>
      </c>
      <c r="B27" s="582" t="s">
        <v>1625</v>
      </c>
      <c r="C27" s="579">
        <f>SUM(SUVAHAVUJ!N43)</f>
        <v>7933</v>
      </c>
      <c r="D27" s="579">
        <f>SUM(SUVAHAVUJ!X43)</f>
        <v>0</v>
      </c>
      <c r="E27" s="579">
        <f>SUM('[7]021'!E40)</f>
        <v>0</v>
      </c>
      <c r="F27" s="579">
        <f>SUM('[7]021'!D40)</f>
        <v>0</v>
      </c>
    </row>
    <row r="28" spans="1:6" outlineLevel="1" x14ac:dyDescent="0.25">
      <c r="A28" s="577">
        <v>25</v>
      </c>
      <c r="B28" s="582" t="s">
        <v>5116</v>
      </c>
      <c r="C28" s="581">
        <f>SUM(SUVAHAVUJ!N44)</f>
        <v>0</v>
      </c>
      <c r="D28" s="581">
        <f>SUM(SUVAHAVUJ!X44)</f>
        <v>0</v>
      </c>
      <c r="E28" s="579">
        <f>SUM('[7]021'!E41)</f>
        <v>0</v>
      </c>
      <c r="F28" s="581">
        <f>SUM('[7]021'!D41)</f>
        <v>0</v>
      </c>
    </row>
    <row r="29" spans="1:6" outlineLevel="1" x14ac:dyDescent="0.25">
      <c r="A29" s="577">
        <v>26</v>
      </c>
      <c r="B29" s="582" t="s">
        <v>5117</v>
      </c>
      <c r="C29" s="581">
        <f>SUM(C27-C28)</f>
        <v>7933</v>
      </c>
      <c r="D29" s="581">
        <f>SUM(D27-D28)</f>
        <v>0</v>
      </c>
      <c r="E29" s="581">
        <f t="shared" ref="E29:F29" si="5">SUM(E27-E28)</f>
        <v>0</v>
      </c>
      <c r="F29" s="581">
        <f t="shared" si="5"/>
        <v>0</v>
      </c>
    </row>
    <row r="30" spans="1:6" outlineLevel="1" x14ac:dyDescent="0.25">
      <c r="A30" s="577">
        <v>27</v>
      </c>
      <c r="B30" s="582" t="s">
        <v>1632</v>
      </c>
      <c r="C30" s="581">
        <f>SUM(SUVAHAVUJ!N55)</f>
        <v>1522294</v>
      </c>
      <c r="D30" s="581">
        <f>SUM(SUVAHAVUJ!X55)</f>
        <v>1795799</v>
      </c>
      <c r="E30" s="581">
        <f>SUM('[7]021'!E48)</f>
        <v>152203</v>
      </c>
      <c r="F30" s="581">
        <f>SUM('[7]021'!D48)</f>
        <v>138791</v>
      </c>
    </row>
    <row r="31" spans="1:6" outlineLevel="1" x14ac:dyDescent="0.25">
      <c r="A31" s="577">
        <v>28</v>
      </c>
      <c r="B31" s="583" t="s">
        <v>5118</v>
      </c>
      <c r="C31" s="581">
        <f>SUM(SUVAHAVUJ!N56)</f>
        <v>1037395</v>
      </c>
      <c r="D31" s="581">
        <f>SUM(SUVAHAVUJ!X56)</f>
        <v>1406919</v>
      </c>
      <c r="E31" s="581">
        <f>SUM('[7]021'!E49)</f>
        <v>-389544</v>
      </c>
      <c r="F31" s="581">
        <f>SUM('[7]021'!D49)</f>
        <v>-303478</v>
      </c>
    </row>
    <row r="32" spans="1:6" outlineLevel="1" x14ac:dyDescent="0.25">
      <c r="A32" s="577">
        <v>29</v>
      </c>
      <c r="B32" s="583" t="s">
        <v>5119</v>
      </c>
      <c r="C32" s="581">
        <f>SUM(SUVAHAVUJ!N61)</f>
        <v>168180</v>
      </c>
      <c r="D32" s="581">
        <f>SUM(SUVAHAVUJ!X61)</f>
        <v>72098</v>
      </c>
      <c r="E32" s="581">
        <f>SUM('[7]021'!E51)</f>
        <v>0</v>
      </c>
      <c r="F32" s="581">
        <f>SUM('[7]021'!D51)</f>
        <v>0</v>
      </c>
    </row>
    <row r="33" spans="1:6" outlineLevel="1" x14ac:dyDescent="0.25">
      <c r="A33" s="577">
        <v>30</v>
      </c>
      <c r="B33" s="583" t="s">
        <v>5120</v>
      </c>
      <c r="C33" s="581">
        <f>SUM(C30-C31-C32)</f>
        <v>316719</v>
      </c>
      <c r="D33" s="581">
        <f>SUM(D30-D31-D32)</f>
        <v>316782</v>
      </c>
      <c r="E33" s="581">
        <f t="shared" ref="E33:F33" si="6">SUM(E30-E31-E32)</f>
        <v>541747</v>
      </c>
      <c r="F33" s="581">
        <f t="shared" si="6"/>
        <v>442269</v>
      </c>
    </row>
    <row r="34" spans="1:6" outlineLevel="1" x14ac:dyDescent="0.25">
      <c r="A34" s="577">
        <v>31</v>
      </c>
      <c r="B34" s="582" t="s">
        <v>5121</v>
      </c>
      <c r="C34" s="584">
        <f>SUM(SUVAHAVUJ!N68+SUVAHAVUJ!N73)</f>
        <v>308314</v>
      </c>
      <c r="D34" s="584">
        <f>SUM(SUVAHAVUJ!X68+SUVAHAVUJ!X73)</f>
        <v>183216</v>
      </c>
      <c r="E34" s="584">
        <f>SUM('[7]021'!E57)</f>
        <v>186890</v>
      </c>
      <c r="F34" s="584">
        <f>SUM('[7]021'!D57)</f>
        <v>177225</v>
      </c>
    </row>
    <row r="35" spans="1:6" outlineLevel="1" x14ac:dyDescent="0.25">
      <c r="A35" s="577">
        <v>32</v>
      </c>
      <c r="B35" s="578" t="s">
        <v>5122</v>
      </c>
      <c r="C35" s="579">
        <f>SUM(SUVAHAVUJ!N76)</f>
        <v>23195</v>
      </c>
      <c r="D35" s="579">
        <f>SUM(SUVAHAVUJ!X76)</f>
        <v>6250</v>
      </c>
      <c r="E35" s="579">
        <f>SUM('[7]021'!E63)</f>
        <v>129</v>
      </c>
      <c r="F35" s="579">
        <f>SUM('[7]021'!D63)</f>
        <v>129</v>
      </c>
    </row>
    <row r="36" spans="1:6" outlineLevel="1" x14ac:dyDescent="0.25">
      <c r="A36" s="577">
        <v>33</v>
      </c>
      <c r="B36" s="585" t="s">
        <v>5123</v>
      </c>
      <c r="C36" s="576">
        <f t="shared" ref="C36:F36" si="7">C37+C43+C53</f>
        <v>5623756</v>
      </c>
      <c r="D36" s="576">
        <f t="shared" ref="D36" si="8">D37+D43+D53</f>
        <v>5514832</v>
      </c>
      <c r="E36" s="576">
        <f t="shared" si="7"/>
        <v>427893</v>
      </c>
      <c r="F36" s="576">
        <f t="shared" si="7"/>
        <v>402485</v>
      </c>
    </row>
    <row r="37" spans="1:6" outlineLevel="1" x14ac:dyDescent="0.25">
      <c r="A37" s="577">
        <v>34</v>
      </c>
      <c r="B37" s="586" t="s">
        <v>5124</v>
      </c>
      <c r="C37" s="579">
        <f>SUM(SUVAHAVUJ!N82)</f>
        <v>2876967</v>
      </c>
      <c r="D37" s="579">
        <f>SUM(SUVAHAVUJ!X82)</f>
        <v>2631269</v>
      </c>
      <c r="E37" s="579">
        <f>SUM('[7]021'!$E$69)</f>
        <v>340532</v>
      </c>
      <c r="F37" s="579">
        <f>SUM('[7]021'!$D$69)</f>
        <v>300938</v>
      </c>
    </row>
    <row r="38" spans="1:6" outlineLevel="1" x14ac:dyDescent="0.25">
      <c r="A38" s="577">
        <v>35</v>
      </c>
      <c r="B38" s="582" t="s">
        <v>2661</v>
      </c>
      <c r="C38" s="579">
        <f>SUM(SUVAHAVUJ!N83)</f>
        <v>800000</v>
      </c>
      <c r="D38" s="579">
        <f>SUM(SUVAHAVUJ!X83)</f>
        <v>800000</v>
      </c>
      <c r="E38" s="579">
        <f>SUM('[7]021'!$E$70)</f>
        <v>5000</v>
      </c>
      <c r="F38" s="579">
        <f>SUM('[7]021'!$D$70)</f>
        <v>5000</v>
      </c>
    </row>
    <row r="39" spans="1:6" outlineLevel="1" x14ac:dyDescent="0.25">
      <c r="A39" s="577">
        <v>36</v>
      </c>
      <c r="B39" s="587" t="s">
        <v>5125</v>
      </c>
      <c r="C39" s="581">
        <f>SUM(SUVAHAVUJ!N87+SUVAHAVUJ!N88)</f>
        <v>0</v>
      </c>
      <c r="D39" s="581">
        <f>SUM(SUVAHAVUJ!X87+SUVAHAVUJ!X88)</f>
        <v>0</v>
      </c>
      <c r="E39" s="581">
        <f>SUM('[7]021'!$E$76+'[7]021'!$E$77)</f>
        <v>0</v>
      </c>
      <c r="F39" s="581">
        <f>SUM('[7]021'!$D$76+'[7]021'!$D$77)</f>
        <v>0</v>
      </c>
    </row>
    <row r="40" spans="1:6" outlineLevel="1" x14ac:dyDescent="0.25">
      <c r="A40" s="577">
        <v>37</v>
      </c>
      <c r="B40" s="582" t="s">
        <v>5126</v>
      </c>
      <c r="C40" s="581">
        <f>SUM(SUVAHAVUJ!N92+SUVAHAVUJ!N95)</f>
        <v>0</v>
      </c>
      <c r="D40" s="581">
        <f>SUM(SUVAHAVUJ!X92+SUVAHAVUJ!X95)</f>
        <v>0</v>
      </c>
      <c r="E40" s="581">
        <f>SUM('[7]021'!$E$82)</f>
        <v>500</v>
      </c>
      <c r="F40" s="581">
        <f>SUM('[7]021'!$D$82)</f>
        <v>0</v>
      </c>
    </row>
    <row r="41" spans="1:6" outlineLevel="1" x14ac:dyDescent="0.25">
      <c r="A41" s="577">
        <v>38</v>
      </c>
      <c r="B41" s="587" t="s">
        <v>5127</v>
      </c>
      <c r="C41" s="581">
        <f>SUM(SUVAHAVUJ!N99)</f>
        <v>1556024</v>
      </c>
      <c r="D41" s="581">
        <f>SUM(SUVAHAVUJ!X99)</f>
        <v>1354950</v>
      </c>
      <c r="E41" s="581">
        <f>SUM('[7]021'!E86)</f>
        <v>0</v>
      </c>
      <c r="F41" s="581">
        <f>SUM('[7]021'!D86)</f>
        <v>-789</v>
      </c>
    </row>
    <row r="42" spans="1:6" outlineLevel="1" x14ac:dyDescent="0.25">
      <c r="A42" s="577">
        <v>39</v>
      </c>
      <c r="B42" s="586" t="s">
        <v>5128</v>
      </c>
      <c r="C42" s="588">
        <f>SUM(SUVAHAVUJ!N102)</f>
        <v>440943</v>
      </c>
      <c r="D42" s="588">
        <f>SUM(SUVAHAVUJ!X102)</f>
        <v>396319</v>
      </c>
      <c r="E42" s="588">
        <f>SUM('[7]021'!E89)</f>
        <v>335032</v>
      </c>
      <c r="F42" s="588">
        <f>SUM('[7]021'!D89)</f>
        <v>296727</v>
      </c>
    </row>
    <row r="43" spans="1:6" outlineLevel="1" x14ac:dyDescent="0.25">
      <c r="A43" s="577">
        <v>40</v>
      </c>
      <c r="B43" s="586" t="s">
        <v>5129</v>
      </c>
      <c r="C43" s="579">
        <f>SUM(SUVAHAVUJ!N103)</f>
        <v>2744677</v>
      </c>
      <c r="D43" s="579">
        <f>SUM(SUVAHAVUJ!X103)</f>
        <v>2881381</v>
      </c>
      <c r="E43" s="579">
        <f>SUM('[7]021'!E90)</f>
        <v>87361</v>
      </c>
      <c r="F43" s="579">
        <f>SUM('[7]021'!D90)</f>
        <v>101547</v>
      </c>
    </row>
    <row r="44" spans="1:6" outlineLevel="1" x14ac:dyDescent="0.25">
      <c r="A44" s="577">
        <v>41</v>
      </c>
      <c r="B44" s="587" t="s">
        <v>2695</v>
      </c>
      <c r="C44" s="581">
        <f>SUM(SUVAHAVUJ!N120+SUVAHAVUJ!N138)</f>
        <v>131778</v>
      </c>
      <c r="D44" s="581">
        <f>SUM(SUVAHAVUJ!X120+SUVAHAVUJ!X138)</f>
        <v>127138</v>
      </c>
      <c r="E44" s="581">
        <f>SUM('[7]021'!$E$91)</f>
        <v>0</v>
      </c>
      <c r="F44" s="581">
        <f>SUM('[7]021'!$D$91)</f>
        <v>0</v>
      </c>
    </row>
    <row r="45" spans="1:6" outlineLevel="1" x14ac:dyDescent="0.25">
      <c r="A45" s="577">
        <v>42</v>
      </c>
      <c r="B45" s="582" t="s">
        <v>2704</v>
      </c>
      <c r="C45" s="581">
        <f>SUM(SUVAHAVUJ!N104)</f>
        <v>9450</v>
      </c>
      <c r="D45" s="581">
        <f>SUM(SUVAHAVUJ!X104)</f>
        <v>2596</v>
      </c>
      <c r="E45" s="581">
        <f>SUM('[7]021'!E96)</f>
        <v>70439</v>
      </c>
      <c r="F45" s="581">
        <f>SUM('[7]021'!D96)</f>
        <v>60906</v>
      </c>
    </row>
    <row r="46" spans="1:6" outlineLevel="1" x14ac:dyDescent="0.25">
      <c r="A46" s="577">
        <v>43</v>
      </c>
      <c r="B46" s="582" t="s">
        <v>5130</v>
      </c>
      <c r="C46" s="581">
        <f>SUM(SUVAHAVUJ!N105)</f>
        <v>0</v>
      </c>
      <c r="D46" s="581">
        <f>SUM(SUVAHAVUJ!X105)</f>
        <v>0</v>
      </c>
      <c r="E46" s="581">
        <f>SUM('[7]021'!E97)</f>
        <v>0</v>
      </c>
      <c r="F46" s="581">
        <f>SUM('[7]021'!D97)</f>
        <v>0</v>
      </c>
    </row>
    <row r="47" spans="1:6" outlineLevel="1" x14ac:dyDescent="0.25">
      <c r="A47" s="577">
        <v>44</v>
      </c>
      <c r="B47" s="587" t="s">
        <v>5131</v>
      </c>
      <c r="C47" s="581">
        <f>SUM(SUVAHAVUJ!N124)</f>
        <v>2358457</v>
      </c>
      <c r="D47" s="581">
        <f>SUM(SUVAHAVUJ!X124)</f>
        <v>2257305</v>
      </c>
      <c r="E47" s="581">
        <f>SUM('[7]021'!E108)</f>
        <v>16922</v>
      </c>
      <c r="F47" s="581">
        <f>SUM('[7]021'!D108)</f>
        <v>40641</v>
      </c>
    </row>
    <row r="48" spans="1:6" outlineLevel="1" x14ac:dyDescent="0.25">
      <c r="A48" s="577">
        <v>45</v>
      </c>
      <c r="B48" s="583" t="s">
        <v>5132</v>
      </c>
      <c r="C48" s="581">
        <f>SUM(SUVAHAVUJ!N125)</f>
        <v>1774799</v>
      </c>
      <c r="D48" s="581">
        <f>SUM(SUVAHAVUJ!X125)</f>
        <v>1793737</v>
      </c>
      <c r="E48" s="581">
        <f>SUM('[7]021'!E109)</f>
        <v>12086</v>
      </c>
      <c r="F48" s="581">
        <f>SUM('[7]021'!D109)</f>
        <v>31525</v>
      </c>
    </row>
    <row r="49" spans="1:6" outlineLevel="1" x14ac:dyDescent="0.25">
      <c r="A49" s="577">
        <v>46</v>
      </c>
      <c r="B49" s="587" t="s">
        <v>5133</v>
      </c>
      <c r="C49" s="581">
        <f>C50+C51</f>
        <v>244992</v>
      </c>
      <c r="D49" s="581">
        <f>D50+D51</f>
        <v>494342</v>
      </c>
      <c r="E49" s="581">
        <f>E50+E51</f>
        <v>0</v>
      </c>
      <c r="F49" s="581">
        <f>F50+F51</f>
        <v>0</v>
      </c>
    </row>
    <row r="50" spans="1:6" outlineLevel="1" x14ac:dyDescent="0.25">
      <c r="A50" s="577">
        <v>47</v>
      </c>
      <c r="B50" s="587" t="s">
        <v>5134</v>
      </c>
      <c r="C50" s="581">
        <f>SUM(SUVAHAVUJ!N123)</f>
        <v>0</v>
      </c>
      <c r="D50" s="581">
        <f>SUM(SUVAHAVUJ!X123)</f>
        <v>0</v>
      </c>
      <c r="E50" s="581">
        <f>SUM('[7]021'!E121)</f>
        <v>0</v>
      </c>
      <c r="F50" s="581">
        <f>SUM('[7]021'!D121)</f>
        <v>0</v>
      </c>
    </row>
    <row r="51" spans="1:6" outlineLevel="1" x14ac:dyDescent="0.25">
      <c r="A51" s="577">
        <v>48</v>
      </c>
      <c r="B51" s="582" t="s">
        <v>5135</v>
      </c>
      <c r="C51" s="581">
        <f>SUM(SUVAHAVUJ!N141)</f>
        <v>244992</v>
      </c>
      <c r="D51" s="581">
        <f>SUM(SUVAHAVUJ!X141)</f>
        <v>494342</v>
      </c>
      <c r="E51" s="581">
        <f>SUM('[7]021'!E122)</f>
        <v>0</v>
      </c>
      <c r="F51" s="581">
        <f>SUM('[7]021'!D122)</f>
        <v>0</v>
      </c>
    </row>
    <row r="52" spans="1:6" outlineLevel="1" x14ac:dyDescent="0.25">
      <c r="A52" s="577">
        <v>49</v>
      </c>
      <c r="B52" s="589" t="s">
        <v>5136</v>
      </c>
      <c r="C52" s="590">
        <f>SUM(SUVAHAVUJ!N142)</f>
        <v>0</v>
      </c>
      <c r="D52" s="590">
        <f>SUM(SUVAHAVUJ!X142)</f>
        <v>0</v>
      </c>
      <c r="E52" s="590">
        <f>SUM('[7]021'!E119)</f>
        <v>0</v>
      </c>
      <c r="F52" s="590">
        <f>SUM('[7]021'!D119)</f>
        <v>0</v>
      </c>
    </row>
    <row r="53" spans="1:6" ht="15.75" outlineLevel="1" thickBot="1" x14ac:dyDescent="0.3">
      <c r="A53" s="577">
        <v>50</v>
      </c>
      <c r="B53" s="591" t="s">
        <v>5137</v>
      </c>
      <c r="C53" s="592">
        <f>SUM(SUVAHAVUJ!N143)</f>
        <v>2112</v>
      </c>
      <c r="D53" s="592">
        <f>SUM(SUVAHAVUJ!X143)</f>
        <v>2182</v>
      </c>
      <c r="E53" s="592">
        <f>SUM('[7]021'!E123)</f>
        <v>0</v>
      </c>
      <c r="F53" s="592">
        <f>SUM('[7]021'!D123)</f>
        <v>0</v>
      </c>
    </row>
    <row r="54" spans="1:6" ht="17.25" thickTop="1" thickBot="1" x14ac:dyDescent="0.3">
      <c r="A54" s="593" t="s">
        <v>5138</v>
      </c>
      <c r="B54" s="593"/>
      <c r="C54" s="593"/>
      <c r="D54" s="593"/>
      <c r="E54" s="593"/>
      <c r="F54" s="593"/>
    </row>
    <row r="55" spans="1:6" ht="15.75" outlineLevel="1" thickTop="1" x14ac:dyDescent="0.25">
      <c r="A55" s="571" t="s">
        <v>5094</v>
      </c>
      <c r="B55" s="572" t="s">
        <v>5095</v>
      </c>
      <c r="C55" s="573">
        <f t="shared" ref="C55:F55" si="9">C3</f>
        <v>1</v>
      </c>
      <c r="D55" s="573">
        <f t="shared" si="9"/>
        <v>2</v>
      </c>
      <c r="E55" s="573">
        <f t="shared" si="9"/>
        <v>3</v>
      </c>
      <c r="F55" s="573">
        <f t="shared" si="9"/>
        <v>4</v>
      </c>
    </row>
    <row r="56" spans="1:6" outlineLevel="1" x14ac:dyDescent="0.25">
      <c r="A56" s="594">
        <f>A53+1</f>
        <v>51</v>
      </c>
      <c r="B56" s="595" t="s">
        <v>5139</v>
      </c>
      <c r="C56" s="596">
        <f>SUM(SUVAHAVUJ!N149)</f>
        <v>17326378</v>
      </c>
      <c r="D56" s="596">
        <f>SUM(SUVAHAVUJ!X149)</f>
        <v>16203808</v>
      </c>
      <c r="E56" s="596"/>
      <c r="F56" s="596"/>
    </row>
    <row r="57" spans="1:6" outlineLevel="1" x14ac:dyDescent="0.25">
      <c r="A57" s="594">
        <v>52</v>
      </c>
      <c r="B57" s="597" t="s">
        <v>5140</v>
      </c>
      <c r="C57" s="598">
        <f>SUM(SUVAHAVUJ!N150)</f>
        <v>17570106</v>
      </c>
      <c r="D57" s="598">
        <f>SUM(SUVAHAVUJ!X150)</f>
        <v>16249843</v>
      </c>
      <c r="E57" s="598">
        <f t="shared" ref="E57:F57" si="10">SUM(E58:E64)</f>
        <v>1216503</v>
      </c>
      <c r="F57" s="598">
        <f t="shared" si="10"/>
        <v>1247494</v>
      </c>
    </row>
    <row r="58" spans="1:6" outlineLevel="1" x14ac:dyDescent="0.25">
      <c r="A58" s="594">
        <v>53</v>
      </c>
      <c r="B58" s="599" t="s">
        <v>1852</v>
      </c>
      <c r="C58" s="600">
        <f>SUM(SUVAHAVUJ!N151)</f>
        <v>986362</v>
      </c>
      <c r="D58" s="600">
        <f>SUM(SUVAHAVUJ!X151)</f>
        <v>1160696</v>
      </c>
      <c r="E58" s="600">
        <f>SUM('[7]022'!$E$3)</f>
        <v>0</v>
      </c>
      <c r="F58" s="600">
        <f>SUM('[7]022'!$D$3)</f>
        <v>0</v>
      </c>
    </row>
    <row r="59" spans="1:6" outlineLevel="1" x14ac:dyDescent="0.25">
      <c r="A59" s="594">
        <v>54</v>
      </c>
      <c r="B59" s="599" t="s">
        <v>5141</v>
      </c>
      <c r="C59" s="600">
        <f>SUM(SUVAHAVUJ!N152)</f>
        <v>15753672</v>
      </c>
      <c r="D59" s="600">
        <f>SUM(SUVAHAVUJ!X152)</f>
        <v>14782326</v>
      </c>
      <c r="E59" s="600">
        <f>SUM('[7]022'!$E$7)</f>
        <v>1176534</v>
      </c>
      <c r="F59" s="600">
        <f>SUM('[7]022'!$D$7)</f>
        <v>1227494</v>
      </c>
    </row>
    <row r="60" spans="1:6" outlineLevel="1" x14ac:dyDescent="0.25">
      <c r="A60" s="594">
        <f t="shared" ref="A60" si="11">A57+1</f>
        <v>53</v>
      </c>
      <c r="B60" s="599"/>
      <c r="C60" s="600">
        <f>SUM(SUVAHAVUJ!N153)</f>
        <v>574403</v>
      </c>
      <c r="D60" s="600">
        <f>SUM(SUVAHAVUJ!X153)</f>
        <v>246448</v>
      </c>
      <c r="E60" s="600"/>
      <c r="F60" s="600"/>
    </row>
    <row r="61" spans="1:6" outlineLevel="1" x14ac:dyDescent="0.25">
      <c r="A61" s="594">
        <v>55</v>
      </c>
      <c r="B61" s="599" t="s">
        <v>5142</v>
      </c>
      <c r="C61" s="601">
        <f>SUM(SUVAHAVUJ!N154)</f>
        <v>156421</v>
      </c>
      <c r="D61" s="601">
        <f>SUM(SUVAHAVUJ!X154)</f>
        <v>25797</v>
      </c>
      <c r="E61" s="601">
        <f>SUM('[7]022'!$E$8)</f>
        <v>0</v>
      </c>
      <c r="F61" s="601">
        <f>SUM('[7]022'!$D$8)</f>
        <v>0</v>
      </c>
    </row>
    <row r="62" spans="1:6" outlineLevel="1" x14ac:dyDescent="0.25">
      <c r="A62" s="594">
        <v>56</v>
      </c>
      <c r="B62" s="599" t="s">
        <v>2862</v>
      </c>
      <c r="C62" s="601">
        <f>SUM(SUVAHAVUJ!N155)</f>
        <v>0</v>
      </c>
      <c r="D62" s="601">
        <f>SUM(SUVAHAVUJ!X155)</f>
        <v>0</v>
      </c>
      <c r="E62" s="601">
        <f>SUM('[7]022'!$E$9)</f>
        <v>0</v>
      </c>
      <c r="F62" s="601">
        <f>SUM('[7]022'!$D$9)</f>
        <v>0</v>
      </c>
    </row>
    <row r="63" spans="1:6" outlineLevel="1" x14ac:dyDescent="0.25">
      <c r="A63" s="594">
        <v>57</v>
      </c>
      <c r="B63" s="599" t="s">
        <v>5143</v>
      </c>
      <c r="C63" s="601">
        <f>SUM(SUVAHAVUJ!N156)</f>
        <v>50183</v>
      </c>
      <c r="D63" s="601">
        <f>SUM(SUVAHAVUJ!X156)</f>
        <v>32617</v>
      </c>
      <c r="E63" s="601">
        <f>SUM('[7]022'!$E$21)</f>
        <v>0</v>
      </c>
      <c r="F63" s="601">
        <f>SUM('[7]022'!$D$21)</f>
        <v>0</v>
      </c>
    </row>
    <row r="64" spans="1:6" outlineLevel="1" x14ac:dyDescent="0.25">
      <c r="A64" s="594">
        <v>58</v>
      </c>
      <c r="B64" s="599" t="s">
        <v>2882</v>
      </c>
      <c r="C64" s="601">
        <f>SUM(SUVAHAVUJ!N157)</f>
        <v>49065</v>
      </c>
      <c r="D64" s="601">
        <f>SUM(SUVAHAVUJ!X157)</f>
        <v>1959</v>
      </c>
      <c r="E64" s="601">
        <f>SUM('[7]699'!$F$157)</f>
        <v>39969</v>
      </c>
      <c r="F64" s="601">
        <f>SUM('[7]699'!G157)</f>
        <v>20000</v>
      </c>
    </row>
    <row r="65" spans="1:6" outlineLevel="1" x14ac:dyDescent="0.25">
      <c r="A65" s="594">
        <v>59</v>
      </c>
      <c r="B65" s="602" t="s">
        <v>5144</v>
      </c>
      <c r="C65" s="603">
        <f>SUM(SUVAHAVUJ!N158)</f>
        <v>16997928</v>
      </c>
      <c r="D65" s="603">
        <f>SUM(SUVAHAVUJ!X158)</f>
        <v>15717295</v>
      </c>
      <c r="E65" s="603">
        <f>SUM('[7]022'!$E$4+'[7]022'!$E$11+'[7]022'!$E$12+'[7]022'!$E$14+'[7]022'!$E$19+'[7]022'!$E$20+'[7]022'!$E$22+'[7]022'!$E$23+'[7]022'!$E$25+'[7]022'!$E$27)</f>
        <v>759564</v>
      </c>
      <c r="F65" s="603">
        <f>SUM('[7]022'!$D$4+'[7]022'!$D$11+'[7]022'!$D$12+'[7]022'!$D$14+'[7]022'!$D$19+'[7]022'!$D$20+'[7]022'!$D$22+'[7]022'!$D$23+'[7]022'!$D$25+'[7]022'!$D$27)</f>
        <v>909460</v>
      </c>
    </row>
    <row r="66" spans="1:6" outlineLevel="1" x14ac:dyDescent="0.25">
      <c r="A66" s="594">
        <v>60</v>
      </c>
      <c r="B66" s="599" t="s">
        <v>5145</v>
      </c>
      <c r="C66" s="601">
        <f>SUM(SUVAHAVUJ!N159)</f>
        <v>838350</v>
      </c>
      <c r="D66" s="601">
        <f>SUM(SUVAHAVUJ!X159)</f>
        <v>981547</v>
      </c>
      <c r="E66" s="601">
        <f>SUM('[7]022'!$E$4)</f>
        <v>0</v>
      </c>
      <c r="F66" s="601">
        <f>SUM('[7]022'!$D$4)</f>
        <v>0</v>
      </c>
    </row>
    <row r="67" spans="1:6" outlineLevel="1" x14ac:dyDescent="0.25">
      <c r="A67" s="594">
        <v>61</v>
      </c>
      <c r="B67" s="599" t="s">
        <v>5146</v>
      </c>
      <c r="C67" s="601">
        <f>SUM(SUVAHAVUJ!N161+SUVAHAVUJ!N161)</f>
        <v>0</v>
      </c>
      <c r="D67" s="601">
        <f>SUM(SUVAHAVUJ!X161+SUVAHAVUJ!X161)</f>
        <v>0</v>
      </c>
      <c r="E67" s="601">
        <f>SUM('[7]022'!$E$11)</f>
        <v>42872</v>
      </c>
      <c r="F67" s="601">
        <f>SUM('[7]022'!$D$11)</f>
        <v>108156</v>
      </c>
    </row>
    <row r="68" spans="1:6" outlineLevel="1" x14ac:dyDescent="0.25">
      <c r="A68" s="594">
        <v>62</v>
      </c>
      <c r="B68" s="599" t="s">
        <v>5147</v>
      </c>
      <c r="C68" s="601">
        <f>SUM(SUVAHAVUJ!N162)</f>
        <v>3165831</v>
      </c>
      <c r="D68" s="601">
        <f>SUM(SUVAHAVUJ!X162)</f>
        <v>2571614</v>
      </c>
      <c r="E68" s="601">
        <f>SUM('[7]022'!$E$12)</f>
        <v>504952</v>
      </c>
      <c r="F68" s="601">
        <f>SUM('[7]022'!$D$12)</f>
        <v>557214</v>
      </c>
    </row>
    <row r="69" spans="1:6" outlineLevel="1" x14ac:dyDescent="0.25">
      <c r="A69" s="594">
        <v>63</v>
      </c>
      <c r="B69" s="599" t="s">
        <v>2746</v>
      </c>
      <c r="C69" s="601">
        <f>SUM(SUVAHAVUJ!N163)</f>
        <v>4088619</v>
      </c>
      <c r="D69" s="601">
        <f>SUM(SUVAHAVUJ!X163)</f>
        <v>3803334</v>
      </c>
      <c r="E69" s="601">
        <f>SUM('[7]022'!$E$14)</f>
        <v>173254</v>
      </c>
      <c r="F69" s="601">
        <f>SUM('[7]022'!$D$14)</f>
        <v>222217</v>
      </c>
    </row>
    <row r="70" spans="1:6" outlineLevel="1" x14ac:dyDescent="0.25">
      <c r="A70" s="594">
        <v>64</v>
      </c>
      <c r="B70" s="599" t="s">
        <v>5148</v>
      </c>
      <c r="C70" s="601">
        <f>SUM(SUVAHAVUJ!N164)</f>
        <v>2963233</v>
      </c>
      <c r="D70" s="601">
        <f>SUM(SUVAHAVUJ!X164)</f>
        <v>2782633</v>
      </c>
      <c r="E70" s="601">
        <f>SUM('[7]022'!$E$15)</f>
        <v>126374</v>
      </c>
      <c r="F70" s="601">
        <f>SUM('[7]022'!$D$15)</f>
        <v>164258</v>
      </c>
    </row>
    <row r="71" spans="1:6" outlineLevel="1" x14ac:dyDescent="0.25">
      <c r="A71" s="594">
        <v>65</v>
      </c>
      <c r="B71" s="599" t="s">
        <v>2763</v>
      </c>
      <c r="C71" s="604">
        <f>SUM(SUVAHAVUJ!N168)</f>
        <v>18168</v>
      </c>
      <c r="D71" s="604">
        <f>SUM(SUVAHAVUJ!X168)</f>
        <v>17863</v>
      </c>
      <c r="E71" s="604">
        <f>SUM('[7]022'!$E$19)</f>
        <v>230</v>
      </c>
      <c r="F71" s="604">
        <f>SUM('[7]022'!$D$19)</f>
        <v>0</v>
      </c>
    </row>
    <row r="72" spans="1:6" outlineLevel="1" x14ac:dyDescent="0.25">
      <c r="A72" s="594">
        <v>66</v>
      </c>
      <c r="B72" s="599" t="s">
        <v>5149</v>
      </c>
      <c r="C72" s="604">
        <f>SUM(SUVAHAVUJ!N169)</f>
        <v>581047</v>
      </c>
      <c r="D72" s="604">
        <f>SUM(SUVAHAVUJ!X169)</f>
        <v>592161</v>
      </c>
      <c r="E72" s="604">
        <f>SUM('[7]022'!$E$20)</f>
        <v>38256</v>
      </c>
      <c r="F72" s="604">
        <f>SUM('[7]022'!$D$20)</f>
        <v>17810</v>
      </c>
    </row>
    <row r="73" spans="1:6" outlineLevel="1" x14ac:dyDescent="0.25">
      <c r="A73" s="594">
        <v>67</v>
      </c>
      <c r="B73" s="595" t="s">
        <v>5150</v>
      </c>
      <c r="C73" s="601">
        <f>SUM(SUVAHAVUJ!N172)</f>
        <v>0</v>
      </c>
      <c r="D73" s="601">
        <f>SUM(SUVAHAVUJ!X172)</f>
        <v>0</v>
      </c>
      <c r="E73" s="601">
        <f>SUM('[7]022'!$E$22)</f>
        <v>0</v>
      </c>
      <c r="F73" s="601">
        <f>SUM('[7]022'!$D$22)</f>
        <v>0</v>
      </c>
    </row>
    <row r="74" spans="1:6" outlineLevel="1" x14ac:dyDescent="0.25">
      <c r="A74" s="594">
        <v>68</v>
      </c>
      <c r="B74" s="595" t="s">
        <v>5151</v>
      </c>
      <c r="C74" s="601">
        <f>SUM(SUVAHAVUJ!N174)</f>
        <v>42033</v>
      </c>
      <c r="D74" s="601">
        <f>SUM(SUVAHAVUJ!X174)</f>
        <v>44942</v>
      </c>
      <c r="E74" s="601">
        <f>SUM('[7]022'!$E$25)</f>
        <v>0</v>
      </c>
      <c r="F74" s="601">
        <f>SUM('[7]022'!$D$25)</f>
        <v>4063</v>
      </c>
    </row>
    <row r="75" spans="1:6" ht="25.5" customHeight="1" outlineLevel="1" x14ac:dyDescent="0.25">
      <c r="A75" s="594">
        <v>69</v>
      </c>
      <c r="B75" s="605" t="s">
        <v>5152</v>
      </c>
      <c r="C75" s="606">
        <f>C57-C65</f>
        <v>572178</v>
      </c>
      <c r="D75" s="606">
        <f>D57-D65</f>
        <v>532548</v>
      </c>
      <c r="E75" s="606">
        <f>E57-E65</f>
        <v>456939</v>
      </c>
      <c r="F75" s="606">
        <f>F57-F65</f>
        <v>338034</v>
      </c>
    </row>
    <row r="76" spans="1:6" outlineLevel="1" x14ac:dyDescent="0.25">
      <c r="A76" s="594">
        <v>70</v>
      </c>
      <c r="B76" s="605" t="s">
        <v>5153</v>
      </c>
      <c r="C76" s="606">
        <f>SUM(C58:C62)-SUM(C66:C68)</f>
        <v>13466677</v>
      </c>
      <c r="D76" s="606">
        <f>SUM(D58:D62)-SUM(D66:D68)</f>
        <v>12662106</v>
      </c>
      <c r="E76" s="606">
        <f>SUM(E58:E62)-SUM(E66:E68)</f>
        <v>628710</v>
      </c>
      <c r="F76" s="606">
        <f>SUM(F58:F62)-SUM(F66:F68)</f>
        <v>562124</v>
      </c>
    </row>
    <row r="77" spans="1:6" outlineLevel="1" x14ac:dyDescent="0.25">
      <c r="A77" s="594">
        <v>71</v>
      </c>
      <c r="B77" s="605" t="s">
        <v>5154</v>
      </c>
      <c r="C77" s="606">
        <f>SUM(C58-C66)</f>
        <v>148012</v>
      </c>
      <c r="D77" s="606">
        <f>SUM(D58-D66)</f>
        <v>179149</v>
      </c>
      <c r="E77" s="606">
        <f>SUM(E58-E66)</f>
        <v>0</v>
      </c>
      <c r="F77" s="606">
        <f>SUM(F58-F66)</f>
        <v>0</v>
      </c>
    </row>
    <row r="78" spans="1:6" outlineLevel="1" x14ac:dyDescent="0.25">
      <c r="A78" s="594">
        <v>72</v>
      </c>
      <c r="B78" s="605" t="s">
        <v>5155</v>
      </c>
      <c r="C78" s="606">
        <f>SUM(C59:C62)</f>
        <v>16484496</v>
      </c>
      <c r="D78" s="606">
        <f>SUM(D59:D62)</f>
        <v>15054571</v>
      </c>
      <c r="E78" s="606">
        <f>SUM(E59:E62)</f>
        <v>1176534</v>
      </c>
      <c r="F78" s="606">
        <f>SUM(F59:F62)</f>
        <v>1227494</v>
      </c>
    </row>
    <row r="79" spans="1:6" outlineLevel="1" x14ac:dyDescent="0.25">
      <c r="A79" s="594">
        <v>73</v>
      </c>
      <c r="B79" s="605" t="s">
        <v>5156</v>
      </c>
      <c r="C79" s="606">
        <f>SUM(C67:C68)</f>
        <v>3165831</v>
      </c>
      <c r="D79" s="606">
        <f>SUM(D67:D68)</f>
        <v>2571614</v>
      </c>
      <c r="E79" s="606">
        <f>SUM(E67:E68)</f>
        <v>547824</v>
      </c>
      <c r="F79" s="606">
        <f>SUM(F67:F68)</f>
        <v>665370</v>
      </c>
    </row>
    <row r="80" spans="1:6" outlineLevel="1" x14ac:dyDescent="0.25">
      <c r="A80" s="594">
        <v>74</v>
      </c>
      <c r="B80" s="602" t="s">
        <v>5157</v>
      </c>
      <c r="C80" s="603">
        <f>SUM(SUVAHAVUJ!N177)</f>
        <v>716</v>
      </c>
      <c r="D80" s="603">
        <f>SUM(SUVAHAVUJ!X177)</f>
        <v>132</v>
      </c>
      <c r="E80" s="603">
        <f>SUM('[7]022'!$E$29+'[7]022'!$E$31+'[7]022'!$E$35+'[7]022'!$E$37+'[7]022'!$E$40+'[7]022'!$E$42+'[7]022'!$E$44+'[7]022'!$E$46)</f>
        <v>6164</v>
      </c>
      <c r="F80" s="603">
        <f>SUM('[7]022'!$D$29+'[7]022'!$D$31+'[7]022'!$D$35+'[7]022'!$D$37+'[7]022'!$D$40+'[7]022'!$D$42+'[7]022'!$D$44+'[7]022'!$D$46)</f>
        <v>7211</v>
      </c>
    </row>
    <row r="81" spans="1:6" outlineLevel="1" x14ac:dyDescent="0.25">
      <c r="A81" s="594">
        <v>75</v>
      </c>
      <c r="B81" s="602" t="s">
        <v>5158</v>
      </c>
      <c r="C81" s="603">
        <f>SUM(SUVAHAVUJ!N193)</f>
        <v>12753</v>
      </c>
      <c r="D81" s="603">
        <f>SUM(SUVAHAVUJ!X193)</f>
        <v>15730</v>
      </c>
      <c r="E81" s="603">
        <f>SUM('[7]022'!$E$30+'[7]022'!$E$36+'[7]022'!$E$38+'[7]022'!$E$39+'[7]022'!$E$41+'[7]022'!$E$43+'[7]022'!$E$45+'[7]022'!$E$47)</f>
        <v>32373</v>
      </c>
      <c r="F81" s="603">
        <f>SUM('[7]022'!$D$30+'[7]022'!$D$36+'[7]022'!$D$38+'[7]022'!$D$39+'[7]022'!$D$41+'[7]022'!$D$43+'[7]022'!$D$45+'[7]022'!$D$47)</f>
        <v>29880</v>
      </c>
    </row>
    <row r="82" spans="1:6" outlineLevel="1" x14ac:dyDescent="0.25">
      <c r="A82" s="594">
        <v>76</v>
      </c>
      <c r="B82" s="599" t="s">
        <v>5159</v>
      </c>
      <c r="C82" s="601">
        <f>SUM(SUVAHAVUJ!N197)</f>
        <v>7111</v>
      </c>
      <c r="D82" s="601">
        <f>SUM(SUVAHAVUJ!X197)</f>
        <v>11384</v>
      </c>
      <c r="E82" s="601">
        <f>SUM('[7]022'!$E$41)</f>
        <v>4232</v>
      </c>
      <c r="F82" s="601">
        <f>SUM('[7]022'!$D$41)</f>
        <v>2072</v>
      </c>
    </row>
    <row r="83" spans="1:6" outlineLevel="1" x14ac:dyDescent="0.25">
      <c r="A83" s="594">
        <v>77</v>
      </c>
      <c r="B83" s="599" t="s">
        <v>2813</v>
      </c>
      <c r="C83" s="603">
        <f>SUM(SUVAHAVUJ!N202)</f>
        <v>5642</v>
      </c>
      <c r="D83" s="603">
        <f>SUM(SUVAHAVUJ!X202)</f>
        <v>4346</v>
      </c>
      <c r="E83" s="603">
        <f>SUM('[7]022'!$E$45)</f>
        <v>12750</v>
      </c>
      <c r="F83" s="603">
        <f>SUM('[7]022'!$D$45)</f>
        <v>10589</v>
      </c>
    </row>
    <row r="84" spans="1:6" outlineLevel="1" x14ac:dyDescent="0.25">
      <c r="A84" s="594">
        <v>78</v>
      </c>
      <c r="B84" s="602" t="s">
        <v>5160</v>
      </c>
      <c r="C84" s="606">
        <f t="shared" ref="C84:F84" si="12">C80-C81</f>
        <v>-12037</v>
      </c>
      <c r="D84" s="606">
        <f t="shared" ref="D84" si="13">D80-D81</f>
        <v>-15598</v>
      </c>
      <c r="E84" s="606">
        <f t="shared" si="12"/>
        <v>-26209</v>
      </c>
      <c r="F84" s="606">
        <f t="shared" si="12"/>
        <v>-22669</v>
      </c>
    </row>
    <row r="85" spans="1:6" outlineLevel="1" x14ac:dyDescent="0.25">
      <c r="A85" s="594">
        <v>79</v>
      </c>
      <c r="B85" s="602" t="s">
        <v>2916</v>
      </c>
      <c r="C85" s="607"/>
      <c r="D85" s="607"/>
      <c r="E85" s="608">
        <f>SUM('[7]022'!$E$54)</f>
        <v>0</v>
      </c>
      <c r="F85" s="608">
        <f>SUM('[7]022'!$D$54)</f>
        <v>29800</v>
      </c>
    </row>
    <row r="86" spans="1:6" outlineLevel="1" x14ac:dyDescent="0.25">
      <c r="A86" s="594">
        <v>80</v>
      </c>
      <c r="B86" s="602" t="s">
        <v>2821</v>
      </c>
      <c r="C86" s="607"/>
      <c r="D86" s="607"/>
      <c r="E86" s="608">
        <f>SUM('[7]022'!$E$55)</f>
        <v>0</v>
      </c>
      <c r="F86" s="608">
        <f>SUM('[7]022'!$D$55)</f>
        <v>28439</v>
      </c>
    </row>
    <row r="87" spans="1:6" outlineLevel="1" x14ac:dyDescent="0.25">
      <c r="A87" s="594">
        <v>81</v>
      </c>
      <c r="B87" s="602" t="s">
        <v>5161</v>
      </c>
      <c r="C87" s="606">
        <f>C75+C84+C85-C86</f>
        <v>560141</v>
      </c>
      <c r="D87" s="606">
        <f>D75+D84+D85-D86</f>
        <v>516950</v>
      </c>
      <c r="E87" s="606">
        <f t="shared" ref="E87:F87" si="14">E75+E84</f>
        <v>430730</v>
      </c>
      <c r="F87" s="606">
        <f t="shared" si="14"/>
        <v>315365</v>
      </c>
    </row>
    <row r="88" spans="1:6" outlineLevel="1" x14ac:dyDescent="0.25">
      <c r="A88" s="594">
        <v>82</v>
      </c>
      <c r="B88" s="599" t="s">
        <v>5162</v>
      </c>
      <c r="C88" s="604">
        <f>SUM(SUVAHAVUJ!N205)</f>
        <v>119198</v>
      </c>
      <c r="D88" s="604">
        <f>SUM(SUVAHAVUJ!X205)</f>
        <v>120631</v>
      </c>
      <c r="E88" s="604">
        <f>SUM('[7]022'!$E$50+'[7]022'!$E$57)</f>
        <v>56228</v>
      </c>
      <c r="F88" s="604">
        <f>SUM('[7]022'!$D$50+'[7]022'!$D$57)</f>
        <v>0</v>
      </c>
    </row>
    <row r="89" spans="1:6" ht="15.75" outlineLevel="1" thickBot="1" x14ac:dyDescent="0.3">
      <c r="A89" s="594">
        <v>83</v>
      </c>
      <c r="B89" s="609" t="s">
        <v>5163</v>
      </c>
      <c r="C89" s="606">
        <f>C87-C88</f>
        <v>440943</v>
      </c>
      <c r="D89" s="606">
        <f>D87-D88</f>
        <v>396319</v>
      </c>
      <c r="E89" s="606">
        <f>E87-E88</f>
        <v>374502</v>
      </c>
      <c r="F89" s="606">
        <f>F87-F88</f>
        <v>315365</v>
      </c>
    </row>
    <row r="90" spans="1:6" ht="15.75" outlineLevel="1" thickTop="1" x14ac:dyDescent="0.25">
      <c r="A90" s="594">
        <v>84</v>
      </c>
      <c r="B90" s="610" t="s">
        <v>5164</v>
      </c>
      <c r="C90" s="611">
        <f>SUM(C57+C80+C85)</f>
        <v>17570822</v>
      </c>
      <c r="D90" s="611">
        <f>SUM(D57+D80+D85)</f>
        <v>16249975</v>
      </c>
      <c r="E90" s="611">
        <f t="shared" ref="E90:F90" si="15">SUM(E57+E80+E85)</f>
        <v>1222667</v>
      </c>
      <c r="F90" s="611">
        <f t="shared" si="15"/>
        <v>1284505</v>
      </c>
    </row>
    <row r="91" spans="1:6" outlineLevel="1" x14ac:dyDescent="0.25">
      <c r="A91" s="594">
        <v>85</v>
      </c>
      <c r="B91" s="610" t="s">
        <v>5165</v>
      </c>
      <c r="C91" s="611">
        <f t="shared" ref="C91:E91" si="16">SUM(C65+C81+C86+C88)</f>
        <v>17129879</v>
      </c>
      <c r="D91" s="611">
        <f t="shared" si="16"/>
        <v>15853656</v>
      </c>
      <c r="E91" s="611">
        <f t="shared" si="16"/>
        <v>848165</v>
      </c>
      <c r="F91" s="611">
        <f>SUM(F65+F81+F86+F88)</f>
        <v>967779</v>
      </c>
    </row>
    <row r="92" spans="1:6" outlineLevel="1" x14ac:dyDescent="0.25">
      <c r="A92" s="612"/>
      <c r="B92" s="613"/>
      <c r="C92" s="614"/>
      <c r="D92" s="615"/>
      <c r="E92" s="615"/>
      <c r="F92" s="615"/>
    </row>
    <row r="93" spans="1:6" ht="16.5" thickBot="1" x14ac:dyDescent="0.3">
      <c r="A93" s="593" t="s">
        <v>5166</v>
      </c>
      <c r="B93" s="593"/>
      <c r="C93" s="593"/>
      <c r="D93" s="593"/>
      <c r="E93" s="593"/>
      <c r="F93" s="593"/>
    </row>
    <row r="94" spans="1:6" ht="15.75" outlineLevel="1" thickTop="1" x14ac:dyDescent="0.25">
      <c r="A94" s="571" t="s">
        <v>5094</v>
      </c>
      <c r="B94" s="572" t="s">
        <v>5095</v>
      </c>
      <c r="C94" s="573">
        <f t="shared" ref="C94:F94" si="17">C3</f>
        <v>1</v>
      </c>
      <c r="D94" s="573">
        <f t="shared" si="17"/>
        <v>2</v>
      </c>
      <c r="E94" s="573">
        <f t="shared" si="17"/>
        <v>3</v>
      </c>
      <c r="F94" s="573">
        <f t="shared" si="17"/>
        <v>4</v>
      </c>
    </row>
    <row r="95" spans="1:6" outlineLevel="1" x14ac:dyDescent="0.25">
      <c r="A95" s="594">
        <v>85</v>
      </c>
      <c r="B95" s="616" t="s">
        <v>5167</v>
      </c>
      <c r="C95" s="617" t="s">
        <v>5168</v>
      </c>
      <c r="D95" s="618">
        <f t="shared" ref="D95:F95" si="18">C34</f>
        <v>308314</v>
      </c>
      <c r="E95" s="618">
        <f t="shared" si="18"/>
        <v>183216</v>
      </c>
      <c r="F95" s="618">
        <f t="shared" si="18"/>
        <v>186890</v>
      </c>
    </row>
    <row r="96" spans="1:6" outlineLevel="1" x14ac:dyDescent="0.25">
      <c r="A96" s="594">
        <f t="shared" ref="A96:A113" si="19">A95+1</f>
        <v>86</v>
      </c>
      <c r="B96" s="595" t="s">
        <v>5169</v>
      </c>
      <c r="C96" s="617" t="s">
        <v>5170</v>
      </c>
      <c r="D96" s="604">
        <f t="shared" ref="D96:F96" si="20">D89</f>
        <v>396319</v>
      </c>
      <c r="E96" s="604">
        <f t="shared" si="20"/>
        <v>374502</v>
      </c>
      <c r="F96" s="604">
        <f t="shared" si="20"/>
        <v>315365</v>
      </c>
    </row>
    <row r="97" spans="1:6" outlineLevel="1" x14ac:dyDescent="0.25">
      <c r="A97" s="594">
        <f t="shared" si="19"/>
        <v>87</v>
      </c>
      <c r="B97" s="599" t="s">
        <v>5149</v>
      </c>
      <c r="C97" s="617" t="s">
        <v>5171</v>
      </c>
      <c r="D97" s="619">
        <f t="shared" ref="D97:F97" si="21">D72</f>
        <v>592161</v>
      </c>
      <c r="E97" s="619">
        <f t="shared" si="21"/>
        <v>38256</v>
      </c>
      <c r="F97" s="619">
        <f t="shared" si="21"/>
        <v>17810</v>
      </c>
    </row>
    <row r="98" spans="1:6" outlineLevel="1" x14ac:dyDescent="0.25">
      <c r="A98" s="594">
        <f t="shared" si="19"/>
        <v>88</v>
      </c>
      <c r="B98" s="599" t="s">
        <v>5172</v>
      </c>
      <c r="C98" s="617" t="s">
        <v>5173</v>
      </c>
      <c r="D98" s="601">
        <f t="shared" ref="D98:F98" si="22">C35-D35+D53-C53</f>
        <v>17015</v>
      </c>
      <c r="E98" s="601">
        <f t="shared" si="22"/>
        <v>3939</v>
      </c>
      <c r="F98" s="601">
        <f t="shared" si="22"/>
        <v>0</v>
      </c>
    </row>
    <row r="99" spans="1:6" outlineLevel="1" x14ac:dyDescent="0.25">
      <c r="A99" s="594">
        <f t="shared" si="19"/>
        <v>89</v>
      </c>
      <c r="B99" s="599" t="s">
        <v>5174</v>
      </c>
      <c r="C99" s="617" t="s">
        <v>5175</v>
      </c>
      <c r="D99" s="601">
        <f t="shared" ref="D99:F99" si="23">C30-D30</f>
        <v>-273505</v>
      </c>
      <c r="E99" s="601">
        <f t="shared" si="23"/>
        <v>1643596</v>
      </c>
      <c r="F99" s="601">
        <f t="shared" si="23"/>
        <v>13412</v>
      </c>
    </row>
    <row r="100" spans="1:6" outlineLevel="1" x14ac:dyDescent="0.25">
      <c r="A100" s="594">
        <f t="shared" si="19"/>
        <v>90</v>
      </c>
      <c r="B100" s="595" t="s">
        <v>5176</v>
      </c>
      <c r="C100" s="617" t="s">
        <v>5177</v>
      </c>
      <c r="D100" s="601">
        <f t="shared" ref="D100:F100" si="24">D47-C47</f>
        <v>-101152</v>
      </c>
      <c r="E100" s="601">
        <f t="shared" si="24"/>
        <v>-2240383</v>
      </c>
      <c r="F100" s="601">
        <f t="shared" si="24"/>
        <v>23719</v>
      </c>
    </row>
    <row r="101" spans="1:6" outlineLevel="1" x14ac:dyDescent="0.25">
      <c r="A101" s="594">
        <f t="shared" si="19"/>
        <v>91</v>
      </c>
      <c r="B101" s="595" t="s">
        <v>5178</v>
      </c>
      <c r="C101" s="617" t="s">
        <v>5179</v>
      </c>
      <c r="D101" s="601">
        <f t="shared" ref="D101:F101" si="25">C21-D21</f>
        <v>405543</v>
      </c>
      <c r="E101" s="601">
        <f t="shared" si="25"/>
        <v>1015443</v>
      </c>
      <c r="F101" s="601">
        <f t="shared" si="25"/>
        <v>0</v>
      </c>
    </row>
    <row r="102" spans="1:6" outlineLevel="1" x14ac:dyDescent="0.25">
      <c r="A102" s="594">
        <f t="shared" si="19"/>
        <v>92</v>
      </c>
      <c r="B102" s="620" t="s">
        <v>5180</v>
      </c>
      <c r="C102" s="621" t="s">
        <v>5181</v>
      </c>
      <c r="D102" s="622">
        <f t="shared" ref="D102:F102" si="26">D96+D97+D98+D99+D100+D101</f>
        <v>1036381</v>
      </c>
      <c r="E102" s="622">
        <f t="shared" si="26"/>
        <v>835353</v>
      </c>
      <c r="F102" s="622">
        <f t="shared" si="26"/>
        <v>370306</v>
      </c>
    </row>
    <row r="103" spans="1:6" outlineLevel="1" x14ac:dyDescent="0.25">
      <c r="A103" s="594">
        <f t="shared" si="19"/>
        <v>93</v>
      </c>
      <c r="B103" s="595" t="s">
        <v>5182</v>
      </c>
      <c r="C103" s="617" t="s">
        <v>5183</v>
      </c>
      <c r="D103" s="623">
        <f t="shared" ref="D103:F103" si="27">C6-D6</f>
        <v>-10573</v>
      </c>
      <c r="E103" s="623">
        <f t="shared" si="27"/>
        <v>19935</v>
      </c>
      <c r="F103" s="623">
        <f t="shared" si="27"/>
        <v>0</v>
      </c>
    </row>
    <row r="104" spans="1:6" outlineLevel="1" x14ac:dyDescent="0.25">
      <c r="A104" s="594">
        <f t="shared" si="19"/>
        <v>94</v>
      </c>
      <c r="B104" s="595" t="s">
        <v>5184</v>
      </c>
      <c r="C104" s="617" t="s">
        <v>5185</v>
      </c>
      <c r="D104" s="623">
        <f t="shared" ref="D104:F104" si="28">C11-D11-D97</f>
        <v>-754678</v>
      </c>
      <c r="E104" s="623">
        <f t="shared" si="28"/>
        <v>2367261</v>
      </c>
      <c r="F104" s="623">
        <f t="shared" si="28"/>
        <v>-15479</v>
      </c>
    </row>
    <row r="105" spans="1:6" outlineLevel="1" x14ac:dyDescent="0.25">
      <c r="A105" s="594">
        <f t="shared" si="19"/>
        <v>95</v>
      </c>
      <c r="B105" s="595" t="s">
        <v>5186</v>
      </c>
      <c r="C105" s="617"/>
      <c r="D105" s="623">
        <f t="shared" ref="D105:F105" si="29">C16-D16</f>
        <v>0</v>
      </c>
      <c r="E105" s="623">
        <f t="shared" si="29"/>
        <v>0</v>
      </c>
      <c r="F105" s="623">
        <f t="shared" si="29"/>
        <v>0</v>
      </c>
    </row>
    <row r="106" spans="1:6" outlineLevel="1" x14ac:dyDescent="0.25">
      <c r="A106" s="594">
        <f t="shared" si="19"/>
        <v>96</v>
      </c>
      <c r="B106" s="620" t="s">
        <v>5187</v>
      </c>
      <c r="C106" s="621" t="s">
        <v>5188</v>
      </c>
      <c r="D106" s="624">
        <f>SUM(D103:D105)</f>
        <v>-765251</v>
      </c>
      <c r="E106" s="624">
        <f>SUM(E103:E105)</f>
        <v>2387196</v>
      </c>
      <c r="F106" s="624">
        <f>SUM(F103:F105)</f>
        <v>-15479</v>
      </c>
    </row>
    <row r="107" spans="1:6" outlineLevel="1" x14ac:dyDescent="0.25">
      <c r="A107" s="594">
        <f t="shared" si="19"/>
        <v>97</v>
      </c>
      <c r="B107" s="595" t="s">
        <v>5189</v>
      </c>
      <c r="C107" s="617" t="s">
        <v>5190</v>
      </c>
      <c r="D107" s="625">
        <f t="shared" ref="D107:F107" si="30">D37-C37-D96</f>
        <v>-642017</v>
      </c>
      <c r="E107" s="625">
        <f t="shared" si="30"/>
        <v>-2665239</v>
      </c>
      <c r="F107" s="625">
        <f t="shared" si="30"/>
        <v>-354959</v>
      </c>
    </row>
    <row r="108" spans="1:6" outlineLevel="1" x14ac:dyDescent="0.25">
      <c r="A108" s="594">
        <f t="shared" si="19"/>
        <v>98</v>
      </c>
      <c r="B108" s="595" t="s">
        <v>5191</v>
      </c>
      <c r="C108" s="617" t="s">
        <v>5192</v>
      </c>
      <c r="D108" s="625">
        <f t="shared" ref="D108:F108" si="31">C27-D27</f>
        <v>7933</v>
      </c>
      <c r="E108" s="625">
        <f t="shared" si="31"/>
        <v>0</v>
      </c>
      <c r="F108" s="625">
        <f t="shared" si="31"/>
        <v>0</v>
      </c>
    </row>
    <row r="109" spans="1:6" outlineLevel="1" x14ac:dyDescent="0.25">
      <c r="A109" s="594">
        <f t="shared" si="19"/>
        <v>99</v>
      </c>
      <c r="B109" s="595" t="s">
        <v>5193</v>
      </c>
      <c r="C109" s="617" t="s">
        <v>5194</v>
      </c>
      <c r="D109" s="625">
        <f t="shared" ref="D109:F109" si="32">D45-C45+D44-C44</f>
        <v>-11494</v>
      </c>
      <c r="E109" s="625">
        <f t="shared" si="32"/>
        <v>-59295</v>
      </c>
      <c r="F109" s="625">
        <f t="shared" si="32"/>
        <v>-9533</v>
      </c>
    </row>
    <row r="110" spans="1:6" outlineLevel="1" x14ac:dyDescent="0.25">
      <c r="A110" s="594">
        <f t="shared" si="19"/>
        <v>100</v>
      </c>
      <c r="B110" s="595" t="s">
        <v>5195</v>
      </c>
      <c r="C110" s="617" t="s">
        <v>5196</v>
      </c>
      <c r="D110" s="626">
        <f t="shared" ref="D110:F110" si="33">D49-C49</f>
        <v>249350</v>
      </c>
      <c r="E110" s="626">
        <f t="shared" si="33"/>
        <v>-494342</v>
      </c>
      <c r="F110" s="626">
        <f t="shared" si="33"/>
        <v>0</v>
      </c>
    </row>
    <row r="111" spans="1:6" outlineLevel="1" x14ac:dyDescent="0.25">
      <c r="A111" s="594">
        <f t="shared" si="19"/>
        <v>101</v>
      </c>
      <c r="B111" s="620" t="s">
        <v>5197</v>
      </c>
      <c r="C111" s="617" t="s">
        <v>5198</v>
      </c>
      <c r="D111" s="627">
        <f t="shared" ref="D111:F111" si="34">D107+D108+D109+D110</f>
        <v>-396228</v>
      </c>
      <c r="E111" s="627">
        <f t="shared" si="34"/>
        <v>-3218876</v>
      </c>
      <c r="F111" s="627">
        <f t="shared" si="34"/>
        <v>-364492</v>
      </c>
    </row>
    <row r="112" spans="1:6" outlineLevel="1" x14ac:dyDescent="0.25">
      <c r="A112" s="594">
        <f t="shared" si="19"/>
        <v>102</v>
      </c>
      <c r="B112" s="595" t="s">
        <v>5199</v>
      </c>
      <c r="C112" s="617" t="s">
        <v>5200</v>
      </c>
      <c r="D112" s="628">
        <f t="shared" ref="D112:F112" si="35">D102+D106+D111</f>
        <v>-125098</v>
      </c>
      <c r="E112" s="628">
        <f t="shared" si="35"/>
        <v>3673</v>
      </c>
      <c r="F112" s="628">
        <f t="shared" si="35"/>
        <v>-9665</v>
      </c>
    </row>
    <row r="113" spans="1:6" ht="15.75" outlineLevel="1" thickBot="1" x14ac:dyDescent="0.3">
      <c r="A113" s="629">
        <f t="shared" si="19"/>
        <v>103</v>
      </c>
      <c r="B113" s="630" t="s">
        <v>5201</v>
      </c>
      <c r="C113" s="631" t="s">
        <v>5202</v>
      </c>
      <c r="D113" s="632">
        <f t="shared" ref="D113:F113" si="36">D34</f>
        <v>183216</v>
      </c>
      <c r="E113" s="632">
        <f t="shared" si="36"/>
        <v>186890</v>
      </c>
      <c r="F113" s="632">
        <f t="shared" si="36"/>
        <v>177225</v>
      </c>
    </row>
    <row r="114" spans="1:6" ht="15.75" outlineLevel="1" thickTop="1" x14ac:dyDescent="0.25">
      <c r="A114" s="633"/>
      <c r="B114" s="615"/>
      <c r="C114" s="634" t="s">
        <v>5203</v>
      </c>
      <c r="D114" s="635">
        <f t="shared" ref="D114:F114" si="37">D113-D95</f>
        <v>-125098</v>
      </c>
      <c r="E114" s="635">
        <f t="shared" si="37"/>
        <v>3674</v>
      </c>
      <c r="F114" s="635">
        <f t="shared" si="37"/>
        <v>-9665</v>
      </c>
    </row>
    <row r="115" spans="1:6" outlineLevel="1" x14ac:dyDescent="0.25">
      <c r="A115" s="633"/>
      <c r="B115" s="615"/>
      <c r="C115" s="615"/>
      <c r="D115" s="635">
        <f>SUM(D114-D112)</f>
        <v>0</v>
      </c>
      <c r="E115" s="615"/>
      <c r="F115" s="615"/>
    </row>
    <row r="116" spans="1:6" ht="16.5" thickBot="1" x14ac:dyDescent="0.3">
      <c r="A116" s="593" t="s">
        <v>5204</v>
      </c>
      <c r="B116" s="593"/>
      <c r="C116" s="593"/>
      <c r="D116" s="593"/>
      <c r="E116" s="593"/>
      <c r="F116" s="593"/>
    </row>
    <row r="117" spans="1:6" ht="15.75" outlineLevel="1" thickTop="1" x14ac:dyDescent="0.25">
      <c r="A117" s="571" t="s">
        <v>5094</v>
      </c>
      <c r="B117" s="572" t="s">
        <v>5095</v>
      </c>
      <c r="C117" s="573">
        <f t="shared" ref="C117:F117" si="38">C3</f>
        <v>1</v>
      </c>
      <c r="D117" s="573">
        <f t="shared" si="38"/>
        <v>2</v>
      </c>
      <c r="E117" s="573">
        <f t="shared" si="38"/>
        <v>3</v>
      </c>
      <c r="F117" s="573">
        <f t="shared" si="38"/>
        <v>4</v>
      </c>
    </row>
    <row r="118" spans="1:6" outlineLevel="1" x14ac:dyDescent="0.25">
      <c r="A118" s="594">
        <f>A113+1</f>
        <v>104</v>
      </c>
      <c r="B118" s="597" t="s">
        <v>5205</v>
      </c>
      <c r="C118" s="636">
        <f t="shared" ref="C118:F118" si="39">IF((C47+C51)=0,"",C20/(C47+C51))</f>
        <v>1.2520034001050144</v>
      </c>
      <c r="D118" s="636">
        <f t="shared" si="39"/>
        <v>1.0882420601189033</v>
      </c>
      <c r="E118" s="636">
        <f t="shared" si="39"/>
        <v>20.038588819288499</v>
      </c>
      <c r="F118" s="636">
        <f t="shared" si="39"/>
        <v>7.7757929184813364</v>
      </c>
    </row>
    <row r="119" spans="1:6" outlineLevel="1" x14ac:dyDescent="0.25">
      <c r="A119" s="594">
        <f t="shared" ref="A119:A158" si="40">A118+1</f>
        <v>105</v>
      </c>
      <c r="B119" s="597" t="s">
        <v>5206</v>
      </c>
      <c r="C119" s="636">
        <f t="shared" ref="C119:F119" si="41">IF((C47+C51)=0,"",(C20-C21)/(C47+C51))</f>
        <v>0.70619435986646939</v>
      </c>
      <c r="D119" s="636">
        <f t="shared" si="41"/>
        <v>0.71921107613004143</v>
      </c>
      <c r="E119" s="636">
        <f t="shared" si="41"/>
        <v>20.038588819288499</v>
      </c>
      <c r="F119" s="636">
        <f t="shared" si="41"/>
        <v>7.7757929184813364</v>
      </c>
    </row>
    <row r="120" spans="1:6" outlineLevel="1" x14ac:dyDescent="0.25">
      <c r="A120" s="594">
        <f t="shared" si="40"/>
        <v>106</v>
      </c>
      <c r="B120" s="602" t="s">
        <v>5207</v>
      </c>
      <c r="C120" s="636">
        <f>IF(($C$47+$C$51)=0,"",$C$34/($C$47+$C$51))</f>
        <v>0.11842521209364962</v>
      </c>
      <c r="D120" s="636">
        <f>IF((D47+D51)=0,"",D34/(D47+D51))</f>
        <v>6.6584122163925827E-2</v>
      </c>
      <c r="E120" s="636">
        <f>IF((E47+E51)=0,"",E34/(E47+E51))</f>
        <v>11.044202812906276</v>
      </c>
      <c r="F120" s="636">
        <f>IF((F47+F51)=0,"",F34/(F47+F51))</f>
        <v>4.3607440761792278</v>
      </c>
    </row>
    <row r="121" spans="1:6" outlineLevel="1" x14ac:dyDescent="0.25">
      <c r="A121" s="594">
        <f>A120+1</f>
        <v>107</v>
      </c>
      <c r="B121" s="599" t="s">
        <v>5208</v>
      </c>
      <c r="C121" s="636"/>
      <c r="D121" s="636"/>
      <c r="E121" s="636"/>
      <c r="F121" s="636"/>
    </row>
    <row r="122" spans="1:6" outlineLevel="1" x14ac:dyDescent="0.25">
      <c r="A122" s="594">
        <f t="shared" si="40"/>
        <v>108</v>
      </c>
      <c r="B122" s="599" t="s">
        <v>5209</v>
      </c>
      <c r="C122" s="636"/>
      <c r="D122" s="636"/>
      <c r="E122" s="636"/>
      <c r="F122" s="636"/>
    </row>
    <row r="123" spans="1:6" outlineLevel="1" x14ac:dyDescent="0.25">
      <c r="A123" s="594">
        <f t="shared" si="40"/>
        <v>109</v>
      </c>
      <c r="B123" s="599" t="s">
        <v>5210</v>
      </c>
      <c r="C123" s="637">
        <f t="shared" ref="C123:F123" si="42">C20-(C47+C51)</f>
        <v>656078</v>
      </c>
      <c r="D123" s="637">
        <f t="shared" si="42"/>
        <v>242811</v>
      </c>
      <c r="E123" s="637">
        <f t="shared" si="42"/>
        <v>322171</v>
      </c>
      <c r="F123" s="637">
        <f t="shared" si="42"/>
        <v>275375</v>
      </c>
    </row>
    <row r="124" spans="1:6" outlineLevel="1" x14ac:dyDescent="0.25">
      <c r="A124" s="638">
        <f t="shared" si="40"/>
        <v>110</v>
      </c>
      <c r="B124" s="639" t="s">
        <v>5211</v>
      </c>
      <c r="C124" s="640">
        <f t="shared" ref="C124:F124" si="43">IF(C4=0,"",SUM(C58:C60)/C4)</f>
        <v>3.078803575191309</v>
      </c>
      <c r="D124" s="640">
        <f t="shared" si="43"/>
        <v>2.9356239565636737</v>
      </c>
      <c r="E124" s="640">
        <f t="shared" si="43"/>
        <v>2.7495986146069229</v>
      </c>
      <c r="F124" s="640">
        <f t="shared" si="43"/>
        <v>3.0497881908642559</v>
      </c>
    </row>
    <row r="125" spans="1:6" outlineLevel="1" x14ac:dyDescent="0.25">
      <c r="A125" s="638">
        <f t="shared" si="40"/>
        <v>111</v>
      </c>
      <c r="B125" s="638" t="s">
        <v>5212</v>
      </c>
      <c r="C125" s="641"/>
      <c r="D125" s="641"/>
      <c r="E125" s="641"/>
      <c r="F125" s="641"/>
    </row>
    <row r="126" spans="1:6" outlineLevel="1" x14ac:dyDescent="0.25">
      <c r="A126" s="638">
        <f t="shared" si="40"/>
        <v>112</v>
      </c>
      <c r="B126" s="638" t="s">
        <v>5213</v>
      </c>
      <c r="C126" s="640">
        <f t="shared" ref="C126:F126" si="44">IF(SUM($C$58:$C$60)=0,0,C21/SUM($C$58:$C$60))*C248</f>
        <v>29.544995312293434</v>
      </c>
      <c r="D126" s="640">
        <f t="shared" si="44"/>
        <v>21.112986809793469</v>
      </c>
      <c r="E126" s="640">
        <f t="shared" si="44"/>
        <v>0</v>
      </c>
      <c r="F126" s="640">
        <f t="shared" si="44"/>
        <v>0</v>
      </c>
    </row>
    <row r="127" spans="1:6" outlineLevel="1" x14ac:dyDescent="0.25">
      <c r="A127" s="638">
        <f t="shared" si="40"/>
        <v>113</v>
      </c>
      <c r="B127" s="639" t="s">
        <v>5214</v>
      </c>
      <c r="C127" s="640">
        <f t="shared" ref="C127:F127" si="45">IF(SUM($C$58:$C$60)=0,0,C30/SUM($C$58:$C$60))*C249</f>
        <v>31.651380867884992</v>
      </c>
      <c r="D127" s="640">
        <f t="shared" si="45"/>
        <v>37.338068803507731</v>
      </c>
      <c r="E127" s="640">
        <f t="shared" si="45"/>
        <v>3.1645891806935444</v>
      </c>
      <c r="F127" s="640">
        <f t="shared" si="45"/>
        <v>2.8857282509387976</v>
      </c>
    </row>
    <row r="128" spans="1:6" outlineLevel="1" x14ac:dyDescent="0.25">
      <c r="A128" s="638">
        <f t="shared" si="40"/>
        <v>114</v>
      </c>
      <c r="B128" s="639" t="s">
        <v>5215</v>
      </c>
      <c r="C128" s="640">
        <f t="shared" ref="C128:F128" si="46">IF(SUM(C58:C60)=0,0,C47/SUM(C58:C60))*C250</f>
        <v>49.036796287398779</v>
      </c>
      <c r="D128" s="640">
        <f t="shared" si="46"/>
        <v>50.194960057370629</v>
      </c>
      <c r="E128" s="640">
        <f t="shared" si="46"/>
        <v>5.1778529137279508</v>
      </c>
      <c r="F128" s="640">
        <f t="shared" si="46"/>
        <v>11.919211010400051</v>
      </c>
    </row>
    <row r="129" spans="1:6" outlineLevel="1" x14ac:dyDescent="0.25">
      <c r="A129" s="638">
        <f t="shared" si="40"/>
        <v>115</v>
      </c>
      <c r="B129" s="638" t="s">
        <v>5216</v>
      </c>
      <c r="C129" s="641"/>
      <c r="D129" s="641"/>
      <c r="E129" s="641"/>
      <c r="F129" s="641"/>
    </row>
    <row r="130" spans="1:6" outlineLevel="1" x14ac:dyDescent="0.25">
      <c r="A130" s="638">
        <f t="shared" si="40"/>
        <v>116</v>
      </c>
      <c r="B130" s="638" t="s">
        <v>5217</v>
      </c>
      <c r="C130" s="641"/>
      <c r="D130" s="641"/>
      <c r="E130" s="641"/>
      <c r="F130" s="641"/>
    </row>
    <row r="131" spans="1:6" outlineLevel="1" x14ac:dyDescent="0.25">
      <c r="A131" s="638">
        <f t="shared" si="40"/>
        <v>117</v>
      </c>
      <c r="B131" s="639" t="s">
        <v>5218</v>
      </c>
      <c r="C131" s="641"/>
      <c r="D131" s="641"/>
      <c r="E131" s="641"/>
      <c r="F131" s="641"/>
    </row>
    <row r="132" spans="1:6" outlineLevel="1" x14ac:dyDescent="0.25">
      <c r="A132" s="594">
        <f t="shared" si="40"/>
        <v>118</v>
      </c>
      <c r="B132" s="599" t="s">
        <v>5219</v>
      </c>
      <c r="C132" s="642">
        <f>IF(C4=0,"",SUM(C4/C37))</f>
        <v>1.9547513058022563</v>
      </c>
      <c r="D132" s="642">
        <f t="shared" ref="D132:F132" si="47">IF(D37=0,"",SUM(D37/D4))</f>
        <v>0.47712595363303062</v>
      </c>
      <c r="E132" s="642">
        <f t="shared" si="47"/>
        <v>0.79583447263685081</v>
      </c>
      <c r="F132" s="642">
        <f t="shared" si="47"/>
        <v>0.74769991428251981</v>
      </c>
    </row>
    <row r="133" spans="1:6" outlineLevel="1" x14ac:dyDescent="0.25">
      <c r="A133" s="594">
        <f t="shared" si="40"/>
        <v>119</v>
      </c>
      <c r="B133" s="602" t="s">
        <v>5220</v>
      </c>
      <c r="C133" s="642">
        <f t="shared" ref="C133:F133" si="48">IF(C4=0,"",C43/C4)</f>
        <v>0.48805059964383229</v>
      </c>
      <c r="D133" s="642">
        <f t="shared" si="48"/>
        <v>0.52247856733959752</v>
      </c>
      <c r="E133" s="642">
        <f t="shared" si="48"/>
        <v>0.20416552736314919</v>
      </c>
      <c r="F133" s="642">
        <f t="shared" si="48"/>
        <v>0.25230008571748014</v>
      </c>
    </row>
    <row r="134" spans="1:6" outlineLevel="1" x14ac:dyDescent="0.25">
      <c r="A134" s="594">
        <f t="shared" si="40"/>
        <v>120</v>
      </c>
      <c r="B134" s="599" t="s">
        <v>5221</v>
      </c>
      <c r="C134" s="643">
        <f>SUM(C4/C37)</f>
        <v>1.9547513058022563</v>
      </c>
      <c r="D134" s="643">
        <f t="shared" ref="D134:F134" si="49">SUM(D4/D37)</f>
        <v>2.0958826330565214</v>
      </c>
      <c r="E134" s="643">
        <f t="shared" si="49"/>
        <v>1.2565427037693961</v>
      </c>
      <c r="F134" s="643">
        <f t="shared" si="49"/>
        <v>1.3374349533791012</v>
      </c>
    </row>
    <row r="135" spans="1:6" outlineLevel="1" x14ac:dyDescent="0.25">
      <c r="A135" s="594">
        <f t="shared" si="40"/>
        <v>121</v>
      </c>
      <c r="B135" s="644" t="s">
        <v>5222</v>
      </c>
      <c r="C135" s="642">
        <f t="shared" ref="C135:F135" si="50">IF(C4=0,"",(C47+C51)/C4)</f>
        <v>0.46293784135333066</v>
      </c>
      <c r="D135" s="642">
        <f t="shared" si="50"/>
        <v>0.49895400239826027</v>
      </c>
      <c r="E135" s="642">
        <f t="shared" si="50"/>
        <v>3.9547269995068864E-2</v>
      </c>
      <c r="F135" s="642">
        <f t="shared" si="50"/>
        <v>0.10097519162204803</v>
      </c>
    </row>
    <row r="136" spans="1:6" outlineLevel="1" x14ac:dyDescent="0.25">
      <c r="A136" s="594">
        <f t="shared" si="40"/>
        <v>122</v>
      </c>
      <c r="B136" s="605" t="s">
        <v>5223</v>
      </c>
      <c r="C136" s="642">
        <f t="shared" ref="C136:F136" si="51">IF(C4=0,"",(C45+C50)/C4)</f>
        <v>1.6803719223188066E-3</v>
      </c>
      <c r="D136" s="642">
        <f t="shared" si="51"/>
        <v>4.707306533962691E-4</v>
      </c>
      <c r="E136" s="642">
        <f t="shared" si="51"/>
        <v>0.16461825736808033</v>
      </c>
      <c r="F136" s="642">
        <f t="shared" si="51"/>
        <v>0.15132489409543212</v>
      </c>
    </row>
    <row r="137" spans="1:6" outlineLevel="1" x14ac:dyDescent="0.25">
      <c r="A137" s="594">
        <f t="shared" si="40"/>
        <v>123</v>
      </c>
      <c r="B137" s="599" t="s">
        <v>5224</v>
      </c>
      <c r="C137" s="642">
        <f>SUM(C52+C51+C47)/C4</f>
        <v>0.46293784135333066</v>
      </c>
      <c r="D137" s="642">
        <f t="shared" ref="D137:F137" si="52">SUM(D52+D51+D47)/D4</f>
        <v>0.49895400239826027</v>
      </c>
      <c r="E137" s="642">
        <f t="shared" si="52"/>
        <v>3.9547269995068864E-2</v>
      </c>
      <c r="F137" s="642">
        <f t="shared" si="52"/>
        <v>0.10097519162204803</v>
      </c>
    </row>
    <row r="138" spans="1:6" outlineLevel="1" x14ac:dyDescent="0.25">
      <c r="A138" s="594">
        <f t="shared" si="40"/>
        <v>124</v>
      </c>
      <c r="B138" s="602" t="s">
        <v>5225</v>
      </c>
      <c r="C138" s="642">
        <f>SUM(C49)/C4</f>
        <v>4.3563775448966037E-2</v>
      </c>
      <c r="D138" s="642">
        <f t="shared" ref="D138:F138" si="53">SUM(D49)/D4</f>
        <v>8.96386489449994E-2</v>
      </c>
      <c r="E138" s="642">
        <f t="shared" si="53"/>
        <v>0</v>
      </c>
      <c r="F138" s="642">
        <f t="shared" si="53"/>
        <v>0</v>
      </c>
    </row>
    <row r="139" spans="1:6" outlineLevel="1" x14ac:dyDescent="0.25">
      <c r="A139" s="594">
        <f t="shared" si="40"/>
        <v>125</v>
      </c>
      <c r="B139" s="602" t="s">
        <v>5226</v>
      </c>
      <c r="C139" s="643">
        <f>SUM((C43)/(C72+C89))</f>
        <v>2.6856202115480583</v>
      </c>
      <c r="D139" s="643">
        <f t="shared" ref="D139:F139" si="54">SUM((D43)/(D72+D89))</f>
        <v>2.9149613548073812</v>
      </c>
      <c r="E139" s="643">
        <f t="shared" si="54"/>
        <v>0.2116518638039723</v>
      </c>
      <c r="F139" s="643">
        <f t="shared" si="54"/>
        <v>0.30478577324229011</v>
      </c>
    </row>
    <row r="140" spans="1:6" x14ac:dyDescent="0.25">
      <c r="A140" s="594">
        <f t="shared" si="40"/>
        <v>126</v>
      </c>
      <c r="B140" s="599" t="s">
        <v>5227</v>
      </c>
      <c r="C140" s="643">
        <f>SUM(C43/C37)</f>
        <v>0.95401754695135532</v>
      </c>
      <c r="D140" s="643">
        <f t="shared" ref="D140:F140" si="55">SUM(D43/D37)</f>
        <v>1.0950537554313147</v>
      </c>
      <c r="E140" s="643">
        <f t="shared" si="55"/>
        <v>0.25654270376939614</v>
      </c>
      <c r="F140" s="643">
        <f t="shared" si="55"/>
        <v>0.33743495337910134</v>
      </c>
    </row>
    <row r="141" spans="1:6" outlineLevel="1" x14ac:dyDescent="0.25">
      <c r="A141" s="594">
        <f t="shared" si="40"/>
        <v>127</v>
      </c>
      <c r="B141" s="599" t="s">
        <v>5228</v>
      </c>
      <c r="C141" s="646">
        <f t="shared" ref="C141:F141" si="56">IF(C162=0,"",C82/C162)</f>
        <v>1.2535874708242545E-2</v>
      </c>
      <c r="D141" s="646">
        <f t="shared" si="56"/>
        <v>2.1546975965960925E-2</v>
      </c>
      <c r="E141" s="646">
        <f t="shared" si="56"/>
        <v>9.7295855729925829E-3</v>
      </c>
      <c r="F141" s="646">
        <f t="shared" si="56"/>
        <v>6.5272794286740359E-3</v>
      </c>
    </row>
    <row r="142" spans="1:6" outlineLevel="1" x14ac:dyDescent="0.25">
      <c r="A142" s="594">
        <v>166</v>
      </c>
      <c r="B142" s="647" t="s">
        <v>5229</v>
      </c>
      <c r="C142" s="648">
        <f t="shared" ref="C142:F142" si="57">IF((C82)=0,0,C162/C82)</f>
        <v>79.771058922795675</v>
      </c>
      <c r="D142" s="648">
        <f t="shared" si="57"/>
        <v>46.410224877020383</v>
      </c>
      <c r="E142" s="648">
        <f t="shared" si="57"/>
        <v>102.77930056710775</v>
      </c>
      <c r="F142" s="648">
        <f t="shared" si="57"/>
        <v>153.20318532818533</v>
      </c>
    </row>
    <row r="143" spans="1:6" outlineLevel="1" x14ac:dyDescent="0.25">
      <c r="A143" s="594">
        <f>A141+1</f>
        <v>128</v>
      </c>
      <c r="B143" s="599" t="s">
        <v>5230</v>
      </c>
      <c r="C143" s="649">
        <f t="shared" ref="C143:F143" si="58">IF(C36=0,"",C49/C36)</f>
        <v>4.3563767702581691E-2</v>
      </c>
      <c r="D143" s="649">
        <f t="shared" si="58"/>
        <v>8.9638632690896114E-2</v>
      </c>
      <c r="E143" s="649">
        <f t="shared" si="58"/>
        <v>0</v>
      </c>
      <c r="F143" s="649">
        <f t="shared" si="58"/>
        <v>0</v>
      </c>
    </row>
    <row r="144" spans="1:6" outlineLevel="1" x14ac:dyDescent="0.25">
      <c r="A144" s="594">
        <f t="shared" si="40"/>
        <v>129</v>
      </c>
      <c r="B144" s="599" t="s">
        <v>5231</v>
      </c>
      <c r="C144" s="646">
        <f t="shared" ref="C144:F144" si="59">IF(C43=0,"",C37/C43)</f>
        <v>1.0481987497982459</v>
      </c>
      <c r="D144" s="646">
        <f t="shared" si="59"/>
        <v>0.913197178713957</v>
      </c>
      <c r="E144" s="646">
        <f t="shared" si="59"/>
        <v>3.8979865157221187</v>
      </c>
      <c r="F144" s="646">
        <f t="shared" si="59"/>
        <v>2.9635341270544675</v>
      </c>
    </row>
    <row r="145" spans="1:6" x14ac:dyDescent="0.25">
      <c r="A145" s="594">
        <f t="shared" si="40"/>
        <v>130</v>
      </c>
      <c r="B145" s="599" t="s">
        <v>5232</v>
      </c>
      <c r="C145" s="650">
        <f>SUM(C43)/(C27+C30)</f>
        <v>1.793640420669613</v>
      </c>
      <c r="D145" s="650">
        <f t="shared" ref="D145:F145" si="60">SUM(D43)/(D27+D30)</f>
        <v>1.604511974892513</v>
      </c>
      <c r="E145" s="650">
        <f t="shared" si="60"/>
        <v>0.57397685985164548</v>
      </c>
      <c r="F145" s="650">
        <f t="shared" si="60"/>
        <v>0.73165406978838687</v>
      </c>
    </row>
    <row r="146" spans="1:6" outlineLevel="1" x14ac:dyDescent="0.25">
      <c r="A146" s="594">
        <f t="shared" si="40"/>
        <v>131</v>
      </c>
      <c r="B146" s="599" t="s">
        <v>5233</v>
      </c>
      <c r="C146" s="646">
        <f t="shared" ref="C146:F146" si="61">IF(C5=0,"",C37/C5)</f>
        <v>1.2289305618502602</v>
      </c>
      <c r="D146" s="646">
        <f t="shared" si="61"/>
        <v>1.0465951745399886</v>
      </c>
      <c r="E146" s="646">
        <f t="shared" si="61"/>
        <v>3.840398777503355</v>
      </c>
      <c r="F146" s="646">
        <f t="shared" si="61"/>
        <v>3.485499189251795</v>
      </c>
    </row>
    <row r="147" spans="1:6" outlineLevel="1" x14ac:dyDescent="0.25">
      <c r="A147" s="594">
        <f t="shared" si="40"/>
        <v>132</v>
      </c>
      <c r="B147" s="599" t="s">
        <v>5234</v>
      </c>
      <c r="C147" s="646">
        <f t="shared" ref="C147:F147" si="62">IF(C5=0,"",(C37+C45+C50)/C5)</f>
        <v>1.2329672413844657</v>
      </c>
      <c r="D147" s="646">
        <f t="shared" si="62"/>
        <v>1.0476277413634894</v>
      </c>
      <c r="E147" s="646">
        <f t="shared" si="62"/>
        <v>4.6347847661580452</v>
      </c>
      <c r="F147" s="646">
        <f t="shared" si="62"/>
        <v>4.1909196201065555</v>
      </c>
    </row>
    <row r="148" spans="1:6" outlineLevel="1" x14ac:dyDescent="0.25">
      <c r="A148" s="594">
        <f t="shared" si="40"/>
        <v>133</v>
      </c>
      <c r="B148" s="602" t="s">
        <v>5235</v>
      </c>
      <c r="C148" s="646">
        <f>SUM(C37/C43)</f>
        <v>1.0481987497982459</v>
      </c>
      <c r="D148" s="646">
        <f t="shared" ref="D148:F148" si="63">SUM(D37/D43)</f>
        <v>0.913197178713957</v>
      </c>
      <c r="E148" s="646">
        <f t="shared" si="63"/>
        <v>3.8979865157221187</v>
      </c>
      <c r="F148" s="646">
        <f t="shared" si="63"/>
        <v>2.9635341270544675</v>
      </c>
    </row>
    <row r="149" spans="1:6" outlineLevel="1" x14ac:dyDescent="0.25">
      <c r="A149" s="638">
        <f t="shared" si="40"/>
        <v>134</v>
      </c>
      <c r="B149" s="639" t="s">
        <v>5236</v>
      </c>
      <c r="C149" s="651">
        <f t="shared" ref="C149:F149" si="64">IF(C4=0,"",C162/C4)</f>
        <v>0.10086712525705689</v>
      </c>
      <c r="D149" s="651">
        <f t="shared" si="64"/>
        <v>9.5802391768668879E-2</v>
      </c>
      <c r="E149" s="651">
        <f t="shared" si="64"/>
        <v>1.0165204852615022</v>
      </c>
      <c r="F149" s="651">
        <f t="shared" si="64"/>
        <v>0.78869274631352726</v>
      </c>
    </row>
    <row r="150" spans="1:6" outlineLevel="1" x14ac:dyDescent="0.25">
      <c r="A150" s="638">
        <f t="shared" si="40"/>
        <v>135</v>
      </c>
      <c r="B150" s="639" t="s">
        <v>5237</v>
      </c>
      <c r="C150" s="651">
        <f t="shared" ref="C150:F150" si="65">IF(C37=0,"",C162/C37)</f>
        <v>0.19717014480875172</v>
      </c>
      <c r="D150" s="651">
        <f t="shared" si="65"/>
        <v>0.20079056911323015</v>
      </c>
      <c r="E150" s="651">
        <f t="shared" si="65"/>
        <v>1.2773013989874666</v>
      </c>
      <c r="F150" s="651">
        <f t="shared" si="65"/>
        <v>1.0548252463962677</v>
      </c>
    </row>
    <row r="151" spans="1:6" outlineLevel="1" x14ac:dyDescent="0.25">
      <c r="A151" s="638">
        <f t="shared" si="40"/>
        <v>136</v>
      </c>
      <c r="B151" s="638" t="s">
        <v>5238</v>
      </c>
      <c r="C151" s="651">
        <f t="shared" ref="C151:F151" si="66">IF((C37+C45+C50)=0,"",C162/(C37+C45+C50))</f>
        <v>0.19652461858421705</v>
      </c>
      <c r="D151" s="651">
        <f t="shared" si="66"/>
        <v>0.20059266515178265</v>
      </c>
      <c r="E151" s="651">
        <f t="shared" si="66"/>
        <v>1.0583763817884961</v>
      </c>
      <c r="F151" s="651">
        <f t="shared" si="66"/>
        <v>0.87727584262831493</v>
      </c>
    </row>
    <row r="152" spans="1:6" outlineLevel="1" x14ac:dyDescent="0.25">
      <c r="A152" s="638">
        <f t="shared" si="40"/>
        <v>137</v>
      </c>
      <c r="B152" s="639" t="s">
        <v>5239</v>
      </c>
      <c r="C152" s="651">
        <f t="shared" ref="C152:F152" si="67">IF(SUM(C58:C60)=0,"",C162/SUM(C58:C60))</f>
        <v>3.2761792947700236E-2</v>
      </c>
      <c r="D152" s="651">
        <f t="shared" si="67"/>
        <v>3.2634422251006365E-2</v>
      </c>
      <c r="E152" s="651">
        <f t="shared" si="67"/>
        <v>0.36969777329001968</v>
      </c>
      <c r="F152" s="651">
        <f t="shared" si="67"/>
        <v>0.25860574471239778</v>
      </c>
    </row>
    <row r="153" spans="1:6" outlineLevel="1" x14ac:dyDescent="0.25">
      <c r="A153" s="638">
        <f t="shared" si="40"/>
        <v>138</v>
      </c>
      <c r="B153" s="638" t="s">
        <v>5240</v>
      </c>
      <c r="C153" s="652"/>
      <c r="D153" s="652"/>
      <c r="E153" s="652"/>
      <c r="F153" s="652"/>
    </row>
    <row r="154" spans="1:6" outlineLevel="1" x14ac:dyDescent="0.25">
      <c r="A154" s="638">
        <f t="shared" si="40"/>
        <v>139</v>
      </c>
      <c r="B154" s="638" t="s">
        <v>5241</v>
      </c>
      <c r="C154" s="652"/>
      <c r="D154" s="652"/>
      <c r="E154" s="652"/>
      <c r="F154" s="652"/>
    </row>
    <row r="155" spans="1:6" outlineLevel="1" x14ac:dyDescent="0.25">
      <c r="A155" s="638">
        <f t="shared" si="40"/>
        <v>140</v>
      </c>
      <c r="B155" s="638" t="s">
        <v>5242</v>
      </c>
      <c r="C155" s="652"/>
      <c r="D155" s="652"/>
      <c r="E155" s="652"/>
      <c r="F155" s="652"/>
    </row>
    <row r="156" spans="1:6" outlineLevel="1" x14ac:dyDescent="0.25">
      <c r="A156" s="638">
        <f t="shared" si="40"/>
        <v>141</v>
      </c>
      <c r="B156" s="638" t="s">
        <v>5243</v>
      </c>
      <c r="C156" s="652"/>
      <c r="D156" s="652"/>
      <c r="E156" s="652"/>
      <c r="F156" s="652"/>
    </row>
    <row r="157" spans="1:6" outlineLevel="1" x14ac:dyDescent="0.25">
      <c r="A157" s="638">
        <f t="shared" si="40"/>
        <v>142</v>
      </c>
      <c r="B157" s="638" t="s">
        <v>5244</v>
      </c>
      <c r="C157" s="652"/>
      <c r="D157" s="652"/>
      <c r="E157" s="652"/>
      <c r="F157" s="652"/>
    </row>
    <row r="158" spans="1:6" ht="15.75" outlineLevel="1" thickBot="1" x14ac:dyDescent="0.3">
      <c r="A158" s="638">
        <f t="shared" si="40"/>
        <v>143</v>
      </c>
      <c r="B158" s="653" t="s">
        <v>5245</v>
      </c>
      <c r="C158" s="654">
        <f t="shared" ref="C158:F158" si="68">IF(C152="","",1-C152)</f>
        <v>0.96723820705229979</v>
      </c>
      <c r="D158" s="654">
        <f t="shared" si="68"/>
        <v>0.96736557774899368</v>
      </c>
      <c r="E158" s="654">
        <f t="shared" si="68"/>
        <v>0.63030222670998026</v>
      </c>
      <c r="F158" s="654">
        <f t="shared" si="68"/>
        <v>0.74139425528760228</v>
      </c>
    </row>
    <row r="159" spans="1:6" ht="15.75" outlineLevel="1" thickTop="1" x14ac:dyDescent="0.25"/>
    <row r="160" spans="1:6" ht="15.75" thickBot="1" x14ac:dyDescent="0.3">
      <c r="A160" s="655" t="s">
        <v>5246</v>
      </c>
    </row>
    <row r="161" spans="1:6" ht="15.75" outlineLevel="1" thickTop="1" x14ac:dyDescent="0.25">
      <c r="A161" s="571" t="s">
        <v>5094</v>
      </c>
      <c r="B161" s="572" t="s">
        <v>5095</v>
      </c>
      <c r="C161" s="573">
        <f t="shared" ref="C161:F161" si="69">C3</f>
        <v>1</v>
      </c>
      <c r="D161" s="573">
        <f t="shared" si="69"/>
        <v>2</v>
      </c>
      <c r="E161" s="573">
        <f t="shared" si="69"/>
        <v>3</v>
      </c>
      <c r="F161" s="573">
        <f t="shared" si="69"/>
        <v>4</v>
      </c>
    </row>
    <row r="162" spans="1:6" outlineLevel="1" x14ac:dyDescent="0.25">
      <c r="A162" s="594">
        <f>A158+1</f>
        <v>144</v>
      </c>
      <c r="B162" s="595" t="s">
        <v>5247</v>
      </c>
      <c r="C162" s="601">
        <f t="shared" ref="C162:F162" si="70">C89+C88+C82</f>
        <v>567252</v>
      </c>
      <c r="D162" s="601">
        <f t="shared" si="70"/>
        <v>528334</v>
      </c>
      <c r="E162" s="601">
        <f t="shared" si="70"/>
        <v>434962</v>
      </c>
      <c r="F162" s="601">
        <f t="shared" si="70"/>
        <v>317437</v>
      </c>
    </row>
    <row r="163" spans="1:6" outlineLevel="1" x14ac:dyDescent="0.25">
      <c r="A163" s="594">
        <f t="shared" ref="A163:A174" si="71">A162+1</f>
        <v>145</v>
      </c>
      <c r="B163" s="595" t="s">
        <v>5248</v>
      </c>
      <c r="C163" s="601">
        <f t="shared" ref="C163:F163" si="72">C89+C88+C82+C72</f>
        <v>1148299</v>
      </c>
      <c r="D163" s="601">
        <f t="shared" si="72"/>
        <v>1120495</v>
      </c>
      <c r="E163" s="601">
        <f t="shared" si="72"/>
        <v>473218</v>
      </c>
      <c r="F163" s="601">
        <f t="shared" si="72"/>
        <v>335247</v>
      </c>
    </row>
    <row r="164" spans="1:6" outlineLevel="1" x14ac:dyDescent="0.25">
      <c r="A164" s="594">
        <f t="shared" si="71"/>
        <v>146</v>
      </c>
      <c r="B164" s="599" t="s">
        <v>5249</v>
      </c>
      <c r="C164" s="601">
        <f t="shared" ref="C164:F164" si="73">C89+C88</f>
        <v>560141</v>
      </c>
      <c r="D164" s="601">
        <f t="shared" si="73"/>
        <v>516950</v>
      </c>
      <c r="E164" s="601">
        <f t="shared" si="73"/>
        <v>430730</v>
      </c>
      <c r="F164" s="601">
        <f t="shared" si="73"/>
        <v>315365</v>
      </c>
    </row>
    <row r="165" spans="1:6" outlineLevel="1" x14ac:dyDescent="0.25">
      <c r="A165" s="594">
        <f t="shared" si="71"/>
        <v>147</v>
      </c>
      <c r="B165" s="599" t="s">
        <v>5250</v>
      </c>
      <c r="C165" s="601">
        <f t="shared" ref="C165:F165" si="74">C89</f>
        <v>440943</v>
      </c>
      <c r="D165" s="601">
        <f t="shared" si="74"/>
        <v>396319</v>
      </c>
      <c r="E165" s="601">
        <f t="shared" si="74"/>
        <v>374502</v>
      </c>
      <c r="F165" s="601">
        <f t="shared" si="74"/>
        <v>315365</v>
      </c>
    </row>
    <row r="166" spans="1:6" outlineLevel="1" x14ac:dyDescent="0.25">
      <c r="A166" s="594">
        <f t="shared" si="71"/>
        <v>148</v>
      </c>
      <c r="B166" s="599" t="s">
        <v>5164</v>
      </c>
      <c r="C166" s="601">
        <f t="shared" ref="C166:F166" si="75">C57+C80</f>
        <v>17570822</v>
      </c>
      <c r="D166" s="601">
        <f t="shared" si="75"/>
        <v>16249975</v>
      </c>
      <c r="E166" s="601">
        <f t="shared" si="75"/>
        <v>1222667</v>
      </c>
      <c r="F166" s="601">
        <f t="shared" si="75"/>
        <v>1254705</v>
      </c>
    </row>
    <row r="167" spans="1:6" outlineLevel="1" x14ac:dyDescent="0.25">
      <c r="A167" s="594">
        <f t="shared" si="71"/>
        <v>149</v>
      </c>
      <c r="B167" s="599" t="s">
        <v>5165</v>
      </c>
      <c r="C167" s="601">
        <f t="shared" ref="C167:F167" si="76">C65+C81+C88</f>
        <v>17129879</v>
      </c>
      <c r="D167" s="601">
        <f t="shared" si="76"/>
        <v>15853656</v>
      </c>
      <c r="E167" s="601">
        <f t="shared" si="76"/>
        <v>848165</v>
      </c>
      <c r="F167" s="601">
        <f t="shared" si="76"/>
        <v>939340</v>
      </c>
    </row>
    <row r="168" spans="1:6" outlineLevel="1" x14ac:dyDescent="0.25">
      <c r="A168" s="594">
        <f t="shared" si="71"/>
        <v>150</v>
      </c>
      <c r="B168" s="599" t="s">
        <v>5251</v>
      </c>
      <c r="C168" s="601">
        <f t="shared" ref="C168:F169" si="77">C75</f>
        <v>572178</v>
      </c>
      <c r="D168" s="601">
        <f t="shared" si="77"/>
        <v>532548</v>
      </c>
      <c r="E168" s="601">
        <f t="shared" si="77"/>
        <v>456939</v>
      </c>
      <c r="F168" s="601">
        <f t="shared" si="77"/>
        <v>338034</v>
      </c>
    </row>
    <row r="169" spans="1:6" outlineLevel="1" x14ac:dyDescent="0.25">
      <c r="A169" s="594">
        <f t="shared" si="71"/>
        <v>151</v>
      </c>
      <c r="B169" s="599" t="s">
        <v>5153</v>
      </c>
      <c r="C169" s="601">
        <f t="shared" si="77"/>
        <v>13466677</v>
      </c>
      <c r="D169" s="601">
        <f t="shared" si="77"/>
        <v>12662106</v>
      </c>
      <c r="E169" s="601">
        <f t="shared" si="77"/>
        <v>628710</v>
      </c>
      <c r="F169" s="601">
        <f t="shared" si="77"/>
        <v>562124</v>
      </c>
    </row>
    <row r="170" spans="1:6" outlineLevel="1" x14ac:dyDescent="0.25">
      <c r="A170" s="594">
        <f t="shared" si="71"/>
        <v>152</v>
      </c>
      <c r="B170" s="599" t="s">
        <v>5154</v>
      </c>
      <c r="C170" s="601">
        <f t="shared" ref="C170:F170" si="78">C58-C66</f>
        <v>148012</v>
      </c>
      <c r="D170" s="601">
        <f t="shared" si="78"/>
        <v>179149</v>
      </c>
      <c r="E170" s="601">
        <f t="shared" si="78"/>
        <v>0</v>
      </c>
      <c r="F170" s="601">
        <f t="shared" si="78"/>
        <v>0</v>
      </c>
    </row>
    <row r="171" spans="1:6" outlineLevel="1" x14ac:dyDescent="0.25">
      <c r="A171" s="656">
        <f t="shared" si="71"/>
        <v>153</v>
      </c>
      <c r="B171" s="657" t="s">
        <v>5252</v>
      </c>
      <c r="C171" s="658">
        <f t="shared" ref="C171:F171" si="79">IF(C56=0,(C58+C59+C60-C65)*(1-C172),(C56-C65)*(1-C172))</f>
        <v>259475.5</v>
      </c>
      <c r="D171" s="658">
        <f t="shared" si="79"/>
        <v>-102167.72999999998</v>
      </c>
      <c r="E171" s="658">
        <f t="shared" si="79"/>
        <v>-504533.7</v>
      </c>
      <c r="F171" s="658">
        <f t="shared" si="79"/>
        <v>-702855.14</v>
      </c>
    </row>
    <row r="172" spans="1:6" outlineLevel="1" x14ac:dyDescent="0.25">
      <c r="A172" s="656">
        <f t="shared" si="71"/>
        <v>154</v>
      </c>
      <c r="B172" s="657" t="s">
        <v>1893</v>
      </c>
      <c r="C172" s="659">
        <v>0.21</v>
      </c>
      <c r="D172" s="659">
        <v>1.21</v>
      </c>
      <c r="E172" s="659">
        <v>2.21</v>
      </c>
      <c r="F172" s="659">
        <v>3.21</v>
      </c>
    </row>
    <row r="173" spans="1:6" outlineLevel="1" x14ac:dyDescent="0.25">
      <c r="A173" s="656">
        <f t="shared" si="71"/>
        <v>155</v>
      </c>
      <c r="B173" s="657" t="s">
        <v>5253</v>
      </c>
      <c r="C173" s="660">
        <f t="shared" ref="C173:F173" si="80">IF(C69=0,0,C169/C69)</f>
        <v>3.2936981900245534</v>
      </c>
      <c r="D173" s="660">
        <f t="shared" si="80"/>
        <v>3.3292122122327412</v>
      </c>
      <c r="E173" s="660">
        <f t="shared" si="80"/>
        <v>3.6288339663153519</v>
      </c>
      <c r="F173" s="660">
        <f t="shared" si="80"/>
        <v>2.5296174460099814</v>
      </c>
    </row>
    <row r="174" spans="1:6" ht="15.75" outlineLevel="1" thickBot="1" x14ac:dyDescent="0.3">
      <c r="A174" s="629">
        <f t="shared" si="71"/>
        <v>156</v>
      </c>
      <c r="B174" s="609" t="s">
        <v>5254</v>
      </c>
      <c r="C174" s="661">
        <f t="shared" ref="C174:F174" si="81">C89+C72</f>
        <v>1021990</v>
      </c>
      <c r="D174" s="661">
        <f t="shared" si="81"/>
        <v>988480</v>
      </c>
      <c r="E174" s="661">
        <f t="shared" si="81"/>
        <v>412758</v>
      </c>
      <c r="F174" s="661">
        <f t="shared" si="81"/>
        <v>333175</v>
      </c>
    </row>
    <row r="175" spans="1:6" ht="15.75" outlineLevel="1" thickTop="1" x14ac:dyDescent="0.25"/>
    <row r="176" spans="1:6" ht="15.75" thickBot="1" x14ac:dyDescent="0.3">
      <c r="A176" s="655" t="s">
        <v>5255</v>
      </c>
    </row>
    <row r="177" spans="1:6" ht="15.75" outlineLevel="1" thickTop="1" x14ac:dyDescent="0.25">
      <c r="A177" s="571" t="s">
        <v>5094</v>
      </c>
      <c r="B177" s="572" t="s">
        <v>5095</v>
      </c>
      <c r="C177" s="573">
        <f t="shared" ref="C177:F177" si="82">C3</f>
        <v>1</v>
      </c>
      <c r="D177" s="573">
        <f t="shared" si="82"/>
        <v>2</v>
      </c>
      <c r="E177" s="573">
        <f t="shared" si="82"/>
        <v>3</v>
      </c>
      <c r="F177" s="573">
        <f t="shared" si="82"/>
        <v>4</v>
      </c>
    </row>
    <row r="178" spans="1:6" outlineLevel="1" x14ac:dyDescent="0.25">
      <c r="A178" s="594">
        <f>A174+1</f>
        <v>157</v>
      </c>
      <c r="B178" s="662" t="s">
        <v>5256</v>
      </c>
      <c r="C178" s="663">
        <f t="shared" ref="C178:F178" si="83">1.5*C179+0.8*C180+10*C181+5*C182+0.3*C183+0.1*C184</f>
        <v>3.689827292382303</v>
      </c>
      <c r="D178" s="663">
        <f t="shared" si="83"/>
        <v>3.4555992473269437</v>
      </c>
      <c r="E178" s="663">
        <f t="shared" si="83"/>
        <v>23.118978208629333</v>
      </c>
      <c r="F178" s="663">
        <f t="shared" si="83"/>
        <v>17.496233379411418</v>
      </c>
    </row>
    <row r="179" spans="1:6" outlineLevel="1" x14ac:dyDescent="0.25">
      <c r="A179" s="594">
        <v>139</v>
      </c>
      <c r="B179" s="595" t="s">
        <v>5257</v>
      </c>
      <c r="C179" s="646">
        <f t="shared" ref="C179:F179" si="84">IF(C43=0,0,C174/C43)</f>
        <v>0.37235346818587395</v>
      </c>
      <c r="D179" s="646">
        <f t="shared" si="84"/>
        <v>0.34305772128017781</v>
      </c>
      <c r="E179" s="646">
        <f t="shared" si="84"/>
        <v>4.7247398724831449</v>
      </c>
      <c r="F179" s="646">
        <f t="shared" si="84"/>
        <v>3.2809930377066778</v>
      </c>
    </row>
    <row r="180" spans="1:6" outlineLevel="1" x14ac:dyDescent="0.25">
      <c r="A180" s="594">
        <v>140</v>
      </c>
      <c r="B180" s="599" t="s">
        <v>5258</v>
      </c>
      <c r="C180" s="646">
        <f t="shared" ref="C180:F180" si="85">IF(C43=0,0,C4/C43)</f>
        <v>2.0489678749084135</v>
      </c>
      <c r="D180" s="646">
        <f t="shared" si="85"/>
        <v>1.9139541074227948</v>
      </c>
      <c r="E180" s="646">
        <f t="shared" si="85"/>
        <v>4.8979865157221187</v>
      </c>
      <c r="F180" s="646">
        <f t="shared" si="85"/>
        <v>3.9635341270544675</v>
      </c>
    </row>
    <row r="181" spans="1:6" outlineLevel="1" x14ac:dyDescent="0.25">
      <c r="A181" s="594">
        <v>141</v>
      </c>
      <c r="B181" s="599" t="s">
        <v>5259</v>
      </c>
      <c r="C181" s="646">
        <f t="shared" ref="C181:F181" si="86">IF(C4=0,0,C164/C4)</f>
        <v>9.9602667612653822E-2</v>
      </c>
      <c r="D181" s="646">
        <f t="shared" si="86"/>
        <v>9.3738139935747811E-2</v>
      </c>
      <c r="E181" s="646">
        <f t="shared" si="86"/>
        <v>1.0066301622134506</v>
      </c>
      <c r="F181" s="646">
        <f t="shared" si="86"/>
        <v>0.78354472837497047</v>
      </c>
    </row>
    <row r="182" spans="1:6" outlineLevel="1" x14ac:dyDescent="0.25">
      <c r="A182" s="594">
        <v>142</v>
      </c>
      <c r="B182" s="599" t="s">
        <v>5260</v>
      </c>
      <c r="C182" s="646">
        <f t="shared" ref="C182:F182" si="87">IF(C166=0,0,C164/C166)</f>
        <v>3.1879043564381905E-2</v>
      </c>
      <c r="D182" s="646">
        <f t="shared" si="87"/>
        <v>3.1812356634394821E-2</v>
      </c>
      <c r="E182" s="646">
        <f t="shared" si="87"/>
        <v>0.3522872540111085</v>
      </c>
      <c r="F182" s="646">
        <f t="shared" si="87"/>
        <v>0.25134593390478238</v>
      </c>
    </row>
    <row r="183" spans="1:6" outlineLevel="1" x14ac:dyDescent="0.25">
      <c r="A183" s="594">
        <v>143</v>
      </c>
      <c r="B183" s="599" t="s">
        <v>5261</v>
      </c>
      <c r="C183" s="646">
        <f t="shared" ref="C183:F183" si="88">IF(C166=0,0,C21/C166)</f>
        <v>8.0871913675979415E-2</v>
      </c>
      <c r="D183" s="646">
        <f t="shared" si="88"/>
        <v>6.248889613676329E-2</v>
      </c>
      <c r="E183" s="646">
        <f t="shared" si="88"/>
        <v>0</v>
      </c>
      <c r="F183" s="646">
        <f t="shared" si="88"/>
        <v>0</v>
      </c>
    </row>
    <row r="184" spans="1:6" outlineLevel="1" x14ac:dyDescent="0.25">
      <c r="A184" s="594">
        <v>144</v>
      </c>
      <c r="B184" s="599" t="s">
        <v>5262</v>
      </c>
      <c r="C184" s="646">
        <f t="shared" ref="C184:F184" si="89">IF(C4=0,0,C166/C4)</f>
        <v>3.1243932212551933</v>
      </c>
      <c r="D184" s="646">
        <f t="shared" si="89"/>
        <v>2.9465952809795986</v>
      </c>
      <c r="E184" s="646">
        <f t="shared" si="89"/>
        <v>2.8574129513686835</v>
      </c>
      <c r="F184" s="646">
        <f t="shared" si="89"/>
        <v>3.1173956793420872</v>
      </c>
    </row>
    <row r="185" spans="1:6" ht="35.25" customHeight="1" outlineLevel="1" x14ac:dyDescent="0.25">
      <c r="A185" s="594">
        <v>145</v>
      </c>
      <c r="B185" s="664" t="s">
        <v>5263</v>
      </c>
      <c r="C185" s="665">
        <f t="shared" ref="C185:F185" si="90">1.2*C187+1.4*C188+3.3*C189+0.6*C190+1*C191</f>
        <v>4.8908104332770659</v>
      </c>
      <c r="D185" s="665">
        <f t="shared" si="90"/>
        <v>4.55358889780811</v>
      </c>
      <c r="E185" s="665">
        <f t="shared" si="90"/>
        <v>11.171730050510595</v>
      </c>
      <c r="F185" s="665">
        <f t="shared" si="90"/>
        <v>9.9485817356584967</v>
      </c>
    </row>
    <row r="186" spans="1:6" ht="30" customHeight="1" outlineLevel="1" x14ac:dyDescent="0.25">
      <c r="A186" s="594">
        <v>146</v>
      </c>
      <c r="B186" s="664" t="s">
        <v>5264</v>
      </c>
      <c r="C186" s="665">
        <f t="shared" ref="C186:F186" si="91">0.717*C187+0.847*C188+3.107*C189+0.42*C190+0.998*C191</f>
        <v>4.3966642922274968</v>
      </c>
      <c r="D186" s="665">
        <f t="shared" si="91"/>
        <v>4.1237091995061324</v>
      </c>
      <c r="E186" s="665">
        <f t="shared" si="91"/>
        <v>9.240743848467238</v>
      </c>
      <c r="F186" s="665">
        <f t="shared" si="91"/>
        <v>8.3130657662113059</v>
      </c>
    </row>
    <row r="187" spans="1:6" outlineLevel="1" x14ac:dyDescent="0.25">
      <c r="A187" s="594">
        <v>147</v>
      </c>
      <c r="B187" s="657" t="s">
        <v>5265</v>
      </c>
      <c r="C187" s="666">
        <f t="shared" ref="C187:F187" si="92">IF(C4=0,0,C123/C4)</f>
        <v>0.11666191005831512</v>
      </c>
      <c r="D187" s="666">
        <f t="shared" si="92"/>
        <v>4.402872907619472E-2</v>
      </c>
      <c r="E187" s="666">
        <f t="shared" si="92"/>
        <v>0.75292421236150164</v>
      </c>
      <c r="F187" s="666">
        <f t="shared" si="92"/>
        <v>0.68418698833496905</v>
      </c>
    </row>
    <row r="188" spans="1:6" outlineLevel="1" x14ac:dyDescent="0.25">
      <c r="A188" s="594">
        <v>148</v>
      </c>
      <c r="B188" s="657" t="s">
        <v>5266</v>
      </c>
      <c r="C188" s="666">
        <f t="shared" ref="C188:F188" si="93">IF(C4=0,0,C165/C4)</f>
        <v>7.8407220798203336E-2</v>
      </c>
      <c r="D188" s="666">
        <f t="shared" si="93"/>
        <v>7.1864214878026175E-2</v>
      </c>
      <c r="E188" s="666">
        <f t="shared" si="93"/>
        <v>0.875223478766888</v>
      </c>
      <c r="F188" s="666">
        <f t="shared" si="93"/>
        <v>0.78354472837497047</v>
      </c>
    </row>
    <row r="189" spans="1:6" outlineLevel="1" x14ac:dyDescent="0.25">
      <c r="A189" s="594">
        <v>149</v>
      </c>
      <c r="B189" s="657" t="s">
        <v>5267</v>
      </c>
      <c r="C189" s="666">
        <f t="shared" ref="C189:F189" si="94">IF(C4=0,0,(C164+C82)/C4)</f>
        <v>0.10086712525705689</v>
      </c>
      <c r="D189" s="666">
        <f t="shared" si="94"/>
        <v>9.5802391768668879E-2</v>
      </c>
      <c r="E189" s="666">
        <f t="shared" si="94"/>
        <v>1.0165204852615022</v>
      </c>
      <c r="F189" s="666">
        <f t="shared" si="94"/>
        <v>0.78869274631352726</v>
      </c>
    </row>
    <row r="190" spans="1:6" outlineLevel="1" x14ac:dyDescent="0.25">
      <c r="A190" s="594">
        <v>150</v>
      </c>
      <c r="B190" s="657" t="s">
        <v>5268</v>
      </c>
      <c r="C190" s="666">
        <f t="shared" ref="C190:F190" si="95">IF(C43=0,0,C36/C43)</f>
        <v>2.0489682392500099</v>
      </c>
      <c r="D190" s="666">
        <f t="shared" si="95"/>
        <v>1.9139544544785989</v>
      </c>
      <c r="E190" s="666">
        <f t="shared" si="95"/>
        <v>4.8979865157221187</v>
      </c>
      <c r="F190" s="666">
        <f t="shared" si="95"/>
        <v>3.9635341270544675</v>
      </c>
    </row>
    <row r="191" spans="1:6" outlineLevel="1" x14ac:dyDescent="0.25">
      <c r="A191" s="594">
        <v>151</v>
      </c>
      <c r="B191" s="657" t="s">
        <v>5269</v>
      </c>
      <c r="C191" s="666">
        <f t="shared" ref="C191:F191" si="96">IF(C4=0,0,(C58+C59+C60)/C4)</f>
        <v>3.078803575191309</v>
      </c>
      <c r="D191" s="666">
        <f t="shared" si="96"/>
        <v>2.9356239565636737</v>
      </c>
      <c r="E191" s="666">
        <f t="shared" si="96"/>
        <v>2.7495986146069229</v>
      </c>
      <c r="F191" s="666">
        <f t="shared" si="96"/>
        <v>3.0497881908642559</v>
      </c>
    </row>
    <row r="192" spans="1:6" outlineLevel="1" x14ac:dyDescent="0.25">
      <c r="A192" s="594">
        <v>152</v>
      </c>
      <c r="B192" s="647" t="s">
        <v>5270</v>
      </c>
      <c r="C192" s="667"/>
      <c r="D192" s="667"/>
      <c r="E192" s="667"/>
      <c r="F192" s="667"/>
    </row>
    <row r="193" spans="1:6" outlineLevel="1" x14ac:dyDescent="0.25">
      <c r="A193" s="594">
        <v>153</v>
      </c>
      <c r="B193" s="657" t="s">
        <v>5271</v>
      </c>
      <c r="C193" s="666">
        <f t="shared" ref="C193:F193" si="97">IF(C4=0,0,C37/C4)</f>
        <v>0.51157402838494925</v>
      </c>
      <c r="D193" s="666">
        <f t="shared" si="97"/>
        <v>0.47712595363303062</v>
      </c>
      <c r="E193" s="666">
        <f t="shared" si="97"/>
        <v>0.79583447263685081</v>
      </c>
      <c r="F193" s="666">
        <f t="shared" si="97"/>
        <v>0.74769991428251981</v>
      </c>
    </row>
    <row r="194" spans="1:6" outlineLevel="1" x14ac:dyDescent="0.25">
      <c r="A194" s="594">
        <v>154</v>
      </c>
      <c r="B194" s="657" t="s">
        <v>5272</v>
      </c>
      <c r="C194" s="666">
        <f t="shared" ref="C194:F194" si="98">IF(C197=0,0,(C47+C51+C34)/C197)</f>
        <v>2.8491110480533077</v>
      </c>
      <c r="D194" s="666">
        <f t="shared" si="98"/>
        <v>2.9690666477824537</v>
      </c>
      <c r="E194" s="666">
        <f t="shared" si="98"/>
        <v>0.49378085948667255</v>
      </c>
      <c r="F194" s="666">
        <f t="shared" si="98"/>
        <v>0.65390860658812933</v>
      </c>
    </row>
    <row r="195" spans="1:6" outlineLevel="1" x14ac:dyDescent="0.25">
      <c r="A195" s="594">
        <v>155</v>
      </c>
      <c r="B195" s="657" t="s">
        <v>5273</v>
      </c>
      <c r="C195" s="668">
        <f t="shared" ref="C195:F195" si="99">IF(C198=0,0,C197/C198)</f>
        <v>5.9025309341562769E-2</v>
      </c>
      <c r="D195" s="668">
        <f t="shared" si="99"/>
        <v>6.1056970981755422E-2</v>
      </c>
      <c r="E195" s="668">
        <f t="shared" si="99"/>
        <v>0.35082539051145145</v>
      </c>
      <c r="F195" s="668">
        <f t="shared" si="99"/>
        <v>0.27142698864515835</v>
      </c>
    </row>
    <row r="196" spans="1:6" outlineLevel="1" x14ac:dyDescent="0.25">
      <c r="A196" s="594">
        <v>156</v>
      </c>
      <c r="B196" s="657" t="s">
        <v>5274</v>
      </c>
      <c r="C196" s="669">
        <f t="shared" ref="C196:F196" si="100">C149</f>
        <v>0.10086712525705689</v>
      </c>
      <c r="D196" s="669">
        <f t="shared" si="100"/>
        <v>9.5802391768668879E-2</v>
      </c>
      <c r="E196" s="669">
        <f t="shared" si="100"/>
        <v>1.0165204852615022</v>
      </c>
      <c r="F196" s="669">
        <f t="shared" si="100"/>
        <v>0.78869274631352726</v>
      </c>
    </row>
    <row r="197" spans="1:6" outlineLevel="1" x14ac:dyDescent="0.25">
      <c r="A197" s="594">
        <v>157</v>
      </c>
      <c r="B197" s="657" t="s">
        <v>5275</v>
      </c>
      <c r="C197" s="658">
        <f t="shared" ref="C197:F197" si="101">C174</f>
        <v>1021990</v>
      </c>
      <c r="D197" s="658">
        <f t="shared" si="101"/>
        <v>988480</v>
      </c>
      <c r="E197" s="658">
        <f t="shared" si="101"/>
        <v>412758</v>
      </c>
      <c r="F197" s="658">
        <f t="shared" si="101"/>
        <v>333175</v>
      </c>
    </row>
    <row r="198" spans="1:6" outlineLevel="1" x14ac:dyDescent="0.25">
      <c r="A198" s="594">
        <v>158</v>
      </c>
      <c r="B198" s="657" t="s">
        <v>5276</v>
      </c>
      <c r="C198" s="658">
        <f t="shared" ref="C198:F198" si="102">C58+C59+C60</f>
        <v>17314437</v>
      </c>
      <c r="D198" s="658">
        <f t="shared" si="102"/>
        <v>16189470</v>
      </c>
      <c r="E198" s="658">
        <f t="shared" si="102"/>
        <v>1176534</v>
      </c>
      <c r="F198" s="658">
        <f t="shared" si="102"/>
        <v>1227494</v>
      </c>
    </row>
    <row r="199" spans="1:6" ht="24" outlineLevel="1" x14ac:dyDescent="0.25">
      <c r="A199" s="594">
        <v>159</v>
      </c>
      <c r="B199" s="664" t="s">
        <v>5277</v>
      </c>
      <c r="C199" s="665">
        <f t="shared" ref="C199:F199" si="103">0.53*C200+0.13*C201+0.18*C202+0.16*C203</f>
        <v>0.84435427022507814</v>
      </c>
      <c r="D199" s="665">
        <f t="shared" si="103"/>
        <v>0.7941840070944336</v>
      </c>
      <c r="E199" s="665">
        <f t="shared" si="103"/>
        <v>14.442190132831511</v>
      </c>
      <c r="F199" s="665">
        <f t="shared" si="103"/>
        <v>5.0233844117273705</v>
      </c>
    </row>
    <row r="200" spans="1:6" outlineLevel="1" x14ac:dyDescent="0.25">
      <c r="A200" s="594">
        <v>160</v>
      </c>
      <c r="B200" s="657" t="s">
        <v>5278</v>
      </c>
      <c r="C200" s="666">
        <f t="shared" ref="C200:F200" si="104">IF((C47+C51)=0,0,C164/(C47+C51))</f>
        <v>0.21515343684473942</v>
      </c>
      <c r="D200" s="666">
        <f t="shared" si="104"/>
        <v>0.1878693015492176</v>
      </c>
      <c r="E200" s="666">
        <f t="shared" si="104"/>
        <v>25.453847062994917</v>
      </c>
      <c r="F200" s="666">
        <f t="shared" si="104"/>
        <v>7.7597746118451809</v>
      </c>
    </row>
    <row r="201" spans="1:6" outlineLevel="1" x14ac:dyDescent="0.25">
      <c r="A201" s="594">
        <v>161</v>
      </c>
      <c r="B201" s="657" t="s">
        <v>5279</v>
      </c>
      <c r="C201" s="666">
        <f t="shared" ref="C201:F201" si="105">IF(C43=0,0,C20/C43)</f>
        <v>1.1875812709473648</v>
      </c>
      <c r="D201" s="666">
        <f t="shared" si="105"/>
        <v>1.0392440291651817</v>
      </c>
      <c r="E201" s="666">
        <f t="shared" si="105"/>
        <v>3.881514634676801</v>
      </c>
      <c r="F201" s="666">
        <f t="shared" si="105"/>
        <v>3.112017095532118</v>
      </c>
    </row>
    <row r="202" spans="1:6" outlineLevel="1" x14ac:dyDescent="0.25">
      <c r="A202" s="594">
        <v>162</v>
      </c>
      <c r="B202" s="657" t="s">
        <v>5280</v>
      </c>
      <c r="C202" s="666">
        <f t="shared" ref="C202:F202" si="106">IF((C4)=0,0,(C47+C51)/C4)</f>
        <v>0.46293784135333066</v>
      </c>
      <c r="D202" s="666">
        <f t="shared" si="106"/>
        <v>0.49895400239826027</v>
      </c>
      <c r="E202" s="666">
        <f t="shared" si="106"/>
        <v>3.9547269995068864E-2</v>
      </c>
      <c r="F202" s="666">
        <f t="shared" si="106"/>
        <v>0.10097519162204803</v>
      </c>
    </row>
    <row r="203" spans="1:6" outlineLevel="1" x14ac:dyDescent="0.25">
      <c r="A203" s="594">
        <v>163</v>
      </c>
      <c r="B203" s="657" t="s">
        <v>5281</v>
      </c>
      <c r="C203" s="666">
        <f t="shared" ref="C203:F203" si="107">IF((C4)=0,0,(C58+C59+C60)/C4)</f>
        <v>3.078803575191309</v>
      </c>
      <c r="D203" s="666">
        <f t="shared" si="107"/>
        <v>2.9356239565636737</v>
      </c>
      <c r="E203" s="666">
        <f t="shared" si="107"/>
        <v>2.7495986146069229</v>
      </c>
      <c r="F203" s="666">
        <f t="shared" si="107"/>
        <v>3.0497881908642559</v>
      </c>
    </row>
    <row r="204" spans="1:6" outlineLevel="1" x14ac:dyDescent="0.25">
      <c r="A204" s="594">
        <v>164</v>
      </c>
      <c r="B204" s="647" t="s">
        <v>5282</v>
      </c>
      <c r="C204" s="670">
        <f t="shared" ref="C204:F204" si="108">1*C205+1*C142+1*C207+1*C208+1*C209</f>
        <v>86.297290544321342</v>
      </c>
      <c r="D204" s="670">
        <f t="shared" si="108"/>
        <v>52.454818717310353</v>
      </c>
      <c r="E204" s="670">
        <f t="shared" si="108"/>
        <v>131.58980933874858</v>
      </c>
      <c r="F204" s="670">
        <f t="shared" si="108"/>
        <v>168.84860079937673</v>
      </c>
    </row>
    <row r="205" spans="1:6" outlineLevel="1" x14ac:dyDescent="0.25">
      <c r="A205" s="594">
        <v>165</v>
      </c>
      <c r="B205" s="657" t="s">
        <v>5283</v>
      </c>
      <c r="C205" s="648">
        <f t="shared" ref="C205:F205" si="109">IF((C43)=0,0,C4/C43)</f>
        <v>2.0489678749084135</v>
      </c>
      <c r="D205" s="648">
        <f t="shared" si="109"/>
        <v>1.9139541074227948</v>
      </c>
      <c r="E205" s="648">
        <f t="shared" si="109"/>
        <v>4.8979865157221187</v>
      </c>
      <c r="F205" s="648">
        <f t="shared" si="109"/>
        <v>3.9635341270544675</v>
      </c>
    </row>
    <row r="207" spans="1:6" outlineLevel="1" x14ac:dyDescent="0.25">
      <c r="A207" s="594">
        <v>167</v>
      </c>
      <c r="B207" s="657" t="s">
        <v>5284</v>
      </c>
      <c r="C207" s="648">
        <f t="shared" ref="C207:F207" si="110">IF((C4)=0,0,C162/C4)</f>
        <v>0.10086712525705689</v>
      </c>
      <c r="D207" s="648">
        <f t="shared" si="110"/>
        <v>9.5802391768668879E-2</v>
      </c>
      <c r="E207" s="648">
        <f t="shared" si="110"/>
        <v>1.0165204852615022</v>
      </c>
      <c r="F207" s="648">
        <f t="shared" si="110"/>
        <v>0.78869274631352726</v>
      </c>
    </row>
    <row r="208" spans="1:6" outlineLevel="1" x14ac:dyDescent="0.25">
      <c r="A208" s="594">
        <v>168</v>
      </c>
      <c r="B208" s="657" t="s">
        <v>5285</v>
      </c>
      <c r="C208" s="648">
        <f t="shared" ref="C208:F208" si="111">IF((C4)=0,0,C166/C4)</f>
        <v>3.1243932212551933</v>
      </c>
      <c r="D208" s="648">
        <f t="shared" si="111"/>
        <v>2.9465952809795986</v>
      </c>
      <c r="E208" s="648">
        <f t="shared" si="111"/>
        <v>2.8574129513686835</v>
      </c>
      <c r="F208" s="648">
        <f t="shared" si="111"/>
        <v>3.1173956793420872</v>
      </c>
    </row>
    <row r="209" spans="1:6" outlineLevel="1" x14ac:dyDescent="0.25">
      <c r="A209" s="594">
        <v>169</v>
      </c>
      <c r="B209" s="657" t="s">
        <v>5286</v>
      </c>
      <c r="C209" s="648">
        <f t="shared" ref="C209:F209" si="112">IF((C47+C51)=0,0,C20/(C47+C51))</f>
        <v>1.2520034001050144</v>
      </c>
      <c r="D209" s="648">
        <f t="shared" si="112"/>
        <v>1.0882420601189033</v>
      </c>
      <c r="E209" s="648">
        <f t="shared" si="112"/>
        <v>20.038588819288499</v>
      </c>
      <c r="F209" s="648">
        <f t="shared" si="112"/>
        <v>7.7757929184813364</v>
      </c>
    </row>
    <row r="210" spans="1:6" outlineLevel="1" x14ac:dyDescent="0.25">
      <c r="A210" s="594">
        <v>170</v>
      </c>
      <c r="B210" s="657"/>
      <c r="C210" s="671"/>
      <c r="D210" s="671"/>
      <c r="E210" s="671"/>
      <c r="F210" s="671"/>
    </row>
    <row r="211" spans="1:6" outlineLevel="1" x14ac:dyDescent="0.25">
      <c r="A211" s="594">
        <v>171</v>
      </c>
      <c r="B211" s="657"/>
      <c r="C211" s="671"/>
      <c r="D211" s="671"/>
      <c r="E211" s="671"/>
      <c r="F211" s="671"/>
    </row>
    <row r="212" spans="1:6" outlineLevel="1" x14ac:dyDescent="0.25">
      <c r="A212" s="594">
        <v>172</v>
      </c>
      <c r="B212" s="657"/>
      <c r="C212" s="671"/>
      <c r="D212" s="671"/>
      <c r="E212" s="671"/>
      <c r="F212" s="671"/>
    </row>
    <row r="213" spans="1:6" outlineLevel="1" x14ac:dyDescent="0.25">
      <c r="A213" s="594">
        <v>173</v>
      </c>
      <c r="B213" s="657"/>
      <c r="C213" s="671"/>
      <c r="D213" s="671"/>
      <c r="E213" s="671"/>
      <c r="F213" s="671"/>
    </row>
    <row r="214" spans="1:6" outlineLevel="1" x14ac:dyDescent="0.25">
      <c r="A214" s="594">
        <v>174</v>
      </c>
      <c r="B214" s="657"/>
      <c r="C214" s="671"/>
      <c r="D214" s="671"/>
      <c r="E214" s="671"/>
      <c r="F214" s="671"/>
    </row>
    <row r="215" spans="1:6" ht="15.75" outlineLevel="1" thickBot="1" x14ac:dyDescent="0.3">
      <c r="A215" s="594">
        <v>175</v>
      </c>
      <c r="B215" s="672"/>
      <c r="C215" s="673"/>
      <c r="D215" s="673"/>
      <c r="E215" s="673"/>
      <c r="F215" s="673"/>
    </row>
    <row r="216" spans="1:6" ht="15.75" outlineLevel="1" thickTop="1" x14ac:dyDescent="0.25"/>
    <row r="217" spans="1:6" ht="15.75" thickBot="1" x14ac:dyDescent="0.3">
      <c r="A217" s="655" t="s">
        <v>5287</v>
      </c>
    </row>
    <row r="218" spans="1:6" ht="15.75" outlineLevel="1" thickTop="1" x14ac:dyDescent="0.25">
      <c r="A218" s="571" t="s">
        <v>5094</v>
      </c>
      <c r="B218" s="572" t="s">
        <v>5095</v>
      </c>
      <c r="C218" s="573">
        <f t="shared" ref="C218:F218" si="113">C3</f>
        <v>1</v>
      </c>
      <c r="D218" s="573">
        <f t="shared" si="113"/>
        <v>2</v>
      </c>
      <c r="E218" s="573">
        <f t="shared" si="113"/>
        <v>3</v>
      </c>
      <c r="F218" s="573">
        <f t="shared" si="113"/>
        <v>4</v>
      </c>
    </row>
    <row r="219" spans="1:6" outlineLevel="1" x14ac:dyDescent="0.25">
      <c r="A219" s="594">
        <f>A215+1</f>
        <v>176</v>
      </c>
      <c r="B219" s="597" t="s">
        <v>5288</v>
      </c>
      <c r="C219" s="674">
        <f t="shared" ref="C219:F219" si="114">C162*(1-C172)-C221*C164</f>
        <v>408675.33077025897</v>
      </c>
      <c r="D219" s="674">
        <f t="shared" si="114"/>
        <v>-322709.37687285943</v>
      </c>
      <c r="E219" s="674">
        <f t="shared" si="114"/>
        <v>-1028026.8532780274</v>
      </c>
      <c r="F219" s="674">
        <f t="shared" si="114"/>
        <v>-896191.98001396947</v>
      </c>
    </row>
    <row r="220" spans="1:6" outlineLevel="1" x14ac:dyDescent="0.25">
      <c r="A220" s="594">
        <f t="shared" ref="A220:A226" si="115">A219+1</f>
        <v>177</v>
      </c>
      <c r="B220" s="595" t="s">
        <v>5289</v>
      </c>
      <c r="C220" s="649">
        <v>0.1</v>
      </c>
      <c r="D220" s="649">
        <v>1.1000000000000001</v>
      </c>
      <c r="E220" s="649">
        <v>2.1</v>
      </c>
      <c r="F220" s="649">
        <v>3.1</v>
      </c>
    </row>
    <row r="221" spans="1:6" outlineLevel="1" x14ac:dyDescent="0.25">
      <c r="A221" s="594">
        <f t="shared" si="115"/>
        <v>178</v>
      </c>
      <c r="B221" s="599" t="s">
        <v>5290</v>
      </c>
      <c r="C221" s="649">
        <f t="shared" ref="C221:F221" si="116">C222+C223</f>
        <v>7.0435388999807252E-2</v>
      </c>
      <c r="D221" s="649">
        <f t="shared" si="116"/>
        <v>0.40963195061971075</v>
      </c>
      <c r="E221" s="649">
        <f t="shared" si="116"/>
        <v>1.1648198019130951</v>
      </c>
      <c r="F221" s="649">
        <f t="shared" si="116"/>
        <v>0.61724100649713654</v>
      </c>
    </row>
    <row r="222" spans="1:6" outlineLevel="1" x14ac:dyDescent="0.25">
      <c r="A222" s="594">
        <f t="shared" si="115"/>
        <v>179</v>
      </c>
      <c r="B222" s="599" t="s">
        <v>5291</v>
      </c>
      <c r="C222" s="649">
        <f t="shared" ref="C222:F222" si="117">IF(C36=0,0,C220*C37/C36)</f>
        <v>5.115739374183375E-2</v>
      </c>
      <c r="D222" s="649">
        <f t="shared" si="117"/>
        <v>0.52483845382778671</v>
      </c>
      <c r="E222" s="649">
        <f t="shared" si="117"/>
        <v>1.6712523925373868</v>
      </c>
      <c r="F222" s="649">
        <f t="shared" si="117"/>
        <v>2.3178697342758117</v>
      </c>
    </row>
    <row r="223" spans="1:6" outlineLevel="1" x14ac:dyDescent="0.25">
      <c r="A223" s="594">
        <f t="shared" si="115"/>
        <v>180</v>
      </c>
      <c r="B223" s="599" t="s">
        <v>5292</v>
      </c>
      <c r="C223" s="649">
        <f t="shared" ref="C223:F223" si="118">IF(C36=0,0,(1-C172)*C224*C43/C36)</f>
        <v>1.9277995257973499E-2</v>
      </c>
      <c r="D223" s="649">
        <f t="shared" si="118"/>
        <v>-0.11520650320807596</v>
      </c>
      <c r="E223" s="649">
        <f t="shared" si="118"/>
        <v>-0.50643259062429158</v>
      </c>
      <c r="F223" s="649">
        <f t="shared" si="118"/>
        <v>-1.7006287277786751</v>
      </c>
    </row>
    <row r="224" spans="1:6" outlineLevel="1" x14ac:dyDescent="0.25">
      <c r="A224" s="594">
        <f t="shared" si="115"/>
        <v>181</v>
      </c>
      <c r="B224" s="599" t="s">
        <v>5293</v>
      </c>
      <c r="C224" s="649">
        <v>0.05</v>
      </c>
      <c r="D224" s="649">
        <v>1.05</v>
      </c>
      <c r="E224" s="649">
        <v>2.0499999999999998</v>
      </c>
      <c r="F224" s="649">
        <v>3.05</v>
      </c>
    </row>
    <row r="225" spans="1:6" outlineLevel="1" x14ac:dyDescent="0.25">
      <c r="A225" s="594">
        <f t="shared" si="115"/>
        <v>182</v>
      </c>
      <c r="B225" s="599"/>
      <c r="C225" s="603"/>
      <c r="D225" s="603"/>
      <c r="E225" s="603"/>
      <c r="F225" s="603"/>
    </row>
    <row r="226" spans="1:6" ht="15.75" outlineLevel="1" thickBot="1" x14ac:dyDescent="0.3">
      <c r="A226" s="629">
        <f t="shared" si="115"/>
        <v>183</v>
      </c>
      <c r="B226" s="672"/>
      <c r="C226" s="673"/>
      <c r="D226" s="673"/>
      <c r="E226" s="673"/>
      <c r="F226" s="673"/>
    </row>
    <row r="227" spans="1:6" ht="15.75" outlineLevel="1" thickTop="1" x14ac:dyDescent="0.25"/>
    <row r="228" spans="1:6" ht="15.75" thickBot="1" x14ac:dyDescent="0.3">
      <c r="A228" s="655" t="s">
        <v>5294</v>
      </c>
    </row>
    <row r="229" spans="1:6" ht="15.75" outlineLevel="1" thickTop="1" x14ac:dyDescent="0.25">
      <c r="A229" s="571" t="s">
        <v>5094</v>
      </c>
      <c r="B229" s="572" t="s">
        <v>5295</v>
      </c>
      <c r="C229" s="573">
        <f t="shared" ref="C229:F229" si="119">C3</f>
        <v>1</v>
      </c>
      <c r="D229" s="573">
        <f t="shared" si="119"/>
        <v>2</v>
      </c>
      <c r="E229" s="573">
        <f t="shared" si="119"/>
        <v>3</v>
      </c>
      <c r="F229" s="573">
        <f t="shared" si="119"/>
        <v>4</v>
      </c>
    </row>
    <row r="230" spans="1:6" outlineLevel="1" x14ac:dyDescent="0.25">
      <c r="A230" s="594">
        <v>1</v>
      </c>
      <c r="B230" s="595" t="s">
        <v>5247</v>
      </c>
      <c r="C230" s="675">
        <f t="shared" ref="C230:F230" si="120">C89+C88+C82</f>
        <v>567252</v>
      </c>
      <c r="D230" s="675">
        <f t="shared" si="120"/>
        <v>528334</v>
      </c>
      <c r="E230" s="675">
        <f t="shared" si="120"/>
        <v>434962</v>
      </c>
      <c r="F230" s="675">
        <f t="shared" si="120"/>
        <v>317437</v>
      </c>
    </row>
    <row r="231" spans="1:6" outlineLevel="1" x14ac:dyDescent="0.25">
      <c r="A231" s="594">
        <f t="shared" ref="A231:A238" si="121">A230+1</f>
        <v>2</v>
      </c>
      <c r="B231" s="599" t="s">
        <v>1893</v>
      </c>
      <c r="C231" s="642">
        <f t="shared" ref="C231:F231" si="122">SUM(C251)</f>
        <v>0.21</v>
      </c>
      <c r="D231" s="642">
        <f t="shared" si="122"/>
        <v>0.21</v>
      </c>
      <c r="E231" s="642">
        <f t="shared" si="122"/>
        <v>0.21</v>
      </c>
      <c r="F231" s="642">
        <f t="shared" si="122"/>
        <v>0.21</v>
      </c>
    </row>
    <row r="232" spans="1:6" outlineLevel="1" x14ac:dyDescent="0.25">
      <c r="A232" s="594">
        <f t="shared" si="121"/>
        <v>3</v>
      </c>
      <c r="B232" s="599" t="s">
        <v>5296</v>
      </c>
      <c r="C232" s="676">
        <f t="shared" ref="C232:F232" si="123">C230*(1-C231)</f>
        <v>448129.08</v>
      </c>
      <c r="D232" s="676">
        <f t="shared" si="123"/>
        <v>417383.86000000004</v>
      </c>
      <c r="E232" s="676">
        <f t="shared" si="123"/>
        <v>343619.98000000004</v>
      </c>
      <c r="F232" s="676">
        <f t="shared" si="123"/>
        <v>250775.23</v>
      </c>
    </row>
    <row r="233" spans="1:6" outlineLevel="1" x14ac:dyDescent="0.25">
      <c r="A233" s="594">
        <f t="shared" si="121"/>
        <v>4</v>
      </c>
      <c r="B233" s="599" t="s">
        <v>5149</v>
      </c>
      <c r="C233" s="676">
        <f t="shared" ref="C233:F233" si="124">C72</f>
        <v>581047</v>
      </c>
      <c r="D233" s="676">
        <f t="shared" si="124"/>
        <v>592161</v>
      </c>
      <c r="E233" s="676">
        <f t="shared" si="124"/>
        <v>38256</v>
      </c>
      <c r="F233" s="677">
        <f t="shared" si="124"/>
        <v>17810</v>
      </c>
    </row>
    <row r="234" spans="1:6" outlineLevel="1" x14ac:dyDescent="0.25">
      <c r="A234" s="594">
        <f t="shared" si="121"/>
        <v>5</v>
      </c>
      <c r="B234" s="599" t="s">
        <v>5297</v>
      </c>
      <c r="C234" s="676"/>
      <c r="D234" s="676">
        <f t="shared" ref="D234:F234" si="125">IF((D11-C11+D233-C233)&gt;0,(D11-C11+D233-C233),0)</f>
        <v>173631</v>
      </c>
      <c r="E234" s="676">
        <f t="shared" si="125"/>
        <v>0</v>
      </c>
      <c r="F234" s="677">
        <f t="shared" si="125"/>
        <v>0</v>
      </c>
    </row>
    <row r="235" spans="1:6" outlineLevel="1" x14ac:dyDescent="0.25">
      <c r="A235" s="594">
        <f t="shared" si="121"/>
        <v>6</v>
      </c>
      <c r="B235" s="599" t="s">
        <v>5254</v>
      </c>
      <c r="C235" s="676">
        <f t="shared" ref="C235:F235" si="126">C232+C233</f>
        <v>1029176.0800000001</v>
      </c>
      <c r="D235" s="676">
        <f t="shared" si="126"/>
        <v>1009544.8600000001</v>
      </c>
      <c r="E235" s="676">
        <f t="shared" si="126"/>
        <v>381875.98000000004</v>
      </c>
      <c r="F235" s="677">
        <f t="shared" si="126"/>
        <v>268585.23</v>
      </c>
    </row>
    <row r="236" spans="1:6" outlineLevel="1" x14ac:dyDescent="0.25">
      <c r="A236" s="594">
        <f t="shared" si="121"/>
        <v>7</v>
      </c>
      <c r="B236" s="599" t="s">
        <v>5298</v>
      </c>
      <c r="C236" s="676"/>
      <c r="D236" s="676"/>
      <c r="E236" s="676"/>
      <c r="F236" s="677">
        <f t="shared" ref="F236" si="127">IF(F230=0,0,NPV(AVERAGE(C237:F237),C235:F235)-SUM(C234:F234))</f>
        <v>1039914.4396284102</v>
      </c>
    </row>
    <row r="237" spans="1:6" outlineLevel="1" x14ac:dyDescent="0.25">
      <c r="A237" s="594">
        <f t="shared" si="121"/>
        <v>8</v>
      </c>
      <c r="B237" s="599" t="s">
        <v>5299</v>
      </c>
      <c r="C237" s="642">
        <f t="shared" ref="C237:F237" si="128">C221</f>
        <v>7.0435388999807252E-2</v>
      </c>
      <c r="D237" s="642">
        <f t="shared" si="128"/>
        <v>0.40963195061971075</v>
      </c>
      <c r="E237" s="642">
        <f t="shared" si="128"/>
        <v>1.1648198019130951</v>
      </c>
      <c r="F237" s="678">
        <f t="shared" si="128"/>
        <v>0.61724100649713654</v>
      </c>
    </row>
    <row r="238" spans="1:6" outlineLevel="1" x14ac:dyDescent="0.25">
      <c r="A238" s="594">
        <f t="shared" si="121"/>
        <v>9</v>
      </c>
      <c r="B238" s="599" t="s">
        <v>5300</v>
      </c>
      <c r="C238" s="649">
        <f t="shared" ref="C238:F238" si="129">SUM(C252)</f>
        <v>2E-3</v>
      </c>
      <c r="D238" s="649">
        <f t="shared" si="129"/>
        <v>2E-3</v>
      </c>
      <c r="E238" s="649">
        <f t="shared" si="129"/>
        <v>2E-3</v>
      </c>
      <c r="F238" s="649">
        <f t="shared" si="129"/>
        <v>2E-3</v>
      </c>
    </row>
    <row r="239" spans="1:6" outlineLevel="1" x14ac:dyDescent="0.25">
      <c r="A239" s="594">
        <f>A235+1</f>
        <v>7</v>
      </c>
      <c r="B239" s="657" t="s">
        <v>5301</v>
      </c>
      <c r="C239" s="679"/>
      <c r="D239" s="679"/>
      <c r="E239" s="679"/>
      <c r="F239" s="680">
        <f t="shared" ref="F239" si="130">IF((F237-F238)=0,0,F235/(F237-F238))</f>
        <v>436552.8746680672</v>
      </c>
    </row>
    <row r="240" spans="1:6" outlineLevel="1" x14ac:dyDescent="0.25">
      <c r="A240" s="656">
        <f>A239+1</f>
        <v>8</v>
      </c>
      <c r="B240" s="657" t="s">
        <v>5302</v>
      </c>
      <c r="C240" s="681"/>
      <c r="D240" s="681"/>
      <c r="E240" s="681"/>
      <c r="F240" s="682">
        <f t="shared" ref="F240" si="131">IF((1+F237)=0,0,F239/(1+F237)^4)</f>
        <v>63817.218822489194</v>
      </c>
    </row>
    <row r="241" spans="1:6" outlineLevel="1" x14ac:dyDescent="0.25">
      <c r="A241" s="683">
        <f>A240+1</f>
        <v>9</v>
      </c>
      <c r="B241" s="647" t="s">
        <v>5303</v>
      </c>
      <c r="C241" s="684"/>
      <c r="D241" s="684"/>
      <c r="E241" s="684"/>
      <c r="F241" s="685">
        <f t="shared" ref="F241" si="132">F236+F240</f>
        <v>1103731.6584508994</v>
      </c>
    </row>
    <row r="242" spans="1:6" outlineLevel="1" x14ac:dyDescent="0.25">
      <c r="A242" s="656">
        <f>A241+1</f>
        <v>10</v>
      </c>
      <c r="B242" s="657" t="s">
        <v>5304</v>
      </c>
      <c r="C242" s="681"/>
      <c r="D242" s="681"/>
      <c r="E242" s="681"/>
      <c r="F242" s="682">
        <f t="shared" ref="F242" si="133">F43</f>
        <v>101547</v>
      </c>
    </row>
    <row r="243" spans="1:6" ht="15.75" outlineLevel="1" thickBot="1" x14ac:dyDescent="0.3">
      <c r="A243" s="686">
        <f>A242+1</f>
        <v>11</v>
      </c>
      <c r="B243" s="609" t="s">
        <v>5305</v>
      </c>
      <c r="C243" s="687"/>
      <c r="D243" s="687"/>
      <c r="E243" s="687"/>
      <c r="F243" s="661">
        <f t="shared" ref="F243" si="134">F241-F242</f>
        <v>1002184.6584508994</v>
      </c>
    </row>
    <row r="244" spans="1:6" ht="15.75" outlineLevel="1" thickTop="1" x14ac:dyDescent="0.25">
      <c r="A244" s="688" t="s">
        <v>5306</v>
      </c>
    </row>
    <row r="245" spans="1:6" ht="15.75" outlineLevel="1" thickBot="1" x14ac:dyDescent="0.3"/>
    <row r="246" spans="1:6" ht="15.75" thickTop="1" x14ac:dyDescent="0.25">
      <c r="B246" s="689" t="s">
        <v>5095</v>
      </c>
      <c r="C246" s="690">
        <f t="shared" ref="C246:F246" si="135">SUM(C1)</f>
        <v>2017</v>
      </c>
      <c r="D246" s="690">
        <f t="shared" si="135"/>
        <v>2016</v>
      </c>
      <c r="E246" s="690">
        <f t="shared" si="135"/>
        <v>2015</v>
      </c>
      <c r="F246" s="690">
        <f t="shared" si="135"/>
        <v>2014</v>
      </c>
    </row>
    <row r="247" spans="1:6" x14ac:dyDescent="0.25">
      <c r="B247" s="691"/>
      <c r="C247" s="692"/>
      <c r="D247" s="692"/>
      <c r="E247" s="692"/>
      <c r="F247" s="692"/>
    </row>
    <row r="248" spans="1:6" x14ac:dyDescent="0.25">
      <c r="B248" s="693" t="s">
        <v>5213</v>
      </c>
      <c r="C248" s="694">
        <v>360</v>
      </c>
      <c r="D248" s="694">
        <v>360</v>
      </c>
      <c r="E248" s="694">
        <v>360</v>
      </c>
      <c r="F248" s="694">
        <v>360</v>
      </c>
    </row>
    <row r="249" spans="1:6" x14ac:dyDescent="0.25">
      <c r="B249" s="695" t="s">
        <v>5214</v>
      </c>
      <c r="C249" s="694">
        <v>360</v>
      </c>
      <c r="D249" s="694">
        <v>360</v>
      </c>
      <c r="E249" s="694">
        <v>360</v>
      </c>
      <c r="F249" s="694">
        <v>360</v>
      </c>
    </row>
    <row r="250" spans="1:6" x14ac:dyDescent="0.25">
      <c r="B250" s="693" t="s">
        <v>5215</v>
      </c>
      <c r="C250" s="694">
        <v>360</v>
      </c>
      <c r="D250" s="694">
        <v>360</v>
      </c>
      <c r="E250" s="694">
        <v>360</v>
      </c>
      <c r="F250" s="694">
        <v>360</v>
      </c>
    </row>
    <row r="251" spans="1:6" x14ac:dyDescent="0.25">
      <c r="B251" s="583" t="s">
        <v>1893</v>
      </c>
      <c r="C251" s="696">
        <v>0.21</v>
      </c>
      <c r="D251" s="696">
        <v>0.21</v>
      </c>
      <c r="E251" s="696">
        <v>0.21</v>
      </c>
      <c r="F251" s="696">
        <v>0.21</v>
      </c>
    </row>
    <row r="252" spans="1:6" x14ac:dyDescent="0.25">
      <c r="B252" s="583" t="s">
        <v>5300</v>
      </c>
      <c r="C252" s="696">
        <v>2E-3</v>
      </c>
      <c r="D252" s="696">
        <v>2E-3</v>
      </c>
      <c r="E252" s="696">
        <v>2E-3</v>
      </c>
      <c r="F252" s="696">
        <v>2E-3</v>
      </c>
    </row>
  </sheetData>
  <sheetProtection algorithmName="SHA-512" hashValue="RkoLRNZJN9jvBdra1nJb9my+ZoQQUCTX5f8ybZDZKOmh1++XxDXpUZrYMOvWMv3QR30RY/4QsCfJdNif2u6Stw==" saltValue="bPPeK85HowaGqRxfPbcM8w==" spinCount="100000" sheet="1" objects="1" scenarios="1"/>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IU425"/>
  <sheetViews>
    <sheetView topLeftCell="A2" workbookViewId="0"/>
  </sheetViews>
  <sheetFormatPr defaultColWidth="9.140625" defaultRowHeight="10.5" outlineLevelRow="2" x14ac:dyDescent="0.15"/>
  <cols>
    <col min="1" max="1" width="6.140625" style="412" customWidth="1"/>
    <col min="2" max="2" width="7.7109375" style="413" hidden="1" customWidth="1"/>
    <col min="3" max="3" width="67.85546875" style="413" bestFit="1" customWidth="1"/>
    <col min="4" max="4" width="10.42578125" style="464" bestFit="1" customWidth="1"/>
    <col min="5" max="6" width="10.85546875" style="464" bestFit="1" customWidth="1"/>
    <col min="7" max="7" width="10.42578125" style="465" bestFit="1" customWidth="1"/>
    <col min="8" max="10" width="18.7109375" style="414" customWidth="1"/>
    <col min="11" max="11" width="18.7109375" style="490" customWidth="1"/>
    <col min="12" max="12" width="15.140625" style="414" customWidth="1"/>
    <col min="13" max="13" width="8.85546875" style="414" customWidth="1"/>
    <col min="14" max="16384" width="9.140625" style="414"/>
  </cols>
  <sheetData>
    <row r="1" spans="1:12" ht="23.25" hidden="1" customHeight="1" x14ac:dyDescent="0.15">
      <c r="C1" s="1353" t="s">
        <v>2357</v>
      </c>
      <c r="D1" s="1354"/>
      <c r="E1" s="1354"/>
      <c r="F1" s="1354"/>
      <c r="G1" s="1354"/>
      <c r="H1" s="1354"/>
      <c r="I1" s="1354"/>
      <c r="J1" s="1354"/>
      <c r="K1" s="1354"/>
    </row>
    <row r="2" spans="1:12" ht="24.75" customHeight="1" thickBot="1" x14ac:dyDescent="0.25">
      <c r="A2" s="415" t="s">
        <v>128</v>
      </c>
      <c r="B2" s="416" t="s">
        <v>128</v>
      </c>
      <c r="C2" s="416" t="s">
        <v>129</v>
      </c>
      <c r="D2" s="417" t="s">
        <v>2358</v>
      </c>
      <c r="E2" s="417" t="s">
        <v>27</v>
      </c>
      <c r="F2" s="417" t="s">
        <v>28</v>
      </c>
      <c r="G2" s="418" t="s">
        <v>29</v>
      </c>
      <c r="H2" s="417" t="s">
        <v>2358</v>
      </c>
      <c r="I2" s="417" t="s">
        <v>27</v>
      </c>
      <c r="J2" s="417" t="s">
        <v>28</v>
      </c>
      <c r="K2" s="419" t="s">
        <v>29</v>
      </c>
    </row>
    <row r="3" spans="1:12" ht="12" hidden="1" thickBot="1" x14ac:dyDescent="0.25">
      <c r="A3" s="420"/>
      <c r="B3" s="416"/>
      <c r="C3" s="416"/>
      <c r="D3" s="1355" t="s">
        <v>2359</v>
      </c>
      <c r="E3" s="1355"/>
      <c r="F3" s="1355"/>
      <c r="G3" s="1355"/>
      <c r="H3" s="1355" t="s">
        <v>2360</v>
      </c>
      <c r="I3" s="1355"/>
      <c r="J3" s="1355"/>
      <c r="K3" s="1355"/>
    </row>
    <row r="4" spans="1:12" ht="12" thickBot="1" x14ac:dyDescent="0.25">
      <c r="A4" s="421">
        <v>0</v>
      </c>
      <c r="B4" s="416"/>
      <c r="C4" s="422" t="s">
        <v>30</v>
      </c>
      <c r="D4" s="423">
        <f t="shared" ref="D4:K4" si="0">SUM(D5+D15+D25+D29+D35+D41+D50+D60+D70)</f>
        <v>2514122.5199999996</v>
      </c>
      <c r="E4" s="423">
        <f t="shared" si="0"/>
        <v>693342.15000000014</v>
      </c>
      <c r="F4" s="423">
        <f t="shared" si="0"/>
        <v>866432.03999999992</v>
      </c>
      <c r="G4" s="424">
        <f t="shared" si="0"/>
        <v>2341032.629999999</v>
      </c>
      <c r="H4" s="423">
        <f t="shared" si="0"/>
        <v>2346762.5999999987</v>
      </c>
      <c r="I4" s="423">
        <f t="shared" si="0"/>
        <v>2166299.19</v>
      </c>
      <c r="J4" s="423">
        <f t="shared" si="0"/>
        <v>1998939.27</v>
      </c>
      <c r="K4" s="425">
        <f t="shared" si="0"/>
        <v>2514122.5199999996</v>
      </c>
    </row>
    <row r="5" spans="1:12" x14ac:dyDescent="0.15">
      <c r="A5" s="426" t="s">
        <v>2033</v>
      </c>
      <c r="B5" s="427"/>
      <c r="C5" s="428" t="s">
        <v>1431</v>
      </c>
      <c r="D5" s="429">
        <f t="shared" ref="D5:K5" si="1">SUM(D6:D14)</f>
        <v>122390.24</v>
      </c>
      <c r="E5" s="429">
        <f t="shared" si="1"/>
        <v>0</v>
      </c>
      <c r="F5" s="429">
        <f t="shared" si="1"/>
        <v>0</v>
      </c>
      <c r="G5" s="430">
        <f t="shared" si="1"/>
        <v>122390.24</v>
      </c>
      <c r="H5" s="429">
        <f t="shared" si="1"/>
        <v>122390.24</v>
      </c>
      <c r="I5" s="429">
        <f t="shared" si="1"/>
        <v>0</v>
      </c>
      <c r="J5" s="429">
        <f t="shared" si="1"/>
        <v>0</v>
      </c>
      <c r="K5" s="431">
        <f t="shared" si="1"/>
        <v>122390.24</v>
      </c>
    </row>
    <row r="6" spans="1:12" outlineLevel="1" x14ac:dyDescent="0.15">
      <c r="A6" s="432" t="str">
        <f t="shared" ref="A6:A11" si="2">LEFT(B6,3)</f>
        <v>010</v>
      </c>
      <c r="B6" s="433" t="s">
        <v>2361</v>
      </c>
      <c r="C6" s="434" t="s">
        <v>2362</v>
      </c>
      <c r="D6" s="435">
        <f>IF(VLOOKUP($A6,'hk2017'!$A:$G,1)=$A6,VLOOKUP($A6,'hk2017'!$A:$G,4),0)</f>
        <v>0</v>
      </c>
      <c r="E6" s="435">
        <f>IF(VLOOKUP($A6,'hk2017'!$A:$G,1)=$A6,VLOOKUP($A6,'hk2017'!$A:$G,6),0)</f>
        <v>0</v>
      </c>
      <c r="F6" s="435">
        <f>IF(VLOOKUP($A6,'hk2017'!$A:$H,1)=$A6,VLOOKUP($A6,'hk2017'!$A:$H,7),0)</f>
        <v>0</v>
      </c>
      <c r="G6" s="436">
        <f t="shared" ref="G6:G13" si="3">SUM(D6+E6-F6)</f>
        <v>0</v>
      </c>
      <c r="H6" s="435">
        <f>IF(VLOOKUP($A6,'hk2016'!$A:$G,1)=$A6,VLOOKUP($A6,'hk2016'!$A:$G,5),0)</f>
        <v>0</v>
      </c>
      <c r="I6" s="435">
        <f>IF(VLOOKUP($A6,'hk2016'!$A:$G,1)=$A6,VLOOKUP($A6,'hk2016'!$A:$G,6),0)</f>
        <v>0</v>
      </c>
      <c r="J6" s="435">
        <f>IF(VLOOKUP($A6,'hk2016'!$A:$H,1)=$A6,VLOOKUP($A6,'hk2016'!$A:$H,7),0)</f>
        <v>0</v>
      </c>
      <c r="K6" s="437">
        <f t="shared" ref="K6:K13" si="4">SUM(H6+I6-J6)</f>
        <v>0</v>
      </c>
    </row>
    <row r="7" spans="1:12" outlineLevel="1" x14ac:dyDescent="0.15">
      <c r="A7" s="432" t="str">
        <f t="shared" si="2"/>
        <v>011</v>
      </c>
      <c r="B7" s="433" t="s">
        <v>2363</v>
      </c>
      <c r="C7" s="433" t="s">
        <v>2364</v>
      </c>
      <c r="D7" s="438">
        <f>IF(VLOOKUP($A7,'hk2017'!$A:$G,1)=$A7,VLOOKUP($A7,'hk2017'!$A:$G,6),0)</f>
        <v>0</v>
      </c>
      <c r="E7" s="438">
        <f>IF(VLOOKUP($A7,'hk2017'!$A:$G,1)=$A7,VLOOKUP($A7,'hk2017'!$A:$G,7),0)</f>
        <v>0</v>
      </c>
      <c r="F7" s="438">
        <f>IF(VLOOKUP($A7,'hk2017'!$A:$H,1)=$A7,VLOOKUP($A7,'hk2017'!$A:$H,8),0)</f>
        <v>0</v>
      </c>
      <c r="G7" s="439">
        <f t="shared" si="3"/>
        <v>0</v>
      </c>
      <c r="H7" s="438">
        <f>IF(VLOOKUP($A7,'hk2016'!$A:$G,1)=$A7,VLOOKUP($A7,'hk2016'!$A:$G,6),0)</f>
        <v>0</v>
      </c>
      <c r="I7" s="438">
        <f>IF(VLOOKUP($A7,'hk2016'!$A:$G,1)=$A7,VLOOKUP($A7,'hk2016'!$A:$G,7),0)</f>
        <v>0</v>
      </c>
      <c r="J7" s="438">
        <f>IF(VLOOKUP($A7,'hk2016'!$A:$H,1)=$A7,VLOOKUP($A7,'hk2016'!$A:$H,8),0)</f>
        <v>0</v>
      </c>
      <c r="K7" s="440">
        <f t="shared" si="4"/>
        <v>0</v>
      </c>
    </row>
    <row r="8" spans="1:12" outlineLevel="1" x14ac:dyDescent="0.15">
      <c r="A8" s="432" t="str">
        <f t="shared" si="2"/>
        <v>012</v>
      </c>
      <c r="B8" s="433" t="s">
        <v>2365</v>
      </c>
      <c r="C8" s="433" t="s">
        <v>2366</v>
      </c>
      <c r="D8" s="438">
        <f>IF(VLOOKUP($A8,'hk2017'!$A:$G,1)=$A8,VLOOKUP($A8,'hk2017'!$A:$G,6),0)</f>
        <v>0</v>
      </c>
      <c r="E8" s="438">
        <f>IF(VLOOKUP($A8,'hk2017'!$A:$G,1)=$A8,VLOOKUP($A8,'hk2017'!$A:$G,7),0)</f>
        <v>0</v>
      </c>
      <c r="F8" s="438">
        <f>IF(VLOOKUP($A8,'hk2017'!$A:$H,1)=$A8,VLOOKUP($A8,'hk2017'!$A:$H,8),0)</f>
        <v>0</v>
      </c>
      <c r="G8" s="439">
        <f t="shared" si="3"/>
        <v>0</v>
      </c>
      <c r="H8" s="438">
        <f>IF(VLOOKUP($A8,'hk2016'!$A:$G,1)=$A8,VLOOKUP($A8,'hk2016'!$A:$G,6),0)</f>
        <v>0</v>
      </c>
      <c r="I8" s="438">
        <f>IF(VLOOKUP($A8,'hk2016'!$A:$G,1)=$A8,VLOOKUP($A8,'hk2016'!$A:$G,7),0)</f>
        <v>0</v>
      </c>
      <c r="J8" s="438">
        <f>IF(VLOOKUP($A8,'hk2016'!$A:$H,1)=$A8,VLOOKUP($A8,'hk2016'!$A:$H,8),0)</f>
        <v>0</v>
      </c>
      <c r="K8" s="440">
        <f t="shared" si="4"/>
        <v>0</v>
      </c>
    </row>
    <row r="9" spans="1:12" outlineLevel="1" x14ac:dyDescent="0.15">
      <c r="A9" s="432" t="str">
        <f t="shared" si="2"/>
        <v>013</v>
      </c>
      <c r="B9" s="433" t="s">
        <v>2367</v>
      </c>
      <c r="C9" s="433" t="s">
        <v>1320</v>
      </c>
      <c r="D9" s="438">
        <f>IF(VLOOKUP($A9,'hk2017'!$A:$G,1)=$A9,VLOOKUP($A9,'hk2017'!$A:$G,6),0)</f>
        <v>122390.24</v>
      </c>
      <c r="E9" s="438">
        <f>IF(VLOOKUP($A9,'hk2017'!$A:$G,1)=$A9,VLOOKUP($A9,'hk2017'!$A:$G,7),0)</f>
        <v>0</v>
      </c>
      <c r="F9" s="438">
        <f>IF(VLOOKUP($A9,'hk2017'!$A:$H,1)=$A9,VLOOKUP($A9,'hk2017'!$A:$H,8),0)</f>
        <v>0</v>
      </c>
      <c r="G9" s="439">
        <f t="shared" si="3"/>
        <v>122390.24</v>
      </c>
      <c r="H9" s="438">
        <f>IF(VLOOKUP($A9,'hk2016'!$A:$G,1)=$A9,VLOOKUP($A9,'hk2016'!$A:$G,6),0)</f>
        <v>122390.24</v>
      </c>
      <c r="I9" s="438">
        <f>IF(VLOOKUP($A9,'hk2016'!$A:$G,1)=$A9,VLOOKUP($A9,'hk2016'!$A:$G,7),0)</f>
        <v>0</v>
      </c>
      <c r="J9" s="438">
        <f>IF(VLOOKUP($A9,'hk2016'!$A:$H,1)=$A9,VLOOKUP($A9,'hk2016'!$A:$H,8),0)</f>
        <v>0</v>
      </c>
      <c r="K9" s="440">
        <f t="shared" si="4"/>
        <v>122390.24</v>
      </c>
    </row>
    <row r="10" spans="1:12" outlineLevel="1" x14ac:dyDescent="0.15">
      <c r="A10" s="432" t="str">
        <f t="shared" si="2"/>
        <v>014</v>
      </c>
      <c r="B10" s="433" t="s">
        <v>2368</v>
      </c>
      <c r="C10" s="433" t="s">
        <v>2369</v>
      </c>
      <c r="D10" s="438">
        <f>IF(VLOOKUP($A10,'hk2017'!$A:$G,1)=$A10,VLOOKUP($A10,'hk2017'!$A:$G,6),0)</f>
        <v>0</v>
      </c>
      <c r="E10" s="438">
        <f>IF(VLOOKUP($A10,'hk2017'!$A:$G,1)=$A10,VLOOKUP($A10,'hk2017'!$A:$G,7),0)</f>
        <v>0</v>
      </c>
      <c r="F10" s="438">
        <f>IF(VLOOKUP($A10,'hk2017'!$A:$H,1)=$A10,VLOOKUP($A10,'hk2017'!$A:$H,8),0)</f>
        <v>0</v>
      </c>
      <c r="G10" s="439">
        <f t="shared" si="3"/>
        <v>0</v>
      </c>
      <c r="H10" s="438">
        <f>IF(VLOOKUP($A10,'hk2016'!$A:$G,1)=$A10,VLOOKUP($A10,'hk2016'!$A:$G,6),0)</f>
        <v>0</v>
      </c>
      <c r="I10" s="438">
        <f>IF(VLOOKUP($A10,'hk2016'!$A:$G,1)=$A10,VLOOKUP($A10,'hk2016'!$A:$G,7),0)</f>
        <v>0</v>
      </c>
      <c r="J10" s="438">
        <f>IF(VLOOKUP($A10,'hk2016'!$A:$H,1)=$A10,VLOOKUP($A10,'hk2016'!$A:$H,8),0)</f>
        <v>0</v>
      </c>
      <c r="K10" s="440">
        <f t="shared" si="4"/>
        <v>0</v>
      </c>
    </row>
    <row r="11" spans="1:12" outlineLevel="1" x14ac:dyDescent="0.15">
      <c r="A11" s="432" t="str">
        <f t="shared" si="2"/>
        <v>015</v>
      </c>
      <c r="B11" s="433" t="s">
        <v>2370</v>
      </c>
      <c r="C11" s="433" t="s">
        <v>146</v>
      </c>
      <c r="D11" s="438">
        <f>IF(VLOOKUP($A11,'hk2017'!$A:$G,1)=$A11,VLOOKUP($A11,'hk2017'!$A:$G,6),0)</f>
        <v>0</v>
      </c>
      <c r="E11" s="438">
        <f>IF(VLOOKUP($A11,'hk2017'!$A:$G,1)=$A11,VLOOKUP($A11,'hk2017'!$A:$G,7),0)</f>
        <v>0</v>
      </c>
      <c r="F11" s="438">
        <f>IF(VLOOKUP($A11,'hk2017'!$A:$H,1)=$A11,VLOOKUP($A11,'hk2017'!$A:$H,8),0)</f>
        <v>0</v>
      </c>
      <c r="G11" s="439">
        <f t="shared" si="3"/>
        <v>0</v>
      </c>
      <c r="H11" s="438">
        <f>IF(VLOOKUP($A11,'hk2016'!$A:$G,1)=$A11,VLOOKUP($A11,'hk2016'!$A:$G,6),0)</f>
        <v>0</v>
      </c>
      <c r="I11" s="438">
        <f>IF(VLOOKUP($A11,'hk2016'!$A:$G,1)=$A11,VLOOKUP($A11,'hk2016'!$A:$G,7),0)</f>
        <v>0</v>
      </c>
      <c r="J11" s="438">
        <f>IF(VLOOKUP($A11,'hk2016'!$A:$H,1)=$A11,VLOOKUP($A11,'hk2016'!$A:$H,8),0)</f>
        <v>0</v>
      </c>
      <c r="K11" s="440">
        <f t="shared" si="4"/>
        <v>0</v>
      </c>
    </row>
    <row r="12" spans="1:12" outlineLevel="1" x14ac:dyDescent="0.15">
      <c r="A12" s="441" t="s">
        <v>2371</v>
      </c>
      <c r="B12" s="433"/>
      <c r="C12" s="434" t="s">
        <v>2372</v>
      </c>
      <c r="D12" s="438">
        <f>IF(VLOOKUP($A12,'hk2017'!$A:$G,1)=$A12,VLOOKUP($A12,'hk2017'!$A:$G,6),0)</f>
        <v>0</v>
      </c>
      <c r="E12" s="438">
        <f>IF(VLOOKUP($A12,'hk2017'!$A:$G,1)=$A12,VLOOKUP($A12,'hk2017'!$A:$G,7),0)</f>
        <v>0</v>
      </c>
      <c r="F12" s="438">
        <f>IF(VLOOKUP($A12,'hk2017'!$A:$H,1)=$A12,VLOOKUP($A12,'hk2017'!$A:$H,8),0)</f>
        <v>0</v>
      </c>
      <c r="G12" s="439">
        <f t="shared" si="3"/>
        <v>0</v>
      </c>
      <c r="H12" s="438">
        <f>IF(VLOOKUP($A12,'hk2016'!$A:$G,1)=$A12,VLOOKUP($A12,'hk2016'!$A:$G,6),0)</f>
        <v>0</v>
      </c>
      <c r="I12" s="438">
        <f>IF(VLOOKUP($A12,'hk2016'!$A:$G,1)=$A12,VLOOKUP($A12,'hk2016'!$A:$G,7),0)</f>
        <v>0</v>
      </c>
      <c r="J12" s="438">
        <f>IF(VLOOKUP($A12,'hk2016'!$A:$H,1)=$A12,VLOOKUP($A12,'hk2016'!$A:$H,8),0)</f>
        <v>0</v>
      </c>
      <c r="K12" s="440">
        <f t="shared" si="4"/>
        <v>0</v>
      </c>
    </row>
    <row r="13" spans="1:12" outlineLevel="1" x14ac:dyDescent="0.15">
      <c r="A13" s="432" t="str">
        <f>LEFT(B13,3)</f>
        <v>019</v>
      </c>
      <c r="B13" s="433" t="s">
        <v>2373</v>
      </c>
      <c r="C13" s="433" t="s">
        <v>2374</v>
      </c>
      <c r="D13" s="438">
        <f>IF(VLOOKUP($A13,'hk2017'!$A:$G,1)=$A13,VLOOKUP($A13,'hk2017'!$A:$G,6),0)</f>
        <v>0</v>
      </c>
      <c r="E13" s="438">
        <f>IF(VLOOKUP($A13,'hk2017'!$A:$G,1)=$A13,VLOOKUP($A13,'hk2017'!$A:$G,7),0)</f>
        <v>0</v>
      </c>
      <c r="F13" s="438">
        <f>IF(VLOOKUP($A13,'hk2017'!$A:$H,1)=$A13,VLOOKUP($A13,'hk2017'!$A:$H,8),0)</f>
        <v>0</v>
      </c>
      <c r="G13" s="439">
        <f t="shared" si="3"/>
        <v>0</v>
      </c>
      <c r="H13" s="438">
        <f>IF(VLOOKUP($A13,'hk2016'!$A:$G,1)=$A13,VLOOKUP($A13,'hk2016'!$A:$G,6),0)</f>
        <v>0</v>
      </c>
      <c r="I13" s="438">
        <f>IF(VLOOKUP($A13,'hk2016'!$A:$G,1)=$A13,VLOOKUP($A13,'hk2016'!$A:$G,7),0)</f>
        <v>0</v>
      </c>
      <c r="J13" s="438">
        <f>IF(VLOOKUP($A13,'hk2016'!$A:$H,1)=$A13,VLOOKUP($A13,'hk2016'!$A:$H,8),0)</f>
        <v>0</v>
      </c>
      <c r="K13" s="440">
        <f t="shared" si="4"/>
        <v>0</v>
      </c>
    </row>
    <row r="14" spans="1:12" ht="11.25" outlineLevel="1" thickBot="1" x14ac:dyDescent="0.2">
      <c r="A14" s="432"/>
      <c r="B14" s="433"/>
      <c r="C14" s="433"/>
      <c r="D14" s="438"/>
      <c r="E14" s="442"/>
      <c r="F14" s="442"/>
      <c r="G14" s="443"/>
      <c r="H14" s="438"/>
      <c r="I14" s="442"/>
      <c r="J14" s="442"/>
      <c r="K14" s="444"/>
    </row>
    <row r="15" spans="1:12" ht="12.75" x14ac:dyDescent="0.2">
      <c r="A15" s="426" t="s">
        <v>2034</v>
      </c>
      <c r="B15" s="427"/>
      <c r="C15" s="428" t="s">
        <v>2375</v>
      </c>
      <c r="D15" s="429">
        <f t="shared" ref="D15:K15" si="5">SUM(D16:D24)</f>
        <v>7162327.2999999998</v>
      </c>
      <c r="E15" s="429">
        <f t="shared" si="5"/>
        <v>197846.62000000002</v>
      </c>
      <c r="F15" s="429">
        <f t="shared" si="5"/>
        <v>38634.53</v>
      </c>
      <c r="G15" s="445">
        <f t="shared" si="5"/>
        <v>7321539.3899999997</v>
      </c>
      <c r="H15" s="429">
        <f t="shared" si="5"/>
        <v>6538553.7899999991</v>
      </c>
      <c r="I15" s="429">
        <f t="shared" si="5"/>
        <v>762978.3899999999</v>
      </c>
      <c r="J15" s="429">
        <f t="shared" si="5"/>
        <v>139204.88</v>
      </c>
      <c r="K15" s="446">
        <f t="shared" si="5"/>
        <v>7162327.2999999998</v>
      </c>
      <c r="L15" s="447"/>
    </row>
    <row r="16" spans="1:12" ht="12.75" outlineLevel="2" x14ac:dyDescent="0.2">
      <c r="A16" s="432" t="str">
        <f>LEFT(B16,3)</f>
        <v>021</v>
      </c>
      <c r="B16" s="433" t="s">
        <v>2376</v>
      </c>
      <c r="C16" s="433" t="s">
        <v>1444</v>
      </c>
      <c r="D16" s="438">
        <f>IF(VLOOKUP($A16,'hk2017'!$A:$G,1)=$A16,VLOOKUP($A16,'hk2017'!$A:$G,6),0)</f>
        <v>1376777.8</v>
      </c>
      <c r="E16" s="438">
        <f>IF(VLOOKUP($A16,'hk2017'!$A:$G,1)=$A16,VLOOKUP($A16,'hk2017'!$A:$G,7),0)</f>
        <v>24194.45</v>
      </c>
      <c r="F16" s="438">
        <f>IF(VLOOKUP($A16,'hk2017'!$A:$H,1)=$A16,VLOOKUP($A16,'hk2017'!$A:$H,8),0)</f>
        <v>0</v>
      </c>
      <c r="G16" s="439">
        <f>SUM(D16+E16-F16)</f>
        <v>1400972.25</v>
      </c>
      <c r="H16" s="438">
        <f>IF(VLOOKUP($A16,'hk2016'!$A:$G,1)=$A16,VLOOKUP($A16,'hk2016'!$A:$G,6),0)</f>
        <v>1373041.73</v>
      </c>
      <c r="I16" s="438">
        <f>IF(VLOOKUP($A16,'hk2016'!$A:$G,1)=$A16,VLOOKUP($A16,'hk2016'!$A:$G,7),0)</f>
        <v>3736.07</v>
      </c>
      <c r="J16" s="438">
        <f>IF(VLOOKUP($A16,'hk2016'!$A:$H,1)=$A16,VLOOKUP($A16,'hk2016'!$A:$H,8),0)</f>
        <v>0</v>
      </c>
      <c r="K16" s="440">
        <f>SUM(H16+I16-J16)</f>
        <v>1376777.8</v>
      </c>
      <c r="L16" s="447"/>
    </row>
    <row r="17" spans="1:12" ht="12.75" outlineLevel="2" x14ac:dyDescent="0.2">
      <c r="A17" s="432" t="str">
        <f>LEFT(B17,3)</f>
        <v>022</v>
      </c>
      <c r="B17" s="433" t="s">
        <v>2377</v>
      </c>
      <c r="C17" s="433" t="s">
        <v>2378</v>
      </c>
      <c r="D17" s="438">
        <f>IF(VLOOKUP($A17,'hk2017'!$A:$G,1)=$A17,VLOOKUP($A17,'hk2017'!$A:$G,6),0)</f>
        <v>5785549.5</v>
      </c>
      <c r="E17" s="438">
        <f>IF(VLOOKUP($A17,'hk2017'!$A:$G,1)=$A17,VLOOKUP($A17,'hk2017'!$A:$G,7),0)</f>
        <v>173652.17</v>
      </c>
      <c r="F17" s="438">
        <f>IF(VLOOKUP($A17,'hk2017'!$A:$H,1)=$A17,VLOOKUP($A17,'hk2017'!$A:$H,8),0)</f>
        <v>38634.53</v>
      </c>
      <c r="G17" s="439">
        <f t="shared" ref="G17:G23" si="6">SUM(D17+E17-F17)</f>
        <v>5920567.1399999997</v>
      </c>
      <c r="H17" s="438">
        <f>IF(VLOOKUP($A17,'hk2016'!$A:$G,1)=$A17,VLOOKUP($A17,'hk2016'!$A:$G,6),0)</f>
        <v>5165512.0599999996</v>
      </c>
      <c r="I17" s="438">
        <f>IF(VLOOKUP($A17,'hk2016'!$A:$G,1)=$A17,VLOOKUP($A17,'hk2016'!$A:$G,7),0)</f>
        <v>759242.32</v>
      </c>
      <c r="J17" s="438">
        <f>IF(VLOOKUP($A17,'hk2016'!$A:$H,1)=$A17,VLOOKUP($A17,'hk2016'!$A:$H,8),0)</f>
        <v>139204.88</v>
      </c>
      <c r="K17" s="440">
        <f t="shared" ref="K17:K23" si="7">SUM(H17+I17-J17)</f>
        <v>5785549.5</v>
      </c>
      <c r="L17" s="447"/>
    </row>
    <row r="18" spans="1:12" ht="12.75" outlineLevel="2" x14ac:dyDescent="0.2">
      <c r="A18" s="441" t="s">
        <v>2379</v>
      </c>
      <c r="B18" s="433"/>
      <c r="C18" s="434" t="s">
        <v>1328</v>
      </c>
      <c r="D18" s="438">
        <f>IF(VLOOKUP($A18,'hk2017'!$A:$G,1)=$A18,VLOOKUP($A18,'hk2017'!$A:$G,6),0)</f>
        <v>0</v>
      </c>
      <c r="E18" s="438">
        <f>IF(VLOOKUP($A18,'hk2017'!$A:$G,1)=$A18,VLOOKUP($A18,'hk2017'!$A:$G,7),0)</f>
        <v>0</v>
      </c>
      <c r="F18" s="438">
        <f>IF(VLOOKUP($A18,'hk2017'!$A:$H,1)=$A18,VLOOKUP($A18,'hk2017'!$A:$H,8),0)</f>
        <v>0</v>
      </c>
      <c r="G18" s="439">
        <f t="shared" si="6"/>
        <v>0</v>
      </c>
      <c r="H18" s="438">
        <f>IF(VLOOKUP($A18,'hk2016'!$A:$G,1)=$A18,VLOOKUP($A18,'hk2016'!$A:$G,6),0)</f>
        <v>0</v>
      </c>
      <c r="I18" s="438">
        <f>IF(VLOOKUP($A18,'hk2016'!$A:$G,1)=$A18,VLOOKUP($A18,'hk2016'!$A:$G,7),0)</f>
        <v>0</v>
      </c>
      <c r="J18" s="438">
        <f>IF(VLOOKUP($A18,'hk2016'!$A:$H,1)=$A18,VLOOKUP($A18,'hk2016'!$A:$H,8),0)</f>
        <v>0</v>
      </c>
      <c r="K18" s="440">
        <f t="shared" si="7"/>
        <v>0</v>
      </c>
      <c r="L18" s="447"/>
    </row>
    <row r="19" spans="1:12" ht="12.75" outlineLevel="2" x14ac:dyDescent="0.2">
      <c r="A19" s="441" t="s">
        <v>2380</v>
      </c>
      <c r="B19" s="433"/>
      <c r="C19" s="434" t="s">
        <v>1332</v>
      </c>
      <c r="D19" s="438">
        <f>IF(VLOOKUP($A19,'hk2017'!$A:$G,1)=$A19,VLOOKUP($A19,'hk2017'!$A:$G,6),0)</f>
        <v>0</v>
      </c>
      <c r="E19" s="438">
        <f>IF(VLOOKUP($A19,'hk2017'!$A:$G,1)=$A19,VLOOKUP($A19,'hk2017'!$A:$G,7),0)</f>
        <v>0</v>
      </c>
      <c r="F19" s="438">
        <f>IF(VLOOKUP($A19,'hk2017'!$A:$H,1)=$A19,VLOOKUP($A19,'hk2017'!$A:$H,8),0)</f>
        <v>0</v>
      </c>
      <c r="G19" s="439">
        <f t="shared" si="6"/>
        <v>0</v>
      </c>
      <c r="H19" s="438">
        <f>IF(VLOOKUP($A19,'hk2016'!$A:$G,1)=$A19,VLOOKUP($A19,'hk2016'!$A:$G,6),0)</f>
        <v>0</v>
      </c>
      <c r="I19" s="438">
        <f>IF(VLOOKUP($A19,'hk2016'!$A:$G,1)=$A19,VLOOKUP($A19,'hk2016'!$A:$G,7),0)</f>
        <v>0</v>
      </c>
      <c r="J19" s="438">
        <f>IF(VLOOKUP($A19,'hk2016'!$A:$H,1)=$A19,VLOOKUP($A19,'hk2016'!$A:$H,8),0)</f>
        <v>0</v>
      </c>
      <c r="K19" s="440">
        <f t="shared" si="7"/>
        <v>0</v>
      </c>
      <c r="L19" s="447"/>
    </row>
    <row r="20" spans="1:12" ht="12.75" outlineLevel="2" x14ac:dyDescent="0.2">
      <c r="A20" s="432" t="str">
        <f>LEFT(B20,3)</f>
        <v>025</v>
      </c>
      <c r="B20" s="433" t="s">
        <v>2381</v>
      </c>
      <c r="C20" s="433" t="s">
        <v>2382</v>
      </c>
      <c r="D20" s="438">
        <f>IF(VLOOKUP($A20,'hk2017'!$A:$G,1)=$A20,VLOOKUP($A20,'hk2017'!$A:$G,6),0)</f>
        <v>0</v>
      </c>
      <c r="E20" s="438">
        <f>IF(VLOOKUP($A20,'hk2017'!$A:$G,1)=$A20,VLOOKUP($A20,'hk2017'!$A:$G,7),0)</f>
        <v>0</v>
      </c>
      <c r="F20" s="438">
        <f>IF(VLOOKUP($A20,'hk2017'!$A:$H,1)=$A20,VLOOKUP($A20,'hk2017'!$A:$H,8),0)</f>
        <v>0</v>
      </c>
      <c r="G20" s="439">
        <f t="shared" si="6"/>
        <v>0</v>
      </c>
      <c r="H20" s="438">
        <f>IF(VLOOKUP($A20,'hk2016'!$A:$G,1)=$A20,VLOOKUP($A20,'hk2016'!$A:$G,6),0)</f>
        <v>0</v>
      </c>
      <c r="I20" s="438">
        <f>IF(VLOOKUP($A20,'hk2016'!$A:$G,1)=$A20,VLOOKUP($A20,'hk2016'!$A:$G,7),0)</f>
        <v>0</v>
      </c>
      <c r="J20" s="438">
        <f>IF(VLOOKUP($A20,'hk2016'!$A:$H,1)=$A20,VLOOKUP($A20,'hk2016'!$A:$H,8),0)</f>
        <v>0</v>
      </c>
      <c r="K20" s="440">
        <f t="shared" si="7"/>
        <v>0</v>
      </c>
      <c r="L20" s="447"/>
    </row>
    <row r="21" spans="1:12" ht="12.75" outlineLevel="2" x14ac:dyDescent="0.2">
      <c r="A21" s="432" t="str">
        <f>LEFT(B21,3)</f>
        <v>026</v>
      </c>
      <c r="B21" s="433" t="s">
        <v>2383</v>
      </c>
      <c r="C21" s="433" t="s">
        <v>2384</v>
      </c>
      <c r="D21" s="438">
        <f>IF(VLOOKUP($A21,'hk2017'!$A:$G,1)=$A21,VLOOKUP($A21,'hk2017'!$A:$G,6),0)</f>
        <v>0</v>
      </c>
      <c r="E21" s="438">
        <f>IF(VLOOKUP($A21,'hk2017'!$A:$G,1)=$A21,VLOOKUP($A21,'hk2017'!$A:$G,7),0)</f>
        <v>0</v>
      </c>
      <c r="F21" s="438">
        <f>IF(VLOOKUP($A21,'hk2017'!$A:$H,1)=$A21,VLOOKUP($A21,'hk2017'!$A:$H,8),0)</f>
        <v>0</v>
      </c>
      <c r="G21" s="439">
        <f t="shared" si="6"/>
        <v>0</v>
      </c>
      <c r="H21" s="438">
        <f>IF(VLOOKUP($A21,'hk2016'!$A:$G,1)=$A21,VLOOKUP($A21,'hk2016'!$A:$G,6),0)</f>
        <v>0</v>
      </c>
      <c r="I21" s="438">
        <f>IF(VLOOKUP($A21,'hk2016'!$A:$G,1)=$A21,VLOOKUP($A21,'hk2016'!$A:$G,7),0)</f>
        <v>0</v>
      </c>
      <c r="J21" s="438">
        <f>IF(VLOOKUP($A21,'hk2016'!$A:$H,1)=$A21,VLOOKUP($A21,'hk2016'!$A:$H,8),0)</f>
        <v>0</v>
      </c>
      <c r="K21" s="440">
        <f t="shared" si="7"/>
        <v>0</v>
      </c>
      <c r="L21" s="447"/>
    </row>
    <row r="22" spans="1:12" ht="12.75" outlineLevel="2" x14ac:dyDescent="0.2">
      <c r="A22" s="441" t="s">
        <v>2385</v>
      </c>
      <c r="B22" s="433"/>
      <c r="C22" s="434" t="s">
        <v>2386</v>
      </c>
      <c r="D22" s="438">
        <f>IF(VLOOKUP($A22,'hk2017'!$A:$G,1)=$A22,VLOOKUP($A22,'hk2017'!$A:$G,6),0)</f>
        <v>0</v>
      </c>
      <c r="E22" s="438">
        <f>IF(VLOOKUP($A22,'hk2017'!$A:$G,1)=$A22,VLOOKUP($A22,'hk2017'!$A:$G,7),0)</f>
        <v>0</v>
      </c>
      <c r="F22" s="438">
        <f>IF(VLOOKUP($A22,'hk2017'!$A:$H,1)=$A22,VLOOKUP($A22,'hk2017'!$A:$H,8),0)</f>
        <v>0</v>
      </c>
      <c r="G22" s="439">
        <f t="shared" si="6"/>
        <v>0</v>
      </c>
      <c r="H22" s="438">
        <f>IF(VLOOKUP($A22,'hk2016'!$A:$G,1)=$A22,VLOOKUP($A22,'hk2016'!$A:$G,6),0)</f>
        <v>0</v>
      </c>
      <c r="I22" s="438">
        <f>IF(VLOOKUP($A22,'hk2016'!$A:$G,1)=$A22,VLOOKUP($A22,'hk2016'!$A:$G,7),0)</f>
        <v>0</v>
      </c>
      <c r="J22" s="438">
        <f>IF(VLOOKUP($A22,'hk2016'!$A:$H,1)=$A22,VLOOKUP($A22,'hk2016'!$A:$H,8),0)</f>
        <v>0</v>
      </c>
      <c r="K22" s="440">
        <f t="shared" si="7"/>
        <v>0</v>
      </c>
      <c r="L22" s="447"/>
    </row>
    <row r="23" spans="1:12" ht="12.75" outlineLevel="2" x14ac:dyDescent="0.2">
      <c r="A23" s="432" t="str">
        <f>LEFT(B23,3)</f>
        <v>029</v>
      </c>
      <c r="B23" s="433" t="s">
        <v>2387</v>
      </c>
      <c r="C23" s="433" t="s">
        <v>2388</v>
      </c>
      <c r="D23" s="438">
        <f>IF(VLOOKUP($A23,'hk2017'!$A:$G,1)=$A23,VLOOKUP($A23,'hk2017'!$A:$G,6),0)</f>
        <v>0</v>
      </c>
      <c r="E23" s="438">
        <f>IF(VLOOKUP($A23,'hk2017'!$A:$G,1)=$A23,VLOOKUP($A23,'hk2017'!$A:$G,7),0)</f>
        <v>0</v>
      </c>
      <c r="F23" s="438">
        <f>IF(VLOOKUP($A23,'hk2017'!$A:$H,1)=$A23,VLOOKUP($A23,'hk2017'!$A:$H,8),0)</f>
        <v>0</v>
      </c>
      <c r="G23" s="439">
        <f t="shared" si="6"/>
        <v>0</v>
      </c>
      <c r="H23" s="438">
        <f>IF(VLOOKUP($A23,'hk2016'!$A:$G,1)=$A23,VLOOKUP($A23,'hk2016'!$A:$G,6),0)</f>
        <v>0</v>
      </c>
      <c r="I23" s="438">
        <f>IF(VLOOKUP($A23,'hk2016'!$A:$G,1)=$A23,VLOOKUP($A23,'hk2016'!$A:$G,7),0)</f>
        <v>0</v>
      </c>
      <c r="J23" s="438">
        <f>IF(VLOOKUP($A23,'hk2016'!$A:$H,1)=$A23,VLOOKUP($A23,'hk2016'!$A:$H,8),0)</f>
        <v>0</v>
      </c>
      <c r="K23" s="440">
        <f t="shared" si="7"/>
        <v>0</v>
      </c>
      <c r="L23" s="447"/>
    </row>
    <row r="24" spans="1:12" ht="13.5" outlineLevel="2" thickBot="1" x14ac:dyDescent="0.25">
      <c r="A24" s="432"/>
      <c r="B24" s="433"/>
      <c r="C24" s="433"/>
      <c r="D24" s="442"/>
      <c r="E24" s="442"/>
      <c r="F24" s="442"/>
      <c r="G24" s="443"/>
      <c r="H24" s="442"/>
      <c r="I24" s="442"/>
      <c r="J24" s="442"/>
      <c r="K24" s="444"/>
      <c r="L24" s="447"/>
    </row>
    <row r="25" spans="1:12" ht="12.75" x14ac:dyDescent="0.2">
      <c r="A25" s="426" t="s">
        <v>2036</v>
      </c>
      <c r="B25" s="427"/>
      <c r="C25" s="428" t="s">
        <v>2389</v>
      </c>
      <c r="D25" s="429">
        <f t="shared" ref="D25:K25" si="8">SUM(D26:D28)</f>
        <v>133116.81</v>
      </c>
      <c r="E25" s="429">
        <f t="shared" si="8"/>
        <v>0</v>
      </c>
      <c r="F25" s="429">
        <f t="shared" si="8"/>
        <v>0</v>
      </c>
      <c r="G25" s="445">
        <f t="shared" si="8"/>
        <v>133116.81</v>
      </c>
      <c r="H25" s="429">
        <f t="shared" si="8"/>
        <v>133116.81</v>
      </c>
      <c r="I25" s="429">
        <f t="shared" si="8"/>
        <v>0</v>
      </c>
      <c r="J25" s="429">
        <f t="shared" si="8"/>
        <v>0</v>
      </c>
      <c r="K25" s="446">
        <f t="shared" si="8"/>
        <v>133116.81</v>
      </c>
      <c r="L25" s="447"/>
    </row>
    <row r="26" spans="1:12" ht="12.75" outlineLevel="1" x14ac:dyDescent="0.2">
      <c r="A26" s="432" t="str">
        <f>LEFT(B26,3)</f>
        <v>031</v>
      </c>
      <c r="B26" s="433" t="s">
        <v>2390</v>
      </c>
      <c r="C26" s="433" t="s">
        <v>1443</v>
      </c>
      <c r="D26" s="438">
        <f>IF(VLOOKUP($A26,'hk2017'!$A:$G,1)=$A26,VLOOKUP($A26,'hk2017'!$A:$G,6),0)</f>
        <v>133116.81</v>
      </c>
      <c r="E26" s="438">
        <f>IF(VLOOKUP($A26,'hk2017'!$A:$G,1)=$A26,VLOOKUP($A26,'hk2017'!$A:$G,7),0)</f>
        <v>0</v>
      </c>
      <c r="F26" s="438">
        <f>IF(VLOOKUP($A26,'hk2017'!$A:$H,1)=$A26,VLOOKUP($A26,'hk2017'!$A:$H,8),0)</f>
        <v>0</v>
      </c>
      <c r="G26" s="439">
        <f>SUM(D26+E26-F26)</f>
        <v>133116.81</v>
      </c>
      <c r="H26" s="438">
        <f>IF(VLOOKUP($A26,'hk2016'!$A:$G,1)=$A26,VLOOKUP($A26,'hk2016'!$A:$G,6),0)</f>
        <v>133116.81</v>
      </c>
      <c r="I26" s="438">
        <f>IF(VLOOKUP($A26,'hk2016'!$A:$G,1)=$A26,VLOOKUP($A26,'hk2016'!$A:$G,7),0)</f>
        <v>0</v>
      </c>
      <c r="J26" s="438">
        <f>IF(VLOOKUP($A26,'hk2016'!$A:$H,1)=$A26,VLOOKUP($A26,'hk2016'!$A:$H,8),0)</f>
        <v>0</v>
      </c>
      <c r="K26" s="440">
        <f>SUM(H26+I26-J26)</f>
        <v>133116.81</v>
      </c>
      <c r="L26" s="447"/>
    </row>
    <row r="27" spans="1:12" ht="12.75" outlineLevel="1" x14ac:dyDescent="0.2">
      <c r="A27" s="432" t="str">
        <f>LEFT(B27,3)</f>
        <v>032</v>
      </c>
      <c r="B27" s="433" t="s">
        <v>2391</v>
      </c>
      <c r="C27" s="433" t="s">
        <v>2392</v>
      </c>
      <c r="D27" s="438">
        <f>IF(VLOOKUP($A27,'hk2017'!$A:$G,1)=$A27,VLOOKUP($A27,'hk2017'!$A:$G,6),0)</f>
        <v>0</v>
      </c>
      <c r="E27" s="438">
        <f>IF(VLOOKUP($A27,'hk2017'!$A:$G,1)=$A27,VLOOKUP($A27,'hk2017'!$A:$G,7),0)</f>
        <v>0</v>
      </c>
      <c r="F27" s="438">
        <f>IF(VLOOKUP($A27,'hk2017'!$A:$H,1)=$A27,VLOOKUP($A27,'hk2017'!$A:$H,8),0)</f>
        <v>0</v>
      </c>
      <c r="G27" s="439">
        <f>SUM(D27+E27-F27)</f>
        <v>0</v>
      </c>
      <c r="H27" s="438">
        <f>IF(VLOOKUP($A27,'hk2016'!$A:$G,1)=$A27,VLOOKUP($A27,'hk2016'!$A:$G,6),0)</f>
        <v>0</v>
      </c>
      <c r="I27" s="438">
        <f>IF(VLOOKUP($A27,'hk2016'!$A:$G,1)=$A27,VLOOKUP($A27,'hk2016'!$A:$G,7),0)</f>
        <v>0</v>
      </c>
      <c r="J27" s="438">
        <f>IF(VLOOKUP($A27,'hk2016'!$A:$H,1)=$A27,VLOOKUP($A27,'hk2016'!$A:$H,8),0)</f>
        <v>0</v>
      </c>
      <c r="K27" s="440">
        <f>SUM(H27+I27-J27)</f>
        <v>0</v>
      </c>
      <c r="L27" s="447"/>
    </row>
    <row r="28" spans="1:12" ht="13.5" outlineLevel="1" thickBot="1" x14ac:dyDescent="0.25">
      <c r="A28" s="448"/>
      <c r="B28" s="449"/>
      <c r="C28" s="449"/>
      <c r="D28" s="442"/>
      <c r="E28" s="442"/>
      <c r="F28" s="442"/>
      <c r="G28" s="443"/>
      <c r="H28" s="442"/>
      <c r="I28" s="442"/>
      <c r="J28" s="442"/>
      <c r="K28" s="444"/>
      <c r="L28" s="447"/>
    </row>
    <row r="29" spans="1:12" ht="12.75" x14ac:dyDescent="0.2">
      <c r="A29" s="426" t="s">
        <v>1212</v>
      </c>
      <c r="B29" s="427"/>
      <c r="C29" s="428" t="s">
        <v>188</v>
      </c>
      <c r="D29" s="429">
        <f t="shared" ref="D29:K29" si="9">SUM(D30:D34)</f>
        <v>3951.59</v>
      </c>
      <c r="E29" s="429">
        <f t="shared" si="9"/>
        <v>197923.20000000001</v>
      </c>
      <c r="F29" s="429">
        <f t="shared" si="9"/>
        <v>200512.08</v>
      </c>
      <c r="G29" s="430">
        <f t="shared" si="9"/>
        <v>1362.710000000021</v>
      </c>
      <c r="H29" s="429">
        <f t="shared" si="9"/>
        <v>6540.47</v>
      </c>
      <c r="I29" s="429">
        <f t="shared" si="9"/>
        <v>762978.29</v>
      </c>
      <c r="J29" s="429">
        <f t="shared" si="9"/>
        <v>765567.17</v>
      </c>
      <c r="K29" s="431">
        <f t="shared" si="9"/>
        <v>3951.5899999999674</v>
      </c>
      <c r="L29" s="447"/>
    </row>
    <row r="30" spans="1:12" ht="12.75" outlineLevel="1" x14ac:dyDescent="0.2">
      <c r="A30" s="450" t="s">
        <v>187</v>
      </c>
      <c r="B30" s="414"/>
      <c r="C30" s="451" t="s">
        <v>2393</v>
      </c>
      <c r="D30" s="438">
        <f>IF(VLOOKUP($A30,'hk2017'!$A:$G,1)=$A30,VLOOKUP($A30,'hk2017'!$A:$G,6),0)</f>
        <v>0</v>
      </c>
      <c r="E30" s="438">
        <f>IF(VLOOKUP($A30,'hk2017'!$A:$G,1)=$A30,VLOOKUP($A30,'hk2017'!$A:$G,7),0)</f>
        <v>0</v>
      </c>
      <c r="F30" s="438">
        <f>IF(VLOOKUP($A30,'hk2017'!$A:$H,1)=$A30,VLOOKUP($A30,'hk2017'!$A:$H,8),0)</f>
        <v>0</v>
      </c>
      <c r="G30" s="439">
        <f>SUM(D30+E30-F30)</f>
        <v>0</v>
      </c>
      <c r="H30" s="438">
        <f>IF(VLOOKUP($A30,'hk2016'!$A:$G,1)=$A30,VLOOKUP($A30,'hk2016'!$A:$G,6),0)</f>
        <v>0</v>
      </c>
      <c r="I30" s="438">
        <f>IF(VLOOKUP($A30,'hk2016'!$A:$G,1)=$A30,VLOOKUP($A30,'hk2016'!$A:$G,7),0)</f>
        <v>0</v>
      </c>
      <c r="J30" s="438">
        <f>IF(VLOOKUP($A30,'hk2016'!$A:$H,1)=$A30,VLOOKUP($A30,'hk2016'!$A:$H,8),0)</f>
        <v>0</v>
      </c>
      <c r="K30" s="440">
        <f>SUM(H30+I30-J30)</f>
        <v>0</v>
      </c>
      <c r="L30" s="447"/>
    </row>
    <row r="31" spans="1:12" ht="12.75" outlineLevel="1" x14ac:dyDescent="0.2">
      <c r="A31" s="432" t="str">
        <f>LEFT(B31,3)</f>
        <v>041</v>
      </c>
      <c r="B31" s="433" t="s">
        <v>2394</v>
      </c>
      <c r="C31" s="433" t="s">
        <v>2395</v>
      </c>
      <c r="D31" s="438">
        <f>IF(VLOOKUP($A31,'hk2017'!$A:$G,1)=$A31,VLOOKUP($A31,'hk2017'!$A:$G,6),0)</f>
        <v>0</v>
      </c>
      <c r="E31" s="438">
        <f>IF(VLOOKUP($A31,'hk2017'!$A:$G,1)=$A31,VLOOKUP($A31,'hk2017'!$A:$G,7),0)</f>
        <v>0</v>
      </c>
      <c r="F31" s="438">
        <f>IF(VLOOKUP($A31,'hk2017'!$A:$H,1)=$A31,VLOOKUP($A31,'hk2017'!$A:$H,8),0)</f>
        <v>0</v>
      </c>
      <c r="G31" s="439">
        <f>SUM(D31+E31-F31)</f>
        <v>0</v>
      </c>
      <c r="H31" s="438">
        <f>IF(VLOOKUP($A31,'hk2016'!$A:$G,1)=$A31,VLOOKUP($A31,'hk2016'!$A:$G,6),0)</f>
        <v>0</v>
      </c>
      <c r="I31" s="438">
        <f>IF(VLOOKUP($A31,'hk2016'!$A:$G,1)=$A31,VLOOKUP($A31,'hk2016'!$A:$G,7),0)</f>
        <v>0</v>
      </c>
      <c r="J31" s="438">
        <f>IF(VLOOKUP($A31,'hk2016'!$A:$H,1)=$A31,VLOOKUP($A31,'hk2016'!$A:$H,8),0)</f>
        <v>0</v>
      </c>
      <c r="K31" s="440">
        <f>SUM(H31+I31-J31)</f>
        <v>0</v>
      </c>
      <c r="L31" s="447"/>
    </row>
    <row r="32" spans="1:12" ht="12.75" outlineLevel="1" x14ac:dyDescent="0.2">
      <c r="A32" s="432" t="str">
        <f>LEFT(B32,3)</f>
        <v>042</v>
      </c>
      <c r="B32" s="433" t="s">
        <v>2396</v>
      </c>
      <c r="C32" s="433" t="s">
        <v>2397</v>
      </c>
      <c r="D32" s="438">
        <f>IF(VLOOKUP($A32,'hk2017'!$A:$G,1)=$A32,VLOOKUP($A32,'hk2017'!$A:$G,6),0)</f>
        <v>3951.59</v>
      </c>
      <c r="E32" s="438">
        <f>IF(VLOOKUP($A32,'hk2017'!$A:$G,1)=$A32,VLOOKUP($A32,'hk2017'!$A:$G,7),0)</f>
        <v>197923.20000000001</v>
      </c>
      <c r="F32" s="438">
        <f>IF(VLOOKUP($A32,'hk2017'!$A:$H,1)=$A32,VLOOKUP($A32,'hk2017'!$A:$H,8),0)</f>
        <v>200512.08</v>
      </c>
      <c r="G32" s="439">
        <f>SUM(D32+E32-F32)</f>
        <v>1362.710000000021</v>
      </c>
      <c r="H32" s="438">
        <f>IF(VLOOKUP($A32,'hk2016'!$A:$G,1)=$A32,VLOOKUP($A32,'hk2016'!$A:$G,6),0)</f>
        <v>6540.47</v>
      </c>
      <c r="I32" s="438">
        <f>IF(VLOOKUP($A32,'hk2016'!$A:$G,1)=$A32,VLOOKUP($A32,'hk2016'!$A:$G,7),0)</f>
        <v>762978.29</v>
      </c>
      <c r="J32" s="438">
        <f>IF(VLOOKUP($A32,'hk2016'!$A:$H,1)=$A32,VLOOKUP($A32,'hk2016'!$A:$H,8),0)</f>
        <v>765567.17</v>
      </c>
      <c r="K32" s="440">
        <f>SUM(H32+I32-J32)</f>
        <v>3951.5899999999674</v>
      </c>
      <c r="L32" s="447"/>
    </row>
    <row r="33" spans="1:12" ht="12.75" outlineLevel="1" x14ac:dyDescent="0.2">
      <c r="A33" s="432" t="str">
        <f>LEFT(B33,3)</f>
        <v>043</v>
      </c>
      <c r="B33" s="433" t="s">
        <v>2398</v>
      </c>
      <c r="C33" s="433" t="s">
        <v>2399</v>
      </c>
      <c r="D33" s="438">
        <f>IF(VLOOKUP($A33,'hk2017'!$A:$G,1)=$A33,VLOOKUP($A33,'hk2017'!$A:$G,6),0)</f>
        <v>0</v>
      </c>
      <c r="E33" s="438">
        <f>IF(VLOOKUP($A33,'hk2017'!$A:$G,1)=$A33,VLOOKUP($A33,'hk2017'!$A:$G,7),0)</f>
        <v>0</v>
      </c>
      <c r="F33" s="438">
        <f>IF(VLOOKUP($A33,'hk2017'!$A:$H,1)=$A33,VLOOKUP($A33,'hk2017'!$A:$H,8),0)</f>
        <v>0</v>
      </c>
      <c r="G33" s="439">
        <f>SUM(D33+E33-F33)</f>
        <v>0</v>
      </c>
      <c r="H33" s="438">
        <f>IF(VLOOKUP($A33,'hk2016'!$A:$G,1)=$A33,VLOOKUP($A33,'hk2016'!$A:$G,6),0)</f>
        <v>0</v>
      </c>
      <c r="I33" s="438">
        <f>IF(VLOOKUP($A33,'hk2016'!$A:$G,1)=$A33,VLOOKUP($A33,'hk2016'!$A:$G,7),0)</f>
        <v>0</v>
      </c>
      <c r="J33" s="438">
        <f>IF(VLOOKUP($A33,'hk2016'!$A:$H,1)=$A33,VLOOKUP($A33,'hk2016'!$A:$H,8),0)</f>
        <v>0</v>
      </c>
      <c r="K33" s="440">
        <f>SUM(H33+I33-J33)</f>
        <v>0</v>
      </c>
      <c r="L33" s="447"/>
    </row>
    <row r="34" spans="1:12" ht="13.5" outlineLevel="1" thickBot="1" x14ac:dyDescent="0.25">
      <c r="A34" s="448"/>
      <c r="B34" s="449"/>
      <c r="C34" s="449"/>
      <c r="D34" s="442"/>
      <c r="E34" s="442"/>
      <c r="F34" s="442"/>
      <c r="G34" s="443"/>
      <c r="H34" s="442"/>
      <c r="I34" s="442"/>
      <c r="J34" s="442"/>
      <c r="K34" s="444"/>
      <c r="L34" s="447"/>
    </row>
    <row r="35" spans="1:12" ht="12.75" x14ac:dyDescent="0.2">
      <c r="A35" s="426" t="s">
        <v>1213</v>
      </c>
      <c r="B35" s="427"/>
      <c r="C35" s="428" t="s">
        <v>2400</v>
      </c>
      <c r="D35" s="429">
        <f t="shared" ref="D35:K35" si="10">SUM(D36:D40)</f>
        <v>0</v>
      </c>
      <c r="E35" s="429">
        <f t="shared" si="10"/>
        <v>258937.8</v>
      </c>
      <c r="F35" s="429">
        <f t="shared" si="10"/>
        <v>46238</v>
      </c>
      <c r="G35" s="430">
        <f t="shared" si="10"/>
        <v>212699.8</v>
      </c>
      <c r="H35" s="429">
        <f t="shared" si="10"/>
        <v>500</v>
      </c>
      <c r="I35" s="429">
        <f t="shared" si="10"/>
        <v>501137.63</v>
      </c>
      <c r="J35" s="429">
        <f t="shared" si="10"/>
        <v>501637.63</v>
      </c>
      <c r="K35" s="431">
        <f t="shared" si="10"/>
        <v>0</v>
      </c>
      <c r="L35" s="447"/>
    </row>
    <row r="36" spans="1:12" ht="12.75" outlineLevel="1" x14ac:dyDescent="0.2">
      <c r="A36" s="450" t="s">
        <v>199</v>
      </c>
      <c r="B36" s="414"/>
      <c r="C36" s="451" t="s">
        <v>2401</v>
      </c>
      <c r="D36" s="438">
        <f>IF(VLOOKUP($A36,'hk2017'!$A:$G,1)=$A36,VLOOKUP($A36,'hk2017'!$A:$G,6),0)</f>
        <v>0</v>
      </c>
      <c r="E36" s="438">
        <f>IF(VLOOKUP($A36,'hk2017'!$A:$G,1)=$A36,VLOOKUP($A36,'hk2017'!$A:$G,7),0)</f>
        <v>0</v>
      </c>
      <c r="F36" s="438">
        <f>IF(VLOOKUP($A36,'hk2017'!$A:$H,1)=$A36,VLOOKUP($A36,'hk2017'!$A:$H,8),0)</f>
        <v>0</v>
      </c>
      <c r="G36" s="439">
        <f>SUM(D36+E36-F36)</f>
        <v>0</v>
      </c>
      <c r="H36" s="438">
        <f>IF(VLOOKUP($A36,'hk2016'!$A:$G,1)=$A36,VLOOKUP($A36,'hk2016'!$A:$G,6),0)</f>
        <v>0</v>
      </c>
      <c r="I36" s="438">
        <f>IF(VLOOKUP($A36,'hk2016'!$A:$G,1)=$A36,VLOOKUP($A36,'hk2016'!$A:$G,7),0)</f>
        <v>0</v>
      </c>
      <c r="J36" s="438">
        <f>IF(VLOOKUP($A36,'hk2016'!$A:$H,1)=$A36,VLOOKUP($A36,'hk2016'!$A:$H,8),0)</f>
        <v>0</v>
      </c>
      <c r="K36" s="440">
        <f>SUM(H36+I36-J36)</f>
        <v>0</v>
      </c>
      <c r="L36" s="447"/>
    </row>
    <row r="37" spans="1:12" ht="12.75" outlineLevel="1" x14ac:dyDescent="0.2">
      <c r="A37" s="432" t="str">
        <f>LEFT(B37,3)</f>
        <v>051</v>
      </c>
      <c r="B37" s="433" t="s">
        <v>2402</v>
      </c>
      <c r="C37" s="433" t="s">
        <v>2403</v>
      </c>
      <c r="D37" s="438">
        <f>IF(VLOOKUP($A37,'hk2017'!$A:$G,1)=$A37,VLOOKUP($A37,'hk2017'!$A:$G,6),0)</f>
        <v>0</v>
      </c>
      <c r="E37" s="438">
        <f>IF(VLOOKUP($A37,'hk2017'!$A:$G,1)=$A37,VLOOKUP($A37,'hk2017'!$A:$G,7),0)</f>
        <v>0</v>
      </c>
      <c r="F37" s="438">
        <f>IF(VLOOKUP($A37,'hk2017'!$A:$H,1)=$A37,VLOOKUP($A37,'hk2017'!$A:$H,8),0)</f>
        <v>0</v>
      </c>
      <c r="G37" s="439">
        <f>SUM(D37+E37-F37)</f>
        <v>0</v>
      </c>
      <c r="H37" s="438">
        <f>IF(VLOOKUP($A37,'hk2016'!$A:$G,1)=$A37,VLOOKUP($A37,'hk2016'!$A:$G,6),0)</f>
        <v>0</v>
      </c>
      <c r="I37" s="438">
        <f>IF(VLOOKUP($A37,'hk2016'!$A:$G,1)=$A37,VLOOKUP($A37,'hk2016'!$A:$G,7),0)</f>
        <v>0</v>
      </c>
      <c r="J37" s="438">
        <f>IF(VLOOKUP($A37,'hk2016'!$A:$H,1)=$A37,VLOOKUP($A37,'hk2016'!$A:$H,8),0)</f>
        <v>0</v>
      </c>
      <c r="K37" s="440">
        <f>SUM(H37+I37-J37)</f>
        <v>0</v>
      </c>
      <c r="L37" s="447"/>
    </row>
    <row r="38" spans="1:12" ht="12.75" outlineLevel="1" x14ac:dyDescent="0.2">
      <c r="A38" s="432" t="str">
        <f>LEFT(B38,3)</f>
        <v>052</v>
      </c>
      <c r="B38" s="433" t="s">
        <v>2404</v>
      </c>
      <c r="C38" s="433" t="s">
        <v>2405</v>
      </c>
      <c r="D38" s="438">
        <f>IF(VLOOKUP($A38,'hk2017'!$A:$G,1)=$A38,VLOOKUP($A38,'hk2017'!$A:$G,6),0)</f>
        <v>0</v>
      </c>
      <c r="E38" s="438">
        <f>IF(VLOOKUP($A38,'hk2017'!$A:$G,1)=$A38,VLOOKUP($A38,'hk2017'!$A:$G,7),0)</f>
        <v>258937.8</v>
      </c>
      <c r="F38" s="438">
        <f>IF(VLOOKUP($A38,'hk2017'!$A:$H,1)=$A38,VLOOKUP($A38,'hk2017'!$A:$H,8),0)</f>
        <v>46238</v>
      </c>
      <c r="G38" s="439">
        <f>SUM(D38+E38-F38)</f>
        <v>212699.8</v>
      </c>
      <c r="H38" s="438">
        <f>IF(VLOOKUP($A38,'hk2016'!$A:$G,1)=$A38,VLOOKUP($A38,'hk2016'!$A:$G,6),0)</f>
        <v>500</v>
      </c>
      <c r="I38" s="438">
        <f>IF(VLOOKUP($A38,'hk2016'!$A:$G,1)=$A38,VLOOKUP($A38,'hk2016'!$A:$G,7),0)</f>
        <v>501137.63</v>
      </c>
      <c r="J38" s="438">
        <f>IF(VLOOKUP($A38,'hk2016'!$A:$H,1)=$A38,VLOOKUP($A38,'hk2016'!$A:$H,8),0)</f>
        <v>501637.63</v>
      </c>
      <c r="K38" s="440">
        <f>SUM(H38+I38-J38)</f>
        <v>0</v>
      </c>
      <c r="L38" s="447"/>
    </row>
    <row r="39" spans="1:12" ht="12.75" outlineLevel="1" x14ac:dyDescent="0.2">
      <c r="A39" s="432" t="str">
        <f>LEFT(B39,3)</f>
        <v>053</v>
      </c>
      <c r="B39" s="433" t="s">
        <v>2406</v>
      </c>
      <c r="C39" s="433" t="s">
        <v>2407</v>
      </c>
      <c r="D39" s="438">
        <f>IF(VLOOKUP($A39,'hk2017'!$A:$G,1)=$A39,VLOOKUP($A39,'hk2017'!$A:$G,6),0)</f>
        <v>0</v>
      </c>
      <c r="E39" s="438">
        <f>IF(VLOOKUP($A39,'hk2017'!$A:$G,1)=$A39,VLOOKUP($A39,'hk2017'!$A:$G,7),0)</f>
        <v>0</v>
      </c>
      <c r="F39" s="438">
        <f>IF(VLOOKUP($A39,'hk2017'!$A:$H,1)=$A39,VLOOKUP($A39,'hk2017'!$A:$H,8),0)</f>
        <v>0</v>
      </c>
      <c r="G39" s="439">
        <f>SUM(D39+E39-F39)</f>
        <v>0</v>
      </c>
      <c r="H39" s="438">
        <f>IF(VLOOKUP($A39,'hk2016'!$A:$G,1)=$A39,VLOOKUP($A39,'hk2016'!$A:$G,6),0)</f>
        <v>0</v>
      </c>
      <c r="I39" s="438">
        <f>IF(VLOOKUP($A39,'hk2016'!$A:$G,1)=$A39,VLOOKUP($A39,'hk2016'!$A:$G,7),0)</f>
        <v>0</v>
      </c>
      <c r="J39" s="438">
        <f>IF(VLOOKUP($A39,'hk2016'!$A:$H,1)=$A39,VLOOKUP($A39,'hk2016'!$A:$H,8),0)</f>
        <v>0</v>
      </c>
      <c r="K39" s="440">
        <f>SUM(H39+I39-J39)</f>
        <v>0</v>
      </c>
      <c r="L39" s="447"/>
    </row>
    <row r="40" spans="1:12" ht="13.5" outlineLevel="1" thickBot="1" x14ac:dyDescent="0.25">
      <c r="A40" s="448"/>
      <c r="B40" s="449"/>
      <c r="C40" s="449"/>
      <c r="D40" s="442"/>
      <c r="E40" s="442"/>
      <c r="F40" s="442"/>
      <c r="G40" s="443"/>
      <c r="H40" s="442"/>
      <c r="I40" s="442"/>
      <c r="J40" s="442"/>
      <c r="K40" s="444"/>
      <c r="L40" s="447"/>
    </row>
    <row r="41" spans="1:12" ht="12.75" x14ac:dyDescent="0.2">
      <c r="A41" s="426" t="s">
        <v>1214</v>
      </c>
      <c r="B41" s="427"/>
      <c r="C41" s="428" t="s">
        <v>214</v>
      </c>
      <c r="D41" s="429">
        <f t="shared" ref="D41:K41" si="11">SUM(D42:D49)</f>
        <v>0</v>
      </c>
      <c r="E41" s="429">
        <f t="shared" si="11"/>
        <v>0</v>
      </c>
      <c r="F41" s="429">
        <f t="shared" si="11"/>
        <v>0</v>
      </c>
      <c r="G41" s="445">
        <f t="shared" si="11"/>
        <v>0</v>
      </c>
      <c r="H41" s="429">
        <f t="shared" si="11"/>
        <v>0</v>
      </c>
      <c r="I41" s="429">
        <f t="shared" si="11"/>
        <v>0</v>
      </c>
      <c r="J41" s="429">
        <f t="shared" si="11"/>
        <v>0</v>
      </c>
      <c r="K41" s="446">
        <f t="shared" si="11"/>
        <v>0</v>
      </c>
      <c r="L41" s="447"/>
    </row>
    <row r="42" spans="1:12" ht="12.75" outlineLevel="1" x14ac:dyDescent="0.2">
      <c r="A42" s="432" t="str">
        <f t="shared" ref="A42:A48" si="12">LEFT(B42,3)</f>
        <v>061</v>
      </c>
      <c r="B42" s="433" t="s">
        <v>2408</v>
      </c>
      <c r="C42" s="433" t="s">
        <v>2409</v>
      </c>
      <c r="D42" s="438">
        <f>IF(VLOOKUP($A42,'hk2017'!$A:$G,1)=$A42,VLOOKUP($A42,'hk2017'!$A:$G,6),0)</f>
        <v>0</v>
      </c>
      <c r="E42" s="438">
        <f>IF(VLOOKUP($A42,'hk2017'!$A:$G,1)=$A42,VLOOKUP($A42,'hk2017'!$A:$G,7),0)</f>
        <v>0</v>
      </c>
      <c r="F42" s="438">
        <f>IF(VLOOKUP($A42,'hk2017'!$A:$H,1)=$A42,VLOOKUP($A42,'hk2017'!$A:$H,8),0)</f>
        <v>0</v>
      </c>
      <c r="G42" s="439">
        <f t="shared" ref="G42:G48" si="13">SUM(D42+E42-F42)</f>
        <v>0</v>
      </c>
      <c r="H42" s="438">
        <f>IF(VLOOKUP($A42,'hk2016'!$A:$G,1)=$A42,VLOOKUP($A42,'hk2016'!$A:$G,6),0)</f>
        <v>0</v>
      </c>
      <c r="I42" s="438">
        <f>IF(VLOOKUP($A42,'hk2016'!$A:$G,1)=$A42,VLOOKUP($A42,'hk2016'!$A:$G,7),0)</f>
        <v>0</v>
      </c>
      <c r="J42" s="438">
        <f>IF(VLOOKUP($A42,'hk2016'!$A:$H,1)=$A42,VLOOKUP($A42,'hk2016'!$A:$H,8),0)</f>
        <v>0</v>
      </c>
      <c r="K42" s="440">
        <f t="shared" ref="K42:K48" si="14">SUM(H42+I42-J42)</f>
        <v>0</v>
      </c>
      <c r="L42" s="447"/>
    </row>
    <row r="43" spans="1:12" ht="12.75" outlineLevel="1" x14ac:dyDescent="0.2">
      <c r="A43" s="432" t="str">
        <f t="shared" si="12"/>
        <v>062</v>
      </c>
      <c r="B43" s="433" t="s">
        <v>2410</v>
      </c>
      <c r="C43" s="433" t="s">
        <v>2411</v>
      </c>
      <c r="D43" s="438">
        <f>IF(VLOOKUP($A43,'hk2017'!$A:$G,1)=$A43,VLOOKUP($A43,'hk2017'!$A:$G,6),0)</f>
        <v>0</v>
      </c>
      <c r="E43" s="438">
        <f>IF(VLOOKUP($A43,'hk2017'!$A:$G,1)=$A43,VLOOKUP($A43,'hk2017'!$A:$G,7),0)</f>
        <v>0</v>
      </c>
      <c r="F43" s="438">
        <f>IF(VLOOKUP($A43,'hk2017'!$A:$H,1)=$A43,VLOOKUP($A43,'hk2017'!$A:$H,8),0)</f>
        <v>0</v>
      </c>
      <c r="G43" s="439">
        <f t="shared" si="13"/>
        <v>0</v>
      </c>
      <c r="H43" s="438">
        <f>IF(VLOOKUP($A43,'hk2016'!$A:$G,1)=$A43,VLOOKUP($A43,'hk2016'!$A:$G,6),0)</f>
        <v>0</v>
      </c>
      <c r="I43" s="438">
        <f>IF(VLOOKUP($A43,'hk2016'!$A:$G,1)=$A43,VLOOKUP($A43,'hk2016'!$A:$G,7),0)</f>
        <v>0</v>
      </c>
      <c r="J43" s="438">
        <f>IF(VLOOKUP($A43,'hk2016'!$A:$H,1)=$A43,VLOOKUP($A43,'hk2016'!$A:$H,8),0)</f>
        <v>0</v>
      </c>
      <c r="K43" s="440">
        <f t="shared" si="14"/>
        <v>0</v>
      </c>
      <c r="L43" s="447"/>
    </row>
    <row r="44" spans="1:12" ht="12.75" outlineLevel="1" x14ac:dyDescent="0.2">
      <c r="A44" s="432" t="str">
        <f t="shared" si="12"/>
        <v>063</v>
      </c>
      <c r="B44" s="433" t="s">
        <v>2412</v>
      </c>
      <c r="C44" s="433" t="s">
        <v>2413</v>
      </c>
      <c r="D44" s="438">
        <f>IF(VLOOKUP($A44,'hk2017'!$A:$G,1)=$A44,VLOOKUP($A44,'hk2017'!$A:$G,6),0)</f>
        <v>0</v>
      </c>
      <c r="E44" s="438">
        <f>IF(VLOOKUP($A44,'hk2017'!$A:$G,1)=$A44,VLOOKUP($A44,'hk2017'!$A:$G,7),0)</f>
        <v>0</v>
      </c>
      <c r="F44" s="438">
        <f>IF(VLOOKUP($A44,'hk2017'!$A:$H,1)=$A44,VLOOKUP($A44,'hk2017'!$A:$H,8),0)</f>
        <v>0</v>
      </c>
      <c r="G44" s="439">
        <f t="shared" si="13"/>
        <v>0</v>
      </c>
      <c r="H44" s="438">
        <f>IF(VLOOKUP($A44,'hk2016'!$A:$G,1)=$A44,VLOOKUP($A44,'hk2016'!$A:$G,6),0)</f>
        <v>0</v>
      </c>
      <c r="I44" s="438">
        <f>IF(VLOOKUP($A44,'hk2016'!$A:$G,1)=$A44,VLOOKUP($A44,'hk2016'!$A:$G,7),0)</f>
        <v>0</v>
      </c>
      <c r="J44" s="438">
        <f>IF(VLOOKUP($A44,'hk2016'!$A:$H,1)=$A44,VLOOKUP($A44,'hk2016'!$A:$H,8),0)</f>
        <v>0</v>
      </c>
      <c r="K44" s="440">
        <f t="shared" si="14"/>
        <v>0</v>
      </c>
      <c r="L44" s="447"/>
    </row>
    <row r="45" spans="1:12" ht="12.75" outlineLevel="1" x14ac:dyDescent="0.2">
      <c r="A45" s="432" t="str">
        <f t="shared" si="12"/>
        <v>065</v>
      </c>
      <c r="B45" s="433" t="s">
        <v>2414</v>
      </c>
      <c r="C45" s="433" t="s">
        <v>2415</v>
      </c>
      <c r="D45" s="438">
        <f>IF(VLOOKUP($A45,'hk2017'!$A:$G,1)=$A45,VLOOKUP($A45,'hk2017'!$A:$G,6),0)</f>
        <v>0</v>
      </c>
      <c r="E45" s="438">
        <f>IF(VLOOKUP($A45,'hk2017'!$A:$G,1)=$A45,VLOOKUP($A45,'hk2017'!$A:$G,7),0)</f>
        <v>0</v>
      </c>
      <c r="F45" s="438">
        <f>IF(VLOOKUP($A45,'hk2017'!$A:$H,1)=$A45,VLOOKUP($A45,'hk2017'!$A:$H,8),0)</f>
        <v>0</v>
      </c>
      <c r="G45" s="439">
        <f t="shared" si="13"/>
        <v>0</v>
      </c>
      <c r="H45" s="438">
        <f>IF(VLOOKUP($A45,'hk2016'!$A:$G,1)=$A45,VLOOKUP($A45,'hk2016'!$A:$G,6),0)</f>
        <v>0</v>
      </c>
      <c r="I45" s="438">
        <f>IF(VLOOKUP($A45,'hk2016'!$A:$G,1)=$A45,VLOOKUP($A45,'hk2016'!$A:$G,7),0)</f>
        <v>0</v>
      </c>
      <c r="J45" s="438">
        <f>IF(VLOOKUP($A45,'hk2016'!$A:$H,1)=$A45,VLOOKUP($A45,'hk2016'!$A:$H,8),0)</f>
        <v>0</v>
      </c>
      <c r="K45" s="440">
        <f t="shared" si="14"/>
        <v>0</v>
      </c>
      <c r="L45" s="447"/>
    </row>
    <row r="46" spans="1:12" ht="12.75" outlineLevel="1" x14ac:dyDescent="0.2">
      <c r="A46" s="432" t="str">
        <f t="shared" si="12"/>
        <v>066</v>
      </c>
      <c r="B46" s="433" t="s">
        <v>2416</v>
      </c>
      <c r="C46" s="433" t="s">
        <v>2417</v>
      </c>
      <c r="D46" s="438">
        <f>IF(VLOOKUP($A46,'hk2017'!$A:$G,1)=$A46,VLOOKUP($A46,'hk2017'!$A:$G,6),0)</f>
        <v>0</v>
      </c>
      <c r="E46" s="438">
        <f>IF(VLOOKUP($A46,'hk2017'!$A:$G,1)=$A46,VLOOKUP($A46,'hk2017'!$A:$G,7),0)</f>
        <v>0</v>
      </c>
      <c r="F46" s="438">
        <f>IF(VLOOKUP($A46,'hk2017'!$A:$H,1)=$A46,VLOOKUP($A46,'hk2017'!$A:$H,8),0)</f>
        <v>0</v>
      </c>
      <c r="G46" s="439">
        <f t="shared" si="13"/>
        <v>0</v>
      </c>
      <c r="H46" s="438">
        <f>IF(VLOOKUP($A46,'hk2016'!$A:$G,1)=$A46,VLOOKUP($A46,'hk2016'!$A:$G,6),0)</f>
        <v>0</v>
      </c>
      <c r="I46" s="438">
        <f>IF(VLOOKUP($A46,'hk2016'!$A:$G,1)=$A46,VLOOKUP($A46,'hk2016'!$A:$G,7),0)</f>
        <v>0</v>
      </c>
      <c r="J46" s="438">
        <f>IF(VLOOKUP($A46,'hk2016'!$A:$H,1)=$A46,VLOOKUP($A46,'hk2016'!$A:$H,8),0)</f>
        <v>0</v>
      </c>
      <c r="K46" s="440">
        <f t="shared" si="14"/>
        <v>0</v>
      </c>
      <c r="L46" s="447"/>
    </row>
    <row r="47" spans="1:12" ht="12.75" outlineLevel="1" x14ac:dyDescent="0.2">
      <c r="A47" s="432" t="str">
        <f t="shared" si="12"/>
        <v>067</v>
      </c>
      <c r="B47" s="433" t="s">
        <v>2418</v>
      </c>
      <c r="C47" s="433" t="s">
        <v>1479</v>
      </c>
      <c r="D47" s="438">
        <f>IF(VLOOKUP($A47,'hk2017'!$A:$G,1)=$A47,VLOOKUP($A47,'hk2017'!$A:$G,6),0)</f>
        <v>0</v>
      </c>
      <c r="E47" s="438">
        <f>IF(VLOOKUP($A47,'hk2017'!$A:$G,1)=$A47,VLOOKUP($A47,'hk2017'!$A:$G,7),0)</f>
        <v>0</v>
      </c>
      <c r="F47" s="438">
        <f>IF(VLOOKUP($A47,'hk2017'!$A:$H,1)=$A47,VLOOKUP($A47,'hk2017'!$A:$H,8),0)</f>
        <v>0</v>
      </c>
      <c r="G47" s="439">
        <f t="shared" si="13"/>
        <v>0</v>
      </c>
      <c r="H47" s="438">
        <f>IF(VLOOKUP($A47,'hk2016'!$A:$G,1)=$A47,VLOOKUP($A47,'hk2016'!$A:$G,6),0)</f>
        <v>0</v>
      </c>
      <c r="I47" s="438">
        <f>IF(VLOOKUP($A47,'hk2016'!$A:$G,1)=$A47,VLOOKUP($A47,'hk2016'!$A:$G,7),0)</f>
        <v>0</v>
      </c>
      <c r="J47" s="438">
        <f>IF(VLOOKUP($A47,'hk2016'!$A:$H,1)=$A47,VLOOKUP($A47,'hk2016'!$A:$H,8),0)</f>
        <v>0</v>
      </c>
      <c r="K47" s="440">
        <f t="shared" si="14"/>
        <v>0</v>
      </c>
      <c r="L47" s="447"/>
    </row>
    <row r="48" spans="1:12" ht="12.75" outlineLevel="1" x14ac:dyDescent="0.2">
      <c r="A48" s="432" t="str">
        <f t="shared" si="12"/>
        <v>069</v>
      </c>
      <c r="B48" s="433" t="s">
        <v>2419</v>
      </c>
      <c r="C48" s="433" t="s">
        <v>2420</v>
      </c>
      <c r="D48" s="438">
        <f>IF(VLOOKUP($A48,'hk2017'!$A:$G,1)=$A48,VLOOKUP($A48,'hk2017'!$A:$G,6),0)</f>
        <v>0</v>
      </c>
      <c r="E48" s="438">
        <f>IF(VLOOKUP($A48,'hk2017'!$A:$G,1)=$A48,VLOOKUP($A48,'hk2017'!$A:$G,7),0)</f>
        <v>0</v>
      </c>
      <c r="F48" s="438">
        <f>IF(VLOOKUP($A48,'hk2017'!$A:$H,1)=$A48,VLOOKUP($A48,'hk2017'!$A:$H,8),0)</f>
        <v>0</v>
      </c>
      <c r="G48" s="439">
        <f t="shared" si="13"/>
        <v>0</v>
      </c>
      <c r="H48" s="438">
        <f>IF(VLOOKUP($A48,'hk2016'!$A:$G,1)=$A48,VLOOKUP($A48,'hk2016'!$A:$G,6),0)</f>
        <v>0</v>
      </c>
      <c r="I48" s="438">
        <f>IF(VLOOKUP($A48,'hk2016'!$A:$G,1)=$A48,VLOOKUP($A48,'hk2016'!$A:$G,7),0)</f>
        <v>0</v>
      </c>
      <c r="J48" s="438">
        <f>IF(VLOOKUP($A48,'hk2016'!$A:$H,1)=$A48,VLOOKUP($A48,'hk2016'!$A:$H,8),0)</f>
        <v>0</v>
      </c>
      <c r="K48" s="440">
        <f t="shared" si="14"/>
        <v>0</v>
      </c>
      <c r="L48" s="447"/>
    </row>
    <row r="49" spans="1:12" ht="13.5" outlineLevel="1" thickBot="1" x14ac:dyDescent="0.25">
      <c r="A49" s="448"/>
      <c r="B49" s="449"/>
      <c r="C49" s="449"/>
      <c r="D49" s="442"/>
      <c r="E49" s="442"/>
      <c r="F49" s="442"/>
      <c r="G49" s="443"/>
      <c r="H49" s="442"/>
      <c r="I49" s="442"/>
      <c r="J49" s="442"/>
      <c r="K49" s="444"/>
      <c r="L49" s="447"/>
    </row>
    <row r="50" spans="1:12" ht="12.75" x14ac:dyDescent="0.2">
      <c r="A50" s="426" t="s">
        <v>1215</v>
      </c>
      <c r="B50" s="427"/>
      <c r="C50" s="428" t="s">
        <v>2421</v>
      </c>
      <c r="D50" s="429">
        <f t="shared" ref="D50:K50" si="15">SUM(D52:D59)</f>
        <v>-102455.14</v>
      </c>
      <c r="E50" s="429">
        <f t="shared" si="15"/>
        <v>0</v>
      </c>
      <c r="F50" s="429">
        <f t="shared" si="15"/>
        <v>10572.6</v>
      </c>
      <c r="G50" s="445">
        <f t="shared" si="15"/>
        <v>-113027.74</v>
      </c>
      <c r="H50" s="429">
        <f t="shared" si="15"/>
        <v>-86291.26</v>
      </c>
      <c r="I50" s="429">
        <f t="shared" si="15"/>
        <v>0</v>
      </c>
      <c r="J50" s="429">
        <f t="shared" si="15"/>
        <v>16163.88</v>
      </c>
      <c r="K50" s="446">
        <f t="shared" si="15"/>
        <v>-102455.14</v>
      </c>
      <c r="L50" s="447"/>
    </row>
    <row r="51" spans="1:12" ht="12.75" outlineLevel="1" x14ac:dyDescent="0.2">
      <c r="A51" s="452" t="s">
        <v>243</v>
      </c>
      <c r="B51" s="453"/>
      <c r="C51" s="434" t="s">
        <v>2422</v>
      </c>
      <c r="D51" s="438">
        <f>IF(VLOOKUP($A51,'hk2017'!$A:$G,1)=$A51,VLOOKUP($A51,'hk2017'!$A:$G,6),0)</f>
        <v>0</v>
      </c>
      <c r="E51" s="438">
        <f>IF(VLOOKUP($A51,'hk2017'!$A:$G,1)=$A51,VLOOKUP($A51,'hk2017'!$A:$G,7),0)</f>
        <v>0</v>
      </c>
      <c r="F51" s="438">
        <f>IF(VLOOKUP($A51,'hk2017'!$A:$H,1)=$A51,VLOOKUP($A51,'hk2017'!$A:$H,8),0)</f>
        <v>0</v>
      </c>
      <c r="G51" s="439">
        <f t="shared" ref="G51:G58" si="16">SUM(D51+E51-F51)</f>
        <v>0</v>
      </c>
      <c r="H51" s="438">
        <f>IF(VLOOKUP($A51,'hk2016'!$A:$G,1)=$A51,VLOOKUP($A51,'hk2016'!$A:$G,6),0)</f>
        <v>0</v>
      </c>
      <c r="I51" s="438">
        <f>IF(VLOOKUP($A51,'hk2016'!$A:$G,1)=$A51,VLOOKUP($A51,'hk2016'!$A:$G,7),0)</f>
        <v>0</v>
      </c>
      <c r="J51" s="438">
        <f>IF(VLOOKUP($A51,'hk2016'!$A:$H,1)=$A51,VLOOKUP($A51,'hk2016'!$A:$H,8),0)</f>
        <v>0</v>
      </c>
      <c r="K51" s="440">
        <f t="shared" ref="K51:K58" si="17">SUM(H51+I51-J51)</f>
        <v>0</v>
      </c>
      <c r="L51" s="447"/>
    </row>
    <row r="52" spans="1:12" ht="12.75" outlineLevel="1" x14ac:dyDescent="0.2">
      <c r="A52" s="432" t="str">
        <f>LEFT(B52,3)</f>
        <v>071</v>
      </c>
      <c r="B52" s="433" t="s">
        <v>2423</v>
      </c>
      <c r="C52" s="433" t="s">
        <v>2424</v>
      </c>
      <c r="D52" s="438">
        <f>IF(VLOOKUP($A52,'hk2017'!$A:$G,1)=$A52,VLOOKUP($A52,'hk2017'!$A:$G,6),0)</f>
        <v>0</v>
      </c>
      <c r="E52" s="438">
        <f>IF(VLOOKUP($A52,'hk2017'!$A:$G,1)=$A52,VLOOKUP($A52,'hk2017'!$A:$G,7),0)</f>
        <v>0</v>
      </c>
      <c r="F52" s="438">
        <f>IF(VLOOKUP($A52,'hk2017'!$A:$H,1)=$A52,VLOOKUP($A52,'hk2017'!$A:$H,8),0)</f>
        <v>0</v>
      </c>
      <c r="G52" s="439">
        <f t="shared" si="16"/>
        <v>0</v>
      </c>
      <c r="H52" s="438">
        <f>IF(VLOOKUP($A52,'hk2016'!$A:$G,1)=$A52,VLOOKUP($A52,'hk2016'!$A:$G,6),0)</f>
        <v>0</v>
      </c>
      <c r="I52" s="438">
        <f>IF(VLOOKUP($A52,'hk2016'!$A:$G,1)=$A52,VLOOKUP($A52,'hk2016'!$A:$G,7),0)</f>
        <v>0</v>
      </c>
      <c r="J52" s="438">
        <f>IF(VLOOKUP($A52,'hk2016'!$A:$H,1)=$A52,VLOOKUP($A52,'hk2016'!$A:$H,8),0)</f>
        <v>0</v>
      </c>
      <c r="K52" s="440">
        <f t="shared" si="17"/>
        <v>0</v>
      </c>
      <c r="L52" s="447"/>
    </row>
    <row r="53" spans="1:12" ht="12.75" outlineLevel="1" x14ac:dyDescent="0.2">
      <c r="A53" s="432" t="str">
        <f>LEFT(B53,3)</f>
        <v>072</v>
      </c>
      <c r="B53" s="433" t="s">
        <v>2425</v>
      </c>
      <c r="C53" s="433" t="s">
        <v>2426</v>
      </c>
      <c r="D53" s="438">
        <f>IF(VLOOKUP($A53,'hk2017'!$A:$G,1)=$A53,VLOOKUP($A53,'hk2017'!$A:$G,6),0)</f>
        <v>0</v>
      </c>
      <c r="E53" s="438">
        <f>IF(VLOOKUP($A53,'hk2017'!$A:$G,1)=$A53,VLOOKUP($A53,'hk2017'!$A:$G,7),0)</f>
        <v>0</v>
      </c>
      <c r="F53" s="438">
        <f>IF(VLOOKUP($A53,'hk2017'!$A:$H,1)=$A53,VLOOKUP($A53,'hk2017'!$A:$H,8),0)</f>
        <v>0</v>
      </c>
      <c r="G53" s="439">
        <f t="shared" si="16"/>
        <v>0</v>
      </c>
      <c r="H53" s="438">
        <f>IF(VLOOKUP($A53,'hk2016'!$A:$G,1)=$A53,VLOOKUP($A53,'hk2016'!$A:$G,6),0)</f>
        <v>0</v>
      </c>
      <c r="I53" s="438">
        <f>IF(VLOOKUP($A53,'hk2016'!$A:$G,1)=$A53,VLOOKUP($A53,'hk2016'!$A:$G,7),0)</f>
        <v>0</v>
      </c>
      <c r="J53" s="438">
        <f>IF(VLOOKUP($A53,'hk2016'!$A:$H,1)=$A53,VLOOKUP($A53,'hk2016'!$A:$H,8),0)</f>
        <v>0</v>
      </c>
      <c r="K53" s="440">
        <f t="shared" si="17"/>
        <v>0</v>
      </c>
      <c r="L53" s="447"/>
    </row>
    <row r="54" spans="1:12" ht="12.75" outlineLevel="1" x14ac:dyDescent="0.2">
      <c r="A54" s="432" t="str">
        <f>LEFT(B54,3)</f>
        <v>073</v>
      </c>
      <c r="B54" s="433" t="s">
        <v>2427</v>
      </c>
      <c r="C54" s="433" t="s">
        <v>2428</v>
      </c>
      <c r="D54" s="438">
        <f>IF(VLOOKUP($A54,'hk2017'!$A:$G,1)=$A54,VLOOKUP($A54,'hk2017'!$A:$G,6),0)</f>
        <v>-102455.14</v>
      </c>
      <c r="E54" s="438">
        <f>IF(VLOOKUP($A54,'hk2017'!$A:$G,1)=$A54,VLOOKUP($A54,'hk2017'!$A:$G,7),0)</f>
        <v>0</v>
      </c>
      <c r="F54" s="438">
        <f>IF(VLOOKUP($A54,'hk2017'!$A:$H,1)=$A54,VLOOKUP($A54,'hk2017'!$A:$H,8),0)</f>
        <v>10572.6</v>
      </c>
      <c r="G54" s="439">
        <f t="shared" si="16"/>
        <v>-113027.74</v>
      </c>
      <c r="H54" s="438">
        <f>IF(VLOOKUP($A54,'hk2016'!$A:$G,1)=$A54,VLOOKUP($A54,'hk2016'!$A:$G,6),0)</f>
        <v>-86291.26</v>
      </c>
      <c r="I54" s="438">
        <f>IF(VLOOKUP($A54,'hk2016'!$A:$G,1)=$A54,VLOOKUP($A54,'hk2016'!$A:$G,7),0)</f>
        <v>0</v>
      </c>
      <c r="J54" s="438">
        <f>IF(VLOOKUP($A54,'hk2016'!$A:$H,1)=$A54,VLOOKUP($A54,'hk2016'!$A:$H,8),0)</f>
        <v>16163.88</v>
      </c>
      <c r="K54" s="440">
        <f t="shared" si="17"/>
        <v>-102455.14</v>
      </c>
      <c r="L54" s="447"/>
    </row>
    <row r="55" spans="1:12" ht="12.75" outlineLevel="1" x14ac:dyDescent="0.2">
      <c r="A55" s="432" t="str">
        <f>LEFT(B55,3)</f>
        <v>074</v>
      </c>
      <c r="B55" s="433" t="s">
        <v>2429</v>
      </c>
      <c r="C55" s="433" t="s">
        <v>2430</v>
      </c>
      <c r="D55" s="438">
        <f>IF(VLOOKUP($A55,'hk2017'!$A:$G,1)=$A55,VLOOKUP($A55,'hk2017'!$A:$G,6),0)</f>
        <v>0</v>
      </c>
      <c r="E55" s="438">
        <f>IF(VLOOKUP($A55,'hk2017'!$A:$G,1)=$A55,VLOOKUP($A55,'hk2017'!$A:$G,7),0)</f>
        <v>0</v>
      </c>
      <c r="F55" s="438">
        <f>IF(VLOOKUP($A55,'hk2017'!$A:$H,1)=$A55,VLOOKUP($A55,'hk2017'!$A:$H,8),0)</f>
        <v>0</v>
      </c>
      <c r="G55" s="439">
        <f t="shared" si="16"/>
        <v>0</v>
      </c>
      <c r="H55" s="438">
        <f>IF(VLOOKUP($A55,'hk2016'!$A:$G,1)=$A55,VLOOKUP($A55,'hk2016'!$A:$G,6),0)</f>
        <v>0</v>
      </c>
      <c r="I55" s="438">
        <f>IF(VLOOKUP($A55,'hk2016'!$A:$G,1)=$A55,VLOOKUP($A55,'hk2016'!$A:$G,7),0)</f>
        <v>0</v>
      </c>
      <c r="J55" s="438">
        <f>IF(VLOOKUP($A55,'hk2016'!$A:$H,1)=$A55,VLOOKUP($A55,'hk2016'!$A:$H,8),0)</f>
        <v>0</v>
      </c>
      <c r="K55" s="440">
        <f t="shared" si="17"/>
        <v>0</v>
      </c>
      <c r="L55" s="447"/>
    </row>
    <row r="56" spans="1:12" ht="12.75" outlineLevel="1" x14ac:dyDescent="0.2">
      <c r="A56" s="432" t="str">
        <f>LEFT(B56,3)</f>
        <v>075</v>
      </c>
      <c r="B56" s="433" t="s">
        <v>2431</v>
      </c>
      <c r="C56" s="433" t="s">
        <v>2432</v>
      </c>
      <c r="D56" s="438">
        <f>IF(VLOOKUP($A56,'hk2017'!$A:$G,1)=$A56,VLOOKUP($A56,'hk2017'!$A:$G,6),0)</f>
        <v>0</v>
      </c>
      <c r="E56" s="438">
        <f>IF(VLOOKUP($A56,'hk2017'!$A:$G,1)=$A56,VLOOKUP($A56,'hk2017'!$A:$G,7),0)</f>
        <v>0</v>
      </c>
      <c r="F56" s="438">
        <f>IF(VLOOKUP($A56,'hk2017'!$A:$H,1)=$A56,VLOOKUP($A56,'hk2017'!$A:$H,8),0)</f>
        <v>0</v>
      </c>
      <c r="G56" s="439">
        <f t="shared" si="16"/>
        <v>0</v>
      </c>
      <c r="H56" s="438">
        <f>IF(VLOOKUP($A56,'hk2016'!$A:$G,1)=$A56,VLOOKUP($A56,'hk2016'!$A:$G,6),0)</f>
        <v>0</v>
      </c>
      <c r="I56" s="438">
        <f>IF(VLOOKUP($A56,'hk2016'!$A:$G,1)=$A56,VLOOKUP($A56,'hk2016'!$A:$G,7),0)</f>
        <v>0</v>
      </c>
      <c r="J56" s="438">
        <f>IF(VLOOKUP($A56,'hk2016'!$A:$H,1)=$A56,VLOOKUP($A56,'hk2016'!$A:$H,8),0)</f>
        <v>0</v>
      </c>
      <c r="K56" s="440">
        <f t="shared" si="17"/>
        <v>0</v>
      </c>
      <c r="L56" s="447"/>
    </row>
    <row r="57" spans="1:12" ht="12.75" outlineLevel="1" x14ac:dyDescent="0.2">
      <c r="A57" s="441" t="s">
        <v>2433</v>
      </c>
      <c r="B57" s="433"/>
      <c r="C57" s="434" t="s">
        <v>2434</v>
      </c>
      <c r="D57" s="438">
        <f>IF(VLOOKUP($A57,'hk2017'!$A:$G,1)=$A57,VLOOKUP($A57,'hk2017'!$A:$G,6),0)</f>
        <v>0</v>
      </c>
      <c r="E57" s="438">
        <f>IF(VLOOKUP($A57,'hk2017'!$A:$G,1)=$A57,VLOOKUP($A57,'hk2017'!$A:$G,7),0)</f>
        <v>0</v>
      </c>
      <c r="F57" s="438">
        <f>IF(VLOOKUP($A57,'hk2017'!$A:$H,1)=$A57,VLOOKUP($A57,'hk2017'!$A:$H,8),0)</f>
        <v>0</v>
      </c>
      <c r="G57" s="439">
        <f t="shared" si="16"/>
        <v>0</v>
      </c>
      <c r="H57" s="438">
        <f>IF(VLOOKUP($A57,'hk2016'!$A:$G,1)=$A57,VLOOKUP($A57,'hk2016'!$A:$G,6),0)</f>
        <v>0</v>
      </c>
      <c r="I57" s="438">
        <f>IF(VLOOKUP($A57,'hk2016'!$A:$G,1)=$A57,VLOOKUP($A57,'hk2016'!$A:$G,7),0)</f>
        <v>0</v>
      </c>
      <c r="J57" s="438">
        <f>IF(VLOOKUP($A57,'hk2016'!$A:$H,1)=$A57,VLOOKUP($A57,'hk2016'!$A:$H,8),0)</f>
        <v>0</v>
      </c>
      <c r="K57" s="440">
        <f t="shared" si="17"/>
        <v>0</v>
      </c>
      <c r="L57" s="447"/>
    </row>
    <row r="58" spans="1:12" ht="12.75" outlineLevel="1" x14ac:dyDescent="0.2">
      <c r="A58" s="432" t="str">
        <f>LEFT(B58,3)</f>
        <v>079</v>
      </c>
      <c r="B58" s="433" t="s">
        <v>2435</v>
      </c>
      <c r="C58" s="433" t="s">
        <v>2436</v>
      </c>
      <c r="D58" s="438">
        <f>IF(VLOOKUP($A58,'hk2017'!$A:$G,1)=$A58,VLOOKUP($A58,'hk2017'!$A:$G,6),0)</f>
        <v>0</v>
      </c>
      <c r="E58" s="438">
        <f>IF(VLOOKUP($A58,'hk2017'!$A:$G,1)=$A58,VLOOKUP($A58,'hk2017'!$A:$G,7),0)</f>
        <v>0</v>
      </c>
      <c r="F58" s="438">
        <f>IF(VLOOKUP($A58,'hk2017'!$A:$H,1)=$A58,VLOOKUP($A58,'hk2017'!$A:$H,8),0)</f>
        <v>0</v>
      </c>
      <c r="G58" s="439">
        <f t="shared" si="16"/>
        <v>0</v>
      </c>
      <c r="H58" s="438">
        <f>IF(VLOOKUP($A58,'hk2016'!$A:$G,1)=$A58,VLOOKUP($A58,'hk2016'!$A:$G,6),0)</f>
        <v>0</v>
      </c>
      <c r="I58" s="438">
        <f>IF(VLOOKUP($A58,'hk2016'!$A:$G,1)=$A58,VLOOKUP($A58,'hk2016'!$A:$G,7),0)</f>
        <v>0</v>
      </c>
      <c r="J58" s="438">
        <f>IF(VLOOKUP($A58,'hk2016'!$A:$H,1)=$A58,VLOOKUP($A58,'hk2016'!$A:$H,8),0)</f>
        <v>0</v>
      </c>
      <c r="K58" s="440">
        <f t="shared" si="17"/>
        <v>0</v>
      </c>
      <c r="L58" s="447"/>
    </row>
    <row r="59" spans="1:12" ht="13.5" outlineLevel="1" thickBot="1" x14ac:dyDescent="0.25">
      <c r="A59" s="448"/>
      <c r="B59" s="449"/>
      <c r="C59" s="449"/>
      <c r="D59" s="442"/>
      <c r="E59" s="442"/>
      <c r="F59" s="442"/>
      <c r="G59" s="443"/>
      <c r="H59" s="442"/>
      <c r="I59" s="442"/>
      <c r="J59" s="442"/>
      <c r="K59" s="444"/>
      <c r="L59" s="447"/>
    </row>
    <row r="60" spans="1:12" ht="12.75" x14ac:dyDescent="0.2">
      <c r="A60" s="426" t="s">
        <v>1216</v>
      </c>
      <c r="B60" s="427"/>
      <c r="C60" s="428" t="s">
        <v>2437</v>
      </c>
      <c r="D60" s="429">
        <f t="shared" ref="D60:K60" si="18">SUM(D61:D69)</f>
        <v>-4805208.28</v>
      </c>
      <c r="E60" s="429">
        <f t="shared" si="18"/>
        <v>38634.53</v>
      </c>
      <c r="F60" s="429">
        <f t="shared" si="18"/>
        <v>570474.82999999996</v>
      </c>
      <c r="G60" s="445">
        <f t="shared" si="18"/>
        <v>-5337048.58</v>
      </c>
      <c r="H60" s="429">
        <f t="shared" si="18"/>
        <v>-4368047.45</v>
      </c>
      <c r="I60" s="429">
        <f t="shared" si="18"/>
        <v>139204.88</v>
      </c>
      <c r="J60" s="429">
        <f t="shared" si="18"/>
        <v>576365.71</v>
      </c>
      <c r="K60" s="446">
        <f t="shared" si="18"/>
        <v>-4805208.28</v>
      </c>
      <c r="L60" s="447"/>
    </row>
    <row r="61" spans="1:12" ht="12.75" outlineLevel="1" x14ac:dyDescent="0.2">
      <c r="A61" s="432" t="str">
        <f>LEFT(B61,3)</f>
        <v>081</v>
      </c>
      <c r="B61" s="433" t="s">
        <v>2438</v>
      </c>
      <c r="C61" s="433" t="s">
        <v>2439</v>
      </c>
      <c r="D61" s="438">
        <f>IF(VLOOKUP($A61,'hk2017'!$A:$G,1)=$A61,VLOOKUP($A61,'hk2017'!$A:$G,6),0)</f>
        <v>-857242.16</v>
      </c>
      <c r="E61" s="438">
        <f>IF(VLOOKUP($A61,'hk2017'!$A:$G,1)=$A61,VLOOKUP($A61,'hk2017'!$A:$G,7),0)</f>
        <v>0</v>
      </c>
      <c r="F61" s="438">
        <f>IF(VLOOKUP($A61,'hk2017'!$A:$H,1)=$A61,VLOOKUP($A61,'hk2017'!$A:$H,8),0)</f>
        <v>58650.09</v>
      </c>
      <c r="G61" s="439">
        <f t="shared" ref="G61:G68" si="19">SUM(D61+E61-F61)</f>
        <v>-915892.25</v>
      </c>
      <c r="H61" s="438">
        <f>IF(VLOOKUP($A61,'hk2016'!$A:$G,1)=$A61,VLOOKUP($A61,'hk2016'!$A:$G,6),0)</f>
        <v>-796182.86</v>
      </c>
      <c r="I61" s="438">
        <f>IF(VLOOKUP($A61,'hk2016'!$A:$G,1)=$A61,VLOOKUP($A61,'hk2016'!$A:$G,7),0)</f>
        <v>0</v>
      </c>
      <c r="J61" s="438">
        <f>IF(VLOOKUP($A61,'hk2016'!$A:$H,1)=$A61,VLOOKUP($A61,'hk2016'!$A:$H,8),0)</f>
        <v>61059.3</v>
      </c>
      <c r="K61" s="440">
        <f t="shared" ref="K61:K68" si="20">SUM(H61+I61-J61)</f>
        <v>-857242.16</v>
      </c>
      <c r="L61" s="447"/>
    </row>
    <row r="62" spans="1:12" ht="12.75" outlineLevel="1" x14ac:dyDescent="0.2">
      <c r="A62" s="432" t="str">
        <f>LEFT(B62,3)</f>
        <v>082</v>
      </c>
      <c r="B62" s="433" t="s">
        <v>2440</v>
      </c>
      <c r="C62" s="433" t="s">
        <v>2441</v>
      </c>
      <c r="D62" s="438">
        <f>IF(VLOOKUP($A62,'hk2017'!$A:$G,1)=$A62,VLOOKUP($A62,'hk2017'!$A:$G,6),0)</f>
        <v>-3947966.12</v>
      </c>
      <c r="E62" s="438">
        <f>IF(VLOOKUP($A62,'hk2017'!$A:$G,1)=$A62,VLOOKUP($A62,'hk2017'!$A:$G,7),0)</f>
        <v>38634.53</v>
      </c>
      <c r="F62" s="438">
        <f>IF(VLOOKUP($A62,'hk2017'!$A:$H,1)=$A62,VLOOKUP($A62,'hk2017'!$A:$H,8),0)</f>
        <v>511824.74</v>
      </c>
      <c r="G62" s="439">
        <f t="shared" si="19"/>
        <v>-4421156.33</v>
      </c>
      <c r="H62" s="438">
        <f>IF(VLOOKUP($A62,'hk2016'!$A:$G,1)=$A62,VLOOKUP($A62,'hk2016'!$A:$G,6),0)</f>
        <v>-3571864.59</v>
      </c>
      <c r="I62" s="438">
        <f>IF(VLOOKUP($A62,'hk2016'!$A:$G,1)=$A62,VLOOKUP($A62,'hk2016'!$A:$G,7),0)</f>
        <v>139204.88</v>
      </c>
      <c r="J62" s="438">
        <f>IF(VLOOKUP($A62,'hk2016'!$A:$H,1)=$A62,VLOOKUP($A62,'hk2016'!$A:$H,8),0)</f>
        <v>515306.41</v>
      </c>
      <c r="K62" s="440">
        <f t="shared" si="20"/>
        <v>-3947966.12</v>
      </c>
      <c r="L62" s="447"/>
    </row>
    <row r="63" spans="1:12" ht="12.75" outlineLevel="1" x14ac:dyDescent="0.2">
      <c r="A63" s="454" t="s">
        <v>2442</v>
      </c>
      <c r="B63" s="433"/>
      <c r="C63" s="434" t="s">
        <v>2443</v>
      </c>
      <c r="D63" s="438">
        <f>IF(VLOOKUP($A63,'hk2017'!$A:$G,1)=$A63,VLOOKUP($A63,'hk2017'!$A:$G,6),0)</f>
        <v>0</v>
      </c>
      <c r="E63" s="438">
        <f>IF(VLOOKUP($A63,'hk2017'!$A:$G,1)=$A63,VLOOKUP($A63,'hk2017'!$A:$G,7),0)</f>
        <v>0</v>
      </c>
      <c r="F63" s="438">
        <f>IF(VLOOKUP($A63,'hk2017'!$A:$H,1)=$A63,VLOOKUP($A63,'hk2017'!$A:$H,8),0)</f>
        <v>0</v>
      </c>
      <c r="G63" s="439">
        <f t="shared" si="19"/>
        <v>0</v>
      </c>
      <c r="H63" s="438">
        <f>IF(VLOOKUP($A63,'hk2016'!$A:$G,1)=$A63,VLOOKUP($A63,'hk2016'!$A:$G,6),0)</f>
        <v>0</v>
      </c>
      <c r="I63" s="438">
        <f>IF(VLOOKUP($A63,'hk2016'!$A:$G,1)=$A63,VLOOKUP($A63,'hk2016'!$A:$G,7),0)</f>
        <v>0</v>
      </c>
      <c r="J63" s="438">
        <f>IF(VLOOKUP($A63,'hk2016'!$A:$H,1)=$A63,VLOOKUP($A63,'hk2016'!$A:$H,8),0)</f>
        <v>0</v>
      </c>
      <c r="K63" s="440">
        <f t="shared" si="20"/>
        <v>0</v>
      </c>
      <c r="L63" s="447"/>
    </row>
    <row r="64" spans="1:12" ht="12.75" outlineLevel="1" x14ac:dyDescent="0.2">
      <c r="A64" s="454" t="s">
        <v>2444</v>
      </c>
      <c r="B64" s="433"/>
      <c r="C64" s="434" t="s">
        <v>2445</v>
      </c>
      <c r="D64" s="438">
        <f>IF(VLOOKUP($A64,'hk2017'!$A:$G,1)=$A64,VLOOKUP($A64,'hk2017'!$A:$G,6),0)</f>
        <v>0</v>
      </c>
      <c r="E64" s="438">
        <f>IF(VLOOKUP($A64,'hk2017'!$A:$G,1)=$A64,VLOOKUP($A64,'hk2017'!$A:$G,7),0)</f>
        <v>0</v>
      </c>
      <c r="F64" s="438">
        <f>IF(VLOOKUP($A64,'hk2017'!$A:$H,1)=$A64,VLOOKUP($A64,'hk2017'!$A:$H,8),0)</f>
        <v>0</v>
      </c>
      <c r="G64" s="439">
        <f t="shared" si="19"/>
        <v>0</v>
      </c>
      <c r="H64" s="438">
        <f>IF(VLOOKUP($A64,'hk2016'!$A:$G,1)=$A64,VLOOKUP($A64,'hk2016'!$A:$G,6),0)</f>
        <v>0</v>
      </c>
      <c r="I64" s="438">
        <f>IF(VLOOKUP($A64,'hk2016'!$A:$G,1)=$A64,VLOOKUP($A64,'hk2016'!$A:$G,7),0)</f>
        <v>0</v>
      </c>
      <c r="J64" s="438">
        <f>IF(VLOOKUP($A64,'hk2016'!$A:$H,1)=$A64,VLOOKUP($A64,'hk2016'!$A:$H,8),0)</f>
        <v>0</v>
      </c>
      <c r="K64" s="440">
        <f t="shared" si="20"/>
        <v>0</v>
      </c>
      <c r="L64" s="447"/>
    </row>
    <row r="65" spans="1:12" ht="12.75" outlineLevel="1" x14ac:dyDescent="0.2">
      <c r="A65" s="432" t="str">
        <f>LEFT(B65,3)</f>
        <v>085</v>
      </c>
      <c r="B65" s="433" t="s">
        <v>2446</v>
      </c>
      <c r="C65" s="433" t="s">
        <v>2447</v>
      </c>
      <c r="D65" s="438">
        <f>IF(VLOOKUP($A65,'hk2017'!$A:$G,1)=$A65,VLOOKUP($A65,'hk2017'!$A:$G,6),0)</f>
        <v>0</v>
      </c>
      <c r="E65" s="438">
        <f>IF(VLOOKUP($A65,'hk2017'!$A:$G,1)=$A65,VLOOKUP($A65,'hk2017'!$A:$G,7),0)</f>
        <v>0</v>
      </c>
      <c r="F65" s="438">
        <f>IF(VLOOKUP($A65,'hk2017'!$A:$H,1)=$A65,VLOOKUP($A65,'hk2017'!$A:$H,8),0)</f>
        <v>0</v>
      </c>
      <c r="G65" s="439">
        <f t="shared" si="19"/>
        <v>0</v>
      </c>
      <c r="H65" s="438">
        <f>IF(VLOOKUP($A65,'hk2016'!$A:$G,1)=$A65,VLOOKUP($A65,'hk2016'!$A:$G,6),0)</f>
        <v>0</v>
      </c>
      <c r="I65" s="438">
        <f>IF(VLOOKUP($A65,'hk2016'!$A:$G,1)=$A65,VLOOKUP($A65,'hk2016'!$A:$G,7),0)</f>
        <v>0</v>
      </c>
      <c r="J65" s="438">
        <f>IF(VLOOKUP($A65,'hk2016'!$A:$H,1)=$A65,VLOOKUP($A65,'hk2016'!$A:$H,8),0)</f>
        <v>0</v>
      </c>
      <c r="K65" s="440">
        <f t="shared" si="20"/>
        <v>0</v>
      </c>
      <c r="L65" s="447"/>
    </row>
    <row r="66" spans="1:12" ht="12.75" outlineLevel="1" x14ac:dyDescent="0.2">
      <c r="A66" s="432" t="str">
        <f>LEFT(B66,3)</f>
        <v>086</v>
      </c>
      <c r="B66" s="433" t="s">
        <v>2448</v>
      </c>
      <c r="C66" s="433" t="s">
        <v>2449</v>
      </c>
      <c r="D66" s="438">
        <f>IF(VLOOKUP($A66,'hk2017'!$A:$G,1)=$A66,VLOOKUP($A66,'hk2017'!$A:$G,6),0)</f>
        <v>0</v>
      </c>
      <c r="E66" s="438">
        <f>IF(VLOOKUP($A66,'hk2017'!$A:$G,1)=$A66,VLOOKUP($A66,'hk2017'!$A:$G,7),0)</f>
        <v>0</v>
      </c>
      <c r="F66" s="438">
        <f>IF(VLOOKUP($A66,'hk2017'!$A:$H,1)=$A66,VLOOKUP($A66,'hk2017'!$A:$H,8),0)</f>
        <v>0</v>
      </c>
      <c r="G66" s="439">
        <f t="shared" si="19"/>
        <v>0</v>
      </c>
      <c r="H66" s="438">
        <f>IF(VLOOKUP($A66,'hk2016'!$A:$G,1)=$A66,VLOOKUP($A66,'hk2016'!$A:$G,6),0)</f>
        <v>0</v>
      </c>
      <c r="I66" s="438">
        <f>IF(VLOOKUP($A66,'hk2016'!$A:$G,1)=$A66,VLOOKUP($A66,'hk2016'!$A:$G,7),0)</f>
        <v>0</v>
      </c>
      <c r="J66" s="438">
        <f>IF(VLOOKUP($A66,'hk2016'!$A:$H,1)=$A66,VLOOKUP($A66,'hk2016'!$A:$H,8),0)</f>
        <v>0</v>
      </c>
      <c r="K66" s="440">
        <f t="shared" si="20"/>
        <v>0</v>
      </c>
      <c r="L66" s="447"/>
    </row>
    <row r="67" spans="1:12" ht="12.75" outlineLevel="1" x14ac:dyDescent="0.2">
      <c r="A67" s="441" t="s">
        <v>2450</v>
      </c>
      <c r="B67" s="433"/>
      <c r="C67" s="434" t="s">
        <v>2451</v>
      </c>
      <c r="D67" s="438">
        <f>IF(VLOOKUP($A67,'hk2017'!$A:$G,1)=$A67,VLOOKUP($A67,'hk2017'!$A:$G,6),0)</f>
        <v>0</v>
      </c>
      <c r="E67" s="438">
        <f>IF(VLOOKUP($A67,'hk2017'!$A:$G,1)=$A67,VLOOKUP($A67,'hk2017'!$A:$G,7),0)</f>
        <v>0</v>
      </c>
      <c r="F67" s="438">
        <f>IF(VLOOKUP($A67,'hk2017'!$A:$H,1)=$A67,VLOOKUP($A67,'hk2017'!$A:$H,8),0)</f>
        <v>0</v>
      </c>
      <c r="G67" s="439">
        <f t="shared" si="19"/>
        <v>0</v>
      </c>
      <c r="H67" s="438">
        <f>IF(VLOOKUP($A67,'hk2016'!$A:$G,1)=$A67,VLOOKUP($A67,'hk2016'!$A:$G,6),0)</f>
        <v>0</v>
      </c>
      <c r="I67" s="438">
        <f>IF(VLOOKUP($A67,'hk2016'!$A:$G,1)=$A67,VLOOKUP($A67,'hk2016'!$A:$G,7),0)</f>
        <v>0</v>
      </c>
      <c r="J67" s="438">
        <f>IF(VLOOKUP($A67,'hk2016'!$A:$H,1)=$A67,VLOOKUP($A67,'hk2016'!$A:$H,8),0)</f>
        <v>0</v>
      </c>
      <c r="K67" s="440">
        <f t="shared" si="20"/>
        <v>0</v>
      </c>
      <c r="L67" s="447"/>
    </row>
    <row r="68" spans="1:12" ht="12.75" outlineLevel="1" x14ac:dyDescent="0.2">
      <c r="A68" s="432" t="str">
        <f>LEFT(B68,3)</f>
        <v>089</v>
      </c>
      <c r="B68" s="433" t="s">
        <v>2452</v>
      </c>
      <c r="C68" s="433" t="s">
        <v>2453</v>
      </c>
      <c r="D68" s="438">
        <f>IF(VLOOKUP($A68,'hk2017'!$A:$G,1)=$A68,VLOOKUP($A68,'hk2017'!$A:$G,6),0)</f>
        <v>0</v>
      </c>
      <c r="E68" s="438">
        <f>IF(VLOOKUP($A68,'hk2017'!$A:$G,1)=$A68,VLOOKUP($A68,'hk2017'!$A:$G,7),0)</f>
        <v>0</v>
      </c>
      <c r="F68" s="438">
        <f>IF(VLOOKUP($A68,'hk2017'!$A:$H,1)=$A68,VLOOKUP($A68,'hk2017'!$A:$H,8),0)</f>
        <v>0</v>
      </c>
      <c r="G68" s="439">
        <f t="shared" si="19"/>
        <v>0</v>
      </c>
      <c r="H68" s="438">
        <f>IF(VLOOKUP($A68,'hk2016'!$A:$G,1)=$A68,VLOOKUP($A68,'hk2016'!$A:$G,6),0)</f>
        <v>0</v>
      </c>
      <c r="I68" s="438">
        <f>IF(VLOOKUP($A68,'hk2016'!$A:$G,1)=$A68,VLOOKUP($A68,'hk2016'!$A:$G,7),0)</f>
        <v>0</v>
      </c>
      <c r="J68" s="438">
        <f>IF(VLOOKUP($A68,'hk2016'!$A:$H,1)=$A68,VLOOKUP($A68,'hk2016'!$A:$H,8),0)</f>
        <v>0</v>
      </c>
      <c r="K68" s="440">
        <f t="shared" si="20"/>
        <v>0</v>
      </c>
      <c r="L68" s="447"/>
    </row>
    <row r="69" spans="1:12" ht="13.5" outlineLevel="1" thickBot="1" x14ac:dyDescent="0.25">
      <c r="A69" s="448"/>
      <c r="B69" s="449"/>
      <c r="C69" s="449"/>
      <c r="D69" s="442"/>
      <c r="E69" s="442"/>
      <c r="F69" s="442"/>
      <c r="G69" s="443"/>
      <c r="H69" s="442"/>
      <c r="I69" s="442"/>
      <c r="J69" s="442"/>
      <c r="K69" s="444"/>
      <c r="L69" s="447"/>
    </row>
    <row r="70" spans="1:12" ht="12.75" x14ac:dyDescent="0.2">
      <c r="A70" s="426" t="s">
        <v>2043</v>
      </c>
      <c r="B70" s="427"/>
      <c r="C70" s="428" t="s">
        <v>2454</v>
      </c>
      <c r="D70" s="429">
        <f t="shared" ref="D70:K70" si="21">SUM(D71:D79)</f>
        <v>0</v>
      </c>
      <c r="E70" s="429">
        <f t="shared" si="21"/>
        <v>0</v>
      </c>
      <c r="F70" s="429">
        <f t="shared" si="21"/>
        <v>0</v>
      </c>
      <c r="G70" s="445">
        <f t="shared" si="21"/>
        <v>0</v>
      </c>
      <c r="H70" s="429">
        <f t="shared" si="21"/>
        <v>0</v>
      </c>
      <c r="I70" s="429">
        <f t="shared" si="21"/>
        <v>0</v>
      </c>
      <c r="J70" s="429">
        <f t="shared" si="21"/>
        <v>0</v>
      </c>
      <c r="K70" s="446">
        <f t="shared" si="21"/>
        <v>0</v>
      </c>
      <c r="L70" s="447"/>
    </row>
    <row r="71" spans="1:12" ht="12.75" outlineLevel="1" x14ac:dyDescent="0.2">
      <c r="A71" s="432" t="str">
        <f t="shared" ref="A71:A78" si="22">LEFT(B71,3)</f>
        <v>091</v>
      </c>
      <c r="B71" s="433" t="s">
        <v>2455</v>
      </c>
      <c r="C71" s="433" t="s">
        <v>2456</v>
      </c>
      <c r="D71" s="438">
        <f>IF(VLOOKUP($A71,'hk2017'!$A:$G,1)=$A71,VLOOKUP($A71,'hk2017'!$A:$G,6),0)</f>
        <v>0</v>
      </c>
      <c r="E71" s="438">
        <f>IF(VLOOKUP($A71,'hk2017'!$A:$G,1)=$A71,VLOOKUP($A71,'hk2017'!$A:$G,7),0)</f>
        <v>0</v>
      </c>
      <c r="F71" s="438">
        <f>IF(VLOOKUP($A71,'hk2017'!$A:$H,1)=$A71,VLOOKUP($A71,'hk2017'!$A:$H,8),0)</f>
        <v>0</v>
      </c>
      <c r="G71" s="439">
        <f t="shared" ref="G71:G78" si="23">SUM(D71+E71-F71)</f>
        <v>0</v>
      </c>
      <c r="H71" s="438">
        <f>IF(VLOOKUP($A71,'hk2016'!$A:$G,1)=$A71,VLOOKUP($A71,'hk2016'!$A:$G,6),0)</f>
        <v>0</v>
      </c>
      <c r="I71" s="438">
        <f>IF(VLOOKUP($A71,'hk2016'!$A:$G,1)=$A71,VLOOKUP($A71,'hk2016'!$A:$G,7),0)</f>
        <v>0</v>
      </c>
      <c r="J71" s="438">
        <f>IF(VLOOKUP($A71,'hk2016'!$A:$H,1)=$A71,VLOOKUP($A71,'hk2016'!$A:$H,8),0)</f>
        <v>0</v>
      </c>
      <c r="K71" s="440">
        <f t="shared" ref="K71:K78" si="24">SUM(H71+I71-J71)</f>
        <v>0</v>
      </c>
      <c r="L71" s="447"/>
    </row>
    <row r="72" spans="1:12" ht="12.75" outlineLevel="1" x14ac:dyDescent="0.2">
      <c r="A72" s="432" t="str">
        <f t="shared" si="22"/>
        <v>092</v>
      </c>
      <c r="B72" s="433" t="s">
        <v>2457</v>
      </c>
      <c r="C72" s="433" t="s">
        <v>2458</v>
      </c>
      <c r="D72" s="438">
        <f>IF(VLOOKUP($A72,'hk2017'!$A:$G,1)=$A72,VLOOKUP($A72,'hk2017'!$A:$G,6),0)</f>
        <v>0</v>
      </c>
      <c r="E72" s="438">
        <f>IF(VLOOKUP($A72,'hk2017'!$A:$G,1)=$A72,VLOOKUP($A72,'hk2017'!$A:$G,7),0)</f>
        <v>0</v>
      </c>
      <c r="F72" s="438">
        <f>IF(VLOOKUP($A72,'hk2017'!$A:$H,1)=$A72,VLOOKUP($A72,'hk2017'!$A:$H,8),0)</f>
        <v>0</v>
      </c>
      <c r="G72" s="439">
        <f t="shared" si="23"/>
        <v>0</v>
      </c>
      <c r="H72" s="438">
        <f>IF(VLOOKUP($A72,'hk2016'!$A:$G,1)=$A72,VLOOKUP($A72,'hk2016'!$A:$G,6),0)</f>
        <v>0</v>
      </c>
      <c r="I72" s="438">
        <f>IF(VLOOKUP($A72,'hk2016'!$A:$G,1)=$A72,VLOOKUP($A72,'hk2016'!$A:$G,7),0)</f>
        <v>0</v>
      </c>
      <c r="J72" s="438">
        <f>IF(VLOOKUP($A72,'hk2016'!$A:$H,1)=$A72,VLOOKUP($A72,'hk2016'!$A:$H,8),0)</f>
        <v>0</v>
      </c>
      <c r="K72" s="440">
        <f t="shared" si="24"/>
        <v>0</v>
      </c>
      <c r="L72" s="447"/>
    </row>
    <row r="73" spans="1:12" ht="12.75" outlineLevel="1" x14ac:dyDescent="0.2">
      <c r="A73" s="432" t="str">
        <f t="shared" si="22"/>
        <v>093</v>
      </c>
      <c r="B73" s="433" t="s">
        <v>2459</v>
      </c>
      <c r="C73" s="433" t="s">
        <v>2460</v>
      </c>
      <c r="D73" s="438">
        <f>IF(VLOOKUP($A73,'hk2017'!$A:$G,1)=$A73,VLOOKUP($A73,'hk2017'!$A:$G,6),0)</f>
        <v>0</v>
      </c>
      <c r="E73" s="438">
        <f>IF(VLOOKUP($A73,'hk2017'!$A:$G,1)=$A73,VLOOKUP($A73,'hk2017'!$A:$G,7),0)</f>
        <v>0</v>
      </c>
      <c r="F73" s="438">
        <f>IF(VLOOKUP($A73,'hk2017'!$A:$H,1)=$A73,VLOOKUP($A73,'hk2017'!$A:$H,8),0)</f>
        <v>0</v>
      </c>
      <c r="G73" s="439">
        <f t="shared" si="23"/>
        <v>0</v>
      </c>
      <c r="H73" s="438">
        <f>IF(VLOOKUP($A73,'hk2016'!$A:$G,1)=$A73,VLOOKUP($A73,'hk2016'!$A:$G,6),0)</f>
        <v>0</v>
      </c>
      <c r="I73" s="438">
        <f>IF(VLOOKUP($A73,'hk2016'!$A:$G,1)=$A73,VLOOKUP($A73,'hk2016'!$A:$G,7),0)</f>
        <v>0</v>
      </c>
      <c r="J73" s="438">
        <f>IF(VLOOKUP($A73,'hk2016'!$A:$H,1)=$A73,VLOOKUP($A73,'hk2016'!$A:$H,8),0)</f>
        <v>0</v>
      </c>
      <c r="K73" s="440">
        <f t="shared" si="24"/>
        <v>0</v>
      </c>
      <c r="L73" s="447"/>
    </row>
    <row r="74" spans="1:12" ht="12.75" outlineLevel="1" x14ac:dyDescent="0.2">
      <c r="A74" s="432" t="str">
        <f t="shared" si="22"/>
        <v>094</v>
      </c>
      <c r="B74" s="433" t="s">
        <v>2461</v>
      </c>
      <c r="C74" s="433" t="s">
        <v>2462</v>
      </c>
      <c r="D74" s="438">
        <f>IF(VLOOKUP($A74,'hk2017'!$A:$G,1)=$A74,VLOOKUP($A74,'hk2017'!$A:$G,6),0)</f>
        <v>0</v>
      </c>
      <c r="E74" s="438">
        <f>IF(VLOOKUP($A74,'hk2017'!$A:$G,1)=$A74,VLOOKUP($A74,'hk2017'!$A:$G,7),0)</f>
        <v>0</v>
      </c>
      <c r="F74" s="438">
        <f>IF(VLOOKUP($A74,'hk2017'!$A:$H,1)=$A74,VLOOKUP($A74,'hk2017'!$A:$H,8),0)</f>
        <v>0</v>
      </c>
      <c r="G74" s="439">
        <f t="shared" si="23"/>
        <v>0</v>
      </c>
      <c r="H74" s="438">
        <f>IF(VLOOKUP($A74,'hk2016'!$A:$G,1)=$A74,VLOOKUP($A74,'hk2016'!$A:$G,6),0)</f>
        <v>0</v>
      </c>
      <c r="I74" s="438">
        <f>IF(VLOOKUP($A74,'hk2016'!$A:$G,1)=$A74,VLOOKUP($A74,'hk2016'!$A:$G,7),0)</f>
        <v>0</v>
      </c>
      <c r="J74" s="438">
        <f>IF(VLOOKUP($A74,'hk2016'!$A:$H,1)=$A74,VLOOKUP($A74,'hk2016'!$A:$H,8),0)</f>
        <v>0</v>
      </c>
      <c r="K74" s="440">
        <f t="shared" si="24"/>
        <v>0</v>
      </c>
      <c r="L74" s="447"/>
    </row>
    <row r="75" spans="1:12" ht="12.75" outlineLevel="1" x14ac:dyDescent="0.2">
      <c r="A75" s="432" t="str">
        <f t="shared" si="22"/>
        <v>095</v>
      </c>
      <c r="B75" s="433" t="s">
        <v>2463</v>
      </c>
      <c r="C75" s="433" t="s">
        <v>2464</v>
      </c>
      <c r="D75" s="438">
        <f>IF(VLOOKUP($A75,'hk2017'!$A:$G,1)=$A75,VLOOKUP($A75,'hk2017'!$A:$G,6),0)</f>
        <v>0</v>
      </c>
      <c r="E75" s="438">
        <f>IF(VLOOKUP($A75,'hk2017'!$A:$G,1)=$A75,VLOOKUP($A75,'hk2017'!$A:$G,7),0)</f>
        <v>0</v>
      </c>
      <c r="F75" s="438">
        <f>IF(VLOOKUP($A75,'hk2017'!$A:$H,1)=$A75,VLOOKUP($A75,'hk2017'!$A:$H,8),0)</f>
        <v>0</v>
      </c>
      <c r="G75" s="439">
        <f t="shared" si="23"/>
        <v>0</v>
      </c>
      <c r="H75" s="438">
        <f>IF(VLOOKUP($A75,'hk2016'!$A:$G,1)=$A75,VLOOKUP($A75,'hk2016'!$A:$G,6),0)</f>
        <v>0</v>
      </c>
      <c r="I75" s="438">
        <f>IF(VLOOKUP($A75,'hk2016'!$A:$G,1)=$A75,VLOOKUP($A75,'hk2016'!$A:$G,7),0)</f>
        <v>0</v>
      </c>
      <c r="J75" s="438">
        <f>IF(VLOOKUP($A75,'hk2016'!$A:$H,1)=$A75,VLOOKUP($A75,'hk2016'!$A:$H,8),0)</f>
        <v>0</v>
      </c>
      <c r="K75" s="440">
        <f t="shared" si="24"/>
        <v>0</v>
      </c>
      <c r="L75" s="447"/>
    </row>
    <row r="76" spans="1:12" ht="12.75" outlineLevel="1" x14ac:dyDescent="0.2">
      <c r="A76" s="432" t="str">
        <f t="shared" si="22"/>
        <v>096</v>
      </c>
      <c r="B76" s="433" t="s">
        <v>2465</v>
      </c>
      <c r="C76" s="433" t="s">
        <v>2466</v>
      </c>
      <c r="D76" s="438">
        <f>IF(VLOOKUP($A76,'hk2017'!$A:$G,1)=$A76,VLOOKUP($A76,'hk2017'!$A:$G,6),0)</f>
        <v>0</v>
      </c>
      <c r="E76" s="438">
        <f>IF(VLOOKUP($A76,'hk2017'!$A:$G,1)=$A76,VLOOKUP($A76,'hk2017'!$A:$G,7),0)</f>
        <v>0</v>
      </c>
      <c r="F76" s="438">
        <f>IF(VLOOKUP($A76,'hk2017'!$A:$H,1)=$A76,VLOOKUP($A76,'hk2017'!$A:$H,8),0)</f>
        <v>0</v>
      </c>
      <c r="G76" s="439">
        <f t="shared" si="23"/>
        <v>0</v>
      </c>
      <c r="H76" s="438">
        <f>IF(VLOOKUP($A76,'hk2016'!$A:$G,1)=$A76,VLOOKUP($A76,'hk2016'!$A:$G,6),0)</f>
        <v>0</v>
      </c>
      <c r="I76" s="438">
        <f>IF(VLOOKUP($A76,'hk2016'!$A:$G,1)=$A76,VLOOKUP($A76,'hk2016'!$A:$G,7),0)</f>
        <v>0</v>
      </c>
      <c r="J76" s="438">
        <f>IF(VLOOKUP($A76,'hk2016'!$A:$H,1)=$A76,VLOOKUP($A76,'hk2016'!$A:$H,8),0)</f>
        <v>0</v>
      </c>
      <c r="K76" s="440">
        <f t="shared" si="24"/>
        <v>0</v>
      </c>
      <c r="L76" s="447"/>
    </row>
    <row r="77" spans="1:12" ht="12.75" outlineLevel="1" x14ac:dyDescent="0.2">
      <c r="A77" s="432" t="str">
        <f t="shared" si="22"/>
        <v>097</v>
      </c>
      <c r="B77" s="433" t="s">
        <v>2467</v>
      </c>
      <c r="C77" s="433" t="s">
        <v>2468</v>
      </c>
      <c r="D77" s="438">
        <f>IF(VLOOKUP($A77,'hk2017'!$A:$G,1)=$A77,VLOOKUP($A77,'hk2017'!$A:$G,6),0)</f>
        <v>0</v>
      </c>
      <c r="E77" s="438">
        <f>IF(VLOOKUP($A77,'hk2017'!$A:$G,1)=$A77,VLOOKUP($A77,'hk2017'!$A:$G,7),0)</f>
        <v>0</v>
      </c>
      <c r="F77" s="438">
        <f>IF(VLOOKUP($A77,'hk2017'!$A:$H,1)=$A77,VLOOKUP($A77,'hk2017'!$A:$H,8),0)</f>
        <v>0</v>
      </c>
      <c r="G77" s="439">
        <f t="shared" si="23"/>
        <v>0</v>
      </c>
      <c r="H77" s="438">
        <f>IF(VLOOKUP($A77,'hk2016'!$A:$G,1)=$A77,VLOOKUP($A77,'hk2016'!$A:$G,6),0)</f>
        <v>0</v>
      </c>
      <c r="I77" s="438">
        <f>IF(VLOOKUP($A77,'hk2016'!$A:$G,1)=$A77,VLOOKUP($A77,'hk2016'!$A:$G,7),0)</f>
        <v>0</v>
      </c>
      <c r="J77" s="438">
        <f>IF(VLOOKUP($A77,'hk2016'!$A:$H,1)=$A77,VLOOKUP($A77,'hk2016'!$A:$H,8),0)</f>
        <v>0</v>
      </c>
      <c r="K77" s="440">
        <f t="shared" si="24"/>
        <v>0</v>
      </c>
      <c r="L77" s="447"/>
    </row>
    <row r="78" spans="1:12" ht="12.75" outlineLevel="1" x14ac:dyDescent="0.2">
      <c r="A78" s="432" t="str">
        <f t="shared" si="22"/>
        <v>098</v>
      </c>
      <c r="B78" s="433" t="s">
        <v>2469</v>
      </c>
      <c r="C78" s="433" t="s">
        <v>2470</v>
      </c>
      <c r="D78" s="438">
        <f>IF(VLOOKUP($A78,'hk2017'!$A:$G,1)=$A78,VLOOKUP($A78,'hk2017'!$A:$G,6),0)</f>
        <v>0</v>
      </c>
      <c r="E78" s="438">
        <f>IF(VLOOKUP($A78,'hk2017'!$A:$G,1)=$A78,VLOOKUP($A78,'hk2017'!$A:$G,7),0)</f>
        <v>0</v>
      </c>
      <c r="F78" s="438">
        <f>IF(VLOOKUP($A78,'hk2017'!$A:$H,1)=$A78,VLOOKUP($A78,'hk2017'!$A:$H,8),0)</f>
        <v>0</v>
      </c>
      <c r="G78" s="439">
        <f t="shared" si="23"/>
        <v>0</v>
      </c>
      <c r="H78" s="438">
        <f>IF(VLOOKUP($A78,'hk2016'!$A:$G,1)=$A78,VLOOKUP($A78,'hk2016'!$A:$G,6),0)</f>
        <v>0</v>
      </c>
      <c r="I78" s="438">
        <f>IF(VLOOKUP($A78,'hk2016'!$A:$G,1)=$A78,VLOOKUP($A78,'hk2016'!$A:$G,7),0)</f>
        <v>0</v>
      </c>
      <c r="J78" s="438">
        <f>IF(VLOOKUP($A78,'hk2016'!$A:$H,1)=$A78,VLOOKUP($A78,'hk2016'!$A:$H,8),0)</f>
        <v>0</v>
      </c>
      <c r="K78" s="440">
        <f t="shared" si="24"/>
        <v>0</v>
      </c>
      <c r="L78" s="447"/>
    </row>
    <row r="79" spans="1:12" ht="13.5" outlineLevel="1" thickBot="1" x14ac:dyDescent="0.25">
      <c r="A79" s="448"/>
      <c r="B79" s="449"/>
      <c r="C79" s="449"/>
      <c r="D79" s="442"/>
      <c r="E79" s="442"/>
      <c r="F79" s="442"/>
      <c r="G79" s="443"/>
      <c r="H79" s="442"/>
      <c r="I79" s="442"/>
      <c r="J79" s="442"/>
      <c r="K79" s="444"/>
      <c r="L79" s="447"/>
    </row>
    <row r="80" spans="1:12" ht="13.5" thickBot="1" x14ac:dyDescent="0.25">
      <c r="A80" s="421" t="s">
        <v>20</v>
      </c>
      <c r="B80" s="416"/>
      <c r="C80" s="422" t="s">
        <v>32</v>
      </c>
      <c r="D80" s="455">
        <f t="shared" ref="D80:K80" si="25">SUM(D81+D86+D92+D98)</f>
        <v>1015442.6900000001</v>
      </c>
      <c r="E80" s="455">
        <f t="shared" si="25"/>
        <v>36430247.900000006</v>
      </c>
      <c r="F80" s="455">
        <f t="shared" si="25"/>
        <v>36024704.349999994</v>
      </c>
      <c r="G80" s="456">
        <f t="shared" si="25"/>
        <v>1420986.2400000002</v>
      </c>
      <c r="H80" s="455">
        <f t="shared" si="25"/>
        <v>1013361.86</v>
      </c>
      <c r="I80" s="455">
        <f t="shared" si="25"/>
        <v>34090431.319999993</v>
      </c>
      <c r="J80" s="455">
        <f t="shared" si="25"/>
        <v>34088350.490000002</v>
      </c>
      <c r="K80" s="457">
        <f t="shared" si="25"/>
        <v>1015442.6900000003</v>
      </c>
      <c r="L80" s="447"/>
    </row>
    <row r="81" spans="1:12" ht="12.75" x14ac:dyDescent="0.2">
      <c r="A81" s="458">
        <v>11</v>
      </c>
      <c r="B81" s="459"/>
      <c r="C81" s="460" t="s">
        <v>1564</v>
      </c>
      <c r="D81" s="429">
        <f t="shared" ref="D81:K81" si="26">SUM(D82:D85)</f>
        <v>739866.72</v>
      </c>
      <c r="E81" s="429">
        <f t="shared" si="26"/>
        <v>24452344.73</v>
      </c>
      <c r="F81" s="429">
        <f t="shared" si="26"/>
        <v>24205214.369999997</v>
      </c>
      <c r="G81" s="445">
        <f>SUM(G82:G85)</f>
        <v>986997.08000000007</v>
      </c>
      <c r="H81" s="429">
        <f t="shared" si="26"/>
        <v>750788.62</v>
      </c>
      <c r="I81" s="429">
        <f t="shared" si="26"/>
        <v>22966837.389999997</v>
      </c>
      <c r="J81" s="429">
        <f t="shared" si="26"/>
        <v>22977759.289999999</v>
      </c>
      <c r="K81" s="446">
        <f t="shared" si="26"/>
        <v>739866.72000000067</v>
      </c>
      <c r="L81" s="447"/>
    </row>
    <row r="82" spans="1:12" ht="12.75" outlineLevel="1" x14ac:dyDescent="0.2">
      <c r="A82" s="432" t="str">
        <f>LEFT(B82,3)</f>
        <v>111</v>
      </c>
      <c r="B82" s="433" t="s">
        <v>2471</v>
      </c>
      <c r="C82" s="433" t="s">
        <v>2472</v>
      </c>
      <c r="D82" s="438">
        <f>IF(VLOOKUP($A82,'hk2017'!$A:$G,1)=$A82,VLOOKUP($A82,'hk2017'!$A:$G,6),0)</f>
        <v>0</v>
      </c>
      <c r="E82" s="438">
        <f>IF(VLOOKUP($A82,'hk2017'!$A:$G,1)=$A82,VLOOKUP($A82,'hk2017'!$A:$G,7),0)</f>
        <v>16305486.789999999</v>
      </c>
      <c r="F82" s="438">
        <f>IF(VLOOKUP($A82,'hk2017'!$A:$H,1)=$A82,VLOOKUP($A82,'hk2017'!$A:$H,8),0)</f>
        <v>16305486.789999999</v>
      </c>
      <c r="G82" s="439">
        <f>SUM(D82+E82-F82)</f>
        <v>0</v>
      </c>
      <c r="H82" s="438">
        <f>IF(VLOOKUP($A82,'hk2016'!$A:$G,1)=$A82,VLOOKUP($A82,'hk2016'!$A:$G,6),0)</f>
        <v>0</v>
      </c>
      <c r="I82" s="438">
        <f>IF(VLOOKUP($A82,'hk2016'!$A:$G,1)=$A82,VLOOKUP($A82,'hk2016'!$A:$G,7),0)</f>
        <v>14766494.539999999</v>
      </c>
      <c r="J82" s="438">
        <f>IF(VLOOKUP($A82,'hk2016'!$A:$H,1)=$A82,VLOOKUP($A82,'hk2016'!$A:$H,8),0)</f>
        <v>14766494.539999999</v>
      </c>
      <c r="K82" s="440">
        <f>SUM(H82+I82-J82)</f>
        <v>0</v>
      </c>
      <c r="L82" s="447"/>
    </row>
    <row r="83" spans="1:12" ht="12.75" outlineLevel="1" x14ac:dyDescent="0.2">
      <c r="A83" s="432" t="str">
        <f>LEFT(B83,3)</f>
        <v>112</v>
      </c>
      <c r="B83" s="433" t="s">
        <v>2473</v>
      </c>
      <c r="C83" s="433" t="s">
        <v>2474</v>
      </c>
      <c r="D83" s="438">
        <f>IF(VLOOKUP($A83,'hk2017'!$A:$G,1)=$A83,VLOOKUP($A83,'hk2017'!$A:$G,6),0)</f>
        <v>739866.72</v>
      </c>
      <c r="E83" s="438">
        <f>IF(VLOOKUP($A83,'hk2017'!$A:$G,1)=$A83,VLOOKUP($A83,'hk2017'!$A:$G,7),0)</f>
        <v>8146857.9400000004</v>
      </c>
      <c r="F83" s="438">
        <f>IF(VLOOKUP($A83,'hk2017'!$A:$H,1)=$A83,VLOOKUP($A83,'hk2017'!$A:$H,8),0)</f>
        <v>7899727.5800000001</v>
      </c>
      <c r="G83" s="439">
        <f>SUM(D83+E83-F83)</f>
        <v>986997.08000000007</v>
      </c>
      <c r="H83" s="438">
        <f>IF(VLOOKUP($A83,'hk2016'!$A:$G,1)=$A83,VLOOKUP($A83,'hk2016'!$A:$G,6),0)</f>
        <v>751156.18</v>
      </c>
      <c r="I83" s="438">
        <f>IF(VLOOKUP($A83,'hk2016'!$A:$G,1)=$A83,VLOOKUP($A83,'hk2016'!$A:$G,7),0)</f>
        <v>8199975.29</v>
      </c>
      <c r="J83" s="438">
        <f>IF(VLOOKUP($A83,'hk2016'!$A:$H,1)=$A83,VLOOKUP($A83,'hk2016'!$A:$H,8),0)</f>
        <v>8211264.75</v>
      </c>
      <c r="K83" s="440">
        <f>SUM(H83+I83-J83)</f>
        <v>739866.72000000067</v>
      </c>
      <c r="L83" s="447"/>
    </row>
    <row r="84" spans="1:12" ht="12.75" outlineLevel="1" x14ac:dyDescent="0.2">
      <c r="A84" s="432" t="str">
        <f>LEFT(B84,3)</f>
        <v>119</v>
      </c>
      <c r="B84" s="433" t="s">
        <v>2475</v>
      </c>
      <c r="C84" s="433" t="s">
        <v>2476</v>
      </c>
      <c r="D84" s="438">
        <f>IF(VLOOKUP($A84,'hk2017'!$A:$G,1)=$A84,VLOOKUP($A84,'hk2017'!$A:$G,6),0)</f>
        <v>0</v>
      </c>
      <c r="E84" s="438">
        <f>IF(VLOOKUP($A84,'hk2017'!$A:$G,1)=$A84,VLOOKUP($A84,'hk2017'!$A:$G,7),0)</f>
        <v>0</v>
      </c>
      <c r="F84" s="438">
        <f>IF(VLOOKUP($A84,'hk2017'!$A:$H,1)=$A84,VLOOKUP($A84,'hk2017'!$A:$H,8),0)</f>
        <v>0</v>
      </c>
      <c r="G84" s="439">
        <f>SUM(D84+E84-F84)</f>
        <v>0</v>
      </c>
      <c r="H84" s="438">
        <f>IF(VLOOKUP($A84,'hk2016'!$A:$G,1)=$A84,VLOOKUP($A84,'hk2016'!$A:$G,6),0)</f>
        <v>-367.56</v>
      </c>
      <c r="I84" s="438">
        <f>IF(VLOOKUP($A84,'hk2016'!$A:$G,1)=$A84,VLOOKUP($A84,'hk2016'!$A:$G,7),0)</f>
        <v>367.56</v>
      </c>
      <c r="J84" s="438">
        <f>IF(VLOOKUP($A84,'hk2016'!$A:$H,1)=$A84,VLOOKUP($A84,'hk2016'!$A:$H,8),0)</f>
        <v>0</v>
      </c>
      <c r="K84" s="440">
        <f>SUM(H84+I84-J84)</f>
        <v>0</v>
      </c>
      <c r="L84" s="447"/>
    </row>
    <row r="85" spans="1:12" ht="13.5" outlineLevel="1" thickBot="1" x14ac:dyDescent="0.25">
      <c r="A85" s="448"/>
      <c r="B85" s="449"/>
      <c r="C85" s="449"/>
      <c r="D85" s="442"/>
      <c r="E85" s="442"/>
      <c r="F85" s="442"/>
      <c r="G85" s="443"/>
      <c r="H85" s="442"/>
      <c r="I85" s="442"/>
      <c r="J85" s="442"/>
      <c r="K85" s="444"/>
      <c r="L85" s="447"/>
    </row>
    <row r="86" spans="1:12" ht="12.75" x14ac:dyDescent="0.2">
      <c r="A86" s="458" t="s">
        <v>1217</v>
      </c>
      <c r="B86" s="459"/>
      <c r="C86" s="460" t="s">
        <v>2477</v>
      </c>
      <c r="D86" s="429">
        <f t="shared" ref="D86:K86" si="27">SUM(D87:D91)</f>
        <v>268017.78999999998</v>
      </c>
      <c r="E86" s="429">
        <f t="shared" si="27"/>
        <v>9455213</v>
      </c>
      <c r="F86" s="429">
        <f t="shared" si="27"/>
        <v>9298791.629999999</v>
      </c>
      <c r="G86" s="445">
        <f t="shared" si="27"/>
        <v>424439.16000000015</v>
      </c>
      <c r="H86" s="429">
        <f t="shared" si="27"/>
        <v>242220.35</v>
      </c>
      <c r="I86" s="429">
        <f t="shared" si="27"/>
        <v>8204119.3600000003</v>
      </c>
      <c r="J86" s="429">
        <f t="shared" si="27"/>
        <v>8178321.9199999999</v>
      </c>
      <c r="K86" s="446">
        <f t="shared" si="27"/>
        <v>268017.78999999957</v>
      </c>
      <c r="L86" s="447"/>
    </row>
    <row r="87" spans="1:12" ht="12.75" outlineLevel="1" x14ac:dyDescent="0.2">
      <c r="A87" s="432" t="str">
        <f>LEFT(B87,3)</f>
        <v>121</v>
      </c>
      <c r="B87" s="433" t="s">
        <v>2478</v>
      </c>
      <c r="C87" s="433" t="s">
        <v>1836</v>
      </c>
      <c r="D87" s="438">
        <f>IF(VLOOKUP($A87,'hk2017'!$A:$G,1)=$A87,VLOOKUP($A87,'hk2017'!$A:$G,6),0)</f>
        <v>268017.78999999998</v>
      </c>
      <c r="E87" s="438">
        <f>IF(VLOOKUP($A87,'hk2017'!$A:$G,1)=$A87,VLOOKUP($A87,'hk2017'!$A:$G,7),0)</f>
        <v>5177408.42</v>
      </c>
      <c r="F87" s="438">
        <f>IF(VLOOKUP($A87,'hk2017'!$A:$H,1)=$A87,VLOOKUP($A87,'hk2017'!$A:$H,8),0)</f>
        <v>5020987.05</v>
      </c>
      <c r="G87" s="439">
        <f>SUM(D87+E87-F87)</f>
        <v>424439.16000000015</v>
      </c>
      <c r="H87" s="438">
        <f>IF(VLOOKUP($A87,'hk2016'!$A:$G,1)=$A87,VLOOKUP($A87,'hk2016'!$A:$G,6),0)</f>
        <v>241700.35</v>
      </c>
      <c r="I87" s="438">
        <f>IF(VLOOKUP($A87,'hk2016'!$A:$G,1)=$A87,VLOOKUP($A87,'hk2016'!$A:$G,7),0)</f>
        <v>3972506.66</v>
      </c>
      <c r="J87" s="438">
        <f>IF(VLOOKUP($A87,'hk2016'!$A:$H,1)=$A87,VLOOKUP($A87,'hk2016'!$A:$H,8),0)</f>
        <v>3946189.22</v>
      </c>
      <c r="K87" s="440">
        <f>SUM(H87+I87-J87)</f>
        <v>268017.78999999957</v>
      </c>
      <c r="L87" s="447"/>
    </row>
    <row r="88" spans="1:12" outlineLevel="1" x14ac:dyDescent="0.15">
      <c r="A88" s="432" t="str">
        <f>LEFT(B88,3)</f>
        <v>122</v>
      </c>
      <c r="B88" s="433" t="s">
        <v>2479</v>
      </c>
      <c r="C88" s="433" t="s">
        <v>2480</v>
      </c>
      <c r="D88" s="438">
        <f>IF(VLOOKUP($A88,'hk2017'!$A:$G,1)=$A88,VLOOKUP($A88,'hk2017'!$A:$G,6),0)</f>
        <v>0</v>
      </c>
      <c r="E88" s="438">
        <f>IF(VLOOKUP($A88,'hk2017'!$A:$G,1)=$A88,VLOOKUP($A88,'hk2017'!$A:$G,7),0)</f>
        <v>0</v>
      </c>
      <c r="F88" s="438">
        <f>IF(VLOOKUP($A88,'hk2017'!$A:$H,1)=$A88,VLOOKUP($A88,'hk2017'!$A:$H,8),0)</f>
        <v>0</v>
      </c>
      <c r="G88" s="439">
        <f>SUM(D88+E88-F88)</f>
        <v>0</v>
      </c>
      <c r="H88" s="438">
        <f>IF(VLOOKUP($A88,'hk2016'!$A:$G,1)=$A88,VLOOKUP($A88,'hk2016'!$A:$G,6),0)</f>
        <v>0</v>
      </c>
      <c r="I88" s="438">
        <f>IF(VLOOKUP($A88,'hk2016'!$A:$G,1)=$A88,VLOOKUP($A88,'hk2016'!$A:$G,7),0)</f>
        <v>0</v>
      </c>
      <c r="J88" s="438">
        <f>IF(VLOOKUP($A88,'hk2016'!$A:$H,1)=$A88,VLOOKUP($A88,'hk2016'!$A:$H,8),0)</f>
        <v>0</v>
      </c>
      <c r="K88" s="440">
        <f>SUM(H88+I88-J88)</f>
        <v>0</v>
      </c>
      <c r="L88" s="461"/>
    </row>
    <row r="89" spans="1:12" outlineLevel="1" x14ac:dyDescent="0.15">
      <c r="A89" s="432" t="str">
        <f>LEFT(B89,3)</f>
        <v>123</v>
      </c>
      <c r="B89" s="433" t="s">
        <v>2481</v>
      </c>
      <c r="C89" s="433" t="s">
        <v>1567</v>
      </c>
      <c r="D89" s="438">
        <f>IF(VLOOKUP($A89,'hk2017'!$A:$G,1)=$A89,VLOOKUP($A89,'hk2017'!$A:$G,6),0)</f>
        <v>0</v>
      </c>
      <c r="E89" s="438">
        <f>IF(VLOOKUP($A89,'hk2017'!$A:$G,1)=$A89,VLOOKUP($A89,'hk2017'!$A:$G,7),0)</f>
        <v>4277804.58</v>
      </c>
      <c r="F89" s="438">
        <f>IF(VLOOKUP($A89,'hk2017'!$A:$H,1)=$A89,VLOOKUP($A89,'hk2017'!$A:$H,8),0)</f>
        <v>4277804.58</v>
      </c>
      <c r="G89" s="439">
        <f>SUM(D89+E89-F89)</f>
        <v>0</v>
      </c>
      <c r="H89" s="438">
        <f>IF(VLOOKUP($A89,'hk2016'!$A:$G,1)=$A89,VLOOKUP($A89,'hk2016'!$A:$G,6),0)</f>
        <v>520</v>
      </c>
      <c r="I89" s="438">
        <f>IF(VLOOKUP($A89,'hk2016'!$A:$G,1)=$A89,VLOOKUP($A89,'hk2016'!$A:$G,7),0)</f>
        <v>4231612.7</v>
      </c>
      <c r="J89" s="438">
        <f>IF(VLOOKUP($A89,'hk2016'!$A:$H,1)=$A89,VLOOKUP($A89,'hk2016'!$A:$H,8),0)</f>
        <v>4232132.7</v>
      </c>
      <c r="K89" s="440">
        <f>SUM(H89+I89-J89)</f>
        <v>0</v>
      </c>
      <c r="L89" s="461"/>
    </row>
    <row r="90" spans="1:12" outlineLevel="1" x14ac:dyDescent="0.15">
      <c r="A90" s="432" t="str">
        <f>LEFT(B90,3)</f>
        <v>124</v>
      </c>
      <c r="B90" s="433" t="s">
        <v>2482</v>
      </c>
      <c r="C90" s="433" t="s">
        <v>1568</v>
      </c>
      <c r="D90" s="438">
        <f>IF(VLOOKUP($A90,'hk2017'!$A:$G,1)=$A90,VLOOKUP($A90,'hk2017'!$A:$G,6),0)</f>
        <v>0</v>
      </c>
      <c r="E90" s="438">
        <f>IF(VLOOKUP($A90,'hk2017'!$A:$G,1)=$A90,VLOOKUP($A90,'hk2017'!$A:$G,7),0)</f>
        <v>0</v>
      </c>
      <c r="F90" s="438">
        <f>IF(VLOOKUP($A90,'hk2017'!$A:$H,1)=$A90,VLOOKUP($A90,'hk2017'!$A:$H,8),0)</f>
        <v>0</v>
      </c>
      <c r="G90" s="439">
        <f>SUM(D90+E90-F90)</f>
        <v>0</v>
      </c>
      <c r="H90" s="438">
        <f>IF(VLOOKUP($A90,'hk2016'!$A:$G,1)=$A90,VLOOKUP($A90,'hk2016'!$A:$G,6),0)</f>
        <v>0</v>
      </c>
      <c r="I90" s="438">
        <f>IF(VLOOKUP($A90,'hk2016'!$A:$G,1)=$A90,VLOOKUP($A90,'hk2016'!$A:$G,7),0)</f>
        <v>0</v>
      </c>
      <c r="J90" s="438">
        <f>IF(VLOOKUP($A90,'hk2016'!$A:$H,1)=$A90,VLOOKUP($A90,'hk2016'!$A:$H,8),0)</f>
        <v>0</v>
      </c>
      <c r="K90" s="440">
        <f>SUM(H90+I90-J90)</f>
        <v>0</v>
      </c>
    </row>
    <row r="91" spans="1:12" ht="11.25" outlineLevel="1" thickBot="1" x14ac:dyDescent="0.2">
      <c r="A91" s="448"/>
      <c r="B91" s="449"/>
      <c r="C91" s="449"/>
      <c r="D91" s="442"/>
      <c r="E91" s="442"/>
      <c r="F91" s="442"/>
      <c r="G91" s="443"/>
      <c r="H91" s="442"/>
      <c r="I91" s="442"/>
      <c r="J91" s="442"/>
      <c r="K91" s="444"/>
    </row>
    <row r="92" spans="1:12" x14ac:dyDescent="0.15">
      <c r="A92" s="458" t="s">
        <v>1218</v>
      </c>
      <c r="B92" s="459"/>
      <c r="C92" s="460" t="s">
        <v>1569</v>
      </c>
      <c r="D92" s="429">
        <f t="shared" ref="D92:K92" si="28">SUM(D93:D97)</f>
        <v>7558.18</v>
      </c>
      <c r="E92" s="429">
        <f t="shared" si="28"/>
        <v>2522690.17</v>
      </c>
      <c r="F92" s="429">
        <f t="shared" si="28"/>
        <v>2520698.35</v>
      </c>
      <c r="G92" s="445">
        <f>SUM(G93:G97)</f>
        <v>9550</v>
      </c>
      <c r="H92" s="429">
        <f t="shared" si="28"/>
        <v>20352.89</v>
      </c>
      <c r="I92" s="429">
        <f t="shared" si="28"/>
        <v>2919474.57</v>
      </c>
      <c r="J92" s="429">
        <f t="shared" si="28"/>
        <v>2932269.28</v>
      </c>
      <c r="K92" s="446">
        <f t="shared" si="28"/>
        <v>7558.1800000000512</v>
      </c>
    </row>
    <row r="93" spans="1:12" outlineLevel="1" x14ac:dyDescent="0.15">
      <c r="A93" s="432" t="str">
        <f>LEFT(B93,3)</f>
        <v>131</v>
      </c>
      <c r="B93" s="433" t="s">
        <v>2483</v>
      </c>
      <c r="C93" s="433" t="s">
        <v>2484</v>
      </c>
      <c r="D93" s="438">
        <f>IF(VLOOKUP($A93,'hk2017'!$A:$G,1)=$A93,VLOOKUP($A93,'hk2017'!$A:$G,6),0)</f>
        <v>0</v>
      </c>
      <c r="E93" s="438">
        <f>IF(VLOOKUP($A93,'hk2017'!$A:$G,1)=$A93,VLOOKUP($A93,'hk2017'!$A:$G,7),0)</f>
        <v>1681793.45</v>
      </c>
      <c r="F93" s="438">
        <f>IF(VLOOKUP($A93,'hk2017'!$A:$H,1)=$A93,VLOOKUP($A93,'hk2017'!$A:$H,8),0)</f>
        <v>1681793.45</v>
      </c>
      <c r="G93" s="439">
        <f>SUM(D93+E93-F93)</f>
        <v>0</v>
      </c>
      <c r="H93" s="438">
        <f>IF(VLOOKUP($A93,'hk2016'!$A:$G,1)=$A93,VLOOKUP($A93,'hk2016'!$A:$G,6),0)</f>
        <v>0</v>
      </c>
      <c r="I93" s="438">
        <f>IF(VLOOKUP($A93,'hk2016'!$A:$G,1)=$A93,VLOOKUP($A93,'hk2016'!$A:$G,7),0)</f>
        <v>1950722.18</v>
      </c>
      <c r="J93" s="438">
        <f>IF(VLOOKUP($A93,'hk2016'!$A:$H,1)=$A93,VLOOKUP($A93,'hk2016'!$A:$H,8),0)</f>
        <v>1950722.18</v>
      </c>
      <c r="K93" s="440">
        <f>SUM(H93+I93-J93)</f>
        <v>0</v>
      </c>
    </row>
    <row r="94" spans="1:12" outlineLevel="1" x14ac:dyDescent="0.15">
      <c r="A94" s="432" t="str">
        <f>LEFT(B94,3)</f>
        <v>132</v>
      </c>
      <c r="B94" s="433" t="s">
        <v>2485</v>
      </c>
      <c r="C94" s="433" t="s">
        <v>2486</v>
      </c>
      <c r="D94" s="438">
        <f>IF(VLOOKUP($A94,'hk2017'!$A:$G,1)=$A94,VLOOKUP($A94,'hk2017'!$A:$G,6),0)</f>
        <v>7558.18</v>
      </c>
      <c r="E94" s="438">
        <f>IF(VLOOKUP($A94,'hk2017'!$A:$G,1)=$A94,VLOOKUP($A94,'hk2017'!$A:$G,7),0)</f>
        <v>840896.72</v>
      </c>
      <c r="F94" s="438">
        <f>IF(VLOOKUP($A94,'hk2017'!$A:$H,1)=$A94,VLOOKUP($A94,'hk2017'!$A:$H,8),0)</f>
        <v>838904.9</v>
      </c>
      <c r="G94" s="439">
        <f>SUM(D94+E94-F94)</f>
        <v>9550</v>
      </c>
      <c r="H94" s="438">
        <f>IF(VLOOKUP($A94,'hk2016'!$A:$G,1)=$A94,VLOOKUP($A94,'hk2016'!$A:$G,6),0)</f>
        <v>20352.89</v>
      </c>
      <c r="I94" s="438">
        <f>IF(VLOOKUP($A94,'hk2016'!$A:$G,1)=$A94,VLOOKUP($A94,'hk2016'!$A:$G,7),0)</f>
        <v>968752.39</v>
      </c>
      <c r="J94" s="438">
        <f>IF(VLOOKUP($A94,'hk2016'!$A:$H,1)=$A94,VLOOKUP($A94,'hk2016'!$A:$H,8),0)</f>
        <v>981547.1</v>
      </c>
      <c r="K94" s="440">
        <f>SUM(H94+I94-J94)</f>
        <v>7558.1800000000512</v>
      </c>
    </row>
    <row r="95" spans="1:12" outlineLevel="1" x14ac:dyDescent="0.15">
      <c r="A95" s="462" t="s">
        <v>360</v>
      </c>
      <c r="B95" s="463"/>
      <c r="C95" s="463" t="s">
        <v>361</v>
      </c>
      <c r="D95" s="438">
        <f>IF(VLOOKUP($A95,'hk2017'!$A:$G,1)=$A95,VLOOKUP($A95,'hk2017'!$A:$G,6),0)</f>
        <v>0</v>
      </c>
      <c r="E95" s="438">
        <f>IF(VLOOKUP($A95,'hk2017'!$A:$G,1)=$A95,VLOOKUP($A95,'hk2017'!$A:$G,7),0)</f>
        <v>0</v>
      </c>
      <c r="F95" s="438">
        <f>IF(VLOOKUP($A95,'hk2017'!$A:$H,1)=$A95,VLOOKUP($A95,'hk2017'!$A:$H,8),0)</f>
        <v>0</v>
      </c>
      <c r="G95" s="439">
        <f>SUM(D95+E95-F95)</f>
        <v>0</v>
      </c>
      <c r="H95" s="438">
        <f>IF(VLOOKUP($A95,'hk2016'!$A:$G,1)=$A95,VLOOKUP($A95,'hk2016'!$A:$G,6),0)</f>
        <v>0</v>
      </c>
      <c r="I95" s="438">
        <f>IF(VLOOKUP($A95,'hk2016'!$A:$G,1)=$A95,VLOOKUP($A95,'hk2016'!$A:$G,7),0)</f>
        <v>0</v>
      </c>
      <c r="J95" s="438">
        <f>IF(VLOOKUP($A95,'hk2016'!$A:$H,1)=$A95,VLOOKUP($A95,'hk2016'!$A:$H,8),0)</f>
        <v>0</v>
      </c>
      <c r="K95" s="440">
        <f>SUM(H95+I95-J95)</f>
        <v>0</v>
      </c>
    </row>
    <row r="96" spans="1:12" outlineLevel="1" x14ac:dyDescent="0.15">
      <c r="A96" s="432" t="str">
        <f>LEFT(B96,3)</f>
        <v>139</v>
      </c>
      <c r="B96" s="433" t="s">
        <v>2487</v>
      </c>
      <c r="C96" s="433" t="s">
        <v>2488</v>
      </c>
      <c r="D96" s="438">
        <f>IF(VLOOKUP($A96,'hk2017'!$A:$G,1)=$A96,VLOOKUP($A96,'hk2017'!$A:$G,6),0)</f>
        <v>0</v>
      </c>
      <c r="E96" s="438">
        <f>IF(VLOOKUP($A96,'hk2017'!$A:$G,1)=$A96,VLOOKUP($A96,'hk2017'!$A:$G,7),0)</f>
        <v>0</v>
      </c>
      <c r="F96" s="438">
        <f>IF(VLOOKUP($A96,'hk2017'!$A:$H,1)=$A96,VLOOKUP($A96,'hk2017'!$A:$H,8),0)</f>
        <v>0</v>
      </c>
      <c r="G96" s="439">
        <f>SUM(D96+E96-F96)</f>
        <v>0</v>
      </c>
      <c r="H96" s="438">
        <f>IF(VLOOKUP($A96,'hk2016'!$A:$G,1)=$A96,VLOOKUP($A96,'hk2016'!$A:$G,6),0)</f>
        <v>0</v>
      </c>
      <c r="I96" s="438">
        <f>IF(VLOOKUP($A96,'hk2016'!$A:$G,1)=$A96,VLOOKUP($A96,'hk2016'!$A:$G,7),0)</f>
        <v>0</v>
      </c>
      <c r="J96" s="438">
        <f>IF(VLOOKUP($A96,'hk2016'!$A:$H,1)=$A96,VLOOKUP($A96,'hk2016'!$A:$H,8),0)</f>
        <v>0</v>
      </c>
      <c r="K96" s="440">
        <f>SUM(H96+I96-J96)</f>
        <v>0</v>
      </c>
    </row>
    <row r="97" spans="1:11" ht="11.25" outlineLevel="1" thickBot="1" x14ac:dyDescent="0.2">
      <c r="A97" s="448"/>
      <c r="B97" s="449"/>
      <c r="C97" s="449"/>
      <c r="D97" s="442"/>
      <c r="E97" s="442"/>
      <c r="F97" s="442"/>
      <c r="G97" s="443"/>
      <c r="H97" s="442"/>
      <c r="I97" s="442"/>
      <c r="J97" s="442"/>
      <c r="K97" s="444"/>
    </row>
    <row r="98" spans="1:11" x14ac:dyDescent="0.15">
      <c r="A98" s="458" t="s">
        <v>1226</v>
      </c>
      <c r="B98" s="459"/>
      <c r="C98" s="460" t="s">
        <v>2489</v>
      </c>
      <c r="D98" s="429">
        <f t="shared" ref="D98:K98" si="29">SUM(D99:D105)</f>
        <v>0</v>
      </c>
      <c r="E98" s="429">
        <f t="shared" si="29"/>
        <v>0</v>
      </c>
      <c r="F98" s="429">
        <f t="shared" si="29"/>
        <v>0</v>
      </c>
      <c r="G98" s="445">
        <f t="shared" si="29"/>
        <v>0</v>
      </c>
      <c r="H98" s="429">
        <f t="shared" si="29"/>
        <v>0</v>
      </c>
      <c r="I98" s="429">
        <f t="shared" si="29"/>
        <v>0</v>
      </c>
      <c r="J98" s="429">
        <f t="shared" si="29"/>
        <v>0</v>
      </c>
      <c r="K98" s="446">
        <f t="shared" si="29"/>
        <v>0</v>
      </c>
    </row>
    <row r="99" spans="1:11" outlineLevel="1" x14ac:dyDescent="0.15">
      <c r="A99" s="432" t="str">
        <f t="shared" ref="A99:A104" si="30">LEFT(B99,3)</f>
        <v>191</v>
      </c>
      <c r="B99" s="433" t="s">
        <v>2490</v>
      </c>
      <c r="C99" s="433" t="s">
        <v>2491</v>
      </c>
      <c r="D99" s="438">
        <f>IF(VLOOKUP($A99,'hk2017'!$A:$G,1)=$A99,VLOOKUP($A99,'hk2017'!$A:$G,6),0)</f>
        <v>0</v>
      </c>
      <c r="E99" s="438">
        <f>IF(VLOOKUP($A99,'hk2017'!$A:$G,1)=$A99,VLOOKUP($A99,'hk2017'!$A:$G,7),0)</f>
        <v>0</v>
      </c>
      <c r="F99" s="438">
        <f>IF(VLOOKUP($A99,'hk2017'!$A:$H,1)=$A99,VLOOKUP($A99,'hk2017'!$A:$H,8),0)</f>
        <v>0</v>
      </c>
      <c r="G99" s="439">
        <f t="shared" ref="G99:G104" si="31">SUM(D99+E99-F99)</f>
        <v>0</v>
      </c>
      <c r="H99" s="438">
        <f>IF(VLOOKUP($A99,'hk2016'!$A:$G,1)=$A99,VLOOKUP($A99,'hk2016'!$A:$G,6),0)</f>
        <v>0</v>
      </c>
      <c r="I99" s="438">
        <f>IF(VLOOKUP($A99,'hk2016'!$A:$G,1)=$A99,VLOOKUP($A99,'hk2016'!$A:$G,7),0)</f>
        <v>0</v>
      </c>
      <c r="J99" s="438">
        <f>IF(VLOOKUP($A99,'hk2016'!$A:$H,1)=$A99,VLOOKUP($A99,'hk2016'!$A:$H,8),0)</f>
        <v>0</v>
      </c>
      <c r="K99" s="440">
        <f t="shared" ref="K99:K104" si="32">SUM(H99+I99-J99)</f>
        <v>0</v>
      </c>
    </row>
    <row r="100" spans="1:11" outlineLevel="1" x14ac:dyDescent="0.15">
      <c r="A100" s="432" t="str">
        <f t="shared" si="30"/>
        <v>192</v>
      </c>
      <c r="B100" s="433" t="s">
        <v>2492</v>
      </c>
      <c r="C100" s="433" t="s">
        <v>2493</v>
      </c>
      <c r="D100" s="438">
        <f>IF(VLOOKUP($A100,'hk2017'!$A:$G,1)=$A100,VLOOKUP($A100,'hk2017'!$A:$G,6),0)</f>
        <v>0</v>
      </c>
      <c r="E100" s="438">
        <f>IF(VLOOKUP($A100,'hk2017'!$A:$G,1)=$A100,VLOOKUP($A100,'hk2017'!$A:$G,7),0)</f>
        <v>0</v>
      </c>
      <c r="F100" s="438">
        <f>IF(VLOOKUP($A100,'hk2017'!$A:$H,1)=$A100,VLOOKUP($A100,'hk2017'!$A:$H,8),0)</f>
        <v>0</v>
      </c>
      <c r="G100" s="439">
        <f t="shared" si="31"/>
        <v>0</v>
      </c>
      <c r="H100" s="438">
        <f>IF(VLOOKUP($A100,'hk2016'!$A:$G,1)=$A100,VLOOKUP($A100,'hk2016'!$A:$G,6),0)</f>
        <v>0</v>
      </c>
      <c r="I100" s="438">
        <f>IF(VLOOKUP($A100,'hk2016'!$A:$G,1)=$A100,VLOOKUP($A100,'hk2016'!$A:$G,7),0)</f>
        <v>0</v>
      </c>
      <c r="J100" s="438">
        <f>IF(VLOOKUP($A100,'hk2016'!$A:$H,1)=$A100,VLOOKUP($A100,'hk2016'!$A:$H,8),0)</f>
        <v>0</v>
      </c>
      <c r="K100" s="440">
        <f t="shared" si="32"/>
        <v>0</v>
      </c>
    </row>
    <row r="101" spans="1:11" outlineLevel="1" x14ac:dyDescent="0.15">
      <c r="A101" s="432" t="str">
        <f t="shared" si="30"/>
        <v>193</v>
      </c>
      <c r="B101" s="433" t="s">
        <v>2494</v>
      </c>
      <c r="C101" s="433" t="s">
        <v>2495</v>
      </c>
      <c r="D101" s="438">
        <f>IF(VLOOKUP($A101,'hk2017'!$A:$G,1)=$A101,VLOOKUP($A101,'hk2017'!$A:$G,6),0)</f>
        <v>0</v>
      </c>
      <c r="E101" s="438">
        <f>IF(VLOOKUP($A101,'hk2017'!$A:$G,1)=$A101,VLOOKUP($A101,'hk2017'!$A:$G,7),0)</f>
        <v>0</v>
      </c>
      <c r="F101" s="438">
        <f>IF(VLOOKUP($A101,'hk2017'!$A:$H,1)=$A101,VLOOKUP($A101,'hk2017'!$A:$H,8),0)</f>
        <v>0</v>
      </c>
      <c r="G101" s="439">
        <f t="shared" si="31"/>
        <v>0</v>
      </c>
      <c r="H101" s="438">
        <f>IF(VLOOKUP($A101,'hk2016'!$A:$G,1)=$A101,VLOOKUP($A101,'hk2016'!$A:$G,6),0)</f>
        <v>0</v>
      </c>
      <c r="I101" s="438">
        <f>IF(VLOOKUP($A101,'hk2016'!$A:$G,1)=$A101,VLOOKUP($A101,'hk2016'!$A:$G,7),0)</f>
        <v>0</v>
      </c>
      <c r="J101" s="438">
        <f>IF(VLOOKUP($A101,'hk2016'!$A:$H,1)=$A101,VLOOKUP($A101,'hk2016'!$A:$H,8),0)</f>
        <v>0</v>
      </c>
      <c r="K101" s="440">
        <f t="shared" si="32"/>
        <v>0</v>
      </c>
    </row>
    <row r="102" spans="1:11" outlineLevel="1" x14ac:dyDescent="0.15">
      <c r="A102" s="432" t="str">
        <f t="shared" si="30"/>
        <v>194</v>
      </c>
      <c r="B102" s="433" t="s">
        <v>2496</v>
      </c>
      <c r="C102" s="433" t="s">
        <v>2497</v>
      </c>
      <c r="D102" s="438">
        <f>IF(VLOOKUP($A102,'hk2017'!$A:$G,1)=$A102,VLOOKUP($A102,'hk2017'!$A:$G,6),0)</f>
        <v>0</v>
      </c>
      <c r="E102" s="438">
        <f>IF(VLOOKUP($A102,'hk2017'!$A:$G,1)=$A102,VLOOKUP($A102,'hk2017'!$A:$G,7),0)</f>
        <v>0</v>
      </c>
      <c r="F102" s="438">
        <f>IF(VLOOKUP($A102,'hk2017'!$A:$H,1)=$A102,VLOOKUP($A102,'hk2017'!$A:$H,8),0)</f>
        <v>0</v>
      </c>
      <c r="G102" s="439">
        <f t="shared" si="31"/>
        <v>0</v>
      </c>
      <c r="H102" s="438">
        <f>IF(VLOOKUP($A102,'hk2016'!$A:$G,1)=$A102,VLOOKUP($A102,'hk2016'!$A:$G,6),0)</f>
        <v>0</v>
      </c>
      <c r="I102" s="438">
        <f>IF(VLOOKUP($A102,'hk2016'!$A:$G,1)=$A102,VLOOKUP($A102,'hk2016'!$A:$G,7),0)</f>
        <v>0</v>
      </c>
      <c r="J102" s="438">
        <f>IF(VLOOKUP($A102,'hk2016'!$A:$H,1)=$A102,VLOOKUP($A102,'hk2016'!$A:$H,8),0)</f>
        <v>0</v>
      </c>
      <c r="K102" s="440">
        <f t="shared" si="32"/>
        <v>0</v>
      </c>
    </row>
    <row r="103" spans="1:11" outlineLevel="1" x14ac:dyDescent="0.15">
      <c r="A103" s="432" t="str">
        <f t="shared" si="30"/>
        <v>195</v>
      </c>
      <c r="B103" s="433" t="s">
        <v>2498</v>
      </c>
      <c r="C103" s="433" t="s">
        <v>2499</v>
      </c>
      <c r="D103" s="438">
        <f>IF(VLOOKUP($A103,'hk2017'!$A:$G,1)=$A103,VLOOKUP($A103,'hk2017'!$A:$G,6),0)</f>
        <v>0</v>
      </c>
      <c r="E103" s="438">
        <f>IF(VLOOKUP($A103,'hk2017'!$A:$G,1)=$A103,VLOOKUP($A103,'hk2017'!$A:$G,7),0)</f>
        <v>0</v>
      </c>
      <c r="F103" s="438">
        <f>IF(VLOOKUP($A103,'hk2017'!$A:$H,1)=$A103,VLOOKUP($A103,'hk2017'!$A:$H,8),0)</f>
        <v>0</v>
      </c>
      <c r="G103" s="439">
        <f t="shared" si="31"/>
        <v>0</v>
      </c>
      <c r="H103" s="438">
        <f>IF(VLOOKUP($A103,'hk2016'!$A:$G,1)=$A103,VLOOKUP($A103,'hk2016'!$A:$G,6),0)</f>
        <v>0</v>
      </c>
      <c r="I103" s="438">
        <f>IF(VLOOKUP($A103,'hk2016'!$A:$G,1)=$A103,VLOOKUP($A103,'hk2016'!$A:$G,7),0)</f>
        <v>0</v>
      </c>
      <c r="J103" s="438">
        <f>IF(VLOOKUP($A103,'hk2016'!$A:$H,1)=$A103,VLOOKUP($A103,'hk2016'!$A:$H,8),0)</f>
        <v>0</v>
      </c>
      <c r="K103" s="440">
        <f t="shared" si="32"/>
        <v>0</v>
      </c>
    </row>
    <row r="104" spans="1:11" outlineLevel="1" x14ac:dyDescent="0.15">
      <c r="A104" s="432" t="str">
        <f t="shared" si="30"/>
        <v>196</v>
      </c>
      <c r="B104" s="433" t="s">
        <v>2500</v>
      </c>
      <c r="C104" s="433" t="s">
        <v>2501</v>
      </c>
      <c r="D104" s="438">
        <f>IF(VLOOKUP($A104,'hk2017'!$A:$G,1)=$A104,VLOOKUP($A104,'hk2017'!$A:$G,6),0)</f>
        <v>0</v>
      </c>
      <c r="E104" s="438">
        <f>IF(VLOOKUP($A104,'hk2017'!$A:$G,1)=$A104,VLOOKUP($A104,'hk2017'!$A:$G,7),0)</f>
        <v>0</v>
      </c>
      <c r="F104" s="438">
        <f>IF(VLOOKUP($A104,'hk2017'!$A:$H,1)=$A104,VLOOKUP($A104,'hk2017'!$A:$H,8),0)</f>
        <v>0</v>
      </c>
      <c r="G104" s="439">
        <f t="shared" si="31"/>
        <v>0</v>
      </c>
      <c r="H104" s="438">
        <f>IF(VLOOKUP($A104,'hk2016'!$A:$G,1)=$A104,VLOOKUP($A104,'hk2016'!$A:$G,6),0)</f>
        <v>0</v>
      </c>
      <c r="I104" s="438">
        <f>IF(VLOOKUP($A104,'hk2016'!$A:$G,1)=$A104,VLOOKUP($A104,'hk2016'!$A:$G,7),0)</f>
        <v>0</v>
      </c>
      <c r="J104" s="438">
        <f>IF(VLOOKUP($A104,'hk2016'!$A:$H,1)=$A104,VLOOKUP($A104,'hk2016'!$A:$H,8),0)</f>
        <v>0</v>
      </c>
      <c r="K104" s="440">
        <f t="shared" si="32"/>
        <v>0</v>
      </c>
    </row>
    <row r="105" spans="1:11" ht="11.25" outlineLevel="1" thickBot="1" x14ac:dyDescent="0.2">
      <c r="A105" s="448"/>
      <c r="B105" s="449"/>
      <c r="C105" s="449"/>
      <c r="D105" s="442"/>
      <c r="E105" s="442"/>
      <c r="F105" s="442"/>
      <c r="G105" s="443"/>
      <c r="H105" s="442"/>
      <c r="I105" s="442"/>
      <c r="J105" s="442"/>
      <c r="K105" s="444"/>
    </row>
    <row r="106" spans="1:11" ht="11.25" outlineLevel="1" thickBot="1" x14ac:dyDescent="0.2">
      <c r="A106" s="420"/>
      <c r="B106" s="416"/>
      <c r="C106" s="416"/>
      <c r="H106" s="464"/>
      <c r="I106" s="464"/>
      <c r="J106" s="464"/>
      <c r="K106" s="466"/>
    </row>
    <row r="107" spans="1:11" ht="12" thickBot="1" x14ac:dyDescent="0.25">
      <c r="A107" s="421" t="s">
        <v>21</v>
      </c>
      <c r="B107" s="416"/>
      <c r="C107" s="422" t="s">
        <v>33</v>
      </c>
      <c r="D107" s="455">
        <f t="shared" ref="D107:K107" si="33">SUM(D108+D113+D116+D120+D124+D133+D136)</f>
        <v>153821.96</v>
      </c>
      <c r="E107" s="455">
        <f t="shared" si="33"/>
        <v>19404425.370000001</v>
      </c>
      <c r="F107" s="455">
        <f t="shared" si="33"/>
        <v>19249932.929999996</v>
      </c>
      <c r="G107" s="456">
        <f t="shared" si="33"/>
        <v>308314.40000000224</v>
      </c>
      <c r="H107" s="455">
        <f t="shared" si="33"/>
        <v>51391.850000000006</v>
      </c>
      <c r="I107" s="455">
        <f t="shared" si="33"/>
        <v>17708944.489999998</v>
      </c>
      <c r="J107" s="455">
        <f t="shared" si="33"/>
        <v>17606514.380000003</v>
      </c>
      <c r="K107" s="457">
        <f t="shared" si="33"/>
        <v>153821.95999999967</v>
      </c>
    </row>
    <row r="108" spans="1:11" x14ac:dyDescent="0.15">
      <c r="A108" s="458" t="s">
        <v>2054</v>
      </c>
      <c r="B108" s="459"/>
      <c r="C108" s="460" t="s">
        <v>2502</v>
      </c>
      <c r="D108" s="429">
        <f t="shared" ref="D108:K108" si="34">SUM(D109:D111)</f>
        <v>756.1</v>
      </c>
      <c r="E108" s="429">
        <f t="shared" si="34"/>
        <v>123418.45999999999</v>
      </c>
      <c r="F108" s="429">
        <f t="shared" si="34"/>
        <v>119741.31</v>
      </c>
      <c r="G108" s="430">
        <f t="shared" si="34"/>
        <v>4433.25</v>
      </c>
      <c r="H108" s="429">
        <f t="shared" si="34"/>
        <v>1114.29</v>
      </c>
      <c r="I108" s="429">
        <f t="shared" si="34"/>
        <v>102475.06</v>
      </c>
      <c r="J108" s="429">
        <f t="shared" si="34"/>
        <v>102833.25</v>
      </c>
      <c r="K108" s="431">
        <f t="shared" si="34"/>
        <v>756.09999999999127</v>
      </c>
    </row>
    <row r="109" spans="1:11" outlineLevel="1" x14ac:dyDescent="0.15">
      <c r="A109" s="467" t="s">
        <v>394</v>
      </c>
      <c r="B109" s="414"/>
      <c r="C109" s="451" t="s">
        <v>2502</v>
      </c>
      <c r="D109" s="438">
        <f>IF(VLOOKUP($A109,'hk2017'!$A:$G,1)=$A109,VLOOKUP($A109,'hk2017'!$A:$G,6),0)</f>
        <v>0</v>
      </c>
      <c r="E109" s="438">
        <f>IF(VLOOKUP($A109,'hk2017'!$A:$G,1)=$A109,VLOOKUP($A109,'hk2017'!$A:$G,7),0)</f>
        <v>0</v>
      </c>
      <c r="F109" s="438">
        <f>IF(VLOOKUP($A109,'hk2017'!$A:$H,1)=$A109,VLOOKUP($A109,'hk2017'!$A:$H,8),0)</f>
        <v>0</v>
      </c>
      <c r="G109" s="439">
        <f>SUM(D109+E109-F109)</f>
        <v>0</v>
      </c>
      <c r="H109" s="438">
        <f>IF(VLOOKUP($A109,'hk2016'!$A:$G,1)=$A109,VLOOKUP($A109,'hk2016'!$A:$G,6),0)</f>
        <v>0</v>
      </c>
      <c r="I109" s="438">
        <f>IF(VLOOKUP($A109,'hk2016'!$A:$G,1)=$A109,VLOOKUP($A109,'hk2016'!$A:$G,7),0)</f>
        <v>0</v>
      </c>
      <c r="J109" s="438">
        <f>IF(VLOOKUP($A109,'hk2016'!$A:$H,1)=$A109,VLOOKUP($A109,'hk2016'!$A:$H,8),0)</f>
        <v>0</v>
      </c>
      <c r="K109" s="440">
        <f>SUM(H109+I109-J109)</f>
        <v>0</v>
      </c>
    </row>
    <row r="110" spans="1:11" outlineLevel="1" x14ac:dyDescent="0.15">
      <c r="A110" s="432" t="str">
        <f>LEFT(B110,3)</f>
        <v>211</v>
      </c>
      <c r="B110" s="433" t="s">
        <v>2503</v>
      </c>
      <c r="C110" s="433" t="s">
        <v>2504</v>
      </c>
      <c r="D110" s="438">
        <f>IF(VLOOKUP($A110,'hk2017'!$A:$G,1)=$A110,VLOOKUP($A110,'hk2017'!$A:$G,6),0)</f>
        <v>756.1</v>
      </c>
      <c r="E110" s="438">
        <f>IF(VLOOKUP($A110,'hk2017'!$A:$G,1)=$A110,VLOOKUP($A110,'hk2017'!$A:$G,7),0)</f>
        <v>80337.259999999995</v>
      </c>
      <c r="F110" s="438">
        <f>IF(VLOOKUP($A110,'hk2017'!$A:$H,1)=$A110,VLOOKUP($A110,'hk2017'!$A:$H,8),0)</f>
        <v>76660.11</v>
      </c>
      <c r="G110" s="439">
        <f>SUM(D110+E110-F110)</f>
        <v>4433.25</v>
      </c>
      <c r="H110" s="438">
        <f>IF(VLOOKUP($A110,'hk2016'!$A:$G,1)=$A110,VLOOKUP($A110,'hk2016'!$A:$G,6),0)</f>
        <v>1114.29</v>
      </c>
      <c r="I110" s="438">
        <f>IF(VLOOKUP($A110,'hk2016'!$A:$G,1)=$A110,VLOOKUP($A110,'hk2016'!$A:$G,7),0)</f>
        <v>65783.06</v>
      </c>
      <c r="J110" s="438">
        <f>IF(VLOOKUP($A110,'hk2016'!$A:$H,1)=$A110,VLOOKUP($A110,'hk2016'!$A:$H,8),0)</f>
        <v>66141.25</v>
      </c>
      <c r="K110" s="440">
        <f>SUM(H110+I110-J110)</f>
        <v>756.09999999999127</v>
      </c>
    </row>
    <row r="111" spans="1:11" outlineLevel="1" x14ac:dyDescent="0.15">
      <c r="A111" s="432" t="str">
        <f>LEFT(B111,3)</f>
        <v>213</v>
      </c>
      <c r="B111" s="433" t="s">
        <v>2505</v>
      </c>
      <c r="C111" s="433" t="s">
        <v>2506</v>
      </c>
      <c r="D111" s="438">
        <f>IF(VLOOKUP($A111,'hk2017'!$A:$G,1)=$A111,VLOOKUP($A111,'hk2017'!$A:$G,6),0)</f>
        <v>0</v>
      </c>
      <c r="E111" s="438">
        <f>IF(VLOOKUP($A111,'hk2017'!$A:$G,1)=$A111,VLOOKUP($A111,'hk2017'!$A:$G,7),0)</f>
        <v>43081.2</v>
      </c>
      <c r="F111" s="438">
        <f>IF(VLOOKUP($A111,'hk2017'!$A:$H,1)=$A111,VLOOKUP($A111,'hk2017'!$A:$H,8),0)</f>
        <v>43081.2</v>
      </c>
      <c r="G111" s="439">
        <f>SUM(D111+E111-F111)</f>
        <v>0</v>
      </c>
      <c r="H111" s="438">
        <f>IF(VLOOKUP($A111,'hk2016'!$A:$G,1)=$A111,VLOOKUP($A111,'hk2016'!$A:$G,6),0)</f>
        <v>0</v>
      </c>
      <c r="I111" s="438">
        <f>IF(VLOOKUP($A111,'hk2016'!$A:$G,1)=$A111,VLOOKUP($A111,'hk2016'!$A:$G,7),0)</f>
        <v>36692</v>
      </c>
      <c r="J111" s="438">
        <f>IF(VLOOKUP($A111,'hk2016'!$A:$H,1)=$A111,VLOOKUP($A111,'hk2016'!$A:$H,8),0)</f>
        <v>36692</v>
      </c>
      <c r="K111" s="440">
        <f>SUM(H111+I111-J111)</f>
        <v>0</v>
      </c>
    </row>
    <row r="112" spans="1:11" ht="11.25" outlineLevel="1" thickBot="1" x14ac:dyDescent="0.2">
      <c r="A112" s="448"/>
      <c r="B112" s="449"/>
      <c r="C112" s="449"/>
      <c r="D112" s="442"/>
      <c r="E112" s="442"/>
      <c r="F112" s="442"/>
      <c r="G112" s="443"/>
      <c r="H112" s="442"/>
      <c r="I112" s="442"/>
      <c r="J112" s="442"/>
      <c r="K112" s="444"/>
    </row>
    <row r="113" spans="1:12" ht="12.75" x14ac:dyDescent="0.2">
      <c r="A113" s="458" t="s">
        <v>1197</v>
      </c>
      <c r="B113" s="459"/>
      <c r="C113" s="460" t="s">
        <v>1649</v>
      </c>
      <c r="D113" s="429">
        <f t="shared" ref="D113:K113" si="35">SUM(D114:D115)</f>
        <v>182460.18</v>
      </c>
      <c r="E113" s="429">
        <f t="shared" si="35"/>
        <v>19015308.010000002</v>
      </c>
      <c r="F113" s="429">
        <f t="shared" si="35"/>
        <v>18893887.039999999</v>
      </c>
      <c r="G113" s="430">
        <f t="shared" si="35"/>
        <v>303881.15000000224</v>
      </c>
      <c r="H113" s="429">
        <f t="shared" si="35"/>
        <v>230490.1</v>
      </c>
      <c r="I113" s="429">
        <f t="shared" si="35"/>
        <v>17178365</v>
      </c>
      <c r="J113" s="429">
        <f t="shared" si="35"/>
        <v>17226394.920000002</v>
      </c>
      <c r="K113" s="431">
        <f t="shared" si="35"/>
        <v>182460.1799999997</v>
      </c>
      <c r="L113" s="447"/>
    </row>
    <row r="114" spans="1:12" ht="12.75" outlineLevel="1" x14ac:dyDescent="0.2">
      <c r="A114" s="432" t="str">
        <f>LEFT(B114,3)</f>
        <v>221</v>
      </c>
      <c r="B114" s="433" t="s">
        <v>2507</v>
      </c>
      <c r="C114" s="433" t="s">
        <v>2508</v>
      </c>
      <c r="D114" s="438">
        <f>IF(VLOOKUP($A114,'hk2017'!$A:$G,1)=$A114,VLOOKUP($A114,'hk2017'!$A:$G,6),0)</f>
        <v>182460.18</v>
      </c>
      <c r="E114" s="438">
        <f>IF(VLOOKUP($A114,'hk2017'!$A:$G,1)=$A114,VLOOKUP($A114,'hk2017'!$A:$G,7),0)</f>
        <v>19015308.010000002</v>
      </c>
      <c r="F114" s="438">
        <f>IF(VLOOKUP($A114,'hk2017'!$A:$H,1)=$A114,VLOOKUP($A114,'hk2017'!$A:$H,8),0)</f>
        <v>18893887.039999999</v>
      </c>
      <c r="G114" s="439">
        <f>SUM(D114+E114-F114)</f>
        <v>303881.15000000224</v>
      </c>
      <c r="H114" s="438">
        <f>IF(VLOOKUP($A114,'hk2016'!$A:$G,1)=$A114,VLOOKUP($A114,'hk2016'!$A:$G,6),0)</f>
        <v>230490.1</v>
      </c>
      <c r="I114" s="438">
        <f>IF(VLOOKUP($A114,'hk2016'!$A:$G,1)=$A114,VLOOKUP($A114,'hk2016'!$A:$G,7),0)</f>
        <v>17178365</v>
      </c>
      <c r="J114" s="438">
        <f>IF(VLOOKUP($A114,'hk2016'!$A:$H,1)=$A114,VLOOKUP($A114,'hk2016'!$A:$H,8),0)</f>
        <v>17226394.920000002</v>
      </c>
      <c r="K114" s="440">
        <f>SUM(H114+I114-J114)</f>
        <v>182460.1799999997</v>
      </c>
      <c r="L114" s="447"/>
    </row>
    <row r="115" spans="1:12" s="469" customFormat="1" ht="13.5" outlineLevel="1" thickBot="1" x14ac:dyDescent="0.25">
      <c r="A115" s="454" t="s">
        <v>2509</v>
      </c>
      <c r="B115" s="468"/>
      <c r="C115" s="434" t="s">
        <v>2510</v>
      </c>
      <c r="D115" s="438">
        <f>IF(VLOOKUP($A115,'hk2017'!$A:$G,1)=$A115,VLOOKUP($A115,'hk2017'!$A:$G,6),0)</f>
        <v>0</v>
      </c>
      <c r="E115" s="438">
        <f>IF(VLOOKUP($A115,'hk2017'!$A:$G,1)=$A115,VLOOKUP($A115,'hk2017'!$A:$G,7),0)</f>
        <v>0</v>
      </c>
      <c r="F115" s="438">
        <f>IF(VLOOKUP($A115,'hk2017'!$A:$H,1)=$A115,VLOOKUP($A115,'hk2017'!$A:$H,8),0)</f>
        <v>0</v>
      </c>
      <c r="G115" s="439">
        <f>SUM(D115+E115-F115)</f>
        <v>0</v>
      </c>
      <c r="H115" s="438">
        <f>IF(VLOOKUP($A115,'hk2016'!$A:$G,1)=$A115,VLOOKUP($A115,'hk2016'!$A:$G,6),0)</f>
        <v>0</v>
      </c>
      <c r="I115" s="438">
        <f>IF(VLOOKUP($A115,'hk2016'!$A:$G,1)=$A115,VLOOKUP($A115,'hk2016'!$A:$G,7),0)</f>
        <v>0</v>
      </c>
      <c r="J115" s="438">
        <f>IF(VLOOKUP($A115,'hk2016'!$A:$H,1)=$A115,VLOOKUP($A115,'hk2016'!$A:$H,8),0)</f>
        <v>0</v>
      </c>
      <c r="K115" s="440">
        <f>SUM(H115+I115-J115)</f>
        <v>0</v>
      </c>
      <c r="L115" s="447"/>
    </row>
    <row r="116" spans="1:12" s="469" customFormat="1" ht="12.75" x14ac:dyDescent="0.2">
      <c r="A116" s="458">
        <v>23</v>
      </c>
      <c r="B116" s="459"/>
      <c r="C116" s="460" t="s">
        <v>2511</v>
      </c>
      <c r="D116" s="429">
        <f t="shared" ref="D116:K116" si="36">SUM(D117:D118)</f>
        <v>-29394.32</v>
      </c>
      <c r="E116" s="429">
        <f t="shared" si="36"/>
        <v>29394.32</v>
      </c>
      <c r="F116" s="429">
        <f t="shared" si="36"/>
        <v>0</v>
      </c>
      <c r="G116" s="445">
        <f t="shared" si="36"/>
        <v>0</v>
      </c>
      <c r="H116" s="429">
        <f t="shared" si="36"/>
        <v>-180212.54</v>
      </c>
      <c r="I116" s="429">
        <f t="shared" si="36"/>
        <v>180212.54</v>
      </c>
      <c r="J116" s="429">
        <f t="shared" si="36"/>
        <v>29394.32</v>
      </c>
      <c r="K116" s="446">
        <f t="shared" si="36"/>
        <v>-29394.32</v>
      </c>
      <c r="L116" s="447"/>
    </row>
    <row r="117" spans="1:12" ht="12.75" outlineLevel="1" x14ac:dyDescent="0.2">
      <c r="A117" s="432" t="str">
        <f>LEFT(B117,3)</f>
        <v>231</v>
      </c>
      <c r="B117" s="433" t="s">
        <v>2512</v>
      </c>
      <c r="C117" s="433" t="s">
        <v>2513</v>
      </c>
      <c r="D117" s="438">
        <f>IF(VLOOKUP($A117,'hk2017'!$A:$G,1)=$A117,VLOOKUP($A117,'hk2017'!$A:$G,6),0)</f>
        <v>-29394.32</v>
      </c>
      <c r="E117" s="438">
        <f>IF(VLOOKUP($A117,'hk2017'!$A:$G,1)=$A117,VLOOKUP($A117,'hk2017'!$A:$G,7),0)</f>
        <v>29394.32</v>
      </c>
      <c r="F117" s="438">
        <f>IF(VLOOKUP($A117,'hk2017'!$A:$H,1)=$A117,VLOOKUP($A117,'hk2017'!$A:$H,8),0)</f>
        <v>0</v>
      </c>
      <c r="G117" s="439">
        <f>SUM(D117+E117-F117)</f>
        <v>0</v>
      </c>
      <c r="H117" s="438">
        <f>IF(VLOOKUP($A117,'hk2016'!$A:$G,1)=$A117,VLOOKUP($A117,'hk2016'!$A:$G,6),0)</f>
        <v>-180212.54</v>
      </c>
      <c r="I117" s="438">
        <f>IF(VLOOKUP($A117,'hk2016'!$A:$G,1)=$A117,VLOOKUP($A117,'hk2016'!$A:$G,7),0)</f>
        <v>180212.54</v>
      </c>
      <c r="J117" s="438">
        <f>IF(VLOOKUP($A117,'hk2016'!$A:$H,1)=$A117,VLOOKUP($A117,'hk2016'!$A:$H,8),0)</f>
        <v>29394.32</v>
      </c>
      <c r="K117" s="440">
        <f>SUM(H117+I117-J117)</f>
        <v>-29394.32</v>
      </c>
      <c r="L117" s="447"/>
    </row>
    <row r="118" spans="1:12" ht="12.75" outlineLevel="1" x14ac:dyDescent="0.2">
      <c r="A118" s="432" t="str">
        <f>LEFT(B118,3)</f>
        <v>232</v>
      </c>
      <c r="B118" s="433" t="s">
        <v>2514</v>
      </c>
      <c r="C118" s="433" t="s">
        <v>2515</v>
      </c>
      <c r="D118" s="438">
        <f>IF(VLOOKUP($A118,'hk2017'!$A:$G,1)=$A118,VLOOKUP($A118,'hk2017'!$A:$G,6),0)</f>
        <v>0</v>
      </c>
      <c r="E118" s="438">
        <f>IF(VLOOKUP($A118,'hk2017'!$A:$G,1)=$A118,VLOOKUP($A118,'hk2017'!$A:$G,7),0)</f>
        <v>0</v>
      </c>
      <c r="F118" s="438">
        <f>IF(VLOOKUP($A118,'hk2017'!$A:$H,1)=$A118,VLOOKUP($A118,'hk2017'!$A:$H,8),0)</f>
        <v>0</v>
      </c>
      <c r="G118" s="439">
        <f>SUM(D118+E118-F118)</f>
        <v>0</v>
      </c>
      <c r="H118" s="438">
        <f>IF(VLOOKUP($A118,'hk2016'!$A:$G,1)=$A118,VLOOKUP($A118,'hk2016'!$A:$G,6),0)</f>
        <v>0</v>
      </c>
      <c r="I118" s="438">
        <f>IF(VLOOKUP($A118,'hk2016'!$A:$G,1)=$A118,VLOOKUP($A118,'hk2016'!$A:$G,7),0)</f>
        <v>0</v>
      </c>
      <c r="J118" s="438">
        <f>IF(VLOOKUP($A118,'hk2016'!$A:$H,1)=$A118,VLOOKUP($A118,'hk2016'!$A:$H,8),0)</f>
        <v>0</v>
      </c>
      <c r="K118" s="440">
        <f>SUM(H118+I118-J118)</f>
        <v>0</v>
      </c>
      <c r="L118" s="447"/>
    </row>
    <row r="119" spans="1:12" ht="13.5" outlineLevel="1" thickBot="1" x14ac:dyDescent="0.25">
      <c r="A119" s="448"/>
      <c r="B119" s="449"/>
      <c r="C119" s="449"/>
      <c r="D119" s="442"/>
      <c r="E119" s="442"/>
      <c r="F119" s="442"/>
      <c r="G119" s="443"/>
      <c r="H119" s="442"/>
      <c r="I119" s="442"/>
      <c r="J119" s="442"/>
      <c r="K119" s="444"/>
      <c r="L119" s="447"/>
    </row>
    <row r="120" spans="1:12" ht="12.75" x14ac:dyDescent="0.2">
      <c r="A120" s="458" t="s">
        <v>1202</v>
      </c>
      <c r="B120" s="459"/>
      <c r="C120" s="460" t="s">
        <v>2516</v>
      </c>
      <c r="D120" s="429">
        <f t="shared" ref="D120:K120" si="37">SUM(D121:D122)</f>
        <v>0</v>
      </c>
      <c r="E120" s="429">
        <f t="shared" si="37"/>
        <v>0</v>
      </c>
      <c r="F120" s="429">
        <f t="shared" si="37"/>
        <v>0</v>
      </c>
      <c r="G120" s="445">
        <f t="shared" si="37"/>
        <v>0</v>
      </c>
      <c r="H120" s="429">
        <f t="shared" si="37"/>
        <v>0</v>
      </c>
      <c r="I120" s="429">
        <f t="shared" si="37"/>
        <v>0</v>
      </c>
      <c r="J120" s="429">
        <f t="shared" si="37"/>
        <v>0</v>
      </c>
      <c r="K120" s="446">
        <f t="shared" si="37"/>
        <v>0</v>
      </c>
      <c r="L120" s="447"/>
    </row>
    <row r="121" spans="1:12" ht="12.75" outlineLevel="1" x14ac:dyDescent="0.2">
      <c r="A121" s="432" t="str">
        <f>LEFT(B121,3)</f>
        <v>241</v>
      </c>
      <c r="B121" s="433" t="s">
        <v>2517</v>
      </c>
      <c r="C121" s="433" t="s">
        <v>2518</v>
      </c>
      <c r="D121" s="438">
        <f>IF(VLOOKUP($A121,'hk2017'!$A:$G,1)=$A121,VLOOKUP($A121,'hk2017'!$A:$G,6),0)</f>
        <v>0</v>
      </c>
      <c r="E121" s="438">
        <f>IF(VLOOKUP($A121,'hk2017'!$A:$G,1)=$A121,VLOOKUP($A121,'hk2017'!$A:$G,7),0)</f>
        <v>0</v>
      </c>
      <c r="F121" s="438">
        <f>IF(VLOOKUP($A121,'hk2017'!$A:$H,1)=$A121,VLOOKUP($A121,'hk2017'!$A:$H,8),0)</f>
        <v>0</v>
      </c>
      <c r="G121" s="439">
        <f>SUM(D121+E121-F121)</f>
        <v>0</v>
      </c>
      <c r="H121" s="438">
        <f>IF(VLOOKUP($A121,'hk2016'!$A:$G,1)=$A121,VLOOKUP($A121,'hk2016'!$A:$G,6),0)</f>
        <v>0</v>
      </c>
      <c r="I121" s="438">
        <f>IF(VLOOKUP($A121,'hk2016'!$A:$G,1)=$A121,VLOOKUP($A121,'hk2016'!$A:$G,7),0)</f>
        <v>0</v>
      </c>
      <c r="J121" s="438">
        <f>IF(VLOOKUP($A121,'hk2016'!$A:$H,1)=$A121,VLOOKUP($A121,'hk2016'!$A:$H,8),0)</f>
        <v>0</v>
      </c>
      <c r="K121" s="440">
        <f>SUM(H121+I121-J121)</f>
        <v>0</v>
      </c>
      <c r="L121" s="447"/>
    </row>
    <row r="122" spans="1:12" ht="12.75" outlineLevel="1" x14ac:dyDescent="0.2">
      <c r="A122" s="432" t="str">
        <f>LEFT(B122,3)</f>
        <v>249</v>
      </c>
      <c r="B122" s="433" t="s">
        <v>2519</v>
      </c>
      <c r="C122" s="433" t="s">
        <v>2520</v>
      </c>
      <c r="D122" s="438">
        <f>IF(VLOOKUP($A122,'hk2017'!$A:$G,1)=$A122,VLOOKUP($A122,'hk2017'!$A:$G,6),0)</f>
        <v>0</v>
      </c>
      <c r="E122" s="438">
        <f>IF(VLOOKUP($A122,'hk2017'!$A:$G,1)=$A122,VLOOKUP($A122,'hk2017'!$A:$G,7),0)</f>
        <v>0</v>
      </c>
      <c r="F122" s="438">
        <f>IF(VLOOKUP($A122,'hk2017'!$A:$H,1)=$A122,VLOOKUP($A122,'hk2017'!$A:$H,8),0)</f>
        <v>0</v>
      </c>
      <c r="G122" s="439">
        <f>SUM(D122+E122-F122)</f>
        <v>0</v>
      </c>
      <c r="H122" s="438">
        <f>IF(VLOOKUP($A122,'hk2016'!$A:$G,1)=$A122,VLOOKUP($A122,'hk2016'!$A:$G,6),0)</f>
        <v>0</v>
      </c>
      <c r="I122" s="438">
        <f>IF(VLOOKUP($A122,'hk2016'!$A:$G,1)=$A122,VLOOKUP($A122,'hk2016'!$A:$G,7),0)</f>
        <v>0</v>
      </c>
      <c r="J122" s="438">
        <f>IF(VLOOKUP($A122,'hk2016'!$A:$H,1)=$A122,VLOOKUP($A122,'hk2016'!$A:$H,8),0)</f>
        <v>0</v>
      </c>
      <c r="K122" s="440">
        <f>SUM(H122+I122-J122)</f>
        <v>0</v>
      </c>
      <c r="L122" s="447"/>
    </row>
    <row r="123" spans="1:12" ht="13.5" outlineLevel="1" thickBot="1" x14ac:dyDescent="0.25">
      <c r="A123" s="448"/>
      <c r="B123" s="449"/>
      <c r="C123" s="449"/>
      <c r="D123" s="442"/>
      <c r="E123" s="442"/>
      <c r="F123" s="442"/>
      <c r="G123" s="443"/>
      <c r="H123" s="442"/>
      <c r="I123" s="442"/>
      <c r="J123" s="442"/>
      <c r="K123" s="444"/>
      <c r="L123" s="447"/>
    </row>
    <row r="124" spans="1:12" ht="12.75" x14ac:dyDescent="0.2">
      <c r="A124" s="458" t="s">
        <v>1205</v>
      </c>
      <c r="B124" s="459"/>
      <c r="C124" s="460" t="s">
        <v>1650</v>
      </c>
      <c r="D124" s="429">
        <f t="shared" ref="D124:K124" si="38">SUM(D125:D131)</f>
        <v>0</v>
      </c>
      <c r="E124" s="429">
        <f t="shared" si="38"/>
        <v>0</v>
      </c>
      <c r="F124" s="429">
        <f t="shared" si="38"/>
        <v>0</v>
      </c>
      <c r="G124" s="445">
        <f t="shared" si="38"/>
        <v>0</v>
      </c>
      <c r="H124" s="429">
        <f t="shared" si="38"/>
        <v>0</v>
      </c>
      <c r="I124" s="429">
        <f t="shared" si="38"/>
        <v>0</v>
      </c>
      <c r="J124" s="429">
        <f t="shared" si="38"/>
        <v>0</v>
      </c>
      <c r="K124" s="446">
        <f t="shared" si="38"/>
        <v>0</v>
      </c>
      <c r="L124" s="447"/>
    </row>
    <row r="125" spans="1:12" ht="12.75" outlineLevel="1" x14ac:dyDescent="0.2">
      <c r="A125" s="432" t="str">
        <f t="shared" ref="A125:A131" si="39">LEFT(B125,3)</f>
        <v>251</v>
      </c>
      <c r="B125" s="433" t="s">
        <v>2521</v>
      </c>
      <c r="C125" s="433" t="s">
        <v>2522</v>
      </c>
      <c r="D125" s="438">
        <f>IF(VLOOKUP($A125,'hk2017'!$A:$G,1)=$A125,VLOOKUP($A125,'hk2017'!$A:$G,6),0)</f>
        <v>0</v>
      </c>
      <c r="E125" s="438">
        <f>IF(VLOOKUP($A125,'hk2017'!$A:$G,1)=$A125,VLOOKUP($A125,'hk2017'!$A:$G,7),0)</f>
        <v>0</v>
      </c>
      <c r="F125" s="438">
        <f>IF(VLOOKUP($A125,'hk2017'!$A:$H,1)=$A125,VLOOKUP($A125,'hk2017'!$A:$H,8),0)</f>
        <v>0</v>
      </c>
      <c r="G125" s="439">
        <f t="shared" ref="G125:G131" si="40">SUM(D125+E125-F125)</f>
        <v>0</v>
      </c>
      <c r="H125" s="438">
        <f>IF(VLOOKUP($A125,'hk2016'!$A:$G,1)=$A125,VLOOKUP($A125,'hk2016'!$A:$G,6),0)</f>
        <v>0</v>
      </c>
      <c r="I125" s="438">
        <f>IF(VLOOKUP($A125,'hk2016'!$A:$G,1)=$A125,VLOOKUP($A125,'hk2016'!$A:$G,7),0)</f>
        <v>0</v>
      </c>
      <c r="J125" s="438">
        <f>IF(VLOOKUP($A125,'hk2016'!$A:$H,1)=$A125,VLOOKUP($A125,'hk2016'!$A:$H,8),0)</f>
        <v>0</v>
      </c>
      <c r="K125" s="440">
        <f t="shared" ref="K125:K131" si="41">SUM(H125+I125-J125)</f>
        <v>0</v>
      </c>
      <c r="L125" s="447"/>
    </row>
    <row r="126" spans="1:12" ht="12.75" outlineLevel="1" x14ac:dyDescent="0.2">
      <c r="A126" s="432" t="str">
        <f t="shared" si="39"/>
        <v>252</v>
      </c>
      <c r="B126" s="433" t="s">
        <v>2523</v>
      </c>
      <c r="C126" s="433" t="s">
        <v>1653</v>
      </c>
      <c r="D126" s="438">
        <f>IF(VLOOKUP($A126,'hk2017'!$A:$G,1)=$A126,VLOOKUP($A126,'hk2017'!$A:$G,6),0)</f>
        <v>0</v>
      </c>
      <c r="E126" s="438">
        <f>IF(VLOOKUP($A126,'hk2017'!$A:$G,1)=$A126,VLOOKUP($A126,'hk2017'!$A:$G,7),0)</f>
        <v>0</v>
      </c>
      <c r="F126" s="438">
        <f>IF(VLOOKUP($A126,'hk2017'!$A:$H,1)=$A126,VLOOKUP($A126,'hk2017'!$A:$H,8),0)</f>
        <v>0</v>
      </c>
      <c r="G126" s="439">
        <f t="shared" si="40"/>
        <v>0</v>
      </c>
      <c r="H126" s="438">
        <f>IF(VLOOKUP($A126,'hk2016'!$A:$G,1)=$A126,VLOOKUP($A126,'hk2016'!$A:$G,6),0)</f>
        <v>0</v>
      </c>
      <c r="I126" s="438">
        <f>IF(VLOOKUP($A126,'hk2016'!$A:$G,1)=$A126,VLOOKUP($A126,'hk2016'!$A:$G,7),0)</f>
        <v>0</v>
      </c>
      <c r="J126" s="438">
        <f>IF(VLOOKUP($A126,'hk2016'!$A:$H,1)=$A126,VLOOKUP($A126,'hk2016'!$A:$H,8),0)</f>
        <v>0</v>
      </c>
      <c r="K126" s="440">
        <f t="shared" si="41"/>
        <v>0</v>
      </c>
      <c r="L126" s="447"/>
    </row>
    <row r="127" spans="1:12" ht="12.75" outlineLevel="1" x14ac:dyDescent="0.2">
      <c r="A127" s="432" t="str">
        <f t="shared" si="39"/>
        <v>253</v>
      </c>
      <c r="B127" s="433" t="s">
        <v>2524</v>
      </c>
      <c r="C127" s="433" t="s">
        <v>2525</v>
      </c>
      <c r="D127" s="438">
        <f>IF(VLOOKUP($A127,'hk2017'!$A:$G,1)=$A127,VLOOKUP($A127,'hk2017'!$A:$G,6),0)</f>
        <v>0</v>
      </c>
      <c r="E127" s="438">
        <f>IF(VLOOKUP($A127,'hk2017'!$A:$G,1)=$A127,VLOOKUP($A127,'hk2017'!$A:$G,7),0)</f>
        <v>0</v>
      </c>
      <c r="F127" s="438">
        <f>IF(VLOOKUP($A127,'hk2017'!$A:$H,1)=$A127,VLOOKUP($A127,'hk2017'!$A:$H,8),0)</f>
        <v>0</v>
      </c>
      <c r="G127" s="439">
        <f t="shared" si="40"/>
        <v>0</v>
      </c>
      <c r="H127" s="438">
        <f>IF(VLOOKUP($A127,'hk2016'!$A:$G,1)=$A127,VLOOKUP($A127,'hk2016'!$A:$G,6),0)</f>
        <v>0</v>
      </c>
      <c r="I127" s="438">
        <f>IF(VLOOKUP($A127,'hk2016'!$A:$G,1)=$A127,VLOOKUP($A127,'hk2016'!$A:$G,7),0)</f>
        <v>0</v>
      </c>
      <c r="J127" s="438">
        <f>IF(VLOOKUP($A127,'hk2016'!$A:$H,1)=$A127,VLOOKUP($A127,'hk2016'!$A:$H,8),0)</f>
        <v>0</v>
      </c>
      <c r="K127" s="440">
        <f t="shared" si="41"/>
        <v>0</v>
      </c>
      <c r="L127" s="447"/>
    </row>
    <row r="128" spans="1:12" ht="12.75" outlineLevel="1" x14ac:dyDescent="0.2">
      <c r="A128" s="432" t="str">
        <f t="shared" si="39"/>
        <v>255</v>
      </c>
      <c r="B128" s="433" t="s">
        <v>2526</v>
      </c>
      <c r="C128" s="433" t="s">
        <v>2527</v>
      </c>
      <c r="D128" s="438">
        <f>IF(VLOOKUP($A128,'hk2017'!$A:$G,1)=$A128,VLOOKUP($A128,'hk2017'!$A:$G,6),0)</f>
        <v>0</v>
      </c>
      <c r="E128" s="438">
        <f>IF(VLOOKUP($A128,'hk2017'!$A:$G,1)=$A128,VLOOKUP($A128,'hk2017'!$A:$G,7),0)</f>
        <v>0</v>
      </c>
      <c r="F128" s="438">
        <f>IF(VLOOKUP($A128,'hk2017'!$A:$H,1)=$A128,VLOOKUP($A128,'hk2017'!$A:$H,8),0)</f>
        <v>0</v>
      </c>
      <c r="G128" s="439">
        <f t="shared" si="40"/>
        <v>0</v>
      </c>
      <c r="H128" s="438">
        <f>IF(VLOOKUP($A128,'hk2016'!$A:$G,1)=$A128,VLOOKUP($A128,'hk2016'!$A:$G,6),0)</f>
        <v>0</v>
      </c>
      <c r="I128" s="438">
        <f>IF(VLOOKUP($A128,'hk2016'!$A:$G,1)=$A128,VLOOKUP($A128,'hk2016'!$A:$G,7),0)</f>
        <v>0</v>
      </c>
      <c r="J128" s="438">
        <f>IF(VLOOKUP($A128,'hk2016'!$A:$H,1)=$A128,VLOOKUP($A128,'hk2016'!$A:$H,8),0)</f>
        <v>0</v>
      </c>
      <c r="K128" s="440">
        <f t="shared" si="41"/>
        <v>0</v>
      </c>
      <c r="L128" s="447"/>
    </row>
    <row r="129" spans="1:12" ht="12.75" outlineLevel="1" x14ac:dyDescent="0.2">
      <c r="A129" s="432" t="str">
        <f t="shared" si="39"/>
        <v>256</v>
      </c>
      <c r="B129" s="433" t="s">
        <v>2528</v>
      </c>
      <c r="C129" s="433" t="s">
        <v>2529</v>
      </c>
      <c r="D129" s="438">
        <f>IF(VLOOKUP($A129,'hk2017'!$A:$G,1)=$A129,VLOOKUP($A129,'hk2017'!$A:$G,6),0)</f>
        <v>0</v>
      </c>
      <c r="E129" s="438">
        <f>IF(VLOOKUP($A129,'hk2017'!$A:$G,1)=$A129,VLOOKUP($A129,'hk2017'!$A:$G,7),0)</f>
        <v>0</v>
      </c>
      <c r="F129" s="438">
        <f>IF(VLOOKUP($A129,'hk2017'!$A:$H,1)=$A129,VLOOKUP($A129,'hk2017'!$A:$H,8),0)</f>
        <v>0</v>
      </c>
      <c r="G129" s="439">
        <f t="shared" si="40"/>
        <v>0</v>
      </c>
      <c r="H129" s="438">
        <f>IF(VLOOKUP($A129,'hk2016'!$A:$G,1)=$A129,VLOOKUP($A129,'hk2016'!$A:$G,6),0)</f>
        <v>0</v>
      </c>
      <c r="I129" s="438">
        <f>IF(VLOOKUP($A129,'hk2016'!$A:$G,1)=$A129,VLOOKUP($A129,'hk2016'!$A:$G,7),0)</f>
        <v>0</v>
      </c>
      <c r="J129" s="438">
        <f>IF(VLOOKUP($A129,'hk2016'!$A:$H,1)=$A129,VLOOKUP($A129,'hk2016'!$A:$H,8),0)</f>
        <v>0</v>
      </c>
      <c r="K129" s="440">
        <f t="shared" si="41"/>
        <v>0</v>
      </c>
      <c r="L129" s="447"/>
    </row>
    <row r="130" spans="1:12" ht="12.75" outlineLevel="1" x14ac:dyDescent="0.2">
      <c r="A130" s="432" t="str">
        <f t="shared" si="39"/>
        <v>257</v>
      </c>
      <c r="B130" s="433" t="s">
        <v>2530</v>
      </c>
      <c r="C130" s="433" t="s">
        <v>2531</v>
      </c>
      <c r="D130" s="438">
        <f>IF(VLOOKUP($A130,'hk2017'!$A:$G,1)=$A130,VLOOKUP($A130,'hk2017'!$A:$G,6),0)</f>
        <v>0</v>
      </c>
      <c r="E130" s="438">
        <f>IF(VLOOKUP($A130,'hk2017'!$A:$G,1)=$A130,VLOOKUP($A130,'hk2017'!$A:$G,7),0)</f>
        <v>0</v>
      </c>
      <c r="F130" s="438">
        <f>IF(VLOOKUP($A130,'hk2017'!$A:$H,1)=$A130,VLOOKUP($A130,'hk2017'!$A:$H,8),0)</f>
        <v>0</v>
      </c>
      <c r="G130" s="439">
        <f t="shared" si="40"/>
        <v>0</v>
      </c>
      <c r="H130" s="438">
        <f>IF(VLOOKUP($A130,'hk2016'!$A:$G,1)=$A130,VLOOKUP($A130,'hk2016'!$A:$G,6),0)</f>
        <v>0</v>
      </c>
      <c r="I130" s="438">
        <f>IF(VLOOKUP($A130,'hk2016'!$A:$G,1)=$A130,VLOOKUP($A130,'hk2016'!$A:$G,7),0)</f>
        <v>0</v>
      </c>
      <c r="J130" s="438">
        <f>IF(VLOOKUP($A130,'hk2016'!$A:$H,1)=$A130,VLOOKUP($A130,'hk2016'!$A:$H,8),0)</f>
        <v>0</v>
      </c>
      <c r="K130" s="440">
        <f t="shared" si="41"/>
        <v>0</v>
      </c>
      <c r="L130" s="447"/>
    </row>
    <row r="131" spans="1:12" ht="12.75" outlineLevel="1" x14ac:dyDescent="0.2">
      <c r="A131" s="432" t="str">
        <f t="shared" si="39"/>
        <v>259</v>
      </c>
      <c r="B131" s="433" t="s">
        <v>2532</v>
      </c>
      <c r="C131" s="433" t="s">
        <v>2533</v>
      </c>
      <c r="D131" s="438">
        <f>IF(VLOOKUP($A131,'hk2017'!$A:$G,1)=$A131,VLOOKUP($A131,'hk2017'!$A:$G,6),0)</f>
        <v>0</v>
      </c>
      <c r="E131" s="438">
        <f>IF(VLOOKUP($A131,'hk2017'!$A:$G,1)=$A131,VLOOKUP($A131,'hk2017'!$A:$G,7),0)</f>
        <v>0</v>
      </c>
      <c r="F131" s="438">
        <f>IF(VLOOKUP($A131,'hk2017'!$A:$H,1)=$A131,VLOOKUP($A131,'hk2017'!$A:$H,8),0)</f>
        <v>0</v>
      </c>
      <c r="G131" s="439">
        <f t="shared" si="40"/>
        <v>0</v>
      </c>
      <c r="H131" s="438">
        <f>IF(VLOOKUP($A131,'hk2016'!$A:$G,1)=$A131,VLOOKUP($A131,'hk2016'!$A:$G,6),0)</f>
        <v>0</v>
      </c>
      <c r="I131" s="438">
        <f>IF(VLOOKUP($A131,'hk2016'!$A:$G,1)=$A131,VLOOKUP($A131,'hk2016'!$A:$G,7),0)</f>
        <v>0</v>
      </c>
      <c r="J131" s="438">
        <f>IF(VLOOKUP($A131,'hk2016'!$A:$H,1)=$A131,VLOOKUP($A131,'hk2016'!$A:$H,8),0)</f>
        <v>0</v>
      </c>
      <c r="K131" s="440">
        <f t="shared" si="41"/>
        <v>0</v>
      </c>
      <c r="L131" s="447"/>
    </row>
    <row r="132" spans="1:12" ht="13.5" outlineLevel="1" thickBot="1" x14ac:dyDescent="0.25">
      <c r="A132" s="448"/>
      <c r="B132" s="449"/>
      <c r="C132" s="449"/>
      <c r="D132" s="442"/>
      <c r="E132" s="442"/>
      <c r="F132" s="442"/>
      <c r="G132" s="443"/>
      <c r="H132" s="442"/>
      <c r="I132" s="442"/>
      <c r="J132" s="442"/>
      <c r="K132" s="444"/>
      <c r="L132" s="447"/>
    </row>
    <row r="133" spans="1:12" ht="12.75" x14ac:dyDescent="0.2">
      <c r="A133" s="458" t="s">
        <v>1206</v>
      </c>
      <c r="B133" s="459"/>
      <c r="C133" s="460" t="s">
        <v>2534</v>
      </c>
      <c r="D133" s="429">
        <f t="shared" ref="D133:K133" si="42">SUM(D134)</f>
        <v>0</v>
      </c>
      <c r="E133" s="429">
        <f t="shared" si="42"/>
        <v>236304.58</v>
      </c>
      <c r="F133" s="429">
        <f t="shared" si="42"/>
        <v>236304.58</v>
      </c>
      <c r="G133" s="445">
        <f t="shared" si="42"/>
        <v>0</v>
      </c>
      <c r="H133" s="429">
        <f t="shared" si="42"/>
        <v>0</v>
      </c>
      <c r="I133" s="429">
        <f t="shared" si="42"/>
        <v>247891.89</v>
      </c>
      <c r="J133" s="429">
        <f t="shared" si="42"/>
        <v>247891.89</v>
      </c>
      <c r="K133" s="446">
        <f t="shared" si="42"/>
        <v>0</v>
      </c>
      <c r="L133" s="447"/>
    </row>
    <row r="134" spans="1:12" ht="12.75" outlineLevel="1" x14ac:dyDescent="0.2">
      <c r="A134" s="432" t="str">
        <f>LEFT(B134,3)</f>
        <v>261</v>
      </c>
      <c r="B134" s="433" t="s">
        <v>2535</v>
      </c>
      <c r="C134" s="433" t="s">
        <v>2536</v>
      </c>
      <c r="D134" s="438">
        <f>IF(VLOOKUP($A134,'hk2017'!$A:$G,1)=$A134,VLOOKUP($A134,'hk2017'!$A:$G,6),0)</f>
        <v>0</v>
      </c>
      <c r="E134" s="438">
        <f>IF(VLOOKUP($A134,'hk2017'!$A:$G,1)=$A134,VLOOKUP($A134,'hk2017'!$A:$G,7),0)</f>
        <v>236304.58</v>
      </c>
      <c r="F134" s="438">
        <f>IF(VLOOKUP($A134,'hk2017'!$A:$H,1)=$A134,VLOOKUP($A134,'hk2017'!$A:$H,8),0)</f>
        <v>236304.58</v>
      </c>
      <c r="G134" s="439">
        <f>SUM(D134+E134-F134)</f>
        <v>0</v>
      </c>
      <c r="H134" s="438">
        <f>IF(VLOOKUP($A134,'hk2016'!$A:$G,1)=$A134,VLOOKUP($A134,'hk2016'!$A:$G,6),0)</f>
        <v>0</v>
      </c>
      <c r="I134" s="438">
        <f>IF(VLOOKUP($A134,'hk2016'!$A:$G,1)=$A134,VLOOKUP($A134,'hk2016'!$A:$G,7),0)</f>
        <v>247891.89</v>
      </c>
      <c r="J134" s="438">
        <f>IF(VLOOKUP($A134,'hk2016'!$A:$H,1)=$A134,VLOOKUP($A134,'hk2016'!$A:$H,8),0)</f>
        <v>247891.89</v>
      </c>
      <c r="K134" s="440">
        <f>SUM(H134+I134-J134)</f>
        <v>0</v>
      </c>
      <c r="L134" s="447"/>
    </row>
    <row r="135" spans="1:12" ht="13.5" outlineLevel="1" thickBot="1" x14ac:dyDescent="0.25">
      <c r="A135" s="448"/>
      <c r="B135" s="449"/>
      <c r="C135" s="449"/>
      <c r="D135" s="442"/>
      <c r="E135" s="442"/>
      <c r="F135" s="442"/>
      <c r="G135" s="443"/>
      <c r="H135" s="442"/>
      <c r="I135" s="442"/>
      <c r="J135" s="442"/>
      <c r="K135" s="444"/>
      <c r="L135" s="447"/>
    </row>
    <row r="136" spans="1:12" x14ac:dyDescent="0.15">
      <c r="A136" s="458" t="s">
        <v>1207</v>
      </c>
      <c r="B136" s="459"/>
      <c r="C136" s="460" t="s">
        <v>2537</v>
      </c>
      <c r="D136" s="429">
        <f t="shared" ref="D136:K136" si="43">SUM(D137:D138)</f>
        <v>0</v>
      </c>
      <c r="E136" s="429">
        <f t="shared" si="43"/>
        <v>0</v>
      </c>
      <c r="F136" s="429">
        <f t="shared" si="43"/>
        <v>0</v>
      </c>
      <c r="G136" s="430">
        <f t="shared" si="43"/>
        <v>0</v>
      </c>
      <c r="H136" s="429">
        <f t="shared" si="43"/>
        <v>0</v>
      </c>
      <c r="I136" s="429">
        <f t="shared" si="43"/>
        <v>0</v>
      </c>
      <c r="J136" s="429">
        <f t="shared" si="43"/>
        <v>0</v>
      </c>
      <c r="K136" s="431">
        <f t="shared" si="43"/>
        <v>0</v>
      </c>
    </row>
    <row r="137" spans="1:12" outlineLevel="1" x14ac:dyDescent="0.15">
      <c r="A137" s="432" t="str">
        <f>LEFT(B137,3)</f>
        <v>291</v>
      </c>
      <c r="B137" s="433" t="s">
        <v>2538</v>
      </c>
      <c r="C137" s="433" t="s">
        <v>2539</v>
      </c>
      <c r="D137" s="438">
        <f>IF(VLOOKUP($A137,'hk2017'!$A:$G,1)=$A137,VLOOKUP($A137,'hk2017'!$A:$G,6),0)</f>
        <v>0</v>
      </c>
      <c r="E137" s="438">
        <f>IF(VLOOKUP($A137,'hk2017'!$A:$G,1)=$A137,VLOOKUP($A137,'hk2017'!$A:$G,7),0)</f>
        <v>0</v>
      </c>
      <c r="F137" s="438">
        <f>IF(VLOOKUP($A137,'hk2017'!$A:$H,1)=$A137,VLOOKUP($A137,'hk2017'!$A:$H,8),0)</f>
        <v>0</v>
      </c>
      <c r="G137" s="439">
        <f>SUM(D137+E137-F137)</f>
        <v>0</v>
      </c>
      <c r="H137" s="438">
        <f>IF(VLOOKUP($A137,'hk2016'!$A:$G,1)=$A137,VLOOKUP($A137,'hk2016'!$A:$G,6),0)</f>
        <v>0</v>
      </c>
      <c r="I137" s="438">
        <f>IF(VLOOKUP($A137,'hk2016'!$A:$G,1)=$A137,VLOOKUP($A137,'hk2016'!$A:$G,7),0)</f>
        <v>0</v>
      </c>
      <c r="J137" s="438">
        <f>IF(VLOOKUP($A137,'hk2016'!$A:$H,1)=$A137,VLOOKUP($A137,'hk2016'!$A:$H,8),0)</f>
        <v>0</v>
      </c>
      <c r="K137" s="440">
        <f>SUM(H137+I137-J137)</f>
        <v>0</v>
      </c>
    </row>
    <row r="138" spans="1:12" outlineLevel="1" x14ac:dyDescent="0.15">
      <c r="A138" s="454" t="s">
        <v>2540</v>
      </c>
      <c r="B138" s="433"/>
      <c r="C138" s="434" t="s">
        <v>2541</v>
      </c>
      <c r="D138" s="438">
        <f>IF(VLOOKUP($A138,'hk2017'!$A:$G,1)=$A138,VLOOKUP($A138,'hk2017'!$A:$G,6),0)</f>
        <v>0</v>
      </c>
      <c r="E138" s="438">
        <f>IF(VLOOKUP($A138,'hk2017'!$A:$G,1)=$A138,VLOOKUP($A138,'hk2017'!$A:$G,7),0)</f>
        <v>0</v>
      </c>
      <c r="F138" s="438">
        <f>IF(VLOOKUP($A138,'hk2017'!$A:$H,1)=$A138,VLOOKUP($A138,'hk2017'!$A:$H,8),0)</f>
        <v>0</v>
      </c>
      <c r="G138" s="439">
        <f>SUM(D138+E138-F138)</f>
        <v>0</v>
      </c>
      <c r="H138" s="438">
        <f>IF(VLOOKUP($A138,'hk2016'!$A:$G,1)=$A138,VLOOKUP($A138,'hk2016'!$A:$G,6),0)</f>
        <v>0</v>
      </c>
      <c r="I138" s="438">
        <f>IF(VLOOKUP($A138,'hk2016'!$A:$G,1)=$A138,VLOOKUP($A138,'hk2016'!$A:$G,7),0)</f>
        <v>0</v>
      </c>
      <c r="J138" s="438">
        <f>IF(VLOOKUP($A138,'hk2016'!$A:$H,1)=$A138,VLOOKUP($A138,'hk2016'!$A:$H,8),0)</f>
        <v>0</v>
      </c>
      <c r="K138" s="440">
        <f>SUM(H138+I138-J138)</f>
        <v>0</v>
      </c>
    </row>
    <row r="139" spans="1:12" ht="11.25" outlineLevel="1" thickBot="1" x14ac:dyDescent="0.2">
      <c r="A139" s="420"/>
      <c r="B139" s="433"/>
      <c r="C139" s="416"/>
      <c r="H139" s="464"/>
      <c r="I139" s="464"/>
      <c r="J139" s="464"/>
      <c r="K139" s="466"/>
    </row>
    <row r="140" spans="1:12" ht="12" thickBot="1" x14ac:dyDescent="0.25">
      <c r="A140" s="421" t="s">
        <v>2542</v>
      </c>
      <c r="B140" s="422"/>
      <c r="C140" s="422" t="s">
        <v>34</v>
      </c>
      <c r="D140" s="455">
        <f t="shared" ref="D140:K140" si="44">SUM(D141+D148+D156+D162+D170+D177+D185+D196+D207)</f>
        <v>-480441.70000000007</v>
      </c>
      <c r="E140" s="455">
        <f t="shared" si="44"/>
        <v>46432275.669999994</v>
      </c>
      <c r="F140" s="455">
        <f t="shared" si="44"/>
        <v>46705445.440000013</v>
      </c>
      <c r="G140" s="456">
        <f t="shared" si="44"/>
        <v>-753611.47000000172</v>
      </c>
      <c r="H140" s="455">
        <f t="shared" si="44"/>
        <v>-368653.08000000007</v>
      </c>
      <c r="I140" s="455">
        <f t="shared" si="44"/>
        <v>44410258.999999993</v>
      </c>
      <c r="J140" s="455">
        <f t="shared" si="44"/>
        <v>44522047.619999997</v>
      </c>
      <c r="K140" s="457">
        <f t="shared" si="44"/>
        <v>-480441.70000000129</v>
      </c>
    </row>
    <row r="141" spans="1:12" x14ac:dyDescent="0.15">
      <c r="A141" s="458" t="s">
        <v>1228</v>
      </c>
      <c r="B141" s="459"/>
      <c r="C141" s="460" t="s">
        <v>1612</v>
      </c>
      <c r="D141" s="429">
        <f t="shared" ref="D141:K141" si="45">SUM(D142:D147)</f>
        <v>1451815.77</v>
      </c>
      <c r="E141" s="429">
        <f t="shared" si="45"/>
        <v>17250642.550000001</v>
      </c>
      <c r="F141" s="429">
        <f t="shared" si="45"/>
        <v>17607804.810000002</v>
      </c>
      <c r="G141" s="445">
        <f t="shared" si="45"/>
        <v>1094653.5099999986</v>
      </c>
      <c r="H141" s="429">
        <f t="shared" si="45"/>
        <v>1011339.15</v>
      </c>
      <c r="I141" s="429">
        <f t="shared" si="45"/>
        <v>16750176.9</v>
      </c>
      <c r="J141" s="429">
        <f t="shared" si="45"/>
        <v>16309700.279999999</v>
      </c>
      <c r="K141" s="446">
        <f t="shared" si="45"/>
        <v>1451815.7699999984</v>
      </c>
    </row>
    <row r="142" spans="1:12" outlineLevel="1" x14ac:dyDescent="0.15">
      <c r="A142" s="432" t="str">
        <f>LEFT(B142,3)</f>
        <v>311</v>
      </c>
      <c r="B142" s="433" t="s">
        <v>2543</v>
      </c>
      <c r="C142" s="433" t="s">
        <v>2544</v>
      </c>
      <c r="D142" s="438">
        <f>IF(VLOOKUP($A142,'hk2017'!$A:$G,1)=$A142,VLOOKUP($A142,'hk2017'!$A:$G,6),0)</f>
        <v>1450970.57</v>
      </c>
      <c r="E142" s="438">
        <f>IF(VLOOKUP($A142,'hk2017'!$A:$G,1)=$A142,VLOOKUP($A142,'hk2017'!$A:$G,7),0)</f>
        <v>17183761.879999999</v>
      </c>
      <c r="F142" s="438">
        <f>IF(VLOOKUP($A142,'hk2017'!$A:$H,1)=$A142,VLOOKUP($A142,'hk2017'!$A:$H,8),0)</f>
        <v>17540374.140000001</v>
      </c>
      <c r="G142" s="439">
        <f t="shared" ref="G142:G147" si="46">SUM(D142+E142-F142)</f>
        <v>1094358.3099999987</v>
      </c>
      <c r="H142" s="438">
        <f>IF(VLOOKUP($A142,'hk2016'!$A:$G,1)=$A142,VLOOKUP($A142,'hk2016'!$A:$G,6),0)</f>
        <v>1001839.15</v>
      </c>
      <c r="I142" s="438">
        <f>IF(VLOOKUP($A142,'hk2016'!$A:$G,1)=$A142,VLOOKUP($A142,'hk2016'!$A:$G,7),0)</f>
        <v>16676903.52</v>
      </c>
      <c r="J142" s="438">
        <f>IF(VLOOKUP($A142,'hk2016'!$A:$H,1)=$A142,VLOOKUP($A142,'hk2016'!$A:$H,8),0)</f>
        <v>16227772.1</v>
      </c>
      <c r="K142" s="440">
        <f t="shared" ref="K142:K147" si="47">SUM(H142+I142-J142)</f>
        <v>1450970.5699999984</v>
      </c>
    </row>
    <row r="143" spans="1:12" outlineLevel="1" x14ac:dyDescent="0.15">
      <c r="A143" s="432" t="str">
        <f>LEFT(B143,3)</f>
        <v>312</v>
      </c>
      <c r="B143" s="433" t="s">
        <v>2545</v>
      </c>
      <c r="C143" s="433" t="s">
        <v>2546</v>
      </c>
      <c r="D143" s="438">
        <f>IF(VLOOKUP($A143,'hk2017'!$A:$G,1)=$A143,VLOOKUP($A143,'hk2017'!$A:$G,6),0)</f>
        <v>0</v>
      </c>
      <c r="E143" s="438">
        <f>IF(VLOOKUP($A143,'hk2017'!$A:$G,1)=$A143,VLOOKUP($A143,'hk2017'!$A:$G,7),0)</f>
        <v>0</v>
      </c>
      <c r="F143" s="438">
        <f>IF(VLOOKUP($A143,'hk2017'!$A:$H,1)=$A143,VLOOKUP($A143,'hk2017'!$A:$H,8),0)</f>
        <v>0</v>
      </c>
      <c r="G143" s="439">
        <f t="shared" si="46"/>
        <v>0</v>
      </c>
      <c r="H143" s="438">
        <f>IF(VLOOKUP($A143,'hk2016'!$A:$G,1)=$A143,VLOOKUP($A143,'hk2016'!$A:$G,6),0)</f>
        <v>0</v>
      </c>
      <c r="I143" s="438">
        <f>IF(VLOOKUP($A143,'hk2016'!$A:$G,1)=$A143,VLOOKUP($A143,'hk2016'!$A:$G,7),0)</f>
        <v>0</v>
      </c>
      <c r="J143" s="438">
        <f>IF(VLOOKUP($A143,'hk2016'!$A:$H,1)=$A143,VLOOKUP($A143,'hk2016'!$A:$H,8),0)</f>
        <v>0</v>
      </c>
      <c r="K143" s="440">
        <f t="shared" si="47"/>
        <v>0</v>
      </c>
    </row>
    <row r="144" spans="1:12" outlineLevel="1" x14ac:dyDescent="0.15">
      <c r="A144" s="432" t="str">
        <f>LEFT(B144,3)</f>
        <v>313</v>
      </c>
      <c r="B144" s="433" t="s">
        <v>2547</v>
      </c>
      <c r="C144" s="433" t="s">
        <v>2548</v>
      </c>
      <c r="D144" s="438">
        <f>IF(VLOOKUP($A144,'hk2017'!$A:$G,1)=$A144,VLOOKUP($A144,'hk2017'!$A:$G,6),0)</f>
        <v>0</v>
      </c>
      <c r="E144" s="438">
        <f>IF(VLOOKUP($A144,'hk2017'!$A:$G,1)=$A144,VLOOKUP($A144,'hk2017'!$A:$G,7),0)</f>
        <v>0</v>
      </c>
      <c r="F144" s="438">
        <f>IF(VLOOKUP($A144,'hk2017'!$A:$H,1)=$A144,VLOOKUP($A144,'hk2017'!$A:$H,8),0)</f>
        <v>0</v>
      </c>
      <c r="G144" s="439">
        <f t="shared" si="46"/>
        <v>0</v>
      </c>
      <c r="H144" s="438">
        <f>IF(VLOOKUP($A144,'hk2016'!$A:$G,1)=$A144,VLOOKUP($A144,'hk2016'!$A:$G,6),0)</f>
        <v>0</v>
      </c>
      <c r="I144" s="438">
        <f>IF(VLOOKUP($A144,'hk2016'!$A:$G,1)=$A144,VLOOKUP($A144,'hk2016'!$A:$G,7),0)</f>
        <v>0</v>
      </c>
      <c r="J144" s="438">
        <f>IF(VLOOKUP($A144,'hk2016'!$A:$H,1)=$A144,VLOOKUP($A144,'hk2016'!$A:$H,8),0)</f>
        <v>0</v>
      </c>
      <c r="K144" s="440">
        <f t="shared" si="47"/>
        <v>0</v>
      </c>
    </row>
    <row r="145" spans="1:12" outlineLevel="1" x14ac:dyDescent="0.15">
      <c r="A145" s="432" t="str">
        <f>LEFT(B145,3)</f>
        <v>314</v>
      </c>
      <c r="B145" s="433" t="s">
        <v>2549</v>
      </c>
      <c r="C145" s="433" t="s">
        <v>2550</v>
      </c>
      <c r="D145" s="438">
        <f>IF(VLOOKUP($A145,'hk2017'!$A:$G,1)=$A145,VLOOKUP($A145,'hk2017'!$A:$G,6),0)</f>
        <v>550</v>
      </c>
      <c r="E145" s="438">
        <f>IF(VLOOKUP($A145,'hk2017'!$A:$G,1)=$A145,VLOOKUP($A145,'hk2017'!$A:$G,7),0)</f>
        <v>66880.67</v>
      </c>
      <c r="F145" s="438">
        <f>IF(VLOOKUP($A145,'hk2017'!$A:$H,1)=$A145,VLOOKUP($A145,'hk2017'!$A:$H,8),0)</f>
        <v>67430.67</v>
      </c>
      <c r="G145" s="439">
        <f t="shared" si="46"/>
        <v>0</v>
      </c>
      <c r="H145" s="438">
        <f>IF(VLOOKUP($A145,'hk2016'!$A:$G,1)=$A145,VLOOKUP($A145,'hk2016'!$A:$G,6),0)</f>
        <v>9500</v>
      </c>
      <c r="I145" s="438">
        <f>IF(VLOOKUP($A145,'hk2016'!$A:$G,1)=$A145,VLOOKUP($A145,'hk2016'!$A:$G,7),0)</f>
        <v>72209.83</v>
      </c>
      <c r="J145" s="438">
        <f>IF(VLOOKUP($A145,'hk2016'!$A:$H,1)=$A145,VLOOKUP($A145,'hk2016'!$A:$H,8),0)</f>
        <v>81159.83</v>
      </c>
      <c r="K145" s="440">
        <f t="shared" si="47"/>
        <v>550</v>
      </c>
    </row>
    <row r="146" spans="1:12" outlineLevel="1" x14ac:dyDescent="0.15">
      <c r="A146" s="432" t="str">
        <f>LEFT(B146,3)</f>
        <v>315</v>
      </c>
      <c r="B146" s="433" t="s">
        <v>2551</v>
      </c>
      <c r="C146" s="433" t="s">
        <v>2552</v>
      </c>
      <c r="D146" s="438">
        <f>IF(VLOOKUP($A146,'hk2017'!$A:$G,1)=$A146,VLOOKUP($A146,'hk2017'!$A:$G,6),0)</f>
        <v>295.2</v>
      </c>
      <c r="E146" s="438">
        <f>IF(VLOOKUP($A146,'hk2017'!$A:$G,1)=$A146,VLOOKUP($A146,'hk2017'!$A:$G,7),0)</f>
        <v>0</v>
      </c>
      <c r="F146" s="438">
        <f>IF(VLOOKUP($A146,'hk2017'!$A:$H,1)=$A146,VLOOKUP($A146,'hk2017'!$A:$H,8),0)</f>
        <v>0</v>
      </c>
      <c r="G146" s="439">
        <f t="shared" si="46"/>
        <v>295.2</v>
      </c>
      <c r="H146" s="438">
        <f>IF(VLOOKUP($A146,'hk2016'!$A:$G,1)=$A146,VLOOKUP($A146,'hk2016'!$A:$G,6),0)</f>
        <v>0</v>
      </c>
      <c r="I146" s="438">
        <f>IF(VLOOKUP($A146,'hk2016'!$A:$G,1)=$A146,VLOOKUP($A146,'hk2016'!$A:$G,7),0)</f>
        <v>1063.55</v>
      </c>
      <c r="J146" s="438">
        <f>IF(VLOOKUP($A146,'hk2016'!$A:$H,1)=$A146,VLOOKUP($A146,'hk2016'!$A:$H,8),0)</f>
        <v>768.35</v>
      </c>
      <c r="K146" s="440">
        <f t="shared" si="47"/>
        <v>295.19999999999993</v>
      </c>
    </row>
    <row r="147" spans="1:12" ht="11.25" outlineLevel="1" thickBot="1" x14ac:dyDescent="0.2">
      <c r="A147" s="470" t="s">
        <v>487</v>
      </c>
      <c r="B147" s="449"/>
      <c r="C147" s="433" t="s">
        <v>2552</v>
      </c>
      <c r="D147" s="438">
        <f>IF(VLOOKUP($A147,'hk2017'!$A:$G,1)=$A147,VLOOKUP($A147,'hk2017'!$A:$G,6),0)</f>
        <v>0</v>
      </c>
      <c r="E147" s="438">
        <f>IF(VLOOKUP($A147,'hk2017'!$A:$G,1)=$A147,VLOOKUP($A147,'hk2017'!$A:$G,7),0)</f>
        <v>0</v>
      </c>
      <c r="F147" s="438">
        <f>IF(VLOOKUP($A147,'hk2017'!$A:$H,1)=$A147,VLOOKUP($A147,'hk2017'!$A:$H,8),0)</f>
        <v>0</v>
      </c>
      <c r="G147" s="439">
        <f t="shared" si="46"/>
        <v>0</v>
      </c>
      <c r="H147" s="438">
        <f>IF(VLOOKUP($A147,'hk2016'!$A:$G,1)=$A147,VLOOKUP($A147,'hk2016'!$A:$G,6),0)</f>
        <v>0</v>
      </c>
      <c r="I147" s="438">
        <f>IF(VLOOKUP($A147,'hk2016'!$A:$G,1)=$A147,VLOOKUP($A147,'hk2016'!$A:$G,7),0)</f>
        <v>0</v>
      </c>
      <c r="J147" s="438">
        <f>IF(VLOOKUP($A147,'hk2016'!$A:$H,1)=$A147,VLOOKUP($A147,'hk2016'!$A:$H,8),0)</f>
        <v>0</v>
      </c>
      <c r="K147" s="440">
        <f t="shared" si="47"/>
        <v>0</v>
      </c>
    </row>
    <row r="148" spans="1:12" ht="12.75" x14ac:dyDescent="0.2">
      <c r="A148" s="458" t="s">
        <v>1227</v>
      </c>
      <c r="B148" s="459"/>
      <c r="C148" s="460" t="s">
        <v>2553</v>
      </c>
      <c r="D148" s="429">
        <f t="shared" ref="D148:K148" si="48">SUM(D149:D155)</f>
        <v>-1822023.35</v>
      </c>
      <c r="E148" s="429">
        <f t="shared" si="48"/>
        <v>13137624.42</v>
      </c>
      <c r="F148" s="429">
        <f t="shared" si="48"/>
        <v>13083134.58</v>
      </c>
      <c r="G148" s="445">
        <f t="shared" si="48"/>
        <v>-1767533.5100000002</v>
      </c>
      <c r="H148" s="429">
        <f t="shared" si="48"/>
        <v>-1215372.3400000001</v>
      </c>
      <c r="I148" s="429">
        <f t="shared" si="48"/>
        <v>11974936.850000001</v>
      </c>
      <c r="J148" s="429">
        <f t="shared" si="48"/>
        <v>12581587.860000001</v>
      </c>
      <c r="K148" s="446">
        <f t="shared" si="48"/>
        <v>-1822023.3499999996</v>
      </c>
      <c r="L148" s="447"/>
    </row>
    <row r="149" spans="1:12" ht="12.75" outlineLevel="1" x14ac:dyDescent="0.2">
      <c r="A149" s="432" t="str">
        <f t="shared" ref="A149:A154" si="49">LEFT(B149,3)</f>
        <v>321</v>
      </c>
      <c r="B149" s="433" t="s">
        <v>2554</v>
      </c>
      <c r="C149" s="433" t="s">
        <v>2555</v>
      </c>
      <c r="D149" s="438">
        <f>IF(VLOOKUP($A149,'hk2017'!$A:$G,1)=$A149,VLOOKUP($A149,'hk2017'!$A:$G,6),0)</f>
        <v>-1714048.1</v>
      </c>
      <c r="E149" s="438">
        <f>IF(VLOOKUP($A149,'hk2017'!$A:$G,1)=$A149,VLOOKUP($A149,'hk2017'!$A:$G,7),0)</f>
        <v>12834708.84</v>
      </c>
      <c r="F149" s="438">
        <f>IF(VLOOKUP($A149,'hk2017'!$A:$H,1)=$A149,VLOOKUP($A149,'hk2017'!$A:$H,8),0)</f>
        <v>12754259.810000001</v>
      </c>
      <c r="G149" s="439">
        <f t="shared" ref="G149:G155" si="50">SUM(D149+E149-F149)</f>
        <v>-1633599.0700000003</v>
      </c>
      <c r="H149" s="438">
        <f>IF(VLOOKUP($A149,'hk2016'!$A:$G,1)=$A149,VLOOKUP($A149,'hk2016'!$A:$G,6),0)</f>
        <v>-1060675.8</v>
      </c>
      <c r="I149" s="438">
        <f>IF(VLOOKUP($A149,'hk2016'!$A:$G,1)=$A149,VLOOKUP($A149,'hk2016'!$A:$G,7),0)</f>
        <v>11742066.890000001</v>
      </c>
      <c r="J149" s="438">
        <f>IF(VLOOKUP($A149,'hk2016'!$A:$H,1)=$A149,VLOOKUP($A149,'hk2016'!$A:$H,8),0)</f>
        <v>12395439.189999999</v>
      </c>
      <c r="K149" s="440">
        <f t="shared" ref="K149:K155" si="51">SUM(H149+I149-J149)</f>
        <v>-1714048.0999999996</v>
      </c>
      <c r="L149" s="447"/>
    </row>
    <row r="150" spans="1:12" ht="12.75" outlineLevel="1" x14ac:dyDescent="0.2">
      <c r="A150" s="432" t="str">
        <f t="shared" si="49"/>
        <v>322</v>
      </c>
      <c r="B150" s="433" t="s">
        <v>2556</v>
      </c>
      <c r="C150" s="433" t="s">
        <v>2557</v>
      </c>
      <c r="D150" s="438">
        <f>IF(VLOOKUP($A150,'hk2017'!$A:$G,1)=$A150,VLOOKUP($A150,'hk2017'!$A:$G,6),0)</f>
        <v>0</v>
      </c>
      <c r="E150" s="438">
        <f>IF(VLOOKUP($A150,'hk2017'!$A:$G,1)=$A150,VLOOKUP($A150,'hk2017'!$A:$G,7),0)</f>
        <v>0</v>
      </c>
      <c r="F150" s="438">
        <f>IF(VLOOKUP($A150,'hk2017'!$A:$H,1)=$A150,VLOOKUP($A150,'hk2017'!$A:$H,8),0)</f>
        <v>0</v>
      </c>
      <c r="G150" s="439">
        <f t="shared" si="50"/>
        <v>0</v>
      </c>
      <c r="H150" s="438">
        <f>IF(VLOOKUP($A150,'hk2016'!$A:$G,1)=$A150,VLOOKUP($A150,'hk2016'!$A:$G,6),0)</f>
        <v>0</v>
      </c>
      <c r="I150" s="438">
        <f>IF(VLOOKUP($A150,'hk2016'!$A:$G,1)=$A150,VLOOKUP($A150,'hk2016'!$A:$G,7),0)</f>
        <v>0</v>
      </c>
      <c r="J150" s="438">
        <f>IF(VLOOKUP($A150,'hk2016'!$A:$H,1)=$A150,VLOOKUP($A150,'hk2016'!$A:$H,8),0)</f>
        <v>0</v>
      </c>
      <c r="K150" s="440">
        <f t="shared" si="51"/>
        <v>0</v>
      </c>
      <c r="L150" s="447"/>
    </row>
    <row r="151" spans="1:12" ht="12.75" outlineLevel="1" x14ac:dyDescent="0.2">
      <c r="A151" s="432" t="str">
        <f t="shared" si="49"/>
        <v>323</v>
      </c>
      <c r="B151" s="433" t="s">
        <v>2558</v>
      </c>
      <c r="C151" s="433" t="s">
        <v>2559</v>
      </c>
      <c r="D151" s="438">
        <f>IF(VLOOKUP($A151,'hk2017'!$A:$G,1)=$A151,VLOOKUP($A151,'hk2017'!$A:$G,6),0)</f>
        <v>-127137.66</v>
      </c>
      <c r="E151" s="438">
        <f>IF(VLOOKUP($A151,'hk2017'!$A:$G,1)=$A151,VLOOKUP($A151,'hk2017'!$A:$G,7),0)</f>
        <v>127137.66</v>
      </c>
      <c r="F151" s="438">
        <f>IF(VLOOKUP($A151,'hk2017'!$A:$H,1)=$A151,VLOOKUP($A151,'hk2017'!$A:$H,8),0)</f>
        <v>131778.42000000001</v>
      </c>
      <c r="G151" s="439">
        <f t="shared" si="50"/>
        <v>-131778.42000000001</v>
      </c>
      <c r="H151" s="438">
        <f>IF(VLOOKUP($A151,'hk2016'!$A:$G,1)=$A151,VLOOKUP($A151,'hk2016'!$A:$G,6),0)</f>
        <v>-110264.25</v>
      </c>
      <c r="I151" s="438">
        <f>IF(VLOOKUP($A151,'hk2016'!$A:$G,1)=$A151,VLOOKUP($A151,'hk2016'!$A:$G,7),0)</f>
        <v>110264.25</v>
      </c>
      <c r="J151" s="438">
        <f>IF(VLOOKUP($A151,'hk2016'!$A:$H,1)=$A151,VLOOKUP($A151,'hk2016'!$A:$H,8),0)</f>
        <v>127137.66</v>
      </c>
      <c r="K151" s="440">
        <f t="shared" si="51"/>
        <v>-127137.66</v>
      </c>
      <c r="L151" s="447"/>
    </row>
    <row r="152" spans="1:12" ht="12.75" outlineLevel="1" x14ac:dyDescent="0.2">
      <c r="A152" s="432" t="str">
        <f t="shared" si="49"/>
        <v>324</v>
      </c>
      <c r="B152" s="433" t="s">
        <v>2560</v>
      </c>
      <c r="C152" s="433" t="s">
        <v>2561</v>
      </c>
      <c r="D152" s="438">
        <f>IF(VLOOKUP($A152,'hk2017'!$A:$G,1)=$A152,VLOOKUP($A152,'hk2017'!$A:$G,6),0)</f>
        <v>0</v>
      </c>
      <c r="E152" s="438">
        <f>IF(VLOOKUP($A152,'hk2017'!$A:$G,1)=$A152,VLOOKUP($A152,'hk2017'!$A:$G,7),0)</f>
        <v>99980</v>
      </c>
      <c r="F152" s="438">
        <f>IF(VLOOKUP($A152,'hk2017'!$A:$H,1)=$A152,VLOOKUP($A152,'hk2017'!$A:$H,8),0)</f>
        <v>99980</v>
      </c>
      <c r="G152" s="439">
        <f t="shared" si="50"/>
        <v>0</v>
      </c>
      <c r="H152" s="438">
        <f>IF(VLOOKUP($A152,'hk2016'!$A:$G,1)=$A152,VLOOKUP($A152,'hk2016'!$A:$G,6),0)</f>
        <v>-3381.65</v>
      </c>
      <c r="I152" s="438">
        <f>IF(VLOOKUP($A152,'hk2016'!$A:$G,1)=$A152,VLOOKUP($A152,'hk2016'!$A:$G,7),0)</f>
        <v>3881.65</v>
      </c>
      <c r="J152" s="438">
        <f>IF(VLOOKUP($A152,'hk2016'!$A:$H,1)=$A152,VLOOKUP($A152,'hk2016'!$A:$H,8),0)</f>
        <v>500</v>
      </c>
      <c r="K152" s="440">
        <f t="shared" si="51"/>
        <v>0</v>
      </c>
      <c r="L152" s="447"/>
    </row>
    <row r="153" spans="1:12" ht="12.75" outlineLevel="1" x14ac:dyDescent="0.2">
      <c r="A153" s="432" t="str">
        <f t="shared" si="49"/>
        <v>325</v>
      </c>
      <c r="B153" s="433" t="s">
        <v>2562</v>
      </c>
      <c r="C153" s="433" t="s">
        <v>2563</v>
      </c>
      <c r="D153" s="438">
        <f>IF(VLOOKUP($A153,'hk2017'!$A:$G,1)=$A153,VLOOKUP($A153,'hk2017'!$A:$G,6),0)</f>
        <v>30716.959999999999</v>
      </c>
      <c r="E153" s="438">
        <f>IF(VLOOKUP($A153,'hk2017'!$A:$G,1)=$A153,VLOOKUP($A153,'hk2017'!$A:$G,7),0)</f>
        <v>64221.37</v>
      </c>
      <c r="F153" s="438">
        <f>IF(VLOOKUP($A153,'hk2017'!$A:$H,1)=$A153,VLOOKUP($A153,'hk2017'!$A:$H,8),0)</f>
        <v>95671.32</v>
      </c>
      <c r="G153" s="439">
        <f t="shared" si="50"/>
        <v>-732.99000000000524</v>
      </c>
      <c r="H153" s="438">
        <f>IF(VLOOKUP($A153,'hk2016'!$A:$G,1)=$A153,VLOOKUP($A153,'hk2016'!$A:$G,6),0)</f>
        <v>-1982.29</v>
      </c>
      <c r="I153" s="438">
        <f>IF(VLOOKUP($A153,'hk2016'!$A:$G,1)=$A153,VLOOKUP($A153,'hk2016'!$A:$G,7),0)</f>
        <v>79655.710000000006</v>
      </c>
      <c r="J153" s="438">
        <f>IF(VLOOKUP($A153,'hk2016'!$A:$H,1)=$A153,VLOOKUP($A153,'hk2016'!$A:$H,8),0)</f>
        <v>46956.46</v>
      </c>
      <c r="K153" s="440">
        <f t="shared" si="51"/>
        <v>30716.960000000014</v>
      </c>
      <c r="L153" s="447"/>
    </row>
    <row r="154" spans="1:12" ht="12.75" outlineLevel="1" x14ac:dyDescent="0.2">
      <c r="A154" s="432" t="str">
        <f t="shared" si="49"/>
        <v>326</v>
      </c>
      <c r="B154" s="433" t="s">
        <v>2564</v>
      </c>
      <c r="C154" s="433" t="s">
        <v>2565</v>
      </c>
      <c r="D154" s="438">
        <f>IF(VLOOKUP($A154,'hk2017'!$A:$G,1)=$A154,VLOOKUP($A154,'hk2017'!$A:$G,6),0)</f>
        <v>-11554.55</v>
      </c>
      <c r="E154" s="438">
        <f>IF(VLOOKUP($A154,'hk2017'!$A:$G,1)=$A154,VLOOKUP($A154,'hk2017'!$A:$G,7),0)</f>
        <v>11576.55</v>
      </c>
      <c r="F154" s="438">
        <f>IF(VLOOKUP($A154,'hk2017'!$A:$H,1)=$A154,VLOOKUP($A154,'hk2017'!$A:$H,8),0)</f>
        <v>1445.03</v>
      </c>
      <c r="G154" s="439">
        <f t="shared" si="50"/>
        <v>-1423.03</v>
      </c>
      <c r="H154" s="438">
        <f>IF(VLOOKUP($A154,'hk2016'!$A:$G,1)=$A154,VLOOKUP($A154,'hk2016'!$A:$G,6),0)</f>
        <v>-39068.35</v>
      </c>
      <c r="I154" s="438">
        <f>IF(VLOOKUP($A154,'hk2016'!$A:$G,1)=$A154,VLOOKUP($A154,'hk2016'!$A:$G,7),0)</f>
        <v>39068.35</v>
      </c>
      <c r="J154" s="438">
        <f>IF(VLOOKUP($A154,'hk2016'!$A:$H,1)=$A154,VLOOKUP($A154,'hk2016'!$A:$H,8),0)</f>
        <v>11554.55</v>
      </c>
      <c r="K154" s="440">
        <f t="shared" si="51"/>
        <v>-11554.55</v>
      </c>
      <c r="L154" s="447"/>
    </row>
    <row r="155" spans="1:12" ht="13.5" outlineLevel="1" thickBot="1" x14ac:dyDescent="0.25">
      <c r="A155" s="454" t="s">
        <v>2566</v>
      </c>
      <c r="B155" s="449"/>
      <c r="C155" s="434" t="s">
        <v>2567</v>
      </c>
      <c r="D155" s="438">
        <f>IF(VLOOKUP($A155,'hk2017'!$A:$G,1)=$A155,VLOOKUP($A155,'hk2017'!$A:$G,6),0)</f>
        <v>0</v>
      </c>
      <c r="E155" s="438">
        <f>IF(VLOOKUP($A155,'hk2017'!$A:$G,1)=$A155,VLOOKUP($A155,'hk2017'!$A:$G,7),0)</f>
        <v>0</v>
      </c>
      <c r="F155" s="438">
        <f>IF(VLOOKUP($A155,'hk2017'!$A:$H,1)=$A155,VLOOKUP($A155,'hk2017'!$A:$H,8),0)</f>
        <v>0</v>
      </c>
      <c r="G155" s="439">
        <f t="shared" si="50"/>
        <v>0</v>
      </c>
      <c r="H155" s="438">
        <f>IF(VLOOKUP($A155,'hk2016'!$A:$G,1)=$A155,VLOOKUP($A155,'hk2016'!$A:$G,6),0)</f>
        <v>0</v>
      </c>
      <c r="I155" s="438">
        <f>IF(VLOOKUP($A155,'hk2016'!$A:$G,1)=$A155,VLOOKUP($A155,'hk2016'!$A:$G,7),0)</f>
        <v>0</v>
      </c>
      <c r="J155" s="438">
        <f>IF(VLOOKUP($A155,'hk2016'!$A:$H,1)=$A155,VLOOKUP($A155,'hk2016'!$A:$H,8),0)</f>
        <v>0</v>
      </c>
      <c r="K155" s="440">
        <f t="shared" si="51"/>
        <v>0</v>
      </c>
      <c r="L155" s="447"/>
    </row>
    <row r="156" spans="1:12" ht="12.75" x14ac:dyDescent="0.2">
      <c r="A156" s="458" t="s">
        <v>2058</v>
      </c>
      <c r="B156" s="459"/>
      <c r="C156" s="460" t="s">
        <v>2568</v>
      </c>
      <c r="D156" s="429">
        <f t="shared" ref="D156:K156" si="52">SUM(D157:D161)</f>
        <v>-126131.72</v>
      </c>
      <c r="E156" s="429">
        <f t="shared" si="52"/>
        <v>4253410.0199999996</v>
      </c>
      <c r="F156" s="429">
        <f t="shared" si="52"/>
        <v>4266069.7300000004</v>
      </c>
      <c r="G156" s="445">
        <f t="shared" si="52"/>
        <v>-138791.43000000014</v>
      </c>
      <c r="H156" s="429">
        <f t="shared" si="52"/>
        <v>-93521.41</v>
      </c>
      <c r="I156" s="429">
        <f t="shared" si="52"/>
        <v>3880670.4800000004</v>
      </c>
      <c r="J156" s="429">
        <f t="shared" si="52"/>
        <v>3913280.7899999996</v>
      </c>
      <c r="K156" s="446">
        <f t="shared" si="52"/>
        <v>-126131.71999999956</v>
      </c>
      <c r="L156" s="447"/>
    </row>
    <row r="157" spans="1:12" ht="12.75" outlineLevel="1" x14ac:dyDescent="0.2">
      <c r="A157" s="432" t="str">
        <f>LEFT(B157,3)</f>
        <v>331</v>
      </c>
      <c r="B157" s="433" t="s">
        <v>2569</v>
      </c>
      <c r="C157" s="433" t="s">
        <v>2570</v>
      </c>
      <c r="D157" s="438">
        <f>IF(VLOOKUP($A157,'hk2017'!$A:$G,1)=$A157,VLOOKUP($A157,'hk2017'!$A:$G,6),0)</f>
        <v>-99.23</v>
      </c>
      <c r="E157" s="438">
        <f>IF(VLOOKUP($A157,'hk2017'!$A:$G,1)=$A157,VLOOKUP($A157,'hk2017'!$A:$G,7),0)</f>
        <v>2716656.54</v>
      </c>
      <c r="F157" s="438">
        <f>IF(VLOOKUP($A157,'hk2017'!$A:$H,1)=$A157,VLOOKUP($A157,'hk2017'!$A:$H,8),0)</f>
        <v>2717269.37</v>
      </c>
      <c r="G157" s="439">
        <f>SUM(D157+E157-F157)</f>
        <v>-712.06000000005588</v>
      </c>
      <c r="H157" s="438">
        <f>IF(VLOOKUP($A157,'hk2016'!$A:$G,1)=$A157,VLOOKUP($A157,'hk2016'!$A:$G,6),0)</f>
        <v>-26.78</v>
      </c>
      <c r="I157" s="438">
        <f>IF(VLOOKUP($A157,'hk2016'!$A:$G,1)=$A157,VLOOKUP($A157,'hk2016'!$A:$G,7),0)</f>
        <v>2500289.9900000002</v>
      </c>
      <c r="J157" s="438">
        <f>IF(VLOOKUP($A157,'hk2016'!$A:$H,1)=$A157,VLOOKUP($A157,'hk2016'!$A:$H,8),0)</f>
        <v>2500362.44</v>
      </c>
      <c r="K157" s="440">
        <f>SUM(H157+I157-J157)</f>
        <v>-99.229999999515712</v>
      </c>
      <c r="L157" s="447"/>
    </row>
    <row r="158" spans="1:12" ht="12.75" outlineLevel="1" x14ac:dyDescent="0.2">
      <c r="A158" s="432" t="str">
        <f>LEFT(B158,3)</f>
        <v>333</v>
      </c>
      <c r="B158" s="433" t="s">
        <v>2571</v>
      </c>
      <c r="C158" s="433" t="s">
        <v>2572</v>
      </c>
      <c r="D158" s="438">
        <f>IF(VLOOKUP($A158,'hk2017'!$A:$G,1)=$A158,VLOOKUP($A158,'hk2017'!$A:$G,6),0)</f>
        <v>-4741.9799999999996</v>
      </c>
      <c r="E158" s="438">
        <f>IF(VLOOKUP($A158,'hk2017'!$A:$G,1)=$A158,VLOOKUP($A158,'hk2017'!$A:$G,7),0)</f>
        <v>106146.11</v>
      </c>
      <c r="F158" s="438">
        <f>IF(VLOOKUP($A158,'hk2017'!$A:$H,1)=$A158,VLOOKUP($A158,'hk2017'!$A:$H,8),0)</f>
        <v>107916.37</v>
      </c>
      <c r="G158" s="439">
        <f>SUM(D158+E158-F158)</f>
        <v>-6512.2399999999907</v>
      </c>
      <c r="H158" s="438">
        <f>IF(VLOOKUP($A158,'hk2016'!$A:$G,1)=$A158,VLOOKUP($A158,'hk2016'!$A:$G,6),0)</f>
        <v>-3270.3</v>
      </c>
      <c r="I158" s="438">
        <f>IF(VLOOKUP($A158,'hk2016'!$A:$G,1)=$A158,VLOOKUP($A158,'hk2016'!$A:$G,7),0)</f>
        <v>94292.08</v>
      </c>
      <c r="J158" s="438">
        <f>IF(VLOOKUP($A158,'hk2016'!$A:$H,1)=$A158,VLOOKUP($A158,'hk2016'!$A:$H,8),0)</f>
        <v>95763.76</v>
      </c>
      <c r="K158" s="440">
        <f>SUM(H158+I158-J158)</f>
        <v>-4741.9799999999959</v>
      </c>
      <c r="L158" s="447"/>
    </row>
    <row r="159" spans="1:12" ht="12.75" outlineLevel="1" x14ac:dyDescent="0.2">
      <c r="A159" s="432" t="str">
        <f>LEFT(B159,3)</f>
        <v>335</v>
      </c>
      <c r="B159" s="433" t="s">
        <v>2573</v>
      </c>
      <c r="C159" s="433" t="s">
        <v>2574</v>
      </c>
      <c r="D159" s="438">
        <f>IF(VLOOKUP($A159,'hk2017'!$A:$G,1)=$A159,VLOOKUP($A159,'hk2017'!$A:$G,6),0)</f>
        <v>-133.19999999999999</v>
      </c>
      <c r="E159" s="438">
        <f>IF(VLOOKUP($A159,'hk2017'!$A:$G,1)=$A159,VLOOKUP($A159,'hk2017'!$A:$G,7),0)</f>
        <v>50701.06</v>
      </c>
      <c r="F159" s="438">
        <f>IF(VLOOKUP($A159,'hk2017'!$A:$H,1)=$A159,VLOOKUP($A159,'hk2017'!$A:$H,8),0)</f>
        <v>51071.63</v>
      </c>
      <c r="G159" s="439">
        <f>SUM(D159+E159-F159)</f>
        <v>-503.7699999999968</v>
      </c>
      <c r="H159" s="438">
        <f>IF(VLOOKUP($A159,'hk2016'!$A:$G,1)=$A159,VLOOKUP($A159,'hk2016'!$A:$G,6),0)</f>
        <v>5002.6899999999996</v>
      </c>
      <c r="I159" s="438">
        <f>IF(VLOOKUP($A159,'hk2016'!$A:$G,1)=$A159,VLOOKUP($A159,'hk2016'!$A:$G,7),0)</f>
        <v>47034.64</v>
      </c>
      <c r="J159" s="438">
        <f>IF(VLOOKUP($A159,'hk2016'!$A:$H,1)=$A159,VLOOKUP($A159,'hk2016'!$A:$H,8),0)</f>
        <v>52170.53</v>
      </c>
      <c r="K159" s="440">
        <f>SUM(H159+I159-J159)</f>
        <v>-133.19999999999709</v>
      </c>
      <c r="L159" s="447"/>
    </row>
    <row r="160" spans="1:12" ht="12.75" outlineLevel="1" x14ac:dyDescent="0.2">
      <c r="A160" s="432" t="str">
        <f>LEFT(B160,3)</f>
        <v>336</v>
      </c>
      <c r="B160" s="433" t="s">
        <v>2575</v>
      </c>
      <c r="C160" s="433" t="s">
        <v>2576</v>
      </c>
      <c r="D160" s="438">
        <f>IF(VLOOKUP($A160,'hk2017'!$A:$G,1)=$A160,VLOOKUP($A160,'hk2017'!$A:$G,6),0)</f>
        <v>-121157.31</v>
      </c>
      <c r="E160" s="438">
        <f>IF(VLOOKUP($A160,'hk2017'!$A:$G,1)=$A160,VLOOKUP($A160,'hk2017'!$A:$G,7),0)</f>
        <v>1379906.31</v>
      </c>
      <c r="F160" s="438">
        <f>IF(VLOOKUP($A160,'hk2017'!$A:$H,1)=$A160,VLOOKUP($A160,'hk2017'!$A:$H,8),0)</f>
        <v>1389812.36</v>
      </c>
      <c r="G160" s="439">
        <f>SUM(D160+E160-F160)</f>
        <v>-131063.3600000001</v>
      </c>
      <c r="H160" s="438">
        <f>IF(VLOOKUP($A160,'hk2016'!$A:$G,1)=$A160,VLOOKUP($A160,'hk2016'!$A:$G,6),0)</f>
        <v>-95227.02</v>
      </c>
      <c r="I160" s="438">
        <f>IF(VLOOKUP($A160,'hk2016'!$A:$G,1)=$A160,VLOOKUP($A160,'hk2016'!$A:$G,7),0)</f>
        <v>1239053.77</v>
      </c>
      <c r="J160" s="438">
        <f>IF(VLOOKUP($A160,'hk2016'!$A:$H,1)=$A160,VLOOKUP($A160,'hk2016'!$A:$H,8),0)</f>
        <v>1264984.06</v>
      </c>
      <c r="K160" s="440">
        <f>SUM(H160+I160-J160)</f>
        <v>-121157.31000000006</v>
      </c>
      <c r="L160" s="447"/>
    </row>
    <row r="161" spans="1:12" ht="13.5" outlineLevel="1" thickBot="1" x14ac:dyDescent="0.25">
      <c r="A161" s="448"/>
      <c r="B161" s="449"/>
      <c r="C161" s="449"/>
      <c r="D161" s="442"/>
      <c r="E161" s="442"/>
      <c r="F161" s="442"/>
      <c r="G161" s="443"/>
      <c r="H161" s="442"/>
      <c r="I161" s="442"/>
      <c r="J161" s="442"/>
      <c r="K161" s="444"/>
      <c r="L161" s="447"/>
    </row>
    <row r="162" spans="1:12" ht="12.75" x14ac:dyDescent="0.2">
      <c r="A162" s="458" t="s">
        <v>2060</v>
      </c>
      <c r="B162" s="459"/>
      <c r="C162" s="460" t="s">
        <v>2577</v>
      </c>
      <c r="D162" s="429">
        <f t="shared" ref="D162:K162" si="53">SUM(D163:D169)</f>
        <v>280586.38</v>
      </c>
      <c r="E162" s="429">
        <f t="shared" si="53"/>
        <v>7319448.6500000004</v>
      </c>
      <c r="F162" s="429">
        <f t="shared" si="53"/>
        <v>7315284.3399999999</v>
      </c>
      <c r="G162" s="445">
        <f t="shared" si="53"/>
        <v>284750.69000000047</v>
      </c>
      <c r="H162" s="429">
        <f t="shared" si="53"/>
        <v>132129.76</v>
      </c>
      <c r="I162" s="429">
        <f t="shared" si="53"/>
        <v>7254121.2000000002</v>
      </c>
      <c r="J162" s="429">
        <f t="shared" si="53"/>
        <v>7105664.5800000001</v>
      </c>
      <c r="K162" s="446">
        <f t="shared" si="53"/>
        <v>280586.37999999948</v>
      </c>
      <c r="L162" s="447"/>
    </row>
    <row r="163" spans="1:12" ht="12.75" outlineLevel="1" x14ac:dyDescent="0.2">
      <c r="A163" s="432" t="str">
        <f t="shared" ref="A163:A168" si="54">LEFT(B163,3)</f>
        <v>341</v>
      </c>
      <c r="B163" s="433" t="s">
        <v>2578</v>
      </c>
      <c r="C163" s="433" t="s">
        <v>2579</v>
      </c>
      <c r="D163" s="438">
        <f>IF(VLOOKUP($A163,'hk2017'!$A:$G,1)=$A163,VLOOKUP($A163,'hk2017'!$A:$G,6),0)</f>
        <v>60461</v>
      </c>
      <c r="E163" s="438">
        <f>IF(VLOOKUP($A163,'hk2017'!$A:$G,1)=$A163,VLOOKUP($A163,'hk2017'!$A:$G,7),0)</f>
        <v>117362.28</v>
      </c>
      <c r="F163" s="438">
        <f>IF(VLOOKUP($A163,'hk2017'!$A:$H,1)=$A163,VLOOKUP($A163,'hk2017'!$A:$H,8),0)</f>
        <v>185904.4</v>
      </c>
      <c r="G163" s="439">
        <f t="shared" ref="G163:G168" si="55">SUM(D163+E163-F163)</f>
        <v>-8081.1199999999953</v>
      </c>
      <c r="H163" s="438">
        <f>IF(VLOOKUP($A163,'hk2016'!$A:$G,1)=$A163,VLOOKUP($A163,'hk2016'!$A:$G,6),0)</f>
        <v>-31067.919999999998</v>
      </c>
      <c r="I163" s="438">
        <f>IF(VLOOKUP($A163,'hk2016'!$A:$G,1)=$A163,VLOOKUP($A163,'hk2016'!$A:$G,7),0)</f>
        <v>214479.88</v>
      </c>
      <c r="J163" s="438">
        <f>IF(VLOOKUP($A163,'hk2016'!$A:$H,1)=$A163,VLOOKUP($A163,'hk2016'!$A:$H,8),0)</f>
        <v>122950.96</v>
      </c>
      <c r="K163" s="440">
        <f t="shared" ref="K163:K168" si="56">SUM(H163+I163-J163)</f>
        <v>60461.000000000015</v>
      </c>
      <c r="L163" s="447"/>
    </row>
    <row r="164" spans="1:12" ht="12.75" outlineLevel="1" x14ac:dyDescent="0.2">
      <c r="A164" s="432" t="str">
        <f t="shared" si="54"/>
        <v>342</v>
      </c>
      <c r="B164" s="433" t="s">
        <v>2580</v>
      </c>
      <c r="C164" s="433" t="s">
        <v>2581</v>
      </c>
      <c r="D164" s="438">
        <f>IF(VLOOKUP($A164,'hk2017'!$A:$G,1)=$A164,VLOOKUP($A164,'hk2017'!$A:$G,6),0)</f>
        <v>-35562.300000000003</v>
      </c>
      <c r="E164" s="438">
        <f>IF(VLOOKUP($A164,'hk2017'!$A:$G,1)=$A164,VLOOKUP($A164,'hk2017'!$A:$G,7),0)</f>
        <v>379008.32</v>
      </c>
      <c r="F164" s="438">
        <f>IF(VLOOKUP($A164,'hk2017'!$A:$H,1)=$A164,VLOOKUP($A164,'hk2017'!$A:$H,8),0)</f>
        <v>381907.29</v>
      </c>
      <c r="G164" s="439">
        <f t="shared" si="55"/>
        <v>-38461.26999999996</v>
      </c>
      <c r="H164" s="438">
        <f>IF(VLOOKUP($A164,'hk2016'!$A:$G,1)=$A164,VLOOKUP($A164,'hk2016'!$A:$G,6),0)</f>
        <v>-27279.23</v>
      </c>
      <c r="I164" s="438">
        <f>IF(VLOOKUP($A164,'hk2016'!$A:$G,1)=$A164,VLOOKUP($A164,'hk2016'!$A:$G,7),0)</f>
        <v>343621.11</v>
      </c>
      <c r="J164" s="438">
        <f>IF(VLOOKUP($A164,'hk2016'!$A:$H,1)=$A164,VLOOKUP($A164,'hk2016'!$A:$H,8),0)</f>
        <v>351904.18</v>
      </c>
      <c r="K164" s="440">
        <f t="shared" si="56"/>
        <v>-35562.299999999988</v>
      </c>
      <c r="L164" s="447"/>
    </row>
    <row r="165" spans="1:12" ht="12.75" outlineLevel="1" x14ac:dyDescent="0.2">
      <c r="A165" s="432" t="str">
        <f t="shared" si="54"/>
        <v>343</v>
      </c>
      <c r="B165" s="433" t="s">
        <v>2582</v>
      </c>
      <c r="C165" s="433" t="s">
        <v>2583</v>
      </c>
      <c r="D165" s="438">
        <f>IF(VLOOKUP($A165,'hk2017'!$A:$G,1)=$A165,VLOOKUP($A165,'hk2017'!$A:$G,6),0)</f>
        <v>255507.19</v>
      </c>
      <c r="E165" s="438">
        <f>IF(VLOOKUP($A165,'hk2017'!$A:$G,1)=$A165,VLOOKUP($A165,'hk2017'!$A:$G,7),0)</f>
        <v>6807560.4800000004</v>
      </c>
      <c r="F165" s="438">
        <f>IF(VLOOKUP($A165,'hk2017'!$A:$H,1)=$A165,VLOOKUP($A165,'hk2017'!$A:$H,8),0)</f>
        <v>6731874.2300000004</v>
      </c>
      <c r="G165" s="439">
        <f t="shared" si="55"/>
        <v>331193.44000000041</v>
      </c>
      <c r="H165" s="438">
        <f>IF(VLOOKUP($A165,'hk2016'!$A:$G,1)=$A165,VLOOKUP($A165,'hk2016'!$A:$G,6),0)</f>
        <v>190394.75</v>
      </c>
      <c r="I165" s="438">
        <f>IF(VLOOKUP($A165,'hk2016'!$A:$G,1)=$A165,VLOOKUP($A165,'hk2016'!$A:$G,7),0)</f>
        <v>6680372.6399999997</v>
      </c>
      <c r="J165" s="438">
        <f>IF(VLOOKUP($A165,'hk2016'!$A:$H,1)=$A165,VLOOKUP($A165,'hk2016'!$A:$H,8),0)</f>
        <v>6615260.2000000002</v>
      </c>
      <c r="K165" s="440">
        <f t="shared" si="56"/>
        <v>255507.18999999948</v>
      </c>
      <c r="L165" s="447"/>
    </row>
    <row r="166" spans="1:12" ht="12.75" outlineLevel="1" x14ac:dyDescent="0.2">
      <c r="A166" s="432" t="str">
        <f t="shared" si="54"/>
        <v>345</v>
      </c>
      <c r="B166" s="433" t="s">
        <v>2584</v>
      </c>
      <c r="C166" s="433" t="s">
        <v>2585</v>
      </c>
      <c r="D166" s="438">
        <f>IF(VLOOKUP($A166,'hk2017'!$A:$G,1)=$A166,VLOOKUP($A166,'hk2017'!$A:$G,6),0)</f>
        <v>180.49</v>
      </c>
      <c r="E166" s="438">
        <f>IF(VLOOKUP($A166,'hk2017'!$A:$G,1)=$A166,VLOOKUP($A166,'hk2017'!$A:$G,7),0)</f>
        <v>15517.57</v>
      </c>
      <c r="F166" s="438">
        <f>IF(VLOOKUP($A166,'hk2017'!$A:$H,1)=$A166,VLOOKUP($A166,'hk2017'!$A:$H,8),0)</f>
        <v>15598.42</v>
      </c>
      <c r="G166" s="439">
        <f t="shared" si="55"/>
        <v>99.639999999999418</v>
      </c>
      <c r="H166" s="438">
        <f>IF(VLOOKUP($A166,'hk2016'!$A:$G,1)=$A166,VLOOKUP($A166,'hk2016'!$A:$G,6),0)</f>
        <v>82.16</v>
      </c>
      <c r="I166" s="438">
        <f>IF(VLOOKUP($A166,'hk2016'!$A:$G,1)=$A166,VLOOKUP($A166,'hk2016'!$A:$G,7),0)</f>
        <v>15647.57</v>
      </c>
      <c r="J166" s="438">
        <f>IF(VLOOKUP($A166,'hk2016'!$A:$H,1)=$A166,VLOOKUP($A166,'hk2016'!$A:$H,8),0)</f>
        <v>15549.24</v>
      </c>
      <c r="K166" s="440">
        <f t="shared" si="56"/>
        <v>180.48999999999978</v>
      </c>
      <c r="L166" s="447"/>
    </row>
    <row r="167" spans="1:12" ht="12.75" outlineLevel="1" x14ac:dyDescent="0.2">
      <c r="A167" s="432" t="str">
        <f t="shared" si="54"/>
        <v>346</v>
      </c>
      <c r="B167" s="433" t="s">
        <v>2586</v>
      </c>
      <c r="C167" s="433" t="s">
        <v>2587</v>
      </c>
      <c r="D167" s="438">
        <f>IF(VLOOKUP($A167,'hk2017'!$A:$G,1)=$A167,VLOOKUP($A167,'hk2017'!$A:$G,6),0)</f>
        <v>0</v>
      </c>
      <c r="E167" s="438">
        <f>IF(VLOOKUP($A167,'hk2017'!$A:$G,1)=$A167,VLOOKUP($A167,'hk2017'!$A:$G,7),0)</f>
        <v>0</v>
      </c>
      <c r="F167" s="438">
        <f>IF(VLOOKUP($A167,'hk2017'!$A:$H,1)=$A167,VLOOKUP($A167,'hk2017'!$A:$H,8),0)</f>
        <v>0</v>
      </c>
      <c r="G167" s="439">
        <f t="shared" si="55"/>
        <v>0</v>
      </c>
      <c r="H167" s="438">
        <f>IF(VLOOKUP($A167,'hk2016'!$A:$G,1)=$A167,VLOOKUP($A167,'hk2016'!$A:$G,6),0)</f>
        <v>0</v>
      </c>
      <c r="I167" s="438">
        <f>IF(VLOOKUP($A167,'hk2016'!$A:$G,1)=$A167,VLOOKUP($A167,'hk2016'!$A:$G,7),0)</f>
        <v>0</v>
      </c>
      <c r="J167" s="438">
        <f>IF(VLOOKUP($A167,'hk2016'!$A:$H,1)=$A167,VLOOKUP($A167,'hk2016'!$A:$H,8),0)</f>
        <v>0</v>
      </c>
      <c r="K167" s="440">
        <f t="shared" si="56"/>
        <v>0</v>
      </c>
      <c r="L167" s="447"/>
    </row>
    <row r="168" spans="1:12" ht="12.75" outlineLevel="1" x14ac:dyDescent="0.2">
      <c r="A168" s="432" t="str">
        <f t="shared" si="54"/>
        <v>347</v>
      </c>
      <c r="B168" s="433" t="s">
        <v>2588</v>
      </c>
      <c r="C168" s="433" t="s">
        <v>2589</v>
      </c>
      <c r="D168" s="438">
        <f>IF(VLOOKUP($A168,'hk2017'!$A:$G,1)=$A168,VLOOKUP($A168,'hk2017'!$A:$G,6),0)</f>
        <v>0</v>
      </c>
      <c r="E168" s="438">
        <f>IF(VLOOKUP($A168,'hk2017'!$A:$G,1)=$A168,VLOOKUP($A168,'hk2017'!$A:$G,7),0)</f>
        <v>0</v>
      </c>
      <c r="F168" s="438">
        <f>IF(VLOOKUP($A168,'hk2017'!$A:$H,1)=$A168,VLOOKUP($A168,'hk2017'!$A:$H,8),0)</f>
        <v>0</v>
      </c>
      <c r="G168" s="439">
        <f t="shared" si="55"/>
        <v>0</v>
      </c>
      <c r="H168" s="438">
        <f>IF(VLOOKUP($A168,'hk2016'!$A:$G,1)=$A168,VLOOKUP($A168,'hk2016'!$A:$G,6),0)</f>
        <v>0</v>
      </c>
      <c r="I168" s="438">
        <f>IF(VLOOKUP($A168,'hk2016'!$A:$G,1)=$A168,VLOOKUP($A168,'hk2016'!$A:$G,7),0)</f>
        <v>0</v>
      </c>
      <c r="J168" s="438">
        <f>IF(VLOOKUP($A168,'hk2016'!$A:$H,1)=$A168,VLOOKUP($A168,'hk2016'!$A:$H,8),0)</f>
        <v>0</v>
      </c>
      <c r="K168" s="440">
        <f t="shared" si="56"/>
        <v>0</v>
      </c>
      <c r="L168" s="447"/>
    </row>
    <row r="169" spans="1:12" ht="13.5" outlineLevel="1" thickBot="1" x14ac:dyDescent="0.25">
      <c r="A169" s="448"/>
      <c r="B169" s="449"/>
      <c r="C169" s="449"/>
      <c r="D169" s="442"/>
      <c r="E169" s="442"/>
      <c r="F169" s="442"/>
      <c r="G169" s="443"/>
      <c r="H169" s="442"/>
      <c r="I169" s="442"/>
      <c r="J169" s="442"/>
      <c r="K169" s="444"/>
      <c r="L169" s="447"/>
    </row>
    <row r="170" spans="1:12" ht="12.75" x14ac:dyDescent="0.2">
      <c r="A170" s="458" t="s">
        <v>2062</v>
      </c>
      <c r="B170" s="459"/>
      <c r="C170" s="460" t="s">
        <v>2590</v>
      </c>
      <c r="D170" s="429">
        <f t="shared" ref="D170:K170" si="57">SUM(D171:D176)</f>
        <v>72098.429999999993</v>
      </c>
      <c r="E170" s="429">
        <f t="shared" si="57"/>
        <v>519643.71</v>
      </c>
      <c r="F170" s="429">
        <f t="shared" si="57"/>
        <v>423561.9</v>
      </c>
      <c r="G170" s="445">
        <f t="shared" si="57"/>
        <v>168180.24</v>
      </c>
      <c r="H170" s="429">
        <f t="shared" si="57"/>
        <v>81223.539999999994</v>
      </c>
      <c r="I170" s="429">
        <f t="shared" si="57"/>
        <v>163817.57</v>
      </c>
      <c r="J170" s="429">
        <f t="shared" si="57"/>
        <v>172942.68</v>
      </c>
      <c r="K170" s="446">
        <f t="shared" si="57"/>
        <v>72098.429999999993</v>
      </c>
      <c r="L170" s="447"/>
    </row>
    <row r="171" spans="1:12" ht="12.75" outlineLevel="1" x14ac:dyDescent="0.2">
      <c r="A171" s="432" t="str">
        <f>LEFT(B171,3)</f>
        <v>351</v>
      </c>
      <c r="B171" s="433" t="s">
        <v>2591</v>
      </c>
      <c r="C171" s="433" t="s">
        <v>2592</v>
      </c>
      <c r="D171" s="438">
        <f>IF(VLOOKUP($A171,'hk2017'!$A:$G,1)=$A171,VLOOKUP($A171,'hk2017'!$A:$G,6),0)</f>
        <v>72098.429999999993</v>
      </c>
      <c r="E171" s="438">
        <f>IF(VLOOKUP($A171,'hk2017'!$A:$G,1)=$A171,VLOOKUP($A171,'hk2017'!$A:$G,7),0)</f>
        <v>519643.71</v>
      </c>
      <c r="F171" s="438">
        <f>IF(VLOOKUP($A171,'hk2017'!$A:$H,1)=$A171,VLOOKUP($A171,'hk2017'!$A:$H,8),0)</f>
        <v>423561.9</v>
      </c>
      <c r="G171" s="439">
        <f>SUM(D171+E171-F171)</f>
        <v>168180.24</v>
      </c>
      <c r="H171" s="438">
        <f>IF(VLOOKUP($A171,'hk2016'!$A:$G,1)=$A171,VLOOKUP($A171,'hk2016'!$A:$G,6),0)</f>
        <v>81223.539999999994</v>
      </c>
      <c r="I171" s="438">
        <f>IF(VLOOKUP($A171,'hk2016'!$A:$G,1)=$A171,VLOOKUP($A171,'hk2016'!$A:$G,7),0)</f>
        <v>163817.57</v>
      </c>
      <c r="J171" s="438">
        <f>IF(VLOOKUP($A171,'hk2016'!$A:$H,1)=$A171,VLOOKUP($A171,'hk2016'!$A:$H,8),0)</f>
        <v>172942.68</v>
      </c>
      <c r="K171" s="440">
        <f>SUM(H171+I171-J171)</f>
        <v>72098.429999999993</v>
      </c>
      <c r="L171" s="447"/>
    </row>
    <row r="172" spans="1:12" ht="12.75" outlineLevel="1" x14ac:dyDescent="0.2">
      <c r="A172" s="432" t="str">
        <f>LEFT(B172,3)</f>
        <v>353</v>
      </c>
      <c r="B172" s="433" t="s">
        <v>2593</v>
      </c>
      <c r="C172" s="433" t="s">
        <v>2594</v>
      </c>
      <c r="D172" s="438">
        <f>IF(VLOOKUP($A172,'hk2017'!$A:$G,1)=$A172,VLOOKUP($A172,'hk2017'!$A:$G,6),0)</f>
        <v>0</v>
      </c>
      <c r="E172" s="438">
        <f>IF(VLOOKUP($A172,'hk2017'!$A:$G,1)=$A172,VLOOKUP($A172,'hk2017'!$A:$G,7),0)</f>
        <v>0</v>
      </c>
      <c r="F172" s="438">
        <f>IF(VLOOKUP($A172,'hk2017'!$A:$H,1)=$A172,VLOOKUP($A172,'hk2017'!$A:$H,8),0)</f>
        <v>0</v>
      </c>
      <c r="G172" s="439">
        <f>SUM(D172+E172-F172)</f>
        <v>0</v>
      </c>
      <c r="H172" s="438">
        <f>IF(VLOOKUP($A172,'hk2016'!$A:$G,1)=$A172,VLOOKUP($A172,'hk2016'!$A:$G,6),0)</f>
        <v>0</v>
      </c>
      <c r="I172" s="438">
        <f>IF(VLOOKUP($A172,'hk2016'!$A:$G,1)=$A172,VLOOKUP($A172,'hk2016'!$A:$G,7),0)</f>
        <v>0</v>
      </c>
      <c r="J172" s="438">
        <f>IF(VLOOKUP($A172,'hk2016'!$A:$H,1)=$A172,VLOOKUP($A172,'hk2016'!$A:$H,8),0)</f>
        <v>0</v>
      </c>
      <c r="K172" s="440">
        <f>SUM(H172+I172-J172)</f>
        <v>0</v>
      </c>
      <c r="L172" s="447"/>
    </row>
    <row r="173" spans="1:12" ht="12.75" outlineLevel="1" x14ac:dyDescent="0.2">
      <c r="A173" s="432" t="str">
        <f>LEFT(B173,3)</f>
        <v>354</v>
      </c>
      <c r="B173" s="433" t="s">
        <v>2595</v>
      </c>
      <c r="C173" s="433" t="s">
        <v>2596</v>
      </c>
      <c r="D173" s="438">
        <f>IF(VLOOKUP($A173,'hk2017'!$A:$G,1)=$A173,VLOOKUP($A173,'hk2017'!$A:$G,6),0)</f>
        <v>0</v>
      </c>
      <c r="E173" s="438">
        <f>IF(VLOOKUP($A173,'hk2017'!$A:$G,1)=$A173,VLOOKUP($A173,'hk2017'!$A:$G,7),0)</f>
        <v>0</v>
      </c>
      <c r="F173" s="438">
        <f>IF(VLOOKUP($A173,'hk2017'!$A:$H,1)=$A173,VLOOKUP($A173,'hk2017'!$A:$H,8),0)</f>
        <v>0</v>
      </c>
      <c r="G173" s="439">
        <f>SUM(D173+E173-F173)</f>
        <v>0</v>
      </c>
      <c r="H173" s="438">
        <f>IF(VLOOKUP($A173,'hk2016'!$A:$G,1)=$A173,VLOOKUP($A173,'hk2016'!$A:$G,6),0)</f>
        <v>0</v>
      </c>
      <c r="I173" s="438">
        <f>IF(VLOOKUP($A173,'hk2016'!$A:$G,1)=$A173,VLOOKUP($A173,'hk2016'!$A:$G,7),0)</f>
        <v>0</v>
      </c>
      <c r="J173" s="438">
        <f>IF(VLOOKUP($A173,'hk2016'!$A:$H,1)=$A173,VLOOKUP($A173,'hk2016'!$A:$H,8),0)</f>
        <v>0</v>
      </c>
      <c r="K173" s="440">
        <f>SUM(H173+I173-J173)</f>
        <v>0</v>
      </c>
      <c r="L173" s="447"/>
    </row>
    <row r="174" spans="1:12" ht="12.75" outlineLevel="1" x14ac:dyDescent="0.2">
      <c r="A174" s="432" t="str">
        <f>LEFT(B174,3)</f>
        <v>355</v>
      </c>
      <c r="B174" s="433" t="s">
        <v>2597</v>
      </c>
      <c r="C174" s="433" t="s">
        <v>2598</v>
      </c>
      <c r="D174" s="438">
        <f>IF(VLOOKUP($A174,'hk2017'!$A:$G,1)=$A174,VLOOKUP($A174,'hk2017'!$A:$G,6),0)</f>
        <v>0</v>
      </c>
      <c r="E174" s="438">
        <f>IF(VLOOKUP($A174,'hk2017'!$A:$G,1)=$A174,VLOOKUP($A174,'hk2017'!$A:$G,7),0)</f>
        <v>0</v>
      </c>
      <c r="F174" s="438">
        <f>IF(VLOOKUP($A174,'hk2017'!$A:$H,1)=$A174,VLOOKUP($A174,'hk2017'!$A:$H,8),0)</f>
        <v>0</v>
      </c>
      <c r="G174" s="439">
        <f>SUM(D174+E174-F174)</f>
        <v>0</v>
      </c>
      <c r="H174" s="438">
        <f>IF(VLOOKUP($A174,'hk2016'!$A:$G,1)=$A174,VLOOKUP($A174,'hk2016'!$A:$G,6),0)</f>
        <v>0</v>
      </c>
      <c r="I174" s="438">
        <f>IF(VLOOKUP($A174,'hk2016'!$A:$G,1)=$A174,VLOOKUP($A174,'hk2016'!$A:$G,7),0)</f>
        <v>0</v>
      </c>
      <c r="J174" s="438">
        <f>IF(VLOOKUP($A174,'hk2016'!$A:$H,1)=$A174,VLOOKUP($A174,'hk2016'!$A:$H,8),0)</f>
        <v>0</v>
      </c>
      <c r="K174" s="440">
        <f>SUM(H174+I174-J174)</f>
        <v>0</v>
      </c>
      <c r="L174" s="447"/>
    </row>
    <row r="175" spans="1:12" ht="12.75" outlineLevel="1" x14ac:dyDescent="0.2">
      <c r="A175" s="432" t="str">
        <f>LEFT(B175,3)</f>
        <v>358</v>
      </c>
      <c r="B175" s="433" t="s">
        <v>2599</v>
      </c>
      <c r="C175" s="433" t="s">
        <v>2600</v>
      </c>
      <c r="D175" s="438">
        <f>IF(VLOOKUP($A175,'hk2017'!$A:$G,1)=$A175,VLOOKUP($A175,'hk2017'!$A:$G,6),0)</f>
        <v>0</v>
      </c>
      <c r="E175" s="438">
        <f>IF(VLOOKUP($A175,'hk2017'!$A:$G,1)=$A175,VLOOKUP($A175,'hk2017'!$A:$G,7),0)</f>
        <v>0</v>
      </c>
      <c r="F175" s="438">
        <f>IF(VLOOKUP($A175,'hk2017'!$A:$H,1)=$A175,VLOOKUP($A175,'hk2017'!$A:$H,8),0)</f>
        <v>0</v>
      </c>
      <c r="G175" s="439">
        <f>SUM(D175+E175-F175)</f>
        <v>0</v>
      </c>
      <c r="H175" s="438">
        <f>IF(VLOOKUP($A175,'hk2016'!$A:$G,1)=$A175,VLOOKUP($A175,'hk2016'!$A:$G,6),0)</f>
        <v>0</v>
      </c>
      <c r="I175" s="438">
        <f>IF(VLOOKUP($A175,'hk2016'!$A:$G,1)=$A175,VLOOKUP($A175,'hk2016'!$A:$G,7),0)</f>
        <v>0</v>
      </c>
      <c r="J175" s="438">
        <f>IF(VLOOKUP($A175,'hk2016'!$A:$H,1)=$A175,VLOOKUP($A175,'hk2016'!$A:$H,8),0)</f>
        <v>0</v>
      </c>
      <c r="K175" s="440">
        <f>SUM(H175+I175-J175)</f>
        <v>0</v>
      </c>
      <c r="L175" s="447"/>
    </row>
    <row r="176" spans="1:12" ht="13.5" outlineLevel="1" thickBot="1" x14ac:dyDescent="0.25">
      <c r="A176" s="448"/>
      <c r="B176" s="449"/>
      <c r="C176" s="449"/>
      <c r="D176" s="442"/>
      <c r="E176" s="442"/>
      <c r="F176" s="442"/>
      <c r="G176" s="443"/>
      <c r="H176" s="442"/>
      <c r="I176" s="442"/>
      <c r="J176" s="442"/>
      <c r="K176" s="444"/>
      <c r="L176" s="447"/>
    </row>
    <row r="177" spans="1:12" ht="12.75" x14ac:dyDescent="0.2">
      <c r="A177" s="458" t="s">
        <v>2064</v>
      </c>
      <c r="B177" s="459"/>
      <c r="C177" s="460" t="s">
        <v>2601</v>
      </c>
      <c r="D177" s="429">
        <f t="shared" ref="D177:K177" si="58">SUM(D178:D184)</f>
        <v>-98850.77</v>
      </c>
      <c r="E177" s="429">
        <f t="shared" si="58"/>
        <v>1662892.1900000002</v>
      </c>
      <c r="F177" s="429">
        <f t="shared" si="58"/>
        <v>1703085.4200000002</v>
      </c>
      <c r="G177" s="445">
        <f t="shared" si="58"/>
        <v>-139044</v>
      </c>
      <c r="H177" s="429">
        <f t="shared" si="58"/>
        <v>-100555.11</v>
      </c>
      <c r="I177" s="429">
        <f t="shared" si="58"/>
        <v>1530250.01</v>
      </c>
      <c r="J177" s="429">
        <f t="shared" si="58"/>
        <v>1528545.67</v>
      </c>
      <c r="K177" s="446">
        <f t="shared" si="58"/>
        <v>-98850.770000000019</v>
      </c>
      <c r="L177" s="447"/>
    </row>
    <row r="178" spans="1:12" ht="12.75" outlineLevel="1" x14ac:dyDescent="0.2">
      <c r="A178" s="432" t="str">
        <f t="shared" ref="A178:A183" si="59">LEFT(B178,3)</f>
        <v>361</v>
      </c>
      <c r="B178" s="433" t="s">
        <v>2602</v>
      </c>
      <c r="C178" s="433" t="s">
        <v>2603</v>
      </c>
      <c r="D178" s="438">
        <f>IF(VLOOKUP($A178,'hk2017'!$A:$G,1)=$A178,VLOOKUP($A178,'hk2017'!$A:$G,6),0)</f>
        <v>-98850.77</v>
      </c>
      <c r="E178" s="438">
        <f>IF(VLOOKUP($A178,'hk2017'!$A:$G,1)=$A178,VLOOKUP($A178,'hk2017'!$A:$G,7),0)</f>
        <v>1215825.8400000001</v>
      </c>
      <c r="F178" s="438">
        <f>IF(VLOOKUP($A178,'hk2017'!$A:$H,1)=$A178,VLOOKUP($A178,'hk2017'!$A:$H,8),0)</f>
        <v>1256019.07</v>
      </c>
      <c r="G178" s="439">
        <f t="shared" ref="G178:G183" si="60">SUM(D178+E178-F178)</f>
        <v>-139044</v>
      </c>
      <c r="H178" s="438">
        <f>IF(VLOOKUP($A178,'hk2016'!$A:$G,1)=$A178,VLOOKUP($A178,'hk2016'!$A:$G,6),0)</f>
        <v>-100555.11</v>
      </c>
      <c r="I178" s="438">
        <f>IF(VLOOKUP($A178,'hk2016'!$A:$G,1)=$A178,VLOOKUP($A178,'hk2016'!$A:$G,7),0)</f>
        <v>971740.13</v>
      </c>
      <c r="J178" s="438">
        <f>IF(VLOOKUP($A178,'hk2016'!$A:$H,1)=$A178,VLOOKUP($A178,'hk2016'!$A:$H,8),0)</f>
        <v>970035.79</v>
      </c>
      <c r="K178" s="440">
        <f t="shared" ref="K178:K183" si="61">SUM(H178+I178-J178)</f>
        <v>-98850.770000000019</v>
      </c>
      <c r="L178" s="447"/>
    </row>
    <row r="179" spans="1:12" ht="12.75" outlineLevel="1" x14ac:dyDescent="0.2">
      <c r="A179" s="432" t="str">
        <f t="shared" si="59"/>
        <v>364</v>
      </c>
      <c r="B179" s="433" t="s">
        <v>2604</v>
      </c>
      <c r="C179" s="433" t="s">
        <v>2605</v>
      </c>
      <c r="D179" s="438">
        <f>IF(VLOOKUP($A179,'hk2017'!$A:$G,1)=$A179,VLOOKUP($A179,'hk2017'!$A:$G,6),0)</f>
        <v>0</v>
      </c>
      <c r="E179" s="438">
        <f>IF(VLOOKUP($A179,'hk2017'!$A:$G,1)=$A179,VLOOKUP($A179,'hk2017'!$A:$G,7),0)</f>
        <v>198159.5</v>
      </c>
      <c r="F179" s="438">
        <f>IF(VLOOKUP($A179,'hk2017'!$A:$H,1)=$A179,VLOOKUP($A179,'hk2017'!$A:$H,8),0)</f>
        <v>198159.5</v>
      </c>
      <c r="G179" s="439">
        <f t="shared" si="60"/>
        <v>0</v>
      </c>
      <c r="H179" s="438">
        <f>IF(VLOOKUP($A179,'hk2016'!$A:$G,1)=$A179,VLOOKUP($A179,'hk2016'!$A:$G,6),0)</f>
        <v>0</v>
      </c>
      <c r="I179" s="438">
        <f>IF(VLOOKUP($A179,'hk2016'!$A:$G,1)=$A179,VLOOKUP($A179,'hk2016'!$A:$G,7),0)</f>
        <v>294543.94</v>
      </c>
      <c r="J179" s="438">
        <f>IF(VLOOKUP($A179,'hk2016'!$A:$H,1)=$A179,VLOOKUP($A179,'hk2016'!$A:$H,8),0)</f>
        <v>294543.94</v>
      </c>
      <c r="K179" s="440">
        <f t="shared" si="61"/>
        <v>0</v>
      </c>
      <c r="L179" s="447"/>
    </row>
    <row r="180" spans="1:12" ht="12.75" outlineLevel="1" x14ac:dyDescent="0.2">
      <c r="A180" s="432" t="str">
        <f t="shared" si="59"/>
        <v>365</v>
      </c>
      <c r="B180" s="433" t="s">
        <v>2606</v>
      </c>
      <c r="C180" s="433" t="s">
        <v>2607</v>
      </c>
      <c r="D180" s="438">
        <f>IF(VLOOKUP($A180,'hk2017'!$A:$G,1)=$A180,VLOOKUP($A180,'hk2017'!$A:$G,6),0)</f>
        <v>0</v>
      </c>
      <c r="E180" s="438">
        <f>IF(VLOOKUP($A180,'hk2017'!$A:$G,1)=$A180,VLOOKUP($A180,'hk2017'!$A:$G,7),0)</f>
        <v>0</v>
      </c>
      <c r="F180" s="438">
        <f>IF(VLOOKUP($A180,'hk2017'!$A:$H,1)=$A180,VLOOKUP($A180,'hk2017'!$A:$H,8),0)</f>
        <v>0</v>
      </c>
      <c r="G180" s="439">
        <f t="shared" si="60"/>
        <v>0</v>
      </c>
      <c r="H180" s="438">
        <f>IF(VLOOKUP($A180,'hk2016'!$A:$G,1)=$A180,VLOOKUP($A180,'hk2016'!$A:$G,6),0)</f>
        <v>0</v>
      </c>
      <c r="I180" s="438">
        <f>IF(VLOOKUP($A180,'hk2016'!$A:$G,1)=$A180,VLOOKUP($A180,'hk2016'!$A:$G,7),0)</f>
        <v>0</v>
      </c>
      <c r="J180" s="438">
        <f>IF(VLOOKUP($A180,'hk2016'!$A:$H,1)=$A180,VLOOKUP($A180,'hk2016'!$A:$H,8),0)</f>
        <v>0</v>
      </c>
      <c r="K180" s="440">
        <f t="shared" si="61"/>
        <v>0</v>
      </c>
      <c r="L180" s="447"/>
    </row>
    <row r="181" spans="1:12" ht="12.75" outlineLevel="1" x14ac:dyDescent="0.2">
      <c r="A181" s="432" t="str">
        <f t="shared" si="59"/>
        <v>366</v>
      </c>
      <c r="B181" s="433" t="s">
        <v>2608</v>
      </c>
      <c r="C181" s="433" t="s">
        <v>2609</v>
      </c>
      <c r="D181" s="438">
        <f>IF(VLOOKUP($A181,'hk2017'!$A:$G,1)=$A181,VLOOKUP($A181,'hk2017'!$A:$G,6),0)</f>
        <v>0</v>
      </c>
      <c r="E181" s="438">
        <f>IF(VLOOKUP($A181,'hk2017'!$A:$G,1)=$A181,VLOOKUP($A181,'hk2017'!$A:$G,7),0)</f>
        <v>248906.85</v>
      </c>
      <c r="F181" s="438">
        <f>IF(VLOOKUP($A181,'hk2017'!$A:$H,1)=$A181,VLOOKUP($A181,'hk2017'!$A:$H,8),0)</f>
        <v>248906.85</v>
      </c>
      <c r="G181" s="439">
        <f t="shared" si="60"/>
        <v>0</v>
      </c>
      <c r="H181" s="438">
        <f>IF(VLOOKUP($A181,'hk2016'!$A:$G,1)=$A181,VLOOKUP($A181,'hk2016'!$A:$G,6),0)</f>
        <v>0</v>
      </c>
      <c r="I181" s="438">
        <f>IF(VLOOKUP($A181,'hk2016'!$A:$G,1)=$A181,VLOOKUP($A181,'hk2016'!$A:$G,7),0)</f>
        <v>263965.94</v>
      </c>
      <c r="J181" s="438">
        <f>IF(VLOOKUP($A181,'hk2016'!$A:$H,1)=$A181,VLOOKUP($A181,'hk2016'!$A:$H,8),0)</f>
        <v>263965.94</v>
      </c>
      <c r="K181" s="440">
        <f t="shared" si="61"/>
        <v>0</v>
      </c>
      <c r="L181" s="447"/>
    </row>
    <row r="182" spans="1:12" ht="12.75" outlineLevel="1" x14ac:dyDescent="0.2">
      <c r="A182" s="432" t="str">
        <f t="shared" si="59"/>
        <v>367</v>
      </c>
      <c r="B182" s="433" t="s">
        <v>2610</v>
      </c>
      <c r="C182" s="433" t="s">
        <v>2611</v>
      </c>
      <c r="D182" s="438">
        <f>IF(VLOOKUP($A182,'hk2017'!$A:$G,1)=$A182,VLOOKUP($A182,'hk2017'!$A:$G,6),0)</f>
        <v>0</v>
      </c>
      <c r="E182" s="438">
        <f>IF(VLOOKUP($A182,'hk2017'!$A:$G,1)=$A182,VLOOKUP($A182,'hk2017'!$A:$G,7),0)</f>
        <v>0</v>
      </c>
      <c r="F182" s="438">
        <f>IF(VLOOKUP($A182,'hk2017'!$A:$H,1)=$A182,VLOOKUP($A182,'hk2017'!$A:$H,8),0)</f>
        <v>0</v>
      </c>
      <c r="G182" s="439">
        <f t="shared" si="60"/>
        <v>0</v>
      </c>
      <c r="H182" s="438">
        <f>IF(VLOOKUP($A182,'hk2016'!$A:$G,1)=$A182,VLOOKUP($A182,'hk2016'!$A:$G,6),0)</f>
        <v>0</v>
      </c>
      <c r="I182" s="438">
        <f>IF(VLOOKUP($A182,'hk2016'!$A:$G,1)=$A182,VLOOKUP($A182,'hk2016'!$A:$G,7),0)</f>
        <v>0</v>
      </c>
      <c r="J182" s="438">
        <f>IF(VLOOKUP($A182,'hk2016'!$A:$H,1)=$A182,VLOOKUP($A182,'hk2016'!$A:$H,8),0)</f>
        <v>0</v>
      </c>
      <c r="K182" s="440">
        <f t="shared" si="61"/>
        <v>0</v>
      </c>
      <c r="L182" s="447"/>
    </row>
    <row r="183" spans="1:12" ht="12.75" outlineLevel="1" x14ac:dyDescent="0.2">
      <c r="A183" s="432" t="str">
        <f t="shared" si="59"/>
        <v>368</v>
      </c>
      <c r="B183" s="433" t="s">
        <v>2612</v>
      </c>
      <c r="C183" s="433" t="s">
        <v>2613</v>
      </c>
      <c r="D183" s="438">
        <f>IF(VLOOKUP($A183,'hk2017'!$A:$G,1)=$A183,VLOOKUP($A183,'hk2017'!$A:$G,6),0)</f>
        <v>0</v>
      </c>
      <c r="E183" s="438">
        <f>IF(VLOOKUP($A183,'hk2017'!$A:$G,1)=$A183,VLOOKUP($A183,'hk2017'!$A:$G,7),0)</f>
        <v>0</v>
      </c>
      <c r="F183" s="438">
        <f>IF(VLOOKUP($A183,'hk2017'!$A:$H,1)=$A183,VLOOKUP($A183,'hk2017'!$A:$H,8),0)</f>
        <v>0</v>
      </c>
      <c r="G183" s="439">
        <f t="shared" si="60"/>
        <v>0</v>
      </c>
      <c r="H183" s="438">
        <f>IF(VLOOKUP($A183,'hk2016'!$A:$G,1)=$A183,VLOOKUP($A183,'hk2016'!$A:$G,6),0)</f>
        <v>0</v>
      </c>
      <c r="I183" s="438">
        <f>IF(VLOOKUP($A183,'hk2016'!$A:$G,1)=$A183,VLOOKUP($A183,'hk2016'!$A:$G,7),0)</f>
        <v>0</v>
      </c>
      <c r="J183" s="438">
        <f>IF(VLOOKUP($A183,'hk2016'!$A:$H,1)=$A183,VLOOKUP($A183,'hk2016'!$A:$H,8),0)</f>
        <v>0</v>
      </c>
      <c r="K183" s="440">
        <f t="shared" si="61"/>
        <v>0</v>
      </c>
      <c r="L183" s="447"/>
    </row>
    <row r="184" spans="1:12" ht="13.5" outlineLevel="1" thickBot="1" x14ac:dyDescent="0.25">
      <c r="A184" s="448"/>
      <c r="B184" s="449"/>
      <c r="C184" s="449"/>
      <c r="D184" s="442"/>
      <c r="E184" s="442"/>
      <c r="F184" s="442"/>
      <c r="G184" s="443"/>
      <c r="H184" s="442"/>
      <c r="I184" s="442"/>
      <c r="J184" s="442"/>
      <c r="K184" s="444"/>
      <c r="L184" s="447"/>
    </row>
    <row r="185" spans="1:12" ht="12.75" x14ac:dyDescent="0.2">
      <c r="A185" s="458" t="s">
        <v>2065</v>
      </c>
      <c r="B185" s="459"/>
      <c r="C185" s="460" t="s">
        <v>2614</v>
      </c>
      <c r="D185" s="429">
        <f t="shared" ref="D185:K185" si="62">SUM(D186:D195)</f>
        <v>-197108.76</v>
      </c>
      <c r="E185" s="429">
        <f t="shared" si="62"/>
        <v>2183464.04</v>
      </c>
      <c r="F185" s="429">
        <f t="shared" si="62"/>
        <v>2206005.9000000004</v>
      </c>
      <c r="G185" s="445">
        <f t="shared" si="62"/>
        <v>-219650.62000000032</v>
      </c>
      <c r="H185" s="429">
        <f t="shared" si="62"/>
        <v>-151904.04999999999</v>
      </c>
      <c r="I185" s="429">
        <f t="shared" si="62"/>
        <v>1989817.23</v>
      </c>
      <c r="J185" s="429">
        <f t="shared" si="62"/>
        <v>2035021.94</v>
      </c>
      <c r="K185" s="446">
        <f t="shared" si="62"/>
        <v>-197108.75999999992</v>
      </c>
      <c r="L185" s="447"/>
    </row>
    <row r="186" spans="1:12" ht="12.75" outlineLevel="1" x14ac:dyDescent="0.2">
      <c r="A186" s="432" t="str">
        <f t="shared" ref="A186:A194" si="63">LEFT(B186,3)</f>
        <v>371</v>
      </c>
      <c r="B186" s="433" t="s">
        <v>2615</v>
      </c>
      <c r="C186" s="433" t="s">
        <v>2616</v>
      </c>
      <c r="D186" s="438">
        <f>IF(VLOOKUP($A186,'hk2017'!$A:$G,1)=$A186,VLOOKUP($A186,'hk2017'!$A:$G,6),0)</f>
        <v>0</v>
      </c>
      <c r="E186" s="438">
        <f>IF(VLOOKUP($A186,'hk2017'!$A:$G,1)=$A186,VLOOKUP($A186,'hk2017'!$A:$G,7),0)</f>
        <v>0</v>
      </c>
      <c r="F186" s="438">
        <f>IF(VLOOKUP($A186,'hk2017'!$A:$H,1)=$A186,VLOOKUP($A186,'hk2017'!$A:$H,8),0)</f>
        <v>0</v>
      </c>
      <c r="G186" s="439">
        <f t="shared" ref="G186:G194" si="64">SUM(D186+E186-F186)</f>
        <v>0</v>
      </c>
      <c r="H186" s="438">
        <f>IF(VLOOKUP($A186,'hk2016'!$A:$G,1)=$A186,VLOOKUP($A186,'hk2016'!$A:$G,6),0)</f>
        <v>0</v>
      </c>
      <c r="I186" s="438">
        <f>IF(VLOOKUP($A186,'hk2016'!$A:$G,1)=$A186,VLOOKUP($A186,'hk2016'!$A:$G,7),0)</f>
        <v>0</v>
      </c>
      <c r="J186" s="438">
        <f>IF(VLOOKUP($A186,'hk2016'!$A:$H,1)=$A186,VLOOKUP($A186,'hk2016'!$A:$H,8),0)</f>
        <v>0</v>
      </c>
      <c r="K186" s="440">
        <f t="shared" ref="K186:K194" si="65">SUM(H186+I186-J186)</f>
        <v>0</v>
      </c>
      <c r="L186" s="447"/>
    </row>
    <row r="187" spans="1:12" ht="12.75" outlineLevel="1" x14ac:dyDescent="0.2">
      <c r="A187" s="432" t="str">
        <f t="shared" si="63"/>
        <v>372</v>
      </c>
      <c r="B187" s="433" t="s">
        <v>2617</v>
      </c>
      <c r="C187" s="433" t="s">
        <v>2618</v>
      </c>
      <c r="D187" s="438">
        <f>IF(VLOOKUP($A187,'hk2017'!$A:$G,1)=$A187,VLOOKUP($A187,'hk2017'!$A:$G,6),0)</f>
        <v>0</v>
      </c>
      <c r="E187" s="438">
        <f>IF(VLOOKUP($A187,'hk2017'!$A:$G,1)=$A187,VLOOKUP($A187,'hk2017'!$A:$G,7),0)</f>
        <v>0</v>
      </c>
      <c r="F187" s="438">
        <f>IF(VLOOKUP($A187,'hk2017'!$A:$H,1)=$A187,VLOOKUP($A187,'hk2017'!$A:$H,8),0)</f>
        <v>0</v>
      </c>
      <c r="G187" s="439">
        <f t="shared" si="64"/>
        <v>0</v>
      </c>
      <c r="H187" s="438">
        <f>IF(VLOOKUP($A187,'hk2016'!$A:$G,1)=$A187,VLOOKUP($A187,'hk2016'!$A:$G,6),0)</f>
        <v>0</v>
      </c>
      <c r="I187" s="438">
        <f>IF(VLOOKUP($A187,'hk2016'!$A:$G,1)=$A187,VLOOKUP($A187,'hk2016'!$A:$G,7),0)</f>
        <v>0</v>
      </c>
      <c r="J187" s="438">
        <f>IF(VLOOKUP($A187,'hk2016'!$A:$H,1)=$A187,VLOOKUP($A187,'hk2016'!$A:$H,8),0)</f>
        <v>0</v>
      </c>
      <c r="K187" s="440">
        <f t="shared" si="65"/>
        <v>0</v>
      </c>
      <c r="L187" s="447"/>
    </row>
    <row r="188" spans="1:12" ht="12.75" outlineLevel="1" x14ac:dyDescent="0.2">
      <c r="A188" s="432" t="str">
        <f t="shared" si="63"/>
        <v>373</v>
      </c>
      <c r="B188" s="433" t="s">
        <v>2619</v>
      </c>
      <c r="C188" s="433" t="s">
        <v>2620</v>
      </c>
      <c r="D188" s="438">
        <f>IF(VLOOKUP($A188,'hk2017'!$A:$G,1)=$A188,VLOOKUP($A188,'hk2017'!$A:$G,6),0)</f>
        <v>0</v>
      </c>
      <c r="E188" s="438">
        <f>IF(VLOOKUP($A188,'hk2017'!$A:$G,1)=$A188,VLOOKUP($A188,'hk2017'!$A:$G,7),0)</f>
        <v>0</v>
      </c>
      <c r="F188" s="438">
        <f>IF(VLOOKUP($A188,'hk2017'!$A:$H,1)=$A188,VLOOKUP($A188,'hk2017'!$A:$H,8),0)</f>
        <v>0</v>
      </c>
      <c r="G188" s="439">
        <f t="shared" si="64"/>
        <v>0</v>
      </c>
      <c r="H188" s="438">
        <f>IF(VLOOKUP($A188,'hk2016'!$A:$G,1)=$A188,VLOOKUP($A188,'hk2016'!$A:$G,6),0)</f>
        <v>0</v>
      </c>
      <c r="I188" s="438">
        <f>IF(VLOOKUP($A188,'hk2016'!$A:$G,1)=$A188,VLOOKUP($A188,'hk2016'!$A:$G,7),0)</f>
        <v>0</v>
      </c>
      <c r="J188" s="438">
        <f>IF(VLOOKUP($A188,'hk2016'!$A:$H,1)=$A188,VLOOKUP($A188,'hk2016'!$A:$H,8),0)</f>
        <v>0</v>
      </c>
      <c r="K188" s="440">
        <f t="shared" si="65"/>
        <v>0</v>
      </c>
      <c r="L188" s="447"/>
    </row>
    <row r="189" spans="1:12" ht="12.75" outlineLevel="1" x14ac:dyDescent="0.2">
      <c r="A189" s="432" t="str">
        <f t="shared" si="63"/>
        <v>374</v>
      </c>
      <c r="B189" s="433" t="s">
        <v>2621</v>
      </c>
      <c r="C189" s="433" t="s">
        <v>2622</v>
      </c>
      <c r="D189" s="438">
        <f>IF(VLOOKUP($A189,'hk2017'!$A:$G,1)=$A189,VLOOKUP($A189,'hk2017'!$A:$G,6),0)</f>
        <v>0</v>
      </c>
      <c r="E189" s="438">
        <f>IF(VLOOKUP($A189,'hk2017'!$A:$G,1)=$A189,VLOOKUP($A189,'hk2017'!$A:$G,7),0)</f>
        <v>0</v>
      </c>
      <c r="F189" s="438">
        <f>IF(VLOOKUP($A189,'hk2017'!$A:$H,1)=$A189,VLOOKUP($A189,'hk2017'!$A:$H,8),0)</f>
        <v>0</v>
      </c>
      <c r="G189" s="439">
        <f t="shared" si="64"/>
        <v>0</v>
      </c>
      <c r="H189" s="438">
        <f>IF(VLOOKUP($A189,'hk2016'!$A:$G,1)=$A189,VLOOKUP($A189,'hk2016'!$A:$G,6),0)</f>
        <v>0</v>
      </c>
      <c r="I189" s="438">
        <f>IF(VLOOKUP($A189,'hk2016'!$A:$G,1)=$A189,VLOOKUP($A189,'hk2016'!$A:$G,7),0)</f>
        <v>0</v>
      </c>
      <c r="J189" s="438">
        <f>IF(VLOOKUP($A189,'hk2016'!$A:$H,1)=$A189,VLOOKUP($A189,'hk2016'!$A:$H,8),0)</f>
        <v>0</v>
      </c>
      <c r="K189" s="440">
        <f t="shared" si="65"/>
        <v>0</v>
      </c>
      <c r="L189" s="447"/>
    </row>
    <row r="190" spans="1:12" ht="12.75" outlineLevel="1" x14ac:dyDescent="0.2">
      <c r="A190" s="432" t="str">
        <f t="shared" si="63"/>
        <v>375</v>
      </c>
      <c r="B190" s="433" t="s">
        <v>2623</v>
      </c>
      <c r="C190" s="433" t="s">
        <v>2624</v>
      </c>
      <c r="D190" s="438">
        <f>IF(VLOOKUP($A190,'hk2017'!$A:$G,1)=$A190,VLOOKUP($A190,'hk2017'!$A:$G,6),0)</f>
        <v>0</v>
      </c>
      <c r="E190" s="438">
        <f>IF(VLOOKUP($A190,'hk2017'!$A:$G,1)=$A190,VLOOKUP($A190,'hk2017'!$A:$G,7),0)</f>
        <v>0</v>
      </c>
      <c r="F190" s="438">
        <f>IF(VLOOKUP($A190,'hk2017'!$A:$H,1)=$A190,VLOOKUP($A190,'hk2017'!$A:$H,8),0)</f>
        <v>0</v>
      </c>
      <c r="G190" s="439">
        <f t="shared" si="64"/>
        <v>0</v>
      </c>
      <c r="H190" s="438">
        <f>IF(VLOOKUP($A190,'hk2016'!$A:$G,1)=$A190,VLOOKUP($A190,'hk2016'!$A:$G,6),0)</f>
        <v>0</v>
      </c>
      <c r="I190" s="438">
        <f>IF(VLOOKUP($A190,'hk2016'!$A:$G,1)=$A190,VLOOKUP($A190,'hk2016'!$A:$G,7),0)</f>
        <v>0</v>
      </c>
      <c r="J190" s="438">
        <f>IF(VLOOKUP($A190,'hk2016'!$A:$H,1)=$A190,VLOOKUP($A190,'hk2016'!$A:$H,8),0)</f>
        <v>0</v>
      </c>
      <c r="K190" s="440">
        <f t="shared" si="65"/>
        <v>0</v>
      </c>
      <c r="L190" s="447"/>
    </row>
    <row r="191" spans="1:12" ht="12.75" outlineLevel="1" x14ac:dyDescent="0.2">
      <c r="A191" s="432" t="str">
        <f t="shared" si="63"/>
        <v>376</v>
      </c>
      <c r="B191" s="433" t="s">
        <v>2625</v>
      </c>
      <c r="C191" s="433" t="s">
        <v>2626</v>
      </c>
      <c r="D191" s="438">
        <f>IF(VLOOKUP($A191,'hk2017'!$A:$G,1)=$A191,VLOOKUP($A191,'hk2017'!$A:$G,6),0)</f>
        <v>0</v>
      </c>
      <c r="E191" s="438">
        <f>IF(VLOOKUP($A191,'hk2017'!$A:$G,1)=$A191,VLOOKUP($A191,'hk2017'!$A:$G,7),0)</f>
        <v>0</v>
      </c>
      <c r="F191" s="438">
        <f>IF(VLOOKUP($A191,'hk2017'!$A:$H,1)=$A191,VLOOKUP($A191,'hk2017'!$A:$H,8),0)</f>
        <v>0</v>
      </c>
      <c r="G191" s="439">
        <f t="shared" si="64"/>
        <v>0</v>
      </c>
      <c r="H191" s="438">
        <f>IF(VLOOKUP($A191,'hk2016'!$A:$G,1)=$A191,VLOOKUP($A191,'hk2016'!$A:$G,6),0)</f>
        <v>0</v>
      </c>
      <c r="I191" s="438">
        <f>IF(VLOOKUP($A191,'hk2016'!$A:$G,1)=$A191,VLOOKUP($A191,'hk2016'!$A:$G,7),0)</f>
        <v>0</v>
      </c>
      <c r="J191" s="438">
        <f>IF(VLOOKUP($A191,'hk2016'!$A:$H,1)=$A191,VLOOKUP($A191,'hk2016'!$A:$H,8),0)</f>
        <v>0</v>
      </c>
      <c r="K191" s="440">
        <f t="shared" si="65"/>
        <v>0</v>
      </c>
      <c r="L191" s="447"/>
    </row>
    <row r="192" spans="1:12" ht="12.75" outlineLevel="1" x14ac:dyDescent="0.2">
      <c r="A192" s="432" t="str">
        <f t="shared" si="63"/>
        <v>377</v>
      </c>
      <c r="B192" s="433" t="s">
        <v>2627</v>
      </c>
      <c r="C192" s="433" t="s">
        <v>2628</v>
      </c>
      <c r="D192" s="438">
        <f>IF(VLOOKUP($A192,'hk2017'!$A:$G,1)=$A192,VLOOKUP($A192,'hk2017'!$A:$G,6),0)</f>
        <v>0</v>
      </c>
      <c r="E192" s="438">
        <f>IF(VLOOKUP($A192,'hk2017'!$A:$G,1)=$A192,VLOOKUP($A192,'hk2017'!$A:$G,7),0)</f>
        <v>0</v>
      </c>
      <c r="F192" s="438">
        <f>IF(VLOOKUP($A192,'hk2017'!$A:$H,1)=$A192,VLOOKUP($A192,'hk2017'!$A:$H,8),0)</f>
        <v>0</v>
      </c>
      <c r="G192" s="439">
        <f t="shared" si="64"/>
        <v>0</v>
      </c>
      <c r="H192" s="438">
        <f>IF(VLOOKUP($A192,'hk2016'!$A:$G,1)=$A192,VLOOKUP($A192,'hk2016'!$A:$G,6),0)</f>
        <v>0</v>
      </c>
      <c r="I192" s="438">
        <f>IF(VLOOKUP($A192,'hk2016'!$A:$G,1)=$A192,VLOOKUP($A192,'hk2016'!$A:$G,7),0)</f>
        <v>0</v>
      </c>
      <c r="J192" s="438">
        <f>IF(VLOOKUP($A192,'hk2016'!$A:$H,1)=$A192,VLOOKUP($A192,'hk2016'!$A:$H,8),0)</f>
        <v>0</v>
      </c>
      <c r="K192" s="440">
        <f t="shared" si="65"/>
        <v>0</v>
      </c>
      <c r="L192" s="447"/>
    </row>
    <row r="193" spans="1:12" ht="12.75" outlineLevel="1" x14ac:dyDescent="0.2">
      <c r="A193" s="432" t="str">
        <f t="shared" si="63"/>
        <v>378</v>
      </c>
      <c r="B193" s="433" t="s">
        <v>2629</v>
      </c>
      <c r="C193" s="433" t="s">
        <v>1620</v>
      </c>
      <c r="D193" s="438">
        <f>IF(VLOOKUP($A193,'hk2017'!$A:$G,1)=$A193,VLOOKUP($A193,'hk2017'!$A:$G,6),0)</f>
        <v>766.41</v>
      </c>
      <c r="E193" s="438">
        <f>IF(VLOOKUP($A193,'hk2017'!$A:$G,1)=$A193,VLOOKUP($A193,'hk2017'!$A:$G,7),0)</f>
        <v>30000.49</v>
      </c>
      <c r="F193" s="438">
        <f>IF(VLOOKUP($A193,'hk2017'!$A:$H,1)=$A193,VLOOKUP($A193,'hk2017'!$A:$H,8),0)</f>
        <v>44837.18</v>
      </c>
      <c r="G193" s="439">
        <f t="shared" si="64"/>
        <v>-14070.279999999999</v>
      </c>
      <c r="H193" s="438">
        <f>IF(VLOOKUP($A193,'hk2016'!$A:$G,1)=$A193,VLOOKUP($A193,'hk2016'!$A:$G,6),0)</f>
        <v>5262.88</v>
      </c>
      <c r="I193" s="438">
        <f>IF(VLOOKUP($A193,'hk2016'!$A:$G,1)=$A193,VLOOKUP($A193,'hk2016'!$A:$G,7),0)</f>
        <v>980.49</v>
      </c>
      <c r="J193" s="438">
        <f>IF(VLOOKUP($A193,'hk2016'!$A:$H,1)=$A193,VLOOKUP($A193,'hk2016'!$A:$H,8),0)</f>
        <v>5476.96</v>
      </c>
      <c r="K193" s="440">
        <f t="shared" si="65"/>
        <v>766.40999999999985</v>
      </c>
      <c r="L193" s="447"/>
    </row>
    <row r="194" spans="1:12" ht="12.75" outlineLevel="1" x14ac:dyDescent="0.2">
      <c r="A194" s="432" t="str">
        <f t="shared" si="63"/>
        <v>379</v>
      </c>
      <c r="B194" s="433" t="s">
        <v>2630</v>
      </c>
      <c r="C194" s="433" t="s">
        <v>2631</v>
      </c>
      <c r="D194" s="438">
        <f>IF(VLOOKUP($A194,'hk2017'!$A:$G,1)=$A194,VLOOKUP($A194,'hk2017'!$A:$G,6),0)</f>
        <v>-197875.17</v>
      </c>
      <c r="E194" s="438">
        <f>IF(VLOOKUP($A194,'hk2017'!$A:$G,1)=$A194,VLOOKUP($A194,'hk2017'!$A:$G,7),0)</f>
        <v>2153463.5499999998</v>
      </c>
      <c r="F194" s="438">
        <f>IF(VLOOKUP($A194,'hk2017'!$A:$H,1)=$A194,VLOOKUP($A194,'hk2017'!$A:$H,8),0)</f>
        <v>2161168.7200000002</v>
      </c>
      <c r="G194" s="439">
        <f t="shared" si="64"/>
        <v>-205580.34000000032</v>
      </c>
      <c r="H194" s="438">
        <f>IF(VLOOKUP($A194,'hk2016'!$A:$G,1)=$A194,VLOOKUP($A194,'hk2016'!$A:$G,6),0)</f>
        <v>-157166.93</v>
      </c>
      <c r="I194" s="438">
        <f>IF(VLOOKUP($A194,'hk2016'!$A:$G,1)=$A194,VLOOKUP($A194,'hk2016'!$A:$G,7),0)</f>
        <v>1988836.74</v>
      </c>
      <c r="J194" s="438">
        <f>IF(VLOOKUP($A194,'hk2016'!$A:$H,1)=$A194,VLOOKUP($A194,'hk2016'!$A:$H,8),0)</f>
        <v>2029544.98</v>
      </c>
      <c r="K194" s="440">
        <f t="shared" si="65"/>
        <v>-197875.16999999993</v>
      </c>
      <c r="L194" s="447"/>
    </row>
    <row r="195" spans="1:12" ht="13.5" outlineLevel="1" thickBot="1" x14ac:dyDescent="0.25">
      <c r="A195" s="448"/>
      <c r="B195" s="449"/>
      <c r="C195" s="449"/>
      <c r="D195" s="442"/>
      <c r="E195" s="442"/>
      <c r="F195" s="442"/>
      <c r="G195" s="443"/>
      <c r="H195" s="442"/>
      <c r="I195" s="442"/>
      <c r="J195" s="442"/>
      <c r="K195" s="444"/>
      <c r="L195" s="447"/>
    </row>
    <row r="196" spans="1:12" ht="12.75" x14ac:dyDescent="0.2">
      <c r="A196" s="458" t="s">
        <v>2066</v>
      </c>
      <c r="B196" s="459"/>
      <c r="C196" s="460" t="s">
        <v>2632</v>
      </c>
      <c r="D196" s="429">
        <f t="shared" ref="D196:K196" si="66">SUM(D197:D206)</f>
        <v>4069.6400000000003</v>
      </c>
      <c r="E196" s="429">
        <f t="shared" si="66"/>
        <v>61500.77</v>
      </c>
      <c r="F196" s="429">
        <f t="shared" si="66"/>
        <v>44487.56</v>
      </c>
      <c r="G196" s="445">
        <f t="shared" si="66"/>
        <v>21082.850000000006</v>
      </c>
      <c r="H196" s="429">
        <f t="shared" si="66"/>
        <v>9619.1</v>
      </c>
      <c r="I196" s="429">
        <f t="shared" si="66"/>
        <v>38583.89</v>
      </c>
      <c r="J196" s="429">
        <f t="shared" si="66"/>
        <v>44133.35</v>
      </c>
      <c r="K196" s="446">
        <f t="shared" si="66"/>
        <v>4069.6399999999994</v>
      </c>
      <c r="L196" s="447"/>
    </row>
    <row r="197" spans="1:12" ht="12.75" outlineLevel="1" x14ac:dyDescent="0.2">
      <c r="A197" s="432" t="str">
        <f>LEFT(B197,3)</f>
        <v>381</v>
      </c>
      <c r="B197" s="433" t="s">
        <v>2633</v>
      </c>
      <c r="C197" s="433" t="s">
        <v>2634</v>
      </c>
      <c r="D197" s="438">
        <f>IF(VLOOKUP($A197,'hk2017'!$A:$G,1)=$A197,VLOOKUP($A197,'hk2017'!$A:$G,6),0)</f>
        <v>6249.64</v>
      </c>
      <c r="E197" s="438">
        <f>IF(VLOOKUP($A197,'hk2017'!$A:$G,1)=$A197,VLOOKUP($A197,'hk2017'!$A:$G,7),0)</f>
        <v>59320.77</v>
      </c>
      <c r="F197" s="438">
        <f>IF(VLOOKUP($A197,'hk2017'!$A:$H,1)=$A197,VLOOKUP($A197,'hk2017'!$A:$H,8),0)</f>
        <v>42375.56</v>
      </c>
      <c r="G197" s="439">
        <f t="shared" ref="G197:G205" si="67">SUM(D197+E197-F197)</f>
        <v>23194.850000000006</v>
      </c>
      <c r="H197" s="438">
        <f>IF(VLOOKUP($A197,'hk2016'!$A:$G,1)=$A197,VLOOKUP($A197,'hk2016'!$A:$G,6),0)</f>
        <v>11815.1</v>
      </c>
      <c r="I197" s="438">
        <f>IF(VLOOKUP($A197,'hk2016'!$A:$G,1)=$A197,VLOOKUP($A197,'hk2016'!$A:$G,7),0)</f>
        <v>36387.89</v>
      </c>
      <c r="J197" s="438">
        <f>IF(VLOOKUP($A197,'hk2016'!$A:$H,1)=$A197,VLOOKUP($A197,'hk2016'!$A:$H,8),0)</f>
        <v>41953.35</v>
      </c>
      <c r="K197" s="440">
        <f t="shared" ref="K197:K205" si="68">SUM(H197+I197-J197)</f>
        <v>6249.6399999999994</v>
      </c>
      <c r="L197" s="447"/>
    </row>
    <row r="198" spans="1:12" ht="12.75" outlineLevel="1" x14ac:dyDescent="0.2">
      <c r="A198" s="432" t="str">
        <f>LEFT(B198,3)</f>
        <v>382</v>
      </c>
      <c r="B198" s="433" t="s">
        <v>2635</v>
      </c>
      <c r="C198" s="433" t="s">
        <v>2636</v>
      </c>
      <c r="D198" s="438">
        <f>IF(VLOOKUP($A198,'hk2017'!$A:$G,1)=$A198,VLOOKUP($A198,'hk2017'!$A:$G,6),0)</f>
        <v>0</v>
      </c>
      <c r="E198" s="438">
        <f>IF(VLOOKUP($A198,'hk2017'!$A:$G,1)=$A198,VLOOKUP($A198,'hk2017'!$A:$G,7),0)</f>
        <v>0</v>
      </c>
      <c r="F198" s="438">
        <f>IF(VLOOKUP($A198,'hk2017'!$A:$H,1)=$A198,VLOOKUP($A198,'hk2017'!$A:$H,8),0)</f>
        <v>0</v>
      </c>
      <c r="G198" s="439">
        <f t="shared" si="67"/>
        <v>0</v>
      </c>
      <c r="H198" s="438">
        <f>IF(VLOOKUP($A198,'hk2016'!$A:$G,1)=$A198,VLOOKUP($A198,'hk2016'!$A:$G,6),0)</f>
        <v>0</v>
      </c>
      <c r="I198" s="438">
        <f>IF(VLOOKUP($A198,'hk2016'!$A:$G,1)=$A198,VLOOKUP($A198,'hk2016'!$A:$G,7),0)</f>
        <v>0</v>
      </c>
      <c r="J198" s="438">
        <f>IF(VLOOKUP($A198,'hk2016'!$A:$H,1)=$A198,VLOOKUP($A198,'hk2016'!$A:$H,8),0)</f>
        <v>0</v>
      </c>
      <c r="K198" s="440">
        <f t="shared" si="68"/>
        <v>0</v>
      </c>
      <c r="L198" s="447"/>
    </row>
    <row r="199" spans="1:12" ht="12.75" outlineLevel="1" x14ac:dyDescent="0.2">
      <c r="A199" s="432" t="str">
        <f>LEFT(B199,3)</f>
        <v>383</v>
      </c>
      <c r="B199" s="433" t="s">
        <v>2637</v>
      </c>
      <c r="C199" s="433" t="s">
        <v>2638</v>
      </c>
      <c r="D199" s="438">
        <f>IF(VLOOKUP($A199,'hk2017'!$A:$G,1)=$A199,VLOOKUP($A199,'hk2017'!$A:$G,6),0)</f>
        <v>-2180</v>
      </c>
      <c r="E199" s="438">
        <f>IF(VLOOKUP($A199,'hk2017'!$A:$G,1)=$A199,VLOOKUP($A199,'hk2017'!$A:$G,7),0)</f>
        <v>2180</v>
      </c>
      <c r="F199" s="438">
        <f>IF(VLOOKUP($A199,'hk2017'!$A:$H,1)=$A199,VLOOKUP($A199,'hk2017'!$A:$H,8),0)</f>
        <v>2112</v>
      </c>
      <c r="G199" s="439">
        <f t="shared" si="67"/>
        <v>-2112</v>
      </c>
      <c r="H199" s="438">
        <f>IF(VLOOKUP($A199,'hk2016'!$A:$G,1)=$A199,VLOOKUP($A199,'hk2016'!$A:$G,6),0)</f>
        <v>-2196</v>
      </c>
      <c r="I199" s="438">
        <f>IF(VLOOKUP($A199,'hk2016'!$A:$G,1)=$A199,VLOOKUP($A199,'hk2016'!$A:$G,7),0)</f>
        <v>2196</v>
      </c>
      <c r="J199" s="438">
        <f>IF(VLOOKUP($A199,'hk2016'!$A:$H,1)=$A199,VLOOKUP($A199,'hk2016'!$A:$H,8),0)</f>
        <v>2180</v>
      </c>
      <c r="K199" s="440">
        <f t="shared" si="68"/>
        <v>-2180</v>
      </c>
      <c r="L199" s="447"/>
    </row>
    <row r="200" spans="1:12" ht="12.75" outlineLevel="1" x14ac:dyDescent="0.2">
      <c r="A200" s="432" t="str">
        <f>LEFT(B200,3)</f>
        <v>384</v>
      </c>
      <c r="B200" s="433" t="s">
        <v>2639</v>
      </c>
      <c r="C200" s="433" t="s">
        <v>2640</v>
      </c>
      <c r="D200" s="438">
        <f>IF(VLOOKUP($A200,'hk2017'!$A:$G,1)=$A200,VLOOKUP($A200,'hk2017'!$A:$G,6),0)</f>
        <v>0</v>
      </c>
      <c r="E200" s="438">
        <f>IF(VLOOKUP($A200,'hk2017'!$A:$G,1)=$A200,VLOOKUP($A200,'hk2017'!$A:$G,7),0)</f>
        <v>0</v>
      </c>
      <c r="F200" s="438">
        <f>IF(VLOOKUP($A200,'hk2017'!$A:$H,1)=$A200,VLOOKUP($A200,'hk2017'!$A:$H,8),0)</f>
        <v>0</v>
      </c>
      <c r="G200" s="439">
        <f t="shared" si="67"/>
        <v>0</v>
      </c>
      <c r="H200" s="438">
        <f>IF(VLOOKUP($A200,'hk2016'!$A:$G,1)=$A200,VLOOKUP($A200,'hk2016'!$A:$G,6),0)</f>
        <v>0</v>
      </c>
      <c r="I200" s="438">
        <f>IF(VLOOKUP($A200,'hk2016'!$A:$G,1)=$A200,VLOOKUP($A200,'hk2016'!$A:$G,7),0)</f>
        <v>0</v>
      </c>
      <c r="J200" s="438">
        <f>IF(VLOOKUP($A200,'hk2016'!$A:$H,1)=$A200,VLOOKUP($A200,'hk2016'!$A:$H,8),0)</f>
        <v>0</v>
      </c>
      <c r="K200" s="440">
        <f t="shared" si="68"/>
        <v>0</v>
      </c>
      <c r="L200" s="447"/>
    </row>
    <row r="201" spans="1:12" ht="12.75" outlineLevel="1" x14ac:dyDescent="0.2">
      <c r="A201" s="432" t="str">
        <f>LEFT(B201,3)</f>
        <v>385</v>
      </c>
      <c r="B201" s="433" t="s">
        <v>2641</v>
      </c>
      <c r="C201" s="433" t="s">
        <v>2642</v>
      </c>
      <c r="D201" s="438">
        <f>IF(VLOOKUP($A201,'hk2017'!$A:$G,1)=$A201,VLOOKUP($A201,'hk2017'!$A:$G,6),0)</f>
        <v>0</v>
      </c>
      <c r="E201" s="438">
        <f>IF(VLOOKUP($A201,'hk2017'!$A:$G,1)=$A201,VLOOKUP($A201,'hk2017'!$A:$G,7),0)</f>
        <v>0</v>
      </c>
      <c r="F201" s="438">
        <f>IF(VLOOKUP($A201,'hk2017'!$A:$H,1)=$A201,VLOOKUP($A201,'hk2017'!$A:$H,8),0)</f>
        <v>0</v>
      </c>
      <c r="G201" s="439">
        <f t="shared" si="67"/>
        <v>0</v>
      </c>
      <c r="H201" s="438">
        <f>IF(VLOOKUP($A201,'hk2016'!$A:$G,1)=$A201,VLOOKUP($A201,'hk2016'!$A:$G,6),0)</f>
        <v>0</v>
      </c>
      <c r="I201" s="438">
        <f>IF(VLOOKUP($A201,'hk2016'!$A:$G,1)=$A201,VLOOKUP($A201,'hk2016'!$A:$G,7),0)</f>
        <v>0</v>
      </c>
      <c r="J201" s="438">
        <f>IF(VLOOKUP($A201,'hk2016'!$A:$H,1)=$A201,VLOOKUP($A201,'hk2016'!$A:$H,8),0)</f>
        <v>0</v>
      </c>
      <c r="K201" s="440">
        <f t="shared" si="68"/>
        <v>0</v>
      </c>
      <c r="L201" s="447"/>
    </row>
    <row r="202" spans="1:12" ht="12.75" outlineLevel="1" x14ac:dyDescent="0.2">
      <c r="A202" s="454" t="s">
        <v>2643</v>
      </c>
      <c r="B202" s="433"/>
      <c r="C202" s="434" t="s">
        <v>2644</v>
      </c>
      <c r="D202" s="438">
        <f>IF(VLOOKUP($A202,'hk2017'!$A:$G,1)=$A202,VLOOKUP($A202,'hk2017'!$A:$G,6),0)</f>
        <v>0</v>
      </c>
      <c r="E202" s="438">
        <f>IF(VLOOKUP($A202,'hk2017'!$A:$G,1)=$A202,VLOOKUP($A202,'hk2017'!$A:$G,7),0)</f>
        <v>0</v>
      </c>
      <c r="F202" s="438">
        <f>IF(VLOOKUP($A202,'hk2017'!$A:$H,1)=$A202,VLOOKUP($A202,'hk2017'!$A:$H,8),0)</f>
        <v>0</v>
      </c>
      <c r="G202" s="439">
        <f t="shared" si="67"/>
        <v>0</v>
      </c>
      <c r="H202" s="438">
        <f>IF(VLOOKUP($A202,'hk2016'!$A:$G,1)=$A202,VLOOKUP($A202,'hk2016'!$A:$G,6),0)</f>
        <v>0</v>
      </c>
      <c r="I202" s="438">
        <f>IF(VLOOKUP($A202,'hk2016'!$A:$G,1)=$A202,VLOOKUP($A202,'hk2016'!$A:$G,7),0)</f>
        <v>0</v>
      </c>
      <c r="J202" s="438">
        <f>IF(VLOOKUP($A202,'hk2016'!$A:$H,1)=$A202,VLOOKUP($A202,'hk2016'!$A:$H,8),0)</f>
        <v>0</v>
      </c>
      <c r="K202" s="440">
        <f t="shared" si="68"/>
        <v>0</v>
      </c>
      <c r="L202" s="447"/>
    </row>
    <row r="203" spans="1:12" ht="12.75" outlineLevel="1" x14ac:dyDescent="0.2">
      <c r="A203" s="454" t="s">
        <v>2645</v>
      </c>
      <c r="B203" s="433"/>
      <c r="C203" s="434" t="s">
        <v>2646</v>
      </c>
      <c r="D203" s="438">
        <f>IF(VLOOKUP($A203,'hk2017'!$A:$G,1)=$A203,VLOOKUP($A203,'hk2017'!$A:$G,6),0)</f>
        <v>0</v>
      </c>
      <c r="E203" s="438">
        <f>IF(VLOOKUP($A203,'hk2017'!$A:$G,1)=$A203,VLOOKUP($A203,'hk2017'!$A:$G,7),0)</f>
        <v>0</v>
      </c>
      <c r="F203" s="438">
        <f>IF(VLOOKUP($A203,'hk2017'!$A:$H,1)=$A203,VLOOKUP($A203,'hk2017'!$A:$H,8),0)</f>
        <v>0</v>
      </c>
      <c r="G203" s="439">
        <f t="shared" si="67"/>
        <v>0</v>
      </c>
      <c r="H203" s="438">
        <f>IF(VLOOKUP($A203,'hk2016'!$A:$G,1)=$A203,VLOOKUP($A203,'hk2016'!$A:$G,6),0)</f>
        <v>0</v>
      </c>
      <c r="I203" s="438">
        <f>IF(VLOOKUP($A203,'hk2016'!$A:$G,1)=$A203,VLOOKUP($A203,'hk2016'!$A:$G,7),0)</f>
        <v>0</v>
      </c>
      <c r="J203" s="438">
        <f>IF(VLOOKUP($A203,'hk2016'!$A:$H,1)=$A203,VLOOKUP($A203,'hk2016'!$A:$H,8),0)</f>
        <v>0</v>
      </c>
      <c r="K203" s="440">
        <f t="shared" si="68"/>
        <v>0</v>
      </c>
      <c r="L203" s="447"/>
    </row>
    <row r="204" spans="1:12" ht="12.75" outlineLevel="1" x14ac:dyDescent="0.2">
      <c r="A204" s="454" t="s">
        <v>2647</v>
      </c>
      <c r="B204" s="433"/>
      <c r="C204" s="434" t="s">
        <v>2648</v>
      </c>
      <c r="D204" s="438">
        <f>IF(VLOOKUP($A204,'hk2017'!$A:$G,1)=$A204,VLOOKUP($A204,'hk2017'!$A:$G,6),0)</f>
        <v>0</v>
      </c>
      <c r="E204" s="438">
        <f>IF(VLOOKUP($A204,'hk2017'!$A:$G,1)=$A204,VLOOKUP($A204,'hk2017'!$A:$G,7),0)</f>
        <v>0</v>
      </c>
      <c r="F204" s="438">
        <f>IF(VLOOKUP($A204,'hk2017'!$A:$H,1)=$A204,VLOOKUP($A204,'hk2017'!$A:$H,8),0)</f>
        <v>0</v>
      </c>
      <c r="G204" s="439">
        <f t="shared" si="67"/>
        <v>0</v>
      </c>
      <c r="H204" s="438">
        <f>IF(VLOOKUP($A204,'hk2016'!$A:$G,1)=$A204,VLOOKUP($A204,'hk2016'!$A:$G,6),0)</f>
        <v>0</v>
      </c>
      <c r="I204" s="438">
        <f>IF(VLOOKUP($A204,'hk2016'!$A:$G,1)=$A204,VLOOKUP($A204,'hk2016'!$A:$G,7),0)</f>
        <v>0</v>
      </c>
      <c r="J204" s="438">
        <f>IF(VLOOKUP($A204,'hk2016'!$A:$H,1)=$A204,VLOOKUP($A204,'hk2016'!$A:$H,8),0)</f>
        <v>0</v>
      </c>
      <c r="K204" s="440">
        <f t="shared" si="68"/>
        <v>0</v>
      </c>
      <c r="L204" s="447"/>
    </row>
    <row r="205" spans="1:12" ht="12.75" outlineLevel="1" x14ac:dyDescent="0.2">
      <c r="A205" s="454" t="s">
        <v>2649</v>
      </c>
      <c r="B205" s="433"/>
      <c r="C205" s="434" t="s">
        <v>2650</v>
      </c>
      <c r="D205" s="438">
        <f>IF(VLOOKUP($A205,'hk2017'!$A:$G,1)=$A205,VLOOKUP($A205,'hk2017'!$A:$G,6),0)</f>
        <v>0</v>
      </c>
      <c r="E205" s="438">
        <f>IF(VLOOKUP($A205,'hk2017'!$A:$G,1)=$A205,VLOOKUP($A205,'hk2017'!$A:$G,7),0)</f>
        <v>0</v>
      </c>
      <c r="F205" s="438">
        <f>IF(VLOOKUP($A205,'hk2017'!$A:$H,1)=$A205,VLOOKUP($A205,'hk2017'!$A:$H,8),0)</f>
        <v>0</v>
      </c>
      <c r="G205" s="439">
        <f t="shared" si="67"/>
        <v>0</v>
      </c>
      <c r="H205" s="438">
        <f>IF(VLOOKUP($A205,'hk2016'!$A:$G,1)=$A205,VLOOKUP($A205,'hk2016'!$A:$G,6),0)</f>
        <v>0</v>
      </c>
      <c r="I205" s="438">
        <f>IF(VLOOKUP($A205,'hk2016'!$A:$G,1)=$A205,VLOOKUP($A205,'hk2016'!$A:$G,7),0)</f>
        <v>0</v>
      </c>
      <c r="J205" s="438">
        <f>IF(VLOOKUP($A205,'hk2016'!$A:$H,1)=$A205,VLOOKUP($A205,'hk2016'!$A:$H,8),0)</f>
        <v>0</v>
      </c>
      <c r="K205" s="440">
        <f t="shared" si="68"/>
        <v>0</v>
      </c>
      <c r="L205" s="447"/>
    </row>
    <row r="206" spans="1:12" ht="13.5" outlineLevel="1" thickBot="1" x14ac:dyDescent="0.25">
      <c r="A206" s="448"/>
      <c r="B206" s="449"/>
      <c r="C206" s="449"/>
      <c r="D206" s="442"/>
      <c r="E206" s="442"/>
      <c r="F206" s="442"/>
      <c r="G206" s="443"/>
      <c r="H206" s="442"/>
      <c r="I206" s="442"/>
      <c r="J206" s="442"/>
      <c r="K206" s="444"/>
      <c r="L206" s="447"/>
    </row>
    <row r="207" spans="1:12" x14ac:dyDescent="0.15">
      <c r="A207" s="458" t="s">
        <v>2067</v>
      </c>
      <c r="B207" s="459"/>
      <c r="C207" s="460" t="s">
        <v>2651</v>
      </c>
      <c r="D207" s="429">
        <f t="shared" ref="D207:K207" si="69">SUM(D208:D211)</f>
        <v>-44897.32</v>
      </c>
      <c r="E207" s="429">
        <f t="shared" si="69"/>
        <v>43649.32</v>
      </c>
      <c r="F207" s="429">
        <f t="shared" si="69"/>
        <v>56011.199999999997</v>
      </c>
      <c r="G207" s="445">
        <f t="shared" si="69"/>
        <v>-57259.199999999997</v>
      </c>
      <c r="H207" s="429">
        <f t="shared" si="69"/>
        <v>-41611.72</v>
      </c>
      <c r="I207" s="429">
        <f t="shared" si="69"/>
        <v>827884.87</v>
      </c>
      <c r="J207" s="429">
        <f t="shared" si="69"/>
        <v>831170.47</v>
      </c>
      <c r="K207" s="446">
        <f t="shared" si="69"/>
        <v>-44897.32</v>
      </c>
    </row>
    <row r="208" spans="1:12" outlineLevel="1" x14ac:dyDescent="0.15">
      <c r="A208" s="471" t="str">
        <f>LEFT(B208,3)</f>
        <v>391</v>
      </c>
      <c r="B208" s="472" t="s">
        <v>2652</v>
      </c>
      <c r="C208" s="472" t="s">
        <v>2653</v>
      </c>
      <c r="D208" s="473">
        <f>IF(VLOOKUP($A208,'hk2017'!$A:$G,1)=$A208,VLOOKUP($A208,'hk2017'!$A:$G,6),0)</f>
        <v>-44897.32</v>
      </c>
      <c r="E208" s="473">
        <f>IF(VLOOKUP($A208,'hk2017'!$A:$G,1)=$A208,VLOOKUP($A208,'hk2017'!$A:$G,7),0)</f>
        <v>43649.32</v>
      </c>
      <c r="F208" s="473">
        <f>IF(VLOOKUP($A208,'hk2017'!$A:$H,1)=$A208,VLOOKUP($A208,'hk2017'!$A:$H,8),0)</f>
        <v>56011.199999999997</v>
      </c>
      <c r="G208" s="474">
        <f>SUM(D208+E208-F208)</f>
        <v>-57259.199999999997</v>
      </c>
      <c r="H208" s="473">
        <f>IF(VLOOKUP($A208,'hk2016'!$A:$G,1)=$A208,VLOOKUP($A208,'hk2016'!$A:$G,6),0)</f>
        <v>-41611.72</v>
      </c>
      <c r="I208" s="473">
        <f>IF(VLOOKUP($A208,'hk2016'!$A:$G,1)=$A208,VLOOKUP($A208,'hk2016'!$A:$G,7),0)</f>
        <v>2404.54</v>
      </c>
      <c r="J208" s="473">
        <f>IF(VLOOKUP($A208,'hk2016'!$A:$H,1)=$A208,VLOOKUP($A208,'hk2016'!$A:$H,8),0)</f>
        <v>5690.14</v>
      </c>
      <c r="K208" s="475">
        <f>SUM(H208+I208-J208)</f>
        <v>-44897.32</v>
      </c>
    </row>
    <row r="209" spans="1:11" outlineLevel="1" x14ac:dyDescent="0.15">
      <c r="A209" s="432" t="str">
        <f>LEFT(B209,3)</f>
        <v>395</v>
      </c>
      <c r="B209" s="433" t="s">
        <v>2654</v>
      </c>
      <c r="C209" s="433" t="s">
        <v>2655</v>
      </c>
      <c r="D209" s="438">
        <f>IF(VLOOKUP($A209,'hk2017'!$A:$G,1)=$A209,VLOOKUP($A209,'hk2017'!$A:$G,6),0)</f>
        <v>0</v>
      </c>
      <c r="E209" s="438">
        <f>IF(VLOOKUP($A209,'hk2017'!$A:$G,1)=$A209,VLOOKUP($A209,'hk2017'!$A:$G,7),0)</f>
        <v>0</v>
      </c>
      <c r="F209" s="438">
        <f>IF(VLOOKUP($A209,'hk2017'!$A:$H,1)=$A209,VLOOKUP($A209,'hk2017'!$A:$H,8),0)</f>
        <v>0</v>
      </c>
      <c r="G209" s="439">
        <f>SUM(D209+E209-F209)</f>
        <v>0</v>
      </c>
      <c r="H209" s="438">
        <f>IF(VLOOKUP($A209,'hk2016'!$A:$G,1)=$A209,VLOOKUP($A209,'hk2016'!$A:$G,6),0)</f>
        <v>0</v>
      </c>
      <c r="I209" s="438">
        <f>IF(VLOOKUP($A209,'hk2016'!$A:$G,1)=$A209,VLOOKUP($A209,'hk2016'!$A:$G,7),0)</f>
        <v>825480.33</v>
      </c>
      <c r="J209" s="438">
        <f>IF(VLOOKUP($A209,'hk2016'!$A:$H,1)=$A209,VLOOKUP($A209,'hk2016'!$A:$H,8),0)</f>
        <v>825480.33</v>
      </c>
      <c r="K209" s="440">
        <f>SUM(H209+I209-J209)</f>
        <v>0</v>
      </c>
    </row>
    <row r="210" spans="1:11" outlineLevel="1" x14ac:dyDescent="0.15">
      <c r="A210" s="432" t="str">
        <f>LEFT(B210,3)</f>
        <v>398</v>
      </c>
      <c r="B210" s="433" t="s">
        <v>2656</v>
      </c>
      <c r="C210" s="433" t="s">
        <v>2657</v>
      </c>
      <c r="D210" s="438">
        <f>IF(VLOOKUP($A210,'hk2017'!$A:$G,1)=$A210,VLOOKUP($A210,'hk2017'!$A:$G,6),0)</f>
        <v>0</v>
      </c>
      <c r="E210" s="438">
        <f>IF(VLOOKUP($A210,'hk2017'!$A:$G,1)=$A210,VLOOKUP($A210,'hk2017'!$A:$G,7),0)</f>
        <v>0</v>
      </c>
      <c r="F210" s="438">
        <f>IF(VLOOKUP($A210,'hk2017'!$A:$H,1)=$A210,VLOOKUP($A210,'hk2017'!$A:$H,8),0)</f>
        <v>0</v>
      </c>
      <c r="G210" s="439">
        <f>SUM(D210+E210-F210)</f>
        <v>0</v>
      </c>
      <c r="H210" s="438">
        <f>IF(VLOOKUP($A210,'hk2016'!$A:$G,1)=$A210,VLOOKUP($A210,'hk2016'!$A:$G,6),0)</f>
        <v>0</v>
      </c>
      <c r="I210" s="438">
        <f>IF(VLOOKUP($A210,'hk2016'!$A:$G,1)=$A210,VLOOKUP($A210,'hk2016'!$A:$G,7),0)</f>
        <v>0</v>
      </c>
      <c r="J210" s="438">
        <f>IF(VLOOKUP($A210,'hk2016'!$A:$H,1)=$A210,VLOOKUP($A210,'hk2016'!$A:$H,8),0)</f>
        <v>0</v>
      </c>
      <c r="K210" s="440">
        <f>SUM(H210+I210-J210)</f>
        <v>0</v>
      </c>
    </row>
    <row r="211" spans="1:11" outlineLevel="1" x14ac:dyDescent="0.15">
      <c r="A211" s="432"/>
      <c r="B211" s="433"/>
      <c r="C211" s="433"/>
      <c r="D211" s="438"/>
      <c r="E211" s="438"/>
      <c r="F211" s="438"/>
      <c r="G211" s="439"/>
      <c r="H211" s="438"/>
      <c r="I211" s="438"/>
      <c r="J211" s="438"/>
      <c r="K211" s="440"/>
    </row>
    <row r="212" spans="1:11" ht="11.25" outlineLevel="1" thickBot="1" x14ac:dyDescent="0.2">
      <c r="A212" s="476"/>
      <c r="B212" s="433"/>
      <c r="C212" s="433"/>
      <c r="D212" s="438"/>
      <c r="E212" s="438"/>
      <c r="F212" s="438"/>
      <c r="G212" s="439"/>
      <c r="H212" s="438"/>
      <c r="I212" s="438"/>
      <c r="J212" s="438"/>
      <c r="K212" s="440"/>
    </row>
    <row r="213" spans="1:11" ht="12" thickBot="1" x14ac:dyDescent="0.25">
      <c r="A213" s="421" t="s">
        <v>2658</v>
      </c>
      <c r="B213" s="416"/>
      <c r="C213" s="422" t="s">
        <v>35</v>
      </c>
      <c r="D213" s="455">
        <f t="shared" ref="D213:K213" si="70">SUM(D214+D225+D233+D236+D238+D243+D246+D256+D259)</f>
        <v>-3202945.4700000007</v>
      </c>
      <c r="E213" s="455">
        <f t="shared" si="70"/>
        <v>725938.92</v>
      </c>
      <c r="F213" s="455">
        <f t="shared" si="70"/>
        <v>398772.47000000003</v>
      </c>
      <c r="G213" s="477">
        <f t="shared" si="70"/>
        <v>-2875779.02</v>
      </c>
      <c r="H213" s="455">
        <f t="shared" si="70"/>
        <v>-3042863.23</v>
      </c>
      <c r="I213" s="455">
        <f t="shared" si="70"/>
        <v>866773.44</v>
      </c>
      <c r="J213" s="455">
        <f t="shared" si="70"/>
        <v>630536.67999999993</v>
      </c>
      <c r="K213" s="478">
        <f t="shared" si="70"/>
        <v>-2806626.4700000007</v>
      </c>
    </row>
    <row r="214" spans="1:11" outlineLevel="1" x14ac:dyDescent="0.15">
      <c r="A214" s="458" t="s">
        <v>2068</v>
      </c>
      <c r="B214" s="459"/>
      <c r="C214" s="460" t="s">
        <v>2659</v>
      </c>
      <c r="D214" s="429">
        <f t="shared" ref="D214:K214" si="71">SUM(D215:D223)</f>
        <v>-800000</v>
      </c>
      <c r="E214" s="429">
        <f t="shared" si="71"/>
        <v>0</v>
      </c>
      <c r="F214" s="429">
        <f t="shared" si="71"/>
        <v>0</v>
      </c>
      <c r="G214" s="445">
        <f t="shared" si="71"/>
        <v>-800000</v>
      </c>
      <c r="H214" s="429">
        <f t="shared" si="71"/>
        <v>-800000</v>
      </c>
      <c r="I214" s="429">
        <f t="shared" si="71"/>
        <v>0</v>
      </c>
      <c r="J214" s="429">
        <f t="shared" si="71"/>
        <v>0</v>
      </c>
      <c r="K214" s="446">
        <f t="shared" si="71"/>
        <v>-800000</v>
      </c>
    </row>
    <row r="215" spans="1:11" outlineLevel="1" x14ac:dyDescent="0.15">
      <c r="A215" s="420" t="str">
        <f t="shared" ref="A215:A223" si="72">LEFT(B215,3)</f>
        <v>411</v>
      </c>
      <c r="B215" s="416" t="s">
        <v>2660</v>
      </c>
      <c r="C215" s="416" t="s">
        <v>2661</v>
      </c>
      <c r="D215" s="438">
        <f>IF(VLOOKUP($A215,'hk2017'!$A:$G,1)=$A215,VLOOKUP($A215,'hk2017'!$A:$G,6),0)</f>
        <v>-800000</v>
      </c>
      <c r="E215" s="438">
        <f>IF(VLOOKUP($A215,'hk2017'!$A:$G,1)=$A215,VLOOKUP($A215,'hk2017'!$A:$G,7),0)</f>
        <v>0</v>
      </c>
      <c r="F215" s="438">
        <f>IF(VLOOKUP($A215,'hk2017'!$A:$H,1)=$A215,VLOOKUP($A215,'hk2017'!$A:$H,8),0)</f>
        <v>0</v>
      </c>
      <c r="G215" s="439">
        <f t="shared" ref="G215:G223" si="73">SUM(D215+E215-F215)</f>
        <v>-800000</v>
      </c>
      <c r="H215" s="438">
        <f>IF(VLOOKUP($A215,'hk2016'!$A:$G,1)=$A215,VLOOKUP($A215,'hk2016'!$A:$G,6),0)</f>
        <v>-800000</v>
      </c>
      <c r="I215" s="438">
        <f>IF(VLOOKUP($A215,'hk2016'!$A:$G,1)=$A215,VLOOKUP($A215,'hk2016'!$A:$G,7),0)</f>
        <v>0</v>
      </c>
      <c r="J215" s="438">
        <f>IF(VLOOKUP($A215,'hk2016'!$A:$H,1)=$A215,VLOOKUP($A215,'hk2016'!$A:$H,8),0)</f>
        <v>0</v>
      </c>
      <c r="K215" s="440">
        <f t="shared" ref="K215:K223" si="74">SUM(H215+I215-J215)</f>
        <v>-800000</v>
      </c>
    </row>
    <row r="216" spans="1:11" outlineLevel="1" x14ac:dyDescent="0.15">
      <c r="A216" s="420" t="str">
        <f t="shared" si="72"/>
        <v>412</v>
      </c>
      <c r="B216" s="416" t="s">
        <v>2662</v>
      </c>
      <c r="C216" s="416" t="s">
        <v>2663</v>
      </c>
      <c r="D216" s="438">
        <f>IF(VLOOKUP($A216,'hk2017'!$A:$G,1)=$A216,VLOOKUP($A216,'hk2017'!$A:$G,6),0)</f>
        <v>0</v>
      </c>
      <c r="E216" s="438">
        <f>IF(VLOOKUP($A216,'hk2017'!$A:$G,1)=$A216,VLOOKUP($A216,'hk2017'!$A:$G,7),0)</f>
        <v>0</v>
      </c>
      <c r="F216" s="438">
        <f>IF(VLOOKUP($A216,'hk2017'!$A:$H,1)=$A216,VLOOKUP($A216,'hk2017'!$A:$H,8),0)</f>
        <v>0</v>
      </c>
      <c r="G216" s="439">
        <f t="shared" si="73"/>
        <v>0</v>
      </c>
      <c r="H216" s="438">
        <f>IF(VLOOKUP($A216,'hk2016'!$A:$G,1)=$A216,VLOOKUP($A216,'hk2016'!$A:$G,6),0)</f>
        <v>0</v>
      </c>
      <c r="I216" s="438">
        <f>IF(VLOOKUP($A216,'hk2016'!$A:$G,1)=$A216,VLOOKUP($A216,'hk2016'!$A:$G,7),0)</f>
        <v>0</v>
      </c>
      <c r="J216" s="438">
        <f>IF(VLOOKUP($A216,'hk2016'!$A:$H,1)=$A216,VLOOKUP($A216,'hk2016'!$A:$H,8),0)</f>
        <v>0</v>
      </c>
      <c r="K216" s="440">
        <f t="shared" si="74"/>
        <v>0</v>
      </c>
    </row>
    <row r="217" spans="1:11" outlineLevel="1" x14ac:dyDescent="0.15">
      <c r="A217" s="420" t="str">
        <f t="shared" si="72"/>
        <v>413</v>
      </c>
      <c r="B217" s="416" t="s">
        <v>2664</v>
      </c>
      <c r="C217" s="416" t="s">
        <v>2665</v>
      </c>
      <c r="D217" s="438">
        <f>IF(VLOOKUP($A217,'hk2017'!$A:$G,1)=$A217,VLOOKUP($A217,'hk2017'!$A:$G,6),0)</f>
        <v>0</v>
      </c>
      <c r="E217" s="438">
        <f>IF(VLOOKUP($A217,'hk2017'!$A:$G,1)=$A217,VLOOKUP($A217,'hk2017'!$A:$G,7),0)</f>
        <v>0</v>
      </c>
      <c r="F217" s="438">
        <f>IF(VLOOKUP($A217,'hk2017'!$A:$H,1)=$A217,VLOOKUP($A217,'hk2017'!$A:$H,8),0)</f>
        <v>0</v>
      </c>
      <c r="G217" s="439">
        <f t="shared" si="73"/>
        <v>0</v>
      </c>
      <c r="H217" s="438">
        <f>IF(VLOOKUP($A217,'hk2016'!$A:$G,1)=$A217,VLOOKUP($A217,'hk2016'!$A:$G,6),0)</f>
        <v>0</v>
      </c>
      <c r="I217" s="438">
        <f>IF(VLOOKUP($A217,'hk2016'!$A:$G,1)=$A217,VLOOKUP($A217,'hk2016'!$A:$G,7),0)</f>
        <v>0</v>
      </c>
      <c r="J217" s="438">
        <f>IF(VLOOKUP($A217,'hk2016'!$A:$H,1)=$A217,VLOOKUP($A217,'hk2016'!$A:$H,8),0)</f>
        <v>0</v>
      </c>
      <c r="K217" s="440">
        <f t="shared" si="74"/>
        <v>0</v>
      </c>
    </row>
    <row r="218" spans="1:11" outlineLevel="1" x14ac:dyDescent="0.15">
      <c r="A218" s="420" t="str">
        <f t="shared" si="72"/>
        <v>414</v>
      </c>
      <c r="B218" s="416" t="s">
        <v>2666</v>
      </c>
      <c r="C218" s="416" t="s">
        <v>2667</v>
      </c>
      <c r="D218" s="438">
        <f>IF(VLOOKUP($A218,'hk2017'!$A:$G,1)=$A218,VLOOKUP($A218,'hk2017'!$A:$G,6),0)</f>
        <v>0</v>
      </c>
      <c r="E218" s="438">
        <f>IF(VLOOKUP($A218,'hk2017'!$A:$G,1)=$A218,VLOOKUP($A218,'hk2017'!$A:$G,7),0)</f>
        <v>0</v>
      </c>
      <c r="F218" s="438">
        <f>IF(VLOOKUP($A218,'hk2017'!$A:$H,1)=$A218,VLOOKUP($A218,'hk2017'!$A:$H,8),0)</f>
        <v>0</v>
      </c>
      <c r="G218" s="439">
        <f t="shared" si="73"/>
        <v>0</v>
      </c>
      <c r="H218" s="438">
        <f>IF(VLOOKUP($A218,'hk2016'!$A:$G,1)=$A218,VLOOKUP($A218,'hk2016'!$A:$G,6),0)</f>
        <v>0</v>
      </c>
      <c r="I218" s="438">
        <f>IF(VLOOKUP($A218,'hk2016'!$A:$G,1)=$A218,VLOOKUP($A218,'hk2016'!$A:$G,7),0)</f>
        <v>0</v>
      </c>
      <c r="J218" s="438">
        <f>IF(VLOOKUP($A218,'hk2016'!$A:$H,1)=$A218,VLOOKUP($A218,'hk2016'!$A:$H,8),0)</f>
        <v>0</v>
      </c>
      <c r="K218" s="440">
        <f t="shared" si="74"/>
        <v>0</v>
      </c>
    </row>
    <row r="219" spans="1:11" outlineLevel="1" x14ac:dyDescent="0.15">
      <c r="A219" s="420" t="str">
        <f t="shared" si="72"/>
        <v>415</v>
      </c>
      <c r="B219" s="416" t="s">
        <v>2668</v>
      </c>
      <c r="C219" s="416" t="s">
        <v>2669</v>
      </c>
      <c r="D219" s="438">
        <f>IF(VLOOKUP($A219,'hk2017'!$A:$G,1)=$A219,VLOOKUP($A219,'hk2017'!$A:$G,6),0)</f>
        <v>0</v>
      </c>
      <c r="E219" s="438">
        <f>IF(VLOOKUP($A219,'hk2017'!$A:$G,1)=$A219,VLOOKUP($A219,'hk2017'!$A:$G,7),0)</f>
        <v>0</v>
      </c>
      <c r="F219" s="438">
        <f>IF(VLOOKUP($A219,'hk2017'!$A:$H,1)=$A219,VLOOKUP($A219,'hk2017'!$A:$H,8),0)</f>
        <v>0</v>
      </c>
      <c r="G219" s="439">
        <f t="shared" si="73"/>
        <v>0</v>
      </c>
      <c r="H219" s="438">
        <f>IF(VLOOKUP($A219,'hk2016'!$A:$G,1)=$A219,VLOOKUP($A219,'hk2016'!$A:$G,6),0)</f>
        <v>0</v>
      </c>
      <c r="I219" s="438">
        <f>IF(VLOOKUP($A219,'hk2016'!$A:$G,1)=$A219,VLOOKUP($A219,'hk2016'!$A:$G,7),0)</f>
        <v>0</v>
      </c>
      <c r="J219" s="438">
        <f>IF(VLOOKUP($A219,'hk2016'!$A:$H,1)=$A219,VLOOKUP($A219,'hk2016'!$A:$H,8),0)</f>
        <v>0</v>
      </c>
      <c r="K219" s="440">
        <f t="shared" si="74"/>
        <v>0</v>
      </c>
    </row>
    <row r="220" spans="1:11" outlineLevel="1" x14ac:dyDescent="0.15">
      <c r="A220" s="420" t="str">
        <f t="shared" si="72"/>
        <v>416</v>
      </c>
      <c r="B220" s="416" t="s">
        <v>2670</v>
      </c>
      <c r="C220" s="416" t="s">
        <v>2671</v>
      </c>
      <c r="D220" s="438">
        <f>IF(VLOOKUP($A220,'hk2017'!$A:$G,1)=$A220,VLOOKUP($A220,'hk2017'!$A:$G,6),0)</f>
        <v>0</v>
      </c>
      <c r="E220" s="438">
        <f>IF(VLOOKUP($A220,'hk2017'!$A:$G,1)=$A220,VLOOKUP($A220,'hk2017'!$A:$G,7),0)</f>
        <v>0</v>
      </c>
      <c r="F220" s="438">
        <f>IF(VLOOKUP($A220,'hk2017'!$A:$H,1)=$A220,VLOOKUP($A220,'hk2017'!$A:$H,8),0)</f>
        <v>0</v>
      </c>
      <c r="G220" s="439">
        <f t="shared" si="73"/>
        <v>0</v>
      </c>
      <c r="H220" s="438">
        <f>IF(VLOOKUP($A220,'hk2016'!$A:$G,1)=$A220,VLOOKUP($A220,'hk2016'!$A:$G,6),0)</f>
        <v>0</v>
      </c>
      <c r="I220" s="438">
        <f>IF(VLOOKUP($A220,'hk2016'!$A:$G,1)=$A220,VLOOKUP($A220,'hk2016'!$A:$G,7),0)</f>
        <v>0</v>
      </c>
      <c r="J220" s="438">
        <f>IF(VLOOKUP($A220,'hk2016'!$A:$H,1)=$A220,VLOOKUP($A220,'hk2016'!$A:$H,8),0)</f>
        <v>0</v>
      </c>
      <c r="K220" s="440">
        <f t="shared" si="74"/>
        <v>0</v>
      </c>
    </row>
    <row r="221" spans="1:11" outlineLevel="1" x14ac:dyDescent="0.15">
      <c r="A221" s="420" t="str">
        <f t="shared" si="72"/>
        <v>417</v>
      </c>
      <c r="B221" s="416" t="s">
        <v>2672</v>
      </c>
      <c r="C221" s="416" t="s">
        <v>2673</v>
      </c>
      <c r="D221" s="438">
        <f>IF(VLOOKUP($A221,'hk2017'!$A:$G,1)=$A221,VLOOKUP($A221,'hk2017'!$A:$G,6),0)</f>
        <v>0</v>
      </c>
      <c r="E221" s="438">
        <f>IF(VLOOKUP($A221,'hk2017'!$A:$G,1)=$A221,VLOOKUP($A221,'hk2017'!$A:$G,7),0)</f>
        <v>0</v>
      </c>
      <c r="F221" s="438">
        <f>IF(VLOOKUP($A221,'hk2017'!$A:$H,1)=$A221,VLOOKUP($A221,'hk2017'!$A:$H,8),0)</f>
        <v>0</v>
      </c>
      <c r="G221" s="439">
        <f t="shared" si="73"/>
        <v>0</v>
      </c>
      <c r="H221" s="438">
        <f>IF(VLOOKUP($A221,'hk2016'!$A:$G,1)=$A221,VLOOKUP($A221,'hk2016'!$A:$G,6),0)</f>
        <v>0</v>
      </c>
      <c r="I221" s="438">
        <f>IF(VLOOKUP($A221,'hk2016'!$A:$G,1)=$A221,VLOOKUP($A221,'hk2016'!$A:$G,7),0)</f>
        <v>0</v>
      </c>
      <c r="J221" s="438">
        <f>IF(VLOOKUP($A221,'hk2016'!$A:$H,1)=$A221,VLOOKUP($A221,'hk2016'!$A:$H,8),0)</f>
        <v>0</v>
      </c>
      <c r="K221" s="440">
        <f t="shared" si="74"/>
        <v>0</v>
      </c>
    </row>
    <row r="222" spans="1:11" outlineLevel="1" x14ac:dyDescent="0.15">
      <c r="A222" s="420" t="str">
        <f t="shared" si="72"/>
        <v>418</v>
      </c>
      <c r="B222" s="416" t="s">
        <v>2674</v>
      </c>
      <c r="C222" s="416" t="s">
        <v>2675</v>
      </c>
      <c r="D222" s="438">
        <f>IF(VLOOKUP($A222,'hk2017'!$A:$G,1)=$A222,VLOOKUP($A222,'hk2017'!$A:$G,6),0)</f>
        <v>0</v>
      </c>
      <c r="E222" s="438">
        <f>IF(VLOOKUP($A222,'hk2017'!$A:$G,1)=$A222,VLOOKUP($A222,'hk2017'!$A:$G,7),0)</f>
        <v>0</v>
      </c>
      <c r="F222" s="438">
        <f>IF(VLOOKUP($A222,'hk2017'!$A:$H,1)=$A222,VLOOKUP($A222,'hk2017'!$A:$H,8),0)</f>
        <v>0</v>
      </c>
      <c r="G222" s="439">
        <f t="shared" si="73"/>
        <v>0</v>
      </c>
      <c r="H222" s="438">
        <f>IF(VLOOKUP($A222,'hk2016'!$A:$G,1)=$A222,VLOOKUP($A222,'hk2016'!$A:$G,6),0)</f>
        <v>0</v>
      </c>
      <c r="I222" s="438">
        <f>IF(VLOOKUP($A222,'hk2016'!$A:$G,1)=$A222,VLOOKUP($A222,'hk2016'!$A:$G,7),0)</f>
        <v>0</v>
      </c>
      <c r="J222" s="438">
        <f>IF(VLOOKUP($A222,'hk2016'!$A:$H,1)=$A222,VLOOKUP($A222,'hk2016'!$A:$H,8),0)</f>
        <v>0</v>
      </c>
      <c r="K222" s="440">
        <f t="shared" si="74"/>
        <v>0</v>
      </c>
    </row>
    <row r="223" spans="1:11" outlineLevel="1" x14ac:dyDescent="0.15">
      <c r="A223" s="420" t="str">
        <f t="shared" si="72"/>
        <v>419</v>
      </c>
      <c r="B223" s="416" t="s">
        <v>2676</v>
      </c>
      <c r="C223" s="416" t="s">
        <v>2677</v>
      </c>
      <c r="D223" s="438">
        <f>IF(VLOOKUP($A223,'hk2017'!$A:$G,1)=$A223,VLOOKUP($A223,'hk2017'!$A:$G,6),0)</f>
        <v>0</v>
      </c>
      <c r="E223" s="438">
        <f>IF(VLOOKUP($A223,'hk2017'!$A:$G,1)=$A223,VLOOKUP($A223,'hk2017'!$A:$G,7),0)</f>
        <v>0</v>
      </c>
      <c r="F223" s="438">
        <f>IF(VLOOKUP($A223,'hk2017'!$A:$H,1)=$A223,VLOOKUP($A223,'hk2017'!$A:$H,8),0)</f>
        <v>0</v>
      </c>
      <c r="G223" s="439">
        <f t="shared" si="73"/>
        <v>0</v>
      </c>
      <c r="H223" s="438">
        <f>IF(VLOOKUP($A223,'hk2016'!$A:$G,1)=$A223,VLOOKUP($A223,'hk2016'!$A:$G,6),0)</f>
        <v>0</v>
      </c>
      <c r="I223" s="438">
        <f>IF(VLOOKUP($A223,'hk2016'!$A:$G,1)=$A223,VLOOKUP($A223,'hk2016'!$A:$G,7),0)</f>
        <v>0</v>
      </c>
      <c r="J223" s="438">
        <f>IF(VLOOKUP($A223,'hk2016'!$A:$H,1)=$A223,VLOOKUP($A223,'hk2016'!$A:$H,8),0)</f>
        <v>0</v>
      </c>
      <c r="K223" s="440">
        <f t="shared" si="74"/>
        <v>0</v>
      </c>
    </row>
    <row r="224" spans="1:11" ht="11.25" outlineLevel="1" thickBot="1" x14ac:dyDescent="0.2">
      <c r="A224" s="420"/>
      <c r="B224" s="416"/>
      <c r="C224" s="416"/>
      <c r="H224" s="464"/>
      <c r="I224" s="464"/>
      <c r="J224" s="464"/>
      <c r="K224" s="466"/>
    </row>
    <row r="225" spans="1:12" ht="12.75" x14ac:dyDescent="0.2">
      <c r="A225" s="458" t="s">
        <v>2070</v>
      </c>
      <c r="B225" s="459"/>
      <c r="C225" s="460" t="s">
        <v>2678</v>
      </c>
      <c r="D225" s="429">
        <f t="shared" ref="D225:K225" si="75">SUM(D226:D231)</f>
        <v>-1434949.78</v>
      </c>
      <c r="E225" s="429">
        <f t="shared" si="75"/>
        <v>0</v>
      </c>
      <c r="F225" s="429">
        <f t="shared" si="75"/>
        <v>201074.53</v>
      </c>
      <c r="G225" s="445">
        <f t="shared" si="75"/>
        <v>-1636024.31</v>
      </c>
      <c r="H225" s="429">
        <f t="shared" si="75"/>
        <v>-1140405.8400000001</v>
      </c>
      <c r="I225" s="429">
        <f t="shared" si="75"/>
        <v>0</v>
      </c>
      <c r="J225" s="429">
        <f t="shared" si="75"/>
        <v>294543.94</v>
      </c>
      <c r="K225" s="446">
        <f t="shared" si="75"/>
        <v>-1434949.78</v>
      </c>
      <c r="L225" s="447"/>
    </row>
    <row r="226" spans="1:12" ht="12.75" outlineLevel="1" x14ac:dyDescent="0.2">
      <c r="A226" s="420" t="str">
        <f t="shared" ref="A226:A231" si="76">LEFT(B226,3)</f>
        <v>421</v>
      </c>
      <c r="B226" s="416" t="s">
        <v>2679</v>
      </c>
      <c r="C226" s="416" t="s">
        <v>2680</v>
      </c>
      <c r="D226" s="438">
        <f>IF(VLOOKUP($A226,'hk2017'!$A:$G,1)=$A226,VLOOKUP($A226,'hk2017'!$A:$G,6),0)</f>
        <v>-80000</v>
      </c>
      <c r="E226" s="438">
        <f>IF(VLOOKUP($A226,'hk2017'!$A:$G,1)=$A226,VLOOKUP($A226,'hk2017'!$A:$G,7),0)</f>
        <v>0</v>
      </c>
      <c r="F226" s="438">
        <f>IF(VLOOKUP($A226,'hk2017'!$A:$H,1)=$A226,VLOOKUP($A226,'hk2017'!$A:$H,8),0)</f>
        <v>0</v>
      </c>
      <c r="G226" s="439">
        <f t="shared" ref="G226:G231" si="77">SUM(D226+E226-F226)</f>
        <v>-80000</v>
      </c>
      <c r="H226" s="438">
        <f>IF(VLOOKUP($A226,'hk2016'!$A:$G,1)=$A226,VLOOKUP($A226,'hk2016'!$A:$G,6),0)</f>
        <v>-80000</v>
      </c>
      <c r="I226" s="438">
        <f>IF(VLOOKUP($A226,'hk2016'!$A:$G,1)=$A226,VLOOKUP($A226,'hk2016'!$A:$G,7),0)</f>
        <v>0</v>
      </c>
      <c r="J226" s="438">
        <f>IF(VLOOKUP($A226,'hk2016'!$A:$H,1)=$A226,VLOOKUP($A226,'hk2016'!$A:$H,8),0)</f>
        <v>0</v>
      </c>
      <c r="K226" s="440">
        <f t="shared" ref="K226:K231" si="78">SUM(H226+I226-J226)</f>
        <v>-80000</v>
      </c>
      <c r="L226" s="447"/>
    </row>
    <row r="227" spans="1:12" ht="12.75" outlineLevel="1" x14ac:dyDescent="0.2">
      <c r="A227" s="420" t="str">
        <f t="shared" si="76"/>
        <v>422</v>
      </c>
      <c r="B227" s="416" t="s">
        <v>2681</v>
      </c>
      <c r="C227" s="416" t="s">
        <v>2682</v>
      </c>
      <c r="D227" s="438">
        <f>IF(VLOOKUP($A227,'hk2017'!$A:$G,1)=$A227,VLOOKUP($A227,'hk2017'!$A:$G,6),0)</f>
        <v>0</v>
      </c>
      <c r="E227" s="438">
        <f>IF(VLOOKUP($A227,'hk2017'!$A:$G,1)=$A227,VLOOKUP($A227,'hk2017'!$A:$G,7),0)</f>
        <v>0</v>
      </c>
      <c r="F227" s="438">
        <f>IF(VLOOKUP($A227,'hk2017'!$A:$H,1)=$A227,VLOOKUP($A227,'hk2017'!$A:$H,8),0)</f>
        <v>0</v>
      </c>
      <c r="G227" s="439">
        <f t="shared" si="77"/>
        <v>0</v>
      </c>
      <c r="H227" s="438">
        <f>IF(VLOOKUP($A227,'hk2016'!$A:$G,1)=$A227,VLOOKUP($A227,'hk2016'!$A:$G,6),0)</f>
        <v>0</v>
      </c>
      <c r="I227" s="438">
        <f>IF(VLOOKUP($A227,'hk2016'!$A:$G,1)=$A227,VLOOKUP($A227,'hk2016'!$A:$G,7),0)</f>
        <v>0</v>
      </c>
      <c r="J227" s="438">
        <f>IF(VLOOKUP($A227,'hk2016'!$A:$H,1)=$A227,VLOOKUP($A227,'hk2016'!$A:$H,8),0)</f>
        <v>0</v>
      </c>
      <c r="K227" s="440">
        <f t="shared" si="78"/>
        <v>0</v>
      </c>
      <c r="L227" s="447"/>
    </row>
    <row r="228" spans="1:12" ht="12.75" outlineLevel="1" x14ac:dyDescent="0.2">
      <c r="A228" s="420" t="str">
        <f t="shared" si="76"/>
        <v>423</v>
      </c>
      <c r="B228" s="416" t="s">
        <v>2683</v>
      </c>
      <c r="C228" s="416" t="s">
        <v>2684</v>
      </c>
      <c r="D228" s="438">
        <f>IF(VLOOKUP($A228,'hk2017'!$A:$G,1)=$A228,VLOOKUP($A228,'hk2017'!$A:$G,6),0)</f>
        <v>0</v>
      </c>
      <c r="E228" s="438">
        <f>IF(VLOOKUP($A228,'hk2017'!$A:$G,1)=$A228,VLOOKUP($A228,'hk2017'!$A:$G,7),0)</f>
        <v>0</v>
      </c>
      <c r="F228" s="438">
        <f>IF(VLOOKUP($A228,'hk2017'!$A:$H,1)=$A228,VLOOKUP($A228,'hk2017'!$A:$H,8),0)</f>
        <v>0</v>
      </c>
      <c r="G228" s="439">
        <f t="shared" si="77"/>
        <v>0</v>
      </c>
      <c r="H228" s="438">
        <f>IF(VLOOKUP($A228,'hk2016'!$A:$G,1)=$A228,VLOOKUP($A228,'hk2016'!$A:$G,6),0)</f>
        <v>0</v>
      </c>
      <c r="I228" s="438">
        <f>IF(VLOOKUP($A228,'hk2016'!$A:$G,1)=$A228,VLOOKUP($A228,'hk2016'!$A:$G,7),0)</f>
        <v>0</v>
      </c>
      <c r="J228" s="438">
        <f>IF(VLOOKUP($A228,'hk2016'!$A:$H,1)=$A228,VLOOKUP($A228,'hk2016'!$A:$H,8),0)</f>
        <v>0</v>
      </c>
      <c r="K228" s="440">
        <f t="shared" si="78"/>
        <v>0</v>
      </c>
      <c r="L228" s="447"/>
    </row>
    <row r="229" spans="1:12" ht="12.75" outlineLevel="1" x14ac:dyDescent="0.2">
      <c r="A229" s="420" t="str">
        <f t="shared" si="76"/>
        <v>427</v>
      </c>
      <c r="B229" s="416" t="s">
        <v>2685</v>
      </c>
      <c r="C229" s="416" t="s">
        <v>2686</v>
      </c>
      <c r="D229" s="438">
        <f>IF(VLOOKUP($A229,'hk2017'!$A:$G,1)=$A229,VLOOKUP($A229,'hk2017'!$A:$G,6),0)</f>
        <v>0</v>
      </c>
      <c r="E229" s="438">
        <f>IF(VLOOKUP($A229,'hk2017'!$A:$G,1)=$A229,VLOOKUP($A229,'hk2017'!$A:$G,7),0)</f>
        <v>0</v>
      </c>
      <c r="F229" s="438">
        <f>IF(VLOOKUP($A229,'hk2017'!$A:$H,1)=$A229,VLOOKUP($A229,'hk2017'!$A:$H,8),0)</f>
        <v>0</v>
      </c>
      <c r="G229" s="439">
        <f t="shared" si="77"/>
        <v>0</v>
      </c>
      <c r="H229" s="438">
        <f>IF(VLOOKUP($A229,'hk2016'!$A:$G,1)=$A229,VLOOKUP($A229,'hk2016'!$A:$G,6),0)</f>
        <v>0</v>
      </c>
      <c r="I229" s="438">
        <f>IF(VLOOKUP($A229,'hk2016'!$A:$G,1)=$A229,VLOOKUP($A229,'hk2016'!$A:$G,7),0)</f>
        <v>0</v>
      </c>
      <c r="J229" s="438">
        <f>IF(VLOOKUP($A229,'hk2016'!$A:$H,1)=$A229,VLOOKUP($A229,'hk2016'!$A:$H,8),0)</f>
        <v>0</v>
      </c>
      <c r="K229" s="440">
        <f t="shared" si="78"/>
        <v>0</v>
      </c>
      <c r="L229" s="447"/>
    </row>
    <row r="230" spans="1:12" ht="12.75" outlineLevel="1" x14ac:dyDescent="0.2">
      <c r="A230" s="420" t="str">
        <f t="shared" si="76"/>
        <v>428</v>
      </c>
      <c r="B230" s="416" t="s">
        <v>2687</v>
      </c>
      <c r="C230" s="416" t="s">
        <v>2688</v>
      </c>
      <c r="D230" s="438">
        <f>IF(VLOOKUP($A230,'hk2017'!$A:$G,1)=$A230,VLOOKUP($A230,'hk2017'!$A:$G,6),0)</f>
        <v>-1354949.78</v>
      </c>
      <c r="E230" s="438">
        <f>IF(VLOOKUP($A230,'hk2017'!$A:$G,1)=$A230,VLOOKUP($A230,'hk2017'!$A:$G,7),0)</f>
        <v>0</v>
      </c>
      <c r="F230" s="438">
        <f>IF(VLOOKUP($A230,'hk2017'!$A:$H,1)=$A230,VLOOKUP($A230,'hk2017'!$A:$H,8),0)</f>
        <v>201074.53</v>
      </c>
      <c r="G230" s="439">
        <f t="shared" si="77"/>
        <v>-1556024.31</v>
      </c>
      <c r="H230" s="438">
        <f>IF(VLOOKUP($A230,'hk2016'!$A:$G,1)=$A230,VLOOKUP($A230,'hk2016'!$A:$G,6),0)</f>
        <v>-1060405.8400000001</v>
      </c>
      <c r="I230" s="438">
        <f>IF(VLOOKUP($A230,'hk2016'!$A:$G,1)=$A230,VLOOKUP($A230,'hk2016'!$A:$G,7),0)</f>
        <v>0</v>
      </c>
      <c r="J230" s="438">
        <f>IF(VLOOKUP($A230,'hk2016'!$A:$H,1)=$A230,VLOOKUP($A230,'hk2016'!$A:$H,8),0)</f>
        <v>294543.94</v>
      </c>
      <c r="K230" s="440">
        <f t="shared" si="78"/>
        <v>-1354949.78</v>
      </c>
      <c r="L230" s="447"/>
    </row>
    <row r="231" spans="1:12" ht="12.75" outlineLevel="1" x14ac:dyDescent="0.2">
      <c r="A231" s="420" t="str">
        <f t="shared" si="76"/>
        <v>429</v>
      </c>
      <c r="B231" s="416" t="s">
        <v>2689</v>
      </c>
      <c r="C231" s="416" t="s">
        <v>2690</v>
      </c>
      <c r="D231" s="438">
        <f>IF(VLOOKUP($A231,'hk2017'!$A:$G,1)=$A231,VLOOKUP($A231,'hk2017'!$A:$G,6),0)</f>
        <v>0</v>
      </c>
      <c r="E231" s="438">
        <f>IF(VLOOKUP($A231,'hk2017'!$A:$G,1)=$A231,VLOOKUP($A231,'hk2017'!$A:$G,7),0)</f>
        <v>0</v>
      </c>
      <c r="F231" s="438">
        <f>IF(VLOOKUP($A231,'hk2017'!$A:$H,1)=$A231,VLOOKUP($A231,'hk2017'!$A:$H,8),0)</f>
        <v>0</v>
      </c>
      <c r="G231" s="439">
        <f t="shared" si="77"/>
        <v>0</v>
      </c>
      <c r="H231" s="438">
        <f>IF(VLOOKUP($A231,'hk2016'!$A:$G,1)=$A231,VLOOKUP($A231,'hk2016'!$A:$G,6),0)</f>
        <v>0</v>
      </c>
      <c r="I231" s="438">
        <f>IF(VLOOKUP($A231,'hk2016'!$A:$G,1)=$A231,VLOOKUP($A231,'hk2016'!$A:$G,7),0)</f>
        <v>0</v>
      </c>
      <c r="J231" s="438">
        <f>IF(VLOOKUP($A231,'hk2016'!$A:$H,1)=$A231,VLOOKUP($A231,'hk2016'!$A:$H,8),0)</f>
        <v>0</v>
      </c>
      <c r="K231" s="440">
        <f t="shared" si="78"/>
        <v>0</v>
      </c>
      <c r="L231" s="447"/>
    </row>
    <row r="232" spans="1:12" ht="13.5" outlineLevel="1" thickBot="1" x14ac:dyDescent="0.25">
      <c r="A232" s="420"/>
      <c r="B232" s="416"/>
      <c r="C232" s="416"/>
      <c r="H232" s="464"/>
      <c r="I232" s="464"/>
      <c r="J232" s="464"/>
      <c r="K232" s="466"/>
      <c r="L232" s="447"/>
    </row>
    <row r="233" spans="1:12" ht="12.75" x14ac:dyDescent="0.2">
      <c r="A233" s="458" t="s">
        <v>1230</v>
      </c>
      <c r="B233" s="459"/>
      <c r="C233" s="460" t="s">
        <v>1894</v>
      </c>
      <c r="D233" s="429">
        <f t="shared" ref="D233:K233" si="79">SUM(D234)</f>
        <v>-396319</v>
      </c>
      <c r="E233" s="429">
        <f t="shared" si="79"/>
        <v>396319</v>
      </c>
      <c r="F233" s="429">
        <f t="shared" si="79"/>
        <v>0</v>
      </c>
      <c r="G233" s="445">
        <f t="shared" si="79"/>
        <v>0</v>
      </c>
      <c r="H233" s="429">
        <f t="shared" si="79"/>
        <v>-589087.88</v>
      </c>
      <c r="I233" s="429">
        <f t="shared" si="79"/>
        <v>589087.88</v>
      </c>
      <c r="J233" s="429">
        <f t="shared" si="79"/>
        <v>0</v>
      </c>
      <c r="K233" s="446">
        <f t="shared" si="79"/>
        <v>0</v>
      </c>
      <c r="L233" s="447"/>
    </row>
    <row r="234" spans="1:12" ht="12.75" outlineLevel="1" x14ac:dyDescent="0.2">
      <c r="A234" s="420" t="str">
        <f>LEFT(B234,3)</f>
        <v>431</v>
      </c>
      <c r="B234" s="416" t="s">
        <v>2691</v>
      </c>
      <c r="C234" s="416" t="s">
        <v>2692</v>
      </c>
      <c r="D234" s="438">
        <f>IF(VLOOKUP($A234,'hk2017'!$A:$G,1)=$A234,VLOOKUP($A234,'hk2017'!$A:$G,6),0)</f>
        <v>-396319</v>
      </c>
      <c r="E234" s="438">
        <f>IF(VLOOKUP($A234,'hk2017'!$A:$G,1)=$A234,VLOOKUP($A234,'hk2017'!$A:$G,7),0)</f>
        <v>396319</v>
      </c>
      <c r="F234" s="438">
        <f>IF(VLOOKUP($A234,'hk2017'!$A:$H,1)=$A234,VLOOKUP($A234,'hk2017'!$A:$H,8),0)</f>
        <v>0</v>
      </c>
      <c r="G234" s="439">
        <f>SUM(D234+E234-F234)</f>
        <v>0</v>
      </c>
      <c r="H234" s="438">
        <f>IF(VLOOKUP($A234,'hk2016'!$A:$G,1)=$A234,VLOOKUP($A234,'hk2016'!$A:$G,6),0)</f>
        <v>-589087.88</v>
      </c>
      <c r="I234" s="438">
        <f>IF(VLOOKUP($A234,'hk2016'!$A:$G,1)=$A234,VLOOKUP($A234,'hk2016'!$A:$G,7),0)</f>
        <v>589087.88</v>
      </c>
      <c r="J234" s="438">
        <f>IF(VLOOKUP($A234,'hk2016'!$A:$H,1)=$A234,VLOOKUP($A234,'hk2016'!$A:$H,8),0)</f>
        <v>0</v>
      </c>
      <c r="K234" s="440">
        <f>SUM(H234+I234-J234)</f>
        <v>0</v>
      </c>
      <c r="L234" s="447"/>
    </row>
    <row r="235" spans="1:12" ht="13.5" outlineLevel="1" thickBot="1" x14ac:dyDescent="0.25">
      <c r="A235" s="420"/>
      <c r="B235" s="416"/>
      <c r="C235" s="416"/>
      <c r="H235" s="464"/>
      <c r="I235" s="464"/>
      <c r="J235" s="464"/>
      <c r="K235" s="466"/>
      <c r="L235" s="447"/>
    </row>
    <row r="236" spans="1:12" ht="12.75" x14ac:dyDescent="0.2">
      <c r="A236" s="479" t="s">
        <v>2693</v>
      </c>
      <c r="B236" s="459"/>
      <c r="C236" s="459" t="s">
        <v>2694</v>
      </c>
      <c r="D236" s="429">
        <f t="shared" ref="D236:K236" si="80">SUM(D237)</f>
        <v>0</v>
      </c>
      <c r="E236" s="429">
        <f t="shared" si="80"/>
        <v>0</v>
      </c>
      <c r="F236" s="429">
        <f t="shared" si="80"/>
        <v>0</v>
      </c>
      <c r="G236" s="430">
        <f t="shared" si="80"/>
        <v>0</v>
      </c>
      <c r="H236" s="429">
        <f t="shared" si="80"/>
        <v>0</v>
      </c>
      <c r="I236" s="429">
        <f t="shared" si="80"/>
        <v>0</v>
      </c>
      <c r="J236" s="429">
        <f t="shared" si="80"/>
        <v>0</v>
      </c>
      <c r="K236" s="431">
        <f t="shared" si="80"/>
        <v>0</v>
      </c>
      <c r="L236" s="447"/>
    </row>
    <row r="237" spans="1:12" ht="13.5" outlineLevel="1" thickBot="1" x14ac:dyDescent="0.25">
      <c r="A237" s="480" t="s">
        <v>2693</v>
      </c>
      <c r="B237" s="416"/>
      <c r="C237" s="434" t="s">
        <v>2694</v>
      </c>
      <c r="D237" s="438">
        <f>IF(VLOOKUP($A237,'hk2017'!$A:$G,1)=$A237,VLOOKUP($A237,'hk2017'!$A:$G,6),0)</f>
        <v>0</v>
      </c>
      <c r="E237" s="438">
        <f>IF(VLOOKUP($A237,'hk2017'!$A:$G,1)=$A237,VLOOKUP($A237,'hk2017'!$A:$G,7),0)</f>
        <v>0</v>
      </c>
      <c r="F237" s="438">
        <f>IF(VLOOKUP($A237,'hk2017'!$A:$H,1)=$A237,VLOOKUP($A237,'hk2017'!$A:$H,8),0)</f>
        <v>0</v>
      </c>
      <c r="G237" s="439">
        <f>SUM(D237+E237-F237)</f>
        <v>0</v>
      </c>
      <c r="H237" s="438">
        <f>IF(VLOOKUP($A237,'hk2016'!$A:$G,1)=$A237,VLOOKUP($A237,'hk2016'!$A:$G,6),0)</f>
        <v>0</v>
      </c>
      <c r="I237" s="438">
        <f>IF(VLOOKUP($A237,'hk2016'!$A:$G,1)=$A237,VLOOKUP($A237,'hk2016'!$A:$G,7),0)</f>
        <v>0</v>
      </c>
      <c r="J237" s="438">
        <f>IF(VLOOKUP($A237,'hk2016'!$A:$H,1)=$A237,VLOOKUP($A237,'hk2016'!$A:$H,8),0)</f>
        <v>0</v>
      </c>
      <c r="K237" s="440">
        <f>SUM(H237+I237-J237)</f>
        <v>0</v>
      </c>
      <c r="L237" s="447"/>
    </row>
    <row r="238" spans="1:12" ht="12.75" x14ac:dyDescent="0.2">
      <c r="A238" s="458" t="s">
        <v>1232</v>
      </c>
      <c r="B238" s="459"/>
      <c r="C238" s="460" t="s">
        <v>2695</v>
      </c>
      <c r="D238" s="429">
        <f t="shared" ref="D238:K238" si="81">SUM(D239:D241)</f>
        <v>0</v>
      </c>
      <c r="E238" s="429">
        <f t="shared" si="81"/>
        <v>0</v>
      </c>
      <c r="F238" s="429">
        <f t="shared" si="81"/>
        <v>0</v>
      </c>
      <c r="G238" s="445">
        <f t="shared" si="81"/>
        <v>0</v>
      </c>
      <c r="H238" s="429">
        <f t="shared" si="81"/>
        <v>0</v>
      </c>
      <c r="I238" s="429">
        <f t="shared" si="81"/>
        <v>0</v>
      </c>
      <c r="J238" s="429">
        <f t="shared" si="81"/>
        <v>0</v>
      </c>
      <c r="K238" s="446">
        <f t="shared" si="81"/>
        <v>0</v>
      </c>
      <c r="L238" s="447"/>
    </row>
    <row r="239" spans="1:12" ht="12.75" outlineLevel="1" x14ac:dyDescent="0.2">
      <c r="A239" s="420" t="str">
        <f>LEFT(B239,3)</f>
        <v>451</v>
      </c>
      <c r="B239" s="416" t="s">
        <v>2696</v>
      </c>
      <c r="C239" s="416" t="s">
        <v>2697</v>
      </c>
      <c r="D239" s="438">
        <f>IF(VLOOKUP($A239,'hk2017'!$A:$G,1)=$A239,VLOOKUP($A239,'hk2017'!$A:$G,6),0)</f>
        <v>0</v>
      </c>
      <c r="E239" s="438">
        <f>IF(VLOOKUP($A239,'hk2017'!$A:$G,1)=$A239,VLOOKUP($A239,'hk2017'!$A:$G,7),0)</f>
        <v>0</v>
      </c>
      <c r="F239" s="438">
        <f>IF(VLOOKUP($A239,'hk2017'!$A:$H,1)=$A239,VLOOKUP($A239,'hk2017'!$A:$H,8),0)</f>
        <v>0</v>
      </c>
      <c r="G239" s="439">
        <f>SUM(D239+E239-F239)</f>
        <v>0</v>
      </c>
      <c r="H239" s="438">
        <f>IF(VLOOKUP($A239,'hk2016'!$A:$G,1)=$A239,VLOOKUP($A239,'hk2016'!$A:$G,6),0)</f>
        <v>0</v>
      </c>
      <c r="I239" s="438">
        <f>IF(VLOOKUP($A239,'hk2016'!$A:$G,1)=$A239,VLOOKUP($A239,'hk2016'!$A:$G,7),0)</f>
        <v>0</v>
      </c>
      <c r="J239" s="438">
        <f>IF(VLOOKUP($A239,'hk2016'!$A:$H,1)=$A239,VLOOKUP($A239,'hk2016'!$A:$H,8),0)</f>
        <v>0</v>
      </c>
      <c r="K239" s="440">
        <f>SUM(H239+I239-J239)</f>
        <v>0</v>
      </c>
      <c r="L239" s="447"/>
    </row>
    <row r="240" spans="1:12" ht="12.75" outlineLevel="1" x14ac:dyDescent="0.2">
      <c r="A240" s="480" t="s">
        <v>2698</v>
      </c>
      <c r="B240" s="416"/>
      <c r="C240" s="434" t="s">
        <v>2699</v>
      </c>
      <c r="D240" s="438">
        <f>IF(VLOOKUP($A240,'hk2017'!$A:$G,1)=$A240,VLOOKUP($A240,'hk2017'!$A:$G,6),0)</f>
        <v>0</v>
      </c>
      <c r="E240" s="438">
        <f>IF(VLOOKUP($A240,'hk2017'!$A:$G,1)=$A240,VLOOKUP($A240,'hk2017'!$A:$G,7),0)</f>
        <v>0</v>
      </c>
      <c r="F240" s="438">
        <f>IF(VLOOKUP($A240,'hk2017'!$A:$H,1)=$A240,VLOOKUP($A240,'hk2017'!$A:$H,8),0)</f>
        <v>0</v>
      </c>
      <c r="G240" s="439">
        <f>SUM(D240+E240-F240)</f>
        <v>0</v>
      </c>
      <c r="H240" s="438">
        <f>IF(VLOOKUP($A240,'hk2016'!$A:$G,1)=$A240,VLOOKUP($A240,'hk2016'!$A:$G,6),0)</f>
        <v>0</v>
      </c>
      <c r="I240" s="438">
        <f>IF(VLOOKUP($A240,'hk2016'!$A:$G,1)=$A240,VLOOKUP($A240,'hk2016'!$A:$G,7),0)</f>
        <v>0</v>
      </c>
      <c r="J240" s="438">
        <f>IF(VLOOKUP($A240,'hk2016'!$A:$H,1)=$A240,VLOOKUP($A240,'hk2016'!$A:$H,8),0)</f>
        <v>0</v>
      </c>
      <c r="K240" s="440">
        <f>SUM(H240+I240-J240)</f>
        <v>0</v>
      </c>
      <c r="L240" s="447"/>
    </row>
    <row r="241" spans="1:12" ht="12.75" outlineLevel="1" x14ac:dyDescent="0.2">
      <c r="A241" s="420" t="str">
        <f>LEFT(B241,3)</f>
        <v>459</v>
      </c>
      <c r="B241" s="416" t="s">
        <v>2700</v>
      </c>
      <c r="C241" s="416" t="s">
        <v>2701</v>
      </c>
      <c r="D241" s="438">
        <f>IF(VLOOKUP($A241,'hk2017'!$A:$G,1)=$A241,VLOOKUP($A241,'hk2017'!$A:$G,6),0)</f>
        <v>0</v>
      </c>
      <c r="E241" s="438">
        <f>IF(VLOOKUP($A241,'hk2017'!$A:$G,1)=$A241,VLOOKUP($A241,'hk2017'!$A:$G,7),0)</f>
        <v>0</v>
      </c>
      <c r="F241" s="438">
        <f>IF(VLOOKUP($A241,'hk2017'!$A:$H,1)=$A241,VLOOKUP($A241,'hk2017'!$A:$H,8),0)</f>
        <v>0</v>
      </c>
      <c r="G241" s="439">
        <f>SUM(D241+E241-F241)</f>
        <v>0</v>
      </c>
      <c r="H241" s="438">
        <f>IF(VLOOKUP($A241,'hk2016'!$A:$G,1)=$A241,VLOOKUP($A241,'hk2016'!$A:$G,6),0)</f>
        <v>0</v>
      </c>
      <c r="I241" s="438">
        <f>IF(VLOOKUP($A241,'hk2016'!$A:$G,1)=$A241,VLOOKUP($A241,'hk2016'!$A:$G,7),0)</f>
        <v>0</v>
      </c>
      <c r="J241" s="438">
        <f>IF(VLOOKUP($A241,'hk2016'!$A:$H,1)=$A241,VLOOKUP($A241,'hk2016'!$A:$H,8),0)</f>
        <v>0</v>
      </c>
      <c r="K241" s="440">
        <f>SUM(H241+I241-J241)</f>
        <v>0</v>
      </c>
      <c r="L241" s="447"/>
    </row>
    <row r="242" spans="1:12" ht="13.5" outlineLevel="1" thickBot="1" x14ac:dyDescent="0.25">
      <c r="A242" s="420"/>
      <c r="B242" s="416"/>
      <c r="C242" s="416"/>
      <c r="H242" s="464"/>
      <c r="I242" s="464"/>
      <c r="J242" s="464"/>
      <c r="K242" s="466"/>
      <c r="L242" s="447"/>
    </row>
    <row r="243" spans="1:12" ht="12.75" x14ac:dyDescent="0.2">
      <c r="A243" s="458" t="s">
        <v>1241</v>
      </c>
      <c r="B243" s="459"/>
      <c r="C243" s="460" t="s">
        <v>2702</v>
      </c>
      <c r="D243" s="429">
        <f t="shared" ref="D243:K243" si="82">SUM(D244)</f>
        <v>-464948</v>
      </c>
      <c r="E243" s="429">
        <f t="shared" si="82"/>
        <v>219956</v>
      </c>
      <c r="F243" s="429">
        <f t="shared" si="82"/>
        <v>0</v>
      </c>
      <c r="G243" s="445">
        <f t="shared" si="82"/>
        <v>-244992</v>
      </c>
      <c r="H243" s="429">
        <f t="shared" si="82"/>
        <v>-349964</v>
      </c>
      <c r="I243" s="429">
        <f t="shared" si="82"/>
        <v>200016</v>
      </c>
      <c r="J243" s="429">
        <f t="shared" si="82"/>
        <v>315000</v>
      </c>
      <c r="K243" s="446">
        <f t="shared" si="82"/>
        <v>-464948</v>
      </c>
      <c r="L243" s="447"/>
    </row>
    <row r="244" spans="1:12" ht="12.75" outlineLevel="1" x14ac:dyDescent="0.2">
      <c r="A244" s="420" t="str">
        <f>LEFT(B244,3)</f>
        <v>461</v>
      </c>
      <c r="B244" s="416" t="s">
        <v>2703</v>
      </c>
      <c r="C244" s="416" t="s">
        <v>2702</v>
      </c>
      <c r="D244" s="438">
        <f>IF(VLOOKUP($A244,'hk2017'!$A:$G,1)=$A244,VLOOKUP($A244,'hk2017'!$A:$G,6),0)</f>
        <v>-464948</v>
      </c>
      <c r="E244" s="438">
        <f>IF(VLOOKUP($A244,'hk2017'!$A:$G,1)=$A244,VLOOKUP($A244,'hk2017'!$A:$G,7),0)</f>
        <v>219956</v>
      </c>
      <c r="F244" s="438">
        <f>IF(VLOOKUP($A244,'hk2017'!$A:$H,1)=$A244,VLOOKUP($A244,'hk2017'!$A:$H,8),0)</f>
        <v>0</v>
      </c>
      <c r="G244" s="439">
        <f>SUM(D244+E244-F244)</f>
        <v>-244992</v>
      </c>
      <c r="H244" s="438">
        <f>IF(VLOOKUP($A244,'hk2016'!$A:$G,1)=$A244,VLOOKUP($A244,'hk2016'!$A:$G,6),0)</f>
        <v>-349964</v>
      </c>
      <c r="I244" s="438">
        <f>IF(VLOOKUP($A244,'hk2016'!$A:$G,1)=$A244,VLOOKUP($A244,'hk2016'!$A:$G,7),0)</f>
        <v>200016</v>
      </c>
      <c r="J244" s="438">
        <f>IF(VLOOKUP($A244,'hk2016'!$A:$H,1)=$A244,VLOOKUP($A244,'hk2016'!$A:$H,8),0)</f>
        <v>315000</v>
      </c>
      <c r="K244" s="440">
        <f>SUM(H244+I244-J244)</f>
        <v>-464948</v>
      </c>
      <c r="L244" s="447"/>
    </row>
    <row r="245" spans="1:12" ht="13.5" outlineLevel="1" thickBot="1" x14ac:dyDescent="0.25">
      <c r="A245" s="420"/>
      <c r="B245" s="416"/>
      <c r="C245" s="416"/>
      <c r="H245" s="464"/>
      <c r="I245" s="464"/>
      <c r="J245" s="464"/>
      <c r="K245" s="466"/>
      <c r="L245" s="447"/>
    </row>
    <row r="246" spans="1:12" ht="12.75" x14ac:dyDescent="0.2">
      <c r="A246" s="458" t="s">
        <v>1200</v>
      </c>
      <c r="B246" s="459"/>
      <c r="C246" s="460" t="s">
        <v>2704</v>
      </c>
      <c r="D246" s="429">
        <f t="shared" ref="D246:K246" si="83">SUM(D247:D254)</f>
        <v>-105501.95000000001</v>
      </c>
      <c r="E246" s="429">
        <f t="shared" si="83"/>
        <v>97503.54</v>
      </c>
      <c r="F246" s="429">
        <f t="shared" si="83"/>
        <v>194697.38</v>
      </c>
      <c r="G246" s="445">
        <f t="shared" si="83"/>
        <v>-202695.79</v>
      </c>
      <c r="H246" s="429">
        <f t="shared" si="83"/>
        <v>-159856.71</v>
      </c>
      <c r="I246" s="429">
        <f t="shared" si="83"/>
        <v>77669.56</v>
      </c>
      <c r="J246" s="429">
        <f t="shared" si="83"/>
        <v>23314.799999999999</v>
      </c>
      <c r="K246" s="446">
        <f t="shared" si="83"/>
        <v>-105501.95000000001</v>
      </c>
      <c r="L246" s="447"/>
    </row>
    <row r="247" spans="1:12" ht="12.75" outlineLevel="1" x14ac:dyDescent="0.2">
      <c r="A247" s="420" t="str">
        <f t="shared" ref="A247:A254" si="84">LEFT(B247,3)</f>
        <v>471</v>
      </c>
      <c r="B247" s="416" t="s">
        <v>2705</v>
      </c>
      <c r="C247" s="416" t="s">
        <v>2706</v>
      </c>
      <c r="D247" s="438">
        <f>IF(VLOOKUP($A247,'hk2017'!$A:$G,1)=$A247,VLOOKUP($A247,'hk2017'!$A:$G,6),0)</f>
        <v>-7250.56</v>
      </c>
      <c r="E247" s="438">
        <f>IF(VLOOKUP($A247,'hk2017'!$A:$G,1)=$A247,VLOOKUP($A247,'hk2017'!$A:$G,7),0)</f>
        <v>7250.56</v>
      </c>
      <c r="F247" s="438">
        <f>IF(VLOOKUP($A247,'hk2017'!$A:$H,1)=$A247,VLOOKUP($A247,'hk2017'!$A:$H,8),0)</f>
        <v>0</v>
      </c>
      <c r="G247" s="439">
        <f t="shared" ref="G247:G254" si="85">SUM(D247+E247-F247)</f>
        <v>0</v>
      </c>
      <c r="H247" s="438">
        <f>IF(VLOOKUP($A247,'hk2016'!$A:$G,1)=$A247,VLOOKUP($A247,'hk2016'!$A:$G,6),0)</f>
        <v>-16918</v>
      </c>
      <c r="I247" s="438">
        <f>IF(VLOOKUP($A247,'hk2016'!$A:$G,1)=$A247,VLOOKUP($A247,'hk2016'!$A:$G,7),0)</f>
        <v>9667.44</v>
      </c>
      <c r="J247" s="438">
        <f>IF(VLOOKUP($A247,'hk2016'!$A:$H,1)=$A247,VLOOKUP($A247,'hk2016'!$A:$H,8),0)</f>
        <v>0</v>
      </c>
      <c r="K247" s="440">
        <f t="shared" ref="K247:K254" si="86">SUM(H247+I247-J247)</f>
        <v>-7250.5599999999995</v>
      </c>
      <c r="L247" s="447"/>
    </row>
    <row r="248" spans="1:12" ht="12.75" outlineLevel="1" x14ac:dyDescent="0.2">
      <c r="A248" s="420" t="str">
        <f t="shared" si="84"/>
        <v>472</v>
      </c>
      <c r="B248" s="416" t="s">
        <v>2707</v>
      </c>
      <c r="C248" s="416" t="s">
        <v>2708</v>
      </c>
      <c r="D248" s="438">
        <f>IF(VLOOKUP($A248,'hk2017'!$A:$G,1)=$A248,VLOOKUP($A248,'hk2017'!$A:$G,6),0)</f>
        <v>-1369.32</v>
      </c>
      <c r="E248" s="438">
        <f>IF(VLOOKUP($A248,'hk2017'!$A:$G,1)=$A248,VLOOKUP($A248,'hk2017'!$A:$G,7),0)</f>
        <v>16697.11</v>
      </c>
      <c r="F248" s="438">
        <f>IF(VLOOKUP($A248,'hk2017'!$A:$H,1)=$A248,VLOOKUP($A248,'hk2017'!$A:$H,8),0)</f>
        <v>24774.82</v>
      </c>
      <c r="G248" s="439">
        <f t="shared" si="85"/>
        <v>-9447.0299999999988</v>
      </c>
      <c r="H248" s="438">
        <f>IF(VLOOKUP($A248,'hk2016'!$A:$G,1)=$A248,VLOOKUP($A248,'hk2016'!$A:$G,6),0)</f>
        <v>-614.99</v>
      </c>
      <c r="I248" s="438">
        <f>IF(VLOOKUP($A248,'hk2016'!$A:$G,1)=$A248,VLOOKUP($A248,'hk2016'!$A:$G,7),0)</f>
        <v>22560.47</v>
      </c>
      <c r="J248" s="438">
        <f>IF(VLOOKUP($A248,'hk2016'!$A:$H,1)=$A248,VLOOKUP($A248,'hk2016'!$A:$H,8),0)</f>
        <v>23314.799999999999</v>
      </c>
      <c r="K248" s="440">
        <f t="shared" si="86"/>
        <v>-1369.3199999999997</v>
      </c>
      <c r="L248" s="447"/>
    </row>
    <row r="249" spans="1:12" ht="12.75" outlineLevel="1" x14ac:dyDescent="0.2">
      <c r="A249" s="420" t="str">
        <f t="shared" si="84"/>
        <v>473</v>
      </c>
      <c r="B249" s="416" t="s">
        <v>2709</v>
      </c>
      <c r="C249" s="416" t="s">
        <v>2710</v>
      </c>
      <c r="D249" s="438">
        <f>IF(VLOOKUP($A249,'hk2017'!$A:$G,1)=$A249,VLOOKUP($A249,'hk2017'!$A:$G,6),0)</f>
        <v>0</v>
      </c>
      <c r="E249" s="438">
        <f>IF(VLOOKUP($A249,'hk2017'!$A:$G,1)=$A249,VLOOKUP($A249,'hk2017'!$A:$G,7),0)</f>
        <v>0</v>
      </c>
      <c r="F249" s="438">
        <f>IF(VLOOKUP($A249,'hk2017'!$A:$H,1)=$A249,VLOOKUP($A249,'hk2017'!$A:$H,8),0)</f>
        <v>0</v>
      </c>
      <c r="G249" s="439">
        <f t="shared" si="85"/>
        <v>0</v>
      </c>
      <c r="H249" s="438">
        <f>IF(VLOOKUP($A249,'hk2016'!$A:$G,1)=$A249,VLOOKUP($A249,'hk2016'!$A:$G,6),0)</f>
        <v>0</v>
      </c>
      <c r="I249" s="438">
        <f>IF(VLOOKUP($A249,'hk2016'!$A:$G,1)=$A249,VLOOKUP($A249,'hk2016'!$A:$G,7),0)</f>
        <v>0</v>
      </c>
      <c r="J249" s="438">
        <f>IF(VLOOKUP($A249,'hk2016'!$A:$H,1)=$A249,VLOOKUP($A249,'hk2016'!$A:$H,8),0)</f>
        <v>0</v>
      </c>
      <c r="K249" s="440">
        <f t="shared" si="86"/>
        <v>0</v>
      </c>
      <c r="L249" s="447"/>
    </row>
    <row r="250" spans="1:12" ht="12.75" outlineLevel="1" x14ac:dyDescent="0.2">
      <c r="A250" s="420" t="str">
        <f t="shared" si="84"/>
        <v>474</v>
      </c>
      <c r="B250" s="416" t="s">
        <v>2711</v>
      </c>
      <c r="C250" s="416" t="s">
        <v>2712</v>
      </c>
      <c r="D250" s="438">
        <f>IF(VLOOKUP($A250,'hk2017'!$A:$G,1)=$A250,VLOOKUP($A250,'hk2017'!$A:$G,6),0)</f>
        <v>0</v>
      </c>
      <c r="E250" s="438">
        <f>IF(VLOOKUP($A250,'hk2017'!$A:$G,1)=$A250,VLOOKUP($A250,'hk2017'!$A:$G,7),0)</f>
        <v>0</v>
      </c>
      <c r="F250" s="438">
        <f>IF(VLOOKUP($A250,'hk2017'!$A:$H,1)=$A250,VLOOKUP($A250,'hk2017'!$A:$H,8),0)</f>
        <v>0</v>
      </c>
      <c r="G250" s="439">
        <f t="shared" si="85"/>
        <v>0</v>
      </c>
      <c r="H250" s="438">
        <f>IF(VLOOKUP($A250,'hk2016'!$A:$G,1)=$A250,VLOOKUP($A250,'hk2016'!$A:$G,6),0)</f>
        <v>0</v>
      </c>
      <c r="I250" s="438">
        <f>IF(VLOOKUP($A250,'hk2016'!$A:$G,1)=$A250,VLOOKUP($A250,'hk2016'!$A:$G,7),0)</f>
        <v>0</v>
      </c>
      <c r="J250" s="438">
        <f>IF(VLOOKUP($A250,'hk2016'!$A:$H,1)=$A250,VLOOKUP($A250,'hk2016'!$A:$H,8),0)</f>
        <v>0</v>
      </c>
      <c r="K250" s="440">
        <f t="shared" si="86"/>
        <v>0</v>
      </c>
      <c r="L250" s="447"/>
    </row>
    <row r="251" spans="1:12" ht="12.75" outlineLevel="1" x14ac:dyDescent="0.2">
      <c r="A251" s="420" t="str">
        <f t="shared" si="84"/>
        <v>475</v>
      </c>
      <c r="B251" s="416" t="s">
        <v>2713</v>
      </c>
      <c r="C251" s="416" t="s">
        <v>2714</v>
      </c>
      <c r="D251" s="438">
        <f>IF(VLOOKUP($A251,'hk2017'!$A:$G,1)=$A251,VLOOKUP($A251,'hk2017'!$A:$G,6),0)</f>
        <v>0</v>
      </c>
      <c r="E251" s="438">
        <f>IF(VLOOKUP($A251,'hk2017'!$A:$G,1)=$A251,VLOOKUP($A251,'hk2017'!$A:$G,7),0)</f>
        <v>0</v>
      </c>
      <c r="F251" s="438">
        <f>IF(VLOOKUP($A251,'hk2017'!$A:$H,1)=$A251,VLOOKUP($A251,'hk2017'!$A:$H,8),0)</f>
        <v>0</v>
      </c>
      <c r="G251" s="439">
        <f t="shared" si="85"/>
        <v>0</v>
      </c>
      <c r="H251" s="438">
        <f>IF(VLOOKUP($A251,'hk2016'!$A:$G,1)=$A251,VLOOKUP($A251,'hk2016'!$A:$G,6),0)</f>
        <v>0</v>
      </c>
      <c r="I251" s="438">
        <f>IF(VLOOKUP($A251,'hk2016'!$A:$G,1)=$A251,VLOOKUP($A251,'hk2016'!$A:$G,7),0)</f>
        <v>0</v>
      </c>
      <c r="J251" s="438">
        <f>IF(VLOOKUP($A251,'hk2016'!$A:$H,1)=$A251,VLOOKUP($A251,'hk2016'!$A:$H,8),0)</f>
        <v>0</v>
      </c>
      <c r="K251" s="440">
        <f t="shared" si="86"/>
        <v>0</v>
      </c>
      <c r="L251" s="447"/>
    </row>
    <row r="252" spans="1:12" ht="12.75" outlineLevel="1" x14ac:dyDescent="0.2">
      <c r="A252" s="420" t="str">
        <f t="shared" si="84"/>
        <v>476</v>
      </c>
      <c r="B252" s="416" t="s">
        <v>2715</v>
      </c>
      <c r="C252" s="416" t="s">
        <v>2716</v>
      </c>
      <c r="D252" s="438">
        <f>IF(VLOOKUP($A252,'hk2017'!$A:$G,1)=$A252,VLOOKUP($A252,'hk2017'!$A:$G,6),0)</f>
        <v>0</v>
      </c>
      <c r="E252" s="438">
        <f>IF(VLOOKUP($A252,'hk2017'!$A:$G,1)=$A252,VLOOKUP($A252,'hk2017'!$A:$G,7),0)</f>
        <v>0</v>
      </c>
      <c r="F252" s="438">
        <f>IF(VLOOKUP($A252,'hk2017'!$A:$H,1)=$A252,VLOOKUP($A252,'hk2017'!$A:$H,8),0)</f>
        <v>0</v>
      </c>
      <c r="G252" s="439">
        <f t="shared" si="85"/>
        <v>0</v>
      </c>
      <c r="H252" s="438">
        <f>IF(VLOOKUP($A252,'hk2016'!$A:$G,1)=$A252,VLOOKUP($A252,'hk2016'!$A:$G,6),0)</f>
        <v>0</v>
      </c>
      <c r="I252" s="438">
        <f>IF(VLOOKUP($A252,'hk2016'!$A:$G,1)=$A252,VLOOKUP($A252,'hk2016'!$A:$G,7),0)</f>
        <v>0</v>
      </c>
      <c r="J252" s="438">
        <f>IF(VLOOKUP($A252,'hk2016'!$A:$H,1)=$A252,VLOOKUP($A252,'hk2016'!$A:$H,8),0)</f>
        <v>0</v>
      </c>
      <c r="K252" s="440">
        <f t="shared" si="86"/>
        <v>0</v>
      </c>
      <c r="L252" s="447"/>
    </row>
    <row r="253" spans="1:12" ht="12.75" outlineLevel="1" x14ac:dyDescent="0.2">
      <c r="A253" s="420" t="str">
        <f t="shared" si="84"/>
        <v>478</v>
      </c>
      <c r="B253" s="416" t="s">
        <v>2717</v>
      </c>
      <c r="C253" s="416" t="s">
        <v>2718</v>
      </c>
      <c r="D253" s="438">
        <f>IF(VLOOKUP($A253,'hk2017'!$A:$G,1)=$A253,VLOOKUP($A253,'hk2017'!$A:$G,6),0)</f>
        <v>0</v>
      </c>
      <c r="E253" s="438">
        <f>IF(VLOOKUP($A253,'hk2017'!$A:$G,1)=$A253,VLOOKUP($A253,'hk2017'!$A:$G,7),0)</f>
        <v>0</v>
      </c>
      <c r="F253" s="438">
        <f>IF(VLOOKUP($A253,'hk2017'!$A:$H,1)=$A253,VLOOKUP($A253,'hk2017'!$A:$H,8),0)</f>
        <v>0</v>
      </c>
      <c r="G253" s="439">
        <f t="shared" si="85"/>
        <v>0</v>
      </c>
      <c r="H253" s="438">
        <f>IF(VLOOKUP($A253,'hk2016'!$A:$G,1)=$A253,VLOOKUP($A253,'hk2016'!$A:$G,6),0)</f>
        <v>0</v>
      </c>
      <c r="I253" s="438">
        <f>IF(VLOOKUP($A253,'hk2016'!$A:$G,1)=$A253,VLOOKUP($A253,'hk2016'!$A:$G,7),0)</f>
        <v>0</v>
      </c>
      <c r="J253" s="438">
        <f>IF(VLOOKUP($A253,'hk2016'!$A:$H,1)=$A253,VLOOKUP($A253,'hk2016'!$A:$H,8),0)</f>
        <v>0</v>
      </c>
      <c r="K253" s="440">
        <f t="shared" si="86"/>
        <v>0</v>
      </c>
      <c r="L253" s="447"/>
    </row>
    <row r="254" spans="1:12" ht="12.75" outlineLevel="1" x14ac:dyDescent="0.2">
      <c r="A254" s="420" t="str">
        <f t="shared" si="84"/>
        <v>479</v>
      </c>
      <c r="B254" s="416" t="s">
        <v>2719</v>
      </c>
      <c r="C254" s="416" t="s">
        <v>2720</v>
      </c>
      <c r="D254" s="438">
        <f>IF(VLOOKUP($A254,'hk2017'!$A:$G,1)=$A254,VLOOKUP($A254,'hk2017'!$A:$G,6),0)</f>
        <v>-96882.07</v>
      </c>
      <c r="E254" s="438">
        <f>IF(VLOOKUP($A254,'hk2017'!$A:$G,1)=$A254,VLOOKUP($A254,'hk2017'!$A:$G,7),0)</f>
        <v>73555.87</v>
      </c>
      <c r="F254" s="438">
        <f>IF(VLOOKUP($A254,'hk2017'!$A:$H,1)=$A254,VLOOKUP($A254,'hk2017'!$A:$H,8),0)</f>
        <v>169922.56</v>
      </c>
      <c r="G254" s="439">
        <f t="shared" si="85"/>
        <v>-193248.76</v>
      </c>
      <c r="H254" s="438">
        <f>IF(VLOOKUP($A254,'hk2016'!$A:$G,1)=$A254,VLOOKUP($A254,'hk2016'!$A:$G,6),0)</f>
        <v>-142323.72</v>
      </c>
      <c r="I254" s="438">
        <f>IF(VLOOKUP($A254,'hk2016'!$A:$G,1)=$A254,VLOOKUP($A254,'hk2016'!$A:$G,7),0)</f>
        <v>45441.65</v>
      </c>
      <c r="J254" s="438">
        <f>IF(VLOOKUP($A254,'hk2016'!$A:$H,1)=$A254,VLOOKUP($A254,'hk2016'!$A:$H,8),0)</f>
        <v>0</v>
      </c>
      <c r="K254" s="440">
        <f t="shared" si="86"/>
        <v>-96882.07</v>
      </c>
      <c r="L254" s="447"/>
    </row>
    <row r="255" spans="1:12" ht="13.5" outlineLevel="1" thickBot="1" x14ac:dyDescent="0.25">
      <c r="A255" s="420"/>
      <c r="B255" s="416"/>
      <c r="C255" s="416"/>
      <c r="H255" s="464"/>
      <c r="I255" s="464"/>
      <c r="J255" s="464"/>
      <c r="K255" s="466"/>
      <c r="L255" s="447"/>
    </row>
    <row r="256" spans="1:12" ht="12.75" x14ac:dyDescent="0.2">
      <c r="A256" s="458" t="s">
        <v>1201</v>
      </c>
      <c r="B256" s="459"/>
      <c r="C256" s="460" t="s">
        <v>2721</v>
      </c>
      <c r="D256" s="429">
        <f t="shared" ref="D256:K256" si="87">SUM(D257)</f>
        <v>-1226.74</v>
      </c>
      <c r="E256" s="429">
        <f t="shared" si="87"/>
        <v>12160.38</v>
      </c>
      <c r="F256" s="429">
        <f t="shared" si="87"/>
        <v>3000.56</v>
      </c>
      <c r="G256" s="445">
        <f t="shared" si="87"/>
        <v>7933.08</v>
      </c>
      <c r="H256" s="429">
        <f t="shared" si="87"/>
        <v>-3548.8</v>
      </c>
      <c r="I256" s="429">
        <f t="shared" si="87"/>
        <v>0</v>
      </c>
      <c r="J256" s="429">
        <f t="shared" si="87"/>
        <v>-2322.06</v>
      </c>
      <c r="K256" s="446">
        <f t="shared" si="87"/>
        <v>-1226.7400000000002</v>
      </c>
      <c r="L256" s="447"/>
    </row>
    <row r="257" spans="1:12" ht="12.75" outlineLevel="1" x14ac:dyDescent="0.2">
      <c r="A257" s="420" t="str">
        <f>LEFT(B257,3)</f>
        <v>481</v>
      </c>
      <c r="B257" s="416" t="s">
        <v>2722</v>
      </c>
      <c r="C257" s="416" t="s">
        <v>2723</v>
      </c>
      <c r="D257" s="438">
        <f>IF(VLOOKUP($A257,'hk2017'!$A:$G,1)=$A257,VLOOKUP($A257,'hk2017'!$A:$G,6),0)</f>
        <v>-1226.74</v>
      </c>
      <c r="E257" s="438">
        <f>IF(VLOOKUP($A257,'hk2017'!$A:$G,1)=$A257,VLOOKUP($A257,'hk2017'!$A:$G,7),0)</f>
        <v>12160.38</v>
      </c>
      <c r="F257" s="438">
        <f>IF(VLOOKUP($A257,'hk2017'!$A:$H,1)=$A257,VLOOKUP($A257,'hk2017'!$A:$H,8),0)</f>
        <v>3000.56</v>
      </c>
      <c r="G257" s="439">
        <f>SUM(D257+E257-F257)</f>
        <v>7933.08</v>
      </c>
      <c r="H257" s="438">
        <f>IF(VLOOKUP($A257,'hk2016'!$A:$G,1)=$A257,VLOOKUP($A257,'hk2016'!$A:$G,6),0)</f>
        <v>-3548.8</v>
      </c>
      <c r="I257" s="438">
        <f>IF(VLOOKUP($A257,'hk2016'!$A:$G,1)=$A257,VLOOKUP($A257,'hk2016'!$A:$G,7),0)</f>
        <v>0</v>
      </c>
      <c r="J257" s="438">
        <f>IF(VLOOKUP($A257,'hk2016'!$A:$H,1)=$A257,VLOOKUP($A257,'hk2016'!$A:$H,8),0)</f>
        <v>-2322.06</v>
      </c>
      <c r="K257" s="440">
        <f>SUM(H257+I257-J257)</f>
        <v>-1226.7400000000002</v>
      </c>
      <c r="L257" s="447"/>
    </row>
    <row r="258" spans="1:12" ht="13.5" outlineLevel="1" thickBot="1" x14ac:dyDescent="0.25">
      <c r="A258" s="420"/>
      <c r="B258" s="416"/>
      <c r="C258" s="416"/>
      <c r="H258" s="464"/>
      <c r="I258" s="464"/>
      <c r="J258" s="464"/>
      <c r="K258" s="466"/>
      <c r="L258" s="447"/>
    </row>
    <row r="259" spans="1:12" ht="12.75" x14ac:dyDescent="0.2">
      <c r="A259" s="458" t="s">
        <v>1208</v>
      </c>
      <c r="B259" s="459"/>
      <c r="C259" s="460" t="s">
        <v>2724</v>
      </c>
      <c r="D259" s="429">
        <f t="shared" ref="D259:K259" si="88">SUM(D260)</f>
        <v>0</v>
      </c>
      <c r="E259" s="429">
        <f t="shared" si="88"/>
        <v>0</v>
      </c>
      <c r="F259" s="429">
        <f t="shared" si="88"/>
        <v>0</v>
      </c>
      <c r="G259" s="445">
        <f t="shared" si="88"/>
        <v>0</v>
      </c>
      <c r="H259" s="429">
        <f t="shared" si="88"/>
        <v>0</v>
      </c>
      <c r="I259" s="429">
        <f t="shared" si="88"/>
        <v>0</v>
      </c>
      <c r="J259" s="429">
        <f t="shared" si="88"/>
        <v>0</v>
      </c>
      <c r="K259" s="446">
        <f t="shared" si="88"/>
        <v>0</v>
      </c>
      <c r="L259" s="447"/>
    </row>
    <row r="260" spans="1:12" ht="12.75" outlineLevel="1" x14ac:dyDescent="0.2">
      <c r="A260" s="420" t="str">
        <f>LEFT(B260,3)</f>
        <v>491</v>
      </c>
      <c r="B260" s="416" t="s">
        <v>2725</v>
      </c>
      <c r="C260" s="416" t="s">
        <v>2726</v>
      </c>
      <c r="D260" s="438">
        <f>IF(VLOOKUP($A260,'hk2017'!$A:$G,1)=$A260,VLOOKUP($A260,'hk2017'!$A:$G,6),0)</f>
        <v>0</v>
      </c>
      <c r="E260" s="438">
        <f>IF(VLOOKUP($A260,'hk2017'!$A:$G,1)=$A260,VLOOKUP($A260,'hk2017'!$A:$G,7),0)</f>
        <v>0</v>
      </c>
      <c r="F260" s="438">
        <f>IF(VLOOKUP($A260,'hk2017'!$A:$H,1)=$A260,VLOOKUP($A260,'hk2017'!$A:$H,8),0)</f>
        <v>0</v>
      </c>
      <c r="G260" s="439">
        <f>SUM(D260+E260-F260)</f>
        <v>0</v>
      </c>
      <c r="H260" s="438">
        <f>IF(VLOOKUP($A260,'hk2016'!$A:$G,1)=$A260,VLOOKUP($A260,'hk2016'!$A:$G,6),0)</f>
        <v>0</v>
      </c>
      <c r="I260" s="438">
        <f>IF(VLOOKUP($A260,'hk2016'!$A:$G,1)=$A260,VLOOKUP($A260,'hk2016'!$A:$G,7),0)</f>
        <v>0</v>
      </c>
      <c r="J260" s="438">
        <f>IF(VLOOKUP($A260,'hk2016'!$A:$H,1)=$A260,VLOOKUP($A260,'hk2016'!$A:$H,8),0)</f>
        <v>0</v>
      </c>
      <c r="K260" s="440">
        <f>SUM(H260+I260-J260)</f>
        <v>0</v>
      </c>
      <c r="L260" s="447"/>
    </row>
    <row r="261" spans="1:12" ht="13.5" outlineLevel="1" thickBot="1" x14ac:dyDescent="0.25">
      <c r="A261" s="420"/>
      <c r="B261" s="416"/>
      <c r="C261" s="416"/>
      <c r="H261" s="464"/>
      <c r="I261" s="464"/>
      <c r="J261" s="464"/>
      <c r="K261" s="466"/>
      <c r="L261" s="447"/>
    </row>
    <row r="262" spans="1:12" ht="12" thickBot="1" x14ac:dyDescent="0.25">
      <c r="A262" s="421" t="s">
        <v>2727</v>
      </c>
      <c r="B262" s="416"/>
      <c r="C262" s="422" t="s">
        <v>36</v>
      </c>
      <c r="D262" s="455">
        <f t="shared" ref="D262:K262" si="89">SUM(D263+D271+D278+D289+D295+D306+D315+D327+D331+D339)</f>
        <v>0</v>
      </c>
      <c r="E262" s="455">
        <f t="shared" si="89"/>
        <v>17335526.720000003</v>
      </c>
      <c r="F262" s="455">
        <f t="shared" si="89"/>
        <v>205647.12</v>
      </c>
      <c r="G262" s="477">
        <f t="shared" si="89"/>
        <v>17129879.599999998</v>
      </c>
      <c r="H262" s="455">
        <f t="shared" si="89"/>
        <v>0</v>
      </c>
      <c r="I262" s="455">
        <f t="shared" si="89"/>
        <v>15992749.539999997</v>
      </c>
      <c r="J262" s="455">
        <f t="shared" si="89"/>
        <v>139095.48000000001</v>
      </c>
      <c r="K262" s="478">
        <f t="shared" si="89"/>
        <v>15853654.059999999</v>
      </c>
    </row>
    <row r="263" spans="1:12" x14ac:dyDescent="0.15">
      <c r="A263" s="458" t="s">
        <v>1223</v>
      </c>
      <c r="B263" s="459"/>
      <c r="C263" s="460" t="s">
        <v>2728</v>
      </c>
      <c r="D263" s="429">
        <f>SUM(D264:D270)</f>
        <v>0</v>
      </c>
      <c r="E263" s="429">
        <f t="shared" ref="E263:K263" si="90">SUM(E264:E270)</f>
        <v>9107536.9700000007</v>
      </c>
      <c r="F263" s="429">
        <f t="shared" si="90"/>
        <v>26553.170000000002</v>
      </c>
      <c r="G263" s="430">
        <f>SUM(G264:G270)</f>
        <v>9080983.8000000007</v>
      </c>
      <c r="H263" s="429">
        <f t="shared" si="90"/>
        <v>0</v>
      </c>
      <c r="I263" s="429">
        <f t="shared" si="90"/>
        <v>8706029.5999999996</v>
      </c>
      <c r="J263" s="429">
        <f t="shared" si="90"/>
        <v>21934.74</v>
      </c>
      <c r="K263" s="431">
        <f t="shared" si="90"/>
        <v>8684094.8599999994</v>
      </c>
    </row>
    <row r="264" spans="1:12" outlineLevel="1" x14ac:dyDescent="0.15">
      <c r="A264" s="420" t="s">
        <v>804</v>
      </c>
      <c r="B264" s="414"/>
      <c r="C264" s="434" t="s">
        <v>2728</v>
      </c>
      <c r="D264" s="438">
        <f>IF(VLOOKUP($A264,'hk2017'!$A:$G,1)=$A264,VLOOKUP($A264,'hk2017'!$A:$G,6),0)</f>
        <v>0</v>
      </c>
      <c r="E264" s="438">
        <f>IF(VLOOKUP($A264,'hk2017'!$A:$G,1)=$A264,VLOOKUP($A264,'hk2017'!$A:$G,7),0)</f>
        <v>0</v>
      </c>
      <c r="F264" s="438">
        <f>IF(VLOOKUP($A264,'hk2017'!$A:$H,1)=$A264,VLOOKUP($A264,'hk2017'!$A:$H,8),0)</f>
        <v>0</v>
      </c>
      <c r="G264" s="439">
        <f t="shared" ref="G264:G270" si="91">SUM(D264+E264-F264)</f>
        <v>0</v>
      </c>
      <c r="H264" s="438">
        <f>IF(VLOOKUP($A264,'hk2016'!$A:$G,1)=$A264,VLOOKUP($A264,'hk2016'!$A:$G,6),0)</f>
        <v>0</v>
      </c>
      <c r="I264" s="438">
        <f>IF(VLOOKUP($A264,'hk2016'!$A:$G,1)=$A264,VLOOKUP($A264,'hk2016'!$A:$G,7),0)</f>
        <v>0</v>
      </c>
      <c r="J264" s="438">
        <f>IF(VLOOKUP($A264,'hk2016'!$A:$H,1)=$A264,VLOOKUP($A264,'hk2016'!$A:$H,8),0)</f>
        <v>0</v>
      </c>
      <c r="K264" s="440">
        <f t="shared" ref="K264:K270" si="92">SUM(H264+I264-J264)</f>
        <v>0</v>
      </c>
    </row>
    <row r="265" spans="1:12" outlineLevel="1" x14ac:dyDescent="0.15">
      <c r="A265" s="420" t="str">
        <f>LEFT(B265,3)</f>
        <v>501</v>
      </c>
      <c r="B265" s="416" t="s">
        <v>2729</v>
      </c>
      <c r="C265" s="416" t="s">
        <v>2730</v>
      </c>
      <c r="D265" s="438">
        <f>IF(VLOOKUP($A265,'hk2017'!$A:$G,1)=$A265,VLOOKUP($A265,'hk2017'!$A:$G,6),0)</f>
        <v>0</v>
      </c>
      <c r="E265" s="438">
        <f>IF(VLOOKUP($A265,'hk2017'!$A:$G,1)=$A265,VLOOKUP($A265,'hk2017'!$A:$G,7),0)</f>
        <v>7981124.0700000003</v>
      </c>
      <c r="F265" s="438">
        <f>IF(VLOOKUP($A265,'hk2017'!$A:$H,1)=$A265,VLOOKUP($A265,'hk2017'!$A:$H,8),0)</f>
        <v>416.58</v>
      </c>
      <c r="G265" s="439">
        <f t="shared" si="91"/>
        <v>7980707.4900000002</v>
      </c>
      <c r="H265" s="438">
        <f>IF(VLOOKUP($A265,'hk2016'!$A:$G,1)=$A265,VLOOKUP($A265,'hk2016'!$A:$G,6),0)</f>
        <v>0</v>
      </c>
      <c r="I265" s="438">
        <f>IF(VLOOKUP($A265,'hk2016'!$A:$G,1)=$A265,VLOOKUP($A265,'hk2016'!$A:$G,7),0)</f>
        <v>7446706.3899999997</v>
      </c>
      <c r="J265" s="438">
        <f>IF(VLOOKUP($A265,'hk2016'!$A:$H,1)=$A265,VLOOKUP($A265,'hk2016'!$A:$H,8),0)</f>
        <v>0</v>
      </c>
      <c r="K265" s="440">
        <f t="shared" si="92"/>
        <v>7446706.3899999997</v>
      </c>
    </row>
    <row r="266" spans="1:12" outlineLevel="1" x14ac:dyDescent="0.15">
      <c r="A266" s="420" t="str">
        <f>LEFT(B266,3)</f>
        <v>502</v>
      </c>
      <c r="B266" s="416" t="s">
        <v>2731</v>
      </c>
      <c r="C266" s="416" t="s">
        <v>2732</v>
      </c>
      <c r="D266" s="438">
        <f>IF(VLOOKUP($A266,'hk2017'!$A:$G,1)=$A266,VLOOKUP($A266,'hk2017'!$A:$G,6),0)</f>
        <v>0</v>
      </c>
      <c r="E266" s="438">
        <f>IF(VLOOKUP($A266,'hk2017'!$A:$G,1)=$A266,VLOOKUP($A266,'hk2017'!$A:$G,7),0)</f>
        <v>288062.78000000003</v>
      </c>
      <c r="F266" s="438">
        <f>IF(VLOOKUP($A266,'hk2017'!$A:$H,1)=$A266,VLOOKUP($A266,'hk2017'!$A:$H,8),0)</f>
        <v>26136.59</v>
      </c>
      <c r="G266" s="439">
        <f t="shared" si="91"/>
        <v>261926.19000000003</v>
      </c>
      <c r="H266" s="438">
        <f>IF(VLOOKUP($A266,'hk2016'!$A:$G,1)=$A266,VLOOKUP($A266,'hk2016'!$A:$G,6),0)</f>
        <v>0</v>
      </c>
      <c r="I266" s="438">
        <f>IF(VLOOKUP($A266,'hk2016'!$A:$G,1)=$A266,VLOOKUP($A266,'hk2016'!$A:$G,7),0)</f>
        <v>277776.11</v>
      </c>
      <c r="J266" s="438">
        <f>IF(VLOOKUP($A266,'hk2016'!$A:$H,1)=$A266,VLOOKUP($A266,'hk2016'!$A:$H,8),0)</f>
        <v>21934.74</v>
      </c>
      <c r="K266" s="440">
        <f t="shared" si="92"/>
        <v>255841.37</v>
      </c>
    </row>
    <row r="267" spans="1:12" outlineLevel="1" x14ac:dyDescent="0.15">
      <c r="A267" s="420" t="str">
        <f>LEFT(B267,3)</f>
        <v>503</v>
      </c>
      <c r="B267" s="416" t="s">
        <v>2733</v>
      </c>
      <c r="C267" s="416" t="s">
        <v>2734</v>
      </c>
      <c r="D267" s="438">
        <f>IF(VLOOKUP($A267,'hk2017'!$A:$G,1)=$A267,VLOOKUP($A267,'hk2017'!$A:$G,6),0)</f>
        <v>0</v>
      </c>
      <c r="E267" s="438">
        <f>IF(VLOOKUP($A267,'hk2017'!$A:$G,1)=$A267,VLOOKUP($A267,'hk2017'!$A:$G,7),0)</f>
        <v>0</v>
      </c>
      <c r="F267" s="438">
        <f>IF(VLOOKUP($A267,'hk2017'!$A:$H,1)=$A267,VLOOKUP($A267,'hk2017'!$A:$H,8),0)</f>
        <v>0</v>
      </c>
      <c r="G267" s="439">
        <f t="shared" si="91"/>
        <v>0</v>
      </c>
      <c r="H267" s="438">
        <f>IF(VLOOKUP($A267,'hk2016'!$A:$G,1)=$A267,VLOOKUP($A267,'hk2016'!$A:$G,6),0)</f>
        <v>0</v>
      </c>
      <c r="I267" s="438">
        <f>IF(VLOOKUP($A267,'hk2016'!$A:$G,1)=$A267,VLOOKUP($A267,'hk2016'!$A:$G,7),0)</f>
        <v>0</v>
      </c>
      <c r="J267" s="438">
        <f>IF(VLOOKUP($A267,'hk2016'!$A:$H,1)=$A267,VLOOKUP($A267,'hk2016'!$A:$H,8),0)</f>
        <v>0</v>
      </c>
      <c r="K267" s="440">
        <f t="shared" si="92"/>
        <v>0</v>
      </c>
    </row>
    <row r="268" spans="1:12" outlineLevel="1" x14ac:dyDescent="0.15">
      <c r="A268" s="420" t="str">
        <f>LEFT(B268,3)</f>
        <v>504</v>
      </c>
      <c r="B268" s="416" t="s">
        <v>2735</v>
      </c>
      <c r="C268" s="416" t="s">
        <v>2736</v>
      </c>
      <c r="D268" s="438">
        <f>IF(VLOOKUP($A268,'hk2017'!$A:$G,1)=$A268,VLOOKUP($A268,'hk2017'!$A:$G,6),0)</f>
        <v>0</v>
      </c>
      <c r="E268" s="438">
        <f>IF(VLOOKUP($A268,'hk2017'!$A:$G,1)=$A268,VLOOKUP($A268,'hk2017'!$A:$G,7),0)</f>
        <v>838350.12</v>
      </c>
      <c r="F268" s="438">
        <f>IF(VLOOKUP($A268,'hk2017'!$A:$H,1)=$A268,VLOOKUP($A268,'hk2017'!$A:$H,8),0)</f>
        <v>0</v>
      </c>
      <c r="G268" s="439">
        <f t="shared" si="91"/>
        <v>838350.12</v>
      </c>
      <c r="H268" s="438">
        <f>IF(VLOOKUP($A268,'hk2016'!$A:$G,1)=$A268,VLOOKUP($A268,'hk2016'!$A:$G,6),0)</f>
        <v>0</v>
      </c>
      <c r="I268" s="438">
        <f>IF(VLOOKUP($A268,'hk2016'!$A:$G,1)=$A268,VLOOKUP($A268,'hk2016'!$A:$G,7),0)</f>
        <v>981547.1</v>
      </c>
      <c r="J268" s="438">
        <f>IF(VLOOKUP($A268,'hk2016'!$A:$H,1)=$A268,VLOOKUP($A268,'hk2016'!$A:$H,8),0)</f>
        <v>0</v>
      </c>
      <c r="K268" s="440">
        <f t="shared" si="92"/>
        <v>981547.1</v>
      </c>
    </row>
    <row r="269" spans="1:12" outlineLevel="1" x14ac:dyDescent="0.15">
      <c r="A269" s="412" t="s">
        <v>825</v>
      </c>
      <c r="B269" s="416"/>
      <c r="C269" s="416"/>
      <c r="D269" s="438">
        <f>IF(VLOOKUP($A269,'hk2017'!$A:$G,1)=$A269,VLOOKUP($A269,'hk2017'!$A:$G,6),0)</f>
        <v>0</v>
      </c>
      <c r="E269" s="438">
        <f>IF(VLOOKUP($A269,'hk2017'!$A:$G,1)=$A269,VLOOKUP($A269,'hk2017'!$A:$G,7),0)</f>
        <v>0</v>
      </c>
      <c r="F269" s="438">
        <f>IF(VLOOKUP($A269,'hk2017'!$A:$H,1)=$A269,VLOOKUP($A269,'hk2017'!$A:$H,8),0)</f>
        <v>0</v>
      </c>
      <c r="G269" s="439">
        <f t="shared" si="91"/>
        <v>0</v>
      </c>
      <c r="H269" s="438">
        <f>IF(VLOOKUP($A269,'hk2016'!$A:$G,1)=$A269,VLOOKUP($A269,'hk2016'!$A:$G,6),0)</f>
        <v>0</v>
      </c>
      <c r="I269" s="438">
        <f>IF(VLOOKUP($A269,'hk2016'!$A:$G,1)=$A269,VLOOKUP($A269,'hk2016'!$A:$G,7),0)</f>
        <v>0</v>
      </c>
      <c r="J269" s="438">
        <f>IF(VLOOKUP($A269,'hk2016'!$A:$H,1)=$A269,VLOOKUP($A269,'hk2016'!$A:$H,8),0)</f>
        <v>0</v>
      </c>
      <c r="K269" s="440">
        <f t="shared" si="92"/>
        <v>0</v>
      </c>
    </row>
    <row r="270" spans="1:12" ht="11.25" outlineLevel="1" thickBot="1" x14ac:dyDescent="0.2">
      <c r="A270" s="412" t="s">
        <v>829</v>
      </c>
      <c r="B270" s="416"/>
      <c r="C270" s="416"/>
      <c r="D270" s="438">
        <f>IF(VLOOKUP($A270,'hk2017'!$A:$G,1)=$A270,VLOOKUP($A270,'hk2017'!$A:$G,6),0)</f>
        <v>0</v>
      </c>
      <c r="E270" s="438">
        <f>IF(VLOOKUP($A270,'hk2017'!$A:$G,1)=$A270,VLOOKUP($A270,'hk2017'!$A:$G,7),0)</f>
        <v>0</v>
      </c>
      <c r="F270" s="438">
        <f>IF(VLOOKUP($A270,'hk2017'!$A:$H,1)=$A270,VLOOKUP($A270,'hk2017'!$A:$H,8),0)</f>
        <v>0</v>
      </c>
      <c r="G270" s="439">
        <f t="shared" si="91"/>
        <v>0</v>
      </c>
      <c r="H270" s="438">
        <f>IF(VLOOKUP($A270,'hk2016'!$A:$G,1)=$A270,VLOOKUP($A270,'hk2016'!$A:$G,6),0)</f>
        <v>0</v>
      </c>
      <c r="I270" s="438">
        <f>IF(VLOOKUP($A270,'hk2016'!$A:$G,1)=$A270,VLOOKUP($A270,'hk2016'!$A:$G,7),0)</f>
        <v>0</v>
      </c>
      <c r="J270" s="438">
        <f>IF(VLOOKUP($A270,'hk2016'!$A:$H,1)=$A270,VLOOKUP($A270,'hk2016'!$A:$H,8),0)</f>
        <v>0</v>
      </c>
      <c r="K270" s="440">
        <f t="shared" si="92"/>
        <v>0</v>
      </c>
    </row>
    <row r="271" spans="1:12" ht="12.75" x14ac:dyDescent="0.2">
      <c r="A271" s="458" t="s">
        <v>1196</v>
      </c>
      <c r="B271" s="459"/>
      <c r="C271" s="460" t="s">
        <v>2737</v>
      </c>
      <c r="D271" s="429">
        <f t="shared" ref="D271:K271" si="93">SUM(D273:D276)</f>
        <v>0</v>
      </c>
      <c r="E271" s="429">
        <f t="shared" si="93"/>
        <v>3166666.96</v>
      </c>
      <c r="F271" s="429">
        <f t="shared" si="93"/>
        <v>835.95</v>
      </c>
      <c r="G271" s="445">
        <f t="shared" si="93"/>
        <v>3165831.0100000002</v>
      </c>
      <c r="H271" s="429">
        <f t="shared" si="93"/>
        <v>0</v>
      </c>
      <c r="I271" s="429">
        <f t="shared" si="93"/>
        <v>2580551.41</v>
      </c>
      <c r="J271" s="429">
        <f t="shared" si="93"/>
        <v>8937.5600000000013</v>
      </c>
      <c r="K271" s="446">
        <f t="shared" si="93"/>
        <v>2571613.85</v>
      </c>
      <c r="L271" s="447"/>
    </row>
    <row r="272" spans="1:12" ht="12.75" outlineLevel="1" x14ac:dyDescent="0.2">
      <c r="A272" s="420" t="s">
        <v>832</v>
      </c>
      <c r="B272" s="414"/>
      <c r="C272" s="434" t="s">
        <v>2737</v>
      </c>
      <c r="D272" s="438">
        <f>IF(VLOOKUP($A272,'hk2017'!$A:$G,1)=$A272,VLOOKUP($A272,'hk2017'!$A:$G,6),0)</f>
        <v>0</v>
      </c>
      <c r="E272" s="438">
        <f>IF(VLOOKUP($A272,'hk2017'!$A:$G,1)=$A272,VLOOKUP($A272,'hk2017'!$A:$G,7),0)</f>
        <v>0</v>
      </c>
      <c r="F272" s="438">
        <f>IF(VLOOKUP($A272,'hk2017'!$A:$H,1)=$A272,VLOOKUP($A272,'hk2017'!$A:$H,8),0)</f>
        <v>0</v>
      </c>
      <c r="G272" s="439">
        <f>SUM(D272+E272-F272)</f>
        <v>0</v>
      </c>
      <c r="H272" s="438">
        <f>IF(VLOOKUP($A272,'hk2016'!$A:$G,1)=$A272,VLOOKUP($A272,'hk2016'!$A:$G,6),0)</f>
        <v>0</v>
      </c>
      <c r="I272" s="438">
        <f>IF(VLOOKUP($A272,'hk2016'!$A:$G,1)=$A272,VLOOKUP($A272,'hk2016'!$A:$G,7),0)</f>
        <v>0</v>
      </c>
      <c r="J272" s="438">
        <f>IF(VLOOKUP($A272,'hk2016'!$A:$H,1)=$A272,VLOOKUP($A272,'hk2016'!$A:$H,8),0)</f>
        <v>0</v>
      </c>
      <c r="K272" s="440">
        <f>SUM(H272+I272-J272)</f>
        <v>0</v>
      </c>
      <c r="L272" s="447"/>
    </row>
    <row r="273" spans="1:255" ht="12.75" outlineLevel="1" x14ac:dyDescent="0.2">
      <c r="A273" s="420" t="str">
        <f>LEFT(B273,3)</f>
        <v>511</v>
      </c>
      <c r="B273" s="416" t="s">
        <v>2738</v>
      </c>
      <c r="C273" s="416" t="s">
        <v>2739</v>
      </c>
      <c r="D273" s="438">
        <f>IF(VLOOKUP($A273,'hk2017'!$A:$G,1)=$A273,VLOOKUP($A273,'hk2017'!$A:$G,6),0)</f>
        <v>0</v>
      </c>
      <c r="E273" s="438">
        <f>IF(VLOOKUP($A273,'hk2017'!$A:$G,1)=$A273,VLOOKUP($A273,'hk2017'!$A:$G,7),0)</f>
        <v>115817.97</v>
      </c>
      <c r="F273" s="438">
        <f>IF(VLOOKUP($A273,'hk2017'!$A:$H,1)=$A273,VLOOKUP($A273,'hk2017'!$A:$H,8),0)</f>
        <v>0</v>
      </c>
      <c r="G273" s="439">
        <f>SUM(D273+E273-F273)</f>
        <v>115817.97</v>
      </c>
      <c r="H273" s="438">
        <f>IF(VLOOKUP($A273,'hk2016'!$A:$G,1)=$A273,VLOOKUP($A273,'hk2016'!$A:$G,6),0)</f>
        <v>0</v>
      </c>
      <c r="I273" s="438">
        <f>IF(VLOOKUP($A273,'hk2016'!$A:$G,1)=$A273,VLOOKUP($A273,'hk2016'!$A:$G,7),0)</f>
        <v>52008.160000000003</v>
      </c>
      <c r="J273" s="438">
        <f>IF(VLOOKUP($A273,'hk2016'!$A:$H,1)=$A273,VLOOKUP($A273,'hk2016'!$A:$H,8),0)</f>
        <v>857</v>
      </c>
      <c r="K273" s="440">
        <f>SUM(H273+I273-J273)</f>
        <v>51151.16</v>
      </c>
      <c r="L273" s="447"/>
    </row>
    <row r="274" spans="1:255" ht="12.75" outlineLevel="1" x14ac:dyDescent="0.2">
      <c r="A274" s="420" t="str">
        <f>LEFT(B274,3)</f>
        <v>512</v>
      </c>
      <c r="B274" s="416" t="s">
        <v>2740</v>
      </c>
      <c r="C274" s="416" t="s">
        <v>2741</v>
      </c>
      <c r="D274" s="438">
        <f>IF(VLOOKUP($A274,'hk2017'!$A:$G,1)=$A274,VLOOKUP($A274,'hk2017'!$A:$G,6),0)</f>
        <v>0</v>
      </c>
      <c r="E274" s="438">
        <f>IF(VLOOKUP($A274,'hk2017'!$A:$G,1)=$A274,VLOOKUP($A274,'hk2017'!$A:$G,7),0)</f>
        <v>37117.4</v>
      </c>
      <c r="F274" s="438">
        <f>IF(VLOOKUP($A274,'hk2017'!$A:$H,1)=$A274,VLOOKUP($A274,'hk2017'!$A:$H,8),0)</f>
        <v>804.99</v>
      </c>
      <c r="G274" s="439">
        <f>SUM(D274+E274-F274)</f>
        <v>36312.410000000003</v>
      </c>
      <c r="H274" s="438">
        <f>IF(VLOOKUP($A274,'hk2016'!$A:$G,1)=$A274,VLOOKUP($A274,'hk2016'!$A:$G,6),0)</f>
        <v>0</v>
      </c>
      <c r="I274" s="438">
        <f>IF(VLOOKUP($A274,'hk2016'!$A:$G,1)=$A274,VLOOKUP($A274,'hk2016'!$A:$G,7),0)</f>
        <v>30627.75</v>
      </c>
      <c r="J274" s="438">
        <f>IF(VLOOKUP($A274,'hk2016'!$A:$H,1)=$A274,VLOOKUP($A274,'hk2016'!$A:$H,8),0)</f>
        <v>0</v>
      </c>
      <c r="K274" s="440">
        <f>SUM(H274+I274-J274)</f>
        <v>30627.75</v>
      </c>
      <c r="L274" s="447"/>
    </row>
    <row r="275" spans="1:255" ht="12.75" outlineLevel="1" x14ac:dyDescent="0.2">
      <c r="A275" s="420" t="str">
        <f>LEFT(B275,3)</f>
        <v>513</v>
      </c>
      <c r="B275" s="416" t="s">
        <v>2742</v>
      </c>
      <c r="C275" s="416" t="s">
        <v>2743</v>
      </c>
      <c r="D275" s="438">
        <f>IF(VLOOKUP($A275,'hk2017'!$A:$G,1)=$A275,VLOOKUP($A275,'hk2017'!$A:$G,6),0)</f>
        <v>0</v>
      </c>
      <c r="E275" s="438">
        <f>IF(VLOOKUP($A275,'hk2017'!$A:$G,1)=$A275,VLOOKUP($A275,'hk2017'!$A:$G,7),0)</f>
        <v>8933.59</v>
      </c>
      <c r="F275" s="438">
        <f>IF(VLOOKUP($A275,'hk2017'!$A:$H,1)=$A275,VLOOKUP($A275,'hk2017'!$A:$H,8),0)</f>
        <v>0</v>
      </c>
      <c r="G275" s="439">
        <f>SUM(D275+E275-F275)</f>
        <v>8933.59</v>
      </c>
      <c r="H275" s="438">
        <f>IF(VLOOKUP($A275,'hk2016'!$A:$G,1)=$A275,VLOOKUP($A275,'hk2016'!$A:$G,6),0)</f>
        <v>0</v>
      </c>
      <c r="I275" s="438">
        <f>IF(VLOOKUP($A275,'hk2016'!$A:$G,1)=$A275,VLOOKUP($A275,'hk2016'!$A:$G,7),0)</f>
        <v>8122.44</v>
      </c>
      <c r="J275" s="438">
        <f>IF(VLOOKUP($A275,'hk2016'!$A:$H,1)=$A275,VLOOKUP($A275,'hk2016'!$A:$H,8),0)</f>
        <v>0</v>
      </c>
      <c r="K275" s="440">
        <f>SUM(H275+I275-J275)</f>
        <v>8122.44</v>
      </c>
      <c r="L275" s="447"/>
    </row>
    <row r="276" spans="1:255" ht="12.75" outlineLevel="1" x14ac:dyDescent="0.2">
      <c r="A276" s="420" t="str">
        <f>LEFT(B276,3)</f>
        <v>518</v>
      </c>
      <c r="B276" s="416" t="s">
        <v>2744</v>
      </c>
      <c r="C276" s="416" t="s">
        <v>2745</v>
      </c>
      <c r="D276" s="438">
        <f>IF(VLOOKUP($A276,'hk2017'!$A:$G,1)=$A276,VLOOKUP($A276,'hk2017'!$A:$G,6),0)</f>
        <v>0</v>
      </c>
      <c r="E276" s="438">
        <f>IF(VLOOKUP($A276,'hk2017'!$A:$G,1)=$A276,VLOOKUP($A276,'hk2017'!$A:$G,7),0)</f>
        <v>3004798</v>
      </c>
      <c r="F276" s="438">
        <f>IF(VLOOKUP($A276,'hk2017'!$A:$H,1)=$A276,VLOOKUP($A276,'hk2017'!$A:$H,8),0)</f>
        <v>30.96</v>
      </c>
      <c r="G276" s="439">
        <f>SUM(D276+E276-F276)</f>
        <v>3004767.04</v>
      </c>
      <c r="H276" s="438">
        <f>IF(VLOOKUP($A276,'hk2016'!$A:$G,1)=$A276,VLOOKUP($A276,'hk2016'!$A:$G,6),0)</f>
        <v>0</v>
      </c>
      <c r="I276" s="438">
        <f>IF(VLOOKUP($A276,'hk2016'!$A:$G,1)=$A276,VLOOKUP($A276,'hk2016'!$A:$G,7),0)</f>
        <v>2489793.06</v>
      </c>
      <c r="J276" s="438">
        <f>IF(VLOOKUP($A276,'hk2016'!$A:$H,1)=$A276,VLOOKUP($A276,'hk2016'!$A:$H,8),0)</f>
        <v>8080.56</v>
      </c>
      <c r="K276" s="440">
        <f>SUM(H276+I276-J276)</f>
        <v>2481712.5</v>
      </c>
      <c r="L276" s="447"/>
    </row>
    <row r="277" spans="1:255" ht="13.5" outlineLevel="1" thickBot="1" x14ac:dyDescent="0.25">
      <c r="A277" s="420"/>
      <c r="B277" s="416"/>
      <c r="C277" s="416"/>
      <c r="H277" s="464"/>
      <c r="I277" s="464"/>
      <c r="J277" s="464"/>
      <c r="K277" s="466"/>
      <c r="L277" s="447"/>
    </row>
    <row r="278" spans="1:255" ht="12.75" x14ac:dyDescent="0.2">
      <c r="A278" s="479" t="s">
        <v>1246</v>
      </c>
      <c r="B278" s="459"/>
      <c r="C278" s="460" t="s">
        <v>2746</v>
      </c>
      <c r="D278" s="429">
        <f t="shared" ref="D278:K278" si="94">SUM(D279:D287)</f>
        <v>0</v>
      </c>
      <c r="E278" s="429">
        <f t="shared" si="94"/>
        <v>4219108.04</v>
      </c>
      <c r="F278" s="429">
        <f t="shared" si="94"/>
        <v>130489.45</v>
      </c>
      <c r="G278" s="430">
        <f t="shared" si="94"/>
        <v>4088618.5900000003</v>
      </c>
      <c r="H278" s="429">
        <f t="shared" si="94"/>
        <v>0</v>
      </c>
      <c r="I278" s="429">
        <f t="shared" si="94"/>
        <v>3907187.96</v>
      </c>
      <c r="J278" s="429">
        <f t="shared" si="94"/>
        <v>103854.15000000001</v>
      </c>
      <c r="K278" s="431">
        <f t="shared" si="94"/>
        <v>3803333.81</v>
      </c>
      <c r="L278" s="447"/>
      <c r="M278" s="481"/>
      <c r="N278" s="482"/>
      <c r="P278" s="483"/>
      <c r="Q278" s="481"/>
      <c r="R278" s="481"/>
      <c r="S278" s="481"/>
      <c r="T278" s="481"/>
      <c r="U278" s="482"/>
      <c r="W278" s="483"/>
      <c r="X278" s="481"/>
      <c r="Y278" s="481"/>
      <c r="Z278" s="481"/>
      <c r="AA278" s="481"/>
      <c r="AB278" s="482"/>
      <c r="AD278" s="483"/>
      <c r="AE278" s="481"/>
      <c r="AF278" s="481"/>
      <c r="AG278" s="481"/>
      <c r="AH278" s="481"/>
      <c r="AI278" s="482"/>
      <c r="AK278" s="483"/>
      <c r="AL278" s="481"/>
      <c r="AM278" s="481"/>
      <c r="AN278" s="481"/>
      <c r="AO278" s="481"/>
      <c r="AP278" s="482"/>
      <c r="AR278" s="483"/>
      <c r="AS278" s="481"/>
      <c r="AT278" s="481"/>
      <c r="AU278" s="481"/>
      <c r="AV278" s="481"/>
      <c r="AW278" s="482"/>
      <c r="AY278" s="483"/>
      <c r="AZ278" s="481"/>
      <c r="BA278" s="481"/>
      <c r="BB278" s="481"/>
      <c r="BC278" s="481"/>
      <c r="BD278" s="482"/>
      <c r="BF278" s="483"/>
      <c r="BG278" s="481"/>
      <c r="BH278" s="481"/>
      <c r="BI278" s="481"/>
      <c r="BJ278" s="481"/>
      <c r="BK278" s="482"/>
      <c r="BM278" s="483"/>
      <c r="BN278" s="481"/>
      <c r="BO278" s="481"/>
      <c r="BP278" s="481"/>
      <c r="BQ278" s="481"/>
      <c r="BR278" s="482"/>
      <c r="BT278" s="483"/>
      <c r="BU278" s="481"/>
      <c r="BV278" s="481"/>
      <c r="BW278" s="481"/>
      <c r="BX278" s="481"/>
      <c r="BY278" s="482"/>
      <c r="CA278" s="483"/>
      <c r="CB278" s="481"/>
      <c r="CC278" s="481"/>
      <c r="CD278" s="481"/>
      <c r="CE278" s="481"/>
      <c r="CF278" s="482"/>
      <c r="CH278" s="483"/>
      <c r="CI278" s="481"/>
      <c r="CJ278" s="481"/>
      <c r="CK278" s="481"/>
      <c r="CL278" s="481"/>
      <c r="CM278" s="482"/>
      <c r="CO278" s="483"/>
      <c r="CP278" s="481"/>
      <c r="CQ278" s="481"/>
      <c r="CR278" s="481"/>
      <c r="CS278" s="481"/>
      <c r="CT278" s="482"/>
      <c r="CV278" s="483"/>
      <c r="CW278" s="481"/>
      <c r="CX278" s="481"/>
      <c r="CY278" s="481"/>
      <c r="CZ278" s="481"/>
      <c r="DA278" s="482"/>
      <c r="DC278" s="483"/>
      <c r="DD278" s="481"/>
      <c r="DE278" s="481"/>
      <c r="DF278" s="481"/>
      <c r="DG278" s="481"/>
      <c r="DH278" s="482"/>
      <c r="DJ278" s="483"/>
      <c r="DK278" s="481"/>
      <c r="DL278" s="481"/>
      <c r="DM278" s="481"/>
      <c r="DN278" s="481"/>
      <c r="DO278" s="482"/>
      <c r="DQ278" s="483"/>
      <c r="DR278" s="481"/>
      <c r="DS278" s="481"/>
      <c r="DT278" s="481"/>
      <c r="DU278" s="481"/>
      <c r="DV278" s="482"/>
      <c r="DX278" s="483"/>
      <c r="DY278" s="481"/>
      <c r="DZ278" s="481"/>
      <c r="EA278" s="481"/>
      <c r="EB278" s="481"/>
      <c r="EC278" s="482"/>
      <c r="EE278" s="483"/>
      <c r="EF278" s="481"/>
      <c r="EG278" s="481"/>
      <c r="EH278" s="481"/>
      <c r="EI278" s="481"/>
      <c r="EJ278" s="482"/>
      <c r="EL278" s="483"/>
      <c r="EM278" s="481"/>
      <c r="EN278" s="481"/>
      <c r="EO278" s="481"/>
      <c r="EP278" s="481"/>
      <c r="EQ278" s="482"/>
      <c r="ES278" s="483"/>
      <c r="ET278" s="481"/>
      <c r="EU278" s="481"/>
      <c r="EV278" s="481"/>
      <c r="EW278" s="481"/>
      <c r="EX278" s="482"/>
      <c r="EZ278" s="483"/>
      <c r="FA278" s="481"/>
      <c r="FB278" s="481"/>
      <c r="FC278" s="481"/>
      <c r="FD278" s="481"/>
      <c r="FE278" s="482"/>
      <c r="FG278" s="483"/>
      <c r="FH278" s="481"/>
      <c r="FI278" s="481"/>
      <c r="FJ278" s="481"/>
      <c r="FK278" s="481"/>
      <c r="FL278" s="482"/>
      <c r="FN278" s="483"/>
      <c r="FO278" s="481"/>
      <c r="FP278" s="481"/>
      <c r="FQ278" s="481"/>
      <c r="FR278" s="481"/>
      <c r="FS278" s="482"/>
      <c r="FU278" s="483"/>
      <c r="FV278" s="481"/>
      <c r="FW278" s="481"/>
      <c r="FX278" s="481"/>
      <c r="FY278" s="481"/>
      <c r="FZ278" s="482"/>
      <c r="GB278" s="483"/>
      <c r="GC278" s="481"/>
      <c r="GD278" s="481"/>
      <c r="GE278" s="481"/>
      <c r="GF278" s="481"/>
      <c r="GG278" s="482"/>
      <c r="GI278" s="483"/>
      <c r="GJ278" s="481"/>
      <c r="GK278" s="481"/>
      <c r="GL278" s="481"/>
      <c r="GM278" s="481"/>
      <c r="GN278" s="482"/>
      <c r="GP278" s="483"/>
      <c r="GQ278" s="481"/>
      <c r="GR278" s="481"/>
      <c r="GS278" s="481"/>
      <c r="GT278" s="481"/>
      <c r="GU278" s="482"/>
      <c r="GW278" s="483"/>
      <c r="GX278" s="481"/>
      <c r="GY278" s="481"/>
      <c r="GZ278" s="481"/>
      <c r="HA278" s="481"/>
      <c r="HB278" s="482"/>
      <c r="HD278" s="483"/>
      <c r="HE278" s="481"/>
      <c r="HF278" s="481"/>
      <c r="HG278" s="481"/>
      <c r="HH278" s="481"/>
      <c r="HI278" s="482"/>
      <c r="HK278" s="483"/>
      <c r="HL278" s="481"/>
      <c r="HM278" s="481"/>
      <c r="HN278" s="481"/>
      <c r="HO278" s="481"/>
      <c r="HP278" s="482"/>
      <c r="HR278" s="483"/>
      <c r="HS278" s="481"/>
      <c r="HT278" s="481"/>
      <c r="HU278" s="481"/>
      <c r="HV278" s="481"/>
      <c r="HW278" s="482"/>
      <c r="HY278" s="483"/>
      <c r="HZ278" s="481"/>
      <c r="IA278" s="481"/>
      <c r="IB278" s="481"/>
      <c r="IC278" s="481"/>
      <c r="ID278" s="482"/>
      <c r="IF278" s="483"/>
      <c r="IG278" s="481"/>
      <c r="IH278" s="481"/>
      <c r="II278" s="481"/>
      <c r="IJ278" s="481"/>
      <c r="IK278" s="482"/>
      <c r="IM278" s="483"/>
      <c r="IN278" s="481"/>
      <c r="IO278" s="481"/>
      <c r="IP278" s="481"/>
      <c r="IQ278" s="481"/>
      <c r="IR278" s="482"/>
      <c r="IT278" s="483"/>
      <c r="IU278" s="481"/>
    </row>
    <row r="279" spans="1:255" ht="12.75" outlineLevel="1" x14ac:dyDescent="0.2">
      <c r="A279" s="420" t="s">
        <v>849</v>
      </c>
      <c r="B279" s="414"/>
      <c r="C279" s="434" t="s">
        <v>2746</v>
      </c>
      <c r="D279" s="438">
        <f>IF(VLOOKUP($A279,'hk2017'!$A:$G,1)=$A279,VLOOKUP($A279,'hk2017'!$A:$G,6),0)</f>
        <v>0</v>
      </c>
      <c r="E279" s="438">
        <f>IF(VLOOKUP($A279,'hk2017'!$A:$G,1)=$A279,VLOOKUP($A279,'hk2017'!$A:$G,7),0)</f>
        <v>0</v>
      </c>
      <c r="F279" s="438">
        <f>IF(VLOOKUP($A279,'hk2017'!$A:$H,1)=$A279,VLOOKUP($A279,'hk2017'!$A:$H,8),0)</f>
        <v>0</v>
      </c>
      <c r="G279" s="439">
        <f t="shared" ref="G279:G287" si="95">SUM(D279+E279-F279)</f>
        <v>0</v>
      </c>
      <c r="H279" s="438">
        <f>IF(VLOOKUP($A279,'hk2016'!$A:$G,1)=$A279,VLOOKUP($A279,'hk2016'!$A:$G,6),0)</f>
        <v>0</v>
      </c>
      <c r="I279" s="438">
        <f>IF(VLOOKUP($A279,'hk2016'!$A:$G,1)=$A279,VLOOKUP($A279,'hk2016'!$A:$G,7),0)</f>
        <v>0</v>
      </c>
      <c r="J279" s="438">
        <f>IF(VLOOKUP($A279,'hk2016'!$A:$H,1)=$A279,VLOOKUP($A279,'hk2016'!$A:$H,8),0)</f>
        <v>0</v>
      </c>
      <c r="K279" s="440">
        <f t="shared" ref="K279:K287" si="96">SUM(H279+I279-J279)</f>
        <v>0</v>
      </c>
      <c r="L279" s="447"/>
      <c r="M279" s="481"/>
      <c r="N279" s="482"/>
      <c r="P279" s="483"/>
      <c r="Q279" s="481"/>
      <c r="R279" s="481"/>
      <c r="S279" s="481"/>
      <c r="T279" s="481"/>
      <c r="U279" s="482"/>
      <c r="W279" s="483"/>
      <c r="X279" s="481"/>
      <c r="Y279" s="481"/>
      <c r="Z279" s="481"/>
      <c r="AA279" s="481"/>
      <c r="AB279" s="482"/>
      <c r="AD279" s="483"/>
      <c r="AE279" s="481"/>
      <c r="AF279" s="481"/>
      <c r="AG279" s="481"/>
      <c r="AH279" s="481"/>
      <c r="AI279" s="482"/>
      <c r="AK279" s="483"/>
      <c r="AL279" s="481"/>
      <c r="AM279" s="481"/>
      <c r="AN279" s="481"/>
      <c r="AO279" s="481"/>
      <c r="AP279" s="482"/>
      <c r="AR279" s="483"/>
      <c r="AS279" s="481"/>
      <c r="AT279" s="481"/>
      <c r="AU279" s="481"/>
      <c r="AV279" s="481"/>
      <c r="AW279" s="482"/>
      <c r="AY279" s="483"/>
      <c r="AZ279" s="481"/>
      <c r="BA279" s="481"/>
      <c r="BB279" s="481"/>
      <c r="BC279" s="481"/>
      <c r="BD279" s="482"/>
      <c r="BF279" s="483"/>
      <c r="BG279" s="481"/>
      <c r="BH279" s="481"/>
      <c r="BI279" s="481"/>
      <c r="BJ279" s="481"/>
      <c r="BK279" s="482"/>
      <c r="BM279" s="483"/>
      <c r="BN279" s="481"/>
      <c r="BO279" s="481"/>
      <c r="BP279" s="481"/>
      <c r="BQ279" s="481"/>
      <c r="BR279" s="482"/>
      <c r="BT279" s="483"/>
      <c r="BU279" s="481"/>
      <c r="BV279" s="481"/>
      <c r="BW279" s="481"/>
      <c r="BX279" s="481"/>
      <c r="BY279" s="482"/>
      <c r="CA279" s="483"/>
      <c r="CB279" s="481"/>
      <c r="CC279" s="481"/>
      <c r="CD279" s="481"/>
      <c r="CE279" s="481"/>
      <c r="CF279" s="482"/>
      <c r="CH279" s="483"/>
      <c r="CI279" s="481"/>
      <c r="CJ279" s="481"/>
      <c r="CK279" s="481"/>
      <c r="CL279" s="481"/>
      <c r="CM279" s="482"/>
      <c r="CO279" s="483"/>
      <c r="CP279" s="481"/>
      <c r="CQ279" s="481"/>
      <c r="CR279" s="481"/>
      <c r="CS279" s="481"/>
      <c r="CT279" s="482"/>
      <c r="CV279" s="483"/>
      <c r="CW279" s="481"/>
      <c r="CX279" s="481"/>
      <c r="CY279" s="481"/>
      <c r="CZ279" s="481"/>
      <c r="DA279" s="482"/>
      <c r="DC279" s="483"/>
      <c r="DD279" s="481"/>
      <c r="DE279" s="481"/>
      <c r="DF279" s="481"/>
      <c r="DG279" s="481"/>
      <c r="DH279" s="482"/>
      <c r="DJ279" s="483"/>
      <c r="DK279" s="481"/>
      <c r="DL279" s="481"/>
      <c r="DM279" s="481"/>
      <c r="DN279" s="481"/>
      <c r="DO279" s="482"/>
      <c r="DQ279" s="483"/>
      <c r="DR279" s="481"/>
      <c r="DS279" s="481"/>
      <c r="DT279" s="481"/>
      <c r="DU279" s="481"/>
      <c r="DV279" s="482"/>
      <c r="DX279" s="483"/>
      <c r="DY279" s="481"/>
      <c r="DZ279" s="481"/>
      <c r="EA279" s="481"/>
      <c r="EB279" s="481"/>
      <c r="EC279" s="482"/>
      <c r="EE279" s="483"/>
      <c r="EF279" s="481"/>
      <c r="EG279" s="481"/>
      <c r="EH279" s="481"/>
      <c r="EI279" s="481"/>
      <c r="EJ279" s="482"/>
      <c r="EL279" s="483"/>
      <c r="EM279" s="481"/>
      <c r="EN279" s="481"/>
      <c r="EO279" s="481"/>
      <c r="EP279" s="481"/>
      <c r="EQ279" s="482"/>
      <c r="ES279" s="483"/>
      <c r="ET279" s="481"/>
      <c r="EU279" s="481"/>
      <c r="EV279" s="481"/>
      <c r="EW279" s="481"/>
      <c r="EX279" s="482"/>
      <c r="EZ279" s="483"/>
      <c r="FA279" s="481"/>
      <c r="FB279" s="481"/>
      <c r="FC279" s="481"/>
      <c r="FD279" s="481"/>
      <c r="FE279" s="482"/>
      <c r="FG279" s="483"/>
      <c r="FH279" s="481"/>
      <c r="FI279" s="481"/>
      <c r="FJ279" s="481"/>
      <c r="FK279" s="481"/>
      <c r="FL279" s="482"/>
      <c r="FN279" s="483"/>
      <c r="FO279" s="481"/>
      <c r="FP279" s="481"/>
      <c r="FQ279" s="481"/>
      <c r="FR279" s="481"/>
      <c r="FS279" s="482"/>
      <c r="FU279" s="483"/>
      <c r="FV279" s="481"/>
      <c r="FW279" s="481"/>
      <c r="FX279" s="481"/>
      <c r="FY279" s="481"/>
      <c r="FZ279" s="482"/>
      <c r="GB279" s="483"/>
      <c r="GC279" s="481"/>
      <c r="GD279" s="481"/>
      <c r="GE279" s="481"/>
      <c r="GF279" s="481"/>
      <c r="GG279" s="482"/>
      <c r="GI279" s="483"/>
      <c r="GJ279" s="481"/>
      <c r="GK279" s="481"/>
      <c r="GL279" s="481"/>
      <c r="GM279" s="481"/>
      <c r="GN279" s="482"/>
      <c r="GP279" s="483"/>
      <c r="GQ279" s="481"/>
      <c r="GR279" s="481"/>
      <c r="GS279" s="481"/>
      <c r="GT279" s="481"/>
      <c r="GU279" s="482"/>
      <c r="GW279" s="483"/>
      <c r="GX279" s="481"/>
      <c r="GY279" s="481"/>
      <c r="GZ279" s="481"/>
      <c r="HA279" s="481"/>
      <c r="HB279" s="482"/>
      <c r="HD279" s="483"/>
      <c r="HE279" s="481"/>
      <c r="HF279" s="481"/>
      <c r="HG279" s="481"/>
      <c r="HH279" s="481"/>
      <c r="HI279" s="482"/>
      <c r="HK279" s="483"/>
      <c r="HL279" s="481"/>
      <c r="HM279" s="481"/>
      <c r="HN279" s="481"/>
      <c r="HO279" s="481"/>
      <c r="HP279" s="482"/>
      <c r="HR279" s="483"/>
      <c r="HS279" s="481"/>
      <c r="HT279" s="481"/>
      <c r="HU279" s="481"/>
      <c r="HV279" s="481"/>
      <c r="HW279" s="482"/>
      <c r="HY279" s="483"/>
      <c r="HZ279" s="481"/>
      <c r="IA279" s="481"/>
      <c r="IB279" s="481"/>
      <c r="IC279" s="481"/>
      <c r="ID279" s="482"/>
      <c r="IF279" s="483"/>
      <c r="IG279" s="481"/>
      <c r="IH279" s="481"/>
      <c r="II279" s="481"/>
      <c r="IJ279" s="481"/>
      <c r="IK279" s="482"/>
      <c r="IM279" s="483"/>
      <c r="IN279" s="481"/>
      <c r="IO279" s="481"/>
      <c r="IP279" s="481"/>
      <c r="IQ279" s="481"/>
      <c r="IR279" s="482"/>
      <c r="IT279" s="483"/>
      <c r="IU279" s="481"/>
    </row>
    <row r="280" spans="1:255" ht="12.75" outlineLevel="1" x14ac:dyDescent="0.2">
      <c r="A280" s="420" t="str">
        <f t="shared" ref="A280:A287" si="97">LEFT(B280,3)</f>
        <v>521</v>
      </c>
      <c r="B280" s="416" t="s">
        <v>2747</v>
      </c>
      <c r="C280" s="416" t="s">
        <v>2748</v>
      </c>
      <c r="D280" s="438">
        <f>IF(VLOOKUP($A280,'hk2017'!$A:$G,1)=$A280,VLOOKUP($A280,'hk2017'!$A:$G,6),0)</f>
        <v>0</v>
      </c>
      <c r="E280" s="438">
        <f>IF(VLOOKUP($A280,'hk2017'!$A:$G,1)=$A280,VLOOKUP($A280,'hk2017'!$A:$G,7),0)</f>
        <v>2808363.17</v>
      </c>
      <c r="F280" s="438">
        <f>IF(VLOOKUP($A280,'hk2017'!$A:$H,1)=$A280,VLOOKUP($A280,'hk2017'!$A:$H,8),0)</f>
        <v>94036.73</v>
      </c>
      <c r="G280" s="439">
        <f t="shared" si="95"/>
        <v>2714326.44</v>
      </c>
      <c r="H280" s="438">
        <f>IF(VLOOKUP($A280,'hk2016'!$A:$G,1)=$A280,VLOOKUP($A280,'hk2016'!$A:$G,6),0)</f>
        <v>0</v>
      </c>
      <c r="I280" s="438">
        <f>IF(VLOOKUP($A280,'hk2016'!$A:$G,1)=$A280,VLOOKUP($A280,'hk2016'!$A:$G,7),0)</f>
        <v>2593960.13</v>
      </c>
      <c r="J280" s="438">
        <f>IF(VLOOKUP($A280,'hk2016'!$A:$H,1)=$A280,VLOOKUP($A280,'hk2016'!$A:$H,8),0)</f>
        <v>75293.02</v>
      </c>
      <c r="K280" s="440">
        <f t="shared" si="96"/>
        <v>2518667.11</v>
      </c>
      <c r="L280" s="447"/>
    </row>
    <row r="281" spans="1:255" ht="12.75" outlineLevel="1" x14ac:dyDescent="0.2">
      <c r="A281" s="420" t="str">
        <f t="shared" si="97"/>
        <v>522</v>
      </c>
      <c r="B281" s="416" t="s">
        <v>2749</v>
      </c>
      <c r="C281" s="416" t="s">
        <v>2750</v>
      </c>
      <c r="D281" s="438">
        <f>IF(VLOOKUP($A281,'hk2017'!$A:$G,1)=$A281,VLOOKUP($A281,'hk2017'!$A:$G,6),0)</f>
        <v>0</v>
      </c>
      <c r="E281" s="438">
        <f>IF(VLOOKUP($A281,'hk2017'!$A:$G,1)=$A281,VLOOKUP($A281,'hk2017'!$A:$G,7),0)</f>
        <v>248906.85</v>
      </c>
      <c r="F281" s="438">
        <f>IF(VLOOKUP($A281,'hk2017'!$A:$H,1)=$A281,VLOOKUP($A281,'hk2017'!$A:$H,8),0)</f>
        <v>0</v>
      </c>
      <c r="G281" s="439">
        <f t="shared" si="95"/>
        <v>248906.85</v>
      </c>
      <c r="H281" s="438">
        <f>IF(VLOOKUP($A281,'hk2016'!$A:$G,1)=$A281,VLOOKUP($A281,'hk2016'!$A:$G,6),0)</f>
        <v>0</v>
      </c>
      <c r="I281" s="438">
        <f>IF(VLOOKUP($A281,'hk2016'!$A:$G,1)=$A281,VLOOKUP($A281,'hk2016'!$A:$G,7),0)</f>
        <v>263965.94</v>
      </c>
      <c r="J281" s="438">
        <f>IF(VLOOKUP($A281,'hk2016'!$A:$H,1)=$A281,VLOOKUP($A281,'hk2016'!$A:$H,8),0)</f>
        <v>0</v>
      </c>
      <c r="K281" s="440">
        <f t="shared" si="96"/>
        <v>263965.94</v>
      </c>
      <c r="L281" s="447"/>
    </row>
    <row r="282" spans="1:255" ht="12.75" outlineLevel="1" x14ac:dyDescent="0.2">
      <c r="A282" s="420" t="str">
        <f t="shared" si="97"/>
        <v>523</v>
      </c>
      <c r="B282" s="416" t="s">
        <v>2751</v>
      </c>
      <c r="C282" s="416" t="s">
        <v>2752</v>
      </c>
      <c r="D282" s="438">
        <f>IF(VLOOKUP($A282,'hk2017'!$A:$G,1)=$A282,VLOOKUP($A282,'hk2017'!$A:$G,6),0)</f>
        <v>0</v>
      </c>
      <c r="E282" s="438">
        <f>IF(VLOOKUP($A282,'hk2017'!$A:$G,1)=$A282,VLOOKUP($A282,'hk2017'!$A:$G,7),0)</f>
        <v>0</v>
      </c>
      <c r="F282" s="438">
        <f>IF(VLOOKUP($A282,'hk2017'!$A:$H,1)=$A282,VLOOKUP($A282,'hk2017'!$A:$H,8),0)</f>
        <v>0</v>
      </c>
      <c r="G282" s="439">
        <f t="shared" si="95"/>
        <v>0</v>
      </c>
      <c r="H282" s="438">
        <f>IF(VLOOKUP($A282,'hk2016'!$A:$G,1)=$A282,VLOOKUP($A282,'hk2016'!$A:$G,6),0)</f>
        <v>0</v>
      </c>
      <c r="I282" s="438">
        <f>IF(VLOOKUP($A282,'hk2016'!$A:$G,1)=$A282,VLOOKUP($A282,'hk2016'!$A:$G,7),0)</f>
        <v>0</v>
      </c>
      <c r="J282" s="438">
        <f>IF(VLOOKUP($A282,'hk2016'!$A:$H,1)=$A282,VLOOKUP($A282,'hk2016'!$A:$H,8),0)</f>
        <v>0</v>
      </c>
      <c r="K282" s="440">
        <f t="shared" si="96"/>
        <v>0</v>
      </c>
      <c r="L282" s="447"/>
    </row>
    <row r="283" spans="1:255" ht="12.75" outlineLevel="1" x14ac:dyDescent="0.2">
      <c r="A283" s="420" t="str">
        <f t="shared" si="97"/>
        <v>524</v>
      </c>
      <c r="B283" s="416" t="s">
        <v>2753</v>
      </c>
      <c r="C283" s="416" t="s">
        <v>2754</v>
      </c>
      <c r="D283" s="438">
        <f>IF(VLOOKUP($A283,'hk2017'!$A:$G,1)=$A283,VLOOKUP($A283,'hk2017'!$A:$G,6),0)</f>
        <v>0</v>
      </c>
      <c r="E283" s="438">
        <f>IF(VLOOKUP($A283,'hk2017'!$A:$G,1)=$A283,VLOOKUP($A283,'hk2017'!$A:$G,7),0)</f>
        <v>1082336.3400000001</v>
      </c>
      <c r="F283" s="438">
        <f>IF(VLOOKUP($A283,'hk2017'!$A:$H,1)=$A283,VLOOKUP($A283,'hk2017'!$A:$H,8),0)</f>
        <v>36452.720000000001</v>
      </c>
      <c r="G283" s="439">
        <f t="shared" si="95"/>
        <v>1045883.6200000001</v>
      </c>
      <c r="H283" s="438">
        <f>IF(VLOOKUP($A283,'hk2016'!$A:$G,1)=$A283,VLOOKUP($A283,'hk2016'!$A:$G,6),0)</f>
        <v>0</v>
      </c>
      <c r="I283" s="438">
        <f>IF(VLOOKUP($A283,'hk2016'!$A:$G,1)=$A283,VLOOKUP($A283,'hk2016'!$A:$G,7),0)</f>
        <v>975671.92</v>
      </c>
      <c r="J283" s="438">
        <f>IF(VLOOKUP($A283,'hk2016'!$A:$H,1)=$A283,VLOOKUP($A283,'hk2016'!$A:$H,8),0)</f>
        <v>28561.13</v>
      </c>
      <c r="K283" s="440">
        <f t="shared" si="96"/>
        <v>947110.79</v>
      </c>
      <c r="L283" s="447"/>
    </row>
    <row r="284" spans="1:255" ht="12.75" outlineLevel="1" x14ac:dyDescent="0.2">
      <c r="A284" s="420" t="str">
        <f t="shared" si="97"/>
        <v>525</v>
      </c>
      <c r="B284" s="416" t="s">
        <v>2755</v>
      </c>
      <c r="C284" s="416" t="s">
        <v>2756</v>
      </c>
      <c r="D284" s="438">
        <f>IF(VLOOKUP($A284,'hk2017'!$A:$G,1)=$A284,VLOOKUP($A284,'hk2017'!$A:$G,6),0)</f>
        <v>0</v>
      </c>
      <c r="E284" s="438">
        <f>IF(VLOOKUP($A284,'hk2017'!$A:$G,1)=$A284,VLOOKUP($A284,'hk2017'!$A:$G,7),0)</f>
        <v>0</v>
      </c>
      <c r="F284" s="438">
        <f>IF(VLOOKUP($A284,'hk2017'!$A:$H,1)=$A284,VLOOKUP($A284,'hk2017'!$A:$H,8),0)</f>
        <v>0</v>
      </c>
      <c r="G284" s="439">
        <f t="shared" si="95"/>
        <v>0</v>
      </c>
      <c r="H284" s="438">
        <f>IF(VLOOKUP($A284,'hk2016'!$A:$G,1)=$A284,VLOOKUP($A284,'hk2016'!$A:$G,6),0)</f>
        <v>0</v>
      </c>
      <c r="I284" s="438">
        <f>IF(VLOOKUP($A284,'hk2016'!$A:$G,1)=$A284,VLOOKUP($A284,'hk2016'!$A:$G,7),0)</f>
        <v>0</v>
      </c>
      <c r="J284" s="438">
        <f>IF(VLOOKUP($A284,'hk2016'!$A:$H,1)=$A284,VLOOKUP($A284,'hk2016'!$A:$H,8),0)</f>
        <v>0</v>
      </c>
      <c r="K284" s="440">
        <f t="shared" si="96"/>
        <v>0</v>
      </c>
      <c r="L284" s="447"/>
    </row>
    <row r="285" spans="1:255" ht="12.75" outlineLevel="1" x14ac:dyDescent="0.2">
      <c r="A285" s="420" t="str">
        <f t="shared" si="97"/>
        <v>526</v>
      </c>
      <c r="B285" s="416" t="s">
        <v>2757</v>
      </c>
      <c r="C285" s="416" t="s">
        <v>2758</v>
      </c>
      <c r="D285" s="438">
        <f>IF(VLOOKUP($A285,'hk2017'!$A:$G,1)=$A285,VLOOKUP($A285,'hk2017'!$A:$G,6),0)</f>
        <v>0</v>
      </c>
      <c r="E285" s="438">
        <f>IF(VLOOKUP($A285,'hk2017'!$A:$G,1)=$A285,VLOOKUP($A285,'hk2017'!$A:$G,7),0)</f>
        <v>0</v>
      </c>
      <c r="F285" s="438">
        <f>IF(VLOOKUP($A285,'hk2017'!$A:$H,1)=$A285,VLOOKUP($A285,'hk2017'!$A:$H,8),0)</f>
        <v>0</v>
      </c>
      <c r="G285" s="439">
        <f t="shared" si="95"/>
        <v>0</v>
      </c>
      <c r="H285" s="438">
        <f>IF(VLOOKUP($A285,'hk2016'!$A:$G,1)=$A285,VLOOKUP($A285,'hk2016'!$A:$G,6),0)</f>
        <v>0</v>
      </c>
      <c r="I285" s="438">
        <f>IF(VLOOKUP($A285,'hk2016'!$A:$G,1)=$A285,VLOOKUP($A285,'hk2016'!$A:$G,7),0)</f>
        <v>0</v>
      </c>
      <c r="J285" s="438">
        <f>IF(VLOOKUP($A285,'hk2016'!$A:$H,1)=$A285,VLOOKUP($A285,'hk2016'!$A:$H,8),0)</f>
        <v>0</v>
      </c>
      <c r="K285" s="440">
        <f t="shared" si="96"/>
        <v>0</v>
      </c>
      <c r="L285" s="447"/>
    </row>
    <row r="286" spans="1:255" ht="12.75" outlineLevel="1" x14ac:dyDescent="0.2">
      <c r="A286" s="420" t="str">
        <f t="shared" si="97"/>
        <v>527</v>
      </c>
      <c r="B286" s="416" t="s">
        <v>2759</v>
      </c>
      <c r="C286" s="416" t="s">
        <v>2760</v>
      </c>
      <c r="D286" s="438">
        <f>IF(VLOOKUP($A286,'hk2017'!$A:$G,1)=$A286,VLOOKUP($A286,'hk2017'!$A:$G,6),0)</f>
        <v>0</v>
      </c>
      <c r="E286" s="438">
        <f>IF(VLOOKUP($A286,'hk2017'!$A:$G,1)=$A286,VLOOKUP($A286,'hk2017'!$A:$G,7),0)</f>
        <v>75224.929999999993</v>
      </c>
      <c r="F286" s="438">
        <f>IF(VLOOKUP($A286,'hk2017'!$A:$H,1)=$A286,VLOOKUP($A286,'hk2017'!$A:$H,8),0)</f>
        <v>0</v>
      </c>
      <c r="G286" s="439">
        <f t="shared" si="95"/>
        <v>75224.929999999993</v>
      </c>
      <c r="H286" s="438">
        <f>IF(VLOOKUP($A286,'hk2016'!$A:$G,1)=$A286,VLOOKUP($A286,'hk2016'!$A:$G,6),0)</f>
        <v>0</v>
      </c>
      <c r="I286" s="438">
        <f>IF(VLOOKUP($A286,'hk2016'!$A:$G,1)=$A286,VLOOKUP($A286,'hk2016'!$A:$G,7),0)</f>
        <v>71835.81</v>
      </c>
      <c r="J286" s="438">
        <f>IF(VLOOKUP($A286,'hk2016'!$A:$H,1)=$A286,VLOOKUP($A286,'hk2016'!$A:$H,8),0)</f>
        <v>0</v>
      </c>
      <c r="K286" s="440">
        <f t="shared" si="96"/>
        <v>71835.81</v>
      </c>
      <c r="L286" s="447"/>
    </row>
    <row r="287" spans="1:255" ht="12.75" outlineLevel="1" x14ac:dyDescent="0.2">
      <c r="A287" s="420" t="str">
        <f t="shared" si="97"/>
        <v>528</v>
      </c>
      <c r="B287" s="416" t="s">
        <v>2761</v>
      </c>
      <c r="C287" s="416" t="s">
        <v>2762</v>
      </c>
      <c r="D287" s="438">
        <f>IF(VLOOKUP($A287,'hk2017'!$A:$G,1)=$A287,VLOOKUP($A287,'hk2017'!$A:$G,6),0)</f>
        <v>0</v>
      </c>
      <c r="E287" s="438">
        <f>IF(VLOOKUP($A287,'hk2017'!$A:$G,1)=$A287,VLOOKUP($A287,'hk2017'!$A:$G,7),0)</f>
        <v>4276.75</v>
      </c>
      <c r="F287" s="438">
        <f>IF(VLOOKUP($A287,'hk2017'!$A:$H,1)=$A287,VLOOKUP($A287,'hk2017'!$A:$H,8),0)</f>
        <v>0</v>
      </c>
      <c r="G287" s="439">
        <f t="shared" si="95"/>
        <v>4276.75</v>
      </c>
      <c r="H287" s="438">
        <f>IF(VLOOKUP($A287,'hk2016'!$A:$G,1)=$A287,VLOOKUP($A287,'hk2016'!$A:$G,6),0)</f>
        <v>0</v>
      </c>
      <c r="I287" s="438">
        <f>IF(VLOOKUP($A287,'hk2016'!$A:$G,1)=$A287,VLOOKUP($A287,'hk2016'!$A:$G,7),0)</f>
        <v>1754.16</v>
      </c>
      <c r="J287" s="438">
        <f>IF(VLOOKUP($A287,'hk2016'!$A:$H,1)=$A287,VLOOKUP($A287,'hk2016'!$A:$H,8),0)</f>
        <v>0</v>
      </c>
      <c r="K287" s="440">
        <f t="shared" si="96"/>
        <v>1754.16</v>
      </c>
      <c r="L287" s="447"/>
    </row>
    <row r="288" spans="1:255" ht="13.5" outlineLevel="1" thickBot="1" x14ac:dyDescent="0.25">
      <c r="A288" s="420"/>
      <c r="B288" s="416"/>
      <c r="C288" s="416"/>
      <c r="H288" s="464"/>
      <c r="I288" s="464"/>
      <c r="J288" s="464"/>
      <c r="K288" s="466"/>
      <c r="L288" s="447"/>
    </row>
    <row r="289" spans="1:255" ht="12.75" x14ac:dyDescent="0.2">
      <c r="A289" s="479" t="s">
        <v>2075</v>
      </c>
      <c r="B289" s="459"/>
      <c r="C289" s="460" t="s">
        <v>2763</v>
      </c>
      <c r="D289" s="429">
        <f t="shared" ref="D289:K289" si="98">SUM(D290:D293)</f>
        <v>0</v>
      </c>
      <c r="E289" s="429">
        <f t="shared" si="98"/>
        <v>18310.740000000002</v>
      </c>
      <c r="F289" s="429">
        <f t="shared" si="98"/>
        <v>143</v>
      </c>
      <c r="G289" s="430">
        <f t="shared" si="98"/>
        <v>18167.740000000002</v>
      </c>
      <c r="H289" s="429">
        <f t="shared" si="98"/>
        <v>0</v>
      </c>
      <c r="I289" s="429">
        <f t="shared" si="98"/>
        <v>17862.59</v>
      </c>
      <c r="J289" s="429">
        <f t="shared" si="98"/>
        <v>0</v>
      </c>
      <c r="K289" s="431">
        <f t="shared" si="98"/>
        <v>17862.59</v>
      </c>
      <c r="L289" s="447"/>
      <c r="M289" s="481"/>
      <c r="N289" s="482"/>
      <c r="P289" s="483"/>
      <c r="Q289" s="481"/>
      <c r="R289" s="481"/>
      <c r="S289" s="481"/>
      <c r="T289" s="481"/>
      <c r="U289" s="482"/>
      <c r="W289" s="483"/>
      <c r="X289" s="481"/>
      <c r="Y289" s="481"/>
      <c r="Z289" s="481"/>
      <c r="AA289" s="481"/>
      <c r="AB289" s="482"/>
      <c r="AD289" s="483"/>
      <c r="AE289" s="481"/>
      <c r="AF289" s="481"/>
      <c r="AG289" s="481"/>
      <c r="AH289" s="481"/>
      <c r="AI289" s="482"/>
      <c r="AK289" s="483"/>
      <c r="AL289" s="481"/>
      <c r="AM289" s="481"/>
      <c r="AN289" s="481"/>
      <c r="AO289" s="481"/>
      <c r="AP289" s="482"/>
      <c r="AR289" s="483"/>
      <c r="AS289" s="481"/>
      <c r="AT289" s="481"/>
      <c r="AU289" s="481"/>
      <c r="AV289" s="481"/>
      <c r="AW289" s="482"/>
      <c r="AY289" s="483"/>
      <c r="AZ289" s="481"/>
      <c r="BA289" s="481"/>
      <c r="BB289" s="481"/>
      <c r="BC289" s="481"/>
      <c r="BD289" s="482"/>
      <c r="BF289" s="483"/>
      <c r="BG289" s="481"/>
      <c r="BH289" s="481"/>
      <c r="BI289" s="481"/>
      <c r="BJ289" s="481"/>
      <c r="BK289" s="482"/>
      <c r="BM289" s="483"/>
      <c r="BN289" s="481"/>
      <c r="BO289" s="481"/>
      <c r="BP289" s="481"/>
      <c r="BQ289" s="481"/>
      <c r="BR289" s="482"/>
      <c r="BT289" s="483"/>
      <c r="BU289" s="481"/>
      <c r="BV289" s="481"/>
      <c r="BW289" s="481"/>
      <c r="BX289" s="481"/>
      <c r="BY289" s="482"/>
      <c r="CA289" s="483"/>
      <c r="CB289" s="481"/>
      <c r="CC289" s="481"/>
      <c r="CD289" s="481"/>
      <c r="CE289" s="481"/>
      <c r="CF289" s="482"/>
      <c r="CH289" s="483"/>
      <c r="CI289" s="481"/>
      <c r="CJ289" s="481"/>
      <c r="CK289" s="481"/>
      <c r="CL289" s="481"/>
      <c r="CM289" s="482"/>
      <c r="CO289" s="483"/>
      <c r="CP289" s="481"/>
      <c r="CQ289" s="481"/>
      <c r="CR289" s="481"/>
      <c r="CS289" s="481"/>
      <c r="CT289" s="482"/>
      <c r="CV289" s="483"/>
      <c r="CW289" s="481"/>
      <c r="CX289" s="481"/>
      <c r="CY289" s="481"/>
      <c r="CZ289" s="481"/>
      <c r="DA289" s="482"/>
      <c r="DC289" s="483"/>
      <c r="DD289" s="481"/>
      <c r="DE289" s="481"/>
      <c r="DF289" s="481"/>
      <c r="DG289" s="481"/>
      <c r="DH289" s="482"/>
      <c r="DJ289" s="483"/>
      <c r="DK289" s="481"/>
      <c r="DL289" s="481"/>
      <c r="DM289" s="481"/>
      <c r="DN289" s="481"/>
      <c r="DO289" s="482"/>
      <c r="DQ289" s="483"/>
      <c r="DR289" s="481"/>
      <c r="DS289" s="481"/>
      <c r="DT289" s="481"/>
      <c r="DU289" s="481"/>
      <c r="DV289" s="482"/>
      <c r="DX289" s="483"/>
      <c r="DY289" s="481"/>
      <c r="DZ289" s="481"/>
      <c r="EA289" s="481"/>
      <c r="EB289" s="481"/>
      <c r="EC289" s="482"/>
      <c r="EE289" s="483"/>
      <c r="EF289" s="481"/>
      <c r="EG289" s="481"/>
      <c r="EH289" s="481"/>
      <c r="EI289" s="481"/>
      <c r="EJ289" s="482"/>
      <c r="EL289" s="483"/>
      <c r="EM289" s="481"/>
      <c r="EN289" s="481"/>
      <c r="EO289" s="481"/>
      <c r="EP289" s="481"/>
      <c r="EQ289" s="482"/>
      <c r="ES289" s="483"/>
      <c r="ET289" s="481"/>
      <c r="EU289" s="481"/>
      <c r="EV289" s="481"/>
      <c r="EW289" s="481"/>
      <c r="EX289" s="482"/>
      <c r="EZ289" s="483"/>
      <c r="FA289" s="481"/>
      <c r="FB289" s="481"/>
      <c r="FC289" s="481"/>
      <c r="FD289" s="481"/>
      <c r="FE289" s="482"/>
      <c r="FG289" s="483"/>
      <c r="FH289" s="481"/>
      <c r="FI289" s="481"/>
      <c r="FJ289" s="481"/>
      <c r="FK289" s="481"/>
      <c r="FL289" s="482"/>
      <c r="FN289" s="483"/>
      <c r="FO289" s="481"/>
      <c r="FP289" s="481"/>
      <c r="FQ289" s="481"/>
      <c r="FR289" s="481"/>
      <c r="FS289" s="482"/>
      <c r="FU289" s="483"/>
      <c r="FV289" s="481"/>
      <c r="FW289" s="481"/>
      <c r="FX289" s="481"/>
      <c r="FY289" s="481"/>
      <c r="FZ289" s="482"/>
      <c r="GB289" s="483"/>
      <c r="GC289" s="481"/>
      <c r="GD289" s="481"/>
      <c r="GE289" s="481"/>
      <c r="GF289" s="481"/>
      <c r="GG289" s="482"/>
      <c r="GI289" s="483"/>
      <c r="GJ289" s="481"/>
      <c r="GK289" s="481"/>
      <c r="GL289" s="481"/>
      <c r="GM289" s="481"/>
      <c r="GN289" s="482"/>
      <c r="GP289" s="483"/>
      <c r="GQ289" s="481"/>
      <c r="GR289" s="481"/>
      <c r="GS289" s="481"/>
      <c r="GT289" s="481"/>
      <c r="GU289" s="482"/>
      <c r="GW289" s="483"/>
      <c r="GX289" s="481"/>
      <c r="GY289" s="481"/>
      <c r="GZ289" s="481"/>
      <c r="HA289" s="481"/>
      <c r="HB289" s="482"/>
      <c r="HD289" s="483"/>
      <c r="HE289" s="481"/>
      <c r="HF289" s="481"/>
      <c r="HG289" s="481"/>
      <c r="HH289" s="481"/>
      <c r="HI289" s="482"/>
      <c r="HK289" s="483"/>
      <c r="HL289" s="481"/>
      <c r="HM289" s="481"/>
      <c r="HN289" s="481"/>
      <c r="HO289" s="481"/>
      <c r="HP289" s="482"/>
      <c r="HR289" s="483"/>
      <c r="HS289" s="481"/>
      <c r="HT289" s="481"/>
      <c r="HU289" s="481"/>
      <c r="HV289" s="481"/>
      <c r="HW289" s="482"/>
      <c r="HY289" s="483"/>
      <c r="HZ289" s="481"/>
      <c r="IA289" s="481"/>
      <c r="IB289" s="481"/>
      <c r="IC289" s="481"/>
      <c r="ID289" s="482"/>
      <c r="IF289" s="483"/>
      <c r="IG289" s="481"/>
      <c r="IH289" s="481"/>
      <c r="II289" s="481"/>
      <c r="IJ289" s="481"/>
      <c r="IK289" s="482"/>
      <c r="IM289" s="483"/>
      <c r="IN289" s="481"/>
      <c r="IO289" s="481"/>
      <c r="IP289" s="481"/>
      <c r="IQ289" s="481"/>
      <c r="IR289" s="482"/>
      <c r="IT289" s="483"/>
      <c r="IU289" s="481"/>
    </row>
    <row r="290" spans="1:255" ht="12.75" outlineLevel="1" x14ac:dyDescent="0.2">
      <c r="A290" s="450" t="s">
        <v>884</v>
      </c>
      <c r="B290" s="414"/>
      <c r="C290" s="451" t="s">
        <v>2763</v>
      </c>
      <c r="D290" s="438">
        <f>IF(VLOOKUP($A290,'hk2017'!$A:$G,1)=$A290,VLOOKUP($A290,'hk2017'!$A:$G,6),0)</f>
        <v>0</v>
      </c>
      <c r="E290" s="438">
        <f>IF(VLOOKUP($A290,'hk2017'!$A:$G,1)=$A290,VLOOKUP($A290,'hk2017'!$A:$G,7),0)</f>
        <v>0</v>
      </c>
      <c r="F290" s="438">
        <f>IF(VLOOKUP($A290,'hk2017'!$A:$H,1)=$A290,VLOOKUP($A290,'hk2017'!$A:$H,8),0)</f>
        <v>0</v>
      </c>
      <c r="G290" s="439">
        <f>SUM(D290+E290-F290)</f>
        <v>0</v>
      </c>
      <c r="H290" s="438">
        <f>IF(VLOOKUP($A290,'hk2016'!$A:$G,1)=$A290,VLOOKUP($A290,'hk2016'!$A:$G,6),0)</f>
        <v>0</v>
      </c>
      <c r="I290" s="438">
        <f>IF(VLOOKUP($A290,'hk2016'!$A:$G,1)=$A290,VLOOKUP($A290,'hk2016'!$A:$G,7),0)</f>
        <v>0</v>
      </c>
      <c r="J290" s="438">
        <f>IF(VLOOKUP($A290,'hk2016'!$A:$H,1)=$A290,VLOOKUP($A290,'hk2016'!$A:$H,8),0)</f>
        <v>0</v>
      </c>
      <c r="K290" s="440">
        <f>SUM(H290+I290-J290)</f>
        <v>0</v>
      </c>
      <c r="L290" s="447"/>
      <c r="M290" s="481"/>
      <c r="N290" s="482"/>
      <c r="P290" s="483"/>
      <c r="Q290" s="481"/>
      <c r="R290" s="481"/>
      <c r="S290" s="481"/>
      <c r="T290" s="481"/>
      <c r="U290" s="482"/>
      <c r="W290" s="483"/>
      <c r="X290" s="481"/>
      <c r="Y290" s="481"/>
      <c r="Z290" s="481"/>
      <c r="AA290" s="481"/>
      <c r="AB290" s="482"/>
      <c r="AD290" s="483"/>
      <c r="AE290" s="481"/>
      <c r="AF290" s="481"/>
      <c r="AG290" s="481"/>
      <c r="AH290" s="481"/>
      <c r="AI290" s="482"/>
      <c r="AK290" s="483"/>
      <c r="AL290" s="481"/>
      <c r="AM290" s="481"/>
      <c r="AN290" s="481"/>
      <c r="AO290" s="481"/>
      <c r="AP290" s="482"/>
      <c r="AR290" s="483"/>
      <c r="AS290" s="481"/>
      <c r="AT290" s="481"/>
      <c r="AU290" s="481"/>
      <c r="AV290" s="481"/>
      <c r="AW290" s="482"/>
      <c r="AY290" s="483"/>
      <c r="AZ290" s="481"/>
      <c r="BA290" s="481"/>
      <c r="BB290" s="481"/>
      <c r="BC290" s="481"/>
      <c r="BD290" s="482"/>
      <c r="BF290" s="483"/>
      <c r="BG290" s="481"/>
      <c r="BH290" s="481"/>
      <c r="BI290" s="481"/>
      <c r="BJ290" s="481"/>
      <c r="BK290" s="482"/>
      <c r="BM290" s="483"/>
      <c r="BN290" s="481"/>
      <c r="BO290" s="481"/>
      <c r="BP290" s="481"/>
      <c r="BQ290" s="481"/>
      <c r="BR290" s="482"/>
      <c r="BT290" s="483"/>
      <c r="BU290" s="481"/>
      <c r="BV290" s="481"/>
      <c r="BW290" s="481"/>
      <c r="BX290" s="481"/>
      <c r="BY290" s="482"/>
      <c r="CA290" s="483"/>
      <c r="CB290" s="481"/>
      <c r="CC290" s="481"/>
      <c r="CD290" s="481"/>
      <c r="CE290" s="481"/>
      <c r="CF290" s="482"/>
      <c r="CH290" s="483"/>
      <c r="CI290" s="481"/>
      <c r="CJ290" s="481"/>
      <c r="CK290" s="481"/>
      <c r="CL290" s="481"/>
      <c r="CM290" s="482"/>
      <c r="CO290" s="483"/>
      <c r="CP290" s="481"/>
      <c r="CQ290" s="481"/>
      <c r="CR290" s="481"/>
      <c r="CS290" s="481"/>
      <c r="CT290" s="482"/>
      <c r="CV290" s="483"/>
      <c r="CW290" s="481"/>
      <c r="CX290" s="481"/>
      <c r="CY290" s="481"/>
      <c r="CZ290" s="481"/>
      <c r="DA290" s="482"/>
      <c r="DC290" s="483"/>
      <c r="DD290" s="481"/>
      <c r="DE290" s="481"/>
      <c r="DF290" s="481"/>
      <c r="DG290" s="481"/>
      <c r="DH290" s="482"/>
      <c r="DJ290" s="483"/>
      <c r="DK290" s="481"/>
      <c r="DL290" s="481"/>
      <c r="DM290" s="481"/>
      <c r="DN290" s="481"/>
      <c r="DO290" s="482"/>
      <c r="DQ290" s="483"/>
      <c r="DR290" s="481"/>
      <c r="DS290" s="481"/>
      <c r="DT290" s="481"/>
      <c r="DU290" s="481"/>
      <c r="DV290" s="482"/>
      <c r="DX290" s="483"/>
      <c r="DY290" s="481"/>
      <c r="DZ290" s="481"/>
      <c r="EA290" s="481"/>
      <c r="EB290" s="481"/>
      <c r="EC290" s="482"/>
      <c r="EE290" s="483"/>
      <c r="EF290" s="481"/>
      <c r="EG290" s="481"/>
      <c r="EH290" s="481"/>
      <c r="EI290" s="481"/>
      <c r="EJ290" s="482"/>
      <c r="EL290" s="483"/>
      <c r="EM290" s="481"/>
      <c r="EN290" s="481"/>
      <c r="EO290" s="481"/>
      <c r="EP290" s="481"/>
      <c r="EQ290" s="482"/>
      <c r="ES290" s="483"/>
      <c r="ET290" s="481"/>
      <c r="EU290" s="481"/>
      <c r="EV290" s="481"/>
      <c r="EW290" s="481"/>
      <c r="EX290" s="482"/>
      <c r="EZ290" s="483"/>
      <c r="FA290" s="481"/>
      <c r="FB290" s="481"/>
      <c r="FC290" s="481"/>
      <c r="FD290" s="481"/>
      <c r="FE290" s="482"/>
      <c r="FG290" s="483"/>
      <c r="FH290" s="481"/>
      <c r="FI290" s="481"/>
      <c r="FJ290" s="481"/>
      <c r="FK290" s="481"/>
      <c r="FL290" s="482"/>
      <c r="FN290" s="483"/>
      <c r="FO290" s="481"/>
      <c r="FP290" s="481"/>
      <c r="FQ290" s="481"/>
      <c r="FR290" s="481"/>
      <c r="FS290" s="482"/>
      <c r="FU290" s="483"/>
      <c r="FV290" s="481"/>
      <c r="FW290" s="481"/>
      <c r="FX290" s="481"/>
      <c r="FY290" s="481"/>
      <c r="FZ290" s="482"/>
      <c r="GB290" s="483"/>
      <c r="GC290" s="481"/>
      <c r="GD290" s="481"/>
      <c r="GE290" s="481"/>
      <c r="GF290" s="481"/>
      <c r="GG290" s="482"/>
      <c r="GI290" s="483"/>
      <c r="GJ290" s="481"/>
      <c r="GK290" s="481"/>
      <c r="GL290" s="481"/>
      <c r="GM290" s="481"/>
      <c r="GN290" s="482"/>
      <c r="GP290" s="483"/>
      <c r="GQ290" s="481"/>
      <c r="GR290" s="481"/>
      <c r="GS290" s="481"/>
      <c r="GT290" s="481"/>
      <c r="GU290" s="482"/>
      <c r="GW290" s="483"/>
      <c r="GX290" s="481"/>
      <c r="GY290" s="481"/>
      <c r="GZ290" s="481"/>
      <c r="HA290" s="481"/>
      <c r="HB290" s="482"/>
      <c r="HD290" s="483"/>
      <c r="HE290" s="481"/>
      <c r="HF290" s="481"/>
      <c r="HG290" s="481"/>
      <c r="HH290" s="481"/>
      <c r="HI290" s="482"/>
      <c r="HK290" s="483"/>
      <c r="HL290" s="481"/>
      <c r="HM290" s="481"/>
      <c r="HN290" s="481"/>
      <c r="HO290" s="481"/>
      <c r="HP290" s="482"/>
      <c r="HR290" s="483"/>
      <c r="HS290" s="481"/>
      <c r="HT290" s="481"/>
      <c r="HU290" s="481"/>
      <c r="HV290" s="481"/>
      <c r="HW290" s="482"/>
      <c r="HY290" s="483"/>
      <c r="HZ290" s="481"/>
      <c r="IA290" s="481"/>
      <c r="IB290" s="481"/>
      <c r="IC290" s="481"/>
      <c r="ID290" s="482"/>
      <c r="IF290" s="483"/>
      <c r="IG290" s="481"/>
      <c r="IH290" s="481"/>
      <c r="II290" s="481"/>
      <c r="IJ290" s="481"/>
      <c r="IK290" s="482"/>
      <c r="IM290" s="483"/>
      <c r="IN290" s="481"/>
      <c r="IO290" s="481"/>
      <c r="IP290" s="481"/>
      <c r="IQ290" s="481"/>
      <c r="IR290" s="482"/>
      <c r="IT290" s="483"/>
      <c r="IU290" s="481"/>
    </row>
    <row r="291" spans="1:255" ht="12.75" outlineLevel="1" x14ac:dyDescent="0.2">
      <c r="A291" s="420" t="str">
        <f>LEFT(B291,3)</f>
        <v>531</v>
      </c>
      <c r="B291" s="416" t="s">
        <v>2764</v>
      </c>
      <c r="C291" s="416" t="s">
        <v>2765</v>
      </c>
      <c r="D291" s="438">
        <f>IF(VLOOKUP($A291,'hk2017'!$A:$G,1)=$A291,VLOOKUP($A291,'hk2017'!$A:$G,6),0)</f>
        <v>0</v>
      </c>
      <c r="E291" s="438">
        <f>IF(VLOOKUP($A291,'hk2017'!$A:$G,1)=$A291,VLOOKUP($A291,'hk2017'!$A:$G,7),0)</f>
        <v>1046.3599999999999</v>
      </c>
      <c r="F291" s="438">
        <f>IF(VLOOKUP($A291,'hk2017'!$A:$H,1)=$A291,VLOOKUP($A291,'hk2017'!$A:$H,8),0)</f>
        <v>0</v>
      </c>
      <c r="G291" s="439">
        <f>SUM(D291+E291-F291)</f>
        <v>1046.3599999999999</v>
      </c>
      <c r="H291" s="438">
        <f>IF(VLOOKUP($A291,'hk2016'!$A:$G,1)=$A291,VLOOKUP($A291,'hk2016'!$A:$G,6),0)</f>
        <v>0</v>
      </c>
      <c r="I291" s="438">
        <f>IF(VLOOKUP($A291,'hk2016'!$A:$G,1)=$A291,VLOOKUP($A291,'hk2016'!$A:$G,7),0)</f>
        <v>0</v>
      </c>
      <c r="J291" s="438">
        <f>IF(VLOOKUP($A291,'hk2016'!$A:$H,1)=$A291,VLOOKUP($A291,'hk2016'!$A:$H,8),0)</f>
        <v>0</v>
      </c>
      <c r="K291" s="440">
        <f>SUM(H291+I291-J291)</f>
        <v>0</v>
      </c>
      <c r="L291" s="447"/>
    </row>
    <row r="292" spans="1:255" ht="12.75" outlineLevel="1" x14ac:dyDescent="0.2">
      <c r="A292" s="420" t="str">
        <f>LEFT(B292,3)</f>
        <v>532</v>
      </c>
      <c r="B292" s="416" t="s">
        <v>2766</v>
      </c>
      <c r="C292" s="416" t="s">
        <v>2767</v>
      </c>
      <c r="D292" s="438">
        <f>IF(VLOOKUP($A292,'hk2017'!$A:$G,1)=$A292,VLOOKUP($A292,'hk2017'!$A:$G,6),0)</f>
        <v>0</v>
      </c>
      <c r="E292" s="438">
        <f>IF(VLOOKUP($A292,'hk2017'!$A:$G,1)=$A292,VLOOKUP($A292,'hk2017'!$A:$G,7),0)</f>
        <v>14371.57</v>
      </c>
      <c r="F292" s="438">
        <f>IF(VLOOKUP($A292,'hk2017'!$A:$H,1)=$A292,VLOOKUP($A292,'hk2017'!$A:$H,8),0)</f>
        <v>0</v>
      </c>
      <c r="G292" s="439">
        <f>SUM(D292+E292-F292)</f>
        <v>14371.57</v>
      </c>
      <c r="H292" s="438">
        <f>IF(VLOOKUP($A292,'hk2016'!$A:$G,1)=$A292,VLOOKUP($A292,'hk2016'!$A:$G,6),0)</f>
        <v>0</v>
      </c>
      <c r="I292" s="438">
        <f>IF(VLOOKUP($A292,'hk2016'!$A:$G,1)=$A292,VLOOKUP($A292,'hk2016'!$A:$G,7),0)</f>
        <v>14371.57</v>
      </c>
      <c r="J292" s="438">
        <f>IF(VLOOKUP($A292,'hk2016'!$A:$H,1)=$A292,VLOOKUP($A292,'hk2016'!$A:$H,8),0)</f>
        <v>0</v>
      </c>
      <c r="K292" s="440">
        <f>SUM(H292+I292-J292)</f>
        <v>14371.57</v>
      </c>
      <c r="L292" s="447"/>
    </row>
    <row r="293" spans="1:255" ht="12.75" outlineLevel="1" x14ac:dyDescent="0.2">
      <c r="A293" s="420" t="str">
        <f>LEFT(B293,3)</f>
        <v>538</v>
      </c>
      <c r="B293" s="416" t="s">
        <v>2768</v>
      </c>
      <c r="C293" s="416" t="s">
        <v>2585</v>
      </c>
      <c r="D293" s="438">
        <f>IF(VLOOKUP($A293,'hk2017'!$A:$G,1)=$A293,VLOOKUP($A293,'hk2017'!$A:$G,6),0)</f>
        <v>0</v>
      </c>
      <c r="E293" s="438">
        <f>IF(VLOOKUP($A293,'hk2017'!$A:$G,1)=$A293,VLOOKUP($A293,'hk2017'!$A:$G,7),0)</f>
        <v>2892.81</v>
      </c>
      <c r="F293" s="438">
        <f>IF(VLOOKUP($A293,'hk2017'!$A:$H,1)=$A293,VLOOKUP($A293,'hk2017'!$A:$H,8),0)</f>
        <v>143</v>
      </c>
      <c r="G293" s="439">
        <f>SUM(D293+E293-F293)</f>
        <v>2749.81</v>
      </c>
      <c r="H293" s="438">
        <f>IF(VLOOKUP($A293,'hk2016'!$A:$G,1)=$A293,VLOOKUP($A293,'hk2016'!$A:$G,6),0)</f>
        <v>0</v>
      </c>
      <c r="I293" s="438">
        <f>IF(VLOOKUP($A293,'hk2016'!$A:$G,1)=$A293,VLOOKUP($A293,'hk2016'!$A:$G,7),0)</f>
        <v>3491.02</v>
      </c>
      <c r="J293" s="438">
        <f>IF(VLOOKUP($A293,'hk2016'!$A:$H,1)=$A293,VLOOKUP($A293,'hk2016'!$A:$H,8),0)</f>
        <v>0</v>
      </c>
      <c r="K293" s="440">
        <f>SUM(H293+I293-J293)</f>
        <v>3491.02</v>
      </c>
      <c r="L293" s="447"/>
    </row>
    <row r="294" spans="1:255" ht="13.5" outlineLevel="1" thickBot="1" x14ac:dyDescent="0.25">
      <c r="A294" s="420"/>
      <c r="B294" s="416"/>
      <c r="C294" s="416"/>
      <c r="H294" s="464"/>
      <c r="I294" s="464"/>
      <c r="J294" s="464"/>
      <c r="K294" s="466"/>
      <c r="L294" s="484"/>
    </row>
    <row r="295" spans="1:255" ht="12.75" x14ac:dyDescent="0.2">
      <c r="A295" s="479" t="s">
        <v>2077</v>
      </c>
      <c r="B295" s="459"/>
      <c r="C295" s="460" t="s">
        <v>2769</v>
      </c>
      <c r="D295" s="429">
        <f t="shared" ref="D295:K295" si="99">SUM(D296:D305)</f>
        <v>0</v>
      </c>
      <c r="E295" s="429">
        <f t="shared" si="99"/>
        <v>101659.16</v>
      </c>
      <c r="F295" s="429">
        <f t="shared" si="99"/>
        <v>38380.370000000003</v>
      </c>
      <c r="G295" s="430">
        <f t="shared" si="99"/>
        <v>63278.789999999994</v>
      </c>
      <c r="H295" s="429">
        <f t="shared" si="99"/>
        <v>0</v>
      </c>
      <c r="I295" s="429">
        <f t="shared" si="99"/>
        <v>52596.200000000004</v>
      </c>
      <c r="J295" s="429">
        <f t="shared" si="99"/>
        <v>4369.03</v>
      </c>
      <c r="K295" s="431">
        <f t="shared" si="99"/>
        <v>48227.170000000006</v>
      </c>
      <c r="L295" s="447"/>
      <c r="M295" s="481"/>
      <c r="N295" s="482"/>
      <c r="P295" s="483"/>
      <c r="Q295" s="481"/>
      <c r="R295" s="481"/>
      <c r="S295" s="481"/>
      <c r="T295" s="481"/>
      <c r="U295" s="482"/>
      <c r="W295" s="483"/>
      <c r="X295" s="481"/>
      <c r="Y295" s="481"/>
      <c r="Z295" s="481"/>
      <c r="AA295" s="481"/>
      <c r="AB295" s="482"/>
      <c r="AD295" s="483"/>
      <c r="AE295" s="481"/>
      <c r="AF295" s="481"/>
      <c r="AG295" s="481"/>
      <c r="AH295" s="481"/>
      <c r="AI295" s="482"/>
      <c r="AK295" s="483"/>
      <c r="AL295" s="481"/>
      <c r="AM295" s="481"/>
      <c r="AN295" s="481"/>
      <c r="AO295" s="481"/>
      <c r="AP295" s="482"/>
      <c r="AR295" s="483"/>
      <c r="AS295" s="481"/>
      <c r="AT295" s="481"/>
      <c r="AU295" s="481"/>
      <c r="AV295" s="481"/>
      <c r="AW295" s="482"/>
      <c r="AY295" s="483"/>
      <c r="AZ295" s="481"/>
      <c r="BA295" s="481"/>
      <c r="BB295" s="481"/>
      <c r="BC295" s="481"/>
      <c r="BD295" s="482"/>
      <c r="BF295" s="483"/>
      <c r="BG295" s="481"/>
      <c r="BH295" s="481"/>
      <c r="BI295" s="481"/>
      <c r="BJ295" s="481"/>
      <c r="BK295" s="482"/>
      <c r="BM295" s="483"/>
      <c r="BN295" s="481"/>
      <c r="BO295" s="481"/>
      <c r="BP295" s="481"/>
      <c r="BQ295" s="481"/>
      <c r="BR295" s="482"/>
      <c r="BT295" s="483"/>
      <c r="BU295" s="481"/>
      <c r="BV295" s="481"/>
      <c r="BW295" s="481"/>
      <c r="BX295" s="481"/>
      <c r="BY295" s="482"/>
      <c r="CA295" s="483"/>
      <c r="CB295" s="481"/>
      <c r="CC295" s="481"/>
      <c r="CD295" s="481"/>
      <c r="CE295" s="481"/>
      <c r="CF295" s="482"/>
      <c r="CH295" s="483"/>
      <c r="CI295" s="481"/>
      <c r="CJ295" s="481"/>
      <c r="CK295" s="481"/>
      <c r="CL295" s="481"/>
      <c r="CM295" s="482"/>
      <c r="CO295" s="483"/>
      <c r="CP295" s="481"/>
      <c r="CQ295" s="481"/>
      <c r="CR295" s="481"/>
      <c r="CS295" s="481"/>
      <c r="CT295" s="482"/>
      <c r="CV295" s="483"/>
      <c r="CW295" s="481"/>
      <c r="CX295" s="481"/>
      <c r="CY295" s="481"/>
      <c r="CZ295" s="481"/>
      <c r="DA295" s="482"/>
      <c r="DC295" s="483"/>
      <c r="DD295" s="481"/>
      <c r="DE295" s="481"/>
      <c r="DF295" s="481"/>
      <c r="DG295" s="481"/>
      <c r="DH295" s="482"/>
      <c r="DJ295" s="483"/>
      <c r="DK295" s="481"/>
      <c r="DL295" s="481"/>
      <c r="DM295" s="481"/>
      <c r="DN295" s="481"/>
      <c r="DO295" s="482"/>
      <c r="DQ295" s="483"/>
      <c r="DR295" s="481"/>
      <c r="DS295" s="481"/>
      <c r="DT295" s="481"/>
      <c r="DU295" s="481"/>
      <c r="DV295" s="482"/>
      <c r="DX295" s="483"/>
      <c r="DY295" s="481"/>
      <c r="DZ295" s="481"/>
      <c r="EA295" s="481"/>
      <c r="EB295" s="481"/>
      <c r="EC295" s="482"/>
      <c r="EE295" s="483"/>
      <c r="EF295" s="481"/>
      <c r="EG295" s="481"/>
      <c r="EH295" s="481"/>
      <c r="EI295" s="481"/>
      <c r="EJ295" s="482"/>
      <c r="EL295" s="483"/>
      <c r="EM295" s="481"/>
      <c r="EN295" s="481"/>
      <c r="EO295" s="481"/>
      <c r="EP295" s="481"/>
      <c r="EQ295" s="482"/>
      <c r="ES295" s="483"/>
      <c r="ET295" s="481"/>
      <c r="EU295" s="481"/>
      <c r="EV295" s="481"/>
      <c r="EW295" s="481"/>
      <c r="EX295" s="482"/>
      <c r="EZ295" s="483"/>
      <c r="FA295" s="481"/>
      <c r="FB295" s="481"/>
      <c r="FC295" s="481"/>
      <c r="FD295" s="481"/>
      <c r="FE295" s="482"/>
      <c r="FG295" s="483"/>
      <c r="FH295" s="481"/>
      <c r="FI295" s="481"/>
      <c r="FJ295" s="481"/>
      <c r="FK295" s="481"/>
      <c r="FL295" s="482"/>
      <c r="FN295" s="483"/>
      <c r="FO295" s="481"/>
      <c r="FP295" s="481"/>
      <c r="FQ295" s="481"/>
      <c r="FR295" s="481"/>
      <c r="FS295" s="482"/>
      <c r="FU295" s="483"/>
      <c r="FV295" s="481"/>
      <c r="FW295" s="481"/>
      <c r="FX295" s="481"/>
      <c r="FY295" s="481"/>
      <c r="FZ295" s="482"/>
      <c r="GB295" s="483"/>
      <c r="GC295" s="481"/>
      <c r="GD295" s="481"/>
      <c r="GE295" s="481"/>
      <c r="GF295" s="481"/>
      <c r="GG295" s="482"/>
      <c r="GI295" s="483"/>
      <c r="GJ295" s="481"/>
      <c r="GK295" s="481"/>
      <c r="GL295" s="481"/>
      <c r="GM295" s="481"/>
      <c r="GN295" s="482"/>
      <c r="GP295" s="483"/>
      <c r="GQ295" s="481"/>
      <c r="GR295" s="481"/>
      <c r="GS295" s="481"/>
      <c r="GT295" s="481"/>
      <c r="GU295" s="482"/>
      <c r="GW295" s="483"/>
      <c r="GX295" s="481"/>
      <c r="GY295" s="481"/>
      <c r="GZ295" s="481"/>
      <c r="HA295" s="481"/>
      <c r="HB295" s="482"/>
      <c r="HD295" s="483"/>
      <c r="HE295" s="481"/>
      <c r="HF295" s="481"/>
      <c r="HG295" s="481"/>
      <c r="HH295" s="481"/>
      <c r="HI295" s="482"/>
      <c r="HK295" s="483"/>
      <c r="HL295" s="481"/>
      <c r="HM295" s="481"/>
      <c r="HN295" s="481"/>
      <c r="HO295" s="481"/>
      <c r="HP295" s="482"/>
      <c r="HR295" s="483"/>
      <c r="HS295" s="481"/>
      <c r="HT295" s="481"/>
      <c r="HU295" s="481"/>
      <c r="HV295" s="481"/>
      <c r="HW295" s="482"/>
      <c r="HY295" s="483"/>
      <c r="HZ295" s="481"/>
      <c r="IA295" s="481"/>
      <c r="IB295" s="481"/>
      <c r="IC295" s="481"/>
      <c r="ID295" s="482"/>
      <c r="IF295" s="483"/>
      <c r="IG295" s="481"/>
      <c r="IH295" s="481"/>
      <c r="II295" s="481"/>
      <c r="IJ295" s="481"/>
      <c r="IK295" s="482"/>
      <c r="IM295" s="483"/>
      <c r="IN295" s="481"/>
      <c r="IO295" s="481"/>
      <c r="IP295" s="481"/>
      <c r="IQ295" s="481"/>
      <c r="IR295" s="482"/>
      <c r="IT295" s="483"/>
      <c r="IU295" s="481"/>
    </row>
    <row r="296" spans="1:255" ht="12.75" outlineLevel="1" x14ac:dyDescent="0.2">
      <c r="A296" s="485" t="s">
        <v>897</v>
      </c>
      <c r="B296" s="414"/>
      <c r="C296" s="434" t="s">
        <v>2770</v>
      </c>
      <c r="D296" s="438">
        <f>IF(VLOOKUP($A296,'hk2017'!$A:$G,1)=$A296,VLOOKUP($A296,'hk2017'!$A:$G,6),0)</f>
        <v>0</v>
      </c>
      <c r="E296" s="438">
        <f>IF(VLOOKUP($A296,'hk2017'!$A:$G,1)=$A296,VLOOKUP($A296,'hk2017'!$A:$G,7),0)</f>
        <v>0</v>
      </c>
      <c r="F296" s="438">
        <f>IF(VLOOKUP($A296,'hk2017'!$A:$H,1)=$A296,VLOOKUP($A296,'hk2017'!$A:$H,8),0)</f>
        <v>0</v>
      </c>
      <c r="G296" s="439">
        <f t="shared" ref="G296:G304" si="100">SUM(D296+E296-F296)</f>
        <v>0</v>
      </c>
      <c r="H296" s="438">
        <f>IF(VLOOKUP($A296,'hk2016'!$A:$G,1)=$A296,VLOOKUP($A296,'hk2016'!$A:$G,6),0)</f>
        <v>0</v>
      </c>
      <c r="I296" s="438">
        <f>IF(VLOOKUP($A296,'hk2016'!$A:$G,1)=$A296,VLOOKUP($A296,'hk2016'!$A:$G,7),0)</f>
        <v>0</v>
      </c>
      <c r="J296" s="438">
        <f>IF(VLOOKUP($A296,'hk2016'!$A:$H,1)=$A296,VLOOKUP($A296,'hk2016'!$A:$H,8),0)</f>
        <v>0</v>
      </c>
      <c r="K296" s="440">
        <f t="shared" ref="K296:K304" si="101">SUM(H296+I296-J296)</f>
        <v>0</v>
      </c>
      <c r="L296" s="447"/>
      <c r="M296" s="481"/>
      <c r="N296" s="482"/>
      <c r="P296" s="483"/>
      <c r="Q296" s="481"/>
      <c r="R296" s="481"/>
      <c r="S296" s="481"/>
      <c r="T296" s="481"/>
      <c r="U296" s="482"/>
      <c r="W296" s="483"/>
      <c r="X296" s="481"/>
      <c r="Y296" s="481"/>
      <c r="Z296" s="481"/>
      <c r="AA296" s="481"/>
      <c r="AB296" s="482"/>
      <c r="AD296" s="483"/>
      <c r="AE296" s="481"/>
      <c r="AF296" s="481"/>
      <c r="AG296" s="481"/>
      <c r="AH296" s="481"/>
      <c r="AI296" s="482"/>
      <c r="AK296" s="483"/>
      <c r="AL296" s="481"/>
      <c r="AM296" s="481"/>
      <c r="AN296" s="481"/>
      <c r="AO296" s="481"/>
      <c r="AP296" s="482"/>
      <c r="AR296" s="483"/>
      <c r="AS296" s="481"/>
      <c r="AT296" s="481"/>
      <c r="AU296" s="481"/>
      <c r="AV296" s="481"/>
      <c r="AW296" s="482"/>
      <c r="AY296" s="483"/>
      <c r="AZ296" s="481"/>
      <c r="BA296" s="481"/>
      <c r="BB296" s="481"/>
      <c r="BC296" s="481"/>
      <c r="BD296" s="482"/>
      <c r="BF296" s="483"/>
      <c r="BG296" s="481"/>
      <c r="BH296" s="481"/>
      <c r="BI296" s="481"/>
      <c r="BJ296" s="481"/>
      <c r="BK296" s="482"/>
      <c r="BM296" s="483"/>
      <c r="BN296" s="481"/>
      <c r="BO296" s="481"/>
      <c r="BP296" s="481"/>
      <c r="BQ296" s="481"/>
      <c r="BR296" s="482"/>
      <c r="BT296" s="483"/>
      <c r="BU296" s="481"/>
      <c r="BV296" s="481"/>
      <c r="BW296" s="481"/>
      <c r="BX296" s="481"/>
      <c r="BY296" s="482"/>
      <c r="CA296" s="483"/>
      <c r="CB296" s="481"/>
      <c r="CC296" s="481"/>
      <c r="CD296" s="481"/>
      <c r="CE296" s="481"/>
      <c r="CF296" s="482"/>
      <c r="CH296" s="483"/>
      <c r="CI296" s="481"/>
      <c r="CJ296" s="481"/>
      <c r="CK296" s="481"/>
      <c r="CL296" s="481"/>
      <c r="CM296" s="482"/>
      <c r="CO296" s="483"/>
      <c r="CP296" s="481"/>
      <c r="CQ296" s="481"/>
      <c r="CR296" s="481"/>
      <c r="CS296" s="481"/>
      <c r="CT296" s="482"/>
      <c r="CV296" s="483"/>
      <c r="CW296" s="481"/>
      <c r="CX296" s="481"/>
      <c r="CY296" s="481"/>
      <c r="CZ296" s="481"/>
      <c r="DA296" s="482"/>
      <c r="DC296" s="483"/>
      <c r="DD296" s="481"/>
      <c r="DE296" s="481"/>
      <c r="DF296" s="481"/>
      <c r="DG296" s="481"/>
      <c r="DH296" s="482"/>
      <c r="DJ296" s="483"/>
      <c r="DK296" s="481"/>
      <c r="DL296" s="481"/>
      <c r="DM296" s="481"/>
      <c r="DN296" s="481"/>
      <c r="DO296" s="482"/>
      <c r="DQ296" s="483"/>
      <c r="DR296" s="481"/>
      <c r="DS296" s="481"/>
      <c r="DT296" s="481"/>
      <c r="DU296" s="481"/>
      <c r="DV296" s="482"/>
      <c r="DX296" s="483"/>
      <c r="DY296" s="481"/>
      <c r="DZ296" s="481"/>
      <c r="EA296" s="481"/>
      <c r="EB296" s="481"/>
      <c r="EC296" s="482"/>
      <c r="EE296" s="483"/>
      <c r="EF296" s="481"/>
      <c r="EG296" s="481"/>
      <c r="EH296" s="481"/>
      <c r="EI296" s="481"/>
      <c r="EJ296" s="482"/>
      <c r="EL296" s="483"/>
      <c r="EM296" s="481"/>
      <c r="EN296" s="481"/>
      <c r="EO296" s="481"/>
      <c r="EP296" s="481"/>
      <c r="EQ296" s="482"/>
      <c r="ES296" s="483"/>
      <c r="ET296" s="481"/>
      <c r="EU296" s="481"/>
      <c r="EV296" s="481"/>
      <c r="EW296" s="481"/>
      <c r="EX296" s="482"/>
      <c r="EZ296" s="483"/>
      <c r="FA296" s="481"/>
      <c r="FB296" s="481"/>
      <c r="FC296" s="481"/>
      <c r="FD296" s="481"/>
      <c r="FE296" s="482"/>
      <c r="FG296" s="483"/>
      <c r="FH296" s="481"/>
      <c r="FI296" s="481"/>
      <c r="FJ296" s="481"/>
      <c r="FK296" s="481"/>
      <c r="FL296" s="482"/>
      <c r="FN296" s="483"/>
      <c r="FO296" s="481"/>
      <c r="FP296" s="481"/>
      <c r="FQ296" s="481"/>
      <c r="FR296" s="481"/>
      <c r="FS296" s="482"/>
      <c r="FU296" s="483"/>
      <c r="FV296" s="481"/>
      <c r="FW296" s="481"/>
      <c r="FX296" s="481"/>
      <c r="FY296" s="481"/>
      <c r="FZ296" s="482"/>
      <c r="GB296" s="483"/>
      <c r="GC296" s="481"/>
      <c r="GD296" s="481"/>
      <c r="GE296" s="481"/>
      <c r="GF296" s="481"/>
      <c r="GG296" s="482"/>
      <c r="GI296" s="483"/>
      <c r="GJ296" s="481"/>
      <c r="GK296" s="481"/>
      <c r="GL296" s="481"/>
      <c r="GM296" s="481"/>
      <c r="GN296" s="482"/>
      <c r="GP296" s="483"/>
      <c r="GQ296" s="481"/>
      <c r="GR296" s="481"/>
      <c r="GS296" s="481"/>
      <c r="GT296" s="481"/>
      <c r="GU296" s="482"/>
      <c r="GW296" s="483"/>
      <c r="GX296" s="481"/>
      <c r="GY296" s="481"/>
      <c r="GZ296" s="481"/>
      <c r="HA296" s="481"/>
      <c r="HB296" s="482"/>
      <c r="HD296" s="483"/>
      <c r="HE296" s="481"/>
      <c r="HF296" s="481"/>
      <c r="HG296" s="481"/>
      <c r="HH296" s="481"/>
      <c r="HI296" s="482"/>
      <c r="HK296" s="483"/>
      <c r="HL296" s="481"/>
      <c r="HM296" s="481"/>
      <c r="HN296" s="481"/>
      <c r="HO296" s="481"/>
      <c r="HP296" s="482"/>
      <c r="HR296" s="483"/>
      <c r="HS296" s="481"/>
      <c r="HT296" s="481"/>
      <c r="HU296" s="481"/>
      <c r="HV296" s="481"/>
      <c r="HW296" s="482"/>
      <c r="HY296" s="483"/>
      <c r="HZ296" s="481"/>
      <c r="IA296" s="481"/>
      <c r="IB296" s="481"/>
      <c r="IC296" s="481"/>
      <c r="ID296" s="482"/>
      <c r="IF296" s="483"/>
      <c r="IG296" s="481"/>
      <c r="IH296" s="481"/>
      <c r="II296" s="481"/>
      <c r="IJ296" s="481"/>
      <c r="IK296" s="482"/>
      <c r="IM296" s="483"/>
      <c r="IN296" s="481"/>
      <c r="IO296" s="481"/>
      <c r="IP296" s="481"/>
      <c r="IQ296" s="481"/>
      <c r="IR296" s="482"/>
      <c r="IT296" s="483"/>
      <c r="IU296" s="481"/>
    </row>
    <row r="297" spans="1:255" ht="12.75" outlineLevel="1" x14ac:dyDescent="0.2">
      <c r="A297" s="420" t="str">
        <f t="shared" ref="A297:A302" si="102">LEFT(B297,3)</f>
        <v>541</v>
      </c>
      <c r="B297" s="416" t="s">
        <v>2771</v>
      </c>
      <c r="C297" s="416" t="s">
        <v>2772</v>
      </c>
      <c r="D297" s="438">
        <f>IF(VLOOKUP($A297,'hk2017'!$A:$G,1)=$A297,VLOOKUP($A297,'hk2017'!$A:$G,6),0)</f>
        <v>0</v>
      </c>
      <c r="E297" s="438">
        <f>IF(VLOOKUP($A297,'hk2017'!$A:$G,1)=$A297,VLOOKUP($A297,'hk2017'!$A:$G,7),0)</f>
        <v>0</v>
      </c>
      <c r="F297" s="438">
        <f>IF(VLOOKUP($A297,'hk2017'!$A:$H,1)=$A297,VLOOKUP($A297,'hk2017'!$A:$H,8),0)</f>
        <v>0</v>
      </c>
      <c r="G297" s="439">
        <f t="shared" si="100"/>
        <v>0</v>
      </c>
      <c r="H297" s="438">
        <f>IF(VLOOKUP($A297,'hk2016'!$A:$G,1)=$A297,VLOOKUP($A297,'hk2016'!$A:$G,6),0)</f>
        <v>0</v>
      </c>
      <c r="I297" s="438">
        <f>IF(VLOOKUP($A297,'hk2016'!$A:$G,1)=$A297,VLOOKUP($A297,'hk2016'!$A:$G,7),0)</f>
        <v>0</v>
      </c>
      <c r="J297" s="438">
        <f>IF(VLOOKUP($A297,'hk2016'!$A:$H,1)=$A297,VLOOKUP($A297,'hk2016'!$A:$H,8),0)</f>
        <v>0</v>
      </c>
      <c r="K297" s="440">
        <f t="shared" si="101"/>
        <v>0</v>
      </c>
      <c r="L297" s="447"/>
    </row>
    <row r="298" spans="1:255" ht="12.75" outlineLevel="1" x14ac:dyDescent="0.2">
      <c r="A298" s="420" t="str">
        <f t="shared" si="102"/>
        <v>542</v>
      </c>
      <c r="B298" s="416" t="s">
        <v>2773</v>
      </c>
      <c r="C298" s="416" t="s">
        <v>2774</v>
      </c>
      <c r="D298" s="438">
        <f>IF(VLOOKUP($A298,'hk2017'!$A:$G,1)=$A298,VLOOKUP($A298,'hk2017'!$A:$G,6),0)</f>
        <v>0</v>
      </c>
      <c r="E298" s="438">
        <f>IF(VLOOKUP($A298,'hk2017'!$A:$G,1)=$A298,VLOOKUP($A298,'hk2017'!$A:$G,7),0)</f>
        <v>0</v>
      </c>
      <c r="F298" s="438">
        <f>IF(VLOOKUP($A298,'hk2017'!$A:$H,1)=$A298,VLOOKUP($A298,'hk2017'!$A:$H,8),0)</f>
        <v>0</v>
      </c>
      <c r="G298" s="439">
        <f t="shared" si="100"/>
        <v>0</v>
      </c>
      <c r="H298" s="438">
        <f>IF(VLOOKUP($A298,'hk2016'!$A:$G,1)=$A298,VLOOKUP($A298,'hk2016'!$A:$G,6),0)</f>
        <v>0</v>
      </c>
      <c r="I298" s="438">
        <f>IF(VLOOKUP($A298,'hk2016'!$A:$G,1)=$A298,VLOOKUP($A298,'hk2016'!$A:$G,7),0)</f>
        <v>0</v>
      </c>
      <c r="J298" s="438">
        <f>IF(VLOOKUP($A298,'hk2016'!$A:$H,1)=$A298,VLOOKUP($A298,'hk2016'!$A:$H,8),0)</f>
        <v>0</v>
      </c>
      <c r="K298" s="440">
        <f t="shared" si="101"/>
        <v>0</v>
      </c>
      <c r="L298" s="447"/>
    </row>
    <row r="299" spans="1:255" ht="12.75" outlineLevel="1" x14ac:dyDescent="0.2">
      <c r="A299" s="420" t="str">
        <f t="shared" si="102"/>
        <v>543</v>
      </c>
      <c r="B299" s="416" t="s">
        <v>2775</v>
      </c>
      <c r="C299" s="416" t="s">
        <v>1840</v>
      </c>
      <c r="D299" s="438">
        <f>IF(VLOOKUP($A299,'hk2017'!$A:$G,1)=$A299,VLOOKUP($A299,'hk2017'!$A:$G,6),0)</f>
        <v>0</v>
      </c>
      <c r="E299" s="438">
        <f>IF(VLOOKUP($A299,'hk2017'!$A:$G,1)=$A299,VLOOKUP($A299,'hk2017'!$A:$G,7),0)</f>
        <v>14.05</v>
      </c>
      <c r="F299" s="438">
        <f>IF(VLOOKUP($A299,'hk2017'!$A:$H,1)=$A299,VLOOKUP($A299,'hk2017'!$A:$H,8),0)</f>
        <v>0</v>
      </c>
      <c r="G299" s="439">
        <f t="shared" si="100"/>
        <v>14.05</v>
      </c>
      <c r="H299" s="438">
        <f>IF(VLOOKUP($A299,'hk2016'!$A:$G,1)=$A299,VLOOKUP($A299,'hk2016'!$A:$G,6),0)</f>
        <v>0</v>
      </c>
      <c r="I299" s="438">
        <f>IF(VLOOKUP($A299,'hk2016'!$A:$G,1)=$A299,VLOOKUP($A299,'hk2016'!$A:$G,7),0)</f>
        <v>950.5</v>
      </c>
      <c r="J299" s="438">
        <f>IF(VLOOKUP($A299,'hk2016'!$A:$H,1)=$A299,VLOOKUP($A299,'hk2016'!$A:$H,8),0)</f>
        <v>0</v>
      </c>
      <c r="K299" s="440">
        <f t="shared" si="101"/>
        <v>950.5</v>
      </c>
      <c r="L299" s="447"/>
    </row>
    <row r="300" spans="1:255" ht="12.75" outlineLevel="1" x14ac:dyDescent="0.2">
      <c r="A300" s="420" t="str">
        <f t="shared" si="102"/>
        <v>544</v>
      </c>
      <c r="B300" s="416" t="s">
        <v>2776</v>
      </c>
      <c r="C300" s="416" t="s">
        <v>2777</v>
      </c>
      <c r="D300" s="438">
        <f>IF(VLOOKUP($A300,'hk2017'!$A:$G,1)=$A300,VLOOKUP($A300,'hk2017'!$A:$G,6),0)</f>
        <v>0</v>
      </c>
      <c r="E300" s="438">
        <f>IF(VLOOKUP($A300,'hk2017'!$A:$G,1)=$A300,VLOOKUP($A300,'hk2017'!$A:$G,7),0)</f>
        <v>0</v>
      </c>
      <c r="F300" s="438">
        <f>IF(VLOOKUP($A300,'hk2017'!$A:$H,1)=$A300,VLOOKUP($A300,'hk2017'!$A:$H,8),0)</f>
        <v>0</v>
      </c>
      <c r="G300" s="439">
        <f t="shared" si="100"/>
        <v>0</v>
      </c>
      <c r="H300" s="438">
        <f>IF(VLOOKUP($A300,'hk2016'!$A:$G,1)=$A300,VLOOKUP($A300,'hk2016'!$A:$G,6),0)</f>
        <v>0</v>
      </c>
      <c r="I300" s="438">
        <f>IF(VLOOKUP($A300,'hk2016'!$A:$G,1)=$A300,VLOOKUP($A300,'hk2016'!$A:$G,7),0)</f>
        <v>4513.6400000000003</v>
      </c>
      <c r="J300" s="438">
        <f>IF(VLOOKUP($A300,'hk2016'!$A:$H,1)=$A300,VLOOKUP($A300,'hk2016'!$A:$H,8),0)</f>
        <v>0</v>
      </c>
      <c r="K300" s="440">
        <f t="shared" si="101"/>
        <v>4513.6400000000003</v>
      </c>
      <c r="L300" s="447"/>
    </row>
    <row r="301" spans="1:255" ht="12.75" outlineLevel="1" x14ac:dyDescent="0.2">
      <c r="A301" s="420" t="str">
        <f t="shared" si="102"/>
        <v>545</v>
      </c>
      <c r="B301" s="416" t="s">
        <v>2778</v>
      </c>
      <c r="C301" s="416" t="s">
        <v>2779</v>
      </c>
      <c r="D301" s="438">
        <f>IF(VLOOKUP($A301,'hk2017'!$A:$G,1)=$A301,VLOOKUP($A301,'hk2017'!$A:$G,6),0)</f>
        <v>0</v>
      </c>
      <c r="E301" s="438">
        <f>IF(VLOOKUP($A301,'hk2017'!$A:$G,1)=$A301,VLOOKUP($A301,'hk2017'!$A:$G,7),0)</f>
        <v>1000</v>
      </c>
      <c r="F301" s="438">
        <f>IF(VLOOKUP($A301,'hk2017'!$A:$H,1)=$A301,VLOOKUP($A301,'hk2017'!$A:$H,8),0)</f>
        <v>0</v>
      </c>
      <c r="G301" s="439">
        <f t="shared" si="100"/>
        <v>1000</v>
      </c>
      <c r="H301" s="438">
        <f>IF(VLOOKUP($A301,'hk2016'!$A:$G,1)=$A301,VLOOKUP($A301,'hk2016'!$A:$G,6),0)</f>
        <v>0</v>
      </c>
      <c r="I301" s="438">
        <f>IF(VLOOKUP($A301,'hk2016'!$A:$G,1)=$A301,VLOOKUP($A301,'hk2016'!$A:$G,7),0)</f>
        <v>0</v>
      </c>
      <c r="J301" s="438">
        <f>IF(VLOOKUP($A301,'hk2016'!$A:$H,1)=$A301,VLOOKUP($A301,'hk2016'!$A:$H,8),0)</f>
        <v>0</v>
      </c>
      <c r="K301" s="440">
        <f t="shared" si="101"/>
        <v>0</v>
      </c>
      <c r="L301" s="447"/>
    </row>
    <row r="302" spans="1:255" ht="12.75" outlineLevel="1" x14ac:dyDescent="0.2">
      <c r="A302" s="420" t="str">
        <f t="shared" si="102"/>
        <v>546</v>
      </c>
      <c r="B302" s="416" t="s">
        <v>2780</v>
      </c>
      <c r="C302" s="416" t="s">
        <v>2781</v>
      </c>
      <c r="D302" s="438">
        <f>IF(VLOOKUP($A302,'hk2017'!$A:$G,1)=$A302,VLOOKUP($A302,'hk2017'!$A:$G,6),0)</f>
        <v>0</v>
      </c>
      <c r="E302" s="438">
        <f>IF(VLOOKUP($A302,'hk2017'!$A:$G,1)=$A302,VLOOKUP($A302,'hk2017'!$A:$G,7),0)</f>
        <v>0</v>
      </c>
      <c r="F302" s="438">
        <f>IF(VLOOKUP($A302,'hk2017'!$A:$H,1)=$A302,VLOOKUP($A302,'hk2017'!$A:$H,8),0)</f>
        <v>0</v>
      </c>
      <c r="G302" s="439">
        <f t="shared" si="100"/>
        <v>0</v>
      </c>
      <c r="H302" s="438">
        <f>IF(VLOOKUP($A302,'hk2016'!$A:$G,1)=$A302,VLOOKUP($A302,'hk2016'!$A:$G,6),0)</f>
        <v>0</v>
      </c>
      <c r="I302" s="438">
        <f>IF(VLOOKUP($A302,'hk2016'!$A:$G,1)=$A302,VLOOKUP($A302,'hk2016'!$A:$G,7),0)</f>
        <v>1654.54</v>
      </c>
      <c r="J302" s="438">
        <f>IF(VLOOKUP($A302,'hk2016'!$A:$H,1)=$A302,VLOOKUP($A302,'hk2016'!$A:$H,8),0)</f>
        <v>0</v>
      </c>
      <c r="K302" s="440">
        <f t="shared" si="101"/>
        <v>1654.54</v>
      </c>
      <c r="L302" s="447"/>
    </row>
    <row r="303" spans="1:255" ht="12.75" outlineLevel="1" x14ac:dyDescent="0.2">
      <c r="A303" s="412" t="s">
        <v>923</v>
      </c>
      <c r="B303" s="416" t="s">
        <v>2782</v>
      </c>
      <c r="C303" s="50" t="s">
        <v>925</v>
      </c>
      <c r="D303" s="438">
        <f>IF(VLOOKUP($A303,'hk2017'!$A:$G,1)=$A303,VLOOKUP($A303,'hk2017'!$A:$G,6),0)</f>
        <v>0</v>
      </c>
      <c r="E303" s="438">
        <f>IF(VLOOKUP($A303,'hk2017'!$A:$G,1)=$A303,VLOOKUP($A303,'hk2017'!$A:$G,7),0)</f>
        <v>56011.199999999997</v>
      </c>
      <c r="F303" s="438">
        <f>IF(VLOOKUP($A303,'hk2017'!$A:$H,1)=$A303,VLOOKUP($A303,'hk2017'!$A:$H,8),0)</f>
        <v>34765.120000000003</v>
      </c>
      <c r="G303" s="439">
        <f t="shared" si="100"/>
        <v>21246.079999999994</v>
      </c>
      <c r="H303" s="438">
        <f>IF(VLOOKUP($A303,'hk2016'!$A:$G,1)=$A303,VLOOKUP($A303,'hk2016'!$A:$G,6),0)</f>
        <v>0</v>
      </c>
      <c r="I303" s="438">
        <f>IF(VLOOKUP($A303,'hk2016'!$A:$G,1)=$A303,VLOOKUP($A303,'hk2016'!$A:$G,7),0)</f>
        <v>5690.14</v>
      </c>
      <c r="J303" s="438">
        <f>IF(VLOOKUP($A303,'hk2016'!$A:$H,1)=$A303,VLOOKUP($A303,'hk2016'!$A:$H,8),0)</f>
        <v>2404.54</v>
      </c>
      <c r="K303" s="440">
        <f t="shared" si="101"/>
        <v>3285.6000000000004</v>
      </c>
      <c r="L303" s="447"/>
    </row>
    <row r="304" spans="1:255" ht="12.75" outlineLevel="1" x14ac:dyDescent="0.2">
      <c r="A304" s="412" t="s">
        <v>98</v>
      </c>
      <c r="B304" s="416" t="s">
        <v>2783</v>
      </c>
      <c r="C304" s="50" t="s">
        <v>929</v>
      </c>
      <c r="D304" s="438">
        <f>IF(VLOOKUP($A304,'hk2017'!$A:$G,1)=$A304,VLOOKUP($A304,'hk2017'!$A:$G,6),0)</f>
        <v>0</v>
      </c>
      <c r="E304" s="438">
        <f>IF(VLOOKUP($A304,'hk2017'!$A:$G,1)=$A304,VLOOKUP($A304,'hk2017'!$A:$G,7),0)</f>
        <v>44079.13</v>
      </c>
      <c r="F304" s="438">
        <f>IF(VLOOKUP($A304,'hk2017'!$A:$H,1)=$A304,VLOOKUP($A304,'hk2017'!$A:$H,8),0)</f>
        <v>3615.25</v>
      </c>
      <c r="G304" s="439">
        <f t="shared" si="100"/>
        <v>40463.879999999997</v>
      </c>
      <c r="H304" s="438">
        <f>IF(VLOOKUP($A304,'hk2016'!$A:$G,1)=$A304,VLOOKUP($A304,'hk2016'!$A:$G,6),0)</f>
        <v>0</v>
      </c>
      <c r="I304" s="438">
        <f>IF(VLOOKUP($A304,'hk2016'!$A:$G,1)=$A304,VLOOKUP($A304,'hk2016'!$A:$G,7),0)</f>
        <v>39418.65</v>
      </c>
      <c r="J304" s="438">
        <f>IF(VLOOKUP($A304,'hk2016'!$A:$H,1)=$A304,VLOOKUP($A304,'hk2016'!$A:$H,8),0)</f>
        <v>1964.49</v>
      </c>
      <c r="K304" s="440">
        <f t="shared" si="101"/>
        <v>37454.160000000003</v>
      </c>
      <c r="L304" s="447"/>
    </row>
    <row r="305" spans="1:255" ht="13.5" outlineLevel="1" thickBot="1" x14ac:dyDescent="0.25">
      <c r="A305" s="412" t="s">
        <v>931</v>
      </c>
      <c r="B305" s="416"/>
      <c r="C305" s="50" t="s">
        <v>933</v>
      </c>
      <c r="D305" s="438">
        <f>IF(VLOOKUP($A305,'hk2017'!$A:$G,1)=$A305,VLOOKUP($A305,'hk2017'!$A:$G,6),0)</f>
        <v>0</v>
      </c>
      <c r="E305" s="438">
        <f>IF(VLOOKUP($A305,'hk2017'!$A:$G,1)=$A305,VLOOKUP($A305,'hk2017'!$A:$G,7),0)</f>
        <v>554.78</v>
      </c>
      <c r="F305" s="438">
        <f>IF(VLOOKUP($A305,'hk2017'!$A:$H,1)=$A305,VLOOKUP($A305,'hk2017'!$A:$H,8),0)</f>
        <v>0</v>
      </c>
      <c r="G305" s="439">
        <f>SUM(D305+E305-F305)</f>
        <v>554.78</v>
      </c>
      <c r="H305" s="438">
        <f>IF(VLOOKUP($A305,'hk2016'!$A:$G,1)=$A305,VLOOKUP($A305,'hk2016'!$A:$G,6),0)</f>
        <v>0</v>
      </c>
      <c r="I305" s="438">
        <f>IF(VLOOKUP($A305,'hk2016'!$A:$G,1)=$A305,VLOOKUP($A305,'hk2016'!$A:$G,7),0)</f>
        <v>368.73</v>
      </c>
      <c r="J305" s="438">
        <f>IF(VLOOKUP($A305,'hk2016'!$A:$H,1)=$A305,VLOOKUP($A305,'hk2016'!$A:$H,8),0)</f>
        <v>0</v>
      </c>
      <c r="K305" s="440">
        <f>SUM(H305+I305-J305)</f>
        <v>368.73</v>
      </c>
      <c r="L305" s="447"/>
    </row>
    <row r="306" spans="1:255" ht="12.75" x14ac:dyDescent="0.2">
      <c r="A306" s="479" t="s">
        <v>1233</v>
      </c>
      <c r="B306" s="459"/>
      <c r="C306" s="460" t="s">
        <v>2784</v>
      </c>
      <c r="D306" s="429">
        <f t="shared" ref="D306:K306" si="103">SUM(D307:D313)</f>
        <v>0</v>
      </c>
      <c r="E306" s="429">
        <f t="shared" si="103"/>
        <v>581047.43000000005</v>
      </c>
      <c r="F306" s="429">
        <f t="shared" si="103"/>
        <v>0</v>
      </c>
      <c r="G306" s="430">
        <f t="shared" si="103"/>
        <v>581047.43000000005</v>
      </c>
      <c r="H306" s="429">
        <f t="shared" si="103"/>
        <v>0</v>
      </c>
      <c r="I306" s="429">
        <f t="shared" si="103"/>
        <v>592160.86</v>
      </c>
      <c r="J306" s="429">
        <f t="shared" si="103"/>
        <v>0</v>
      </c>
      <c r="K306" s="431">
        <f t="shared" si="103"/>
        <v>592160.86</v>
      </c>
      <c r="L306" s="447"/>
      <c r="M306" s="481"/>
      <c r="N306" s="482"/>
      <c r="P306" s="483"/>
      <c r="Q306" s="481"/>
      <c r="R306" s="481"/>
      <c r="S306" s="481"/>
      <c r="T306" s="481"/>
      <c r="U306" s="482"/>
      <c r="W306" s="483"/>
      <c r="X306" s="481"/>
      <c r="Y306" s="481"/>
      <c r="Z306" s="481"/>
      <c r="AA306" s="481"/>
      <c r="AB306" s="482"/>
      <c r="AD306" s="483"/>
      <c r="AE306" s="481"/>
      <c r="AF306" s="481"/>
      <c r="AG306" s="481"/>
      <c r="AH306" s="481"/>
      <c r="AI306" s="482"/>
      <c r="AK306" s="483"/>
      <c r="AL306" s="481"/>
      <c r="AM306" s="481"/>
      <c r="AN306" s="481"/>
      <c r="AO306" s="481"/>
      <c r="AP306" s="482"/>
      <c r="AR306" s="483"/>
      <c r="AS306" s="481"/>
      <c r="AT306" s="481"/>
      <c r="AU306" s="481"/>
      <c r="AV306" s="481"/>
      <c r="AW306" s="482"/>
      <c r="AY306" s="483"/>
      <c r="AZ306" s="481"/>
      <c r="BA306" s="481"/>
      <c r="BB306" s="481"/>
      <c r="BC306" s="481"/>
      <c r="BD306" s="482"/>
      <c r="BF306" s="483"/>
      <c r="BG306" s="481"/>
      <c r="BH306" s="481"/>
      <c r="BI306" s="481"/>
      <c r="BJ306" s="481"/>
      <c r="BK306" s="482"/>
      <c r="BM306" s="483"/>
      <c r="BN306" s="481"/>
      <c r="BO306" s="481"/>
      <c r="BP306" s="481"/>
      <c r="BQ306" s="481"/>
      <c r="BR306" s="482"/>
      <c r="BT306" s="483"/>
      <c r="BU306" s="481"/>
      <c r="BV306" s="481"/>
      <c r="BW306" s="481"/>
      <c r="BX306" s="481"/>
      <c r="BY306" s="482"/>
      <c r="CA306" s="483"/>
      <c r="CB306" s="481"/>
      <c r="CC306" s="481"/>
      <c r="CD306" s="481"/>
      <c r="CE306" s="481"/>
      <c r="CF306" s="482"/>
      <c r="CH306" s="483"/>
      <c r="CI306" s="481"/>
      <c r="CJ306" s="481"/>
      <c r="CK306" s="481"/>
      <c r="CL306" s="481"/>
      <c r="CM306" s="482"/>
      <c r="CO306" s="483"/>
      <c r="CP306" s="481"/>
      <c r="CQ306" s="481"/>
      <c r="CR306" s="481"/>
      <c r="CS306" s="481"/>
      <c r="CT306" s="482"/>
      <c r="CV306" s="483"/>
      <c r="CW306" s="481"/>
      <c r="CX306" s="481"/>
      <c r="CY306" s="481"/>
      <c r="CZ306" s="481"/>
      <c r="DA306" s="482"/>
      <c r="DC306" s="483"/>
      <c r="DD306" s="481"/>
      <c r="DE306" s="481"/>
      <c r="DF306" s="481"/>
      <c r="DG306" s="481"/>
      <c r="DH306" s="482"/>
      <c r="DJ306" s="483"/>
      <c r="DK306" s="481"/>
      <c r="DL306" s="481"/>
      <c r="DM306" s="481"/>
      <c r="DN306" s="481"/>
      <c r="DO306" s="482"/>
      <c r="DQ306" s="483"/>
      <c r="DR306" s="481"/>
      <c r="DS306" s="481"/>
      <c r="DT306" s="481"/>
      <c r="DU306" s="481"/>
      <c r="DV306" s="482"/>
      <c r="DX306" s="483"/>
      <c r="DY306" s="481"/>
      <c r="DZ306" s="481"/>
      <c r="EA306" s="481"/>
      <c r="EB306" s="481"/>
      <c r="EC306" s="482"/>
      <c r="EE306" s="483"/>
      <c r="EF306" s="481"/>
      <c r="EG306" s="481"/>
      <c r="EH306" s="481"/>
      <c r="EI306" s="481"/>
      <c r="EJ306" s="482"/>
      <c r="EL306" s="483"/>
      <c r="EM306" s="481"/>
      <c r="EN306" s="481"/>
      <c r="EO306" s="481"/>
      <c r="EP306" s="481"/>
      <c r="EQ306" s="482"/>
      <c r="ES306" s="483"/>
      <c r="ET306" s="481"/>
      <c r="EU306" s="481"/>
      <c r="EV306" s="481"/>
      <c r="EW306" s="481"/>
      <c r="EX306" s="482"/>
      <c r="EZ306" s="483"/>
      <c r="FA306" s="481"/>
      <c r="FB306" s="481"/>
      <c r="FC306" s="481"/>
      <c r="FD306" s="481"/>
      <c r="FE306" s="482"/>
      <c r="FG306" s="483"/>
      <c r="FH306" s="481"/>
      <c r="FI306" s="481"/>
      <c r="FJ306" s="481"/>
      <c r="FK306" s="481"/>
      <c r="FL306" s="482"/>
      <c r="FN306" s="483"/>
      <c r="FO306" s="481"/>
      <c r="FP306" s="481"/>
      <c r="FQ306" s="481"/>
      <c r="FR306" s="481"/>
      <c r="FS306" s="482"/>
      <c r="FU306" s="483"/>
      <c r="FV306" s="481"/>
      <c r="FW306" s="481"/>
      <c r="FX306" s="481"/>
      <c r="FY306" s="481"/>
      <c r="FZ306" s="482"/>
      <c r="GB306" s="483"/>
      <c r="GC306" s="481"/>
      <c r="GD306" s="481"/>
      <c r="GE306" s="481"/>
      <c r="GF306" s="481"/>
      <c r="GG306" s="482"/>
      <c r="GI306" s="483"/>
      <c r="GJ306" s="481"/>
      <c r="GK306" s="481"/>
      <c r="GL306" s="481"/>
      <c r="GM306" s="481"/>
      <c r="GN306" s="482"/>
      <c r="GP306" s="483"/>
      <c r="GQ306" s="481"/>
      <c r="GR306" s="481"/>
      <c r="GS306" s="481"/>
      <c r="GT306" s="481"/>
      <c r="GU306" s="482"/>
      <c r="GW306" s="483"/>
      <c r="GX306" s="481"/>
      <c r="GY306" s="481"/>
      <c r="GZ306" s="481"/>
      <c r="HA306" s="481"/>
      <c r="HB306" s="482"/>
      <c r="HD306" s="483"/>
      <c r="HE306" s="481"/>
      <c r="HF306" s="481"/>
      <c r="HG306" s="481"/>
      <c r="HH306" s="481"/>
      <c r="HI306" s="482"/>
      <c r="HK306" s="483"/>
      <c r="HL306" s="481"/>
      <c r="HM306" s="481"/>
      <c r="HN306" s="481"/>
      <c r="HO306" s="481"/>
      <c r="HP306" s="482"/>
      <c r="HR306" s="483"/>
      <c r="HS306" s="481"/>
      <c r="HT306" s="481"/>
      <c r="HU306" s="481"/>
      <c r="HV306" s="481"/>
      <c r="HW306" s="482"/>
      <c r="HY306" s="483"/>
      <c r="HZ306" s="481"/>
      <c r="IA306" s="481"/>
      <c r="IB306" s="481"/>
      <c r="IC306" s="481"/>
      <c r="ID306" s="482"/>
      <c r="IF306" s="483"/>
      <c r="IG306" s="481"/>
      <c r="IH306" s="481"/>
      <c r="II306" s="481"/>
      <c r="IJ306" s="481"/>
      <c r="IK306" s="482"/>
      <c r="IM306" s="483"/>
      <c r="IN306" s="481"/>
      <c r="IO306" s="481"/>
      <c r="IP306" s="481"/>
      <c r="IQ306" s="481"/>
      <c r="IR306" s="482"/>
      <c r="IT306" s="483"/>
      <c r="IU306" s="481"/>
    </row>
    <row r="307" spans="1:255" ht="12.75" outlineLevel="1" x14ac:dyDescent="0.2">
      <c r="A307" s="420" t="str">
        <f t="shared" ref="A307:A313" si="104">LEFT(B307,3)</f>
        <v>551</v>
      </c>
      <c r="B307" s="416" t="s">
        <v>2785</v>
      </c>
      <c r="C307" s="416" t="s">
        <v>2786</v>
      </c>
      <c r="D307" s="438">
        <f>IF(VLOOKUP($A307,'hk2017'!$A:$G,1)=$A307,VLOOKUP($A307,'hk2017'!$A:$G,6),0)</f>
        <v>0</v>
      </c>
      <c r="E307" s="438">
        <f>IF(VLOOKUP($A307,'hk2017'!$A:$G,1)=$A307,VLOOKUP($A307,'hk2017'!$A:$G,7),0)</f>
        <v>581047.43000000005</v>
      </c>
      <c r="F307" s="438">
        <f>IF(VLOOKUP($A307,'hk2017'!$A:$H,1)=$A307,VLOOKUP($A307,'hk2017'!$A:$H,8),0)</f>
        <v>0</v>
      </c>
      <c r="G307" s="439">
        <f t="shared" ref="G307:G313" si="105">SUM(D307+E307-F307)</f>
        <v>581047.43000000005</v>
      </c>
      <c r="H307" s="438">
        <f>IF(VLOOKUP($A307,'hk2016'!$A:$G,1)=$A307,VLOOKUP($A307,'hk2016'!$A:$G,6),0)</f>
        <v>0</v>
      </c>
      <c r="I307" s="438">
        <f>IF(VLOOKUP($A307,'hk2016'!$A:$G,1)=$A307,VLOOKUP($A307,'hk2016'!$A:$G,7),0)</f>
        <v>592160.86</v>
      </c>
      <c r="J307" s="438">
        <f>IF(VLOOKUP($A307,'hk2016'!$A:$H,1)=$A307,VLOOKUP($A307,'hk2016'!$A:$H,8),0)</f>
        <v>0</v>
      </c>
      <c r="K307" s="440">
        <f t="shared" ref="K307:K313" si="106">SUM(H307+I307-J307)</f>
        <v>592160.86</v>
      </c>
      <c r="L307" s="447"/>
    </row>
    <row r="308" spans="1:255" ht="12.75" outlineLevel="1" x14ac:dyDescent="0.2">
      <c r="A308" s="420" t="str">
        <f t="shared" si="104"/>
        <v>552</v>
      </c>
      <c r="B308" s="416" t="s">
        <v>2787</v>
      </c>
      <c r="C308" s="416" t="s">
        <v>2788</v>
      </c>
      <c r="D308" s="438">
        <f>IF(VLOOKUP($A308,'hk2017'!$A:$G,1)=$A308,VLOOKUP($A308,'hk2017'!$A:$G,6),0)</f>
        <v>0</v>
      </c>
      <c r="E308" s="438">
        <f>IF(VLOOKUP($A308,'hk2017'!$A:$G,1)=$A308,VLOOKUP($A308,'hk2017'!$A:$G,7),0)</f>
        <v>0</v>
      </c>
      <c r="F308" s="438">
        <f>IF(VLOOKUP($A308,'hk2017'!$A:$H,1)=$A308,VLOOKUP($A308,'hk2017'!$A:$H,8),0)</f>
        <v>0</v>
      </c>
      <c r="G308" s="439">
        <f t="shared" si="105"/>
        <v>0</v>
      </c>
      <c r="H308" s="438">
        <f>IF(VLOOKUP($A308,'hk2016'!$A:$G,1)=$A308,VLOOKUP($A308,'hk2016'!$A:$G,6),0)</f>
        <v>0</v>
      </c>
      <c r="I308" s="438">
        <f>IF(VLOOKUP($A308,'hk2016'!$A:$G,1)=$A308,VLOOKUP($A308,'hk2016'!$A:$G,7),0)</f>
        <v>0</v>
      </c>
      <c r="J308" s="438">
        <f>IF(VLOOKUP($A308,'hk2016'!$A:$H,1)=$A308,VLOOKUP($A308,'hk2016'!$A:$H,8),0)</f>
        <v>0</v>
      </c>
      <c r="K308" s="440">
        <f t="shared" si="106"/>
        <v>0</v>
      </c>
      <c r="L308" s="447"/>
    </row>
    <row r="309" spans="1:255" ht="12.75" outlineLevel="1" x14ac:dyDescent="0.2">
      <c r="A309" s="480" t="s">
        <v>941</v>
      </c>
      <c r="B309" s="416" t="s">
        <v>2789</v>
      </c>
      <c r="C309" s="416" t="s">
        <v>2790</v>
      </c>
      <c r="D309" s="438">
        <f>IF(VLOOKUP($A309,'hk2017'!$A:$G,1)=$A309,VLOOKUP($A309,'hk2017'!$A:$G,6),0)</f>
        <v>0</v>
      </c>
      <c r="E309" s="438">
        <f>IF(VLOOKUP($A309,'hk2017'!$A:$G,1)=$A309,VLOOKUP($A309,'hk2017'!$A:$G,7),0)</f>
        <v>0</v>
      </c>
      <c r="F309" s="438">
        <f>IF(VLOOKUP($A309,'hk2017'!$A:$H,1)=$A309,VLOOKUP($A309,'hk2017'!$A:$H,8),0)</f>
        <v>0</v>
      </c>
      <c r="G309" s="439">
        <f t="shared" si="105"/>
        <v>0</v>
      </c>
      <c r="H309" s="438">
        <f>IF(VLOOKUP($A309,'hk2016'!$A:$G,1)=$A309,VLOOKUP($A309,'hk2016'!$A:$G,6),0)</f>
        <v>0</v>
      </c>
      <c r="I309" s="438">
        <f>IF(VLOOKUP($A309,'hk2016'!$A:$G,1)=$A309,VLOOKUP($A309,'hk2016'!$A:$G,7),0)</f>
        <v>0</v>
      </c>
      <c r="J309" s="438">
        <f>IF(VLOOKUP($A309,'hk2016'!$A:$H,1)=$A309,VLOOKUP($A309,'hk2016'!$A:$H,8),0)</f>
        <v>0</v>
      </c>
      <c r="K309" s="440">
        <f t="shared" si="106"/>
        <v>0</v>
      </c>
      <c r="L309" s="447"/>
    </row>
    <row r="310" spans="1:255" ht="12.75" outlineLevel="1" x14ac:dyDescent="0.2">
      <c r="A310" s="420" t="str">
        <f t="shared" si="104"/>
        <v>555</v>
      </c>
      <c r="B310" s="416" t="s">
        <v>2791</v>
      </c>
      <c r="C310" s="416" t="s">
        <v>2792</v>
      </c>
      <c r="D310" s="438">
        <f>IF(VLOOKUP($A310,'hk2017'!$A:$G,1)=$A310,VLOOKUP($A310,'hk2017'!$A:$G,6),0)</f>
        <v>0</v>
      </c>
      <c r="E310" s="438">
        <f>IF(VLOOKUP($A310,'hk2017'!$A:$G,1)=$A310,VLOOKUP($A310,'hk2017'!$A:$G,7),0)</f>
        <v>0</v>
      </c>
      <c r="F310" s="438">
        <f>IF(VLOOKUP($A310,'hk2017'!$A:$H,1)=$A310,VLOOKUP($A310,'hk2017'!$A:$H,8),0)</f>
        <v>0</v>
      </c>
      <c r="G310" s="439">
        <f t="shared" si="105"/>
        <v>0</v>
      </c>
      <c r="H310" s="438">
        <f>IF(VLOOKUP($A310,'hk2016'!$A:$G,1)=$A310,VLOOKUP($A310,'hk2016'!$A:$G,6),0)</f>
        <v>0</v>
      </c>
      <c r="I310" s="438">
        <f>IF(VLOOKUP($A310,'hk2016'!$A:$G,1)=$A310,VLOOKUP($A310,'hk2016'!$A:$G,7),0)</f>
        <v>0</v>
      </c>
      <c r="J310" s="438">
        <f>IF(VLOOKUP($A310,'hk2016'!$A:$H,1)=$A310,VLOOKUP($A310,'hk2016'!$A:$H,8),0)</f>
        <v>0</v>
      </c>
      <c r="K310" s="440">
        <f t="shared" si="106"/>
        <v>0</v>
      </c>
      <c r="L310" s="447"/>
    </row>
    <row r="311" spans="1:255" ht="12.75" outlineLevel="1" x14ac:dyDescent="0.2">
      <c r="A311" s="420" t="str">
        <f t="shared" si="104"/>
        <v>557</v>
      </c>
      <c r="B311" s="416" t="s">
        <v>2793</v>
      </c>
      <c r="C311" s="416" t="s">
        <v>2794</v>
      </c>
      <c r="D311" s="438">
        <f>IF(VLOOKUP($A311,'hk2017'!$A:$G,1)=$A311,VLOOKUP($A311,'hk2017'!$A:$G,6),0)</f>
        <v>0</v>
      </c>
      <c r="E311" s="438">
        <f>IF(VLOOKUP($A311,'hk2017'!$A:$G,1)=$A311,VLOOKUP($A311,'hk2017'!$A:$G,7),0)</f>
        <v>0</v>
      </c>
      <c r="F311" s="438">
        <f>IF(VLOOKUP($A311,'hk2017'!$A:$H,1)=$A311,VLOOKUP($A311,'hk2017'!$A:$H,8),0)</f>
        <v>0</v>
      </c>
      <c r="G311" s="439">
        <f t="shared" si="105"/>
        <v>0</v>
      </c>
      <c r="H311" s="438">
        <f>IF(VLOOKUP($A311,'hk2016'!$A:$G,1)=$A311,VLOOKUP($A311,'hk2016'!$A:$G,6),0)</f>
        <v>0</v>
      </c>
      <c r="I311" s="438">
        <f>IF(VLOOKUP($A311,'hk2016'!$A:$G,1)=$A311,VLOOKUP($A311,'hk2016'!$A:$G,7),0)</f>
        <v>0</v>
      </c>
      <c r="J311" s="438">
        <f>IF(VLOOKUP($A311,'hk2016'!$A:$H,1)=$A311,VLOOKUP($A311,'hk2016'!$A:$H,8),0)</f>
        <v>0</v>
      </c>
      <c r="K311" s="440">
        <f t="shared" si="106"/>
        <v>0</v>
      </c>
      <c r="L311" s="447"/>
    </row>
    <row r="312" spans="1:255" ht="12.75" outlineLevel="1" x14ac:dyDescent="0.2">
      <c r="A312" s="486" t="str">
        <f t="shared" si="104"/>
        <v>558</v>
      </c>
      <c r="B312" s="416" t="s">
        <v>2795</v>
      </c>
      <c r="C312" s="416" t="s">
        <v>2796</v>
      </c>
      <c r="D312" s="438">
        <f>IF(VLOOKUP($A312,'hk2017'!$A:$G,1)=$A312,VLOOKUP($A312,'hk2017'!$A:$G,6),0)</f>
        <v>0</v>
      </c>
      <c r="E312" s="438">
        <f>IF(VLOOKUP($A312,'hk2017'!$A:$G,1)=$A312,VLOOKUP($A312,'hk2017'!$A:$G,7),0)</f>
        <v>0</v>
      </c>
      <c r="F312" s="438">
        <f>IF(VLOOKUP($A312,'hk2017'!$A:$H,1)=$A312,VLOOKUP($A312,'hk2017'!$A:$H,8),0)</f>
        <v>0</v>
      </c>
      <c r="G312" s="439">
        <f t="shared" si="105"/>
        <v>0</v>
      </c>
      <c r="H312" s="438">
        <f>IF(VLOOKUP($A312,'hk2016'!$A:$G,1)=$A312,VLOOKUP($A312,'hk2016'!$A:$G,6),0)</f>
        <v>0</v>
      </c>
      <c r="I312" s="438">
        <f>IF(VLOOKUP($A312,'hk2016'!$A:$G,1)=$A312,VLOOKUP($A312,'hk2016'!$A:$G,7),0)</f>
        <v>0</v>
      </c>
      <c r="J312" s="438">
        <f>IF(VLOOKUP($A312,'hk2016'!$A:$H,1)=$A312,VLOOKUP($A312,'hk2016'!$A:$H,8),0)</f>
        <v>0</v>
      </c>
      <c r="K312" s="440">
        <f t="shared" si="106"/>
        <v>0</v>
      </c>
      <c r="L312" s="447"/>
    </row>
    <row r="313" spans="1:255" ht="12.75" outlineLevel="1" x14ac:dyDescent="0.2">
      <c r="A313" s="486" t="str">
        <f t="shared" si="104"/>
        <v>559</v>
      </c>
      <c r="B313" s="416" t="s">
        <v>2797</v>
      </c>
      <c r="C313" s="416" t="s">
        <v>2798</v>
      </c>
      <c r="D313" s="438">
        <f>IF(VLOOKUP($A313,'hk2017'!$A:$G,1)=$A313,VLOOKUP($A313,'hk2017'!$A:$G,6),0)</f>
        <v>0</v>
      </c>
      <c r="E313" s="438">
        <f>IF(VLOOKUP($A313,'hk2017'!$A:$G,1)=$A313,VLOOKUP($A313,'hk2017'!$A:$G,7),0)</f>
        <v>0</v>
      </c>
      <c r="F313" s="438">
        <f>IF(VLOOKUP($A313,'hk2017'!$A:$H,1)=$A313,VLOOKUP($A313,'hk2017'!$A:$H,8),0)</f>
        <v>0</v>
      </c>
      <c r="G313" s="439">
        <f t="shared" si="105"/>
        <v>0</v>
      </c>
      <c r="H313" s="438">
        <f>IF(VLOOKUP($A313,'hk2016'!$A:$G,1)=$A313,VLOOKUP($A313,'hk2016'!$A:$G,6),0)</f>
        <v>0</v>
      </c>
      <c r="I313" s="438">
        <f>IF(VLOOKUP($A313,'hk2016'!$A:$G,1)=$A313,VLOOKUP($A313,'hk2016'!$A:$G,7),0)</f>
        <v>0</v>
      </c>
      <c r="J313" s="438">
        <f>IF(VLOOKUP($A313,'hk2016'!$A:$H,1)=$A313,VLOOKUP($A313,'hk2016'!$A:$H,8),0)</f>
        <v>0</v>
      </c>
      <c r="K313" s="440">
        <f t="shared" si="106"/>
        <v>0</v>
      </c>
      <c r="L313" s="447"/>
    </row>
    <row r="314" spans="1:255" ht="13.5" outlineLevel="1" thickBot="1" x14ac:dyDescent="0.25">
      <c r="A314" s="420"/>
      <c r="B314" s="416"/>
      <c r="C314" s="416"/>
      <c r="H314" s="464"/>
      <c r="I314" s="464"/>
      <c r="J314" s="464"/>
      <c r="K314" s="466"/>
      <c r="L314" s="447"/>
    </row>
    <row r="315" spans="1:255" ht="12.75" x14ac:dyDescent="0.2">
      <c r="A315" s="479" t="s">
        <v>1234</v>
      </c>
      <c r="B315" s="459"/>
      <c r="C315" s="460" t="s">
        <v>2799</v>
      </c>
      <c r="D315" s="429">
        <f t="shared" ref="D315:K315" si="107">SUM(D316:D325)</f>
        <v>0</v>
      </c>
      <c r="E315" s="429">
        <f t="shared" si="107"/>
        <v>12753.46</v>
      </c>
      <c r="F315" s="429">
        <f t="shared" si="107"/>
        <v>-0.17</v>
      </c>
      <c r="G315" s="430">
        <f t="shared" si="107"/>
        <v>12753.630000000001</v>
      </c>
      <c r="H315" s="429">
        <f t="shared" si="107"/>
        <v>0</v>
      </c>
      <c r="I315" s="429">
        <f t="shared" si="107"/>
        <v>15730.330000000002</v>
      </c>
      <c r="J315" s="429">
        <f t="shared" si="107"/>
        <v>0</v>
      </c>
      <c r="K315" s="431">
        <f t="shared" si="107"/>
        <v>15730.330000000002</v>
      </c>
      <c r="L315" s="447"/>
      <c r="M315" s="481"/>
      <c r="N315" s="482"/>
      <c r="P315" s="483"/>
      <c r="Q315" s="481"/>
      <c r="R315" s="481"/>
      <c r="S315" s="481"/>
      <c r="T315" s="481"/>
      <c r="U315" s="482"/>
      <c r="W315" s="483"/>
      <c r="X315" s="481"/>
      <c r="Y315" s="481"/>
      <c r="Z315" s="481"/>
      <c r="AA315" s="481"/>
      <c r="AB315" s="482"/>
      <c r="AD315" s="483"/>
      <c r="AE315" s="481"/>
      <c r="AF315" s="481"/>
      <c r="AG315" s="481"/>
      <c r="AH315" s="481"/>
      <c r="AI315" s="482"/>
      <c r="AK315" s="483"/>
      <c r="AL315" s="481"/>
      <c r="AM315" s="481"/>
      <c r="AN315" s="481"/>
      <c r="AO315" s="481"/>
      <c r="AP315" s="482"/>
      <c r="AR315" s="483"/>
      <c r="AS315" s="481"/>
      <c r="AT315" s="481"/>
      <c r="AU315" s="481"/>
      <c r="AV315" s="481"/>
      <c r="AW315" s="482"/>
      <c r="AY315" s="483"/>
      <c r="AZ315" s="481"/>
      <c r="BA315" s="481"/>
      <c r="BB315" s="481"/>
      <c r="BC315" s="481"/>
      <c r="BD315" s="482"/>
      <c r="BF315" s="483"/>
      <c r="BG315" s="481"/>
      <c r="BH315" s="481"/>
      <c r="BI315" s="481"/>
      <c r="BJ315" s="481"/>
      <c r="BK315" s="482"/>
      <c r="BM315" s="483"/>
      <c r="BN315" s="481"/>
      <c r="BO315" s="481"/>
      <c r="BP315" s="481"/>
      <c r="BQ315" s="481"/>
      <c r="BR315" s="482"/>
      <c r="BT315" s="483"/>
      <c r="BU315" s="481"/>
      <c r="BV315" s="481"/>
      <c r="BW315" s="481"/>
      <c r="BX315" s="481"/>
      <c r="BY315" s="482"/>
      <c r="CA315" s="483"/>
      <c r="CB315" s="481"/>
      <c r="CC315" s="481"/>
      <c r="CD315" s="481"/>
      <c r="CE315" s="481"/>
      <c r="CF315" s="482"/>
      <c r="CH315" s="483"/>
      <c r="CI315" s="481"/>
      <c r="CJ315" s="481"/>
      <c r="CK315" s="481"/>
      <c r="CL315" s="481"/>
      <c r="CM315" s="482"/>
      <c r="CO315" s="483"/>
      <c r="CP315" s="481"/>
      <c r="CQ315" s="481"/>
      <c r="CR315" s="481"/>
      <c r="CS315" s="481"/>
      <c r="CT315" s="482"/>
      <c r="CV315" s="483"/>
      <c r="CW315" s="481"/>
      <c r="CX315" s="481"/>
      <c r="CY315" s="481"/>
      <c r="CZ315" s="481"/>
      <c r="DA315" s="482"/>
      <c r="DC315" s="483"/>
      <c r="DD315" s="481"/>
      <c r="DE315" s="481"/>
      <c r="DF315" s="481"/>
      <c r="DG315" s="481"/>
      <c r="DH315" s="482"/>
      <c r="DJ315" s="483"/>
      <c r="DK315" s="481"/>
      <c r="DL315" s="481"/>
      <c r="DM315" s="481"/>
      <c r="DN315" s="481"/>
      <c r="DO315" s="482"/>
      <c r="DQ315" s="483"/>
      <c r="DR315" s="481"/>
      <c r="DS315" s="481"/>
      <c r="DT315" s="481"/>
      <c r="DU315" s="481"/>
      <c r="DV315" s="482"/>
      <c r="DX315" s="483"/>
      <c r="DY315" s="481"/>
      <c r="DZ315" s="481"/>
      <c r="EA315" s="481"/>
      <c r="EB315" s="481"/>
      <c r="EC315" s="482"/>
      <c r="EE315" s="483"/>
      <c r="EF315" s="481"/>
      <c r="EG315" s="481"/>
      <c r="EH315" s="481"/>
      <c r="EI315" s="481"/>
      <c r="EJ315" s="482"/>
      <c r="EL315" s="483"/>
      <c r="EM315" s="481"/>
      <c r="EN315" s="481"/>
      <c r="EO315" s="481"/>
      <c r="EP315" s="481"/>
      <c r="EQ315" s="482"/>
      <c r="ES315" s="483"/>
      <c r="ET315" s="481"/>
      <c r="EU315" s="481"/>
      <c r="EV315" s="481"/>
      <c r="EW315" s="481"/>
      <c r="EX315" s="482"/>
      <c r="EZ315" s="483"/>
      <c r="FA315" s="481"/>
      <c r="FB315" s="481"/>
      <c r="FC315" s="481"/>
      <c r="FD315" s="481"/>
      <c r="FE315" s="482"/>
      <c r="FG315" s="483"/>
      <c r="FH315" s="481"/>
      <c r="FI315" s="481"/>
      <c r="FJ315" s="481"/>
      <c r="FK315" s="481"/>
      <c r="FL315" s="482"/>
      <c r="FN315" s="483"/>
      <c r="FO315" s="481"/>
      <c r="FP315" s="481"/>
      <c r="FQ315" s="481"/>
      <c r="FR315" s="481"/>
      <c r="FS315" s="482"/>
      <c r="FU315" s="483"/>
      <c r="FV315" s="481"/>
      <c r="FW315" s="481"/>
      <c r="FX315" s="481"/>
      <c r="FY315" s="481"/>
      <c r="FZ315" s="482"/>
      <c r="GB315" s="483"/>
      <c r="GC315" s="481"/>
      <c r="GD315" s="481"/>
      <c r="GE315" s="481"/>
      <c r="GF315" s="481"/>
      <c r="GG315" s="482"/>
      <c r="GI315" s="483"/>
      <c r="GJ315" s="481"/>
      <c r="GK315" s="481"/>
      <c r="GL315" s="481"/>
      <c r="GM315" s="481"/>
      <c r="GN315" s="482"/>
      <c r="GP315" s="483"/>
      <c r="GQ315" s="481"/>
      <c r="GR315" s="481"/>
      <c r="GS315" s="481"/>
      <c r="GT315" s="481"/>
      <c r="GU315" s="482"/>
      <c r="GW315" s="483"/>
      <c r="GX315" s="481"/>
      <c r="GY315" s="481"/>
      <c r="GZ315" s="481"/>
      <c r="HA315" s="481"/>
      <c r="HB315" s="482"/>
      <c r="HD315" s="483"/>
      <c r="HE315" s="481"/>
      <c r="HF315" s="481"/>
      <c r="HG315" s="481"/>
      <c r="HH315" s="481"/>
      <c r="HI315" s="482"/>
      <c r="HK315" s="483"/>
      <c r="HL315" s="481"/>
      <c r="HM315" s="481"/>
      <c r="HN315" s="481"/>
      <c r="HO315" s="481"/>
      <c r="HP315" s="482"/>
      <c r="HR315" s="483"/>
      <c r="HS315" s="481"/>
      <c r="HT315" s="481"/>
      <c r="HU315" s="481"/>
      <c r="HV315" s="481"/>
      <c r="HW315" s="482"/>
      <c r="HY315" s="483"/>
      <c r="HZ315" s="481"/>
      <c r="IA315" s="481"/>
      <c r="IB315" s="481"/>
      <c r="IC315" s="481"/>
      <c r="ID315" s="482"/>
      <c r="IF315" s="483"/>
      <c r="IG315" s="481"/>
      <c r="IH315" s="481"/>
      <c r="II315" s="481"/>
      <c r="IJ315" s="481"/>
      <c r="IK315" s="482"/>
      <c r="IM315" s="483"/>
      <c r="IN315" s="481"/>
      <c r="IO315" s="481"/>
      <c r="IP315" s="481"/>
      <c r="IQ315" s="481"/>
      <c r="IR315" s="482"/>
      <c r="IT315" s="483"/>
      <c r="IU315" s="481"/>
    </row>
    <row r="316" spans="1:255" ht="12.75" outlineLevel="1" x14ac:dyDescent="0.2">
      <c r="A316" s="420" t="s">
        <v>953</v>
      </c>
      <c r="B316" s="414"/>
      <c r="C316" s="434" t="s">
        <v>2799</v>
      </c>
      <c r="D316" s="438">
        <f>IF(VLOOKUP($A316,'hk2017'!$A:$G,1)=$A316,VLOOKUP($A316,'hk2017'!$A:$G,6),0)</f>
        <v>0</v>
      </c>
      <c r="E316" s="438">
        <f>IF(VLOOKUP($A316,'hk2017'!$A:$G,1)=$A316,VLOOKUP($A316,'hk2017'!$A:$G,7),0)</f>
        <v>0</v>
      </c>
      <c r="F316" s="438">
        <f>IF(VLOOKUP($A316,'hk2017'!$A:$H,1)=$A316,VLOOKUP($A316,'hk2017'!$A:$H,8),0)</f>
        <v>0</v>
      </c>
      <c r="G316" s="439">
        <f t="shared" ref="G316:G325" si="108">SUM(D316+E316-F316)</f>
        <v>0</v>
      </c>
      <c r="H316" s="438">
        <f>IF(VLOOKUP($A316,'hk2016'!$A:$G,1)=$A316,VLOOKUP($A316,'hk2016'!$A:$G,6),0)</f>
        <v>0</v>
      </c>
      <c r="I316" s="438">
        <f>IF(VLOOKUP($A316,'hk2016'!$A:$G,1)=$A316,VLOOKUP($A316,'hk2016'!$A:$G,7),0)</f>
        <v>0</v>
      </c>
      <c r="J316" s="438">
        <f>IF(VLOOKUP($A316,'hk2016'!$A:$H,1)=$A316,VLOOKUP($A316,'hk2016'!$A:$H,8),0)</f>
        <v>0</v>
      </c>
      <c r="K316" s="440">
        <f t="shared" ref="K316:K325" si="109">SUM(H316+I316-J316)</f>
        <v>0</v>
      </c>
      <c r="L316" s="447"/>
      <c r="M316" s="481"/>
      <c r="N316" s="482"/>
      <c r="P316" s="483"/>
      <c r="Q316" s="481"/>
      <c r="R316" s="481"/>
      <c r="S316" s="481"/>
      <c r="T316" s="481"/>
      <c r="U316" s="482"/>
      <c r="W316" s="483"/>
      <c r="X316" s="481"/>
      <c r="Y316" s="481"/>
      <c r="Z316" s="481"/>
      <c r="AA316" s="481"/>
      <c r="AB316" s="482"/>
      <c r="AD316" s="483"/>
      <c r="AE316" s="481"/>
      <c r="AF316" s="481"/>
      <c r="AG316" s="481"/>
      <c r="AH316" s="481"/>
      <c r="AI316" s="482"/>
      <c r="AK316" s="483"/>
      <c r="AL316" s="481"/>
      <c r="AM316" s="481"/>
      <c r="AN316" s="481"/>
      <c r="AO316" s="481"/>
      <c r="AP316" s="482"/>
      <c r="AR316" s="483"/>
      <c r="AS316" s="481"/>
      <c r="AT316" s="481"/>
      <c r="AU316" s="481"/>
      <c r="AV316" s="481"/>
      <c r="AW316" s="482"/>
      <c r="AY316" s="483"/>
      <c r="AZ316" s="481"/>
      <c r="BA316" s="481"/>
      <c r="BB316" s="481"/>
      <c r="BC316" s="481"/>
      <c r="BD316" s="482"/>
      <c r="BF316" s="483"/>
      <c r="BG316" s="481"/>
      <c r="BH316" s="481"/>
      <c r="BI316" s="481"/>
      <c r="BJ316" s="481"/>
      <c r="BK316" s="482"/>
      <c r="BM316" s="483"/>
      <c r="BN316" s="481"/>
      <c r="BO316" s="481"/>
      <c r="BP316" s="481"/>
      <c r="BQ316" s="481"/>
      <c r="BR316" s="482"/>
      <c r="BT316" s="483"/>
      <c r="BU316" s="481"/>
      <c r="BV316" s="481"/>
      <c r="BW316" s="481"/>
      <c r="BX316" s="481"/>
      <c r="BY316" s="482"/>
      <c r="CA316" s="483"/>
      <c r="CB316" s="481"/>
      <c r="CC316" s="481"/>
      <c r="CD316" s="481"/>
      <c r="CE316" s="481"/>
      <c r="CF316" s="482"/>
      <c r="CH316" s="483"/>
      <c r="CI316" s="481"/>
      <c r="CJ316" s="481"/>
      <c r="CK316" s="481"/>
      <c r="CL316" s="481"/>
      <c r="CM316" s="482"/>
      <c r="CO316" s="483"/>
      <c r="CP316" s="481"/>
      <c r="CQ316" s="481"/>
      <c r="CR316" s="481"/>
      <c r="CS316" s="481"/>
      <c r="CT316" s="482"/>
      <c r="CV316" s="483"/>
      <c r="CW316" s="481"/>
      <c r="CX316" s="481"/>
      <c r="CY316" s="481"/>
      <c r="CZ316" s="481"/>
      <c r="DA316" s="482"/>
      <c r="DC316" s="483"/>
      <c r="DD316" s="481"/>
      <c r="DE316" s="481"/>
      <c r="DF316" s="481"/>
      <c r="DG316" s="481"/>
      <c r="DH316" s="482"/>
      <c r="DJ316" s="483"/>
      <c r="DK316" s="481"/>
      <c r="DL316" s="481"/>
      <c r="DM316" s="481"/>
      <c r="DN316" s="481"/>
      <c r="DO316" s="482"/>
      <c r="DQ316" s="483"/>
      <c r="DR316" s="481"/>
      <c r="DS316" s="481"/>
      <c r="DT316" s="481"/>
      <c r="DU316" s="481"/>
      <c r="DV316" s="482"/>
      <c r="DX316" s="483"/>
      <c r="DY316" s="481"/>
      <c r="DZ316" s="481"/>
      <c r="EA316" s="481"/>
      <c r="EB316" s="481"/>
      <c r="EC316" s="482"/>
      <c r="EE316" s="483"/>
      <c r="EF316" s="481"/>
      <c r="EG316" s="481"/>
      <c r="EH316" s="481"/>
      <c r="EI316" s="481"/>
      <c r="EJ316" s="482"/>
      <c r="EL316" s="483"/>
      <c r="EM316" s="481"/>
      <c r="EN316" s="481"/>
      <c r="EO316" s="481"/>
      <c r="EP316" s="481"/>
      <c r="EQ316" s="482"/>
      <c r="ES316" s="483"/>
      <c r="ET316" s="481"/>
      <c r="EU316" s="481"/>
      <c r="EV316" s="481"/>
      <c r="EW316" s="481"/>
      <c r="EX316" s="482"/>
      <c r="EZ316" s="483"/>
      <c r="FA316" s="481"/>
      <c r="FB316" s="481"/>
      <c r="FC316" s="481"/>
      <c r="FD316" s="481"/>
      <c r="FE316" s="482"/>
      <c r="FG316" s="483"/>
      <c r="FH316" s="481"/>
      <c r="FI316" s="481"/>
      <c r="FJ316" s="481"/>
      <c r="FK316" s="481"/>
      <c r="FL316" s="482"/>
      <c r="FN316" s="483"/>
      <c r="FO316" s="481"/>
      <c r="FP316" s="481"/>
      <c r="FQ316" s="481"/>
      <c r="FR316" s="481"/>
      <c r="FS316" s="482"/>
      <c r="FU316" s="483"/>
      <c r="FV316" s="481"/>
      <c r="FW316" s="481"/>
      <c r="FX316" s="481"/>
      <c r="FY316" s="481"/>
      <c r="FZ316" s="482"/>
      <c r="GB316" s="483"/>
      <c r="GC316" s="481"/>
      <c r="GD316" s="481"/>
      <c r="GE316" s="481"/>
      <c r="GF316" s="481"/>
      <c r="GG316" s="482"/>
      <c r="GI316" s="483"/>
      <c r="GJ316" s="481"/>
      <c r="GK316" s="481"/>
      <c r="GL316" s="481"/>
      <c r="GM316" s="481"/>
      <c r="GN316" s="482"/>
      <c r="GP316" s="483"/>
      <c r="GQ316" s="481"/>
      <c r="GR316" s="481"/>
      <c r="GS316" s="481"/>
      <c r="GT316" s="481"/>
      <c r="GU316" s="482"/>
      <c r="GW316" s="483"/>
      <c r="GX316" s="481"/>
      <c r="GY316" s="481"/>
      <c r="GZ316" s="481"/>
      <c r="HA316" s="481"/>
      <c r="HB316" s="482"/>
      <c r="HD316" s="483"/>
      <c r="HE316" s="481"/>
      <c r="HF316" s="481"/>
      <c r="HG316" s="481"/>
      <c r="HH316" s="481"/>
      <c r="HI316" s="482"/>
      <c r="HK316" s="483"/>
      <c r="HL316" s="481"/>
      <c r="HM316" s="481"/>
      <c r="HN316" s="481"/>
      <c r="HO316" s="481"/>
      <c r="HP316" s="482"/>
      <c r="HR316" s="483"/>
      <c r="HS316" s="481"/>
      <c r="HT316" s="481"/>
      <c r="HU316" s="481"/>
      <c r="HV316" s="481"/>
      <c r="HW316" s="482"/>
      <c r="HY316" s="483"/>
      <c r="HZ316" s="481"/>
      <c r="IA316" s="481"/>
      <c r="IB316" s="481"/>
      <c r="IC316" s="481"/>
      <c r="ID316" s="482"/>
      <c r="IF316" s="483"/>
      <c r="IG316" s="481"/>
      <c r="IH316" s="481"/>
      <c r="II316" s="481"/>
      <c r="IJ316" s="481"/>
      <c r="IK316" s="482"/>
      <c r="IM316" s="483"/>
      <c r="IN316" s="481"/>
      <c r="IO316" s="481"/>
      <c r="IP316" s="481"/>
      <c r="IQ316" s="481"/>
      <c r="IR316" s="482"/>
      <c r="IT316" s="483"/>
      <c r="IU316" s="481"/>
    </row>
    <row r="317" spans="1:255" ht="12.75" outlineLevel="1" x14ac:dyDescent="0.2">
      <c r="A317" s="420" t="str">
        <f t="shared" ref="A317:A325" si="110">LEFT(B317,3)</f>
        <v>561</v>
      </c>
      <c r="B317" s="416" t="s">
        <v>2800</v>
      </c>
      <c r="C317" s="416" t="s">
        <v>2801</v>
      </c>
      <c r="D317" s="438">
        <f>IF(VLOOKUP($A317,'hk2017'!$A:$G,1)=$A317,VLOOKUP($A317,'hk2017'!$A:$G,6),0)</f>
        <v>0</v>
      </c>
      <c r="E317" s="438">
        <f>IF(VLOOKUP($A317,'hk2017'!$A:$G,1)=$A317,VLOOKUP($A317,'hk2017'!$A:$G,7),0)</f>
        <v>0</v>
      </c>
      <c r="F317" s="438">
        <f>IF(VLOOKUP($A317,'hk2017'!$A:$H,1)=$A317,VLOOKUP($A317,'hk2017'!$A:$H,8),0)</f>
        <v>0</v>
      </c>
      <c r="G317" s="439">
        <f t="shared" si="108"/>
        <v>0</v>
      </c>
      <c r="H317" s="438">
        <f>IF(VLOOKUP($A317,'hk2016'!$A:$G,1)=$A317,VLOOKUP($A317,'hk2016'!$A:$G,6),0)</f>
        <v>0</v>
      </c>
      <c r="I317" s="438">
        <f>IF(VLOOKUP($A317,'hk2016'!$A:$G,1)=$A317,VLOOKUP($A317,'hk2016'!$A:$G,7),0)</f>
        <v>0</v>
      </c>
      <c r="J317" s="438">
        <f>IF(VLOOKUP($A317,'hk2016'!$A:$H,1)=$A317,VLOOKUP($A317,'hk2016'!$A:$H,8),0)</f>
        <v>0</v>
      </c>
      <c r="K317" s="440">
        <f t="shared" si="109"/>
        <v>0</v>
      </c>
      <c r="L317" s="447"/>
    </row>
    <row r="318" spans="1:255" ht="12.75" outlineLevel="1" x14ac:dyDescent="0.2">
      <c r="A318" s="420" t="str">
        <f t="shared" si="110"/>
        <v>562</v>
      </c>
      <c r="B318" s="416" t="s">
        <v>2802</v>
      </c>
      <c r="C318" s="416" t="s">
        <v>2803</v>
      </c>
      <c r="D318" s="438">
        <f>IF(VLOOKUP($A318,'hk2017'!$A:$G,1)=$A318,VLOOKUP($A318,'hk2017'!$A:$G,6),0)</f>
        <v>0</v>
      </c>
      <c r="E318" s="438">
        <f>IF(VLOOKUP($A318,'hk2017'!$A:$G,1)=$A318,VLOOKUP($A318,'hk2017'!$A:$G,7),0)</f>
        <v>7111.34</v>
      </c>
      <c r="F318" s="438">
        <f>IF(VLOOKUP($A318,'hk2017'!$A:$H,1)=$A318,VLOOKUP($A318,'hk2017'!$A:$H,8),0)</f>
        <v>0</v>
      </c>
      <c r="G318" s="439">
        <f t="shared" si="108"/>
        <v>7111.34</v>
      </c>
      <c r="H318" s="438">
        <f>IF(VLOOKUP($A318,'hk2016'!$A:$G,1)=$A318,VLOOKUP($A318,'hk2016'!$A:$G,6),0)</f>
        <v>0</v>
      </c>
      <c r="I318" s="438">
        <f>IF(VLOOKUP($A318,'hk2016'!$A:$G,1)=$A318,VLOOKUP($A318,'hk2016'!$A:$G,7),0)</f>
        <v>11384.45</v>
      </c>
      <c r="J318" s="438">
        <f>IF(VLOOKUP($A318,'hk2016'!$A:$H,1)=$A318,VLOOKUP($A318,'hk2016'!$A:$H,8),0)</f>
        <v>0</v>
      </c>
      <c r="K318" s="440">
        <f t="shared" si="109"/>
        <v>11384.45</v>
      </c>
      <c r="L318" s="447"/>
    </row>
    <row r="319" spans="1:255" ht="12.75" outlineLevel="1" x14ac:dyDescent="0.2">
      <c r="A319" s="420" t="str">
        <f t="shared" si="110"/>
        <v>563</v>
      </c>
      <c r="B319" s="416" t="s">
        <v>2804</v>
      </c>
      <c r="C319" s="416" t="s">
        <v>2805</v>
      </c>
      <c r="D319" s="438">
        <f>IF(VLOOKUP($A319,'hk2017'!$A:$G,1)=$A319,VLOOKUP($A319,'hk2017'!$A:$G,6),0)</f>
        <v>0</v>
      </c>
      <c r="E319" s="438">
        <f>IF(VLOOKUP($A319,'hk2017'!$A:$G,1)=$A319,VLOOKUP($A319,'hk2017'!$A:$G,7),0)</f>
        <v>0</v>
      </c>
      <c r="F319" s="438">
        <f>IF(VLOOKUP($A319,'hk2017'!$A:$H,1)=$A319,VLOOKUP($A319,'hk2017'!$A:$H,8),0)</f>
        <v>0</v>
      </c>
      <c r="G319" s="439">
        <f t="shared" si="108"/>
        <v>0</v>
      </c>
      <c r="H319" s="438">
        <f>IF(VLOOKUP($A319,'hk2016'!$A:$G,1)=$A319,VLOOKUP($A319,'hk2016'!$A:$G,6),0)</f>
        <v>0</v>
      </c>
      <c r="I319" s="438">
        <f>IF(VLOOKUP($A319,'hk2016'!$A:$G,1)=$A319,VLOOKUP($A319,'hk2016'!$A:$G,7),0)</f>
        <v>0</v>
      </c>
      <c r="J319" s="438">
        <f>IF(VLOOKUP($A319,'hk2016'!$A:$H,1)=$A319,VLOOKUP($A319,'hk2016'!$A:$H,8),0)</f>
        <v>0</v>
      </c>
      <c r="K319" s="440">
        <f t="shared" si="109"/>
        <v>0</v>
      </c>
      <c r="L319" s="447"/>
    </row>
    <row r="320" spans="1:255" ht="12.75" outlineLevel="1" x14ac:dyDescent="0.2">
      <c r="A320" s="420" t="str">
        <f t="shared" si="110"/>
        <v>564</v>
      </c>
      <c r="B320" s="416" t="s">
        <v>2806</v>
      </c>
      <c r="C320" s="416" t="s">
        <v>2807</v>
      </c>
      <c r="D320" s="438">
        <f>IF(VLOOKUP($A320,'hk2017'!$A:$G,1)=$A320,VLOOKUP($A320,'hk2017'!$A:$G,6),0)</f>
        <v>0</v>
      </c>
      <c r="E320" s="438">
        <f>IF(VLOOKUP($A320,'hk2017'!$A:$G,1)=$A320,VLOOKUP($A320,'hk2017'!$A:$G,7),0)</f>
        <v>0</v>
      </c>
      <c r="F320" s="438">
        <f>IF(VLOOKUP($A320,'hk2017'!$A:$H,1)=$A320,VLOOKUP($A320,'hk2017'!$A:$H,8),0)</f>
        <v>0</v>
      </c>
      <c r="G320" s="439">
        <f t="shared" si="108"/>
        <v>0</v>
      </c>
      <c r="H320" s="438">
        <f>IF(VLOOKUP($A320,'hk2016'!$A:$G,1)=$A320,VLOOKUP($A320,'hk2016'!$A:$G,6),0)</f>
        <v>0</v>
      </c>
      <c r="I320" s="438">
        <f>IF(VLOOKUP($A320,'hk2016'!$A:$G,1)=$A320,VLOOKUP($A320,'hk2016'!$A:$G,7),0)</f>
        <v>0</v>
      </c>
      <c r="J320" s="438">
        <f>IF(VLOOKUP($A320,'hk2016'!$A:$H,1)=$A320,VLOOKUP($A320,'hk2016'!$A:$H,8),0)</f>
        <v>0</v>
      </c>
      <c r="K320" s="440">
        <f t="shared" si="109"/>
        <v>0</v>
      </c>
      <c r="L320" s="447"/>
    </row>
    <row r="321" spans="1:255" ht="12.75" outlineLevel="1" x14ac:dyDescent="0.2">
      <c r="A321" s="412" t="s">
        <v>971</v>
      </c>
      <c r="B321" s="416"/>
      <c r="C321" s="416"/>
      <c r="D321" s="438">
        <f>IF(VLOOKUP($A321,'hk2017'!$A:$G,1)=$A321,VLOOKUP($A321,'hk2017'!$A:$G,6),0)</f>
        <v>0</v>
      </c>
      <c r="E321" s="438">
        <f>IF(VLOOKUP($A321,'hk2017'!$A:$G,1)=$A321,VLOOKUP($A321,'hk2017'!$A:$G,7),0)</f>
        <v>0</v>
      </c>
      <c r="F321" s="438">
        <f>IF(VLOOKUP($A321,'hk2017'!$A:$H,1)=$A321,VLOOKUP($A321,'hk2017'!$A:$H,8),0)</f>
        <v>0</v>
      </c>
      <c r="G321" s="439">
        <f t="shared" si="108"/>
        <v>0</v>
      </c>
      <c r="H321" s="438">
        <f>IF(VLOOKUP($A321,'hk2016'!$A:$G,1)=$A321,VLOOKUP($A321,'hk2016'!$A:$G,6),0)</f>
        <v>0</v>
      </c>
      <c r="I321" s="438">
        <f>IF(VLOOKUP($A321,'hk2016'!$A:$G,1)=$A321,VLOOKUP($A321,'hk2016'!$A:$G,7),0)</f>
        <v>0</v>
      </c>
      <c r="J321" s="438">
        <f>IF(VLOOKUP($A321,'hk2016'!$A:$H,1)=$A321,VLOOKUP($A321,'hk2016'!$A:$H,8),0)</f>
        <v>0</v>
      </c>
      <c r="K321" s="440">
        <f t="shared" si="109"/>
        <v>0</v>
      </c>
      <c r="L321" s="447"/>
    </row>
    <row r="322" spans="1:255" ht="12.75" outlineLevel="1" x14ac:dyDescent="0.2">
      <c r="A322" s="420" t="str">
        <f t="shared" si="110"/>
        <v>566</v>
      </c>
      <c r="B322" s="416" t="s">
        <v>2808</v>
      </c>
      <c r="C322" s="416" t="s">
        <v>2809</v>
      </c>
      <c r="D322" s="438">
        <f>IF(VLOOKUP($A322,'hk2017'!$A:$G,1)=$A322,VLOOKUP($A322,'hk2017'!$A:$G,6),0)</f>
        <v>0</v>
      </c>
      <c r="E322" s="438">
        <f>IF(VLOOKUP($A322,'hk2017'!$A:$G,1)=$A322,VLOOKUP($A322,'hk2017'!$A:$G,7),0)</f>
        <v>0</v>
      </c>
      <c r="F322" s="438">
        <f>IF(VLOOKUP($A322,'hk2017'!$A:$H,1)=$A322,VLOOKUP($A322,'hk2017'!$A:$H,8),0)</f>
        <v>0</v>
      </c>
      <c r="G322" s="439">
        <f t="shared" si="108"/>
        <v>0</v>
      </c>
      <c r="H322" s="438">
        <f>IF(VLOOKUP($A322,'hk2016'!$A:$G,1)=$A322,VLOOKUP($A322,'hk2016'!$A:$G,6),0)</f>
        <v>0</v>
      </c>
      <c r="I322" s="438">
        <f>IF(VLOOKUP($A322,'hk2016'!$A:$G,1)=$A322,VLOOKUP($A322,'hk2016'!$A:$G,7),0)</f>
        <v>0</v>
      </c>
      <c r="J322" s="438">
        <f>IF(VLOOKUP($A322,'hk2016'!$A:$H,1)=$A322,VLOOKUP($A322,'hk2016'!$A:$H,8),0)</f>
        <v>0</v>
      </c>
      <c r="K322" s="440">
        <f t="shared" si="109"/>
        <v>0</v>
      </c>
      <c r="L322" s="447"/>
    </row>
    <row r="323" spans="1:255" ht="12.75" outlineLevel="1" x14ac:dyDescent="0.2">
      <c r="A323" s="420" t="str">
        <f t="shared" si="110"/>
        <v>567</v>
      </c>
      <c r="B323" s="416" t="s">
        <v>2810</v>
      </c>
      <c r="C323" s="416" t="s">
        <v>2811</v>
      </c>
      <c r="D323" s="438">
        <f>IF(VLOOKUP($A323,'hk2017'!$A:$G,1)=$A323,VLOOKUP($A323,'hk2017'!$A:$G,6),0)</f>
        <v>0</v>
      </c>
      <c r="E323" s="438">
        <f>IF(VLOOKUP($A323,'hk2017'!$A:$G,1)=$A323,VLOOKUP($A323,'hk2017'!$A:$G,7),0)</f>
        <v>0</v>
      </c>
      <c r="F323" s="438">
        <f>IF(VLOOKUP($A323,'hk2017'!$A:$H,1)=$A323,VLOOKUP($A323,'hk2017'!$A:$H,8),0)</f>
        <v>0</v>
      </c>
      <c r="G323" s="439">
        <f t="shared" si="108"/>
        <v>0</v>
      </c>
      <c r="H323" s="438">
        <f>IF(VLOOKUP($A323,'hk2016'!$A:$G,1)=$A323,VLOOKUP($A323,'hk2016'!$A:$G,6),0)</f>
        <v>0</v>
      </c>
      <c r="I323" s="438">
        <f>IF(VLOOKUP($A323,'hk2016'!$A:$G,1)=$A323,VLOOKUP($A323,'hk2016'!$A:$G,7),0)</f>
        <v>0</v>
      </c>
      <c r="J323" s="438">
        <f>IF(VLOOKUP($A323,'hk2016'!$A:$H,1)=$A323,VLOOKUP($A323,'hk2016'!$A:$H,8),0)</f>
        <v>0</v>
      </c>
      <c r="K323" s="440">
        <f t="shared" si="109"/>
        <v>0</v>
      </c>
      <c r="L323" s="447"/>
    </row>
    <row r="324" spans="1:255" ht="12.75" outlineLevel="1" x14ac:dyDescent="0.2">
      <c r="A324" s="420" t="str">
        <f t="shared" si="110"/>
        <v>568</v>
      </c>
      <c r="B324" s="416" t="s">
        <v>2812</v>
      </c>
      <c r="C324" s="416" t="s">
        <v>2813</v>
      </c>
      <c r="D324" s="438">
        <f>IF(VLOOKUP($A324,'hk2017'!$A:$G,1)=$A324,VLOOKUP($A324,'hk2017'!$A:$G,6),0)</f>
        <v>0</v>
      </c>
      <c r="E324" s="438">
        <f>IF(VLOOKUP($A324,'hk2017'!$A:$G,1)=$A324,VLOOKUP($A324,'hk2017'!$A:$G,7),0)</f>
        <v>5642.12</v>
      </c>
      <c r="F324" s="438">
        <f>IF(VLOOKUP($A324,'hk2017'!$A:$H,1)=$A324,VLOOKUP($A324,'hk2017'!$A:$H,8),0)</f>
        <v>-0.17</v>
      </c>
      <c r="G324" s="439">
        <f t="shared" si="108"/>
        <v>5642.29</v>
      </c>
      <c r="H324" s="438">
        <f>IF(VLOOKUP($A324,'hk2016'!$A:$G,1)=$A324,VLOOKUP($A324,'hk2016'!$A:$G,6),0)</f>
        <v>0</v>
      </c>
      <c r="I324" s="438">
        <f>IF(VLOOKUP($A324,'hk2016'!$A:$G,1)=$A324,VLOOKUP($A324,'hk2016'!$A:$G,7),0)</f>
        <v>4345.88</v>
      </c>
      <c r="J324" s="438">
        <f>IF(VLOOKUP($A324,'hk2016'!$A:$H,1)=$A324,VLOOKUP($A324,'hk2016'!$A:$H,8),0)</f>
        <v>0</v>
      </c>
      <c r="K324" s="440">
        <f t="shared" si="109"/>
        <v>4345.88</v>
      </c>
      <c r="L324" s="447"/>
    </row>
    <row r="325" spans="1:255" ht="12.75" outlineLevel="1" x14ac:dyDescent="0.2">
      <c r="A325" s="420" t="str">
        <f t="shared" si="110"/>
        <v>569</v>
      </c>
      <c r="B325" s="416" t="s">
        <v>2814</v>
      </c>
      <c r="C325" s="416" t="s">
        <v>2815</v>
      </c>
      <c r="D325" s="438">
        <f>IF(VLOOKUP($A325,'hk2017'!$A:$G,1)=$A325,VLOOKUP($A325,'hk2017'!$A:$G,6),0)</f>
        <v>0</v>
      </c>
      <c r="E325" s="438">
        <f>IF(VLOOKUP($A325,'hk2017'!$A:$G,1)=$A325,VLOOKUP($A325,'hk2017'!$A:$G,7),0)</f>
        <v>0</v>
      </c>
      <c r="F325" s="438">
        <f>IF(VLOOKUP($A325,'hk2017'!$A:$H,1)=$A325,VLOOKUP($A325,'hk2017'!$A:$H,8),0)</f>
        <v>0</v>
      </c>
      <c r="G325" s="439">
        <f t="shared" si="108"/>
        <v>0</v>
      </c>
      <c r="H325" s="438">
        <f>IF(VLOOKUP($A325,'hk2016'!$A:$G,1)=$A325,VLOOKUP($A325,'hk2016'!$A:$G,6),0)</f>
        <v>0</v>
      </c>
      <c r="I325" s="438">
        <f>IF(VLOOKUP($A325,'hk2016'!$A:$G,1)=$A325,VLOOKUP($A325,'hk2016'!$A:$G,7),0)</f>
        <v>0</v>
      </c>
      <c r="J325" s="438">
        <f>IF(VLOOKUP($A325,'hk2016'!$A:$H,1)=$A325,VLOOKUP($A325,'hk2016'!$A:$H,8),0)</f>
        <v>0</v>
      </c>
      <c r="K325" s="440">
        <f t="shared" si="109"/>
        <v>0</v>
      </c>
      <c r="L325" s="447"/>
    </row>
    <row r="326" spans="1:255" ht="13.5" outlineLevel="1" thickBot="1" x14ac:dyDescent="0.25">
      <c r="A326" s="420"/>
      <c r="B326" s="416"/>
      <c r="C326" s="416"/>
      <c r="H326" s="464"/>
      <c r="I326" s="464"/>
      <c r="J326" s="464"/>
      <c r="K326" s="466"/>
      <c r="L326" s="447"/>
    </row>
    <row r="327" spans="1:255" ht="12.75" x14ac:dyDescent="0.2">
      <c r="A327" s="479" t="s">
        <v>1235</v>
      </c>
      <c r="B327" s="459"/>
      <c r="C327" s="460" t="s">
        <v>2816</v>
      </c>
      <c r="D327" s="429">
        <f t="shared" ref="D327:K327" si="111">SUM(D328:D329)</f>
        <v>0</v>
      </c>
      <c r="E327" s="429">
        <f t="shared" si="111"/>
        <v>0</v>
      </c>
      <c r="F327" s="429">
        <f t="shared" si="111"/>
        <v>0</v>
      </c>
      <c r="G327" s="430">
        <f t="shared" si="111"/>
        <v>0</v>
      </c>
      <c r="H327" s="429">
        <f t="shared" si="111"/>
        <v>0</v>
      </c>
      <c r="I327" s="429">
        <f t="shared" si="111"/>
        <v>0</v>
      </c>
      <c r="J327" s="429">
        <f t="shared" si="111"/>
        <v>0</v>
      </c>
      <c r="K327" s="431">
        <f t="shared" si="111"/>
        <v>0</v>
      </c>
      <c r="L327" s="447"/>
      <c r="M327" s="481"/>
      <c r="N327" s="482"/>
      <c r="P327" s="483"/>
      <c r="Q327" s="481"/>
      <c r="R327" s="481"/>
      <c r="S327" s="481"/>
      <c r="T327" s="481"/>
      <c r="U327" s="482"/>
      <c r="W327" s="483"/>
      <c r="X327" s="481"/>
      <c r="Y327" s="481"/>
      <c r="Z327" s="481"/>
      <c r="AA327" s="481"/>
      <c r="AB327" s="482"/>
      <c r="AD327" s="483"/>
      <c r="AE327" s="481"/>
      <c r="AF327" s="481"/>
      <c r="AG327" s="481"/>
      <c r="AH327" s="481"/>
      <c r="AI327" s="482"/>
      <c r="AK327" s="483"/>
      <c r="AL327" s="481"/>
      <c r="AM327" s="481"/>
      <c r="AN327" s="481"/>
      <c r="AO327" s="481"/>
      <c r="AP327" s="482"/>
      <c r="AR327" s="483"/>
      <c r="AS327" s="481"/>
      <c r="AT327" s="481"/>
      <c r="AU327" s="481"/>
      <c r="AV327" s="481"/>
      <c r="AW327" s="482"/>
      <c r="AY327" s="483"/>
      <c r="AZ327" s="481"/>
      <c r="BA327" s="481"/>
      <c r="BB327" s="481"/>
      <c r="BC327" s="481"/>
      <c r="BD327" s="482"/>
      <c r="BF327" s="483"/>
      <c r="BG327" s="481"/>
      <c r="BH327" s="481"/>
      <c r="BI327" s="481"/>
      <c r="BJ327" s="481"/>
      <c r="BK327" s="482"/>
      <c r="BM327" s="483"/>
      <c r="BN327" s="481"/>
      <c r="BO327" s="481"/>
      <c r="BP327" s="481"/>
      <c r="BQ327" s="481"/>
      <c r="BR327" s="482"/>
      <c r="BT327" s="483"/>
      <c r="BU327" s="481"/>
      <c r="BV327" s="481"/>
      <c r="BW327" s="481"/>
      <c r="BX327" s="481"/>
      <c r="BY327" s="482"/>
      <c r="CA327" s="483"/>
      <c r="CB327" s="481"/>
      <c r="CC327" s="481"/>
      <c r="CD327" s="481"/>
      <c r="CE327" s="481"/>
      <c r="CF327" s="482"/>
      <c r="CH327" s="483"/>
      <c r="CI327" s="481"/>
      <c r="CJ327" s="481"/>
      <c r="CK327" s="481"/>
      <c r="CL327" s="481"/>
      <c r="CM327" s="482"/>
      <c r="CO327" s="483"/>
      <c r="CP327" s="481"/>
      <c r="CQ327" s="481"/>
      <c r="CR327" s="481"/>
      <c r="CS327" s="481"/>
      <c r="CT327" s="482"/>
      <c r="CV327" s="483"/>
      <c r="CW327" s="481"/>
      <c r="CX327" s="481"/>
      <c r="CY327" s="481"/>
      <c r="CZ327" s="481"/>
      <c r="DA327" s="482"/>
      <c r="DC327" s="483"/>
      <c r="DD327" s="481"/>
      <c r="DE327" s="481"/>
      <c r="DF327" s="481"/>
      <c r="DG327" s="481"/>
      <c r="DH327" s="482"/>
      <c r="DJ327" s="483"/>
      <c r="DK327" s="481"/>
      <c r="DL327" s="481"/>
      <c r="DM327" s="481"/>
      <c r="DN327" s="481"/>
      <c r="DO327" s="482"/>
      <c r="DQ327" s="483"/>
      <c r="DR327" s="481"/>
      <c r="DS327" s="481"/>
      <c r="DT327" s="481"/>
      <c r="DU327" s="481"/>
      <c r="DV327" s="482"/>
      <c r="DX327" s="483"/>
      <c r="DY327" s="481"/>
      <c r="DZ327" s="481"/>
      <c r="EA327" s="481"/>
      <c r="EB327" s="481"/>
      <c r="EC327" s="482"/>
      <c r="EE327" s="483"/>
      <c r="EF327" s="481"/>
      <c r="EG327" s="481"/>
      <c r="EH327" s="481"/>
      <c r="EI327" s="481"/>
      <c r="EJ327" s="482"/>
      <c r="EL327" s="483"/>
      <c r="EM327" s="481"/>
      <c r="EN327" s="481"/>
      <c r="EO327" s="481"/>
      <c r="EP327" s="481"/>
      <c r="EQ327" s="482"/>
      <c r="ES327" s="483"/>
      <c r="ET327" s="481"/>
      <c r="EU327" s="481"/>
      <c r="EV327" s="481"/>
      <c r="EW327" s="481"/>
      <c r="EX327" s="482"/>
      <c r="EZ327" s="483"/>
      <c r="FA327" s="481"/>
      <c r="FB327" s="481"/>
      <c r="FC327" s="481"/>
      <c r="FD327" s="481"/>
      <c r="FE327" s="482"/>
      <c r="FG327" s="483"/>
      <c r="FH327" s="481"/>
      <c r="FI327" s="481"/>
      <c r="FJ327" s="481"/>
      <c r="FK327" s="481"/>
      <c r="FL327" s="482"/>
      <c r="FN327" s="483"/>
      <c r="FO327" s="481"/>
      <c r="FP327" s="481"/>
      <c r="FQ327" s="481"/>
      <c r="FR327" s="481"/>
      <c r="FS327" s="482"/>
      <c r="FU327" s="483"/>
      <c r="FV327" s="481"/>
      <c r="FW327" s="481"/>
      <c r="FX327" s="481"/>
      <c r="FY327" s="481"/>
      <c r="FZ327" s="482"/>
      <c r="GB327" s="483"/>
      <c r="GC327" s="481"/>
      <c r="GD327" s="481"/>
      <c r="GE327" s="481"/>
      <c r="GF327" s="481"/>
      <c r="GG327" s="482"/>
      <c r="GI327" s="483"/>
      <c r="GJ327" s="481"/>
      <c r="GK327" s="481"/>
      <c r="GL327" s="481"/>
      <c r="GM327" s="481"/>
      <c r="GN327" s="482"/>
      <c r="GP327" s="483"/>
      <c r="GQ327" s="481"/>
      <c r="GR327" s="481"/>
      <c r="GS327" s="481"/>
      <c r="GT327" s="481"/>
      <c r="GU327" s="482"/>
      <c r="GW327" s="483"/>
      <c r="GX327" s="481"/>
      <c r="GY327" s="481"/>
      <c r="GZ327" s="481"/>
      <c r="HA327" s="481"/>
      <c r="HB327" s="482"/>
      <c r="HD327" s="483"/>
      <c r="HE327" s="481"/>
      <c r="HF327" s="481"/>
      <c r="HG327" s="481"/>
      <c r="HH327" s="481"/>
      <c r="HI327" s="482"/>
      <c r="HK327" s="483"/>
      <c r="HL327" s="481"/>
      <c r="HM327" s="481"/>
      <c r="HN327" s="481"/>
      <c r="HO327" s="481"/>
      <c r="HP327" s="482"/>
      <c r="HR327" s="483"/>
      <c r="HS327" s="481"/>
      <c r="HT327" s="481"/>
      <c r="HU327" s="481"/>
      <c r="HV327" s="481"/>
      <c r="HW327" s="482"/>
      <c r="HY327" s="483"/>
      <c r="HZ327" s="481"/>
      <c r="IA327" s="481"/>
      <c r="IB327" s="481"/>
      <c r="IC327" s="481"/>
      <c r="ID327" s="482"/>
      <c r="IF327" s="483"/>
      <c r="IG327" s="481"/>
      <c r="IH327" s="481"/>
      <c r="II327" s="481"/>
      <c r="IJ327" s="481"/>
      <c r="IK327" s="482"/>
      <c r="IM327" s="483"/>
      <c r="IN327" s="481"/>
      <c r="IO327" s="481"/>
      <c r="IP327" s="481"/>
      <c r="IQ327" s="481"/>
      <c r="IR327" s="482"/>
      <c r="IT327" s="483"/>
      <c r="IU327" s="481"/>
    </row>
    <row r="328" spans="1:255" ht="12.75" outlineLevel="1" x14ac:dyDescent="0.2">
      <c r="A328" s="420" t="str">
        <f>LEFT(B328,3)</f>
        <v>574</v>
      </c>
      <c r="B328" s="416" t="s">
        <v>2817</v>
      </c>
      <c r="C328" s="416" t="s">
        <v>2818</v>
      </c>
      <c r="D328" s="438">
        <f>IF(VLOOKUP($A328,'hk2017'!$A:$G,1)=$A328,VLOOKUP($A328,'hk2017'!$A:$G,6),0)</f>
        <v>0</v>
      </c>
      <c r="E328" s="438">
        <f>IF(VLOOKUP($A328,'hk2017'!$A:$G,1)=$A328,VLOOKUP($A328,'hk2017'!$A:$G,7),0)</f>
        <v>0</v>
      </c>
      <c r="F328" s="438">
        <f>IF(VLOOKUP($A328,'hk2017'!$A:$H,1)=$A328,VLOOKUP($A328,'hk2017'!$A:$H,8),0)</f>
        <v>0</v>
      </c>
      <c r="G328" s="439">
        <f>SUM(D328+E328-F328)</f>
        <v>0</v>
      </c>
      <c r="H328" s="438">
        <f>IF(VLOOKUP($A328,'hk2016'!$A:$G,1)=$A328,VLOOKUP($A328,'hk2016'!$A:$G,6),0)</f>
        <v>0</v>
      </c>
      <c r="I328" s="438">
        <f>IF(VLOOKUP($A328,'hk2016'!$A:$G,1)=$A328,VLOOKUP($A328,'hk2016'!$A:$G,7),0)</f>
        <v>0</v>
      </c>
      <c r="J328" s="438">
        <f>IF(VLOOKUP($A328,'hk2016'!$A:$H,1)=$A328,VLOOKUP($A328,'hk2016'!$A:$H,8),0)</f>
        <v>0</v>
      </c>
      <c r="K328" s="440">
        <f>SUM(H328+I328-J328)</f>
        <v>0</v>
      </c>
      <c r="L328" s="447"/>
    </row>
    <row r="329" spans="1:255" ht="12.75" outlineLevel="1" x14ac:dyDescent="0.2">
      <c r="A329" s="420" t="str">
        <f>LEFT(B329,3)</f>
        <v>579</v>
      </c>
      <c r="B329" s="416" t="s">
        <v>2819</v>
      </c>
      <c r="C329" s="416" t="s">
        <v>2820</v>
      </c>
      <c r="D329" s="438">
        <f>IF(VLOOKUP($A329,'hk2017'!$A:$G,1)=$A329,VLOOKUP($A329,'hk2017'!$A:$G,6),0)</f>
        <v>0</v>
      </c>
      <c r="E329" s="438">
        <f>IF(VLOOKUP($A329,'hk2017'!$A:$G,1)=$A329,VLOOKUP($A329,'hk2017'!$A:$G,7),0)</f>
        <v>0</v>
      </c>
      <c r="F329" s="438">
        <f>IF(VLOOKUP($A329,'hk2017'!$A:$H,1)=$A329,VLOOKUP($A329,'hk2017'!$A:$H,8),0)</f>
        <v>0</v>
      </c>
      <c r="G329" s="439">
        <f>SUM(D329+E329-F329)</f>
        <v>0</v>
      </c>
      <c r="H329" s="438">
        <f>IF(VLOOKUP($A329,'hk2016'!$A:$G,1)=$A329,VLOOKUP($A329,'hk2016'!$A:$G,6),0)</f>
        <v>0</v>
      </c>
      <c r="I329" s="438">
        <f>IF(VLOOKUP($A329,'hk2016'!$A:$G,1)=$A329,VLOOKUP($A329,'hk2016'!$A:$G,7),0)</f>
        <v>0</v>
      </c>
      <c r="J329" s="438">
        <f>IF(VLOOKUP($A329,'hk2016'!$A:$H,1)=$A329,VLOOKUP($A329,'hk2016'!$A:$H,8),0)</f>
        <v>0</v>
      </c>
      <c r="K329" s="440">
        <f>SUM(H329+I329-J329)</f>
        <v>0</v>
      </c>
      <c r="L329" s="447"/>
    </row>
    <row r="330" spans="1:255" ht="13.5" outlineLevel="1" thickBot="1" x14ac:dyDescent="0.25">
      <c r="A330" s="420"/>
      <c r="B330" s="416"/>
      <c r="C330" s="416"/>
      <c r="D330" s="438"/>
      <c r="H330" s="438"/>
      <c r="I330" s="464"/>
      <c r="J330" s="464"/>
      <c r="K330" s="466"/>
      <c r="L330" s="447"/>
    </row>
    <row r="331" spans="1:255" ht="12.75" x14ac:dyDescent="0.2">
      <c r="A331" s="479" t="s">
        <v>1242</v>
      </c>
      <c r="B331" s="459"/>
      <c r="C331" s="460" t="s">
        <v>2821</v>
      </c>
      <c r="D331" s="429">
        <f t="shared" ref="D331:K331" si="112">SUM(D332:D337)</f>
        <v>0</v>
      </c>
      <c r="E331" s="429">
        <f t="shared" si="112"/>
        <v>0</v>
      </c>
      <c r="F331" s="429">
        <f t="shared" si="112"/>
        <v>0</v>
      </c>
      <c r="G331" s="430">
        <f t="shared" si="112"/>
        <v>0</v>
      </c>
      <c r="H331" s="429">
        <f t="shared" si="112"/>
        <v>0</v>
      </c>
      <c r="I331" s="429">
        <f t="shared" si="112"/>
        <v>0</v>
      </c>
      <c r="J331" s="429">
        <f t="shared" si="112"/>
        <v>0</v>
      </c>
      <c r="K331" s="431">
        <f t="shared" si="112"/>
        <v>0</v>
      </c>
      <c r="L331" s="447"/>
      <c r="M331" s="481"/>
      <c r="N331" s="482"/>
      <c r="P331" s="483"/>
      <c r="Q331" s="481"/>
      <c r="R331" s="481"/>
      <c r="S331" s="481"/>
      <c r="T331" s="481"/>
      <c r="U331" s="482"/>
      <c r="W331" s="483"/>
      <c r="X331" s="481"/>
      <c r="Y331" s="481"/>
      <c r="Z331" s="481"/>
      <c r="AA331" s="481"/>
      <c r="AB331" s="482"/>
      <c r="AD331" s="483"/>
      <c r="AE331" s="481"/>
      <c r="AF331" s="481"/>
      <c r="AG331" s="481"/>
      <c r="AH331" s="481"/>
      <c r="AI331" s="482"/>
      <c r="AK331" s="483"/>
      <c r="AL331" s="481"/>
      <c r="AM331" s="481"/>
      <c r="AN331" s="481"/>
      <c r="AO331" s="481"/>
      <c r="AP331" s="482"/>
      <c r="AR331" s="483"/>
      <c r="AS331" s="481"/>
      <c r="AT331" s="481"/>
      <c r="AU331" s="481"/>
      <c r="AV331" s="481"/>
      <c r="AW331" s="482"/>
      <c r="AY331" s="483"/>
      <c r="AZ331" s="481"/>
      <c r="BA331" s="481"/>
      <c r="BB331" s="481"/>
      <c r="BC331" s="481"/>
      <c r="BD331" s="482"/>
      <c r="BF331" s="483"/>
      <c r="BG331" s="481"/>
      <c r="BH331" s="481"/>
      <c r="BI331" s="481"/>
      <c r="BJ331" s="481"/>
      <c r="BK331" s="482"/>
      <c r="BM331" s="483"/>
      <c r="BN331" s="481"/>
      <c r="BO331" s="481"/>
      <c r="BP331" s="481"/>
      <c r="BQ331" s="481"/>
      <c r="BR331" s="482"/>
      <c r="BT331" s="483"/>
      <c r="BU331" s="481"/>
      <c r="BV331" s="481"/>
      <c r="BW331" s="481"/>
      <c r="BX331" s="481"/>
      <c r="BY331" s="482"/>
      <c r="CA331" s="483"/>
      <c r="CB331" s="481"/>
      <c r="CC331" s="481"/>
      <c r="CD331" s="481"/>
      <c r="CE331" s="481"/>
      <c r="CF331" s="482"/>
      <c r="CH331" s="483"/>
      <c r="CI331" s="481"/>
      <c r="CJ331" s="481"/>
      <c r="CK331" s="481"/>
      <c r="CL331" s="481"/>
      <c r="CM331" s="482"/>
      <c r="CO331" s="483"/>
      <c r="CP331" s="481"/>
      <c r="CQ331" s="481"/>
      <c r="CR331" s="481"/>
      <c r="CS331" s="481"/>
      <c r="CT331" s="482"/>
      <c r="CV331" s="483"/>
      <c r="CW331" s="481"/>
      <c r="CX331" s="481"/>
      <c r="CY331" s="481"/>
      <c r="CZ331" s="481"/>
      <c r="DA331" s="482"/>
      <c r="DC331" s="483"/>
      <c r="DD331" s="481"/>
      <c r="DE331" s="481"/>
      <c r="DF331" s="481"/>
      <c r="DG331" s="481"/>
      <c r="DH331" s="482"/>
      <c r="DJ331" s="483"/>
      <c r="DK331" s="481"/>
      <c r="DL331" s="481"/>
      <c r="DM331" s="481"/>
      <c r="DN331" s="481"/>
      <c r="DO331" s="482"/>
      <c r="DQ331" s="483"/>
      <c r="DR331" s="481"/>
      <c r="DS331" s="481"/>
      <c r="DT331" s="481"/>
      <c r="DU331" s="481"/>
      <c r="DV331" s="482"/>
      <c r="DX331" s="483"/>
      <c r="DY331" s="481"/>
      <c r="DZ331" s="481"/>
      <c r="EA331" s="481"/>
      <c r="EB331" s="481"/>
      <c r="EC331" s="482"/>
      <c r="EE331" s="483"/>
      <c r="EF331" s="481"/>
      <c r="EG331" s="481"/>
      <c r="EH331" s="481"/>
      <c r="EI331" s="481"/>
      <c r="EJ331" s="482"/>
      <c r="EL331" s="483"/>
      <c r="EM331" s="481"/>
      <c r="EN331" s="481"/>
      <c r="EO331" s="481"/>
      <c r="EP331" s="481"/>
      <c r="EQ331" s="482"/>
      <c r="ES331" s="483"/>
      <c r="ET331" s="481"/>
      <c r="EU331" s="481"/>
      <c r="EV331" s="481"/>
      <c r="EW331" s="481"/>
      <c r="EX331" s="482"/>
      <c r="EZ331" s="483"/>
      <c r="FA331" s="481"/>
      <c r="FB331" s="481"/>
      <c r="FC331" s="481"/>
      <c r="FD331" s="481"/>
      <c r="FE331" s="482"/>
      <c r="FG331" s="483"/>
      <c r="FH331" s="481"/>
      <c r="FI331" s="481"/>
      <c r="FJ331" s="481"/>
      <c r="FK331" s="481"/>
      <c r="FL331" s="482"/>
      <c r="FN331" s="483"/>
      <c r="FO331" s="481"/>
      <c r="FP331" s="481"/>
      <c r="FQ331" s="481"/>
      <c r="FR331" s="481"/>
      <c r="FS331" s="482"/>
      <c r="FU331" s="483"/>
      <c r="FV331" s="481"/>
      <c r="FW331" s="481"/>
      <c r="FX331" s="481"/>
      <c r="FY331" s="481"/>
      <c r="FZ331" s="482"/>
      <c r="GB331" s="483"/>
      <c r="GC331" s="481"/>
      <c r="GD331" s="481"/>
      <c r="GE331" s="481"/>
      <c r="GF331" s="481"/>
      <c r="GG331" s="482"/>
      <c r="GI331" s="483"/>
      <c r="GJ331" s="481"/>
      <c r="GK331" s="481"/>
      <c r="GL331" s="481"/>
      <c r="GM331" s="481"/>
      <c r="GN331" s="482"/>
      <c r="GP331" s="483"/>
      <c r="GQ331" s="481"/>
      <c r="GR331" s="481"/>
      <c r="GS331" s="481"/>
      <c r="GT331" s="481"/>
      <c r="GU331" s="482"/>
      <c r="GW331" s="483"/>
      <c r="GX331" s="481"/>
      <c r="GY331" s="481"/>
      <c r="GZ331" s="481"/>
      <c r="HA331" s="481"/>
      <c r="HB331" s="482"/>
      <c r="HD331" s="483"/>
      <c r="HE331" s="481"/>
      <c r="HF331" s="481"/>
      <c r="HG331" s="481"/>
      <c r="HH331" s="481"/>
      <c r="HI331" s="482"/>
      <c r="HK331" s="483"/>
      <c r="HL331" s="481"/>
      <c r="HM331" s="481"/>
      <c r="HN331" s="481"/>
      <c r="HO331" s="481"/>
      <c r="HP331" s="482"/>
      <c r="HR331" s="483"/>
      <c r="HS331" s="481"/>
      <c r="HT331" s="481"/>
      <c r="HU331" s="481"/>
      <c r="HV331" s="481"/>
      <c r="HW331" s="482"/>
      <c r="HY331" s="483"/>
      <c r="HZ331" s="481"/>
      <c r="IA331" s="481"/>
      <c r="IB331" s="481"/>
      <c r="IC331" s="481"/>
      <c r="ID331" s="482"/>
      <c r="IF331" s="483"/>
      <c r="IG331" s="481"/>
      <c r="IH331" s="481"/>
      <c r="II331" s="481"/>
      <c r="IJ331" s="481"/>
      <c r="IK331" s="482"/>
      <c r="IM331" s="483"/>
      <c r="IN331" s="481"/>
      <c r="IO331" s="481"/>
      <c r="IP331" s="481"/>
      <c r="IQ331" s="481"/>
      <c r="IR331" s="482"/>
      <c r="IT331" s="483"/>
      <c r="IU331" s="481"/>
    </row>
    <row r="332" spans="1:255" ht="12.75" outlineLevel="1" x14ac:dyDescent="0.2">
      <c r="A332" s="487" t="s">
        <v>996</v>
      </c>
      <c r="B332" s="414"/>
      <c r="C332" s="434" t="s">
        <v>2821</v>
      </c>
      <c r="D332" s="438">
        <f>IF(VLOOKUP($A332,'hk2017'!$A:$G,1)=$A332,VLOOKUP($A332,'hk2017'!$A:$G,6),0)</f>
        <v>0</v>
      </c>
      <c r="E332" s="438">
        <f>IF(VLOOKUP($A332,'hk2017'!$A:$G,1)=$A332,VLOOKUP($A332,'hk2017'!$A:$G,7),0)</f>
        <v>0</v>
      </c>
      <c r="F332" s="438">
        <f>IF(VLOOKUP($A332,'hk2017'!$A:$H,1)=$A332,VLOOKUP($A332,'hk2017'!$A:$H,8),0)</f>
        <v>0</v>
      </c>
      <c r="G332" s="439">
        <f t="shared" ref="G332:G337" si="113">SUM(D332+E332-F332)</f>
        <v>0</v>
      </c>
      <c r="H332" s="438">
        <f>IF(VLOOKUP($A332,'hk2016'!$A:$G,1)=$A332,VLOOKUP($A332,'hk2016'!$A:$G,6),0)</f>
        <v>0</v>
      </c>
      <c r="I332" s="438">
        <f>IF(VLOOKUP($A332,'hk2016'!$A:$G,1)=$A332,VLOOKUP($A332,'hk2016'!$A:$G,7),0)</f>
        <v>0</v>
      </c>
      <c r="J332" s="438">
        <f>IF(VLOOKUP($A332,'hk2016'!$A:$H,1)=$A332,VLOOKUP($A332,'hk2016'!$A:$H,8),0)</f>
        <v>0</v>
      </c>
      <c r="K332" s="440">
        <f t="shared" ref="K332:K337" si="114">SUM(H332+I332-J332)</f>
        <v>0</v>
      </c>
      <c r="L332" s="447"/>
      <c r="M332" s="481"/>
      <c r="N332" s="482"/>
      <c r="P332" s="483"/>
      <c r="Q332" s="481"/>
      <c r="R332" s="481"/>
      <c r="S332" s="481"/>
      <c r="T332" s="481"/>
      <c r="U332" s="482"/>
      <c r="W332" s="483"/>
      <c r="X332" s="481"/>
      <c r="Y332" s="481"/>
      <c r="Z332" s="481"/>
      <c r="AA332" s="481"/>
      <c r="AB332" s="482"/>
      <c r="AD332" s="483"/>
      <c r="AE332" s="481"/>
      <c r="AF332" s="481"/>
      <c r="AG332" s="481"/>
      <c r="AH332" s="481"/>
      <c r="AI332" s="482"/>
      <c r="AK332" s="483"/>
      <c r="AL332" s="481"/>
      <c r="AM332" s="481"/>
      <c r="AN332" s="481"/>
      <c r="AO332" s="481"/>
      <c r="AP332" s="482"/>
      <c r="AR332" s="483"/>
      <c r="AS332" s="481"/>
      <c r="AT332" s="481"/>
      <c r="AU332" s="481"/>
      <c r="AV332" s="481"/>
      <c r="AW332" s="482"/>
      <c r="AY332" s="483"/>
      <c r="AZ332" s="481"/>
      <c r="BA332" s="481"/>
      <c r="BB332" s="481"/>
      <c r="BC332" s="481"/>
      <c r="BD332" s="482"/>
      <c r="BF332" s="483"/>
      <c r="BG332" s="481"/>
      <c r="BH332" s="481"/>
      <c r="BI332" s="481"/>
      <c r="BJ332" s="481"/>
      <c r="BK332" s="482"/>
      <c r="BM332" s="483"/>
      <c r="BN332" s="481"/>
      <c r="BO332" s="481"/>
      <c r="BP332" s="481"/>
      <c r="BQ332" s="481"/>
      <c r="BR332" s="482"/>
      <c r="BT332" s="483"/>
      <c r="BU332" s="481"/>
      <c r="BV332" s="481"/>
      <c r="BW332" s="481"/>
      <c r="BX332" s="481"/>
      <c r="BY332" s="482"/>
      <c r="CA332" s="483"/>
      <c r="CB332" s="481"/>
      <c r="CC332" s="481"/>
      <c r="CD332" s="481"/>
      <c r="CE332" s="481"/>
      <c r="CF332" s="482"/>
      <c r="CH332" s="483"/>
      <c r="CI332" s="481"/>
      <c r="CJ332" s="481"/>
      <c r="CK332" s="481"/>
      <c r="CL332" s="481"/>
      <c r="CM332" s="482"/>
      <c r="CO332" s="483"/>
      <c r="CP332" s="481"/>
      <c r="CQ332" s="481"/>
      <c r="CR332" s="481"/>
      <c r="CS332" s="481"/>
      <c r="CT332" s="482"/>
      <c r="CV332" s="483"/>
      <c r="CW332" s="481"/>
      <c r="CX332" s="481"/>
      <c r="CY332" s="481"/>
      <c r="CZ332" s="481"/>
      <c r="DA332" s="482"/>
      <c r="DC332" s="483"/>
      <c r="DD332" s="481"/>
      <c r="DE332" s="481"/>
      <c r="DF332" s="481"/>
      <c r="DG332" s="481"/>
      <c r="DH332" s="482"/>
      <c r="DJ332" s="483"/>
      <c r="DK332" s="481"/>
      <c r="DL332" s="481"/>
      <c r="DM332" s="481"/>
      <c r="DN332" s="481"/>
      <c r="DO332" s="482"/>
      <c r="DQ332" s="483"/>
      <c r="DR332" s="481"/>
      <c r="DS332" s="481"/>
      <c r="DT332" s="481"/>
      <c r="DU332" s="481"/>
      <c r="DV332" s="482"/>
      <c r="DX332" s="483"/>
      <c r="DY332" s="481"/>
      <c r="DZ332" s="481"/>
      <c r="EA332" s="481"/>
      <c r="EB332" s="481"/>
      <c r="EC332" s="482"/>
      <c r="EE332" s="483"/>
      <c r="EF332" s="481"/>
      <c r="EG332" s="481"/>
      <c r="EH332" s="481"/>
      <c r="EI332" s="481"/>
      <c r="EJ332" s="482"/>
      <c r="EL332" s="483"/>
      <c r="EM332" s="481"/>
      <c r="EN332" s="481"/>
      <c r="EO332" s="481"/>
      <c r="EP332" s="481"/>
      <c r="EQ332" s="482"/>
      <c r="ES332" s="483"/>
      <c r="ET332" s="481"/>
      <c r="EU332" s="481"/>
      <c r="EV332" s="481"/>
      <c r="EW332" s="481"/>
      <c r="EX332" s="482"/>
      <c r="EZ332" s="483"/>
      <c r="FA332" s="481"/>
      <c r="FB332" s="481"/>
      <c r="FC332" s="481"/>
      <c r="FD332" s="481"/>
      <c r="FE332" s="482"/>
      <c r="FG332" s="483"/>
      <c r="FH332" s="481"/>
      <c r="FI332" s="481"/>
      <c r="FJ332" s="481"/>
      <c r="FK332" s="481"/>
      <c r="FL332" s="482"/>
      <c r="FN332" s="483"/>
      <c r="FO332" s="481"/>
      <c r="FP332" s="481"/>
      <c r="FQ332" s="481"/>
      <c r="FR332" s="481"/>
      <c r="FS332" s="482"/>
      <c r="FU332" s="483"/>
      <c r="FV332" s="481"/>
      <c r="FW332" s="481"/>
      <c r="FX332" s="481"/>
      <c r="FY332" s="481"/>
      <c r="FZ332" s="482"/>
      <c r="GB332" s="483"/>
      <c r="GC332" s="481"/>
      <c r="GD332" s="481"/>
      <c r="GE332" s="481"/>
      <c r="GF332" s="481"/>
      <c r="GG332" s="482"/>
      <c r="GI332" s="483"/>
      <c r="GJ332" s="481"/>
      <c r="GK332" s="481"/>
      <c r="GL332" s="481"/>
      <c r="GM332" s="481"/>
      <c r="GN332" s="482"/>
      <c r="GP332" s="483"/>
      <c r="GQ332" s="481"/>
      <c r="GR332" s="481"/>
      <c r="GS332" s="481"/>
      <c r="GT332" s="481"/>
      <c r="GU332" s="482"/>
      <c r="GW332" s="483"/>
      <c r="GX332" s="481"/>
      <c r="GY332" s="481"/>
      <c r="GZ332" s="481"/>
      <c r="HA332" s="481"/>
      <c r="HB332" s="482"/>
      <c r="HD332" s="483"/>
      <c r="HE332" s="481"/>
      <c r="HF332" s="481"/>
      <c r="HG332" s="481"/>
      <c r="HH332" s="481"/>
      <c r="HI332" s="482"/>
      <c r="HK332" s="483"/>
      <c r="HL332" s="481"/>
      <c r="HM332" s="481"/>
      <c r="HN332" s="481"/>
      <c r="HO332" s="481"/>
      <c r="HP332" s="482"/>
      <c r="HR332" s="483"/>
      <c r="HS332" s="481"/>
      <c r="HT332" s="481"/>
      <c r="HU332" s="481"/>
      <c r="HV332" s="481"/>
      <c r="HW332" s="482"/>
      <c r="HY332" s="483"/>
      <c r="HZ332" s="481"/>
      <c r="IA332" s="481"/>
      <c r="IB332" s="481"/>
      <c r="IC332" s="481"/>
      <c r="ID332" s="482"/>
      <c r="IF332" s="483"/>
      <c r="IG332" s="481"/>
      <c r="IH332" s="481"/>
      <c r="II332" s="481"/>
      <c r="IJ332" s="481"/>
      <c r="IK332" s="482"/>
      <c r="IM332" s="483"/>
      <c r="IN332" s="481"/>
      <c r="IO332" s="481"/>
      <c r="IP332" s="481"/>
      <c r="IQ332" s="481"/>
      <c r="IR332" s="482"/>
      <c r="IT332" s="483"/>
      <c r="IU332" s="481"/>
    </row>
    <row r="333" spans="1:255" ht="12.75" outlineLevel="1" x14ac:dyDescent="0.2">
      <c r="A333" s="486" t="str">
        <f>LEFT(B333,3)</f>
        <v>581</v>
      </c>
      <c r="B333" s="416" t="s">
        <v>2822</v>
      </c>
      <c r="C333" s="416" t="s">
        <v>2823</v>
      </c>
      <c r="D333" s="438">
        <f>IF(VLOOKUP($A333,'hk2017'!$A:$G,1)=$A333,VLOOKUP($A333,'hk2017'!$A:$G,6),0)</f>
        <v>0</v>
      </c>
      <c r="E333" s="438">
        <f>IF(VLOOKUP($A333,'hk2017'!$A:$G,1)=$A333,VLOOKUP($A333,'hk2017'!$A:$G,7),0)</f>
        <v>0</v>
      </c>
      <c r="F333" s="438">
        <f>IF(VLOOKUP($A333,'hk2017'!$A:$H,1)=$A333,VLOOKUP($A333,'hk2017'!$A:$H,8),0)</f>
        <v>0</v>
      </c>
      <c r="G333" s="439">
        <f t="shared" si="113"/>
        <v>0</v>
      </c>
      <c r="H333" s="438">
        <f>IF(VLOOKUP($A333,'hk2016'!$A:$G,1)=$A333,VLOOKUP($A333,'hk2016'!$A:$G,6),0)</f>
        <v>0</v>
      </c>
      <c r="I333" s="438">
        <f>IF(VLOOKUP($A333,'hk2016'!$A:$G,1)=$A333,VLOOKUP($A333,'hk2016'!$A:$G,7),0)</f>
        <v>0</v>
      </c>
      <c r="J333" s="438">
        <f>IF(VLOOKUP($A333,'hk2016'!$A:$H,1)=$A333,VLOOKUP($A333,'hk2016'!$A:$H,8),0)</f>
        <v>0</v>
      </c>
      <c r="K333" s="440">
        <f t="shared" si="114"/>
        <v>0</v>
      </c>
      <c r="L333" s="447"/>
    </row>
    <row r="334" spans="1:255" ht="12.75" outlineLevel="1" x14ac:dyDescent="0.2">
      <c r="A334" s="420" t="str">
        <f>LEFT(B334,3)</f>
        <v>582</v>
      </c>
      <c r="B334" s="416" t="s">
        <v>2824</v>
      </c>
      <c r="C334" s="416" t="s">
        <v>2825</v>
      </c>
      <c r="D334" s="438">
        <f>IF(VLOOKUP($A334,'hk2017'!$A:$G,1)=$A334,VLOOKUP($A334,'hk2017'!$A:$G,6),0)</f>
        <v>0</v>
      </c>
      <c r="E334" s="438">
        <f>IF(VLOOKUP($A334,'hk2017'!$A:$G,1)=$A334,VLOOKUP($A334,'hk2017'!$A:$G,7),0)</f>
        <v>0</v>
      </c>
      <c r="F334" s="438">
        <f>IF(VLOOKUP($A334,'hk2017'!$A:$H,1)=$A334,VLOOKUP($A334,'hk2017'!$A:$H,8),0)</f>
        <v>0</v>
      </c>
      <c r="G334" s="439">
        <f t="shared" si="113"/>
        <v>0</v>
      </c>
      <c r="H334" s="438">
        <f>IF(VLOOKUP($A334,'hk2016'!$A:$G,1)=$A334,VLOOKUP($A334,'hk2016'!$A:$G,6),0)</f>
        <v>0</v>
      </c>
      <c r="I334" s="438">
        <f>IF(VLOOKUP($A334,'hk2016'!$A:$G,1)=$A334,VLOOKUP($A334,'hk2016'!$A:$G,7),0)</f>
        <v>0</v>
      </c>
      <c r="J334" s="438">
        <f>IF(VLOOKUP($A334,'hk2016'!$A:$H,1)=$A334,VLOOKUP($A334,'hk2016'!$A:$H,8),0)</f>
        <v>0</v>
      </c>
      <c r="K334" s="440">
        <f t="shared" si="114"/>
        <v>0</v>
      </c>
      <c r="L334" s="447"/>
    </row>
    <row r="335" spans="1:255" outlineLevel="1" x14ac:dyDescent="0.15">
      <c r="A335" s="486" t="str">
        <f>LEFT(B335,3)</f>
        <v>584</v>
      </c>
      <c r="B335" s="416" t="s">
        <v>2826</v>
      </c>
      <c r="C335" s="416" t="s">
        <v>2818</v>
      </c>
      <c r="D335" s="438">
        <f>IF(VLOOKUP($A335,'hk2017'!$A:$G,1)=$A335,VLOOKUP($A335,'hk2017'!$A:$G,6),0)</f>
        <v>0</v>
      </c>
      <c r="E335" s="438">
        <f>IF(VLOOKUP($A335,'hk2017'!$A:$G,1)=$A335,VLOOKUP($A335,'hk2017'!$A:$G,7),0)</f>
        <v>0</v>
      </c>
      <c r="F335" s="438">
        <f>IF(VLOOKUP($A335,'hk2017'!$A:$H,1)=$A335,VLOOKUP($A335,'hk2017'!$A:$H,8),0)</f>
        <v>0</v>
      </c>
      <c r="G335" s="439">
        <f t="shared" si="113"/>
        <v>0</v>
      </c>
      <c r="H335" s="438">
        <f>IF(VLOOKUP($A335,'hk2016'!$A:$G,1)=$A335,VLOOKUP($A335,'hk2016'!$A:$G,6),0)</f>
        <v>0</v>
      </c>
      <c r="I335" s="438">
        <f>IF(VLOOKUP($A335,'hk2016'!$A:$G,1)=$A335,VLOOKUP($A335,'hk2016'!$A:$G,7),0)</f>
        <v>0</v>
      </c>
      <c r="J335" s="438">
        <f>IF(VLOOKUP($A335,'hk2016'!$A:$H,1)=$A335,VLOOKUP($A335,'hk2016'!$A:$H,8),0)</f>
        <v>0</v>
      </c>
      <c r="K335" s="440">
        <f t="shared" si="114"/>
        <v>0</v>
      </c>
    </row>
    <row r="336" spans="1:255" outlineLevel="1" x14ac:dyDescent="0.15">
      <c r="A336" s="420" t="str">
        <f>LEFT(B336,3)</f>
        <v>588</v>
      </c>
      <c r="B336" s="416" t="s">
        <v>2827</v>
      </c>
      <c r="C336" s="416" t="s">
        <v>2828</v>
      </c>
      <c r="D336" s="438">
        <f>IF(VLOOKUP($A336,'hk2017'!$A:$G,1)=$A336,VLOOKUP($A336,'hk2017'!$A:$G,6),0)</f>
        <v>0</v>
      </c>
      <c r="E336" s="438">
        <f>IF(VLOOKUP($A336,'hk2017'!$A:$G,1)=$A336,VLOOKUP($A336,'hk2017'!$A:$G,7),0)</f>
        <v>0</v>
      </c>
      <c r="F336" s="438">
        <f>IF(VLOOKUP($A336,'hk2017'!$A:$H,1)=$A336,VLOOKUP($A336,'hk2017'!$A:$H,8),0)</f>
        <v>0</v>
      </c>
      <c r="G336" s="439">
        <f t="shared" si="113"/>
        <v>0</v>
      </c>
      <c r="H336" s="438">
        <f>IF(VLOOKUP($A336,'hk2016'!$A:$G,1)=$A336,VLOOKUP($A336,'hk2016'!$A:$G,6),0)</f>
        <v>0</v>
      </c>
      <c r="I336" s="438">
        <f>IF(VLOOKUP($A336,'hk2016'!$A:$G,1)=$A336,VLOOKUP($A336,'hk2016'!$A:$G,7),0)</f>
        <v>0</v>
      </c>
      <c r="J336" s="438">
        <f>IF(VLOOKUP($A336,'hk2016'!$A:$H,1)=$A336,VLOOKUP($A336,'hk2016'!$A:$H,8),0)</f>
        <v>0</v>
      </c>
      <c r="K336" s="440">
        <f t="shared" si="114"/>
        <v>0</v>
      </c>
    </row>
    <row r="337" spans="1:255" outlineLevel="1" x14ac:dyDescent="0.15">
      <c r="A337" s="486" t="str">
        <f>LEFT(B337,3)</f>
        <v>589</v>
      </c>
      <c r="B337" s="416" t="s">
        <v>2829</v>
      </c>
      <c r="C337" s="416" t="s">
        <v>2820</v>
      </c>
      <c r="D337" s="438">
        <f>IF(VLOOKUP($A337,'hk2017'!$A:$G,1)=$A337,VLOOKUP($A337,'hk2017'!$A:$G,6),0)</f>
        <v>0</v>
      </c>
      <c r="E337" s="438">
        <f>IF(VLOOKUP($A337,'hk2017'!$A:$G,1)=$A337,VLOOKUP($A337,'hk2017'!$A:$G,7),0)</f>
        <v>0</v>
      </c>
      <c r="F337" s="438">
        <f>IF(VLOOKUP($A337,'hk2017'!$A:$H,1)=$A337,VLOOKUP($A337,'hk2017'!$A:$H,8),0)</f>
        <v>0</v>
      </c>
      <c r="G337" s="439">
        <f t="shared" si="113"/>
        <v>0</v>
      </c>
      <c r="H337" s="438">
        <f>IF(VLOOKUP($A337,'hk2016'!$A:$G,1)=$A337,VLOOKUP($A337,'hk2016'!$A:$G,6),0)</f>
        <v>0</v>
      </c>
      <c r="I337" s="438">
        <f>IF(VLOOKUP($A337,'hk2016'!$A:$G,1)=$A337,VLOOKUP($A337,'hk2016'!$A:$G,7),0)</f>
        <v>0</v>
      </c>
      <c r="J337" s="438">
        <f>IF(VLOOKUP($A337,'hk2016'!$A:$H,1)=$A337,VLOOKUP($A337,'hk2016'!$A:$H,8),0)</f>
        <v>0</v>
      </c>
      <c r="K337" s="440">
        <f t="shared" si="114"/>
        <v>0</v>
      </c>
    </row>
    <row r="338" spans="1:255" ht="11.25" outlineLevel="1" thickBot="1" x14ac:dyDescent="0.2">
      <c r="A338" s="420"/>
      <c r="B338" s="416"/>
      <c r="C338" s="416"/>
      <c r="H338" s="464"/>
      <c r="I338" s="464"/>
      <c r="J338" s="464"/>
      <c r="K338" s="466"/>
    </row>
    <row r="339" spans="1:255" x14ac:dyDescent="0.15">
      <c r="A339" s="479" t="s">
        <v>1203</v>
      </c>
      <c r="B339" s="459"/>
      <c r="C339" s="460" t="s">
        <v>2830</v>
      </c>
      <c r="D339" s="429">
        <f t="shared" ref="D339:K339" si="115">SUM(D340:D347)</f>
        <v>0</v>
      </c>
      <c r="E339" s="429">
        <f t="shared" si="115"/>
        <v>128443.95999999999</v>
      </c>
      <c r="F339" s="429">
        <f t="shared" si="115"/>
        <v>9245.35</v>
      </c>
      <c r="G339" s="430">
        <f t="shared" si="115"/>
        <v>119198.60999999999</v>
      </c>
      <c r="H339" s="429">
        <f t="shared" si="115"/>
        <v>0</v>
      </c>
      <c r="I339" s="429">
        <f t="shared" si="115"/>
        <v>120630.59</v>
      </c>
      <c r="J339" s="429">
        <f t="shared" si="115"/>
        <v>0</v>
      </c>
      <c r="K339" s="431">
        <f t="shared" si="115"/>
        <v>120630.59</v>
      </c>
      <c r="L339" s="481"/>
      <c r="M339" s="481"/>
      <c r="N339" s="482"/>
      <c r="P339" s="483"/>
      <c r="Q339" s="481"/>
      <c r="R339" s="481"/>
      <c r="S339" s="481"/>
      <c r="T339" s="481"/>
      <c r="U339" s="482"/>
      <c r="W339" s="483"/>
      <c r="X339" s="481"/>
      <c r="Y339" s="481"/>
      <c r="Z339" s="481"/>
      <c r="AA339" s="481"/>
      <c r="AB339" s="482"/>
      <c r="AD339" s="483"/>
      <c r="AE339" s="481"/>
      <c r="AF339" s="481"/>
      <c r="AG339" s="481"/>
      <c r="AH339" s="481"/>
      <c r="AI339" s="482"/>
      <c r="AK339" s="483"/>
      <c r="AL339" s="481"/>
      <c r="AM339" s="481"/>
      <c r="AN339" s="481"/>
      <c r="AO339" s="481"/>
      <c r="AP339" s="482"/>
      <c r="AR339" s="483"/>
      <c r="AS339" s="481"/>
      <c r="AT339" s="481"/>
      <c r="AU339" s="481"/>
      <c r="AV339" s="481"/>
      <c r="AW339" s="482"/>
      <c r="AY339" s="483"/>
      <c r="AZ339" s="481"/>
      <c r="BA339" s="481"/>
      <c r="BB339" s="481"/>
      <c r="BC339" s="481"/>
      <c r="BD339" s="482"/>
      <c r="BF339" s="483"/>
      <c r="BG339" s="481"/>
      <c r="BH339" s="481"/>
      <c r="BI339" s="481"/>
      <c r="BJ339" s="481"/>
      <c r="BK339" s="482"/>
      <c r="BM339" s="483"/>
      <c r="BN339" s="481"/>
      <c r="BO339" s="481"/>
      <c r="BP339" s="481"/>
      <c r="BQ339" s="481"/>
      <c r="BR339" s="482"/>
      <c r="BT339" s="483"/>
      <c r="BU339" s="481"/>
      <c r="BV339" s="481"/>
      <c r="BW339" s="481"/>
      <c r="BX339" s="481"/>
      <c r="BY339" s="482"/>
      <c r="CA339" s="483"/>
      <c r="CB339" s="481"/>
      <c r="CC339" s="481"/>
      <c r="CD339" s="481"/>
      <c r="CE339" s="481"/>
      <c r="CF339" s="482"/>
      <c r="CH339" s="483"/>
      <c r="CI339" s="481"/>
      <c r="CJ339" s="481"/>
      <c r="CK339" s="481"/>
      <c r="CL339" s="481"/>
      <c r="CM339" s="482"/>
      <c r="CO339" s="483"/>
      <c r="CP339" s="481"/>
      <c r="CQ339" s="481"/>
      <c r="CR339" s="481"/>
      <c r="CS339" s="481"/>
      <c r="CT339" s="482"/>
      <c r="CV339" s="483"/>
      <c r="CW339" s="481"/>
      <c r="CX339" s="481"/>
      <c r="CY339" s="481"/>
      <c r="CZ339" s="481"/>
      <c r="DA339" s="482"/>
      <c r="DC339" s="483"/>
      <c r="DD339" s="481"/>
      <c r="DE339" s="481"/>
      <c r="DF339" s="481"/>
      <c r="DG339" s="481"/>
      <c r="DH339" s="482"/>
      <c r="DJ339" s="483"/>
      <c r="DK339" s="481"/>
      <c r="DL339" s="481"/>
      <c r="DM339" s="481"/>
      <c r="DN339" s="481"/>
      <c r="DO339" s="482"/>
      <c r="DQ339" s="483"/>
      <c r="DR339" s="481"/>
      <c r="DS339" s="481"/>
      <c r="DT339" s="481"/>
      <c r="DU339" s="481"/>
      <c r="DV339" s="482"/>
      <c r="DX339" s="483"/>
      <c r="DY339" s="481"/>
      <c r="DZ339" s="481"/>
      <c r="EA339" s="481"/>
      <c r="EB339" s="481"/>
      <c r="EC339" s="482"/>
      <c r="EE339" s="483"/>
      <c r="EF339" s="481"/>
      <c r="EG339" s="481"/>
      <c r="EH339" s="481"/>
      <c r="EI339" s="481"/>
      <c r="EJ339" s="482"/>
      <c r="EL339" s="483"/>
      <c r="EM339" s="481"/>
      <c r="EN339" s="481"/>
      <c r="EO339" s="481"/>
      <c r="EP339" s="481"/>
      <c r="EQ339" s="482"/>
      <c r="ES339" s="483"/>
      <c r="ET339" s="481"/>
      <c r="EU339" s="481"/>
      <c r="EV339" s="481"/>
      <c r="EW339" s="481"/>
      <c r="EX339" s="482"/>
      <c r="EZ339" s="483"/>
      <c r="FA339" s="481"/>
      <c r="FB339" s="481"/>
      <c r="FC339" s="481"/>
      <c r="FD339" s="481"/>
      <c r="FE339" s="482"/>
      <c r="FG339" s="483"/>
      <c r="FH339" s="481"/>
      <c r="FI339" s="481"/>
      <c r="FJ339" s="481"/>
      <c r="FK339" s="481"/>
      <c r="FL339" s="482"/>
      <c r="FN339" s="483"/>
      <c r="FO339" s="481"/>
      <c r="FP339" s="481"/>
      <c r="FQ339" s="481"/>
      <c r="FR339" s="481"/>
      <c r="FS339" s="482"/>
      <c r="FU339" s="483"/>
      <c r="FV339" s="481"/>
      <c r="FW339" s="481"/>
      <c r="FX339" s="481"/>
      <c r="FY339" s="481"/>
      <c r="FZ339" s="482"/>
      <c r="GB339" s="483"/>
      <c r="GC339" s="481"/>
      <c r="GD339" s="481"/>
      <c r="GE339" s="481"/>
      <c r="GF339" s="481"/>
      <c r="GG339" s="482"/>
      <c r="GI339" s="483"/>
      <c r="GJ339" s="481"/>
      <c r="GK339" s="481"/>
      <c r="GL339" s="481"/>
      <c r="GM339" s="481"/>
      <c r="GN339" s="482"/>
      <c r="GP339" s="483"/>
      <c r="GQ339" s="481"/>
      <c r="GR339" s="481"/>
      <c r="GS339" s="481"/>
      <c r="GT339" s="481"/>
      <c r="GU339" s="482"/>
      <c r="GW339" s="483"/>
      <c r="GX339" s="481"/>
      <c r="GY339" s="481"/>
      <c r="GZ339" s="481"/>
      <c r="HA339" s="481"/>
      <c r="HB339" s="482"/>
      <c r="HD339" s="483"/>
      <c r="HE339" s="481"/>
      <c r="HF339" s="481"/>
      <c r="HG339" s="481"/>
      <c r="HH339" s="481"/>
      <c r="HI339" s="482"/>
      <c r="HK339" s="483"/>
      <c r="HL339" s="481"/>
      <c r="HM339" s="481"/>
      <c r="HN339" s="481"/>
      <c r="HO339" s="481"/>
      <c r="HP339" s="482"/>
      <c r="HR339" s="483"/>
      <c r="HS339" s="481"/>
      <c r="HT339" s="481"/>
      <c r="HU339" s="481"/>
      <c r="HV339" s="481"/>
      <c r="HW339" s="482"/>
      <c r="HY339" s="483"/>
      <c r="HZ339" s="481"/>
      <c r="IA339" s="481"/>
      <c r="IB339" s="481"/>
      <c r="IC339" s="481"/>
      <c r="ID339" s="482"/>
      <c r="IF339" s="483"/>
      <c r="IG339" s="481"/>
      <c r="IH339" s="481"/>
      <c r="II339" s="481"/>
      <c r="IJ339" s="481"/>
      <c r="IK339" s="482"/>
      <c r="IM339" s="483"/>
      <c r="IN339" s="481"/>
      <c r="IO339" s="481"/>
      <c r="IP339" s="481"/>
      <c r="IQ339" s="481"/>
      <c r="IR339" s="482"/>
      <c r="IT339" s="483"/>
      <c r="IU339" s="481"/>
    </row>
    <row r="340" spans="1:255" outlineLevel="1" x14ac:dyDescent="0.15">
      <c r="A340" s="420" t="str">
        <f t="shared" ref="A340:A347" si="116">LEFT(B340,3)</f>
        <v>591</v>
      </c>
      <c r="B340" s="416" t="s">
        <v>2831</v>
      </c>
      <c r="C340" s="416" t="s">
        <v>2832</v>
      </c>
      <c r="D340" s="438">
        <f>IF(VLOOKUP($A340,'hk2017'!$A:$G,1)=$A340,VLOOKUP($A340,'hk2017'!$A:$G,6),0)</f>
        <v>0</v>
      </c>
      <c r="E340" s="438">
        <f>IF(VLOOKUP($A340,'hk2017'!$A:$G,1)=$A340,VLOOKUP($A340,'hk2017'!$A:$G,7),0)</f>
        <v>125443.4</v>
      </c>
      <c r="F340" s="438">
        <f>IF(VLOOKUP($A340,'hk2017'!$A:$H,1)=$A340,VLOOKUP($A340,'hk2017'!$A:$H,8),0)</f>
        <v>0</v>
      </c>
      <c r="G340" s="439">
        <f t="shared" ref="G340:G347" si="117">SUM(D340+E340-F340)</f>
        <v>125443.4</v>
      </c>
      <c r="H340" s="438">
        <f>IF(VLOOKUP($A340,'hk2016'!$A:$G,1)=$A340,VLOOKUP($A340,'hk2016'!$A:$G,6),0)</f>
        <v>0</v>
      </c>
      <c r="I340" s="438">
        <f>IF(VLOOKUP($A340,'hk2016'!$A:$G,1)=$A340,VLOOKUP($A340,'hk2016'!$A:$G,7),0)</f>
        <v>122952.65</v>
      </c>
      <c r="J340" s="438">
        <f>IF(VLOOKUP($A340,'hk2016'!$A:$H,1)=$A340,VLOOKUP($A340,'hk2016'!$A:$H,8),0)</f>
        <v>0</v>
      </c>
      <c r="K340" s="440">
        <f t="shared" ref="K340:K347" si="118">SUM(H340+I340-J340)</f>
        <v>122952.65</v>
      </c>
    </row>
    <row r="341" spans="1:255" outlineLevel="1" x14ac:dyDescent="0.15">
      <c r="A341" s="420" t="str">
        <f t="shared" si="116"/>
        <v>592</v>
      </c>
      <c r="B341" s="416" t="s">
        <v>2833</v>
      </c>
      <c r="C341" s="416" t="s">
        <v>2834</v>
      </c>
      <c r="D341" s="438">
        <f>IF(VLOOKUP($A341,'hk2017'!$A:$G,1)=$A341,VLOOKUP($A341,'hk2017'!$A:$G,6),0)</f>
        <v>0</v>
      </c>
      <c r="E341" s="438">
        <f>IF(VLOOKUP($A341,'hk2017'!$A:$G,1)=$A341,VLOOKUP($A341,'hk2017'!$A:$G,7),0)</f>
        <v>3000.56</v>
      </c>
      <c r="F341" s="438">
        <f>IF(VLOOKUP($A341,'hk2017'!$A:$H,1)=$A341,VLOOKUP($A341,'hk2017'!$A:$H,8),0)</f>
        <v>9245.35</v>
      </c>
      <c r="G341" s="439">
        <f t="shared" si="117"/>
        <v>-6244.7900000000009</v>
      </c>
      <c r="H341" s="438">
        <f>IF(VLOOKUP($A341,'hk2016'!$A:$G,1)=$A341,VLOOKUP($A341,'hk2016'!$A:$G,6),0)</f>
        <v>0</v>
      </c>
      <c r="I341" s="438">
        <f>IF(VLOOKUP($A341,'hk2016'!$A:$G,1)=$A341,VLOOKUP($A341,'hk2016'!$A:$G,7),0)</f>
        <v>-2322.06</v>
      </c>
      <c r="J341" s="438">
        <f>IF(VLOOKUP($A341,'hk2016'!$A:$H,1)=$A341,VLOOKUP($A341,'hk2016'!$A:$H,8),0)</f>
        <v>0</v>
      </c>
      <c r="K341" s="440">
        <f t="shared" si="118"/>
        <v>-2322.06</v>
      </c>
    </row>
    <row r="342" spans="1:255" outlineLevel="1" x14ac:dyDescent="0.15">
      <c r="A342" s="420" t="str">
        <f t="shared" si="116"/>
        <v>593</v>
      </c>
      <c r="B342" s="416" t="s">
        <v>2835</v>
      </c>
      <c r="C342" s="416" t="s">
        <v>2836</v>
      </c>
      <c r="D342" s="438">
        <f>IF(VLOOKUP($A342,'hk2017'!$A:$G,1)=$A342,VLOOKUP($A342,'hk2017'!$A:$G,6),0)</f>
        <v>0</v>
      </c>
      <c r="E342" s="438">
        <f>IF(VLOOKUP($A342,'hk2017'!$A:$G,1)=$A342,VLOOKUP($A342,'hk2017'!$A:$G,7),0)</f>
        <v>0</v>
      </c>
      <c r="F342" s="438">
        <f>IF(VLOOKUP($A342,'hk2017'!$A:$H,1)=$A342,VLOOKUP($A342,'hk2017'!$A:$H,8),0)</f>
        <v>0</v>
      </c>
      <c r="G342" s="439">
        <f t="shared" si="117"/>
        <v>0</v>
      </c>
      <c r="H342" s="438">
        <f>IF(VLOOKUP($A342,'hk2016'!$A:$G,1)=$A342,VLOOKUP($A342,'hk2016'!$A:$G,6),0)</f>
        <v>0</v>
      </c>
      <c r="I342" s="438">
        <f>IF(VLOOKUP($A342,'hk2016'!$A:$G,1)=$A342,VLOOKUP($A342,'hk2016'!$A:$G,7),0)</f>
        <v>0</v>
      </c>
      <c r="J342" s="438">
        <f>IF(VLOOKUP($A342,'hk2016'!$A:$H,1)=$A342,VLOOKUP($A342,'hk2016'!$A:$H,8),0)</f>
        <v>0</v>
      </c>
      <c r="K342" s="440">
        <f t="shared" si="118"/>
        <v>0</v>
      </c>
    </row>
    <row r="343" spans="1:255" outlineLevel="1" x14ac:dyDescent="0.15">
      <c r="A343" s="420" t="str">
        <f t="shared" si="116"/>
        <v>594</v>
      </c>
      <c r="B343" s="416" t="s">
        <v>2837</v>
      </c>
      <c r="C343" s="416" t="s">
        <v>2834</v>
      </c>
      <c r="D343" s="438">
        <f>IF(VLOOKUP($A343,'hk2017'!$A:$G,1)=$A343,VLOOKUP($A343,'hk2017'!$A:$G,6),0)</f>
        <v>0</v>
      </c>
      <c r="E343" s="438">
        <f>IF(VLOOKUP($A343,'hk2017'!$A:$G,1)=$A343,VLOOKUP($A343,'hk2017'!$A:$G,7),0)</f>
        <v>0</v>
      </c>
      <c r="F343" s="438">
        <f>IF(VLOOKUP($A343,'hk2017'!$A:$H,1)=$A343,VLOOKUP($A343,'hk2017'!$A:$H,8),0)</f>
        <v>0</v>
      </c>
      <c r="G343" s="439">
        <f t="shared" si="117"/>
        <v>0</v>
      </c>
      <c r="H343" s="438">
        <f>IF(VLOOKUP($A343,'hk2016'!$A:$G,1)=$A343,VLOOKUP($A343,'hk2016'!$A:$G,6),0)</f>
        <v>0</v>
      </c>
      <c r="I343" s="438">
        <f>IF(VLOOKUP($A343,'hk2016'!$A:$G,1)=$A343,VLOOKUP($A343,'hk2016'!$A:$G,7),0)</f>
        <v>0</v>
      </c>
      <c r="J343" s="438">
        <f>IF(VLOOKUP($A343,'hk2016'!$A:$H,1)=$A343,VLOOKUP($A343,'hk2016'!$A:$H,8),0)</f>
        <v>0</v>
      </c>
      <c r="K343" s="440">
        <f t="shared" si="118"/>
        <v>0</v>
      </c>
    </row>
    <row r="344" spans="1:255" outlineLevel="1" x14ac:dyDescent="0.15">
      <c r="A344" s="420" t="str">
        <f t="shared" si="116"/>
        <v>595</v>
      </c>
      <c r="B344" s="416" t="s">
        <v>2838</v>
      </c>
      <c r="C344" s="416" t="s">
        <v>2839</v>
      </c>
      <c r="D344" s="438">
        <f>IF(VLOOKUP($A344,'hk2017'!$A:$G,1)=$A344,VLOOKUP($A344,'hk2017'!$A:$G,6),0)</f>
        <v>0</v>
      </c>
      <c r="E344" s="438">
        <f>IF(VLOOKUP($A344,'hk2017'!$A:$G,1)=$A344,VLOOKUP($A344,'hk2017'!$A:$G,7),0)</f>
        <v>0</v>
      </c>
      <c r="F344" s="438">
        <f>IF(VLOOKUP($A344,'hk2017'!$A:$H,1)=$A344,VLOOKUP($A344,'hk2017'!$A:$H,8),0)</f>
        <v>0</v>
      </c>
      <c r="G344" s="439">
        <f t="shared" si="117"/>
        <v>0</v>
      </c>
      <c r="H344" s="438">
        <f>IF(VLOOKUP($A344,'hk2016'!$A:$G,1)=$A344,VLOOKUP($A344,'hk2016'!$A:$G,6),0)</f>
        <v>0</v>
      </c>
      <c r="I344" s="438">
        <f>IF(VLOOKUP($A344,'hk2016'!$A:$G,1)=$A344,VLOOKUP($A344,'hk2016'!$A:$G,7),0)</f>
        <v>0</v>
      </c>
      <c r="J344" s="438">
        <f>IF(VLOOKUP($A344,'hk2016'!$A:$H,1)=$A344,VLOOKUP($A344,'hk2016'!$A:$H,8),0)</f>
        <v>0</v>
      </c>
      <c r="K344" s="440">
        <f t="shared" si="118"/>
        <v>0</v>
      </c>
    </row>
    <row r="345" spans="1:255" outlineLevel="1" x14ac:dyDescent="0.15">
      <c r="A345" s="420" t="str">
        <f t="shared" si="116"/>
        <v>596</v>
      </c>
      <c r="B345" s="416" t="s">
        <v>2840</v>
      </c>
      <c r="C345" s="416" t="s">
        <v>2841</v>
      </c>
      <c r="D345" s="438">
        <f>IF(VLOOKUP($A345,'hk2017'!$A:$G,1)=$A345,VLOOKUP($A345,'hk2017'!$A:$G,6),0)</f>
        <v>0</v>
      </c>
      <c r="E345" s="438">
        <f>IF(VLOOKUP($A345,'hk2017'!$A:$G,1)=$A345,VLOOKUP($A345,'hk2017'!$A:$G,7),0)</f>
        <v>0</v>
      </c>
      <c r="F345" s="438">
        <f>IF(VLOOKUP($A345,'hk2017'!$A:$H,1)=$A345,VLOOKUP($A345,'hk2017'!$A:$H,8),0)</f>
        <v>0</v>
      </c>
      <c r="G345" s="439">
        <f t="shared" si="117"/>
        <v>0</v>
      </c>
      <c r="H345" s="438">
        <f>IF(VLOOKUP($A345,'hk2016'!$A:$G,1)=$A345,VLOOKUP($A345,'hk2016'!$A:$G,6),0)</f>
        <v>0</v>
      </c>
      <c r="I345" s="438">
        <f>IF(VLOOKUP($A345,'hk2016'!$A:$G,1)=$A345,VLOOKUP($A345,'hk2016'!$A:$G,7),0)</f>
        <v>0</v>
      </c>
      <c r="J345" s="438">
        <f>IF(VLOOKUP($A345,'hk2016'!$A:$H,1)=$A345,VLOOKUP($A345,'hk2016'!$A:$H,8),0)</f>
        <v>0</v>
      </c>
      <c r="K345" s="440">
        <f t="shared" si="118"/>
        <v>0</v>
      </c>
    </row>
    <row r="346" spans="1:255" outlineLevel="1" x14ac:dyDescent="0.15">
      <c r="A346" s="420" t="str">
        <f t="shared" si="116"/>
        <v>597</v>
      </c>
      <c r="B346" s="416" t="s">
        <v>2842</v>
      </c>
      <c r="C346" s="416" t="s">
        <v>2843</v>
      </c>
      <c r="D346" s="438">
        <f>IF(VLOOKUP($A346,'hk2017'!$A:$G,1)=$A346,VLOOKUP($A346,'hk2017'!$A:$G,6),0)</f>
        <v>0</v>
      </c>
      <c r="E346" s="438">
        <f>IF(VLOOKUP($A346,'hk2017'!$A:$G,1)=$A346,VLOOKUP($A346,'hk2017'!$A:$G,7),0)</f>
        <v>0</v>
      </c>
      <c r="F346" s="438">
        <f>IF(VLOOKUP($A346,'hk2017'!$A:$H,1)=$A346,VLOOKUP($A346,'hk2017'!$A:$H,8),0)</f>
        <v>0</v>
      </c>
      <c r="G346" s="439">
        <f t="shared" si="117"/>
        <v>0</v>
      </c>
      <c r="H346" s="438">
        <f>IF(VLOOKUP($A346,'hk2016'!$A:$G,1)=$A346,VLOOKUP($A346,'hk2016'!$A:$G,6),0)</f>
        <v>0</v>
      </c>
      <c r="I346" s="438">
        <f>IF(VLOOKUP($A346,'hk2016'!$A:$G,1)=$A346,VLOOKUP($A346,'hk2016'!$A:$G,7),0)</f>
        <v>0</v>
      </c>
      <c r="J346" s="438">
        <f>IF(VLOOKUP($A346,'hk2016'!$A:$H,1)=$A346,VLOOKUP($A346,'hk2016'!$A:$H,8),0)</f>
        <v>0</v>
      </c>
      <c r="K346" s="440">
        <f t="shared" si="118"/>
        <v>0</v>
      </c>
    </row>
    <row r="347" spans="1:255" outlineLevel="1" x14ac:dyDescent="0.15">
      <c r="A347" s="420" t="str">
        <f t="shared" si="116"/>
        <v>598</v>
      </c>
      <c r="B347" s="416" t="s">
        <v>2844</v>
      </c>
      <c r="C347" s="416" t="s">
        <v>2845</v>
      </c>
      <c r="D347" s="438">
        <f>IF(VLOOKUP($A347,'hk2017'!$A:$G,1)=$A347,VLOOKUP($A347,'hk2017'!$A:$G,6),0)</f>
        <v>0</v>
      </c>
      <c r="E347" s="438">
        <f>IF(VLOOKUP($A347,'hk2017'!$A:$G,1)=$A347,VLOOKUP($A347,'hk2017'!$A:$G,7),0)</f>
        <v>0</v>
      </c>
      <c r="F347" s="438">
        <f>IF(VLOOKUP($A347,'hk2017'!$A:$H,1)=$A347,VLOOKUP($A347,'hk2017'!$A:$H,8),0)</f>
        <v>0</v>
      </c>
      <c r="G347" s="439">
        <f t="shared" si="117"/>
        <v>0</v>
      </c>
      <c r="H347" s="438">
        <f>IF(VLOOKUP($A347,'hk2016'!$A:$G,1)=$A347,VLOOKUP($A347,'hk2016'!$A:$G,6),0)</f>
        <v>0</v>
      </c>
      <c r="I347" s="438">
        <f>IF(VLOOKUP($A347,'hk2016'!$A:$G,1)=$A347,VLOOKUP($A347,'hk2016'!$A:$G,7),0)</f>
        <v>0</v>
      </c>
      <c r="J347" s="438">
        <f>IF(VLOOKUP($A347,'hk2016'!$A:$H,1)=$A347,VLOOKUP($A347,'hk2016'!$A:$H,8),0)</f>
        <v>0</v>
      </c>
      <c r="K347" s="440">
        <f t="shared" si="118"/>
        <v>0</v>
      </c>
    </row>
    <row r="348" spans="1:255" ht="11.25" outlineLevel="1" thickBot="1" x14ac:dyDescent="0.2">
      <c r="A348" s="420"/>
      <c r="B348" s="416"/>
      <c r="C348" s="416"/>
      <c r="H348" s="464"/>
      <c r="I348" s="464"/>
      <c r="J348" s="464"/>
      <c r="K348" s="466"/>
    </row>
    <row r="349" spans="1:255" ht="12" thickBot="1" x14ac:dyDescent="0.25">
      <c r="A349" s="421" t="s">
        <v>2846</v>
      </c>
      <c r="B349" s="421"/>
      <c r="C349" s="422" t="s">
        <v>37</v>
      </c>
      <c r="D349" s="455">
        <f t="shared" ref="D349:K349" si="119">SUM(D350+D357+D364+D371+D380+D388+D399+D403+D411)</f>
        <v>0</v>
      </c>
      <c r="E349" s="455">
        <f t="shared" si="119"/>
        <v>9609514.3399999999</v>
      </c>
      <c r="F349" s="455">
        <f t="shared" si="119"/>
        <v>27180336.720000003</v>
      </c>
      <c r="G349" s="477">
        <f t="shared" si="119"/>
        <v>-17570822.379999999</v>
      </c>
      <c r="H349" s="455">
        <f t="shared" si="119"/>
        <v>0</v>
      </c>
      <c r="I349" s="455">
        <f t="shared" si="119"/>
        <v>8456186.870000001</v>
      </c>
      <c r="J349" s="455">
        <f t="shared" si="119"/>
        <v>24706159.93</v>
      </c>
      <c r="K349" s="478">
        <f t="shared" si="119"/>
        <v>-16249973.060000002</v>
      </c>
    </row>
    <row r="350" spans="1:255" x14ac:dyDescent="0.15">
      <c r="A350" s="479" t="s">
        <v>1204</v>
      </c>
      <c r="B350" s="459"/>
      <c r="C350" s="460" t="s">
        <v>2847</v>
      </c>
      <c r="D350" s="429">
        <f>SUM(D351:D356)</f>
        <v>0</v>
      </c>
      <c r="E350" s="429">
        <f t="shared" ref="E350:K350" si="120">SUM(E351:E356)</f>
        <v>310722.49000000005</v>
      </c>
      <c r="F350" s="429">
        <f t="shared" si="120"/>
        <v>17625159.510000002</v>
      </c>
      <c r="G350" s="430">
        <f t="shared" si="120"/>
        <v>-17314437.02</v>
      </c>
      <c r="H350" s="429">
        <f t="shared" si="120"/>
        <v>0</v>
      </c>
      <c r="I350" s="429">
        <f t="shared" si="120"/>
        <v>277865.07</v>
      </c>
      <c r="J350" s="429">
        <f t="shared" si="120"/>
        <v>16467332.48</v>
      </c>
      <c r="K350" s="431">
        <f t="shared" si="120"/>
        <v>-16189467.410000002</v>
      </c>
    </row>
    <row r="351" spans="1:255" ht="12.75" outlineLevel="1" x14ac:dyDescent="0.2">
      <c r="A351" s="420" t="s">
        <v>1039</v>
      </c>
      <c r="B351" s="414"/>
      <c r="C351" s="434" t="s">
        <v>2848</v>
      </c>
      <c r="D351" s="438">
        <f>IF(VLOOKUP($A351,'hk2017'!$A:$G,1)=$A351,VLOOKUP($A351,'hk2017'!$A:$G,6),0)</f>
        <v>0</v>
      </c>
      <c r="E351" s="438">
        <f>IF(VLOOKUP($A351,'hk2017'!$A:$G,1)=$A351,VLOOKUP($A351,'hk2017'!$A:$G,7),0)</f>
        <v>0</v>
      </c>
      <c r="F351" s="438">
        <f>IF(VLOOKUP($A351,'hk2017'!$A:$H,1)=$A351,VLOOKUP($A351,'hk2017'!$A:$H,8),0)</f>
        <v>0</v>
      </c>
      <c r="G351" s="439">
        <f t="shared" ref="G351:G356" si="121">SUM(D351+E351-F351)</f>
        <v>0</v>
      </c>
      <c r="H351" s="438">
        <f>IF(VLOOKUP($A351,'hk2016'!$A:$G,1)=$A351,VLOOKUP($A351,'hk2016'!$A:$G,6),0)</f>
        <v>0</v>
      </c>
      <c r="I351" s="438">
        <f>IF(VLOOKUP($A351,'hk2016'!$A:$G,1)=$A351,VLOOKUP($A351,'hk2016'!$A:$G,7),0)</f>
        <v>0</v>
      </c>
      <c r="J351" s="438">
        <f>IF(VLOOKUP($A351,'hk2016'!$A:$H,1)=$A351,VLOOKUP($A351,'hk2016'!$A:$H,8),0)</f>
        <v>0</v>
      </c>
      <c r="K351" s="440">
        <f t="shared" ref="K351:K356" si="122">SUM(H351+I351-J351)</f>
        <v>0</v>
      </c>
      <c r="L351" s="447"/>
    </row>
    <row r="352" spans="1:255" ht="12.75" outlineLevel="1" x14ac:dyDescent="0.2">
      <c r="A352" s="420" t="str">
        <f>LEFT(B352,3)</f>
        <v>601</v>
      </c>
      <c r="B352" s="416" t="s">
        <v>2849</v>
      </c>
      <c r="C352" s="416" t="s">
        <v>1850</v>
      </c>
      <c r="D352" s="438">
        <f>IF(VLOOKUP($A352,'hk2017'!$A:$G,1)=$A352,VLOOKUP($A352,'hk2017'!$A:$G,6),0)</f>
        <v>0</v>
      </c>
      <c r="E352" s="438">
        <f>IF(VLOOKUP($A352,'hk2017'!$A:$G,1)=$A352,VLOOKUP($A352,'hk2017'!$A:$G,7),0)</f>
        <v>306507.33</v>
      </c>
      <c r="F352" s="438">
        <f>IF(VLOOKUP($A352,'hk2017'!$A:$H,1)=$A352,VLOOKUP($A352,'hk2017'!$A:$H,8),0)</f>
        <v>16060179.529999999</v>
      </c>
      <c r="G352" s="439">
        <f t="shared" si="121"/>
        <v>-15753672.199999999</v>
      </c>
      <c r="H352" s="438">
        <f>IF(VLOOKUP($A352,'hk2016'!$A:$G,1)=$A352,VLOOKUP($A352,'hk2016'!$A:$G,6),0)</f>
        <v>0</v>
      </c>
      <c r="I352" s="438">
        <f>IF(VLOOKUP($A352,'hk2016'!$A:$G,1)=$A352,VLOOKUP($A352,'hk2016'!$A:$G,7),0)</f>
        <v>268040.03999999998</v>
      </c>
      <c r="J352" s="438">
        <f>IF(VLOOKUP($A352,'hk2016'!$A:$H,1)=$A352,VLOOKUP($A352,'hk2016'!$A:$H,8),0)</f>
        <v>15050363.73</v>
      </c>
      <c r="K352" s="440">
        <f t="shared" si="122"/>
        <v>-14782323.690000001</v>
      </c>
      <c r="L352" s="447"/>
    </row>
    <row r="353" spans="1:12" ht="12.75" outlineLevel="1" x14ac:dyDescent="0.2">
      <c r="A353" s="420" t="str">
        <f>LEFT(B353,3)</f>
        <v>602</v>
      </c>
      <c r="B353" s="416" t="s">
        <v>2850</v>
      </c>
      <c r="C353" s="416" t="s">
        <v>1851</v>
      </c>
      <c r="D353" s="438">
        <f>IF(VLOOKUP($A353,'hk2017'!$A:$G,1)=$A353,VLOOKUP($A353,'hk2017'!$A:$G,6),0)</f>
        <v>0</v>
      </c>
      <c r="E353" s="438">
        <f>IF(VLOOKUP($A353,'hk2017'!$A:$G,1)=$A353,VLOOKUP($A353,'hk2017'!$A:$G,7),0)</f>
        <v>36.840000000000003</v>
      </c>
      <c r="F353" s="438">
        <f>IF(VLOOKUP($A353,'hk2017'!$A:$H,1)=$A353,VLOOKUP($A353,'hk2017'!$A:$H,8),0)</f>
        <v>574439.89</v>
      </c>
      <c r="G353" s="439">
        <f t="shared" si="121"/>
        <v>-574403.05000000005</v>
      </c>
      <c r="H353" s="438">
        <f>IF(VLOOKUP($A353,'hk2016'!$A:$G,1)=$A353,VLOOKUP($A353,'hk2016'!$A:$G,6),0)</f>
        <v>0</v>
      </c>
      <c r="I353" s="438">
        <f>IF(VLOOKUP($A353,'hk2016'!$A:$G,1)=$A353,VLOOKUP($A353,'hk2016'!$A:$G,7),0)</f>
        <v>261.70999999999998</v>
      </c>
      <c r="J353" s="438">
        <f>IF(VLOOKUP($A353,'hk2016'!$A:$H,1)=$A353,VLOOKUP($A353,'hk2016'!$A:$H,8),0)</f>
        <v>246709.52</v>
      </c>
      <c r="K353" s="440">
        <f t="shared" si="122"/>
        <v>-246447.81</v>
      </c>
      <c r="L353" s="447"/>
    </row>
    <row r="354" spans="1:12" ht="12.75" outlineLevel="1" x14ac:dyDescent="0.2">
      <c r="A354" s="420" t="str">
        <f>LEFT(B354,3)</f>
        <v>604</v>
      </c>
      <c r="B354" s="416" t="s">
        <v>2851</v>
      </c>
      <c r="C354" s="416" t="s">
        <v>1852</v>
      </c>
      <c r="D354" s="438">
        <f>IF(VLOOKUP($A354,'hk2017'!$A:$G,1)=$A354,VLOOKUP($A354,'hk2017'!$A:$G,6),0)</f>
        <v>0</v>
      </c>
      <c r="E354" s="438">
        <f>IF(VLOOKUP($A354,'hk2017'!$A:$G,1)=$A354,VLOOKUP($A354,'hk2017'!$A:$G,7),0)</f>
        <v>4178.32</v>
      </c>
      <c r="F354" s="438">
        <f>IF(VLOOKUP($A354,'hk2017'!$A:$H,1)=$A354,VLOOKUP($A354,'hk2017'!$A:$H,8),0)</f>
        <v>990540.09</v>
      </c>
      <c r="G354" s="439">
        <f t="shared" si="121"/>
        <v>-986361.77</v>
      </c>
      <c r="H354" s="438">
        <f>IF(VLOOKUP($A354,'hk2016'!$A:$G,1)=$A354,VLOOKUP($A354,'hk2016'!$A:$G,6),0)</f>
        <v>0</v>
      </c>
      <c r="I354" s="438">
        <f>IF(VLOOKUP($A354,'hk2016'!$A:$G,1)=$A354,VLOOKUP($A354,'hk2016'!$A:$G,7),0)</f>
        <v>9563.32</v>
      </c>
      <c r="J354" s="438">
        <f>IF(VLOOKUP($A354,'hk2016'!$A:$H,1)=$A354,VLOOKUP($A354,'hk2016'!$A:$H,8),0)</f>
        <v>1170259.23</v>
      </c>
      <c r="K354" s="440">
        <f t="shared" si="122"/>
        <v>-1160695.9099999999</v>
      </c>
      <c r="L354" s="447"/>
    </row>
    <row r="355" spans="1:12" ht="12.75" outlineLevel="1" x14ac:dyDescent="0.2">
      <c r="A355" s="412" t="s">
        <v>1053</v>
      </c>
      <c r="B355" s="416"/>
      <c r="C355" s="416"/>
      <c r="D355" s="438">
        <f>IF(VLOOKUP($A355,'hk2017'!$A:$G,1)=$A355,VLOOKUP($A355,'hk2017'!$A:$G,6),0)</f>
        <v>0</v>
      </c>
      <c r="E355" s="438">
        <f>IF(VLOOKUP($A355,'hk2017'!$A:$G,1)=$A355,VLOOKUP($A355,'hk2017'!$A:$G,7),0)</f>
        <v>0</v>
      </c>
      <c r="F355" s="438">
        <f>IF(VLOOKUP($A355,'hk2017'!$A:$H,1)=$A355,VLOOKUP($A355,'hk2017'!$A:$H,8),0)</f>
        <v>0</v>
      </c>
      <c r="G355" s="439">
        <f t="shared" si="121"/>
        <v>0</v>
      </c>
      <c r="H355" s="438">
        <f>IF(VLOOKUP($A355,'hk2016'!$A:$G,1)=$A355,VLOOKUP($A355,'hk2016'!$A:$G,6),0)</f>
        <v>0</v>
      </c>
      <c r="I355" s="438">
        <f>IF(VLOOKUP($A355,'hk2016'!$A:$G,1)=$A355,VLOOKUP($A355,'hk2016'!$A:$G,7),0)</f>
        <v>0</v>
      </c>
      <c r="J355" s="438">
        <f>IF(VLOOKUP($A355,'hk2016'!$A:$H,1)=$A355,VLOOKUP($A355,'hk2016'!$A:$H,8),0)</f>
        <v>0</v>
      </c>
      <c r="K355" s="440">
        <f t="shared" si="122"/>
        <v>0</v>
      </c>
      <c r="L355" s="447"/>
    </row>
    <row r="356" spans="1:12" ht="13.5" outlineLevel="1" thickBot="1" x14ac:dyDescent="0.25">
      <c r="A356" s="412" t="s">
        <v>1056</v>
      </c>
      <c r="B356" s="416"/>
      <c r="C356" s="416"/>
      <c r="D356" s="438">
        <f>IF(VLOOKUP($A356,'hk2017'!$A:$G,1)=$A356,VLOOKUP($A356,'hk2017'!$A:$G,6),0)</f>
        <v>0</v>
      </c>
      <c r="E356" s="438">
        <f>IF(VLOOKUP($A356,'hk2017'!$A:$G,1)=$A356,VLOOKUP($A356,'hk2017'!$A:$G,7),0)</f>
        <v>0</v>
      </c>
      <c r="F356" s="438">
        <f>IF(VLOOKUP($A356,'hk2017'!$A:$H,1)=$A356,VLOOKUP($A356,'hk2017'!$A:$H,8),0)</f>
        <v>0</v>
      </c>
      <c r="G356" s="439">
        <f t="shared" si="121"/>
        <v>0</v>
      </c>
      <c r="H356" s="438">
        <f>IF(VLOOKUP($A356,'hk2016'!$A:$G,1)=$A356,VLOOKUP($A356,'hk2016'!$A:$G,6),0)</f>
        <v>0</v>
      </c>
      <c r="I356" s="438">
        <f>IF(VLOOKUP($A356,'hk2016'!$A:$G,1)=$A356,VLOOKUP($A356,'hk2016'!$A:$G,7),0)</f>
        <v>0</v>
      </c>
      <c r="J356" s="438">
        <f>IF(VLOOKUP($A356,'hk2016'!$A:$H,1)=$A356,VLOOKUP($A356,'hk2016'!$A:$H,8),0)</f>
        <v>0</v>
      </c>
      <c r="K356" s="440">
        <f t="shared" si="122"/>
        <v>0</v>
      </c>
      <c r="L356" s="447"/>
    </row>
    <row r="357" spans="1:12" ht="12.75" x14ac:dyDescent="0.2">
      <c r="A357" s="479" t="s">
        <v>1209</v>
      </c>
      <c r="B357" s="459"/>
      <c r="C357" s="460" t="s">
        <v>2852</v>
      </c>
      <c r="D357" s="429">
        <f t="shared" ref="D357:K357" si="123">SUM(D358:D362)</f>
        <v>0</v>
      </c>
      <c r="E357" s="429">
        <f t="shared" si="123"/>
        <v>9298791.8499999996</v>
      </c>
      <c r="F357" s="429">
        <f t="shared" si="123"/>
        <v>9455213.0500000007</v>
      </c>
      <c r="G357" s="430">
        <f t="shared" si="123"/>
        <v>-156421.20000000019</v>
      </c>
      <c r="H357" s="429">
        <f t="shared" si="123"/>
        <v>0</v>
      </c>
      <c r="I357" s="429">
        <f t="shared" si="123"/>
        <v>8178321.8000000007</v>
      </c>
      <c r="J357" s="429">
        <f t="shared" si="123"/>
        <v>8204119.2300000004</v>
      </c>
      <c r="K357" s="431">
        <f t="shared" si="123"/>
        <v>-25797.429999999702</v>
      </c>
      <c r="L357" s="447"/>
    </row>
    <row r="358" spans="1:12" ht="12.75" outlineLevel="1" x14ac:dyDescent="0.2">
      <c r="A358" s="420" t="s">
        <v>1059</v>
      </c>
      <c r="B358" s="414"/>
      <c r="C358" s="434" t="s">
        <v>2853</v>
      </c>
      <c r="D358" s="438">
        <f>IF(VLOOKUP($A358,'hk2017'!$A:$G,1)=$A358,VLOOKUP($A358,'hk2017'!$A:$G,6),0)</f>
        <v>0</v>
      </c>
      <c r="E358" s="438">
        <f>IF(VLOOKUP($A358,'hk2017'!$A:$G,1)=$A358,VLOOKUP($A358,'hk2017'!$A:$G,7),0)</f>
        <v>0</v>
      </c>
      <c r="F358" s="438">
        <f>IF(VLOOKUP($A358,'hk2017'!$A:$H,1)=$A358,VLOOKUP($A358,'hk2017'!$A:$H,8),0)</f>
        <v>0</v>
      </c>
      <c r="G358" s="439">
        <f>SUM(D358+E358-F358)</f>
        <v>0</v>
      </c>
      <c r="H358" s="438">
        <f>IF(VLOOKUP($A358,'hk2016'!$A:$G,1)=$A358,VLOOKUP($A358,'hk2016'!$A:$G,6),0)</f>
        <v>0</v>
      </c>
      <c r="I358" s="438">
        <f>IF(VLOOKUP($A358,'hk2016'!$A:$G,1)=$A358,VLOOKUP($A358,'hk2016'!$A:$G,7),0)</f>
        <v>0</v>
      </c>
      <c r="J358" s="438">
        <f>IF(VLOOKUP($A358,'hk2016'!$A:$H,1)=$A358,VLOOKUP($A358,'hk2016'!$A:$H,8),0)</f>
        <v>0</v>
      </c>
      <c r="K358" s="440">
        <f>SUM(H358+I358-J358)</f>
        <v>0</v>
      </c>
      <c r="L358" s="447"/>
    </row>
    <row r="359" spans="1:12" ht="12.75" outlineLevel="1" x14ac:dyDescent="0.2">
      <c r="A359" s="420" t="str">
        <f>LEFT(B359,3)</f>
        <v>611</v>
      </c>
      <c r="B359" s="416" t="s">
        <v>2854</v>
      </c>
      <c r="C359" s="416" t="s">
        <v>2855</v>
      </c>
      <c r="D359" s="438">
        <f>IF(VLOOKUP($A359,'hk2017'!$A:$G,1)=$A359,VLOOKUP($A359,'hk2017'!$A:$G,6),0)</f>
        <v>0</v>
      </c>
      <c r="E359" s="438">
        <f>IF(VLOOKUP($A359,'hk2017'!$A:$G,1)=$A359,VLOOKUP($A359,'hk2017'!$A:$G,7),0)</f>
        <v>5020987.2699999996</v>
      </c>
      <c r="F359" s="438">
        <f>IF(VLOOKUP($A359,'hk2017'!$A:$H,1)=$A359,VLOOKUP($A359,'hk2017'!$A:$H,8),0)</f>
        <v>5177408.47</v>
      </c>
      <c r="G359" s="439">
        <f>SUM(D359+E359-F359)</f>
        <v>-156421.20000000019</v>
      </c>
      <c r="H359" s="438">
        <f>IF(VLOOKUP($A359,'hk2016'!$A:$G,1)=$A359,VLOOKUP($A359,'hk2016'!$A:$G,6),0)</f>
        <v>0</v>
      </c>
      <c r="I359" s="438">
        <f>IF(VLOOKUP($A359,'hk2016'!$A:$G,1)=$A359,VLOOKUP($A359,'hk2016'!$A:$G,7),0)</f>
        <v>3946189.1</v>
      </c>
      <c r="J359" s="438">
        <f>IF(VLOOKUP($A359,'hk2016'!$A:$H,1)=$A359,VLOOKUP($A359,'hk2016'!$A:$H,8),0)</f>
        <v>3972506.53</v>
      </c>
      <c r="K359" s="440">
        <f>SUM(H359+I359-J359)</f>
        <v>-26317.429999999702</v>
      </c>
      <c r="L359" s="447"/>
    </row>
    <row r="360" spans="1:12" ht="12.75" outlineLevel="1" x14ac:dyDescent="0.2">
      <c r="A360" s="420" t="str">
        <f>LEFT(B360,3)</f>
        <v>612</v>
      </c>
      <c r="B360" s="416" t="s">
        <v>2856</v>
      </c>
      <c r="C360" s="416" t="s">
        <v>2857</v>
      </c>
      <c r="D360" s="438">
        <f>IF(VLOOKUP($A360,'hk2017'!$A:$G,1)=$A360,VLOOKUP($A360,'hk2017'!$A:$G,6),0)</f>
        <v>0</v>
      </c>
      <c r="E360" s="438">
        <f>IF(VLOOKUP($A360,'hk2017'!$A:$G,1)=$A360,VLOOKUP($A360,'hk2017'!$A:$G,7),0)</f>
        <v>0</v>
      </c>
      <c r="F360" s="438">
        <f>IF(VLOOKUP($A360,'hk2017'!$A:$H,1)=$A360,VLOOKUP($A360,'hk2017'!$A:$H,8),0)</f>
        <v>0</v>
      </c>
      <c r="G360" s="439">
        <f>SUM(D360+E360-F360)</f>
        <v>0</v>
      </c>
      <c r="H360" s="438">
        <f>IF(VLOOKUP($A360,'hk2016'!$A:$G,1)=$A360,VLOOKUP($A360,'hk2016'!$A:$G,6),0)</f>
        <v>0</v>
      </c>
      <c r="I360" s="438">
        <f>IF(VLOOKUP($A360,'hk2016'!$A:$G,1)=$A360,VLOOKUP($A360,'hk2016'!$A:$G,7),0)</f>
        <v>0</v>
      </c>
      <c r="J360" s="438">
        <f>IF(VLOOKUP($A360,'hk2016'!$A:$H,1)=$A360,VLOOKUP($A360,'hk2016'!$A:$H,8),0)</f>
        <v>0</v>
      </c>
      <c r="K360" s="440">
        <f>SUM(H360+I360-J360)</f>
        <v>0</v>
      </c>
      <c r="L360" s="447"/>
    </row>
    <row r="361" spans="1:12" ht="12.75" outlineLevel="1" x14ac:dyDescent="0.2">
      <c r="A361" s="420" t="str">
        <f>LEFT(B361,3)</f>
        <v>613</v>
      </c>
      <c r="B361" s="416" t="s">
        <v>2858</v>
      </c>
      <c r="C361" s="416" t="s">
        <v>2859</v>
      </c>
      <c r="D361" s="438">
        <f>IF(VLOOKUP($A361,'hk2017'!$A:$G,1)=$A361,VLOOKUP($A361,'hk2017'!$A:$G,6),0)</f>
        <v>0</v>
      </c>
      <c r="E361" s="438">
        <f>IF(VLOOKUP($A361,'hk2017'!$A:$G,1)=$A361,VLOOKUP($A361,'hk2017'!$A:$G,7),0)</f>
        <v>4277804.58</v>
      </c>
      <c r="F361" s="438">
        <f>IF(VLOOKUP($A361,'hk2017'!$A:$H,1)=$A361,VLOOKUP($A361,'hk2017'!$A:$H,8),0)</f>
        <v>4277804.58</v>
      </c>
      <c r="G361" s="439">
        <f>SUM(D361+E361-F361)</f>
        <v>0</v>
      </c>
      <c r="H361" s="438">
        <f>IF(VLOOKUP($A361,'hk2016'!$A:$G,1)=$A361,VLOOKUP($A361,'hk2016'!$A:$G,6),0)</f>
        <v>0</v>
      </c>
      <c r="I361" s="438">
        <f>IF(VLOOKUP($A361,'hk2016'!$A:$G,1)=$A361,VLOOKUP($A361,'hk2016'!$A:$G,7),0)</f>
        <v>4232132.7</v>
      </c>
      <c r="J361" s="438">
        <f>IF(VLOOKUP($A361,'hk2016'!$A:$H,1)=$A361,VLOOKUP($A361,'hk2016'!$A:$H,8),0)</f>
        <v>4231612.7</v>
      </c>
      <c r="K361" s="440">
        <f>SUM(H361+I361-J361)</f>
        <v>520</v>
      </c>
      <c r="L361" s="447"/>
    </row>
    <row r="362" spans="1:12" ht="12.75" outlineLevel="1" x14ac:dyDescent="0.2">
      <c r="A362" s="420" t="str">
        <f>LEFT(B362,3)</f>
        <v>614</v>
      </c>
      <c r="B362" s="416" t="s">
        <v>2860</v>
      </c>
      <c r="C362" s="416" t="s">
        <v>2861</v>
      </c>
      <c r="D362" s="438">
        <f>IF(VLOOKUP($A362,'hk2017'!$A:$G,1)=$A362,VLOOKUP($A362,'hk2017'!$A:$G,6),0)</f>
        <v>0</v>
      </c>
      <c r="E362" s="438">
        <f>IF(VLOOKUP($A362,'hk2017'!$A:$G,1)=$A362,VLOOKUP($A362,'hk2017'!$A:$G,7),0)</f>
        <v>0</v>
      </c>
      <c r="F362" s="438">
        <f>IF(VLOOKUP($A362,'hk2017'!$A:$H,1)=$A362,VLOOKUP($A362,'hk2017'!$A:$H,8),0)</f>
        <v>0</v>
      </c>
      <c r="G362" s="439">
        <f>SUM(D362+E362-F362)</f>
        <v>0</v>
      </c>
      <c r="H362" s="438">
        <f>IF(VLOOKUP($A362,'hk2016'!$A:$G,1)=$A362,VLOOKUP($A362,'hk2016'!$A:$G,6),0)</f>
        <v>0</v>
      </c>
      <c r="I362" s="438">
        <f>IF(VLOOKUP($A362,'hk2016'!$A:$G,1)=$A362,VLOOKUP($A362,'hk2016'!$A:$G,7),0)</f>
        <v>0</v>
      </c>
      <c r="J362" s="438">
        <f>IF(VLOOKUP($A362,'hk2016'!$A:$H,1)=$A362,VLOOKUP($A362,'hk2016'!$A:$H,8),0)</f>
        <v>0</v>
      </c>
      <c r="K362" s="440">
        <f>SUM(H362+I362-J362)</f>
        <v>0</v>
      </c>
      <c r="L362" s="447"/>
    </row>
    <row r="363" spans="1:12" ht="13.5" outlineLevel="1" thickBot="1" x14ac:dyDescent="0.25">
      <c r="A363" s="420"/>
      <c r="B363" s="416"/>
      <c r="C363" s="416"/>
      <c r="H363" s="464"/>
      <c r="I363" s="464"/>
      <c r="J363" s="464"/>
      <c r="K363" s="466"/>
      <c r="L363" s="447"/>
    </row>
    <row r="364" spans="1:12" ht="12.75" x14ac:dyDescent="0.2">
      <c r="A364" s="479" t="s">
        <v>1236</v>
      </c>
      <c r="B364" s="459"/>
      <c r="C364" s="460" t="s">
        <v>2862</v>
      </c>
      <c r="D364" s="429">
        <f t="shared" ref="D364:K364" si="124">SUM(D365:D369)</f>
        <v>0</v>
      </c>
      <c r="E364" s="429">
        <f t="shared" si="124"/>
        <v>0</v>
      </c>
      <c r="F364" s="429">
        <f t="shared" si="124"/>
        <v>0</v>
      </c>
      <c r="G364" s="430">
        <f t="shared" si="124"/>
        <v>0</v>
      </c>
      <c r="H364" s="429">
        <f t="shared" si="124"/>
        <v>0</v>
      </c>
      <c r="I364" s="429">
        <f t="shared" si="124"/>
        <v>0</v>
      </c>
      <c r="J364" s="429">
        <f t="shared" si="124"/>
        <v>0</v>
      </c>
      <c r="K364" s="431">
        <f t="shared" si="124"/>
        <v>0</v>
      </c>
      <c r="L364" s="447"/>
    </row>
    <row r="365" spans="1:12" ht="12.75" outlineLevel="1" x14ac:dyDescent="0.2">
      <c r="A365" s="420" t="s">
        <v>1075</v>
      </c>
      <c r="B365" s="414"/>
      <c r="C365" s="434" t="s">
        <v>2862</v>
      </c>
      <c r="D365" s="438">
        <f>IF(VLOOKUP($A365,'hk2017'!$A:$G,1)=$A365,VLOOKUP($A365,'hk2017'!$A:$G,6),0)</f>
        <v>0</v>
      </c>
      <c r="E365" s="438">
        <f>IF(VLOOKUP($A365,'hk2017'!$A:$G,1)=$A365,VLOOKUP($A365,'hk2017'!$A:$G,7),0)</f>
        <v>0</v>
      </c>
      <c r="F365" s="438">
        <f>IF(VLOOKUP($A365,'hk2017'!$A:$H,1)=$A365,VLOOKUP($A365,'hk2017'!$A:$H,8),0)</f>
        <v>0</v>
      </c>
      <c r="G365" s="439">
        <f>SUM(D365+E365-F365)</f>
        <v>0</v>
      </c>
      <c r="H365" s="438">
        <f>IF(VLOOKUP($A365,'hk2016'!$A:$G,1)=$A365,VLOOKUP($A365,'hk2016'!$A:$G,6),0)</f>
        <v>0</v>
      </c>
      <c r="I365" s="438">
        <f>IF(VLOOKUP($A365,'hk2016'!$A:$G,1)=$A365,VLOOKUP($A365,'hk2016'!$A:$G,7),0)</f>
        <v>0</v>
      </c>
      <c r="J365" s="438">
        <f>IF(VLOOKUP($A365,'hk2016'!$A:$H,1)=$A365,VLOOKUP($A365,'hk2016'!$A:$H,8),0)</f>
        <v>0</v>
      </c>
      <c r="K365" s="440">
        <f>SUM(H365+I365-J365)</f>
        <v>0</v>
      </c>
      <c r="L365" s="447"/>
    </row>
    <row r="366" spans="1:12" ht="12.75" outlineLevel="1" x14ac:dyDescent="0.2">
      <c r="A366" s="420" t="str">
        <f>LEFT(B366,3)</f>
        <v>621</v>
      </c>
      <c r="B366" s="416" t="s">
        <v>2863</v>
      </c>
      <c r="C366" s="416" t="s">
        <v>2864</v>
      </c>
      <c r="D366" s="438">
        <f>IF(VLOOKUP($A366,'hk2017'!$A:$G,1)=$A366,VLOOKUP($A366,'hk2017'!$A:$G,6),0)</f>
        <v>0</v>
      </c>
      <c r="E366" s="438">
        <f>IF(VLOOKUP($A366,'hk2017'!$A:$G,1)=$A366,VLOOKUP($A366,'hk2017'!$A:$G,7),0)</f>
        <v>0</v>
      </c>
      <c r="F366" s="438">
        <f>IF(VLOOKUP($A366,'hk2017'!$A:$H,1)=$A366,VLOOKUP($A366,'hk2017'!$A:$H,8),0)</f>
        <v>0</v>
      </c>
      <c r="G366" s="439">
        <f>SUM(D366+E366-F366)</f>
        <v>0</v>
      </c>
      <c r="H366" s="438">
        <f>IF(VLOOKUP($A366,'hk2016'!$A:$G,1)=$A366,VLOOKUP($A366,'hk2016'!$A:$G,6),0)</f>
        <v>0</v>
      </c>
      <c r="I366" s="438">
        <f>IF(VLOOKUP($A366,'hk2016'!$A:$G,1)=$A366,VLOOKUP($A366,'hk2016'!$A:$G,7),0)</f>
        <v>0</v>
      </c>
      <c r="J366" s="438">
        <f>IF(VLOOKUP($A366,'hk2016'!$A:$H,1)=$A366,VLOOKUP($A366,'hk2016'!$A:$H,8),0)</f>
        <v>0</v>
      </c>
      <c r="K366" s="440">
        <f>SUM(H366+I366-J366)</f>
        <v>0</v>
      </c>
      <c r="L366" s="447"/>
    </row>
    <row r="367" spans="1:12" ht="12.75" outlineLevel="1" x14ac:dyDescent="0.2">
      <c r="A367" s="420" t="str">
        <f>LEFT(B367,3)</f>
        <v>622</v>
      </c>
      <c r="B367" s="416" t="s">
        <v>2865</v>
      </c>
      <c r="C367" s="416" t="s">
        <v>2866</v>
      </c>
      <c r="D367" s="438">
        <f>IF(VLOOKUP($A367,'hk2017'!$A:$G,1)=$A367,VLOOKUP($A367,'hk2017'!$A:$G,6),0)</f>
        <v>0</v>
      </c>
      <c r="E367" s="438">
        <f>IF(VLOOKUP($A367,'hk2017'!$A:$G,1)=$A367,VLOOKUP($A367,'hk2017'!$A:$G,7),0)</f>
        <v>0</v>
      </c>
      <c r="F367" s="438">
        <f>IF(VLOOKUP($A367,'hk2017'!$A:$H,1)=$A367,VLOOKUP($A367,'hk2017'!$A:$H,8),0)</f>
        <v>0</v>
      </c>
      <c r="G367" s="439">
        <f>SUM(D367+E367-F367)</f>
        <v>0</v>
      </c>
      <c r="H367" s="438">
        <f>IF(VLOOKUP($A367,'hk2016'!$A:$G,1)=$A367,VLOOKUP($A367,'hk2016'!$A:$G,6),0)</f>
        <v>0</v>
      </c>
      <c r="I367" s="438">
        <f>IF(VLOOKUP($A367,'hk2016'!$A:$G,1)=$A367,VLOOKUP($A367,'hk2016'!$A:$G,7),0)</f>
        <v>0</v>
      </c>
      <c r="J367" s="438">
        <f>IF(VLOOKUP($A367,'hk2016'!$A:$H,1)=$A367,VLOOKUP($A367,'hk2016'!$A:$H,8),0)</f>
        <v>0</v>
      </c>
      <c r="K367" s="440">
        <f>SUM(H367+I367-J367)</f>
        <v>0</v>
      </c>
      <c r="L367" s="447"/>
    </row>
    <row r="368" spans="1:12" ht="12.75" outlineLevel="1" x14ac:dyDescent="0.2">
      <c r="A368" s="420" t="str">
        <f>LEFT(B368,3)</f>
        <v>623</v>
      </c>
      <c r="B368" s="416" t="s">
        <v>2867</v>
      </c>
      <c r="C368" s="416" t="s">
        <v>2868</v>
      </c>
      <c r="D368" s="438">
        <f>IF(VLOOKUP($A368,'hk2017'!$A:$G,1)=$A368,VLOOKUP($A368,'hk2017'!$A:$G,6),0)</f>
        <v>0</v>
      </c>
      <c r="E368" s="438">
        <f>IF(VLOOKUP($A368,'hk2017'!$A:$G,1)=$A368,VLOOKUP($A368,'hk2017'!$A:$G,7),0)</f>
        <v>0</v>
      </c>
      <c r="F368" s="438">
        <f>IF(VLOOKUP($A368,'hk2017'!$A:$H,1)=$A368,VLOOKUP($A368,'hk2017'!$A:$H,8),0)</f>
        <v>0</v>
      </c>
      <c r="G368" s="439">
        <f>SUM(D368+E368-F368)</f>
        <v>0</v>
      </c>
      <c r="H368" s="438">
        <f>IF(VLOOKUP($A368,'hk2016'!$A:$G,1)=$A368,VLOOKUP($A368,'hk2016'!$A:$G,6),0)</f>
        <v>0</v>
      </c>
      <c r="I368" s="438">
        <f>IF(VLOOKUP($A368,'hk2016'!$A:$G,1)=$A368,VLOOKUP($A368,'hk2016'!$A:$G,7),0)</f>
        <v>0</v>
      </c>
      <c r="J368" s="438">
        <f>IF(VLOOKUP($A368,'hk2016'!$A:$H,1)=$A368,VLOOKUP($A368,'hk2016'!$A:$H,8),0)</f>
        <v>0</v>
      </c>
      <c r="K368" s="440">
        <f>SUM(H368+I368-J368)</f>
        <v>0</v>
      </c>
      <c r="L368" s="447"/>
    </row>
    <row r="369" spans="1:13" ht="12.75" outlineLevel="1" x14ac:dyDescent="0.2">
      <c r="A369" s="420" t="str">
        <f>LEFT(B369,3)</f>
        <v>624</v>
      </c>
      <c r="B369" s="416" t="s">
        <v>2869</v>
      </c>
      <c r="C369" s="416" t="s">
        <v>2870</v>
      </c>
      <c r="D369" s="438">
        <f>IF(VLOOKUP($A369,'hk2017'!$A:$G,1)=$A369,VLOOKUP($A369,'hk2017'!$A:$G,6),0)</f>
        <v>0</v>
      </c>
      <c r="E369" s="438">
        <f>IF(VLOOKUP($A369,'hk2017'!$A:$G,1)=$A369,VLOOKUP($A369,'hk2017'!$A:$G,7),0)</f>
        <v>0</v>
      </c>
      <c r="F369" s="438">
        <f>IF(VLOOKUP($A369,'hk2017'!$A:$H,1)=$A369,VLOOKUP($A369,'hk2017'!$A:$H,8),0)</f>
        <v>0</v>
      </c>
      <c r="G369" s="439">
        <f>SUM(D369+E369-F369)</f>
        <v>0</v>
      </c>
      <c r="H369" s="438">
        <f>IF(VLOOKUP($A369,'hk2016'!$A:$G,1)=$A369,VLOOKUP($A369,'hk2016'!$A:$G,6),0)</f>
        <v>0</v>
      </c>
      <c r="I369" s="438">
        <f>IF(VLOOKUP($A369,'hk2016'!$A:$G,1)=$A369,VLOOKUP($A369,'hk2016'!$A:$G,7),0)</f>
        <v>0</v>
      </c>
      <c r="J369" s="438">
        <f>IF(VLOOKUP($A369,'hk2016'!$A:$H,1)=$A369,VLOOKUP($A369,'hk2016'!$A:$H,8),0)</f>
        <v>0</v>
      </c>
      <c r="K369" s="440">
        <f>SUM(H369+I369-J369)</f>
        <v>0</v>
      </c>
      <c r="L369" s="447"/>
    </row>
    <row r="370" spans="1:13" ht="13.5" outlineLevel="1" thickBot="1" x14ac:dyDescent="0.25">
      <c r="A370" s="420"/>
      <c r="B370" s="416"/>
      <c r="C370" s="416"/>
      <c r="H370" s="464"/>
      <c r="I370" s="464"/>
      <c r="J370" s="464"/>
      <c r="K370" s="466"/>
      <c r="L370" s="447"/>
    </row>
    <row r="371" spans="1:13" ht="12.75" x14ac:dyDescent="0.2">
      <c r="A371" s="479" t="s">
        <v>1224</v>
      </c>
      <c r="B371" s="459"/>
      <c r="C371" s="460" t="s">
        <v>2871</v>
      </c>
      <c r="D371" s="429">
        <f t="shared" ref="D371:K371" si="125">SUM(D372:D378)</f>
        <v>0</v>
      </c>
      <c r="E371" s="429">
        <f t="shared" si="125"/>
        <v>0</v>
      </c>
      <c r="F371" s="429">
        <f t="shared" si="125"/>
        <v>99248.59</v>
      </c>
      <c r="G371" s="430">
        <f t="shared" si="125"/>
        <v>-99248.59</v>
      </c>
      <c r="H371" s="429">
        <f t="shared" si="125"/>
        <v>0</v>
      </c>
      <c r="I371" s="429">
        <f t="shared" si="125"/>
        <v>0</v>
      </c>
      <c r="J371" s="429">
        <f t="shared" si="125"/>
        <v>34576.25</v>
      </c>
      <c r="K371" s="431">
        <f t="shared" si="125"/>
        <v>-34576.25</v>
      </c>
      <c r="L371" s="447"/>
    </row>
    <row r="372" spans="1:13" ht="12.75" outlineLevel="1" x14ac:dyDescent="0.2">
      <c r="A372" s="420" t="s">
        <v>1093</v>
      </c>
      <c r="B372" s="414"/>
      <c r="C372" s="434" t="s">
        <v>2872</v>
      </c>
      <c r="D372" s="438">
        <f>IF(VLOOKUP($A372,'hk2017'!$A:$G,1)=$A372,VLOOKUP($A372,'hk2017'!$A:$G,6),0)</f>
        <v>0</v>
      </c>
      <c r="E372" s="438">
        <f>IF(VLOOKUP($A372,'hk2017'!$A:$G,1)=$A372,VLOOKUP($A372,'hk2017'!$A:$G,7),0)</f>
        <v>0</v>
      </c>
      <c r="F372" s="438">
        <f>IF(VLOOKUP($A372,'hk2017'!$A:$H,1)=$A372,VLOOKUP($A372,'hk2017'!$A:$H,8),0)</f>
        <v>0</v>
      </c>
      <c r="G372" s="439">
        <f t="shared" ref="G372:G378" si="126">SUM(D372+E372-F372)</f>
        <v>0</v>
      </c>
      <c r="H372" s="438">
        <f>IF(VLOOKUP($A372,'hk2016'!$A:$G,1)=$A372,VLOOKUP($A372,'hk2016'!$A:$G,6),0)</f>
        <v>0</v>
      </c>
      <c r="I372" s="438">
        <f>IF(VLOOKUP($A372,'hk2016'!$A:$G,1)=$A372,VLOOKUP($A372,'hk2016'!$A:$G,7),0)</f>
        <v>0</v>
      </c>
      <c r="J372" s="438">
        <f>IF(VLOOKUP($A372,'hk2016'!$A:$H,1)=$A372,VLOOKUP($A372,'hk2016'!$A:$H,8),0)</f>
        <v>0</v>
      </c>
      <c r="K372" s="440">
        <f t="shared" ref="K372:K378" si="127">SUM(H372+I372-J372)</f>
        <v>0</v>
      </c>
      <c r="L372" s="447"/>
    </row>
    <row r="373" spans="1:13" ht="12.75" outlineLevel="1" x14ac:dyDescent="0.2">
      <c r="A373" s="420" t="str">
        <f t="shared" ref="A373:A378" si="128">LEFT(B373,3)</f>
        <v>641</v>
      </c>
      <c r="B373" s="416" t="s">
        <v>2873</v>
      </c>
      <c r="C373" s="416" t="s">
        <v>2874</v>
      </c>
      <c r="D373" s="438">
        <f>IF(VLOOKUP($A373,'hk2017'!$A:$G,1)=$A373,VLOOKUP($A373,'hk2017'!$A:$G,6),0)</f>
        <v>0</v>
      </c>
      <c r="E373" s="438">
        <f>IF(VLOOKUP($A373,'hk2017'!$A:$G,1)=$A373,VLOOKUP($A373,'hk2017'!$A:$G,7),0)</f>
        <v>0</v>
      </c>
      <c r="F373" s="438">
        <f>IF(VLOOKUP($A373,'hk2017'!$A:$H,1)=$A373,VLOOKUP($A373,'hk2017'!$A:$H,8),0)</f>
        <v>11225.01</v>
      </c>
      <c r="G373" s="439">
        <f t="shared" si="126"/>
        <v>-11225.01</v>
      </c>
      <c r="H373" s="438">
        <f>IF(VLOOKUP($A373,'hk2016'!$A:$G,1)=$A373,VLOOKUP($A373,'hk2016'!$A:$G,6),0)</f>
        <v>0</v>
      </c>
      <c r="I373" s="438">
        <f>IF(VLOOKUP($A373,'hk2016'!$A:$G,1)=$A373,VLOOKUP($A373,'hk2016'!$A:$G,7),0)</f>
        <v>0</v>
      </c>
      <c r="J373" s="438">
        <f>IF(VLOOKUP($A373,'hk2016'!$A:$H,1)=$A373,VLOOKUP($A373,'hk2016'!$A:$H,8),0)</f>
        <v>14208.33</v>
      </c>
      <c r="K373" s="440">
        <f t="shared" si="127"/>
        <v>-14208.33</v>
      </c>
      <c r="L373" s="447"/>
    </row>
    <row r="374" spans="1:13" ht="12.75" outlineLevel="1" x14ac:dyDescent="0.2">
      <c r="A374" s="420" t="str">
        <f t="shared" si="128"/>
        <v>642</v>
      </c>
      <c r="B374" s="416" t="s">
        <v>2875</v>
      </c>
      <c r="C374" s="416" t="s">
        <v>2876</v>
      </c>
      <c r="D374" s="438">
        <f>IF(VLOOKUP($A374,'hk2017'!$A:$G,1)=$A374,VLOOKUP($A374,'hk2017'!$A:$G,6),0)</f>
        <v>0</v>
      </c>
      <c r="E374" s="438">
        <f>IF(VLOOKUP($A374,'hk2017'!$A:$G,1)=$A374,VLOOKUP($A374,'hk2017'!$A:$G,7),0)</f>
        <v>0</v>
      </c>
      <c r="F374" s="438">
        <f>IF(VLOOKUP($A374,'hk2017'!$A:$H,1)=$A374,VLOOKUP($A374,'hk2017'!$A:$H,8),0)</f>
        <v>38958.269999999997</v>
      </c>
      <c r="G374" s="439">
        <f t="shared" si="126"/>
        <v>-38958.269999999997</v>
      </c>
      <c r="H374" s="438">
        <f>IF(VLOOKUP($A374,'hk2016'!$A:$G,1)=$A374,VLOOKUP($A374,'hk2016'!$A:$G,6),0)</f>
        <v>0</v>
      </c>
      <c r="I374" s="438">
        <f>IF(VLOOKUP($A374,'hk2016'!$A:$G,1)=$A374,VLOOKUP($A374,'hk2016'!$A:$G,7),0)</f>
        <v>0</v>
      </c>
      <c r="J374" s="438">
        <f>IF(VLOOKUP($A374,'hk2016'!$A:$H,1)=$A374,VLOOKUP($A374,'hk2016'!$A:$H,8),0)</f>
        <v>18408.64</v>
      </c>
      <c r="K374" s="440">
        <f t="shared" si="127"/>
        <v>-18408.64</v>
      </c>
      <c r="L374" s="447"/>
    </row>
    <row r="375" spans="1:13" ht="12.75" outlineLevel="1" x14ac:dyDescent="0.2">
      <c r="A375" s="420" t="str">
        <f t="shared" si="128"/>
        <v>644</v>
      </c>
      <c r="B375" s="416" t="s">
        <v>2877</v>
      </c>
      <c r="C375" s="416" t="s">
        <v>2777</v>
      </c>
      <c r="D375" s="438">
        <f>IF(VLOOKUP($A375,'hk2017'!$A:$G,1)=$A375,VLOOKUP($A375,'hk2017'!$A:$G,6),0)</f>
        <v>0</v>
      </c>
      <c r="E375" s="438">
        <f>IF(VLOOKUP($A375,'hk2017'!$A:$G,1)=$A375,VLOOKUP($A375,'hk2017'!$A:$G,7),0)</f>
        <v>0</v>
      </c>
      <c r="F375" s="438">
        <f>IF(VLOOKUP($A375,'hk2017'!$A:$H,1)=$A375,VLOOKUP($A375,'hk2017'!$A:$H,8),0)</f>
        <v>0</v>
      </c>
      <c r="G375" s="439">
        <f t="shared" si="126"/>
        <v>0</v>
      </c>
      <c r="H375" s="438">
        <f>IF(VLOOKUP($A375,'hk2016'!$A:$G,1)=$A375,VLOOKUP($A375,'hk2016'!$A:$G,6),0)</f>
        <v>0</v>
      </c>
      <c r="I375" s="438">
        <f>IF(VLOOKUP($A375,'hk2016'!$A:$G,1)=$A375,VLOOKUP($A375,'hk2016'!$A:$G,7),0)</f>
        <v>0</v>
      </c>
      <c r="J375" s="438">
        <f>IF(VLOOKUP($A375,'hk2016'!$A:$H,1)=$A375,VLOOKUP($A375,'hk2016'!$A:$H,8),0)</f>
        <v>0</v>
      </c>
      <c r="K375" s="440">
        <f t="shared" si="127"/>
        <v>0</v>
      </c>
      <c r="L375" s="447"/>
    </row>
    <row r="376" spans="1:13" ht="12.75" outlineLevel="1" x14ac:dyDescent="0.2">
      <c r="A376" s="420" t="str">
        <f t="shared" si="128"/>
        <v>645</v>
      </c>
      <c r="B376" s="416" t="s">
        <v>2878</v>
      </c>
      <c r="C376" s="416" t="s">
        <v>2779</v>
      </c>
      <c r="D376" s="438">
        <f>IF(VLOOKUP($A376,'hk2017'!$A:$G,1)=$A376,VLOOKUP($A376,'hk2017'!$A:$G,6),0)</f>
        <v>0</v>
      </c>
      <c r="E376" s="438">
        <f>IF(VLOOKUP($A376,'hk2017'!$A:$G,1)=$A376,VLOOKUP($A376,'hk2017'!$A:$G,7),0)</f>
        <v>0</v>
      </c>
      <c r="F376" s="438">
        <f>IF(VLOOKUP($A376,'hk2017'!$A:$H,1)=$A376,VLOOKUP($A376,'hk2017'!$A:$H,8),0)</f>
        <v>0</v>
      </c>
      <c r="G376" s="439">
        <f t="shared" si="126"/>
        <v>0</v>
      </c>
      <c r="H376" s="438">
        <f>IF(VLOOKUP($A376,'hk2016'!$A:$G,1)=$A376,VLOOKUP($A376,'hk2016'!$A:$G,6),0)</f>
        <v>0</v>
      </c>
      <c r="I376" s="438">
        <f>IF(VLOOKUP($A376,'hk2016'!$A:$G,1)=$A376,VLOOKUP($A376,'hk2016'!$A:$G,7),0)</f>
        <v>0</v>
      </c>
      <c r="J376" s="438">
        <f>IF(VLOOKUP($A376,'hk2016'!$A:$H,1)=$A376,VLOOKUP($A376,'hk2016'!$A:$H,8),0)</f>
        <v>0</v>
      </c>
      <c r="K376" s="440">
        <f t="shared" si="127"/>
        <v>0</v>
      </c>
      <c r="L376" s="447"/>
    </row>
    <row r="377" spans="1:13" ht="12.75" outlineLevel="1" x14ac:dyDescent="0.2">
      <c r="A377" s="420" t="str">
        <f t="shared" si="128"/>
        <v>646</v>
      </c>
      <c r="B377" s="416" t="s">
        <v>2879</v>
      </c>
      <c r="C377" s="416" t="s">
        <v>2880</v>
      </c>
      <c r="D377" s="438">
        <f>IF(VLOOKUP($A377,'hk2017'!$A:$G,1)=$A377,VLOOKUP($A377,'hk2017'!$A:$G,6),0)</f>
        <v>0</v>
      </c>
      <c r="E377" s="438">
        <f>IF(VLOOKUP($A377,'hk2017'!$A:$G,1)=$A377,VLOOKUP($A377,'hk2017'!$A:$G,7),0)</f>
        <v>0</v>
      </c>
      <c r="F377" s="438">
        <f>IF(VLOOKUP($A377,'hk2017'!$A:$H,1)=$A377,VLOOKUP($A377,'hk2017'!$A:$H,8),0)</f>
        <v>0</v>
      </c>
      <c r="G377" s="439">
        <f t="shared" si="126"/>
        <v>0</v>
      </c>
      <c r="H377" s="438">
        <f>IF(VLOOKUP($A377,'hk2016'!$A:$G,1)=$A377,VLOOKUP($A377,'hk2016'!$A:$G,6),0)</f>
        <v>0</v>
      </c>
      <c r="I377" s="438">
        <f>IF(VLOOKUP($A377,'hk2016'!$A:$G,1)=$A377,VLOOKUP($A377,'hk2016'!$A:$G,7),0)</f>
        <v>0</v>
      </c>
      <c r="J377" s="438">
        <f>IF(VLOOKUP($A377,'hk2016'!$A:$H,1)=$A377,VLOOKUP($A377,'hk2016'!$A:$H,8),0)</f>
        <v>0</v>
      </c>
      <c r="K377" s="440">
        <f t="shared" si="127"/>
        <v>0</v>
      </c>
      <c r="L377" s="447"/>
    </row>
    <row r="378" spans="1:13" ht="12.75" outlineLevel="1" x14ac:dyDescent="0.2">
      <c r="A378" s="420" t="str">
        <f t="shared" si="128"/>
        <v>648</v>
      </c>
      <c r="B378" s="416" t="s">
        <v>2881</v>
      </c>
      <c r="C378" s="416" t="s">
        <v>2882</v>
      </c>
      <c r="D378" s="438">
        <f>IF(VLOOKUP($A378,'hk2017'!$A:$G,1)=$A378,VLOOKUP($A378,'hk2017'!$A:$G,6),0)</f>
        <v>0</v>
      </c>
      <c r="E378" s="438">
        <f>IF(VLOOKUP($A378,'hk2017'!$A:$G,1)=$A378,VLOOKUP($A378,'hk2017'!$A:$G,7),0)</f>
        <v>0</v>
      </c>
      <c r="F378" s="438">
        <f>IF(VLOOKUP($A378,'hk2017'!$A:$H,1)=$A378,VLOOKUP($A378,'hk2017'!$A:$H,8),0)</f>
        <v>49065.31</v>
      </c>
      <c r="G378" s="439">
        <f t="shared" si="126"/>
        <v>-49065.31</v>
      </c>
      <c r="H378" s="438">
        <f>IF(VLOOKUP($A378,'hk2016'!$A:$G,1)=$A378,VLOOKUP($A378,'hk2016'!$A:$G,6),0)</f>
        <v>0</v>
      </c>
      <c r="I378" s="438">
        <f>IF(VLOOKUP($A378,'hk2016'!$A:$G,1)=$A378,VLOOKUP($A378,'hk2016'!$A:$G,7),0)</f>
        <v>0</v>
      </c>
      <c r="J378" s="438">
        <f>IF(VLOOKUP($A378,'hk2016'!$A:$H,1)=$A378,VLOOKUP($A378,'hk2016'!$A:$H,8),0)</f>
        <v>1959.28</v>
      </c>
      <c r="K378" s="440">
        <f t="shared" si="127"/>
        <v>-1959.28</v>
      </c>
      <c r="L378" s="447"/>
      <c r="M378" s="488"/>
    </row>
    <row r="379" spans="1:13" ht="13.5" outlineLevel="1" thickBot="1" x14ac:dyDescent="0.25">
      <c r="A379" s="420"/>
      <c r="B379" s="416"/>
      <c r="C379" s="416"/>
      <c r="H379" s="464"/>
      <c r="I379" s="464"/>
      <c r="J379" s="464"/>
      <c r="K379" s="466"/>
      <c r="L379" s="447"/>
    </row>
    <row r="380" spans="1:13" ht="12.75" x14ac:dyDescent="0.2">
      <c r="A380" s="479" t="s">
        <v>1198</v>
      </c>
      <c r="B380" s="459"/>
      <c r="C380" s="460" t="s">
        <v>2883</v>
      </c>
      <c r="D380" s="429">
        <f t="shared" ref="D380:K380" si="129">SUM(D381:D386)</f>
        <v>0</v>
      </c>
      <c r="E380" s="429">
        <f t="shared" si="129"/>
        <v>0</v>
      </c>
      <c r="F380" s="429">
        <f t="shared" si="129"/>
        <v>0</v>
      </c>
      <c r="G380" s="430">
        <f t="shared" si="129"/>
        <v>0</v>
      </c>
      <c r="H380" s="429">
        <f t="shared" si="129"/>
        <v>0</v>
      </c>
      <c r="I380" s="429">
        <f t="shared" si="129"/>
        <v>0</v>
      </c>
      <c r="J380" s="429">
        <f t="shared" si="129"/>
        <v>0</v>
      </c>
      <c r="K380" s="431">
        <f t="shared" si="129"/>
        <v>0</v>
      </c>
      <c r="L380" s="447"/>
    </row>
    <row r="381" spans="1:13" ht="12.75" outlineLevel="1" x14ac:dyDescent="0.2">
      <c r="A381" s="486" t="str">
        <f t="shared" ref="A381:A386" si="130">LEFT(B381,3)</f>
        <v>652</v>
      </c>
      <c r="B381" s="416" t="s">
        <v>2884</v>
      </c>
      <c r="C381" s="416" t="s">
        <v>2885</v>
      </c>
      <c r="D381" s="438">
        <f>IF(VLOOKUP($A381,'hk2017'!$A:$G,1)=$A381,VLOOKUP($A381,'hk2017'!$A:$G,6),0)</f>
        <v>0</v>
      </c>
      <c r="E381" s="438">
        <f>IF(VLOOKUP($A381,'hk2017'!$A:$G,1)=$A381,VLOOKUP($A381,'hk2017'!$A:$G,7),0)</f>
        <v>0</v>
      </c>
      <c r="F381" s="438">
        <f>IF(VLOOKUP($A381,'hk2017'!$A:$H,1)=$A381,VLOOKUP($A381,'hk2017'!$A:$H,8),0)</f>
        <v>0</v>
      </c>
      <c r="G381" s="439">
        <f t="shared" ref="G381:G386" si="131">SUM(D381+E381-F381)</f>
        <v>0</v>
      </c>
      <c r="H381" s="438">
        <f>IF(VLOOKUP($A381,'hk2016'!$A:$G,1)=$A381,VLOOKUP($A381,'hk2016'!$A:$G,6),0)</f>
        <v>0</v>
      </c>
      <c r="I381" s="438">
        <f>IF(VLOOKUP($A381,'hk2016'!$A:$G,1)=$A381,VLOOKUP($A381,'hk2016'!$A:$G,7),0)</f>
        <v>0</v>
      </c>
      <c r="J381" s="438">
        <f>IF(VLOOKUP($A381,'hk2016'!$A:$H,1)=$A381,VLOOKUP($A381,'hk2016'!$A:$H,8),0)</f>
        <v>0</v>
      </c>
      <c r="K381" s="440">
        <f t="shared" ref="K381:K386" si="132">SUM(H381+I381-J381)</f>
        <v>0</v>
      </c>
      <c r="L381" s="447"/>
    </row>
    <row r="382" spans="1:13" ht="12.75" outlineLevel="1" x14ac:dyDescent="0.2">
      <c r="A382" s="486" t="str">
        <f t="shared" si="130"/>
        <v>654</v>
      </c>
      <c r="B382" s="416" t="s">
        <v>2886</v>
      </c>
      <c r="C382" s="416" t="s">
        <v>2887</v>
      </c>
      <c r="D382" s="438">
        <f>IF(VLOOKUP($A382,'hk2017'!$A:$G,1)=$A382,VLOOKUP($A382,'hk2017'!$A:$G,6),0)</f>
        <v>0</v>
      </c>
      <c r="E382" s="438">
        <f>IF(VLOOKUP($A382,'hk2017'!$A:$G,1)=$A382,VLOOKUP($A382,'hk2017'!$A:$G,7),0)</f>
        <v>0</v>
      </c>
      <c r="F382" s="438">
        <f>IF(VLOOKUP($A382,'hk2017'!$A:$H,1)=$A382,VLOOKUP($A382,'hk2017'!$A:$H,8),0)</f>
        <v>0</v>
      </c>
      <c r="G382" s="439">
        <f t="shared" si="131"/>
        <v>0</v>
      </c>
      <c r="H382" s="438">
        <f>IF(VLOOKUP($A382,'hk2016'!$A:$G,1)=$A382,VLOOKUP($A382,'hk2016'!$A:$G,6),0)</f>
        <v>0</v>
      </c>
      <c r="I382" s="438">
        <f>IF(VLOOKUP($A382,'hk2016'!$A:$G,1)=$A382,VLOOKUP($A382,'hk2016'!$A:$G,7),0)</f>
        <v>0</v>
      </c>
      <c r="J382" s="438">
        <f>IF(VLOOKUP($A382,'hk2016'!$A:$H,1)=$A382,VLOOKUP($A382,'hk2016'!$A:$H,8),0)</f>
        <v>0</v>
      </c>
      <c r="K382" s="440">
        <f t="shared" si="132"/>
        <v>0</v>
      </c>
      <c r="L382" s="447"/>
    </row>
    <row r="383" spans="1:13" ht="12.75" outlineLevel="1" x14ac:dyDescent="0.2">
      <c r="A383" s="420" t="str">
        <f t="shared" si="130"/>
        <v>655</v>
      </c>
      <c r="B383" s="416" t="s">
        <v>2888</v>
      </c>
      <c r="C383" s="416" t="s">
        <v>2792</v>
      </c>
      <c r="D383" s="438">
        <f>IF(VLOOKUP($A383,'hk2017'!$A:$G,1)=$A383,VLOOKUP($A383,'hk2017'!$A:$G,6),0)</f>
        <v>0</v>
      </c>
      <c r="E383" s="438">
        <f>IF(VLOOKUP($A383,'hk2017'!$A:$G,1)=$A383,VLOOKUP($A383,'hk2017'!$A:$G,7),0)</f>
        <v>0</v>
      </c>
      <c r="F383" s="438">
        <f>IF(VLOOKUP($A383,'hk2017'!$A:$H,1)=$A383,VLOOKUP($A383,'hk2017'!$A:$H,8),0)</f>
        <v>0</v>
      </c>
      <c r="G383" s="439">
        <f t="shared" si="131"/>
        <v>0</v>
      </c>
      <c r="H383" s="438">
        <f>IF(VLOOKUP($A383,'hk2016'!$A:$G,1)=$A383,VLOOKUP($A383,'hk2016'!$A:$G,6),0)</f>
        <v>0</v>
      </c>
      <c r="I383" s="438">
        <f>IF(VLOOKUP($A383,'hk2016'!$A:$G,1)=$A383,VLOOKUP($A383,'hk2016'!$A:$G,7),0)</f>
        <v>0</v>
      </c>
      <c r="J383" s="438">
        <f>IF(VLOOKUP($A383,'hk2016'!$A:$H,1)=$A383,VLOOKUP($A383,'hk2016'!$A:$H,8),0)</f>
        <v>0</v>
      </c>
      <c r="K383" s="440">
        <f t="shared" si="132"/>
        <v>0</v>
      </c>
      <c r="L383" s="447"/>
    </row>
    <row r="384" spans="1:13" ht="12.75" outlineLevel="1" x14ac:dyDescent="0.2">
      <c r="A384" s="420" t="str">
        <f t="shared" si="130"/>
        <v>657</v>
      </c>
      <c r="B384" s="416" t="s">
        <v>2889</v>
      </c>
      <c r="C384" s="416" t="s">
        <v>2890</v>
      </c>
      <c r="D384" s="438">
        <f>IF(VLOOKUP($A384,'hk2017'!$A:$G,1)=$A384,VLOOKUP($A384,'hk2017'!$A:$G,6),0)</f>
        <v>0</v>
      </c>
      <c r="E384" s="438">
        <f>IF(VLOOKUP($A384,'hk2017'!$A:$G,1)=$A384,VLOOKUP($A384,'hk2017'!$A:$G,7),0)</f>
        <v>0</v>
      </c>
      <c r="F384" s="438">
        <f>IF(VLOOKUP($A384,'hk2017'!$A:$H,1)=$A384,VLOOKUP($A384,'hk2017'!$A:$H,8),0)</f>
        <v>0</v>
      </c>
      <c r="G384" s="439">
        <f t="shared" si="131"/>
        <v>0</v>
      </c>
      <c r="H384" s="438">
        <f>IF(VLOOKUP($A384,'hk2016'!$A:$G,1)=$A384,VLOOKUP($A384,'hk2016'!$A:$G,6),0)</f>
        <v>0</v>
      </c>
      <c r="I384" s="438">
        <f>IF(VLOOKUP($A384,'hk2016'!$A:$G,1)=$A384,VLOOKUP($A384,'hk2016'!$A:$G,7),0)</f>
        <v>0</v>
      </c>
      <c r="J384" s="438">
        <f>IF(VLOOKUP($A384,'hk2016'!$A:$H,1)=$A384,VLOOKUP($A384,'hk2016'!$A:$H,8),0)</f>
        <v>0</v>
      </c>
      <c r="K384" s="440">
        <f t="shared" si="132"/>
        <v>0</v>
      </c>
      <c r="L384" s="447"/>
    </row>
    <row r="385" spans="1:12" ht="12.75" outlineLevel="1" x14ac:dyDescent="0.2">
      <c r="A385" s="486" t="str">
        <f t="shared" si="130"/>
        <v>658</v>
      </c>
      <c r="B385" s="416" t="s">
        <v>2891</v>
      </c>
      <c r="C385" s="416" t="s">
        <v>2892</v>
      </c>
      <c r="D385" s="438">
        <f>IF(VLOOKUP($A385,'hk2017'!$A:$G,1)=$A385,VLOOKUP($A385,'hk2017'!$A:$G,6),0)</f>
        <v>0</v>
      </c>
      <c r="E385" s="438">
        <f>IF(VLOOKUP($A385,'hk2017'!$A:$G,1)=$A385,VLOOKUP($A385,'hk2017'!$A:$G,7),0)</f>
        <v>0</v>
      </c>
      <c r="F385" s="438">
        <f>IF(VLOOKUP($A385,'hk2017'!$A:$H,1)=$A385,VLOOKUP($A385,'hk2017'!$A:$H,8),0)</f>
        <v>0</v>
      </c>
      <c r="G385" s="439">
        <f t="shared" si="131"/>
        <v>0</v>
      </c>
      <c r="H385" s="438">
        <f>IF(VLOOKUP($A385,'hk2016'!$A:$G,1)=$A385,VLOOKUP($A385,'hk2016'!$A:$G,6),0)</f>
        <v>0</v>
      </c>
      <c r="I385" s="438">
        <f>IF(VLOOKUP($A385,'hk2016'!$A:$G,1)=$A385,VLOOKUP($A385,'hk2016'!$A:$G,7),0)</f>
        <v>0</v>
      </c>
      <c r="J385" s="438">
        <f>IF(VLOOKUP($A385,'hk2016'!$A:$H,1)=$A385,VLOOKUP($A385,'hk2016'!$A:$H,8),0)</f>
        <v>0</v>
      </c>
      <c r="K385" s="440">
        <f t="shared" si="132"/>
        <v>0</v>
      </c>
      <c r="L385" s="447"/>
    </row>
    <row r="386" spans="1:12" ht="12.75" outlineLevel="1" x14ac:dyDescent="0.2">
      <c r="A386" s="486" t="str">
        <f t="shared" si="130"/>
        <v>659</v>
      </c>
      <c r="B386" s="416" t="s">
        <v>2893</v>
      </c>
      <c r="C386" s="416" t="s">
        <v>2894</v>
      </c>
      <c r="D386" s="438">
        <f>IF(VLOOKUP($A386,'hk2017'!$A:$G,1)=$A386,VLOOKUP($A386,'hk2017'!$A:$G,6),0)</f>
        <v>0</v>
      </c>
      <c r="E386" s="438">
        <f>IF(VLOOKUP($A386,'hk2017'!$A:$G,1)=$A386,VLOOKUP($A386,'hk2017'!$A:$G,7),0)</f>
        <v>0</v>
      </c>
      <c r="F386" s="438">
        <f>IF(VLOOKUP($A386,'hk2017'!$A:$H,1)=$A386,VLOOKUP($A386,'hk2017'!$A:$H,8),0)</f>
        <v>0</v>
      </c>
      <c r="G386" s="439">
        <f t="shared" si="131"/>
        <v>0</v>
      </c>
      <c r="H386" s="438">
        <f>IF(VLOOKUP($A386,'hk2016'!$A:$G,1)=$A386,VLOOKUP($A386,'hk2016'!$A:$G,6),0)</f>
        <v>0</v>
      </c>
      <c r="I386" s="438">
        <f>IF(VLOOKUP($A386,'hk2016'!$A:$G,1)=$A386,VLOOKUP($A386,'hk2016'!$A:$G,7),0)</f>
        <v>0</v>
      </c>
      <c r="J386" s="438">
        <f>IF(VLOOKUP($A386,'hk2016'!$A:$H,1)=$A386,VLOOKUP($A386,'hk2016'!$A:$H,8),0)</f>
        <v>0</v>
      </c>
      <c r="K386" s="440">
        <f t="shared" si="132"/>
        <v>0</v>
      </c>
      <c r="L386" s="447"/>
    </row>
    <row r="387" spans="1:12" ht="13.5" outlineLevel="1" thickBot="1" x14ac:dyDescent="0.25">
      <c r="A387" s="420"/>
      <c r="B387" s="416"/>
      <c r="C387" s="416"/>
      <c r="H387" s="464"/>
      <c r="I387" s="464"/>
      <c r="J387" s="464"/>
      <c r="K387" s="466"/>
      <c r="L387" s="447"/>
    </row>
    <row r="388" spans="1:12" ht="12.75" x14ac:dyDescent="0.2">
      <c r="A388" s="479" t="s">
        <v>2079</v>
      </c>
      <c r="B388" s="459"/>
      <c r="C388" s="460" t="s">
        <v>2895</v>
      </c>
      <c r="D388" s="429">
        <f t="shared" ref="D388:K388" si="133">SUM(D389:D397)</f>
        <v>0</v>
      </c>
      <c r="E388" s="429">
        <f t="shared" si="133"/>
        <v>0</v>
      </c>
      <c r="F388" s="429">
        <f t="shared" si="133"/>
        <v>715.57</v>
      </c>
      <c r="G388" s="430">
        <f t="shared" si="133"/>
        <v>-715.57</v>
      </c>
      <c r="H388" s="429">
        <f t="shared" si="133"/>
        <v>0</v>
      </c>
      <c r="I388" s="429">
        <f t="shared" si="133"/>
        <v>0</v>
      </c>
      <c r="J388" s="429">
        <f t="shared" si="133"/>
        <v>131.97</v>
      </c>
      <c r="K388" s="431">
        <f t="shared" si="133"/>
        <v>-131.97</v>
      </c>
      <c r="L388" s="447"/>
    </row>
    <row r="389" spans="1:12" ht="12.75" outlineLevel="1" x14ac:dyDescent="0.2">
      <c r="A389" s="420" t="s">
        <v>1121</v>
      </c>
      <c r="B389" s="414"/>
      <c r="C389" s="434" t="s">
        <v>2895</v>
      </c>
      <c r="D389" s="438">
        <f>IF(VLOOKUP($A389,'hk2017'!$A:$G,1)=$A389,VLOOKUP($A389,'hk2017'!$A:$G,6),0)</f>
        <v>0</v>
      </c>
      <c r="E389" s="438">
        <f>IF(VLOOKUP($A389,'hk2017'!$A:$G,1)=$A389,VLOOKUP($A389,'hk2017'!$A:$G,7),0)</f>
        <v>0</v>
      </c>
      <c r="F389" s="438">
        <f>IF(VLOOKUP($A389,'hk2017'!$A:$H,1)=$A389,VLOOKUP($A389,'hk2017'!$A:$H,8),0)</f>
        <v>0</v>
      </c>
      <c r="G389" s="439">
        <f t="shared" ref="G389:G397" si="134">SUM(D389+E389-F389)</f>
        <v>0</v>
      </c>
      <c r="H389" s="438">
        <f>IF(VLOOKUP($A389,'hk2016'!$A:$G,1)=$A389,VLOOKUP($A389,'hk2016'!$A:$G,6),0)</f>
        <v>0</v>
      </c>
      <c r="I389" s="438">
        <f>IF(VLOOKUP($A389,'hk2016'!$A:$G,1)=$A389,VLOOKUP($A389,'hk2016'!$A:$G,7),0)</f>
        <v>0</v>
      </c>
      <c r="J389" s="438">
        <f>IF(VLOOKUP($A389,'hk2016'!$A:$H,1)=$A389,VLOOKUP($A389,'hk2016'!$A:$H,8),0)</f>
        <v>0</v>
      </c>
      <c r="K389" s="440">
        <f t="shared" ref="K389:K397" si="135">SUM(H389+I389-J389)</f>
        <v>0</v>
      </c>
      <c r="L389" s="447"/>
    </row>
    <row r="390" spans="1:12" ht="12.75" outlineLevel="1" x14ac:dyDescent="0.2">
      <c r="A390" s="420" t="str">
        <f t="shared" ref="A390:A397" si="136">LEFT(B390,3)</f>
        <v>661</v>
      </c>
      <c r="B390" s="416" t="s">
        <v>2896</v>
      </c>
      <c r="C390" s="416" t="s">
        <v>2897</v>
      </c>
      <c r="D390" s="438">
        <f>IF(VLOOKUP($A390,'hk2017'!$A:$G,1)=$A390,VLOOKUP($A390,'hk2017'!$A:$G,6),0)</f>
        <v>0</v>
      </c>
      <c r="E390" s="438">
        <f>IF(VLOOKUP($A390,'hk2017'!$A:$G,1)=$A390,VLOOKUP($A390,'hk2017'!$A:$G,7),0)</f>
        <v>0</v>
      </c>
      <c r="F390" s="438">
        <f>IF(VLOOKUP($A390,'hk2017'!$A:$H,1)=$A390,VLOOKUP($A390,'hk2017'!$A:$H,8),0)</f>
        <v>0</v>
      </c>
      <c r="G390" s="439">
        <f t="shared" si="134"/>
        <v>0</v>
      </c>
      <c r="H390" s="438">
        <f>IF(VLOOKUP($A390,'hk2016'!$A:$G,1)=$A390,VLOOKUP($A390,'hk2016'!$A:$G,6),0)</f>
        <v>0</v>
      </c>
      <c r="I390" s="438">
        <f>IF(VLOOKUP($A390,'hk2016'!$A:$G,1)=$A390,VLOOKUP($A390,'hk2016'!$A:$G,7),0)</f>
        <v>0</v>
      </c>
      <c r="J390" s="438">
        <f>IF(VLOOKUP($A390,'hk2016'!$A:$H,1)=$A390,VLOOKUP($A390,'hk2016'!$A:$H,8),0)</f>
        <v>0</v>
      </c>
      <c r="K390" s="440">
        <f t="shared" si="135"/>
        <v>0</v>
      </c>
      <c r="L390" s="447"/>
    </row>
    <row r="391" spans="1:12" ht="12.75" outlineLevel="1" x14ac:dyDescent="0.2">
      <c r="A391" s="420" t="str">
        <f t="shared" si="136"/>
        <v>662</v>
      </c>
      <c r="B391" s="416" t="s">
        <v>2898</v>
      </c>
      <c r="C391" s="416" t="s">
        <v>2803</v>
      </c>
      <c r="D391" s="438">
        <f>IF(VLOOKUP($A391,'hk2017'!$A:$G,1)=$A391,VLOOKUP($A391,'hk2017'!$A:$G,6),0)</f>
        <v>0</v>
      </c>
      <c r="E391" s="438">
        <f>IF(VLOOKUP($A391,'hk2017'!$A:$G,1)=$A391,VLOOKUP($A391,'hk2017'!$A:$G,7),0)</f>
        <v>0</v>
      </c>
      <c r="F391" s="438">
        <f>IF(VLOOKUP($A391,'hk2017'!$A:$H,1)=$A391,VLOOKUP($A391,'hk2017'!$A:$H,8),0)</f>
        <v>715.57</v>
      </c>
      <c r="G391" s="439">
        <f t="shared" si="134"/>
        <v>-715.57</v>
      </c>
      <c r="H391" s="438">
        <f>IF(VLOOKUP($A391,'hk2016'!$A:$G,1)=$A391,VLOOKUP($A391,'hk2016'!$A:$G,6),0)</f>
        <v>0</v>
      </c>
      <c r="I391" s="438">
        <f>IF(VLOOKUP($A391,'hk2016'!$A:$G,1)=$A391,VLOOKUP($A391,'hk2016'!$A:$G,7),0)</f>
        <v>0</v>
      </c>
      <c r="J391" s="438">
        <f>IF(VLOOKUP($A391,'hk2016'!$A:$H,1)=$A391,VLOOKUP($A391,'hk2016'!$A:$H,8),0)</f>
        <v>131.97</v>
      </c>
      <c r="K391" s="440">
        <f t="shared" si="135"/>
        <v>-131.97</v>
      </c>
      <c r="L391" s="447"/>
    </row>
    <row r="392" spans="1:12" outlineLevel="1" x14ac:dyDescent="0.15">
      <c r="A392" s="420" t="str">
        <f t="shared" si="136"/>
        <v>663</v>
      </c>
      <c r="B392" s="416" t="s">
        <v>2899</v>
      </c>
      <c r="C392" s="416" t="s">
        <v>2900</v>
      </c>
      <c r="D392" s="438">
        <f>IF(VLOOKUP($A392,'hk2017'!$A:$G,1)=$A392,VLOOKUP($A392,'hk2017'!$A:$G,6),0)</f>
        <v>0</v>
      </c>
      <c r="E392" s="438">
        <f>IF(VLOOKUP($A392,'hk2017'!$A:$G,1)=$A392,VLOOKUP($A392,'hk2017'!$A:$G,7),0)</f>
        <v>0</v>
      </c>
      <c r="F392" s="438">
        <f>IF(VLOOKUP($A392,'hk2017'!$A:$H,1)=$A392,VLOOKUP($A392,'hk2017'!$A:$H,8),0)</f>
        <v>0</v>
      </c>
      <c r="G392" s="439">
        <f t="shared" si="134"/>
        <v>0</v>
      </c>
      <c r="H392" s="438">
        <f>IF(VLOOKUP($A392,'hk2016'!$A:$G,1)=$A392,VLOOKUP($A392,'hk2016'!$A:$G,6),0)</f>
        <v>0</v>
      </c>
      <c r="I392" s="438">
        <f>IF(VLOOKUP($A392,'hk2016'!$A:$G,1)=$A392,VLOOKUP($A392,'hk2016'!$A:$G,7),0)</f>
        <v>0</v>
      </c>
      <c r="J392" s="438">
        <f>IF(VLOOKUP($A392,'hk2016'!$A:$H,1)=$A392,VLOOKUP($A392,'hk2016'!$A:$H,8),0)</f>
        <v>0</v>
      </c>
      <c r="K392" s="440">
        <f t="shared" si="135"/>
        <v>0</v>
      </c>
    </row>
    <row r="393" spans="1:12" outlineLevel="1" x14ac:dyDescent="0.15">
      <c r="A393" s="420" t="str">
        <f t="shared" si="136"/>
        <v>664</v>
      </c>
      <c r="B393" s="416" t="s">
        <v>2901</v>
      </c>
      <c r="C393" s="416" t="s">
        <v>2902</v>
      </c>
      <c r="D393" s="438">
        <f>IF(VLOOKUP($A393,'hk2017'!$A:$G,1)=$A393,VLOOKUP($A393,'hk2017'!$A:$G,6),0)</f>
        <v>0</v>
      </c>
      <c r="E393" s="438">
        <f>IF(VLOOKUP($A393,'hk2017'!$A:$G,1)=$A393,VLOOKUP($A393,'hk2017'!$A:$G,7),0)</f>
        <v>0</v>
      </c>
      <c r="F393" s="438">
        <f>IF(VLOOKUP($A393,'hk2017'!$A:$H,1)=$A393,VLOOKUP($A393,'hk2017'!$A:$H,8),0)</f>
        <v>0</v>
      </c>
      <c r="G393" s="439">
        <f t="shared" si="134"/>
        <v>0</v>
      </c>
      <c r="H393" s="438">
        <f>IF(VLOOKUP($A393,'hk2016'!$A:$G,1)=$A393,VLOOKUP($A393,'hk2016'!$A:$G,6),0)</f>
        <v>0</v>
      </c>
      <c r="I393" s="438">
        <f>IF(VLOOKUP($A393,'hk2016'!$A:$G,1)=$A393,VLOOKUP($A393,'hk2016'!$A:$G,7),0)</f>
        <v>0</v>
      </c>
      <c r="J393" s="438">
        <f>IF(VLOOKUP($A393,'hk2016'!$A:$H,1)=$A393,VLOOKUP($A393,'hk2016'!$A:$H,8),0)</f>
        <v>0</v>
      </c>
      <c r="K393" s="440">
        <f t="shared" si="135"/>
        <v>0</v>
      </c>
    </row>
    <row r="394" spans="1:12" outlineLevel="1" x14ac:dyDescent="0.15">
      <c r="A394" s="420" t="str">
        <f t="shared" si="136"/>
        <v>665</v>
      </c>
      <c r="B394" s="416" t="s">
        <v>2903</v>
      </c>
      <c r="C394" s="416" t="s">
        <v>2904</v>
      </c>
      <c r="D394" s="438">
        <f>IF(VLOOKUP($A394,'hk2017'!$A:$G,1)=$A394,VLOOKUP($A394,'hk2017'!$A:$G,6),0)</f>
        <v>0</v>
      </c>
      <c r="E394" s="438">
        <f>IF(VLOOKUP($A394,'hk2017'!$A:$G,1)=$A394,VLOOKUP($A394,'hk2017'!$A:$G,7),0)</f>
        <v>0</v>
      </c>
      <c r="F394" s="438">
        <f>IF(VLOOKUP($A394,'hk2017'!$A:$H,1)=$A394,VLOOKUP($A394,'hk2017'!$A:$H,8),0)</f>
        <v>0</v>
      </c>
      <c r="G394" s="439">
        <f t="shared" si="134"/>
        <v>0</v>
      </c>
      <c r="H394" s="438">
        <f>IF(VLOOKUP($A394,'hk2016'!$A:$G,1)=$A394,VLOOKUP($A394,'hk2016'!$A:$G,6),0)</f>
        <v>0</v>
      </c>
      <c r="I394" s="438">
        <f>IF(VLOOKUP($A394,'hk2016'!$A:$G,1)=$A394,VLOOKUP($A394,'hk2016'!$A:$G,7),0)</f>
        <v>0</v>
      </c>
      <c r="J394" s="438">
        <f>IF(VLOOKUP($A394,'hk2016'!$A:$H,1)=$A394,VLOOKUP($A394,'hk2016'!$A:$H,8),0)</f>
        <v>0</v>
      </c>
      <c r="K394" s="440">
        <f t="shared" si="135"/>
        <v>0</v>
      </c>
    </row>
    <row r="395" spans="1:12" outlineLevel="1" x14ac:dyDescent="0.15">
      <c r="A395" s="420" t="str">
        <f t="shared" si="136"/>
        <v>666</v>
      </c>
      <c r="B395" s="416" t="s">
        <v>2905</v>
      </c>
      <c r="C395" s="416" t="s">
        <v>2906</v>
      </c>
      <c r="D395" s="438">
        <f>IF(VLOOKUP($A395,'hk2017'!$A:$G,1)=$A395,VLOOKUP($A395,'hk2017'!$A:$G,6),0)</f>
        <v>0</v>
      </c>
      <c r="E395" s="438">
        <f>IF(VLOOKUP($A395,'hk2017'!$A:$G,1)=$A395,VLOOKUP($A395,'hk2017'!$A:$G,7),0)</f>
        <v>0</v>
      </c>
      <c r="F395" s="438">
        <f>IF(VLOOKUP($A395,'hk2017'!$A:$H,1)=$A395,VLOOKUP($A395,'hk2017'!$A:$H,8),0)</f>
        <v>0</v>
      </c>
      <c r="G395" s="439">
        <f t="shared" si="134"/>
        <v>0</v>
      </c>
      <c r="H395" s="438">
        <f>IF(VLOOKUP($A395,'hk2016'!$A:$G,1)=$A395,VLOOKUP($A395,'hk2016'!$A:$G,6),0)</f>
        <v>0</v>
      </c>
      <c r="I395" s="438">
        <f>IF(VLOOKUP($A395,'hk2016'!$A:$G,1)=$A395,VLOOKUP($A395,'hk2016'!$A:$G,7),0)</f>
        <v>0</v>
      </c>
      <c r="J395" s="438">
        <f>IF(VLOOKUP($A395,'hk2016'!$A:$H,1)=$A395,VLOOKUP($A395,'hk2016'!$A:$H,8),0)</f>
        <v>0</v>
      </c>
      <c r="K395" s="440">
        <f t="shared" si="135"/>
        <v>0</v>
      </c>
    </row>
    <row r="396" spans="1:12" outlineLevel="1" x14ac:dyDescent="0.15">
      <c r="A396" s="420" t="str">
        <f t="shared" si="136"/>
        <v>667</v>
      </c>
      <c r="B396" s="416" t="s">
        <v>2907</v>
      </c>
      <c r="C396" s="416" t="s">
        <v>2908</v>
      </c>
      <c r="D396" s="438">
        <f>IF(VLOOKUP($A396,'hk2017'!$A:$G,1)=$A396,VLOOKUP($A396,'hk2017'!$A:$G,6),0)</f>
        <v>0</v>
      </c>
      <c r="E396" s="438">
        <f>IF(VLOOKUP($A396,'hk2017'!$A:$G,1)=$A396,VLOOKUP($A396,'hk2017'!$A:$G,7),0)</f>
        <v>0</v>
      </c>
      <c r="F396" s="438">
        <f>IF(VLOOKUP($A396,'hk2017'!$A:$H,1)=$A396,VLOOKUP($A396,'hk2017'!$A:$H,8),0)</f>
        <v>0</v>
      </c>
      <c r="G396" s="439">
        <f t="shared" si="134"/>
        <v>0</v>
      </c>
      <c r="H396" s="438">
        <f>IF(VLOOKUP($A396,'hk2016'!$A:$G,1)=$A396,VLOOKUP($A396,'hk2016'!$A:$G,6),0)</f>
        <v>0</v>
      </c>
      <c r="I396" s="438">
        <f>IF(VLOOKUP($A396,'hk2016'!$A:$G,1)=$A396,VLOOKUP($A396,'hk2016'!$A:$G,7),0)</f>
        <v>0</v>
      </c>
      <c r="J396" s="438">
        <f>IF(VLOOKUP($A396,'hk2016'!$A:$H,1)=$A396,VLOOKUP($A396,'hk2016'!$A:$H,8),0)</f>
        <v>0</v>
      </c>
      <c r="K396" s="440">
        <f t="shared" si="135"/>
        <v>0</v>
      </c>
    </row>
    <row r="397" spans="1:12" outlineLevel="1" x14ac:dyDescent="0.15">
      <c r="A397" s="420" t="str">
        <f t="shared" si="136"/>
        <v>668</v>
      </c>
      <c r="B397" s="416" t="s">
        <v>2909</v>
      </c>
      <c r="C397" s="416" t="s">
        <v>2910</v>
      </c>
      <c r="D397" s="438">
        <f>IF(VLOOKUP($A397,'hk2017'!$A:$G,1)=$A397,VLOOKUP($A397,'hk2017'!$A:$G,6),0)</f>
        <v>0</v>
      </c>
      <c r="E397" s="438">
        <f>IF(VLOOKUP($A397,'hk2017'!$A:$G,1)=$A397,VLOOKUP($A397,'hk2017'!$A:$G,7),0)</f>
        <v>0</v>
      </c>
      <c r="F397" s="438">
        <f>IF(VLOOKUP($A397,'hk2017'!$A:$H,1)=$A397,VLOOKUP($A397,'hk2017'!$A:$H,8),0)</f>
        <v>0</v>
      </c>
      <c r="G397" s="439">
        <f t="shared" si="134"/>
        <v>0</v>
      </c>
      <c r="H397" s="438">
        <f>IF(VLOOKUP($A397,'hk2016'!$A:$G,1)=$A397,VLOOKUP($A397,'hk2016'!$A:$G,6),0)</f>
        <v>0</v>
      </c>
      <c r="I397" s="438">
        <f>IF(VLOOKUP($A397,'hk2016'!$A:$G,1)=$A397,VLOOKUP($A397,'hk2016'!$A:$G,7),0)</f>
        <v>0</v>
      </c>
      <c r="J397" s="438">
        <f>IF(VLOOKUP($A397,'hk2016'!$A:$H,1)=$A397,VLOOKUP($A397,'hk2016'!$A:$H,8),0)</f>
        <v>0</v>
      </c>
      <c r="K397" s="440">
        <f t="shared" si="135"/>
        <v>0</v>
      </c>
    </row>
    <row r="398" spans="1:12" ht="11.25" outlineLevel="1" thickBot="1" x14ac:dyDescent="0.2">
      <c r="A398" s="420"/>
      <c r="B398" s="416"/>
      <c r="C398" s="416"/>
      <c r="H398" s="464"/>
      <c r="I398" s="464"/>
      <c r="J398" s="464"/>
      <c r="K398" s="466"/>
    </row>
    <row r="399" spans="1:12" x14ac:dyDescent="0.15">
      <c r="A399" s="479" t="s">
        <v>2081</v>
      </c>
      <c r="B399" s="459"/>
      <c r="C399" s="460" t="s">
        <v>2911</v>
      </c>
      <c r="D399" s="429">
        <f t="shared" ref="D399:K399" si="137">SUM(D400:D401)</f>
        <v>0</v>
      </c>
      <c r="E399" s="429">
        <f t="shared" si="137"/>
        <v>0</v>
      </c>
      <c r="F399" s="429">
        <f t="shared" si="137"/>
        <v>0</v>
      </c>
      <c r="G399" s="430">
        <f t="shared" si="137"/>
        <v>0</v>
      </c>
      <c r="H399" s="429">
        <f t="shared" si="137"/>
        <v>0</v>
      </c>
      <c r="I399" s="429">
        <f t="shared" si="137"/>
        <v>0</v>
      </c>
      <c r="J399" s="429">
        <f t="shared" si="137"/>
        <v>0</v>
      </c>
      <c r="K399" s="431">
        <f t="shared" si="137"/>
        <v>0</v>
      </c>
    </row>
    <row r="400" spans="1:12" outlineLevel="1" x14ac:dyDescent="0.15">
      <c r="A400" s="420" t="str">
        <f>LEFT(B400,3)</f>
        <v>674</v>
      </c>
      <c r="B400" s="416" t="s">
        <v>2912</v>
      </c>
      <c r="C400" s="416" t="s">
        <v>2913</v>
      </c>
      <c r="D400" s="438">
        <f>IF(VLOOKUP($A400,'hk2017'!$A:$G,1)=$A400,VLOOKUP($A400,'hk2017'!$A:$G,6),0)</f>
        <v>0</v>
      </c>
      <c r="E400" s="438">
        <f>IF(VLOOKUP($A400,'hk2017'!$A:$G,1)=$A400,VLOOKUP($A400,'hk2017'!$A:$G,7),0)</f>
        <v>0</v>
      </c>
      <c r="F400" s="438">
        <f>IF(VLOOKUP($A400,'hk2017'!$A:$H,1)=$A400,VLOOKUP($A400,'hk2017'!$A:$H,8),0)</f>
        <v>0</v>
      </c>
      <c r="G400" s="439">
        <f>SUM(D400+E400-F400)</f>
        <v>0</v>
      </c>
      <c r="H400" s="438">
        <f>IF(VLOOKUP($A400,'hk2016'!$A:$G,1)=$A400,VLOOKUP($A400,'hk2016'!$A:$G,6),0)</f>
        <v>0</v>
      </c>
      <c r="I400" s="438">
        <f>IF(VLOOKUP($A400,'hk2016'!$A:$G,1)=$A400,VLOOKUP($A400,'hk2016'!$A:$G,7),0)</f>
        <v>0</v>
      </c>
      <c r="J400" s="438">
        <f>IF(VLOOKUP($A400,'hk2016'!$A:$H,1)=$A400,VLOOKUP($A400,'hk2016'!$A:$H,8),0)</f>
        <v>0</v>
      </c>
      <c r="K400" s="440">
        <f>SUM(H400+I400-J400)</f>
        <v>0</v>
      </c>
    </row>
    <row r="401" spans="1:11" outlineLevel="1" x14ac:dyDescent="0.15">
      <c r="A401" s="420" t="str">
        <f>LEFT(B401,3)</f>
        <v>679</v>
      </c>
      <c r="B401" s="416" t="s">
        <v>2914</v>
      </c>
      <c r="C401" s="416" t="s">
        <v>2915</v>
      </c>
      <c r="D401" s="438">
        <f>IF(VLOOKUP($A401,'hk2017'!$A:$G,1)=$A401,VLOOKUP($A401,'hk2017'!$A:$G,6),0)</f>
        <v>0</v>
      </c>
      <c r="E401" s="438">
        <f>IF(VLOOKUP($A401,'hk2017'!$A:$G,1)=$A401,VLOOKUP($A401,'hk2017'!$A:$G,7),0)</f>
        <v>0</v>
      </c>
      <c r="F401" s="438">
        <f>IF(VLOOKUP($A401,'hk2017'!$A:$H,1)=$A401,VLOOKUP($A401,'hk2017'!$A:$H,8),0)</f>
        <v>0</v>
      </c>
      <c r="G401" s="439">
        <f>SUM(D401+E401-F401)</f>
        <v>0</v>
      </c>
      <c r="H401" s="438">
        <f>IF(VLOOKUP($A401,'hk2016'!$A:$G,1)=$A401,VLOOKUP($A401,'hk2016'!$A:$G,6),0)</f>
        <v>0</v>
      </c>
      <c r="I401" s="438">
        <f>IF(VLOOKUP($A401,'hk2016'!$A:$G,1)=$A401,VLOOKUP($A401,'hk2016'!$A:$G,7),0)</f>
        <v>0</v>
      </c>
      <c r="J401" s="438">
        <f>IF(VLOOKUP($A401,'hk2016'!$A:$H,1)=$A401,VLOOKUP($A401,'hk2016'!$A:$H,8),0)</f>
        <v>0</v>
      </c>
      <c r="K401" s="440">
        <f>SUM(H401+I401-J401)</f>
        <v>0</v>
      </c>
    </row>
    <row r="402" spans="1:11" ht="11.25" outlineLevel="1" thickBot="1" x14ac:dyDescent="0.2">
      <c r="A402" s="420"/>
      <c r="B402" s="416"/>
      <c r="C402" s="416"/>
      <c r="H402" s="464"/>
      <c r="I402" s="464"/>
      <c r="J402" s="464"/>
      <c r="K402" s="466"/>
    </row>
    <row r="403" spans="1:11" x14ac:dyDescent="0.15">
      <c r="A403" s="479" t="s">
        <v>2083</v>
      </c>
      <c r="B403" s="459"/>
      <c r="C403" s="460" t="s">
        <v>2916</v>
      </c>
      <c r="D403" s="429">
        <f t="shared" ref="D403:K403" si="138">SUM(D404:D409)</f>
        <v>0</v>
      </c>
      <c r="E403" s="429">
        <f t="shared" si="138"/>
        <v>0</v>
      </c>
      <c r="F403" s="429">
        <f t="shared" si="138"/>
        <v>0</v>
      </c>
      <c r="G403" s="430">
        <f t="shared" si="138"/>
        <v>0</v>
      </c>
      <c r="H403" s="429">
        <f t="shared" si="138"/>
        <v>0</v>
      </c>
      <c r="I403" s="429">
        <f t="shared" si="138"/>
        <v>0</v>
      </c>
      <c r="J403" s="429">
        <f t="shared" si="138"/>
        <v>0</v>
      </c>
      <c r="K403" s="431">
        <f t="shared" si="138"/>
        <v>0</v>
      </c>
    </row>
    <row r="404" spans="1:11" outlineLevel="1" x14ac:dyDescent="0.15">
      <c r="A404" s="420" t="s">
        <v>1154</v>
      </c>
      <c r="B404" s="414"/>
      <c r="C404" s="434" t="s">
        <v>2916</v>
      </c>
      <c r="D404" s="438">
        <f>IF(VLOOKUP($A404,'hk2017'!$A:$G,1)=$A404,VLOOKUP($A404,'hk2017'!$A:$G,6),0)</f>
        <v>0</v>
      </c>
      <c r="E404" s="438">
        <f>IF(VLOOKUP($A404,'hk2017'!$A:$G,1)=$A404,VLOOKUP($A404,'hk2017'!$A:$G,7),0)</f>
        <v>0</v>
      </c>
      <c r="F404" s="438">
        <f>IF(VLOOKUP($A404,'hk2017'!$A:$H,1)=$A404,VLOOKUP($A404,'hk2017'!$A:$H,8),0)</f>
        <v>0</v>
      </c>
      <c r="G404" s="439">
        <f t="shared" ref="G404:G409" si="139">SUM(D404+E404-F404)</f>
        <v>0</v>
      </c>
      <c r="H404" s="438">
        <f>IF(VLOOKUP($A404,'hk2016'!$A:$G,1)=$A404,VLOOKUP($A404,'hk2016'!$A:$G,6),0)</f>
        <v>0</v>
      </c>
      <c r="I404" s="438">
        <f>IF(VLOOKUP($A404,'hk2016'!$A:$G,1)=$A404,VLOOKUP($A404,'hk2016'!$A:$G,7),0)</f>
        <v>0</v>
      </c>
      <c r="J404" s="438">
        <f>IF(VLOOKUP($A404,'hk2016'!$A:$H,1)=$A404,VLOOKUP($A404,'hk2016'!$A:$H,8),0)</f>
        <v>0</v>
      </c>
      <c r="K404" s="440">
        <f t="shared" ref="K404:K409" si="140">SUM(H404+I404-J404)</f>
        <v>0</v>
      </c>
    </row>
    <row r="405" spans="1:11" outlineLevel="1" x14ac:dyDescent="0.15">
      <c r="A405" s="486" t="str">
        <f>LEFT(B405,3)</f>
        <v>681</v>
      </c>
      <c r="B405" s="416" t="s">
        <v>2917</v>
      </c>
      <c r="C405" s="416" t="s">
        <v>2918</v>
      </c>
      <c r="D405" s="438">
        <f>IF(VLOOKUP($A405,'hk2017'!$A:$G,1)=$A405,VLOOKUP($A405,'hk2017'!$A:$G,6),0)</f>
        <v>0</v>
      </c>
      <c r="E405" s="438">
        <f>IF(VLOOKUP($A405,'hk2017'!$A:$G,1)=$A405,VLOOKUP($A405,'hk2017'!$A:$G,7),0)</f>
        <v>0</v>
      </c>
      <c r="F405" s="438">
        <f>IF(VLOOKUP($A405,'hk2017'!$A:$H,1)=$A405,VLOOKUP($A405,'hk2017'!$A:$H,8),0)</f>
        <v>0</v>
      </c>
      <c r="G405" s="439">
        <f t="shared" si="139"/>
        <v>0</v>
      </c>
      <c r="H405" s="438">
        <f>IF(VLOOKUP($A405,'hk2016'!$A:$G,1)=$A405,VLOOKUP($A405,'hk2016'!$A:$G,6),0)</f>
        <v>0</v>
      </c>
      <c r="I405" s="438">
        <f>IF(VLOOKUP($A405,'hk2016'!$A:$G,1)=$A405,VLOOKUP($A405,'hk2016'!$A:$G,7),0)</f>
        <v>0</v>
      </c>
      <c r="J405" s="438">
        <f>IF(VLOOKUP($A405,'hk2016'!$A:$H,1)=$A405,VLOOKUP($A405,'hk2016'!$A:$H,8),0)</f>
        <v>0</v>
      </c>
      <c r="K405" s="440">
        <f t="shared" si="140"/>
        <v>0</v>
      </c>
    </row>
    <row r="406" spans="1:11" outlineLevel="1" x14ac:dyDescent="0.15">
      <c r="A406" s="486" t="str">
        <f>LEFT(B406,3)</f>
        <v>682</v>
      </c>
      <c r="B406" s="416" t="s">
        <v>2919</v>
      </c>
      <c r="C406" s="416" t="s">
        <v>2920</v>
      </c>
      <c r="D406" s="438">
        <f>IF(VLOOKUP($A406,'hk2017'!$A:$G,1)=$A406,VLOOKUP($A406,'hk2017'!$A:$G,6),0)</f>
        <v>0</v>
      </c>
      <c r="E406" s="438">
        <f>IF(VLOOKUP($A406,'hk2017'!$A:$G,1)=$A406,VLOOKUP($A406,'hk2017'!$A:$G,7),0)</f>
        <v>0</v>
      </c>
      <c r="F406" s="438">
        <f>IF(VLOOKUP($A406,'hk2017'!$A:$H,1)=$A406,VLOOKUP($A406,'hk2017'!$A:$H,8),0)</f>
        <v>0</v>
      </c>
      <c r="G406" s="439">
        <f t="shared" si="139"/>
        <v>0</v>
      </c>
      <c r="H406" s="438">
        <f>IF(VLOOKUP($A406,'hk2016'!$A:$G,1)=$A406,VLOOKUP($A406,'hk2016'!$A:$G,6),0)</f>
        <v>0</v>
      </c>
      <c r="I406" s="438">
        <f>IF(VLOOKUP($A406,'hk2016'!$A:$G,1)=$A406,VLOOKUP($A406,'hk2016'!$A:$G,7),0)</f>
        <v>0</v>
      </c>
      <c r="J406" s="438">
        <f>IF(VLOOKUP($A406,'hk2016'!$A:$H,1)=$A406,VLOOKUP($A406,'hk2016'!$A:$H,8),0)</f>
        <v>0</v>
      </c>
      <c r="K406" s="440">
        <f t="shared" si="140"/>
        <v>0</v>
      </c>
    </row>
    <row r="407" spans="1:11" outlineLevel="1" x14ac:dyDescent="0.15">
      <c r="A407" s="486" t="str">
        <f>LEFT(B407,3)</f>
        <v>684</v>
      </c>
      <c r="B407" s="416" t="s">
        <v>2921</v>
      </c>
      <c r="C407" s="416" t="s">
        <v>2913</v>
      </c>
      <c r="D407" s="438">
        <f>IF(VLOOKUP($A407,'hk2017'!$A:$G,1)=$A407,VLOOKUP($A407,'hk2017'!$A:$G,6),0)</f>
        <v>0</v>
      </c>
      <c r="E407" s="438">
        <f>IF(VLOOKUP($A407,'hk2017'!$A:$G,1)=$A407,VLOOKUP($A407,'hk2017'!$A:$G,7),0)</f>
        <v>0</v>
      </c>
      <c r="F407" s="438">
        <f>IF(VLOOKUP($A407,'hk2017'!$A:$H,1)=$A407,VLOOKUP($A407,'hk2017'!$A:$H,8),0)</f>
        <v>0</v>
      </c>
      <c r="G407" s="439">
        <f t="shared" si="139"/>
        <v>0</v>
      </c>
      <c r="H407" s="438">
        <f>IF(VLOOKUP($A407,'hk2016'!$A:$G,1)=$A407,VLOOKUP($A407,'hk2016'!$A:$G,6),0)</f>
        <v>0</v>
      </c>
      <c r="I407" s="438">
        <f>IF(VLOOKUP($A407,'hk2016'!$A:$G,1)=$A407,VLOOKUP($A407,'hk2016'!$A:$G,7),0)</f>
        <v>0</v>
      </c>
      <c r="J407" s="438">
        <f>IF(VLOOKUP($A407,'hk2016'!$A:$H,1)=$A407,VLOOKUP($A407,'hk2016'!$A:$H,8),0)</f>
        <v>0</v>
      </c>
      <c r="K407" s="440">
        <f t="shared" si="140"/>
        <v>0</v>
      </c>
    </row>
    <row r="408" spans="1:11" outlineLevel="1" x14ac:dyDescent="0.15">
      <c r="A408" s="420" t="str">
        <f>LEFT(B408,3)</f>
        <v>688</v>
      </c>
      <c r="B408" s="416" t="s">
        <v>2922</v>
      </c>
      <c r="C408" s="416" t="s">
        <v>2923</v>
      </c>
      <c r="D408" s="438">
        <f>IF(VLOOKUP($A408,'hk2017'!$A:$G,1)=$A408,VLOOKUP($A408,'hk2017'!$A:$G,6),0)</f>
        <v>0</v>
      </c>
      <c r="E408" s="438">
        <f>IF(VLOOKUP($A408,'hk2017'!$A:$G,1)=$A408,VLOOKUP($A408,'hk2017'!$A:$G,7),0)</f>
        <v>0</v>
      </c>
      <c r="F408" s="438">
        <f>IF(VLOOKUP($A408,'hk2017'!$A:$H,1)=$A408,VLOOKUP($A408,'hk2017'!$A:$H,8),0)</f>
        <v>0</v>
      </c>
      <c r="G408" s="439">
        <f t="shared" si="139"/>
        <v>0</v>
      </c>
      <c r="H408" s="438">
        <f>IF(VLOOKUP($A408,'hk2016'!$A:$G,1)=$A408,VLOOKUP($A408,'hk2016'!$A:$G,6),0)</f>
        <v>0</v>
      </c>
      <c r="I408" s="438">
        <f>IF(VLOOKUP($A408,'hk2016'!$A:$G,1)=$A408,VLOOKUP($A408,'hk2016'!$A:$G,7),0)</f>
        <v>0</v>
      </c>
      <c r="J408" s="438">
        <f>IF(VLOOKUP($A408,'hk2016'!$A:$H,1)=$A408,VLOOKUP($A408,'hk2016'!$A:$H,8),0)</f>
        <v>0</v>
      </c>
      <c r="K408" s="440">
        <f t="shared" si="140"/>
        <v>0</v>
      </c>
    </row>
    <row r="409" spans="1:11" outlineLevel="1" x14ac:dyDescent="0.15">
      <c r="A409" s="420" t="str">
        <f>LEFT(B409,3)</f>
        <v>689</v>
      </c>
      <c r="B409" s="416" t="s">
        <v>2924</v>
      </c>
      <c r="C409" s="416" t="s">
        <v>2915</v>
      </c>
      <c r="D409" s="438">
        <f>IF(VLOOKUP($A409,'hk2017'!$A:$G,1)=$A409,VLOOKUP($A409,'hk2017'!$A:$G,6),0)</f>
        <v>0</v>
      </c>
      <c r="E409" s="438">
        <f>IF(VLOOKUP($A409,'hk2017'!$A:$G,1)=$A409,VLOOKUP($A409,'hk2017'!$A:$G,7),0)</f>
        <v>0</v>
      </c>
      <c r="F409" s="438">
        <f>IF(VLOOKUP($A409,'hk2017'!$A:$H,1)=$A409,VLOOKUP($A409,'hk2017'!$A:$H,8),0)</f>
        <v>0</v>
      </c>
      <c r="G409" s="439">
        <f t="shared" si="139"/>
        <v>0</v>
      </c>
      <c r="H409" s="438">
        <f>IF(VLOOKUP($A409,'hk2016'!$A:$G,1)=$A409,VLOOKUP($A409,'hk2016'!$A:$G,6),0)</f>
        <v>0</v>
      </c>
      <c r="I409" s="438">
        <f>IF(VLOOKUP($A409,'hk2016'!$A:$G,1)=$A409,VLOOKUP($A409,'hk2016'!$A:$G,7),0)</f>
        <v>0</v>
      </c>
      <c r="J409" s="438">
        <f>IF(VLOOKUP($A409,'hk2016'!$A:$H,1)=$A409,VLOOKUP($A409,'hk2016'!$A:$H,8),0)</f>
        <v>0</v>
      </c>
      <c r="K409" s="440">
        <f t="shared" si="140"/>
        <v>0</v>
      </c>
    </row>
    <row r="410" spans="1:11" ht="11.25" outlineLevel="1" thickBot="1" x14ac:dyDescent="0.2">
      <c r="A410" s="420"/>
      <c r="B410" s="416"/>
      <c r="C410" s="416" t="s">
        <v>2925</v>
      </c>
      <c r="H410" s="464"/>
      <c r="I410" s="464"/>
      <c r="J410" s="464"/>
      <c r="K410" s="466"/>
    </row>
    <row r="411" spans="1:11" x14ac:dyDescent="0.15">
      <c r="A411" s="479" t="s">
        <v>2084</v>
      </c>
      <c r="B411" s="459"/>
      <c r="C411" s="460" t="s">
        <v>2926</v>
      </c>
      <c r="D411" s="429">
        <f t="shared" ref="D411:K411" si="141">SUM(D412:D413)</f>
        <v>0</v>
      </c>
      <c r="E411" s="429">
        <f t="shared" si="141"/>
        <v>0</v>
      </c>
      <c r="F411" s="429">
        <f t="shared" si="141"/>
        <v>0</v>
      </c>
      <c r="G411" s="430">
        <f t="shared" si="141"/>
        <v>0</v>
      </c>
      <c r="H411" s="429">
        <f t="shared" si="141"/>
        <v>0</v>
      </c>
      <c r="I411" s="429">
        <f t="shared" si="141"/>
        <v>0</v>
      </c>
      <c r="J411" s="429">
        <f t="shared" si="141"/>
        <v>0</v>
      </c>
      <c r="K411" s="431">
        <f t="shared" si="141"/>
        <v>0</v>
      </c>
    </row>
    <row r="412" spans="1:11" outlineLevel="1" x14ac:dyDescent="0.15">
      <c r="A412" s="420" t="str">
        <f>LEFT(B412,3)</f>
        <v>697</v>
      </c>
      <c r="B412" s="416" t="s">
        <v>2927</v>
      </c>
      <c r="C412" s="416" t="s">
        <v>2928</v>
      </c>
      <c r="D412" s="438">
        <f>IF(VLOOKUP($A412,'hk2017'!$A:$G,1)=$A412,VLOOKUP($A412,'hk2017'!$A:$G,6),0)</f>
        <v>0</v>
      </c>
      <c r="E412" s="438">
        <f>IF(VLOOKUP($A412,'hk2017'!$A:$G,1)=$A412,VLOOKUP($A412,'hk2017'!$A:$G,7),0)</f>
        <v>0</v>
      </c>
      <c r="F412" s="438">
        <f>IF(VLOOKUP($A412,'hk2017'!$A:$H,1)=$A412,VLOOKUP($A412,'hk2017'!$A:$H,8),0)</f>
        <v>0</v>
      </c>
      <c r="G412" s="439">
        <f>SUM(D412+E412-F412)</f>
        <v>0</v>
      </c>
      <c r="H412" s="438">
        <f>IF(VLOOKUP($A412,'hk2016'!$A:$G,1)=$A412,VLOOKUP($A412,'hk2016'!$A:$G,6),0)</f>
        <v>0</v>
      </c>
      <c r="I412" s="438">
        <f>IF(VLOOKUP($A412,'hk2016'!$A:$G,1)=$A412,VLOOKUP($A412,'hk2016'!$A:$G,7),0)</f>
        <v>0</v>
      </c>
      <c r="J412" s="438">
        <f>IF(VLOOKUP($A412,'hk2016'!$A:$H,1)=$A412,VLOOKUP($A412,'hk2016'!$A:$H,8),0)</f>
        <v>0</v>
      </c>
      <c r="K412" s="440">
        <f>SUM(H412+I412-J412)</f>
        <v>0</v>
      </c>
    </row>
    <row r="413" spans="1:11" outlineLevel="1" x14ac:dyDescent="0.15">
      <c r="A413" s="420" t="str">
        <f>LEFT(B413,3)</f>
        <v>698</v>
      </c>
      <c r="B413" s="416" t="s">
        <v>2929</v>
      </c>
      <c r="C413" s="416" t="s">
        <v>2930</v>
      </c>
      <c r="D413" s="438">
        <f>IF(VLOOKUP($A413,'hk2017'!$A:$G,1)=$A413,VLOOKUP($A413,'hk2017'!$A:$G,6),0)</f>
        <v>0</v>
      </c>
      <c r="E413" s="438">
        <f>IF(VLOOKUP($A413,'hk2017'!$A:$G,1)=$A413,VLOOKUP($A413,'hk2017'!$A:$G,7),0)</f>
        <v>0</v>
      </c>
      <c r="F413" s="438">
        <f>IF(VLOOKUP($A413,'hk2017'!$A:$H,1)=$A413,VLOOKUP($A413,'hk2017'!$A:$H,8),0)</f>
        <v>0</v>
      </c>
      <c r="G413" s="439">
        <f>SUM(D413+E413-F413)</f>
        <v>0</v>
      </c>
      <c r="H413" s="438">
        <f>IF(VLOOKUP($A413,'hk2016'!$A:$G,1)=$A413,VLOOKUP($A413,'hk2016'!$A:$G,6),0)</f>
        <v>0</v>
      </c>
      <c r="I413" s="438">
        <f>IF(VLOOKUP($A413,'hk2016'!$A:$G,1)=$A413,VLOOKUP($A413,'hk2016'!$A:$G,7),0)</f>
        <v>0</v>
      </c>
      <c r="J413" s="438">
        <f>IF(VLOOKUP($A413,'hk2016'!$A:$H,1)=$A413,VLOOKUP($A413,'hk2016'!$A:$H,8),0)</f>
        <v>0</v>
      </c>
      <c r="K413" s="440">
        <f>SUM(H413+I413-J413)</f>
        <v>0</v>
      </c>
    </row>
    <row r="414" spans="1:11" ht="11.25" outlineLevel="1" thickBot="1" x14ac:dyDescent="0.2">
      <c r="A414" s="420"/>
      <c r="B414" s="416"/>
      <c r="C414" s="416"/>
      <c r="H414" s="464"/>
      <c r="I414" s="464"/>
      <c r="J414" s="464"/>
      <c r="K414" s="466"/>
    </row>
    <row r="415" spans="1:11" ht="12" thickBot="1" x14ac:dyDescent="0.25">
      <c r="A415" s="421" t="s">
        <v>2931</v>
      </c>
      <c r="B415" s="416"/>
      <c r="C415" s="422" t="s">
        <v>2932</v>
      </c>
      <c r="D415" s="455"/>
      <c r="E415" s="455"/>
      <c r="F415" s="455"/>
      <c r="G415" s="456"/>
      <c r="H415" s="455"/>
      <c r="I415" s="455"/>
      <c r="J415" s="455"/>
      <c r="K415" s="457"/>
    </row>
    <row r="416" spans="1:11" x14ac:dyDescent="0.15">
      <c r="A416" s="479" t="s">
        <v>1237</v>
      </c>
      <c r="B416" s="459"/>
      <c r="C416" s="460" t="s">
        <v>2933</v>
      </c>
      <c r="D416" s="429">
        <f t="shared" ref="D416:K416" si="142">SUM(D417:D418)</f>
        <v>0</v>
      </c>
      <c r="E416" s="429">
        <f t="shared" si="142"/>
        <v>0</v>
      </c>
      <c r="F416" s="429">
        <f t="shared" si="142"/>
        <v>0</v>
      </c>
      <c r="G416" s="430">
        <f t="shared" si="142"/>
        <v>0</v>
      </c>
      <c r="H416" s="429">
        <f t="shared" si="142"/>
        <v>0</v>
      </c>
      <c r="I416" s="429">
        <f t="shared" si="142"/>
        <v>0</v>
      </c>
      <c r="J416" s="429">
        <f t="shared" si="142"/>
        <v>0</v>
      </c>
      <c r="K416" s="431">
        <f t="shared" si="142"/>
        <v>0</v>
      </c>
    </row>
    <row r="417" spans="1:18" outlineLevel="1" x14ac:dyDescent="0.15">
      <c r="A417" s="420" t="str">
        <f>LEFT(B417,3)</f>
        <v>701</v>
      </c>
      <c r="B417" s="416" t="s">
        <v>2934</v>
      </c>
      <c r="C417" s="416" t="s">
        <v>2935</v>
      </c>
      <c r="D417" s="438">
        <f>IF(VLOOKUP($A417,'hk2017'!$A:$G,1)=$A417,VLOOKUP($A417,'hk2017'!$A:$G,5),0)</f>
        <v>0</v>
      </c>
      <c r="E417" s="438">
        <f>IF(VLOOKUP($A417,'hk2017'!$A:$G,1)=$A417,VLOOKUP($A417,'hk2017'!$A:$G,6),0)</f>
        <v>0</v>
      </c>
      <c r="F417" s="438">
        <f>IF(VLOOKUP($A417,'hk2017'!$A:$H,1)=$A417,VLOOKUP($A417,'hk2017'!$A:$H,7),0)</f>
        <v>0</v>
      </c>
      <c r="G417" s="439">
        <f>SUM(D417+E417-F417)</f>
        <v>0</v>
      </c>
      <c r="H417" s="438">
        <f>IF(VLOOKUP($A417,'hk2016'!$A:$G,1)=$A417,VLOOKUP($A417,'hk2016'!$A:$G,5),0)</f>
        <v>0</v>
      </c>
      <c r="I417" s="438">
        <f>IF(VLOOKUP($A417,'hk2016'!$A:$G,1)=$A417,VLOOKUP($A417,'hk2016'!$A:$G,6),0)</f>
        <v>0</v>
      </c>
      <c r="J417" s="438">
        <f>IF(VLOOKUP($A417,'hk2016'!$A:$H,1)=$A417,VLOOKUP($A417,'hk2016'!$A:$H,7),0)</f>
        <v>0</v>
      </c>
      <c r="K417" s="440">
        <f>SUM(H417+I417-J417)</f>
        <v>0</v>
      </c>
    </row>
    <row r="418" spans="1:18" outlineLevel="1" x14ac:dyDescent="0.15">
      <c r="A418" s="420" t="str">
        <f>LEFT(B418,3)</f>
        <v>702</v>
      </c>
      <c r="B418" s="416" t="s">
        <v>2936</v>
      </c>
      <c r="C418" s="416" t="s">
        <v>2937</v>
      </c>
      <c r="D418" s="438">
        <f>IF(VLOOKUP($A418,'hk2017'!$A:$G,1)=$A418,VLOOKUP($A418,'hk2017'!$A:$G,5),0)</f>
        <v>0</v>
      </c>
      <c r="E418" s="438">
        <f>IF(VLOOKUP($A418,'hk2017'!$A:$G,1)=$A418,VLOOKUP($A418,'hk2017'!$A:$G,6),0)</f>
        <v>0</v>
      </c>
      <c r="F418" s="438">
        <f>IF(VLOOKUP($A418,'hk2017'!$A:$H,1)=$A418,VLOOKUP($A418,'hk2017'!$A:$H,7),0)</f>
        <v>0</v>
      </c>
      <c r="G418" s="439">
        <f>SUM(D418+E418-F418)</f>
        <v>0</v>
      </c>
      <c r="H418" s="438">
        <f>IF(VLOOKUP($A418,'hk2016'!$A:$G,1)=$A418,VLOOKUP($A418,'hk2016'!$A:$G,5),0)</f>
        <v>0</v>
      </c>
      <c r="I418" s="438">
        <f>IF(VLOOKUP($A418,'hk2016'!$A:$G,1)=$A418,VLOOKUP($A418,'hk2016'!$A:$G,6),0)</f>
        <v>0</v>
      </c>
      <c r="J418" s="438">
        <f>IF(VLOOKUP($A418,'hk2016'!$A:$H,1)=$A418,VLOOKUP($A418,'hk2016'!$A:$H,7),0)</f>
        <v>0</v>
      </c>
      <c r="K418" s="440">
        <f>SUM(H418+I418-J418)</f>
        <v>0</v>
      </c>
    </row>
    <row r="419" spans="1:18" ht="11.25" outlineLevel="1" thickBot="1" x14ac:dyDescent="0.2">
      <c r="A419" s="482"/>
      <c r="B419" s="483"/>
      <c r="C419" s="483"/>
      <c r="D419" s="488"/>
      <c r="E419" s="488"/>
      <c r="F419" s="488"/>
      <c r="G419" s="439"/>
      <c r="H419" s="488"/>
      <c r="I419" s="488"/>
      <c r="J419" s="488"/>
      <c r="K419" s="440"/>
      <c r="L419" s="481"/>
      <c r="M419" s="489"/>
      <c r="O419" s="483"/>
      <c r="P419" s="481"/>
      <c r="Q419" s="481"/>
      <c r="R419" s="481"/>
    </row>
    <row r="420" spans="1:18" ht="13.5" customHeight="1" x14ac:dyDescent="0.15">
      <c r="A420" s="479" t="s">
        <v>2085</v>
      </c>
      <c r="B420" s="459"/>
      <c r="C420" s="460" t="s">
        <v>2938</v>
      </c>
      <c r="D420" s="429">
        <f t="shared" ref="D420:K420" si="143">SUM(D421)</f>
        <v>0</v>
      </c>
      <c r="E420" s="429">
        <f t="shared" si="143"/>
        <v>0</v>
      </c>
      <c r="F420" s="429">
        <f t="shared" si="143"/>
        <v>0</v>
      </c>
      <c r="G420" s="430">
        <f t="shared" si="143"/>
        <v>0</v>
      </c>
      <c r="H420" s="429">
        <f t="shared" si="143"/>
        <v>0</v>
      </c>
      <c r="I420" s="429">
        <f t="shared" si="143"/>
        <v>0</v>
      </c>
      <c r="J420" s="429">
        <f t="shared" si="143"/>
        <v>0</v>
      </c>
      <c r="K420" s="431">
        <f t="shared" si="143"/>
        <v>0</v>
      </c>
    </row>
    <row r="421" spans="1:18" outlineLevel="1" x14ac:dyDescent="0.15">
      <c r="A421" s="420" t="str">
        <f>LEFT(B421,3)</f>
        <v>710</v>
      </c>
      <c r="B421" s="416" t="s">
        <v>2939</v>
      </c>
      <c r="C421" s="416" t="s">
        <v>2940</v>
      </c>
      <c r="D421" s="438">
        <f>IF(VLOOKUP($A421,'hk2017'!$A:$G,1)=$A421,VLOOKUP($A421,'hk2017'!$A:$G,5),0)</f>
        <v>0</v>
      </c>
      <c r="E421" s="438">
        <f>IF(VLOOKUP($A421,'hk2017'!$A:$G,1)=$A421,VLOOKUP($A421,'hk2017'!$A:$G,6),0)</f>
        <v>0</v>
      </c>
      <c r="F421" s="438">
        <f>IF(VLOOKUP($A421,'hk2017'!$A:$H,1)=$A421,VLOOKUP($A421,'hk2017'!$A:$H,7),0)</f>
        <v>0</v>
      </c>
      <c r="G421" s="439">
        <f>SUM(D421+E421-F421)</f>
        <v>0</v>
      </c>
      <c r="H421" s="438">
        <f>IF(VLOOKUP($A421,'hk2016'!$A:$G,1)=$A421,VLOOKUP($A421,'hk2016'!$A:$G,5),0)</f>
        <v>0</v>
      </c>
      <c r="I421" s="438">
        <f>IF(VLOOKUP($A421,'hk2016'!$A:$G,1)=$A421,VLOOKUP($A421,'hk2016'!$A:$G,6),0)</f>
        <v>0</v>
      </c>
      <c r="J421" s="438">
        <f>IF(VLOOKUP($A421,'hk2016'!$A:$H,1)=$A421,VLOOKUP($A421,'hk2016'!$A:$H,7),0)</f>
        <v>0</v>
      </c>
      <c r="K421" s="440">
        <f>SUM(H421+I421-J421)</f>
        <v>0</v>
      </c>
    </row>
    <row r="422" spans="1:18" ht="11.25" outlineLevel="1" thickBot="1" x14ac:dyDescent="0.2">
      <c r="H422" s="464"/>
      <c r="I422" s="464"/>
      <c r="J422" s="464"/>
      <c r="K422" s="466"/>
    </row>
    <row r="423" spans="1:18" ht="11.25" x14ac:dyDescent="0.2">
      <c r="A423" s="421"/>
      <c r="B423" s="416"/>
      <c r="C423" s="422" t="s">
        <v>2941</v>
      </c>
      <c r="D423" s="455"/>
      <c r="E423" s="455"/>
      <c r="F423" s="455"/>
      <c r="G423" s="456"/>
      <c r="H423" s="455"/>
      <c r="I423" s="455"/>
      <c r="J423" s="455"/>
      <c r="K423" s="457"/>
    </row>
    <row r="424" spans="1:18" ht="11.25" thickBot="1" x14ac:dyDescent="0.2">
      <c r="H424" s="464"/>
      <c r="I424" s="464"/>
      <c r="J424" s="464"/>
      <c r="K424" s="466"/>
    </row>
    <row r="425" spans="1:18" ht="11.25" x14ac:dyDescent="0.2">
      <c r="A425" s="421"/>
      <c r="B425" s="416"/>
      <c r="C425" s="422" t="s">
        <v>2942</v>
      </c>
      <c r="D425" s="455"/>
      <c r="E425" s="455"/>
      <c r="F425" s="455"/>
      <c r="G425" s="456"/>
      <c r="H425" s="455"/>
      <c r="I425" s="455"/>
      <c r="J425" s="455"/>
      <c r="K425" s="457"/>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B661"/>
  <sheetViews>
    <sheetView workbookViewId="0"/>
  </sheetViews>
  <sheetFormatPr defaultRowHeight="12.75" x14ac:dyDescent="0.2"/>
  <cols>
    <col min="1" max="1" width="9.140625" style="491"/>
    <col min="2" max="2" width="36.85546875" style="2" customWidth="1"/>
    <col min="3" max="16384" width="9.140625" style="2"/>
  </cols>
  <sheetData>
    <row r="1" spans="1:2" ht="12.6" customHeight="1" x14ac:dyDescent="0.2">
      <c r="A1" s="491" t="s">
        <v>2943</v>
      </c>
      <c r="B1" s="2" t="s">
        <v>2944</v>
      </c>
    </row>
    <row r="2" spans="1:2" x14ac:dyDescent="0.2">
      <c r="A2" s="491" t="s">
        <v>2945</v>
      </c>
      <c r="B2" s="2" t="s">
        <v>2946</v>
      </c>
    </row>
    <row r="3" spans="1:2" x14ac:dyDescent="0.2">
      <c r="A3" s="491" t="s">
        <v>2947</v>
      </c>
      <c r="B3" s="2" t="s">
        <v>2948</v>
      </c>
    </row>
    <row r="4" spans="1:2" x14ac:dyDescent="0.2">
      <c r="A4" s="491" t="s">
        <v>2949</v>
      </c>
      <c r="B4" s="2" t="s">
        <v>2950</v>
      </c>
    </row>
    <row r="5" spans="1:2" x14ac:dyDescent="0.2">
      <c r="A5" s="491" t="s">
        <v>2951</v>
      </c>
      <c r="B5" s="2" t="s">
        <v>2952</v>
      </c>
    </row>
    <row r="6" spans="1:2" x14ac:dyDescent="0.2">
      <c r="A6" s="491" t="s">
        <v>2953</v>
      </c>
      <c r="B6" s="2" t="s">
        <v>2954</v>
      </c>
    </row>
    <row r="7" spans="1:2" x14ac:dyDescent="0.2">
      <c r="A7" s="491" t="s">
        <v>2955</v>
      </c>
      <c r="B7" s="2" t="s">
        <v>2956</v>
      </c>
    </row>
    <row r="8" spans="1:2" x14ac:dyDescent="0.2">
      <c r="A8" s="491" t="s">
        <v>2957</v>
      </c>
      <c r="B8" s="2" t="s">
        <v>2958</v>
      </c>
    </row>
    <row r="9" spans="1:2" x14ac:dyDescent="0.2">
      <c r="A9" s="491" t="s">
        <v>2959</v>
      </c>
      <c r="B9" s="2" t="s">
        <v>2960</v>
      </c>
    </row>
    <row r="10" spans="1:2" x14ac:dyDescent="0.2">
      <c r="A10" s="491" t="s">
        <v>2961</v>
      </c>
      <c r="B10" s="2" t="s">
        <v>2962</v>
      </c>
    </row>
    <row r="11" spans="1:2" x14ac:dyDescent="0.2">
      <c r="A11" s="491" t="s">
        <v>2963</v>
      </c>
      <c r="B11" s="2" t="s">
        <v>2964</v>
      </c>
    </row>
    <row r="12" spans="1:2" x14ac:dyDescent="0.2">
      <c r="A12" s="491" t="s">
        <v>2965</v>
      </c>
      <c r="B12" s="2" t="s">
        <v>2966</v>
      </c>
    </row>
    <row r="13" spans="1:2" x14ac:dyDescent="0.2">
      <c r="A13" s="491" t="s">
        <v>2967</v>
      </c>
      <c r="B13" s="2" t="s">
        <v>2968</v>
      </c>
    </row>
    <row r="14" spans="1:2" x14ac:dyDescent="0.2">
      <c r="A14" s="491" t="s">
        <v>2969</v>
      </c>
      <c r="B14" s="2" t="s">
        <v>2970</v>
      </c>
    </row>
    <row r="15" spans="1:2" x14ac:dyDescent="0.2">
      <c r="A15" s="491" t="s">
        <v>2971</v>
      </c>
      <c r="B15" s="2" t="s">
        <v>2972</v>
      </c>
    </row>
    <row r="16" spans="1:2" x14ac:dyDescent="0.2">
      <c r="A16" s="491" t="s">
        <v>2973</v>
      </c>
      <c r="B16" s="2" t="s">
        <v>2974</v>
      </c>
    </row>
    <row r="17" spans="1:2" x14ac:dyDescent="0.2">
      <c r="A17" s="491" t="s">
        <v>2975</v>
      </c>
      <c r="B17" s="2" t="s">
        <v>2976</v>
      </c>
    </row>
    <row r="18" spans="1:2" x14ac:dyDescent="0.2">
      <c r="A18" s="491" t="s">
        <v>2977</v>
      </c>
      <c r="B18" s="2" t="s">
        <v>2978</v>
      </c>
    </row>
    <row r="19" spans="1:2" x14ac:dyDescent="0.2">
      <c r="A19" s="491" t="s">
        <v>2979</v>
      </c>
      <c r="B19" s="2" t="s">
        <v>2980</v>
      </c>
    </row>
    <row r="20" spans="1:2" x14ac:dyDescent="0.2">
      <c r="A20" s="491" t="s">
        <v>2981</v>
      </c>
      <c r="B20" s="2" t="s">
        <v>2982</v>
      </c>
    </row>
    <row r="21" spans="1:2" x14ac:dyDescent="0.2">
      <c r="A21" s="491" t="s">
        <v>2983</v>
      </c>
      <c r="B21" s="2" t="s">
        <v>2984</v>
      </c>
    </row>
    <row r="22" spans="1:2" x14ac:dyDescent="0.2">
      <c r="A22" s="491" t="s">
        <v>2985</v>
      </c>
      <c r="B22" s="2" t="s">
        <v>2986</v>
      </c>
    </row>
    <row r="23" spans="1:2" x14ac:dyDescent="0.2">
      <c r="A23" s="491" t="s">
        <v>2987</v>
      </c>
      <c r="B23" s="2" t="s">
        <v>2988</v>
      </c>
    </row>
    <row r="24" spans="1:2" x14ac:dyDescent="0.2">
      <c r="A24" s="491" t="s">
        <v>2989</v>
      </c>
      <c r="B24" s="2" t="s">
        <v>2990</v>
      </c>
    </row>
    <row r="25" spans="1:2" x14ac:dyDescent="0.2">
      <c r="A25" s="491" t="s">
        <v>2991</v>
      </c>
      <c r="B25" s="2" t="s">
        <v>2992</v>
      </c>
    </row>
    <row r="26" spans="1:2" x14ac:dyDescent="0.2">
      <c r="A26" s="491" t="s">
        <v>2993</v>
      </c>
      <c r="B26" s="2" t="s">
        <v>2994</v>
      </c>
    </row>
    <row r="27" spans="1:2" x14ac:dyDescent="0.2">
      <c r="A27" s="491" t="s">
        <v>2995</v>
      </c>
      <c r="B27" s="2" t="s">
        <v>2996</v>
      </c>
    </row>
    <row r="28" spans="1:2" x14ac:dyDescent="0.2">
      <c r="A28" s="491" t="s">
        <v>2997</v>
      </c>
      <c r="B28" s="2" t="s">
        <v>2998</v>
      </c>
    </row>
    <row r="29" spans="1:2" x14ac:dyDescent="0.2">
      <c r="A29" s="491" t="s">
        <v>2999</v>
      </c>
      <c r="B29" s="2" t="s">
        <v>3000</v>
      </c>
    </row>
    <row r="30" spans="1:2" x14ac:dyDescent="0.2">
      <c r="A30" s="491" t="s">
        <v>3001</v>
      </c>
      <c r="B30" s="2" t="s">
        <v>3002</v>
      </c>
    </row>
    <row r="31" spans="1:2" x14ac:dyDescent="0.2">
      <c r="A31" s="491" t="s">
        <v>3003</v>
      </c>
      <c r="B31" s="2" t="s">
        <v>3004</v>
      </c>
    </row>
    <row r="32" spans="1:2" x14ac:dyDescent="0.2">
      <c r="A32" s="491" t="s">
        <v>3005</v>
      </c>
      <c r="B32" s="2" t="s">
        <v>3006</v>
      </c>
    </row>
    <row r="33" spans="1:2" x14ac:dyDescent="0.2">
      <c r="A33" s="491" t="s">
        <v>3007</v>
      </c>
      <c r="B33" s="2" t="s">
        <v>3008</v>
      </c>
    </row>
    <row r="34" spans="1:2" x14ac:dyDescent="0.2">
      <c r="A34" s="491" t="s">
        <v>3009</v>
      </c>
      <c r="B34" s="2" t="s">
        <v>3010</v>
      </c>
    </row>
    <row r="35" spans="1:2" x14ac:dyDescent="0.2">
      <c r="A35" s="491" t="s">
        <v>3011</v>
      </c>
      <c r="B35" s="2" t="s">
        <v>3012</v>
      </c>
    </row>
    <row r="36" spans="1:2" x14ac:dyDescent="0.2">
      <c r="A36" s="491" t="s">
        <v>3013</v>
      </c>
      <c r="B36" s="2" t="s">
        <v>3014</v>
      </c>
    </row>
    <row r="37" spans="1:2" x14ac:dyDescent="0.2">
      <c r="A37" s="491" t="s">
        <v>3015</v>
      </c>
      <c r="B37" s="2" t="s">
        <v>3016</v>
      </c>
    </row>
    <row r="38" spans="1:2" x14ac:dyDescent="0.2">
      <c r="A38" s="491" t="s">
        <v>3017</v>
      </c>
      <c r="B38" s="2" t="s">
        <v>3018</v>
      </c>
    </row>
    <row r="39" spans="1:2" x14ac:dyDescent="0.2">
      <c r="A39" s="491" t="s">
        <v>3019</v>
      </c>
      <c r="B39" s="2" t="s">
        <v>3020</v>
      </c>
    </row>
    <row r="40" spans="1:2" x14ac:dyDescent="0.2">
      <c r="A40" s="491" t="s">
        <v>3021</v>
      </c>
      <c r="B40" s="2" t="s">
        <v>3022</v>
      </c>
    </row>
    <row r="41" spans="1:2" x14ac:dyDescent="0.2">
      <c r="A41" s="491" t="s">
        <v>3023</v>
      </c>
      <c r="B41" s="2" t="s">
        <v>3024</v>
      </c>
    </row>
    <row r="42" spans="1:2" x14ac:dyDescent="0.2">
      <c r="A42" s="491" t="s">
        <v>3025</v>
      </c>
      <c r="B42" s="2" t="s">
        <v>3026</v>
      </c>
    </row>
    <row r="43" spans="1:2" x14ac:dyDescent="0.2">
      <c r="A43" s="491" t="s">
        <v>3027</v>
      </c>
      <c r="B43" s="2" t="s">
        <v>3028</v>
      </c>
    </row>
    <row r="44" spans="1:2" x14ac:dyDescent="0.2">
      <c r="A44" s="491" t="s">
        <v>3029</v>
      </c>
      <c r="B44" s="2" t="s">
        <v>3030</v>
      </c>
    </row>
    <row r="45" spans="1:2" x14ac:dyDescent="0.2">
      <c r="A45" s="491" t="s">
        <v>3031</v>
      </c>
      <c r="B45" s="2" t="s">
        <v>3032</v>
      </c>
    </row>
    <row r="46" spans="1:2" x14ac:dyDescent="0.2">
      <c r="A46" s="491" t="s">
        <v>3033</v>
      </c>
      <c r="B46" s="2" t="s">
        <v>3034</v>
      </c>
    </row>
    <row r="47" spans="1:2" x14ac:dyDescent="0.2">
      <c r="A47" s="491" t="s">
        <v>3035</v>
      </c>
      <c r="B47" s="2" t="s">
        <v>3036</v>
      </c>
    </row>
    <row r="48" spans="1:2" x14ac:dyDescent="0.2">
      <c r="A48" s="491" t="s">
        <v>3037</v>
      </c>
      <c r="B48" s="2" t="s">
        <v>3038</v>
      </c>
    </row>
    <row r="49" spans="1:2" x14ac:dyDescent="0.2">
      <c r="A49" s="491" t="s">
        <v>3039</v>
      </c>
      <c r="B49" s="2" t="s">
        <v>3040</v>
      </c>
    </row>
    <row r="50" spans="1:2" x14ac:dyDescent="0.2">
      <c r="A50" s="491" t="s">
        <v>3041</v>
      </c>
      <c r="B50" s="2" t="s">
        <v>3042</v>
      </c>
    </row>
    <row r="51" spans="1:2" x14ac:dyDescent="0.2">
      <c r="A51" s="491" t="s">
        <v>3043</v>
      </c>
      <c r="B51" s="2" t="s">
        <v>3044</v>
      </c>
    </row>
    <row r="52" spans="1:2" x14ac:dyDescent="0.2">
      <c r="A52" s="491" t="s">
        <v>3045</v>
      </c>
      <c r="B52" s="2" t="s">
        <v>3046</v>
      </c>
    </row>
    <row r="53" spans="1:2" x14ac:dyDescent="0.2">
      <c r="A53" s="491" t="s">
        <v>3047</v>
      </c>
      <c r="B53" s="2" t="s">
        <v>3048</v>
      </c>
    </row>
    <row r="54" spans="1:2" x14ac:dyDescent="0.2">
      <c r="A54" s="491" t="s">
        <v>3049</v>
      </c>
      <c r="B54" s="2" t="s">
        <v>3050</v>
      </c>
    </row>
    <row r="55" spans="1:2" x14ac:dyDescent="0.2">
      <c r="A55" s="491" t="s">
        <v>3051</v>
      </c>
      <c r="B55" s="2" t="s">
        <v>3052</v>
      </c>
    </row>
    <row r="56" spans="1:2" x14ac:dyDescent="0.2">
      <c r="A56" s="491" t="s">
        <v>3053</v>
      </c>
      <c r="B56" s="2" t="s">
        <v>3054</v>
      </c>
    </row>
    <row r="57" spans="1:2" x14ac:dyDescent="0.2">
      <c r="A57" s="491" t="s">
        <v>3055</v>
      </c>
      <c r="B57" s="2" t="s">
        <v>3056</v>
      </c>
    </row>
    <row r="58" spans="1:2" x14ac:dyDescent="0.2">
      <c r="A58" s="491" t="s">
        <v>3057</v>
      </c>
      <c r="B58" s="2" t="s">
        <v>3058</v>
      </c>
    </row>
    <row r="59" spans="1:2" x14ac:dyDescent="0.2">
      <c r="A59" s="491" t="s">
        <v>3059</v>
      </c>
      <c r="B59" s="2" t="s">
        <v>3060</v>
      </c>
    </row>
    <row r="60" spans="1:2" x14ac:dyDescent="0.2">
      <c r="A60" s="491" t="s">
        <v>3061</v>
      </c>
      <c r="B60" s="2" t="s">
        <v>3062</v>
      </c>
    </row>
    <row r="61" spans="1:2" x14ac:dyDescent="0.2">
      <c r="A61" s="491" t="s">
        <v>3063</v>
      </c>
      <c r="B61" s="2" t="s">
        <v>3064</v>
      </c>
    </row>
    <row r="62" spans="1:2" x14ac:dyDescent="0.2">
      <c r="A62" s="491" t="s">
        <v>3065</v>
      </c>
      <c r="B62" s="2" t="s">
        <v>3066</v>
      </c>
    </row>
    <row r="63" spans="1:2" x14ac:dyDescent="0.2">
      <c r="A63" s="491" t="s">
        <v>3067</v>
      </c>
      <c r="B63" s="2" t="s">
        <v>3068</v>
      </c>
    </row>
    <row r="64" spans="1:2" x14ac:dyDescent="0.2">
      <c r="A64" s="491" t="s">
        <v>3069</v>
      </c>
      <c r="B64" s="2" t="s">
        <v>3070</v>
      </c>
    </row>
    <row r="65" spans="1:2" x14ac:dyDescent="0.2">
      <c r="A65" s="491" t="s">
        <v>3071</v>
      </c>
      <c r="B65" s="2" t="s">
        <v>3072</v>
      </c>
    </row>
    <row r="66" spans="1:2" x14ac:dyDescent="0.2">
      <c r="A66" s="491" t="s">
        <v>3073</v>
      </c>
      <c r="B66" s="2" t="s">
        <v>3074</v>
      </c>
    </row>
    <row r="67" spans="1:2" x14ac:dyDescent="0.2">
      <c r="A67" s="491" t="s">
        <v>3075</v>
      </c>
      <c r="B67" s="2" t="s">
        <v>3076</v>
      </c>
    </row>
    <row r="68" spans="1:2" x14ac:dyDescent="0.2">
      <c r="A68" s="491" t="s">
        <v>3077</v>
      </c>
      <c r="B68" s="2" t="s">
        <v>3078</v>
      </c>
    </row>
    <row r="69" spans="1:2" x14ac:dyDescent="0.2">
      <c r="A69" s="491" t="s">
        <v>3079</v>
      </c>
      <c r="B69" s="2" t="s">
        <v>3080</v>
      </c>
    </row>
    <row r="70" spans="1:2" x14ac:dyDescent="0.2">
      <c r="A70" s="491" t="s">
        <v>3081</v>
      </c>
      <c r="B70" s="2" t="s">
        <v>3082</v>
      </c>
    </row>
    <row r="71" spans="1:2" x14ac:dyDescent="0.2">
      <c r="A71" s="491" t="s">
        <v>3083</v>
      </c>
      <c r="B71" s="2" t="s">
        <v>3084</v>
      </c>
    </row>
    <row r="72" spans="1:2" x14ac:dyDescent="0.2">
      <c r="A72" s="491" t="s">
        <v>3085</v>
      </c>
      <c r="B72" s="2" t="s">
        <v>3086</v>
      </c>
    </row>
    <row r="73" spans="1:2" x14ac:dyDescent="0.2">
      <c r="A73" s="491" t="s">
        <v>3087</v>
      </c>
      <c r="B73" s="2" t="s">
        <v>3088</v>
      </c>
    </row>
    <row r="74" spans="1:2" x14ac:dyDescent="0.2">
      <c r="A74" s="491" t="s">
        <v>3089</v>
      </c>
      <c r="B74" s="2" t="s">
        <v>3090</v>
      </c>
    </row>
    <row r="75" spans="1:2" x14ac:dyDescent="0.2">
      <c r="A75" s="491" t="s">
        <v>3091</v>
      </c>
      <c r="B75" s="2" t="s">
        <v>3092</v>
      </c>
    </row>
    <row r="76" spans="1:2" x14ac:dyDescent="0.2">
      <c r="A76" s="491" t="s">
        <v>3093</v>
      </c>
      <c r="B76" s="2" t="s">
        <v>3094</v>
      </c>
    </row>
    <row r="77" spans="1:2" x14ac:dyDescent="0.2">
      <c r="A77" s="491" t="s">
        <v>3095</v>
      </c>
      <c r="B77" s="2" t="s">
        <v>3096</v>
      </c>
    </row>
    <row r="78" spans="1:2" x14ac:dyDescent="0.2">
      <c r="A78" s="491" t="s">
        <v>3097</v>
      </c>
      <c r="B78" s="2" t="s">
        <v>3098</v>
      </c>
    </row>
    <row r="79" spans="1:2" x14ac:dyDescent="0.2">
      <c r="A79" s="491" t="s">
        <v>3099</v>
      </c>
      <c r="B79" s="2" t="s">
        <v>3100</v>
      </c>
    </row>
    <row r="80" spans="1:2" x14ac:dyDescent="0.2">
      <c r="A80" s="491" t="s">
        <v>3101</v>
      </c>
      <c r="B80" s="2" t="s">
        <v>3102</v>
      </c>
    </row>
    <row r="81" spans="1:2" x14ac:dyDescent="0.2">
      <c r="A81" s="491" t="s">
        <v>3103</v>
      </c>
      <c r="B81" s="2" t="s">
        <v>3104</v>
      </c>
    </row>
    <row r="82" spans="1:2" x14ac:dyDescent="0.2">
      <c r="A82" s="491" t="s">
        <v>3105</v>
      </c>
      <c r="B82" s="2" t="s">
        <v>3106</v>
      </c>
    </row>
    <row r="83" spans="1:2" x14ac:dyDescent="0.2">
      <c r="A83" s="491" t="s">
        <v>3107</v>
      </c>
      <c r="B83" s="2" t="s">
        <v>3108</v>
      </c>
    </row>
    <row r="84" spans="1:2" x14ac:dyDescent="0.2">
      <c r="A84" s="491" t="s">
        <v>3109</v>
      </c>
      <c r="B84" s="2" t="s">
        <v>3110</v>
      </c>
    </row>
    <row r="85" spans="1:2" x14ac:dyDescent="0.2">
      <c r="A85" s="491" t="s">
        <v>3111</v>
      </c>
      <c r="B85" s="2" t="s">
        <v>3112</v>
      </c>
    </row>
    <row r="86" spans="1:2" x14ac:dyDescent="0.2">
      <c r="A86" s="491" t="s">
        <v>3113</v>
      </c>
      <c r="B86" s="2" t="s">
        <v>3114</v>
      </c>
    </row>
    <row r="87" spans="1:2" x14ac:dyDescent="0.2">
      <c r="A87" s="491" t="s">
        <v>3115</v>
      </c>
      <c r="B87" s="2" t="s">
        <v>3116</v>
      </c>
    </row>
    <row r="88" spans="1:2" x14ac:dyDescent="0.2">
      <c r="A88" s="491" t="s">
        <v>3117</v>
      </c>
      <c r="B88" s="2" t="s">
        <v>3118</v>
      </c>
    </row>
    <row r="89" spans="1:2" x14ac:dyDescent="0.2">
      <c r="A89" s="491" t="s">
        <v>3119</v>
      </c>
      <c r="B89" s="2" t="s">
        <v>3120</v>
      </c>
    </row>
    <row r="90" spans="1:2" x14ac:dyDescent="0.2">
      <c r="A90" s="491" t="s">
        <v>3121</v>
      </c>
      <c r="B90" s="2" t="s">
        <v>3122</v>
      </c>
    </row>
    <row r="91" spans="1:2" x14ac:dyDescent="0.2">
      <c r="A91" s="491" t="s">
        <v>3123</v>
      </c>
      <c r="B91" s="2" t="s">
        <v>3124</v>
      </c>
    </row>
    <row r="92" spans="1:2" x14ac:dyDescent="0.2">
      <c r="A92" s="491" t="s">
        <v>3125</v>
      </c>
      <c r="B92" s="2" t="s">
        <v>3126</v>
      </c>
    </row>
    <row r="93" spans="1:2" x14ac:dyDescent="0.2">
      <c r="A93" s="491" t="s">
        <v>3127</v>
      </c>
      <c r="B93" s="2" t="s">
        <v>3128</v>
      </c>
    </row>
    <row r="94" spans="1:2" x14ac:dyDescent="0.2">
      <c r="A94" s="491" t="s">
        <v>3129</v>
      </c>
      <c r="B94" s="2" t="s">
        <v>3130</v>
      </c>
    </row>
    <row r="95" spans="1:2" x14ac:dyDescent="0.2">
      <c r="A95" s="491" t="s">
        <v>3131</v>
      </c>
      <c r="B95" s="2" t="s">
        <v>3132</v>
      </c>
    </row>
    <row r="96" spans="1:2" x14ac:dyDescent="0.2">
      <c r="A96" s="491" t="s">
        <v>3133</v>
      </c>
      <c r="B96" s="2" t="s">
        <v>3134</v>
      </c>
    </row>
    <row r="97" spans="1:2" x14ac:dyDescent="0.2">
      <c r="A97" s="491" t="s">
        <v>3135</v>
      </c>
      <c r="B97" s="2" t="s">
        <v>3136</v>
      </c>
    </row>
    <row r="98" spans="1:2" x14ac:dyDescent="0.2">
      <c r="A98" s="491" t="s">
        <v>3137</v>
      </c>
      <c r="B98" s="2" t="s">
        <v>3138</v>
      </c>
    </row>
    <row r="99" spans="1:2" x14ac:dyDescent="0.2">
      <c r="A99" s="491" t="s">
        <v>3139</v>
      </c>
      <c r="B99" s="2" t="s">
        <v>3140</v>
      </c>
    </row>
    <row r="100" spans="1:2" x14ac:dyDescent="0.2">
      <c r="A100" s="491" t="s">
        <v>3141</v>
      </c>
      <c r="B100" s="2" t="s">
        <v>3142</v>
      </c>
    </row>
    <row r="101" spans="1:2" x14ac:dyDescent="0.2">
      <c r="A101" s="491" t="s">
        <v>3143</v>
      </c>
      <c r="B101" s="2" t="s">
        <v>3144</v>
      </c>
    </row>
    <row r="102" spans="1:2" x14ac:dyDescent="0.2">
      <c r="A102" s="491" t="s">
        <v>3145</v>
      </c>
      <c r="B102" s="2" t="s">
        <v>3146</v>
      </c>
    </row>
    <row r="103" spans="1:2" x14ac:dyDescent="0.2">
      <c r="A103" s="491" t="s">
        <v>3147</v>
      </c>
      <c r="B103" s="2" t="s">
        <v>3148</v>
      </c>
    </row>
    <row r="104" spans="1:2" x14ac:dyDescent="0.2">
      <c r="A104" s="491" t="s">
        <v>3149</v>
      </c>
      <c r="B104" s="2" t="s">
        <v>3150</v>
      </c>
    </row>
    <row r="105" spans="1:2" x14ac:dyDescent="0.2">
      <c r="A105" s="491" t="s">
        <v>3151</v>
      </c>
      <c r="B105" s="2" t="s">
        <v>3152</v>
      </c>
    </row>
    <row r="106" spans="1:2" x14ac:dyDescent="0.2">
      <c r="A106" s="491" t="s">
        <v>3153</v>
      </c>
      <c r="B106" s="2" t="s">
        <v>3154</v>
      </c>
    </row>
    <row r="107" spans="1:2" x14ac:dyDescent="0.2">
      <c r="A107" s="491" t="s">
        <v>3155</v>
      </c>
      <c r="B107" s="2" t="s">
        <v>3156</v>
      </c>
    </row>
    <row r="108" spans="1:2" x14ac:dyDescent="0.2">
      <c r="A108" s="491" t="s">
        <v>3157</v>
      </c>
      <c r="B108" s="2" t="s">
        <v>3158</v>
      </c>
    </row>
    <row r="109" spans="1:2" x14ac:dyDescent="0.2">
      <c r="A109" s="491" t="s">
        <v>3159</v>
      </c>
      <c r="B109" s="2" t="s">
        <v>3160</v>
      </c>
    </row>
    <row r="110" spans="1:2" x14ac:dyDescent="0.2">
      <c r="A110" s="491" t="s">
        <v>3161</v>
      </c>
      <c r="B110" s="2" t="s">
        <v>3162</v>
      </c>
    </row>
    <row r="111" spans="1:2" x14ac:dyDescent="0.2">
      <c r="A111" s="491" t="s">
        <v>3163</v>
      </c>
      <c r="B111" s="2" t="s">
        <v>3164</v>
      </c>
    </row>
    <row r="112" spans="1:2" x14ac:dyDescent="0.2">
      <c r="A112" s="491" t="s">
        <v>3165</v>
      </c>
      <c r="B112" s="2" t="s">
        <v>3166</v>
      </c>
    </row>
    <row r="113" spans="1:2" x14ac:dyDescent="0.2">
      <c r="A113" s="491" t="s">
        <v>3167</v>
      </c>
      <c r="B113" s="2" t="s">
        <v>3168</v>
      </c>
    </row>
    <row r="114" spans="1:2" x14ac:dyDescent="0.2">
      <c r="A114" s="491" t="s">
        <v>3169</v>
      </c>
      <c r="B114" s="2" t="s">
        <v>3170</v>
      </c>
    </row>
    <row r="115" spans="1:2" x14ac:dyDescent="0.2">
      <c r="A115" s="491" t="s">
        <v>3171</v>
      </c>
      <c r="B115" s="2" t="s">
        <v>3172</v>
      </c>
    </row>
    <row r="116" spans="1:2" x14ac:dyDescent="0.2">
      <c r="A116" s="491" t="s">
        <v>3173</v>
      </c>
      <c r="B116" s="2" t="s">
        <v>3174</v>
      </c>
    </row>
    <row r="117" spans="1:2" x14ac:dyDescent="0.2">
      <c r="A117" s="491" t="s">
        <v>3175</v>
      </c>
      <c r="B117" s="2" t="s">
        <v>3176</v>
      </c>
    </row>
    <row r="118" spans="1:2" x14ac:dyDescent="0.2">
      <c r="A118" s="491" t="s">
        <v>3177</v>
      </c>
      <c r="B118" s="2" t="s">
        <v>3178</v>
      </c>
    </row>
    <row r="119" spans="1:2" x14ac:dyDescent="0.2">
      <c r="A119" s="491" t="s">
        <v>3179</v>
      </c>
      <c r="B119" s="2" t="s">
        <v>3180</v>
      </c>
    </row>
    <row r="120" spans="1:2" x14ac:dyDescent="0.2">
      <c r="A120" s="491" t="s">
        <v>3181</v>
      </c>
      <c r="B120" s="2" t="s">
        <v>3182</v>
      </c>
    </row>
    <row r="121" spans="1:2" x14ac:dyDescent="0.2">
      <c r="A121" s="491" t="s">
        <v>3183</v>
      </c>
      <c r="B121" s="2" t="s">
        <v>3184</v>
      </c>
    </row>
    <row r="122" spans="1:2" x14ac:dyDescent="0.2">
      <c r="A122" s="491" t="s">
        <v>3185</v>
      </c>
      <c r="B122" s="2" t="s">
        <v>3186</v>
      </c>
    </row>
    <row r="123" spans="1:2" x14ac:dyDescent="0.2">
      <c r="A123" s="491" t="s">
        <v>3187</v>
      </c>
      <c r="B123" s="2" t="s">
        <v>3188</v>
      </c>
    </row>
    <row r="124" spans="1:2" x14ac:dyDescent="0.2">
      <c r="A124" s="491" t="s">
        <v>3189</v>
      </c>
      <c r="B124" s="2" t="s">
        <v>3190</v>
      </c>
    </row>
    <row r="125" spans="1:2" x14ac:dyDescent="0.2">
      <c r="A125" s="491" t="s">
        <v>3191</v>
      </c>
      <c r="B125" s="2" t="s">
        <v>3192</v>
      </c>
    </row>
    <row r="126" spans="1:2" x14ac:dyDescent="0.2">
      <c r="A126" s="491" t="s">
        <v>3193</v>
      </c>
      <c r="B126" s="2" t="s">
        <v>3194</v>
      </c>
    </row>
    <row r="127" spans="1:2" x14ac:dyDescent="0.2">
      <c r="A127" s="491" t="s">
        <v>3195</v>
      </c>
      <c r="B127" s="2" t="s">
        <v>3196</v>
      </c>
    </row>
    <row r="128" spans="1:2" x14ac:dyDescent="0.2">
      <c r="A128" s="491" t="s">
        <v>3197</v>
      </c>
      <c r="B128" s="2" t="s">
        <v>3198</v>
      </c>
    </row>
    <row r="129" spans="1:2" x14ac:dyDescent="0.2">
      <c r="A129" s="491" t="s">
        <v>3199</v>
      </c>
      <c r="B129" s="2" t="s">
        <v>3200</v>
      </c>
    </row>
    <row r="130" spans="1:2" x14ac:dyDescent="0.2">
      <c r="A130" s="491" t="s">
        <v>3201</v>
      </c>
      <c r="B130" s="2" t="s">
        <v>3202</v>
      </c>
    </row>
    <row r="131" spans="1:2" x14ac:dyDescent="0.2">
      <c r="A131" s="491" t="s">
        <v>3203</v>
      </c>
      <c r="B131" s="2" t="s">
        <v>3204</v>
      </c>
    </row>
    <row r="132" spans="1:2" x14ac:dyDescent="0.2">
      <c r="A132" s="491" t="s">
        <v>3205</v>
      </c>
      <c r="B132" s="2" t="s">
        <v>3206</v>
      </c>
    </row>
    <row r="133" spans="1:2" x14ac:dyDescent="0.2">
      <c r="A133" s="491" t="s">
        <v>3207</v>
      </c>
      <c r="B133" s="2" t="s">
        <v>3208</v>
      </c>
    </row>
    <row r="134" spans="1:2" x14ac:dyDescent="0.2">
      <c r="A134" s="491" t="s">
        <v>3209</v>
      </c>
      <c r="B134" s="2" t="s">
        <v>3210</v>
      </c>
    </row>
    <row r="135" spans="1:2" x14ac:dyDescent="0.2">
      <c r="A135" s="491" t="s">
        <v>3211</v>
      </c>
      <c r="B135" s="2" t="s">
        <v>3212</v>
      </c>
    </row>
    <row r="136" spans="1:2" x14ac:dyDescent="0.2">
      <c r="A136" s="491" t="s">
        <v>3213</v>
      </c>
      <c r="B136" s="2" t="s">
        <v>3214</v>
      </c>
    </row>
    <row r="137" spans="1:2" x14ac:dyDescent="0.2">
      <c r="A137" s="491" t="s">
        <v>3215</v>
      </c>
      <c r="B137" s="2" t="s">
        <v>3216</v>
      </c>
    </row>
    <row r="138" spans="1:2" x14ac:dyDescent="0.2">
      <c r="A138" s="491" t="s">
        <v>3217</v>
      </c>
      <c r="B138" s="2" t="s">
        <v>3218</v>
      </c>
    </row>
    <row r="139" spans="1:2" x14ac:dyDescent="0.2">
      <c r="A139" s="491" t="s">
        <v>3219</v>
      </c>
      <c r="B139" s="2" t="s">
        <v>3220</v>
      </c>
    </row>
    <row r="140" spans="1:2" x14ac:dyDescent="0.2">
      <c r="A140" s="491" t="s">
        <v>3221</v>
      </c>
      <c r="B140" s="2" t="s">
        <v>3222</v>
      </c>
    </row>
    <row r="141" spans="1:2" x14ac:dyDescent="0.2">
      <c r="A141" s="491" t="s">
        <v>3223</v>
      </c>
      <c r="B141" s="2" t="s">
        <v>3224</v>
      </c>
    </row>
    <row r="142" spans="1:2" x14ac:dyDescent="0.2">
      <c r="A142" s="491" t="s">
        <v>3225</v>
      </c>
      <c r="B142" s="2" t="s">
        <v>3226</v>
      </c>
    </row>
    <row r="143" spans="1:2" x14ac:dyDescent="0.2">
      <c r="A143" s="491" t="s">
        <v>3227</v>
      </c>
      <c r="B143" s="2" t="s">
        <v>3228</v>
      </c>
    </row>
    <row r="144" spans="1:2" x14ac:dyDescent="0.2">
      <c r="A144" s="491" t="s">
        <v>3229</v>
      </c>
      <c r="B144" s="2" t="s">
        <v>3230</v>
      </c>
    </row>
    <row r="145" spans="1:2" x14ac:dyDescent="0.2">
      <c r="A145" s="491" t="s">
        <v>3231</v>
      </c>
      <c r="B145" s="2" t="s">
        <v>3232</v>
      </c>
    </row>
    <row r="146" spans="1:2" x14ac:dyDescent="0.2">
      <c r="A146" s="491" t="s">
        <v>3233</v>
      </c>
      <c r="B146" s="2" t="s">
        <v>3234</v>
      </c>
    </row>
    <row r="147" spans="1:2" x14ac:dyDescent="0.2">
      <c r="A147" s="491" t="s">
        <v>3235</v>
      </c>
      <c r="B147" s="2" t="s">
        <v>3236</v>
      </c>
    </row>
    <row r="148" spans="1:2" x14ac:dyDescent="0.2">
      <c r="A148" s="491" t="s">
        <v>3237</v>
      </c>
      <c r="B148" s="2" t="s">
        <v>3238</v>
      </c>
    </row>
    <row r="149" spans="1:2" x14ac:dyDescent="0.2">
      <c r="A149" s="491" t="s">
        <v>3239</v>
      </c>
      <c r="B149" s="2" t="s">
        <v>3240</v>
      </c>
    </row>
    <row r="150" spans="1:2" x14ac:dyDescent="0.2">
      <c r="A150" s="491" t="s">
        <v>3241</v>
      </c>
      <c r="B150" s="2" t="s">
        <v>3242</v>
      </c>
    </row>
    <row r="151" spans="1:2" x14ac:dyDescent="0.2">
      <c r="A151" s="491" t="s">
        <v>3243</v>
      </c>
      <c r="B151" s="2" t="s">
        <v>3244</v>
      </c>
    </row>
    <row r="152" spans="1:2" x14ac:dyDescent="0.2">
      <c r="A152" s="491" t="s">
        <v>3245</v>
      </c>
      <c r="B152" s="2" t="s">
        <v>3246</v>
      </c>
    </row>
    <row r="153" spans="1:2" x14ac:dyDescent="0.2">
      <c r="A153" s="491" t="s">
        <v>3247</v>
      </c>
      <c r="B153" s="2" t="s">
        <v>3248</v>
      </c>
    </row>
    <row r="154" spans="1:2" x14ac:dyDescent="0.2">
      <c r="A154" s="491" t="s">
        <v>3249</v>
      </c>
      <c r="B154" s="2" t="s">
        <v>3250</v>
      </c>
    </row>
    <row r="155" spans="1:2" x14ac:dyDescent="0.2">
      <c r="A155" s="491" t="s">
        <v>3251</v>
      </c>
      <c r="B155" s="2" t="s">
        <v>3252</v>
      </c>
    </row>
    <row r="156" spans="1:2" x14ac:dyDescent="0.2">
      <c r="A156" s="491" t="s">
        <v>3253</v>
      </c>
      <c r="B156" s="2" t="s">
        <v>3254</v>
      </c>
    </row>
    <row r="157" spans="1:2" x14ac:dyDescent="0.2">
      <c r="A157" s="491" t="s">
        <v>3255</v>
      </c>
      <c r="B157" s="2" t="s">
        <v>3256</v>
      </c>
    </row>
    <row r="158" spans="1:2" x14ac:dyDescent="0.2">
      <c r="A158" s="491" t="s">
        <v>3257</v>
      </c>
      <c r="B158" s="2" t="s">
        <v>3258</v>
      </c>
    </row>
    <row r="159" spans="1:2" x14ac:dyDescent="0.2">
      <c r="A159" s="491" t="s">
        <v>3259</v>
      </c>
      <c r="B159" s="2" t="s">
        <v>3260</v>
      </c>
    </row>
    <row r="160" spans="1:2" x14ac:dyDescent="0.2">
      <c r="A160" s="491" t="s">
        <v>3261</v>
      </c>
      <c r="B160" s="2" t="s">
        <v>3262</v>
      </c>
    </row>
    <row r="161" spans="1:2" x14ac:dyDescent="0.2">
      <c r="A161" s="491" t="s">
        <v>3263</v>
      </c>
      <c r="B161" s="2" t="s">
        <v>3264</v>
      </c>
    </row>
    <row r="162" spans="1:2" x14ac:dyDescent="0.2">
      <c r="A162" s="491" t="s">
        <v>3265</v>
      </c>
      <c r="B162" s="2" t="s">
        <v>3266</v>
      </c>
    </row>
    <row r="163" spans="1:2" x14ac:dyDescent="0.2">
      <c r="A163" s="491" t="s">
        <v>3267</v>
      </c>
      <c r="B163" s="2" t="s">
        <v>3268</v>
      </c>
    </row>
    <row r="164" spans="1:2" x14ac:dyDescent="0.2">
      <c r="A164" s="491" t="s">
        <v>3269</v>
      </c>
      <c r="B164" s="2" t="s">
        <v>3270</v>
      </c>
    </row>
    <row r="165" spans="1:2" x14ac:dyDescent="0.2">
      <c r="A165" s="491" t="s">
        <v>3271</v>
      </c>
      <c r="B165" s="2" t="s">
        <v>3272</v>
      </c>
    </row>
    <row r="166" spans="1:2" x14ac:dyDescent="0.2">
      <c r="A166" s="491" t="s">
        <v>3273</v>
      </c>
      <c r="B166" s="2" t="s">
        <v>3274</v>
      </c>
    </row>
    <row r="167" spans="1:2" x14ac:dyDescent="0.2">
      <c r="A167" s="491" t="s">
        <v>3275</v>
      </c>
      <c r="B167" s="2" t="s">
        <v>3276</v>
      </c>
    </row>
    <row r="168" spans="1:2" x14ac:dyDescent="0.2">
      <c r="A168" s="491" t="s">
        <v>3277</v>
      </c>
      <c r="B168" s="2" t="s">
        <v>3278</v>
      </c>
    </row>
    <row r="169" spans="1:2" x14ac:dyDescent="0.2">
      <c r="A169" s="491" t="s">
        <v>3279</v>
      </c>
      <c r="B169" s="2" t="s">
        <v>3280</v>
      </c>
    </row>
    <row r="170" spans="1:2" x14ac:dyDescent="0.2">
      <c r="A170" s="491" t="s">
        <v>3281</v>
      </c>
      <c r="B170" s="2" t="s">
        <v>3282</v>
      </c>
    </row>
    <row r="171" spans="1:2" x14ac:dyDescent="0.2">
      <c r="A171" s="491" t="s">
        <v>3283</v>
      </c>
      <c r="B171" s="2" t="s">
        <v>3284</v>
      </c>
    </row>
    <row r="172" spans="1:2" x14ac:dyDescent="0.2">
      <c r="A172" s="491" t="s">
        <v>3285</v>
      </c>
      <c r="B172" s="2" t="s">
        <v>3286</v>
      </c>
    </row>
    <row r="173" spans="1:2" x14ac:dyDescent="0.2">
      <c r="A173" s="491" t="s">
        <v>3287</v>
      </c>
      <c r="B173" s="2" t="s">
        <v>3288</v>
      </c>
    </row>
    <row r="174" spans="1:2" x14ac:dyDescent="0.2">
      <c r="A174" s="491" t="s">
        <v>3289</v>
      </c>
      <c r="B174" s="2" t="s">
        <v>3290</v>
      </c>
    </row>
    <row r="175" spans="1:2" x14ac:dyDescent="0.2">
      <c r="A175" s="491" t="s">
        <v>3291</v>
      </c>
      <c r="B175" s="2" t="s">
        <v>3292</v>
      </c>
    </row>
    <row r="176" spans="1:2" x14ac:dyDescent="0.2">
      <c r="A176" s="491" t="s">
        <v>3293</v>
      </c>
      <c r="B176" s="2" t="s">
        <v>3294</v>
      </c>
    </row>
    <row r="177" spans="1:2" x14ac:dyDescent="0.2">
      <c r="A177" s="491" t="s">
        <v>3295</v>
      </c>
      <c r="B177" s="2" t="s">
        <v>3296</v>
      </c>
    </row>
    <row r="178" spans="1:2" x14ac:dyDescent="0.2">
      <c r="A178" s="491" t="s">
        <v>3297</v>
      </c>
      <c r="B178" s="2" t="s">
        <v>3298</v>
      </c>
    </row>
    <row r="179" spans="1:2" x14ac:dyDescent="0.2">
      <c r="A179" s="491" t="s">
        <v>3299</v>
      </c>
      <c r="B179" s="2" t="s">
        <v>3300</v>
      </c>
    </row>
    <row r="180" spans="1:2" x14ac:dyDescent="0.2">
      <c r="A180" s="491" t="s">
        <v>3301</v>
      </c>
      <c r="B180" s="2" t="s">
        <v>3302</v>
      </c>
    </row>
    <row r="181" spans="1:2" x14ac:dyDescent="0.2">
      <c r="A181" s="491" t="s">
        <v>3303</v>
      </c>
      <c r="B181" s="2" t="s">
        <v>3304</v>
      </c>
    </row>
    <row r="182" spans="1:2" x14ac:dyDescent="0.2">
      <c r="A182" s="491" t="s">
        <v>3305</v>
      </c>
      <c r="B182" s="2" t="s">
        <v>3306</v>
      </c>
    </row>
    <row r="183" spans="1:2" x14ac:dyDescent="0.2">
      <c r="A183" s="491" t="s">
        <v>3307</v>
      </c>
      <c r="B183" s="2" t="s">
        <v>3308</v>
      </c>
    </row>
    <row r="184" spans="1:2" x14ac:dyDescent="0.2">
      <c r="A184" s="491" t="s">
        <v>3309</v>
      </c>
      <c r="B184" s="2" t="s">
        <v>3310</v>
      </c>
    </row>
    <row r="185" spans="1:2" x14ac:dyDescent="0.2">
      <c r="A185" s="491" t="s">
        <v>3311</v>
      </c>
      <c r="B185" s="2" t="s">
        <v>3312</v>
      </c>
    </row>
    <row r="186" spans="1:2" x14ac:dyDescent="0.2">
      <c r="A186" s="491" t="s">
        <v>3313</v>
      </c>
      <c r="B186" s="2" t="s">
        <v>3314</v>
      </c>
    </row>
    <row r="187" spans="1:2" x14ac:dyDescent="0.2">
      <c r="A187" s="491" t="s">
        <v>3315</v>
      </c>
      <c r="B187" s="2" t="s">
        <v>3316</v>
      </c>
    </row>
    <row r="188" spans="1:2" x14ac:dyDescent="0.2">
      <c r="A188" s="491" t="s">
        <v>3317</v>
      </c>
      <c r="B188" s="2" t="s">
        <v>3318</v>
      </c>
    </row>
    <row r="189" spans="1:2" x14ac:dyDescent="0.2">
      <c r="A189" s="491" t="s">
        <v>3319</v>
      </c>
      <c r="B189" s="2" t="s">
        <v>3320</v>
      </c>
    </row>
    <row r="190" spans="1:2" x14ac:dyDescent="0.2">
      <c r="A190" s="491" t="s">
        <v>3321</v>
      </c>
      <c r="B190" s="2" t="s">
        <v>3322</v>
      </c>
    </row>
    <row r="191" spans="1:2" x14ac:dyDescent="0.2">
      <c r="A191" s="491" t="s">
        <v>3323</v>
      </c>
      <c r="B191" s="2" t="s">
        <v>3324</v>
      </c>
    </row>
    <row r="192" spans="1:2" x14ac:dyDescent="0.2">
      <c r="A192" s="491" t="s">
        <v>3325</v>
      </c>
      <c r="B192" s="2" t="s">
        <v>3326</v>
      </c>
    </row>
    <row r="193" spans="1:2" x14ac:dyDescent="0.2">
      <c r="A193" s="491" t="s">
        <v>3327</v>
      </c>
      <c r="B193" s="2" t="s">
        <v>3328</v>
      </c>
    </row>
    <row r="194" spans="1:2" x14ac:dyDescent="0.2">
      <c r="A194" s="491" t="s">
        <v>3329</v>
      </c>
      <c r="B194" s="2" t="s">
        <v>3330</v>
      </c>
    </row>
    <row r="195" spans="1:2" x14ac:dyDescent="0.2">
      <c r="A195" s="491" t="s">
        <v>3331</v>
      </c>
      <c r="B195" s="2" t="s">
        <v>3332</v>
      </c>
    </row>
    <row r="196" spans="1:2" x14ac:dyDescent="0.2">
      <c r="A196" s="491" t="s">
        <v>3333</v>
      </c>
      <c r="B196" s="2" t="s">
        <v>3334</v>
      </c>
    </row>
    <row r="197" spans="1:2" x14ac:dyDescent="0.2">
      <c r="A197" s="491" t="s">
        <v>3335</v>
      </c>
      <c r="B197" s="2" t="s">
        <v>3336</v>
      </c>
    </row>
    <row r="198" spans="1:2" x14ac:dyDescent="0.2">
      <c r="A198" s="491" t="s">
        <v>3337</v>
      </c>
      <c r="B198" s="2" t="s">
        <v>3338</v>
      </c>
    </row>
    <row r="199" spans="1:2" x14ac:dyDescent="0.2">
      <c r="A199" s="491" t="s">
        <v>3339</v>
      </c>
      <c r="B199" s="2" t="s">
        <v>3340</v>
      </c>
    </row>
    <row r="200" spans="1:2" x14ac:dyDescent="0.2">
      <c r="A200" s="491" t="s">
        <v>3341</v>
      </c>
      <c r="B200" s="2" t="s">
        <v>3342</v>
      </c>
    </row>
    <row r="201" spans="1:2" x14ac:dyDescent="0.2">
      <c r="A201" s="491" t="s">
        <v>3343</v>
      </c>
      <c r="B201" s="2" t="s">
        <v>3344</v>
      </c>
    </row>
    <row r="202" spans="1:2" x14ac:dyDescent="0.2">
      <c r="A202" s="491" t="s">
        <v>3345</v>
      </c>
      <c r="B202" s="2" t="s">
        <v>3346</v>
      </c>
    </row>
    <row r="203" spans="1:2" x14ac:dyDescent="0.2">
      <c r="A203" s="491" t="s">
        <v>3347</v>
      </c>
      <c r="B203" s="2" t="s">
        <v>3348</v>
      </c>
    </row>
    <row r="204" spans="1:2" x14ac:dyDescent="0.2">
      <c r="A204" s="491" t="s">
        <v>3349</v>
      </c>
      <c r="B204" s="2" t="s">
        <v>3350</v>
      </c>
    </row>
    <row r="205" spans="1:2" x14ac:dyDescent="0.2">
      <c r="A205" s="491" t="s">
        <v>3351</v>
      </c>
      <c r="B205" s="2" t="s">
        <v>3352</v>
      </c>
    </row>
    <row r="206" spans="1:2" x14ac:dyDescent="0.2">
      <c r="A206" s="491" t="s">
        <v>3353</v>
      </c>
      <c r="B206" s="2" t="s">
        <v>3354</v>
      </c>
    </row>
    <row r="207" spans="1:2" x14ac:dyDescent="0.2">
      <c r="A207" s="491" t="s">
        <v>3355</v>
      </c>
      <c r="B207" s="2" t="s">
        <v>3356</v>
      </c>
    </row>
    <row r="208" spans="1:2" x14ac:dyDescent="0.2">
      <c r="A208" s="491" t="s">
        <v>3357</v>
      </c>
      <c r="B208" s="2" t="s">
        <v>3358</v>
      </c>
    </row>
    <row r="209" spans="1:2" x14ac:dyDescent="0.2">
      <c r="A209" s="491" t="s">
        <v>3359</v>
      </c>
      <c r="B209" s="2" t="s">
        <v>3360</v>
      </c>
    </row>
    <row r="210" spans="1:2" x14ac:dyDescent="0.2">
      <c r="A210" s="491" t="s">
        <v>3361</v>
      </c>
      <c r="B210" s="2" t="s">
        <v>3362</v>
      </c>
    </row>
    <row r="211" spans="1:2" x14ac:dyDescent="0.2">
      <c r="A211" s="491" t="s">
        <v>3363</v>
      </c>
      <c r="B211" s="2" t="s">
        <v>3364</v>
      </c>
    </row>
    <row r="212" spans="1:2" x14ac:dyDescent="0.2">
      <c r="A212" s="491" t="s">
        <v>3365</v>
      </c>
      <c r="B212" s="2" t="s">
        <v>3366</v>
      </c>
    </row>
    <row r="213" spans="1:2" x14ac:dyDescent="0.2">
      <c r="A213" s="491" t="s">
        <v>3367</v>
      </c>
      <c r="B213" s="2" t="s">
        <v>3368</v>
      </c>
    </row>
    <row r="214" spans="1:2" x14ac:dyDescent="0.2">
      <c r="A214" s="491" t="s">
        <v>3369</v>
      </c>
      <c r="B214" s="2" t="s">
        <v>3370</v>
      </c>
    </row>
    <row r="215" spans="1:2" x14ac:dyDescent="0.2">
      <c r="A215" s="491" t="s">
        <v>3371</v>
      </c>
      <c r="B215" s="2" t="s">
        <v>3372</v>
      </c>
    </row>
    <row r="216" spans="1:2" x14ac:dyDescent="0.2">
      <c r="A216" s="491" t="s">
        <v>3373</v>
      </c>
      <c r="B216" s="2" t="s">
        <v>3374</v>
      </c>
    </row>
    <row r="217" spans="1:2" x14ac:dyDescent="0.2">
      <c r="A217" s="491" t="s">
        <v>3375</v>
      </c>
      <c r="B217" s="2" t="s">
        <v>3376</v>
      </c>
    </row>
    <row r="218" spans="1:2" x14ac:dyDescent="0.2">
      <c r="A218" s="491" t="s">
        <v>3377</v>
      </c>
      <c r="B218" s="2" t="s">
        <v>3378</v>
      </c>
    </row>
    <row r="219" spans="1:2" x14ac:dyDescent="0.2">
      <c r="A219" s="491" t="s">
        <v>3379</v>
      </c>
      <c r="B219" s="2" t="s">
        <v>3380</v>
      </c>
    </row>
    <row r="220" spans="1:2" x14ac:dyDescent="0.2">
      <c r="A220" s="491" t="s">
        <v>3381</v>
      </c>
      <c r="B220" s="2" t="s">
        <v>3382</v>
      </c>
    </row>
    <row r="221" spans="1:2" x14ac:dyDescent="0.2">
      <c r="A221" s="491" t="s">
        <v>3383</v>
      </c>
      <c r="B221" s="2" t="s">
        <v>3384</v>
      </c>
    </row>
    <row r="222" spans="1:2" x14ac:dyDescent="0.2">
      <c r="A222" s="491" t="s">
        <v>3385</v>
      </c>
      <c r="B222" s="2" t="s">
        <v>3386</v>
      </c>
    </row>
    <row r="223" spans="1:2" x14ac:dyDescent="0.2">
      <c r="A223" s="491" t="s">
        <v>3387</v>
      </c>
      <c r="B223" s="2" t="s">
        <v>3388</v>
      </c>
    </row>
    <row r="224" spans="1:2" x14ac:dyDescent="0.2">
      <c r="A224" s="491" t="s">
        <v>3389</v>
      </c>
      <c r="B224" s="2" t="s">
        <v>3390</v>
      </c>
    </row>
    <row r="225" spans="1:2" x14ac:dyDescent="0.2">
      <c r="A225" s="491" t="s">
        <v>3391</v>
      </c>
      <c r="B225" s="2" t="s">
        <v>3392</v>
      </c>
    </row>
    <row r="226" spans="1:2" x14ac:dyDescent="0.2">
      <c r="A226" s="491" t="s">
        <v>3393</v>
      </c>
      <c r="B226" s="2" t="s">
        <v>3394</v>
      </c>
    </row>
    <row r="227" spans="1:2" x14ac:dyDescent="0.2">
      <c r="A227" s="491" t="s">
        <v>3395</v>
      </c>
      <c r="B227" s="2" t="s">
        <v>3396</v>
      </c>
    </row>
    <row r="228" spans="1:2" x14ac:dyDescent="0.2">
      <c r="A228" s="491" t="s">
        <v>3397</v>
      </c>
      <c r="B228" s="2" t="s">
        <v>3398</v>
      </c>
    </row>
    <row r="229" spans="1:2" x14ac:dyDescent="0.2">
      <c r="A229" s="491" t="s">
        <v>3399</v>
      </c>
      <c r="B229" s="2" t="s">
        <v>3400</v>
      </c>
    </row>
    <row r="230" spans="1:2" x14ac:dyDescent="0.2">
      <c r="A230" s="491" t="s">
        <v>3401</v>
      </c>
      <c r="B230" s="2" t="s">
        <v>3402</v>
      </c>
    </row>
    <row r="231" spans="1:2" x14ac:dyDescent="0.2">
      <c r="A231" s="491" t="s">
        <v>3403</v>
      </c>
      <c r="B231" s="2" t="s">
        <v>3404</v>
      </c>
    </row>
    <row r="232" spans="1:2" x14ac:dyDescent="0.2">
      <c r="A232" s="491" t="s">
        <v>3405</v>
      </c>
      <c r="B232" s="2" t="s">
        <v>3406</v>
      </c>
    </row>
    <row r="233" spans="1:2" x14ac:dyDescent="0.2">
      <c r="A233" s="491" t="s">
        <v>3407</v>
      </c>
      <c r="B233" s="2" t="s">
        <v>3408</v>
      </c>
    </row>
    <row r="234" spans="1:2" x14ac:dyDescent="0.2">
      <c r="A234" s="491" t="s">
        <v>3409</v>
      </c>
      <c r="B234" s="2" t="s">
        <v>3410</v>
      </c>
    </row>
    <row r="235" spans="1:2" x14ac:dyDescent="0.2">
      <c r="A235" s="491" t="s">
        <v>3411</v>
      </c>
      <c r="B235" s="2" t="s">
        <v>3412</v>
      </c>
    </row>
    <row r="236" spans="1:2" x14ac:dyDescent="0.2">
      <c r="A236" s="491" t="s">
        <v>3413</v>
      </c>
      <c r="B236" s="2" t="s">
        <v>3414</v>
      </c>
    </row>
    <row r="237" spans="1:2" x14ac:dyDescent="0.2">
      <c r="A237" s="491" t="s">
        <v>3415</v>
      </c>
      <c r="B237" s="2" t="s">
        <v>3416</v>
      </c>
    </row>
    <row r="238" spans="1:2" x14ac:dyDescent="0.2">
      <c r="A238" s="491" t="s">
        <v>3417</v>
      </c>
      <c r="B238" s="2" t="s">
        <v>3418</v>
      </c>
    </row>
    <row r="239" spans="1:2" x14ac:dyDescent="0.2">
      <c r="A239" s="491" t="s">
        <v>3419</v>
      </c>
      <c r="B239" s="2" t="s">
        <v>3420</v>
      </c>
    </row>
    <row r="240" spans="1:2" x14ac:dyDescent="0.2">
      <c r="A240" s="491" t="s">
        <v>3421</v>
      </c>
      <c r="B240" s="2" t="s">
        <v>3422</v>
      </c>
    </row>
    <row r="241" spans="1:2" x14ac:dyDescent="0.2">
      <c r="A241" s="491" t="s">
        <v>3423</v>
      </c>
      <c r="B241" s="2" t="s">
        <v>3424</v>
      </c>
    </row>
    <row r="242" spans="1:2" x14ac:dyDescent="0.2">
      <c r="A242" s="491" t="s">
        <v>3425</v>
      </c>
      <c r="B242" s="2" t="s">
        <v>3426</v>
      </c>
    </row>
    <row r="243" spans="1:2" x14ac:dyDescent="0.2">
      <c r="A243" s="491" t="s">
        <v>3427</v>
      </c>
      <c r="B243" s="2" t="s">
        <v>3428</v>
      </c>
    </row>
    <row r="244" spans="1:2" x14ac:dyDescent="0.2">
      <c r="A244" s="491" t="s">
        <v>3429</v>
      </c>
      <c r="B244" s="2" t="s">
        <v>3430</v>
      </c>
    </row>
    <row r="245" spans="1:2" x14ac:dyDescent="0.2">
      <c r="A245" s="491" t="s">
        <v>3431</v>
      </c>
      <c r="B245" s="2" t="s">
        <v>3432</v>
      </c>
    </row>
    <row r="246" spans="1:2" x14ac:dyDescent="0.2">
      <c r="A246" s="491" t="s">
        <v>3433</v>
      </c>
      <c r="B246" s="2" t="s">
        <v>3434</v>
      </c>
    </row>
    <row r="247" spans="1:2" x14ac:dyDescent="0.2">
      <c r="A247" s="491" t="s">
        <v>3435</v>
      </c>
      <c r="B247" s="2" t="s">
        <v>3436</v>
      </c>
    </row>
    <row r="248" spans="1:2" x14ac:dyDescent="0.2">
      <c r="A248" s="491" t="s">
        <v>3437</v>
      </c>
      <c r="B248" s="2" t="s">
        <v>3438</v>
      </c>
    </row>
    <row r="249" spans="1:2" x14ac:dyDescent="0.2">
      <c r="A249" s="491" t="s">
        <v>3439</v>
      </c>
      <c r="B249" s="2" t="s">
        <v>3440</v>
      </c>
    </row>
    <row r="250" spans="1:2" x14ac:dyDescent="0.2">
      <c r="A250" s="491" t="s">
        <v>3441</v>
      </c>
      <c r="B250" s="2" t="s">
        <v>3442</v>
      </c>
    </row>
    <row r="251" spans="1:2" x14ac:dyDescent="0.2">
      <c r="A251" s="491" t="s">
        <v>3443</v>
      </c>
      <c r="B251" s="2" t="s">
        <v>3444</v>
      </c>
    </row>
    <row r="252" spans="1:2" x14ac:dyDescent="0.2">
      <c r="A252" s="491" t="s">
        <v>3445</v>
      </c>
      <c r="B252" s="2" t="s">
        <v>3446</v>
      </c>
    </row>
    <row r="253" spans="1:2" x14ac:dyDescent="0.2">
      <c r="A253" s="491" t="s">
        <v>3447</v>
      </c>
      <c r="B253" s="2" t="s">
        <v>3448</v>
      </c>
    </row>
    <row r="254" spans="1:2" x14ac:dyDescent="0.2">
      <c r="A254" s="491" t="s">
        <v>3449</v>
      </c>
      <c r="B254" s="2" t="s">
        <v>3450</v>
      </c>
    </row>
    <row r="255" spans="1:2" x14ac:dyDescent="0.2">
      <c r="A255" s="491" t="s">
        <v>3451</v>
      </c>
      <c r="B255" s="2" t="s">
        <v>3452</v>
      </c>
    </row>
    <row r="256" spans="1:2" x14ac:dyDescent="0.2">
      <c r="A256" s="491" t="s">
        <v>3453</v>
      </c>
      <c r="B256" s="2" t="s">
        <v>3454</v>
      </c>
    </row>
    <row r="257" spans="1:2" x14ac:dyDescent="0.2">
      <c r="A257" s="491" t="s">
        <v>3455</v>
      </c>
      <c r="B257" s="2" t="s">
        <v>3456</v>
      </c>
    </row>
    <row r="258" spans="1:2" x14ac:dyDescent="0.2">
      <c r="A258" s="491" t="s">
        <v>3457</v>
      </c>
      <c r="B258" s="2" t="s">
        <v>3458</v>
      </c>
    </row>
    <row r="259" spans="1:2" x14ac:dyDescent="0.2">
      <c r="A259" s="491" t="s">
        <v>3459</v>
      </c>
      <c r="B259" s="2" t="s">
        <v>3460</v>
      </c>
    </row>
    <row r="260" spans="1:2" x14ac:dyDescent="0.2">
      <c r="A260" s="491" t="s">
        <v>3461</v>
      </c>
      <c r="B260" s="2" t="s">
        <v>3462</v>
      </c>
    </row>
    <row r="261" spans="1:2" x14ac:dyDescent="0.2">
      <c r="A261" s="491" t="s">
        <v>3463</v>
      </c>
      <c r="B261" s="2" t="s">
        <v>3464</v>
      </c>
    </row>
    <row r="262" spans="1:2" x14ac:dyDescent="0.2">
      <c r="A262" s="491" t="s">
        <v>3465</v>
      </c>
      <c r="B262" s="2" t="s">
        <v>3466</v>
      </c>
    </row>
    <row r="263" spans="1:2" x14ac:dyDescent="0.2">
      <c r="A263" s="491" t="s">
        <v>3467</v>
      </c>
      <c r="B263" s="2" t="s">
        <v>3468</v>
      </c>
    </row>
    <row r="264" spans="1:2" x14ac:dyDescent="0.2">
      <c r="A264" s="491" t="s">
        <v>3469</v>
      </c>
      <c r="B264" s="2" t="s">
        <v>3470</v>
      </c>
    </row>
    <row r="265" spans="1:2" x14ac:dyDescent="0.2">
      <c r="A265" s="491" t="s">
        <v>3471</v>
      </c>
      <c r="B265" s="2" t="s">
        <v>3472</v>
      </c>
    </row>
    <row r="266" spans="1:2" x14ac:dyDescent="0.2">
      <c r="A266" s="491" t="s">
        <v>3473</v>
      </c>
      <c r="B266" s="2" t="s">
        <v>3474</v>
      </c>
    </row>
    <row r="267" spans="1:2" x14ac:dyDescent="0.2">
      <c r="A267" s="491" t="s">
        <v>3475</v>
      </c>
      <c r="B267" s="2" t="s">
        <v>3476</v>
      </c>
    </row>
    <row r="268" spans="1:2" x14ac:dyDescent="0.2">
      <c r="A268" s="491" t="s">
        <v>3477</v>
      </c>
      <c r="B268" s="2" t="s">
        <v>3478</v>
      </c>
    </row>
    <row r="269" spans="1:2" x14ac:dyDescent="0.2">
      <c r="A269" s="491" t="s">
        <v>3479</v>
      </c>
      <c r="B269" s="2" t="s">
        <v>3480</v>
      </c>
    </row>
    <row r="270" spans="1:2" x14ac:dyDescent="0.2">
      <c r="A270" s="491" t="s">
        <v>3481</v>
      </c>
      <c r="B270" s="2" t="s">
        <v>3482</v>
      </c>
    </row>
    <row r="271" spans="1:2" x14ac:dyDescent="0.2">
      <c r="A271" s="491" t="s">
        <v>3483</v>
      </c>
      <c r="B271" s="2" t="s">
        <v>3484</v>
      </c>
    </row>
    <row r="272" spans="1:2" x14ac:dyDescent="0.2">
      <c r="A272" s="491" t="s">
        <v>3485</v>
      </c>
      <c r="B272" s="2" t="s">
        <v>3486</v>
      </c>
    </row>
    <row r="273" spans="1:2" x14ac:dyDescent="0.2">
      <c r="A273" s="491" t="s">
        <v>3487</v>
      </c>
      <c r="B273" s="2" t="s">
        <v>3488</v>
      </c>
    </row>
    <row r="274" spans="1:2" x14ac:dyDescent="0.2">
      <c r="A274" s="491" t="s">
        <v>3489</v>
      </c>
      <c r="B274" s="2" t="s">
        <v>3490</v>
      </c>
    </row>
    <row r="275" spans="1:2" x14ac:dyDescent="0.2">
      <c r="A275" s="491" t="s">
        <v>3491</v>
      </c>
      <c r="B275" s="2" t="s">
        <v>3492</v>
      </c>
    </row>
    <row r="276" spans="1:2" x14ac:dyDescent="0.2">
      <c r="A276" s="491" t="s">
        <v>3493</v>
      </c>
      <c r="B276" s="2" t="s">
        <v>3494</v>
      </c>
    </row>
    <row r="277" spans="1:2" x14ac:dyDescent="0.2">
      <c r="A277" s="491" t="s">
        <v>3495</v>
      </c>
      <c r="B277" s="2" t="s">
        <v>3496</v>
      </c>
    </row>
    <row r="278" spans="1:2" x14ac:dyDescent="0.2">
      <c r="A278" s="491" t="s">
        <v>3497</v>
      </c>
      <c r="B278" s="2" t="s">
        <v>3498</v>
      </c>
    </row>
    <row r="279" spans="1:2" x14ac:dyDescent="0.2">
      <c r="A279" s="491" t="s">
        <v>3499</v>
      </c>
      <c r="B279" s="2" t="s">
        <v>3500</v>
      </c>
    </row>
    <row r="280" spans="1:2" x14ac:dyDescent="0.2">
      <c r="A280" s="491" t="s">
        <v>5</v>
      </c>
      <c r="B280" s="2" t="s">
        <v>3501</v>
      </c>
    </row>
    <row r="281" spans="1:2" x14ac:dyDescent="0.2">
      <c r="A281" s="491" t="s">
        <v>3502</v>
      </c>
      <c r="B281" s="2" t="s">
        <v>3503</v>
      </c>
    </row>
    <row r="282" spans="1:2" x14ac:dyDescent="0.2">
      <c r="A282" s="491" t="s">
        <v>3504</v>
      </c>
      <c r="B282" s="2" t="s">
        <v>3505</v>
      </c>
    </row>
    <row r="283" spans="1:2" x14ac:dyDescent="0.2">
      <c r="A283" s="491" t="s">
        <v>3506</v>
      </c>
      <c r="B283" s="2" t="s">
        <v>3507</v>
      </c>
    </row>
    <row r="284" spans="1:2" x14ac:dyDescent="0.2">
      <c r="A284" s="491" t="s">
        <v>3508</v>
      </c>
      <c r="B284" s="2" t="s">
        <v>3509</v>
      </c>
    </row>
    <row r="285" spans="1:2" x14ac:dyDescent="0.2">
      <c r="A285" s="491" t="s">
        <v>3510</v>
      </c>
      <c r="B285" s="2" t="s">
        <v>3511</v>
      </c>
    </row>
    <row r="286" spans="1:2" x14ac:dyDescent="0.2">
      <c r="A286" s="491" t="s">
        <v>3512</v>
      </c>
      <c r="B286" s="2" t="s">
        <v>3513</v>
      </c>
    </row>
    <row r="287" spans="1:2" x14ac:dyDescent="0.2">
      <c r="A287" s="491" t="s">
        <v>3514</v>
      </c>
      <c r="B287" s="2" t="s">
        <v>3515</v>
      </c>
    </row>
    <row r="288" spans="1:2" x14ac:dyDescent="0.2">
      <c r="A288" s="491" t="s">
        <v>3516</v>
      </c>
      <c r="B288" s="2" t="s">
        <v>3517</v>
      </c>
    </row>
    <row r="289" spans="1:2" x14ac:dyDescent="0.2">
      <c r="A289" s="491" t="s">
        <v>3518</v>
      </c>
      <c r="B289" s="2" t="s">
        <v>3519</v>
      </c>
    </row>
    <row r="290" spans="1:2" x14ac:dyDescent="0.2">
      <c r="A290" s="491" t="s">
        <v>3520</v>
      </c>
      <c r="B290" s="2" t="s">
        <v>3521</v>
      </c>
    </row>
    <row r="291" spans="1:2" x14ac:dyDescent="0.2">
      <c r="A291" s="491" t="s">
        <v>3522</v>
      </c>
      <c r="B291" s="2" t="s">
        <v>3523</v>
      </c>
    </row>
    <row r="292" spans="1:2" x14ac:dyDescent="0.2">
      <c r="A292" s="491" t="s">
        <v>3524</v>
      </c>
      <c r="B292" s="2" t="s">
        <v>3525</v>
      </c>
    </row>
    <row r="293" spans="1:2" x14ac:dyDescent="0.2">
      <c r="A293" s="491" t="s">
        <v>3526</v>
      </c>
      <c r="B293" s="2" t="s">
        <v>3527</v>
      </c>
    </row>
    <row r="294" spans="1:2" x14ac:dyDescent="0.2">
      <c r="A294" s="491" t="s">
        <v>3528</v>
      </c>
      <c r="B294" s="2" t="s">
        <v>3529</v>
      </c>
    </row>
    <row r="295" spans="1:2" x14ac:dyDescent="0.2">
      <c r="A295" s="491" t="s">
        <v>3530</v>
      </c>
      <c r="B295" s="2" t="s">
        <v>3531</v>
      </c>
    </row>
    <row r="296" spans="1:2" x14ac:dyDescent="0.2">
      <c r="A296" s="491" t="s">
        <v>3532</v>
      </c>
      <c r="B296" s="2" t="s">
        <v>3533</v>
      </c>
    </row>
    <row r="297" spans="1:2" x14ac:dyDescent="0.2">
      <c r="A297" s="491" t="s">
        <v>3534</v>
      </c>
      <c r="B297" s="2" t="s">
        <v>3535</v>
      </c>
    </row>
    <row r="298" spans="1:2" x14ac:dyDescent="0.2">
      <c r="A298" s="491" t="s">
        <v>3536</v>
      </c>
      <c r="B298" s="2" t="s">
        <v>3537</v>
      </c>
    </row>
    <row r="299" spans="1:2" x14ac:dyDescent="0.2">
      <c r="A299" s="491" t="s">
        <v>3538</v>
      </c>
      <c r="B299" s="2" t="s">
        <v>3539</v>
      </c>
    </row>
    <row r="300" spans="1:2" x14ac:dyDescent="0.2">
      <c r="A300" s="491" t="s">
        <v>3540</v>
      </c>
      <c r="B300" s="2" t="s">
        <v>3541</v>
      </c>
    </row>
    <row r="301" spans="1:2" x14ac:dyDescent="0.2">
      <c r="A301" s="491" t="s">
        <v>3542</v>
      </c>
      <c r="B301" s="2" t="s">
        <v>3543</v>
      </c>
    </row>
    <row r="302" spans="1:2" x14ac:dyDescent="0.2">
      <c r="A302" s="491" t="s">
        <v>3544</v>
      </c>
      <c r="B302" s="2" t="s">
        <v>3545</v>
      </c>
    </row>
    <row r="303" spans="1:2" x14ac:dyDescent="0.2">
      <c r="A303" s="491" t="s">
        <v>3546</v>
      </c>
      <c r="B303" s="2" t="s">
        <v>3547</v>
      </c>
    </row>
    <row r="304" spans="1:2" x14ac:dyDescent="0.2">
      <c r="A304" s="491" t="s">
        <v>3548</v>
      </c>
      <c r="B304" s="2" t="s">
        <v>3549</v>
      </c>
    </row>
    <row r="305" spans="1:2" x14ac:dyDescent="0.2">
      <c r="A305" s="491" t="s">
        <v>3550</v>
      </c>
      <c r="B305" s="2" t="s">
        <v>3551</v>
      </c>
    </row>
    <row r="306" spans="1:2" x14ac:dyDescent="0.2">
      <c r="A306" s="491" t="s">
        <v>3552</v>
      </c>
      <c r="B306" s="2" t="s">
        <v>3553</v>
      </c>
    </row>
    <row r="307" spans="1:2" x14ac:dyDescent="0.2">
      <c r="A307" s="491" t="s">
        <v>3554</v>
      </c>
      <c r="B307" s="2" t="s">
        <v>3555</v>
      </c>
    </row>
    <row r="308" spans="1:2" x14ac:dyDescent="0.2">
      <c r="A308" s="491" t="s">
        <v>3556</v>
      </c>
      <c r="B308" s="2" t="s">
        <v>3557</v>
      </c>
    </row>
    <row r="309" spans="1:2" x14ac:dyDescent="0.2">
      <c r="A309" s="491" t="s">
        <v>3558</v>
      </c>
      <c r="B309" s="2" t="s">
        <v>3559</v>
      </c>
    </row>
    <row r="310" spans="1:2" x14ac:dyDescent="0.2">
      <c r="A310" s="491" t="s">
        <v>3560</v>
      </c>
      <c r="B310" s="2" t="s">
        <v>3561</v>
      </c>
    </row>
    <row r="311" spans="1:2" x14ac:dyDescent="0.2">
      <c r="A311" s="491" t="s">
        <v>3562</v>
      </c>
      <c r="B311" s="2" t="s">
        <v>3563</v>
      </c>
    </row>
    <row r="312" spans="1:2" x14ac:dyDescent="0.2">
      <c r="A312" s="491" t="s">
        <v>3564</v>
      </c>
      <c r="B312" s="2" t="s">
        <v>3565</v>
      </c>
    </row>
    <row r="313" spans="1:2" x14ac:dyDescent="0.2">
      <c r="A313" s="491" t="s">
        <v>3566</v>
      </c>
      <c r="B313" s="2" t="s">
        <v>3567</v>
      </c>
    </row>
    <row r="314" spans="1:2" x14ac:dyDescent="0.2">
      <c r="A314" s="491" t="s">
        <v>3568</v>
      </c>
      <c r="B314" s="2" t="s">
        <v>3569</v>
      </c>
    </row>
    <row r="315" spans="1:2" x14ac:dyDescent="0.2">
      <c r="A315" s="491" t="s">
        <v>3570</v>
      </c>
      <c r="B315" s="2" t="s">
        <v>3571</v>
      </c>
    </row>
    <row r="316" spans="1:2" x14ac:dyDescent="0.2">
      <c r="A316" s="491" t="s">
        <v>3572</v>
      </c>
      <c r="B316" s="2" t="s">
        <v>3573</v>
      </c>
    </row>
    <row r="317" spans="1:2" x14ac:dyDescent="0.2">
      <c r="A317" s="491" t="s">
        <v>3574</v>
      </c>
      <c r="B317" s="2" t="s">
        <v>3575</v>
      </c>
    </row>
    <row r="318" spans="1:2" x14ac:dyDescent="0.2">
      <c r="A318" s="491" t="s">
        <v>3576</v>
      </c>
      <c r="B318" s="2" t="s">
        <v>3577</v>
      </c>
    </row>
    <row r="319" spans="1:2" x14ac:dyDescent="0.2">
      <c r="A319" s="491" t="s">
        <v>3578</v>
      </c>
      <c r="B319" s="2" t="s">
        <v>3579</v>
      </c>
    </row>
    <row r="320" spans="1:2" x14ac:dyDescent="0.2">
      <c r="A320" s="491" t="s">
        <v>3580</v>
      </c>
      <c r="B320" s="2" t="s">
        <v>3581</v>
      </c>
    </row>
    <row r="321" spans="1:2" x14ac:dyDescent="0.2">
      <c r="A321" s="491" t="s">
        <v>3582</v>
      </c>
      <c r="B321" s="2" t="s">
        <v>3583</v>
      </c>
    </row>
    <row r="322" spans="1:2" x14ac:dyDescent="0.2">
      <c r="A322" s="491" t="s">
        <v>3584</v>
      </c>
      <c r="B322" s="2" t="s">
        <v>3585</v>
      </c>
    </row>
    <row r="323" spans="1:2" x14ac:dyDescent="0.2">
      <c r="A323" s="491" t="s">
        <v>3586</v>
      </c>
      <c r="B323" s="2" t="s">
        <v>3587</v>
      </c>
    </row>
    <row r="324" spans="1:2" x14ac:dyDescent="0.2">
      <c r="A324" s="491" t="s">
        <v>3588</v>
      </c>
      <c r="B324" s="2" t="s">
        <v>3589</v>
      </c>
    </row>
    <row r="325" spans="1:2" x14ac:dyDescent="0.2">
      <c r="A325" s="491" t="s">
        <v>3590</v>
      </c>
      <c r="B325" s="2" t="s">
        <v>3591</v>
      </c>
    </row>
    <row r="326" spans="1:2" x14ac:dyDescent="0.2">
      <c r="A326" s="491" t="s">
        <v>3592</v>
      </c>
      <c r="B326" s="2" t="s">
        <v>3593</v>
      </c>
    </row>
    <row r="327" spans="1:2" x14ac:dyDescent="0.2">
      <c r="A327" s="491" t="s">
        <v>3594</v>
      </c>
      <c r="B327" s="2" t="s">
        <v>3595</v>
      </c>
    </row>
    <row r="328" spans="1:2" x14ac:dyDescent="0.2">
      <c r="A328" s="491" t="s">
        <v>3596</v>
      </c>
      <c r="B328" s="2" t="s">
        <v>3597</v>
      </c>
    </row>
    <row r="329" spans="1:2" x14ac:dyDescent="0.2">
      <c r="A329" s="491" t="s">
        <v>3598</v>
      </c>
      <c r="B329" s="2" t="s">
        <v>3599</v>
      </c>
    </row>
    <row r="330" spans="1:2" x14ac:dyDescent="0.2">
      <c r="A330" s="491" t="s">
        <v>3600</v>
      </c>
      <c r="B330" s="2" t="s">
        <v>3601</v>
      </c>
    </row>
    <row r="331" spans="1:2" x14ac:dyDescent="0.2">
      <c r="A331" s="491" t="s">
        <v>3602</v>
      </c>
      <c r="B331" s="2" t="s">
        <v>3603</v>
      </c>
    </row>
    <row r="332" spans="1:2" x14ac:dyDescent="0.2">
      <c r="A332" s="491" t="s">
        <v>3604</v>
      </c>
      <c r="B332" s="2" t="s">
        <v>3605</v>
      </c>
    </row>
    <row r="333" spans="1:2" x14ac:dyDescent="0.2">
      <c r="A333" s="491" t="s">
        <v>3606</v>
      </c>
      <c r="B333" s="2" t="s">
        <v>3607</v>
      </c>
    </row>
    <row r="334" spans="1:2" x14ac:dyDescent="0.2">
      <c r="A334" s="491" t="s">
        <v>3608</v>
      </c>
      <c r="B334" s="2" t="s">
        <v>3609</v>
      </c>
    </row>
    <row r="335" spans="1:2" x14ac:dyDescent="0.2">
      <c r="A335" s="491" t="s">
        <v>3610</v>
      </c>
      <c r="B335" s="2" t="s">
        <v>3611</v>
      </c>
    </row>
    <row r="336" spans="1:2" x14ac:dyDescent="0.2">
      <c r="A336" s="491" t="s">
        <v>3612</v>
      </c>
      <c r="B336" s="2" t="s">
        <v>3613</v>
      </c>
    </row>
    <row r="337" spans="1:2" x14ac:dyDescent="0.2">
      <c r="A337" s="491" t="s">
        <v>3614</v>
      </c>
      <c r="B337" s="2" t="s">
        <v>3615</v>
      </c>
    </row>
    <row r="338" spans="1:2" x14ac:dyDescent="0.2">
      <c r="A338" s="491" t="s">
        <v>3616</v>
      </c>
      <c r="B338" s="2" t="s">
        <v>3617</v>
      </c>
    </row>
    <row r="339" spans="1:2" x14ac:dyDescent="0.2">
      <c r="A339" s="491" t="s">
        <v>3618</v>
      </c>
      <c r="B339" s="2" t="s">
        <v>3619</v>
      </c>
    </row>
    <row r="340" spans="1:2" x14ac:dyDescent="0.2">
      <c r="A340" s="491" t="s">
        <v>3620</v>
      </c>
      <c r="B340" s="2" t="s">
        <v>3621</v>
      </c>
    </row>
    <row r="341" spans="1:2" x14ac:dyDescent="0.2">
      <c r="A341" s="491" t="s">
        <v>3622</v>
      </c>
      <c r="B341" s="2" t="s">
        <v>3623</v>
      </c>
    </row>
    <row r="342" spans="1:2" x14ac:dyDescent="0.2">
      <c r="A342" s="491" t="s">
        <v>3624</v>
      </c>
      <c r="B342" s="2" t="s">
        <v>3625</v>
      </c>
    </row>
    <row r="343" spans="1:2" x14ac:dyDescent="0.2">
      <c r="A343" s="491" t="s">
        <v>3626</v>
      </c>
      <c r="B343" s="2" t="s">
        <v>3627</v>
      </c>
    </row>
    <row r="344" spans="1:2" x14ac:dyDescent="0.2">
      <c r="A344" s="491" t="s">
        <v>3628</v>
      </c>
      <c r="B344" s="2" t="s">
        <v>3629</v>
      </c>
    </row>
    <row r="345" spans="1:2" x14ac:dyDescent="0.2">
      <c r="A345" s="491" t="s">
        <v>3630</v>
      </c>
      <c r="B345" s="2" t="s">
        <v>3631</v>
      </c>
    </row>
    <row r="346" spans="1:2" x14ac:dyDescent="0.2">
      <c r="A346" s="491" t="s">
        <v>3632</v>
      </c>
      <c r="B346" s="2" t="s">
        <v>3633</v>
      </c>
    </row>
    <row r="347" spans="1:2" x14ac:dyDescent="0.2">
      <c r="A347" s="491" t="s">
        <v>3634</v>
      </c>
      <c r="B347" s="2" t="s">
        <v>3635</v>
      </c>
    </row>
    <row r="348" spans="1:2" x14ac:dyDescent="0.2">
      <c r="A348" s="491" t="s">
        <v>3636</v>
      </c>
      <c r="B348" s="2" t="s">
        <v>3637</v>
      </c>
    </row>
    <row r="349" spans="1:2" x14ac:dyDescent="0.2">
      <c r="A349" s="491" t="s">
        <v>3638</v>
      </c>
      <c r="B349" s="2" t="s">
        <v>3639</v>
      </c>
    </row>
    <row r="350" spans="1:2" x14ac:dyDescent="0.2">
      <c r="A350" s="491" t="s">
        <v>3640</v>
      </c>
      <c r="B350" s="2" t="s">
        <v>3641</v>
      </c>
    </row>
    <row r="351" spans="1:2" x14ac:dyDescent="0.2">
      <c r="A351" s="491" t="s">
        <v>3642</v>
      </c>
      <c r="B351" s="2" t="s">
        <v>3643</v>
      </c>
    </row>
    <row r="352" spans="1:2" x14ac:dyDescent="0.2">
      <c r="A352" s="491" t="s">
        <v>3644</v>
      </c>
      <c r="B352" s="2" t="s">
        <v>3645</v>
      </c>
    </row>
    <row r="353" spans="1:2" x14ac:dyDescent="0.2">
      <c r="A353" s="491" t="s">
        <v>3646</v>
      </c>
      <c r="B353" s="2" t="s">
        <v>3647</v>
      </c>
    </row>
    <row r="354" spans="1:2" x14ac:dyDescent="0.2">
      <c r="A354" s="491" t="s">
        <v>3648</v>
      </c>
      <c r="B354" s="2" t="s">
        <v>3649</v>
      </c>
    </row>
    <row r="355" spans="1:2" x14ac:dyDescent="0.2">
      <c r="A355" s="491" t="s">
        <v>3650</v>
      </c>
      <c r="B355" s="2" t="s">
        <v>3651</v>
      </c>
    </row>
    <row r="356" spans="1:2" x14ac:dyDescent="0.2">
      <c r="A356" s="491" t="s">
        <v>3652</v>
      </c>
      <c r="B356" s="2" t="s">
        <v>3653</v>
      </c>
    </row>
    <row r="357" spans="1:2" x14ac:dyDescent="0.2">
      <c r="A357" s="491" t="s">
        <v>3654</v>
      </c>
      <c r="B357" s="2" t="s">
        <v>3655</v>
      </c>
    </row>
    <row r="358" spans="1:2" x14ac:dyDescent="0.2">
      <c r="A358" s="491" t="s">
        <v>3656</v>
      </c>
      <c r="B358" s="2" t="s">
        <v>3657</v>
      </c>
    </row>
    <row r="359" spans="1:2" x14ac:dyDescent="0.2">
      <c r="A359" s="491" t="s">
        <v>3658</v>
      </c>
      <c r="B359" s="2" t="s">
        <v>3659</v>
      </c>
    </row>
    <row r="360" spans="1:2" x14ac:dyDescent="0.2">
      <c r="A360" s="491" t="s">
        <v>3660</v>
      </c>
      <c r="B360" s="2" t="s">
        <v>3661</v>
      </c>
    </row>
    <row r="361" spans="1:2" x14ac:dyDescent="0.2">
      <c r="A361" s="491" t="s">
        <v>3662</v>
      </c>
      <c r="B361" s="2" t="s">
        <v>3663</v>
      </c>
    </row>
    <row r="362" spans="1:2" x14ac:dyDescent="0.2">
      <c r="A362" s="491" t="s">
        <v>3664</v>
      </c>
      <c r="B362" s="2" t="s">
        <v>3665</v>
      </c>
    </row>
    <row r="363" spans="1:2" x14ac:dyDescent="0.2">
      <c r="A363" s="491" t="s">
        <v>3666</v>
      </c>
      <c r="B363" s="2" t="s">
        <v>3667</v>
      </c>
    </row>
    <row r="364" spans="1:2" x14ac:dyDescent="0.2">
      <c r="A364" s="491" t="s">
        <v>3668</v>
      </c>
      <c r="B364" s="2" t="s">
        <v>3669</v>
      </c>
    </row>
    <row r="365" spans="1:2" x14ac:dyDescent="0.2">
      <c r="A365" s="491" t="s">
        <v>3670</v>
      </c>
      <c r="B365" s="2" t="s">
        <v>3671</v>
      </c>
    </row>
    <row r="366" spans="1:2" x14ac:dyDescent="0.2">
      <c r="A366" s="491" t="s">
        <v>3672</v>
      </c>
      <c r="B366" s="2" t="s">
        <v>3673</v>
      </c>
    </row>
    <row r="367" spans="1:2" x14ac:dyDescent="0.2">
      <c r="A367" s="491" t="s">
        <v>3674</v>
      </c>
      <c r="B367" s="2" t="s">
        <v>3675</v>
      </c>
    </row>
    <row r="368" spans="1:2" x14ac:dyDescent="0.2">
      <c r="A368" s="491" t="s">
        <v>3676</v>
      </c>
      <c r="B368" s="2" t="s">
        <v>3677</v>
      </c>
    </row>
    <row r="369" spans="1:2" x14ac:dyDescent="0.2">
      <c r="A369" s="491" t="s">
        <v>3678</v>
      </c>
      <c r="B369" s="2" t="s">
        <v>3679</v>
      </c>
    </row>
    <row r="370" spans="1:2" x14ac:dyDescent="0.2">
      <c r="A370" s="491" t="s">
        <v>3680</v>
      </c>
      <c r="B370" s="2" t="s">
        <v>3681</v>
      </c>
    </row>
    <row r="371" spans="1:2" x14ac:dyDescent="0.2">
      <c r="A371" s="491" t="s">
        <v>3682</v>
      </c>
      <c r="B371" s="2" t="s">
        <v>3683</v>
      </c>
    </row>
    <row r="372" spans="1:2" x14ac:dyDescent="0.2">
      <c r="A372" s="491" t="s">
        <v>3684</v>
      </c>
      <c r="B372" s="2" t="s">
        <v>3685</v>
      </c>
    </row>
    <row r="373" spans="1:2" x14ac:dyDescent="0.2">
      <c r="A373" s="491" t="s">
        <v>3686</v>
      </c>
      <c r="B373" s="2" t="s">
        <v>3687</v>
      </c>
    </row>
    <row r="374" spans="1:2" x14ac:dyDescent="0.2">
      <c r="A374" s="491" t="s">
        <v>3688</v>
      </c>
      <c r="B374" s="2" t="s">
        <v>3689</v>
      </c>
    </row>
    <row r="375" spans="1:2" x14ac:dyDescent="0.2">
      <c r="A375" s="491" t="s">
        <v>3690</v>
      </c>
      <c r="B375" s="2" t="s">
        <v>3691</v>
      </c>
    </row>
    <row r="376" spans="1:2" x14ac:dyDescent="0.2">
      <c r="A376" s="491" t="s">
        <v>3692</v>
      </c>
      <c r="B376" s="2" t="s">
        <v>3693</v>
      </c>
    </row>
    <row r="377" spans="1:2" x14ac:dyDescent="0.2">
      <c r="A377" s="491" t="s">
        <v>3694</v>
      </c>
      <c r="B377" s="2" t="s">
        <v>3695</v>
      </c>
    </row>
    <row r="378" spans="1:2" x14ac:dyDescent="0.2">
      <c r="A378" s="491" t="s">
        <v>3696</v>
      </c>
      <c r="B378" s="2" t="s">
        <v>3697</v>
      </c>
    </row>
    <row r="379" spans="1:2" x14ac:dyDescent="0.2">
      <c r="A379" s="491" t="s">
        <v>3698</v>
      </c>
      <c r="B379" s="2" t="s">
        <v>3699</v>
      </c>
    </row>
    <row r="380" spans="1:2" x14ac:dyDescent="0.2">
      <c r="A380" s="491" t="s">
        <v>3700</v>
      </c>
      <c r="B380" s="2" t="s">
        <v>3701</v>
      </c>
    </row>
    <row r="381" spans="1:2" x14ac:dyDescent="0.2">
      <c r="A381" s="491" t="s">
        <v>3702</v>
      </c>
      <c r="B381" s="2" t="s">
        <v>3703</v>
      </c>
    </row>
    <row r="382" spans="1:2" x14ac:dyDescent="0.2">
      <c r="A382" s="491" t="s">
        <v>3704</v>
      </c>
      <c r="B382" s="2" t="s">
        <v>3705</v>
      </c>
    </row>
    <row r="383" spans="1:2" x14ac:dyDescent="0.2">
      <c r="A383" s="491" t="s">
        <v>3706</v>
      </c>
      <c r="B383" s="2" t="s">
        <v>3707</v>
      </c>
    </row>
    <row r="384" spans="1:2" x14ac:dyDescent="0.2">
      <c r="A384" s="491" t="s">
        <v>3708</v>
      </c>
      <c r="B384" s="2" t="s">
        <v>3709</v>
      </c>
    </row>
    <row r="385" spans="1:2" x14ac:dyDescent="0.2">
      <c r="A385" s="491" t="s">
        <v>3710</v>
      </c>
      <c r="B385" s="2" t="s">
        <v>3711</v>
      </c>
    </row>
    <row r="386" spans="1:2" x14ac:dyDescent="0.2">
      <c r="A386" s="491" t="s">
        <v>3712</v>
      </c>
      <c r="B386" s="2" t="s">
        <v>3713</v>
      </c>
    </row>
    <row r="387" spans="1:2" x14ac:dyDescent="0.2">
      <c r="A387" s="491" t="s">
        <v>3714</v>
      </c>
      <c r="B387" s="2" t="s">
        <v>3715</v>
      </c>
    </row>
    <row r="388" spans="1:2" x14ac:dyDescent="0.2">
      <c r="A388" s="491" t="s">
        <v>3716</v>
      </c>
      <c r="B388" s="2" t="s">
        <v>3717</v>
      </c>
    </row>
    <row r="389" spans="1:2" x14ac:dyDescent="0.2">
      <c r="A389" s="491" t="s">
        <v>3718</v>
      </c>
      <c r="B389" s="2" t="s">
        <v>3719</v>
      </c>
    </row>
    <row r="390" spans="1:2" x14ac:dyDescent="0.2">
      <c r="A390" s="491" t="s">
        <v>3720</v>
      </c>
      <c r="B390" s="2" t="s">
        <v>3721</v>
      </c>
    </row>
    <row r="391" spans="1:2" x14ac:dyDescent="0.2">
      <c r="A391" s="491" t="s">
        <v>3722</v>
      </c>
      <c r="B391" s="2" t="s">
        <v>3723</v>
      </c>
    </row>
    <row r="392" spans="1:2" x14ac:dyDescent="0.2">
      <c r="A392" s="491" t="s">
        <v>3724</v>
      </c>
      <c r="B392" s="2" t="s">
        <v>3725</v>
      </c>
    </row>
    <row r="393" spans="1:2" x14ac:dyDescent="0.2">
      <c r="A393" s="491" t="s">
        <v>3726</v>
      </c>
      <c r="B393" s="2" t="s">
        <v>3727</v>
      </c>
    </row>
    <row r="394" spans="1:2" x14ac:dyDescent="0.2">
      <c r="A394" s="491" t="s">
        <v>3728</v>
      </c>
      <c r="B394" s="2" t="s">
        <v>3729</v>
      </c>
    </row>
    <row r="395" spans="1:2" x14ac:dyDescent="0.2">
      <c r="A395" s="491" t="s">
        <v>3730</v>
      </c>
      <c r="B395" s="2" t="s">
        <v>3731</v>
      </c>
    </row>
    <row r="396" spans="1:2" x14ac:dyDescent="0.2">
      <c r="A396" s="491" t="s">
        <v>3732</v>
      </c>
      <c r="B396" s="2" t="s">
        <v>3733</v>
      </c>
    </row>
    <row r="397" spans="1:2" x14ac:dyDescent="0.2">
      <c r="A397" s="491" t="s">
        <v>3734</v>
      </c>
      <c r="B397" s="2" t="s">
        <v>3735</v>
      </c>
    </row>
    <row r="398" spans="1:2" x14ac:dyDescent="0.2">
      <c r="A398" s="491" t="s">
        <v>3736</v>
      </c>
      <c r="B398" s="2" t="s">
        <v>3737</v>
      </c>
    </row>
    <row r="399" spans="1:2" x14ac:dyDescent="0.2">
      <c r="A399" s="491" t="s">
        <v>3738</v>
      </c>
      <c r="B399" s="2" t="s">
        <v>3739</v>
      </c>
    </row>
    <row r="400" spans="1:2" x14ac:dyDescent="0.2">
      <c r="A400" s="491" t="s">
        <v>3740</v>
      </c>
      <c r="B400" s="2" t="s">
        <v>3741</v>
      </c>
    </row>
    <row r="401" spans="1:2" x14ac:dyDescent="0.2">
      <c r="A401" s="491" t="s">
        <v>3742</v>
      </c>
      <c r="B401" s="2" t="s">
        <v>3743</v>
      </c>
    </row>
    <row r="402" spans="1:2" x14ac:dyDescent="0.2">
      <c r="A402" s="491" t="s">
        <v>3744</v>
      </c>
      <c r="B402" s="2" t="s">
        <v>3745</v>
      </c>
    </row>
    <row r="403" spans="1:2" x14ac:dyDescent="0.2">
      <c r="A403" s="491" t="s">
        <v>3746</v>
      </c>
      <c r="B403" s="2" t="s">
        <v>3747</v>
      </c>
    </row>
    <row r="404" spans="1:2" x14ac:dyDescent="0.2">
      <c r="A404" s="491" t="s">
        <v>3748</v>
      </c>
      <c r="B404" s="2" t="s">
        <v>3749</v>
      </c>
    </row>
    <row r="405" spans="1:2" x14ac:dyDescent="0.2">
      <c r="A405" s="491" t="s">
        <v>3750</v>
      </c>
      <c r="B405" s="2" t="s">
        <v>3751</v>
      </c>
    </row>
    <row r="406" spans="1:2" x14ac:dyDescent="0.2">
      <c r="A406" s="491" t="s">
        <v>3752</v>
      </c>
      <c r="B406" s="2" t="s">
        <v>3753</v>
      </c>
    </row>
    <row r="407" spans="1:2" x14ac:dyDescent="0.2">
      <c r="A407" s="491" t="s">
        <v>3754</v>
      </c>
      <c r="B407" s="2" t="s">
        <v>3755</v>
      </c>
    </row>
    <row r="408" spans="1:2" x14ac:dyDescent="0.2">
      <c r="A408" s="491" t="s">
        <v>3756</v>
      </c>
      <c r="B408" s="2" t="s">
        <v>3757</v>
      </c>
    </row>
    <row r="409" spans="1:2" x14ac:dyDescent="0.2">
      <c r="A409" s="491" t="s">
        <v>3758</v>
      </c>
      <c r="B409" s="2" t="s">
        <v>3759</v>
      </c>
    </row>
    <row r="410" spans="1:2" x14ac:dyDescent="0.2">
      <c r="A410" s="491" t="s">
        <v>3760</v>
      </c>
      <c r="B410" s="2" t="s">
        <v>3761</v>
      </c>
    </row>
    <row r="411" spans="1:2" x14ac:dyDescent="0.2">
      <c r="A411" s="491" t="s">
        <v>3762</v>
      </c>
      <c r="B411" s="2" t="s">
        <v>3763</v>
      </c>
    </row>
    <row r="412" spans="1:2" x14ac:dyDescent="0.2">
      <c r="A412" s="491" t="s">
        <v>3764</v>
      </c>
      <c r="B412" s="2" t="s">
        <v>3765</v>
      </c>
    </row>
    <row r="413" spans="1:2" x14ac:dyDescent="0.2">
      <c r="A413" s="491" t="s">
        <v>3766</v>
      </c>
      <c r="B413" s="2" t="s">
        <v>3767</v>
      </c>
    </row>
    <row r="414" spans="1:2" x14ac:dyDescent="0.2">
      <c r="A414" s="491" t="s">
        <v>3768</v>
      </c>
      <c r="B414" s="2" t="s">
        <v>3769</v>
      </c>
    </row>
    <row r="415" spans="1:2" x14ac:dyDescent="0.2">
      <c r="A415" s="491" t="s">
        <v>3770</v>
      </c>
      <c r="B415" s="2" t="s">
        <v>3771</v>
      </c>
    </row>
    <row r="416" spans="1:2" x14ac:dyDescent="0.2">
      <c r="A416" s="491" t="s">
        <v>3772</v>
      </c>
      <c r="B416" s="2" t="s">
        <v>3773</v>
      </c>
    </row>
    <row r="417" spans="1:2" x14ac:dyDescent="0.2">
      <c r="A417" s="491" t="s">
        <v>3774</v>
      </c>
      <c r="B417" s="2" t="s">
        <v>3775</v>
      </c>
    </row>
    <row r="418" spans="1:2" x14ac:dyDescent="0.2">
      <c r="A418" s="491" t="s">
        <v>3776</v>
      </c>
      <c r="B418" s="2" t="s">
        <v>3777</v>
      </c>
    </row>
    <row r="419" spans="1:2" x14ac:dyDescent="0.2">
      <c r="A419" s="491" t="s">
        <v>3778</v>
      </c>
      <c r="B419" s="2" t="s">
        <v>3779</v>
      </c>
    </row>
    <row r="420" spans="1:2" x14ac:dyDescent="0.2">
      <c r="A420" s="491" t="s">
        <v>3780</v>
      </c>
      <c r="B420" s="2" t="s">
        <v>3781</v>
      </c>
    </row>
    <row r="421" spans="1:2" x14ac:dyDescent="0.2">
      <c r="A421" s="491" t="s">
        <v>3782</v>
      </c>
      <c r="B421" s="2" t="s">
        <v>3783</v>
      </c>
    </row>
    <row r="422" spans="1:2" x14ac:dyDescent="0.2">
      <c r="A422" s="491" t="s">
        <v>3784</v>
      </c>
      <c r="B422" s="2" t="s">
        <v>3785</v>
      </c>
    </row>
    <row r="423" spans="1:2" x14ac:dyDescent="0.2">
      <c r="A423" s="491" t="s">
        <v>3786</v>
      </c>
      <c r="B423" s="2" t="s">
        <v>3787</v>
      </c>
    </row>
    <row r="424" spans="1:2" x14ac:dyDescent="0.2">
      <c r="A424" s="491" t="s">
        <v>3788</v>
      </c>
      <c r="B424" s="2" t="s">
        <v>3789</v>
      </c>
    </row>
    <row r="425" spans="1:2" x14ac:dyDescent="0.2">
      <c r="A425" s="491" t="s">
        <v>3790</v>
      </c>
      <c r="B425" s="2" t="s">
        <v>3791</v>
      </c>
    </row>
    <row r="426" spans="1:2" x14ac:dyDescent="0.2">
      <c r="A426" s="491" t="s">
        <v>3792</v>
      </c>
      <c r="B426" s="2" t="s">
        <v>3793</v>
      </c>
    </row>
    <row r="427" spans="1:2" x14ac:dyDescent="0.2">
      <c r="A427" s="491" t="s">
        <v>3794</v>
      </c>
      <c r="B427" s="2" t="s">
        <v>3795</v>
      </c>
    </row>
    <row r="428" spans="1:2" x14ac:dyDescent="0.2">
      <c r="A428" s="491" t="s">
        <v>3796</v>
      </c>
      <c r="B428" s="2" t="s">
        <v>3797</v>
      </c>
    </row>
    <row r="429" spans="1:2" x14ac:dyDescent="0.2">
      <c r="A429" s="491" t="s">
        <v>3798</v>
      </c>
      <c r="B429" s="2" t="s">
        <v>3799</v>
      </c>
    </row>
    <row r="430" spans="1:2" x14ac:dyDescent="0.2">
      <c r="A430" s="491" t="s">
        <v>3800</v>
      </c>
      <c r="B430" s="2" t="s">
        <v>3801</v>
      </c>
    </row>
    <row r="431" spans="1:2" x14ac:dyDescent="0.2">
      <c r="A431" s="491" t="s">
        <v>3802</v>
      </c>
      <c r="B431" s="2" t="s">
        <v>3803</v>
      </c>
    </row>
    <row r="432" spans="1:2" x14ac:dyDescent="0.2">
      <c r="A432" s="491" t="s">
        <v>3804</v>
      </c>
      <c r="B432" s="2" t="s">
        <v>3805</v>
      </c>
    </row>
    <row r="433" spans="1:2" x14ac:dyDescent="0.2">
      <c r="A433" s="491" t="s">
        <v>3806</v>
      </c>
      <c r="B433" s="2" t="s">
        <v>3807</v>
      </c>
    </row>
    <row r="434" spans="1:2" x14ac:dyDescent="0.2">
      <c r="A434" s="491" t="s">
        <v>3808</v>
      </c>
      <c r="B434" s="2" t="s">
        <v>3809</v>
      </c>
    </row>
    <row r="435" spans="1:2" x14ac:dyDescent="0.2">
      <c r="A435" s="491" t="s">
        <v>3810</v>
      </c>
      <c r="B435" s="2" t="s">
        <v>3811</v>
      </c>
    </row>
    <row r="436" spans="1:2" x14ac:dyDescent="0.2">
      <c r="A436" s="491" t="s">
        <v>3812</v>
      </c>
      <c r="B436" s="2" t="s">
        <v>3813</v>
      </c>
    </row>
    <row r="437" spans="1:2" x14ac:dyDescent="0.2">
      <c r="A437" s="491" t="s">
        <v>3814</v>
      </c>
      <c r="B437" s="2" t="s">
        <v>3815</v>
      </c>
    </row>
    <row r="438" spans="1:2" x14ac:dyDescent="0.2">
      <c r="A438" s="491" t="s">
        <v>3816</v>
      </c>
      <c r="B438" s="2" t="s">
        <v>3817</v>
      </c>
    </row>
    <row r="439" spans="1:2" x14ac:dyDescent="0.2">
      <c r="A439" s="491" t="s">
        <v>3818</v>
      </c>
      <c r="B439" s="2" t="s">
        <v>3819</v>
      </c>
    </row>
    <row r="440" spans="1:2" x14ac:dyDescent="0.2">
      <c r="A440" s="491" t="s">
        <v>3820</v>
      </c>
      <c r="B440" s="2" t="s">
        <v>3821</v>
      </c>
    </row>
    <row r="441" spans="1:2" x14ac:dyDescent="0.2">
      <c r="A441" s="491" t="s">
        <v>3822</v>
      </c>
      <c r="B441" s="2" t="s">
        <v>3823</v>
      </c>
    </row>
    <row r="442" spans="1:2" x14ac:dyDescent="0.2">
      <c r="A442" s="491" t="s">
        <v>3824</v>
      </c>
      <c r="B442" s="2" t="s">
        <v>3825</v>
      </c>
    </row>
    <row r="443" spans="1:2" x14ac:dyDescent="0.2">
      <c r="A443" s="491" t="s">
        <v>3826</v>
      </c>
      <c r="B443" s="2" t="s">
        <v>3827</v>
      </c>
    </row>
    <row r="444" spans="1:2" x14ac:dyDescent="0.2">
      <c r="A444" s="491" t="s">
        <v>3828</v>
      </c>
      <c r="B444" s="2" t="s">
        <v>3829</v>
      </c>
    </row>
    <row r="445" spans="1:2" x14ac:dyDescent="0.2">
      <c r="A445" s="491" t="s">
        <v>3830</v>
      </c>
      <c r="B445" s="2" t="s">
        <v>3831</v>
      </c>
    </row>
    <row r="446" spans="1:2" x14ac:dyDescent="0.2">
      <c r="A446" s="491" t="s">
        <v>3832</v>
      </c>
      <c r="B446" s="2" t="s">
        <v>3833</v>
      </c>
    </row>
    <row r="447" spans="1:2" x14ac:dyDescent="0.2">
      <c r="A447" s="491" t="s">
        <v>3834</v>
      </c>
      <c r="B447" s="2" t="s">
        <v>3835</v>
      </c>
    </row>
    <row r="448" spans="1:2" x14ac:dyDescent="0.2">
      <c r="A448" s="491" t="s">
        <v>3836</v>
      </c>
      <c r="B448" s="2" t="s">
        <v>3837</v>
      </c>
    </row>
    <row r="449" spans="1:2" x14ac:dyDescent="0.2">
      <c r="A449" s="491" t="s">
        <v>3838</v>
      </c>
      <c r="B449" s="2" t="s">
        <v>3839</v>
      </c>
    </row>
    <row r="450" spans="1:2" x14ac:dyDescent="0.2">
      <c r="A450" s="491" t="s">
        <v>3840</v>
      </c>
      <c r="B450" s="2" t="s">
        <v>3841</v>
      </c>
    </row>
    <row r="451" spans="1:2" x14ac:dyDescent="0.2">
      <c r="A451" s="491" t="s">
        <v>3842</v>
      </c>
      <c r="B451" s="2" t="s">
        <v>3843</v>
      </c>
    </row>
    <row r="452" spans="1:2" x14ac:dyDescent="0.2">
      <c r="A452" s="491" t="s">
        <v>3844</v>
      </c>
      <c r="B452" s="2" t="s">
        <v>3845</v>
      </c>
    </row>
    <row r="453" spans="1:2" x14ac:dyDescent="0.2">
      <c r="A453" s="491" t="s">
        <v>3846</v>
      </c>
      <c r="B453" s="2" t="s">
        <v>3847</v>
      </c>
    </row>
    <row r="454" spans="1:2" x14ac:dyDescent="0.2">
      <c r="A454" s="491" t="s">
        <v>3848</v>
      </c>
      <c r="B454" s="2" t="s">
        <v>3849</v>
      </c>
    </row>
    <row r="455" spans="1:2" x14ac:dyDescent="0.2">
      <c r="A455" s="491" t="s">
        <v>3850</v>
      </c>
      <c r="B455" s="2" t="s">
        <v>3851</v>
      </c>
    </row>
    <row r="456" spans="1:2" x14ac:dyDescent="0.2">
      <c r="A456" s="491" t="s">
        <v>3852</v>
      </c>
      <c r="B456" s="2" t="s">
        <v>3853</v>
      </c>
    </row>
    <row r="457" spans="1:2" x14ac:dyDescent="0.2">
      <c r="A457" s="491" t="s">
        <v>3854</v>
      </c>
      <c r="B457" s="2" t="s">
        <v>3855</v>
      </c>
    </row>
    <row r="458" spans="1:2" x14ac:dyDescent="0.2">
      <c r="A458" s="491" t="s">
        <v>3856</v>
      </c>
      <c r="B458" s="2" t="s">
        <v>3857</v>
      </c>
    </row>
    <row r="459" spans="1:2" x14ac:dyDescent="0.2">
      <c r="A459" s="491" t="s">
        <v>3858</v>
      </c>
      <c r="B459" s="2" t="s">
        <v>3859</v>
      </c>
    </row>
    <row r="460" spans="1:2" x14ac:dyDescent="0.2">
      <c r="A460" s="491" t="s">
        <v>3860</v>
      </c>
      <c r="B460" s="2" t="s">
        <v>3861</v>
      </c>
    </row>
    <row r="461" spans="1:2" x14ac:dyDescent="0.2">
      <c r="A461" s="491" t="s">
        <v>3862</v>
      </c>
      <c r="B461" s="2" t="s">
        <v>3863</v>
      </c>
    </row>
    <row r="462" spans="1:2" x14ac:dyDescent="0.2">
      <c r="A462" s="491" t="s">
        <v>3864</v>
      </c>
      <c r="B462" s="2" t="s">
        <v>3865</v>
      </c>
    </row>
    <row r="463" spans="1:2" x14ac:dyDescent="0.2">
      <c r="A463" s="491" t="s">
        <v>3866</v>
      </c>
      <c r="B463" s="2" t="s">
        <v>3867</v>
      </c>
    </row>
    <row r="464" spans="1:2" x14ac:dyDescent="0.2">
      <c r="A464" s="491" t="s">
        <v>3868</v>
      </c>
      <c r="B464" s="2" t="s">
        <v>3869</v>
      </c>
    </row>
    <row r="465" spans="1:2" x14ac:dyDescent="0.2">
      <c r="A465" s="491" t="s">
        <v>3870</v>
      </c>
      <c r="B465" s="2" t="s">
        <v>3871</v>
      </c>
    </row>
    <row r="466" spans="1:2" x14ac:dyDescent="0.2">
      <c r="A466" s="491" t="s">
        <v>3872</v>
      </c>
      <c r="B466" s="2" t="s">
        <v>3873</v>
      </c>
    </row>
    <row r="467" spans="1:2" x14ac:dyDescent="0.2">
      <c r="A467" s="491" t="s">
        <v>3874</v>
      </c>
      <c r="B467" s="2" t="s">
        <v>3875</v>
      </c>
    </row>
    <row r="468" spans="1:2" x14ac:dyDescent="0.2">
      <c r="A468" s="491" t="s">
        <v>3876</v>
      </c>
      <c r="B468" s="2" t="s">
        <v>3877</v>
      </c>
    </row>
    <row r="469" spans="1:2" x14ac:dyDescent="0.2">
      <c r="A469" s="491" t="s">
        <v>3878</v>
      </c>
      <c r="B469" s="2" t="s">
        <v>3879</v>
      </c>
    </row>
    <row r="470" spans="1:2" x14ac:dyDescent="0.2">
      <c r="A470" s="491" t="s">
        <v>3880</v>
      </c>
      <c r="B470" s="2" t="s">
        <v>3881</v>
      </c>
    </row>
    <row r="471" spans="1:2" x14ac:dyDescent="0.2">
      <c r="A471" s="491" t="s">
        <v>3882</v>
      </c>
      <c r="B471" s="2" t="s">
        <v>3883</v>
      </c>
    </row>
    <row r="472" spans="1:2" x14ac:dyDescent="0.2">
      <c r="A472" s="491" t="s">
        <v>3884</v>
      </c>
      <c r="B472" s="2" t="s">
        <v>3885</v>
      </c>
    </row>
    <row r="473" spans="1:2" x14ac:dyDescent="0.2">
      <c r="A473" s="491" t="s">
        <v>3886</v>
      </c>
      <c r="B473" s="2" t="s">
        <v>3887</v>
      </c>
    </row>
    <row r="474" spans="1:2" x14ac:dyDescent="0.2">
      <c r="A474" s="491" t="s">
        <v>3888</v>
      </c>
      <c r="B474" s="2" t="s">
        <v>3889</v>
      </c>
    </row>
    <row r="475" spans="1:2" x14ac:dyDescent="0.2">
      <c r="A475" s="491" t="s">
        <v>3890</v>
      </c>
      <c r="B475" s="2" t="s">
        <v>3891</v>
      </c>
    </row>
    <row r="476" spans="1:2" x14ac:dyDescent="0.2">
      <c r="A476" s="491" t="s">
        <v>3892</v>
      </c>
      <c r="B476" s="2" t="s">
        <v>3893</v>
      </c>
    </row>
    <row r="477" spans="1:2" x14ac:dyDescent="0.2">
      <c r="A477" s="491" t="s">
        <v>3894</v>
      </c>
      <c r="B477" s="2" t="s">
        <v>3895</v>
      </c>
    </row>
    <row r="478" spans="1:2" x14ac:dyDescent="0.2">
      <c r="A478" s="491" t="s">
        <v>3896</v>
      </c>
      <c r="B478" s="2" t="s">
        <v>3897</v>
      </c>
    </row>
    <row r="479" spans="1:2" x14ac:dyDescent="0.2">
      <c r="A479" s="491" t="s">
        <v>3898</v>
      </c>
      <c r="B479" s="2" t="s">
        <v>3899</v>
      </c>
    </row>
    <row r="480" spans="1:2" x14ac:dyDescent="0.2">
      <c r="A480" s="491" t="s">
        <v>3900</v>
      </c>
      <c r="B480" s="2" t="s">
        <v>3901</v>
      </c>
    </row>
    <row r="481" spans="1:2" x14ac:dyDescent="0.2">
      <c r="A481" s="491" t="s">
        <v>3902</v>
      </c>
      <c r="B481" s="2" t="s">
        <v>3903</v>
      </c>
    </row>
    <row r="482" spans="1:2" x14ac:dyDescent="0.2">
      <c r="A482" s="491" t="s">
        <v>3904</v>
      </c>
      <c r="B482" s="2" t="s">
        <v>3905</v>
      </c>
    </row>
    <row r="483" spans="1:2" x14ac:dyDescent="0.2">
      <c r="A483" s="491" t="s">
        <v>3906</v>
      </c>
      <c r="B483" s="2" t="s">
        <v>3907</v>
      </c>
    </row>
    <row r="484" spans="1:2" x14ac:dyDescent="0.2">
      <c r="A484" s="491" t="s">
        <v>3908</v>
      </c>
      <c r="B484" s="2" t="s">
        <v>3909</v>
      </c>
    </row>
    <row r="485" spans="1:2" x14ac:dyDescent="0.2">
      <c r="A485" s="491" t="s">
        <v>3910</v>
      </c>
      <c r="B485" s="2" t="s">
        <v>3911</v>
      </c>
    </row>
    <row r="486" spans="1:2" x14ac:dyDescent="0.2">
      <c r="A486" s="491" t="s">
        <v>3912</v>
      </c>
      <c r="B486" s="2" t="s">
        <v>3913</v>
      </c>
    </row>
    <row r="487" spans="1:2" x14ac:dyDescent="0.2">
      <c r="A487" s="491" t="s">
        <v>3914</v>
      </c>
      <c r="B487" s="2" t="s">
        <v>3915</v>
      </c>
    </row>
    <row r="488" spans="1:2" x14ac:dyDescent="0.2">
      <c r="A488" s="491" t="s">
        <v>3916</v>
      </c>
      <c r="B488" s="2" t="s">
        <v>3917</v>
      </c>
    </row>
    <row r="489" spans="1:2" x14ac:dyDescent="0.2">
      <c r="A489" s="491" t="s">
        <v>3918</v>
      </c>
      <c r="B489" s="2" t="s">
        <v>3919</v>
      </c>
    </row>
    <row r="490" spans="1:2" x14ac:dyDescent="0.2">
      <c r="A490" s="491" t="s">
        <v>3920</v>
      </c>
      <c r="B490" s="2" t="s">
        <v>3921</v>
      </c>
    </row>
    <row r="491" spans="1:2" x14ac:dyDescent="0.2">
      <c r="A491" s="491" t="s">
        <v>3922</v>
      </c>
      <c r="B491" s="2" t="s">
        <v>3923</v>
      </c>
    </row>
    <row r="492" spans="1:2" x14ac:dyDescent="0.2">
      <c r="A492" s="491" t="s">
        <v>3924</v>
      </c>
      <c r="B492" s="2" t="s">
        <v>3925</v>
      </c>
    </row>
    <row r="493" spans="1:2" x14ac:dyDescent="0.2">
      <c r="A493" s="491" t="s">
        <v>3926</v>
      </c>
      <c r="B493" s="2" t="s">
        <v>3927</v>
      </c>
    </row>
    <row r="494" spans="1:2" x14ac:dyDescent="0.2">
      <c r="A494" s="491" t="s">
        <v>3928</v>
      </c>
      <c r="B494" s="2" t="s">
        <v>3929</v>
      </c>
    </row>
    <row r="495" spans="1:2" x14ac:dyDescent="0.2">
      <c r="A495" s="491" t="s">
        <v>3930</v>
      </c>
      <c r="B495" s="2" t="s">
        <v>3931</v>
      </c>
    </row>
    <row r="496" spans="1:2" x14ac:dyDescent="0.2">
      <c r="A496" s="491" t="s">
        <v>3932</v>
      </c>
      <c r="B496" s="2" t="s">
        <v>3933</v>
      </c>
    </row>
    <row r="497" spans="1:2" x14ac:dyDescent="0.2">
      <c r="A497" s="491" t="s">
        <v>3934</v>
      </c>
      <c r="B497" s="2" t="s">
        <v>3935</v>
      </c>
    </row>
    <row r="498" spans="1:2" x14ac:dyDescent="0.2">
      <c r="A498" s="491" t="s">
        <v>3936</v>
      </c>
      <c r="B498" s="2" t="s">
        <v>3937</v>
      </c>
    </row>
    <row r="499" spans="1:2" x14ac:dyDescent="0.2">
      <c r="A499" s="491" t="s">
        <v>3938</v>
      </c>
      <c r="B499" s="2" t="s">
        <v>3939</v>
      </c>
    </row>
    <row r="500" spans="1:2" x14ac:dyDescent="0.2">
      <c r="A500" s="491" t="s">
        <v>3940</v>
      </c>
      <c r="B500" s="2" t="s">
        <v>3941</v>
      </c>
    </row>
    <row r="501" spans="1:2" x14ac:dyDescent="0.2">
      <c r="A501" s="491" t="s">
        <v>3942</v>
      </c>
      <c r="B501" s="2" t="s">
        <v>3943</v>
      </c>
    </row>
    <row r="502" spans="1:2" x14ac:dyDescent="0.2">
      <c r="A502" s="491" t="s">
        <v>3944</v>
      </c>
      <c r="B502" s="2" t="s">
        <v>3945</v>
      </c>
    </row>
    <row r="503" spans="1:2" x14ac:dyDescent="0.2">
      <c r="A503" s="491" t="s">
        <v>3946</v>
      </c>
      <c r="B503" s="2" t="s">
        <v>3947</v>
      </c>
    </row>
    <row r="504" spans="1:2" x14ac:dyDescent="0.2">
      <c r="A504" s="491" t="s">
        <v>3948</v>
      </c>
      <c r="B504" s="2" t="s">
        <v>3949</v>
      </c>
    </row>
    <row r="505" spans="1:2" x14ac:dyDescent="0.2">
      <c r="A505" s="491" t="s">
        <v>3950</v>
      </c>
      <c r="B505" s="2" t="s">
        <v>3951</v>
      </c>
    </row>
    <row r="506" spans="1:2" x14ac:dyDescent="0.2">
      <c r="A506" s="491" t="s">
        <v>3952</v>
      </c>
      <c r="B506" s="2" t="s">
        <v>3953</v>
      </c>
    </row>
    <row r="507" spans="1:2" x14ac:dyDescent="0.2">
      <c r="A507" s="491" t="s">
        <v>3954</v>
      </c>
      <c r="B507" s="2" t="s">
        <v>3955</v>
      </c>
    </row>
    <row r="508" spans="1:2" x14ac:dyDescent="0.2">
      <c r="A508" s="491" t="s">
        <v>3956</v>
      </c>
      <c r="B508" s="2" t="s">
        <v>3957</v>
      </c>
    </row>
    <row r="509" spans="1:2" x14ac:dyDescent="0.2">
      <c r="A509" s="491" t="s">
        <v>3958</v>
      </c>
      <c r="B509" s="2" t="s">
        <v>3959</v>
      </c>
    </row>
    <row r="510" spans="1:2" x14ac:dyDescent="0.2">
      <c r="A510" s="491" t="s">
        <v>3960</v>
      </c>
      <c r="B510" s="2" t="s">
        <v>3961</v>
      </c>
    </row>
    <row r="511" spans="1:2" x14ac:dyDescent="0.2">
      <c r="A511" s="491" t="s">
        <v>3962</v>
      </c>
      <c r="B511" s="2" t="s">
        <v>3963</v>
      </c>
    </row>
    <row r="512" spans="1:2" x14ac:dyDescent="0.2">
      <c r="A512" s="491" t="s">
        <v>3964</v>
      </c>
      <c r="B512" s="2" t="s">
        <v>3965</v>
      </c>
    </row>
    <row r="513" spans="1:2" x14ac:dyDescent="0.2">
      <c r="A513" s="491" t="s">
        <v>3966</v>
      </c>
      <c r="B513" s="2" t="s">
        <v>3967</v>
      </c>
    </row>
    <row r="514" spans="1:2" x14ac:dyDescent="0.2">
      <c r="A514" s="491" t="s">
        <v>3968</v>
      </c>
      <c r="B514" s="2" t="s">
        <v>3969</v>
      </c>
    </row>
    <row r="515" spans="1:2" x14ac:dyDescent="0.2">
      <c r="A515" s="491" t="s">
        <v>3970</v>
      </c>
      <c r="B515" s="2" t="s">
        <v>3971</v>
      </c>
    </row>
    <row r="516" spans="1:2" x14ac:dyDescent="0.2">
      <c r="A516" s="491" t="s">
        <v>3972</v>
      </c>
      <c r="B516" s="2" t="s">
        <v>3973</v>
      </c>
    </row>
    <row r="517" spans="1:2" x14ac:dyDescent="0.2">
      <c r="A517" s="491" t="s">
        <v>3974</v>
      </c>
      <c r="B517" s="2" t="s">
        <v>3975</v>
      </c>
    </row>
    <row r="518" spans="1:2" x14ac:dyDescent="0.2">
      <c r="A518" s="491" t="s">
        <v>3976</v>
      </c>
      <c r="B518" s="2" t="s">
        <v>3977</v>
      </c>
    </row>
    <row r="519" spans="1:2" x14ac:dyDescent="0.2">
      <c r="A519" s="491" t="s">
        <v>3978</v>
      </c>
      <c r="B519" s="2" t="s">
        <v>3979</v>
      </c>
    </row>
    <row r="520" spans="1:2" x14ac:dyDescent="0.2">
      <c r="A520" s="491" t="s">
        <v>3980</v>
      </c>
      <c r="B520" s="2" t="s">
        <v>3981</v>
      </c>
    </row>
    <row r="521" spans="1:2" x14ac:dyDescent="0.2">
      <c r="A521" s="491" t="s">
        <v>3982</v>
      </c>
      <c r="B521" s="2" t="s">
        <v>3983</v>
      </c>
    </row>
    <row r="522" spans="1:2" x14ac:dyDescent="0.2">
      <c r="A522" s="491" t="s">
        <v>3984</v>
      </c>
      <c r="B522" s="2" t="s">
        <v>3985</v>
      </c>
    </row>
    <row r="523" spans="1:2" x14ac:dyDescent="0.2">
      <c r="A523" s="491" t="s">
        <v>3986</v>
      </c>
      <c r="B523" s="2" t="s">
        <v>3987</v>
      </c>
    </row>
    <row r="524" spans="1:2" x14ac:dyDescent="0.2">
      <c r="A524" s="491" t="s">
        <v>3988</v>
      </c>
      <c r="B524" s="2" t="s">
        <v>3989</v>
      </c>
    </row>
    <row r="525" spans="1:2" x14ac:dyDescent="0.2">
      <c r="A525" s="491" t="s">
        <v>3990</v>
      </c>
      <c r="B525" s="2" t="s">
        <v>3991</v>
      </c>
    </row>
    <row r="526" spans="1:2" x14ac:dyDescent="0.2">
      <c r="A526" s="491" t="s">
        <v>3992</v>
      </c>
      <c r="B526" s="2" t="s">
        <v>3993</v>
      </c>
    </row>
    <row r="527" spans="1:2" x14ac:dyDescent="0.2">
      <c r="A527" s="491" t="s">
        <v>3994</v>
      </c>
      <c r="B527" s="2" t="s">
        <v>3995</v>
      </c>
    </row>
    <row r="528" spans="1:2" x14ac:dyDescent="0.2">
      <c r="A528" s="491" t="s">
        <v>3996</v>
      </c>
      <c r="B528" s="2" t="s">
        <v>3997</v>
      </c>
    </row>
    <row r="529" spans="1:2" x14ac:dyDescent="0.2">
      <c r="A529" s="491" t="s">
        <v>3998</v>
      </c>
      <c r="B529" s="2" t="s">
        <v>3999</v>
      </c>
    </row>
    <row r="530" spans="1:2" x14ac:dyDescent="0.2">
      <c r="A530" s="491" t="s">
        <v>4000</v>
      </c>
      <c r="B530" s="2" t="s">
        <v>4001</v>
      </c>
    </row>
    <row r="531" spans="1:2" x14ac:dyDescent="0.2">
      <c r="A531" s="491" t="s">
        <v>4002</v>
      </c>
      <c r="B531" s="2" t="s">
        <v>4003</v>
      </c>
    </row>
    <row r="532" spans="1:2" x14ac:dyDescent="0.2">
      <c r="A532" s="491" t="s">
        <v>4004</v>
      </c>
      <c r="B532" s="2" t="s">
        <v>4005</v>
      </c>
    </row>
    <row r="533" spans="1:2" x14ac:dyDescent="0.2">
      <c r="A533" s="491" t="s">
        <v>4006</v>
      </c>
      <c r="B533" s="2" t="s">
        <v>4007</v>
      </c>
    </row>
    <row r="534" spans="1:2" x14ac:dyDescent="0.2">
      <c r="A534" s="491" t="s">
        <v>4008</v>
      </c>
      <c r="B534" s="2" t="s">
        <v>4009</v>
      </c>
    </row>
    <row r="535" spans="1:2" x14ac:dyDescent="0.2">
      <c r="A535" s="491" t="s">
        <v>4010</v>
      </c>
      <c r="B535" s="2" t="s">
        <v>4011</v>
      </c>
    </row>
    <row r="536" spans="1:2" x14ac:dyDescent="0.2">
      <c r="A536" s="491" t="s">
        <v>4012</v>
      </c>
      <c r="B536" s="2" t="s">
        <v>4013</v>
      </c>
    </row>
    <row r="537" spans="1:2" x14ac:dyDescent="0.2">
      <c r="A537" s="491" t="s">
        <v>4014</v>
      </c>
      <c r="B537" s="2" t="s">
        <v>4015</v>
      </c>
    </row>
    <row r="538" spans="1:2" x14ac:dyDescent="0.2">
      <c r="A538" s="491" t="s">
        <v>4016</v>
      </c>
      <c r="B538" s="2" t="s">
        <v>4017</v>
      </c>
    </row>
    <row r="539" spans="1:2" x14ac:dyDescent="0.2">
      <c r="A539" s="491" t="s">
        <v>4018</v>
      </c>
      <c r="B539" s="2" t="s">
        <v>4019</v>
      </c>
    </row>
    <row r="540" spans="1:2" x14ac:dyDescent="0.2">
      <c r="A540" s="491" t="s">
        <v>4020</v>
      </c>
      <c r="B540" s="2" t="s">
        <v>4021</v>
      </c>
    </row>
    <row r="541" spans="1:2" x14ac:dyDescent="0.2">
      <c r="A541" s="491" t="s">
        <v>4022</v>
      </c>
      <c r="B541" s="2" t="s">
        <v>4023</v>
      </c>
    </row>
    <row r="542" spans="1:2" x14ac:dyDescent="0.2">
      <c r="A542" s="491" t="s">
        <v>4024</v>
      </c>
      <c r="B542" s="2" t="s">
        <v>4025</v>
      </c>
    </row>
    <row r="543" spans="1:2" x14ac:dyDescent="0.2">
      <c r="A543" s="491" t="s">
        <v>4026</v>
      </c>
      <c r="B543" s="2" t="s">
        <v>4027</v>
      </c>
    </row>
    <row r="544" spans="1:2" x14ac:dyDescent="0.2">
      <c r="A544" s="491" t="s">
        <v>4028</v>
      </c>
      <c r="B544" s="2" t="s">
        <v>4029</v>
      </c>
    </row>
    <row r="545" spans="1:2" x14ac:dyDescent="0.2">
      <c r="A545" s="491" t="s">
        <v>4030</v>
      </c>
      <c r="B545" s="2" t="s">
        <v>4031</v>
      </c>
    </row>
    <row r="546" spans="1:2" x14ac:dyDescent="0.2">
      <c r="A546" s="491" t="s">
        <v>4032</v>
      </c>
      <c r="B546" s="2" t="s">
        <v>4033</v>
      </c>
    </row>
    <row r="547" spans="1:2" x14ac:dyDescent="0.2">
      <c r="A547" s="491" t="s">
        <v>4034</v>
      </c>
      <c r="B547" s="2" t="s">
        <v>4035</v>
      </c>
    </row>
    <row r="548" spans="1:2" x14ac:dyDescent="0.2">
      <c r="A548" s="491" t="s">
        <v>4036</v>
      </c>
      <c r="B548" s="2" t="s">
        <v>4037</v>
      </c>
    </row>
    <row r="549" spans="1:2" x14ac:dyDescent="0.2">
      <c r="A549" s="491" t="s">
        <v>4038</v>
      </c>
      <c r="B549" s="2" t="s">
        <v>4039</v>
      </c>
    </row>
    <row r="550" spans="1:2" x14ac:dyDescent="0.2">
      <c r="A550" s="491" t="s">
        <v>4040</v>
      </c>
      <c r="B550" s="2" t="s">
        <v>4041</v>
      </c>
    </row>
    <row r="551" spans="1:2" x14ac:dyDescent="0.2">
      <c r="A551" s="491" t="s">
        <v>4042</v>
      </c>
      <c r="B551" s="2" t="s">
        <v>4043</v>
      </c>
    </row>
    <row r="552" spans="1:2" x14ac:dyDescent="0.2">
      <c r="A552" s="491" t="s">
        <v>4044</v>
      </c>
      <c r="B552" s="2" t="s">
        <v>4045</v>
      </c>
    </row>
    <row r="553" spans="1:2" x14ac:dyDescent="0.2">
      <c r="A553" s="491" t="s">
        <v>4046</v>
      </c>
      <c r="B553" s="2" t="s">
        <v>4047</v>
      </c>
    </row>
    <row r="554" spans="1:2" x14ac:dyDescent="0.2">
      <c r="A554" s="491" t="s">
        <v>4048</v>
      </c>
      <c r="B554" s="2" t="s">
        <v>4049</v>
      </c>
    </row>
    <row r="555" spans="1:2" x14ac:dyDescent="0.2">
      <c r="A555" s="491" t="s">
        <v>4050</v>
      </c>
      <c r="B555" s="2" t="s">
        <v>4051</v>
      </c>
    </row>
    <row r="556" spans="1:2" x14ac:dyDescent="0.2">
      <c r="A556" s="491" t="s">
        <v>4052</v>
      </c>
      <c r="B556" s="2" t="s">
        <v>4053</v>
      </c>
    </row>
    <row r="557" spans="1:2" x14ac:dyDescent="0.2">
      <c r="A557" s="491" t="s">
        <v>4054</v>
      </c>
      <c r="B557" s="2" t="s">
        <v>4055</v>
      </c>
    </row>
    <row r="558" spans="1:2" x14ac:dyDescent="0.2">
      <c r="A558" s="491" t="s">
        <v>4056</v>
      </c>
      <c r="B558" s="2" t="s">
        <v>4057</v>
      </c>
    </row>
    <row r="559" spans="1:2" x14ac:dyDescent="0.2">
      <c r="A559" s="491" t="s">
        <v>4058</v>
      </c>
      <c r="B559" s="2" t="s">
        <v>4059</v>
      </c>
    </row>
    <row r="560" spans="1:2" x14ac:dyDescent="0.2">
      <c r="A560" s="491" t="s">
        <v>4060</v>
      </c>
      <c r="B560" s="2" t="s">
        <v>4061</v>
      </c>
    </row>
    <row r="561" spans="1:2" x14ac:dyDescent="0.2">
      <c r="A561" s="491" t="s">
        <v>4062</v>
      </c>
      <c r="B561" s="2" t="s">
        <v>4063</v>
      </c>
    </row>
    <row r="562" spans="1:2" x14ac:dyDescent="0.2">
      <c r="A562" s="491" t="s">
        <v>4064</v>
      </c>
      <c r="B562" s="2" t="s">
        <v>4065</v>
      </c>
    </row>
    <row r="563" spans="1:2" x14ac:dyDescent="0.2">
      <c r="A563" s="491" t="s">
        <v>4066</v>
      </c>
      <c r="B563" s="2" t="s">
        <v>4067</v>
      </c>
    </row>
    <row r="564" spans="1:2" x14ac:dyDescent="0.2">
      <c r="A564" s="491" t="s">
        <v>4068</v>
      </c>
      <c r="B564" s="2" t="s">
        <v>4069</v>
      </c>
    </row>
    <row r="565" spans="1:2" x14ac:dyDescent="0.2">
      <c r="A565" s="491" t="s">
        <v>4070</v>
      </c>
      <c r="B565" s="2" t="s">
        <v>4071</v>
      </c>
    </row>
    <row r="566" spans="1:2" x14ac:dyDescent="0.2">
      <c r="A566" s="491" t="s">
        <v>4072</v>
      </c>
      <c r="B566" s="2" t="s">
        <v>4073</v>
      </c>
    </row>
    <row r="567" spans="1:2" x14ac:dyDescent="0.2">
      <c r="A567" s="491" t="s">
        <v>4074</v>
      </c>
      <c r="B567" s="2" t="s">
        <v>4075</v>
      </c>
    </row>
    <row r="568" spans="1:2" x14ac:dyDescent="0.2">
      <c r="A568" s="491" t="s">
        <v>4076</v>
      </c>
      <c r="B568" s="2" t="s">
        <v>4077</v>
      </c>
    </row>
    <row r="569" spans="1:2" x14ac:dyDescent="0.2">
      <c r="A569" s="491" t="s">
        <v>4078</v>
      </c>
      <c r="B569" s="2" t="s">
        <v>4079</v>
      </c>
    </row>
    <row r="570" spans="1:2" x14ac:dyDescent="0.2">
      <c r="A570" s="491" t="s">
        <v>4080</v>
      </c>
      <c r="B570" s="2" t="s">
        <v>4081</v>
      </c>
    </row>
    <row r="571" spans="1:2" x14ac:dyDescent="0.2">
      <c r="A571" s="491" t="s">
        <v>4082</v>
      </c>
      <c r="B571" s="2" t="s">
        <v>4083</v>
      </c>
    </row>
    <row r="572" spans="1:2" x14ac:dyDescent="0.2">
      <c r="A572" s="491" t="s">
        <v>4084</v>
      </c>
      <c r="B572" s="2" t="s">
        <v>4085</v>
      </c>
    </row>
    <row r="573" spans="1:2" x14ac:dyDescent="0.2">
      <c r="A573" s="491" t="s">
        <v>4086</v>
      </c>
      <c r="B573" s="2" t="s">
        <v>4087</v>
      </c>
    </row>
    <row r="574" spans="1:2" x14ac:dyDescent="0.2">
      <c r="A574" s="491" t="s">
        <v>4088</v>
      </c>
      <c r="B574" s="2" t="s">
        <v>4089</v>
      </c>
    </row>
    <row r="575" spans="1:2" x14ac:dyDescent="0.2">
      <c r="A575" s="491" t="s">
        <v>4090</v>
      </c>
      <c r="B575" s="2" t="s">
        <v>4091</v>
      </c>
    </row>
    <row r="576" spans="1:2" x14ac:dyDescent="0.2">
      <c r="A576" s="491" t="s">
        <v>4092</v>
      </c>
      <c r="B576" s="2" t="s">
        <v>4093</v>
      </c>
    </row>
    <row r="577" spans="1:2" x14ac:dyDescent="0.2">
      <c r="A577" s="491" t="s">
        <v>4094</v>
      </c>
      <c r="B577" s="2" t="s">
        <v>4095</v>
      </c>
    </row>
    <row r="578" spans="1:2" x14ac:dyDescent="0.2">
      <c r="A578" s="491" t="s">
        <v>4096</v>
      </c>
      <c r="B578" s="2" t="s">
        <v>4097</v>
      </c>
    </row>
    <row r="579" spans="1:2" x14ac:dyDescent="0.2">
      <c r="A579" s="491" t="s">
        <v>4098</v>
      </c>
      <c r="B579" s="2" t="s">
        <v>4099</v>
      </c>
    </row>
    <row r="580" spans="1:2" x14ac:dyDescent="0.2">
      <c r="A580" s="491" t="s">
        <v>4100</v>
      </c>
      <c r="B580" s="2" t="s">
        <v>4101</v>
      </c>
    </row>
    <row r="581" spans="1:2" x14ac:dyDescent="0.2">
      <c r="A581" s="491" t="s">
        <v>4102</v>
      </c>
      <c r="B581" s="2" t="s">
        <v>4103</v>
      </c>
    </row>
    <row r="582" spans="1:2" x14ac:dyDescent="0.2">
      <c r="A582" s="491" t="s">
        <v>4104</v>
      </c>
      <c r="B582" s="2" t="s">
        <v>4105</v>
      </c>
    </row>
    <row r="583" spans="1:2" x14ac:dyDescent="0.2">
      <c r="A583" s="491" t="s">
        <v>4106</v>
      </c>
      <c r="B583" s="2" t="s">
        <v>4107</v>
      </c>
    </row>
    <row r="584" spans="1:2" x14ac:dyDescent="0.2">
      <c r="A584" s="491" t="s">
        <v>4108</v>
      </c>
      <c r="B584" s="2" t="s">
        <v>4109</v>
      </c>
    </row>
    <row r="585" spans="1:2" x14ac:dyDescent="0.2">
      <c r="A585" s="491" t="s">
        <v>4110</v>
      </c>
      <c r="B585" s="2" t="s">
        <v>4111</v>
      </c>
    </row>
    <row r="586" spans="1:2" x14ac:dyDescent="0.2">
      <c r="A586" s="491" t="s">
        <v>4112</v>
      </c>
      <c r="B586" s="2" t="s">
        <v>4113</v>
      </c>
    </row>
    <row r="587" spans="1:2" x14ac:dyDescent="0.2">
      <c r="A587" s="491" t="s">
        <v>4114</v>
      </c>
      <c r="B587" s="2" t="s">
        <v>4115</v>
      </c>
    </row>
    <row r="588" spans="1:2" x14ac:dyDescent="0.2">
      <c r="A588" s="491" t="s">
        <v>4116</v>
      </c>
      <c r="B588" s="2" t="s">
        <v>4117</v>
      </c>
    </row>
    <row r="589" spans="1:2" x14ac:dyDescent="0.2">
      <c r="A589" s="491" t="s">
        <v>4118</v>
      </c>
      <c r="B589" s="2" t="s">
        <v>4119</v>
      </c>
    </row>
    <row r="590" spans="1:2" x14ac:dyDescent="0.2">
      <c r="A590" s="491" t="s">
        <v>4120</v>
      </c>
      <c r="B590" s="2" t="s">
        <v>4121</v>
      </c>
    </row>
    <row r="591" spans="1:2" x14ac:dyDescent="0.2">
      <c r="A591" s="491" t="s">
        <v>4122</v>
      </c>
      <c r="B591" s="2" t="s">
        <v>4123</v>
      </c>
    </row>
    <row r="592" spans="1:2" x14ac:dyDescent="0.2">
      <c r="A592" s="491" t="s">
        <v>4124</v>
      </c>
      <c r="B592" s="2" t="s">
        <v>4125</v>
      </c>
    </row>
    <row r="593" spans="1:2" x14ac:dyDescent="0.2">
      <c r="A593" s="491" t="s">
        <v>4126</v>
      </c>
      <c r="B593" s="2" t="s">
        <v>4127</v>
      </c>
    </row>
    <row r="594" spans="1:2" x14ac:dyDescent="0.2">
      <c r="A594" s="491" t="s">
        <v>4128</v>
      </c>
      <c r="B594" s="2" t="s">
        <v>4129</v>
      </c>
    </row>
    <row r="595" spans="1:2" x14ac:dyDescent="0.2">
      <c r="A595" s="491" t="s">
        <v>4130</v>
      </c>
      <c r="B595" s="2" t="s">
        <v>4131</v>
      </c>
    </row>
    <row r="596" spans="1:2" x14ac:dyDescent="0.2">
      <c r="A596" s="491" t="s">
        <v>4132</v>
      </c>
      <c r="B596" s="2" t="s">
        <v>4133</v>
      </c>
    </row>
    <row r="597" spans="1:2" x14ac:dyDescent="0.2">
      <c r="A597" s="491" t="s">
        <v>4134</v>
      </c>
      <c r="B597" s="2" t="s">
        <v>4135</v>
      </c>
    </row>
    <row r="598" spans="1:2" x14ac:dyDescent="0.2">
      <c r="A598" s="491" t="s">
        <v>4136</v>
      </c>
      <c r="B598" s="2" t="s">
        <v>4137</v>
      </c>
    </row>
    <row r="599" spans="1:2" x14ac:dyDescent="0.2">
      <c r="A599" s="491" t="s">
        <v>4138</v>
      </c>
      <c r="B599" s="2" t="s">
        <v>4139</v>
      </c>
    </row>
    <row r="600" spans="1:2" x14ac:dyDescent="0.2">
      <c r="A600" s="491" t="s">
        <v>4140</v>
      </c>
      <c r="B600" s="2" t="s">
        <v>4141</v>
      </c>
    </row>
    <row r="601" spans="1:2" x14ac:dyDescent="0.2">
      <c r="A601" s="491" t="s">
        <v>4142</v>
      </c>
      <c r="B601" s="2" t="s">
        <v>4143</v>
      </c>
    </row>
    <row r="602" spans="1:2" x14ac:dyDescent="0.2">
      <c r="A602" s="491" t="s">
        <v>4144</v>
      </c>
      <c r="B602" s="2" t="s">
        <v>4145</v>
      </c>
    </row>
    <row r="603" spans="1:2" x14ac:dyDescent="0.2">
      <c r="A603" s="491" t="s">
        <v>4146</v>
      </c>
      <c r="B603" s="2" t="s">
        <v>4147</v>
      </c>
    </row>
    <row r="604" spans="1:2" x14ac:dyDescent="0.2">
      <c r="A604" s="491" t="s">
        <v>4148</v>
      </c>
      <c r="B604" s="2" t="s">
        <v>4149</v>
      </c>
    </row>
    <row r="605" spans="1:2" x14ac:dyDescent="0.2">
      <c r="A605" s="491" t="s">
        <v>4150</v>
      </c>
      <c r="B605" s="2" t="s">
        <v>4151</v>
      </c>
    </row>
    <row r="606" spans="1:2" x14ac:dyDescent="0.2">
      <c r="A606" s="491" t="s">
        <v>4152</v>
      </c>
      <c r="B606" s="2" t="s">
        <v>4153</v>
      </c>
    </row>
    <row r="607" spans="1:2" x14ac:dyDescent="0.2">
      <c r="A607" s="491" t="s">
        <v>4154</v>
      </c>
      <c r="B607" s="2" t="s">
        <v>4155</v>
      </c>
    </row>
    <row r="608" spans="1:2" x14ac:dyDescent="0.2">
      <c r="A608" s="491" t="s">
        <v>4156</v>
      </c>
      <c r="B608" s="2" t="s">
        <v>4157</v>
      </c>
    </row>
    <row r="609" spans="1:2" x14ac:dyDescent="0.2">
      <c r="A609" s="491" t="s">
        <v>4158</v>
      </c>
      <c r="B609" s="2" t="s">
        <v>4159</v>
      </c>
    </row>
    <row r="610" spans="1:2" x14ac:dyDescent="0.2">
      <c r="A610" s="491" t="s">
        <v>4160</v>
      </c>
      <c r="B610" s="2" t="s">
        <v>4161</v>
      </c>
    </row>
    <row r="611" spans="1:2" x14ac:dyDescent="0.2">
      <c r="A611" s="491" t="s">
        <v>4162</v>
      </c>
      <c r="B611" s="2" t="s">
        <v>4163</v>
      </c>
    </row>
    <row r="612" spans="1:2" x14ac:dyDescent="0.2">
      <c r="A612" s="491" t="s">
        <v>4164</v>
      </c>
      <c r="B612" s="2" t="s">
        <v>4165</v>
      </c>
    </row>
    <row r="613" spans="1:2" x14ac:dyDescent="0.2">
      <c r="A613" s="491" t="s">
        <v>4166</v>
      </c>
      <c r="B613" s="2" t="s">
        <v>4167</v>
      </c>
    </row>
    <row r="614" spans="1:2" x14ac:dyDescent="0.2">
      <c r="A614" s="491" t="s">
        <v>4168</v>
      </c>
      <c r="B614" s="2" t="s">
        <v>4169</v>
      </c>
    </row>
    <row r="615" spans="1:2" x14ac:dyDescent="0.2">
      <c r="A615" s="491" t="s">
        <v>4170</v>
      </c>
      <c r="B615" s="2" t="s">
        <v>4171</v>
      </c>
    </row>
    <row r="616" spans="1:2" x14ac:dyDescent="0.2">
      <c r="A616" s="491" t="s">
        <v>4172</v>
      </c>
      <c r="B616" s="2" t="s">
        <v>4173</v>
      </c>
    </row>
    <row r="617" spans="1:2" x14ac:dyDescent="0.2">
      <c r="A617" s="491" t="s">
        <v>4174</v>
      </c>
      <c r="B617" s="2" t="s">
        <v>4175</v>
      </c>
    </row>
    <row r="618" spans="1:2" x14ac:dyDescent="0.2">
      <c r="A618" s="491" t="s">
        <v>4176</v>
      </c>
      <c r="B618" s="2" t="s">
        <v>4177</v>
      </c>
    </row>
    <row r="619" spans="1:2" x14ac:dyDescent="0.2">
      <c r="A619" s="491" t="s">
        <v>4178</v>
      </c>
      <c r="B619" s="2" t="s">
        <v>4179</v>
      </c>
    </row>
    <row r="620" spans="1:2" x14ac:dyDescent="0.2">
      <c r="A620" s="491" t="s">
        <v>4180</v>
      </c>
      <c r="B620" s="2" t="s">
        <v>4181</v>
      </c>
    </row>
    <row r="621" spans="1:2" x14ac:dyDescent="0.2">
      <c r="A621" s="491" t="s">
        <v>4182</v>
      </c>
      <c r="B621" s="2" t="s">
        <v>4183</v>
      </c>
    </row>
    <row r="622" spans="1:2" x14ac:dyDescent="0.2">
      <c r="A622" s="491" t="s">
        <v>4184</v>
      </c>
      <c r="B622" s="2" t="s">
        <v>4185</v>
      </c>
    </row>
    <row r="623" spans="1:2" x14ac:dyDescent="0.2">
      <c r="A623" s="491" t="s">
        <v>4186</v>
      </c>
      <c r="B623" s="2" t="s">
        <v>4187</v>
      </c>
    </row>
    <row r="624" spans="1:2" x14ac:dyDescent="0.2">
      <c r="A624" s="491" t="s">
        <v>4188</v>
      </c>
      <c r="B624" s="2" t="s">
        <v>4189</v>
      </c>
    </row>
    <row r="625" spans="1:2" x14ac:dyDescent="0.2">
      <c r="A625" s="491" t="s">
        <v>4190</v>
      </c>
      <c r="B625" s="2" t="s">
        <v>4191</v>
      </c>
    </row>
    <row r="626" spans="1:2" x14ac:dyDescent="0.2">
      <c r="A626" s="491" t="s">
        <v>4192</v>
      </c>
      <c r="B626" s="2" t="s">
        <v>4193</v>
      </c>
    </row>
    <row r="627" spans="1:2" x14ac:dyDescent="0.2">
      <c r="A627" s="491" t="s">
        <v>4194</v>
      </c>
      <c r="B627" s="2" t="s">
        <v>4195</v>
      </c>
    </row>
    <row r="628" spans="1:2" x14ac:dyDescent="0.2">
      <c r="A628" s="491" t="s">
        <v>4196</v>
      </c>
      <c r="B628" s="2" t="s">
        <v>4197</v>
      </c>
    </row>
    <row r="629" spans="1:2" x14ac:dyDescent="0.2">
      <c r="A629" s="491" t="s">
        <v>4198</v>
      </c>
      <c r="B629" s="2" t="s">
        <v>4199</v>
      </c>
    </row>
    <row r="630" spans="1:2" x14ac:dyDescent="0.2">
      <c r="A630" s="491" t="s">
        <v>4200</v>
      </c>
      <c r="B630" s="2" t="s">
        <v>4201</v>
      </c>
    </row>
    <row r="631" spans="1:2" x14ac:dyDescent="0.2">
      <c r="A631" s="491" t="s">
        <v>4202</v>
      </c>
      <c r="B631" s="2" t="s">
        <v>4203</v>
      </c>
    </row>
    <row r="632" spans="1:2" x14ac:dyDescent="0.2">
      <c r="A632" s="491" t="s">
        <v>4204</v>
      </c>
      <c r="B632" s="2" t="s">
        <v>4205</v>
      </c>
    </row>
    <row r="633" spans="1:2" x14ac:dyDescent="0.2">
      <c r="A633" s="491" t="s">
        <v>4206</v>
      </c>
      <c r="B633" s="2" t="s">
        <v>4207</v>
      </c>
    </row>
    <row r="634" spans="1:2" x14ac:dyDescent="0.2">
      <c r="A634" s="491" t="s">
        <v>4208</v>
      </c>
      <c r="B634" s="2" t="s">
        <v>4209</v>
      </c>
    </row>
    <row r="635" spans="1:2" x14ac:dyDescent="0.2">
      <c r="A635" s="491" t="s">
        <v>4210</v>
      </c>
      <c r="B635" s="2" t="s">
        <v>4211</v>
      </c>
    </row>
    <row r="636" spans="1:2" x14ac:dyDescent="0.2">
      <c r="A636" s="491" t="s">
        <v>4212</v>
      </c>
      <c r="B636" s="2" t="s">
        <v>4213</v>
      </c>
    </row>
    <row r="637" spans="1:2" x14ac:dyDescent="0.2">
      <c r="A637" s="491" t="s">
        <v>4214</v>
      </c>
      <c r="B637" s="2" t="s">
        <v>4215</v>
      </c>
    </row>
    <row r="638" spans="1:2" x14ac:dyDescent="0.2">
      <c r="A638" s="491" t="s">
        <v>4216</v>
      </c>
      <c r="B638" s="2" t="s">
        <v>4217</v>
      </c>
    </row>
    <row r="639" spans="1:2" x14ac:dyDescent="0.2">
      <c r="A639" s="491" t="s">
        <v>4218</v>
      </c>
      <c r="B639" s="2" t="s">
        <v>4219</v>
      </c>
    </row>
    <row r="640" spans="1:2" x14ac:dyDescent="0.2">
      <c r="A640" s="491" t="s">
        <v>4220</v>
      </c>
      <c r="B640" s="2" t="s">
        <v>4221</v>
      </c>
    </row>
    <row r="641" spans="1:2" x14ac:dyDescent="0.2">
      <c r="A641" s="491" t="s">
        <v>4222</v>
      </c>
      <c r="B641" s="2" t="s">
        <v>4223</v>
      </c>
    </row>
    <row r="642" spans="1:2" x14ac:dyDescent="0.2">
      <c r="A642" s="491" t="s">
        <v>4224</v>
      </c>
      <c r="B642" s="2" t="s">
        <v>4225</v>
      </c>
    </row>
    <row r="643" spans="1:2" x14ac:dyDescent="0.2">
      <c r="A643" s="492"/>
      <c r="B643" s="493" t="s">
        <v>4226</v>
      </c>
    </row>
    <row r="644" spans="1:2" x14ac:dyDescent="0.2">
      <c r="A644" s="492"/>
      <c r="B644" s="493" t="s">
        <v>4227</v>
      </c>
    </row>
    <row r="645" spans="1:2" x14ac:dyDescent="0.2">
      <c r="A645" s="492"/>
      <c r="B645" s="493" t="s">
        <v>4228</v>
      </c>
    </row>
    <row r="646" spans="1:2" x14ac:dyDescent="0.2">
      <c r="A646" s="492"/>
      <c r="B646" s="493" t="s">
        <v>4229</v>
      </c>
    </row>
    <row r="647" spans="1:2" x14ac:dyDescent="0.2">
      <c r="A647" s="492"/>
      <c r="B647" s="493" t="s">
        <v>4230</v>
      </c>
    </row>
    <row r="648" spans="1:2" x14ac:dyDescent="0.2">
      <c r="A648" s="492"/>
      <c r="B648" s="493" t="s">
        <v>4231</v>
      </c>
    </row>
    <row r="649" spans="1:2" x14ac:dyDescent="0.2">
      <c r="A649" s="492"/>
      <c r="B649" s="493" t="s">
        <v>4232</v>
      </c>
    </row>
    <row r="650" spans="1:2" x14ac:dyDescent="0.2">
      <c r="B650" s="493" t="s">
        <v>4233</v>
      </c>
    </row>
    <row r="651" spans="1:2" x14ac:dyDescent="0.2">
      <c r="A651" s="492"/>
      <c r="B651" s="493" t="s">
        <v>4234</v>
      </c>
    </row>
    <row r="652" spans="1:2" x14ac:dyDescent="0.2">
      <c r="A652" s="492"/>
      <c r="B652" s="493" t="s">
        <v>4235</v>
      </c>
    </row>
    <row r="653" spans="1:2" x14ac:dyDescent="0.2">
      <c r="A653" s="494"/>
      <c r="B653" s="493" t="s">
        <v>4236</v>
      </c>
    </row>
    <row r="654" spans="1:2" x14ac:dyDescent="0.2">
      <c r="A654" s="492"/>
      <c r="B654" s="493" t="s">
        <v>4237</v>
      </c>
    </row>
    <row r="655" spans="1:2" x14ac:dyDescent="0.2">
      <c r="A655" s="494"/>
      <c r="B655" s="493" t="s">
        <v>4238</v>
      </c>
    </row>
    <row r="656" spans="1:2" x14ac:dyDescent="0.2">
      <c r="A656" s="492"/>
      <c r="B656" s="493" t="s">
        <v>4239</v>
      </c>
    </row>
    <row r="657" spans="1:2" x14ac:dyDescent="0.2">
      <c r="A657" s="492"/>
      <c r="B657" s="493" t="s">
        <v>4240</v>
      </c>
    </row>
    <row r="658" spans="1:2" x14ac:dyDescent="0.2">
      <c r="A658" s="492"/>
      <c r="B658" s="493" t="s">
        <v>4241</v>
      </c>
    </row>
    <row r="659" spans="1:2" x14ac:dyDescent="0.2">
      <c r="A659" s="492"/>
      <c r="B659" s="493" t="s">
        <v>4242</v>
      </c>
    </row>
    <row r="660" spans="1:2" x14ac:dyDescent="0.2">
      <c r="A660" s="492"/>
      <c r="B660" s="493" t="s">
        <v>4243</v>
      </c>
    </row>
    <row r="661" spans="1:2" x14ac:dyDescent="0.2">
      <c r="A661" s="492"/>
      <c r="B661" s="493" t="s">
        <v>4244</v>
      </c>
    </row>
  </sheetData>
  <sortState ref="A1:B642">
    <sortCondition ref="A1:A642"/>
  </sortState>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E36"/>
  <sheetViews>
    <sheetView workbookViewId="0"/>
  </sheetViews>
  <sheetFormatPr defaultColWidth="9.140625" defaultRowHeight="12.75" x14ac:dyDescent="0.2"/>
  <cols>
    <col min="1" max="1" width="2.7109375" style="3" bestFit="1" customWidth="1"/>
    <col min="2" max="2" width="2.7109375" style="3" customWidth="1"/>
    <col min="3" max="3" width="31.42578125" style="3" customWidth="1"/>
    <col min="4" max="16384" width="9.140625" style="3"/>
  </cols>
  <sheetData>
    <row r="3" spans="1:5" x14ac:dyDescent="0.2">
      <c r="A3" s="495">
        <v>1</v>
      </c>
      <c r="B3" s="495"/>
      <c r="C3" s="495" t="s">
        <v>1486</v>
      </c>
      <c r="D3" s="495" t="s">
        <v>4245</v>
      </c>
      <c r="E3" s="495" t="s">
        <v>4246</v>
      </c>
    </row>
    <row r="4" spans="1:5" ht="13.5" x14ac:dyDescent="0.25">
      <c r="A4" s="495">
        <v>2</v>
      </c>
      <c r="B4" s="495"/>
      <c r="C4" s="496" t="s">
        <v>4247</v>
      </c>
      <c r="D4" s="495" t="s">
        <v>4248</v>
      </c>
      <c r="E4" s="495" t="s">
        <v>4249</v>
      </c>
    </row>
    <row r="5" spans="1:5" ht="13.5" x14ac:dyDescent="0.25">
      <c r="A5" s="495">
        <v>3</v>
      </c>
      <c r="B5" s="495"/>
      <c r="C5" s="496" t="s">
        <v>4250</v>
      </c>
      <c r="D5" s="495" t="s">
        <v>4251</v>
      </c>
      <c r="E5" s="495" t="s">
        <v>4252</v>
      </c>
    </row>
    <row r="6" spans="1:5" ht="13.5" x14ac:dyDescent="0.25">
      <c r="A6" s="495">
        <v>4</v>
      </c>
      <c r="B6" s="495"/>
      <c r="C6" s="496" t="s">
        <v>3</v>
      </c>
      <c r="D6" s="495" t="s">
        <v>4253</v>
      </c>
      <c r="E6" s="495" t="s">
        <v>3</v>
      </c>
    </row>
    <row r="7" spans="1:5" ht="13.5" x14ac:dyDescent="0.25">
      <c r="A7" s="495">
        <v>5</v>
      </c>
      <c r="B7" s="495"/>
      <c r="C7" s="496" t="s">
        <v>4254</v>
      </c>
      <c r="D7" s="495" t="s">
        <v>4255</v>
      </c>
      <c r="E7" s="495" t="s">
        <v>4256</v>
      </c>
    </row>
    <row r="8" spans="1:5" ht="13.5" x14ac:dyDescent="0.25">
      <c r="A8" s="495">
        <v>6</v>
      </c>
      <c r="B8" s="495"/>
      <c r="C8" s="496" t="s">
        <v>2</v>
      </c>
      <c r="D8" s="495" t="s">
        <v>4257</v>
      </c>
      <c r="E8" s="495" t="s">
        <v>2200</v>
      </c>
    </row>
    <row r="9" spans="1:5" ht="13.5" x14ac:dyDescent="0.25">
      <c r="A9" s="495">
        <v>7</v>
      </c>
      <c r="B9" s="495"/>
      <c r="C9" s="496" t="s">
        <v>4258</v>
      </c>
      <c r="D9" s="495" t="s">
        <v>4259</v>
      </c>
      <c r="E9" s="495" t="s">
        <v>4260</v>
      </c>
    </row>
    <row r="10" spans="1:5" ht="13.5" x14ac:dyDescent="0.25">
      <c r="A10" s="495">
        <v>8</v>
      </c>
      <c r="B10" s="495"/>
      <c r="C10" s="496" t="s">
        <v>4261</v>
      </c>
      <c r="D10" s="495" t="s">
        <v>4262</v>
      </c>
      <c r="E10" s="495" t="s">
        <v>4263</v>
      </c>
    </row>
    <row r="11" spans="1:5" ht="13.5" x14ac:dyDescent="0.25">
      <c r="A11" s="495">
        <v>9</v>
      </c>
      <c r="B11" s="495"/>
      <c r="C11" s="496" t="s">
        <v>4264</v>
      </c>
      <c r="D11" s="495" t="s">
        <v>4265</v>
      </c>
      <c r="E11" s="495" t="s">
        <v>4266</v>
      </c>
    </row>
    <row r="12" spans="1:5" ht="13.5" x14ac:dyDescent="0.25">
      <c r="A12" s="495">
        <v>10</v>
      </c>
      <c r="B12" s="495"/>
      <c r="C12" s="496" t="s">
        <v>4267</v>
      </c>
      <c r="D12" s="495" t="s">
        <v>4268</v>
      </c>
      <c r="E12" s="495" t="s">
        <v>4269</v>
      </c>
    </row>
    <row r="13" spans="1:5" ht="13.5" x14ac:dyDescent="0.25">
      <c r="A13" s="495">
        <v>11</v>
      </c>
      <c r="B13" s="495"/>
      <c r="C13" s="496" t="s">
        <v>4270</v>
      </c>
      <c r="D13" s="495" t="s">
        <v>4271</v>
      </c>
      <c r="E13" s="495" t="s">
        <v>4272</v>
      </c>
    </row>
    <row r="14" spans="1:5" ht="13.5" x14ac:dyDescent="0.25">
      <c r="A14" s="495">
        <v>12</v>
      </c>
      <c r="B14" s="495"/>
      <c r="C14" s="496" t="s">
        <v>4273</v>
      </c>
      <c r="D14" s="495" t="s">
        <v>4274</v>
      </c>
      <c r="E14" s="495" t="s">
        <v>4275</v>
      </c>
    </row>
    <row r="15" spans="1:5" ht="13.5" x14ac:dyDescent="0.25">
      <c r="A15" s="495">
        <v>13</v>
      </c>
      <c r="B15" s="495"/>
      <c r="C15" s="496" t="s">
        <v>4276</v>
      </c>
      <c r="D15" s="495" t="s">
        <v>4277</v>
      </c>
      <c r="E15" s="495" t="s">
        <v>4278</v>
      </c>
    </row>
    <row r="16" spans="1:5" ht="13.5" x14ac:dyDescent="0.25">
      <c r="A16" s="495">
        <v>14</v>
      </c>
      <c r="B16" s="495"/>
      <c r="C16" s="496" t="s">
        <v>4279</v>
      </c>
      <c r="D16" s="495" t="s">
        <v>4280</v>
      </c>
      <c r="E16" s="495" t="s">
        <v>4281</v>
      </c>
    </row>
    <row r="17" spans="1:5" ht="13.5" x14ac:dyDescent="0.25">
      <c r="A17" s="495">
        <v>15</v>
      </c>
      <c r="B17" s="495"/>
      <c r="C17" s="496" t="s">
        <v>4282</v>
      </c>
      <c r="D17" s="495" t="s">
        <v>4283</v>
      </c>
      <c r="E17" s="495" t="s">
        <v>4284</v>
      </c>
    </row>
    <row r="18" spans="1:5" ht="13.5" x14ac:dyDescent="0.25">
      <c r="A18" s="495">
        <v>16</v>
      </c>
      <c r="B18" s="495"/>
      <c r="C18" s="496" t="s">
        <v>4285</v>
      </c>
      <c r="D18" s="495" t="s">
        <v>4286</v>
      </c>
      <c r="E18" s="495" t="s">
        <v>4287</v>
      </c>
    </row>
    <row r="19" spans="1:5" ht="13.5" x14ac:dyDescent="0.25">
      <c r="A19" s="495">
        <v>17</v>
      </c>
      <c r="B19" s="495"/>
      <c r="C19" s="496" t="s">
        <v>4288</v>
      </c>
      <c r="D19" s="495" t="s">
        <v>4289</v>
      </c>
      <c r="E19" s="495" t="s">
        <v>4290</v>
      </c>
    </row>
    <row r="20" spans="1:5" ht="13.5" x14ac:dyDescent="0.25">
      <c r="A20" s="495">
        <v>18</v>
      </c>
      <c r="B20" s="495"/>
      <c r="C20" s="496" t="s">
        <v>4291</v>
      </c>
      <c r="D20" s="495" t="s">
        <v>4292</v>
      </c>
      <c r="E20" s="495" t="s">
        <v>4293</v>
      </c>
    </row>
    <row r="21" spans="1:5" ht="13.5" x14ac:dyDescent="0.25">
      <c r="A21" s="495">
        <v>19</v>
      </c>
      <c r="B21" s="495"/>
      <c r="C21" s="496" t="s">
        <v>4294</v>
      </c>
      <c r="D21" s="495" t="s">
        <v>4295</v>
      </c>
      <c r="E21" s="495" t="s">
        <v>4296</v>
      </c>
    </row>
    <row r="22" spans="1:5" ht="13.5" x14ac:dyDescent="0.25">
      <c r="A22" s="495">
        <v>20</v>
      </c>
      <c r="B22" s="495"/>
      <c r="C22" s="496" t="s">
        <v>4297</v>
      </c>
      <c r="D22" s="495" t="s">
        <v>4298</v>
      </c>
      <c r="E22" s="495" t="s">
        <v>4299</v>
      </c>
    </row>
    <row r="23" spans="1:5" ht="13.5" x14ac:dyDescent="0.25">
      <c r="A23" s="495">
        <v>21</v>
      </c>
      <c r="B23" s="495"/>
      <c r="C23" s="496" t="s">
        <v>4300</v>
      </c>
      <c r="D23" s="495" t="s">
        <v>4301</v>
      </c>
      <c r="E23" s="495" t="s">
        <v>4302</v>
      </c>
    </row>
    <row r="24" spans="1:5" ht="14.25" x14ac:dyDescent="0.3">
      <c r="A24" s="495">
        <v>22</v>
      </c>
      <c r="B24" s="495"/>
      <c r="C24" s="497" t="s">
        <v>4303</v>
      </c>
      <c r="D24" s="495" t="s">
        <v>4304</v>
      </c>
      <c r="E24" s="495" t="s">
        <v>4305</v>
      </c>
    </row>
    <row r="25" spans="1:5" ht="14.25" x14ac:dyDescent="0.3">
      <c r="A25" s="495">
        <v>23</v>
      </c>
      <c r="B25" s="495"/>
      <c r="C25" s="498" t="s">
        <v>4306</v>
      </c>
      <c r="D25" s="495" t="s">
        <v>4307</v>
      </c>
      <c r="E25" s="495" t="s">
        <v>4308</v>
      </c>
    </row>
    <row r="26" spans="1:5" ht="14.25" x14ac:dyDescent="0.3">
      <c r="A26" s="495">
        <v>24</v>
      </c>
      <c r="B26" s="495"/>
      <c r="C26" s="497" t="s">
        <v>6</v>
      </c>
      <c r="D26" s="495" t="s">
        <v>4309</v>
      </c>
      <c r="E26" s="495" t="s">
        <v>4310</v>
      </c>
    </row>
    <row r="27" spans="1:5" ht="14.25" x14ac:dyDescent="0.3">
      <c r="A27" s="495">
        <v>25</v>
      </c>
      <c r="B27" s="495"/>
      <c r="C27" s="497" t="s">
        <v>7</v>
      </c>
      <c r="D27" s="495" t="s">
        <v>4311</v>
      </c>
      <c r="E27" s="495" t="s">
        <v>4312</v>
      </c>
    </row>
    <row r="28" spans="1:5" ht="14.25" x14ac:dyDescent="0.3">
      <c r="A28" s="495">
        <v>26</v>
      </c>
      <c r="B28" s="495"/>
      <c r="C28" s="498" t="s">
        <v>8</v>
      </c>
      <c r="D28" s="495" t="s">
        <v>4313</v>
      </c>
      <c r="E28" s="495" t="s">
        <v>4314</v>
      </c>
    </row>
    <row r="29" spans="1:5" ht="14.25" x14ac:dyDescent="0.3">
      <c r="A29" s="495">
        <v>27</v>
      </c>
      <c r="B29" s="495"/>
      <c r="C29" s="498" t="s">
        <v>9</v>
      </c>
      <c r="D29" s="495" t="s">
        <v>4315</v>
      </c>
      <c r="E29" s="495" t="s">
        <v>4316</v>
      </c>
    </row>
    <row r="30" spans="1:5" ht="13.5" x14ac:dyDescent="0.2">
      <c r="A30" s="495">
        <v>28</v>
      </c>
      <c r="B30" s="495"/>
      <c r="C30" s="499" t="s">
        <v>16</v>
      </c>
      <c r="D30" s="495" t="s">
        <v>4317</v>
      </c>
      <c r="E30" s="495" t="s">
        <v>4318</v>
      </c>
    </row>
    <row r="31" spans="1:5" ht="14.25" x14ac:dyDescent="0.3">
      <c r="A31" s="495">
        <v>29</v>
      </c>
      <c r="B31" s="495"/>
      <c r="C31" s="500" t="s">
        <v>10</v>
      </c>
      <c r="D31" s="501" t="s">
        <v>4319</v>
      </c>
      <c r="E31" s="501" t="s">
        <v>4320</v>
      </c>
    </row>
    <row r="32" spans="1:5" ht="14.25" x14ac:dyDescent="0.3">
      <c r="A32" s="495">
        <v>30</v>
      </c>
      <c r="B32" s="495"/>
      <c r="C32" s="500" t="s">
        <v>11</v>
      </c>
      <c r="D32" s="501" t="s">
        <v>4321</v>
      </c>
      <c r="E32" s="501" t="s">
        <v>4322</v>
      </c>
    </row>
    <row r="33" spans="1:5" ht="14.25" x14ac:dyDescent="0.3">
      <c r="A33" s="495">
        <v>31</v>
      </c>
      <c r="B33" s="495"/>
      <c r="C33" s="500" t="s">
        <v>12</v>
      </c>
      <c r="D33" s="501" t="s">
        <v>4323</v>
      </c>
      <c r="E33" s="501" t="s">
        <v>4324</v>
      </c>
    </row>
    <row r="34" spans="1:5" ht="14.25" x14ac:dyDescent="0.3">
      <c r="A34" s="495">
        <v>32</v>
      </c>
      <c r="B34" s="495"/>
      <c r="C34" s="502" t="s">
        <v>13</v>
      </c>
      <c r="D34" s="501" t="s">
        <v>4325</v>
      </c>
      <c r="E34" s="501" t="s">
        <v>4326</v>
      </c>
    </row>
    <row r="35" spans="1:5" ht="14.25" x14ac:dyDescent="0.3">
      <c r="A35" s="495">
        <v>33</v>
      </c>
      <c r="B35" s="495"/>
      <c r="C35" s="502" t="s">
        <v>14</v>
      </c>
      <c r="D35" s="501" t="s">
        <v>4327</v>
      </c>
      <c r="E35" s="501" t="s">
        <v>4328</v>
      </c>
    </row>
    <row r="36" spans="1:5" x14ac:dyDescent="0.2">
      <c r="A36" s="495">
        <v>34</v>
      </c>
      <c r="B36" s="495"/>
      <c r="C36" s="501" t="s">
        <v>4329</v>
      </c>
      <c r="D36" s="501" t="s">
        <v>4330</v>
      </c>
      <c r="E36" s="501" t="s">
        <v>4331</v>
      </c>
    </row>
  </sheetData>
  <sheetProtection sheet="1" objects="1" scenarios="1"/>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6"/>
  <sheetViews>
    <sheetView workbookViewId="0"/>
  </sheetViews>
  <sheetFormatPr defaultColWidth="9.140625" defaultRowHeight="12" x14ac:dyDescent="0.2"/>
  <cols>
    <col min="1" max="16384" width="9.140625" style="503"/>
  </cols>
  <sheetData>
    <row r="1" spans="1:1" ht="15" customHeight="1" x14ac:dyDescent="0.2">
      <c r="A1" s="503" t="s">
        <v>4332</v>
      </c>
    </row>
    <row r="2" spans="1:1" ht="15" customHeight="1" x14ac:dyDescent="0.2">
      <c r="A2" s="503" t="s">
        <v>4333</v>
      </c>
    </row>
    <row r="3" spans="1:1" ht="15" customHeight="1" x14ac:dyDescent="0.2">
      <c r="A3" s="503" t="s">
        <v>4334</v>
      </c>
    </row>
    <row r="4" spans="1:1" ht="15" customHeight="1" x14ac:dyDescent="0.2">
      <c r="A4" s="503" t="s">
        <v>4335</v>
      </c>
    </row>
    <row r="5" spans="1:1" ht="15" customHeight="1" x14ac:dyDescent="0.2">
      <c r="A5" s="503" t="s">
        <v>4336</v>
      </c>
    </row>
    <row r="6" spans="1:1" ht="15" customHeight="1" x14ac:dyDescent="0.2">
      <c r="A6" s="503" t="s">
        <v>4337</v>
      </c>
    </row>
    <row r="7" spans="1:1" ht="15" customHeight="1" x14ac:dyDescent="0.2">
      <c r="A7" s="503" t="s">
        <v>4338</v>
      </c>
    </row>
    <row r="8" spans="1:1" ht="15" customHeight="1" x14ac:dyDescent="0.2">
      <c r="A8" s="503" t="s">
        <v>4339</v>
      </c>
    </row>
    <row r="9" spans="1:1" ht="15" customHeight="1" x14ac:dyDescent="0.2">
      <c r="A9" s="503" t="s">
        <v>4340</v>
      </c>
    </row>
    <row r="10" spans="1:1" ht="15" customHeight="1" x14ac:dyDescent="0.2">
      <c r="A10" s="503" t="s">
        <v>4341</v>
      </c>
    </row>
    <row r="11" spans="1:1" ht="15" customHeight="1" x14ac:dyDescent="0.2">
      <c r="A11" s="503" t="s">
        <v>4342</v>
      </c>
    </row>
    <row r="12" spans="1:1" ht="15" customHeight="1" x14ac:dyDescent="0.2">
      <c r="A12" s="503" t="s">
        <v>4343</v>
      </c>
    </row>
    <row r="13" spans="1:1" ht="15" customHeight="1" x14ac:dyDescent="0.2">
      <c r="A13" s="503" t="s">
        <v>4344</v>
      </c>
    </row>
    <row r="14" spans="1:1" ht="15" customHeight="1" x14ac:dyDescent="0.2">
      <c r="A14" s="503" t="s">
        <v>4345</v>
      </c>
    </row>
    <row r="15" spans="1:1" ht="15" customHeight="1" x14ac:dyDescent="0.2">
      <c r="A15" s="503" t="s">
        <v>4346</v>
      </c>
    </row>
    <row r="16" spans="1:1" ht="15" customHeight="1" x14ac:dyDescent="0.2">
      <c r="A16" s="503" t="s">
        <v>4347</v>
      </c>
    </row>
    <row r="17" spans="1:1" ht="15" customHeight="1" x14ac:dyDescent="0.2">
      <c r="A17" s="503" t="s">
        <v>4348</v>
      </c>
    </row>
    <row r="18" spans="1:1" ht="15" customHeight="1" x14ac:dyDescent="0.2">
      <c r="A18" s="503" t="s">
        <v>4349</v>
      </c>
    </row>
    <row r="19" spans="1:1" ht="15" customHeight="1" x14ac:dyDescent="0.2">
      <c r="A19" s="503" t="s">
        <v>4350</v>
      </c>
    </row>
    <row r="20" spans="1:1" ht="15" customHeight="1" x14ac:dyDescent="0.2">
      <c r="A20" s="503" t="s">
        <v>4351</v>
      </c>
    </row>
    <row r="21" spans="1:1" ht="15" customHeight="1" x14ac:dyDescent="0.2">
      <c r="A21" s="503" t="s">
        <v>4352</v>
      </c>
    </row>
    <row r="22" spans="1:1" ht="15" customHeight="1" x14ac:dyDescent="0.2">
      <c r="A22" s="503" t="s">
        <v>4353</v>
      </c>
    </row>
    <row r="23" spans="1:1" ht="15" customHeight="1" x14ac:dyDescent="0.2">
      <c r="A23" s="503" t="s">
        <v>4354</v>
      </c>
    </row>
    <row r="24" spans="1:1" ht="15" customHeight="1" x14ac:dyDescent="0.2">
      <c r="A24" s="503" t="s">
        <v>4355</v>
      </c>
    </row>
    <row r="25" spans="1:1" ht="15" customHeight="1" x14ac:dyDescent="0.2">
      <c r="A25" s="503" t="s">
        <v>4356</v>
      </c>
    </row>
    <row r="26" spans="1:1" ht="15" customHeight="1" x14ac:dyDescent="0.2">
      <c r="A26" s="503" t="s">
        <v>4357</v>
      </c>
    </row>
    <row r="27" spans="1:1" ht="15" customHeight="1" x14ac:dyDescent="0.2">
      <c r="A27" s="503" t="s">
        <v>4358</v>
      </c>
    </row>
    <row r="28" spans="1:1" ht="15" customHeight="1" x14ac:dyDescent="0.2">
      <c r="A28" s="503" t="s">
        <v>4359</v>
      </c>
    </row>
    <row r="29" spans="1:1" ht="15" customHeight="1" x14ac:dyDescent="0.2">
      <c r="A29" s="503" t="s">
        <v>4360</v>
      </c>
    </row>
    <row r="30" spans="1:1" ht="15" customHeight="1" x14ac:dyDescent="0.2">
      <c r="A30" s="503" t="s">
        <v>4361</v>
      </c>
    </row>
    <row r="31" spans="1:1" ht="15" customHeight="1" x14ac:dyDescent="0.2">
      <c r="A31" s="503" t="s">
        <v>4362</v>
      </c>
    </row>
    <row r="32" spans="1:1" ht="15" customHeight="1" x14ac:dyDescent="0.2">
      <c r="A32" s="503" t="s">
        <v>4363</v>
      </c>
    </row>
    <row r="33" spans="1:1" ht="15" customHeight="1" x14ac:dyDescent="0.2">
      <c r="A33" s="503" t="s">
        <v>4364</v>
      </c>
    </row>
    <row r="34" spans="1:1" ht="15" customHeight="1" x14ac:dyDescent="0.2">
      <c r="A34" s="503" t="s">
        <v>4365</v>
      </c>
    </row>
    <row r="35" spans="1:1" ht="15" customHeight="1" x14ac:dyDescent="0.2">
      <c r="A35" s="503" t="s">
        <v>4366</v>
      </c>
    </row>
    <row r="36" spans="1:1" ht="15" customHeight="1" x14ac:dyDescent="0.2">
      <c r="A36" s="503" t="s">
        <v>4367</v>
      </c>
    </row>
  </sheetData>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60"/>
  <sheetViews>
    <sheetView workbookViewId="0"/>
  </sheetViews>
  <sheetFormatPr defaultColWidth="1.7109375" defaultRowHeight="12.75" x14ac:dyDescent="0.25"/>
  <cols>
    <col min="1" max="1" width="3.140625" style="505" bestFit="1" customWidth="1"/>
    <col min="2" max="2" width="5.28515625" style="505" bestFit="1" customWidth="1"/>
    <col min="3" max="3" width="110.7109375" style="505" bestFit="1" customWidth="1"/>
    <col min="4" max="4" width="97.7109375" style="505" bestFit="1" customWidth="1"/>
    <col min="5" max="5" width="131.28515625" style="505" bestFit="1" customWidth="1"/>
    <col min="6" max="16384" width="1.7109375" style="505"/>
  </cols>
  <sheetData>
    <row r="1" spans="1:5" x14ac:dyDescent="0.25">
      <c r="A1" s="504" t="s">
        <v>2033</v>
      </c>
      <c r="C1" s="505" t="s">
        <v>4368</v>
      </c>
      <c r="D1" s="505" t="s">
        <v>4369</v>
      </c>
      <c r="E1" s="505" t="s">
        <v>4370</v>
      </c>
    </row>
    <row r="2" spans="1:5" x14ac:dyDescent="0.25">
      <c r="A2" s="504" t="s">
        <v>2034</v>
      </c>
      <c r="B2" s="505" t="s">
        <v>2035</v>
      </c>
      <c r="C2" s="505" t="s">
        <v>4371</v>
      </c>
      <c r="D2" s="505" t="s">
        <v>4372</v>
      </c>
      <c r="E2" s="505" t="s">
        <v>4373</v>
      </c>
    </row>
    <row r="3" spans="1:5" x14ac:dyDescent="0.25">
      <c r="A3" s="504" t="s">
        <v>2036</v>
      </c>
      <c r="B3" s="505" t="s">
        <v>2037</v>
      </c>
      <c r="C3" s="505" t="s">
        <v>4374</v>
      </c>
      <c r="D3" s="505" t="s">
        <v>4375</v>
      </c>
      <c r="E3" s="505" t="s">
        <v>4376</v>
      </c>
    </row>
    <row r="4" spans="1:5" x14ac:dyDescent="0.25">
      <c r="A4" s="504" t="s">
        <v>1212</v>
      </c>
      <c r="B4" s="505" t="s">
        <v>2038</v>
      </c>
      <c r="C4" s="505" t="s">
        <v>4377</v>
      </c>
      <c r="D4" s="505" t="s">
        <v>4378</v>
      </c>
      <c r="E4" s="505" t="s">
        <v>4379</v>
      </c>
    </row>
    <row r="5" spans="1:5" x14ac:dyDescent="0.25">
      <c r="A5" s="504" t="s">
        <v>1213</v>
      </c>
      <c r="B5" s="505" t="s">
        <v>2039</v>
      </c>
      <c r="C5" s="505" t="s">
        <v>4380</v>
      </c>
      <c r="D5" s="505" t="s">
        <v>4381</v>
      </c>
      <c r="E5" s="505" t="s">
        <v>4381</v>
      </c>
    </row>
    <row r="6" spans="1:5" x14ac:dyDescent="0.25">
      <c r="A6" s="504" t="s">
        <v>1214</v>
      </c>
      <c r="B6" s="505" t="s">
        <v>2040</v>
      </c>
      <c r="C6" s="505" t="s">
        <v>4382</v>
      </c>
      <c r="D6" s="505" t="s">
        <v>4383</v>
      </c>
      <c r="E6" s="505" t="s">
        <v>4384</v>
      </c>
    </row>
    <row r="7" spans="1:5" x14ac:dyDescent="0.25">
      <c r="A7" s="504" t="s">
        <v>1215</v>
      </c>
      <c r="B7" s="505" t="s">
        <v>2041</v>
      </c>
      <c r="C7" s="505" t="s">
        <v>4385</v>
      </c>
      <c r="D7" s="505" t="s">
        <v>4385</v>
      </c>
      <c r="E7" s="505" t="s">
        <v>4385</v>
      </c>
    </row>
    <row r="8" spans="1:5" x14ac:dyDescent="0.25">
      <c r="A8" s="504" t="s">
        <v>1216</v>
      </c>
      <c r="B8" s="505" t="s">
        <v>2042</v>
      </c>
      <c r="C8" s="505" t="s">
        <v>4386</v>
      </c>
      <c r="D8" s="505" t="s">
        <v>4387</v>
      </c>
      <c r="E8" s="505" t="s">
        <v>4388</v>
      </c>
    </row>
    <row r="9" spans="1:5" x14ac:dyDescent="0.25">
      <c r="A9" s="504" t="s">
        <v>2043</v>
      </c>
      <c r="B9" s="505" t="s">
        <v>2044</v>
      </c>
      <c r="C9" s="505" t="s">
        <v>4389</v>
      </c>
      <c r="D9" s="505" t="s">
        <v>4390</v>
      </c>
      <c r="E9" s="505" t="s">
        <v>4391</v>
      </c>
    </row>
    <row r="10" spans="1:5" x14ac:dyDescent="0.25">
      <c r="A10" s="504">
        <v>10</v>
      </c>
      <c r="B10" s="505" t="s">
        <v>2045</v>
      </c>
      <c r="C10" s="505" t="s">
        <v>4392</v>
      </c>
      <c r="D10" s="505" t="s">
        <v>4393</v>
      </c>
      <c r="E10" s="505" t="s">
        <v>4394</v>
      </c>
    </row>
    <row r="11" spans="1:5" x14ac:dyDescent="0.25">
      <c r="A11" s="504">
        <v>11</v>
      </c>
      <c r="B11" s="505" t="s">
        <v>2046</v>
      </c>
      <c r="C11" s="505" t="s">
        <v>4395</v>
      </c>
      <c r="D11" s="505" t="s">
        <v>4396</v>
      </c>
      <c r="E11" s="505" t="s">
        <v>4397</v>
      </c>
    </row>
    <row r="12" spans="1:5" x14ac:dyDescent="0.25">
      <c r="A12" s="504">
        <v>12</v>
      </c>
      <c r="B12" s="505" t="s">
        <v>2048</v>
      </c>
      <c r="C12" s="505" t="s">
        <v>4398</v>
      </c>
      <c r="D12" s="505" t="s">
        <v>4399</v>
      </c>
      <c r="E12" s="505" t="s">
        <v>4400</v>
      </c>
    </row>
    <row r="13" spans="1:5" x14ac:dyDescent="0.25">
      <c r="A13" s="504">
        <v>13</v>
      </c>
      <c r="B13" s="505" t="s">
        <v>2039</v>
      </c>
      <c r="C13" s="505" t="s">
        <v>4401</v>
      </c>
      <c r="D13" s="505" t="s">
        <v>4402</v>
      </c>
      <c r="E13" s="505" t="s">
        <v>4403</v>
      </c>
    </row>
    <row r="14" spans="1:5" x14ac:dyDescent="0.25">
      <c r="A14" s="504">
        <v>14</v>
      </c>
      <c r="B14" s="505" t="s">
        <v>2040</v>
      </c>
      <c r="C14" s="505" t="s">
        <v>4404</v>
      </c>
      <c r="D14" s="505" t="s">
        <v>4405</v>
      </c>
      <c r="E14" s="505" t="s">
        <v>4406</v>
      </c>
    </row>
    <row r="15" spans="1:5" x14ac:dyDescent="0.25">
      <c r="A15" s="504">
        <v>15</v>
      </c>
      <c r="B15" s="505" t="s">
        <v>2041</v>
      </c>
      <c r="C15" s="505" t="s">
        <v>4407</v>
      </c>
      <c r="D15" s="505" t="s">
        <v>4408</v>
      </c>
      <c r="E15" s="505" t="s">
        <v>4409</v>
      </c>
    </row>
    <row r="16" spans="1:5" x14ac:dyDescent="0.25">
      <c r="A16" s="504">
        <v>16</v>
      </c>
      <c r="B16" s="505" t="s">
        <v>2042</v>
      </c>
      <c r="C16" s="505" t="s">
        <v>4410</v>
      </c>
      <c r="D16" s="505" t="s">
        <v>4411</v>
      </c>
      <c r="E16" s="505" t="s">
        <v>4412</v>
      </c>
    </row>
    <row r="17" spans="1:5" x14ac:dyDescent="0.25">
      <c r="A17" s="504">
        <v>17</v>
      </c>
      <c r="B17" s="505" t="s">
        <v>2044</v>
      </c>
      <c r="C17" s="505" t="s">
        <v>4413</v>
      </c>
      <c r="D17" s="505" t="s">
        <v>4414</v>
      </c>
      <c r="E17" s="505" t="s">
        <v>4415</v>
      </c>
    </row>
    <row r="18" spans="1:5" x14ac:dyDescent="0.25">
      <c r="A18" s="504">
        <v>18</v>
      </c>
      <c r="B18" s="505" t="s">
        <v>2045</v>
      </c>
      <c r="C18" s="505" t="s">
        <v>4416</v>
      </c>
      <c r="D18" s="505" t="s">
        <v>4417</v>
      </c>
      <c r="E18" s="505" t="s">
        <v>4418</v>
      </c>
    </row>
    <row r="19" spans="1:5" x14ac:dyDescent="0.25">
      <c r="A19" s="504">
        <v>19</v>
      </c>
      <c r="B19" s="505" t="s">
        <v>2050</v>
      </c>
      <c r="C19" s="505" t="s">
        <v>4419</v>
      </c>
      <c r="D19" s="505" t="s">
        <v>4420</v>
      </c>
      <c r="E19" s="505" t="s">
        <v>4421</v>
      </c>
    </row>
    <row r="20" spans="1:5" x14ac:dyDescent="0.25">
      <c r="A20" s="504">
        <v>20</v>
      </c>
      <c r="B20" s="505" t="s">
        <v>2051</v>
      </c>
      <c r="C20" s="505" t="s">
        <v>4422</v>
      </c>
      <c r="D20" s="505" t="s">
        <v>4423</v>
      </c>
      <c r="E20" s="505" t="s">
        <v>4424</v>
      </c>
    </row>
    <row r="21" spans="1:5" x14ac:dyDescent="0.25">
      <c r="A21" s="504">
        <v>21</v>
      </c>
      <c r="B21" s="505" t="s">
        <v>2053</v>
      </c>
      <c r="C21" s="505" t="s">
        <v>4425</v>
      </c>
      <c r="D21" s="505" t="s">
        <v>4426</v>
      </c>
      <c r="E21" s="505" t="s">
        <v>4427</v>
      </c>
    </row>
    <row r="22" spans="1:5" x14ac:dyDescent="0.25">
      <c r="A22" s="504">
        <v>22</v>
      </c>
      <c r="B22" s="505" t="s">
        <v>2055</v>
      </c>
      <c r="C22" s="505" t="s">
        <v>4428</v>
      </c>
      <c r="D22" s="505" t="s">
        <v>4429</v>
      </c>
      <c r="E22" s="505" t="s">
        <v>4430</v>
      </c>
    </row>
    <row r="23" spans="1:5" x14ac:dyDescent="0.25">
      <c r="A23" s="504">
        <v>23</v>
      </c>
      <c r="B23" s="505" t="s">
        <v>2039</v>
      </c>
      <c r="C23" s="505" t="s">
        <v>4431</v>
      </c>
      <c r="D23" s="505" t="s">
        <v>4432</v>
      </c>
      <c r="E23" s="505" t="s">
        <v>4433</v>
      </c>
    </row>
    <row r="24" spans="1:5" x14ac:dyDescent="0.25">
      <c r="A24" s="504">
        <v>24</v>
      </c>
      <c r="B24" s="505" t="s">
        <v>2040</v>
      </c>
      <c r="C24" s="505" t="s">
        <v>4434</v>
      </c>
      <c r="D24" s="505" t="s">
        <v>4435</v>
      </c>
      <c r="E24" s="505" t="s">
        <v>4436</v>
      </c>
    </row>
    <row r="25" spans="1:5" x14ac:dyDescent="0.25">
      <c r="A25" s="504">
        <v>25</v>
      </c>
      <c r="B25" s="505" t="s">
        <v>2041</v>
      </c>
      <c r="C25" s="505" t="s">
        <v>4437</v>
      </c>
      <c r="D25" s="505" t="s">
        <v>4438</v>
      </c>
      <c r="E25" s="505" t="s">
        <v>4439</v>
      </c>
    </row>
    <row r="26" spans="1:5" x14ac:dyDescent="0.25">
      <c r="A26" s="504">
        <v>26</v>
      </c>
      <c r="B26" s="505" t="s">
        <v>2042</v>
      </c>
      <c r="C26" s="505" t="s">
        <v>4440</v>
      </c>
      <c r="D26" s="505" t="s">
        <v>4441</v>
      </c>
      <c r="E26" s="505" t="s">
        <v>4442</v>
      </c>
    </row>
    <row r="27" spans="1:5" x14ac:dyDescent="0.25">
      <c r="A27" s="504">
        <v>27</v>
      </c>
      <c r="B27" s="505" t="s">
        <v>2044</v>
      </c>
      <c r="C27" s="505" t="s">
        <v>4443</v>
      </c>
      <c r="D27" s="505" t="s">
        <v>4444</v>
      </c>
      <c r="E27" s="505" t="s">
        <v>4445</v>
      </c>
    </row>
    <row r="28" spans="1:5" x14ac:dyDescent="0.25">
      <c r="A28" s="504">
        <v>28</v>
      </c>
      <c r="B28" s="505" t="s">
        <v>2045</v>
      </c>
      <c r="C28" s="505" t="s">
        <v>4446</v>
      </c>
      <c r="D28" s="505" t="s">
        <v>4447</v>
      </c>
      <c r="E28" s="505" t="s">
        <v>4448</v>
      </c>
    </row>
    <row r="29" spans="1:5" x14ac:dyDescent="0.25">
      <c r="A29" s="504">
        <v>29</v>
      </c>
      <c r="B29" s="505" t="s">
        <v>2050</v>
      </c>
      <c r="C29" s="505" t="s">
        <v>4449</v>
      </c>
      <c r="D29" s="505" t="s">
        <v>4450</v>
      </c>
      <c r="E29" s="505" t="s">
        <v>4451</v>
      </c>
    </row>
    <row r="30" spans="1:5" x14ac:dyDescent="0.25">
      <c r="A30" s="504" t="s">
        <v>1240</v>
      </c>
      <c r="B30" s="505" t="s">
        <v>2051</v>
      </c>
      <c r="C30" s="505" t="s">
        <v>4452</v>
      </c>
      <c r="D30" s="505" t="s">
        <v>4453</v>
      </c>
      <c r="E30" s="505" t="s">
        <v>4454</v>
      </c>
    </row>
    <row r="31" spans="1:5" x14ac:dyDescent="0.25">
      <c r="A31" s="504" t="s">
        <v>1228</v>
      </c>
      <c r="B31" s="505" t="s">
        <v>2056</v>
      </c>
      <c r="C31" s="505" t="s">
        <v>4455</v>
      </c>
      <c r="D31" s="505" t="s">
        <v>4456</v>
      </c>
      <c r="E31" s="505" t="s">
        <v>4457</v>
      </c>
    </row>
    <row r="32" spans="1:5" x14ac:dyDescent="0.25">
      <c r="A32" s="504" t="s">
        <v>1227</v>
      </c>
      <c r="B32" s="505" t="s">
        <v>2057</v>
      </c>
      <c r="C32" s="505" t="s">
        <v>4458</v>
      </c>
      <c r="D32" s="505" t="s">
        <v>4459</v>
      </c>
      <c r="E32" s="505" t="s">
        <v>4460</v>
      </c>
    </row>
    <row r="33" spans="1:5" x14ac:dyDescent="0.25">
      <c r="A33" s="504" t="s">
        <v>2058</v>
      </c>
      <c r="B33" s="505" t="s">
        <v>2059</v>
      </c>
      <c r="C33" s="505" t="s">
        <v>4461</v>
      </c>
      <c r="D33" s="505" t="s">
        <v>4462</v>
      </c>
      <c r="E33" s="505" t="s">
        <v>4463</v>
      </c>
    </row>
    <row r="34" spans="1:5" x14ac:dyDescent="0.25">
      <c r="A34" s="504" t="s">
        <v>2060</v>
      </c>
      <c r="B34" s="505" t="s">
        <v>2061</v>
      </c>
      <c r="C34" s="505" t="s">
        <v>4464</v>
      </c>
      <c r="D34" s="505" t="s">
        <v>4465</v>
      </c>
      <c r="E34" s="505" t="s">
        <v>4466</v>
      </c>
    </row>
    <row r="35" spans="1:5" x14ac:dyDescent="0.25">
      <c r="A35" s="504" t="s">
        <v>2062</v>
      </c>
      <c r="B35" s="505" t="s">
        <v>2063</v>
      </c>
      <c r="C35" s="505" t="s">
        <v>4467</v>
      </c>
      <c r="D35" s="505" t="s">
        <v>4468</v>
      </c>
      <c r="E35" s="505" t="s">
        <v>4469</v>
      </c>
    </row>
    <row r="36" spans="1:5" x14ac:dyDescent="0.25">
      <c r="A36" s="504" t="s">
        <v>2064</v>
      </c>
      <c r="B36" s="505" t="s">
        <v>2039</v>
      </c>
      <c r="C36" s="505" t="s">
        <v>4470</v>
      </c>
      <c r="D36" s="505" t="s">
        <v>4471</v>
      </c>
      <c r="E36" s="505" t="s">
        <v>4472</v>
      </c>
    </row>
    <row r="37" spans="1:5" x14ac:dyDescent="0.25">
      <c r="A37" s="504" t="s">
        <v>2065</v>
      </c>
      <c r="B37" s="505" t="s">
        <v>2040</v>
      </c>
      <c r="C37" s="505" t="s">
        <v>4473</v>
      </c>
      <c r="D37" s="505" t="s">
        <v>4474</v>
      </c>
      <c r="E37" s="505" t="s">
        <v>4475</v>
      </c>
    </row>
    <row r="38" spans="1:5" x14ac:dyDescent="0.25">
      <c r="A38" s="504" t="s">
        <v>2066</v>
      </c>
      <c r="B38" s="505" t="s">
        <v>2041</v>
      </c>
      <c r="C38" s="505" t="s">
        <v>4476</v>
      </c>
      <c r="D38" s="505" t="s">
        <v>4477</v>
      </c>
      <c r="E38" s="505" t="s">
        <v>4478</v>
      </c>
    </row>
    <row r="39" spans="1:5" x14ac:dyDescent="0.25">
      <c r="A39" s="504" t="s">
        <v>2067</v>
      </c>
      <c r="B39" s="505" t="s">
        <v>2042</v>
      </c>
      <c r="C39" s="505" t="s">
        <v>4479</v>
      </c>
      <c r="D39" s="505" t="s">
        <v>4480</v>
      </c>
      <c r="E39" s="505" t="s">
        <v>4481</v>
      </c>
    </row>
    <row r="40" spans="1:5" x14ac:dyDescent="0.25">
      <c r="A40" s="504" t="s">
        <v>1229</v>
      </c>
      <c r="B40" s="505" t="s">
        <v>2044</v>
      </c>
      <c r="C40" s="505" t="s">
        <v>4482</v>
      </c>
      <c r="D40" s="505" t="s">
        <v>4483</v>
      </c>
      <c r="E40" s="505" t="s">
        <v>4484</v>
      </c>
    </row>
    <row r="41" spans="1:5" x14ac:dyDescent="0.25">
      <c r="A41" s="504" t="s">
        <v>2068</v>
      </c>
      <c r="B41" s="505" t="s">
        <v>2069</v>
      </c>
      <c r="C41" s="505" t="s">
        <v>4485</v>
      </c>
      <c r="D41" s="505" t="s">
        <v>4486</v>
      </c>
      <c r="E41" s="505" t="s">
        <v>4487</v>
      </c>
    </row>
    <row r="42" spans="1:5" x14ac:dyDescent="0.25">
      <c r="A42" s="504" t="s">
        <v>2070</v>
      </c>
      <c r="B42" s="505" t="s">
        <v>2071</v>
      </c>
      <c r="C42" s="505" t="s">
        <v>4488</v>
      </c>
      <c r="D42" s="505" t="s">
        <v>4489</v>
      </c>
      <c r="E42" s="505" t="s">
        <v>4490</v>
      </c>
    </row>
    <row r="43" spans="1:5" x14ac:dyDescent="0.25">
      <c r="A43" s="504" t="s">
        <v>1230</v>
      </c>
      <c r="B43" s="505" t="s">
        <v>2072</v>
      </c>
      <c r="C43" s="505" t="s">
        <v>4491</v>
      </c>
      <c r="D43" s="505" t="s">
        <v>4492</v>
      </c>
      <c r="E43" s="505" t="s">
        <v>4493</v>
      </c>
    </row>
    <row r="44" spans="1:5" x14ac:dyDescent="0.25">
      <c r="A44" s="504" t="s">
        <v>1231</v>
      </c>
      <c r="B44" s="505" t="s">
        <v>2073</v>
      </c>
      <c r="C44" s="505" t="s">
        <v>4494</v>
      </c>
      <c r="D44" s="505" t="s">
        <v>4495</v>
      </c>
      <c r="E44" s="505" t="s">
        <v>4496</v>
      </c>
    </row>
    <row r="45" spans="1:5" x14ac:dyDescent="0.25">
      <c r="A45" s="504" t="s">
        <v>1232</v>
      </c>
      <c r="B45" s="505" t="s">
        <v>2074</v>
      </c>
      <c r="C45" s="505" t="s">
        <v>4497</v>
      </c>
      <c r="D45" s="505" t="s">
        <v>4498</v>
      </c>
      <c r="E45" s="505" t="s">
        <v>4499</v>
      </c>
    </row>
    <row r="46" spans="1:5" x14ac:dyDescent="0.25">
      <c r="A46" s="504" t="s">
        <v>1241</v>
      </c>
      <c r="B46" s="505" t="s">
        <v>2039</v>
      </c>
      <c r="C46" s="505" t="s">
        <v>4500</v>
      </c>
      <c r="D46" s="505" t="s">
        <v>4501</v>
      </c>
      <c r="E46" s="505" t="s">
        <v>4502</v>
      </c>
    </row>
    <row r="47" spans="1:5" x14ac:dyDescent="0.25">
      <c r="A47" s="504" t="s">
        <v>1200</v>
      </c>
      <c r="B47" s="505" t="s">
        <v>2040</v>
      </c>
      <c r="C47" s="505" t="s">
        <v>4503</v>
      </c>
      <c r="D47" s="505" t="s">
        <v>4504</v>
      </c>
      <c r="E47" s="505" t="s">
        <v>4505</v>
      </c>
    </row>
    <row r="48" spans="1:5" x14ac:dyDescent="0.25">
      <c r="A48" s="504" t="s">
        <v>1201</v>
      </c>
      <c r="B48" s="505" t="s">
        <v>2041</v>
      </c>
      <c r="C48" s="505" t="s">
        <v>4506</v>
      </c>
      <c r="D48" s="505" t="s">
        <v>4507</v>
      </c>
      <c r="E48" s="505" t="s">
        <v>4508</v>
      </c>
    </row>
    <row r="49" spans="1:5" x14ac:dyDescent="0.25">
      <c r="A49" s="504" t="s">
        <v>1208</v>
      </c>
      <c r="B49" s="505" t="s">
        <v>2042</v>
      </c>
      <c r="C49" s="505" t="s">
        <v>4509</v>
      </c>
      <c r="D49" s="505" t="s">
        <v>4510</v>
      </c>
      <c r="E49" s="505" t="s">
        <v>4511</v>
      </c>
    </row>
    <row r="50" spans="1:5" x14ac:dyDescent="0.25">
      <c r="A50" s="504" t="s">
        <v>1223</v>
      </c>
      <c r="B50" s="505" t="s">
        <v>2044</v>
      </c>
      <c r="C50" s="505" t="s">
        <v>4512</v>
      </c>
      <c r="D50" s="505" t="s">
        <v>4513</v>
      </c>
      <c r="E50" s="505" t="s">
        <v>4514</v>
      </c>
    </row>
    <row r="51" spans="1:5" x14ac:dyDescent="0.25">
      <c r="A51" s="504" t="s">
        <v>1196</v>
      </c>
      <c r="B51" s="505" t="s">
        <v>2045</v>
      </c>
      <c r="C51" s="505" t="s">
        <v>4515</v>
      </c>
      <c r="D51" s="505" t="s">
        <v>4516</v>
      </c>
      <c r="E51" s="505" t="s">
        <v>4517</v>
      </c>
    </row>
    <row r="52" spans="1:5" x14ac:dyDescent="0.25">
      <c r="A52" s="504" t="s">
        <v>1246</v>
      </c>
      <c r="B52" s="505" t="s">
        <v>2050</v>
      </c>
      <c r="C52" s="505" t="s">
        <v>4518</v>
      </c>
      <c r="D52" s="505" t="s">
        <v>4519</v>
      </c>
      <c r="E52" s="505" t="s">
        <v>4520</v>
      </c>
    </row>
    <row r="53" spans="1:5" x14ac:dyDescent="0.25">
      <c r="A53" s="504" t="s">
        <v>2075</v>
      </c>
      <c r="B53" s="505" t="s">
        <v>2076</v>
      </c>
      <c r="C53" s="505" t="s">
        <v>4521</v>
      </c>
      <c r="D53" s="505" t="s">
        <v>4522</v>
      </c>
      <c r="E53" s="505" t="s">
        <v>4523</v>
      </c>
    </row>
    <row r="54" spans="1:5" x14ac:dyDescent="0.25">
      <c r="A54" s="504" t="s">
        <v>2077</v>
      </c>
      <c r="B54" s="505" t="s">
        <v>2078</v>
      </c>
      <c r="C54" s="505" t="s">
        <v>4524</v>
      </c>
      <c r="D54" s="505" t="s">
        <v>4525</v>
      </c>
      <c r="E54" s="505" t="s">
        <v>4526</v>
      </c>
    </row>
    <row r="55" spans="1:5" x14ac:dyDescent="0.25">
      <c r="A55" s="504" t="s">
        <v>1233</v>
      </c>
      <c r="B55" s="505" t="s">
        <v>2072</v>
      </c>
      <c r="C55" s="505" t="s">
        <v>4491</v>
      </c>
      <c r="D55" s="505" t="s">
        <v>4492</v>
      </c>
      <c r="E55" s="505" t="s">
        <v>4527</v>
      </c>
    </row>
    <row r="56" spans="1:5" x14ac:dyDescent="0.25">
      <c r="A56" s="504" t="s">
        <v>1234</v>
      </c>
      <c r="B56" s="505" t="s">
        <v>2073</v>
      </c>
      <c r="C56" s="505" t="s">
        <v>4494</v>
      </c>
      <c r="D56" s="505" t="s">
        <v>4528</v>
      </c>
      <c r="E56" s="505" t="s">
        <v>4496</v>
      </c>
    </row>
    <row r="57" spans="1:5" x14ac:dyDescent="0.25">
      <c r="A57" s="504" t="s">
        <v>1235</v>
      </c>
      <c r="B57" s="505" t="s">
        <v>2074</v>
      </c>
      <c r="C57" s="505" t="s">
        <v>4497</v>
      </c>
      <c r="D57" s="505" t="s">
        <v>4529</v>
      </c>
      <c r="E57" s="505" t="s">
        <v>4499</v>
      </c>
    </row>
    <row r="58" spans="1:5" x14ac:dyDescent="0.25">
      <c r="A58" s="504" t="s">
        <v>1242</v>
      </c>
      <c r="B58" s="505" t="s">
        <v>2039</v>
      </c>
      <c r="C58" s="505" t="s">
        <v>4500</v>
      </c>
      <c r="D58" s="505" t="s">
        <v>4501</v>
      </c>
      <c r="E58" s="505" t="s">
        <v>4502</v>
      </c>
    </row>
    <row r="59" spans="1:5" x14ac:dyDescent="0.25">
      <c r="A59" s="504" t="s">
        <v>1203</v>
      </c>
      <c r="B59" s="505" t="s">
        <v>2040</v>
      </c>
      <c r="C59" s="505" t="s">
        <v>4530</v>
      </c>
      <c r="D59" s="505" t="s">
        <v>4531</v>
      </c>
      <c r="E59" s="505" t="s">
        <v>4505</v>
      </c>
    </row>
    <row r="60" spans="1:5" x14ac:dyDescent="0.25">
      <c r="A60" s="504" t="s">
        <v>1204</v>
      </c>
      <c r="B60" s="505" t="s">
        <v>2041</v>
      </c>
      <c r="C60" s="505" t="s">
        <v>4532</v>
      </c>
      <c r="D60" s="505" t="s">
        <v>4507</v>
      </c>
      <c r="E60" s="505" t="s">
        <v>4533</v>
      </c>
    </row>
    <row r="61" spans="1:5" x14ac:dyDescent="0.25">
      <c r="A61" s="504" t="s">
        <v>1209</v>
      </c>
      <c r="B61" s="505" t="s">
        <v>2042</v>
      </c>
      <c r="C61" s="505" t="s">
        <v>4534</v>
      </c>
      <c r="D61" s="505" t="s">
        <v>4535</v>
      </c>
      <c r="E61" s="505" t="s">
        <v>4536</v>
      </c>
    </row>
    <row r="62" spans="1:5" x14ac:dyDescent="0.25">
      <c r="A62" s="504" t="s">
        <v>1236</v>
      </c>
      <c r="B62" s="505" t="s">
        <v>2044</v>
      </c>
      <c r="C62" s="505" t="s">
        <v>4537</v>
      </c>
      <c r="D62" s="505" t="s">
        <v>4538</v>
      </c>
      <c r="E62" s="505" t="s">
        <v>4539</v>
      </c>
    </row>
    <row r="63" spans="1:5" x14ac:dyDescent="0.25">
      <c r="A63" s="504" t="s">
        <v>1238</v>
      </c>
      <c r="B63" s="505" t="s">
        <v>2045</v>
      </c>
      <c r="C63" s="505" t="s">
        <v>4540</v>
      </c>
      <c r="D63" s="505" t="s">
        <v>4541</v>
      </c>
      <c r="E63" s="505" t="s">
        <v>4542</v>
      </c>
    </row>
    <row r="64" spans="1:5" x14ac:dyDescent="0.25">
      <c r="A64" s="504" t="s">
        <v>1224</v>
      </c>
      <c r="B64" s="505" t="s">
        <v>2050</v>
      </c>
      <c r="C64" s="505" t="s">
        <v>4512</v>
      </c>
      <c r="D64" s="505" t="s">
        <v>4513</v>
      </c>
      <c r="E64" s="505" t="s">
        <v>4514</v>
      </c>
    </row>
    <row r="65" spans="1:5" x14ac:dyDescent="0.25">
      <c r="A65" s="504" t="s">
        <v>1198</v>
      </c>
      <c r="B65" s="505" t="s">
        <v>2051</v>
      </c>
      <c r="C65" s="505" t="s">
        <v>4543</v>
      </c>
      <c r="D65" s="505" t="s">
        <v>4544</v>
      </c>
      <c r="E65" s="505" t="s">
        <v>4545</v>
      </c>
    </row>
    <row r="66" spans="1:5" x14ac:dyDescent="0.25">
      <c r="A66" s="504" t="s">
        <v>2079</v>
      </c>
      <c r="B66" s="505" t="s">
        <v>2080</v>
      </c>
      <c r="C66" s="505" t="s">
        <v>4546</v>
      </c>
      <c r="D66" s="505" t="s">
        <v>4547</v>
      </c>
      <c r="E66" s="505" t="s">
        <v>4548</v>
      </c>
    </row>
    <row r="67" spans="1:5" x14ac:dyDescent="0.25">
      <c r="A67" s="504" t="s">
        <v>2081</v>
      </c>
      <c r="B67" s="505" t="s">
        <v>2082</v>
      </c>
      <c r="C67" s="505" t="s">
        <v>4549</v>
      </c>
      <c r="D67" s="505" t="s">
        <v>4550</v>
      </c>
      <c r="E67" s="505" t="s">
        <v>4551</v>
      </c>
    </row>
    <row r="68" spans="1:5" x14ac:dyDescent="0.25">
      <c r="A68" s="504" t="s">
        <v>2083</v>
      </c>
      <c r="B68" s="505" t="s">
        <v>2039</v>
      </c>
      <c r="C68" s="505" t="s">
        <v>4552</v>
      </c>
      <c r="D68" s="505" t="s">
        <v>4553</v>
      </c>
      <c r="E68" s="505" t="s">
        <v>4554</v>
      </c>
    </row>
    <row r="69" spans="1:5" x14ac:dyDescent="0.25">
      <c r="A69" s="504" t="s">
        <v>2084</v>
      </c>
      <c r="B69" s="505" t="s">
        <v>2040</v>
      </c>
      <c r="C69" s="505" t="s">
        <v>4555</v>
      </c>
      <c r="D69" s="505" t="s">
        <v>4556</v>
      </c>
      <c r="E69" s="505" t="s">
        <v>4557</v>
      </c>
    </row>
    <row r="70" spans="1:5" x14ac:dyDescent="0.25">
      <c r="A70" s="504" t="s">
        <v>1237</v>
      </c>
      <c r="B70" s="505" t="s">
        <v>2041</v>
      </c>
      <c r="C70" s="505" t="s">
        <v>4558</v>
      </c>
      <c r="D70" s="505" t="s">
        <v>4559</v>
      </c>
      <c r="E70" s="505" t="s">
        <v>4560</v>
      </c>
    </row>
    <row r="71" spans="1:5" x14ac:dyDescent="0.25">
      <c r="A71" s="504" t="s">
        <v>2085</v>
      </c>
      <c r="B71" s="505" t="s">
        <v>2086</v>
      </c>
      <c r="C71" s="505" t="s">
        <v>4561</v>
      </c>
      <c r="D71" s="505" t="s">
        <v>4562</v>
      </c>
      <c r="E71" s="505" t="s">
        <v>4563</v>
      </c>
    </row>
    <row r="72" spans="1:5" x14ac:dyDescent="0.25">
      <c r="A72" s="504" t="s">
        <v>2087</v>
      </c>
      <c r="B72" s="505" t="s">
        <v>2088</v>
      </c>
      <c r="C72" s="505" t="s">
        <v>4564</v>
      </c>
      <c r="D72" s="505" t="s">
        <v>4565</v>
      </c>
      <c r="E72" s="505" t="s">
        <v>4566</v>
      </c>
    </row>
    <row r="73" spans="1:5" x14ac:dyDescent="0.25">
      <c r="A73" s="504" t="s">
        <v>2089</v>
      </c>
      <c r="B73" s="505" t="s">
        <v>2039</v>
      </c>
      <c r="C73" s="505" t="s">
        <v>4567</v>
      </c>
      <c r="D73" s="505" t="s">
        <v>4568</v>
      </c>
      <c r="E73" s="505" t="s">
        <v>4569</v>
      </c>
    </row>
    <row r="74" spans="1:5" x14ac:dyDescent="0.25">
      <c r="A74" s="504" t="s">
        <v>2090</v>
      </c>
      <c r="B74" s="505" t="s">
        <v>2091</v>
      </c>
      <c r="C74" s="505" t="s">
        <v>4570</v>
      </c>
      <c r="D74" s="505" t="s">
        <v>4571</v>
      </c>
      <c r="E74" s="505" t="s">
        <v>4572</v>
      </c>
    </row>
    <row r="75" spans="1:5" x14ac:dyDescent="0.25">
      <c r="A75" s="504" t="s">
        <v>2092</v>
      </c>
      <c r="B75" s="505" t="s">
        <v>2093</v>
      </c>
      <c r="C75" s="505" t="s">
        <v>4573</v>
      </c>
      <c r="D75" s="505" t="s">
        <v>4574</v>
      </c>
      <c r="E75" s="505" t="s">
        <v>4575</v>
      </c>
    </row>
    <row r="76" spans="1:5" x14ac:dyDescent="0.25">
      <c r="A76" s="504" t="s">
        <v>2094</v>
      </c>
      <c r="B76" s="505" t="s">
        <v>2039</v>
      </c>
      <c r="C76" s="505" t="s">
        <v>4576</v>
      </c>
      <c r="D76" s="505" t="s">
        <v>4577</v>
      </c>
      <c r="E76" s="505" t="s">
        <v>4578</v>
      </c>
    </row>
    <row r="77" spans="1:5" x14ac:dyDescent="0.25">
      <c r="A77" s="504" t="s">
        <v>2095</v>
      </c>
      <c r="B77" s="505" t="s">
        <v>2040</v>
      </c>
      <c r="C77" s="505" t="s">
        <v>4579</v>
      </c>
      <c r="D77" s="505" t="s">
        <v>4580</v>
      </c>
      <c r="E77" s="505" t="s">
        <v>4581</v>
      </c>
    </row>
    <row r="78" spans="1:5" x14ac:dyDescent="0.25">
      <c r="A78" s="504" t="s">
        <v>2096</v>
      </c>
      <c r="B78" s="505" t="s">
        <v>2041</v>
      </c>
      <c r="C78" s="505" t="s">
        <v>4582</v>
      </c>
      <c r="D78" s="505" t="s">
        <v>4583</v>
      </c>
      <c r="E78" s="505" t="s">
        <v>4584</v>
      </c>
    </row>
    <row r="79" spans="1:5" x14ac:dyDescent="0.25">
      <c r="A79" s="505">
        <v>79</v>
      </c>
      <c r="C79" s="505" t="s">
        <v>4585</v>
      </c>
      <c r="D79" s="505" t="s">
        <v>4586</v>
      </c>
      <c r="E79" s="505" t="s">
        <v>4587</v>
      </c>
    </row>
    <row r="80" spans="1:5" x14ac:dyDescent="0.25">
      <c r="A80" s="505">
        <v>80</v>
      </c>
      <c r="B80" s="505" t="s">
        <v>2035</v>
      </c>
      <c r="C80" s="505" t="s">
        <v>4588</v>
      </c>
      <c r="D80" s="505" t="s">
        <v>4589</v>
      </c>
      <c r="E80" s="505" t="s">
        <v>4590</v>
      </c>
    </row>
    <row r="81" spans="1:5" x14ac:dyDescent="0.25">
      <c r="A81" s="505">
        <v>81</v>
      </c>
      <c r="B81" s="505" t="s">
        <v>2037</v>
      </c>
      <c r="C81" s="505" t="s">
        <v>4591</v>
      </c>
      <c r="D81" s="505" t="s">
        <v>4592</v>
      </c>
      <c r="E81" s="505" t="s">
        <v>4593</v>
      </c>
    </row>
    <row r="82" spans="1:5" x14ac:dyDescent="0.25">
      <c r="A82" s="505">
        <v>82</v>
      </c>
      <c r="B82" s="505" t="s">
        <v>2038</v>
      </c>
      <c r="C82" s="505" t="s">
        <v>4594</v>
      </c>
      <c r="D82" s="505" t="s">
        <v>4595</v>
      </c>
      <c r="E82" s="505" t="s">
        <v>4596</v>
      </c>
    </row>
    <row r="83" spans="1:5" x14ac:dyDescent="0.25">
      <c r="A83" s="505">
        <v>83</v>
      </c>
      <c r="B83" s="505" t="s">
        <v>2039</v>
      </c>
      <c r="C83" s="505" t="s">
        <v>4597</v>
      </c>
      <c r="D83" s="505" t="s">
        <v>4598</v>
      </c>
      <c r="E83" s="505" t="s">
        <v>4599</v>
      </c>
    </row>
    <row r="84" spans="1:5" x14ac:dyDescent="0.25">
      <c r="A84" s="505">
        <v>84</v>
      </c>
      <c r="B84" s="505" t="s">
        <v>2040</v>
      </c>
      <c r="C84" s="505" t="s">
        <v>4600</v>
      </c>
      <c r="D84" s="505" t="s">
        <v>4601</v>
      </c>
      <c r="E84" s="505" t="s">
        <v>4602</v>
      </c>
    </row>
    <row r="85" spans="1:5" x14ac:dyDescent="0.25">
      <c r="A85" s="505">
        <v>85</v>
      </c>
      <c r="B85" s="505" t="s">
        <v>2046</v>
      </c>
      <c r="C85" s="505" t="s">
        <v>4603</v>
      </c>
      <c r="D85" s="505" t="s">
        <v>4604</v>
      </c>
      <c r="E85" s="505" t="s">
        <v>4605</v>
      </c>
    </row>
    <row r="86" spans="1:5" x14ac:dyDescent="0.25">
      <c r="A86" s="505">
        <v>86</v>
      </c>
      <c r="B86" s="505" t="s">
        <v>2104</v>
      </c>
      <c r="C86" s="505" t="s">
        <v>4606</v>
      </c>
      <c r="D86" s="505" t="s">
        <v>4607</v>
      </c>
      <c r="E86" s="505" t="s">
        <v>4608</v>
      </c>
    </row>
    <row r="87" spans="1:5" x14ac:dyDescent="0.25">
      <c r="A87" s="505">
        <v>87</v>
      </c>
      <c r="B87" s="505" t="s">
        <v>2106</v>
      </c>
      <c r="C87" s="505" t="s">
        <v>4609</v>
      </c>
      <c r="D87" s="505" t="s">
        <v>4610</v>
      </c>
      <c r="E87" s="505" t="s">
        <v>4611</v>
      </c>
    </row>
    <row r="88" spans="1:5" x14ac:dyDescent="0.25">
      <c r="A88" s="505">
        <v>88</v>
      </c>
      <c r="B88" s="505" t="s">
        <v>2108</v>
      </c>
      <c r="C88" s="505" t="s">
        <v>4612</v>
      </c>
      <c r="D88" s="505" t="s">
        <v>4613</v>
      </c>
      <c r="E88" s="505" t="s">
        <v>4614</v>
      </c>
    </row>
    <row r="89" spans="1:5" x14ac:dyDescent="0.25">
      <c r="A89" s="505">
        <v>89</v>
      </c>
      <c r="B89" s="505" t="s">
        <v>2039</v>
      </c>
      <c r="C89" s="505" t="s">
        <v>4615</v>
      </c>
      <c r="D89" s="505" t="s">
        <v>4616</v>
      </c>
      <c r="E89" s="505" t="s">
        <v>4617</v>
      </c>
    </row>
    <row r="90" spans="1:5" x14ac:dyDescent="0.25">
      <c r="A90" s="505">
        <v>90</v>
      </c>
      <c r="B90" s="505" t="s">
        <v>2111</v>
      </c>
      <c r="C90" s="505" t="s">
        <v>4618</v>
      </c>
      <c r="D90" s="505" t="s">
        <v>4619</v>
      </c>
      <c r="E90" s="505" t="s">
        <v>4620</v>
      </c>
    </row>
    <row r="91" spans="1:5" x14ac:dyDescent="0.25">
      <c r="A91" s="505">
        <v>91</v>
      </c>
      <c r="B91" s="505" t="s">
        <v>2113</v>
      </c>
      <c r="C91" s="505" t="s">
        <v>4621</v>
      </c>
      <c r="D91" s="505" t="s">
        <v>4622</v>
      </c>
      <c r="E91" s="505" t="s">
        <v>4623</v>
      </c>
    </row>
    <row r="92" spans="1:5" x14ac:dyDescent="0.25">
      <c r="A92" s="505">
        <v>92</v>
      </c>
      <c r="B92" s="505" t="s">
        <v>2039</v>
      </c>
      <c r="C92" s="505" t="s">
        <v>4624</v>
      </c>
      <c r="D92" s="505" t="s">
        <v>4625</v>
      </c>
      <c r="E92" s="505" t="s">
        <v>4626</v>
      </c>
    </row>
    <row r="93" spans="1:5" x14ac:dyDescent="0.25">
      <c r="A93" s="505">
        <v>93</v>
      </c>
      <c r="B93" s="505" t="s">
        <v>2116</v>
      </c>
      <c r="C93" s="505" t="s">
        <v>4627</v>
      </c>
      <c r="D93" s="505" t="s">
        <v>4628</v>
      </c>
      <c r="E93" s="505" t="s">
        <v>4629</v>
      </c>
    </row>
    <row r="94" spans="1:5" x14ac:dyDescent="0.25">
      <c r="A94" s="505">
        <v>94</v>
      </c>
      <c r="B94" s="505" t="s">
        <v>2118</v>
      </c>
      <c r="C94" s="505" t="s">
        <v>4630</v>
      </c>
      <c r="D94" s="505" t="s">
        <v>4631</v>
      </c>
      <c r="E94" s="505" t="s">
        <v>4632</v>
      </c>
    </row>
    <row r="95" spans="1:5" x14ac:dyDescent="0.25">
      <c r="A95" s="505">
        <v>95</v>
      </c>
      <c r="B95" s="505" t="s">
        <v>2039</v>
      </c>
      <c r="C95" s="505" t="s">
        <v>4633</v>
      </c>
      <c r="D95" s="505" t="s">
        <v>4634</v>
      </c>
      <c r="E95" s="505" t="s">
        <v>4635</v>
      </c>
    </row>
    <row r="96" spans="1:5" x14ac:dyDescent="0.25">
      <c r="A96" s="505">
        <v>96</v>
      </c>
      <c r="B96" s="505" t="s">
        <v>2040</v>
      </c>
      <c r="C96" s="505" t="s">
        <v>4636</v>
      </c>
      <c r="D96" s="505" t="s">
        <v>4637</v>
      </c>
      <c r="E96" s="505" t="s">
        <v>4638</v>
      </c>
    </row>
    <row r="97" spans="1:5" x14ac:dyDescent="0.25">
      <c r="A97" s="505">
        <v>97</v>
      </c>
      <c r="B97" s="505" t="s">
        <v>2122</v>
      </c>
      <c r="C97" s="505" t="s">
        <v>4639</v>
      </c>
      <c r="D97" s="505" t="s">
        <v>4640</v>
      </c>
      <c r="E97" s="505" t="s">
        <v>4641</v>
      </c>
    </row>
    <row r="98" spans="1:5" x14ac:dyDescent="0.25">
      <c r="A98" s="505">
        <v>98</v>
      </c>
      <c r="B98" s="505" t="s">
        <v>2124</v>
      </c>
      <c r="C98" s="505" t="s">
        <v>4642</v>
      </c>
      <c r="D98" s="505" t="s">
        <v>4643</v>
      </c>
      <c r="E98" s="505" t="s">
        <v>4644</v>
      </c>
    </row>
    <row r="99" spans="1:5" x14ac:dyDescent="0.25">
      <c r="A99" s="505">
        <v>99</v>
      </c>
      <c r="B99" s="505" t="s">
        <v>2039</v>
      </c>
      <c r="C99" s="505" t="s">
        <v>4645</v>
      </c>
      <c r="D99" s="505" t="s">
        <v>4646</v>
      </c>
      <c r="E99" s="505" t="s">
        <v>4647</v>
      </c>
    </row>
    <row r="100" spans="1:5" x14ac:dyDescent="0.25">
      <c r="A100" s="505">
        <v>100</v>
      </c>
      <c r="B100" s="505" t="s">
        <v>2127</v>
      </c>
      <c r="C100" s="505" t="s">
        <v>4648</v>
      </c>
      <c r="D100" s="505" t="s">
        <v>4649</v>
      </c>
      <c r="E100" s="505" t="s">
        <v>4650</v>
      </c>
    </row>
    <row r="101" spans="1:5" x14ac:dyDescent="0.25">
      <c r="A101" s="505">
        <v>101</v>
      </c>
      <c r="B101" s="505" t="s">
        <v>2059</v>
      </c>
      <c r="C101" s="505" t="s">
        <v>4651</v>
      </c>
      <c r="D101" s="505" t="s">
        <v>4652</v>
      </c>
      <c r="E101" s="505" t="s">
        <v>4653</v>
      </c>
    </row>
    <row r="102" spans="1:5" x14ac:dyDescent="0.25">
      <c r="A102" s="505">
        <v>102</v>
      </c>
      <c r="B102" s="505" t="s">
        <v>2061</v>
      </c>
      <c r="C102" s="505" t="s">
        <v>4654</v>
      </c>
      <c r="D102" s="505" t="s">
        <v>4655</v>
      </c>
      <c r="E102" s="505" t="s">
        <v>4656</v>
      </c>
    </row>
    <row r="103" spans="1:5" x14ac:dyDescent="0.25">
      <c r="A103" s="505">
        <v>103</v>
      </c>
      <c r="B103" s="505" t="s">
        <v>2063</v>
      </c>
      <c r="C103" s="505" t="s">
        <v>4657</v>
      </c>
      <c r="D103" s="505" t="s">
        <v>4658</v>
      </c>
      <c r="E103" s="505" t="s">
        <v>4659</v>
      </c>
    </row>
    <row r="104" spans="1:5" x14ac:dyDescent="0.25">
      <c r="A104" s="505">
        <v>104</v>
      </c>
      <c r="B104" s="505" t="s">
        <v>2072</v>
      </c>
      <c r="C104" s="505" t="s">
        <v>4660</v>
      </c>
      <c r="D104" s="505" t="s">
        <v>4661</v>
      </c>
      <c r="E104" s="505" t="s">
        <v>4662</v>
      </c>
    </row>
    <row r="105" spans="1:5" x14ac:dyDescent="0.25">
      <c r="A105" s="505">
        <v>105</v>
      </c>
      <c r="B105" s="505" t="s">
        <v>2073</v>
      </c>
      <c r="C105" s="505" t="s">
        <v>4663</v>
      </c>
      <c r="D105" s="505" t="s">
        <v>4664</v>
      </c>
      <c r="E105" s="505" t="s">
        <v>4665</v>
      </c>
    </row>
    <row r="106" spans="1:5" x14ac:dyDescent="0.25">
      <c r="A106" s="505">
        <v>106</v>
      </c>
      <c r="B106" s="505" t="s">
        <v>2074</v>
      </c>
      <c r="C106" s="505" t="s">
        <v>4666</v>
      </c>
      <c r="D106" s="505" t="s">
        <v>4667</v>
      </c>
      <c r="E106" s="505" t="s">
        <v>4668</v>
      </c>
    </row>
    <row r="107" spans="1:5" x14ac:dyDescent="0.25">
      <c r="A107" s="505">
        <v>107</v>
      </c>
      <c r="B107" s="505" t="s">
        <v>2039</v>
      </c>
      <c r="C107" s="505" t="s">
        <v>4500</v>
      </c>
      <c r="D107" s="505" t="s">
        <v>4501</v>
      </c>
      <c r="E107" s="505" t="s">
        <v>4502</v>
      </c>
    </row>
    <row r="108" spans="1:5" x14ac:dyDescent="0.25">
      <c r="A108" s="505">
        <v>108</v>
      </c>
      <c r="B108" s="505" t="s">
        <v>2040</v>
      </c>
      <c r="C108" s="505" t="s">
        <v>4669</v>
      </c>
      <c r="D108" s="505" t="s">
        <v>4670</v>
      </c>
      <c r="E108" s="505" t="s">
        <v>4671</v>
      </c>
    </row>
    <row r="109" spans="1:5" x14ac:dyDescent="0.25">
      <c r="A109" s="505">
        <v>109</v>
      </c>
      <c r="B109" s="505" t="s">
        <v>2041</v>
      </c>
      <c r="C109" s="505" t="s">
        <v>4672</v>
      </c>
      <c r="D109" s="505" t="s">
        <v>4673</v>
      </c>
      <c r="E109" s="505" t="s">
        <v>4674</v>
      </c>
    </row>
    <row r="110" spans="1:5" x14ac:dyDescent="0.25">
      <c r="A110" s="505">
        <v>110</v>
      </c>
      <c r="B110" s="505" t="s">
        <v>2042</v>
      </c>
      <c r="C110" s="505" t="s">
        <v>4675</v>
      </c>
      <c r="D110" s="505" t="s">
        <v>4676</v>
      </c>
      <c r="E110" s="505" t="s">
        <v>4677</v>
      </c>
    </row>
    <row r="111" spans="1:5" x14ac:dyDescent="0.25">
      <c r="A111" s="505">
        <v>111</v>
      </c>
      <c r="B111" s="505" t="s">
        <v>2044</v>
      </c>
      <c r="C111" s="505" t="s">
        <v>4678</v>
      </c>
      <c r="D111" s="505" t="s">
        <v>4679</v>
      </c>
      <c r="E111" s="505" t="s">
        <v>4680</v>
      </c>
    </row>
    <row r="112" spans="1:5" x14ac:dyDescent="0.25">
      <c r="A112" s="505">
        <v>112</v>
      </c>
      <c r="B112" s="505" t="s">
        <v>2045</v>
      </c>
      <c r="C112" s="505" t="s">
        <v>4681</v>
      </c>
      <c r="D112" s="505" t="s">
        <v>4682</v>
      </c>
      <c r="E112" s="505" t="s">
        <v>4683</v>
      </c>
    </row>
    <row r="113" spans="1:5" x14ac:dyDescent="0.25">
      <c r="A113" s="505">
        <v>113</v>
      </c>
      <c r="B113" s="505" t="s">
        <v>2050</v>
      </c>
      <c r="C113" s="505" t="s">
        <v>4684</v>
      </c>
      <c r="D113" s="505" t="s">
        <v>4685</v>
      </c>
      <c r="E113" s="505" t="s">
        <v>4686</v>
      </c>
    </row>
    <row r="114" spans="1:5" x14ac:dyDescent="0.25">
      <c r="A114" s="505">
        <v>114</v>
      </c>
      <c r="B114" s="505" t="s">
        <v>2051</v>
      </c>
      <c r="C114" s="505" t="s">
        <v>4687</v>
      </c>
      <c r="D114" s="505" t="s">
        <v>4688</v>
      </c>
      <c r="E114" s="505" t="s">
        <v>4689</v>
      </c>
    </row>
    <row r="115" spans="1:5" x14ac:dyDescent="0.25">
      <c r="A115" s="505">
        <v>115</v>
      </c>
      <c r="B115" s="505" t="s">
        <v>2056</v>
      </c>
      <c r="C115" s="505" t="s">
        <v>4690</v>
      </c>
      <c r="D115" s="505" t="s">
        <v>4691</v>
      </c>
      <c r="E115" s="505" t="s">
        <v>4692</v>
      </c>
    </row>
    <row r="116" spans="1:5" x14ac:dyDescent="0.25">
      <c r="A116" s="505">
        <v>116</v>
      </c>
      <c r="B116" s="505" t="s">
        <v>2057</v>
      </c>
      <c r="C116" s="505" t="s">
        <v>4693</v>
      </c>
      <c r="D116" s="505" t="s">
        <v>4694</v>
      </c>
      <c r="E116" s="505" t="s">
        <v>4695</v>
      </c>
    </row>
    <row r="117" spans="1:5" x14ac:dyDescent="0.25">
      <c r="A117" s="505">
        <v>117</v>
      </c>
      <c r="B117" s="505" t="s">
        <v>2139</v>
      </c>
      <c r="C117" s="505" t="s">
        <v>4696</v>
      </c>
      <c r="D117" s="505" t="s">
        <v>4697</v>
      </c>
      <c r="E117" s="505" t="s">
        <v>4698</v>
      </c>
    </row>
    <row r="118" spans="1:5" x14ac:dyDescent="0.25">
      <c r="A118" s="505">
        <v>118</v>
      </c>
      <c r="B118" s="505" t="s">
        <v>2069</v>
      </c>
      <c r="C118" s="505" t="s">
        <v>4699</v>
      </c>
      <c r="D118" s="505" t="s">
        <v>4700</v>
      </c>
      <c r="E118" s="505" t="s">
        <v>4701</v>
      </c>
    </row>
    <row r="119" spans="1:5" x14ac:dyDescent="0.25">
      <c r="A119" s="505">
        <v>119</v>
      </c>
      <c r="B119" s="505" t="s">
        <v>2071</v>
      </c>
      <c r="C119" s="505" t="s">
        <v>4702</v>
      </c>
      <c r="D119" s="505" t="s">
        <v>4703</v>
      </c>
      <c r="E119" s="505" t="s">
        <v>4704</v>
      </c>
    </row>
    <row r="120" spans="1:5" x14ac:dyDescent="0.25">
      <c r="A120" s="505">
        <v>120</v>
      </c>
      <c r="B120" s="505" t="s">
        <v>2039</v>
      </c>
      <c r="C120" s="505" t="s">
        <v>4705</v>
      </c>
      <c r="D120" s="505" t="s">
        <v>4706</v>
      </c>
      <c r="E120" s="505" t="s">
        <v>4707</v>
      </c>
    </row>
    <row r="121" spans="1:5" x14ac:dyDescent="0.25">
      <c r="A121" s="505">
        <v>121</v>
      </c>
      <c r="B121" s="505" t="s">
        <v>2076</v>
      </c>
      <c r="C121" s="505" t="s">
        <v>4708</v>
      </c>
      <c r="D121" s="505" t="s">
        <v>4709</v>
      </c>
      <c r="E121" s="505" t="s">
        <v>4710</v>
      </c>
    </row>
    <row r="122" spans="1:5" x14ac:dyDescent="0.25">
      <c r="A122" s="505">
        <v>122</v>
      </c>
      <c r="B122" s="505" t="s">
        <v>2080</v>
      </c>
      <c r="C122" s="505" t="s">
        <v>4711</v>
      </c>
      <c r="D122" s="505" t="s">
        <v>4712</v>
      </c>
      <c r="E122" s="505" t="s">
        <v>4713</v>
      </c>
    </row>
    <row r="123" spans="1:5" x14ac:dyDescent="0.25">
      <c r="A123" s="505">
        <v>123</v>
      </c>
      <c r="B123" s="505" t="s">
        <v>2082</v>
      </c>
      <c r="C123" s="505" t="s">
        <v>4714</v>
      </c>
      <c r="D123" s="505" t="s">
        <v>4715</v>
      </c>
      <c r="E123" s="505" t="s">
        <v>4716</v>
      </c>
    </row>
    <row r="124" spans="1:5" x14ac:dyDescent="0.25">
      <c r="A124" s="505">
        <v>124</v>
      </c>
      <c r="B124" s="505" t="s">
        <v>2072</v>
      </c>
      <c r="C124" s="505" t="s">
        <v>4717</v>
      </c>
      <c r="D124" s="505" t="s">
        <v>4718</v>
      </c>
      <c r="E124" s="505" t="s">
        <v>4719</v>
      </c>
    </row>
    <row r="125" spans="1:5" x14ac:dyDescent="0.25">
      <c r="A125" s="505">
        <v>125</v>
      </c>
      <c r="B125" s="505" t="s">
        <v>2073</v>
      </c>
      <c r="C125" s="505" t="s">
        <v>4720</v>
      </c>
      <c r="D125" s="505" t="s">
        <v>4721</v>
      </c>
      <c r="E125" s="505" t="s">
        <v>4722</v>
      </c>
    </row>
    <row r="126" spans="1:5" x14ac:dyDescent="0.25">
      <c r="A126" s="505">
        <v>126</v>
      </c>
      <c r="B126" s="505" t="s">
        <v>2074</v>
      </c>
      <c r="C126" s="505" t="s">
        <v>4723</v>
      </c>
      <c r="D126" s="505" t="s">
        <v>4724</v>
      </c>
      <c r="E126" s="505" t="s">
        <v>4725</v>
      </c>
    </row>
    <row r="127" spans="1:5" x14ac:dyDescent="0.25">
      <c r="A127" s="505">
        <v>127</v>
      </c>
      <c r="B127" s="505" t="s">
        <v>2039</v>
      </c>
      <c r="C127" s="505" t="s">
        <v>4500</v>
      </c>
      <c r="D127" s="505" t="s">
        <v>4501</v>
      </c>
      <c r="E127" s="505" t="s">
        <v>4502</v>
      </c>
    </row>
    <row r="128" spans="1:5" x14ac:dyDescent="0.25">
      <c r="A128" s="505">
        <v>128</v>
      </c>
      <c r="B128" s="505" t="s">
        <v>2040</v>
      </c>
      <c r="C128" s="505" t="s">
        <v>4726</v>
      </c>
      <c r="D128" s="505" t="s">
        <v>4727</v>
      </c>
      <c r="E128" s="505" t="s">
        <v>4728</v>
      </c>
    </row>
    <row r="129" spans="1:5" x14ac:dyDescent="0.25">
      <c r="A129" s="505">
        <v>129</v>
      </c>
      <c r="B129" s="505" t="s">
        <v>2041</v>
      </c>
      <c r="C129" s="505" t="s">
        <v>4729</v>
      </c>
      <c r="D129" s="505" t="s">
        <v>4730</v>
      </c>
      <c r="E129" s="505" t="s">
        <v>4731</v>
      </c>
    </row>
    <row r="130" spans="1:5" x14ac:dyDescent="0.25">
      <c r="A130" s="505">
        <v>130</v>
      </c>
      <c r="B130" s="505" t="s">
        <v>2042</v>
      </c>
      <c r="C130" s="505" t="s">
        <v>4732</v>
      </c>
      <c r="D130" s="505" t="s">
        <v>4733</v>
      </c>
      <c r="E130" s="505" t="s">
        <v>4734</v>
      </c>
    </row>
    <row r="131" spans="1:5" x14ac:dyDescent="0.25">
      <c r="A131" s="505">
        <v>131</v>
      </c>
      <c r="B131" s="505" t="s">
        <v>2044</v>
      </c>
      <c r="C131" s="505" t="s">
        <v>4735</v>
      </c>
      <c r="D131" s="505" t="s">
        <v>4736</v>
      </c>
      <c r="E131" s="505" t="s">
        <v>4737</v>
      </c>
    </row>
    <row r="132" spans="1:5" x14ac:dyDescent="0.25">
      <c r="A132" s="505">
        <v>132</v>
      </c>
      <c r="B132" s="505" t="s">
        <v>2045</v>
      </c>
      <c r="C132" s="505" t="s">
        <v>4738</v>
      </c>
      <c r="D132" s="505" t="s">
        <v>4739</v>
      </c>
      <c r="E132" s="505" t="s">
        <v>4740</v>
      </c>
    </row>
    <row r="133" spans="1:5" x14ac:dyDescent="0.25">
      <c r="A133" s="505">
        <v>133</v>
      </c>
      <c r="B133" s="505" t="s">
        <v>2050</v>
      </c>
      <c r="C133" s="505" t="s">
        <v>4741</v>
      </c>
      <c r="D133" s="505" t="s">
        <v>4742</v>
      </c>
      <c r="E133" s="505" t="s">
        <v>4743</v>
      </c>
    </row>
    <row r="134" spans="1:5" x14ac:dyDescent="0.25">
      <c r="A134" s="505">
        <v>134</v>
      </c>
      <c r="B134" s="505" t="s">
        <v>2051</v>
      </c>
      <c r="C134" s="505" t="s">
        <v>4744</v>
      </c>
      <c r="D134" s="505" t="s">
        <v>4745</v>
      </c>
      <c r="E134" s="505" t="s">
        <v>4746</v>
      </c>
    </row>
    <row r="135" spans="1:5" x14ac:dyDescent="0.25">
      <c r="A135" s="505">
        <v>135</v>
      </c>
      <c r="B135" s="505" t="s">
        <v>2056</v>
      </c>
      <c r="C135" s="505" t="s">
        <v>4747</v>
      </c>
      <c r="D135" s="505" t="s">
        <v>4748</v>
      </c>
      <c r="E135" s="505" t="s">
        <v>4749</v>
      </c>
    </row>
    <row r="136" spans="1:5" x14ac:dyDescent="0.25">
      <c r="A136" s="505">
        <v>136</v>
      </c>
      <c r="B136" s="505" t="s">
        <v>2086</v>
      </c>
      <c r="C136" s="505" t="s">
        <v>4750</v>
      </c>
      <c r="D136" s="505" t="s">
        <v>4751</v>
      </c>
      <c r="E136" s="505" t="s">
        <v>4752</v>
      </c>
    </row>
    <row r="137" spans="1:5" x14ac:dyDescent="0.25">
      <c r="A137" s="505">
        <v>137</v>
      </c>
      <c r="B137" s="505" t="s">
        <v>2088</v>
      </c>
      <c r="C137" s="505" t="s">
        <v>4753</v>
      </c>
      <c r="D137" s="505" t="s">
        <v>4754</v>
      </c>
      <c r="E137" s="505" t="s">
        <v>4755</v>
      </c>
    </row>
    <row r="138" spans="1:5" x14ac:dyDescent="0.25">
      <c r="A138" s="505">
        <v>138</v>
      </c>
      <c r="B138" s="505" t="s">
        <v>2039</v>
      </c>
      <c r="C138" s="505" t="s">
        <v>4756</v>
      </c>
      <c r="D138" s="505" t="s">
        <v>4757</v>
      </c>
      <c r="E138" s="505" t="s">
        <v>4758</v>
      </c>
    </row>
    <row r="139" spans="1:5" x14ac:dyDescent="0.25">
      <c r="A139" s="505">
        <v>139</v>
      </c>
      <c r="B139" s="505" t="s">
        <v>2151</v>
      </c>
      <c r="C139" s="505" t="s">
        <v>4759</v>
      </c>
      <c r="D139" s="505" t="s">
        <v>4760</v>
      </c>
      <c r="E139" s="505" t="s">
        <v>4761</v>
      </c>
    </row>
    <row r="140" spans="1:5" x14ac:dyDescent="0.25">
      <c r="A140" s="505">
        <v>140</v>
      </c>
      <c r="B140" s="505" t="s">
        <v>2152</v>
      </c>
      <c r="C140" s="505" t="s">
        <v>4762</v>
      </c>
      <c r="D140" s="505" t="s">
        <v>4763</v>
      </c>
      <c r="E140" s="505" t="s">
        <v>4764</v>
      </c>
    </row>
    <row r="141" spans="1:5" x14ac:dyDescent="0.25">
      <c r="A141" s="505">
        <v>141</v>
      </c>
      <c r="B141" s="505" t="s">
        <v>2091</v>
      </c>
      <c r="C141" s="505" t="s">
        <v>4765</v>
      </c>
      <c r="D141" s="505" t="s">
        <v>4766</v>
      </c>
      <c r="E141" s="505" t="s">
        <v>4767</v>
      </c>
    </row>
    <row r="142" spans="1:5" x14ac:dyDescent="0.25">
      <c r="A142" s="505">
        <v>142</v>
      </c>
      <c r="B142" s="505" t="s">
        <v>2093</v>
      </c>
      <c r="C142" s="505" t="s">
        <v>4768</v>
      </c>
      <c r="D142" s="505" t="s">
        <v>4769</v>
      </c>
      <c r="E142" s="505" t="s">
        <v>4770</v>
      </c>
    </row>
    <row r="143" spans="1:5" x14ac:dyDescent="0.25">
      <c r="A143" s="505">
        <v>143</v>
      </c>
      <c r="B143" s="505" t="s">
        <v>2039</v>
      </c>
      <c r="C143" s="505" t="s">
        <v>4771</v>
      </c>
      <c r="D143" s="505" t="s">
        <v>4772</v>
      </c>
      <c r="E143" s="505" t="s">
        <v>4773</v>
      </c>
    </row>
    <row r="144" spans="1:5" x14ac:dyDescent="0.25">
      <c r="A144" s="505">
        <v>144</v>
      </c>
      <c r="B144" s="505" t="s">
        <v>2040</v>
      </c>
      <c r="C144" s="505" t="s">
        <v>4774</v>
      </c>
      <c r="D144" s="505" t="s">
        <v>4775</v>
      </c>
      <c r="E144" s="505" t="s">
        <v>4776</v>
      </c>
    </row>
    <row r="145" spans="1:5" x14ac:dyDescent="0.25">
      <c r="A145" s="505">
        <v>145</v>
      </c>
      <c r="B145" s="505" t="s">
        <v>2041</v>
      </c>
      <c r="C145" s="505" t="s">
        <v>4777</v>
      </c>
      <c r="D145" s="505" t="s">
        <v>4778</v>
      </c>
      <c r="E145" s="505" t="s">
        <v>4779</v>
      </c>
    </row>
    <row r="147" spans="1:5" x14ac:dyDescent="0.25">
      <c r="A147" s="505">
        <v>146</v>
      </c>
      <c r="C147" s="506" t="s">
        <v>4780</v>
      </c>
      <c r="D147" s="506" t="s">
        <v>4781</v>
      </c>
      <c r="E147" s="506" t="s">
        <v>4782</v>
      </c>
    </row>
    <row r="148" spans="1:5" x14ac:dyDescent="0.25">
      <c r="A148" s="505">
        <v>147</v>
      </c>
      <c r="C148" s="506" t="s">
        <v>4783</v>
      </c>
      <c r="D148" s="506" t="s">
        <v>4784</v>
      </c>
      <c r="E148" s="506" t="s">
        <v>4785</v>
      </c>
    </row>
    <row r="149" spans="1:5" x14ac:dyDescent="0.25">
      <c r="A149" s="505">
        <v>148</v>
      </c>
      <c r="C149" s="506" t="s">
        <v>4786</v>
      </c>
      <c r="D149" s="506" t="s">
        <v>4787</v>
      </c>
      <c r="E149" s="506" t="s">
        <v>4788</v>
      </c>
    </row>
    <row r="150" spans="1:5" x14ac:dyDescent="0.25">
      <c r="A150" s="505">
        <v>149</v>
      </c>
      <c r="C150" s="506" t="s">
        <v>4789</v>
      </c>
      <c r="D150" s="506" t="s">
        <v>4790</v>
      </c>
      <c r="E150" s="506" t="s">
        <v>4791</v>
      </c>
    </row>
    <row r="151" spans="1:5" x14ac:dyDescent="0.25">
      <c r="A151" s="505">
        <v>150</v>
      </c>
      <c r="C151" s="506" t="s">
        <v>1263</v>
      </c>
      <c r="D151" s="506" t="s">
        <v>4792</v>
      </c>
      <c r="E151" s="506" t="s">
        <v>4793</v>
      </c>
    </row>
    <row r="152" spans="1:5" x14ac:dyDescent="0.25">
      <c r="A152" s="505">
        <v>151</v>
      </c>
      <c r="C152" s="506" t="s">
        <v>1277</v>
      </c>
      <c r="D152" s="506" t="s">
        <v>4794</v>
      </c>
      <c r="E152" s="506" t="s">
        <v>4795</v>
      </c>
    </row>
    <row r="153" spans="1:5" x14ac:dyDescent="0.25">
      <c r="A153" s="505">
        <v>152</v>
      </c>
      <c r="C153" s="506" t="s">
        <v>4796</v>
      </c>
      <c r="D153" s="506" t="s">
        <v>4797</v>
      </c>
      <c r="E153" s="506" t="s">
        <v>4798</v>
      </c>
    </row>
    <row r="154" spans="1:5" x14ac:dyDescent="0.25">
      <c r="A154" s="505">
        <v>153</v>
      </c>
      <c r="C154" s="506" t="s">
        <v>1426</v>
      </c>
      <c r="D154" s="506" t="s">
        <v>4799</v>
      </c>
      <c r="E154" s="506" t="s">
        <v>4800</v>
      </c>
    </row>
    <row r="155" spans="1:5" x14ac:dyDescent="0.25">
      <c r="A155" s="505">
        <v>154</v>
      </c>
      <c r="C155" s="506" t="s">
        <v>1427</v>
      </c>
      <c r="D155" s="506" t="s">
        <v>4801</v>
      </c>
      <c r="E155" s="506" t="s">
        <v>4802</v>
      </c>
    </row>
    <row r="156" spans="1:5" x14ac:dyDescent="0.25">
      <c r="A156" s="505">
        <v>155</v>
      </c>
      <c r="C156" s="506" t="s">
        <v>4803</v>
      </c>
      <c r="D156" s="506" t="s">
        <v>4804</v>
      </c>
      <c r="E156" s="506" t="s">
        <v>4803</v>
      </c>
    </row>
    <row r="157" spans="1:5" x14ac:dyDescent="0.25">
      <c r="A157" s="505">
        <v>156</v>
      </c>
      <c r="C157" s="506" t="s">
        <v>4803</v>
      </c>
      <c r="D157" s="506" t="s">
        <v>4804</v>
      </c>
      <c r="E157" s="506" t="s">
        <v>4803</v>
      </c>
    </row>
    <row r="158" spans="1:5" x14ac:dyDescent="0.25">
      <c r="A158" s="505">
        <v>157</v>
      </c>
      <c r="C158" s="506" t="s">
        <v>4805</v>
      </c>
      <c r="D158" s="506" t="s">
        <v>4805</v>
      </c>
      <c r="E158" s="506" t="s">
        <v>4805</v>
      </c>
    </row>
    <row r="159" spans="1:5" x14ac:dyDescent="0.25">
      <c r="A159" s="505">
        <v>158</v>
      </c>
      <c r="C159" s="506" t="s">
        <v>4806</v>
      </c>
      <c r="D159" s="506" t="s">
        <v>4807</v>
      </c>
      <c r="E159" s="506" t="s">
        <v>4808</v>
      </c>
    </row>
    <row r="160" spans="1:5" x14ac:dyDescent="0.25">
      <c r="A160" s="505">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61"/>
  <sheetViews>
    <sheetView workbookViewId="0"/>
  </sheetViews>
  <sheetFormatPr defaultColWidth="1.7109375" defaultRowHeight="12.75" x14ac:dyDescent="0.25"/>
  <cols>
    <col min="1" max="16384" width="1.7109375" style="507"/>
  </cols>
  <sheetData>
    <row r="1" spans="1:5" x14ac:dyDescent="0.25">
      <c r="A1" s="507">
        <v>1</v>
      </c>
      <c r="B1" s="507" t="s">
        <v>2159</v>
      </c>
      <c r="C1" s="507" t="s">
        <v>1856</v>
      </c>
      <c r="D1" s="507" t="s">
        <v>4809</v>
      </c>
      <c r="E1" s="507" t="s">
        <v>4810</v>
      </c>
    </row>
    <row r="2" spans="1:5" x14ac:dyDescent="0.25">
      <c r="A2" s="507">
        <v>2</v>
      </c>
      <c r="B2" s="507" t="s">
        <v>2160</v>
      </c>
      <c r="C2" s="507" t="s">
        <v>4811</v>
      </c>
      <c r="D2" s="507" t="s">
        <v>4812</v>
      </c>
      <c r="E2" s="507" t="s">
        <v>4813</v>
      </c>
    </row>
    <row r="3" spans="1:5" x14ac:dyDescent="0.25">
      <c r="A3" s="507">
        <v>3</v>
      </c>
      <c r="B3" s="507" t="s">
        <v>2161</v>
      </c>
      <c r="C3" s="507" t="s">
        <v>4814</v>
      </c>
      <c r="D3" s="507" t="s">
        <v>4815</v>
      </c>
      <c r="E3" s="507" t="s">
        <v>4816</v>
      </c>
    </row>
    <row r="4" spans="1:5" x14ac:dyDescent="0.25">
      <c r="A4" s="507">
        <v>4</v>
      </c>
      <c r="B4" s="507" t="s">
        <v>2162</v>
      </c>
      <c r="C4" s="507" t="s">
        <v>4817</v>
      </c>
      <c r="D4" s="507" t="s">
        <v>4818</v>
      </c>
      <c r="E4" s="507" t="s">
        <v>4819</v>
      </c>
    </row>
    <row r="5" spans="1:5" x14ac:dyDescent="0.25">
      <c r="A5" s="507">
        <v>5</v>
      </c>
      <c r="B5" s="507" t="s">
        <v>2163</v>
      </c>
      <c r="C5" s="507" t="s">
        <v>4820</v>
      </c>
      <c r="D5" s="507" t="s">
        <v>4821</v>
      </c>
      <c r="E5" s="507" t="s">
        <v>4822</v>
      </c>
    </row>
    <row r="6" spans="1:5" x14ac:dyDescent="0.25">
      <c r="A6" s="507">
        <v>6</v>
      </c>
      <c r="B6" s="507" t="s">
        <v>2164</v>
      </c>
      <c r="C6" s="507" t="s">
        <v>4823</v>
      </c>
      <c r="D6" s="507" t="s">
        <v>4824</v>
      </c>
      <c r="E6" s="507" t="s">
        <v>4825</v>
      </c>
    </row>
    <row r="7" spans="1:5" x14ac:dyDescent="0.25">
      <c r="A7" s="507">
        <v>7</v>
      </c>
      <c r="B7" s="507" t="s">
        <v>2165</v>
      </c>
      <c r="C7" s="507" t="s">
        <v>4826</v>
      </c>
      <c r="D7" s="507" t="s">
        <v>4827</v>
      </c>
      <c r="E7" s="507" t="s">
        <v>4828</v>
      </c>
    </row>
    <row r="8" spans="1:5" x14ac:dyDescent="0.25">
      <c r="A8" s="507">
        <v>8</v>
      </c>
      <c r="B8" s="507" t="s">
        <v>2166</v>
      </c>
      <c r="C8" s="507" t="s">
        <v>4829</v>
      </c>
      <c r="D8" s="507" t="s">
        <v>4830</v>
      </c>
      <c r="E8" s="507" t="s">
        <v>4831</v>
      </c>
    </row>
    <row r="9" spans="1:5" x14ac:dyDescent="0.25">
      <c r="A9" s="507">
        <v>9</v>
      </c>
      <c r="B9" s="507" t="s">
        <v>2167</v>
      </c>
      <c r="C9" s="507" t="s">
        <v>4832</v>
      </c>
      <c r="D9" s="507" t="s">
        <v>4833</v>
      </c>
      <c r="E9" s="507" t="s">
        <v>4834</v>
      </c>
    </row>
    <row r="10" spans="1:5" x14ac:dyDescent="0.25">
      <c r="A10" s="507">
        <v>10</v>
      </c>
      <c r="B10" s="507" t="s">
        <v>2160</v>
      </c>
      <c r="C10" s="507" t="s">
        <v>4835</v>
      </c>
      <c r="D10" s="507" t="s">
        <v>4836</v>
      </c>
      <c r="E10" s="507" t="s">
        <v>4837</v>
      </c>
    </row>
    <row r="11" spans="1:5" x14ac:dyDescent="0.25">
      <c r="A11" s="507">
        <v>11</v>
      </c>
      <c r="B11" s="507" t="s">
        <v>2035</v>
      </c>
      <c r="C11" s="507" t="s">
        <v>4838</v>
      </c>
      <c r="D11" s="507" t="s">
        <v>4839</v>
      </c>
      <c r="E11" s="507" t="s">
        <v>4840</v>
      </c>
    </row>
    <row r="12" spans="1:5" x14ac:dyDescent="0.25">
      <c r="A12" s="507">
        <v>12</v>
      </c>
      <c r="B12" s="507" t="s">
        <v>2059</v>
      </c>
      <c r="C12" s="507" t="s">
        <v>4841</v>
      </c>
      <c r="D12" s="507" t="s">
        <v>4842</v>
      </c>
      <c r="E12" s="507" t="s">
        <v>4843</v>
      </c>
    </row>
    <row r="13" spans="1:5" x14ac:dyDescent="0.25">
      <c r="A13" s="507">
        <v>13</v>
      </c>
      <c r="B13" s="507" t="s">
        <v>2091</v>
      </c>
      <c r="C13" s="507" t="s">
        <v>4844</v>
      </c>
      <c r="D13" s="507" t="s">
        <v>4845</v>
      </c>
      <c r="E13" s="507" t="s">
        <v>4846</v>
      </c>
    </row>
    <row r="14" spans="1:5" x14ac:dyDescent="0.25">
      <c r="A14" s="507">
        <v>14</v>
      </c>
      <c r="B14" s="507" t="s">
        <v>2168</v>
      </c>
      <c r="C14" s="507" t="s">
        <v>4847</v>
      </c>
      <c r="D14" s="507" t="s">
        <v>4848</v>
      </c>
      <c r="E14" s="507" t="s">
        <v>4849</v>
      </c>
    </row>
    <row r="15" spans="1:5" x14ac:dyDescent="0.25">
      <c r="A15" s="507">
        <v>15</v>
      </c>
      <c r="B15" s="507" t="s">
        <v>2169</v>
      </c>
      <c r="C15" s="507" t="s">
        <v>4850</v>
      </c>
      <c r="D15" s="507" t="s">
        <v>4851</v>
      </c>
      <c r="E15" s="507" t="s">
        <v>4852</v>
      </c>
    </row>
    <row r="16" spans="1:5" x14ac:dyDescent="0.25">
      <c r="A16" s="507">
        <v>16</v>
      </c>
      <c r="B16" s="507" t="s">
        <v>2170</v>
      </c>
      <c r="C16" s="507" t="s">
        <v>4853</v>
      </c>
      <c r="D16" s="507" t="s">
        <v>4854</v>
      </c>
      <c r="E16" s="507" t="s">
        <v>4855</v>
      </c>
    </row>
    <row r="17" spans="1:5" x14ac:dyDescent="0.25">
      <c r="A17" s="507">
        <v>17</v>
      </c>
      <c r="B17" s="507" t="s">
        <v>2039</v>
      </c>
      <c r="C17" s="507" t="s">
        <v>4856</v>
      </c>
      <c r="D17" s="507" t="s">
        <v>4857</v>
      </c>
      <c r="E17" s="507" t="s">
        <v>4858</v>
      </c>
    </row>
    <row r="18" spans="1:5" x14ac:dyDescent="0.25">
      <c r="A18" s="507">
        <v>18</v>
      </c>
      <c r="B18" s="507" t="s">
        <v>2040</v>
      </c>
      <c r="C18" s="507" t="s">
        <v>4859</v>
      </c>
      <c r="D18" s="507" t="s">
        <v>4860</v>
      </c>
      <c r="E18" s="507" t="s">
        <v>4861</v>
      </c>
    </row>
    <row r="19" spans="1:5" x14ac:dyDescent="0.25">
      <c r="A19" s="507">
        <v>19</v>
      </c>
      <c r="B19" s="507" t="s">
        <v>2041</v>
      </c>
      <c r="C19" s="507" t="s">
        <v>4862</v>
      </c>
      <c r="D19" s="507" t="s">
        <v>4863</v>
      </c>
      <c r="E19" s="507" t="s">
        <v>4864</v>
      </c>
    </row>
    <row r="20" spans="1:5" x14ac:dyDescent="0.25">
      <c r="A20" s="507">
        <v>20</v>
      </c>
      <c r="B20" s="507" t="s">
        <v>2171</v>
      </c>
      <c r="C20" s="507" t="s">
        <v>4865</v>
      </c>
      <c r="D20" s="507" t="s">
        <v>4866</v>
      </c>
      <c r="E20" s="507" t="s">
        <v>4867</v>
      </c>
    </row>
    <row r="21" spans="1:5" x14ac:dyDescent="0.25">
      <c r="A21" s="507">
        <v>21</v>
      </c>
      <c r="B21" s="507" t="s">
        <v>2172</v>
      </c>
      <c r="C21" s="507" t="s">
        <v>4868</v>
      </c>
      <c r="D21" s="507" t="s">
        <v>4869</v>
      </c>
      <c r="E21" s="507" t="s">
        <v>4870</v>
      </c>
    </row>
    <row r="22" spans="1:5" x14ac:dyDescent="0.25">
      <c r="A22" s="507">
        <v>22</v>
      </c>
      <c r="B22" s="507" t="s">
        <v>2173</v>
      </c>
      <c r="C22" s="507" t="s">
        <v>4871</v>
      </c>
      <c r="D22" s="507" t="s">
        <v>4872</v>
      </c>
      <c r="E22" s="507" t="s">
        <v>4873</v>
      </c>
    </row>
    <row r="23" spans="1:5" x14ac:dyDescent="0.25">
      <c r="A23" s="507">
        <v>23</v>
      </c>
      <c r="B23" s="507" t="s">
        <v>2039</v>
      </c>
      <c r="C23" s="507" t="s">
        <v>4874</v>
      </c>
      <c r="D23" s="507" t="s">
        <v>4875</v>
      </c>
      <c r="E23" s="507" t="s">
        <v>4876</v>
      </c>
    </row>
    <row r="24" spans="1:5" x14ac:dyDescent="0.25">
      <c r="A24" s="507">
        <v>24</v>
      </c>
      <c r="B24" s="507" t="s">
        <v>2174</v>
      </c>
      <c r="C24" s="507" t="s">
        <v>4877</v>
      </c>
      <c r="D24" s="507" t="s">
        <v>4878</v>
      </c>
      <c r="E24" s="507" t="s">
        <v>4879</v>
      </c>
    </row>
    <row r="25" spans="1:5" x14ac:dyDescent="0.25">
      <c r="A25" s="507">
        <v>25</v>
      </c>
      <c r="B25" s="507" t="s">
        <v>2161</v>
      </c>
      <c r="C25" s="507" t="s">
        <v>4880</v>
      </c>
      <c r="D25" s="507" t="s">
        <v>4881</v>
      </c>
      <c r="E25" s="507" t="s">
        <v>4882</v>
      </c>
    </row>
    <row r="26" spans="1:5" x14ac:dyDescent="0.25">
      <c r="A26" s="507">
        <v>26</v>
      </c>
      <c r="B26" s="507" t="s">
        <v>2175</v>
      </c>
      <c r="C26" s="507" t="s">
        <v>4883</v>
      </c>
      <c r="D26" s="507" t="s">
        <v>4884</v>
      </c>
      <c r="E26" s="507" t="s">
        <v>4885</v>
      </c>
    </row>
    <row r="27" spans="1:5" x14ac:dyDescent="0.25">
      <c r="A27" s="507">
        <v>27</v>
      </c>
      <c r="B27" s="507" t="s">
        <v>2176</v>
      </c>
      <c r="C27" s="507" t="s">
        <v>4886</v>
      </c>
      <c r="D27" s="507" t="s">
        <v>4887</v>
      </c>
      <c r="E27" s="507" t="s">
        <v>4888</v>
      </c>
    </row>
    <row r="28" spans="1:5" x14ac:dyDescent="0.25">
      <c r="A28" s="507">
        <v>28</v>
      </c>
      <c r="B28" s="507" t="s">
        <v>2159</v>
      </c>
      <c r="C28" s="507" t="s">
        <v>4889</v>
      </c>
      <c r="D28" s="507" t="s">
        <v>4890</v>
      </c>
      <c r="E28" s="507" t="s">
        <v>4891</v>
      </c>
    </row>
    <row r="29" spans="1:5" x14ac:dyDescent="0.25">
      <c r="A29" s="507">
        <v>29</v>
      </c>
      <c r="B29" s="507" t="s">
        <v>2160</v>
      </c>
      <c r="C29" s="507" t="s">
        <v>4892</v>
      </c>
      <c r="D29" s="507" t="s">
        <v>4893</v>
      </c>
      <c r="E29" s="507" t="s">
        <v>4894</v>
      </c>
    </row>
    <row r="30" spans="1:5" x14ac:dyDescent="0.25">
      <c r="A30" s="507">
        <v>30</v>
      </c>
      <c r="B30" s="507" t="s">
        <v>2177</v>
      </c>
      <c r="C30" s="507" t="s">
        <v>4895</v>
      </c>
      <c r="D30" s="507" t="s">
        <v>4896</v>
      </c>
      <c r="E30" s="507" t="s">
        <v>4897</v>
      </c>
    </row>
    <row r="31" spans="1:5" x14ac:dyDescent="0.25">
      <c r="A31" s="507">
        <v>31</v>
      </c>
      <c r="B31" s="507" t="s">
        <v>2178</v>
      </c>
      <c r="C31" s="507" t="s">
        <v>4898</v>
      </c>
      <c r="D31" s="507" t="s">
        <v>4899</v>
      </c>
      <c r="E31" s="507" t="s">
        <v>4900</v>
      </c>
    </row>
    <row r="32" spans="1:5" x14ac:dyDescent="0.25">
      <c r="A32" s="507">
        <v>32</v>
      </c>
      <c r="B32" s="507" t="s">
        <v>2179</v>
      </c>
      <c r="C32" s="507" t="s">
        <v>4901</v>
      </c>
      <c r="D32" s="507" t="s">
        <v>4902</v>
      </c>
      <c r="E32" s="507" t="s">
        <v>4903</v>
      </c>
    </row>
    <row r="33" spans="1:5" x14ac:dyDescent="0.25">
      <c r="A33" s="507">
        <v>33</v>
      </c>
      <c r="B33" s="507" t="s">
        <v>2039</v>
      </c>
      <c r="C33" s="507" t="s">
        <v>4904</v>
      </c>
      <c r="D33" s="507" t="s">
        <v>4905</v>
      </c>
      <c r="E33" s="507" t="s">
        <v>4906</v>
      </c>
    </row>
    <row r="34" spans="1:5" x14ac:dyDescent="0.25">
      <c r="A34" s="507">
        <v>34</v>
      </c>
      <c r="B34" s="507" t="s">
        <v>2040</v>
      </c>
      <c r="C34" s="507" t="s">
        <v>4907</v>
      </c>
      <c r="D34" s="507" t="s">
        <v>4908</v>
      </c>
      <c r="E34" s="507" t="s">
        <v>4909</v>
      </c>
    </row>
    <row r="35" spans="1:5" x14ac:dyDescent="0.25">
      <c r="A35" s="507">
        <v>35</v>
      </c>
      <c r="B35" s="507" t="s">
        <v>2180</v>
      </c>
      <c r="C35" s="507" t="s">
        <v>4910</v>
      </c>
      <c r="D35" s="507" t="s">
        <v>4911</v>
      </c>
      <c r="E35" s="507" t="s">
        <v>4912</v>
      </c>
    </row>
    <row r="36" spans="1:5" x14ac:dyDescent="0.25">
      <c r="A36" s="507">
        <v>36</v>
      </c>
      <c r="B36" s="507" t="s">
        <v>2181</v>
      </c>
      <c r="C36" s="507" t="s">
        <v>4913</v>
      </c>
      <c r="D36" s="507" t="s">
        <v>4914</v>
      </c>
      <c r="E36" s="507" t="s">
        <v>4915</v>
      </c>
    </row>
    <row r="37" spans="1:5" x14ac:dyDescent="0.25">
      <c r="A37" s="507">
        <v>37</v>
      </c>
      <c r="B37" s="507" t="s">
        <v>2039</v>
      </c>
      <c r="C37" s="507" t="s">
        <v>4916</v>
      </c>
      <c r="D37" s="507" t="s">
        <v>4917</v>
      </c>
      <c r="E37" s="507" t="s">
        <v>4918</v>
      </c>
    </row>
    <row r="38" spans="1:5" x14ac:dyDescent="0.25">
      <c r="A38" s="507">
        <v>38</v>
      </c>
      <c r="B38" s="507" t="s">
        <v>2040</v>
      </c>
      <c r="C38" s="507" t="s">
        <v>4919</v>
      </c>
      <c r="D38" s="507" t="s">
        <v>4920</v>
      </c>
      <c r="E38" s="507" t="s">
        <v>4921</v>
      </c>
    </row>
    <row r="39" spans="1:5" x14ac:dyDescent="0.25">
      <c r="A39" s="507">
        <v>39</v>
      </c>
      <c r="B39" s="507" t="s">
        <v>2182</v>
      </c>
      <c r="C39" s="507" t="s">
        <v>4922</v>
      </c>
      <c r="D39" s="507" t="s">
        <v>4923</v>
      </c>
      <c r="E39" s="507" t="s">
        <v>4924</v>
      </c>
    </row>
    <row r="40" spans="1:5" x14ac:dyDescent="0.25">
      <c r="A40" s="507">
        <v>40</v>
      </c>
      <c r="B40" s="507" t="s">
        <v>2183</v>
      </c>
      <c r="C40" s="507" t="s">
        <v>4925</v>
      </c>
      <c r="D40" s="507" t="s">
        <v>4926</v>
      </c>
      <c r="E40" s="507" t="s">
        <v>4927</v>
      </c>
    </row>
    <row r="41" spans="1:5" x14ac:dyDescent="0.25">
      <c r="A41" s="507">
        <v>41</v>
      </c>
      <c r="B41" s="507" t="s">
        <v>2039</v>
      </c>
      <c r="C41" s="507" t="s">
        <v>4928</v>
      </c>
      <c r="D41" s="507" t="s">
        <v>4929</v>
      </c>
      <c r="E41" s="507" t="s">
        <v>4930</v>
      </c>
    </row>
    <row r="42" spans="1:5" x14ac:dyDescent="0.25">
      <c r="A42" s="507">
        <v>42</v>
      </c>
      <c r="B42" s="507" t="s">
        <v>2184</v>
      </c>
      <c r="C42" s="507" t="s">
        <v>4931</v>
      </c>
      <c r="D42" s="507" t="s">
        <v>4932</v>
      </c>
      <c r="E42" s="507" t="s">
        <v>4933</v>
      </c>
    </row>
    <row r="43" spans="1:5" x14ac:dyDescent="0.25">
      <c r="A43" s="507">
        <v>43</v>
      </c>
      <c r="B43" s="507" t="s">
        <v>2185</v>
      </c>
      <c r="C43" s="507" t="s">
        <v>4934</v>
      </c>
      <c r="D43" s="507" t="s">
        <v>4935</v>
      </c>
      <c r="E43" s="507" t="s">
        <v>4936</v>
      </c>
    </row>
    <row r="44" spans="1:5" x14ac:dyDescent="0.25">
      <c r="A44" s="507">
        <v>44</v>
      </c>
      <c r="B44" s="507" t="s">
        <v>2186</v>
      </c>
      <c r="C44" s="507" t="s">
        <v>4937</v>
      </c>
      <c r="D44" s="507" t="s">
        <v>4938</v>
      </c>
      <c r="E44" s="507" t="s">
        <v>4939</v>
      </c>
    </row>
    <row r="45" spans="1:5" x14ac:dyDescent="0.25">
      <c r="A45" s="507">
        <v>45</v>
      </c>
      <c r="B45" s="507" t="s">
        <v>2160</v>
      </c>
      <c r="C45" s="507" t="s">
        <v>4940</v>
      </c>
      <c r="D45" s="507" t="s">
        <v>4941</v>
      </c>
      <c r="E45" s="507" t="s">
        <v>4942</v>
      </c>
    </row>
    <row r="46" spans="1:5" x14ac:dyDescent="0.25">
      <c r="A46" s="507">
        <v>46</v>
      </c>
      <c r="B46" s="507" t="s">
        <v>2187</v>
      </c>
      <c r="C46" s="507" t="s">
        <v>4943</v>
      </c>
      <c r="D46" s="507" t="s">
        <v>4944</v>
      </c>
      <c r="E46" s="507" t="s">
        <v>4945</v>
      </c>
    </row>
    <row r="47" spans="1:5" x14ac:dyDescent="0.25">
      <c r="A47" s="507">
        <v>47</v>
      </c>
      <c r="B47" s="507" t="s">
        <v>2188</v>
      </c>
      <c r="C47" s="507" t="s">
        <v>4946</v>
      </c>
      <c r="D47" s="507" t="s">
        <v>4947</v>
      </c>
      <c r="E47" s="507" t="s">
        <v>4948</v>
      </c>
    </row>
    <row r="48" spans="1:5" x14ac:dyDescent="0.25">
      <c r="A48" s="507">
        <v>48</v>
      </c>
      <c r="B48" s="507" t="s">
        <v>2189</v>
      </c>
      <c r="C48" s="507" t="s">
        <v>4949</v>
      </c>
      <c r="D48" s="507" t="s">
        <v>4950</v>
      </c>
      <c r="E48" s="507" t="s">
        <v>4951</v>
      </c>
    </row>
    <row r="49" spans="1:5" x14ac:dyDescent="0.25">
      <c r="A49" s="507">
        <v>49</v>
      </c>
      <c r="B49" s="507" t="s">
        <v>2190</v>
      </c>
      <c r="C49" s="507" t="s">
        <v>4952</v>
      </c>
      <c r="D49" s="507" t="s">
        <v>4953</v>
      </c>
      <c r="E49" s="507" t="s">
        <v>4954</v>
      </c>
    </row>
    <row r="50" spans="1:5" x14ac:dyDescent="0.25">
      <c r="A50" s="507">
        <v>50</v>
      </c>
      <c r="B50" s="507" t="s">
        <v>2191</v>
      </c>
      <c r="C50" s="507" t="s">
        <v>4955</v>
      </c>
      <c r="D50" s="507" t="s">
        <v>4956</v>
      </c>
      <c r="E50" s="507" t="s">
        <v>4957</v>
      </c>
    </row>
    <row r="51" spans="1:5" x14ac:dyDescent="0.25">
      <c r="A51" s="507">
        <v>51</v>
      </c>
      <c r="B51" s="507" t="s">
        <v>2039</v>
      </c>
      <c r="C51" s="507" t="s">
        <v>4958</v>
      </c>
      <c r="D51" s="507" t="s">
        <v>4959</v>
      </c>
      <c r="E51" s="507" t="s">
        <v>4960</v>
      </c>
    </row>
    <row r="52" spans="1:5" x14ac:dyDescent="0.25">
      <c r="A52" s="507">
        <v>52</v>
      </c>
      <c r="B52" s="507" t="s">
        <v>2192</v>
      </c>
      <c r="C52" s="507" t="s">
        <v>4961</v>
      </c>
      <c r="D52" s="507" t="s">
        <v>4962</v>
      </c>
      <c r="E52" s="507" t="s">
        <v>4963</v>
      </c>
    </row>
    <row r="53" spans="1:5" x14ac:dyDescent="0.25">
      <c r="A53" s="507">
        <v>53</v>
      </c>
      <c r="B53" s="507" t="s">
        <v>2193</v>
      </c>
      <c r="C53" s="507" t="s">
        <v>4964</v>
      </c>
      <c r="D53" s="507" t="s">
        <v>4965</v>
      </c>
      <c r="E53" s="507" t="s">
        <v>4966</v>
      </c>
    </row>
    <row r="54" spans="1:5" x14ac:dyDescent="0.25">
      <c r="A54" s="507">
        <v>54</v>
      </c>
      <c r="B54" s="507" t="s">
        <v>2194</v>
      </c>
      <c r="C54" s="507" t="s">
        <v>4967</v>
      </c>
      <c r="D54" s="507" t="s">
        <v>4968</v>
      </c>
      <c r="E54" s="507" t="s">
        <v>4969</v>
      </c>
    </row>
    <row r="55" spans="1:5" x14ac:dyDescent="0.25">
      <c r="A55" s="507">
        <v>55</v>
      </c>
      <c r="B55" s="507" t="s">
        <v>2176</v>
      </c>
      <c r="C55" s="507" t="s">
        <v>4970</v>
      </c>
      <c r="D55" s="507" t="s">
        <v>4971</v>
      </c>
      <c r="E55" s="507" t="s">
        <v>4972</v>
      </c>
    </row>
    <row r="56" spans="1:5" x14ac:dyDescent="0.25">
      <c r="A56" s="507">
        <v>56</v>
      </c>
      <c r="B56" s="507" t="s">
        <v>2195</v>
      </c>
      <c r="C56" s="507" t="s">
        <v>4973</v>
      </c>
      <c r="D56" s="507" t="s">
        <v>4974</v>
      </c>
      <c r="E56" s="507" t="s">
        <v>4975</v>
      </c>
    </row>
    <row r="57" spans="1:5" x14ac:dyDescent="0.25">
      <c r="A57" s="507">
        <v>57</v>
      </c>
      <c r="B57" s="507" t="s">
        <v>2196</v>
      </c>
      <c r="C57" s="507" t="s">
        <v>4976</v>
      </c>
      <c r="D57" s="507" t="s">
        <v>4977</v>
      </c>
      <c r="E57" s="507" t="s">
        <v>4978</v>
      </c>
    </row>
    <row r="58" spans="1:5" x14ac:dyDescent="0.25">
      <c r="A58" s="507">
        <v>58</v>
      </c>
      <c r="B58" s="507" t="s">
        <v>2197</v>
      </c>
      <c r="C58" s="507" t="s">
        <v>4979</v>
      </c>
      <c r="D58" s="507" t="s">
        <v>4980</v>
      </c>
      <c r="E58" s="507" t="s">
        <v>4981</v>
      </c>
    </row>
    <row r="59" spans="1:5" x14ac:dyDescent="0.25">
      <c r="A59" s="507">
        <v>59</v>
      </c>
      <c r="B59" s="507" t="s">
        <v>2039</v>
      </c>
      <c r="C59" s="507" t="s">
        <v>4982</v>
      </c>
      <c r="D59" s="507" t="s">
        <v>4983</v>
      </c>
      <c r="E59" s="507" t="s">
        <v>4984</v>
      </c>
    </row>
    <row r="60" spans="1:5" x14ac:dyDescent="0.25">
      <c r="A60" s="507">
        <v>60</v>
      </c>
      <c r="B60" s="507" t="s">
        <v>2198</v>
      </c>
      <c r="C60" s="507" t="s">
        <v>4985</v>
      </c>
      <c r="D60" s="507" t="s">
        <v>4986</v>
      </c>
      <c r="E60" s="507" t="s">
        <v>4987</v>
      </c>
    </row>
    <row r="61" spans="1:5" x14ac:dyDescent="0.25">
      <c r="A61" s="507">
        <v>61</v>
      </c>
      <c r="B61" s="507" t="s">
        <v>2195</v>
      </c>
      <c r="C61" s="507" t="s">
        <v>4988</v>
      </c>
      <c r="D61" s="507" t="s">
        <v>4989</v>
      </c>
      <c r="E61" s="507" t="s">
        <v>4990</v>
      </c>
    </row>
  </sheetData>
  <sheetProtection sheet="1" objects="1" scenarios="1"/>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00CC"/>
  </sheetPr>
  <dimension ref="A1:GW147"/>
  <sheetViews>
    <sheetView topLeftCell="B1" zoomScale="265" zoomScaleNormal="265" workbookViewId="0">
      <selection activeCell="A7" sqref="A7:A8"/>
    </sheetView>
  </sheetViews>
  <sheetFormatPr defaultColWidth="0.42578125" defaultRowHeight="3.75" customHeight="1" x14ac:dyDescent="0.2"/>
  <cols>
    <col min="1" max="1" width="3.140625" style="508" hidden="1" customWidth="1"/>
    <col min="2" max="16384" width="0.42578125" style="508"/>
  </cols>
  <sheetData>
    <row r="1" spans="1:205" ht="3.75" customHeight="1" thickBot="1" x14ac:dyDescent="0.25">
      <c r="A1" s="725"/>
    </row>
    <row r="2" spans="1:205" ht="25.5" customHeight="1" x14ac:dyDescent="0.2">
      <c r="B2" s="509"/>
      <c r="C2" s="510"/>
      <c r="D2" s="510"/>
      <c r="E2" s="510"/>
      <c r="F2" s="510"/>
      <c r="G2" s="510"/>
      <c r="H2" s="510"/>
      <c r="I2" s="1397" t="s">
        <v>4991</v>
      </c>
      <c r="J2" s="1397"/>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8"/>
      <c r="AK2" s="1399" t="s">
        <v>2200</v>
      </c>
      <c r="AL2" s="1400"/>
      <c r="AM2" s="1400"/>
      <c r="AN2" s="1400"/>
      <c r="AO2" s="1400"/>
      <c r="AP2" s="1400"/>
      <c r="AQ2" s="1400"/>
      <c r="AR2" s="1400"/>
      <c r="AS2" s="511"/>
      <c r="AT2" s="1401" t="str">
        <f>VstupHlavička!$B$3</f>
        <v>2020386379</v>
      </c>
      <c r="AU2" s="1357"/>
      <c r="AV2" s="1357"/>
      <c r="AW2" s="1357"/>
      <c r="AX2" s="1357"/>
      <c r="AY2" s="1357"/>
      <c r="AZ2" s="1357"/>
      <c r="BA2" s="1357"/>
      <c r="BB2" s="1357"/>
      <c r="BC2" s="1357"/>
      <c r="BD2" s="1357"/>
      <c r="BE2" s="1357"/>
      <c r="BF2" s="1357"/>
      <c r="BG2" s="1357"/>
      <c r="BH2" s="1357"/>
      <c r="BI2" s="1357"/>
      <c r="BJ2" s="1357"/>
      <c r="BK2" s="1357"/>
      <c r="BL2" s="1357"/>
      <c r="BM2" s="1357"/>
      <c r="BN2" s="1357"/>
      <c r="BO2" s="1357"/>
      <c r="BP2" s="1357"/>
      <c r="BQ2" s="1357"/>
      <c r="BR2" s="1357"/>
      <c r="BS2" s="1357"/>
      <c r="BT2" s="1357"/>
      <c r="BU2" s="1357"/>
      <c r="BV2" s="1357"/>
      <c r="BW2" s="1357"/>
      <c r="BX2" s="1357"/>
      <c r="BY2" s="1357"/>
      <c r="BZ2" s="1357"/>
      <c r="CA2" s="1357"/>
      <c r="CB2" s="1357"/>
      <c r="CC2" s="1357"/>
      <c r="CD2" s="1357"/>
      <c r="CE2" s="1357"/>
      <c r="CF2" s="1357"/>
      <c r="CG2" s="1357"/>
      <c r="CH2" s="1357"/>
      <c r="CI2" s="1357"/>
      <c r="CJ2" s="1357"/>
      <c r="CK2" s="1357"/>
      <c r="CL2" s="1357"/>
      <c r="CM2" s="1357"/>
      <c r="CN2" s="1357"/>
      <c r="CO2" s="1357"/>
      <c r="CP2" s="1357"/>
      <c r="CQ2" s="1357"/>
      <c r="CR2" s="1357"/>
      <c r="CS2" s="1357"/>
      <c r="CT2" s="511"/>
      <c r="CU2" s="512"/>
      <c r="CW2" s="1399" t="s">
        <v>3</v>
      </c>
      <c r="CX2" s="1400"/>
      <c r="CY2" s="1400"/>
      <c r="CZ2" s="1400"/>
      <c r="DA2" s="1400"/>
      <c r="DB2" s="1400"/>
      <c r="DC2" s="1400"/>
      <c r="DD2" s="511"/>
      <c r="DE2" s="1401" t="str">
        <f>VstupHlavička!$B$4</f>
        <v>34121111</v>
      </c>
      <c r="DF2" s="1357"/>
      <c r="DG2" s="1357"/>
      <c r="DH2" s="1357"/>
      <c r="DI2" s="1357"/>
      <c r="DJ2" s="1357"/>
      <c r="DK2" s="1357"/>
      <c r="DL2" s="1357"/>
      <c r="DM2" s="1357"/>
      <c r="DN2" s="1357"/>
      <c r="DO2" s="1357"/>
      <c r="DP2" s="1357"/>
      <c r="DQ2" s="1357"/>
      <c r="DR2" s="1357"/>
      <c r="DS2" s="1357"/>
      <c r="DT2" s="1357"/>
      <c r="DU2" s="1357"/>
      <c r="DV2" s="1357"/>
      <c r="DW2" s="1357"/>
      <c r="DX2" s="1357"/>
      <c r="DY2" s="1357"/>
      <c r="DZ2" s="1357"/>
      <c r="EA2" s="1357"/>
      <c r="EB2" s="1357"/>
      <c r="EC2" s="1357"/>
      <c r="ED2" s="1357"/>
      <c r="EE2" s="1357"/>
      <c r="EF2" s="1357"/>
      <c r="EG2" s="1357"/>
      <c r="EH2" s="1357"/>
      <c r="EI2" s="1357"/>
      <c r="EJ2" s="1357"/>
      <c r="EK2" s="1357"/>
      <c r="EL2" s="1357"/>
      <c r="EM2" s="1357"/>
      <c r="EN2" s="1357"/>
      <c r="EO2" s="1357"/>
      <c r="EP2" s="1357"/>
      <c r="EQ2" s="1357"/>
      <c r="ER2" s="1357"/>
      <c r="ES2" s="1357"/>
      <c r="ET2" s="1357"/>
      <c r="EU2" s="1357"/>
      <c r="EV2" s="511"/>
      <c r="EW2" s="512"/>
      <c r="GQ2" s="510"/>
      <c r="GR2" s="510"/>
      <c r="GS2" s="510"/>
      <c r="GT2" s="510"/>
      <c r="GU2" s="510"/>
      <c r="GV2" s="510"/>
      <c r="GW2" s="513"/>
    </row>
    <row r="3" spans="1:205" ht="3" customHeight="1" x14ac:dyDescent="0.2"/>
    <row r="4" spans="1:205" ht="11.25" customHeight="1" x14ac:dyDescent="0.3">
      <c r="B4" s="1402" t="s">
        <v>4992</v>
      </c>
      <c r="C4" s="1373"/>
      <c r="D4" s="1373"/>
      <c r="E4" s="1373"/>
      <c r="F4" s="1373"/>
      <c r="G4" s="1373"/>
      <c r="H4" s="1373"/>
      <c r="I4" s="1373"/>
      <c r="J4" s="1373"/>
      <c r="K4" s="1374"/>
      <c r="L4" s="1403" t="s">
        <v>4993</v>
      </c>
      <c r="M4" s="1404"/>
      <c r="N4" s="1404"/>
      <c r="O4" s="1404"/>
      <c r="P4" s="1404"/>
      <c r="Q4" s="1404"/>
      <c r="R4" s="1404"/>
      <c r="S4" s="1404"/>
      <c r="T4" s="1404"/>
      <c r="U4" s="1404"/>
      <c r="V4" s="1404"/>
      <c r="W4" s="1404"/>
      <c r="X4" s="1404"/>
      <c r="Y4" s="1404"/>
      <c r="Z4" s="1404"/>
      <c r="AA4" s="1404"/>
      <c r="AB4" s="1404"/>
      <c r="AC4" s="1404"/>
      <c r="AD4" s="1404"/>
      <c r="AE4" s="1404"/>
      <c r="AF4" s="1404"/>
      <c r="AG4" s="1404"/>
      <c r="AH4" s="1404"/>
      <c r="AI4" s="1404"/>
      <c r="AJ4" s="1404"/>
      <c r="AK4" s="1404"/>
      <c r="AL4" s="1404"/>
      <c r="AM4" s="1404"/>
      <c r="AN4" s="1404"/>
      <c r="AO4" s="1404"/>
      <c r="AP4" s="1404"/>
      <c r="AQ4" s="1409" t="str">
        <f>SUVAHAVUJ!$E$2</f>
        <v>Číslo riadku</v>
      </c>
      <c r="AR4" s="1410"/>
      <c r="AS4" s="1410"/>
      <c r="AT4" s="1410"/>
      <c r="AU4" s="1410"/>
      <c r="AV4" s="1410"/>
      <c r="AW4" s="1410"/>
      <c r="AX4" s="1411"/>
      <c r="AY4" s="1393" t="str">
        <f>SUVAHAVUJ!$I$1</f>
        <v>Bežné účtovné obdobie</v>
      </c>
      <c r="AZ4" s="1388"/>
      <c r="BA4" s="1388"/>
      <c r="BB4" s="1388"/>
      <c r="BC4" s="1388"/>
      <c r="BD4" s="1388"/>
      <c r="BE4" s="1388"/>
      <c r="BF4" s="1388"/>
      <c r="BG4" s="1388"/>
      <c r="BH4" s="1388"/>
      <c r="BI4" s="1388"/>
      <c r="BJ4" s="1388"/>
      <c r="BK4" s="1388"/>
      <c r="BL4" s="1388"/>
      <c r="BM4" s="1388"/>
      <c r="BN4" s="1388"/>
      <c r="BO4" s="1388"/>
      <c r="BP4" s="1388"/>
      <c r="BQ4" s="1388"/>
      <c r="BR4" s="1388"/>
      <c r="BS4" s="1388"/>
      <c r="BT4" s="1388"/>
      <c r="BU4" s="1388"/>
      <c r="BV4" s="1388"/>
      <c r="BW4" s="1388"/>
      <c r="BX4" s="1388"/>
      <c r="BY4" s="1388"/>
      <c r="BZ4" s="1388"/>
      <c r="CA4" s="1388"/>
      <c r="CB4" s="1388"/>
      <c r="CC4" s="1388"/>
      <c r="CD4" s="1388"/>
      <c r="CE4" s="1388"/>
      <c r="CF4" s="1388"/>
      <c r="CG4" s="1388"/>
      <c r="CH4" s="1388"/>
      <c r="CI4" s="1388"/>
      <c r="CJ4" s="1388"/>
      <c r="CK4" s="1388"/>
      <c r="CL4" s="1388"/>
      <c r="CM4" s="1388"/>
      <c r="CN4" s="1388"/>
      <c r="CO4" s="1388"/>
      <c r="CP4" s="1388"/>
      <c r="CQ4" s="1388"/>
      <c r="CR4" s="1388"/>
      <c r="CS4" s="1388"/>
      <c r="CT4" s="1388"/>
      <c r="CU4" s="1388"/>
      <c r="CV4" s="1388"/>
      <c r="CW4" s="1388"/>
      <c r="CX4" s="1388"/>
      <c r="CY4" s="1388"/>
      <c r="CZ4" s="1388"/>
      <c r="DA4" s="1388"/>
      <c r="DB4" s="1388"/>
      <c r="DC4" s="1388"/>
      <c r="DD4" s="1388"/>
      <c r="DE4" s="1388"/>
      <c r="DF4" s="1388"/>
      <c r="DG4" s="1388"/>
      <c r="DH4" s="1388"/>
      <c r="DI4" s="1388"/>
      <c r="DJ4" s="1388"/>
      <c r="DK4" s="1388"/>
      <c r="DL4" s="1388"/>
      <c r="DM4" s="1388"/>
      <c r="DN4" s="1388"/>
      <c r="DO4" s="1388"/>
      <c r="DP4" s="1388"/>
      <c r="DQ4" s="1388"/>
      <c r="DR4" s="1388"/>
      <c r="DS4" s="1388"/>
      <c r="DT4" s="1388"/>
      <c r="DU4" s="1388"/>
      <c r="DV4" s="1388"/>
      <c r="DW4" s="1388"/>
      <c r="DX4" s="1388"/>
      <c r="DY4" s="1388"/>
      <c r="DZ4" s="1388"/>
      <c r="EA4" s="1388"/>
      <c r="EB4" s="1388"/>
      <c r="EC4" s="1388"/>
      <c r="ED4" s="1388"/>
      <c r="EE4" s="1388"/>
      <c r="EF4" s="1388"/>
      <c r="EG4" s="1388"/>
      <c r="EH4" s="1388"/>
      <c r="EI4" s="1388"/>
      <c r="EJ4" s="1388"/>
      <c r="EK4" s="1388"/>
      <c r="EL4" s="1388"/>
      <c r="EM4" s="1388"/>
      <c r="EN4" s="1388"/>
      <c r="EO4" s="1388"/>
      <c r="EP4" s="1388"/>
      <c r="EQ4" s="1388"/>
      <c r="ER4" s="1388"/>
      <c r="ES4" s="1388"/>
      <c r="ET4" s="1388"/>
      <c r="EU4" s="1388"/>
      <c r="EV4" s="1388"/>
      <c r="EW4" s="1388"/>
      <c r="EX4" s="1388"/>
      <c r="EY4" s="1388"/>
      <c r="EZ4" s="1388"/>
      <c r="FA4" s="1388"/>
      <c r="FB4" s="1389"/>
      <c r="FC4" s="1372">
        <f>SUVAHAVUJ!$T$1</f>
        <v>0</v>
      </c>
      <c r="FD4" s="1373"/>
      <c r="FE4" s="1373"/>
      <c r="FF4" s="1373"/>
      <c r="FG4" s="1373"/>
      <c r="FH4" s="1373"/>
      <c r="FI4" s="1373"/>
      <c r="FJ4" s="1373"/>
      <c r="FK4" s="1373"/>
      <c r="FL4" s="1373"/>
      <c r="FM4" s="1373"/>
      <c r="FN4" s="1373"/>
      <c r="FO4" s="1373"/>
      <c r="FP4" s="1373"/>
      <c r="FQ4" s="1373"/>
      <c r="FR4" s="1373"/>
      <c r="FS4" s="1373"/>
      <c r="FT4" s="1373"/>
      <c r="FU4" s="1373"/>
      <c r="FV4" s="1373"/>
      <c r="FW4" s="1373"/>
      <c r="FX4" s="1373"/>
      <c r="FY4" s="1373"/>
      <c r="FZ4" s="1373"/>
      <c r="GA4" s="1373"/>
      <c r="GB4" s="1373"/>
      <c r="GC4" s="1373"/>
      <c r="GD4" s="1373"/>
      <c r="GE4" s="1373"/>
      <c r="GF4" s="1373"/>
      <c r="GG4" s="1373"/>
      <c r="GH4" s="1373"/>
      <c r="GI4" s="1373"/>
      <c r="GJ4" s="1373"/>
      <c r="GK4" s="1373"/>
      <c r="GL4" s="1373"/>
      <c r="GM4" s="1373"/>
      <c r="GN4" s="1373"/>
      <c r="GO4" s="1373"/>
      <c r="GP4" s="1373"/>
      <c r="GQ4" s="1373"/>
      <c r="GR4" s="1373"/>
      <c r="GS4" s="1373"/>
      <c r="GT4" s="1373"/>
      <c r="GU4" s="1373"/>
      <c r="GV4" s="1373"/>
      <c r="GW4" s="1374"/>
    </row>
    <row r="5" spans="1:205" ht="11.25" customHeight="1" x14ac:dyDescent="0.3">
      <c r="B5" s="1378" t="s">
        <v>4994</v>
      </c>
      <c r="C5" s="1379"/>
      <c r="D5" s="1379"/>
      <c r="E5" s="1379"/>
      <c r="F5" s="1379"/>
      <c r="G5" s="1379"/>
      <c r="H5" s="1379"/>
      <c r="I5" s="1379"/>
      <c r="J5" s="1379"/>
      <c r="K5" s="1380"/>
      <c r="L5" s="1405"/>
      <c r="M5" s="1406"/>
      <c r="N5" s="1406"/>
      <c r="O5" s="1406"/>
      <c r="P5" s="1406"/>
      <c r="Q5" s="1406"/>
      <c r="R5" s="1406"/>
      <c r="S5" s="1406"/>
      <c r="T5" s="1406"/>
      <c r="U5" s="1406"/>
      <c r="V5" s="1406"/>
      <c r="W5" s="1406"/>
      <c r="X5" s="1406"/>
      <c r="Y5" s="1406"/>
      <c r="Z5" s="1406"/>
      <c r="AA5" s="1406"/>
      <c r="AB5" s="1406"/>
      <c r="AC5" s="1406"/>
      <c r="AD5" s="1406"/>
      <c r="AE5" s="1406"/>
      <c r="AF5" s="1406"/>
      <c r="AG5" s="1406"/>
      <c r="AH5" s="1406"/>
      <c r="AI5" s="1406"/>
      <c r="AJ5" s="1406"/>
      <c r="AK5" s="1406"/>
      <c r="AL5" s="1406"/>
      <c r="AM5" s="1406"/>
      <c r="AN5" s="1406"/>
      <c r="AO5" s="1406"/>
      <c r="AP5" s="1406"/>
      <c r="AQ5" s="1412"/>
      <c r="AR5" s="1413"/>
      <c r="AS5" s="1413"/>
      <c r="AT5" s="1413"/>
      <c r="AU5" s="1413"/>
      <c r="AV5" s="1413"/>
      <c r="AW5" s="1413"/>
      <c r="AX5" s="1414"/>
      <c r="AY5" s="1381"/>
      <c r="AZ5" s="1382"/>
      <c r="BA5" s="1382"/>
      <c r="BB5" s="1382"/>
      <c r="BC5" s="1382"/>
      <c r="BD5" s="1383"/>
      <c r="BE5" s="1384" t="str">
        <f>SUVAHAVUJ!$I$2</f>
        <v>Brutto-časť 1</v>
      </c>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6"/>
      <c r="DJ5" s="1387" t="str">
        <f>SUVAHAVUJ!$N$2</f>
        <v>Netto</v>
      </c>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1388"/>
      <c r="EW5" s="1388"/>
      <c r="EX5" s="1388"/>
      <c r="EY5" s="1388"/>
      <c r="EZ5" s="1388"/>
      <c r="FA5" s="1388"/>
      <c r="FB5" s="1389"/>
      <c r="FC5" s="1375"/>
      <c r="FD5" s="1376"/>
      <c r="FE5" s="1376"/>
      <c r="FF5" s="1376"/>
      <c r="FG5" s="1376"/>
      <c r="FH5" s="1376"/>
      <c r="FI5" s="1376"/>
      <c r="FJ5" s="1376"/>
      <c r="FK5" s="1376"/>
      <c r="FL5" s="1376"/>
      <c r="FM5" s="1376"/>
      <c r="FN5" s="1376"/>
      <c r="FO5" s="1376"/>
      <c r="FP5" s="1376"/>
      <c r="FQ5" s="1376"/>
      <c r="FR5" s="1376"/>
      <c r="FS5" s="1376"/>
      <c r="FT5" s="1376"/>
      <c r="FU5" s="1376"/>
      <c r="FV5" s="1376"/>
      <c r="FW5" s="1376"/>
      <c r="FX5" s="1376"/>
      <c r="FY5" s="1376"/>
      <c r="FZ5" s="1376"/>
      <c r="GA5" s="1376"/>
      <c r="GB5" s="1376"/>
      <c r="GC5" s="1376"/>
      <c r="GD5" s="1376"/>
      <c r="GE5" s="1376"/>
      <c r="GF5" s="1376"/>
      <c r="GG5" s="1376"/>
      <c r="GH5" s="1376"/>
      <c r="GI5" s="1376"/>
      <c r="GJ5" s="1376"/>
      <c r="GK5" s="1376"/>
      <c r="GL5" s="1376"/>
      <c r="GM5" s="1376"/>
      <c r="GN5" s="1376"/>
      <c r="GO5" s="1376"/>
      <c r="GP5" s="1376"/>
      <c r="GQ5" s="1376"/>
      <c r="GR5" s="1376"/>
      <c r="GS5" s="1376"/>
      <c r="GT5" s="1376"/>
      <c r="GU5" s="1376"/>
      <c r="GV5" s="1376"/>
      <c r="GW5" s="1377"/>
    </row>
    <row r="6" spans="1:205" ht="10.5" customHeight="1" x14ac:dyDescent="0.3">
      <c r="B6" s="1375" t="s">
        <v>1410</v>
      </c>
      <c r="C6" s="1376"/>
      <c r="D6" s="1376"/>
      <c r="E6" s="1376"/>
      <c r="F6" s="1376"/>
      <c r="G6" s="1376"/>
      <c r="H6" s="1376"/>
      <c r="I6" s="1376"/>
      <c r="J6" s="1376"/>
      <c r="K6" s="1377"/>
      <c r="L6" s="1407"/>
      <c r="M6" s="1408"/>
      <c r="N6" s="1408"/>
      <c r="O6" s="1408"/>
      <c r="P6" s="1408"/>
      <c r="Q6" s="1408"/>
      <c r="R6" s="1408"/>
      <c r="S6" s="1408"/>
      <c r="T6" s="1408"/>
      <c r="U6" s="1408"/>
      <c r="V6" s="1408"/>
      <c r="W6" s="1408"/>
      <c r="X6" s="1408"/>
      <c r="Y6" s="1408"/>
      <c r="Z6" s="1408"/>
      <c r="AA6" s="1408"/>
      <c r="AB6" s="1408"/>
      <c r="AC6" s="1408"/>
      <c r="AD6" s="1408"/>
      <c r="AE6" s="1408"/>
      <c r="AF6" s="1408"/>
      <c r="AG6" s="1408"/>
      <c r="AH6" s="1408"/>
      <c r="AI6" s="1408"/>
      <c r="AJ6" s="1408"/>
      <c r="AK6" s="1408"/>
      <c r="AL6" s="1408"/>
      <c r="AM6" s="1408"/>
      <c r="AN6" s="1408"/>
      <c r="AO6" s="1408"/>
      <c r="AP6" s="1408"/>
      <c r="AQ6" s="1415"/>
      <c r="AR6" s="1416"/>
      <c r="AS6" s="1416"/>
      <c r="AT6" s="1416"/>
      <c r="AU6" s="1416"/>
      <c r="AV6" s="1416"/>
      <c r="AW6" s="1416"/>
      <c r="AX6" s="1417"/>
      <c r="AY6" s="1381"/>
      <c r="AZ6" s="1382"/>
      <c r="BA6" s="1382"/>
      <c r="BB6" s="1382"/>
      <c r="BC6" s="1382"/>
      <c r="BD6" s="1383"/>
      <c r="BE6" s="1390" t="str">
        <f>SUVAHAVUJ!$K$2</f>
        <v>Oprávky</v>
      </c>
      <c r="BF6" s="1391"/>
      <c r="BG6" s="1391"/>
      <c r="BH6" s="1391"/>
      <c r="BI6" s="1391"/>
      <c r="BJ6" s="1391"/>
      <c r="BK6" s="1391"/>
      <c r="BL6" s="1391"/>
      <c r="BM6" s="1391"/>
      <c r="BN6" s="1391"/>
      <c r="BO6" s="1391"/>
      <c r="BP6" s="1391"/>
      <c r="BQ6" s="1391"/>
      <c r="BR6" s="1391"/>
      <c r="BS6" s="1391"/>
      <c r="BT6" s="1391"/>
      <c r="BU6" s="1391"/>
      <c r="BV6" s="1391"/>
      <c r="BW6" s="1391"/>
      <c r="BX6" s="1391"/>
      <c r="BY6" s="1391"/>
      <c r="BZ6" s="1391"/>
      <c r="CA6" s="1391"/>
      <c r="CB6" s="1391"/>
      <c r="CC6" s="1391"/>
      <c r="CD6" s="1391"/>
      <c r="CE6" s="1391"/>
      <c r="CF6" s="1391"/>
      <c r="CG6" s="1391"/>
      <c r="CH6" s="1391"/>
      <c r="CI6" s="1391"/>
      <c r="CJ6" s="1391"/>
      <c r="CK6" s="1391"/>
      <c r="CL6" s="1391"/>
      <c r="CM6" s="1391"/>
      <c r="CN6" s="1391"/>
      <c r="CO6" s="1391"/>
      <c r="CP6" s="1391"/>
      <c r="CQ6" s="1391"/>
      <c r="CR6" s="1391"/>
      <c r="CS6" s="1391"/>
      <c r="CT6" s="1391"/>
      <c r="CU6" s="1391"/>
      <c r="CV6" s="1391"/>
      <c r="CW6" s="1391"/>
      <c r="CX6" s="1391"/>
      <c r="CY6" s="1391"/>
      <c r="CZ6" s="1391"/>
      <c r="DA6" s="1391"/>
      <c r="DB6" s="1391"/>
      <c r="DC6" s="1391"/>
      <c r="DD6" s="1391"/>
      <c r="DE6" s="1391"/>
      <c r="DF6" s="1391"/>
      <c r="DG6" s="1391"/>
      <c r="DH6" s="1391"/>
      <c r="DI6" s="1392"/>
      <c r="DJ6" s="1393"/>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1388"/>
      <c r="EW6" s="1388"/>
      <c r="EX6" s="1388"/>
      <c r="EY6" s="1388"/>
      <c r="EZ6" s="1388"/>
      <c r="FA6" s="1388"/>
      <c r="FB6" s="1389"/>
      <c r="FC6" s="1394" t="str">
        <f>SUVAHAVUJ!$N$2</f>
        <v>Netto</v>
      </c>
      <c r="FD6" s="1395"/>
      <c r="FE6" s="1395"/>
      <c r="FF6" s="1395"/>
      <c r="FG6" s="1395"/>
      <c r="FH6" s="1395"/>
      <c r="FI6" s="1395"/>
      <c r="FJ6" s="1395"/>
      <c r="FK6" s="1395"/>
      <c r="FL6" s="1395"/>
      <c r="FM6" s="1395"/>
      <c r="FN6" s="1395"/>
      <c r="FO6" s="1395"/>
      <c r="FP6" s="1395"/>
      <c r="FQ6" s="1395"/>
      <c r="FR6" s="1395"/>
      <c r="FS6" s="1395"/>
      <c r="FT6" s="1395"/>
      <c r="FU6" s="1395"/>
      <c r="FV6" s="1395"/>
      <c r="FW6" s="1395"/>
      <c r="FX6" s="1395"/>
      <c r="FY6" s="1395"/>
      <c r="FZ6" s="1395"/>
      <c r="GA6" s="1395"/>
      <c r="GB6" s="1395"/>
      <c r="GC6" s="1395"/>
      <c r="GD6" s="1395"/>
      <c r="GE6" s="1395"/>
      <c r="GF6" s="1395"/>
      <c r="GG6" s="1395"/>
      <c r="GH6" s="1395"/>
      <c r="GI6" s="1395"/>
      <c r="GJ6" s="1395"/>
      <c r="GK6" s="1395"/>
      <c r="GL6" s="1395"/>
      <c r="GM6" s="1395"/>
      <c r="GN6" s="1395"/>
      <c r="GO6" s="1395"/>
      <c r="GP6" s="1395"/>
      <c r="GQ6" s="1395"/>
      <c r="GR6" s="1395"/>
      <c r="GS6" s="1395"/>
      <c r="GT6" s="1395"/>
      <c r="GU6" s="1395"/>
      <c r="GV6" s="1395"/>
      <c r="GW6" s="1396"/>
    </row>
    <row r="7" spans="1:205" s="516" customFormat="1" ht="25.5" customHeight="1" x14ac:dyDescent="0.3">
      <c r="A7" s="1362">
        <v>1</v>
      </c>
      <c r="B7" s="1371"/>
      <c r="C7" s="1371"/>
      <c r="D7" s="1371"/>
      <c r="E7" s="1371"/>
      <c r="F7" s="1371"/>
      <c r="G7" s="1371"/>
      <c r="H7" s="1371"/>
      <c r="I7" s="1371"/>
      <c r="J7" s="1371"/>
      <c r="K7" s="1371"/>
      <c r="L7" s="1369" t="str">
        <f>SUVAHAVUJ!$D$3</f>
        <v>Spolu majetok r. 02 + r. 33 + r. 74</v>
      </c>
      <c r="M7" s="1370"/>
      <c r="N7" s="1370"/>
      <c r="O7" s="1370"/>
      <c r="P7" s="1370"/>
      <c r="Q7" s="1370"/>
      <c r="R7" s="1370"/>
      <c r="S7" s="1370"/>
      <c r="T7" s="1370"/>
      <c r="U7" s="1370"/>
      <c r="V7" s="1370"/>
      <c r="W7" s="1370"/>
      <c r="X7" s="1370"/>
      <c r="Y7" s="1370"/>
      <c r="Z7" s="1370"/>
      <c r="AA7" s="1370"/>
      <c r="AB7" s="1370"/>
      <c r="AC7" s="1370"/>
      <c r="AD7" s="1370"/>
      <c r="AE7" s="1370"/>
      <c r="AF7" s="1370"/>
      <c r="AG7" s="1370"/>
      <c r="AH7" s="1370"/>
      <c r="AI7" s="1370"/>
      <c r="AJ7" s="1370"/>
      <c r="AK7" s="1370"/>
      <c r="AL7" s="1370"/>
      <c r="AM7" s="1370"/>
      <c r="AN7" s="1370"/>
      <c r="AO7" s="1370"/>
      <c r="AP7" s="1370"/>
      <c r="AQ7" s="1366" t="s">
        <v>2033</v>
      </c>
      <c r="AR7" s="1366"/>
      <c r="AS7" s="1366"/>
      <c r="AT7" s="1366"/>
      <c r="AU7" s="1366"/>
      <c r="AV7" s="1366"/>
      <c r="AW7" s="1366"/>
      <c r="AX7" s="1366"/>
      <c r="AY7" s="514"/>
      <c r="AZ7" s="515"/>
      <c r="BA7" s="1356" t="str">
        <f>MID(SUVAHAVUJ!AD3,1,1)</f>
        <v xml:space="preserve"> </v>
      </c>
      <c r="BB7" s="1356"/>
      <c r="BC7" s="1356"/>
      <c r="BD7" s="1356"/>
      <c r="BE7" s="1356"/>
      <c r="BF7" s="1356"/>
      <c r="BG7" s="1356" t="str">
        <f>MID(SUVAHAVUJ!AD3,2,1)</f>
        <v xml:space="preserve"> </v>
      </c>
      <c r="BH7" s="1356"/>
      <c r="BI7" s="1356"/>
      <c r="BJ7" s="1356"/>
      <c r="BK7" s="1356"/>
      <c r="BL7" s="1356" t="str">
        <f>MID(SUVAHAVUJ!AD3,3,1)</f>
        <v xml:space="preserve"> </v>
      </c>
      <c r="BM7" s="1356"/>
      <c r="BN7" s="1356"/>
      <c r="BO7" s="1356"/>
      <c r="BP7" s="1356"/>
      <c r="BQ7" s="1356"/>
      <c r="BR7" s="1356" t="str">
        <f>MID(SUVAHAVUJ!AD3,4,1)</f>
        <v>1</v>
      </c>
      <c r="BS7" s="1356"/>
      <c r="BT7" s="1356"/>
      <c r="BU7" s="1356"/>
      <c r="BV7" s="1356"/>
      <c r="BW7" s="1356" t="str">
        <f>MID(SUVAHAVUJ!AD3,5,1)</f>
        <v>1</v>
      </c>
      <c r="BX7" s="1356"/>
      <c r="BY7" s="1356"/>
      <c r="BZ7" s="1356"/>
      <c r="CA7" s="1356"/>
      <c r="CB7" s="1356"/>
      <c r="CC7" s="1356" t="str">
        <f>MID(SUVAHAVUJ!AD3,6,1)</f>
        <v>1</v>
      </c>
      <c r="CD7" s="1356"/>
      <c r="CE7" s="1356"/>
      <c r="CF7" s="1356"/>
      <c r="CG7" s="1356"/>
      <c r="CH7" s="1356" t="str">
        <f>MID(SUVAHAVUJ!AD3,7,1)</f>
        <v>3</v>
      </c>
      <c r="CI7" s="1356"/>
      <c r="CJ7" s="1356"/>
      <c r="CK7" s="1356"/>
      <c r="CL7" s="1356"/>
      <c r="CM7" s="1356"/>
      <c r="CN7" s="1356" t="str">
        <f>MID(SUVAHAVUJ!AD3,8,1)</f>
        <v>1</v>
      </c>
      <c r="CO7" s="1356"/>
      <c r="CP7" s="1356"/>
      <c r="CQ7" s="1356"/>
      <c r="CR7" s="1356"/>
      <c r="CS7" s="1356" t="str">
        <f>MID(SUVAHAVUJ!AD3,9,1)</f>
        <v>0</v>
      </c>
      <c r="CT7" s="1356"/>
      <c r="CU7" s="1356"/>
      <c r="CV7" s="1356"/>
      <c r="CW7" s="1356"/>
      <c r="CX7" s="1356"/>
      <c r="CY7" s="1356" t="str">
        <f>MID(SUVAHAVUJ!AD3,10,1)</f>
        <v>9</v>
      </c>
      <c r="CZ7" s="1356"/>
      <c r="DA7" s="1356"/>
      <c r="DB7" s="1356"/>
      <c r="DC7" s="1356"/>
      <c r="DD7" s="1356" t="str">
        <f>MID(SUVAHAVUJ!AD3,11,1)</f>
        <v>1</v>
      </c>
      <c r="DE7" s="1356"/>
      <c r="DF7" s="1356"/>
      <c r="DG7" s="1356"/>
      <c r="DH7" s="1356"/>
      <c r="DI7" s="1360"/>
      <c r="DJ7" s="514"/>
      <c r="DK7" s="515"/>
      <c r="DL7" s="1356" t="str">
        <f>MID(SUVAHAVUJ!AF3,1,1)</f>
        <v xml:space="preserve"> </v>
      </c>
      <c r="DM7" s="1356"/>
      <c r="DN7" s="1356"/>
      <c r="DO7" s="1356"/>
      <c r="DP7" s="1356"/>
      <c r="DQ7" s="1356"/>
      <c r="DR7" s="1356" t="str">
        <f>MID(SUVAHAVUJ!AF3,2,1)</f>
        <v xml:space="preserve"> </v>
      </c>
      <c r="DS7" s="1356"/>
      <c r="DT7" s="1356"/>
      <c r="DU7" s="1356"/>
      <c r="DV7" s="1356"/>
      <c r="DW7" s="1356" t="str">
        <f>MID(SUVAHAVUJ!AF3,3,1)</f>
        <v xml:space="preserve"> </v>
      </c>
      <c r="DX7" s="1356"/>
      <c r="DY7" s="1356"/>
      <c r="DZ7" s="1356"/>
      <c r="EA7" s="1356"/>
      <c r="EB7" s="1356"/>
      <c r="EC7" s="1356" t="str">
        <f>MID(SUVAHAVUJ!AF3,4,1)</f>
        <v xml:space="preserve"> </v>
      </c>
      <c r="ED7" s="1356"/>
      <c r="EE7" s="1356"/>
      <c r="EF7" s="1356"/>
      <c r="EG7" s="1356"/>
      <c r="EH7" s="1356" t="str">
        <f>MID(SUVAHAVUJ!AF3,5,1)</f>
        <v>5</v>
      </c>
      <c r="EI7" s="1356"/>
      <c r="EJ7" s="1356"/>
      <c r="EK7" s="1356"/>
      <c r="EL7" s="1356"/>
      <c r="EM7" s="1356"/>
      <c r="EN7" s="1356" t="str">
        <f>MID(SUVAHAVUJ!AF3,6,1)</f>
        <v>6</v>
      </c>
      <c r="EO7" s="1356"/>
      <c r="EP7" s="1356"/>
      <c r="EQ7" s="1356"/>
      <c r="ER7" s="1356"/>
      <c r="ES7" s="1356" t="str">
        <f>MID(SUVAHAVUJ!AF3,7,1)</f>
        <v>2</v>
      </c>
      <c r="ET7" s="1356"/>
      <c r="EU7" s="1356"/>
      <c r="EV7" s="1356"/>
      <c r="EW7" s="1356"/>
      <c r="EX7" s="1356"/>
      <c r="EY7" s="1356" t="str">
        <f>MID(SUVAHAVUJ!AF3,8,1)</f>
        <v>3</v>
      </c>
      <c r="EZ7" s="1356"/>
      <c r="FA7" s="1356"/>
      <c r="FB7" s="1356"/>
      <c r="FC7" s="1356"/>
      <c r="FD7" s="1356" t="str">
        <f>MID(SUVAHAVUJ!AF3,9,1)</f>
        <v>7</v>
      </c>
      <c r="FE7" s="1356"/>
      <c r="FF7" s="1356"/>
      <c r="FG7" s="1356"/>
      <c r="FH7" s="1356"/>
      <c r="FI7" s="1356"/>
      <c r="FJ7" s="1356" t="str">
        <f>MID(SUVAHAVUJ!AF3,10,1)</f>
        <v>5</v>
      </c>
      <c r="FK7" s="1356"/>
      <c r="FL7" s="1356"/>
      <c r="FM7" s="1356"/>
      <c r="FN7" s="1356"/>
      <c r="FO7" s="1357" t="str">
        <f>MID(SUVAHAVUJ!AF3,11,1)</f>
        <v>6</v>
      </c>
      <c r="FP7" s="1357"/>
      <c r="FQ7" s="1357"/>
      <c r="FR7" s="1357"/>
      <c r="FS7" s="1358"/>
      <c r="FT7" s="1359"/>
      <c r="FU7" s="1359"/>
      <c r="FV7" s="1359"/>
      <c r="FW7" s="1359"/>
      <c r="FX7" s="1359"/>
      <c r="FY7" s="1359"/>
      <c r="FZ7" s="1359"/>
      <c r="GA7" s="1359"/>
      <c r="GB7" s="1359"/>
      <c r="GC7" s="1359"/>
      <c r="GD7" s="1359"/>
      <c r="GE7" s="1359"/>
      <c r="GF7" s="1359"/>
      <c r="GG7" s="1359"/>
      <c r="GH7" s="1359"/>
      <c r="GI7" s="1359"/>
      <c r="GJ7" s="1359"/>
      <c r="GK7" s="1359"/>
      <c r="GL7" s="1359"/>
      <c r="GM7" s="1359"/>
      <c r="GN7" s="1359"/>
      <c r="GO7" s="1359"/>
      <c r="GP7" s="1359"/>
      <c r="GQ7" s="1359"/>
      <c r="GR7" s="1359"/>
      <c r="GS7" s="1359"/>
      <c r="GT7" s="1359"/>
      <c r="GU7" s="1359"/>
      <c r="GV7" s="1359"/>
      <c r="GW7" s="1359"/>
    </row>
    <row r="8" spans="1:205" ht="22.5" customHeight="1" x14ac:dyDescent="0.3">
      <c r="A8" s="1362"/>
      <c r="B8" s="1371"/>
      <c r="C8" s="1371"/>
      <c r="D8" s="1371"/>
      <c r="E8" s="1371"/>
      <c r="F8" s="1371"/>
      <c r="G8" s="1371"/>
      <c r="H8" s="1371"/>
      <c r="I8" s="1371"/>
      <c r="J8" s="1371"/>
      <c r="K8" s="1371"/>
      <c r="L8" s="1370"/>
      <c r="M8" s="1370"/>
      <c r="N8" s="1370"/>
      <c r="O8" s="1370"/>
      <c r="P8" s="1370"/>
      <c r="Q8" s="1370"/>
      <c r="R8" s="1370"/>
      <c r="S8" s="1370"/>
      <c r="T8" s="1370"/>
      <c r="U8" s="1370"/>
      <c r="V8" s="1370"/>
      <c r="W8" s="1370"/>
      <c r="X8" s="1370"/>
      <c r="Y8" s="1370"/>
      <c r="Z8" s="1370"/>
      <c r="AA8" s="1370"/>
      <c r="AB8" s="1370"/>
      <c r="AC8" s="1370"/>
      <c r="AD8" s="1370"/>
      <c r="AE8" s="1370"/>
      <c r="AF8" s="1370"/>
      <c r="AG8" s="1370"/>
      <c r="AH8" s="1370"/>
      <c r="AI8" s="1370"/>
      <c r="AJ8" s="1370"/>
      <c r="AK8" s="1370"/>
      <c r="AL8" s="1370"/>
      <c r="AM8" s="1370"/>
      <c r="AN8" s="1370"/>
      <c r="AO8" s="1370"/>
      <c r="AP8" s="1370"/>
      <c r="AQ8" s="1366"/>
      <c r="AR8" s="1366"/>
      <c r="AS8" s="1366"/>
      <c r="AT8" s="1366"/>
      <c r="AU8" s="1366"/>
      <c r="AV8" s="1366"/>
      <c r="AW8" s="1366"/>
      <c r="AX8" s="1366"/>
      <c r="AY8" s="514"/>
      <c r="AZ8" s="515"/>
      <c r="BA8" s="1356" t="str">
        <f>MID(SUVAHAVUJ!AE3,1,1)</f>
        <v xml:space="preserve"> </v>
      </c>
      <c r="BB8" s="1356"/>
      <c r="BC8" s="1356"/>
      <c r="BD8" s="1356"/>
      <c r="BE8" s="1356"/>
      <c r="BF8" s="1356"/>
      <c r="BG8" s="1356" t="str">
        <f>MID(SUVAHAVUJ!AE3,2,1)</f>
        <v xml:space="preserve"> </v>
      </c>
      <c r="BH8" s="1356"/>
      <c r="BI8" s="1356"/>
      <c r="BJ8" s="1356"/>
      <c r="BK8" s="1356"/>
      <c r="BL8" s="1356" t="str">
        <f>MID(SUVAHAVUJ!AE3,3,1)</f>
        <v xml:space="preserve"> </v>
      </c>
      <c r="BM8" s="1356"/>
      <c r="BN8" s="1356"/>
      <c r="BO8" s="1356"/>
      <c r="BP8" s="1356"/>
      <c r="BQ8" s="1356"/>
      <c r="BR8" s="1356" t="str">
        <f>MID(SUVAHAVUJ!AE3,4,1)</f>
        <v xml:space="preserve"> </v>
      </c>
      <c r="BS8" s="1356"/>
      <c r="BT8" s="1356"/>
      <c r="BU8" s="1356"/>
      <c r="BV8" s="1356"/>
      <c r="BW8" s="1356" t="str">
        <f>MID(SUVAHAVUJ!AE3,5,1)</f>
        <v>5</v>
      </c>
      <c r="BX8" s="1356"/>
      <c r="BY8" s="1356"/>
      <c r="BZ8" s="1356"/>
      <c r="CA8" s="1356"/>
      <c r="CB8" s="1356"/>
      <c r="CC8" s="1356" t="str">
        <f>MID(SUVAHAVUJ!AE3,6,1)</f>
        <v>5</v>
      </c>
      <c r="CD8" s="1356"/>
      <c r="CE8" s="1356"/>
      <c r="CF8" s="1356"/>
      <c r="CG8" s="1356"/>
      <c r="CH8" s="1356" t="str">
        <f>MID(SUVAHAVUJ!AE3,7,1)</f>
        <v>6</v>
      </c>
      <c r="CI8" s="1356"/>
      <c r="CJ8" s="1356"/>
      <c r="CK8" s="1356"/>
      <c r="CL8" s="1356"/>
      <c r="CM8" s="1356"/>
      <c r="CN8" s="1356" t="str">
        <f>MID(SUVAHAVUJ!AE3,8,1)</f>
        <v>4</v>
      </c>
      <c r="CO8" s="1356"/>
      <c r="CP8" s="1356"/>
      <c r="CQ8" s="1356"/>
      <c r="CR8" s="1356"/>
      <c r="CS8" s="1356" t="str">
        <f>MID(SUVAHAVUJ!AE3,9,1)</f>
        <v>5</v>
      </c>
      <c r="CT8" s="1356"/>
      <c r="CU8" s="1356"/>
      <c r="CV8" s="1356"/>
      <c r="CW8" s="1356"/>
      <c r="CX8" s="1356"/>
      <c r="CY8" s="1356" t="str">
        <f>MID(SUVAHAVUJ!AE3,10,1)</f>
        <v>9</v>
      </c>
      <c r="CZ8" s="1356"/>
      <c r="DA8" s="1356"/>
      <c r="DB8" s="1356"/>
      <c r="DC8" s="1356"/>
      <c r="DD8" s="1356" t="str">
        <f>MID(SUVAHAVUJ!AE3,11,1)</f>
        <v>4</v>
      </c>
      <c r="DE8" s="1356"/>
      <c r="DF8" s="1356"/>
      <c r="DG8" s="1356"/>
      <c r="DH8" s="1356"/>
      <c r="DI8" s="1360"/>
      <c r="DJ8" s="1361"/>
      <c r="DK8" s="1361"/>
      <c r="DL8" s="1361"/>
      <c r="DM8" s="1361"/>
      <c r="DN8" s="1361"/>
      <c r="DO8" s="1361"/>
      <c r="DP8" s="1361"/>
      <c r="DQ8" s="1361"/>
      <c r="DR8" s="1361"/>
      <c r="DS8" s="1361"/>
      <c r="DT8" s="1361"/>
      <c r="DU8" s="1361"/>
      <c r="DV8" s="1361"/>
      <c r="DW8" s="1361"/>
      <c r="DX8" s="1361"/>
      <c r="DY8" s="1361"/>
      <c r="DZ8" s="1361"/>
      <c r="EA8" s="1361"/>
      <c r="EB8" s="1361"/>
      <c r="EC8" s="1361"/>
      <c r="ED8" s="1361"/>
      <c r="EE8" s="1361"/>
      <c r="EF8" s="1361"/>
      <c r="EG8" s="1361"/>
      <c r="EH8" s="1361"/>
      <c r="EI8" s="1361"/>
      <c r="EJ8" s="1361"/>
      <c r="EK8" s="1361"/>
      <c r="EL8" s="1361"/>
      <c r="EM8" s="1361"/>
      <c r="EN8" s="514"/>
      <c r="EO8" s="515"/>
      <c r="EP8" s="1356" t="str">
        <f>MID(SUVAHAVUJ!AG3,1,1)</f>
        <v xml:space="preserve"> </v>
      </c>
      <c r="EQ8" s="1356"/>
      <c r="ER8" s="1356"/>
      <c r="ES8" s="1356"/>
      <c r="ET8" s="1356"/>
      <c r="EU8" s="1356"/>
      <c r="EV8" s="1356" t="str">
        <f>MID(SUVAHAVUJ!AG3,2,1)</f>
        <v xml:space="preserve"> </v>
      </c>
      <c r="EW8" s="1356"/>
      <c r="EX8" s="1356"/>
      <c r="EY8" s="1356"/>
      <c r="EZ8" s="1356"/>
      <c r="FA8" s="1356" t="str">
        <f>MID(SUVAHAVUJ!AG3,3,1)</f>
        <v xml:space="preserve"> </v>
      </c>
      <c r="FB8" s="1356"/>
      <c r="FC8" s="1356"/>
      <c r="FD8" s="1356"/>
      <c r="FE8" s="1356"/>
      <c r="FF8" s="1356"/>
      <c r="FG8" s="1356" t="str">
        <f>MID(SUVAHAVUJ!AG3,4,1)</f>
        <v xml:space="preserve"> </v>
      </c>
      <c r="FH8" s="1356"/>
      <c r="FI8" s="1356"/>
      <c r="FJ8" s="1356"/>
      <c r="FK8" s="1356"/>
      <c r="FL8" s="1356" t="str">
        <f>MID(SUVAHAVUJ!AG3,5,1)</f>
        <v>5</v>
      </c>
      <c r="FM8" s="1356"/>
      <c r="FN8" s="1356"/>
      <c r="FO8" s="1356"/>
      <c r="FP8" s="1356"/>
      <c r="FQ8" s="1356"/>
      <c r="FR8" s="1356" t="str">
        <f>MID(SUVAHAVUJ!AG3,6,1)</f>
        <v>5</v>
      </c>
      <c r="FS8" s="1356"/>
      <c r="FT8" s="1356"/>
      <c r="FU8" s="1356"/>
      <c r="FV8" s="1356"/>
      <c r="FW8" s="1356" t="str">
        <f>MID(SUVAHAVUJ!AG3,7,1)</f>
        <v>1</v>
      </c>
      <c r="FX8" s="1356"/>
      <c r="FY8" s="1356"/>
      <c r="FZ8" s="1356"/>
      <c r="GA8" s="1356"/>
      <c r="GB8" s="1356"/>
      <c r="GC8" s="1356" t="str">
        <f>MID(SUVAHAVUJ!AG3,8,1)</f>
        <v>4</v>
      </c>
      <c r="GD8" s="1356"/>
      <c r="GE8" s="1356"/>
      <c r="GF8" s="1356"/>
      <c r="GG8" s="1356"/>
      <c r="GH8" s="1356" t="str">
        <f>MID(SUVAHAVUJ!AG3,9,1)</f>
        <v>8</v>
      </c>
      <c r="GI8" s="1356"/>
      <c r="GJ8" s="1356"/>
      <c r="GK8" s="1356"/>
      <c r="GL8" s="1356"/>
      <c r="GM8" s="1356"/>
      <c r="GN8" s="1356" t="str">
        <f>MID(SUVAHAVUJ!AG3,10,1)</f>
        <v>3</v>
      </c>
      <c r="GO8" s="1356"/>
      <c r="GP8" s="1356"/>
      <c r="GQ8" s="1356"/>
      <c r="GR8" s="1356"/>
      <c r="GS8" s="1357" t="str">
        <f>MID(SUVAHAVUJ!AG3,11,1)</f>
        <v>2</v>
      </c>
      <c r="GT8" s="1357"/>
      <c r="GU8" s="1357"/>
      <c r="GV8" s="1357"/>
      <c r="GW8" s="1358"/>
    </row>
    <row r="9" spans="1:205" s="516" customFormat="1" ht="25.5" customHeight="1" x14ac:dyDescent="0.3">
      <c r="A9" s="1362">
        <v>2</v>
      </c>
      <c r="B9" s="1368" t="s">
        <v>2035</v>
      </c>
      <c r="C9" s="1368"/>
      <c r="D9" s="1368"/>
      <c r="E9" s="1368"/>
      <c r="F9" s="1368"/>
      <c r="G9" s="1368"/>
      <c r="H9" s="1368"/>
      <c r="I9" s="1368"/>
      <c r="J9" s="1368"/>
      <c r="K9" s="1368"/>
      <c r="L9" s="1369" t="str">
        <f>SUVAHAVUJ!$D4</f>
        <v>Neobežný majetok r. 03 + r. 11 + r. 21</v>
      </c>
      <c r="M9" s="1370"/>
      <c r="N9" s="1370"/>
      <c r="O9" s="1370"/>
      <c r="P9" s="1370"/>
      <c r="Q9" s="1370"/>
      <c r="R9" s="1370"/>
      <c r="S9" s="1370"/>
      <c r="T9" s="1370"/>
      <c r="U9" s="1370"/>
      <c r="V9" s="1370"/>
      <c r="W9" s="1370"/>
      <c r="X9" s="1370"/>
      <c r="Y9" s="1370"/>
      <c r="Z9" s="1370"/>
      <c r="AA9" s="1370"/>
      <c r="AB9" s="1370"/>
      <c r="AC9" s="1370"/>
      <c r="AD9" s="1370"/>
      <c r="AE9" s="1370"/>
      <c r="AF9" s="1370"/>
      <c r="AG9" s="1370"/>
      <c r="AH9" s="1370"/>
      <c r="AI9" s="1370"/>
      <c r="AJ9" s="1370"/>
      <c r="AK9" s="1370"/>
      <c r="AL9" s="1370"/>
      <c r="AM9" s="1370"/>
      <c r="AN9" s="1370"/>
      <c r="AO9" s="1370"/>
      <c r="AP9" s="1370"/>
      <c r="AQ9" s="1366" t="s">
        <v>2034</v>
      </c>
      <c r="AR9" s="1366"/>
      <c r="AS9" s="1366"/>
      <c r="AT9" s="1366"/>
      <c r="AU9" s="1366"/>
      <c r="AV9" s="1366"/>
      <c r="AW9" s="1366"/>
      <c r="AX9" s="1366"/>
      <c r="AY9" s="514"/>
      <c r="AZ9" s="515"/>
      <c r="BA9" s="1357" t="str">
        <f>MID(SUVAHAVUJ!AD4,1,1)</f>
        <v xml:space="preserve"> </v>
      </c>
      <c r="BB9" s="1357"/>
      <c r="BC9" s="1357"/>
      <c r="BD9" s="1357"/>
      <c r="BE9" s="1357"/>
      <c r="BF9" s="1357"/>
      <c r="BG9" s="1357" t="str">
        <f>MID(SUVAHAVUJ!AD4,2,1)</f>
        <v xml:space="preserve"> </v>
      </c>
      <c r="BH9" s="1357"/>
      <c r="BI9" s="1357"/>
      <c r="BJ9" s="1357"/>
      <c r="BK9" s="1357"/>
      <c r="BL9" s="1357" t="str">
        <f>MID(SUVAHAVUJ!AD4,3,1)</f>
        <v xml:space="preserve"> </v>
      </c>
      <c r="BM9" s="1357"/>
      <c r="BN9" s="1357"/>
      <c r="BO9" s="1357"/>
      <c r="BP9" s="1357"/>
      <c r="BQ9" s="1357"/>
      <c r="BR9" s="1357" t="str">
        <f>MID(SUVAHAVUJ!AD4,4,1)</f>
        <v xml:space="preserve"> </v>
      </c>
      <c r="BS9" s="1357"/>
      <c r="BT9" s="1357"/>
      <c r="BU9" s="1357"/>
      <c r="BV9" s="1357"/>
      <c r="BW9" s="1357" t="str">
        <f>MID(SUVAHAVUJ!AD4,5,1)</f>
        <v>7</v>
      </c>
      <c r="BX9" s="1357"/>
      <c r="BY9" s="1357"/>
      <c r="BZ9" s="1357"/>
      <c r="CA9" s="1357"/>
      <c r="CB9" s="1357"/>
      <c r="CC9" s="1357" t="str">
        <f>MID(SUVAHAVUJ!AD4,6,1)</f>
        <v>7</v>
      </c>
      <c r="CD9" s="1357"/>
      <c r="CE9" s="1357"/>
      <c r="CF9" s="1357"/>
      <c r="CG9" s="1357"/>
      <c r="CH9" s="1357" t="str">
        <f>MID(SUVAHAVUJ!AD4,7,1)</f>
        <v>9</v>
      </c>
      <c r="CI9" s="1357"/>
      <c r="CJ9" s="1357"/>
      <c r="CK9" s="1357"/>
      <c r="CL9" s="1357"/>
      <c r="CM9" s="1357"/>
      <c r="CN9" s="1357" t="str">
        <f>MID(SUVAHAVUJ!AD4,8,1)</f>
        <v>1</v>
      </c>
      <c r="CO9" s="1357"/>
      <c r="CP9" s="1357"/>
      <c r="CQ9" s="1357"/>
      <c r="CR9" s="1357"/>
      <c r="CS9" s="1357" t="str">
        <f>MID(SUVAHAVUJ!AD4,9,1)</f>
        <v>1</v>
      </c>
      <c r="CT9" s="1357"/>
      <c r="CU9" s="1357"/>
      <c r="CV9" s="1357"/>
      <c r="CW9" s="1357"/>
      <c r="CX9" s="1357"/>
      <c r="CY9" s="1357" t="str">
        <f>MID(SUVAHAVUJ!AD4,10,1)</f>
        <v>0</v>
      </c>
      <c r="CZ9" s="1357"/>
      <c r="DA9" s="1357"/>
      <c r="DB9" s="1357"/>
      <c r="DC9" s="1357"/>
      <c r="DD9" s="1357" t="str">
        <f>MID(SUVAHAVUJ!AD4,11,1)</f>
        <v>9</v>
      </c>
      <c r="DE9" s="1357"/>
      <c r="DF9" s="1357"/>
      <c r="DG9" s="1357"/>
      <c r="DH9" s="1357"/>
      <c r="DI9" s="1358"/>
      <c r="DJ9" s="514"/>
      <c r="DK9" s="515"/>
      <c r="DL9" s="1356" t="str">
        <f>MID(SUVAHAVUJ!AF4,1,1)</f>
        <v xml:space="preserve"> </v>
      </c>
      <c r="DM9" s="1356"/>
      <c r="DN9" s="1356"/>
      <c r="DO9" s="1356"/>
      <c r="DP9" s="1356"/>
      <c r="DQ9" s="1356"/>
      <c r="DR9" s="1356" t="str">
        <f>MID(SUVAHAVUJ!AF4,2,1)</f>
        <v xml:space="preserve"> </v>
      </c>
      <c r="DS9" s="1356"/>
      <c r="DT9" s="1356"/>
      <c r="DU9" s="1356"/>
      <c r="DV9" s="1356"/>
      <c r="DW9" s="1356" t="str">
        <f>MID(SUVAHAVUJ!AF4,3,1)</f>
        <v xml:space="preserve"> </v>
      </c>
      <c r="DX9" s="1356"/>
      <c r="DY9" s="1356"/>
      <c r="DZ9" s="1356"/>
      <c r="EA9" s="1356"/>
      <c r="EB9" s="1356"/>
      <c r="EC9" s="1356" t="str">
        <f>MID(SUVAHAVUJ!AF4,4,1)</f>
        <v xml:space="preserve"> </v>
      </c>
      <c r="ED9" s="1356"/>
      <c r="EE9" s="1356"/>
      <c r="EF9" s="1356"/>
      <c r="EG9" s="1356"/>
      <c r="EH9" s="1356" t="str">
        <f>MID(SUVAHAVUJ!AF4,5,1)</f>
        <v>2</v>
      </c>
      <c r="EI9" s="1356"/>
      <c r="EJ9" s="1356"/>
      <c r="EK9" s="1356"/>
      <c r="EL9" s="1356"/>
      <c r="EM9" s="1356"/>
      <c r="EN9" s="1356" t="str">
        <f>MID(SUVAHAVUJ!AF4,6,1)</f>
        <v>3</v>
      </c>
      <c r="EO9" s="1356"/>
      <c r="EP9" s="1356"/>
      <c r="EQ9" s="1356"/>
      <c r="ER9" s="1356"/>
      <c r="ES9" s="1356" t="str">
        <f>MID(SUVAHAVUJ!AF4,7,1)</f>
        <v>4</v>
      </c>
      <c r="ET9" s="1356"/>
      <c r="EU9" s="1356"/>
      <c r="EV9" s="1356"/>
      <c r="EW9" s="1356"/>
      <c r="EX9" s="1356"/>
      <c r="EY9" s="1356" t="str">
        <f>MID(SUVAHAVUJ!AF4,8,1)</f>
        <v>1</v>
      </c>
      <c r="EZ9" s="1356"/>
      <c r="FA9" s="1356"/>
      <c r="FB9" s="1356"/>
      <c r="FC9" s="1356"/>
      <c r="FD9" s="1356" t="str">
        <f>MID(SUVAHAVUJ!AF4,9,1)</f>
        <v>0</v>
      </c>
      <c r="FE9" s="1356"/>
      <c r="FF9" s="1356"/>
      <c r="FG9" s="1356"/>
      <c r="FH9" s="1356"/>
      <c r="FI9" s="1356"/>
      <c r="FJ9" s="1356" t="str">
        <f>MID(SUVAHAVUJ!AF4,10,1)</f>
        <v>3</v>
      </c>
      <c r="FK9" s="1356"/>
      <c r="FL9" s="1356"/>
      <c r="FM9" s="1356"/>
      <c r="FN9" s="1356"/>
      <c r="FO9" s="1357" t="str">
        <f>MID(SUVAHAVUJ!AF4,11,1)</f>
        <v>3</v>
      </c>
      <c r="FP9" s="1357"/>
      <c r="FQ9" s="1357"/>
      <c r="FR9" s="1357"/>
      <c r="FS9" s="1358"/>
      <c r="FT9" s="1359"/>
      <c r="FU9" s="1359"/>
      <c r="FV9" s="1359"/>
      <c r="FW9" s="1359"/>
      <c r="FX9" s="1359"/>
      <c r="FY9" s="1359"/>
      <c r="FZ9" s="1359"/>
      <c r="GA9" s="1359"/>
      <c r="GB9" s="1359"/>
      <c r="GC9" s="1359"/>
      <c r="GD9" s="1359"/>
      <c r="GE9" s="1359"/>
      <c r="GF9" s="1359"/>
      <c r="GG9" s="1359"/>
      <c r="GH9" s="1359"/>
      <c r="GI9" s="1359"/>
      <c r="GJ9" s="1359"/>
      <c r="GK9" s="1359"/>
      <c r="GL9" s="1359"/>
      <c r="GM9" s="1359"/>
      <c r="GN9" s="1359"/>
      <c r="GO9" s="1359"/>
      <c r="GP9" s="1359"/>
      <c r="GQ9" s="1359"/>
      <c r="GR9" s="1359"/>
      <c r="GS9" s="1359"/>
      <c r="GT9" s="1359"/>
      <c r="GU9" s="1359"/>
      <c r="GV9" s="1359"/>
      <c r="GW9" s="1359"/>
    </row>
    <row r="10" spans="1:205" ht="21" customHeight="1" x14ac:dyDescent="0.3">
      <c r="A10" s="1362"/>
      <c r="B10" s="1368"/>
      <c r="C10" s="1368"/>
      <c r="D10" s="1368"/>
      <c r="E10" s="1368"/>
      <c r="F10" s="1368"/>
      <c r="G10" s="1368"/>
      <c r="H10" s="1368"/>
      <c r="I10" s="1368"/>
      <c r="J10" s="1368"/>
      <c r="K10" s="1368"/>
      <c r="L10" s="1370"/>
      <c r="M10" s="1370"/>
      <c r="N10" s="1370"/>
      <c r="O10" s="1370"/>
      <c r="P10" s="1370"/>
      <c r="Q10" s="1370"/>
      <c r="R10" s="1370"/>
      <c r="S10" s="1370"/>
      <c r="T10" s="1370"/>
      <c r="U10" s="1370"/>
      <c r="V10" s="1370"/>
      <c r="W10" s="1370"/>
      <c r="X10" s="1370"/>
      <c r="Y10" s="1370"/>
      <c r="Z10" s="1370"/>
      <c r="AA10" s="1370"/>
      <c r="AB10" s="1370"/>
      <c r="AC10" s="1370"/>
      <c r="AD10" s="1370"/>
      <c r="AE10" s="1370"/>
      <c r="AF10" s="1370"/>
      <c r="AG10" s="1370"/>
      <c r="AH10" s="1370"/>
      <c r="AI10" s="1370"/>
      <c r="AJ10" s="1370"/>
      <c r="AK10" s="1370"/>
      <c r="AL10" s="1370"/>
      <c r="AM10" s="1370"/>
      <c r="AN10" s="1370"/>
      <c r="AO10" s="1370"/>
      <c r="AP10" s="1370"/>
      <c r="AQ10" s="1366"/>
      <c r="AR10" s="1366"/>
      <c r="AS10" s="1366"/>
      <c r="AT10" s="1366"/>
      <c r="AU10" s="1366"/>
      <c r="AV10" s="1366"/>
      <c r="AW10" s="1366"/>
      <c r="AX10" s="1366"/>
      <c r="AY10" s="514"/>
      <c r="AZ10" s="515"/>
      <c r="BA10" s="1356" t="str">
        <f>MID(SUVAHAVUJ!AE4,1,1)</f>
        <v xml:space="preserve"> </v>
      </c>
      <c r="BB10" s="1356"/>
      <c r="BC10" s="1356"/>
      <c r="BD10" s="1356"/>
      <c r="BE10" s="1356"/>
      <c r="BF10" s="1356"/>
      <c r="BG10" s="1356" t="str">
        <f>MID(SUVAHAVUJ!AE4,2,1)</f>
        <v xml:space="preserve"> </v>
      </c>
      <c r="BH10" s="1356"/>
      <c r="BI10" s="1356"/>
      <c r="BJ10" s="1356"/>
      <c r="BK10" s="1356"/>
      <c r="BL10" s="1356" t="str">
        <f>MID(SUVAHAVUJ!AE4,3,1)</f>
        <v xml:space="preserve"> </v>
      </c>
      <c r="BM10" s="1356"/>
      <c r="BN10" s="1356"/>
      <c r="BO10" s="1356"/>
      <c r="BP10" s="1356"/>
      <c r="BQ10" s="1356"/>
      <c r="BR10" s="1356" t="str">
        <f>MID(SUVAHAVUJ!AE4,4,1)</f>
        <v xml:space="preserve"> </v>
      </c>
      <c r="BS10" s="1356"/>
      <c r="BT10" s="1356"/>
      <c r="BU10" s="1356"/>
      <c r="BV10" s="1356"/>
      <c r="BW10" s="1356" t="str">
        <f>MID(SUVAHAVUJ!AE4,5,1)</f>
        <v>5</v>
      </c>
      <c r="BX10" s="1356"/>
      <c r="BY10" s="1356"/>
      <c r="BZ10" s="1356"/>
      <c r="CA10" s="1356"/>
      <c r="CB10" s="1356"/>
      <c r="CC10" s="1356" t="str">
        <f>MID(SUVAHAVUJ!AE4,6,1)</f>
        <v>4</v>
      </c>
      <c r="CD10" s="1356"/>
      <c r="CE10" s="1356"/>
      <c r="CF10" s="1356"/>
      <c r="CG10" s="1356"/>
      <c r="CH10" s="1356" t="str">
        <f>MID(SUVAHAVUJ!AE4,7,1)</f>
        <v>5</v>
      </c>
      <c r="CI10" s="1356"/>
      <c r="CJ10" s="1356"/>
      <c r="CK10" s="1356"/>
      <c r="CL10" s="1356"/>
      <c r="CM10" s="1356"/>
      <c r="CN10" s="1356" t="str">
        <f>MID(SUVAHAVUJ!AE4,8,1)</f>
        <v>0</v>
      </c>
      <c r="CO10" s="1356"/>
      <c r="CP10" s="1356"/>
      <c r="CQ10" s="1356"/>
      <c r="CR10" s="1356"/>
      <c r="CS10" s="1356" t="str">
        <f>MID(SUVAHAVUJ!AE4,9,1)</f>
        <v>0</v>
      </c>
      <c r="CT10" s="1356"/>
      <c r="CU10" s="1356"/>
      <c r="CV10" s="1356"/>
      <c r="CW10" s="1356"/>
      <c r="CX10" s="1356"/>
      <c r="CY10" s="1356" t="str">
        <f>MID(SUVAHAVUJ!AE4,10,1)</f>
        <v>7</v>
      </c>
      <c r="CZ10" s="1356"/>
      <c r="DA10" s="1356"/>
      <c r="DB10" s="1356"/>
      <c r="DC10" s="1356"/>
      <c r="DD10" s="1356" t="str">
        <f>MID(SUVAHAVUJ!AE4,11,1)</f>
        <v>6</v>
      </c>
      <c r="DE10" s="1356"/>
      <c r="DF10" s="1356"/>
      <c r="DG10" s="1356"/>
      <c r="DH10" s="1356"/>
      <c r="DI10" s="1360"/>
      <c r="DJ10" s="1361"/>
      <c r="DK10" s="1361"/>
      <c r="DL10" s="1361"/>
      <c r="DM10" s="1361"/>
      <c r="DN10" s="1361"/>
      <c r="DO10" s="1361"/>
      <c r="DP10" s="1361"/>
      <c r="DQ10" s="1361"/>
      <c r="DR10" s="1361"/>
      <c r="DS10" s="1361"/>
      <c r="DT10" s="1361"/>
      <c r="DU10" s="1361"/>
      <c r="DV10" s="1361"/>
      <c r="DW10" s="1361"/>
      <c r="DX10" s="1361"/>
      <c r="DY10" s="1361"/>
      <c r="DZ10" s="1361"/>
      <c r="EA10" s="1361"/>
      <c r="EB10" s="1361"/>
      <c r="EC10" s="1361"/>
      <c r="ED10" s="1361"/>
      <c r="EE10" s="1361"/>
      <c r="EF10" s="1361"/>
      <c r="EG10" s="1361"/>
      <c r="EH10" s="1361"/>
      <c r="EI10" s="1361"/>
      <c r="EJ10" s="1361"/>
      <c r="EK10" s="1361"/>
      <c r="EL10" s="1361"/>
      <c r="EM10" s="1361"/>
      <c r="EN10" s="514"/>
      <c r="EO10" s="515"/>
      <c r="EP10" s="1356" t="str">
        <f>MID(SUVAHAVUJ!AG4,1,1)</f>
        <v xml:space="preserve"> </v>
      </c>
      <c r="EQ10" s="1356"/>
      <c r="ER10" s="1356"/>
      <c r="ES10" s="1356"/>
      <c r="ET10" s="1356"/>
      <c r="EU10" s="1356"/>
      <c r="EV10" s="1356" t="str">
        <f>MID(SUVAHAVUJ!AG4,2,1)</f>
        <v xml:space="preserve"> </v>
      </c>
      <c r="EW10" s="1356"/>
      <c r="EX10" s="1356"/>
      <c r="EY10" s="1356"/>
      <c r="EZ10" s="1356"/>
      <c r="FA10" s="1356" t="str">
        <f>MID(SUVAHAVUJ!AG4,3,1)</f>
        <v xml:space="preserve"> </v>
      </c>
      <c r="FB10" s="1356"/>
      <c r="FC10" s="1356"/>
      <c r="FD10" s="1356"/>
      <c r="FE10" s="1356"/>
      <c r="FF10" s="1356"/>
      <c r="FG10" s="1356" t="str">
        <f>MID(SUVAHAVUJ!AG4,4,1)</f>
        <v xml:space="preserve"> </v>
      </c>
      <c r="FH10" s="1356"/>
      <c r="FI10" s="1356"/>
      <c r="FJ10" s="1356"/>
      <c r="FK10" s="1356"/>
      <c r="FL10" s="1356" t="str">
        <f>MID(SUVAHAVUJ!AG4,5,1)</f>
        <v>2</v>
      </c>
      <c r="FM10" s="1356"/>
      <c r="FN10" s="1356"/>
      <c r="FO10" s="1356"/>
      <c r="FP10" s="1356"/>
      <c r="FQ10" s="1356"/>
      <c r="FR10" s="1356" t="str">
        <f>MID(SUVAHAVUJ!AG4,6,1)</f>
        <v>5</v>
      </c>
      <c r="FS10" s="1356"/>
      <c r="FT10" s="1356"/>
      <c r="FU10" s="1356"/>
      <c r="FV10" s="1356"/>
      <c r="FW10" s="1356" t="str">
        <f>MID(SUVAHAVUJ!AG4,7,1)</f>
        <v>1</v>
      </c>
      <c r="FX10" s="1356"/>
      <c r="FY10" s="1356"/>
      <c r="FZ10" s="1356"/>
      <c r="GA10" s="1356"/>
      <c r="GB10" s="1356"/>
      <c r="GC10" s="1356" t="str">
        <f>MID(SUVAHAVUJ!AG4,8,1)</f>
        <v>4</v>
      </c>
      <c r="GD10" s="1356"/>
      <c r="GE10" s="1356"/>
      <c r="GF10" s="1356"/>
      <c r="GG10" s="1356"/>
      <c r="GH10" s="1356" t="str">
        <f>MID(SUVAHAVUJ!AG4,9,1)</f>
        <v>1</v>
      </c>
      <c r="GI10" s="1356"/>
      <c r="GJ10" s="1356"/>
      <c r="GK10" s="1356"/>
      <c r="GL10" s="1356"/>
      <c r="GM10" s="1356"/>
      <c r="GN10" s="1356" t="str">
        <f>MID(SUVAHAVUJ!AG4,10,1)</f>
        <v>2</v>
      </c>
      <c r="GO10" s="1356"/>
      <c r="GP10" s="1356"/>
      <c r="GQ10" s="1356"/>
      <c r="GR10" s="1356"/>
      <c r="GS10" s="1357" t="str">
        <f>MID(SUVAHAVUJ!AG4,11,1)</f>
        <v>3</v>
      </c>
      <c r="GT10" s="1357"/>
      <c r="GU10" s="1357"/>
      <c r="GV10" s="1357"/>
      <c r="GW10" s="1358"/>
    </row>
    <row r="11" spans="1:205" s="516" customFormat="1" ht="23.25" customHeight="1" x14ac:dyDescent="0.3">
      <c r="A11" s="1362">
        <v>3</v>
      </c>
      <c r="B11" s="1368" t="s">
        <v>2037</v>
      </c>
      <c r="C11" s="1368"/>
      <c r="D11" s="1368"/>
      <c r="E11" s="1368"/>
      <c r="F11" s="1368"/>
      <c r="G11" s="1368"/>
      <c r="H11" s="1368"/>
      <c r="I11" s="1368"/>
      <c r="J11" s="1368"/>
      <c r="K11" s="1368"/>
      <c r="L11" s="1369" t="str">
        <f>SUVAHAVUJ!$D5</f>
        <v>Dlhodobý nehmotný majetok súčet  (r. 04 až r. 10)</v>
      </c>
      <c r="M11" s="1370"/>
      <c r="N11" s="1370"/>
      <c r="O11" s="1370"/>
      <c r="P11" s="1370"/>
      <c r="Q11" s="1370"/>
      <c r="R11" s="1370"/>
      <c r="S11" s="1370"/>
      <c r="T11" s="1370"/>
      <c r="U11" s="1370"/>
      <c r="V11" s="1370"/>
      <c r="W11" s="1370"/>
      <c r="X11" s="1370"/>
      <c r="Y11" s="1370"/>
      <c r="Z11" s="1370"/>
      <c r="AA11" s="1370"/>
      <c r="AB11" s="1370"/>
      <c r="AC11" s="1370"/>
      <c r="AD11" s="1370"/>
      <c r="AE11" s="1370"/>
      <c r="AF11" s="1370"/>
      <c r="AG11" s="1370"/>
      <c r="AH11" s="1370"/>
      <c r="AI11" s="1370"/>
      <c r="AJ11" s="1370"/>
      <c r="AK11" s="1370"/>
      <c r="AL11" s="1370"/>
      <c r="AM11" s="1370"/>
      <c r="AN11" s="1370"/>
      <c r="AO11" s="1370"/>
      <c r="AP11" s="1370"/>
      <c r="AQ11" s="1366" t="s">
        <v>2036</v>
      </c>
      <c r="AR11" s="1366"/>
      <c r="AS11" s="1366"/>
      <c r="AT11" s="1366"/>
      <c r="AU11" s="1366"/>
      <c r="AV11" s="1366"/>
      <c r="AW11" s="1366"/>
      <c r="AX11" s="1366"/>
      <c r="AY11" s="514"/>
      <c r="AZ11" s="515"/>
      <c r="BA11" s="1357" t="str">
        <f>MID(SUVAHAVUJ!AD5,1,1)</f>
        <v xml:space="preserve"> </v>
      </c>
      <c r="BB11" s="1357"/>
      <c r="BC11" s="1357"/>
      <c r="BD11" s="1357"/>
      <c r="BE11" s="1357"/>
      <c r="BF11" s="1357"/>
      <c r="BG11" s="1357" t="str">
        <f>MID(SUVAHAVUJ!AD5,2,1)</f>
        <v xml:space="preserve"> </v>
      </c>
      <c r="BH11" s="1357"/>
      <c r="BI11" s="1357"/>
      <c r="BJ11" s="1357"/>
      <c r="BK11" s="1357"/>
      <c r="BL11" s="1357" t="str">
        <f>MID(SUVAHAVUJ!AD5,3,1)</f>
        <v xml:space="preserve"> </v>
      </c>
      <c r="BM11" s="1357"/>
      <c r="BN11" s="1357"/>
      <c r="BO11" s="1357"/>
      <c r="BP11" s="1357"/>
      <c r="BQ11" s="1357"/>
      <c r="BR11" s="1357" t="str">
        <f>MID(SUVAHAVUJ!AD5,4,1)</f>
        <v xml:space="preserve"> </v>
      </c>
      <c r="BS11" s="1357"/>
      <c r="BT11" s="1357"/>
      <c r="BU11" s="1357"/>
      <c r="BV11" s="1357"/>
      <c r="BW11" s="1357" t="str">
        <f>MID(SUVAHAVUJ!AD5,5,1)</f>
        <v xml:space="preserve"> </v>
      </c>
      <c r="BX11" s="1357"/>
      <c r="BY11" s="1357"/>
      <c r="BZ11" s="1357"/>
      <c r="CA11" s="1357"/>
      <c r="CB11" s="1357"/>
      <c r="CC11" s="1357" t="str">
        <f>MID(SUVAHAVUJ!AD5,6,1)</f>
        <v>1</v>
      </c>
      <c r="CD11" s="1357"/>
      <c r="CE11" s="1357"/>
      <c r="CF11" s="1357"/>
      <c r="CG11" s="1357"/>
      <c r="CH11" s="1357" t="str">
        <f>MID(SUVAHAVUJ!AD5,7,1)</f>
        <v>2</v>
      </c>
      <c r="CI11" s="1357"/>
      <c r="CJ11" s="1357"/>
      <c r="CK11" s="1357"/>
      <c r="CL11" s="1357"/>
      <c r="CM11" s="1357"/>
      <c r="CN11" s="1357" t="str">
        <f>MID(SUVAHAVUJ!AD5,8,1)</f>
        <v>2</v>
      </c>
      <c r="CO11" s="1357"/>
      <c r="CP11" s="1357"/>
      <c r="CQ11" s="1357"/>
      <c r="CR11" s="1357"/>
      <c r="CS11" s="1357" t="str">
        <f>MID(SUVAHAVUJ!AD5,9,1)</f>
        <v>3</v>
      </c>
      <c r="CT11" s="1357"/>
      <c r="CU11" s="1357"/>
      <c r="CV11" s="1357"/>
      <c r="CW11" s="1357"/>
      <c r="CX11" s="1357"/>
      <c r="CY11" s="1357" t="str">
        <f>MID(SUVAHAVUJ!AD5,10,1)</f>
        <v>9</v>
      </c>
      <c r="CZ11" s="1357"/>
      <c r="DA11" s="1357"/>
      <c r="DB11" s="1357"/>
      <c r="DC11" s="1357"/>
      <c r="DD11" s="1357" t="str">
        <f>MID(SUVAHAVUJ!AD5,11,1)</f>
        <v>0</v>
      </c>
      <c r="DE11" s="1357"/>
      <c r="DF11" s="1357"/>
      <c r="DG11" s="1357"/>
      <c r="DH11" s="1357"/>
      <c r="DI11" s="1358"/>
      <c r="DJ11" s="514"/>
      <c r="DK11" s="515"/>
      <c r="DL11" s="1356" t="str">
        <f>MID(SUVAHAVUJ!AF5,1,1)</f>
        <v xml:space="preserve"> </v>
      </c>
      <c r="DM11" s="1356"/>
      <c r="DN11" s="1356"/>
      <c r="DO11" s="1356"/>
      <c r="DP11" s="1356"/>
      <c r="DQ11" s="1356"/>
      <c r="DR11" s="1356" t="str">
        <f>MID(SUVAHAVUJ!AF5,2,1)</f>
        <v xml:space="preserve"> </v>
      </c>
      <c r="DS11" s="1356"/>
      <c r="DT11" s="1356"/>
      <c r="DU11" s="1356"/>
      <c r="DV11" s="1356"/>
      <c r="DW11" s="1356" t="str">
        <f>MID(SUVAHAVUJ!AF5,3,1)</f>
        <v xml:space="preserve"> </v>
      </c>
      <c r="DX11" s="1356"/>
      <c r="DY11" s="1356"/>
      <c r="DZ11" s="1356"/>
      <c r="EA11" s="1356"/>
      <c r="EB11" s="1356"/>
      <c r="EC11" s="1356" t="str">
        <f>MID(SUVAHAVUJ!AF5,4,1)</f>
        <v xml:space="preserve"> </v>
      </c>
      <c r="ED11" s="1356"/>
      <c r="EE11" s="1356"/>
      <c r="EF11" s="1356"/>
      <c r="EG11" s="1356"/>
      <c r="EH11" s="1356" t="str">
        <f>MID(SUVAHAVUJ!AF5,5,1)</f>
        <v xml:space="preserve"> </v>
      </c>
      <c r="EI11" s="1356"/>
      <c r="EJ11" s="1356"/>
      <c r="EK11" s="1356"/>
      <c r="EL11" s="1356"/>
      <c r="EM11" s="1356"/>
      <c r="EN11" s="1356" t="str">
        <f>MID(SUVAHAVUJ!AF5,6,1)</f>
        <v xml:space="preserve"> </v>
      </c>
      <c r="EO11" s="1356"/>
      <c r="EP11" s="1356"/>
      <c r="EQ11" s="1356"/>
      <c r="ER11" s="1356"/>
      <c r="ES11" s="1356" t="str">
        <f>MID(SUVAHAVUJ!AF5,7,1)</f>
        <v xml:space="preserve"> </v>
      </c>
      <c r="ET11" s="1356"/>
      <c r="EU11" s="1356"/>
      <c r="EV11" s="1356"/>
      <c r="EW11" s="1356"/>
      <c r="EX11" s="1356"/>
      <c r="EY11" s="1356" t="str">
        <f>MID(SUVAHAVUJ!AF5,8,1)</f>
        <v>9</v>
      </c>
      <c r="EZ11" s="1356"/>
      <c r="FA11" s="1356"/>
      <c r="FB11" s="1356"/>
      <c r="FC11" s="1356"/>
      <c r="FD11" s="1356" t="str">
        <f>MID(SUVAHAVUJ!AF5,9,1)</f>
        <v>3</v>
      </c>
      <c r="FE11" s="1356"/>
      <c r="FF11" s="1356"/>
      <c r="FG11" s="1356"/>
      <c r="FH11" s="1356"/>
      <c r="FI11" s="1356"/>
      <c r="FJ11" s="1356" t="str">
        <f>MID(SUVAHAVUJ!AF5,10,1)</f>
        <v>6</v>
      </c>
      <c r="FK11" s="1356"/>
      <c r="FL11" s="1356"/>
      <c r="FM11" s="1356"/>
      <c r="FN11" s="1356"/>
      <c r="FO11" s="1357" t="str">
        <f>MID(SUVAHAVUJ!AF5,11,1)</f>
        <v>2</v>
      </c>
      <c r="FP11" s="1357"/>
      <c r="FQ11" s="1357"/>
      <c r="FR11" s="1357"/>
      <c r="FS11" s="1358"/>
      <c r="FT11" s="1359"/>
      <c r="FU11" s="1359"/>
      <c r="FV11" s="1359"/>
      <c r="FW11" s="1359"/>
      <c r="FX11" s="1359"/>
      <c r="FY11" s="1359"/>
      <c r="FZ11" s="1359"/>
      <c r="GA11" s="1359"/>
      <c r="GB11" s="1359"/>
      <c r="GC11" s="1359"/>
      <c r="GD11" s="1359"/>
      <c r="GE11" s="1359"/>
      <c r="GF11" s="1359"/>
      <c r="GG11" s="1359"/>
      <c r="GH11" s="1359"/>
      <c r="GI11" s="1359"/>
      <c r="GJ11" s="1359"/>
      <c r="GK11" s="1359"/>
      <c r="GL11" s="1359"/>
      <c r="GM11" s="1359"/>
      <c r="GN11" s="1359"/>
      <c r="GO11" s="1359"/>
      <c r="GP11" s="1359"/>
      <c r="GQ11" s="1359"/>
      <c r="GR11" s="1359"/>
      <c r="GS11" s="1359"/>
      <c r="GT11" s="1359"/>
      <c r="GU11" s="1359"/>
      <c r="GV11" s="1359"/>
      <c r="GW11" s="1359"/>
    </row>
    <row r="12" spans="1:205" ht="23.25" customHeight="1" x14ac:dyDescent="0.3">
      <c r="A12" s="1362"/>
      <c r="B12" s="1368"/>
      <c r="C12" s="1368"/>
      <c r="D12" s="1368"/>
      <c r="E12" s="1368"/>
      <c r="F12" s="1368"/>
      <c r="G12" s="1368"/>
      <c r="H12" s="1368"/>
      <c r="I12" s="1368"/>
      <c r="J12" s="1368"/>
      <c r="K12" s="1368"/>
      <c r="L12" s="1370"/>
      <c r="M12" s="1370"/>
      <c r="N12" s="1370"/>
      <c r="O12" s="1370"/>
      <c r="P12" s="1370"/>
      <c r="Q12" s="1370"/>
      <c r="R12" s="1370"/>
      <c r="S12" s="1370"/>
      <c r="T12" s="1370"/>
      <c r="U12" s="1370"/>
      <c r="V12" s="1370"/>
      <c r="W12" s="1370"/>
      <c r="X12" s="1370"/>
      <c r="Y12" s="1370"/>
      <c r="Z12" s="1370"/>
      <c r="AA12" s="1370"/>
      <c r="AB12" s="1370"/>
      <c r="AC12" s="1370"/>
      <c r="AD12" s="1370"/>
      <c r="AE12" s="1370"/>
      <c r="AF12" s="1370"/>
      <c r="AG12" s="1370"/>
      <c r="AH12" s="1370"/>
      <c r="AI12" s="1370"/>
      <c r="AJ12" s="1370"/>
      <c r="AK12" s="1370"/>
      <c r="AL12" s="1370"/>
      <c r="AM12" s="1370"/>
      <c r="AN12" s="1370"/>
      <c r="AO12" s="1370"/>
      <c r="AP12" s="1370"/>
      <c r="AQ12" s="1366"/>
      <c r="AR12" s="1366"/>
      <c r="AS12" s="1366"/>
      <c r="AT12" s="1366"/>
      <c r="AU12" s="1366"/>
      <c r="AV12" s="1366"/>
      <c r="AW12" s="1366"/>
      <c r="AX12" s="1366"/>
      <c r="AY12" s="514"/>
      <c r="AZ12" s="515"/>
      <c r="BA12" s="1356" t="str">
        <f>MID(SUVAHAVUJ!AE5,1,1)</f>
        <v xml:space="preserve"> </v>
      </c>
      <c r="BB12" s="1356"/>
      <c r="BC12" s="1356"/>
      <c r="BD12" s="1356"/>
      <c r="BE12" s="1356"/>
      <c r="BF12" s="1356"/>
      <c r="BG12" s="1356" t="str">
        <f>MID(SUVAHAVUJ!AE5,2,1)</f>
        <v xml:space="preserve"> </v>
      </c>
      <c r="BH12" s="1356"/>
      <c r="BI12" s="1356"/>
      <c r="BJ12" s="1356"/>
      <c r="BK12" s="1356"/>
      <c r="BL12" s="1356" t="str">
        <f>MID(SUVAHAVUJ!AE5,3,1)</f>
        <v xml:space="preserve"> </v>
      </c>
      <c r="BM12" s="1356"/>
      <c r="BN12" s="1356"/>
      <c r="BO12" s="1356"/>
      <c r="BP12" s="1356"/>
      <c r="BQ12" s="1356"/>
      <c r="BR12" s="1356" t="str">
        <f>MID(SUVAHAVUJ!AE5,4,1)</f>
        <v xml:space="preserve"> </v>
      </c>
      <c r="BS12" s="1356"/>
      <c r="BT12" s="1356"/>
      <c r="BU12" s="1356"/>
      <c r="BV12" s="1356"/>
      <c r="BW12" s="1356" t="str">
        <f>MID(SUVAHAVUJ!AE5,5,1)</f>
        <v xml:space="preserve"> </v>
      </c>
      <c r="BX12" s="1356"/>
      <c r="BY12" s="1356"/>
      <c r="BZ12" s="1356"/>
      <c r="CA12" s="1356"/>
      <c r="CB12" s="1356"/>
      <c r="CC12" s="1356" t="str">
        <f>MID(SUVAHAVUJ!AE5,6,1)</f>
        <v>1</v>
      </c>
      <c r="CD12" s="1356"/>
      <c r="CE12" s="1356"/>
      <c r="CF12" s="1356"/>
      <c r="CG12" s="1356"/>
      <c r="CH12" s="1356" t="str">
        <f>MID(SUVAHAVUJ!AE5,7,1)</f>
        <v>1</v>
      </c>
      <c r="CI12" s="1356"/>
      <c r="CJ12" s="1356"/>
      <c r="CK12" s="1356"/>
      <c r="CL12" s="1356"/>
      <c r="CM12" s="1356"/>
      <c r="CN12" s="1356" t="str">
        <f>MID(SUVAHAVUJ!AE5,8,1)</f>
        <v>3</v>
      </c>
      <c r="CO12" s="1356"/>
      <c r="CP12" s="1356"/>
      <c r="CQ12" s="1356"/>
      <c r="CR12" s="1356"/>
      <c r="CS12" s="1356" t="str">
        <f>MID(SUVAHAVUJ!AE5,9,1)</f>
        <v>0</v>
      </c>
      <c r="CT12" s="1356"/>
      <c r="CU12" s="1356"/>
      <c r="CV12" s="1356"/>
      <c r="CW12" s="1356"/>
      <c r="CX12" s="1356"/>
      <c r="CY12" s="1356" t="str">
        <f>MID(SUVAHAVUJ!AE5,10,1)</f>
        <v>2</v>
      </c>
      <c r="CZ12" s="1356"/>
      <c r="DA12" s="1356"/>
      <c r="DB12" s="1356"/>
      <c r="DC12" s="1356"/>
      <c r="DD12" s="1356" t="str">
        <f>MID(SUVAHAVUJ!AE5,11,1)</f>
        <v>8</v>
      </c>
      <c r="DE12" s="1356"/>
      <c r="DF12" s="1356"/>
      <c r="DG12" s="1356"/>
      <c r="DH12" s="1356"/>
      <c r="DI12" s="1360"/>
      <c r="DJ12" s="1361"/>
      <c r="DK12" s="1361"/>
      <c r="DL12" s="1361"/>
      <c r="DM12" s="1361"/>
      <c r="DN12" s="1361"/>
      <c r="DO12" s="1361"/>
      <c r="DP12" s="1361"/>
      <c r="DQ12" s="1361"/>
      <c r="DR12" s="1361"/>
      <c r="DS12" s="1361"/>
      <c r="DT12" s="1361"/>
      <c r="DU12" s="1361"/>
      <c r="DV12" s="1361"/>
      <c r="DW12" s="1361"/>
      <c r="DX12" s="1361"/>
      <c r="DY12" s="1361"/>
      <c r="DZ12" s="1361"/>
      <c r="EA12" s="1361"/>
      <c r="EB12" s="1361"/>
      <c r="EC12" s="1361"/>
      <c r="ED12" s="1361"/>
      <c r="EE12" s="1361"/>
      <c r="EF12" s="1361"/>
      <c r="EG12" s="1361"/>
      <c r="EH12" s="1361"/>
      <c r="EI12" s="1361"/>
      <c r="EJ12" s="1361"/>
      <c r="EK12" s="1361"/>
      <c r="EL12" s="1361"/>
      <c r="EM12" s="1361"/>
      <c r="EN12" s="514"/>
      <c r="EO12" s="515"/>
      <c r="EP12" s="1356" t="str">
        <f>MID(SUVAHAVUJ!AG5,1,1)</f>
        <v xml:space="preserve"> </v>
      </c>
      <c r="EQ12" s="1356"/>
      <c r="ER12" s="1356"/>
      <c r="ES12" s="1356"/>
      <c r="ET12" s="1356"/>
      <c r="EU12" s="1356"/>
      <c r="EV12" s="1356" t="str">
        <f>MID(SUVAHAVUJ!AG5,2,1)</f>
        <v xml:space="preserve"> </v>
      </c>
      <c r="EW12" s="1356"/>
      <c r="EX12" s="1356"/>
      <c r="EY12" s="1356"/>
      <c r="EZ12" s="1356"/>
      <c r="FA12" s="1356" t="str">
        <f>MID(SUVAHAVUJ!AG5,3,1)</f>
        <v xml:space="preserve"> </v>
      </c>
      <c r="FB12" s="1356"/>
      <c r="FC12" s="1356"/>
      <c r="FD12" s="1356"/>
      <c r="FE12" s="1356"/>
      <c r="FF12" s="1356"/>
      <c r="FG12" s="1356" t="str">
        <f>MID(SUVAHAVUJ!AG5,4,1)</f>
        <v xml:space="preserve"> </v>
      </c>
      <c r="FH12" s="1356"/>
      <c r="FI12" s="1356"/>
      <c r="FJ12" s="1356"/>
      <c r="FK12" s="1356"/>
      <c r="FL12" s="1356" t="str">
        <f>MID(SUVAHAVUJ!AG5,5,1)</f>
        <v xml:space="preserve"> </v>
      </c>
      <c r="FM12" s="1356"/>
      <c r="FN12" s="1356"/>
      <c r="FO12" s="1356"/>
      <c r="FP12" s="1356"/>
      <c r="FQ12" s="1356"/>
      <c r="FR12" s="1356" t="str">
        <f>MID(SUVAHAVUJ!AG5,6,1)</f>
        <v xml:space="preserve"> </v>
      </c>
      <c r="FS12" s="1356"/>
      <c r="FT12" s="1356"/>
      <c r="FU12" s="1356"/>
      <c r="FV12" s="1356"/>
      <c r="FW12" s="1356" t="str">
        <f>MID(SUVAHAVUJ!AG5,7,1)</f>
        <v>1</v>
      </c>
      <c r="FX12" s="1356"/>
      <c r="FY12" s="1356"/>
      <c r="FZ12" s="1356"/>
      <c r="GA12" s="1356"/>
      <c r="GB12" s="1356"/>
      <c r="GC12" s="1356" t="str">
        <f>MID(SUVAHAVUJ!AG5,8,1)</f>
        <v>9</v>
      </c>
      <c r="GD12" s="1356"/>
      <c r="GE12" s="1356"/>
      <c r="GF12" s="1356"/>
      <c r="GG12" s="1356"/>
      <c r="GH12" s="1356" t="str">
        <f>MID(SUVAHAVUJ!AG5,9,1)</f>
        <v>9</v>
      </c>
      <c r="GI12" s="1356"/>
      <c r="GJ12" s="1356"/>
      <c r="GK12" s="1356"/>
      <c r="GL12" s="1356"/>
      <c r="GM12" s="1356"/>
      <c r="GN12" s="1356" t="str">
        <f>MID(SUVAHAVUJ!AG5,10,1)</f>
        <v>3</v>
      </c>
      <c r="GO12" s="1356"/>
      <c r="GP12" s="1356"/>
      <c r="GQ12" s="1356"/>
      <c r="GR12" s="1356"/>
      <c r="GS12" s="1357" t="str">
        <f>MID(SUVAHAVUJ!AG5,11,1)</f>
        <v>5</v>
      </c>
      <c r="GT12" s="1357"/>
      <c r="GU12" s="1357"/>
      <c r="GV12" s="1357"/>
      <c r="GW12" s="1358"/>
    </row>
    <row r="13" spans="1:205" s="516" customFormat="1" ht="23.25" customHeight="1" x14ac:dyDescent="0.3">
      <c r="A13" s="1362">
        <v>4</v>
      </c>
      <c r="B13" s="1367" t="s">
        <v>2038</v>
      </c>
      <c r="C13" s="1367"/>
      <c r="D13" s="1367"/>
      <c r="E13" s="1367"/>
      <c r="F13" s="1367"/>
      <c r="G13" s="1367"/>
      <c r="H13" s="1367"/>
      <c r="I13" s="1367"/>
      <c r="J13" s="1367"/>
      <c r="K13" s="1367"/>
      <c r="L13" s="1364" t="str">
        <f>SUVAHAVUJ!$D6</f>
        <v>Aktivované náklady na vývoj (012) - /072, 091A/</v>
      </c>
      <c r="M13" s="1365"/>
      <c r="N13" s="1365"/>
      <c r="O13" s="1365"/>
      <c r="P13" s="1365"/>
      <c r="Q13" s="1365"/>
      <c r="R13" s="1365"/>
      <c r="S13" s="1365"/>
      <c r="T13" s="1365"/>
      <c r="U13" s="1365"/>
      <c r="V13" s="1365"/>
      <c r="W13" s="1365"/>
      <c r="X13" s="1365"/>
      <c r="Y13" s="1365"/>
      <c r="Z13" s="1365"/>
      <c r="AA13" s="1365"/>
      <c r="AB13" s="1365"/>
      <c r="AC13" s="1365"/>
      <c r="AD13" s="1365"/>
      <c r="AE13" s="1365"/>
      <c r="AF13" s="1365"/>
      <c r="AG13" s="1365"/>
      <c r="AH13" s="1365"/>
      <c r="AI13" s="1365"/>
      <c r="AJ13" s="1365"/>
      <c r="AK13" s="1365"/>
      <c r="AL13" s="1365"/>
      <c r="AM13" s="1365"/>
      <c r="AN13" s="1365"/>
      <c r="AO13" s="1365"/>
      <c r="AP13" s="1365"/>
      <c r="AQ13" s="1366" t="s">
        <v>1212</v>
      </c>
      <c r="AR13" s="1366"/>
      <c r="AS13" s="1366"/>
      <c r="AT13" s="1366"/>
      <c r="AU13" s="1366"/>
      <c r="AV13" s="1366"/>
      <c r="AW13" s="1366"/>
      <c r="AX13" s="1366"/>
      <c r="AY13" s="514"/>
      <c r="AZ13" s="515"/>
      <c r="BA13" s="1357" t="str">
        <f>MID(SUVAHAVUJ!AD6,1,1)</f>
        <v xml:space="preserve"> </v>
      </c>
      <c r="BB13" s="1357"/>
      <c r="BC13" s="1357"/>
      <c r="BD13" s="1357"/>
      <c r="BE13" s="1357"/>
      <c r="BF13" s="1357"/>
      <c r="BG13" s="1357" t="str">
        <f>MID(SUVAHAVUJ!AD6,2,1)</f>
        <v xml:space="preserve"> </v>
      </c>
      <c r="BH13" s="1357"/>
      <c r="BI13" s="1357"/>
      <c r="BJ13" s="1357"/>
      <c r="BK13" s="1357"/>
      <c r="BL13" s="1357" t="str">
        <f>MID(SUVAHAVUJ!AD6,3,1)</f>
        <v xml:space="preserve"> </v>
      </c>
      <c r="BM13" s="1357"/>
      <c r="BN13" s="1357"/>
      <c r="BO13" s="1357"/>
      <c r="BP13" s="1357"/>
      <c r="BQ13" s="1357"/>
      <c r="BR13" s="1357" t="str">
        <f>MID(SUVAHAVUJ!AD6,4,1)</f>
        <v xml:space="preserve"> </v>
      </c>
      <c r="BS13" s="1357"/>
      <c r="BT13" s="1357"/>
      <c r="BU13" s="1357"/>
      <c r="BV13" s="1357"/>
      <c r="BW13" s="1357" t="str">
        <f>MID(SUVAHAVUJ!AD6,5,1)</f>
        <v xml:space="preserve"> </v>
      </c>
      <c r="BX13" s="1357"/>
      <c r="BY13" s="1357"/>
      <c r="BZ13" s="1357"/>
      <c r="CA13" s="1357"/>
      <c r="CB13" s="1357"/>
      <c r="CC13" s="1357" t="str">
        <f>MID(SUVAHAVUJ!AD6,6,1)</f>
        <v xml:space="preserve"> </v>
      </c>
      <c r="CD13" s="1357"/>
      <c r="CE13" s="1357"/>
      <c r="CF13" s="1357"/>
      <c r="CG13" s="1357"/>
      <c r="CH13" s="1357" t="str">
        <f>MID(SUVAHAVUJ!AD6,7,1)</f>
        <v xml:space="preserve"> </v>
      </c>
      <c r="CI13" s="1357"/>
      <c r="CJ13" s="1357"/>
      <c r="CK13" s="1357"/>
      <c r="CL13" s="1357"/>
      <c r="CM13" s="1357"/>
      <c r="CN13" s="1357" t="str">
        <f>MID(SUVAHAVUJ!AD6,8,1)</f>
        <v xml:space="preserve"> </v>
      </c>
      <c r="CO13" s="1357"/>
      <c r="CP13" s="1357"/>
      <c r="CQ13" s="1357"/>
      <c r="CR13" s="1357"/>
      <c r="CS13" s="1357" t="str">
        <f>MID(SUVAHAVUJ!AD6,9,1)</f>
        <v xml:space="preserve"> </v>
      </c>
      <c r="CT13" s="1357"/>
      <c r="CU13" s="1357"/>
      <c r="CV13" s="1357"/>
      <c r="CW13" s="1357"/>
      <c r="CX13" s="1357"/>
      <c r="CY13" s="1357" t="str">
        <f>MID(SUVAHAVUJ!AD6,10,1)</f>
        <v xml:space="preserve"> </v>
      </c>
      <c r="CZ13" s="1357"/>
      <c r="DA13" s="1357"/>
      <c r="DB13" s="1357"/>
      <c r="DC13" s="1357"/>
      <c r="DD13" s="1357" t="str">
        <f>MID(SUVAHAVUJ!AD6,11,1)</f>
        <v>0</v>
      </c>
      <c r="DE13" s="1357"/>
      <c r="DF13" s="1357"/>
      <c r="DG13" s="1357"/>
      <c r="DH13" s="1357"/>
      <c r="DI13" s="1358"/>
      <c r="DJ13" s="514"/>
      <c r="DK13" s="515"/>
      <c r="DL13" s="1356" t="str">
        <f>MID(SUVAHAVUJ!AF6,1,1)</f>
        <v xml:space="preserve"> </v>
      </c>
      <c r="DM13" s="1356"/>
      <c r="DN13" s="1356"/>
      <c r="DO13" s="1356"/>
      <c r="DP13" s="1356"/>
      <c r="DQ13" s="1356"/>
      <c r="DR13" s="1356" t="str">
        <f>MID(SUVAHAVUJ!AF6,2,1)</f>
        <v xml:space="preserve"> </v>
      </c>
      <c r="DS13" s="1356"/>
      <c r="DT13" s="1356"/>
      <c r="DU13" s="1356"/>
      <c r="DV13" s="1356"/>
      <c r="DW13" s="1356" t="str">
        <f>MID(SUVAHAVUJ!AF6,3,1)</f>
        <v xml:space="preserve"> </v>
      </c>
      <c r="DX13" s="1356"/>
      <c r="DY13" s="1356"/>
      <c r="DZ13" s="1356"/>
      <c r="EA13" s="1356"/>
      <c r="EB13" s="1356"/>
      <c r="EC13" s="1356" t="str">
        <f>MID(SUVAHAVUJ!AF6,4,1)</f>
        <v xml:space="preserve"> </v>
      </c>
      <c r="ED13" s="1356"/>
      <c r="EE13" s="1356"/>
      <c r="EF13" s="1356"/>
      <c r="EG13" s="1356"/>
      <c r="EH13" s="1356" t="str">
        <f>MID(SUVAHAVUJ!AF6,5,1)</f>
        <v xml:space="preserve"> </v>
      </c>
      <c r="EI13" s="1356"/>
      <c r="EJ13" s="1356"/>
      <c r="EK13" s="1356"/>
      <c r="EL13" s="1356"/>
      <c r="EM13" s="1356"/>
      <c r="EN13" s="1356" t="str">
        <f>MID(SUVAHAVUJ!AF6,6,1)</f>
        <v xml:space="preserve"> </v>
      </c>
      <c r="EO13" s="1356"/>
      <c r="EP13" s="1356"/>
      <c r="EQ13" s="1356"/>
      <c r="ER13" s="1356"/>
      <c r="ES13" s="1356" t="str">
        <f>MID(SUVAHAVUJ!AF6,7,1)</f>
        <v xml:space="preserve"> </v>
      </c>
      <c r="ET13" s="1356"/>
      <c r="EU13" s="1356"/>
      <c r="EV13" s="1356"/>
      <c r="EW13" s="1356"/>
      <c r="EX13" s="1356"/>
      <c r="EY13" s="1356" t="str">
        <f>MID(SUVAHAVUJ!AF6,8,1)</f>
        <v xml:space="preserve"> </v>
      </c>
      <c r="EZ13" s="1356"/>
      <c r="FA13" s="1356"/>
      <c r="FB13" s="1356"/>
      <c r="FC13" s="1356"/>
      <c r="FD13" s="1356" t="str">
        <f>MID(SUVAHAVUJ!AF6,9,1)</f>
        <v xml:space="preserve"> </v>
      </c>
      <c r="FE13" s="1356"/>
      <c r="FF13" s="1356"/>
      <c r="FG13" s="1356"/>
      <c r="FH13" s="1356"/>
      <c r="FI13" s="1356"/>
      <c r="FJ13" s="1356" t="str">
        <f>MID(SUVAHAVUJ!AF6,10,1)</f>
        <v xml:space="preserve"> </v>
      </c>
      <c r="FK13" s="1356"/>
      <c r="FL13" s="1356"/>
      <c r="FM13" s="1356"/>
      <c r="FN13" s="1356"/>
      <c r="FO13" s="1357" t="str">
        <f>MID(SUVAHAVUJ!AF6,11,1)</f>
        <v>0</v>
      </c>
      <c r="FP13" s="1357"/>
      <c r="FQ13" s="1357"/>
      <c r="FR13" s="1357"/>
      <c r="FS13" s="1358"/>
      <c r="FT13" s="1359"/>
      <c r="FU13" s="1359"/>
      <c r="FV13" s="1359"/>
      <c r="FW13" s="1359"/>
      <c r="FX13" s="1359"/>
      <c r="FY13" s="1359"/>
      <c r="FZ13" s="1359"/>
      <c r="GA13" s="1359"/>
      <c r="GB13" s="1359"/>
      <c r="GC13" s="1359"/>
      <c r="GD13" s="1359"/>
      <c r="GE13" s="1359"/>
      <c r="GF13" s="1359"/>
      <c r="GG13" s="1359"/>
      <c r="GH13" s="1359"/>
      <c r="GI13" s="1359"/>
      <c r="GJ13" s="1359"/>
      <c r="GK13" s="1359"/>
      <c r="GL13" s="1359"/>
      <c r="GM13" s="1359"/>
      <c r="GN13" s="1359"/>
      <c r="GO13" s="1359"/>
      <c r="GP13" s="1359"/>
      <c r="GQ13" s="1359"/>
      <c r="GR13" s="1359"/>
      <c r="GS13" s="1359"/>
      <c r="GT13" s="1359"/>
      <c r="GU13" s="1359"/>
      <c r="GV13" s="1359"/>
      <c r="GW13" s="1359"/>
    </row>
    <row r="14" spans="1:205" ht="23.25" customHeight="1" x14ac:dyDescent="0.3">
      <c r="A14" s="1362"/>
      <c r="B14" s="1367"/>
      <c r="C14" s="1367"/>
      <c r="D14" s="1367"/>
      <c r="E14" s="1367"/>
      <c r="F14" s="1367"/>
      <c r="G14" s="1367"/>
      <c r="H14" s="1367"/>
      <c r="I14" s="1367"/>
      <c r="J14" s="1367"/>
      <c r="K14" s="1367"/>
      <c r="L14" s="1365"/>
      <c r="M14" s="1365"/>
      <c r="N14" s="1365"/>
      <c r="O14" s="1365"/>
      <c r="P14" s="1365"/>
      <c r="Q14" s="1365"/>
      <c r="R14" s="1365"/>
      <c r="S14" s="1365"/>
      <c r="T14" s="1365"/>
      <c r="U14" s="1365"/>
      <c r="V14" s="1365"/>
      <c r="W14" s="1365"/>
      <c r="X14" s="1365"/>
      <c r="Y14" s="1365"/>
      <c r="Z14" s="1365"/>
      <c r="AA14" s="1365"/>
      <c r="AB14" s="1365"/>
      <c r="AC14" s="1365"/>
      <c r="AD14" s="1365"/>
      <c r="AE14" s="1365"/>
      <c r="AF14" s="1365"/>
      <c r="AG14" s="1365"/>
      <c r="AH14" s="1365"/>
      <c r="AI14" s="1365"/>
      <c r="AJ14" s="1365"/>
      <c r="AK14" s="1365"/>
      <c r="AL14" s="1365"/>
      <c r="AM14" s="1365"/>
      <c r="AN14" s="1365"/>
      <c r="AO14" s="1365"/>
      <c r="AP14" s="1365"/>
      <c r="AQ14" s="1366"/>
      <c r="AR14" s="1366"/>
      <c r="AS14" s="1366"/>
      <c r="AT14" s="1366"/>
      <c r="AU14" s="1366"/>
      <c r="AV14" s="1366"/>
      <c r="AW14" s="1366"/>
      <c r="AX14" s="1366"/>
      <c r="AY14" s="514"/>
      <c r="AZ14" s="515"/>
      <c r="BA14" s="1356" t="str">
        <f>MID(SUVAHAVUJ!AE6,1,1)</f>
        <v xml:space="preserve"> </v>
      </c>
      <c r="BB14" s="1356"/>
      <c r="BC14" s="1356"/>
      <c r="BD14" s="1356"/>
      <c r="BE14" s="1356"/>
      <c r="BF14" s="1356"/>
      <c r="BG14" s="1356" t="str">
        <f>MID(SUVAHAVUJ!AE6,2,1)</f>
        <v xml:space="preserve"> </v>
      </c>
      <c r="BH14" s="1356"/>
      <c r="BI14" s="1356"/>
      <c r="BJ14" s="1356"/>
      <c r="BK14" s="1356"/>
      <c r="BL14" s="1356" t="str">
        <f>MID(SUVAHAVUJ!AE6,3,1)</f>
        <v xml:space="preserve"> </v>
      </c>
      <c r="BM14" s="1356"/>
      <c r="BN14" s="1356"/>
      <c r="BO14" s="1356"/>
      <c r="BP14" s="1356"/>
      <c r="BQ14" s="1356"/>
      <c r="BR14" s="1356" t="str">
        <f>MID(SUVAHAVUJ!AE6,4,1)</f>
        <v xml:space="preserve"> </v>
      </c>
      <c r="BS14" s="1356"/>
      <c r="BT14" s="1356"/>
      <c r="BU14" s="1356"/>
      <c r="BV14" s="1356"/>
      <c r="BW14" s="1356" t="str">
        <f>MID(SUVAHAVUJ!AE6,5,1)</f>
        <v xml:space="preserve"> </v>
      </c>
      <c r="BX14" s="1356"/>
      <c r="BY14" s="1356"/>
      <c r="BZ14" s="1356"/>
      <c r="CA14" s="1356"/>
      <c r="CB14" s="1356"/>
      <c r="CC14" s="1356" t="str">
        <f>MID(SUVAHAVUJ!AE6,6,1)</f>
        <v xml:space="preserve"> </v>
      </c>
      <c r="CD14" s="1356"/>
      <c r="CE14" s="1356"/>
      <c r="CF14" s="1356"/>
      <c r="CG14" s="1356"/>
      <c r="CH14" s="1356" t="str">
        <f>MID(SUVAHAVUJ!AE6,7,1)</f>
        <v xml:space="preserve"> </v>
      </c>
      <c r="CI14" s="1356"/>
      <c r="CJ14" s="1356"/>
      <c r="CK14" s="1356"/>
      <c r="CL14" s="1356"/>
      <c r="CM14" s="1356"/>
      <c r="CN14" s="1356" t="str">
        <f>MID(SUVAHAVUJ!AE6,8,1)</f>
        <v xml:space="preserve"> </v>
      </c>
      <c r="CO14" s="1356"/>
      <c r="CP14" s="1356"/>
      <c r="CQ14" s="1356"/>
      <c r="CR14" s="1356"/>
      <c r="CS14" s="1356" t="str">
        <f>MID(SUVAHAVUJ!AE6,9,1)</f>
        <v xml:space="preserve"> </v>
      </c>
      <c r="CT14" s="1356"/>
      <c r="CU14" s="1356"/>
      <c r="CV14" s="1356"/>
      <c r="CW14" s="1356"/>
      <c r="CX14" s="1356"/>
      <c r="CY14" s="1356" t="str">
        <f>MID(SUVAHAVUJ!AE6,10,1)</f>
        <v xml:space="preserve"> </v>
      </c>
      <c r="CZ14" s="1356"/>
      <c r="DA14" s="1356"/>
      <c r="DB14" s="1356"/>
      <c r="DC14" s="1356"/>
      <c r="DD14" s="1356" t="str">
        <f>MID(SUVAHAVUJ!AE6,11,1)</f>
        <v>0</v>
      </c>
      <c r="DE14" s="1356"/>
      <c r="DF14" s="1356"/>
      <c r="DG14" s="1356"/>
      <c r="DH14" s="1356"/>
      <c r="DI14" s="1360"/>
      <c r="DJ14" s="1361"/>
      <c r="DK14" s="1361"/>
      <c r="DL14" s="1361"/>
      <c r="DM14" s="1361"/>
      <c r="DN14" s="1361"/>
      <c r="DO14" s="1361"/>
      <c r="DP14" s="1361"/>
      <c r="DQ14" s="1361"/>
      <c r="DR14" s="1361"/>
      <c r="DS14" s="1361"/>
      <c r="DT14" s="1361"/>
      <c r="DU14" s="1361"/>
      <c r="DV14" s="1361"/>
      <c r="DW14" s="1361"/>
      <c r="DX14" s="1361"/>
      <c r="DY14" s="1361"/>
      <c r="DZ14" s="1361"/>
      <c r="EA14" s="1361"/>
      <c r="EB14" s="1361"/>
      <c r="EC14" s="1361"/>
      <c r="ED14" s="1361"/>
      <c r="EE14" s="1361"/>
      <c r="EF14" s="1361"/>
      <c r="EG14" s="1361"/>
      <c r="EH14" s="1361"/>
      <c r="EI14" s="1361"/>
      <c r="EJ14" s="1361"/>
      <c r="EK14" s="1361"/>
      <c r="EL14" s="1361"/>
      <c r="EM14" s="1361"/>
      <c r="EN14" s="514"/>
      <c r="EO14" s="515"/>
      <c r="EP14" s="1356" t="str">
        <f>MID(SUVAHAVUJ!AG6,1,1)</f>
        <v xml:space="preserve"> </v>
      </c>
      <c r="EQ14" s="1356"/>
      <c r="ER14" s="1356"/>
      <c r="ES14" s="1356"/>
      <c r="ET14" s="1356"/>
      <c r="EU14" s="1356"/>
      <c r="EV14" s="1356" t="str">
        <f>MID(SUVAHAVUJ!AG6,2,1)</f>
        <v xml:space="preserve"> </v>
      </c>
      <c r="EW14" s="1356"/>
      <c r="EX14" s="1356"/>
      <c r="EY14" s="1356"/>
      <c r="EZ14" s="1356"/>
      <c r="FA14" s="1356" t="str">
        <f>MID(SUVAHAVUJ!AG6,3,1)</f>
        <v xml:space="preserve"> </v>
      </c>
      <c r="FB14" s="1356"/>
      <c r="FC14" s="1356"/>
      <c r="FD14" s="1356"/>
      <c r="FE14" s="1356"/>
      <c r="FF14" s="1356"/>
      <c r="FG14" s="1356" t="str">
        <f>MID(SUVAHAVUJ!AG6,4,1)</f>
        <v xml:space="preserve"> </v>
      </c>
      <c r="FH14" s="1356"/>
      <c r="FI14" s="1356"/>
      <c r="FJ14" s="1356"/>
      <c r="FK14" s="1356"/>
      <c r="FL14" s="1356" t="str">
        <f>MID(SUVAHAVUJ!AG6,5,1)</f>
        <v xml:space="preserve"> </v>
      </c>
      <c r="FM14" s="1356"/>
      <c r="FN14" s="1356"/>
      <c r="FO14" s="1356"/>
      <c r="FP14" s="1356"/>
      <c r="FQ14" s="1356"/>
      <c r="FR14" s="1356" t="str">
        <f>MID(SUVAHAVUJ!AG6,6,1)</f>
        <v xml:space="preserve"> </v>
      </c>
      <c r="FS14" s="1356"/>
      <c r="FT14" s="1356"/>
      <c r="FU14" s="1356"/>
      <c r="FV14" s="1356"/>
      <c r="FW14" s="1356" t="str">
        <f>MID(SUVAHAVUJ!AG6,7,1)</f>
        <v xml:space="preserve"> </v>
      </c>
      <c r="FX14" s="1356"/>
      <c r="FY14" s="1356"/>
      <c r="FZ14" s="1356"/>
      <c r="GA14" s="1356"/>
      <c r="GB14" s="1356"/>
      <c r="GC14" s="1356" t="str">
        <f>MID(SUVAHAVUJ!AG6,8,1)</f>
        <v xml:space="preserve"> </v>
      </c>
      <c r="GD14" s="1356"/>
      <c r="GE14" s="1356"/>
      <c r="GF14" s="1356"/>
      <c r="GG14" s="1356"/>
      <c r="GH14" s="1356" t="str">
        <f>MID(SUVAHAVUJ!AG6,9,1)</f>
        <v xml:space="preserve"> </v>
      </c>
      <c r="GI14" s="1356"/>
      <c r="GJ14" s="1356"/>
      <c r="GK14" s="1356"/>
      <c r="GL14" s="1356"/>
      <c r="GM14" s="1356"/>
      <c r="GN14" s="1356" t="str">
        <f>MID(SUVAHAVUJ!AG6,10,1)</f>
        <v xml:space="preserve"> </v>
      </c>
      <c r="GO14" s="1356"/>
      <c r="GP14" s="1356"/>
      <c r="GQ14" s="1356"/>
      <c r="GR14" s="1356"/>
      <c r="GS14" s="1357" t="str">
        <f>MID(SUVAHAVUJ!AG6,11,1)</f>
        <v>0</v>
      </c>
      <c r="GT14" s="1357"/>
      <c r="GU14" s="1357"/>
      <c r="GV14" s="1357"/>
      <c r="GW14" s="1358"/>
    </row>
    <row r="15" spans="1:205" s="516" customFormat="1" ht="24" customHeight="1" x14ac:dyDescent="0.3">
      <c r="A15" s="1362">
        <v>5</v>
      </c>
      <c r="B15" s="1363" t="s">
        <v>2039</v>
      </c>
      <c r="C15" s="1363"/>
      <c r="D15" s="1363"/>
      <c r="E15" s="1363"/>
      <c r="F15" s="1363"/>
      <c r="G15" s="1363"/>
      <c r="H15" s="1363"/>
      <c r="I15" s="1363"/>
      <c r="J15" s="1363"/>
      <c r="K15" s="1363"/>
      <c r="L15" s="1364" t="str">
        <f>SUVAHAVUJ!$D7</f>
        <v>Softvér (013)-/073, 091A/</v>
      </c>
      <c r="M15" s="1365"/>
      <c r="N15" s="1365"/>
      <c r="O15" s="1365"/>
      <c r="P15" s="1365"/>
      <c r="Q15" s="1365"/>
      <c r="R15" s="1365"/>
      <c r="S15" s="1365"/>
      <c r="T15" s="1365"/>
      <c r="U15" s="1365"/>
      <c r="V15" s="1365"/>
      <c r="W15" s="1365"/>
      <c r="X15" s="1365"/>
      <c r="Y15" s="1365"/>
      <c r="Z15" s="1365"/>
      <c r="AA15" s="1365"/>
      <c r="AB15" s="1365"/>
      <c r="AC15" s="1365"/>
      <c r="AD15" s="1365"/>
      <c r="AE15" s="1365"/>
      <c r="AF15" s="1365"/>
      <c r="AG15" s="1365"/>
      <c r="AH15" s="1365"/>
      <c r="AI15" s="1365"/>
      <c r="AJ15" s="1365"/>
      <c r="AK15" s="1365"/>
      <c r="AL15" s="1365"/>
      <c r="AM15" s="1365"/>
      <c r="AN15" s="1365"/>
      <c r="AO15" s="1365"/>
      <c r="AP15" s="1365"/>
      <c r="AQ15" s="1366" t="s">
        <v>1213</v>
      </c>
      <c r="AR15" s="1366"/>
      <c r="AS15" s="1366"/>
      <c r="AT15" s="1366"/>
      <c r="AU15" s="1366"/>
      <c r="AV15" s="1366"/>
      <c r="AW15" s="1366"/>
      <c r="AX15" s="1366"/>
      <c r="AY15" s="514"/>
      <c r="AZ15" s="515"/>
      <c r="BA15" s="1357" t="str">
        <f>MID(SUVAHAVUJ!AD7,1,1)</f>
        <v xml:space="preserve"> </v>
      </c>
      <c r="BB15" s="1357"/>
      <c r="BC15" s="1357"/>
      <c r="BD15" s="1357"/>
      <c r="BE15" s="1357"/>
      <c r="BF15" s="1357"/>
      <c r="BG15" s="1357" t="str">
        <f>MID(SUVAHAVUJ!AD7,2,1)</f>
        <v xml:space="preserve"> </v>
      </c>
      <c r="BH15" s="1357"/>
      <c r="BI15" s="1357"/>
      <c r="BJ15" s="1357"/>
      <c r="BK15" s="1357"/>
      <c r="BL15" s="1357" t="str">
        <f>MID(SUVAHAVUJ!AD7,3,1)</f>
        <v xml:space="preserve"> </v>
      </c>
      <c r="BM15" s="1357"/>
      <c r="BN15" s="1357"/>
      <c r="BO15" s="1357"/>
      <c r="BP15" s="1357"/>
      <c r="BQ15" s="1357"/>
      <c r="BR15" s="1357" t="str">
        <f>MID(SUVAHAVUJ!AD7,4,1)</f>
        <v xml:space="preserve"> </v>
      </c>
      <c r="BS15" s="1357"/>
      <c r="BT15" s="1357"/>
      <c r="BU15" s="1357"/>
      <c r="BV15" s="1357"/>
      <c r="BW15" s="1357" t="str">
        <f>MID(SUVAHAVUJ!AD7,5,1)</f>
        <v xml:space="preserve"> </v>
      </c>
      <c r="BX15" s="1357"/>
      <c r="BY15" s="1357"/>
      <c r="BZ15" s="1357"/>
      <c r="CA15" s="1357"/>
      <c r="CB15" s="1357"/>
      <c r="CC15" s="1357" t="str">
        <f>MID(SUVAHAVUJ!AD7,6,1)</f>
        <v>1</v>
      </c>
      <c r="CD15" s="1357"/>
      <c r="CE15" s="1357"/>
      <c r="CF15" s="1357"/>
      <c r="CG15" s="1357"/>
      <c r="CH15" s="1357" t="str">
        <f>MID(SUVAHAVUJ!AD7,7,1)</f>
        <v>2</v>
      </c>
      <c r="CI15" s="1357"/>
      <c r="CJ15" s="1357"/>
      <c r="CK15" s="1357"/>
      <c r="CL15" s="1357"/>
      <c r="CM15" s="1357"/>
      <c r="CN15" s="1357" t="str">
        <f>MID(SUVAHAVUJ!AD7,8,1)</f>
        <v>2</v>
      </c>
      <c r="CO15" s="1357"/>
      <c r="CP15" s="1357"/>
      <c r="CQ15" s="1357"/>
      <c r="CR15" s="1357"/>
      <c r="CS15" s="1357" t="str">
        <f>MID(SUVAHAVUJ!AD7,9,1)</f>
        <v>3</v>
      </c>
      <c r="CT15" s="1357"/>
      <c r="CU15" s="1357"/>
      <c r="CV15" s="1357"/>
      <c r="CW15" s="1357"/>
      <c r="CX15" s="1357"/>
      <c r="CY15" s="1357" t="str">
        <f>MID(SUVAHAVUJ!AD7,10,1)</f>
        <v>9</v>
      </c>
      <c r="CZ15" s="1357"/>
      <c r="DA15" s="1357"/>
      <c r="DB15" s="1357"/>
      <c r="DC15" s="1357"/>
      <c r="DD15" s="1357" t="str">
        <f>MID(SUVAHAVUJ!AD7,11,1)</f>
        <v>0</v>
      </c>
      <c r="DE15" s="1357"/>
      <c r="DF15" s="1357"/>
      <c r="DG15" s="1357"/>
      <c r="DH15" s="1357"/>
      <c r="DI15" s="1358"/>
      <c r="DJ15" s="514"/>
      <c r="DK15" s="515"/>
      <c r="DL15" s="1356" t="str">
        <f>MID(SUVAHAVUJ!AF7,1,1)</f>
        <v xml:space="preserve"> </v>
      </c>
      <c r="DM15" s="1356"/>
      <c r="DN15" s="1356"/>
      <c r="DO15" s="1356"/>
      <c r="DP15" s="1356"/>
      <c r="DQ15" s="1356"/>
      <c r="DR15" s="1356" t="str">
        <f>MID(SUVAHAVUJ!AF7,2,1)</f>
        <v xml:space="preserve"> </v>
      </c>
      <c r="DS15" s="1356"/>
      <c r="DT15" s="1356"/>
      <c r="DU15" s="1356"/>
      <c r="DV15" s="1356"/>
      <c r="DW15" s="1356" t="str">
        <f>MID(SUVAHAVUJ!AF7,3,1)</f>
        <v xml:space="preserve"> </v>
      </c>
      <c r="DX15" s="1356"/>
      <c r="DY15" s="1356"/>
      <c r="DZ15" s="1356"/>
      <c r="EA15" s="1356"/>
      <c r="EB15" s="1356"/>
      <c r="EC15" s="1356" t="str">
        <f>MID(SUVAHAVUJ!AF7,4,1)</f>
        <v xml:space="preserve"> </v>
      </c>
      <c r="ED15" s="1356"/>
      <c r="EE15" s="1356"/>
      <c r="EF15" s="1356"/>
      <c r="EG15" s="1356"/>
      <c r="EH15" s="1356" t="str">
        <f>MID(SUVAHAVUJ!AF7,5,1)</f>
        <v xml:space="preserve"> </v>
      </c>
      <c r="EI15" s="1356"/>
      <c r="EJ15" s="1356"/>
      <c r="EK15" s="1356"/>
      <c r="EL15" s="1356"/>
      <c r="EM15" s="1356"/>
      <c r="EN15" s="1356" t="str">
        <f>MID(SUVAHAVUJ!AF7,6,1)</f>
        <v xml:space="preserve"> </v>
      </c>
      <c r="EO15" s="1356"/>
      <c r="EP15" s="1356"/>
      <c r="EQ15" s="1356"/>
      <c r="ER15" s="1356"/>
      <c r="ES15" s="1356" t="str">
        <f>MID(SUVAHAVUJ!AF7,7,1)</f>
        <v xml:space="preserve"> </v>
      </c>
      <c r="ET15" s="1356"/>
      <c r="EU15" s="1356"/>
      <c r="EV15" s="1356"/>
      <c r="EW15" s="1356"/>
      <c r="EX15" s="1356"/>
      <c r="EY15" s="1356" t="str">
        <f>MID(SUVAHAVUJ!AF7,8,1)</f>
        <v>9</v>
      </c>
      <c r="EZ15" s="1356"/>
      <c r="FA15" s="1356"/>
      <c r="FB15" s="1356"/>
      <c r="FC15" s="1356"/>
      <c r="FD15" s="1356" t="str">
        <f>MID(SUVAHAVUJ!AF7,9,1)</f>
        <v>3</v>
      </c>
      <c r="FE15" s="1356"/>
      <c r="FF15" s="1356"/>
      <c r="FG15" s="1356"/>
      <c r="FH15" s="1356"/>
      <c r="FI15" s="1356"/>
      <c r="FJ15" s="1356" t="str">
        <f>MID(SUVAHAVUJ!AF7,10,1)</f>
        <v>6</v>
      </c>
      <c r="FK15" s="1356"/>
      <c r="FL15" s="1356"/>
      <c r="FM15" s="1356"/>
      <c r="FN15" s="1356"/>
      <c r="FO15" s="1357" t="str">
        <f>MID(SUVAHAVUJ!AF7,11,1)</f>
        <v>2</v>
      </c>
      <c r="FP15" s="1357"/>
      <c r="FQ15" s="1357"/>
      <c r="FR15" s="1357"/>
      <c r="FS15" s="1358"/>
      <c r="FT15" s="1359"/>
      <c r="FU15" s="1359"/>
      <c r="FV15" s="1359"/>
      <c r="FW15" s="1359"/>
      <c r="FX15" s="1359"/>
      <c r="FY15" s="1359"/>
      <c r="FZ15" s="1359"/>
      <c r="GA15" s="1359"/>
      <c r="GB15" s="1359"/>
      <c r="GC15" s="1359"/>
      <c r="GD15" s="1359"/>
      <c r="GE15" s="1359"/>
      <c r="GF15" s="1359"/>
      <c r="GG15" s="1359"/>
      <c r="GH15" s="1359"/>
      <c r="GI15" s="1359"/>
      <c r="GJ15" s="1359"/>
      <c r="GK15" s="1359"/>
      <c r="GL15" s="1359"/>
      <c r="GM15" s="1359"/>
      <c r="GN15" s="1359"/>
      <c r="GO15" s="1359"/>
      <c r="GP15" s="1359"/>
      <c r="GQ15" s="1359"/>
      <c r="GR15" s="1359"/>
      <c r="GS15" s="1359"/>
      <c r="GT15" s="1359"/>
      <c r="GU15" s="1359"/>
      <c r="GV15" s="1359"/>
      <c r="GW15" s="1359"/>
    </row>
    <row r="16" spans="1:205" ht="24.75" customHeight="1" x14ac:dyDescent="0.3">
      <c r="A16" s="1362"/>
      <c r="B16" s="1363"/>
      <c r="C16" s="1363"/>
      <c r="D16" s="1363"/>
      <c r="E16" s="1363"/>
      <c r="F16" s="1363"/>
      <c r="G16" s="1363"/>
      <c r="H16" s="1363"/>
      <c r="I16" s="1363"/>
      <c r="J16" s="1363"/>
      <c r="K16" s="1363"/>
      <c r="L16" s="1365"/>
      <c r="M16" s="1365"/>
      <c r="N16" s="1365"/>
      <c r="O16" s="1365"/>
      <c r="P16" s="1365"/>
      <c r="Q16" s="1365"/>
      <c r="R16" s="1365"/>
      <c r="S16" s="1365"/>
      <c r="T16" s="1365"/>
      <c r="U16" s="1365"/>
      <c r="V16" s="1365"/>
      <c r="W16" s="1365"/>
      <c r="X16" s="1365"/>
      <c r="Y16" s="1365"/>
      <c r="Z16" s="1365"/>
      <c r="AA16" s="1365"/>
      <c r="AB16" s="1365"/>
      <c r="AC16" s="1365"/>
      <c r="AD16" s="1365"/>
      <c r="AE16" s="1365"/>
      <c r="AF16" s="1365"/>
      <c r="AG16" s="1365"/>
      <c r="AH16" s="1365"/>
      <c r="AI16" s="1365"/>
      <c r="AJ16" s="1365"/>
      <c r="AK16" s="1365"/>
      <c r="AL16" s="1365"/>
      <c r="AM16" s="1365"/>
      <c r="AN16" s="1365"/>
      <c r="AO16" s="1365"/>
      <c r="AP16" s="1365"/>
      <c r="AQ16" s="1366"/>
      <c r="AR16" s="1366"/>
      <c r="AS16" s="1366"/>
      <c r="AT16" s="1366"/>
      <c r="AU16" s="1366"/>
      <c r="AV16" s="1366"/>
      <c r="AW16" s="1366"/>
      <c r="AX16" s="1366"/>
      <c r="AY16" s="514"/>
      <c r="AZ16" s="515"/>
      <c r="BA16" s="1356" t="str">
        <f>MID(SUVAHAVUJ!AE7,1,1)</f>
        <v xml:space="preserve"> </v>
      </c>
      <c r="BB16" s="1356"/>
      <c r="BC16" s="1356"/>
      <c r="BD16" s="1356"/>
      <c r="BE16" s="1356"/>
      <c r="BF16" s="1356"/>
      <c r="BG16" s="1356" t="str">
        <f>MID(SUVAHAVUJ!AE7,2,1)</f>
        <v xml:space="preserve"> </v>
      </c>
      <c r="BH16" s="1356"/>
      <c r="BI16" s="1356"/>
      <c r="BJ16" s="1356"/>
      <c r="BK16" s="1356"/>
      <c r="BL16" s="1356" t="str">
        <f>MID(SUVAHAVUJ!AE7,3,1)</f>
        <v xml:space="preserve"> </v>
      </c>
      <c r="BM16" s="1356"/>
      <c r="BN16" s="1356"/>
      <c r="BO16" s="1356"/>
      <c r="BP16" s="1356"/>
      <c r="BQ16" s="1356"/>
      <c r="BR16" s="1356" t="str">
        <f>MID(SUVAHAVUJ!AE7,4,1)</f>
        <v xml:space="preserve"> </v>
      </c>
      <c r="BS16" s="1356"/>
      <c r="BT16" s="1356"/>
      <c r="BU16" s="1356"/>
      <c r="BV16" s="1356"/>
      <c r="BW16" s="1356" t="str">
        <f>MID(SUVAHAVUJ!AE7,5,1)</f>
        <v xml:space="preserve"> </v>
      </c>
      <c r="BX16" s="1356"/>
      <c r="BY16" s="1356"/>
      <c r="BZ16" s="1356"/>
      <c r="CA16" s="1356"/>
      <c r="CB16" s="1356"/>
      <c r="CC16" s="1356" t="str">
        <f>MID(SUVAHAVUJ!AE7,6,1)</f>
        <v>1</v>
      </c>
      <c r="CD16" s="1356"/>
      <c r="CE16" s="1356"/>
      <c r="CF16" s="1356"/>
      <c r="CG16" s="1356"/>
      <c r="CH16" s="1356" t="str">
        <f>MID(SUVAHAVUJ!AE7,7,1)</f>
        <v>1</v>
      </c>
      <c r="CI16" s="1356"/>
      <c r="CJ16" s="1356"/>
      <c r="CK16" s="1356"/>
      <c r="CL16" s="1356"/>
      <c r="CM16" s="1356"/>
      <c r="CN16" s="1356" t="str">
        <f>MID(SUVAHAVUJ!AE7,8,1)</f>
        <v>3</v>
      </c>
      <c r="CO16" s="1356"/>
      <c r="CP16" s="1356"/>
      <c r="CQ16" s="1356"/>
      <c r="CR16" s="1356"/>
      <c r="CS16" s="1356" t="str">
        <f>MID(SUVAHAVUJ!AE7,9,1)</f>
        <v>0</v>
      </c>
      <c r="CT16" s="1356"/>
      <c r="CU16" s="1356"/>
      <c r="CV16" s="1356"/>
      <c r="CW16" s="1356"/>
      <c r="CX16" s="1356"/>
      <c r="CY16" s="1356" t="str">
        <f>MID(SUVAHAVUJ!AE7,10,1)</f>
        <v>2</v>
      </c>
      <c r="CZ16" s="1356"/>
      <c r="DA16" s="1356"/>
      <c r="DB16" s="1356"/>
      <c r="DC16" s="1356"/>
      <c r="DD16" s="1356" t="str">
        <f>MID(SUVAHAVUJ!AE7,11,1)</f>
        <v>8</v>
      </c>
      <c r="DE16" s="1356"/>
      <c r="DF16" s="1356"/>
      <c r="DG16" s="1356"/>
      <c r="DH16" s="1356"/>
      <c r="DI16" s="1360"/>
      <c r="DJ16" s="1361"/>
      <c r="DK16" s="1361"/>
      <c r="DL16" s="1361"/>
      <c r="DM16" s="1361"/>
      <c r="DN16" s="1361"/>
      <c r="DO16" s="1361"/>
      <c r="DP16" s="1361"/>
      <c r="DQ16" s="1361"/>
      <c r="DR16" s="1361"/>
      <c r="DS16" s="1361"/>
      <c r="DT16" s="1361"/>
      <c r="DU16" s="1361"/>
      <c r="DV16" s="1361"/>
      <c r="DW16" s="1361"/>
      <c r="DX16" s="1361"/>
      <c r="DY16" s="1361"/>
      <c r="DZ16" s="1361"/>
      <c r="EA16" s="1361"/>
      <c r="EB16" s="1361"/>
      <c r="EC16" s="1361"/>
      <c r="ED16" s="1361"/>
      <c r="EE16" s="1361"/>
      <c r="EF16" s="1361"/>
      <c r="EG16" s="1361"/>
      <c r="EH16" s="1361"/>
      <c r="EI16" s="1361"/>
      <c r="EJ16" s="1361"/>
      <c r="EK16" s="1361"/>
      <c r="EL16" s="1361"/>
      <c r="EM16" s="1361"/>
      <c r="EN16" s="514"/>
      <c r="EO16" s="515"/>
      <c r="EP16" s="1356" t="str">
        <f>MID(SUVAHAVUJ!AG7,1,1)</f>
        <v xml:space="preserve"> </v>
      </c>
      <c r="EQ16" s="1356"/>
      <c r="ER16" s="1356"/>
      <c r="ES16" s="1356"/>
      <c r="ET16" s="1356"/>
      <c r="EU16" s="1356"/>
      <c r="EV16" s="1356" t="str">
        <f>MID(SUVAHAVUJ!AG7,2,1)</f>
        <v xml:space="preserve"> </v>
      </c>
      <c r="EW16" s="1356"/>
      <c r="EX16" s="1356"/>
      <c r="EY16" s="1356"/>
      <c r="EZ16" s="1356"/>
      <c r="FA16" s="1356" t="str">
        <f>MID(SUVAHAVUJ!AG7,3,1)</f>
        <v xml:space="preserve"> </v>
      </c>
      <c r="FB16" s="1356"/>
      <c r="FC16" s="1356"/>
      <c r="FD16" s="1356"/>
      <c r="FE16" s="1356"/>
      <c r="FF16" s="1356"/>
      <c r="FG16" s="1356" t="str">
        <f>MID(SUVAHAVUJ!AG7,4,1)</f>
        <v xml:space="preserve"> </v>
      </c>
      <c r="FH16" s="1356"/>
      <c r="FI16" s="1356"/>
      <c r="FJ16" s="1356"/>
      <c r="FK16" s="1356"/>
      <c r="FL16" s="1356" t="str">
        <f>MID(SUVAHAVUJ!AG7,5,1)</f>
        <v xml:space="preserve"> </v>
      </c>
      <c r="FM16" s="1356"/>
      <c r="FN16" s="1356"/>
      <c r="FO16" s="1356"/>
      <c r="FP16" s="1356"/>
      <c r="FQ16" s="1356"/>
      <c r="FR16" s="1356" t="str">
        <f>MID(SUVAHAVUJ!AG7,6,1)</f>
        <v xml:space="preserve"> </v>
      </c>
      <c r="FS16" s="1356"/>
      <c r="FT16" s="1356"/>
      <c r="FU16" s="1356"/>
      <c r="FV16" s="1356"/>
      <c r="FW16" s="1356" t="str">
        <f>MID(SUVAHAVUJ!AG7,7,1)</f>
        <v>1</v>
      </c>
      <c r="FX16" s="1356"/>
      <c r="FY16" s="1356"/>
      <c r="FZ16" s="1356"/>
      <c r="GA16" s="1356"/>
      <c r="GB16" s="1356"/>
      <c r="GC16" s="1356" t="str">
        <f>MID(SUVAHAVUJ!AG7,8,1)</f>
        <v>9</v>
      </c>
      <c r="GD16" s="1356"/>
      <c r="GE16" s="1356"/>
      <c r="GF16" s="1356"/>
      <c r="GG16" s="1356"/>
      <c r="GH16" s="1356" t="str">
        <f>MID(SUVAHAVUJ!AG7,9,1)</f>
        <v>9</v>
      </c>
      <c r="GI16" s="1356"/>
      <c r="GJ16" s="1356"/>
      <c r="GK16" s="1356"/>
      <c r="GL16" s="1356"/>
      <c r="GM16" s="1356"/>
      <c r="GN16" s="1356" t="str">
        <f>MID(SUVAHAVUJ!AG7,10,1)</f>
        <v>3</v>
      </c>
      <c r="GO16" s="1356"/>
      <c r="GP16" s="1356"/>
      <c r="GQ16" s="1356"/>
      <c r="GR16" s="1356"/>
      <c r="GS16" s="1357" t="str">
        <f>MID(SUVAHAVUJ!AG7,11,1)</f>
        <v>5</v>
      </c>
      <c r="GT16" s="1357"/>
      <c r="GU16" s="1357"/>
      <c r="GV16" s="1357"/>
      <c r="GW16" s="1358"/>
    </row>
    <row r="17" spans="1:205" s="516" customFormat="1" ht="23.25" customHeight="1" x14ac:dyDescent="0.3">
      <c r="A17" s="1362">
        <v>6</v>
      </c>
      <c r="B17" s="1363" t="s">
        <v>2040</v>
      </c>
      <c r="C17" s="1363"/>
      <c r="D17" s="1363"/>
      <c r="E17" s="1363"/>
      <c r="F17" s="1363"/>
      <c r="G17" s="1363"/>
      <c r="H17" s="1363"/>
      <c r="I17" s="1363"/>
      <c r="J17" s="1363"/>
      <c r="K17" s="1363"/>
      <c r="L17" s="1364" t="str">
        <f>SUVAHAVUJ!$D8</f>
        <v>Oceniteľné práva (014)-/074, 091A/</v>
      </c>
      <c r="M17" s="1365"/>
      <c r="N17" s="1365"/>
      <c r="O17" s="1365"/>
      <c r="P17" s="1365"/>
      <c r="Q17" s="1365"/>
      <c r="R17" s="1365"/>
      <c r="S17" s="1365"/>
      <c r="T17" s="1365"/>
      <c r="U17" s="1365"/>
      <c r="V17" s="1365"/>
      <c r="W17" s="1365"/>
      <c r="X17" s="1365"/>
      <c r="Y17" s="1365"/>
      <c r="Z17" s="1365"/>
      <c r="AA17" s="1365"/>
      <c r="AB17" s="1365"/>
      <c r="AC17" s="1365"/>
      <c r="AD17" s="1365"/>
      <c r="AE17" s="1365"/>
      <c r="AF17" s="1365"/>
      <c r="AG17" s="1365"/>
      <c r="AH17" s="1365"/>
      <c r="AI17" s="1365"/>
      <c r="AJ17" s="1365"/>
      <c r="AK17" s="1365"/>
      <c r="AL17" s="1365"/>
      <c r="AM17" s="1365"/>
      <c r="AN17" s="1365"/>
      <c r="AO17" s="1365"/>
      <c r="AP17" s="1365"/>
      <c r="AQ17" s="1366" t="s">
        <v>1214</v>
      </c>
      <c r="AR17" s="1366"/>
      <c r="AS17" s="1366"/>
      <c r="AT17" s="1366"/>
      <c r="AU17" s="1366"/>
      <c r="AV17" s="1366"/>
      <c r="AW17" s="1366"/>
      <c r="AX17" s="1366"/>
      <c r="AY17" s="514"/>
      <c r="AZ17" s="515"/>
      <c r="BA17" s="1357" t="str">
        <f>MID(SUVAHAVUJ!AD8,1,1)</f>
        <v xml:space="preserve"> </v>
      </c>
      <c r="BB17" s="1357"/>
      <c r="BC17" s="1357"/>
      <c r="BD17" s="1357"/>
      <c r="BE17" s="1357"/>
      <c r="BF17" s="1357"/>
      <c r="BG17" s="1357" t="str">
        <f>MID(SUVAHAVUJ!AD8,2,1)</f>
        <v xml:space="preserve"> </v>
      </c>
      <c r="BH17" s="1357"/>
      <c r="BI17" s="1357"/>
      <c r="BJ17" s="1357"/>
      <c r="BK17" s="1357"/>
      <c r="BL17" s="1357" t="str">
        <f>MID(SUVAHAVUJ!AD8,3,1)</f>
        <v xml:space="preserve"> </v>
      </c>
      <c r="BM17" s="1357"/>
      <c r="BN17" s="1357"/>
      <c r="BO17" s="1357"/>
      <c r="BP17" s="1357"/>
      <c r="BQ17" s="1357"/>
      <c r="BR17" s="1357" t="str">
        <f>MID(SUVAHAVUJ!AD8,4,1)</f>
        <v xml:space="preserve"> </v>
      </c>
      <c r="BS17" s="1357"/>
      <c r="BT17" s="1357"/>
      <c r="BU17" s="1357"/>
      <c r="BV17" s="1357"/>
      <c r="BW17" s="1357" t="str">
        <f>MID(SUVAHAVUJ!AD8,5,1)</f>
        <v xml:space="preserve"> </v>
      </c>
      <c r="BX17" s="1357"/>
      <c r="BY17" s="1357"/>
      <c r="BZ17" s="1357"/>
      <c r="CA17" s="1357"/>
      <c r="CB17" s="1357"/>
      <c r="CC17" s="1357" t="str">
        <f>MID(SUVAHAVUJ!AD8,6,1)</f>
        <v xml:space="preserve"> </v>
      </c>
      <c r="CD17" s="1357"/>
      <c r="CE17" s="1357"/>
      <c r="CF17" s="1357"/>
      <c r="CG17" s="1357"/>
      <c r="CH17" s="1357" t="str">
        <f>MID(SUVAHAVUJ!AD8,7,1)</f>
        <v xml:space="preserve"> </v>
      </c>
      <c r="CI17" s="1357"/>
      <c r="CJ17" s="1357"/>
      <c r="CK17" s="1357"/>
      <c r="CL17" s="1357"/>
      <c r="CM17" s="1357"/>
      <c r="CN17" s="1357" t="str">
        <f>MID(SUVAHAVUJ!AD8,8,1)</f>
        <v xml:space="preserve"> </v>
      </c>
      <c r="CO17" s="1357"/>
      <c r="CP17" s="1357"/>
      <c r="CQ17" s="1357"/>
      <c r="CR17" s="1357"/>
      <c r="CS17" s="1357" t="str">
        <f>MID(SUVAHAVUJ!AD8,9,1)</f>
        <v xml:space="preserve"> </v>
      </c>
      <c r="CT17" s="1357"/>
      <c r="CU17" s="1357"/>
      <c r="CV17" s="1357"/>
      <c r="CW17" s="1357"/>
      <c r="CX17" s="1357"/>
      <c r="CY17" s="1357" t="str">
        <f>MID(SUVAHAVUJ!AD8,10,1)</f>
        <v xml:space="preserve"> </v>
      </c>
      <c r="CZ17" s="1357"/>
      <c r="DA17" s="1357"/>
      <c r="DB17" s="1357"/>
      <c r="DC17" s="1357"/>
      <c r="DD17" s="1357" t="str">
        <f>MID(SUVAHAVUJ!AD8,11,1)</f>
        <v>0</v>
      </c>
      <c r="DE17" s="1357"/>
      <c r="DF17" s="1357"/>
      <c r="DG17" s="1357"/>
      <c r="DH17" s="1357"/>
      <c r="DI17" s="1358"/>
      <c r="DJ17" s="514"/>
      <c r="DK17" s="515"/>
      <c r="DL17" s="1356" t="str">
        <f>MID(SUVAHAVUJ!AF8,1,1)</f>
        <v xml:space="preserve"> </v>
      </c>
      <c r="DM17" s="1356"/>
      <c r="DN17" s="1356"/>
      <c r="DO17" s="1356"/>
      <c r="DP17" s="1356"/>
      <c r="DQ17" s="1356"/>
      <c r="DR17" s="1356" t="str">
        <f>MID(SUVAHAVUJ!AF8,2,1)</f>
        <v xml:space="preserve"> </v>
      </c>
      <c r="DS17" s="1356"/>
      <c r="DT17" s="1356"/>
      <c r="DU17" s="1356"/>
      <c r="DV17" s="1356"/>
      <c r="DW17" s="1356" t="str">
        <f>MID(SUVAHAVUJ!AF8,3,1)</f>
        <v xml:space="preserve"> </v>
      </c>
      <c r="DX17" s="1356"/>
      <c r="DY17" s="1356"/>
      <c r="DZ17" s="1356"/>
      <c r="EA17" s="1356"/>
      <c r="EB17" s="1356"/>
      <c r="EC17" s="1356" t="str">
        <f>MID(SUVAHAVUJ!AF8,4,1)</f>
        <v xml:space="preserve"> </v>
      </c>
      <c r="ED17" s="1356"/>
      <c r="EE17" s="1356"/>
      <c r="EF17" s="1356"/>
      <c r="EG17" s="1356"/>
      <c r="EH17" s="1356" t="str">
        <f>MID(SUVAHAVUJ!AF8,5,1)</f>
        <v xml:space="preserve"> </v>
      </c>
      <c r="EI17" s="1356"/>
      <c r="EJ17" s="1356"/>
      <c r="EK17" s="1356"/>
      <c r="EL17" s="1356"/>
      <c r="EM17" s="1356"/>
      <c r="EN17" s="1356" t="str">
        <f>MID(SUVAHAVUJ!AF8,6,1)</f>
        <v xml:space="preserve"> </v>
      </c>
      <c r="EO17" s="1356"/>
      <c r="EP17" s="1356"/>
      <c r="EQ17" s="1356"/>
      <c r="ER17" s="1356"/>
      <c r="ES17" s="1356" t="str">
        <f>MID(SUVAHAVUJ!AF8,7,1)</f>
        <v xml:space="preserve"> </v>
      </c>
      <c r="ET17" s="1356"/>
      <c r="EU17" s="1356"/>
      <c r="EV17" s="1356"/>
      <c r="EW17" s="1356"/>
      <c r="EX17" s="1356"/>
      <c r="EY17" s="1356" t="str">
        <f>MID(SUVAHAVUJ!AF8,8,1)</f>
        <v xml:space="preserve"> </v>
      </c>
      <c r="EZ17" s="1356"/>
      <c r="FA17" s="1356"/>
      <c r="FB17" s="1356"/>
      <c r="FC17" s="1356"/>
      <c r="FD17" s="1356" t="str">
        <f>MID(SUVAHAVUJ!AF8,9,1)</f>
        <v xml:space="preserve"> </v>
      </c>
      <c r="FE17" s="1356"/>
      <c r="FF17" s="1356"/>
      <c r="FG17" s="1356"/>
      <c r="FH17" s="1356"/>
      <c r="FI17" s="1356"/>
      <c r="FJ17" s="1356" t="str">
        <f>MID(SUVAHAVUJ!AF8,10,1)</f>
        <v xml:space="preserve"> </v>
      </c>
      <c r="FK17" s="1356"/>
      <c r="FL17" s="1356"/>
      <c r="FM17" s="1356"/>
      <c r="FN17" s="1356"/>
      <c r="FO17" s="1357" t="str">
        <f>MID(SUVAHAVUJ!AF8,11,1)</f>
        <v>0</v>
      </c>
      <c r="FP17" s="1357"/>
      <c r="FQ17" s="1357"/>
      <c r="FR17" s="1357"/>
      <c r="FS17" s="1358"/>
      <c r="FT17" s="1359"/>
      <c r="FU17" s="1359"/>
      <c r="FV17" s="1359"/>
      <c r="FW17" s="1359"/>
      <c r="FX17" s="1359"/>
      <c r="FY17" s="1359"/>
      <c r="FZ17" s="1359"/>
      <c r="GA17" s="1359"/>
      <c r="GB17" s="1359"/>
      <c r="GC17" s="1359"/>
      <c r="GD17" s="1359"/>
      <c r="GE17" s="1359"/>
      <c r="GF17" s="1359"/>
      <c r="GG17" s="1359"/>
      <c r="GH17" s="1359"/>
      <c r="GI17" s="1359"/>
      <c r="GJ17" s="1359"/>
      <c r="GK17" s="1359"/>
      <c r="GL17" s="1359"/>
      <c r="GM17" s="1359"/>
      <c r="GN17" s="1359"/>
      <c r="GO17" s="1359"/>
      <c r="GP17" s="1359"/>
      <c r="GQ17" s="1359"/>
      <c r="GR17" s="1359"/>
      <c r="GS17" s="1359"/>
      <c r="GT17" s="1359"/>
      <c r="GU17" s="1359"/>
      <c r="GV17" s="1359"/>
      <c r="GW17" s="1359"/>
    </row>
    <row r="18" spans="1:205" ht="23.25" customHeight="1" x14ac:dyDescent="0.3">
      <c r="A18" s="1362"/>
      <c r="B18" s="1363"/>
      <c r="C18" s="1363"/>
      <c r="D18" s="1363"/>
      <c r="E18" s="1363"/>
      <c r="F18" s="1363"/>
      <c r="G18" s="1363"/>
      <c r="H18" s="1363"/>
      <c r="I18" s="1363"/>
      <c r="J18" s="1363"/>
      <c r="K18" s="1363"/>
      <c r="L18" s="1365"/>
      <c r="M18" s="1365"/>
      <c r="N18" s="1365"/>
      <c r="O18" s="1365"/>
      <c r="P18" s="1365"/>
      <c r="Q18" s="1365"/>
      <c r="R18" s="1365"/>
      <c r="S18" s="1365"/>
      <c r="T18" s="1365"/>
      <c r="U18" s="1365"/>
      <c r="V18" s="1365"/>
      <c r="W18" s="1365"/>
      <c r="X18" s="1365"/>
      <c r="Y18" s="1365"/>
      <c r="Z18" s="1365"/>
      <c r="AA18" s="1365"/>
      <c r="AB18" s="1365"/>
      <c r="AC18" s="1365"/>
      <c r="AD18" s="1365"/>
      <c r="AE18" s="1365"/>
      <c r="AF18" s="1365"/>
      <c r="AG18" s="1365"/>
      <c r="AH18" s="1365"/>
      <c r="AI18" s="1365"/>
      <c r="AJ18" s="1365"/>
      <c r="AK18" s="1365"/>
      <c r="AL18" s="1365"/>
      <c r="AM18" s="1365"/>
      <c r="AN18" s="1365"/>
      <c r="AO18" s="1365"/>
      <c r="AP18" s="1365"/>
      <c r="AQ18" s="1366"/>
      <c r="AR18" s="1366"/>
      <c r="AS18" s="1366"/>
      <c r="AT18" s="1366"/>
      <c r="AU18" s="1366"/>
      <c r="AV18" s="1366"/>
      <c r="AW18" s="1366"/>
      <c r="AX18" s="1366"/>
      <c r="AY18" s="514"/>
      <c r="AZ18" s="515"/>
      <c r="BA18" s="1356" t="str">
        <f>MID(SUVAHAVUJ!AE8,1,1)</f>
        <v xml:space="preserve"> </v>
      </c>
      <c r="BB18" s="1356"/>
      <c r="BC18" s="1356"/>
      <c r="BD18" s="1356"/>
      <c r="BE18" s="1356"/>
      <c r="BF18" s="1356"/>
      <c r="BG18" s="1356" t="str">
        <f>MID(SUVAHAVUJ!AE8,2,1)</f>
        <v xml:space="preserve"> </v>
      </c>
      <c r="BH18" s="1356"/>
      <c r="BI18" s="1356"/>
      <c r="BJ18" s="1356"/>
      <c r="BK18" s="1356"/>
      <c r="BL18" s="1356" t="str">
        <f>MID(SUVAHAVUJ!AE8,3,1)</f>
        <v xml:space="preserve"> </v>
      </c>
      <c r="BM18" s="1356"/>
      <c r="BN18" s="1356"/>
      <c r="BO18" s="1356"/>
      <c r="BP18" s="1356"/>
      <c r="BQ18" s="1356"/>
      <c r="BR18" s="1356" t="str">
        <f>MID(SUVAHAVUJ!AE8,4,1)</f>
        <v xml:space="preserve"> </v>
      </c>
      <c r="BS18" s="1356"/>
      <c r="BT18" s="1356"/>
      <c r="BU18" s="1356"/>
      <c r="BV18" s="1356"/>
      <c r="BW18" s="1356" t="str">
        <f>MID(SUVAHAVUJ!AE8,5,1)</f>
        <v xml:space="preserve"> </v>
      </c>
      <c r="BX18" s="1356"/>
      <c r="BY18" s="1356"/>
      <c r="BZ18" s="1356"/>
      <c r="CA18" s="1356"/>
      <c r="CB18" s="1356"/>
      <c r="CC18" s="1356" t="str">
        <f>MID(SUVAHAVUJ!AE8,6,1)</f>
        <v xml:space="preserve"> </v>
      </c>
      <c r="CD18" s="1356"/>
      <c r="CE18" s="1356"/>
      <c r="CF18" s="1356"/>
      <c r="CG18" s="1356"/>
      <c r="CH18" s="1356" t="str">
        <f>MID(SUVAHAVUJ!AE8,7,1)</f>
        <v xml:space="preserve"> </v>
      </c>
      <c r="CI18" s="1356"/>
      <c r="CJ18" s="1356"/>
      <c r="CK18" s="1356"/>
      <c r="CL18" s="1356"/>
      <c r="CM18" s="1356"/>
      <c r="CN18" s="1356" t="str">
        <f>MID(SUVAHAVUJ!AE8,8,1)</f>
        <v xml:space="preserve"> </v>
      </c>
      <c r="CO18" s="1356"/>
      <c r="CP18" s="1356"/>
      <c r="CQ18" s="1356"/>
      <c r="CR18" s="1356"/>
      <c r="CS18" s="1356" t="str">
        <f>MID(SUVAHAVUJ!AE8,9,1)</f>
        <v xml:space="preserve"> </v>
      </c>
      <c r="CT18" s="1356"/>
      <c r="CU18" s="1356"/>
      <c r="CV18" s="1356"/>
      <c r="CW18" s="1356"/>
      <c r="CX18" s="1356"/>
      <c r="CY18" s="1356" t="str">
        <f>MID(SUVAHAVUJ!AE8,10,1)</f>
        <v xml:space="preserve"> </v>
      </c>
      <c r="CZ18" s="1356"/>
      <c r="DA18" s="1356"/>
      <c r="DB18" s="1356"/>
      <c r="DC18" s="1356"/>
      <c r="DD18" s="1356" t="str">
        <f>MID(SUVAHAVUJ!AE8,11,1)</f>
        <v>0</v>
      </c>
      <c r="DE18" s="1356"/>
      <c r="DF18" s="1356"/>
      <c r="DG18" s="1356"/>
      <c r="DH18" s="1356"/>
      <c r="DI18" s="1360"/>
      <c r="DJ18" s="1361"/>
      <c r="DK18" s="1361"/>
      <c r="DL18" s="1361"/>
      <c r="DM18" s="1361"/>
      <c r="DN18" s="1361"/>
      <c r="DO18" s="1361"/>
      <c r="DP18" s="1361"/>
      <c r="DQ18" s="1361"/>
      <c r="DR18" s="1361"/>
      <c r="DS18" s="1361"/>
      <c r="DT18" s="1361"/>
      <c r="DU18" s="1361"/>
      <c r="DV18" s="1361"/>
      <c r="DW18" s="1361"/>
      <c r="DX18" s="1361"/>
      <c r="DY18" s="1361"/>
      <c r="DZ18" s="1361"/>
      <c r="EA18" s="1361"/>
      <c r="EB18" s="1361"/>
      <c r="EC18" s="1361"/>
      <c r="ED18" s="1361"/>
      <c r="EE18" s="1361"/>
      <c r="EF18" s="1361"/>
      <c r="EG18" s="1361"/>
      <c r="EH18" s="1361"/>
      <c r="EI18" s="1361"/>
      <c r="EJ18" s="1361"/>
      <c r="EK18" s="1361"/>
      <c r="EL18" s="1361"/>
      <c r="EM18" s="1361"/>
      <c r="EN18" s="514"/>
      <c r="EO18" s="515"/>
      <c r="EP18" s="1356" t="str">
        <f>MID(SUVAHAVUJ!AG8,1,1)</f>
        <v xml:space="preserve"> </v>
      </c>
      <c r="EQ18" s="1356"/>
      <c r="ER18" s="1356"/>
      <c r="ES18" s="1356"/>
      <c r="ET18" s="1356"/>
      <c r="EU18" s="1356"/>
      <c r="EV18" s="1356" t="str">
        <f>MID(SUVAHAVUJ!AG8,2,1)</f>
        <v xml:space="preserve"> </v>
      </c>
      <c r="EW18" s="1356"/>
      <c r="EX18" s="1356"/>
      <c r="EY18" s="1356"/>
      <c r="EZ18" s="1356"/>
      <c r="FA18" s="1356" t="str">
        <f>MID(SUVAHAVUJ!AG8,3,1)</f>
        <v xml:space="preserve"> </v>
      </c>
      <c r="FB18" s="1356"/>
      <c r="FC18" s="1356"/>
      <c r="FD18" s="1356"/>
      <c r="FE18" s="1356"/>
      <c r="FF18" s="1356"/>
      <c r="FG18" s="1356" t="str">
        <f>MID(SUVAHAVUJ!AG8,4,1)</f>
        <v xml:space="preserve"> </v>
      </c>
      <c r="FH18" s="1356"/>
      <c r="FI18" s="1356"/>
      <c r="FJ18" s="1356"/>
      <c r="FK18" s="1356"/>
      <c r="FL18" s="1356" t="str">
        <f>MID(SUVAHAVUJ!AG8,5,1)</f>
        <v xml:space="preserve"> </v>
      </c>
      <c r="FM18" s="1356"/>
      <c r="FN18" s="1356"/>
      <c r="FO18" s="1356"/>
      <c r="FP18" s="1356"/>
      <c r="FQ18" s="1356"/>
      <c r="FR18" s="1356" t="str">
        <f>MID(SUVAHAVUJ!AG8,6,1)</f>
        <v xml:space="preserve"> </v>
      </c>
      <c r="FS18" s="1356"/>
      <c r="FT18" s="1356"/>
      <c r="FU18" s="1356"/>
      <c r="FV18" s="1356"/>
      <c r="FW18" s="1356" t="str">
        <f>MID(SUVAHAVUJ!AG8,7,1)</f>
        <v xml:space="preserve"> </v>
      </c>
      <c r="FX18" s="1356"/>
      <c r="FY18" s="1356"/>
      <c r="FZ18" s="1356"/>
      <c r="GA18" s="1356"/>
      <c r="GB18" s="1356"/>
      <c r="GC18" s="1356" t="str">
        <f>MID(SUVAHAVUJ!AG8,8,1)</f>
        <v xml:space="preserve"> </v>
      </c>
      <c r="GD18" s="1356"/>
      <c r="GE18" s="1356"/>
      <c r="GF18" s="1356"/>
      <c r="GG18" s="1356"/>
      <c r="GH18" s="1356" t="str">
        <f>MID(SUVAHAVUJ!AG8,9,1)</f>
        <v xml:space="preserve"> </v>
      </c>
      <c r="GI18" s="1356"/>
      <c r="GJ18" s="1356"/>
      <c r="GK18" s="1356"/>
      <c r="GL18" s="1356"/>
      <c r="GM18" s="1356"/>
      <c r="GN18" s="1356" t="str">
        <f>MID(SUVAHAVUJ!AG8,10,1)</f>
        <v xml:space="preserve"> </v>
      </c>
      <c r="GO18" s="1356"/>
      <c r="GP18" s="1356"/>
      <c r="GQ18" s="1356"/>
      <c r="GR18" s="1356"/>
      <c r="GS18" s="1357" t="str">
        <f>MID(SUVAHAVUJ!AG8,11,1)</f>
        <v>0</v>
      </c>
      <c r="GT18" s="1357"/>
      <c r="GU18" s="1357"/>
      <c r="GV18" s="1357"/>
      <c r="GW18" s="1358"/>
    </row>
    <row r="19" spans="1:205" s="516" customFormat="1" ht="23.25" customHeight="1" x14ac:dyDescent="0.3">
      <c r="A19" s="1362">
        <v>7</v>
      </c>
      <c r="B19" s="1363" t="s">
        <v>2041</v>
      </c>
      <c r="C19" s="1363"/>
      <c r="D19" s="1363"/>
      <c r="E19" s="1363"/>
      <c r="F19" s="1363"/>
      <c r="G19" s="1363"/>
      <c r="H19" s="1363"/>
      <c r="I19" s="1363"/>
      <c r="J19" s="1363"/>
      <c r="K19" s="1363"/>
      <c r="L19" s="1364" t="str">
        <f>SUVAHAVUJ!$D9</f>
        <v>Goodwill (015) - /075, 091A/</v>
      </c>
      <c r="M19" s="1365"/>
      <c r="N19" s="1365"/>
      <c r="O19" s="1365"/>
      <c r="P19" s="1365"/>
      <c r="Q19" s="1365"/>
      <c r="R19" s="1365"/>
      <c r="S19" s="1365"/>
      <c r="T19" s="1365"/>
      <c r="U19" s="1365"/>
      <c r="V19" s="1365"/>
      <c r="W19" s="1365"/>
      <c r="X19" s="1365"/>
      <c r="Y19" s="1365"/>
      <c r="Z19" s="1365"/>
      <c r="AA19" s="1365"/>
      <c r="AB19" s="1365"/>
      <c r="AC19" s="1365"/>
      <c r="AD19" s="1365"/>
      <c r="AE19" s="1365"/>
      <c r="AF19" s="1365"/>
      <c r="AG19" s="1365"/>
      <c r="AH19" s="1365"/>
      <c r="AI19" s="1365"/>
      <c r="AJ19" s="1365"/>
      <c r="AK19" s="1365"/>
      <c r="AL19" s="1365"/>
      <c r="AM19" s="1365"/>
      <c r="AN19" s="1365"/>
      <c r="AO19" s="1365"/>
      <c r="AP19" s="1365"/>
      <c r="AQ19" s="1366" t="s">
        <v>1215</v>
      </c>
      <c r="AR19" s="1366"/>
      <c r="AS19" s="1366"/>
      <c r="AT19" s="1366"/>
      <c r="AU19" s="1366"/>
      <c r="AV19" s="1366"/>
      <c r="AW19" s="1366"/>
      <c r="AX19" s="1366"/>
      <c r="AY19" s="514"/>
      <c r="AZ19" s="515"/>
      <c r="BA19" s="1357" t="str">
        <f>MID(SUVAHAVUJ!AD9,1,1)</f>
        <v xml:space="preserve"> </v>
      </c>
      <c r="BB19" s="1357"/>
      <c r="BC19" s="1357"/>
      <c r="BD19" s="1357"/>
      <c r="BE19" s="1357"/>
      <c r="BF19" s="1357"/>
      <c r="BG19" s="1357" t="str">
        <f>MID(SUVAHAVUJ!AD9,2,1)</f>
        <v xml:space="preserve"> </v>
      </c>
      <c r="BH19" s="1357"/>
      <c r="BI19" s="1357"/>
      <c r="BJ19" s="1357"/>
      <c r="BK19" s="1357"/>
      <c r="BL19" s="1357" t="str">
        <f>MID(SUVAHAVUJ!AD9,3,1)</f>
        <v xml:space="preserve"> </v>
      </c>
      <c r="BM19" s="1357"/>
      <c r="BN19" s="1357"/>
      <c r="BO19" s="1357"/>
      <c r="BP19" s="1357"/>
      <c r="BQ19" s="1357"/>
      <c r="BR19" s="1357" t="str">
        <f>MID(SUVAHAVUJ!AD9,4,1)</f>
        <v xml:space="preserve"> </v>
      </c>
      <c r="BS19" s="1357"/>
      <c r="BT19" s="1357"/>
      <c r="BU19" s="1357"/>
      <c r="BV19" s="1357"/>
      <c r="BW19" s="1357" t="str">
        <f>MID(SUVAHAVUJ!AD9,5,1)</f>
        <v xml:space="preserve"> </v>
      </c>
      <c r="BX19" s="1357"/>
      <c r="BY19" s="1357"/>
      <c r="BZ19" s="1357"/>
      <c r="CA19" s="1357"/>
      <c r="CB19" s="1357"/>
      <c r="CC19" s="1357" t="str">
        <f>MID(SUVAHAVUJ!AD9,6,1)</f>
        <v xml:space="preserve"> </v>
      </c>
      <c r="CD19" s="1357"/>
      <c r="CE19" s="1357"/>
      <c r="CF19" s="1357"/>
      <c r="CG19" s="1357"/>
      <c r="CH19" s="1357" t="str">
        <f>MID(SUVAHAVUJ!AD9,7,1)</f>
        <v xml:space="preserve"> </v>
      </c>
      <c r="CI19" s="1357"/>
      <c r="CJ19" s="1357"/>
      <c r="CK19" s="1357"/>
      <c r="CL19" s="1357"/>
      <c r="CM19" s="1357"/>
      <c r="CN19" s="1357" t="str">
        <f>MID(SUVAHAVUJ!AD9,8,1)</f>
        <v xml:space="preserve"> </v>
      </c>
      <c r="CO19" s="1357"/>
      <c r="CP19" s="1357"/>
      <c r="CQ19" s="1357"/>
      <c r="CR19" s="1357"/>
      <c r="CS19" s="1357" t="str">
        <f>MID(SUVAHAVUJ!AD9,9,1)</f>
        <v xml:space="preserve"> </v>
      </c>
      <c r="CT19" s="1357"/>
      <c r="CU19" s="1357"/>
      <c r="CV19" s="1357"/>
      <c r="CW19" s="1357"/>
      <c r="CX19" s="1357"/>
      <c r="CY19" s="1357" t="str">
        <f>MID(SUVAHAVUJ!AD9,10,1)</f>
        <v xml:space="preserve"> </v>
      </c>
      <c r="CZ19" s="1357"/>
      <c r="DA19" s="1357"/>
      <c r="DB19" s="1357"/>
      <c r="DC19" s="1357"/>
      <c r="DD19" s="1357" t="str">
        <f>MID(SUVAHAVUJ!AD9,11,1)</f>
        <v>0</v>
      </c>
      <c r="DE19" s="1357"/>
      <c r="DF19" s="1357"/>
      <c r="DG19" s="1357"/>
      <c r="DH19" s="1357"/>
      <c r="DI19" s="1358"/>
      <c r="DJ19" s="514"/>
      <c r="DK19" s="515"/>
      <c r="DL19" s="1356" t="str">
        <f>MID(SUVAHAVUJ!AF9,1,1)</f>
        <v xml:space="preserve"> </v>
      </c>
      <c r="DM19" s="1356"/>
      <c r="DN19" s="1356"/>
      <c r="DO19" s="1356"/>
      <c r="DP19" s="1356"/>
      <c r="DQ19" s="1356"/>
      <c r="DR19" s="1356" t="str">
        <f>MID(SUVAHAVUJ!AF9,2,1)</f>
        <v xml:space="preserve"> </v>
      </c>
      <c r="DS19" s="1356"/>
      <c r="DT19" s="1356"/>
      <c r="DU19" s="1356"/>
      <c r="DV19" s="1356"/>
      <c r="DW19" s="1356" t="str">
        <f>MID(SUVAHAVUJ!AF9,3,1)</f>
        <v xml:space="preserve"> </v>
      </c>
      <c r="DX19" s="1356"/>
      <c r="DY19" s="1356"/>
      <c r="DZ19" s="1356"/>
      <c r="EA19" s="1356"/>
      <c r="EB19" s="1356"/>
      <c r="EC19" s="1356" t="str">
        <f>MID(SUVAHAVUJ!AF9,4,1)</f>
        <v xml:space="preserve"> </v>
      </c>
      <c r="ED19" s="1356"/>
      <c r="EE19" s="1356"/>
      <c r="EF19" s="1356"/>
      <c r="EG19" s="1356"/>
      <c r="EH19" s="1356" t="str">
        <f>MID(SUVAHAVUJ!AF9,5,1)</f>
        <v xml:space="preserve"> </v>
      </c>
      <c r="EI19" s="1356"/>
      <c r="EJ19" s="1356"/>
      <c r="EK19" s="1356"/>
      <c r="EL19" s="1356"/>
      <c r="EM19" s="1356"/>
      <c r="EN19" s="1356" t="str">
        <f>MID(SUVAHAVUJ!AF9,6,1)</f>
        <v xml:space="preserve"> </v>
      </c>
      <c r="EO19" s="1356"/>
      <c r="EP19" s="1356"/>
      <c r="EQ19" s="1356"/>
      <c r="ER19" s="1356"/>
      <c r="ES19" s="1356" t="str">
        <f>MID(SUVAHAVUJ!AF9,7,1)</f>
        <v xml:space="preserve"> </v>
      </c>
      <c r="ET19" s="1356"/>
      <c r="EU19" s="1356"/>
      <c r="EV19" s="1356"/>
      <c r="EW19" s="1356"/>
      <c r="EX19" s="1356"/>
      <c r="EY19" s="1356" t="str">
        <f>MID(SUVAHAVUJ!AF9,8,1)</f>
        <v xml:space="preserve"> </v>
      </c>
      <c r="EZ19" s="1356"/>
      <c r="FA19" s="1356"/>
      <c r="FB19" s="1356"/>
      <c r="FC19" s="1356"/>
      <c r="FD19" s="1356" t="str">
        <f>MID(SUVAHAVUJ!AF9,9,1)</f>
        <v xml:space="preserve"> </v>
      </c>
      <c r="FE19" s="1356"/>
      <c r="FF19" s="1356"/>
      <c r="FG19" s="1356"/>
      <c r="FH19" s="1356"/>
      <c r="FI19" s="1356"/>
      <c r="FJ19" s="1356" t="str">
        <f>MID(SUVAHAVUJ!AF9,10,1)</f>
        <v xml:space="preserve"> </v>
      </c>
      <c r="FK19" s="1356"/>
      <c r="FL19" s="1356"/>
      <c r="FM19" s="1356"/>
      <c r="FN19" s="1356"/>
      <c r="FO19" s="1357" t="str">
        <f>MID(SUVAHAVUJ!AF9,11,1)</f>
        <v>0</v>
      </c>
      <c r="FP19" s="1357"/>
      <c r="FQ19" s="1357"/>
      <c r="FR19" s="1357"/>
      <c r="FS19" s="1358"/>
      <c r="FT19" s="1359"/>
      <c r="FU19" s="1359"/>
      <c r="FV19" s="1359"/>
      <c r="FW19" s="1359"/>
      <c r="FX19" s="1359"/>
      <c r="FY19" s="1359"/>
      <c r="FZ19" s="1359"/>
      <c r="GA19" s="1359"/>
      <c r="GB19" s="1359"/>
      <c r="GC19" s="1359"/>
      <c r="GD19" s="1359"/>
      <c r="GE19" s="1359"/>
      <c r="GF19" s="1359"/>
      <c r="GG19" s="1359"/>
      <c r="GH19" s="1359"/>
      <c r="GI19" s="1359"/>
      <c r="GJ19" s="1359"/>
      <c r="GK19" s="1359"/>
      <c r="GL19" s="1359"/>
      <c r="GM19" s="1359"/>
      <c r="GN19" s="1359"/>
      <c r="GO19" s="1359"/>
      <c r="GP19" s="1359"/>
      <c r="GQ19" s="1359"/>
      <c r="GR19" s="1359"/>
      <c r="GS19" s="1359"/>
      <c r="GT19" s="1359"/>
      <c r="GU19" s="1359"/>
      <c r="GV19" s="1359"/>
      <c r="GW19" s="1359"/>
    </row>
    <row r="20" spans="1:205" ht="24" customHeight="1" x14ac:dyDescent="0.3">
      <c r="A20" s="1362"/>
      <c r="B20" s="1363"/>
      <c r="C20" s="1363"/>
      <c r="D20" s="1363"/>
      <c r="E20" s="1363"/>
      <c r="F20" s="1363"/>
      <c r="G20" s="1363"/>
      <c r="H20" s="1363"/>
      <c r="I20" s="1363"/>
      <c r="J20" s="1363"/>
      <c r="K20" s="1363"/>
      <c r="L20" s="1365"/>
      <c r="M20" s="1365"/>
      <c r="N20" s="1365"/>
      <c r="O20" s="1365"/>
      <c r="P20" s="1365"/>
      <c r="Q20" s="1365"/>
      <c r="R20" s="1365"/>
      <c r="S20" s="1365"/>
      <c r="T20" s="1365"/>
      <c r="U20" s="1365"/>
      <c r="V20" s="1365"/>
      <c r="W20" s="1365"/>
      <c r="X20" s="1365"/>
      <c r="Y20" s="1365"/>
      <c r="Z20" s="1365"/>
      <c r="AA20" s="1365"/>
      <c r="AB20" s="1365"/>
      <c r="AC20" s="1365"/>
      <c r="AD20" s="1365"/>
      <c r="AE20" s="1365"/>
      <c r="AF20" s="1365"/>
      <c r="AG20" s="1365"/>
      <c r="AH20" s="1365"/>
      <c r="AI20" s="1365"/>
      <c r="AJ20" s="1365"/>
      <c r="AK20" s="1365"/>
      <c r="AL20" s="1365"/>
      <c r="AM20" s="1365"/>
      <c r="AN20" s="1365"/>
      <c r="AO20" s="1365"/>
      <c r="AP20" s="1365"/>
      <c r="AQ20" s="1366"/>
      <c r="AR20" s="1366"/>
      <c r="AS20" s="1366"/>
      <c r="AT20" s="1366"/>
      <c r="AU20" s="1366"/>
      <c r="AV20" s="1366"/>
      <c r="AW20" s="1366"/>
      <c r="AX20" s="1366"/>
      <c r="AY20" s="514"/>
      <c r="AZ20" s="515"/>
      <c r="BA20" s="1356" t="str">
        <f>MID(SUVAHAVUJ!AE9,1,1)</f>
        <v xml:space="preserve"> </v>
      </c>
      <c r="BB20" s="1356"/>
      <c r="BC20" s="1356"/>
      <c r="BD20" s="1356"/>
      <c r="BE20" s="1356"/>
      <c r="BF20" s="1356"/>
      <c r="BG20" s="1356" t="str">
        <f>MID(SUVAHAVUJ!AE9,2,1)</f>
        <v xml:space="preserve"> </v>
      </c>
      <c r="BH20" s="1356"/>
      <c r="BI20" s="1356"/>
      <c r="BJ20" s="1356"/>
      <c r="BK20" s="1356"/>
      <c r="BL20" s="1356" t="str">
        <f>MID(SUVAHAVUJ!AE9,3,1)</f>
        <v xml:space="preserve"> </v>
      </c>
      <c r="BM20" s="1356"/>
      <c r="BN20" s="1356"/>
      <c r="BO20" s="1356"/>
      <c r="BP20" s="1356"/>
      <c r="BQ20" s="1356"/>
      <c r="BR20" s="1356" t="str">
        <f>MID(SUVAHAVUJ!AE9,4,1)</f>
        <v xml:space="preserve"> </v>
      </c>
      <c r="BS20" s="1356"/>
      <c r="BT20" s="1356"/>
      <c r="BU20" s="1356"/>
      <c r="BV20" s="1356"/>
      <c r="BW20" s="1356" t="str">
        <f>MID(SUVAHAVUJ!AE9,5,1)</f>
        <v xml:space="preserve"> </v>
      </c>
      <c r="BX20" s="1356"/>
      <c r="BY20" s="1356"/>
      <c r="BZ20" s="1356"/>
      <c r="CA20" s="1356"/>
      <c r="CB20" s="1356"/>
      <c r="CC20" s="1356" t="str">
        <f>MID(SUVAHAVUJ!AE9,6,1)</f>
        <v xml:space="preserve"> </v>
      </c>
      <c r="CD20" s="1356"/>
      <c r="CE20" s="1356"/>
      <c r="CF20" s="1356"/>
      <c r="CG20" s="1356"/>
      <c r="CH20" s="1356" t="str">
        <f>MID(SUVAHAVUJ!AE9,7,1)</f>
        <v xml:space="preserve"> </v>
      </c>
      <c r="CI20" s="1356"/>
      <c r="CJ20" s="1356"/>
      <c r="CK20" s="1356"/>
      <c r="CL20" s="1356"/>
      <c r="CM20" s="1356"/>
      <c r="CN20" s="1356" t="str">
        <f>MID(SUVAHAVUJ!AE9,8,1)</f>
        <v xml:space="preserve"> </v>
      </c>
      <c r="CO20" s="1356"/>
      <c r="CP20" s="1356"/>
      <c r="CQ20" s="1356"/>
      <c r="CR20" s="1356"/>
      <c r="CS20" s="1356" t="str">
        <f>MID(SUVAHAVUJ!AE9,9,1)</f>
        <v xml:space="preserve"> </v>
      </c>
      <c r="CT20" s="1356"/>
      <c r="CU20" s="1356"/>
      <c r="CV20" s="1356"/>
      <c r="CW20" s="1356"/>
      <c r="CX20" s="1356"/>
      <c r="CY20" s="1356" t="str">
        <f>MID(SUVAHAVUJ!AE9,10,1)</f>
        <v xml:space="preserve"> </v>
      </c>
      <c r="CZ20" s="1356"/>
      <c r="DA20" s="1356"/>
      <c r="DB20" s="1356"/>
      <c r="DC20" s="1356"/>
      <c r="DD20" s="1356" t="str">
        <f>MID(SUVAHAVUJ!AE9,11,1)</f>
        <v>0</v>
      </c>
      <c r="DE20" s="1356"/>
      <c r="DF20" s="1356"/>
      <c r="DG20" s="1356"/>
      <c r="DH20" s="1356"/>
      <c r="DI20" s="1360"/>
      <c r="DJ20" s="1361"/>
      <c r="DK20" s="1361"/>
      <c r="DL20" s="1361"/>
      <c r="DM20" s="1361"/>
      <c r="DN20" s="1361"/>
      <c r="DO20" s="1361"/>
      <c r="DP20" s="1361"/>
      <c r="DQ20" s="1361"/>
      <c r="DR20" s="1361"/>
      <c r="DS20" s="1361"/>
      <c r="DT20" s="1361"/>
      <c r="DU20" s="1361"/>
      <c r="DV20" s="1361"/>
      <c r="DW20" s="1361"/>
      <c r="DX20" s="1361"/>
      <c r="DY20" s="1361"/>
      <c r="DZ20" s="1361"/>
      <c r="EA20" s="1361"/>
      <c r="EB20" s="1361"/>
      <c r="EC20" s="1361"/>
      <c r="ED20" s="1361"/>
      <c r="EE20" s="1361"/>
      <c r="EF20" s="1361"/>
      <c r="EG20" s="1361"/>
      <c r="EH20" s="1361"/>
      <c r="EI20" s="1361"/>
      <c r="EJ20" s="1361"/>
      <c r="EK20" s="1361"/>
      <c r="EL20" s="1361"/>
      <c r="EM20" s="1361"/>
      <c r="EN20" s="514"/>
      <c r="EO20" s="515"/>
      <c r="EP20" s="1356" t="str">
        <f>MID(SUVAHAVUJ!AG9,1,1)</f>
        <v xml:space="preserve"> </v>
      </c>
      <c r="EQ20" s="1356"/>
      <c r="ER20" s="1356"/>
      <c r="ES20" s="1356"/>
      <c r="ET20" s="1356"/>
      <c r="EU20" s="1356"/>
      <c r="EV20" s="1356" t="str">
        <f>MID(SUVAHAVUJ!AG9,2,1)</f>
        <v xml:space="preserve"> </v>
      </c>
      <c r="EW20" s="1356"/>
      <c r="EX20" s="1356"/>
      <c r="EY20" s="1356"/>
      <c r="EZ20" s="1356"/>
      <c r="FA20" s="1356" t="str">
        <f>MID(SUVAHAVUJ!AG9,3,1)</f>
        <v xml:space="preserve"> </v>
      </c>
      <c r="FB20" s="1356"/>
      <c r="FC20" s="1356"/>
      <c r="FD20" s="1356"/>
      <c r="FE20" s="1356"/>
      <c r="FF20" s="1356"/>
      <c r="FG20" s="1356" t="str">
        <f>MID(SUVAHAVUJ!AG9,4,1)</f>
        <v xml:space="preserve"> </v>
      </c>
      <c r="FH20" s="1356"/>
      <c r="FI20" s="1356"/>
      <c r="FJ20" s="1356"/>
      <c r="FK20" s="1356"/>
      <c r="FL20" s="1356" t="str">
        <f>MID(SUVAHAVUJ!AG9,5,1)</f>
        <v xml:space="preserve"> </v>
      </c>
      <c r="FM20" s="1356"/>
      <c r="FN20" s="1356"/>
      <c r="FO20" s="1356"/>
      <c r="FP20" s="1356"/>
      <c r="FQ20" s="1356"/>
      <c r="FR20" s="1356" t="str">
        <f>MID(SUVAHAVUJ!AG9,6,1)</f>
        <v xml:space="preserve"> </v>
      </c>
      <c r="FS20" s="1356"/>
      <c r="FT20" s="1356"/>
      <c r="FU20" s="1356"/>
      <c r="FV20" s="1356"/>
      <c r="FW20" s="1356" t="str">
        <f>MID(SUVAHAVUJ!AG9,7,1)</f>
        <v xml:space="preserve"> </v>
      </c>
      <c r="FX20" s="1356"/>
      <c r="FY20" s="1356"/>
      <c r="FZ20" s="1356"/>
      <c r="GA20" s="1356"/>
      <c r="GB20" s="1356"/>
      <c r="GC20" s="1356" t="str">
        <f>MID(SUVAHAVUJ!AG9,8,1)</f>
        <v xml:space="preserve"> </v>
      </c>
      <c r="GD20" s="1356"/>
      <c r="GE20" s="1356"/>
      <c r="GF20" s="1356"/>
      <c r="GG20" s="1356"/>
      <c r="GH20" s="1356" t="str">
        <f>MID(SUVAHAVUJ!AG9,9,1)</f>
        <v xml:space="preserve"> </v>
      </c>
      <c r="GI20" s="1356"/>
      <c r="GJ20" s="1356"/>
      <c r="GK20" s="1356"/>
      <c r="GL20" s="1356"/>
      <c r="GM20" s="1356"/>
      <c r="GN20" s="1356" t="str">
        <f>MID(SUVAHAVUJ!AG9,10,1)</f>
        <v xml:space="preserve"> </v>
      </c>
      <c r="GO20" s="1356"/>
      <c r="GP20" s="1356"/>
      <c r="GQ20" s="1356"/>
      <c r="GR20" s="1356"/>
      <c r="GS20" s="1357" t="str">
        <f>MID(SUVAHAVUJ!AG9,11,1)</f>
        <v>0</v>
      </c>
      <c r="GT20" s="1357"/>
      <c r="GU20" s="1357"/>
      <c r="GV20" s="1357"/>
      <c r="GW20" s="1358"/>
    </row>
    <row r="21" spans="1:205" s="516" customFormat="1" ht="23.25" customHeight="1" x14ac:dyDescent="0.3">
      <c r="A21" s="1362">
        <v>8</v>
      </c>
      <c r="B21" s="1363" t="s">
        <v>2042</v>
      </c>
      <c r="C21" s="1363"/>
      <c r="D21" s="1363"/>
      <c r="E21" s="1363"/>
      <c r="F21" s="1363"/>
      <c r="G21" s="1363"/>
      <c r="H21" s="1363"/>
      <c r="I21" s="1363"/>
      <c r="J21" s="1363"/>
      <c r="K21" s="1363"/>
      <c r="L21" s="1364" t="str">
        <f>SUVAHAVUJ!$D10</f>
        <v>Ostatný dlhodobý nehmotný majetok (019, 01X)
- /079, 07X, 091A/</v>
      </c>
      <c r="M21" s="1365"/>
      <c r="N21" s="1365"/>
      <c r="O21" s="1365"/>
      <c r="P21" s="1365"/>
      <c r="Q21" s="1365"/>
      <c r="R21" s="1365"/>
      <c r="S21" s="1365"/>
      <c r="T21" s="1365"/>
      <c r="U21" s="1365"/>
      <c r="V21" s="1365"/>
      <c r="W21" s="1365"/>
      <c r="X21" s="1365"/>
      <c r="Y21" s="1365"/>
      <c r="Z21" s="1365"/>
      <c r="AA21" s="1365"/>
      <c r="AB21" s="1365"/>
      <c r="AC21" s="1365"/>
      <c r="AD21" s="1365"/>
      <c r="AE21" s="1365"/>
      <c r="AF21" s="1365"/>
      <c r="AG21" s="1365"/>
      <c r="AH21" s="1365"/>
      <c r="AI21" s="1365"/>
      <c r="AJ21" s="1365"/>
      <c r="AK21" s="1365"/>
      <c r="AL21" s="1365"/>
      <c r="AM21" s="1365"/>
      <c r="AN21" s="1365"/>
      <c r="AO21" s="1365"/>
      <c r="AP21" s="1365"/>
      <c r="AQ21" s="1366" t="s">
        <v>1216</v>
      </c>
      <c r="AR21" s="1366"/>
      <c r="AS21" s="1366"/>
      <c r="AT21" s="1366"/>
      <c r="AU21" s="1366"/>
      <c r="AV21" s="1366"/>
      <c r="AW21" s="1366"/>
      <c r="AX21" s="1366"/>
      <c r="AY21" s="514"/>
      <c r="AZ21" s="515"/>
      <c r="BA21" s="1357" t="str">
        <f>MID(SUVAHAVUJ!AD10,1,1)</f>
        <v xml:space="preserve"> </v>
      </c>
      <c r="BB21" s="1357"/>
      <c r="BC21" s="1357"/>
      <c r="BD21" s="1357"/>
      <c r="BE21" s="1357"/>
      <c r="BF21" s="1357"/>
      <c r="BG21" s="1357" t="str">
        <f>MID(SUVAHAVUJ!AD10,2,1)</f>
        <v xml:space="preserve"> </v>
      </c>
      <c r="BH21" s="1357"/>
      <c r="BI21" s="1357"/>
      <c r="BJ21" s="1357"/>
      <c r="BK21" s="1357"/>
      <c r="BL21" s="1357" t="str">
        <f>MID(SUVAHAVUJ!AD10,3,1)</f>
        <v xml:space="preserve"> </v>
      </c>
      <c r="BM21" s="1357"/>
      <c r="BN21" s="1357"/>
      <c r="BO21" s="1357"/>
      <c r="BP21" s="1357"/>
      <c r="BQ21" s="1357"/>
      <c r="BR21" s="1357" t="str">
        <f>MID(SUVAHAVUJ!AD10,4,1)</f>
        <v xml:space="preserve"> </v>
      </c>
      <c r="BS21" s="1357"/>
      <c r="BT21" s="1357"/>
      <c r="BU21" s="1357"/>
      <c r="BV21" s="1357"/>
      <c r="BW21" s="1357" t="str">
        <f>MID(SUVAHAVUJ!AD10,5,1)</f>
        <v xml:space="preserve"> </v>
      </c>
      <c r="BX21" s="1357"/>
      <c r="BY21" s="1357"/>
      <c r="BZ21" s="1357"/>
      <c r="CA21" s="1357"/>
      <c r="CB21" s="1357"/>
      <c r="CC21" s="1357" t="str">
        <f>MID(SUVAHAVUJ!AD10,6,1)</f>
        <v xml:space="preserve"> </v>
      </c>
      <c r="CD21" s="1357"/>
      <c r="CE21" s="1357"/>
      <c r="CF21" s="1357"/>
      <c r="CG21" s="1357"/>
      <c r="CH21" s="1357" t="str">
        <f>MID(SUVAHAVUJ!AD10,7,1)</f>
        <v xml:space="preserve"> </v>
      </c>
      <c r="CI21" s="1357"/>
      <c r="CJ21" s="1357"/>
      <c r="CK21" s="1357"/>
      <c r="CL21" s="1357"/>
      <c r="CM21" s="1357"/>
      <c r="CN21" s="1357" t="str">
        <f>MID(SUVAHAVUJ!AD10,8,1)</f>
        <v xml:space="preserve"> </v>
      </c>
      <c r="CO21" s="1357"/>
      <c r="CP21" s="1357"/>
      <c r="CQ21" s="1357"/>
      <c r="CR21" s="1357"/>
      <c r="CS21" s="1357" t="str">
        <f>MID(SUVAHAVUJ!AD10,9,1)</f>
        <v xml:space="preserve"> </v>
      </c>
      <c r="CT21" s="1357"/>
      <c r="CU21" s="1357"/>
      <c r="CV21" s="1357"/>
      <c r="CW21" s="1357"/>
      <c r="CX21" s="1357"/>
      <c r="CY21" s="1357" t="str">
        <f>MID(SUVAHAVUJ!AD10,10,1)</f>
        <v xml:space="preserve"> </v>
      </c>
      <c r="CZ21" s="1357"/>
      <c r="DA21" s="1357"/>
      <c r="DB21" s="1357"/>
      <c r="DC21" s="1357"/>
      <c r="DD21" s="1357" t="str">
        <f>MID(SUVAHAVUJ!AD10,11,1)</f>
        <v>0</v>
      </c>
      <c r="DE21" s="1357"/>
      <c r="DF21" s="1357"/>
      <c r="DG21" s="1357"/>
      <c r="DH21" s="1357"/>
      <c r="DI21" s="1358"/>
      <c r="DJ21" s="514"/>
      <c r="DK21" s="515"/>
      <c r="DL21" s="1356" t="str">
        <f>MID(SUVAHAVUJ!AF10,1,1)</f>
        <v xml:space="preserve"> </v>
      </c>
      <c r="DM21" s="1356"/>
      <c r="DN21" s="1356"/>
      <c r="DO21" s="1356"/>
      <c r="DP21" s="1356"/>
      <c r="DQ21" s="1356"/>
      <c r="DR21" s="1356" t="str">
        <f>MID(SUVAHAVUJ!AF10,2,1)</f>
        <v xml:space="preserve"> </v>
      </c>
      <c r="DS21" s="1356"/>
      <c r="DT21" s="1356"/>
      <c r="DU21" s="1356"/>
      <c r="DV21" s="1356"/>
      <c r="DW21" s="1356" t="str">
        <f>MID(SUVAHAVUJ!AF10,3,1)</f>
        <v xml:space="preserve"> </v>
      </c>
      <c r="DX21" s="1356"/>
      <c r="DY21" s="1356"/>
      <c r="DZ21" s="1356"/>
      <c r="EA21" s="1356"/>
      <c r="EB21" s="1356"/>
      <c r="EC21" s="1356" t="str">
        <f>MID(SUVAHAVUJ!AF10,4,1)</f>
        <v xml:space="preserve"> </v>
      </c>
      <c r="ED21" s="1356"/>
      <c r="EE21" s="1356"/>
      <c r="EF21" s="1356"/>
      <c r="EG21" s="1356"/>
      <c r="EH21" s="1356" t="str">
        <f>MID(SUVAHAVUJ!AF10,5,1)</f>
        <v xml:space="preserve"> </v>
      </c>
      <c r="EI21" s="1356"/>
      <c r="EJ21" s="1356"/>
      <c r="EK21" s="1356"/>
      <c r="EL21" s="1356"/>
      <c r="EM21" s="1356"/>
      <c r="EN21" s="1356" t="str">
        <f>MID(SUVAHAVUJ!AF10,6,1)</f>
        <v xml:space="preserve"> </v>
      </c>
      <c r="EO21" s="1356"/>
      <c r="EP21" s="1356"/>
      <c r="EQ21" s="1356"/>
      <c r="ER21" s="1356"/>
      <c r="ES21" s="1356" t="str">
        <f>MID(SUVAHAVUJ!AF10,7,1)</f>
        <v xml:space="preserve"> </v>
      </c>
      <c r="ET21" s="1356"/>
      <c r="EU21" s="1356"/>
      <c r="EV21" s="1356"/>
      <c r="EW21" s="1356"/>
      <c r="EX21" s="1356"/>
      <c r="EY21" s="1356" t="str">
        <f>MID(SUVAHAVUJ!AF10,8,1)</f>
        <v xml:space="preserve"> </v>
      </c>
      <c r="EZ21" s="1356"/>
      <c r="FA21" s="1356"/>
      <c r="FB21" s="1356"/>
      <c r="FC21" s="1356"/>
      <c r="FD21" s="1356" t="str">
        <f>MID(SUVAHAVUJ!AF10,9,1)</f>
        <v xml:space="preserve"> </v>
      </c>
      <c r="FE21" s="1356"/>
      <c r="FF21" s="1356"/>
      <c r="FG21" s="1356"/>
      <c r="FH21" s="1356"/>
      <c r="FI21" s="1356"/>
      <c r="FJ21" s="1356" t="str">
        <f>MID(SUVAHAVUJ!AF10,10,1)</f>
        <v xml:space="preserve"> </v>
      </c>
      <c r="FK21" s="1356"/>
      <c r="FL21" s="1356"/>
      <c r="FM21" s="1356"/>
      <c r="FN21" s="1356"/>
      <c r="FO21" s="1357" t="str">
        <f>MID(SUVAHAVUJ!AF10,11,1)</f>
        <v>0</v>
      </c>
      <c r="FP21" s="1357"/>
      <c r="FQ21" s="1357"/>
      <c r="FR21" s="1357"/>
      <c r="FS21" s="1358"/>
      <c r="FT21" s="1359"/>
      <c r="FU21" s="1359"/>
      <c r="FV21" s="1359"/>
      <c r="FW21" s="1359"/>
      <c r="FX21" s="1359"/>
      <c r="FY21" s="1359"/>
      <c r="FZ21" s="1359"/>
      <c r="GA21" s="1359"/>
      <c r="GB21" s="1359"/>
      <c r="GC21" s="1359"/>
      <c r="GD21" s="1359"/>
      <c r="GE21" s="1359"/>
      <c r="GF21" s="1359"/>
      <c r="GG21" s="1359"/>
      <c r="GH21" s="1359"/>
      <c r="GI21" s="1359"/>
      <c r="GJ21" s="1359"/>
      <c r="GK21" s="1359"/>
      <c r="GL21" s="1359"/>
      <c r="GM21" s="1359"/>
      <c r="GN21" s="1359"/>
      <c r="GO21" s="1359"/>
      <c r="GP21" s="1359"/>
      <c r="GQ21" s="1359"/>
      <c r="GR21" s="1359"/>
      <c r="GS21" s="1359"/>
      <c r="GT21" s="1359"/>
      <c r="GU21" s="1359"/>
      <c r="GV21" s="1359"/>
      <c r="GW21" s="1359"/>
    </row>
    <row r="22" spans="1:205" ht="23.25" customHeight="1" x14ac:dyDescent="0.3">
      <c r="A22" s="1362"/>
      <c r="B22" s="1363"/>
      <c r="C22" s="1363"/>
      <c r="D22" s="1363"/>
      <c r="E22" s="1363"/>
      <c r="F22" s="1363"/>
      <c r="G22" s="1363"/>
      <c r="H22" s="1363"/>
      <c r="I22" s="1363"/>
      <c r="J22" s="1363"/>
      <c r="K22" s="1363"/>
      <c r="L22" s="1365"/>
      <c r="M22" s="1365"/>
      <c r="N22" s="1365"/>
      <c r="O22" s="1365"/>
      <c r="P22" s="1365"/>
      <c r="Q22" s="1365"/>
      <c r="R22" s="1365"/>
      <c r="S22" s="1365"/>
      <c r="T22" s="1365"/>
      <c r="U22" s="1365"/>
      <c r="V22" s="1365"/>
      <c r="W22" s="1365"/>
      <c r="X22" s="1365"/>
      <c r="Y22" s="1365"/>
      <c r="Z22" s="1365"/>
      <c r="AA22" s="1365"/>
      <c r="AB22" s="1365"/>
      <c r="AC22" s="1365"/>
      <c r="AD22" s="1365"/>
      <c r="AE22" s="1365"/>
      <c r="AF22" s="1365"/>
      <c r="AG22" s="1365"/>
      <c r="AH22" s="1365"/>
      <c r="AI22" s="1365"/>
      <c r="AJ22" s="1365"/>
      <c r="AK22" s="1365"/>
      <c r="AL22" s="1365"/>
      <c r="AM22" s="1365"/>
      <c r="AN22" s="1365"/>
      <c r="AO22" s="1365"/>
      <c r="AP22" s="1365"/>
      <c r="AQ22" s="1366"/>
      <c r="AR22" s="1366"/>
      <c r="AS22" s="1366"/>
      <c r="AT22" s="1366"/>
      <c r="AU22" s="1366"/>
      <c r="AV22" s="1366"/>
      <c r="AW22" s="1366"/>
      <c r="AX22" s="1366"/>
      <c r="AY22" s="514"/>
      <c r="AZ22" s="515"/>
      <c r="BA22" s="1356" t="str">
        <f>MID(SUVAHAVUJ!AE10,1,1)</f>
        <v xml:space="preserve"> </v>
      </c>
      <c r="BB22" s="1356"/>
      <c r="BC22" s="1356"/>
      <c r="BD22" s="1356"/>
      <c r="BE22" s="1356"/>
      <c r="BF22" s="1356"/>
      <c r="BG22" s="1356" t="str">
        <f>MID(SUVAHAVUJ!AE10,2,1)</f>
        <v xml:space="preserve"> </v>
      </c>
      <c r="BH22" s="1356"/>
      <c r="BI22" s="1356"/>
      <c r="BJ22" s="1356"/>
      <c r="BK22" s="1356"/>
      <c r="BL22" s="1356" t="str">
        <f>MID(SUVAHAVUJ!AE10,3,1)</f>
        <v xml:space="preserve"> </v>
      </c>
      <c r="BM22" s="1356"/>
      <c r="BN22" s="1356"/>
      <c r="BO22" s="1356"/>
      <c r="BP22" s="1356"/>
      <c r="BQ22" s="1356"/>
      <c r="BR22" s="1356" t="str">
        <f>MID(SUVAHAVUJ!AE10,4,1)</f>
        <v xml:space="preserve"> </v>
      </c>
      <c r="BS22" s="1356"/>
      <c r="BT22" s="1356"/>
      <c r="BU22" s="1356"/>
      <c r="BV22" s="1356"/>
      <c r="BW22" s="1356" t="str">
        <f>MID(SUVAHAVUJ!AE10,5,1)</f>
        <v xml:space="preserve"> </v>
      </c>
      <c r="BX22" s="1356"/>
      <c r="BY22" s="1356"/>
      <c r="BZ22" s="1356"/>
      <c r="CA22" s="1356"/>
      <c r="CB22" s="1356"/>
      <c r="CC22" s="1356" t="str">
        <f>MID(SUVAHAVUJ!AE10,6,1)</f>
        <v xml:space="preserve"> </v>
      </c>
      <c r="CD22" s="1356"/>
      <c r="CE22" s="1356"/>
      <c r="CF22" s="1356"/>
      <c r="CG22" s="1356"/>
      <c r="CH22" s="1356" t="str">
        <f>MID(SUVAHAVUJ!AE10,7,1)</f>
        <v xml:space="preserve"> </v>
      </c>
      <c r="CI22" s="1356"/>
      <c r="CJ22" s="1356"/>
      <c r="CK22" s="1356"/>
      <c r="CL22" s="1356"/>
      <c r="CM22" s="1356"/>
      <c r="CN22" s="1356" t="str">
        <f>MID(SUVAHAVUJ!AE10,8,1)</f>
        <v xml:space="preserve"> </v>
      </c>
      <c r="CO22" s="1356"/>
      <c r="CP22" s="1356"/>
      <c r="CQ22" s="1356"/>
      <c r="CR22" s="1356"/>
      <c r="CS22" s="1356" t="str">
        <f>MID(SUVAHAVUJ!AE10,9,1)</f>
        <v xml:space="preserve"> </v>
      </c>
      <c r="CT22" s="1356"/>
      <c r="CU22" s="1356"/>
      <c r="CV22" s="1356"/>
      <c r="CW22" s="1356"/>
      <c r="CX22" s="1356"/>
      <c r="CY22" s="1356" t="str">
        <f>MID(SUVAHAVUJ!AE10,10,1)</f>
        <v xml:space="preserve"> </v>
      </c>
      <c r="CZ22" s="1356"/>
      <c r="DA22" s="1356"/>
      <c r="DB22" s="1356"/>
      <c r="DC22" s="1356"/>
      <c r="DD22" s="1356" t="str">
        <f>MID(SUVAHAVUJ!AE10,11,1)</f>
        <v>0</v>
      </c>
      <c r="DE22" s="1356"/>
      <c r="DF22" s="1356"/>
      <c r="DG22" s="1356"/>
      <c r="DH22" s="1356"/>
      <c r="DI22" s="1360"/>
      <c r="DJ22" s="1361"/>
      <c r="DK22" s="1361"/>
      <c r="DL22" s="1361"/>
      <c r="DM22" s="1361"/>
      <c r="DN22" s="1361"/>
      <c r="DO22" s="1361"/>
      <c r="DP22" s="1361"/>
      <c r="DQ22" s="1361"/>
      <c r="DR22" s="1361"/>
      <c r="DS22" s="1361"/>
      <c r="DT22" s="1361"/>
      <c r="DU22" s="1361"/>
      <c r="DV22" s="1361"/>
      <c r="DW22" s="1361"/>
      <c r="DX22" s="1361"/>
      <c r="DY22" s="1361"/>
      <c r="DZ22" s="1361"/>
      <c r="EA22" s="1361"/>
      <c r="EB22" s="1361"/>
      <c r="EC22" s="1361"/>
      <c r="ED22" s="1361"/>
      <c r="EE22" s="1361"/>
      <c r="EF22" s="1361"/>
      <c r="EG22" s="1361"/>
      <c r="EH22" s="1361"/>
      <c r="EI22" s="1361"/>
      <c r="EJ22" s="1361"/>
      <c r="EK22" s="1361"/>
      <c r="EL22" s="1361"/>
      <c r="EM22" s="1361"/>
      <c r="EN22" s="514"/>
      <c r="EO22" s="515"/>
      <c r="EP22" s="1356" t="str">
        <f>MID(SUVAHAVUJ!AG10,1,1)</f>
        <v xml:space="preserve"> </v>
      </c>
      <c r="EQ22" s="1356"/>
      <c r="ER22" s="1356"/>
      <c r="ES22" s="1356"/>
      <c r="ET22" s="1356"/>
      <c r="EU22" s="1356"/>
      <c r="EV22" s="1356" t="str">
        <f>MID(SUVAHAVUJ!AG10,2,1)</f>
        <v xml:space="preserve"> </v>
      </c>
      <c r="EW22" s="1356"/>
      <c r="EX22" s="1356"/>
      <c r="EY22" s="1356"/>
      <c r="EZ22" s="1356"/>
      <c r="FA22" s="1356" t="str">
        <f>MID(SUVAHAVUJ!AG10,3,1)</f>
        <v xml:space="preserve"> </v>
      </c>
      <c r="FB22" s="1356"/>
      <c r="FC22" s="1356"/>
      <c r="FD22" s="1356"/>
      <c r="FE22" s="1356"/>
      <c r="FF22" s="1356"/>
      <c r="FG22" s="1356" t="str">
        <f>MID(SUVAHAVUJ!AG10,4,1)</f>
        <v xml:space="preserve"> </v>
      </c>
      <c r="FH22" s="1356"/>
      <c r="FI22" s="1356"/>
      <c r="FJ22" s="1356"/>
      <c r="FK22" s="1356"/>
      <c r="FL22" s="1356" t="str">
        <f>MID(SUVAHAVUJ!AG10,5,1)</f>
        <v xml:space="preserve"> </v>
      </c>
      <c r="FM22" s="1356"/>
      <c r="FN22" s="1356"/>
      <c r="FO22" s="1356"/>
      <c r="FP22" s="1356"/>
      <c r="FQ22" s="1356"/>
      <c r="FR22" s="1356" t="str">
        <f>MID(SUVAHAVUJ!AG10,6,1)</f>
        <v xml:space="preserve"> </v>
      </c>
      <c r="FS22" s="1356"/>
      <c r="FT22" s="1356"/>
      <c r="FU22" s="1356"/>
      <c r="FV22" s="1356"/>
      <c r="FW22" s="1356" t="str">
        <f>MID(SUVAHAVUJ!AG10,7,1)</f>
        <v xml:space="preserve"> </v>
      </c>
      <c r="FX22" s="1356"/>
      <c r="FY22" s="1356"/>
      <c r="FZ22" s="1356"/>
      <c r="GA22" s="1356"/>
      <c r="GB22" s="1356"/>
      <c r="GC22" s="1356" t="str">
        <f>MID(SUVAHAVUJ!AG10,8,1)</f>
        <v xml:space="preserve"> </v>
      </c>
      <c r="GD22" s="1356"/>
      <c r="GE22" s="1356"/>
      <c r="GF22" s="1356"/>
      <c r="GG22" s="1356"/>
      <c r="GH22" s="1356" t="str">
        <f>MID(SUVAHAVUJ!AG10,9,1)</f>
        <v xml:space="preserve"> </v>
      </c>
      <c r="GI22" s="1356"/>
      <c r="GJ22" s="1356"/>
      <c r="GK22" s="1356"/>
      <c r="GL22" s="1356"/>
      <c r="GM22" s="1356"/>
      <c r="GN22" s="1356" t="str">
        <f>MID(SUVAHAVUJ!AG10,10,1)</f>
        <v xml:space="preserve"> </v>
      </c>
      <c r="GO22" s="1356"/>
      <c r="GP22" s="1356"/>
      <c r="GQ22" s="1356"/>
      <c r="GR22" s="1356"/>
      <c r="GS22" s="1357" t="str">
        <f>MID(SUVAHAVUJ!AG10,11,1)</f>
        <v>0</v>
      </c>
      <c r="GT22" s="1357"/>
      <c r="GU22" s="1357"/>
      <c r="GV22" s="1357"/>
      <c r="GW22" s="1358"/>
    </row>
    <row r="23" spans="1:205" s="516" customFormat="1" ht="23.25" customHeight="1" x14ac:dyDescent="0.3">
      <c r="A23" s="1362">
        <v>9</v>
      </c>
      <c r="B23" s="1363" t="s">
        <v>2044</v>
      </c>
      <c r="C23" s="1363"/>
      <c r="D23" s="1363"/>
      <c r="E23" s="1363"/>
      <c r="F23" s="1363"/>
      <c r="G23" s="1363"/>
      <c r="H23" s="1363"/>
      <c r="I23" s="1363"/>
      <c r="J23" s="1363"/>
      <c r="K23" s="1363"/>
      <c r="L23" s="1364" t="str">
        <f>SUVAHAVUJ!$D11</f>
        <v>Obstarávaný dlhodobý nehmotný majetok (041)
- /093/</v>
      </c>
      <c r="M23" s="1365"/>
      <c r="N23" s="1365"/>
      <c r="O23" s="1365"/>
      <c r="P23" s="1365"/>
      <c r="Q23" s="1365"/>
      <c r="R23" s="1365"/>
      <c r="S23" s="1365"/>
      <c r="T23" s="1365"/>
      <c r="U23" s="1365"/>
      <c r="V23" s="1365"/>
      <c r="W23" s="1365"/>
      <c r="X23" s="1365"/>
      <c r="Y23" s="1365"/>
      <c r="Z23" s="1365"/>
      <c r="AA23" s="1365"/>
      <c r="AB23" s="1365"/>
      <c r="AC23" s="1365"/>
      <c r="AD23" s="1365"/>
      <c r="AE23" s="1365"/>
      <c r="AF23" s="1365"/>
      <c r="AG23" s="1365"/>
      <c r="AH23" s="1365"/>
      <c r="AI23" s="1365"/>
      <c r="AJ23" s="1365"/>
      <c r="AK23" s="1365"/>
      <c r="AL23" s="1365"/>
      <c r="AM23" s="1365"/>
      <c r="AN23" s="1365"/>
      <c r="AO23" s="1365"/>
      <c r="AP23" s="1365"/>
      <c r="AQ23" s="1366" t="s">
        <v>2043</v>
      </c>
      <c r="AR23" s="1366"/>
      <c r="AS23" s="1366"/>
      <c r="AT23" s="1366"/>
      <c r="AU23" s="1366"/>
      <c r="AV23" s="1366"/>
      <c r="AW23" s="1366"/>
      <c r="AX23" s="1366"/>
      <c r="AY23" s="514"/>
      <c r="AZ23" s="515"/>
      <c r="BA23" s="1357" t="str">
        <f>MID(SUVAHAVUJ!AD11,1,1)</f>
        <v xml:space="preserve"> </v>
      </c>
      <c r="BB23" s="1357"/>
      <c r="BC23" s="1357"/>
      <c r="BD23" s="1357"/>
      <c r="BE23" s="1357"/>
      <c r="BF23" s="1357"/>
      <c r="BG23" s="1357" t="str">
        <f>MID(SUVAHAVUJ!AD11,2,1)</f>
        <v xml:space="preserve"> </v>
      </c>
      <c r="BH23" s="1357"/>
      <c r="BI23" s="1357"/>
      <c r="BJ23" s="1357"/>
      <c r="BK23" s="1357"/>
      <c r="BL23" s="1357" t="str">
        <f>MID(SUVAHAVUJ!AD11,3,1)</f>
        <v xml:space="preserve"> </v>
      </c>
      <c r="BM23" s="1357"/>
      <c r="BN23" s="1357"/>
      <c r="BO23" s="1357"/>
      <c r="BP23" s="1357"/>
      <c r="BQ23" s="1357"/>
      <c r="BR23" s="1357" t="str">
        <f>MID(SUVAHAVUJ!AD11,4,1)</f>
        <v xml:space="preserve"> </v>
      </c>
      <c r="BS23" s="1357"/>
      <c r="BT23" s="1357"/>
      <c r="BU23" s="1357"/>
      <c r="BV23" s="1357"/>
      <c r="BW23" s="1357" t="str">
        <f>MID(SUVAHAVUJ!AD11,5,1)</f>
        <v xml:space="preserve"> </v>
      </c>
      <c r="BX23" s="1357"/>
      <c r="BY23" s="1357"/>
      <c r="BZ23" s="1357"/>
      <c r="CA23" s="1357"/>
      <c r="CB23" s="1357"/>
      <c r="CC23" s="1357" t="str">
        <f>MID(SUVAHAVUJ!AD11,6,1)</f>
        <v xml:space="preserve"> </v>
      </c>
      <c r="CD23" s="1357"/>
      <c r="CE23" s="1357"/>
      <c r="CF23" s="1357"/>
      <c r="CG23" s="1357"/>
      <c r="CH23" s="1357" t="str">
        <f>MID(SUVAHAVUJ!AD11,7,1)</f>
        <v xml:space="preserve"> </v>
      </c>
      <c r="CI23" s="1357"/>
      <c r="CJ23" s="1357"/>
      <c r="CK23" s="1357"/>
      <c r="CL23" s="1357"/>
      <c r="CM23" s="1357"/>
      <c r="CN23" s="1357" t="str">
        <f>MID(SUVAHAVUJ!AD11,8,1)</f>
        <v xml:space="preserve"> </v>
      </c>
      <c r="CO23" s="1357"/>
      <c r="CP23" s="1357"/>
      <c r="CQ23" s="1357"/>
      <c r="CR23" s="1357"/>
      <c r="CS23" s="1357" t="str">
        <f>MID(SUVAHAVUJ!AD11,9,1)</f>
        <v xml:space="preserve"> </v>
      </c>
      <c r="CT23" s="1357"/>
      <c r="CU23" s="1357"/>
      <c r="CV23" s="1357"/>
      <c r="CW23" s="1357"/>
      <c r="CX23" s="1357"/>
      <c r="CY23" s="1357" t="str">
        <f>MID(SUVAHAVUJ!AD11,10,1)</f>
        <v xml:space="preserve"> </v>
      </c>
      <c r="CZ23" s="1357"/>
      <c r="DA23" s="1357"/>
      <c r="DB23" s="1357"/>
      <c r="DC23" s="1357"/>
      <c r="DD23" s="1357" t="str">
        <f>MID(SUVAHAVUJ!AD11,11,1)</f>
        <v>0</v>
      </c>
      <c r="DE23" s="1357"/>
      <c r="DF23" s="1357"/>
      <c r="DG23" s="1357"/>
      <c r="DH23" s="1357"/>
      <c r="DI23" s="1358"/>
      <c r="DJ23" s="514"/>
      <c r="DK23" s="515"/>
      <c r="DL23" s="1356" t="str">
        <f>MID(SUVAHAVUJ!AF11,1,1)</f>
        <v xml:space="preserve"> </v>
      </c>
      <c r="DM23" s="1356"/>
      <c r="DN23" s="1356"/>
      <c r="DO23" s="1356"/>
      <c r="DP23" s="1356"/>
      <c r="DQ23" s="1356"/>
      <c r="DR23" s="1356" t="str">
        <f>MID(SUVAHAVUJ!AF11,2,1)</f>
        <v xml:space="preserve"> </v>
      </c>
      <c r="DS23" s="1356"/>
      <c r="DT23" s="1356"/>
      <c r="DU23" s="1356"/>
      <c r="DV23" s="1356"/>
      <c r="DW23" s="1356" t="str">
        <f>MID(SUVAHAVUJ!AF11,3,1)</f>
        <v xml:space="preserve"> </v>
      </c>
      <c r="DX23" s="1356"/>
      <c r="DY23" s="1356"/>
      <c r="DZ23" s="1356"/>
      <c r="EA23" s="1356"/>
      <c r="EB23" s="1356"/>
      <c r="EC23" s="1356" t="str">
        <f>MID(SUVAHAVUJ!AF11,4,1)</f>
        <v xml:space="preserve"> </v>
      </c>
      <c r="ED23" s="1356"/>
      <c r="EE23" s="1356"/>
      <c r="EF23" s="1356"/>
      <c r="EG23" s="1356"/>
      <c r="EH23" s="1356" t="str">
        <f>MID(SUVAHAVUJ!AF11,5,1)</f>
        <v xml:space="preserve"> </v>
      </c>
      <c r="EI23" s="1356"/>
      <c r="EJ23" s="1356"/>
      <c r="EK23" s="1356"/>
      <c r="EL23" s="1356"/>
      <c r="EM23" s="1356"/>
      <c r="EN23" s="1356" t="str">
        <f>MID(SUVAHAVUJ!AF11,6,1)</f>
        <v xml:space="preserve"> </v>
      </c>
      <c r="EO23" s="1356"/>
      <c r="EP23" s="1356"/>
      <c r="EQ23" s="1356"/>
      <c r="ER23" s="1356"/>
      <c r="ES23" s="1356" t="str">
        <f>MID(SUVAHAVUJ!AF11,7,1)</f>
        <v xml:space="preserve"> </v>
      </c>
      <c r="ET23" s="1356"/>
      <c r="EU23" s="1356"/>
      <c r="EV23" s="1356"/>
      <c r="EW23" s="1356"/>
      <c r="EX23" s="1356"/>
      <c r="EY23" s="1356" t="str">
        <f>MID(SUVAHAVUJ!AF11,8,1)</f>
        <v xml:space="preserve"> </v>
      </c>
      <c r="EZ23" s="1356"/>
      <c r="FA23" s="1356"/>
      <c r="FB23" s="1356"/>
      <c r="FC23" s="1356"/>
      <c r="FD23" s="1356" t="str">
        <f>MID(SUVAHAVUJ!AF11,9,1)</f>
        <v xml:space="preserve"> </v>
      </c>
      <c r="FE23" s="1356"/>
      <c r="FF23" s="1356"/>
      <c r="FG23" s="1356"/>
      <c r="FH23" s="1356"/>
      <c r="FI23" s="1356"/>
      <c r="FJ23" s="1356" t="str">
        <f>MID(SUVAHAVUJ!AF11,10,1)</f>
        <v xml:space="preserve"> </v>
      </c>
      <c r="FK23" s="1356"/>
      <c r="FL23" s="1356"/>
      <c r="FM23" s="1356"/>
      <c r="FN23" s="1356"/>
      <c r="FO23" s="1357" t="str">
        <f>MID(SUVAHAVUJ!AF11,11,1)</f>
        <v>0</v>
      </c>
      <c r="FP23" s="1357"/>
      <c r="FQ23" s="1357"/>
      <c r="FR23" s="1357"/>
      <c r="FS23" s="1358"/>
      <c r="FT23" s="1359"/>
      <c r="FU23" s="1359"/>
      <c r="FV23" s="1359"/>
      <c r="FW23" s="1359"/>
      <c r="FX23" s="1359"/>
      <c r="FY23" s="1359"/>
      <c r="FZ23" s="1359"/>
      <c r="GA23" s="1359"/>
      <c r="GB23" s="1359"/>
      <c r="GC23" s="1359"/>
      <c r="GD23" s="1359"/>
      <c r="GE23" s="1359"/>
      <c r="GF23" s="1359"/>
      <c r="GG23" s="1359"/>
      <c r="GH23" s="1359"/>
      <c r="GI23" s="1359"/>
      <c r="GJ23" s="1359"/>
      <c r="GK23" s="1359"/>
      <c r="GL23" s="1359"/>
      <c r="GM23" s="1359"/>
      <c r="GN23" s="1359"/>
      <c r="GO23" s="1359"/>
      <c r="GP23" s="1359"/>
      <c r="GQ23" s="1359"/>
      <c r="GR23" s="1359"/>
      <c r="GS23" s="1359"/>
      <c r="GT23" s="1359"/>
      <c r="GU23" s="1359"/>
      <c r="GV23" s="1359"/>
      <c r="GW23" s="1359"/>
    </row>
    <row r="24" spans="1:205" ht="23.25" customHeight="1" x14ac:dyDescent="0.3">
      <c r="A24" s="1362"/>
      <c r="B24" s="1363"/>
      <c r="C24" s="1363"/>
      <c r="D24" s="1363"/>
      <c r="E24" s="1363"/>
      <c r="F24" s="1363"/>
      <c r="G24" s="1363"/>
      <c r="H24" s="1363"/>
      <c r="I24" s="1363"/>
      <c r="J24" s="1363"/>
      <c r="K24" s="1363"/>
      <c r="L24" s="1365"/>
      <c r="M24" s="1365"/>
      <c r="N24" s="1365"/>
      <c r="O24" s="1365"/>
      <c r="P24" s="1365"/>
      <c r="Q24" s="1365"/>
      <c r="R24" s="1365"/>
      <c r="S24" s="1365"/>
      <c r="T24" s="1365"/>
      <c r="U24" s="1365"/>
      <c r="V24" s="1365"/>
      <c r="W24" s="1365"/>
      <c r="X24" s="1365"/>
      <c r="Y24" s="1365"/>
      <c r="Z24" s="1365"/>
      <c r="AA24" s="1365"/>
      <c r="AB24" s="1365"/>
      <c r="AC24" s="1365"/>
      <c r="AD24" s="1365"/>
      <c r="AE24" s="1365"/>
      <c r="AF24" s="1365"/>
      <c r="AG24" s="1365"/>
      <c r="AH24" s="1365"/>
      <c r="AI24" s="1365"/>
      <c r="AJ24" s="1365"/>
      <c r="AK24" s="1365"/>
      <c r="AL24" s="1365"/>
      <c r="AM24" s="1365"/>
      <c r="AN24" s="1365"/>
      <c r="AO24" s="1365"/>
      <c r="AP24" s="1365"/>
      <c r="AQ24" s="1366"/>
      <c r="AR24" s="1366"/>
      <c r="AS24" s="1366"/>
      <c r="AT24" s="1366"/>
      <c r="AU24" s="1366"/>
      <c r="AV24" s="1366"/>
      <c r="AW24" s="1366"/>
      <c r="AX24" s="1366"/>
      <c r="AY24" s="514"/>
      <c r="AZ24" s="515"/>
      <c r="BA24" s="1356" t="str">
        <f>MID(SUVAHAVUJ!AE11,1,1)</f>
        <v xml:space="preserve"> </v>
      </c>
      <c r="BB24" s="1356"/>
      <c r="BC24" s="1356"/>
      <c r="BD24" s="1356"/>
      <c r="BE24" s="1356"/>
      <c r="BF24" s="1356"/>
      <c r="BG24" s="1356" t="str">
        <f>MID(SUVAHAVUJ!AE11,2,1)</f>
        <v xml:space="preserve"> </v>
      </c>
      <c r="BH24" s="1356"/>
      <c r="BI24" s="1356"/>
      <c r="BJ24" s="1356"/>
      <c r="BK24" s="1356"/>
      <c r="BL24" s="1356" t="str">
        <f>MID(SUVAHAVUJ!AE11,3,1)</f>
        <v xml:space="preserve"> </v>
      </c>
      <c r="BM24" s="1356"/>
      <c r="BN24" s="1356"/>
      <c r="BO24" s="1356"/>
      <c r="BP24" s="1356"/>
      <c r="BQ24" s="1356"/>
      <c r="BR24" s="1356" t="str">
        <f>MID(SUVAHAVUJ!AE11,4,1)</f>
        <v xml:space="preserve"> </v>
      </c>
      <c r="BS24" s="1356"/>
      <c r="BT24" s="1356"/>
      <c r="BU24" s="1356"/>
      <c r="BV24" s="1356"/>
      <c r="BW24" s="1356" t="str">
        <f>MID(SUVAHAVUJ!AE11,5,1)</f>
        <v xml:space="preserve"> </v>
      </c>
      <c r="BX24" s="1356"/>
      <c r="BY24" s="1356"/>
      <c r="BZ24" s="1356"/>
      <c r="CA24" s="1356"/>
      <c r="CB24" s="1356"/>
      <c r="CC24" s="1356" t="str">
        <f>MID(SUVAHAVUJ!AE11,6,1)</f>
        <v xml:space="preserve"> </v>
      </c>
      <c r="CD24" s="1356"/>
      <c r="CE24" s="1356"/>
      <c r="CF24" s="1356"/>
      <c r="CG24" s="1356"/>
      <c r="CH24" s="1356" t="str">
        <f>MID(SUVAHAVUJ!AE11,7,1)</f>
        <v xml:space="preserve"> </v>
      </c>
      <c r="CI24" s="1356"/>
      <c r="CJ24" s="1356"/>
      <c r="CK24" s="1356"/>
      <c r="CL24" s="1356"/>
      <c r="CM24" s="1356"/>
      <c r="CN24" s="1356" t="str">
        <f>MID(SUVAHAVUJ!AE11,8,1)</f>
        <v xml:space="preserve"> </v>
      </c>
      <c r="CO24" s="1356"/>
      <c r="CP24" s="1356"/>
      <c r="CQ24" s="1356"/>
      <c r="CR24" s="1356"/>
      <c r="CS24" s="1356" t="str">
        <f>MID(SUVAHAVUJ!AE11,9,1)</f>
        <v xml:space="preserve"> </v>
      </c>
      <c r="CT24" s="1356"/>
      <c r="CU24" s="1356"/>
      <c r="CV24" s="1356"/>
      <c r="CW24" s="1356"/>
      <c r="CX24" s="1356"/>
      <c r="CY24" s="1356" t="str">
        <f>MID(SUVAHAVUJ!AE11,10,1)</f>
        <v xml:space="preserve"> </v>
      </c>
      <c r="CZ24" s="1356"/>
      <c r="DA24" s="1356"/>
      <c r="DB24" s="1356"/>
      <c r="DC24" s="1356"/>
      <c r="DD24" s="1356" t="str">
        <f>MID(SUVAHAVUJ!AE11,11,1)</f>
        <v>0</v>
      </c>
      <c r="DE24" s="1356"/>
      <c r="DF24" s="1356"/>
      <c r="DG24" s="1356"/>
      <c r="DH24" s="1356"/>
      <c r="DI24" s="1360"/>
      <c r="DJ24" s="1361"/>
      <c r="DK24" s="1361"/>
      <c r="DL24" s="1361"/>
      <c r="DM24" s="1361"/>
      <c r="DN24" s="1361"/>
      <c r="DO24" s="1361"/>
      <c r="DP24" s="1361"/>
      <c r="DQ24" s="1361"/>
      <c r="DR24" s="1361"/>
      <c r="DS24" s="1361"/>
      <c r="DT24" s="1361"/>
      <c r="DU24" s="1361"/>
      <c r="DV24" s="1361"/>
      <c r="DW24" s="1361"/>
      <c r="DX24" s="1361"/>
      <c r="DY24" s="1361"/>
      <c r="DZ24" s="1361"/>
      <c r="EA24" s="1361"/>
      <c r="EB24" s="1361"/>
      <c r="EC24" s="1361"/>
      <c r="ED24" s="1361"/>
      <c r="EE24" s="1361"/>
      <c r="EF24" s="1361"/>
      <c r="EG24" s="1361"/>
      <c r="EH24" s="1361"/>
      <c r="EI24" s="1361"/>
      <c r="EJ24" s="1361"/>
      <c r="EK24" s="1361"/>
      <c r="EL24" s="1361"/>
      <c r="EM24" s="1361"/>
      <c r="EN24" s="514"/>
      <c r="EO24" s="515"/>
      <c r="EP24" s="1356" t="str">
        <f>MID(SUVAHAVUJ!AG11,1,1)</f>
        <v xml:space="preserve"> </v>
      </c>
      <c r="EQ24" s="1356"/>
      <c r="ER24" s="1356"/>
      <c r="ES24" s="1356"/>
      <c r="ET24" s="1356"/>
      <c r="EU24" s="1356"/>
      <c r="EV24" s="1356" t="str">
        <f>MID(SUVAHAVUJ!AG11,2,1)</f>
        <v xml:space="preserve"> </v>
      </c>
      <c r="EW24" s="1356"/>
      <c r="EX24" s="1356"/>
      <c r="EY24" s="1356"/>
      <c r="EZ24" s="1356"/>
      <c r="FA24" s="1356" t="str">
        <f>MID(SUVAHAVUJ!AG11,3,1)</f>
        <v xml:space="preserve"> </v>
      </c>
      <c r="FB24" s="1356"/>
      <c r="FC24" s="1356"/>
      <c r="FD24" s="1356"/>
      <c r="FE24" s="1356"/>
      <c r="FF24" s="1356"/>
      <c r="FG24" s="1356" t="str">
        <f>MID(SUVAHAVUJ!AG11,4,1)</f>
        <v xml:space="preserve"> </v>
      </c>
      <c r="FH24" s="1356"/>
      <c r="FI24" s="1356"/>
      <c r="FJ24" s="1356"/>
      <c r="FK24" s="1356"/>
      <c r="FL24" s="1356" t="str">
        <f>MID(SUVAHAVUJ!AG11,5,1)</f>
        <v xml:space="preserve"> </v>
      </c>
      <c r="FM24" s="1356"/>
      <c r="FN24" s="1356"/>
      <c r="FO24" s="1356"/>
      <c r="FP24" s="1356"/>
      <c r="FQ24" s="1356"/>
      <c r="FR24" s="1356" t="str">
        <f>MID(SUVAHAVUJ!AG11,6,1)</f>
        <v xml:space="preserve"> </v>
      </c>
      <c r="FS24" s="1356"/>
      <c r="FT24" s="1356"/>
      <c r="FU24" s="1356"/>
      <c r="FV24" s="1356"/>
      <c r="FW24" s="1356" t="str">
        <f>MID(SUVAHAVUJ!AG11,7,1)</f>
        <v xml:space="preserve"> </v>
      </c>
      <c r="FX24" s="1356"/>
      <c r="FY24" s="1356"/>
      <c r="FZ24" s="1356"/>
      <c r="GA24" s="1356"/>
      <c r="GB24" s="1356"/>
      <c r="GC24" s="1356" t="str">
        <f>MID(SUVAHAVUJ!AG11,8,1)</f>
        <v xml:space="preserve"> </v>
      </c>
      <c r="GD24" s="1356"/>
      <c r="GE24" s="1356"/>
      <c r="GF24" s="1356"/>
      <c r="GG24" s="1356"/>
      <c r="GH24" s="1356" t="str">
        <f>MID(SUVAHAVUJ!AG11,9,1)</f>
        <v xml:space="preserve"> </v>
      </c>
      <c r="GI24" s="1356"/>
      <c r="GJ24" s="1356"/>
      <c r="GK24" s="1356"/>
      <c r="GL24" s="1356"/>
      <c r="GM24" s="1356"/>
      <c r="GN24" s="1356" t="str">
        <f>MID(SUVAHAVUJ!AG11,10,1)</f>
        <v xml:space="preserve"> </v>
      </c>
      <c r="GO24" s="1356"/>
      <c r="GP24" s="1356"/>
      <c r="GQ24" s="1356"/>
      <c r="GR24" s="1356"/>
      <c r="GS24" s="1357" t="str">
        <f>MID(SUVAHAVUJ!AG11,11,1)</f>
        <v>0</v>
      </c>
      <c r="GT24" s="1357"/>
      <c r="GU24" s="1357"/>
      <c r="GV24" s="1357"/>
      <c r="GW24" s="1358"/>
    </row>
    <row r="25" spans="1:205" s="516" customFormat="1" ht="23.25" customHeight="1" x14ac:dyDescent="0.3">
      <c r="A25" s="1362">
        <v>10</v>
      </c>
      <c r="B25" s="1363" t="s">
        <v>2045</v>
      </c>
      <c r="C25" s="1363"/>
      <c r="D25" s="1363"/>
      <c r="E25" s="1363"/>
      <c r="F25" s="1363"/>
      <c r="G25" s="1363"/>
      <c r="H25" s="1363"/>
      <c r="I25" s="1363"/>
      <c r="J25" s="1363"/>
      <c r="K25" s="1363"/>
      <c r="L25" s="1364" t="str">
        <f>SUVAHAVUJ!$D12</f>
        <v>Poskytnuté preddavky na dlhodobý nehmotný majetok (051) - /095A/</v>
      </c>
      <c r="M25" s="1365"/>
      <c r="N25" s="1365"/>
      <c r="O25" s="1365"/>
      <c r="P25" s="1365"/>
      <c r="Q25" s="1365"/>
      <c r="R25" s="1365"/>
      <c r="S25" s="1365"/>
      <c r="T25" s="1365"/>
      <c r="U25" s="1365"/>
      <c r="V25" s="1365"/>
      <c r="W25" s="1365"/>
      <c r="X25" s="1365"/>
      <c r="Y25" s="1365"/>
      <c r="Z25" s="1365"/>
      <c r="AA25" s="1365"/>
      <c r="AB25" s="1365"/>
      <c r="AC25" s="1365"/>
      <c r="AD25" s="1365"/>
      <c r="AE25" s="1365"/>
      <c r="AF25" s="1365"/>
      <c r="AG25" s="1365"/>
      <c r="AH25" s="1365"/>
      <c r="AI25" s="1365"/>
      <c r="AJ25" s="1365"/>
      <c r="AK25" s="1365"/>
      <c r="AL25" s="1365"/>
      <c r="AM25" s="1365"/>
      <c r="AN25" s="1365"/>
      <c r="AO25" s="1365"/>
      <c r="AP25" s="1365"/>
      <c r="AQ25" s="1366" t="s">
        <v>1225</v>
      </c>
      <c r="AR25" s="1366"/>
      <c r="AS25" s="1366"/>
      <c r="AT25" s="1366"/>
      <c r="AU25" s="1366"/>
      <c r="AV25" s="1366"/>
      <c r="AW25" s="1366"/>
      <c r="AX25" s="1366"/>
      <c r="AY25" s="514"/>
      <c r="AZ25" s="515"/>
      <c r="BA25" s="1357" t="str">
        <f>MID(SUVAHAVUJ!AD12,1,1)</f>
        <v xml:space="preserve"> </v>
      </c>
      <c r="BB25" s="1357"/>
      <c r="BC25" s="1357"/>
      <c r="BD25" s="1357"/>
      <c r="BE25" s="1357"/>
      <c r="BF25" s="1357"/>
      <c r="BG25" s="1357" t="str">
        <f>MID(SUVAHAVUJ!AD12,2,1)</f>
        <v xml:space="preserve"> </v>
      </c>
      <c r="BH25" s="1357"/>
      <c r="BI25" s="1357"/>
      <c r="BJ25" s="1357"/>
      <c r="BK25" s="1357"/>
      <c r="BL25" s="1357" t="str">
        <f>MID(SUVAHAVUJ!AD12,3,1)</f>
        <v xml:space="preserve"> </v>
      </c>
      <c r="BM25" s="1357"/>
      <c r="BN25" s="1357"/>
      <c r="BO25" s="1357"/>
      <c r="BP25" s="1357"/>
      <c r="BQ25" s="1357"/>
      <c r="BR25" s="1357" t="str">
        <f>MID(SUVAHAVUJ!AD12,4,1)</f>
        <v xml:space="preserve"> </v>
      </c>
      <c r="BS25" s="1357"/>
      <c r="BT25" s="1357"/>
      <c r="BU25" s="1357"/>
      <c r="BV25" s="1357"/>
      <c r="BW25" s="1357" t="str">
        <f>MID(SUVAHAVUJ!AD12,5,1)</f>
        <v xml:space="preserve"> </v>
      </c>
      <c r="BX25" s="1357"/>
      <c r="BY25" s="1357"/>
      <c r="BZ25" s="1357"/>
      <c r="CA25" s="1357"/>
      <c r="CB25" s="1357"/>
      <c r="CC25" s="1357" t="str">
        <f>MID(SUVAHAVUJ!AD12,6,1)</f>
        <v xml:space="preserve"> </v>
      </c>
      <c r="CD25" s="1357"/>
      <c r="CE25" s="1357"/>
      <c r="CF25" s="1357"/>
      <c r="CG25" s="1357"/>
      <c r="CH25" s="1357" t="str">
        <f>MID(SUVAHAVUJ!AD12,7,1)</f>
        <v xml:space="preserve"> </v>
      </c>
      <c r="CI25" s="1357"/>
      <c r="CJ25" s="1357"/>
      <c r="CK25" s="1357"/>
      <c r="CL25" s="1357"/>
      <c r="CM25" s="1357"/>
      <c r="CN25" s="1357" t="str">
        <f>MID(SUVAHAVUJ!AD12,8,1)</f>
        <v xml:space="preserve"> </v>
      </c>
      <c r="CO25" s="1357"/>
      <c r="CP25" s="1357"/>
      <c r="CQ25" s="1357"/>
      <c r="CR25" s="1357"/>
      <c r="CS25" s="1357" t="str">
        <f>MID(SUVAHAVUJ!AD12,9,1)</f>
        <v xml:space="preserve"> </v>
      </c>
      <c r="CT25" s="1357"/>
      <c r="CU25" s="1357"/>
      <c r="CV25" s="1357"/>
      <c r="CW25" s="1357"/>
      <c r="CX25" s="1357"/>
      <c r="CY25" s="1357" t="str">
        <f>MID(SUVAHAVUJ!AD12,10,1)</f>
        <v xml:space="preserve"> </v>
      </c>
      <c r="CZ25" s="1357"/>
      <c r="DA25" s="1357"/>
      <c r="DB25" s="1357"/>
      <c r="DC25" s="1357"/>
      <c r="DD25" s="1357" t="str">
        <f>MID(SUVAHAVUJ!AD12,11,1)</f>
        <v>0</v>
      </c>
      <c r="DE25" s="1357"/>
      <c r="DF25" s="1357"/>
      <c r="DG25" s="1357"/>
      <c r="DH25" s="1357"/>
      <c r="DI25" s="1358"/>
      <c r="DJ25" s="514"/>
      <c r="DK25" s="515"/>
      <c r="DL25" s="1356" t="str">
        <f>MID(SUVAHAVUJ!AF12,1,1)</f>
        <v xml:space="preserve"> </v>
      </c>
      <c r="DM25" s="1356"/>
      <c r="DN25" s="1356"/>
      <c r="DO25" s="1356"/>
      <c r="DP25" s="1356"/>
      <c r="DQ25" s="1356"/>
      <c r="DR25" s="1356" t="str">
        <f>MID(SUVAHAVUJ!AF12,2,1)</f>
        <v xml:space="preserve"> </v>
      </c>
      <c r="DS25" s="1356"/>
      <c r="DT25" s="1356"/>
      <c r="DU25" s="1356"/>
      <c r="DV25" s="1356"/>
      <c r="DW25" s="1356" t="str">
        <f>MID(SUVAHAVUJ!AF12,3,1)</f>
        <v xml:space="preserve"> </v>
      </c>
      <c r="DX25" s="1356"/>
      <c r="DY25" s="1356"/>
      <c r="DZ25" s="1356"/>
      <c r="EA25" s="1356"/>
      <c r="EB25" s="1356"/>
      <c r="EC25" s="1356" t="str">
        <f>MID(SUVAHAVUJ!AF12,4,1)</f>
        <v xml:space="preserve"> </v>
      </c>
      <c r="ED25" s="1356"/>
      <c r="EE25" s="1356"/>
      <c r="EF25" s="1356"/>
      <c r="EG25" s="1356"/>
      <c r="EH25" s="1356" t="str">
        <f>MID(SUVAHAVUJ!AF12,5,1)</f>
        <v xml:space="preserve"> </v>
      </c>
      <c r="EI25" s="1356"/>
      <c r="EJ25" s="1356"/>
      <c r="EK25" s="1356"/>
      <c r="EL25" s="1356"/>
      <c r="EM25" s="1356"/>
      <c r="EN25" s="1356" t="str">
        <f>MID(SUVAHAVUJ!AF12,6,1)</f>
        <v xml:space="preserve"> </v>
      </c>
      <c r="EO25" s="1356"/>
      <c r="EP25" s="1356"/>
      <c r="EQ25" s="1356"/>
      <c r="ER25" s="1356"/>
      <c r="ES25" s="1356" t="str">
        <f>MID(SUVAHAVUJ!AF12,7,1)</f>
        <v xml:space="preserve"> </v>
      </c>
      <c r="ET25" s="1356"/>
      <c r="EU25" s="1356"/>
      <c r="EV25" s="1356"/>
      <c r="EW25" s="1356"/>
      <c r="EX25" s="1356"/>
      <c r="EY25" s="1356" t="str">
        <f>MID(SUVAHAVUJ!AF12,8,1)</f>
        <v xml:space="preserve"> </v>
      </c>
      <c r="EZ25" s="1356"/>
      <c r="FA25" s="1356"/>
      <c r="FB25" s="1356"/>
      <c r="FC25" s="1356"/>
      <c r="FD25" s="1356" t="str">
        <f>MID(SUVAHAVUJ!AF12,9,1)</f>
        <v xml:space="preserve"> </v>
      </c>
      <c r="FE25" s="1356"/>
      <c r="FF25" s="1356"/>
      <c r="FG25" s="1356"/>
      <c r="FH25" s="1356"/>
      <c r="FI25" s="1356"/>
      <c r="FJ25" s="1356" t="str">
        <f>MID(SUVAHAVUJ!AF12,10,1)</f>
        <v xml:space="preserve"> </v>
      </c>
      <c r="FK25" s="1356"/>
      <c r="FL25" s="1356"/>
      <c r="FM25" s="1356"/>
      <c r="FN25" s="1356"/>
      <c r="FO25" s="1357" t="str">
        <f>MID(SUVAHAVUJ!AF12,11,1)</f>
        <v>0</v>
      </c>
      <c r="FP25" s="1357"/>
      <c r="FQ25" s="1357"/>
      <c r="FR25" s="1357"/>
      <c r="FS25" s="1358"/>
      <c r="FT25" s="1359"/>
      <c r="FU25" s="1359"/>
      <c r="FV25" s="1359"/>
      <c r="FW25" s="1359"/>
      <c r="FX25" s="1359"/>
      <c r="FY25" s="1359"/>
      <c r="FZ25" s="1359"/>
      <c r="GA25" s="1359"/>
      <c r="GB25" s="1359"/>
      <c r="GC25" s="1359"/>
      <c r="GD25" s="1359"/>
      <c r="GE25" s="1359"/>
      <c r="GF25" s="1359"/>
      <c r="GG25" s="1359"/>
      <c r="GH25" s="1359"/>
      <c r="GI25" s="1359"/>
      <c r="GJ25" s="1359"/>
      <c r="GK25" s="1359"/>
      <c r="GL25" s="1359"/>
      <c r="GM25" s="1359"/>
      <c r="GN25" s="1359"/>
      <c r="GO25" s="1359"/>
      <c r="GP25" s="1359"/>
      <c r="GQ25" s="1359"/>
      <c r="GR25" s="1359"/>
      <c r="GS25" s="1359"/>
      <c r="GT25" s="1359"/>
      <c r="GU25" s="1359"/>
      <c r="GV25" s="1359"/>
      <c r="GW25" s="1359"/>
    </row>
    <row r="26" spans="1:205" ht="25.5" customHeight="1" x14ac:dyDescent="0.3">
      <c r="A26" s="1362"/>
      <c r="B26" s="1363"/>
      <c r="C26" s="1363"/>
      <c r="D26" s="1363"/>
      <c r="E26" s="1363"/>
      <c r="F26" s="1363"/>
      <c r="G26" s="1363"/>
      <c r="H26" s="1363"/>
      <c r="I26" s="1363"/>
      <c r="J26" s="1363"/>
      <c r="K26" s="1363"/>
      <c r="L26" s="1365"/>
      <c r="M26" s="1365"/>
      <c r="N26" s="1365"/>
      <c r="O26" s="1365"/>
      <c r="P26" s="1365"/>
      <c r="Q26" s="1365"/>
      <c r="R26" s="1365"/>
      <c r="S26" s="1365"/>
      <c r="T26" s="1365"/>
      <c r="U26" s="1365"/>
      <c r="V26" s="1365"/>
      <c r="W26" s="1365"/>
      <c r="X26" s="1365"/>
      <c r="Y26" s="1365"/>
      <c r="Z26" s="1365"/>
      <c r="AA26" s="1365"/>
      <c r="AB26" s="1365"/>
      <c r="AC26" s="1365"/>
      <c r="AD26" s="1365"/>
      <c r="AE26" s="1365"/>
      <c r="AF26" s="1365"/>
      <c r="AG26" s="1365"/>
      <c r="AH26" s="1365"/>
      <c r="AI26" s="1365"/>
      <c r="AJ26" s="1365"/>
      <c r="AK26" s="1365"/>
      <c r="AL26" s="1365"/>
      <c r="AM26" s="1365"/>
      <c r="AN26" s="1365"/>
      <c r="AO26" s="1365"/>
      <c r="AP26" s="1365"/>
      <c r="AQ26" s="1366"/>
      <c r="AR26" s="1366"/>
      <c r="AS26" s="1366"/>
      <c r="AT26" s="1366"/>
      <c r="AU26" s="1366"/>
      <c r="AV26" s="1366"/>
      <c r="AW26" s="1366"/>
      <c r="AX26" s="1366"/>
      <c r="AY26" s="514"/>
      <c r="AZ26" s="515"/>
      <c r="BA26" s="1356" t="str">
        <f>MID(SUVAHAVUJ!AE12,1,1)</f>
        <v xml:space="preserve"> </v>
      </c>
      <c r="BB26" s="1356"/>
      <c r="BC26" s="1356"/>
      <c r="BD26" s="1356"/>
      <c r="BE26" s="1356"/>
      <c r="BF26" s="1356"/>
      <c r="BG26" s="1356" t="str">
        <f>MID(SUVAHAVUJ!AE12,2,1)</f>
        <v xml:space="preserve"> </v>
      </c>
      <c r="BH26" s="1356"/>
      <c r="BI26" s="1356"/>
      <c r="BJ26" s="1356"/>
      <c r="BK26" s="1356"/>
      <c r="BL26" s="1356" t="str">
        <f>MID(SUVAHAVUJ!AE12,3,1)</f>
        <v xml:space="preserve"> </v>
      </c>
      <c r="BM26" s="1356"/>
      <c r="BN26" s="1356"/>
      <c r="BO26" s="1356"/>
      <c r="BP26" s="1356"/>
      <c r="BQ26" s="1356"/>
      <c r="BR26" s="1356" t="str">
        <f>MID(SUVAHAVUJ!AE12,4,1)</f>
        <v xml:space="preserve"> </v>
      </c>
      <c r="BS26" s="1356"/>
      <c r="BT26" s="1356"/>
      <c r="BU26" s="1356"/>
      <c r="BV26" s="1356"/>
      <c r="BW26" s="1356" t="str">
        <f>MID(SUVAHAVUJ!AE12,5,1)</f>
        <v xml:space="preserve"> </v>
      </c>
      <c r="BX26" s="1356"/>
      <c r="BY26" s="1356"/>
      <c r="BZ26" s="1356"/>
      <c r="CA26" s="1356"/>
      <c r="CB26" s="1356"/>
      <c r="CC26" s="1356" t="str">
        <f>MID(SUVAHAVUJ!AE12,6,1)</f>
        <v xml:space="preserve"> </v>
      </c>
      <c r="CD26" s="1356"/>
      <c r="CE26" s="1356"/>
      <c r="CF26" s="1356"/>
      <c r="CG26" s="1356"/>
      <c r="CH26" s="1356" t="str">
        <f>MID(SUVAHAVUJ!AE12,7,1)</f>
        <v xml:space="preserve"> </v>
      </c>
      <c r="CI26" s="1356"/>
      <c r="CJ26" s="1356"/>
      <c r="CK26" s="1356"/>
      <c r="CL26" s="1356"/>
      <c r="CM26" s="1356"/>
      <c r="CN26" s="1356" t="str">
        <f>MID(SUVAHAVUJ!AE12,8,1)</f>
        <v xml:space="preserve"> </v>
      </c>
      <c r="CO26" s="1356"/>
      <c r="CP26" s="1356"/>
      <c r="CQ26" s="1356"/>
      <c r="CR26" s="1356"/>
      <c r="CS26" s="1356" t="str">
        <f>MID(SUVAHAVUJ!AE12,9,1)</f>
        <v xml:space="preserve"> </v>
      </c>
      <c r="CT26" s="1356"/>
      <c r="CU26" s="1356"/>
      <c r="CV26" s="1356"/>
      <c r="CW26" s="1356"/>
      <c r="CX26" s="1356"/>
      <c r="CY26" s="1356" t="str">
        <f>MID(SUVAHAVUJ!AE12,10,1)</f>
        <v xml:space="preserve"> </v>
      </c>
      <c r="CZ26" s="1356"/>
      <c r="DA26" s="1356"/>
      <c r="DB26" s="1356"/>
      <c r="DC26" s="1356"/>
      <c r="DD26" s="1356" t="str">
        <f>MID(SUVAHAVUJ!AE12,11,1)</f>
        <v>0</v>
      </c>
      <c r="DE26" s="1356"/>
      <c r="DF26" s="1356"/>
      <c r="DG26" s="1356"/>
      <c r="DH26" s="1356"/>
      <c r="DI26" s="1360"/>
      <c r="DJ26" s="1361"/>
      <c r="DK26" s="1361"/>
      <c r="DL26" s="1361"/>
      <c r="DM26" s="1361"/>
      <c r="DN26" s="1361"/>
      <c r="DO26" s="1361"/>
      <c r="DP26" s="1361"/>
      <c r="DQ26" s="1361"/>
      <c r="DR26" s="1361"/>
      <c r="DS26" s="1361"/>
      <c r="DT26" s="1361"/>
      <c r="DU26" s="1361"/>
      <c r="DV26" s="1361"/>
      <c r="DW26" s="1361"/>
      <c r="DX26" s="1361"/>
      <c r="DY26" s="1361"/>
      <c r="DZ26" s="1361"/>
      <c r="EA26" s="1361"/>
      <c r="EB26" s="1361"/>
      <c r="EC26" s="1361"/>
      <c r="ED26" s="1361"/>
      <c r="EE26" s="1361"/>
      <c r="EF26" s="1361"/>
      <c r="EG26" s="1361"/>
      <c r="EH26" s="1361"/>
      <c r="EI26" s="1361"/>
      <c r="EJ26" s="1361"/>
      <c r="EK26" s="1361"/>
      <c r="EL26" s="1361"/>
      <c r="EM26" s="1361"/>
      <c r="EN26" s="514"/>
      <c r="EO26" s="515"/>
      <c r="EP26" s="1356" t="str">
        <f>MID(SUVAHAVUJ!AG12,1,1)</f>
        <v xml:space="preserve"> </v>
      </c>
      <c r="EQ26" s="1356"/>
      <c r="ER26" s="1356"/>
      <c r="ES26" s="1356"/>
      <c r="ET26" s="1356"/>
      <c r="EU26" s="1356"/>
      <c r="EV26" s="1356" t="str">
        <f>MID(SUVAHAVUJ!AG12,2,1)</f>
        <v xml:space="preserve"> </v>
      </c>
      <c r="EW26" s="1356"/>
      <c r="EX26" s="1356"/>
      <c r="EY26" s="1356"/>
      <c r="EZ26" s="1356"/>
      <c r="FA26" s="1356" t="str">
        <f>MID(SUVAHAVUJ!AG12,3,1)</f>
        <v xml:space="preserve"> </v>
      </c>
      <c r="FB26" s="1356"/>
      <c r="FC26" s="1356"/>
      <c r="FD26" s="1356"/>
      <c r="FE26" s="1356"/>
      <c r="FF26" s="1356"/>
      <c r="FG26" s="1356" t="str">
        <f>MID(SUVAHAVUJ!AG12,4,1)</f>
        <v xml:space="preserve"> </v>
      </c>
      <c r="FH26" s="1356"/>
      <c r="FI26" s="1356"/>
      <c r="FJ26" s="1356"/>
      <c r="FK26" s="1356"/>
      <c r="FL26" s="1356" t="str">
        <f>MID(SUVAHAVUJ!AG12,5,1)</f>
        <v xml:space="preserve"> </v>
      </c>
      <c r="FM26" s="1356"/>
      <c r="FN26" s="1356"/>
      <c r="FO26" s="1356"/>
      <c r="FP26" s="1356"/>
      <c r="FQ26" s="1356"/>
      <c r="FR26" s="1356" t="str">
        <f>MID(SUVAHAVUJ!AG12,6,1)</f>
        <v xml:space="preserve"> </v>
      </c>
      <c r="FS26" s="1356"/>
      <c r="FT26" s="1356"/>
      <c r="FU26" s="1356"/>
      <c r="FV26" s="1356"/>
      <c r="FW26" s="1356" t="str">
        <f>MID(SUVAHAVUJ!AG12,7,1)</f>
        <v xml:space="preserve"> </v>
      </c>
      <c r="FX26" s="1356"/>
      <c r="FY26" s="1356"/>
      <c r="FZ26" s="1356"/>
      <c r="GA26" s="1356"/>
      <c r="GB26" s="1356"/>
      <c r="GC26" s="1356" t="str">
        <f>MID(SUVAHAVUJ!AG12,8,1)</f>
        <v xml:space="preserve"> </v>
      </c>
      <c r="GD26" s="1356"/>
      <c r="GE26" s="1356"/>
      <c r="GF26" s="1356"/>
      <c r="GG26" s="1356"/>
      <c r="GH26" s="1356" t="str">
        <f>MID(SUVAHAVUJ!AG12,9,1)</f>
        <v xml:space="preserve"> </v>
      </c>
      <c r="GI26" s="1356"/>
      <c r="GJ26" s="1356"/>
      <c r="GK26" s="1356"/>
      <c r="GL26" s="1356"/>
      <c r="GM26" s="1356"/>
      <c r="GN26" s="1356" t="str">
        <f>MID(SUVAHAVUJ!AG12,10,1)</f>
        <v xml:space="preserve"> </v>
      </c>
      <c r="GO26" s="1356"/>
      <c r="GP26" s="1356"/>
      <c r="GQ26" s="1356"/>
      <c r="GR26" s="1356"/>
      <c r="GS26" s="1357" t="str">
        <f>MID(SUVAHAVUJ!AG12,11,1)</f>
        <v>0</v>
      </c>
      <c r="GT26" s="1357"/>
      <c r="GU26" s="1357"/>
      <c r="GV26" s="1357"/>
      <c r="GW26" s="1358"/>
    </row>
    <row r="27" spans="1:205" s="516" customFormat="1" ht="23.25" customHeight="1" x14ac:dyDescent="0.3">
      <c r="A27" s="1362">
        <v>11</v>
      </c>
      <c r="B27" s="1368" t="s">
        <v>2046</v>
      </c>
      <c r="C27" s="1368"/>
      <c r="D27" s="1368"/>
      <c r="E27" s="1368"/>
      <c r="F27" s="1368"/>
      <c r="G27" s="1368"/>
      <c r="H27" s="1368"/>
      <c r="I27" s="1368"/>
      <c r="J27" s="1368"/>
      <c r="K27" s="1368"/>
      <c r="L27" s="1369" t="str">
        <f>SUVAHAVUJ!$D13</f>
        <v>Dlhodobý hmotný majetok súčet (r. 12 až r. 20)</v>
      </c>
      <c r="M27" s="1370"/>
      <c r="N27" s="1370"/>
      <c r="O27" s="1370"/>
      <c r="P27" s="1370"/>
      <c r="Q27" s="1370"/>
      <c r="R27" s="1370"/>
      <c r="S27" s="1370"/>
      <c r="T27" s="1370"/>
      <c r="U27" s="1370"/>
      <c r="V27" s="1370"/>
      <c r="W27" s="1370"/>
      <c r="X27" s="1370"/>
      <c r="Y27" s="1370"/>
      <c r="Z27" s="1370"/>
      <c r="AA27" s="1370"/>
      <c r="AB27" s="1370"/>
      <c r="AC27" s="1370"/>
      <c r="AD27" s="1370"/>
      <c r="AE27" s="1370"/>
      <c r="AF27" s="1370"/>
      <c r="AG27" s="1370"/>
      <c r="AH27" s="1370"/>
      <c r="AI27" s="1370"/>
      <c r="AJ27" s="1370"/>
      <c r="AK27" s="1370"/>
      <c r="AL27" s="1370"/>
      <c r="AM27" s="1370"/>
      <c r="AN27" s="1370"/>
      <c r="AO27" s="1370"/>
      <c r="AP27" s="1370"/>
      <c r="AQ27" s="1366" t="s">
        <v>2047</v>
      </c>
      <c r="AR27" s="1366"/>
      <c r="AS27" s="1366"/>
      <c r="AT27" s="1366"/>
      <c r="AU27" s="1366"/>
      <c r="AV27" s="1366"/>
      <c r="AW27" s="1366"/>
      <c r="AX27" s="1366"/>
      <c r="AY27" s="514"/>
      <c r="AZ27" s="515"/>
      <c r="BA27" s="1357" t="str">
        <f>MID(SUVAHAVUJ!AD13,1,1)</f>
        <v xml:space="preserve"> </v>
      </c>
      <c r="BB27" s="1357"/>
      <c r="BC27" s="1357"/>
      <c r="BD27" s="1357"/>
      <c r="BE27" s="1357"/>
      <c r="BF27" s="1357"/>
      <c r="BG27" s="1357" t="str">
        <f>MID(SUVAHAVUJ!AD13,2,1)</f>
        <v xml:space="preserve"> </v>
      </c>
      <c r="BH27" s="1357"/>
      <c r="BI27" s="1357"/>
      <c r="BJ27" s="1357"/>
      <c r="BK27" s="1357"/>
      <c r="BL27" s="1357" t="str">
        <f>MID(SUVAHAVUJ!AD13,3,1)</f>
        <v xml:space="preserve"> </v>
      </c>
      <c r="BM27" s="1357"/>
      <c r="BN27" s="1357"/>
      <c r="BO27" s="1357"/>
      <c r="BP27" s="1357"/>
      <c r="BQ27" s="1357"/>
      <c r="BR27" s="1357" t="str">
        <f>MID(SUVAHAVUJ!AD13,4,1)</f>
        <v xml:space="preserve"> </v>
      </c>
      <c r="BS27" s="1357"/>
      <c r="BT27" s="1357"/>
      <c r="BU27" s="1357"/>
      <c r="BV27" s="1357"/>
      <c r="BW27" s="1357" t="str">
        <f>MID(SUVAHAVUJ!AD13,5,1)</f>
        <v>7</v>
      </c>
      <c r="BX27" s="1357"/>
      <c r="BY27" s="1357"/>
      <c r="BZ27" s="1357"/>
      <c r="CA27" s="1357"/>
      <c r="CB27" s="1357"/>
      <c r="CC27" s="1357" t="str">
        <f>MID(SUVAHAVUJ!AD13,6,1)</f>
        <v>6</v>
      </c>
      <c r="CD27" s="1357"/>
      <c r="CE27" s="1357"/>
      <c r="CF27" s="1357"/>
      <c r="CG27" s="1357"/>
      <c r="CH27" s="1357" t="str">
        <f>MID(SUVAHAVUJ!AD13,7,1)</f>
        <v>6</v>
      </c>
      <c r="CI27" s="1357"/>
      <c r="CJ27" s="1357"/>
      <c r="CK27" s="1357"/>
      <c r="CL27" s="1357"/>
      <c r="CM27" s="1357"/>
      <c r="CN27" s="1357" t="str">
        <f>MID(SUVAHAVUJ!AD13,8,1)</f>
        <v>8</v>
      </c>
      <c r="CO27" s="1357"/>
      <c r="CP27" s="1357"/>
      <c r="CQ27" s="1357"/>
      <c r="CR27" s="1357"/>
      <c r="CS27" s="1357" t="str">
        <f>MID(SUVAHAVUJ!AD13,9,1)</f>
        <v>7</v>
      </c>
      <c r="CT27" s="1357"/>
      <c r="CU27" s="1357"/>
      <c r="CV27" s="1357"/>
      <c r="CW27" s="1357"/>
      <c r="CX27" s="1357"/>
      <c r="CY27" s="1357" t="str">
        <f>MID(SUVAHAVUJ!AD13,10,1)</f>
        <v>1</v>
      </c>
      <c r="CZ27" s="1357"/>
      <c r="DA27" s="1357"/>
      <c r="DB27" s="1357"/>
      <c r="DC27" s="1357"/>
      <c r="DD27" s="1357" t="str">
        <f>MID(SUVAHAVUJ!AD13,11,1)</f>
        <v>9</v>
      </c>
      <c r="DE27" s="1357"/>
      <c r="DF27" s="1357"/>
      <c r="DG27" s="1357"/>
      <c r="DH27" s="1357"/>
      <c r="DI27" s="1358"/>
      <c r="DJ27" s="514"/>
      <c r="DK27" s="515"/>
      <c r="DL27" s="1356" t="str">
        <f>MID(SUVAHAVUJ!AF13,1,1)</f>
        <v xml:space="preserve"> </v>
      </c>
      <c r="DM27" s="1356"/>
      <c r="DN27" s="1356"/>
      <c r="DO27" s="1356"/>
      <c r="DP27" s="1356"/>
      <c r="DQ27" s="1356"/>
      <c r="DR27" s="1356" t="str">
        <f>MID(SUVAHAVUJ!AF13,2,1)</f>
        <v xml:space="preserve"> </v>
      </c>
      <c r="DS27" s="1356"/>
      <c r="DT27" s="1356"/>
      <c r="DU27" s="1356"/>
      <c r="DV27" s="1356"/>
      <c r="DW27" s="1356" t="str">
        <f>MID(SUVAHAVUJ!AF13,3,1)</f>
        <v xml:space="preserve"> </v>
      </c>
      <c r="DX27" s="1356"/>
      <c r="DY27" s="1356"/>
      <c r="DZ27" s="1356"/>
      <c r="EA27" s="1356"/>
      <c r="EB27" s="1356"/>
      <c r="EC27" s="1356" t="str">
        <f>MID(SUVAHAVUJ!AF13,4,1)</f>
        <v xml:space="preserve"> </v>
      </c>
      <c r="ED27" s="1356"/>
      <c r="EE27" s="1356"/>
      <c r="EF27" s="1356"/>
      <c r="EG27" s="1356"/>
      <c r="EH27" s="1356" t="str">
        <f>MID(SUVAHAVUJ!AF13,5,1)</f>
        <v>2</v>
      </c>
      <c r="EI27" s="1356"/>
      <c r="EJ27" s="1356"/>
      <c r="EK27" s="1356"/>
      <c r="EL27" s="1356"/>
      <c r="EM27" s="1356"/>
      <c r="EN27" s="1356" t="str">
        <f>MID(SUVAHAVUJ!AF13,6,1)</f>
        <v>3</v>
      </c>
      <c r="EO27" s="1356"/>
      <c r="EP27" s="1356"/>
      <c r="EQ27" s="1356"/>
      <c r="ER27" s="1356"/>
      <c r="ES27" s="1356" t="str">
        <f>MID(SUVAHAVUJ!AF13,7,1)</f>
        <v>3</v>
      </c>
      <c r="ET27" s="1356"/>
      <c r="EU27" s="1356"/>
      <c r="EV27" s="1356"/>
      <c r="EW27" s="1356"/>
      <c r="EX27" s="1356"/>
      <c r="EY27" s="1356" t="str">
        <f>MID(SUVAHAVUJ!AF13,8,1)</f>
        <v>1</v>
      </c>
      <c r="EZ27" s="1356"/>
      <c r="FA27" s="1356"/>
      <c r="FB27" s="1356"/>
      <c r="FC27" s="1356"/>
      <c r="FD27" s="1356" t="str">
        <f>MID(SUVAHAVUJ!AF13,9,1)</f>
        <v>6</v>
      </c>
      <c r="FE27" s="1356"/>
      <c r="FF27" s="1356"/>
      <c r="FG27" s="1356"/>
      <c r="FH27" s="1356"/>
      <c r="FI27" s="1356"/>
      <c r="FJ27" s="1356" t="str">
        <f>MID(SUVAHAVUJ!AF13,10,1)</f>
        <v>7</v>
      </c>
      <c r="FK27" s="1356"/>
      <c r="FL27" s="1356"/>
      <c r="FM27" s="1356"/>
      <c r="FN27" s="1356"/>
      <c r="FO27" s="1357" t="str">
        <f>MID(SUVAHAVUJ!AF13,11,1)</f>
        <v>1</v>
      </c>
      <c r="FP27" s="1357"/>
      <c r="FQ27" s="1357"/>
      <c r="FR27" s="1357"/>
      <c r="FS27" s="1358"/>
      <c r="FT27" s="1359"/>
      <c r="FU27" s="1359"/>
      <c r="FV27" s="1359"/>
      <c r="FW27" s="1359"/>
      <c r="FX27" s="1359"/>
      <c r="FY27" s="1359"/>
      <c r="FZ27" s="1359"/>
      <c r="GA27" s="1359"/>
      <c r="GB27" s="1359"/>
      <c r="GC27" s="1359"/>
      <c r="GD27" s="1359"/>
      <c r="GE27" s="1359"/>
      <c r="GF27" s="1359"/>
      <c r="GG27" s="1359"/>
      <c r="GH27" s="1359"/>
      <c r="GI27" s="1359"/>
      <c r="GJ27" s="1359"/>
      <c r="GK27" s="1359"/>
      <c r="GL27" s="1359"/>
      <c r="GM27" s="1359"/>
      <c r="GN27" s="1359"/>
      <c r="GO27" s="1359"/>
      <c r="GP27" s="1359"/>
      <c r="GQ27" s="1359"/>
      <c r="GR27" s="1359"/>
      <c r="GS27" s="1359"/>
      <c r="GT27" s="1359"/>
      <c r="GU27" s="1359"/>
      <c r="GV27" s="1359"/>
      <c r="GW27" s="1359"/>
    </row>
    <row r="28" spans="1:205" ht="23.25" customHeight="1" x14ac:dyDescent="0.3">
      <c r="A28" s="1362"/>
      <c r="B28" s="1368"/>
      <c r="C28" s="1368"/>
      <c r="D28" s="1368"/>
      <c r="E28" s="1368"/>
      <c r="F28" s="1368"/>
      <c r="G28" s="1368"/>
      <c r="H28" s="1368"/>
      <c r="I28" s="1368"/>
      <c r="J28" s="1368"/>
      <c r="K28" s="1368"/>
      <c r="L28" s="1370"/>
      <c r="M28" s="1370"/>
      <c r="N28" s="1370"/>
      <c r="O28" s="1370"/>
      <c r="P28" s="1370"/>
      <c r="Q28" s="1370"/>
      <c r="R28" s="1370"/>
      <c r="S28" s="1370"/>
      <c r="T28" s="1370"/>
      <c r="U28" s="1370"/>
      <c r="V28" s="1370"/>
      <c r="W28" s="1370"/>
      <c r="X28" s="1370"/>
      <c r="Y28" s="1370"/>
      <c r="Z28" s="1370"/>
      <c r="AA28" s="1370"/>
      <c r="AB28" s="1370"/>
      <c r="AC28" s="1370"/>
      <c r="AD28" s="1370"/>
      <c r="AE28" s="1370"/>
      <c r="AF28" s="1370"/>
      <c r="AG28" s="1370"/>
      <c r="AH28" s="1370"/>
      <c r="AI28" s="1370"/>
      <c r="AJ28" s="1370"/>
      <c r="AK28" s="1370"/>
      <c r="AL28" s="1370"/>
      <c r="AM28" s="1370"/>
      <c r="AN28" s="1370"/>
      <c r="AO28" s="1370"/>
      <c r="AP28" s="1370"/>
      <c r="AQ28" s="1366"/>
      <c r="AR28" s="1366"/>
      <c r="AS28" s="1366"/>
      <c r="AT28" s="1366"/>
      <c r="AU28" s="1366"/>
      <c r="AV28" s="1366"/>
      <c r="AW28" s="1366"/>
      <c r="AX28" s="1366"/>
      <c r="AY28" s="514"/>
      <c r="AZ28" s="515"/>
      <c r="BA28" s="1356" t="str">
        <f>MID(SUVAHAVUJ!AE13,1,1)</f>
        <v xml:space="preserve"> </v>
      </c>
      <c r="BB28" s="1356"/>
      <c r="BC28" s="1356"/>
      <c r="BD28" s="1356"/>
      <c r="BE28" s="1356"/>
      <c r="BF28" s="1356"/>
      <c r="BG28" s="1356" t="str">
        <f>MID(SUVAHAVUJ!AE13,2,1)</f>
        <v xml:space="preserve"> </v>
      </c>
      <c r="BH28" s="1356"/>
      <c r="BI28" s="1356"/>
      <c r="BJ28" s="1356"/>
      <c r="BK28" s="1356"/>
      <c r="BL28" s="1356" t="str">
        <f>MID(SUVAHAVUJ!AE13,3,1)</f>
        <v xml:space="preserve"> </v>
      </c>
      <c r="BM28" s="1356"/>
      <c r="BN28" s="1356"/>
      <c r="BO28" s="1356"/>
      <c r="BP28" s="1356"/>
      <c r="BQ28" s="1356"/>
      <c r="BR28" s="1356" t="str">
        <f>MID(SUVAHAVUJ!AE13,4,1)</f>
        <v xml:space="preserve"> </v>
      </c>
      <c r="BS28" s="1356"/>
      <c r="BT28" s="1356"/>
      <c r="BU28" s="1356"/>
      <c r="BV28" s="1356"/>
      <c r="BW28" s="1356" t="str">
        <f>MID(SUVAHAVUJ!AE13,5,1)</f>
        <v>5</v>
      </c>
      <c r="BX28" s="1356"/>
      <c r="BY28" s="1356"/>
      <c r="BZ28" s="1356"/>
      <c r="CA28" s="1356"/>
      <c r="CB28" s="1356"/>
      <c r="CC28" s="1356" t="str">
        <f>MID(SUVAHAVUJ!AE13,6,1)</f>
        <v>3</v>
      </c>
      <c r="CD28" s="1356"/>
      <c r="CE28" s="1356"/>
      <c r="CF28" s="1356"/>
      <c r="CG28" s="1356"/>
      <c r="CH28" s="1356" t="str">
        <f>MID(SUVAHAVUJ!AE13,7,1)</f>
        <v>3</v>
      </c>
      <c r="CI28" s="1356"/>
      <c r="CJ28" s="1356"/>
      <c r="CK28" s="1356"/>
      <c r="CL28" s="1356"/>
      <c r="CM28" s="1356"/>
      <c r="CN28" s="1356" t="str">
        <f>MID(SUVAHAVUJ!AE13,8,1)</f>
        <v>7</v>
      </c>
      <c r="CO28" s="1356"/>
      <c r="CP28" s="1356"/>
      <c r="CQ28" s="1356"/>
      <c r="CR28" s="1356"/>
      <c r="CS28" s="1356" t="str">
        <f>MID(SUVAHAVUJ!AE13,9,1)</f>
        <v>0</v>
      </c>
      <c r="CT28" s="1356"/>
      <c r="CU28" s="1356"/>
      <c r="CV28" s="1356"/>
      <c r="CW28" s="1356"/>
      <c r="CX28" s="1356"/>
      <c r="CY28" s="1356" t="str">
        <f>MID(SUVAHAVUJ!AE13,10,1)</f>
        <v>4</v>
      </c>
      <c r="CZ28" s="1356"/>
      <c r="DA28" s="1356"/>
      <c r="DB28" s="1356"/>
      <c r="DC28" s="1356"/>
      <c r="DD28" s="1356" t="str">
        <f>MID(SUVAHAVUJ!AE13,11,1)</f>
        <v>8</v>
      </c>
      <c r="DE28" s="1356"/>
      <c r="DF28" s="1356"/>
      <c r="DG28" s="1356"/>
      <c r="DH28" s="1356"/>
      <c r="DI28" s="1360"/>
      <c r="DJ28" s="1361"/>
      <c r="DK28" s="1361"/>
      <c r="DL28" s="1361"/>
      <c r="DM28" s="1361"/>
      <c r="DN28" s="1361"/>
      <c r="DO28" s="1361"/>
      <c r="DP28" s="1361"/>
      <c r="DQ28" s="1361"/>
      <c r="DR28" s="1361"/>
      <c r="DS28" s="1361"/>
      <c r="DT28" s="1361"/>
      <c r="DU28" s="1361"/>
      <c r="DV28" s="1361"/>
      <c r="DW28" s="1361"/>
      <c r="DX28" s="1361"/>
      <c r="DY28" s="1361"/>
      <c r="DZ28" s="1361"/>
      <c r="EA28" s="1361"/>
      <c r="EB28" s="1361"/>
      <c r="EC28" s="1361"/>
      <c r="ED28" s="1361"/>
      <c r="EE28" s="1361"/>
      <c r="EF28" s="1361"/>
      <c r="EG28" s="1361"/>
      <c r="EH28" s="1361"/>
      <c r="EI28" s="1361"/>
      <c r="EJ28" s="1361"/>
      <c r="EK28" s="1361"/>
      <c r="EL28" s="1361"/>
      <c r="EM28" s="1361"/>
      <c r="EN28" s="514"/>
      <c r="EO28" s="515"/>
      <c r="EP28" s="1356" t="str">
        <f>MID(SUVAHAVUJ!AG13,1,1)</f>
        <v xml:space="preserve"> </v>
      </c>
      <c r="EQ28" s="1356"/>
      <c r="ER28" s="1356"/>
      <c r="ES28" s="1356"/>
      <c r="ET28" s="1356"/>
      <c r="EU28" s="1356"/>
      <c r="EV28" s="1356" t="str">
        <f>MID(SUVAHAVUJ!AG13,2,1)</f>
        <v xml:space="preserve"> </v>
      </c>
      <c r="EW28" s="1356"/>
      <c r="EX28" s="1356"/>
      <c r="EY28" s="1356"/>
      <c r="EZ28" s="1356"/>
      <c r="FA28" s="1356" t="str">
        <f>MID(SUVAHAVUJ!AG13,3,1)</f>
        <v xml:space="preserve"> </v>
      </c>
      <c r="FB28" s="1356"/>
      <c r="FC28" s="1356"/>
      <c r="FD28" s="1356"/>
      <c r="FE28" s="1356"/>
      <c r="FF28" s="1356"/>
      <c r="FG28" s="1356" t="str">
        <f>MID(SUVAHAVUJ!AG13,4,1)</f>
        <v xml:space="preserve"> </v>
      </c>
      <c r="FH28" s="1356"/>
      <c r="FI28" s="1356"/>
      <c r="FJ28" s="1356"/>
      <c r="FK28" s="1356"/>
      <c r="FL28" s="1356" t="str">
        <f>MID(SUVAHAVUJ!AG13,5,1)</f>
        <v>2</v>
      </c>
      <c r="FM28" s="1356"/>
      <c r="FN28" s="1356"/>
      <c r="FO28" s="1356"/>
      <c r="FP28" s="1356"/>
      <c r="FQ28" s="1356"/>
      <c r="FR28" s="1356" t="str">
        <f>MID(SUVAHAVUJ!AG13,6,1)</f>
        <v>4</v>
      </c>
      <c r="FS28" s="1356"/>
      <c r="FT28" s="1356"/>
      <c r="FU28" s="1356"/>
      <c r="FV28" s="1356"/>
      <c r="FW28" s="1356" t="str">
        <f>MID(SUVAHAVUJ!AG13,7,1)</f>
        <v>9</v>
      </c>
      <c r="FX28" s="1356"/>
      <c r="FY28" s="1356"/>
      <c r="FZ28" s="1356"/>
      <c r="GA28" s="1356"/>
      <c r="GB28" s="1356"/>
      <c r="GC28" s="1356" t="str">
        <f>MID(SUVAHAVUJ!AG13,8,1)</f>
        <v>4</v>
      </c>
      <c r="GD28" s="1356"/>
      <c r="GE28" s="1356"/>
      <c r="GF28" s="1356"/>
      <c r="GG28" s="1356"/>
      <c r="GH28" s="1356" t="str">
        <f>MID(SUVAHAVUJ!AG13,9,1)</f>
        <v>1</v>
      </c>
      <c r="GI28" s="1356"/>
      <c r="GJ28" s="1356"/>
      <c r="GK28" s="1356"/>
      <c r="GL28" s="1356"/>
      <c r="GM28" s="1356"/>
      <c r="GN28" s="1356" t="str">
        <f>MID(SUVAHAVUJ!AG13,10,1)</f>
        <v>8</v>
      </c>
      <c r="GO28" s="1356"/>
      <c r="GP28" s="1356"/>
      <c r="GQ28" s="1356"/>
      <c r="GR28" s="1356"/>
      <c r="GS28" s="1357" t="str">
        <f>MID(SUVAHAVUJ!AG13,11,1)</f>
        <v>8</v>
      </c>
      <c r="GT28" s="1357"/>
      <c r="GU28" s="1357"/>
      <c r="GV28" s="1357"/>
      <c r="GW28" s="1358"/>
    </row>
    <row r="29" spans="1:205" s="516" customFormat="1" ht="24" customHeight="1" x14ac:dyDescent="0.3">
      <c r="A29" s="1362">
        <v>12</v>
      </c>
      <c r="B29" s="1367" t="s">
        <v>4995</v>
      </c>
      <c r="C29" s="1367"/>
      <c r="D29" s="1367"/>
      <c r="E29" s="1367"/>
      <c r="F29" s="1367"/>
      <c r="G29" s="1367"/>
      <c r="H29" s="1367"/>
      <c r="I29" s="1367"/>
      <c r="J29" s="1367"/>
      <c r="K29" s="1367"/>
      <c r="L29" s="1364" t="str">
        <f>SUVAHAVUJ!$D14</f>
        <v>Pozemky (031) - /092A/</v>
      </c>
      <c r="M29" s="1365"/>
      <c r="N29" s="1365"/>
      <c r="O29" s="1365"/>
      <c r="P29" s="1365"/>
      <c r="Q29" s="1365"/>
      <c r="R29" s="1365"/>
      <c r="S29" s="1365"/>
      <c r="T29" s="1365"/>
      <c r="U29" s="1365"/>
      <c r="V29" s="1365"/>
      <c r="W29" s="1365"/>
      <c r="X29" s="1365"/>
      <c r="Y29" s="1365"/>
      <c r="Z29" s="1365"/>
      <c r="AA29" s="1365"/>
      <c r="AB29" s="1365"/>
      <c r="AC29" s="1365"/>
      <c r="AD29" s="1365"/>
      <c r="AE29" s="1365"/>
      <c r="AF29" s="1365"/>
      <c r="AG29" s="1365"/>
      <c r="AH29" s="1365"/>
      <c r="AI29" s="1365"/>
      <c r="AJ29" s="1365"/>
      <c r="AK29" s="1365"/>
      <c r="AL29" s="1365"/>
      <c r="AM29" s="1365"/>
      <c r="AN29" s="1365"/>
      <c r="AO29" s="1365"/>
      <c r="AP29" s="1365"/>
      <c r="AQ29" s="1366" t="s">
        <v>1217</v>
      </c>
      <c r="AR29" s="1366"/>
      <c r="AS29" s="1366"/>
      <c r="AT29" s="1366"/>
      <c r="AU29" s="1366"/>
      <c r="AV29" s="1366"/>
      <c r="AW29" s="1366"/>
      <c r="AX29" s="1366"/>
      <c r="AY29" s="514"/>
      <c r="AZ29" s="515"/>
      <c r="BA29" s="1357" t="str">
        <f>MID(SUVAHAVUJ!AD14,1,1)</f>
        <v xml:space="preserve"> </v>
      </c>
      <c r="BB29" s="1357"/>
      <c r="BC29" s="1357"/>
      <c r="BD29" s="1357"/>
      <c r="BE29" s="1357"/>
      <c r="BF29" s="1357"/>
      <c r="BG29" s="1357" t="str">
        <f>MID(SUVAHAVUJ!AD14,2,1)</f>
        <v xml:space="preserve"> </v>
      </c>
      <c r="BH29" s="1357"/>
      <c r="BI29" s="1357"/>
      <c r="BJ29" s="1357"/>
      <c r="BK29" s="1357"/>
      <c r="BL29" s="1357" t="str">
        <f>MID(SUVAHAVUJ!AD14,3,1)</f>
        <v xml:space="preserve"> </v>
      </c>
      <c r="BM29" s="1357"/>
      <c r="BN29" s="1357"/>
      <c r="BO29" s="1357"/>
      <c r="BP29" s="1357"/>
      <c r="BQ29" s="1357"/>
      <c r="BR29" s="1357" t="str">
        <f>MID(SUVAHAVUJ!AD14,4,1)</f>
        <v xml:space="preserve"> </v>
      </c>
      <c r="BS29" s="1357"/>
      <c r="BT29" s="1357"/>
      <c r="BU29" s="1357"/>
      <c r="BV29" s="1357"/>
      <c r="BW29" s="1357" t="str">
        <f>MID(SUVAHAVUJ!AD14,5,1)</f>
        <v xml:space="preserve"> </v>
      </c>
      <c r="BX29" s="1357"/>
      <c r="BY29" s="1357"/>
      <c r="BZ29" s="1357"/>
      <c r="CA29" s="1357"/>
      <c r="CB29" s="1357"/>
      <c r="CC29" s="1357" t="str">
        <f>MID(SUVAHAVUJ!AD14,6,1)</f>
        <v>1</v>
      </c>
      <c r="CD29" s="1357"/>
      <c r="CE29" s="1357"/>
      <c r="CF29" s="1357"/>
      <c r="CG29" s="1357"/>
      <c r="CH29" s="1357" t="str">
        <f>MID(SUVAHAVUJ!AD14,7,1)</f>
        <v>3</v>
      </c>
      <c r="CI29" s="1357"/>
      <c r="CJ29" s="1357"/>
      <c r="CK29" s="1357"/>
      <c r="CL29" s="1357"/>
      <c r="CM29" s="1357"/>
      <c r="CN29" s="1357" t="str">
        <f>MID(SUVAHAVUJ!AD14,8,1)</f>
        <v>3</v>
      </c>
      <c r="CO29" s="1357"/>
      <c r="CP29" s="1357"/>
      <c r="CQ29" s="1357"/>
      <c r="CR29" s="1357"/>
      <c r="CS29" s="1357" t="str">
        <f>MID(SUVAHAVUJ!AD14,9,1)</f>
        <v>1</v>
      </c>
      <c r="CT29" s="1357"/>
      <c r="CU29" s="1357"/>
      <c r="CV29" s="1357"/>
      <c r="CW29" s="1357"/>
      <c r="CX29" s="1357"/>
      <c r="CY29" s="1357" t="str">
        <f>MID(SUVAHAVUJ!AD14,10,1)</f>
        <v>1</v>
      </c>
      <c r="CZ29" s="1357"/>
      <c r="DA29" s="1357"/>
      <c r="DB29" s="1357"/>
      <c r="DC29" s="1357"/>
      <c r="DD29" s="1357" t="str">
        <f>MID(SUVAHAVUJ!AD14,11,1)</f>
        <v>7</v>
      </c>
      <c r="DE29" s="1357"/>
      <c r="DF29" s="1357"/>
      <c r="DG29" s="1357"/>
      <c r="DH29" s="1357"/>
      <c r="DI29" s="1358"/>
      <c r="DJ29" s="514"/>
      <c r="DK29" s="515"/>
      <c r="DL29" s="1356" t="str">
        <f>MID(SUVAHAVUJ!AF14,1,1)</f>
        <v xml:space="preserve"> </v>
      </c>
      <c r="DM29" s="1356"/>
      <c r="DN29" s="1356"/>
      <c r="DO29" s="1356"/>
      <c r="DP29" s="1356"/>
      <c r="DQ29" s="1356"/>
      <c r="DR29" s="1356" t="str">
        <f>MID(SUVAHAVUJ!AF14,2,1)</f>
        <v xml:space="preserve"> </v>
      </c>
      <c r="DS29" s="1356"/>
      <c r="DT29" s="1356"/>
      <c r="DU29" s="1356"/>
      <c r="DV29" s="1356"/>
      <c r="DW29" s="1356" t="str">
        <f>MID(SUVAHAVUJ!AF14,3,1)</f>
        <v xml:space="preserve"> </v>
      </c>
      <c r="DX29" s="1356"/>
      <c r="DY29" s="1356"/>
      <c r="DZ29" s="1356"/>
      <c r="EA29" s="1356"/>
      <c r="EB29" s="1356"/>
      <c r="EC29" s="1356" t="str">
        <f>MID(SUVAHAVUJ!AF14,4,1)</f>
        <v xml:space="preserve"> </v>
      </c>
      <c r="ED29" s="1356"/>
      <c r="EE29" s="1356"/>
      <c r="EF29" s="1356"/>
      <c r="EG29" s="1356"/>
      <c r="EH29" s="1356" t="str">
        <f>MID(SUVAHAVUJ!AF14,5,1)</f>
        <v xml:space="preserve"> </v>
      </c>
      <c r="EI29" s="1356"/>
      <c r="EJ29" s="1356"/>
      <c r="EK29" s="1356"/>
      <c r="EL29" s="1356"/>
      <c r="EM29" s="1356"/>
      <c r="EN29" s="1356" t="str">
        <f>MID(SUVAHAVUJ!AF14,6,1)</f>
        <v>1</v>
      </c>
      <c r="EO29" s="1356"/>
      <c r="EP29" s="1356"/>
      <c r="EQ29" s="1356"/>
      <c r="ER29" s="1356"/>
      <c r="ES29" s="1356" t="str">
        <f>MID(SUVAHAVUJ!AF14,7,1)</f>
        <v>3</v>
      </c>
      <c r="ET29" s="1356"/>
      <c r="EU29" s="1356"/>
      <c r="EV29" s="1356"/>
      <c r="EW29" s="1356"/>
      <c r="EX29" s="1356"/>
      <c r="EY29" s="1356" t="str">
        <f>MID(SUVAHAVUJ!AF14,8,1)</f>
        <v>3</v>
      </c>
      <c r="EZ29" s="1356"/>
      <c r="FA29" s="1356"/>
      <c r="FB29" s="1356"/>
      <c r="FC29" s="1356"/>
      <c r="FD29" s="1356" t="str">
        <f>MID(SUVAHAVUJ!AF14,9,1)</f>
        <v>1</v>
      </c>
      <c r="FE29" s="1356"/>
      <c r="FF29" s="1356"/>
      <c r="FG29" s="1356"/>
      <c r="FH29" s="1356"/>
      <c r="FI29" s="1356"/>
      <c r="FJ29" s="1356" t="str">
        <f>MID(SUVAHAVUJ!AF14,10,1)</f>
        <v>1</v>
      </c>
      <c r="FK29" s="1356"/>
      <c r="FL29" s="1356"/>
      <c r="FM29" s="1356"/>
      <c r="FN29" s="1356"/>
      <c r="FO29" s="1357" t="str">
        <f>MID(SUVAHAVUJ!AF14,11,1)</f>
        <v>7</v>
      </c>
      <c r="FP29" s="1357"/>
      <c r="FQ29" s="1357"/>
      <c r="FR29" s="1357"/>
      <c r="FS29" s="1358"/>
      <c r="FT29" s="1359"/>
      <c r="FU29" s="1359"/>
      <c r="FV29" s="1359"/>
      <c r="FW29" s="1359"/>
      <c r="FX29" s="1359"/>
      <c r="FY29" s="1359"/>
      <c r="FZ29" s="1359"/>
      <c r="GA29" s="1359"/>
      <c r="GB29" s="1359"/>
      <c r="GC29" s="1359"/>
      <c r="GD29" s="1359"/>
      <c r="GE29" s="1359"/>
      <c r="GF29" s="1359"/>
      <c r="GG29" s="1359"/>
      <c r="GH29" s="1359"/>
      <c r="GI29" s="1359"/>
      <c r="GJ29" s="1359"/>
      <c r="GK29" s="1359"/>
      <c r="GL29" s="1359"/>
      <c r="GM29" s="1359"/>
      <c r="GN29" s="1359"/>
      <c r="GO29" s="1359"/>
      <c r="GP29" s="1359"/>
      <c r="GQ29" s="1359"/>
      <c r="GR29" s="1359"/>
      <c r="GS29" s="1359"/>
      <c r="GT29" s="1359"/>
      <c r="GU29" s="1359"/>
      <c r="GV29" s="1359"/>
      <c r="GW29" s="1359"/>
    </row>
    <row r="30" spans="1:205" ht="23.25" customHeight="1" x14ac:dyDescent="0.3">
      <c r="A30" s="1362"/>
      <c r="B30" s="1367"/>
      <c r="C30" s="1367"/>
      <c r="D30" s="1367"/>
      <c r="E30" s="1367"/>
      <c r="F30" s="1367"/>
      <c r="G30" s="1367"/>
      <c r="H30" s="1367"/>
      <c r="I30" s="1367"/>
      <c r="J30" s="1367"/>
      <c r="K30" s="1367"/>
      <c r="L30" s="1365"/>
      <c r="M30" s="1365"/>
      <c r="N30" s="1365"/>
      <c r="O30" s="1365"/>
      <c r="P30" s="1365"/>
      <c r="Q30" s="1365"/>
      <c r="R30" s="1365"/>
      <c r="S30" s="1365"/>
      <c r="T30" s="1365"/>
      <c r="U30" s="1365"/>
      <c r="V30" s="1365"/>
      <c r="W30" s="1365"/>
      <c r="X30" s="1365"/>
      <c r="Y30" s="1365"/>
      <c r="Z30" s="1365"/>
      <c r="AA30" s="1365"/>
      <c r="AB30" s="1365"/>
      <c r="AC30" s="1365"/>
      <c r="AD30" s="1365"/>
      <c r="AE30" s="1365"/>
      <c r="AF30" s="1365"/>
      <c r="AG30" s="1365"/>
      <c r="AH30" s="1365"/>
      <c r="AI30" s="1365"/>
      <c r="AJ30" s="1365"/>
      <c r="AK30" s="1365"/>
      <c r="AL30" s="1365"/>
      <c r="AM30" s="1365"/>
      <c r="AN30" s="1365"/>
      <c r="AO30" s="1365"/>
      <c r="AP30" s="1365"/>
      <c r="AQ30" s="1366"/>
      <c r="AR30" s="1366"/>
      <c r="AS30" s="1366"/>
      <c r="AT30" s="1366"/>
      <c r="AU30" s="1366"/>
      <c r="AV30" s="1366"/>
      <c r="AW30" s="1366"/>
      <c r="AX30" s="1366"/>
      <c r="AY30" s="514"/>
      <c r="AZ30" s="515"/>
      <c r="BA30" s="1356" t="str">
        <f>MID(SUVAHAVUJ!AE14,1,1)</f>
        <v xml:space="preserve"> </v>
      </c>
      <c r="BB30" s="1356"/>
      <c r="BC30" s="1356"/>
      <c r="BD30" s="1356"/>
      <c r="BE30" s="1356"/>
      <c r="BF30" s="1356"/>
      <c r="BG30" s="1356" t="str">
        <f>MID(SUVAHAVUJ!AE14,2,1)</f>
        <v xml:space="preserve"> </v>
      </c>
      <c r="BH30" s="1356"/>
      <c r="BI30" s="1356"/>
      <c r="BJ30" s="1356"/>
      <c r="BK30" s="1356"/>
      <c r="BL30" s="1356" t="str">
        <f>MID(SUVAHAVUJ!AE14,3,1)</f>
        <v xml:space="preserve"> </v>
      </c>
      <c r="BM30" s="1356"/>
      <c r="BN30" s="1356"/>
      <c r="BO30" s="1356"/>
      <c r="BP30" s="1356"/>
      <c r="BQ30" s="1356"/>
      <c r="BR30" s="1356" t="str">
        <f>MID(SUVAHAVUJ!AE14,4,1)</f>
        <v xml:space="preserve"> </v>
      </c>
      <c r="BS30" s="1356"/>
      <c r="BT30" s="1356"/>
      <c r="BU30" s="1356"/>
      <c r="BV30" s="1356"/>
      <c r="BW30" s="1356" t="str">
        <f>MID(SUVAHAVUJ!AE14,5,1)</f>
        <v xml:space="preserve"> </v>
      </c>
      <c r="BX30" s="1356"/>
      <c r="BY30" s="1356"/>
      <c r="BZ30" s="1356"/>
      <c r="CA30" s="1356"/>
      <c r="CB30" s="1356"/>
      <c r="CC30" s="1356" t="str">
        <f>MID(SUVAHAVUJ!AE14,6,1)</f>
        <v xml:space="preserve"> </v>
      </c>
      <c r="CD30" s="1356"/>
      <c r="CE30" s="1356"/>
      <c r="CF30" s="1356"/>
      <c r="CG30" s="1356"/>
      <c r="CH30" s="1356" t="str">
        <f>MID(SUVAHAVUJ!AE14,7,1)</f>
        <v xml:space="preserve"> </v>
      </c>
      <c r="CI30" s="1356"/>
      <c r="CJ30" s="1356"/>
      <c r="CK30" s="1356"/>
      <c r="CL30" s="1356"/>
      <c r="CM30" s="1356"/>
      <c r="CN30" s="1356" t="str">
        <f>MID(SUVAHAVUJ!AE14,8,1)</f>
        <v xml:space="preserve"> </v>
      </c>
      <c r="CO30" s="1356"/>
      <c r="CP30" s="1356"/>
      <c r="CQ30" s="1356"/>
      <c r="CR30" s="1356"/>
      <c r="CS30" s="1356" t="str">
        <f>MID(SUVAHAVUJ!AE14,9,1)</f>
        <v xml:space="preserve"> </v>
      </c>
      <c r="CT30" s="1356"/>
      <c r="CU30" s="1356"/>
      <c r="CV30" s="1356"/>
      <c r="CW30" s="1356"/>
      <c r="CX30" s="1356"/>
      <c r="CY30" s="1356" t="str">
        <f>MID(SUVAHAVUJ!AE14,10,1)</f>
        <v xml:space="preserve"> </v>
      </c>
      <c r="CZ30" s="1356"/>
      <c r="DA30" s="1356"/>
      <c r="DB30" s="1356"/>
      <c r="DC30" s="1356"/>
      <c r="DD30" s="1356" t="str">
        <f>MID(SUVAHAVUJ!AE14,11,1)</f>
        <v>0</v>
      </c>
      <c r="DE30" s="1356"/>
      <c r="DF30" s="1356"/>
      <c r="DG30" s="1356"/>
      <c r="DH30" s="1356"/>
      <c r="DI30" s="1360"/>
      <c r="DJ30" s="1361"/>
      <c r="DK30" s="1361"/>
      <c r="DL30" s="1361"/>
      <c r="DM30" s="1361"/>
      <c r="DN30" s="1361"/>
      <c r="DO30" s="1361"/>
      <c r="DP30" s="1361"/>
      <c r="DQ30" s="1361"/>
      <c r="DR30" s="1361"/>
      <c r="DS30" s="1361"/>
      <c r="DT30" s="1361"/>
      <c r="DU30" s="1361"/>
      <c r="DV30" s="1361"/>
      <c r="DW30" s="1361"/>
      <c r="DX30" s="1361"/>
      <c r="DY30" s="1361"/>
      <c r="DZ30" s="1361"/>
      <c r="EA30" s="1361"/>
      <c r="EB30" s="1361"/>
      <c r="EC30" s="1361"/>
      <c r="ED30" s="1361"/>
      <c r="EE30" s="1361"/>
      <c r="EF30" s="1361"/>
      <c r="EG30" s="1361"/>
      <c r="EH30" s="1361"/>
      <c r="EI30" s="1361"/>
      <c r="EJ30" s="1361"/>
      <c r="EK30" s="1361"/>
      <c r="EL30" s="1361"/>
      <c r="EM30" s="1361"/>
      <c r="EN30" s="514"/>
      <c r="EO30" s="515"/>
      <c r="EP30" s="1356" t="str">
        <f>MID(SUVAHAVUJ!AG14,1,1)</f>
        <v xml:space="preserve"> </v>
      </c>
      <c r="EQ30" s="1356"/>
      <c r="ER30" s="1356"/>
      <c r="ES30" s="1356"/>
      <c r="ET30" s="1356"/>
      <c r="EU30" s="1356"/>
      <c r="EV30" s="1356" t="str">
        <f>MID(SUVAHAVUJ!AG14,2,1)</f>
        <v xml:space="preserve"> </v>
      </c>
      <c r="EW30" s="1356"/>
      <c r="EX30" s="1356"/>
      <c r="EY30" s="1356"/>
      <c r="EZ30" s="1356"/>
      <c r="FA30" s="1356" t="str">
        <f>MID(SUVAHAVUJ!AG14,3,1)</f>
        <v xml:space="preserve"> </v>
      </c>
      <c r="FB30" s="1356"/>
      <c r="FC30" s="1356"/>
      <c r="FD30" s="1356"/>
      <c r="FE30" s="1356"/>
      <c r="FF30" s="1356"/>
      <c r="FG30" s="1356" t="str">
        <f>MID(SUVAHAVUJ!AG14,4,1)</f>
        <v xml:space="preserve"> </v>
      </c>
      <c r="FH30" s="1356"/>
      <c r="FI30" s="1356"/>
      <c r="FJ30" s="1356"/>
      <c r="FK30" s="1356"/>
      <c r="FL30" s="1356" t="str">
        <f>MID(SUVAHAVUJ!AG14,5,1)</f>
        <v xml:space="preserve"> </v>
      </c>
      <c r="FM30" s="1356"/>
      <c r="FN30" s="1356"/>
      <c r="FO30" s="1356"/>
      <c r="FP30" s="1356"/>
      <c r="FQ30" s="1356"/>
      <c r="FR30" s="1356" t="str">
        <f>MID(SUVAHAVUJ!AG14,6,1)</f>
        <v>1</v>
      </c>
      <c r="FS30" s="1356"/>
      <c r="FT30" s="1356"/>
      <c r="FU30" s="1356"/>
      <c r="FV30" s="1356"/>
      <c r="FW30" s="1356" t="str">
        <f>MID(SUVAHAVUJ!AG14,7,1)</f>
        <v>3</v>
      </c>
      <c r="FX30" s="1356"/>
      <c r="FY30" s="1356"/>
      <c r="FZ30" s="1356"/>
      <c r="GA30" s="1356"/>
      <c r="GB30" s="1356"/>
      <c r="GC30" s="1356" t="str">
        <f>MID(SUVAHAVUJ!AG14,8,1)</f>
        <v>3</v>
      </c>
      <c r="GD30" s="1356"/>
      <c r="GE30" s="1356"/>
      <c r="GF30" s="1356"/>
      <c r="GG30" s="1356"/>
      <c r="GH30" s="1356" t="str">
        <f>MID(SUVAHAVUJ!AG14,9,1)</f>
        <v>1</v>
      </c>
      <c r="GI30" s="1356"/>
      <c r="GJ30" s="1356"/>
      <c r="GK30" s="1356"/>
      <c r="GL30" s="1356"/>
      <c r="GM30" s="1356"/>
      <c r="GN30" s="1356" t="str">
        <f>MID(SUVAHAVUJ!AG14,10,1)</f>
        <v>1</v>
      </c>
      <c r="GO30" s="1356"/>
      <c r="GP30" s="1356"/>
      <c r="GQ30" s="1356"/>
      <c r="GR30" s="1356"/>
      <c r="GS30" s="1357" t="str">
        <f>MID(SUVAHAVUJ!AG14,11,1)</f>
        <v>7</v>
      </c>
      <c r="GT30" s="1357"/>
      <c r="GU30" s="1357"/>
      <c r="GV30" s="1357"/>
      <c r="GW30" s="1358"/>
    </row>
    <row r="31" spans="1:205" s="516" customFormat="1" ht="23.25" customHeight="1" x14ac:dyDescent="0.3">
      <c r="A31" s="1362">
        <v>13</v>
      </c>
      <c r="B31" s="1363" t="s">
        <v>2039</v>
      </c>
      <c r="C31" s="1363"/>
      <c r="D31" s="1363"/>
      <c r="E31" s="1363"/>
      <c r="F31" s="1363"/>
      <c r="G31" s="1363"/>
      <c r="H31" s="1363"/>
      <c r="I31" s="1363"/>
      <c r="J31" s="1363"/>
      <c r="K31" s="1363"/>
      <c r="L31" s="1364" t="str">
        <f>SUVAHAVUJ!$D15</f>
        <v>Stavby (021) - /081, 092A/</v>
      </c>
      <c r="M31" s="1365"/>
      <c r="N31" s="1365"/>
      <c r="O31" s="1365"/>
      <c r="P31" s="1365"/>
      <c r="Q31" s="1365"/>
      <c r="R31" s="1365"/>
      <c r="S31" s="1365"/>
      <c r="T31" s="1365"/>
      <c r="U31" s="1365"/>
      <c r="V31" s="1365"/>
      <c r="W31" s="1365"/>
      <c r="X31" s="1365"/>
      <c r="Y31" s="1365"/>
      <c r="Z31" s="1365"/>
      <c r="AA31" s="1365"/>
      <c r="AB31" s="1365"/>
      <c r="AC31" s="1365"/>
      <c r="AD31" s="1365"/>
      <c r="AE31" s="1365"/>
      <c r="AF31" s="1365"/>
      <c r="AG31" s="1365"/>
      <c r="AH31" s="1365"/>
      <c r="AI31" s="1365"/>
      <c r="AJ31" s="1365"/>
      <c r="AK31" s="1365"/>
      <c r="AL31" s="1365"/>
      <c r="AM31" s="1365"/>
      <c r="AN31" s="1365"/>
      <c r="AO31" s="1365"/>
      <c r="AP31" s="1365"/>
      <c r="AQ31" s="1366" t="s">
        <v>1218</v>
      </c>
      <c r="AR31" s="1366"/>
      <c r="AS31" s="1366"/>
      <c r="AT31" s="1366"/>
      <c r="AU31" s="1366"/>
      <c r="AV31" s="1366"/>
      <c r="AW31" s="1366"/>
      <c r="AX31" s="1366"/>
      <c r="AY31" s="514"/>
      <c r="AZ31" s="515"/>
      <c r="BA31" s="1357" t="str">
        <f>MID(SUVAHAVUJ!AD15,1,1)</f>
        <v xml:space="preserve"> </v>
      </c>
      <c r="BB31" s="1357"/>
      <c r="BC31" s="1357"/>
      <c r="BD31" s="1357"/>
      <c r="BE31" s="1357"/>
      <c r="BF31" s="1357"/>
      <c r="BG31" s="1357" t="str">
        <f>MID(SUVAHAVUJ!AD15,2,1)</f>
        <v xml:space="preserve"> </v>
      </c>
      <c r="BH31" s="1357"/>
      <c r="BI31" s="1357"/>
      <c r="BJ31" s="1357"/>
      <c r="BK31" s="1357"/>
      <c r="BL31" s="1357" t="str">
        <f>MID(SUVAHAVUJ!AD15,3,1)</f>
        <v xml:space="preserve"> </v>
      </c>
      <c r="BM31" s="1357"/>
      <c r="BN31" s="1357"/>
      <c r="BO31" s="1357"/>
      <c r="BP31" s="1357"/>
      <c r="BQ31" s="1357"/>
      <c r="BR31" s="1357" t="str">
        <f>MID(SUVAHAVUJ!AD15,4,1)</f>
        <v xml:space="preserve"> </v>
      </c>
      <c r="BS31" s="1357"/>
      <c r="BT31" s="1357"/>
      <c r="BU31" s="1357"/>
      <c r="BV31" s="1357"/>
      <c r="BW31" s="1357" t="str">
        <f>MID(SUVAHAVUJ!AD15,5,1)</f>
        <v>1</v>
      </c>
      <c r="BX31" s="1357"/>
      <c r="BY31" s="1357"/>
      <c r="BZ31" s="1357"/>
      <c r="CA31" s="1357"/>
      <c r="CB31" s="1357"/>
      <c r="CC31" s="1357" t="str">
        <f>MID(SUVAHAVUJ!AD15,6,1)</f>
        <v>4</v>
      </c>
      <c r="CD31" s="1357"/>
      <c r="CE31" s="1357"/>
      <c r="CF31" s="1357"/>
      <c r="CG31" s="1357"/>
      <c r="CH31" s="1357" t="str">
        <f>MID(SUVAHAVUJ!AD15,7,1)</f>
        <v>0</v>
      </c>
      <c r="CI31" s="1357"/>
      <c r="CJ31" s="1357"/>
      <c r="CK31" s="1357"/>
      <c r="CL31" s="1357"/>
      <c r="CM31" s="1357"/>
      <c r="CN31" s="1357" t="str">
        <f>MID(SUVAHAVUJ!AD15,8,1)</f>
        <v>0</v>
      </c>
      <c r="CO31" s="1357"/>
      <c r="CP31" s="1357"/>
      <c r="CQ31" s="1357"/>
      <c r="CR31" s="1357"/>
      <c r="CS31" s="1357" t="str">
        <f>MID(SUVAHAVUJ!AD15,9,1)</f>
        <v>9</v>
      </c>
      <c r="CT31" s="1357"/>
      <c r="CU31" s="1357"/>
      <c r="CV31" s="1357"/>
      <c r="CW31" s="1357"/>
      <c r="CX31" s="1357"/>
      <c r="CY31" s="1357" t="str">
        <f>MID(SUVAHAVUJ!AD15,10,1)</f>
        <v>7</v>
      </c>
      <c r="CZ31" s="1357"/>
      <c r="DA31" s="1357"/>
      <c r="DB31" s="1357"/>
      <c r="DC31" s="1357"/>
      <c r="DD31" s="1357" t="str">
        <f>MID(SUVAHAVUJ!AD15,11,1)</f>
        <v>2</v>
      </c>
      <c r="DE31" s="1357"/>
      <c r="DF31" s="1357"/>
      <c r="DG31" s="1357"/>
      <c r="DH31" s="1357"/>
      <c r="DI31" s="1358"/>
      <c r="DJ31" s="514"/>
      <c r="DK31" s="515"/>
      <c r="DL31" s="1356" t="str">
        <f>MID(SUVAHAVUJ!AF15,1,1)</f>
        <v xml:space="preserve"> </v>
      </c>
      <c r="DM31" s="1356"/>
      <c r="DN31" s="1356"/>
      <c r="DO31" s="1356"/>
      <c r="DP31" s="1356"/>
      <c r="DQ31" s="1356"/>
      <c r="DR31" s="1356" t="str">
        <f>MID(SUVAHAVUJ!AF15,2,1)</f>
        <v xml:space="preserve"> </v>
      </c>
      <c r="DS31" s="1356"/>
      <c r="DT31" s="1356"/>
      <c r="DU31" s="1356"/>
      <c r="DV31" s="1356"/>
      <c r="DW31" s="1356" t="str">
        <f>MID(SUVAHAVUJ!AF15,3,1)</f>
        <v xml:space="preserve"> </v>
      </c>
      <c r="DX31" s="1356"/>
      <c r="DY31" s="1356"/>
      <c r="DZ31" s="1356"/>
      <c r="EA31" s="1356"/>
      <c r="EB31" s="1356"/>
      <c r="EC31" s="1356" t="str">
        <f>MID(SUVAHAVUJ!AF15,4,1)</f>
        <v xml:space="preserve"> </v>
      </c>
      <c r="ED31" s="1356"/>
      <c r="EE31" s="1356"/>
      <c r="EF31" s="1356"/>
      <c r="EG31" s="1356"/>
      <c r="EH31" s="1356" t="str">
        <f>MID(SUVAHAVUJ!AF15,5,1)</f>
        <v xml:space="preserve"> </v>
      </c>
      <c r="EI31" s="1356"/>
      <c r="EJ31" s="1356"/>
      <c r="EK31" s="1356"/>
      <c r="EL31" s="1356"/>
      <c r="EM31" s="1356"/>
      <c r="EN31" s="1356" t="str">
        <f>MID(SUVAHAVUJ!AF15,6,1)</f>
        <v>4</v>
      </c>
      <c r="EO31" s="1356"/>
      <c r="EP31" s="1356"/>
      <c r="EQ31" s="1356"/>
      <c r="ER31" s="1356"/>
      <c r="ES31" s="1356" t="str">
        <f>MID(SUVAHAVUJ!AF15,7,1)</f>
        <v>8</v>
      </c>
      <c r="ET31" s="1356"/>
      <c r="EU31" s="1356"/>
      <c r="EV31" s="1356"/>
      <c r="EW31" s="1356"/>
      <c r="EX31" s="1356"/>
      <c r="EY31" s="1356" t="str">
        <f>MID(SUVAHAVUJ!AF15,8,1)</f>
        <v>5</v>
      </c>
      <c r="EZ31" s="1356"/>
      <c r="FA31" s="1356"/>
      <c r="FB31" s="1356"/>
      <c r="FC31" s="1356"/>
      <c r="FD31" s="1356" t="str">
        <f>MID(SUVAHAVUJ!AF15,9,1)</f>
        <v>0</v>
      </c>
      <c r="FE31" s="1356"/>
      <c r="FF31" s="1356"/>
      <c r="FG31" s="1356"/>
      <c r="FH31" s="1356"/>
      <c r="FI31" s="1356"/>
      <c r="FJ31" s="1356" t="str">
        <f>MID(SUVAHAVUJ!AF15,10,1)</f>
        <v>8</v>
      </c>
      <c r="FK31" s="1356"/>
      <c r="FL31" s="1356"/>
      <c r="FM31" s="1356"/>
      <c r="FN31" s="1356"/>
      <c r="FO31" s="1357" t="str">
        <f>MID(SUVAHAVUJ!AF15,11,1)</f>
        <v>0</v>
      </c>
      <c r="FP31" s="1357"/>
      <c r="FQ31" s="1357"/>
      <c r="FR31" s="1357"/>
      <c r="FS31" s="1358"/>
      <c r="FT31" s="1359"/>
      <c r="FU31" s="1359"/>
      <c r="FV31" s="1359"/>
      <c r="FW31" s="1359"/>
      <c r="FX31" s="1359"/>
      <c r="FY31" s="1359"/>
      <c r="FZ31" s="1359"/>
      <c r="GA31" s="1359"/>
      <c r="GB31" s="1359"/>
      <c r="GC31" s="1359"/>
      <c r="GD31" s="1359"/>
      <c r="GE31" s="1359"/>
      <c r="GF31" s="1359"/>
      <c r="GG31" s="1359"/>
      <c r="GH31" s="1359"/>
      <c r="GI31" s="1359"/>
      <c r="GJ31" s="1359"/>
      <c r="GK31" s="1359"/>
      <c r="GL31" s="1359"/>
      <c r="GM31" s="1359"/>
      <c r="GN31" s="1359"/>
      <c r="GO31" s="1359"/>
      <c r="GP31" s="1359"/>
      <c r="GQ31" s="1359"/>
      <c r="GR31" s="1359"/>
      <c r="GS31" s="1359"/>
      <c r="GT31" s="1359"/>
      <c r="GU31" s="1359"/>
      <c r="GV31" s="1359"/>
      <c r="GW31" s="1359"/>
    </row>
    <row r="32" spans="1:205" ht="23.25" customHeight="1" x14ac:dyDescent="0.3">
      <c r="A32" s="1362"/>
      <c r="B32" s="1363"/>
      <c r="C32" s="1363"/>
      <c r="D32" s="1363"/>
      <c r="E32" s="1363"/>
      <c r="F32" s="1363"/>
      <c r="G32" s="1363"/>
      <c r="H32" s="1363"/>
      <c r="I32" s="1363"/>
      <c r="J32" s="1363"/>
      <c r="K32" s="1363"/>
      <c r="L32" s="1365"/>
      <c r="M32" s="1365"/>
      <c r="N32" s="1365"/>
      <c r="O32" s="1365"/>
      <c r="P32" s="1365"/>
      <c r="Q32" s="1365"/>
      <c r="R32" s="1365"/>
      <c r="S32" s="1365"/>
      <c r="T32" s="1365"/>
      <c r="U32" s="1365"/>
      <c r="V32" s="1365"/>
      <c r="W32" s="1365"/>
      <c r="X32" s="1365"/>
      <c r="Y32" s="1365"/>
      <c r="Z32" s="1365"/>
      <c r="AA32" s="1365"/>
      <c r="AB32" s="1365"/>
      <c r="AC32" s="1365"/>
      <c r="AD32" s="1365"/>
      <c r="AE32" s="1365"/>
      <c r="AF32" s="1365"/>
      <c r="AG32" s="1365"/>
      <c r="AH32" s="1365"/>
      <c r="AI32" s="1365"/>
      <c r="AJ32" s="1365"/>
      <c r="AK32" s="1365"/>
      <c r="AL32" s="1365"/>
      <c r="AM32" s="1365"/>
      <c r="AN32" s="1365"/>
      <c r="AO32" s="1365"/>
      <c r="AP32" s="1365"/>
      <c r="AQ32" s="1366"/>
      <c r="AR32" s="1366"/>
      <c r="AS32" s="1366"/>
      <c r="AT32" s="1366"/>
      <c r="AU32" s="1366"/>
      <c r="AV32" s="1366"/>
      <c r="AW32" s="1366"/>
      <c r="AX32" s="1366"/>
      <c r="AY32" s="514"/>
      <c r="AZ32" s="515"/>
      <c r="BA32" s="1356" t="str">
        <f>MID(SUVAHAVUJ!AE15,1,1)</f>
        <v xml:space="preserve"> </v>
      </c>
      <c r="BB32" s="1356"/>
      <c r="BC32" s="1356"/>
      <c r="BD32" s="1356"/>
      <c r="BE32" s="1356"/>
      <c r="BF32" s="1356"/>
      <c r="BG32" s="1356" t="str">
        <f>MID(SUVAHAVUJ!AE15,2,1)</f>
        <v xml:space="preserve"> </v>
      </c>
      <c r="BH32" s="1356"/>
      <c r="BI32" s="1356"/>
      <c r="BJ32" s="1356"/>
      <c r="BK32" s="1356"/>
      <c r="BL32" s="1356" t="str">
        <f>MID(SUVAHAVUJ!AE15,3,1)</f>
        <v xml:space="preserve"> </v>
      </c>
      <c r="BM32" s="1356"/>
      <c r="BN32" s="1356"/>
      <c r="BO32" s="1356"/>
      <c r="BP32" s="1356"/>
      <c r="BQ32" s="1356"/>
      <c r="BR32" s="1356" t="str">
        <f>MID(SUVAHAVUJ!AE15,4,1)</f>
        <v xml:space="preserve"> </v>
      </c>
      <c r="BS32" s="1356"/>
      <c r="BT32" s="1356"/>
      <c r="BU32" s="1356"/>
      <c r="BV32" s="1356"/>
      <c r="BW32" s="1356" t="str">
        <f>MID(SUVAHAVUJ!AE15,5,1)</f>
        <v xml:space="preserve"> </v>
      </c>
      <c r="BX32" s="1356"/>
      <c r="BY32" s="1356"/>
      <c r="BZ32" s="1356"/>
      <c r="CA32" s="1356"/>
      <c r="CB32" s="1356"/>
      <c r="CC32" s="1356" t="str">
        <f>MID(SUVAHAVUJ!AE15,6,1)</f>
        <v>9</v>
      </c>
      <c r="CD32" s="1356"/>
      <c r="CE32" s="1356"/>
      <c r="CF32" s="1356"/>
      <c r="CG32" s="1356"/>
      <c r="CH32" s="1356" t="str">
        <f>MID(SUVAHAVUJ!AE15,7,1)</f>
        <v>1</v>
      </c>
      <c r="CI32" s="1356"/>
      <c r="CJ32" s="1356"/>
      <c r="CK32" s="1356"/>
      <c r="CL32" s="1356"/>
      <c r="CM32" s="1356"/>
      <c r="CN32" s="1356" t="str">
        <f>MID(SUVAHAVUJ!AE15,8,1)</f>
        <v>5</v>
      </c>
      <c r="CO32" s="1356"/>
      <c r="CP32" s="1356"/>
      <c r="CQ32" s="1356"/>
      <c r="CR32" s="1356"/>
      <c r="CS32" s="1356" t="str">
        <f>MID(SUVAHAVUJ!AE15,9,1)</f>
        <v>8</v>
      </c>
      <c r="CT32" s="1356"/>
      <c r="CU32" s="1356"/>
      <c r="CV32" s="1356"/>
      <c r="CW32" s="1356"/>
      <c r="CX32" s="1356"/>
      <c r="CY32" s="1356" t="str">
        <f>MID(SUVAHAVUJ!AE15,10,1)</f>
        <v>9</v>
      </c>
      <c r="CZ32" s="1356"/>
      <c r="DA32" s="1356"/>
      <c r="DB32" s="1356"/>
      <c r="DC32" s="1356"/>
      <c r="DD32" s="1356" t="str">
        <f>MID(SUVAHAVUJ!AE15,11,1)</f>
        <v>2</v>
      </c>
      <c r="DE32" s="1356"/>
      <c r="DF32" s="1356"/>
      <c r="DG32" s="1356"/>
      <c r="DH32" s="1356"/>
      <c r="DI32" s="1360"/>
      <c r="DJ32" s="1361"/>
      <c r="DK32" s="1361"/>
      <c r="DL32" s="1361"/>
      <c r="DM32" s="1361"/>
      <c r="DN32" s="1361"/>
      <c r="DO32" s="1361"/>
      <c r="DP32" s="1361"/>
      <c r="DQ32" s="1361"/>
      <c r="DR32" s="1361"/>
      <c r="DS32" s="1361"/>
      <c r="DT32" s="1361"/>
      <c r="DU32" s="1361"/>
      <c r="DV32" s="1361"/>
      <c r="DW32" s="1361"/>
      <c r="DX32" s="1361"/>
      <c r="DY32" s="1361"/>
      <c r="DZ32" s="1361"/>
      <c r="EA32" s="1361"/>
      <c r="EB32" s="1361"/>
      <c r="EC32" s="1361"/>
      <c r="ED32" s="1361"/>
      <c r="EE32" s="1361"/>
      <c r="EF32" s="1361"/>
      <c r="EG32" s="1361"/>
      <c r="EH32" s="1361"/>
      <c r="EI32" s="1361"/>
      <c r="EJ32" s="1361"/>
      <c r="EK32" s="1361"/>
      <c r="EL32" s="1361"/>
      <c r="EM32" s="1361"/>
      <c r="EN32" s="514"/>
      <c r="EO32" s="515"/>
      <c r="EP32" s="1356" t="str">
        <f>MID(SUVAHAVUJ!AG15,1,1)</f>
        <v xml:space="preserve"> </v>
      </c>
      <c r="EQ32" s="1356"/>
      <c r="ER32" s="1356"/>
      <c r="ES32" s="1356"/>
      <c r="ET32" s="1356"/>
      <c r="EU32" s="1356"/>
      <c r="EV32" s="1356" t="str">
        <f>MID(SUVAHAVUJ!AG15,2,1)</f>
        <v xml:space="preserve"> </v>
      </c>
      <c r="EW32" s="1356"/>
      <c r="EX32" s="1356"/>
      <c r="EY32" s="1356"/>
      <c r="EZ32" s="1356"/>
      <c r="FA32" s="1356" t="str">
        <f>MID(SUVAHAVUJ!AG15,3,1)</f>
        <v xml:space="preserve"> </v>
      </c>
      <c r="FB32" s="1356"/>
      <c r="FC32" s="1356"/>
      <c r="FD32" s="1356"/>
      <c r="FE32" s="1356"/>
      <c r="FF32" s="1356"/>
      <c r="FG32" s="1356" t="str">
        <f>MID(SUVAHAVUJ!AG15,4,1)</f>
        <v xml:space="preserve"> </v>
      </c>
      <c r="FH32" s="1356"/>
      <c r="FI32" s="1356"/>
      <c r="FJ32" s="1356"/>
      <c r="FK32" s="1356"/>
      <c r="FL32" s="1356" t="str">
        <f>MID(SUVAHAVUJ!AG15,5,1)</f>
        <v xml:space="preserve"> </v>
      </c>
      <c r="FM32" s="1356"/>
      <c r="FN32" s="1356"/>
      <c r="FO32" s="1356"/>
      <c r="FP32" s="1356"/>
      <c r="FQ32" s="1356"/>
      <c r="FR32" s="1356" t="str">
        <f>MID(SUVAHAVUJ!AG15,6,1)</f>
        <v>5</v>
      </c>
      <c r="FS32" s="1356"/>
      <c r="FT32" s="1356"/>
      <c r="FU32" s="1356"/>
      <c r="FV32" s="1356"/>
      <c r="FW32" s="1356" t="str">
        <f>MID(SUVAHAVUJ!AG15,7,1)</f>
        <v>1</v>
      </c>
      <c r="FX32" s="1356"/>
      <c r="FY32" s="1356"/>
      <c r="FZ32" s="1356"/>
      <c r="GA32" s="1356"/>
      <c r="GB32" s="1356"/>
      <c r="GC32" s="1356" t="str">
        <f>MID(SUVAHAVUJ!AG15,8,1)</f>
        <v>9</v>
      </c>
      <c r="GD32" s="1356"/>
      <c r="GE32" s="1356"/>
      <c r="GF32" s="1356"/>
      <c r="GG32" s="1356"/>
      <c r="GH32" s="1356" t="str">
        <f>MID(SUVAHAVUJ!AG15,9,1)</f>
        <v>5</v>
      </c>
      <c r="GI32" s="1356"/>
      <c r="GJ32" s="1356"/>
      <c r="GK32" s="1356"/>
      <c r="GL32" s="1356"/>
      <c r="GM32" s="1356"/>
      <c r="GN32" s="1356" t="str">
        <f>MID(SUVAHAVUJ!AG15,10,1)</f>
        <v>3</v>
      </c>
      <c r="GO32" s="1356"/>
      <c r="GP32" s="1356"/>
      <c r="GQ32" s="1356"/>
      <c r="GR32" s="1356"/>
      <c r="GS32" s="1357" t="str">
        <f>MID(SUVAHAVUJ!AG15,11,1)</f>
        <v>6</v>
      </c>
      <c r="GT32" s="1357"/>
      <c r="GU32" s="1357"/>
      <c r="GV32" s="1357"/>
      <c r="GW32" s="1358"/>
    </row>
    <row r="33" spans="1:205" s="516" customFormat="1" ht="23.25" customHeight="1" x14ac:dyDescent="0.3">
      <c r="A33" s="1362">
        <v>14</v>
      </c>
      <c r="B33" s="1363" t="s">
        <v>2040</v>
      </c>
      <c r="C33" s="1363"/>
      <c r="D33" s="1363"/>
      <c r="E33" s="1363"/>
      <c r="F33" s="1363"/>
      <c r="G33" s="1363"/>
      <c r="H33" s="1363"/>
      <c r="I33" s="1363"/>
      <c r="J33" s="1363"/>
      <c r="K33" s="1363"/>
      <c r="L33" s="1364" t="str">
        <f>SUVAHAVUJ!$D16</f>
        <v>Samostatné hnuteľné veci a súbory hnuteľných vecí (022) - /082, 092A/</v>
      </c>
      <c r="M33" s="1365"/>
      <c r="N33" s="1365"/>
      <c r="O33" s="1365"/>
      <c r="P33" s="1365"/>
      <c r="Q33" s="1365"/>
      <c r="R33" s="1365"/>
      <c r="S33" s="1365"/>
      <c r="T33" s="1365"/>
      <c r="U33" s="1365"/>
      <c r="V33" s="1365"/>
      <c r="W33" s="1365"/>
      <c r="X33" s="1365"/>
      <c r="Y33" s="1365"/>
      <c r="Z33" s="1365"/>
      <c r="AA33" s="1365"/>
      <c r="AB33" s="1365"/>
      <c r="AC33" s="1365"/>
      <c r="AD33" s="1365"/>
      <c r="AE33" s="1365"/>
      <c r="AF33" s="1365"/>
      <c r="AG33" s="1365"/>
      <c r="AH33" s="1365"/>
      <c r="AI33" s="1365"/>
      <c r="AJ33" s="1365"/>
      <c r="AK33" s="1365"/>
      <c r="AL33" s="1365"/>
      <c r="AM33" s="1365"/>
      <c r="AN33" s="1365"/>
      <c r="AO33" s="1365"/>
      <c r="AP33" s="1365"/>
      <c r="AQ33" s="1366" t="s">
        <v>1219</v>
      </c>
      <c r="AR33" s="1366"/>
      <c r="AS33" s="1366"/>
      <c r="AT33" s="1366"/>
      <c r="AU33" s="1366"/>
      <c r="AV33" s="1366"/>
      <c r="AW33" s="1366"/>
      <c r="AX33" s="1366"/>
      <c r="AY33" s="514"/>
      <c r="AZ33" s="515"/>
      <c r="BA33" s="1357" t="str">
        <f>MID(SUVAHAVUJ!AD16,1,1)</f>
        <v xml:space="preserve"> </v>
      </c>
      <c r="BB33" s="1357"/>
      <c r="BC33" s="1357"/>
      <c r="BD33" s="1357"/>
      <c r="BE33" s="1357"/>
      <c r="BF33" s="1357"/>
      <c r="BG33" s="1357" t="str">
        <f>MID(SUVAHAVUJ!AD16,2,1)</f>
        <v xml:space="preserve"> </v>
      </c>
      <c r="BH33" s="1357"/>
      <c r="BI33" s="1357"/>
      <c r="BJ33" s="1357"/>
      <c r="BK33" s="1357"/>
      <c r="BL33" s="1357" t="str">
        <f>MID(SUVAHAVUJ!AD16,3,1)</f>
        <v xml:space="preserve"> </v>
      </c>
      <c r="BM33" s="1357"/>
      <c r="BN33" s="1357"/>
      <c r="BO33" s="1357"/>
      <c r="BP33" s="1357"/>
      <c r="BQ33" s="1357"/>
      <c r="BR33" s="1357" t="str">
        <f>MID(SUVAHAVUJ!AD16,4,1)</f>
        <v xml:space="preserve"> </v>
      </c>
      <c r="BS33" s="1357"/>
      <c r="BT33" s="1357"/>
      <c r="BU33" s="1357"/>
      <c r="BV33" s="1357"/>
      <c r="BW33" s="1357" t="str">
        <f>MID(SUVAHAVUJ!AD16,5,1)</f>
        <v>5</v>
      </c>
      <c r="BX33" s="1357"/>
      <c r="BY33" s="1357"/>
      <c r="BZ33" s="1357"/>
      <c r="CA33" s="1357"/>
      <c r="CB33" s="1357"/>
      <c r="CC33" s="1357" t="str">
        <f>MID(SUVAHAVUJ!AD16,6,1)</f>
        <v>9</v>
      </c>
      <c r="CD33" s="1357"/>
      <c r="CE33" s="1357"/>
      <c r="CF33" s="1357"/>
      <c r="CG33" s="1357"/>
      <c r="CH33" s="1357" t="str">
        <f>MID(SUVAHAVUJ!AD16,7,1)</f>
        <v>2</v>
      </c>
      <c r="CI33" s="1357"/>
      <c r="CJ33" s="1357"/>
      <c r="CK33" s="1357"/>
      <c r="CL33" s="1357"/>
      <c r="CM33" s="1357"/>
      <c r="CN33" s="1357" t="str">
        <f>MID(SUVAHAVUJ!AD16,8,1)</f>
        <v>0</v>
      </c>
      <c r="CO33" s="1357"/>
      <c r="CP33" s="1357"/>
      <c r="CQ33" s="1357"/>
      <c r="CR33" s="1357"/>
      <c r="CS33" s="1357" t="str">
        <f>MID(SUVAHAVUJ!AD16,9,1)</f>
        <v>5</v>
      </c>
      <c r="CT33" s="1357"/>
      <c r="CU33" s="1357"/>
      <c r="CV33" s="1357"/>
      <c r="CW33" s="1357"/>
      <c r="CX33" s="1357"/>
      <c r="CY33" s="1357" t="str">
        <f>MID(SUVAHAVUJ!AD16,10,1)</f>
        <v>6</v>
      </c>
      <c r="CZ33" s="1357"/>
      <c r="DA33" s="1357"/>
      <c r="DB33" s="1357"/>
      <c r="DC33" s="1357"/>
      <c r="DD33" s="1357" t="str">
        <f>MID(SUVAHAVUJ!AD16,11,1)</f>
        <v>7</v>
      </c>
      <c r="DE33" s="1357"/>
      <c r="DF33" s="1357"/>
      <c r="DG33" s="1357"/>
      <c r="DH33" s="1357"/>
      <c r="DI33" s="1358"/>
      <c r="DJ33" s="514"/>
      <c r="DK33" s="515"/>
      <c r="DL33" s="1356" t="str">
        <f>MID(SUVAHAVUJ!AF16,1,1)</f>
        <v xml:space="preserve"> </v>
      </c>
      <c r="DM33" s="1356"/>
      <c r="DN33" s="1356"/>
      <c r="DO33" s="1356"/>
      <c r="DP33" s="1356"/>
      <c r="DQ33" s="1356"/>
      <c r="DR33" s="1356" t="str">
        <f>MID(SUVAHAVUJ!AF16,2,1)</f>
        <v xml:space="preserve"> </v>
      </c>
      <c r="DS33" s="1356"/>
      <c r="DT33" s="1356"/>
      <c r="DU33" s="1356"/>
      <c r="DV33" s="1356"/>
      <c r="DW33" s="1356" t="str">
        <f>MID(SUVAHAVUJ!AF16,3,1)</f>
        <v xml:space="preserve"> </v>
      </c>
      <c r="DX33" s="1356"/>
      <c r="DY33" s="1356"/>
      <c r="DZ33" s="1356"/>
      <c r="EA33" s="1356"/>
      <c r="EB33" s="1356"/>
      <c r="EC33" s="1356" t="str">
        <f>MID(SUVAHAVUJ!AF16,4,1)</f>
        <v xml:space="preserve"> </v>
      </c>
      <c r="ED33" s="1356"/>
      <c r="EE33" s="1356"/>
      <c r="EF33" s="1356"/>
      <c r="EG33" s="1356"/>
      <c r="EH33" s="1356" t="str">
        <f>MID(SUVAHAVUJ!AF16,5,1)</f>
        <v>1</v>
      </c>
      <c r="EI33" s="1356"/>
      <c r="EJ33" s="1356"/>
      <c r="EK33" s="1356"/>
      <c r="EL33" s="1356"/>
      <c r="EM33" s="1356"/>
      <c r="EN33" s="1356" t="str">
        <f>MID(SUVAHAVUJ!AF16,6,1)</f>
        <v>4</v>
      </c>
      <c r="EO33" s="1356"/>
      <c r="EP33" s="1356"/>
      <c r="EQ33" s="1356"/>
      <c r="ER33" s="1356"/>
      <c r="ES33" s="1356" t="str">
        <f>MID(SUVAHAVUJ!AF16,7,1)</f>
        <v>9</v>
      </c>
      <c r="ET33" s="1356"/>
      <c r="EU33" s="1356"/>
      <c r="EV33" s="1356"/>
      <c r="EW33" s="1356"/>
      <c r="EX33" s="1356"/>
      <c r="EY33" s="1356" t="str">
        <f>MID(SUVAHAVUJ!AF16,8,1)</f>
        <v>9</v>
      </c>
      <c r="EZ33" s="1356"/>
      <c r="FA33" s="1356"/>
      <c r="FB33" s="1356"/>
      <c r="FC33" s="1356"/>
      <c r="FD33" s="1356" t="str">
        <f>MID(SUVAHAVUJ!AF16,9,1)</f>
        <v>4</v>
      </c>
      <c r="FE33" s="1356"/>
      <c r="FF33" s="1356"/>
      <c r="FG33" s="1356"/>
      <c r="FH33" s="1356"/>
      <c r="FI33" s="1356"/>
      <c r="FJ33" s="1356" t="str">
        <f>MID(SUVAHAVUJ!AF16,10,1)</f>
        <v>1</v>
      </c>
      <c r="FK33" s="1356"/>
      <c r="FL33" s="1356"/>
      <c r="FM33" s="1356"/>
      <c r="FN33" s="1356"/>
      <c r="FO33" s="1357" t="str">
        <f>MID(SUVAHAVUJ!AF16,11,1)</f>
        <v>1</v>
      </c>
      <c r="FP33" s="1357"/>
      <c r="FQ33" s="1357"/>
      <c r="FR33" s="1357"/>
      <c r="FS33" s="1358"/>
      <c r="FT33" s="1359"/>
      <c r="FU33" s="1359"/>
      <c r="FV33" s="1359"/>
      <c r="FW33" s="1359"/>
      <c r="FX33" s="1359"/>
      <c r="FY33" s="1359"/>
      <c r="FZ33" s="1359"/>
      <c r="GA33" s="1359"/>
      <c r="GB33" s="1359"/>
      <c r="GC33" s="1359"/>
      <c r="GD33" s="1359"/>
      <c r="GE33" s="1359"/>
      <c r="GF33" s="1359"/>
      <c r="GG33" s="1359"/>
      <c r="GH33" s="1359"/>
      <c r="GI33" s="1359"/>
      <c r="GJ33" s="1359"/>
      <c r="GK33" s="1359"/>
      <c r="GL33" s="1359"/>
      <c r="GM33" s="1359"/>
      <c r="GN33" s="1359"/>
      <c r="GO33" s="1359"/>
      <c r="GP33" s="1359"/>
      <c r="GQ33" s="1359"/>
      <c r="GR33" s="1359"/>
      <c r="GS33" s="1359"/>
      <c r="GT33" s="1359"/>
      <c r="GU33" s="1359"/>
      <c r="GV33" s="1359"/>
      <c r="GW33" s="1359"/>
    </row>
    <row r="34" spans="1:205" ht="23.25" customHeight="1" x14ac:dyDescent="0.3">
      <c r="A34" s="1362"/>
      <c r="B34" s="1363"/>
      <c r="C34" s="1363"/>
      <c r="D34" s="1363"/>
      <c r="E34" s="1363"/>
      <c r="F34" s="1363"/>
      <c r="G34" s="1363"/>
      <c r="H34" s="1363"/>
      <c r="I34" s="1363"/>
      <c r="J34" s="1363"/>
      <c r="K34" s="1363"/>
      <c r="L34" s="1365"/>
      <c r="M34" s="1365"/>
      <c r="N34" s="1365"/>
      <c r="O34" s="1365"/>
      <c r="P34" s="1365"/>
      <c r="Q34" s="1365"/>
      <c r="R34" s="1365"/>
      <c r="S34" s="1365"/>
      <c r="T34" s="1365"/>
      <c r="U34" s="1365"/>
      <c r="V34" s="1365"/>
      <c r="W34" s="1365"/>
      <c r="X34" s="1365"/>
      <c r="Y34" s="1365"/>
      <c r="Z34" s="1365"/>
      <c r="AA34" s="1365"/>
      <c r="AB34" s="1365"/>
      <c r="AC34" s="1365"/>
      <c r="AD34" s="1365"/>
      <c r="AE34" s="1365"/>
      <c r="AF34" s="1365"/>
      <c r="AG34" s="1365"/>
      <c r="AH34" s="1365"/>
      <c r="AI34" s="1365"/>
      <c r="AJ34" s="1365"/>
      <c r="AK34" s="1365"/>
      <c r="AL34" s="1365"/>
      <c r="AM34" s="1365"/>
      <c r="AN34" s="1365"/>
      <c r="AO34" s="1365"/>
      <c r="AP34" s="1365"/>
      <c r="AQ34" s="1366"/>
      <c r="AR34" s="1366"/>
      <c r="AS34" s="1366"/>
      <c r="AT34" s="1366"/>
      <c r="AU34" s="1366"/>
      <c r="AV34" s="1366"/>
      <c r="AW34" s="1366"/>
      <c r="AX34" s="1366"/>
      <c r="AY34" s="514"/>
      <c r="AZ34" s="515"/>
      <c r="BA34" s="1356" t="str">
        <f>MID(SUVAHAVUJ!AE16,1,1)</f>
        <v xml:space="preserve"> </v>
      </c>
      <c r="BB34" s="1356"/>
      <c r="BC34" s="1356"/>
      <c r="BD34" s="1356"/>
      <c r="BE34" s="1356"/>
      <c r="BF34" s="1356"/>
      <c r="BG34" s="1356" t="str">
        <f>MID(SUVAHAVUJ!AE16,2,1)</f>
        <v xml:space="preserve"> </v>
      </c>
      <c r="BH34" s="1356"/>
      <c r="BI34" s="1356"/>
      <c r="BJ34" s="1356"/>
      <c r="BK34" s="1356"/>
      <c r="BL34" s="1356" t="str">
        <f>MID(SUVAHAVUJ!AE16,3,1)</f>
        <v xml:space="preserve"> </v>
      </c>
      <c r="BM34" s="1356"/>
      <c r="BN34" s="1356"/>
      <c r="BO34" s="1356"/>
      <c r="BP34" s="1356"/>
      <c r="BQ34" s="1356"/>
      <c r="BR34" s="1356" t="str">
        <f>MID(SUVAHAVUJ!AE16,4,1)</f>
        <v xml:space="preserve"> </v>
      </c>
      <c r="BS34" s="1356"/>
      <c r="BT34" s="1356"/>
      <c r="BU34" s="1356"/>
      <c r="BV34" s="1356"/>
      <c r="BW34" s="1356" t="str">
        <f>MID(SUVAHAVUJ!AE16,5,1)</f>
        <v>4</v>
      </c>
      <c r="BX34" s="1356"/>
      <c r="BY34" s="1356"/>
      <c r="BZ34" s="1356"/>
      <c r="CA34" s="1356"/>
      <c r="CB34" s="1356"/>
      <c r="CC34" s="1356" t="str">
        <f>MID(SUVAHAVUJ!AE16,6,1)</f>
        <v>4</v>
      </c>
      <c r="CD34" s="1356"/>
      <c r="CE34" s="1356"/>
      <c r="CF34" s="1356"/>
      <c r="CG34" s="1356"/>
      <c r="CH34" s="1356" t="str">
        <f>MID(SUVAHAVUJ!AE16,7,1)</f>
        <v>2</v>
      </c>
      <c r="CI34" s="1356"/>
      <c r="CJ34" s="1356"/>
      <c r="CK34" s="1356"/>
      <c r="CL34" s="1356"/>
      <c r="CM34" s="1356"/>
      <c r="CN34" s="1356" t="str">
        <f>MID(SUVAHAVUJ!AE16,8,1)</f>
        <v>1</v>
      </c>
      <c r="CO34" s="1356"/>
      <c r="CP34" s="1356"/>
      <c r="CQ34" s="1356"/>
      <c r="CR34" s="1356"/>
      <c r="CS34" s="1356" t="str">
        <f>MID(SUVAHAVUJ!AE16,9,1)</f>
        <v>1</v>
      </c>
      <c r="CT34" s="1356"/>
      <c r="CU34" s="1356"/>
      <c r="CV34" s="1356"/>
      <c r="CW34" s="1356"/>
      <c r="CX34" s="1356"/>
      <c r="CY34" s="1356" t="str">
        <f>MID(SUVAHAVUJ!AE16,10,1)</f>
        <v>5</v>
      </c>
      <c r="CZ34" s="1356"/>
      <c r="DA34" s="1356"/>
      <c r="DB34" s="1356"/>
      <c r="DC34" s="1356"/>
      <c r="DD34" s="1356" t="str">
        <f>MID(SUVAHAVUJ!AE16,11,1)</f>
        <v>6</v>
      </c>
      <c r="DE34" s="1356"/>
      <c r="DF34" s="1356"/>
      <c r="DG34" s="1356"/>
      <c r="DH34" s="1356"/>
      <c r="DI34" s="1360"/>
      <c r="DJ34" s="1361"/>
      <c r="DK34" s="1361"/>
      <c r="DL34" s="1361"/>
      <c r="DM34" s="1361"/>
      <c r="DN34" s="1361"/>
      <c r="DO34" s="1361"/>
      <c r="DP34" s="1361"/>
      <c r="DQ34" s="1361"/>
      <c r="DR34" s="1361"/>
      <c r="DS34" s="1361"/>
      <c r="DT34" s="1361"/>
      <c r="DU34" s="1361"/>
      <c r="DV34" s="1361"/>
      <c r="DW34" s="1361"/>
      <c r="DX34" s="1361"/>
      <c r="DY34" s="1361"/>
      <c r="DZ34" s="1361"/>
      <c r="EA34" s="1361"/>
      <c r="EB34" s="1361"/>
      <c r="EC34" s="1361"/>
      <c r="ED34" s="1361"/>
      <c r="EE34" s="1361"/>
      <c r="EF34" s="1361"/>
      <c r="EG34" s="1361"/>
      <c r="EH34" s="1361"/>
      <c r="EI34" s="1361"/>
      <c r="EJ34" s="1361"/>
      <c r="EK34" s="1361"/>
      <c r="EL34" s="1361"/>
      <c r="EM34" s="1361"/>
      <c r="EN34" s="514"/>
      <c r="EO34" s="515"/>
      <c r="EP34" s="1356" t="str">
        <f>MID(SUVAHAVUJ!AG16,1,1)</f>
        <v xml:space="preserve"> </v>
      </c>
      <c r="EQ34" s="1356"/>
      <c r="ER34" s="1356"/>
      <c r="ES34" s="1356"/>
      <c r="ET34" s="1356"/>
      <c r="EU34" s="1356"/>
      <c r="EV34" s="1356" t="str">
        <f>MID(SUVAHAVUJ!AG16,2,1)</f>
        <v xml:space="preserve"> </v>
      </c>
      <c r="EW34" s="1356"/>
      <c r="EX34" s="1356"/>
      <c r="EY34" s="1356"/>
      <c r="EZ34" s="1356"/>
      <c r="FA34" s="1356" t="str">
        <f>MID(SUVAHAVUJ!AG16,3,1)</f>
        <v xml:space="preserve"> </v>
      </c>
      <c r="FB34" s="1356"/>
      <c r="FC34" s="1356"/>
      <c r="FD34" s="1356"/>
      <c r="FE34" s="1356"/>
      <c r="FF34" s="1356"/>
      <c r="FG34" s="1356" t="str">
        <f>MID(SUVAHAVUJ!AG16,4,1)</f>
        <v xml:space="preserve"> </v>
      </c>
      <c r="FH34" s="1356"/>
      <c r="FI34" s="1356"/>
      <c r="FJ34" s="1356"/>
      <c r="FK34" s="1356"/>
      <c r="FL34" s="1356" t="str">
        <f>MID(SUVAHAVUJ!AG16,5,1)</f>
        <v>1</v>
      </c>
      <c r="FM34" s="1356"/>
      <c r="FN34" s="1356"/>
      <c r="FO34" s="1356"/>
      <c r="FP34" s="1356"/>
      <c r="FQ34" s="1356"/>
      <c r="FR34" s="1356" t="str">
        <f>MID(SUVAHAVUJ!AG16,6,1)</f>
        <v>8</v>
      </c>
      <c r="FS34" s="1356"/>
      <c r="FT34" s="1356"/>
      <c r="FU34" s="1356"/>
      <c r="FV34" s="1356"/>
      <c r="FW34" s="1356" t="str">
        <f>MID(SUVAHAVUJ!AG16,7,1)</f>
        <v>3</v>
      </c>
      <c r="FX34" s="1356"/>
      <c r="FY34" s="1356"/>
      <c r="FZ34" s="1356"/>
      <c r="GA34" s="1356"/>
      <c r="GB34" s="1356"/>
      <c r="GC34" s="1356" t="str">
        <f>MID(SUVAHAVUJ!AG16,8,1)</f>
        <v>7</v>
      </c>
      <c r="GD34" s="1356"/>
      <c r="GE34" s="1356"/>
      <c r="GF34" s="1356"/>
      <c r="GG34" s="1356"/>
      <c r="GH34" s="1356" t="str">
        <f>MID(SUVAHAVUJ!AG16,9,1)</f>
        <v>5</v>
      </c>
      <c r="GI34" s="1356"/>
      <c r="GJ34" s="1356"/>
      <c r="GK34" s="1356"/>
      <c r="GL34" s="1356"/>
      <c r="GM34" s="1356"/>
      <c r="GN34" s="1356" t="str">
        <f>MID(SUVAHAVUJ!AG16,10,1)</f>
        <v>8</v>
      </c>
      <c r="GO34" s="1356"/>
      <c r="GP34" s="1356"/>
      <c r="GQ34" s="1356"/>
      <c r="GR34" s="1356"/>
      <c r="GS34" s="1357" t="str">
        <f>MID(SUVAHAVUJ!AG16,11,1)</f>
        <v>3</v>
      </c>
      <c r="GT34" s="1357"/>
      <c r="GU34" s="1357"/>
      <c r="GV34" s="1357"/>
      <c r="GW34" s="1358"/>
    </row>
    <row r="35" spans="1:205" ht="12" customHeight="1" x14ac:dyDescent="0.2">
      <c r="A35" s="517"/>
      <c r="B35" s="518"/>
      <c r="C35" s="519"/>
      <c r="D35" s="519"/>
      <c r="E35" s="519"/>
      <c r="F35" s="519"/>
      <c r="G35" s="519"/>
      <c r="H35" s="519"/>
      <c r="I35" s="519"/>
      <c r="J35" s="519"/>
      <c r="K35" s="519"/>
      <c r="L35" s="519"/>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25">
      <c r="A36" s="521"/>
      <c r="B36" s="522"/>
      <c r="C36" s="523"/>
      <c r="D36" s="523"/>
      <c r="E36" s="523"/>
      <c r="F36" s="523"/>
      <c r="G36" s="523"/>
      <c r="H36" s="523"/>
      <c r="I36" s="523"/>
      <c r="J36" s="523"/>
      <c r="K36" s="523"/>
      <c r="L36" s="523"/>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thickTop="1" x14ac:dyDescent="0.2">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2">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2">
      <c r="AQ52" s="508">
        <v>57</v>
      </c>
    </row>
    <row r="147" spans="10:10" ht="3.75" customHeight="1" x14ac:dyDescent="0.2">
      <c r="J147" s="508">
        <v>33</v>
      </c>
    </row>
  </sheetData>
  <mergeCells count="718">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W7:CB7"/>
    <mergeCell ref="CC7:CG7"/>
    <mergeCell ref="CH7:CM7"/>
    <mergeCell ref="CN7:CR7"/>
    <mergeCell ref="A7:A8"/>
    <mergeCell ref="B7:K8"/>
    <mergeCell ref="L7:AP8"/>
    <mergeCell ref="AQ7:AX8"/>
    <mergeCell ref="BA7:BF7"/>
    <mergeCell ref="BG7:BK7"/>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BW10:CB10"/>
    <mergeCell ref="CC10:CG10"/>
    <mergeCell ref="CH10:CM10"/>
    <mergeCell ref="EC9:EG9"/>
    <mergeCell ref="EH9:EM9"/>
    <mergeCell ref="CS9:CX9"/>
    <mergeCell ref="CY9:DC9"/>
    <mergeCell ref="DD9:DI9"/>
    <mergeCell ref="DL9:DQ9"/>
    <mergeCell ref="DR9:DV9"/>
    <mergeCell ref="DW9:EB9"/>
    <mergeCell ref="CN9:CR9"/>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BW14:CB14"/>
    <mergeCell ref="CC14:CG14"/>
    <mergeCell ref="CH14:CM14"/>
    <mergeCell ref="EC13:EG13"/>
    <mergeCell ref="EH13:EM13"/>
    <mergeCell ref="CS13:CX13"/>
    <mergeCell ref="CY13:DC13"/>
    <mergeCell ref="DD13:DI13"/>
    <mergeCell ref="DL13:DQ13"/>
    <mergeCell ref="DR13:DV13"/>
    <mergeCell ref="DW13:EB13"/>
    <mergeCell ref="CN13:CR13"/>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BW18:CB18"/>
    <mergeCell ref="CC18:CG18"/>
    <mergeCell ref="CH18:CM18"/>
    <mergeCell ref="EC17:EG17"/>
    <mergeCell ref="EH17:EM17"/>
    <mergeCell ref="CS17:CX17"/>
    <mergeCell ref="CY17:DC17"/>
    <mergeCell ref="DD17:DI17"/>
    <mergeCell ref="DL17:DQ17"/>
    <mergeCell ref="DR17:DV17"/>
    <mergeCell ref="DW17:EB17"/>
    <mergeCell ref="CN17:CR17"/>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BW22:CB22"/>
    <mergeCell ref="CC22:CG22"/>
    <mergeCell ref="CH22:CM22"/>
    <mergeCell ref="EC21:EG21"/>
    <mergeCell ref="EH21:EM21"/>
    <mergeCell ref="CS21:CX21"/>
    <mergeCell ref="CY21:DC21"/>
    <mergeCell ref="DD21:DI21"/>
    <mergeCell ref="DL21:DQ21"/>
    <mergeCell ref="DR21:DV21"/>
    <mergeCell ref="DW21:EB21"/>
    <mergeCell ref="CN21:CR21"/>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BW26:CB26"/>
    <mergeCell ref="CC26:CG26"/>
    <mergeCell ref="CH26:CM26"/>
    <mergeCell ref="EC25:EG25"/>
    <mergeCell ref="EH25:EM25"/>
    <mergeCell ref="CS25:CX25"/>
    <mergeCell ref="CY25:DC25"/>
    <mergeCell ref="DD25:DI25"/>
    <mergeCell ref="DL25:DQ25"/>
    <mergeCell ref="DR25:DV25"/>
    <mergeCell ref="DW25:EB25"/>
    <mergeCell ref="CN25:CR25"/>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BW30:CB30"/>
    <mergeCell ref="CC30:CG30"/>
    <mergeCell ref="CH30:CM30"/>
    <mergeCell ref="EC29:EG29"/>
    <mergeCell ref="EH29:EM29"/>
    <mergeCell ref="CS29:CX29"/>
    <mergeCell ref="CY29:DC29"/>
    <mergeCell ref="DD29:DI29"/>
    <mergeCell ref="DL29:DQ29"/>
    <mergeCell ref="DR29:DV29"/>
    <mergeCell ref="DW29:EB29"/>
    <mergeCell ref="CN29:CR29"/>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31A0B7"/>
  </sheetPr>
  <dimension ref="A1:GW147"/>
  <sheetViews>
    <sheetView view="pageBreakPreview" zoomScale="205" zoomScaleNormal="100" zoomScaleSheetLayoutView="205" workbookViewId="0">
      <selection activeCell="A7" sqref="A7:A8"/>
    </sheetView>
  </sheetViews>
  <sheetFormatPr defaultColWidth="0.42578125" defaultRowHeight="3.75" customHeight="1" x14ac:dyDescent="0.2"/>
  <cols>
    <col min="1" max="1" width="0.28515625" style="508" customWidth="1"/>
    <col min="2" max="16384" width="0.42578125" style="508"/>
  </cols>
  <sheetData>
    <row r="1" spans="1:205" ht="3.75" customHeight="1" thickBot="1" x14ac:dyDescent="0.25">
      <c r="A1" s="725"/>
    </row>
    <row r="2" spans="1:205" ht="25.5" customHeight="1" x14ac:dyDescent="0.2">
      <c r="B2" s="509"/>
      <c r="C2" s="510"/>
      <c r="D2" s="510"/>
      <c r="E2" s="510"/>
      <c r="F2" s="510"/>
      <c r="G2" s="510"/>
      <c r="H2" s="510"/>
      <c r="I2" s="1397" t="s">
        <v>4996</v>
      </c>
      <c r="J2" s="1397"/>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ht="11.25" customHeight="1" x14ac:dyDescent="0.3">
      <c r="B4" s="1402" t="s">
        <v>4992</v>
      </c>
      <c r="C4" s="1373"/>
      <c r="D4" s="1373"/>
      <c r="E4" s="1373"/>
      <c r="F4" s="1373"/>
      <c r="G4" s="1373"/>
      <c r="H4" s="1373"/>
      <c r="I4" s="1373"/>
      <c r="J4" s="1373"/>
      <c r="K4" s="1374"/>
      <c r="L4" s="1403" t="s">
        <v>4993</v>
      </c>
      <c r="M4" s="1404"/>
      <c r="N4" s="1404"/>
      <c r="O4" s="1404"/>
      <c r="P4" s="1404"/>
      <c r="Q4" s="1404"/>
      <c r="R4" s="1404"/>
      <c r="S4" s="1404"/>
      <c r="T4" s="1404"/>
      <c r="U4" s="1404"/>
      <c r="V4" s="1404"/>
      <c r="W4" s="1404"/>
      <c r="X4" s="1404"/>
      <c r="Y4" s="1404"/>
      <c r="Z4" s="1404"/>
      <c r="AA4" s="1404"/>
      <c r="AB4" s="1404"/>
      <c r="AC4" s="1404"/>
      <c r="AD4" s="1404"/>
      <c r="AE4" s="1404"/>
      <c r="AF4" s="1404"/>
      <c r="AG4" s="1404"/>
      <c r="AH4" s="1404"/>
      <c r="AI4" s="1404"/>
      <c r="AJ4" s="1404"/>
      <c r="AK4" s="1404"/>
      <c r="AL4" s="1404"/>
      <c r="AM4" s="1404"/>
      <c r="AN4" s="1404"/>
      <c r="AO4" s="1404"/>
      <c r="AP4" s="1404"/>
      <c r="AQ4" s="1409" t="str">
        <f>'S 002'!$AQ$4</f>
        <v>Číslo riadku</v>
      </c>
      <c r="AR4" s="1410"/>
      <c r="AS4" s="1410"/>
      <c r="AT4" s="1410"/>
      <c r="AU4" s="1410"/>
      <c r="AV4" s="1410"/>
      <c r="AW4" s="1410"/>
      <c r="AX4" s="1411"/>
      <c r="AY4" s="1393" t="str">
        <f>'S 002'!AY4</f>
        <v>Bežné účtovné obdobie</v>
      </c>
      <c r="AZ4" s="1388"/>
      <c r="BA4" s="1388"/>
      <c r="BB4" s="1388"/>
      <c r="BC4" s="1388"/>
      <c r="BD4" s="1388"/>
      <c r="BE4" s="1388"/>
      <c r="BF4" s="1388"/>
      <c r="BG4" s="1388"/>
      <c r="BH4" s="1388"/>
      <c r="BI4" s="1388"/>
      <c r="BJ4" s="1388"/>
      <c r="BK4" s="1388"/>
      <c r="BL4" s="1388"/>
      <c r="BM4" s="1388"/>
      <c r="BN4" s="1388"/>
      <c r="BO4" s="1388"/>
      <c r="BP4" s="1388"/>
      <c r="BQ4" s="1388"/>
      <c r="BR4" s="1388"/>
      <c r="BS4" s="1388"/>
      <c r="BT4" s="1388"/>
      <c r="BU4" s="1388"/>
      <c r="BV4" s="1388"/>
      <c r="BW4" s="1388"/>
      <c r="BX4" s="1388"/>
      <c r="BY4" s="1388"/>
      <c r="BZ4" s="1388"/>
      <c r="CA4" s="1388"/>
      <c r="CB4" s="1388"/>
      <c r="CC4" s="1388"/>
      <c r="CD4" s="1388"/>
      <c r="CE4" s="1388"/>
      <c r="CF4" s="1388"/>
      <c r="CG4" s="1388"/>
      <c r="CH4" s="1388"/>
      <c r="CI4" s="1388"/>
      <c r="CJ4" s="1388"/>
      <c r="CK4" s="1388"/>
      <c r="CL4" s="1388"/>
      <c r="CM4" s="1388"/>
      <c r="CN4" s="1388"/>
      <c r="CO4" s="1388"/>
      <c r="CP4" s="1388"/>
      <c r="CQ4" s="1388"/>
      <c r="CR4" s="1388"/>
      <c r="CS4" s="1388"/>
      <c r="CT4" s="1388"/>
      <c r="CU4" s="1388"/>
      <c r="CV4" s="1388"/>
      <c r="CW4" s="1388"/>
      <c r="CX4" s="1388"/>
      <c r="CY4" s="1388"/>
      <c r="CZ4" s="1388"/>
      <c r="DA4" s="1388"/>
      <c r="DB4" s="1388"/>
      <c r="DC4" s="1388"/>
      <c r="DD4" s="1388"/>
      <c r="DE4" s="1388"/>
      <c r="DF4" s="1388"/>
      <c r="DG4" s="1388"/>
      <c r="DH4" s="1388"/>
      <c r="DI4" s="1388"/>
      <c r="DJ4" s="1388"/>
      <c r="DK4" s="1388"/>
      <c r="DL4" s="1388"/>
      <c r="DM4" s="1388"/>
      <c r="DN4" s="1388"/>
      <c r="DO4" s="1388"/>
      <c r="DP4" s="1388"/>
      <c r="DQ4" s="1388"/>
      <c r="DR4" s="1388"/>
      <c r="DS4" s="1388"/>
      <c r="DT4" s="1388"/>
      <c r="DU4" s="1388"/>
      <c r="DV4" s="1388"/>
      <c r="DW4" s="1388"/>
      <c r="DX4" s="1388"/>
      <c r="DY4" s="1388"/>
      <c r="DZ4" s="1388"/>
      <c r="EA4" s="1388"/>
      <c r="EB4" s="1388"/>
      <c r="EC4" s="1388"/>
      <c r="ED4" s="1388"/>
      <c r="EE4" s="1388"/>
      <c r="EF4" s="1388"/>
      <c r="EG4" s="1388"/>
      <c r="EH4" s="1388"/>
      <c r="EI4" s="1388"/>
      <c r="EJ4" s="1388"/>
      <c r="EK4" s="1388"/>
      <c r="EL4" s="1388"/>
      <c r="EM4" s="1388"/>
      <c r="EN4" s="1388"/>
      <c r="EO4" s="1388"/>
      <c r="EP4" s="1388"/>
      <c r="EQ4" s="1388"/>
      <c r="ER4" s="1388"/>
      <c r="ES4" s="1388"/>
      <c r="ET4" s="1388"/>
      <c r="EU4" s="1388"/>
      <c r="EV4" s="1388"/>
      <c r="EW4" s="1388"/>
      <c r="EX4" s="1388"/>
      <c r="EY4" s="1388"/>
      <c r="EZ4" s="1388"/>
      <c r="FA4" s="1388"/>
      <c r="FB4" s="1389"/>
      <c r="FC4" s="1419">
        <f>'S 002'!FC4</f>
        <v>0</v>
      </c>
      <c r="FD4" s="1373"/>
      <c r="FE4" s="1373"/>
      <c r="FF4" s="1373"/>
      <c r="FG4" s="1373"/>
      <c r="FH4" s="1373"/>
      <c r="FI4" s="1373"/>
      <c r="FJ4" s="1373"/>
      <c r="FK4" s="1373"/>
      <c r="FL4" s="1373"/>
      <c r="FM4" s="1373"/>
      <c r="FN4" s="1373"/>
      <c r="FO4" s="1373"/>
      <c r="FP4" s="1373"/>
      <c r="FQ4" s="1373"/>
      <c r="FR4" s="1373"/>
      <c r="FS4" s="1373"/>
      <c r="FT4" s="1373"/>
      <c r="FU4" s="1373"/>
      <c r="FV4" s="1373"/>
      <c r="FW4" s="1373"/>
      <c r="FX4" s="1373"/>
      <c r="FY4" s="1373"/>
      <c r="FZ4" s="1373"/>
      <c r="GA4" s="1373"/>
      <c r="GB4" s="1373"/>
      <c r="GC4" s="1373"/>
      <c r="GD4" s="1373"/>
      <c r="GE4" s="1373"/>
      <c r="GF4" s="1373"/>
      <c r="GG4" s="1373"/>
      <c r="GH4" s="1373"/>
      <c r="GI4" s="1373"/>
      <c r="GJ4" s="1373"/>
      <c r="GK4" s="1373"/>
      <c r="GL4" s="1373"/>
      <c r="GM4" s="1373"/>
      <c r="GN4" s="1373"/>
      <c r="GO4" s="1373"/>
      <c r="GP4" s="1373"/>
      <c r="GQ4" s="1373"/>
      <c r="GR4" s="1373"/>
      <c r="GS4" s="1373"/>
      <c r="GT4" s="1373"/>
      <c r="GU4" s="1373"/>
      <c r="GV4" s="1373"/>
      <c r="GW4" s="1374"/>
    </row>
    <row r="5" spans="1:205" ht="11.25" customHeight="1" x14ac:dyDescent="0.3">
      <c r="B5" s="1378" t="s">
        <v>4994</v>
      </c>
      <c r="C5" s="1379"/>
      <c r="D5" s="1379"/>
      <c r="E5" s="1379"/>
      <c r="F5" s="1379"/>
      <c r="G5" s="1379"/>
      <c r="H5" s="1379"/>
      <c r="I5" s="1379"/>
      <c r="J5" s="1379"/>
      <c r="K5" s="1380"/>
      <c r="L5" s="1405"/>
      <c r="M5" s="1406"/>
      <c r="N5" s="1406"/>
      <c r="O5" s="1406"/>
      <c r="P5" s="1406"/>
      <c r="Q5" s="1406"/>
      <c r="R5" s="1406"/>
      <c r="S5" s="1406"/>
      <c r="T5" s="1406"/>
      <c r="U5" s="1406"/>
      <c r="V5" s="1406"/>
      <c r="W5" s="1406"/>
      <c r="X5" s="1406"/>
      <c r="Y5" s="1406"/>
      <c r="Z5" s="1406"/>
      <c r="AA5" s="1406"/>
      <c r="AB5" s="1406"/>
      <c r="AC5" s="1406"/>
      <c r="AD5" s="1406"/>
      <c r="AE5" s="1406"/>
      <c r="AF5" s="1406"/>
      <c r="AG5" s="1406"/>
      <c r="AH5" s="1406"/>
      <c r="AI5" s="1406"/>
      <c r="AJ5" s="1406"/>
      <c r="AK5" s="1406"/>
      <c r="AL5" s="1406"/>
      <c r="AM5" s="1406"/>
      <c r="AN5" s="1406"/>
      <c r="AO5" s="1406"/>
      <c r="AP5" s="1406"/>
      <c r="AQ5" s="1412"/>
      <c r="AR5" s="1413"/>
      <c r="AS5" s="1413"/>
      <c r="AT5" s="1413"/>
      <c r="AU5" s="1413"/>
      <c r="AV5" s="1413"/>
      <c r="AW5" s="1413"/>
      <c r="AX5" s="1414"/>
      <c r="AY5" s="1381">
        <f>'S 002'!AY5</f>
        <v>0</v>
      </c>
      <c r="AZ5" s="1382"/>
      <c r="BA5" s="1382"/>
      <c r="BB5" s="1382"/>
      <c r="BC5" s="1382"/>
      <c r="BD5" s="1383"/>
      <c r="BE5" s="1384" t="str">
        <f>'S 002'!BE5</f>
        <v>Brutto-časť 1</v>
      </c>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6"/>
      <c r="DJ5" s="1393" t="str">
        <f>'S 002'!DJ5</f>
        <v>Netto</v>
      </c>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1388"/>
      <c r="EW5" s="1388"/>
      <c r="EX5" s="1388"/>
      <c r="EY5" s="1388"/>
      <c r="EZ5" s="1388"/>
      <c r="FA5" s="1388"/>
      <c r="FB5" s="1389"/>
      <c r="FC5" s="1375"/>
      <c r="FD5" s="1376"/>
      <c r="FE5" s="1376"/>
      <c r="FF5" s="1376"/>
      <c r="FG5" s="1376"/>
      <c r="FH5" s="1376"/>
      <c r="FI5" s="1376"/>
      <c r="FJ5" s="1376"/>
      <c r="FK5" s="1376"/>
      <c r="FL5" s="1376"/>
      <c r="FM5" s="1376"/>
      <c r="FN5" s="1376"/>
      <c r="FO5" s="1376"/>
      <c r="FP5" s="1376"/>
      <c r="FQ5" s="1376"/>
      <c r="FR5" s="1376"/>
      <c r="FS5" s="1376"/>
      <c r="FT5" s="1376"/>
      <c r="FU5" s="1376"/>
      <c r="FV5" s="1376"/>
      <c r="FW5" s="1376"/>
      <c r="FX5" s="1376"/>
      <c r="FY5" s="1376"/>
      <c r="FZ5" s="1376"/>
      <c r="GA5" s="1376"/>
      <c r="GB5" s="1376"/>
      <c r="GC5" s="1376"/>
      <c r="GD5" s="1376"/>
      <c r="GE5" s="1376"/>
      <c r="GF5" s="1376"/>
      <c r="GG5" s="1376"/>
      <c r="GH5" s="1376"/>
      <c r="GI5" s="1376"/>
      <c r="GJ5" s="1376"/>
      <c r="GK5" s="1376"/>
      <c r="GL5" s="1376"/>
      <c r="GM5" s="1376"/>
      <c r="GN5" s="1376"/>
      <c r="GO5" s="1376"/>
      <c r="GP5" s="1376"/>
      <c r="GQ5" s="1376"/>
      <c r="GR5" s="1376"/>
      <c r="GS5" s="1376"/>
      <c r="GT5" s="1376"/>
      <c r="GU5" s="1376"/>
      <c r="GV5" s="1376"/>
      <c r="GW5" s="1377"/>
    </row>
    <row r="6" spans="1:205" ht="10.5" customHeight="1" x14ac:dyDescent="0.3">
      <c r="B6" s="1375" t="s">
        <v>1410</v>
      </c>
      <c r="C6" s="1376"/>
      <c r="D6" s="1376"/>
      <c r="E6" s="1376"/>
      <c r="F6" s="1376"/>
      <c r="G6" s="1376"/>
      <c r="H6" s="1376"/>
      <c r="I6" s="1376"/>
      <c r="J6" s="1376"/>
      <c r="K6" s="1377"/>
      <c r="L6" s="1407"/>
      <c r="M6" s="1408"/>
      <c r="N6" s="1408"/>
      <c r="O6" s="1408"/>
      <c r="P6" s="1408"/>
      <c r="Q6" s="1408"/>
      <c r="R6" s="1408"/>
      <c r="S6" s="1408"/>
      <c r="T6" s="1408"/>
      <c r="U6" s="1408"/>
      <c r="V6" s="1408"/>
      <c r="W6" s="1408"/>
      <c r="X6" s="1408"/>
      <c r="Y6" s="1408"/>
      <c r="Z6" s="1408"/>
      <c r="AA6" s="1408"/>
      <c r="AB6" s="1408"/>
      <c r="AC6" s="1408"/>
      <c r="AD6" s="1408"/>
      <c r="AE6" s="1408"/>
      <c r="AF6" s="1408"/>
      <c r="AG6" s="1408"/>
      <c r="AH6" s="1408"/>
      <c r="AI6" s="1408"/>
      <c r="AJ6" s="1408"/>
      <c r="AK6" s="1408"/>
      <c r="AL6" s="1408"/>
      <c r="AM6" s="1408"/>
      <c r="AN6" s="1408"/>
      <c r="AO6" s="1408"/>
      <c r="AP6" s="1408"/>
      <c r="AQ6" s="1415"/>
      <c r="AR6" s="1416"/>
      <c r="AS6" s="1416"/>
      <c r="AT6" s="1416"/>
      <c r="AU6" s="1416"/>
      <c r="AV6" s="1416"/>
      <c r="AW6" s="1416"/>
      <c r="AX6" s="1417"/>
      <c r="AY6" s="1381"/>
      <c r="AZ6" s="1382"/>
      <c r="BA6" s="1382"/>
      <c r="BB6" s="1382"/>
      <c r="BC6" s="1382"/>
      <c r="BD6" s="1383"/>
      <c r="BE6" s="1390" t="str">
        <f>'S 002'!BE6</f>
        <v>Oprávky</v>
      </c>
      <c r="BF6" s="1391"/>
      <c r="BG6" s="1391"/>
      <c r="BH6" s="1391"/>
      <c r="BI6" s="1391"/>
      <c r="BJ6" s="1391"/>
      <c r="BK6" s="1391"/>
      <c r="BL6" s="1391"/>
      <c r="BM6" s="1391"/>
      <c r="BN6" s="1391"/>
      <c r="BO6" s="1391"/>
      <c r="BP6" s="1391"/>
      <c r="BQ6" s="1391"/>
      <c r="BR6" s="1391"/>
      <c r="BS6" s="1391"/>
      <c r="BT6" s="1391"/>
      <c r="BU6" s="1391"/>
      <c r="BV6" s="1391"/>
      <c r="BW6" s="1391"/>
      <c r="BX6" s="1391"/>
      <c r="BY6" s="1391"/>
      <c r="BZ6" s="1391"/>
      <c r="CA6" s="1391"/>
      <c r="CB6" s="1391"/>
      <c r="CC6" s="1391"/>
      <c r="CD6" s="1391"/>
      <c r="CE6" s="1391"/>
      <c r="CF6" s="1391"/>
      <c r="CG6" s="1391"/>
      <c r="CH6" s="1391"/>
      <c r="CI6" s="1391"/>
      <c r="CJ6" s="1391"/>
      <c r="CK6" s="1391"/>
      <c r="CL6" s="1391"/>
      <c r="CM6" s="1391"/>
      <c r="CN6" s="1391"/>
      <c r="CO6" s="1391"/>
      <c r="CP6" s="1391"/>
      <c r="CQ6" s="1391"/>
      <c r="CR6" s="1391"/>
      <c r="CS6" s="1391"/>
      <c r="CT6" s="1391"/>
      <c r="CU6" s="1391"/>
      <c r="CV6" s="1391"/>
      <c r="CW6" s="1391"/>
      <c r="CX6" s="1391"/>
      <c r="CY6" s="1391"/>
      <c r="CZ6" s="1391"/>
      <c r="DA6" s="1391"/>
      <c r="DB6" s="1391"/>
      <c r="DC6" s="1391"/>
      <c r="DD6" s="1391"/>
      <c r="DE6" s="1391"/>
      <c r="DF6" s="1391"/>
      <c r="DG6" s="1391"/>
      <c r="DH6" s="1391"/>
      <c r="DI6" s="1392"/>
      <c r="DJ6" s="1393">
        <f>'S 002'!DJ6</f>
        <v>0</v>
      </c>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1388"/>
      <c r="EW6" s="1388"/>
      <c r="EX6" s="1388"/>
      <c r="EY6" s="1388"/>
      <c r="EZ6" s="1388"/>
      <c r="FA6" s="1388"/>
      <c r="FB6" s="1389"/>
      <c r="FC6" s="1420" t="str">
        <f>'S 002'!FC6</f>
        <v>Netto</v>
      </c>
      <c r="FD6" s="1395"/>
      <c r="FE6" s="1395"/>
      <c r="FF6" s="1395"/>
      <c r="FG6" s="1395"/>
      <c r="FH6" s="1395"/>
      <c r="FI6" s="1395"/>
      <c r="FJ6" s="1395"/>
      <c r="FK6" s="1395"/>
      <c r="FL6" s="1395"/>
      <c r="FM6" s="1395"/>
      <c r="FN6" s="1395"/>
      <c r="FO6" s="1395"/>
      <c r="FP6" s="1395"/>
      <c r="FQ6" s="1395"/>
      <c r="FR6" s="1395"/>
      <c r="FS6" s="1395"/>
      <c r="FT6" s="1395"/>
      <c r="FU6" s="1395"/>
      <c r="FV6" s="1395"/>
      <c r="FW6" s="1395"/>
      <c r="FX6" s="1395"/>
      <c r="FY6" s="1395"/>
      <c r="FZ6" s="1395"/>
      <c r="GA6" s="1395"/>
      <c r="GB6" s="1395"/>
      <c r="GC6" s="1395"/>
      <c r="GD6" s="1395"/>
      <c r="GE6" s="1395"/>
      <c r="GF6" s="1395"/>
      <c r="GG6" s="1395"/>
      <c r="GH6" s="1395"/>
      <c r="GI6" s="1395"/>
      <c r="GJ6" s="1395"/>
      <c r="GK6" s="1395"/>
      <c r="GL6" s="1395"/>
      <c r="GM6" s="1395"/>
      <c r="GN6" s="1395"/>
      <c r="GO6" s="1395"/>
      <c r="GP6" s="1395"/>
      <c r="GQ6" s="1395"/>
      <c r="GR6" s="1395"/>
      <c r="GS6" s="1395"/>
      <c r="GT6" s="1395"/>
      <c r="GU6" s="1395"/>
      <c r="GV6" s="1395"/>
      <c r="GW6" s="1396"/>
    </row>
    <row r="7" spans="1:205" s="516" customFormat="1" ht="25.5" customHeight="1" x14ac:dyDescent="0.3">
      <c r="A7" s="1362"/>
      <c r="B7" s="1363" t="s">
        <v>2041</v>
      </c>
      <c r="C7" s="1363"/>
      <c r="D7" s="1363"/>
      <c r="E7" s="1363"/>
      <c r="F7" s="1363"/>
      <c r="G7" s="1363"/>
      <c r="H7" s="1363"/>
      <c r="I7" s="1363"/>
      <c r="J7" s="1363"/>
      <c r="K7" s="1363"/>
      <c r="L7" s="1364" t="str">
        <f>SUVAHAVUJ!$D$17</f>
        <v>Pestovateľské celky trvalých porastov (025)
- /085, 092A/</v>
      </c>
      <c r="M7" s="1365"/>
      <c r="N7" s="1365"/>
      <c r="O7" s="1365"/>
      <c r="P7" s="1365"/>
      <c r="Q7" s="1365"/>
      <c r="R7" s="1365"/>
      <c r="S7" s="1365"/>
      <c r="T7" s="1365"/>
      <c r="U7" s="1365"/>
      <c r="V7" s="1365"/>
      <c r="W7" s="1365"/>
      <c r="X7" s="1365"/>
      <c r="Y7" s="1365"/>
      <c r="Z7" s="1365"/>
      <c r="AA7" s="1365"/>
      <c r="AB7" s="1365"/>
      <c r="AC7" s="1365"/>
      <c r="AD7" s="1365"/>
      <c r="AE7" s="1365"/>
      <c r="AF7" s="1365"/>
      <c r="AG7" s="1365"/>
      <c r="AH7" s="1365"/>
      <c r="AI7" s="1365"/>
      <c r="AJ7" s="1365"/>
      <c r="AK7" s="1365"/>
      <c r="AL7" s="1365"/>
      <c r="AM7" s="1365"/>
      <c r="AN7" s="1365"/>
      <c r="AO7" s="1365"/>
      <c r="AP7" s="1365"/>
      <c r="AQ7" s="1366" t="s">
        <v>1220</v>
      </c>
      <c r="AR7" s="1366"/>
      <c r="AS7" s="1366"/>
      <c r="AT7" s="1366"/>
      <c r="AU7" s="1366"/>
      <c r="AV7" s="1366"/>
      <c r="AW7" s="1366"/>
      <c r="AX7" s="1366"/>
      <c r="AY7" s="514"/>
      <c r="AZ7" s="515"/>
      <c r="BA7" s="1356" t="str">
        <f>MID(SUVAHAVUJ!AD17,1,1)</f>
        <v xml:space="preserve"> </v>
      </c>
      <c r="BB7" s="1356"/>
      <c r="BC7" s="1356"/>
      <c r="BD7" s="1356"/>
      <c r="BE7" s="1356"/>
      <c r="BF7" s="1356"/>
      <c r="BG7" s="1356" t="str">
        <f>MID(SUVAHAVUJ!AD17,2,1)</f>
        <v xml:space="preserve"> </v>
      </c>
      <c r="BH7" s="1356"/>
      <c r="BI7" s="1356"/>
      <c r="BJ7" s="1356"/>
      <c r="BK7" s="1356"/>
      <c r="BL7" s="1356" t="str">
        <f>MID(SUVAHAVUJ!AD17,3,1)</f>
        <v xml:space="preserve"> </v>
      </c>
      <c r="BM7" s="1356"/>
      <c r="BN7" s="1356"/>
      <c r="BO7" s="1356"/>
      <c r="BP7" s="1356"/>
      <c r="BQ7" s="1356"/>
      <c r="BR7" s="1356" t="str">
        <f>MID(SUVAHAVUJ!AD17,4,1)</f>
        <v xml:space="preserve"> </v>
      </c>
      <c r="BS7" s="1356"/>
      <c r="BT7" s="1356"/>
      <c r="BU7" s="1356"/>
      <c r="BV7" s="1356"/>
      <c r="BW7" s="1356" t="str">
        <f>MID(SUVAHAVUJ!AD17,5,1)</f>
        <v xml:space="preserve"> </v>
      </c>
      <c r="BX7" s="1356"/>
      <c r="BY7" s="1356"/>
      <c r="BZ7" s="1356"/>
      <c r="CA7" s="1356"/>
      <c r="CB7" s="1356"/>
      <c r="CC7" s="1356" t="str">
        <f>MID(SUVAHAVUJ!AD17,6,1)</f>
        <v xml:space="preserve"> </v>
      </c>
      <c r="CD7" s="1356"/>
      <c r="CE7" s="1356"/>
      <c r="CF7" s="1356"/>
      <c r="CG7" s="1356"/>
      <c r="CH7" s="1356" t="str">
        <f>MID(SUVAHAVUJ!AD17,7,1)</f>
        <v xml:space="preserve"> </v>
      </c>
      <c r="CI7" s="1356"/>
      <c r="CJ7" s="1356"/>
      <c r="CK7" s="1356"/>
      <c r="CL7" s="1356"/>
      <c r="CM7" s="1356"/>
      <c r="CN7" s="1356" t="str">
        <f>MID(SUVAHAVUJ!AD17,8,1)</f>
        <v xml:space="preserve"> </v>
      </c>
      <c r="CO7" s="1356"/>
      <c r="CP7" s="1356"/>
      <c r="CQ7" s="1356"/>
      <c r="CR7" s="1356"/>
      <c r="CS7" s="1356" t="str">
        <f>MID(SUVAHAVUJ!AD17,9,1)</f>
        <v xml:space="preserve"> </v>
      </c>
      <c r="CT7" s="1356"/>
      <c r="CU7" s="1356"/>
      <c r="CV7" s="1356"/>
      <c r="CW7" s="1356"/>
      <c r="CX7" s="1356"/>
      <c r="CY7" s="1356" t="str">
        <f>MID(SUVAHAVUJ!AD17,10,1)</f>
        <v xml:space="preserve"> </v>
      </c>
      <c r="CZ7" s="1356"/>
      <c r="DA7" s="1356"/>
      <c r="DB7" s="1356"/>
      <c r="DC7" s="1356"/>
      <c r="DD7" s="1356" t="str">
        <f>MID(SUVAHAVUJ!AD17,11,1)</f>
        <v>0</v>
      </c>
      <c r="DE7" s="1356"/>
      <c r="DF7" s="1356"/>
      <c r="DG7" s="1356"/>
      <c r="DH7" s="1356"/>
      <c r="DI7" s="1360"/>
      <c r="DJ7" s="514"/>
      <c r="DK7" s="515"/>
      <c r="DL7" s="1356" t="str">
        <f>MID(SUVAHAVUJ!AF17,1,1)</f>
        <v xml:space="preserve"> </v>
      </c>
      <c r="DM7" s="1356"/>
      <c r="DN7" s="1356"/>
      <c r="DO7" s="1356"/>
      <c r="DP7" s="1356"/>
      <c r="DQ7" s="1356"/>
      <c r="DR7" s="1356" t="str">
        <f>MID(SUVAHAVUJ!AF17,2,1)</f>
        <v xml:space="preserve"> </v>
      </c>
      <c r="DS7" s="1356"/>
      <c r="DT7" s="1356"/>
      <c r="DU7" s="1356"/>
      <c r="DV7" s="1356"/>
      <c r="DW7" s="1356" t="str">
        <f>MID(SUVAHAVUJ!AF17,3,1)</f>
        <v xml:space="preserve"> </v>
      </c>
      <c r="DX7" s="1356"/>
      <c r="DY7" s="1356"/>
      <c r="DZ7" s="1356"/>
      <c r="EA7" s="1356"/>
      <c r="EB7" s="1356"/>
      <c r="EC7" s="1356" t="str">
        <f>MID(SUVAHAVUJ!AF17,4,1)</f>
        <v xml:space="preserve"> </v>
      </c>
      <c r="ED7" s="1356"/>
      <c r="EE7" s="1356"/>
      <c r="EF7" s="1356"/>
      <c r="EG7" s="1356"/>
      <c r="EH7" s="1356" t="str">
        <f>MID(SUVAHAVUJ!AF17,5,1)</f>
        <v xml:space="preserve"> </v>
      </c>
      <c r="EI7" s="1356"/>
      <c r="EJ7" s="1356"/>
      <c r="EK7" s="1356"/>
      <c r="EL7" s="1356"/>
      <c r="EM7" s="1356"/>
      <c r="EN7" s="1356" t="str">
        <f>MID(SUVAHAVUJ!AF17,6,1)</f>
        <v xml:space="preserve"> </v>
      </c>
      <c r="EO7" s="1356"/>
      <c r="EP7" s="1356"/>
      <c r="EQ7" s="1356"/>
      <c r="ER7" s="1356"/>
      <c r="ES7" s="1356" t="str">
        <f>MID(SUVAHAVUJ!AF17,7,1)</f>
        <v xml:space="preserve"> </v>
      </c>
      <c r="ET7" s="1356"/>
      <c r="EU7" s="1356"/>
      <c r="EV7" s="1356"/>
      <c r="EW7" s="1356"/>
      <c r="EX7" s="1356"/>
      <c r="EY7" s="1356" t="str">
        <f>MID(SUVAHAVUJ!AF17,8,1)</f>
        <v xml:space="preserve"> </v>
      </c>
      <c r="EZ7" s="1356"/>
      <c r="FA7" s="1356"/>
      <c r="FB7" s="1356"/>
      <c r="FC7" s="1356"/>
      <c r="FD7" s="1356" t="str">
        <f>MID(SUVAHAVUJ!AF17,9,1)</f>
        <v xml:space="preserve"> </v>
      </c>
      <c r="FE7" s="1356"/>
      <c r="FF7" s="1356"/>
      <c r="FG7" s="1356"/>
      <c r="FH7" s="1356"/>
      <c r="FI7" s="1356"/>
      <c r="FJ7" s="1356" t="str">
        <f>MID(SUVAHAVUJ!AF17,10,1)</f>
        <v xml:space="preserve"> </v>
      </c>
      <c r="FK7" s="1356"/>
      <c r="FL7" s="1356"/>
      <c r="FM7" s="1356"/>
      <c r="FN7" s="1356"/>
      <c r="FO7" s="1357" t="str">
        <f>MID(SUVAHAVUJ!AF17,11,1)</f>
        <v>0</v>
      </c>
      <c r="FP7" s="1357"/>
      <c r="FQ7" s="1357"/>
      <c r="FR7" s="1357"/>
      <c r="FS7" s="1358"/>
      <c r="FT7" s="1359"/>
      <c r="FU7" s="1359"/>
      <c r="FV7" s="1359"/>
      <c r="FW7" s="1359"/>
      <c r="FX7" s="1359"/>
      <c r="FY7" s="1359"/>
      <c r="FZ7" s="1359"/>
      <c r="GA7" s="1359"/>
      <c r="GB7" s="1359"/>
      <c r="GC7" s="1359"/>
      <c r="GD7" s="1359"/>
      <c r="GE7" s="1359"/>
      <c r="GF7" s="1359"/>
      <c r="GG7" s="1359"/>
      <c r="GH7" s="1359"/>
      <c r="GI7" s="1359"/>
      <c r="GJ7" s="1359"/>
      <c r="GK7" s="1359"/>
      <c r="GL7" s="1359"/>
      <c r="GM7" s="1359"/>
      <c r="GN7" s="1359"/>
      <c r="GO7" s="1359"/>
      <c r="GP7" s="1359"/>
      <c r="GQ7" s="1359"/>
      <c r="GR7" s="1359"/>
      <c r="GS7" s="1359"/>
      <c r="GT7" s="1359"/>
      <c r="GU7" s="1359"/>
      <c r="GV7" s="1359"/>
      <c r="GW7" s="1359"/>
    </row>
    <row r="8" spans="1:205" ht="22.5" customHeight="1" x14ac:dyDescent="0.3">
      <c r="A8" s="1362"/>
      <c r="B8" s="1363"/>
      <c r="C8" s="1363"/>
      <c r="D8" s="1363"/>
      <c r="E8" s="1363"/>
      <c r="F8" s="1363"/>
      <c r="G8" s="1363"/>
      <c r="H8" s="1363"/>
      <c r="I8" s="1363"/>
      <c r="J8" s="1363"/>
      <c r="K8" s="1363"/>
      <c r="L8" s="1365"/>
      <c r="M8" s="1365"/>
      <c r="N8" s="1365"/>
      <c r="O8" s="1365"/>
      <c r="P8" s="1365"/>
      <c r="Q8" s="1365"/>
      <c r="R8" s="1365"/>
      <c r="S8" s="1365"/>
      <c r="T8" s="1365"/>
      <c r="U8" s="1365"/>
      <c r="V8" s="1365"/>
      <c r="W8" s="1365"/>
      <c r="X8" s="1365"/>
      <c r="Y8" s="1365"/>
      <c r="Z8" s="1365"/>
      <c r="AA8" s="1365"/>
      <c r="AB8" s="1365"/>
      <c r="AC8" s="1365"/>
      <c r="AD8" s="1365"/>
      <c r="AE8" s="1365"/>
      <c r="AF8" s="1365"/>
      <c r="AG8" s="1365"/>
      <c r="AH8" s="1365"/>
      <c r="AI8" s="1365"/>
      <c r="AJ8" s="1365"/>
      <c r="AK8" s="1365"/>
      <c r="AL8" s="1365"/>
      <c r="AM8" s="1365"/>
      <c r="AN8" s="1365"/>
      <c r="AO8" s="1365"/>
      <c r="AP8" s="1365"/>
      <c r="AQ8" s="1366"/>
      <c r="AR8" s="1366"/>
      <c r="AS8" s="1366"/>
      <c r="AT8" s="1366"/>
      <c r="AU8" s="1366"/>
      <c r="AV8" s="1366"/>
      <c r="AW8" s="1366"/>
      <c r="AX8" s="1366"/>
      <c r="AY8" s="514"/>
      <c r="AZ8" s="515"/>
      <c r="BA8" s="1356" t="str">
        <f>MID(SUVAHAVUJ!AE17,1,1)</f>
        <v xml:space="preserve"> </v>
      </c>
      <c r="BB8" s="1356"/>
      <c r="BC8" s="1356"/>
      <c r="BD8" s="1356"/>
      <c r="BE8" s="1356"/>
      <c r="BF8" s="1356"/>
      <c r="BG8" s="1356" t="str">
        <f>MID(SUVAHAVUJ!AE17,2,1)</f>
        <v xml:space="preserve"> </v>
      </c>
      <c r="BH8" s="1356"/>
      <c r="BI8" s="1356"/>
      <c r="BJ8" s="1356"/>
      <c r="BK8" s="1356"/>
      <c r="BL8" s="1356" t="str">
        <f>MID(SUVAHAVUJ!AE17,3,1)</f>
        <v xml:space="preserve"> </v>
      </c>
      <c r="BM8" s="1356"/>
      <c r="BN8" s="1356"/>
      <c r="BO8" s="1356"/>
      <c r="BP8" s="1356"/>
      <c r="BQ8" s="1356"/>
      <c r="BR8" s="1356" t="str">
        <f>MID(SUVAHAVUJ!AE17,4,1)</f>
        <v xml:space="preserve"> </v>
      </c>
      <c r="BS8" s="1356"/>
      <c r="BT8" s="1356"/>
      <c r="BU8" s="1356"/>
      <c r="BV8" s="1356"/>
      <c r="BW8" s="1356" t="str">
        <f>MID(SUVAHAVUJ!AE17,5,1)</f>
        <v xml:space="preserve"> </v>
      </c>
      <c r="BX8" s="1356"/>
      <c r="BY8" s="1356"/>
      <c r="BZ8" s="1356"/>
      <c r="CA8" s="1356"/>
      <c r="CB8" s="1356"/>
      <c r="CC8" s="1356" t="str">
        <f>MID(SUVAHAVUJ!AE17,6,1)</f>
        <v xml:space="preserve"> </v>
      </c>
      <c r="CD8" s="1356"/>
      <c r="CE8" s="1356"/>
      <c r="CF8" s="1356"/>
      <c r="CG8" s="1356"/>
      <c r="CH8" s="1356" t="str">
        <f>MID(SUVAHAVUJ!AE17,7,1)</f>
        <v xml:space="preserve"> </v>
      </c>
      <c r="CI8" s="1356"/>
      <c r="CJ8" s="1356"/>
      <c r="CK8" s="1356"/>
      <c r="CL8" s="1356"/>
      <c r="CM8" s="1356"/>
      <c r="CN8" s="1356" t="str">
        <f>MID(SUVAHAVUJ!AE17,8,1)</f>
        <v xml:space="preserve"> </v>
      </c>
      <c r="CO8" s="1356"/>
      <c r="CP8" s="1356"/>
      <c r="CQ8" s="1356"/>
      <c r="CR8" s="1356"/>
      <c r="CS8" s="1356" t="str">
        <f>MID(SUVAHAVUJ!AE17,9,1)</f>
        <v xml:space="preserve"> </v>
      </c>
      <c r="CT8" s="1356"/>
      <c r="CU8" s="1356"/>
      <c r="CV8" s="1356"/>
      <c r="CW8" s="1356"/>
      <c r="CX8" s="1356"/>
      <c r="CY8" s="1356" t="str">
        <f>MID(SUVAHAVUJ!AE17,10,1)</f>
        <v xml:space="preserve"> </v>
      </c>
      <c r="CZ8" s="1356"/>
      <c r="DA8" s="1356"/>
      <c r="DB8" s="1356"/>
      <c r="DC8" s="1356"/>
      <c r="DD8" s="1356" t="str">
        <f>MID(SUVAHAVUJ!AE17,11,1)</f>
        <v>0</v>
      </c>
      <c r="DE8" s="1356"/>
      <c r="DF8" s="1356"/>
      <c r="DG8" s="1356"/>
      <c r="DH8" s="1356"/>
      <c r="DI8" s="1360"/>
      <c r="DJ8" s="1361"/>
      <c r="DK8" s="1361"/>
      <c r="DL8" s="1361"/>
      <c r="DM8" s="1361"/>
      <c r="DN8" s="1361"/>
      <c r="DO8" s="1361"/>
      <c r="DP8" s="1361"/>
      <c r="DQ8" s="1361"/>
      <c r="DR8" s="1361"/>
      <c r="DS8" s="1361"/>
      <c r="DT8" s="1361"/>
      <c r="DU8" s="1361"/>
      <c r="DV8" s="1361"/>
      <c r="DW8" s="1361"/>
      <c r="DX8" s="1361"/>
      <c r="DY8" s="1361"/>
      <c r="DZ8" s="1361"/>
      <c r="EA8" s="1361"/>
      <c r="EB8" s="1361"/>
      <c r="EC8" s="1361"/>
      <c r="ED8" s="1361"/>
      <c r="EE8" s="1361"/>
      <c r="EF8" s="1361"/>
      <c r="EG8" s="1361"/>
      <c r="EH8" s="1361"/>
      <c r="EI8" s="1361"/>
      <c r="EJ8" s="1361"/>
      <c r="EK8" s="1361"/>
      <c r="EL8" s="1361"/>
      <c r="EM8" s="1361"/>
      <c r="EN8" s="514"/>
      <c r="EO8" s="515"/>
      <c r="EP8" s="1356" t="str">
        <f>MID(SUVAHAVUJ!AG17,1,1)</f>
        <v xml:space="preserve"> </v>
      </c>
      <c r="EQ8" s="1356"/>
      <c r="ER8" s="1356"/>
      <c r="ES8" s="1356"/>
      <c r="ET8" s="1356"/>
      <c r="EU8" s="1356"/>
      <c r="EV8" s="1356" t="str">
        <f>MID(SUVAHAVUJ!AG17,2,1)</f>
        <v xml:space="preserve"> </v>
      </c>
      <c r="EW8" s="1356"/>
      <c r="EX8" s="1356"/>
      <c r="EY8" s="1356"/>
      <c r="EZ8" s="1356"/>
      <c r="FA8" s="1356" t="str">
        <f>MID(SUVAHAVUJ!AG17,3,1)</f>
        <v xml:space="preserve"> </v>
      </c>
      <c r="FB8" s="1356"/>
      <c r="FC8" s="1356"/>
      <c r="FD8" s="1356"/>
      <c r="FE8" s="1356"/>
      <c r="FF8" s="1356"/>
      <c r="FG8" s="1356" t="str">
        <f>MID(SUVAHAVUJ!AG17,4,1)</f>
        <v xml:space="preserve"> </v>
      </c>
      <c r="FH8" s="1356"/>
      <c r="FI8" s="1356"/>
      <c r="FJ8" s="1356"/>
      <c r="FK8" s="1356"/>
      <c r="FL8" s="1356" t="str">
        <f>MID(SUVAHAVUJ!AG17,5,1)</f>
        <v xml:space="preserve"> </v>
      </c>
      <c r="FM8" s="1356"/>
      <c r="FN8" s="1356"/>
      <c r="FO8" s="1356"/>
      <c r="FP8" s="1356"/>
      <c r="FQ8" s="1356"/>
      <c r="FR8" s="1356" t="str">
        <f>MID(SUVAHAVUJ!AG17,6,1)</f>
        <v xml:space="preserve"> </v>
      </c>
      <c r="FS8" s="1356"/>
      <c r="FT8" s="1356"/>
      <c r="FU8" s="1356"/>
      <c r="FV8" s="1356"/>
      <c r="FW8" s="1356" t="str">
        <f>MID(SUVAHAVUJ!AG17,7,1)</f>
        <v xml:space="preserve"> </v>
      </c>
      <c r="FX8" s="1356"/>
      <c r="FY8" s="1356"/>
      <c r="FZ8" s="1356"/>
      <c r="GA8" s="1356"/>
      <c r="GB8" s="1356"/>
      <c r="GC8" s="1356" t="str">
        <f>MID(SUVAHAVUJ!AG17,8,1)</f>
        <v xml:space="preserve"> </v>
      </c>
      <c r="GD8" s="1356"/>
      <c r="GE8" s="1356"/>
      <c r="GF8" s="1356"/>
      <c r="GG8" s="1356"/>
      <c r="GH8" s="1356" t="str">
        <f>MID(SUVAHAVUJ!AG17,9,1)</f>
        <v xml:space="preserve"> </v>
      </c>
      <c r="GI8" s="1356"/>
      <c r="GJ8" s="1356"/>
      <c r="GK8" s="1356"/>
      <c r="GL8" s="1356"/>
      <c r="GM8" s="1356"/>
      <c r="GN8" s="1356" t="str">
        <f>MID(SUVAHAVUJ!AG17,10,1)</f>
        <v xml:space="preserve"> </v>
      </c>
      <c r="GO8" s="1356"/>
      <c r="GP8" s="1356"/>
      <c r="GQ8" s="1356"/>
      <c r="GR8" s="1356"/>
      <c r="GS8" s="1357" t="str">
        <f>MID(SUVAHAVUJ!AG17,11,1)</f>
        <v>0</v>
      </c>
      <c r="GT8" s="1357"/>
      <c r="GU8" s="1357"/>
      <c r="GV8" s="1357"/>
      <c r="GW8" s="1358"/>
    </row>
    <row r="9" spans="1:205" s="516" customFormat="1" ht="25.5" customHeight="1" x14ac:dyDescent="0.3">
      <c r="B9" s="1363" t="s">
        <v>2042</v>
      </c>
      <c r="C9" s="1363"/>
      <c r="D9" s="1363"/>
      <c r="E9" s="1363"/>
      <c r="F9" s="1363"/>
      <c r="G9" s="1363"/>
      <c r="H9" s="1363"/>
      <c r="I9" s="1363"/>
      <c r="J9" s="1363"/>
      <c r="K9" s="1363"/>
      <c r="L9" s="1364" t="str">
        <f>SUVAHAVUJ!$D$18</f>
        <v>Základné stádo a ťažné zvieratá (026) - /086, 092A/</v>
      </c>
      <c r="M9" s="1365"/>
      <c r="N9" s="1365"/>
      <c r="O9" s="1365"/>
      <c r="P9" s="1365"/>
      <c r="Q9" s="1365"/>
      <c r="R9" s="1365"/>
      <c r="S9" s="1365"/>
      <c r="T9" s="1365"/>
      <c r="U9" s="1365"/>
      <c r="V9" s="1365"/>
      <c r="W9" s="1365"/>
      <c r="X9" s="1365"/>
      <c r="Y9" s="1365"/>
      <c r="Z9" s="1365"/>
      <c r="AA9" s="1365"/>
      <c r="AB9" s="1365"/>
      <c r="AC9" s="1365"/>
      <c r="AD9" s="1365"/>
      <c r="AE9" s="1365"/>
      <c r="AF9" s="1365"/>
      <c r="AG9" s="1365"/>
      <c r="AH9" s="1365"/>
      <c r="AI9" s="1365"/>
      <c r="AJ9" s="1365"/>
      <c r="AK9" s="1365"/>
      <c r="AL9" s="1365"/>
      <c r="AM9" s="1365"/>
      <c r="AN9" s="1365"/>
      <c r="AO9" s="1365"/>
      <c r="AP9" s="1365"/>
      <c r="AQ9" s="1366" t="s">
        <v>1221</v>
      </c>
      <c r="AR9" s="1366"/>
      <c r="AS9" s="1366"/>
      <c r="AT9" s="1366"/>
      <c r="AU9" s="1366"/>
      <c r="AV9" s="1366"/>
      <c r="AW9" s="1366"/>
      <c r="AX9" s="1366"/>
      <c r="AY9" s="514"/>
      <c r="AZ9" s="515"/>
      <c r="BA9" s="1356" t="str">
        <f>MID(SUVAHAVUJ!AD18,1,1)</f>
        <v xml:space="preserve"> </v>
      </c>
      <c r="BB9" s="1356"/>
      <c r="BC9" s="1356"/>
      <c r="BD9" s="1356"/>
      <c r="BE9" s="1356"/>
      <c r="BF9" s="1356"/>
      <c r="BG9" s="1356" t="str">
        <f>MID(SUVAHAVUJ!AD18,2,1)</f>
        <v xml:space="preserve"> </v>
      </c>
      <c r="BH9" s="1356"/>
      <c r="BI9" s="1356"/>
      <c r="BJ9" s="1356"/>
      <c r="BK9" s="1356"/>
      <c r="BL9" s="1356" t="str">
        <f>MID(SUVAHAVUJ!AD18,3,1)</f>
        <v xml:space="preserve"> </v>
      </c>
      <c r="BM9" s="1356"/>
      <c r="BN9" s="1356"/>
      <c r="BO9" s="1356"/>
      <c r="BP9" s="1356"/>
      <c r="BQ9" s="1356"/>
      <c r="BR9" s="1356" t="str">
        <f>MID(SUVAHAVUJ!AD18,4,1)</f>
        <v xml:space="preserve"> </v>
      </c>
      <c r="BS9" s="1356"/>
      <c r="BT9" s="1356"/>
      <c r="BU9" s="1356"/>
      <c r="BV9" s="1356"/>
      <c r="BW9" s="1356" t="str">
        <f>MID(SUVAHAVUJ!AD18,5,1)</f>
        <v xml:space="preserve"> </v>
      </c>
      <c r="BX9" s="1356"/>
      <c r="BY9" s="1356"/>
      <c r="BZ9" s="1356"/>
      <c r="CA9" s="1356"/>
      <c r="CB9" s="1356"/>
      <c r="CC9" s="1356" t="str">
        <f>MID(SUVAHAVUJ!AD18,6,1)</f>
        <v xml:space="preserve"> </v>
      </c>
      <c r="CD9" s="1356"/>
      <c r="CE9" s="1356"/>
      <c r="CF9" s="1356"/>
      <c r="CG9" s="1356"/>
      <c r="CH9" s="1356" t="str">
        <f>MID(SUVAHAVUJ!AD18,7,1)</f>
        <v xml:space="preserve"> </v>
      </c>
      <c r="CI9" s="1356"/>
      <c r="CJ9" s="1356"/>
      <c r="CK9" s="1356"/>
      <c r="CL9" s="1356"/>
      <c r="CM9" s="1356"/>
      <c r="CN9" s="1356" t="str">
        <f>MID(SUVAHAVUJ!AD18,8,1)</f>
        <v xml:space="preserve"> </v>
      </c>
      <c r="CO9" s="1356"/>
      <c r="CP9" s="1356"/>
      <c r="CQ9" s="1356"/>
      <c r="CR9" s="1356"/>
      <c r="CS9" s="1356" t="str">
        <f>MID(SUVAHAVUJ!AD18,9,1)</f>
        <v xml:space="preserve"> </v>
      </c>
      <c r="CT9" s="1356"/>
      <c r="CU9" s="1356"/>
      <c r="CV9" s="1356"/>
      <c r="CW9" s="1356"/>
      <c r="CX9" s="1356"/>
      <c r="CY9" s="1356" t="str">
        <f>MID(SUVAHAVUJ!AD18,10,1)</f>
        <v xml:space="preserve"> </v>
      </c>
      <c r="CZ9" s="1356"/>
      <c r="DA9" s="1356"/>
      <c r="DB9" s="1356"/>
      <c r="DC9" s="1356"/>
      <c r="DD9" s="1356" t="str">
        <f>MID(SUVAHAVUJ!AD18,11,1)</f>
        <v>0</v>
      </c>
      <c r="DE9" s="1356"/>
      <c r="DF9" s="1356"/>
      <c r="DG9" s="1356"/>
      <c r="DH9" s="1356"/>
      <c r="DI9" s="1360"/>
      <c r="DJ9" s="514"/>
      <c r="DK9" s="515"/>
      <c r="DL9" s="1356" t="str">
        <f>MID(SUVAHAVUJ!AF18,1,1)</f>
        <v xml:space="preserve"> </v>
      </c>
      <c r="DM9" s="1356"/>
      <c r="DN9" s="1356"/>
      <c r="DO9" s="1356"/>
      <c r="DP9" s="1356"/>
      <c r="DQ9" s="1356"/>
      <c r="DR9" s="1356" t="str">
        <f>MID(SUVAHAVUJ!AF18,2,1)</f>
        <v xml:space="preserve"> </v>
      </c>
      <c r="DS9" s="1356"/>
      <c r="DT9" s="1356"/>
      <c r="DU9" s="1356"/>
      <c r="DV9" s="1356"/>
      <c r="DW9" s="1356" t="str">
        <f>MID(SUVAHAVUJ!AF18,3,1)</f>
        <v xml:space="preserve"> </v>
      </c>
      <c r="DX9" s="1356"/>
      <c r="DY9" s="1356"/>
      <c r="DZ9" s="1356"/>
      <c r="EA9" s="1356"/>
      <c r="EB9" s="1356"/>
      <c r="EC9" s="1356" t="str">
        <f>MID(SUVAHAVUJ!AF18,4,1)</f>
        <v xml:space="preserve"> </v>
      </c>
      <c r="ED9" s="1356"/>
      <c r="EE9" s="1356"/>
      <c r="EF9" s="1356"/>
      <c r="EG9" s="1356"/>
      <c r="EH9" s="1356" t="str">
        <f>MID(SUVAHAVUJ!AF18,5,1)</f>
        <v xml:space="preserve"> </v>
      </c>
      <c r="EI9" s="1356"/>
      <c r="EJ9" s="1356"/>
      <c r="EK9" s="1356"/>
      <c r="EL9" s="1356"/>
      <c r="EM9" s="1356"/>
      <c r="EN9" s="1356" t="str">
        <f>MID(SUVAHAVUJ!AF18,6,1)</f>
        <v xml:space="preserve"> </v>
      </c>
      <c r="EO9" s="1356"/>
      <c r="EP9" s="1356"/>
      <c r="EQ9" s="1356"/>
      <c r="ER9" s="1356"/>
      <c r="ES9" s="1356" t="str">
        <f>MID(SUVAHAVUJ!AF18,7,1)</f>
        <v xml:space="preserve"> </v>
      </c>
      <c r="ET9" s="1356"/>
      <c r="EU9" s="1356"/>
      <c r="EV9" s="1356"/>
      <c r="EW9" s="1356"/>
      <c r="EX9" s="1356"/>
      <c r="EY9" s="1356" t="str">
        <f>MID(SUVAHAVUJ!AF18,8,1)</f>
        <v xml:space="preserve"> </v>
      </c>
      <c r="EZ9" s="1356"/>
      <c r="FA9" s="1356"/>
      <c r="FB9" s="1356"/>
      <c r="FC9" s="1356"/>
      <c r="FD9" s="1356" t="str">
        <f>MID(SUVAHAVUJ!AF18,9,1)</f>
        <v xml:space="preserve"> </v>
      </c>
      <c r="FE9" s="1356"/>
      <c r="FF9" s="1356"/>
      <c r="FG9" s="1356"/>
      <c r="FH9" s="1356"/>
      <c r="FI9" s="1356"/>
      <c r="FJ9" s="1356" t="str">
        <f>MID(SUVAHAVUJ!AF18,10,1)</f>
        <v xml:space="preserve"> </v>
      </c>
      <c r="FK9" s="1356"/>
      <c r="FL9" s="1356"/>
      <c r="FM9" s="1356"/>
      <c r="FN9" s="1356"/>
      <c r="FO9" s="1357" t="str">
        <f>MID(SUVAHAVUJ!AF18,11,1)</f>
        <v>0</v>
      </c>
      <c r="FP9" s="1357"/>
      <c r="FQ9" s="1357"/>
      <c r="FR9" s="1357"/>
      <c r="FS9" s="1358"/>
      <c r="FT9" s="1359"/>
      <c r="FU9" s="1359"/>
      <c r="FV9" s="1359"/>
      <c r="FW9" s="1359"/>
      <c r="FX9" s="1359"/>
      <c r="FY9" s="1359"/>
      <c r="FZ9" s="1359"/>
      <c r="GA9" s="1359"/>
      <c r="GB9" s="1359"/>
      <c r="GC9" s="1359"/>
      <c r="GD9" s="1359"/>
      <c r="GE9" s="1359"/>
      <c r="GF9" s="1359"/>
      <c r="GG9" s="1359"/>
      <c r="GH9" s="1359"/>
      <c r="GI9" s="1359"/>
      <c r="GJ9" s="1359"/>
      <c r="GK9" s="1359"/>
      <c r="GL9" s="1359"/>
      <c r="GM9" s="1359"/>
      <c r="GN9" s="1359"/>
      <c r="GO9" s="1359"/>
      <c r="GP9" s="1359"/>
      <c r="GQ9" s="1359"/>
      <c r="GR9" s="1359"/>
      <c r="GS9" s="1359"/>
      <c r="GT9" s="1359"/>
      <c r="GU9" s="1359"/>
      <c r="GV9" s="1359"/>
      <c r="GW9" s="1359"/>
    </row>
    <row r="10" spans="1:205" ht="21" customHeight="1" x14ac:dyDescent="0.3">
      <c r="B10" s="1363"/>
      <c r="C10" s="1363"/>
      <c r="D10" s="1363"/>
      <c r="E10" s="1363"/>
      <c r="F10" s="1363"/>
      <c r="G10" s="1363"/>
      <c r="H10" s="1363"/>
      <c r="I10" s="1363"/>
      <c r="J10" s="1363"/>
      <c r="K10" s="1363"/>
      <c r="L10" s="1365"/>
      <c r="M10" s="1365"/>
      <c r="N10" s="1365"/>
      <c r="O10" s="1365"/>
      <c r="P10" s="1365"/>
      <c r="Q10" s="1365"/>
      <c r="R10" s="1365"/>
      <c r="S10" s="1365"/>
      <c r="T10" s="1365"/>
      <c r="U10" s="1365"/>
      <c r="V10" s="1365"/>
      <c r="W10" s="1365"/>
      <c r="X10" s="1365"/>
      <c r="Y10" s="1365"/>
      <c r="Z10" s="1365"/>
      <c r="AA10" s="1365"/>
      <c r="AB10" s="1365"/>
      <c r="AC10" s="1365"/>
      <c r="AD10" s="1365"/>
      <c r="AE10" s="1365"/>
      <c r="AF10" s="1365"/>
      <c r="AG10" s="1365"/>
      <c r="AH10" s="1365"/>
      <c r="AI10" s="1365"/>
      <c r="AJ10" s="1365"/>
      <c r="AK10" s="1365"/>
      <c r="AL10" s="1365"/>
      <c r="AM10" s="1365"/>
      <c r="AN10" s="1365"/>
      <c r="AO10" s="1365"/>
      <c r="AP10" s="1365"/>
      <c r="AQ10" s="1366"/>
      <c r="AR10" s="1366"/>
      <c r="AS10" s="1366"/>
      <c r="AT10" s="1366"/>
      <c r="AU10" s="1366"/>
      <c r="AV10" s="1366"/>
      <c r="AW10" s="1366"/>
      <c r="AX10" s="1366"/>
      <c r="AY10" s="514"/>
      <c r="AZ10" s="515"/>
      <c r="BA10" s="1356" t="str">
        <f>MID(SUVAHAVUJ!AE18,1,1)</f>
        <v xml:space="preserve"> </v>
      </c>
      <c r="BB10" s="1356"/>
      <c r="BC10" s="1356"/>
      <c r="BD10" s="1356"/>
      <c r="BE10" s="1356"/>
      <c r="BF10" s="1356"/>
      <c r="BG10" s="1356" t="str">
        <f>MID(SUVAHAVUJ!AE18,2,1)</f>
        <v xml:space="preserve"> </v>
      </c>
      <c r="BH10" s="1356"/>
      <c r="BI10" s="1356"/>
      <c r="BJ10" s="1356"/>
      <c r="BK10" s="1356"/>
      <c r="BL10" s="1356" t="str">
        <f>MID(SUVAHAVUJ!AE18,3,1)</f>
        <v xml:space="preserve"> </v>
      </c>
      <c r="BM10" s="1356"/>
      <c r="BN10" s="1356"/>
      <c r="BO10" s="1356"/>
      <c r="BP10" s="1356"/>
      <c r="BQ10" s="1356"/>
      <c r="BR10" s="1356" t="str">
        <f>MID(SUVAHAVUJ!AE18,4,1)</f>
        <v xml:space="preserve"> </v>
      </c>
      <c r="BS10" s="1356"/>
      <c r="BT10" s="1356"/>
      <c r="BU10" s="1356"/>
      <c r="BV10" s="1356"/>
      <c r="BW10" s="1356" t="str">
        <f>MID(SUVAHAVUJ!AE18,5,1)</f>
        <v xml:space="preserve"> </v>
      </c>
      <c r="BX10" s="1356"/>
      <c r="BY10" s="1356"/>
      <c r="BZ10" s="1356"/>
      <c r="CA10" s="1356"/>
      <c r="CB10" s="1356"/>
      <c r="CC10" s="1356" t="str">
        <f>MID(SUVAHAVUJ!AE18,6,1)</f>
        <v xml:space="preserve"> </v>
      </c>
      <c r="CD10" s="1356"/>
      <c r="CE10" s="1356"/>
      <c r="CF10" s="1356"/>
      <c r="CG10" s="1356"/>
      <c r="CH10" s="1356" t="str">
        <f>MID(SUVAHAVUJ!AE18,7,1)</f>
        <v xml:space="preserve"> </v>
      </c>
      <c r="CI10" s="1356"/>
      <c r="CJ10" s="1356"/>
      <c r="CK10" s="1356"/>
      <c r="CL10" s="1356"/>
      <c r="CM10" s="1356"/>
      <c r="CN10" s="1356" t="str">
        <f>MID(SUVAHAVUJ!AE18,8,1)</f>
        <v xml:space="preserve"> </v>
      </c>
      <c r="CO10" s="1356"/>
      <c r="CP10" s="1356"/>
      <c r="CQ10" s="1356"/>
      <c r="CR10" s="1356"/>
      <c r="CS10" s="1356" t="str">
        <f>MID(SUVAHAVUJ!AE18,9,1)</f>
        <v xml:space="preserve"> </v>
      </c>
      <c r="CT10" s="1356"/>
      <c r="CU10" s="1356"/>
      <c r="CV10" s="1356"/>
      <c r="CW10" s="1356"/>
      <c r="CX10" s="1356"/>
      <c r="CY10" s="1356" t="str">
        <f>MID(SUVAHAVUJ!AE18,10,1)</f>
        <v xml:space="preserve"> </v>
      </c>
      <c r="CZ10" s="1356"/>
      <c r="DA10" s="1356"/>
      <c r="DB10" s="1356"/>
      <c r="DC10" s="1356"/>
      <c r="DD10" s="1356" t="str">
        <f>MID(SUVAHAVUJ!AE18,11,1)</f>
        <v>0</v>
      </c>
      <c r="DE10" s="1356"/>
      <c r="DF10" s="1356"/>
      <c r="DG10" s="1356"/>
      <c r="DH10" s="1356"/>
      <c r="DI10" s="1360"/>
      <c r="DJ10" s="1361"/>
      <c r="DK10" s="1361"/>
      <c r="DL10" s="1361"/>
      <c r="DM10" s="1361"/>
      <c r="DN10" s="1361"/>
      <c r="DO10" s="1361"/>
      <c r="DP10" s="1361"/>
      <c r="DQ10" s="1361"/>
      <c r="DR10" s="1361"/>
      <c r="DS10" s="1361"/>
      <c r="DT10" s="1361"/>
      <c r="DU10" s="1361"/>
      <c r="DV10" s="1361"/>
      <c r="DW10" s="1361"/>
      <c r="DX10" s="1361"/>
      <c r="DY10" s="1361"/>
      <c r="DZ10" s="1361"/>
      <c r="EA10" s="1361"/>
      <c r="EB10" s="1361"/>
      <c r="EC10" s="1361"/>
      <c r="ED10" s="1361"/>
      <c r="EE10" s="1361"/>
      <c r="EF10" s="1361"/>
      <c r="EG10" s="1361"/>
      <c r="EH10" s="1361"/>
      <c r="EI10" s="1361"/>
      <c r="EJ10" s="1361"/>
      <c r="EK10" s="1361"/>
      <c r="EL10" s="1361"/>
      <c r="EM10" s="1361"/>
      <c r="EN10" s="514"/>
      <c r="EO10" s="515"/>
      <c r="EP10" s="1356" t="str">
        <f>MID(SUVAHAVUJ!AG18,1,1)</f>
        <v xml:space="preserve"> </v>
      </c>
      <c r="EQ10" s="1356"/>
      <c r="ER10" s="1356"/>
      <c r="ES10" s="1356"/>
      <c r="ET10" s="1356"/>
      <c r="EU10" s="1356"/>
      <c r="EV10" s="1356" t="str">
        <f>MID(SUVAHAVUJ!AG18,2,1)</f>
        <v xml:space="preserve"> </v>
      </c>
      <c r="EW10" s="1356"/>
      <c r="EX10" s="1356"/>
      <c r="EY10" s="1356"/>
      <c r="EZ10" s="1356"/>
      <c r="FA10" s="1356" t="str">
        <f>MID(SUVAHAVUJ!AG18,3,1)</f>
        <v xml:space="preserve"> </v>
      </c>
      <c r="FB10" s="1356"/>
      <c r="FC10" s="1356"/>
      <c r="FD10" s="1356"/>
      <c r="FE10" s="1356"/>
      <c r="FF10" s="1356"/>
      <c r="FG10" s="1356" t="str">
        <f>MID(SUVAHAVUJ!AG18,4,1)</f>
        <v xml:space="preserve"> </v>
      </c>
      <c r="FH10" s="1356"/>
      <c r="FI10" s="1356"/>
      <c r="FJ10" s="1356"/>
      <c r="FK10" s="1356"/>
      <c r="FL10" s="1356" t="str">
        <f>MID(SUVAHAVUJ!AG18,5,1)</f>
        <v xml:space="preserve"> </v>
      </c>
      <c r="FM10" s="1356"/>
      <c r="FN10" s="1356"/>
      <c r="FO10" s="1356"/>
      <c r="FP10" s="1356"/>
      <c r="FQ10" s="1356"/>
      <c r="FR10" s="1356" t="str">
        <f>MID(SUVAHAVUJ!AG18,6,1)</f>
        <v xml:space="preserve"> </v>
      </c>
      <c r="FS10" s="1356"/>
      <c r="FT10" s="1356"/>
      <c r="FU10" s="1356"/>
      <c r="FV10" s="1356"/>
      <c r="FW10" s="1356" t="str">
        <f>MID(SUVAHAVUJ!AG18,7,1)</f>
        <v xml:space="preserve"> </v>
      </c>
      <c r="FX10" s="1356"/>
      <c r="FY10" s="1356"/>
      <c r="FZ10" s="1356"/>
      <c r="GA10" s="1356"/>
      <c r="GB10" s="1356"/>
      <c r="GC10" s="1356" t="str">
        <f>MID(SUVAHAVUJ!AG18,8,1)</f>
        <v xml:space="preserve"> </v>
      </c>
      <c r="GD10" s="1356"/>
      <c r="GE10" s="1356"/>
      <c r="GF10" s="1356"/>
      <c r="GG10" s="1356"/>
      <c r="GH10" s="1356" t="str">
        <f>MID(SUVAHAVUJ!AG18,9,1)</f>
        <v xml:space="preserve"> </v>
      </c>
      <c r="GI10" s="1356"/>
      <c r="GJ10" s="1356"/>
      <c r="GK10" s="1356"/>
      <c r="GL10" s="1356"/>
      <c r="GM10" s="1356"/>
      <c r="GN10" s="1356" t="str">
        <f>MID(SUVAHAVUJ!AG18,10,1)</f>
        <v xml:space="preserve"> </v>
      </c>
      <c r="GO10" s="1356"/>
      <c r="GP10" s="1356"/>
      <c r="GQ10" s="1356"/>
      <c r="GR10" s="1356"/>
      <c r="GS10" s="1357" t="str">
        <f>MID(SUVAHAVUJ!AG18,11,1)</f>
        <v>0</v>
      </c>
      <c r="GT10" s="1357"/>
      <c r="GU10" s="1357"/>
      <c r="GV10" s="1357"/>
      <c r="GW10" s="1358"/>
    </row>
    <row r="11" spans="1:205" s="516" customFormat="1" ht="23.25" customHeight="1" x14ac:dyDescent="0.3">
      <c r="B11" s="1363" t="s">
        <v>2044</v>
      </c>
      <c r="C11" s="1363"/>
      <c r="D11" s="1363"/>
      <c r="E11" s="1363"/>
      <c r="F11" s="1363"/>
      <c r="G11" s="1363"/>
      <c r="H11" s="1363"/>
      <c r="I11" s="1363"/>
      <c r="J11" s="1363"/>
      <c r="K11" s="1363"/>
      <c r="L11" s="1364" t="str">
        <f>SUVAHAVUJ!$D$19</f>
        <v>Ostatný dlhodobý hmotný majetok
(029, 02X, 032) - /089, 08X, 092A/</v>
      </c>
      <c r="M11" s="1365"/>
      <c r="N11" s="1365"/>
      <c r="O11" s="1365"/>
      <c r="P11" s="1365"/>
      <c r="Q11" s="1365"/>
      <c r="R11" s="1365"/>
      <c r="S11" s="1365"/>
      <c r="T11" s="1365"/>
      <c r="U11" s="1365"/>
      <c r="V11" s="1365"/>
      <c r="W11" s="1365"/>
      <c r="X11" s="1365"/>
      <c r="Y11" s="1365"/>
      <c r="Z11" s="1365"/>
      <c r="AA11" s="1365"/>
      <c r="AB11" s="1365"/>
      <c r="AC11" s="1365"/>
      <c r="AD11" s="1365"/>
      <c r="AE11" s="1365"/>
      <c r="AF11" s="1365"/>
      <c r="AG11" s="1365"/>
      <c r="AH11" s="1365"/>
      <c r="AI11" s="1365"/>
      <c r="AJ11" s="1365"/>
      <c r="AK11" s="1365"/>
      <c r="AL11" s="1365"/>
      <c r="AM11" s="1365"/>
      <c r="AN11" s="1365"/>
      <c r="AO11" s="1365"/>
      <c r="AP11" s="1365"/>
      <c r="AQ11" s="1366" t="s">
        <v>1222</v>
      </c>
      <c r="AR11" s="1366"/>
      <c r="AS11" s="1366"/>
      <c r="AT11" s="1366"/>
      <c r="AU11" s="1366"/>
      <c r="AV11" s="1366"/>
      <c r="AW11" s="1366"/>
      <c r="AX11" s="1366"/>
      <c r="AY11" s="514"/>
      <c r="AZ11" s="515"/>
      <c r="BA11" s="1356" t="str">
        <f>MID(SUVAHAVUJ!AD19,1,1)</f>
        <v xml:space="preserve"> </v>
      </c>
      <c r="BB11" s="1356"/>
      <c r="BC11" s="1356"/>
      <c r="BD11" s="1356"/>
      <c r="BE11" s="1356"/>
      <c r="BF11" s="1356"/>
      <c r="BG11" s="1356" t="str">
        <f>MID(SUVAHAVUJ!AD19,2,1)</f>
        <v xml:space="preserve"> </v>
      </c>
      <c r="BH11" s="1356"/>
      <c r="BI11" s="1356"/>
      <c r="BJ11" s="1356"/>
      <c r="BK11" s="1356"/>
      <c r="BL11" s="1356" t="str">
        <f>MID(SUVAHAVUJ!AD19,3,1)</f>
        <v xml:space="preserve"> </v>
      </c>
      <c r="BM11" s="1356"/>
      <c r="BN11" s="1356"/>
      <c r="BO11" s="1356"/>
      <c r="BP11" s="1356"/>
      <c r="BQ11" s="1356"/>
      <c r="BR11" s="1356" t="str">
        <f>MID(SUVAHAVUJ!AD19,4,1)</f>
        <v xml:space="preserve"> </v>
      </c>
      <c r="BS11" s="1356"/>
      <c r="BT11" s="1356"/>
      <c r="BU11" s="1356"/>
      <c r="BV11" s="1356"/>
      <c r="BW11" s="1356" t="str">
        <f>MID(SUVAHAVUJ!AD19,5,1)</f>
        <v xml:space="preserve"> </v>
      </c>
      <c r="BX11" s="1356"/>
      <c r="BY11" s="1356"/>
      <c r="BZ11" s="1356"/>
      <c r="CA11" s="1356"/>
      <c r="CB11" s="1356"/>
      <c r="CC11" s="1356" t="str">
        <f>MID(SUVAHAVUJ!AD19,6,1)</f>
        <v xml:space="preserve"> </v>
      </c>
      <c r="CD11" s="1356"/>
      <c r="CE11" s="1356"/>
      <c r="CF11" s="1356"/>
      <c r="CG11" s="1356"/>
      <c r="CH11" s="1356" t="str">
        <f>MID(SUVAHAVUJ!AD19,7,1)</f>
        <v xml:space="preserve"> </v>
      </c>
      <c r="CI11" s="1356"/>
      <c r="CJ11" s="1356"/>
      <c r="CK11" s="1356"/>
      <c r="CL11" s="1356"/>
      <c r="CM11" s="1356"/>
      <c r="CN11" s="1356" t="str">
        <f>MID(SUVAHAVUJ!AD19,8,1)</f>
        <v xml:space="preserve"> </v>
      </c>
      <c r="CO11" s="1356"/>
      <c r="CP11" s="1356"/>
      <c r="CQ11" s="1356"/>
      <c r="CR11" s="1356"/>
      <c r="CS11" s="1356" t="str">
        <f>MID(SUVAHAVUJ!AD19,9,1)</f>
        <v xml:space="preserve"> </v>
      </c>
      <c r="CT11" s="1356"/>
      <c r="CU11" s="1356"/>
      <c r="CV11" s="1356"/>
      <c r="CW11" s="1356"/>
      <c r="CX11" s="1356"/>
      <c r="CY11" s="1356" t="str">
        <f>MID(SUVAHAVUJ!AD19,10,1)</f>
        <v xml:space="preserve"> </v>
      </c>
      <c r="CZ11" s="1356"/>
      <c r="DA11" s="1356"/>
      <c r="DB11" s="1356"/>
      <c r="DC11" s="1356"/>
      <c r="DD11" s="1356" t="str">
        <f>MID(SUVAHAVUJ!AD19,11,1)</f>
        <v>0</v>
      </c>
      <c r="DE11" s="1356"/>
      <c r="DF11" s="1356"/>
      <c r="DG11" s="1356"/>
      <c r="DH11" s="1356"/>
      <c r="DI11" s="1360"/>
      <c r="DJ11" s="514"/>
      <c r="DK11" s="515"/>
      <c r="DL11" s="1356" t="str">
        <f>MID(SUVAHAVUJ!AF19,1,1)</f>
        <v xml:space="preserve"> </v>
      </c>
      <c r="DM11" s="1356"/>
      <c r="DN11" s="1356"/>
      <c r="DO11" s="1356"/>
      <c r="DP11" s="1356"/>
      <c r="DQ11" s="1356"/>
      <c r="DR11" s="1356" t="str">
        <f>MID(SUVAHAVUJ!AF19,2,1)</f>
        <v xml:space="preserve"> </v>
      </c>
      <c r="DS11" s="1356"/>
      <c r="DT11" s="1356"/>
      <c r="DU11" s="1356"/>
      <c r="DV11" s="1356"/>
      <c r="DW11" s="1356" t="str">
        <f>MID(SUVAHAVUJ!AF19,3,1)</f>
        <v xml:space="preserve"> </v>
      </c>
      <c r="DX11" s="1356"/>
      <c r="DY11" s="1356"/>
      <c r="DZ11" s="1356"/>
      <c r="EA11" s="1356"/>
      <c r="EB11" s="1356"/>
      <c r="EC11" s="1356" t="str">
        <f>MID(SUVAHAVUJ!AF19,4,1)</f>
        <v xml:space="preserve"> </v>
      </c>
      <c r="ED11" s="1356"/>
      <c r="EE11" s="1356"/>
      <c r="EF11" s="1356"/>
      <c r="EG11" s="1356"/>
      <c r="EH11" s="1356" t="str">
        <f>MID(SUVAHAVUJ!AF19,5,1)</f>
        <v xml:space="preserve"> </v>
      </c>
      <c r="EI11" s="1356"/>
      <c r="EJ11" s="1356"/>
      <c r="EK11" s="1356"/>
      <c r="EL11" s="1356"/>
      <c r="EM11" s="1356"/>
      <c r="EN11" s="1356" t="str">
        <f>MID(SUVAHAVUJ!AF19,6,1)</f>
        <v xml:space="preserve"> </v>
      </c>
      <c r="EO11" s="1356"/>
      <c r="EP11" s="1356"/>
      <c r="EQ11" s="1356"/>
      <c r="ER11" s="1356"/>
      <c r="ES11" s="1356" t="str">
        <f>MID(SUVAHAVUJ!AF19,7,1)</f>
        <v xml:space="preserve"> </v>
      </c>
      <c r="ET11" s="1356"/>
      <c r="EU11" s="1356"/>
      <c r="EV11" s="1356"/>
      <c r="EW11" s="1356"/>
      <c r="EX11" s="1356"/>
      <c r="EY11" s="1356" t="str">
        <f>MID(SUVAHAVUJ!AF19,8,1)</f>
        <v xml:space="preserve"> </v>
      </c>
      <c r="EZ11" s="1356"/>
      <c r="FA11" s="1356"/>
      <c r="FB11" s="1356"/>
      <c r="FC11" s="1356"/>
      <c r="FD11" s="1356" t="str">
        <f>MID(SUVAHAVUJ!AF19,9,1)</f>
        <v xml:space="preserve"> </v>
      </c>
      <c r="FE11" s="1356"/>
      <c r="FF11" s="1356"/>
      <c r="FG11" s="1356"/>
      <c r="FH11" s="1356"/>
      <c r="FI11" s="1356"/>
      <c r="FJ11" s="1356" t="str">
        <f>MID(SUVAHAVUJ!AF19,10,1)</f>
        <v xml:space="preserve"> </v>
      </c>
      <c r="FK11" s="1356"/>
      <c r="FL11" s="1356"/>
      <c r="FM11" s="1356"/>
      <c r="FN11" s="1356"/>
      <c r="FO11" s="1357" t="str">
        <f>MID(SUVAHAVUJ!AF19,11,1)</f>
        <v>0</v>
      </c>
      <c r="FP11" s="1357"/>
      <c r="FQ11" s="1357"/>
      <c r="FR11" s="1357"/>
      <c r="FS11" s="1358"/>
      <c r="FT11" s="1359"/>
      <c r="FU11" s="1359"/>
      <c r="FV11" s="1359"/>
      <c r="FW11" s="1359"/>
      <c r="FX11" s="1359"/>
      <c r="FY11" s="1359"/>
      <c r="FZ11" s="1359"/>
      <c r="GA11" s="1359"/>
      <c r="GB11" s="1359"/>
      <c r="GC11" s="1359"/>
      <c r="GD11" s="1359"/>
      <c r="GE11" s="1359"/>
      <c r="GF11" s="1359"/>
      <c r="GG11" s="1359"/>
      <c r="GH11" s="1359"/>
      <c r="GI11" s="1359"/>
      <c r="GJ11" s="1359"/>
      <c r="GK11" s="1359"/>
      <c r="GL11" s="1359"/>
      <c r="GM11" s="1359"/>
      <c r="GN11" s="1359"/>
      <c r="GO11" s="1359"/>
      <c r="GP11" s="1359"/>
      <c r="GQ11" s="1359"/>
      <c r="GR11" s="1359"/>
      <c r="GS11" s="1359"/>
      <c r="GT11" s="1359"/>
      <c r="GU11" s="1359"/>
      <c r="GV11" s="1359"/>
      <c r="GW11" s="1359"/>
    </row>
    <row r="12" spans="1:205" ht="23.25" customHeight="1" x14ac:dyDescent="0.3">
      <c r="B12" s="1363"/>
      <c r="C12" s="1363"/>
      <c r="D12" s="1363"/>
      <c r="E12" s="1363"/>
      <c r="F12" s="1363"/>
      <c r="G12" s="1363"/>
      <c r="H12" s="1363"/>
      <c r="I12" s="1363"/>
      <c r="J12" s="1363"/>
      <c r="K12" s="1363"/>
      <c r="L12" s="1365"/>
      <c r="M12" s="1365"/>
      <c r="N12" s="1365"/>
      <c r="O12" s="1365"/>
      <c r="P12" s="1365"/>
      <c r="Q12" s="1365"/>
      <c r="R12" s="1365"/>
      <c r="S12" s="1365"/>
      <c r="T12" s="1365"/>
      <c r="U12" s="1365"/>
      <c r="V12" s="1365"/>
      <c r="W12" s="1365"/>
      <c r="X12" s="1365"/>
      <c r="Y12" s="1365"/>
      <c r="Z12" s="1365"/>
      <c r="AA12" s="1365"/>
      <c r="AB12" s="1365"/>
      <c r="AC12" s="1365"/>
      <c r="AD12" s="1365"/>
      <c r="AE12" s="1365"/>
      <c r="AF12" s="1365"/>
      <c r="AG12" s="1365"/>
      <c r="AH12" s="1365"/>
      <c r="AI12" s="1365"/>
      <c r="AJ12" s="1365"/>
      <c r="AK12" s="1365"/>
      <c r="AL12" s="1365"/>
      <c r="AM12" s="1365"/>
      <c r="AN12" s="1365"/>
      <c r="AO12" s="1365"/>
      <c r="AP12" s="1365"/>
      <c r="AQ12" s="1366"/>
      <c r="AR12" s="1366"/>
      <c r="AS12" s="1366"/>
      <c r="AT12" s="1366"/>
      <c r="AU12" s="1366"/>
      <c r="AV12" s="1366"/>
      <c r="AW12" s="1366"/>
      <c r="AX12" s="1366"/>
      <c r="AY12" s="514"/>
      <c r="AZ12" s="515"/>
      <c r="BA12" s="1356" t="str">
        <f>MID(SUVAHAVUJ!AE19,1,1)</f>
        <v xml:space="preserve"> </v>
      </c>
      <c r="BB12" s="1356"/>
      <c r="BC12" s="1356"/>
      <c r="BD12" s="1356"/>
      <c r="BE12" s="1356"/>
      <c r="BF12" s="1356"/>
      <c r="BG12" s="1356" t="str">
        <f>MID(SUVAHAVUJ!AE19,2,1)</f>
        <v xml:space="preserve"> </v>
      </c>
      <c r="BH12" s="1356"/>
      <c r="BI12" s="1356"/>
      <c r="BJ12" s="1356"/>
      <c r="BK12" s="1356"/>
      <c r="BL12" s="1356" t="str">
        <f>MID(SUVAHAVUJ!AE19,3,1)</f>
        <v xml:space="preserve"> </v>
      </c>
      <c r="BM12" s="1356"/>
      <c r="BN12" s="1356"/>
      <c r="BO12" s="1356"/>
      <c r="BP12" s="1356"/>
      <c r="BQ12" s="1356"/>
      <c r="BR12" s="1356" t="str">
        <f>MID(SUVAHAVUJ!AE19,4,1)</f>
        <v xml:space="preserve"> </v>
      </c>
      <c r="BS12" s="1356"/>
      <c r="BT12" s="1356"/>
      <c r="BU12" s="1356"/>
      <c r="BV12" s="1356"/>
      <c r="BW12" s="1356" t="str">
        <f>MID(SUVAHAVUJ!AE19,5,1)</f>
        <v xml:space="preserve"> </v>
      </c>
      <c r="BX12" s="1356"/>
      <c r="BY12" s="1356"/>
      <c r="BZ12" s="1356"/>
      <c r="CA12" s="1356"/>
      <c r="CB12" s="1356"/>
      <c r="CC12" s="1356" t="str">
        <f>MID(SUVAHAVUJ!AE19,6,1)</f>
        <v xml:space="preserve"> </v>
      </c>
      <c r="CD12" s="1356"/>
      <c r="CE12" s="1356"/>
      <c r="CF12" s="1356"/>
      <c r="CG12" s="1356"/>
      <c r="CH12" s="1356" t="str">
        <f>MID(SUVAHAVUJ!AE19,7,1)</f>
        <v xml:space="preserve"> </v>
      </c>
      <c r="CI12" s="1356"/>
      <c r="CJ12" s="1356"/>
      <c r="CK12" s="1356"/>
      <c r="CL12" s="1356"/>
      <c r="CM12" s="1356"/>
      <c r="CN12" s="1356" t="str">
        <f>MID(SUVAHAVUJ!AE19,8,1)</f>
        <v xml:space="preserve"> </v>
      </c>
      <c r="CO12" s="1356"/>
      <c r="CP12" s="1356"/>
      <c r="CQ12" s="1356"/>
      <c r="CR12" s="1356"/>
      <c r="CS12" s="1356" t="str">
        <f>MID(SUVAHAVUJ!AE19,9,1)</f>
        <v xml:space="preserve"> </v>
      </c>
      <c r="CT12" s="1356"/>
      <c r="CU12" s="1356"/>
      <c r="CV12" s="1356"/>
      <c r="CW12" s="1356"/>
      <c r="CX12" s="1356"/>
      <c r="CY12" s="1356" t="str">
        <f>MID(SUVAHAVUJ!AE19,10,1)</f>
        <v xml:space="preserve"> </v>
      </c>
      <c r="CZ12" s="1356"/>
      <c r="DA12" s="1356"/>
      <c r="DB12" s="1356"/>
      <c r="DC12" s="1356"/>
      <c r="DD12" s="1356" t="str">
        <f>MID(SUVAHAVUJ!AE19,11,1)</f>
        <v>0</v>
      </c>
      <c r="DE12" s="1356"/>
      <c r="DF12" s="1356"/>
      <c r="DG12" s="1356"/>
      <c r="DH12" s="1356"/>
      <c r="DI12" s="1360"/>
      <c r="DJ12" s="1361"/>
      <c r="DK12" s="1361"/>
      <c r="DL12" s="1361"/>
      <c r="DM12" s="1361"/>
      <c r="DN12" s="1361"/>
      <c r="DO12" s="1361"/>
      <c r="DP12" s="1361"/>
      <c r="DQ12" s="1361"/>
      <c r="DR12" s="1361"/>
      <c r="DS12" s="1361"/>
      <c r="DT12" s="1361"/>
      <c r="DU12" s="1361"/>
      <c r="DV12" s="1361"/>
      <c r="DW12" s="1361"/>
      <c r="DX12" s="1361"/>
      <c r="DY12" s="1361"/>
      <c r="DZ12" s="1361"/>
      <c r="EA12" s="1361"/>
      <c r="EB12" s="1361"/>
      <c r="EC12" s="1361"/>
      <c r="ED12" s="1361"/>
      <c r="EE12" s="1361"/>
      <c r="EF12" s="1361"/>
      <c r="EG12" s="1361"/>
      <c r="EH12" s="1361"/>
      <c r="EI12" s="1361"/>
      <c r="EJ12" s="1361"/>
      <c r="EK12" s="1361"/>
      <c r="EL12" s="1361"/>
      <c r="EM12" s="1361"/>
      <c r="EN12" s="514"/>
      <c r="EO12" s="515"/>
      <c r="EP12" s="1356" t="str">
        <f>MID(SUVAHAVUJ!AG19,1,1)</f>
        <v xml:space="preserve"> </v>
      </c>
      <c r="EQ12" s="1356"/>
      <c r="ER12" s="1356"/>
      <c r="ES12" s="1356"/>
      <c r="ET12" s="1356"/>
      <c r="EU12" s="1356"/>
      <c r="EV12" s="1356" t="str">
        <f>MID(SUVAHAVUJ!AG19,2,1)</f>
        <v xml:space="preserve"> </v>
      </c>
      <c r="EW12" s="1356"/>
      <c r="EX12" s="1356"/>
      <c r="EY12" s="1356"/>
      <c r="EZ12" s="1356"/>
      <c r="FA12" s="1356" t="str">
        <f>MID(SUVAHAVUJ!AG19,3,1)</f>
        <v xml:space="preserve"> </v>
      </c>
      <c r="FB12" s="1356"/>
      <c r="FC12" s="1356"/>
      <c r="FD12" s="1356"/>
      <c r="FE12" s="1356"/>
      <c r="FF12" s="1356"/>
      <c r="FG12" s="1356" t="str">
        <f>MID(SUVAHAVUJ!AG19,4,1)</f>
        <v xml:space="preserve"> </v>
      </c>
      <c r="FH12" s="1356"/>
      <c r="FI12" s="1356"/>
      <c r="FJ12" s="1356"/>
      <c r="FK12" s="1356"/>
      <c r="FL12" s="1356" t="str">
        <f>MID(SUVAHAVUJ!AG19,5,1)</f>
        <v xml:space="preserve"> </v>
      </c>
      <c r="FM12" s="1356"/>
      <c r="FN12" s="1356"/>
      <c r="FO12" s="1356"/>
      <c r="FP12" s="1356"/>
      <c r="FQ12" s="1356"/>
      <c r="FR12" s="1356" t="str">
        <f>MID(SUVAHAVUJ!AG19,6,1)</f>
        <v xml:space="preserve"> </v>
      </c>
      <c r="FS12" s="1356"/>
      <c r="FT12" s="1356"/>
      <c r="FU12" s="1356"/>
      <c r="FV12" s="1356"/>
      <c r="FW12" s="1356" t="str">
        <f>MID(SUVAHAVUJ!AG19,7,1)</f>
        <v xml:space="preserve"> </v>
      </c>
      <c r="FX12" s="1356"/>
      <c r="FY12" s="1356"/>
      <c r="FZ12" s="1356"/>
      <c r="GA12" s="1356"/>
      <c r="GB12" s="1356"/>
      <c r="GC12" s="1356" t="str">
        <f>MID(SUVAHAVUJ!AG19,8,1)</f>
        <v xml:space="preserve"> </v>
      </c>
      <c r="GD12" s="1356"/>
      <c r="GE12" s="1356"/>
      <c r="GF12" s="1356"/>
      <c r="GG12" s="1356"/>
      <c r="GH12" s="1356" t="str">
        <f>MID(SUVAHAVUJ!AG19,9,1)</f>
        <v xml:space="preserve"> </v>
      </c>
      <c r="GI12" s="1356"/>
      <c r="GJ12" s="1356"/>
      <c r="GK12" s="1356"/>
      <c r="GL12" s="1356"/>
      <c r="GM12" s="1356"/>
      <c r="GN12" s="1356" t="str">
        <f>MID(SUVAHAVUJ!AG19,10,1)</f>
        <v xml:space="preserve"> </v>
      </c>
      <c r="GO12" s="1356"/>
      <c r="GP12" s="1356"/>
      <c r="GQ12" s="1356"/>
      <c r="GR12" s="1356"/>
      <c r="GS12" s="1357" t="str">
        <f>MID(SUVAHAVUJ!AG19,11,1)</f>
        <v>0</v>
      </c>
      <c r="GT12" s="1357"/>
      <c r="GU12" s="1357"/>
      <c r="GV12" s="1357"/>
      <c r="GW12" s="1358"/>
    </row>
    <row r="13" spans="1:205" s="516" customFormat="1" ht="23.25" customHeight="1" x14ac:dyDescent="0.3">
      <c r="B13" s="1363" t="s">
        <v>2045</v>
      </c>
      <c r="C13" s="1363"/>
      <c r="D13" s="1363"/>
      <c r="E13" s="1363"/>
      <c r="F13" s="1363"/>
      <c r="G13" s="1363"/>
      <c r="H13" s="1363"/>
      <c r="I13" s="1363"/>
      <c r="J13" s="1363"/>
      <c r="K13" s="1363"/>
      <c r="L13" s="1364" t="str">
        <f>SUVAHAVUJ!$D$20</f>
        <v>Obstarávaný dlhodobý hmotný majetok
(042) - /094/</v>
      </c>
      <c r="M13" s="1365"/>
      <c r="N13" s="1365"/>
      <c r="O13" s="1365"/>
      <c r="P13" s="1365"/>
      <c r="Q13" s="1365"/>
      <c r="R13" s="1365"/>
      <c r="S13" s="1365"/>
      <c r="T13" s="1365"/>
      <c r="U13" s="1365"/>
      <c r="V13" s="1365"/>
      <c r="W13" s="1365"/>
      <c r="X13" s="1365"/>
      <c r="Y13" s="1365"/>
      <c r="Z13" s="1365"/>
      <c r="AA13" s="1365"/>
      <c r="AB13" s="1365"/>
      <c r="AC13" s="1365"/>
      <c r="AD13" s="1365"/>
      <c r="AE13" s="1365"/>
      <c r="AF13" s="1365"/>
      <c r="AG13" s="1365"/>
      <c r="AH13" s="1365"/>
      <c r="AI13" s="1365"/>
      <c r="AJ13" s="1365"/>
      <c r="AK13" s="1365"/>
      <c r="AL13" s="1365"/>
      <c r="AM13" s="1365"/>
      <c r="AN13" s="1365"/>
      <c r="AO13" s="1365"/>
      <c r="AP13" s="1365"/>
      <c r="AQ13" s="1366" t="s">
        <v>2049</v>
      </c>
      <c r="AR13" s="1366"/>
      <c r="AS13" s="1366"/>
      <c r="AT13" s="1366"/>
      <c r="AU13" s="1366"/>
      <c r="AV13" s="1366"/>
      <c r="AW13" s="1366"/>
      <c r="AX13" s="1366"/>
      <c r="AY13" s="514"/>
      <c r="AZ13" s="515"/>
      <c r="BA13" s="1356" t="str">
        <f>MID(SUVAHAVUJ!AD20,1,1)</f>
        <v xml:space="preserve"> </v>
      </c>
      <c r="BB13" s="1356"/>
      <c r="BC13" s="1356"/>
      <c r="BD13" s="1356"/>
      <c r="BE13" s="1356"/>
      <c r="BF13" s="1356"/>
      <c r="BG13" s="1356" t="str">
        <f>MID(SUVAHAVUJ!AD20,2,1)</f>
        <v xml:space="preserve"> </v>
      </c>
      <c r="BH13" s="1356"/>
      <c r="BI13" s="1356"/>
      <c r="BJ13" s="1356"/>
      <c r="BK13" s="1356"/>
      <c r="BL13" s="1356" t="str">
        <f>MID(SUVAHAVUJ!AD20,3,1)</f>
        <v xml:space="preserve"> </v>
      </c>
      <c r="BM13" s="1356"/>
      <c r="BN13" s="1356"/>
      <c r="BO13" s="1356"/>
      <c r="BP13" s="1356"/>
      <c r="BQ13" s="1356"/>
      <c r="BR13" s="1356" t="str">
        <f>MID(SUVAHAVUJ!AD20,4,1)</f>
        <v xml:space="preserve"> </v>
      </c>
      <c r="BS13" s="1356"/>
      <c r="BT13" s="1356"/>
      <c r="BU13" s="1356"/>
      <c r="BV13" s="1356"/>
      <c r="BW13" s="1356" t="str">
        <f>MID(SUVAHAVUJ!AD20,5,1)</f>
        <v xml:space="preserve"> </v>
      </c>
      <c r="BX13" s="1356"/>
      <c r="BY13" s="1356"/>
      <c r="BZ13" s="1356"/>
      <c r="CA13" s="1356"/>
      <c r="CB13" s="1356"/>
      <c r="CC13" s="1356" t="str">
        <f>MID(SUVAHAVUJ!AD20,6,1)</f>
        <v xml:space="preserve"> </v>
      </c>
      <c r="CD13" s="1356"/>
      <c r="CE13" s="1356"/>
      <c r="CF13" s="1356"/>
      <c r="CG13" s="1356"/>
      <c r="CH13" s="1356" t="str">
        <f>MID(SUVAHAVUJ!AD20,7,1)</f>
        <v xml:space="preserve"> </v>
      </c>
      <c r="CI13" s="1356"/>
      <c r="CJ13" s="1356"/>
      <c r="CK13" s="1356"/>
      <c r="CL13" s="1356"/>
      <c r="CM13" s="1356"/>
      <c r="CN13" s="1356" t="str">
        <f>MID(SUVAHAVUJ!AD20,8,1)</f>
        <v>1</v>
      </c>
      <c r="CO13" s="1356"/>
      <c r="CP13" s="1356"/>
      <c r="CQ13" s="1356"/>
      <c r="CR13" s="1356"/>
      <c r="CS13" s="1356" t="str">
        <f>MID(SUVAHAVUJ!AD20,9,1)</f>
        <v>3</v>
      </c>
      <c r="CT13" s="1356"/>
      <c r="CU13" s="1356"/>
      <c r="CV13" s="1356"/>
      <c r="CW13" s="1356"/>
      <c r="CX13" s="1356"/>
      <c r="CY13" s="1356" t="str">
        <f>MID(SUVAHAVUJ!AD20,10,1)</f>
        <v>6</v>
      </c>
      <c r="CZ13" s="1356"/>
      <c r="DA13" s="1356"/>
      <c r="DB13" s="1356"/>
      <c r="DC13" s="1356"/>
      <c r="DD13" s="1356" t="str">
        <f>MID(SUVAHAVUJ!AD20,11,1)</f>
        <v>3</v>
      </c>
      <c r="DE13" s="1356"/>
      <c r="DF13" s="1356"/>
      <c r="DG13" s="1356"/>
      <c r="DH13" s="1356"/>
      <c r="DI13" s="1360"/>
      <c r="DJ13" s="514"/>
      <c r="DK13" s="515"/>
      <c r="DL13" s="1356" t="str">
        <f>MID(SUVAHAVUJ!AF20,1,1)</f>
        <v xml:space="preserve"> </v>
      </c>
      <c r="DM13" s="1356"/>
      <c r="DN13" s="1356"/>
      <c r="DO13" s="1356"/>
      <c r="DP13" s="1356"/>
      <c r="DQ13" s="1356"/>
      <c r="DR13" s="1356" t="str">
        <f>MID(SUVAHAVUJ!AF20,2,1)</f>
        <v xml:space="preserve"> </v>
      </c>
      <c r="DS13" s="1356"/>
      <c r="DT13" s="1356"/>
      <c r="DU13" s="1356"/>
      <c r="DV13" s="1356"/>
      <c r="DW13" s="1356" t="str">
        <f>MID(SUVAHAVUJ!AF20,3,1)</f>
        <v xml:space="preserve"> </v>
      </c>
      <c r="DX13" s="1356"/>
      <c r="DY13" s="1356"/>
      <c r="DZ13" s="1356"/>
      <c r="EA13" s="1356"/>
      <c r="EB13" s="1356"/>
      <c r="EC13" s="1356" t="str">
        <f>MID(SUVAHAVUJ!AF20,4,1)</f>
        <v xml:space="preserve"> </v>
      </c>
      <c r="ED13" s="1356"/>
      <c r="EE13" s="1356"/>
      <c r="EF13" s="1356"/>
      <c r="EG13" s="1356"/>
      <c r="EH13" s="1356" t="str">
        <f>MID(SUVAHAVUJ!AF20,5,1)</f>
        <v xml:space="preserve"> </v>
      </c>
      <c r="EI13" s="1356"/>
      <c r="EJ13" s="1356"/>
      <c r="EK13" s="1356"/>
      <c r="EL13" s="1356"/>
      <c r="EM13" s="1356"/>
      <c r="EN13" s="1356" t="str">
        <f>MID(SUVAHAVUJ!AF20,6,1)</f>
        <v xml:space="preserve"> </v>
      </c>
      <c r="EO13" s="1356"/>
      <c r="EP13" s="1356"/>
      <c r="EQ13" s="1356"/>
      <c r="ER13" s="1356"/>
      <c r="ES13" s="1356" t="str">
        <f>MID(SUVAHAVUJ!AF20,7,1)</f>
        <v xml:space="preserve"> </v>
      </c>
      <c r="ET13" s="1356"/>
      <c r="EU13" s="1356"/>
      <c r="EV13" s="1356"/>
      <c r="EW13" s="1356"/>
      <c r="EX13" s="1356"/>
      <c r="EY13" s="1356" t="str">
        <f>MID(SUVAHAVUJ!AF20,8,1)</f>
        <v>1</v>
      </c>
      <c r="EZ13" s="1356"/>
      <c r="FA13" s="1356"/>
      <c r="FB13" s="1356"/>
      <c r="FC13" s="1356"/>
      <c r="FD13" s="1356" t="str">
        <f>MID(SUVAHAVUJ!AF20,9,1)</f>
        <v>3</v>
      </c>
      <c r="FE13" s="1356"/>
      <c r="FF13" s="1356"/>
      <c r="FG13" s="1356"/>
      <c r="FH13" s="1356"/>
      <c r="FI13" s="1356"/>
      <c r="FJ13" s="1356" t="str">
        <f>MID(SUVAHAVUJ!AF20,10,1)</f>
        <v>6</v>
      </c>
      <c r="FK13" s="1356"/>
      <c r="FL13" s="1356"/>
      <c r="FM13" s="1356"/>
      <c r="FN13" s="1356"/>
      <c r="FO13" s="1357" t="str">
        <f>MID(SUVAHAVUJ!AF20,11,1)</f>
        <v>3</v>
      </c>
      <c r="FP13" s="1357"/>
      <c r="FQ13" s="1357"/>
      <c r="FR13" s="1357"/>
      <c r="FS13" s="1358"/>
      <c r="FT13" s="1359"/>
      <c r="FU13" s="1359"/>
      <c r="FV13" s="1359"/>
      <c r="FW13" s="1359"/>
      <c r="FX13" s="1359"/>
      <c r="FY13" s="1359"/>
      <c r="FZ13" s="1359"/>
      <c r="GA13" s="1359"/>
      <c r="GB13" s="1359"/>
      <c r="GC13" s="1359"/>
      <c r="GD13" s="1359"/>
      <c r="GE13" s="1359"/>
      <c r="GF13" s="1359"/>
      <c r="GG13" s="1359"/>
      <c r="GH13" s="1359"/>
      <c r="GI13" s="1359"/>
      <c r="GJ13" s="1359"/>
      <c r="GK13" s="1359"/>
      <c r="GL13" s="1359"/>
      <c r="GM13" s="1359"/>
      <c r="GN13" s="1359"/>
      <c r="GO13" s="1359"/>
      <c r="GP13" s="1359"/>
      <c r="GQ13" s="1359"/>
      <c r="GR13" s="1359"/>
      <c r="GS13" s="1359"/>
      <c r="GT13" s="1359"/>
      <c r="GU13" s="1359"/>
      <c r="GV13" s="1359"/>
      <c r="GW13" s="1359"/>
    </row>
    <row r="14" spans="1:205" ht="23.25" customHeight="1" x14ac:dyDescent="0.3">
      <c r="B14" s="1363"/>
      <c r="C14" s="1363"/>
      <c r="D14" s="1363"/>
      <c r="E14" s="1363"/>
      <c r="F14" s="1363"/>
      <c r="G14" s="1363"/>
      <c r="H14" s="1363"/>
      <c r="I14" s="1363"/>
      <c r="J14" s="1363"/>
      <c r="K14" s="1363"/>
      <c r="L14" s="1365"/>
      <c r="M14" s="1365"/>
      <c r="N14" s="1365"/>
      <c r="O14" s="1365"/>
      <c r="P14" s="1365"/>
      <c r="Q14" s="1365"/>
      <c r="R14" s="1365"/>
      <c r="S14" s="1365"/>
      <c r="T14" s="1365"/>
      <c r="U14" s="1365"/>
      <c r="V14" s="1365"/>
      <c r="W14" s="1365"/>
      <c r="X14" s="1365"/>
      <c r="Y14" s="1365"/>
      <c r="Z14" s="1365"/>
      <c r="AA14" s="1365"/>
      <c r="AB14" s="1365"/>
      <c r="AC14" s="1365"/>
      <c r="AD14" s="1365"/>
      <c r="AE14" s="1365"/>
      <c r="AF14" s="1365"/>
      <c r="AG14" s="1365"/>
      <c r="AH14" s="1365"/>
      <c r="AI14" s="1365"/>
      <c r="AJ14" s="1365"/>
      <c r="AK14" s="1365"/>
      <c r="AL14" s="1365"/>
      <c r="AM14" s="1365"/>
      <c r="AN14" s="1365"/>
      <c r="AO14" s="1365"/>
      <c r="AP14" s="1365"/>
      <c r="AQ14" s="1366"/>
      <c r="AR14" s="1366"/>
      <c r="AS14" s="1366"/>
      <c r="AT14" s="1366"/>
      <c r="AU14" s="1366"/>
      <c r="AV14" s="1366"/>
      <c r="AW14" s="1366"/>
      <c r="AX14" s="1366"/>
      <c r="AY14" s="514"/>
      <c r="AZ14" s="515"/>
      <c r="BA14" s="1356" t="str">
        <f>MID(SUVAHAVUJ!AE20,1,1)</f>
        <v xml:space="preserve"> </v>
      </c>
      <c r="BB14" s="1356"/>
      <c r="BC14" s="1356"/>
      <c r="BD14" s="1356"/>
      <c r="BE14" s="1356"/>
      <c r="BF14" s="1356"/>
      <c r="BG14" s="1356" t="str">
        <f>MID(SUVAHAVUJ!AE20,2,1)</f>
        <v xml:space="preserve"> </v>
      </c>
      <c r="BH14" s="1356"/>
      <c r="BI14" s="1356"/>
      <c r="BJ14" s="1356"/>
      <c r="BK14" s="1356"/>
      <c r="BL14" s="1356" t="str">
        <f>MID(SUVAHAVUJ!AE20,3,1)</f>
        <v xml:space="preserve"> </v>
      </c>
      <c r="BM14" s="1356"/>
      <c r="BN14" s="1356"/>
      <c r="BO14" s="1356"/>
      <c r="BP14" s="1356"/>
      <c r="BQ14" s="1356"/>
      <c r="BR14" s="1356" t="str">
        <f>MID(SUVAHAVUJ!AE20,4,1)</f>
        <v xml:space="preserve"> </v>
      </c>
      <c r="BS14" s="1356"/>
      <c r="BT14" s="1356"/>
      <c r="BU14" s="1356"/>
      <c r="BV14" s="1356"/>
      <c r="BW14" s="1356" t="str">
        <f>MID(SUVAHAVUJ!AE20,5,1)</f>
        <v xml:space="preserve"> </v>
      </c>
      <c r="BX14" s="1356"/>
      <c r="BY14" s="1356"/>
      <c r="BZ14" s="1356"/>
      <c r="CA14" s="1356"/>
      <c r="CB14" s="1356"/>
      <c r="CC14" s="1356" t="str">
        <f>MID(SUVAHAVUJ!AE20,6,1)</f>
        <v xml:space="preserve"> </v>
      </c>
      <c r="CD14" s="1356"/>
      <c r="CE14" s="1356"/>
      <c r="CF14" s="1356"/>
      <c r="CG14" s="1356"/>
      <c r="CH14" s="1356" t="str">
        <f>MID(SUVAHAVUJ!AE20,7,1)</f>
        <v xml:space="preserve"> </v>
      </c>
      <c r="CI14" s="1356"/>
      <c r="CJ14" s="1356"/>
      <c r="CK14" s="1356"/>
      <c r="CL14" s="1356"/>
      <c r="CM14" s="1356"/>
      <c r="CN14" s="1356" t="str">
        <f>MID(SUVAHAVUJ!AE20,8,1)</f>
        <v xml:space="preserve"> </v>
      </c>
      <c r="CO14" s="1356"/>
      <c r="CP14" s="1356"/>
      <c r="CQ14" s="1356"/>
      <c r="CR14" s="1356"/>
      <c r="CS14" s="1356" t="str">
        <f>MID(SUVAHAVUJ!AE20,9,1)</f>
        <v xml:space="preserve"> </v>
      </c>
      <c r="CT14" s="1356"/>
      <c r="CU14" s="1356"/>
      <c r="CV14" s="1356"/>
      <c r="CW14" s="1356"/>
      <c r="CX14" s="1356"/>
      <c r="CY14" s="1356" t="str">
        <f>MID(SUVAHAVUJ!AE20,10,1)</f>
        <v xml:space="preserve"> </v>
      </c>
      <c r="CZ14" s="1356"/>
      <c r="DA14" s="1356"/>
      <c r="DB14" s="1356"/>
      <c r="DC14" s="1356"/>
      <c r="DD14" s="1356" t="str">
        <f>MID(SUVAHAVUJ!AE20,11,1)</f>
        <v>0</v>
      </c>
      <c r="DE14" s="1356"/>
      <c r="DF14" s="1356"/>
      <c r="DG14" s="1356"/>
      <c r="DH14" s="1356"/>
      <c r="DI14" s="1360"/>
      <c r="DJ14" s="1361"/>
      <c r="DK14" s="1361"/>
      <c r="DL14" s="1361"/>
      <c r="DM14" s="1361"/>
      <c r="DN14" s="1361"/>
      <c r="DO14" s="1361"/>
      <c r="DP14" s="1361"/>
      <c r="DQ14" s="1361"/>
      <c r="DR14" s="1361"/>
      <c r="DS14" s="1361"/>
      <c r="DT14" s="1361"/>
      <c r="DU14" s="1361"/>
      <c r="DV14" s="1361"/>
      <c r="DW14" s="1361"/>
      <c r="DX14" s="1361"/>
      <c r="DY14" s="1361"/>
      <c r="DZ14" s="1361"/>
      <c r="EA14" s="1361"/>
      <c r="EB14" s="1361"/>
      <c r="EC14" s="1361"/>
      <c r="ED14" s="1361"/>
      <c r="EE14" s="1361"/>
      <c r="EF14" s="1361"/>
      <c r="EG14" s="1361"/>
      <c r="EH14" s="1361"/>
      <c r="EI14" s="1361"/>
      <c r="EJ14" s="1361"/>
      <c r="EK14" s="1361"/>
      <c r="EL14" s="1361"/>
      <c r="EM14" s="1361"/>
      <c r="EN14" s="514"/>
      <c r="EO14" s="515"/>
      <c r="EP14" s="1356" t="str">
        <f>MID(SUVAHAVUJ!AG20,1,1)</f>
        <v xml:space="preserve"> </v>
      </c>
      <c r="EQ14" s="1356"/>
      <c r="ER14" s="1356"/>
      <c r="ES14" s="1356"/>
      <c r="ET14" s="1356"/>
      <c r="EU14" s="1356"/>
      <c r="EV14" s="1356" t="str">
        <f>MID(SUVAHAVUJ!AG20,2,1)</f>
        <v xml:space="preserve"> </v>
      </c>
      <c r="EW14" s="1356"/>
      <c r="EX14" s="1356"/>
      <c r="EY14" s="1356"/>
      <c r="EZ14" s="1356"/>
      <c r="FA14" s="1356" t="str">
        <f>MID(SUVAHAVUJ!AG20,3,1)</f>
        <v xml:space="preserve"> </v>
      </c>
      <c r="FB14" s="1356"/>
      <c r="FC14" s="1356"/>
      <c r="FD14" s="1356"/>
      <c r="FE14" s="1356"/>
      <c r="FF14" s="1356"/>
      <c r="FG14" s="1356" t="str">
        <f>MID(SUVAHAVUJ!AG20,4,1)</f>
        <v xml:space="preserve"> </v>
      </c>
      <c r="FH14" s="1356"/>
      <c r="FI14" s="1356"/>
      <c r="FJ14" s="1356"/>
      <c r="FK14" s="1356"/>
      <c r="FL14" s="1356" t="str">
        <f>MID(SUVAHAVUJ!AG20,5,1)</f>
        <v xml:space="preserve"> </v>
      </c>
      <c r="FM14" s="1356"/>
      <c r="FN14" s="1356"/>
      <c r="FO14" s="1356"/>
      <c r="FP14" s="1356"/>
      <c r="FQ14" s="1356"/>
      <c r="FR14" s="1356" t="str">
        <f>MID(SUVAHAVUJ!AG20,6,1)</f>
        <v xml:space="preserve"> </v>
      </c>
      <c r="FS14" s="1356"/>
      <c r="FT14" s="1356"/>
      <c r="FU14" s="1356"/>
      <c r="FV14" s="1356"/>
      <c r="FW14" s="1356" t="str">
        <f>MID(SUVAHAVUJ!AG20,7,1)</f>
        <v xml:space="preserve"> </v>
      </c>
      <c r="FX14" s="1356"/>
      <c r="FY14" s="1356"/>
      <c r="FZ14" s="1356"/>
      <c r="GA14" s="1356"/>
      <c r="GB14" s="1356"/>
      <c r="GC14" s="1356" t="str">
        <f>MID(SUVAHAVUJ!AG20,8,1)</f>
        <v>3</v>
      </c>
      <c r="GD14" s="1356"/>
      <c r="GE14" s="1356"/>
      <c r="GF14" s="1356"/>
      <c r="GG14" s="1356"/>
      <c r="GH14" s="1356" t="str">
        <f>MID(SUVAHAVUJ!AG20,9,1)</f>
        <v>9</v>
      </c>
      <c r="GI14" s="1356"/>
      <c r="GJ14" s="1356"/>
      <c r="GK14" s="1356"/>
      <c r="GL14" s="1356"/>
      <c r="GM14" s="1356"/>
      <c r="GN14" s="1356" t="str">
        <f>MID(SUVAHAVUJ!AG20,10,1)</f>
        <v>5</v>
      </c>
      <c r="GO14" s="1356"/>
      <c r="GP14" s="1356"/>
      <c r="GQ14" s="1356"/>
      <c r="GR14" s="1356"/>
      <c r="GS14" s="1357" t="str">
        <f>MID(SUVAHAVUJ!AG20,11,1)</f>
        <v>2</v>
      </c>
      <c r="GT14" s="1357"/>
      <c r="GU14" s="1357"/>
      <c r="GV14" s="1357"/>
      <c r="GW14" s="1358"/>
    </row>
    <row r="15" spans="1:205" s="516" customFormat="1" ht="24" customHeight="1" x14ac:dyDescent="0.3">
      <c r="B15" s="1363" t="s">
        <v>2050</v>
      </c>
      <c r="C15" s="1363"/>
      <c r="D15" s="1363"/>
      <c r="E15" s="1363"/>
      <c r="F15" s="1363"/>
      <c r="G15" s="1363"/>
      <c r="H15" s="1363"/>
      <c r="I15" s="1363"/>
      <c r="J15" s="1363"/>
      <c r="K15" s="1363"/>
      <c r="L15" s="1364" t="str">
        <f>SUVAHAVUJ!$D$21</f>
        <v>Poskytnuté preddavky na dlhodobý hmotný majetok (052) - /095A/</v>
      </c>
      <c r="M15" s="1365"/>
      <c r="N15" s="1365"/>
      <c r="O15" s="1365"/>
      <c r="P15" s="1365"/>
      <c r="Q15" s="1365"/>
      <c r="R15" s="1365"/>
      <c r="S15" s="1365"/>
      <c r="T15" s="1365"/>
      <c r="U15" s="1365"/>
      <c r="V15" s="1365"/>
      <c r="W15" s="1365"/>
      <c r="X15" s="1365"/>
      <c r="Y15" s="1365"/>
      <c r="Z15" s="1365"/>
      <c r="AA15" s="1365"/>
      <c r="AB15" s="1365"/>
      <c r="AC15" s="1365"/>
      <c r="AD15" s="1365"/>
      <c r="AE15" s="1365"/>
      <c r="AF15" s="1365"/>
      <c r="AG15" s="1365"/>
      <c r="AH15" s="1365"/>
      <c r="AI15" s="1365"/>
      <c r="AJ15" s="1365"/>
      <c r="AK15" s="1365"/>
      <c r="AL15" s="1365"/>
      <c r="AM15" s="1365"/>
      <c r="AN15" s="1365"/>
      <c r="AO15" s="1365"/>
      <c r="AP15" s="1365"/>
      <c r="AQ15" s="1366" t="s">
        <v>1226</v>
      </c>
      <c r="AR15" s="1366"/>
      <c r="AS15" s="1366"/>
      <c r="AT15" s="1366"/>
      <c r="AU15" s="1366"/>
      <c r="AV15" s="1366"/>
      <c r="AW15" s="1366"/>
      <c r="AX15" s="1366"/>
      <c r="AY15" s="514"/>
      <c r="AZ15" s="515"/>
      <c r="BA15" s="1356" t="str">
        <f>MID(SUVAHAVUJ!AD21,1,1)</f>
        <v xml:space="preserve"> </v>
      </c>
      <c r="BB15" s="1356"/>
      <c r="BC15" s="1356"/>
      <c r="BD15" s="1356"/>
      <c r="BE15" s="1356"/>
      <c r="BF15" s="1356"/>
      <c r="BG15" s="1356" t="str">
        <f>MID(SUVAHAVUJ!AD21,2,1)</f>
        <v xml:space="preserve"> </v>
      </c>
      <c r="BH15" s="1356"/>
      <c r="BI15" s="1356"/>
      <c r="BJ15" s="1356"/>
      <c r="BK15" s="1356"/>
      <c r="BL15" s="1356" t="str">
        <f>MID(SUVAHAVUJ!AD21,3,1)</f>
        <v xml:space="preserve"> </v>
      </c>
      <c r="BM15" s="1356"/>
      <c r="BN15" s="1356"/>
      <c r="BO15" s="1356"/>
      <c r="BP15" s="1356"/>
      <c r="BQ15" s="1356"/>
      <c r="BR15" s="1356" t="str">
        <f>MID(SUVAHAVUJ!AD21,4,1)</f>
        <v xml:space="preserve"> </v>
      </c>
      <c r="BS15" s="1356"/>
      <c r="BT15" s="1356"/>
      <c r="BU15" s="1356"/>
      <c r="BV15" s="1356"/>
      <c r="BW15" s="1356" t="str">
        <f>MID(SUVAHAVUJ!AD21,5,1)</f>
        <v xml:space="preserve"> </v>
      </c>
      <c r="BX15" s="1356"/>
      <c r="BY15" s="1356"/>
      <c r="BZ15" s="1356"/>
      <c r="CA15" s="1356"/>
      <c r="CB15" s="1356"/>
      <c r="CC15" s="1356" t="str">
        <f>MID(SUVAHAVUJ!AD21,6,1)</f>
        <v>2</v>
      </c>
      <c r="CD15" s="1356"/>
      <c r="CE15" s="1356"/>
      <c r="CF15" s="1356"/>
      <c r="CG15" s="1356"/>
      <c r="CH15" s="1356" t="str">
        <f>MID(SUVAHAVUJ!AD21,7,1)</f>
        <v>1</v>
      </c>
      <c r="CI15" s="1356"/>
      <c r="CJ15" s="1356"/>
      <c r="CK15" s="1356"/>
      <c r="CL15" s="1356"/>
      <c r="CM15" s="1356"/>
      <c r="CN15" s="1356" t="str">
        <f>MID(SUVAHAVUJ!AD21,8,1)</f>
        <v>2</v>
      </c>
      <c r="CO15" s="1356"/>
      <c r="CP15" s="1356"/>
      <c r="CQ15" s="1356"/>
      <c r="CR15" s="1356"/>
      <c r="CS15" s="1356" t="str">
        <f>MID(SUVAHAVUJ!AD21,9,1)</f>
        <v>7</v>
      </c>
      <c r="CT15" s="1356"/>
      <c r="CU15" s="1356"/>
      <c r="CV15" s="1356"/>
      <c r="CW15" s="1356"/>
      <c r="CX15" s="1356"/>
      <c r="CY15" s="1356" t="str">
        <f>MID(SUVAHAVUJ!AD21,10,1)</f>
        <v>0</v>
      </c>
      <c r="CZ15" s="1356"/>
      <c r="DA15" s="1356"/>
      <c r="DB15" s="1356"/>
      <c r="DC15" s="1356"/>
      <c r="DD15" s="1356" t="str">
        <f>MID(SUVAHAVUJ!AD21,11,1)</f>
        <v>0</v>
      </c>
      <c r="DE15" s="1356"/>
      <c r="DF15" s="1356"/>
      <c r="DG15" s="1356"/>
      <c r="DH15" s="1356"/>
      <c r="DI15" s="1360"/>
      <c r="DJ15" s="514"/>
      <c r="DK15" s="515"/>
      <c r="DL15" s="1356" t="str">
        <f>MID(SUVAHAVUJ!AF21,1,1)</f>
        <v xml:space="preserve"> </v>
      </c>
      <c r="DM15" s="1356"/>
      <c r="DN15" s="1356"/>
      <c r="DO15" s="1356"/>
      <c r="DP15" s="1356"/>
      <c r="DQ15" s="1356"/>
      <c r="DR15" s="1356" t="str">
        <f>MID(SUVAHAVUJ!AF21,2,1)</f>
        <v xml:space="preserve"> </v>
      </c>
      <c r="DS15" s="1356"/>
      <c r="DT15" s="1356"/>
      <c r="DU15" s="1356"/>
      <c r="DV15" s="1356"/>
      <c r="DW15" s="1356" t="str">
        <f>MID(SUVAHAVUJ!AF21,3,1)</f>
        <v xml:space="preserve"> </v>
      </c>
      <c r="DX15" s="1356"/>
      <c r="DY15" s="1356"/>
      <c r="DZ15" s="1356"/>
      <c r="EA15" s="1356"/>
      <c r="EB15" s="1356"/>
      <c r="EC15" s="1356" t="str">
        <f>MID(SUVAHAVUJ!AF21,4,1)</f>
        <v xml:space="preserve"> </v>
      </c>
      <c r="ED15" s="1356"/>
      <c r="EE15" s="1356"/>
      <c r="EF15" s="1356"/>
      <c r="EG15" s="1356"/>
      <c r="EH15" s="1356" t="str">
        <f>MID(SUVAHAVUJ!AF21,5,1)</f>
        <v xml:space="preserve"> </v>
      </c>
      <c r="EI15" s="1356"/>
      <c r="EJ15" s="1356"/>
      <c r="EK15" s="1356"/>
      <c r="EL15" s="1356"/>
      <c r="EM15" s="1356"/>
      <c r="EN15" s="1356" t="str">
        <f>MID(SUVAHAVUJ!AF21,6,1)</f>
        <v>2</v>
      </c>
      <c r="EO15" s="1356"/>
      <c r="EP15" s="1356"/>
      <c r="EQ15" s="1356"/>
      <c r="ER15" s="1356"/>
      <c r="ES15" s="1356" t="str">
        <f>MID(SUVAHAVUJ!AF21,7,1)</f>
        <v>1</v>
      </c>
      <c r="ET15" s="1356"/>
      <c r="EU15" s="1356"/>
      <c r="EV15" s="1356"/>
      <c r="EW15" s="1356"/>
      <c r="EX15" s="1356"/>
      <c r="EY15" s="1356" t="str">
        <f>MID(SUVAHAVUJ!AF21,8,1)</f>
        <v>2</v>
      </c>
      <c r="EZ15" s="1356"/>
      <c r="FA15" s="1356"/>
      <c r="FB15" s="1356"/>
      <c r="FC15" s="1356"/>
      <c r="FD15" s="1356" t="str">
        <f>MID(SUVAHAVUJ!AF21,9,1)</f>
        <v>7</v>
      </c>
      <c r="FE15" s="1356"/>
      <c r="FF15" s="1356"/>
      <c r="FG15" s="1356"/>
      <c r="FH15" s="1356"/>
      <c r="FI15" s="1356"/>
      <c r="FJ15" s="1356" t="str">
        <f>MID(SUVAHAVUJ!AF21,10,1)</f>
        <v>0</v>
      </c>
      <c r="FK15" s="1356"/>
      <c r="FL15" s="1356"/>
      <c r="FM15" s="1356"/>
      <c r="FN15" s="1356"/>
      <c r="FO15" s="1357" t="str">
        <f>MID(SUVAHAVUJ!AF21,11,1)</f>
        <v>0</v>
      </c>
      <c r="FP15" s="1357"/>
      <c r="FQ15" s="1357"/>
      <c r="FR15" s="1357"/>
      <c r="FS15" s="1358"/>
      <c r="FT15" s="1359"/>
      <c r="FU15" s="1359"/>
      <c r="FV15" s="1359"/>
      <c r="FW15" s="1359"/>
      <c r="FX15" s="1359"/>
      <c r="FY15" s="1359"/>
      <c r="FZ15" s="1359"/>
      <c r="GA15" s="1359"/>
      <c r="GB15" s="1359"/>
      <c r="GC15" s="1359"/>
      <c r="GD15" s="1359"/>
      <c r="GE15" s="1359"/>
      <c r="GF15" s="1359"/>
      <c r="GG15" s="1359"/>
      <c r="GH15" s="1359"/>
      <c r="GI15" s="1359"/>
      <c r="GJ15" s="1359"/>
      <c r="GK15" s="1359"/>
      <c r="GL15" s="1359"/>
      <c r="GM15" s="1359"/>
      <c r="GN15" s="1359"/>
      <c r="GO15" s="1359"/>
      <c r="GP15" s="1359"/>
      <c r="GQ15" s="1359"/>
      <c r="GR15" s="1359"/>
      <c r="GS15" s="1359"/>
      <c r="GT15" s="1359"/>
      <c r="GU15" s="1359"/>
      <c r="GV15" s="1359"/>
      <c r="GW15" s="1359"/>
    </row>
    <row r="16" spans="1:205" ht="24.75" customHeight="1" x14ac:dyDescent="0.3">
      <c r="B16" s="1363"/>
      <c r="C16" s="1363"/>
      <c r="D16" s="1363"/>
      <c r="E16" s="1363"/>
      <c r="F16" s="1363"/>
      <c r="G16" s="1363"/>
      <c r="H16" s="1363"/>
      <c r="I16" s="1363"/>
      <c r="J16" s="1363"/>
      <c r="K16" s="1363"/>
      <c r="L16" s="1365"/>
      <c r="M16" s="1365"/>
      <c r="N16" s="1365"/>
      <c r="O16" s="1365"/>
      <c r="P16" s="1365"/>
      <c r="Q16" s="1365"/>
      <c r="R16" s="1365"/>
      <c r="S16" s="1365"/>
      <c r="T16" s="1365"/>
      <c r="U16" s="1365"/>
      <c r="V16" s="1365"/>
      <c r="W16" s="1365"/>
      <c r="X16" s="1365"/>
      <c r="Y16" s="1365"/>
      <c r="Z16" s="1365"/>
      <c r="AA16" s="1365"/>
      <c r="AB16" s="1365"/>
      <c r="AC16" s="1365"/>
      <c r="AD16" s="1365"/>
      <c r="AE16" s="1365"/>
      <c r="AF16" s="1365"/>
      <c r="AG16" s="1365"/>
      <c r="AH16" s="1365"/>
      <c r="AI16" s="1365"/>
      <c r="AJ16" s="1365"/>
      <c r="AK16" s="1365"/>
      <c r="AL16" s="1365"/>
      <c r="AM16" s="1365"/>
      <c r="AN16" s="1365"/>
      <c r="AO16" s="1365"/>
      <c r="AP16" s="1365"/>
      <c r="AQ16" s="1366"/>
      <c r="AR16" s="1366"/>
      <c r="AS16" s="1366"/>
      <c r="AT16" s="1366"/>
      <c r="AU16" s="1366"/>
      <c r="AV16" s="1366"/>
      <c r="AW16" s="1366"/>
      <c r="AX16" s="1366"/>
      <c r="AY16" s="514"/>
      <c r="AZ16" s="515"/>
      <c r="BA16" s="1356" t="str">
        <f>MID(SUVAHAVUJ!AE21,1,1)</f>
        <v xml:space="preserve"> </v>
      </c>
      <c r="BB16" s="1356"/>
      <c r="BC16" s="1356"/>
      <c r="BD16" s="1356"/>
      <c r="BE16" s="1356"/>
      <c r="BF16" s="1356"/>
      <c r="BG16" s="1356" t="str">
        <f>MID(SUVAHAVUJ!AE21,2,1)</f>
        <v xml:space="preserve"> </v>
      </c>
      <c r="BH16" s="1356"/>
      <c r="BI16" s="1356"/>
      <c r="BJ16" s="1356"/>
      <c r="BK16" s="1356"/>
      <c r="BL16" s="1356" t="str">
        <f>MID(SUVAHAVUJ!AE21,3,1)</f>
        <v xml:space="preserve"> </v>
      </c>
      <c r="BM16" s="1356"/>
      <c r="BN16" s="1356"/>
      <c r="BO16" s="1356"/>
      <c r="BP16" s="1356"/>
      <c r="BQ16" s="1356"/>
      <c r="BR16" s="1356" t="str">
        <f>MID(SUVAHAVUJ!AE21,4,1)</f>
        <v xml:space="preserve"> </v>
      </c>
      <c r="BS16" s="1356"/>
      <c r="BT16" s="1356"/>
      <c r="BU16" s="1356"/>
      <c r="BV16" s="1356"/>
      <c r="BW16" s="1356" t="str">
        <f>MID(SUVAHAVUJ!AE21,5,1)</f>
        <v xml:space="preserve"> </v>
      </c>
      <c r="BX16" s="1356"/>
      <c r="BY16" s="1356"/>
      <c r="BZ16" s="1356"/>
      <c r="CA16" s="1356"/>
      <c r="CB16" s="1356"/>
      <c r="CC16" s="1356" t="str">
        <f>MID(SUVAHAVUJ!AE21,6,1)</f>
        <v xml:space="preserve"> </v>
      </c>
      <c r="CD16" s="1356"/>
      <c r="CE16" s="1356"/>
      <c r="CF16" s="1356"/>
      <c r="CG16" s="1356"/>
      <c r="CH16" s="1356" t="str">
        <f>MID(SUVAHAVUJ!AE21,7,1)</f>
        <v xml:space="preserve"> </v>
      </c>
      <c r="CI16" s="1356"/>
      <c r="CJ16" s="1356"/>
      <c r="CK16" s="1356"/>
      <c r="CL16" s="1356"/>
      <c r="CM16" s="1356"/>
      <c r="CN16" s="1356" t="str">
        <f>MID(SUVAHAVUJ!AE21,8,1)</f>
        <v xml:space="preserve"> </v>
      </c>
      <c r="CO16" s="1356"/>
      <c r="CP16" s="1356"/>
      <c r="CQ16" s="1356"/>
      <c r="CR16" s="1356"/>
      <c r="CS16" s="1356" t="str">
        <f>MID(SUVAHAVUJ!AE21,9,1)</f>
        <v xml:space="preserve"> </v>
      </c>
      <c r="CT16" s="1356"/>
      <c r="CU16" s="1356"/>
      <c r="CV16" s="1356"/>
      <c r="CW16" s="1356"/>
      <c r="CX16" s="1356"/>
      <c r="CY16" s="1356" t="str">
        <f>MID(SUVAHAVUJ!AE21,10,1)</f>
        <v xml:space="preserve"> </v>
      </c>
      <c r="CZ16" s="1356"/>
      <c r="DA16" s="1356"/>
      <c r="DB16" s="1356"/>
      <c r="DC16" s="1356"/>
      <c r="DD16" s="1356" t="str">
        <f>MID(SUVAHAVUJ!AE21,11,1)</f>
        <v>0</v>
      </c>
      <c r="DE16" s="1356"/>
      <c r="DF16" s="1356"/>
      <c r="DG16" s="1356"/>
      <c r="DH16" s="1356"/>
      <c r="DI16" s="1360"/>
      <c r="DJ16" s="1361"/>
      <c r="DK16" s="1361"/>
      <c r="DL16" s="1361"/>
      <c r="DM16" s="1361"/>
      <c r="DN16" s="1361"/>
      <c r="DO16" s="1361"/>
      <c r="DP16" s="1361"/>
      <c r="DQ16" s="1361"/>
      <c r="DR16" s="1361"/>
      <c r="DS16" s="1361"/>
      <c r="DT16" s="1361"/>
      <c r="DU16" s="1361"/>
      <c r="DV16" s="1361"/>
      <c r="DW16" s="1361"/>
      <c r="DX16" s="1361"/>
      <c r="DY16" s="1361"/>
      <c r="DZ16" s="1361"/>
      <c r="EA16" s="1361"/>
      <c r="EB16" s="1361"/>
      <c r="EC16" s="1361"/>
      <c r="ED16" s="1361"/>
      <c r="EE16" s="1361"/>
      <c r="EF16" s="1361"/>
      <c r="EG16" s="1361"/>
      <c r="EH16" s="1361"/>
      <c r="EI16" s="1361"/>
      <c r="EJ16" s="1361"/>
      <c r="EK16" s="1361"/>
      <c r="EL16" s="1361"/>
      <c r="EM16" s="1361"/>
      <c r="EN16" s="514"/>
      <c r="EO16" s="515"/>
      <c r="EP16" s="1356" t="str">
        <f>MID(SUVAHAVUJ!AG21,1,1)</f>
        <v xml:space="preserve"> </v>
      </c>
      <c r="EQ16" s="1356"/>
      <c r="ER16" s="1356"/>
      <c r="ES16" s="1356"/>
      <c r="ET16" s="1356"/>
      <c r="EU16" s="1356"/>
      <c r="EV16" s="1356" t="str">
        <f>MID(SUVAHAVUJ!AG21,2,1)</f>
        <v xml:space="preserve"> </v>
      </c>
      <c r="EW16" s="1356"/>
      <c r="EX16" s="1356"/>
      <c r="EY16" s="1356"/>
      <c r="EZ16" s="1356"/>
      <c r="FA16" s="1356" t="str">
        <f>MID(SUVAHAVUJ!AG21,3,1)</f>
        <v xml:space="preserve"> </v>
      </c>
      <c r="FB16" s="1356"/>
      <c r="FC16" s="1356"/>
      <c r="FD16" s="1356"/>
      <c r="FE16" s="1356"/>
      <c r="FF16" s="1356"/>
      <c r="FG16" s="1356" t="str">
        <f>MID(SUVAHAVUJ!AG21,4,1)</f>
        <v xml:space="preserve"> </v>
      </c>
      <c r="FH16" s="1356"/>
      <c r="FI16" s="1356"/>
      <c r="FJ16" s="1356"/>
      <c r="FK16" s="1356"/>
      <c r="FL16" s="1356" t="str">
        <f>MID(SUVAHAVUJ!AG21,5,1)</f>
        <v xml:space="preserve"> </v>
      </c>
      <c r="FM16" s="1356"/>
      <c r="FN16" s="1356"/>
      <c r="FO16" s="1356"/>
      <c r="FP16" s="1356"/>
      <c r="FQ16" s="1356"/>
      <c r="FR16" s="1356" t="str">
        <f>MID(SUVAHAVUJ!AG21,6,1)</f>
        <v xml:space="preserve"> </v>
      </c>
      <c r="FS16" s="1356"/>
      <c r="FT16" s="1356"/>
      <c r="FU16" s="1356"/>
      <c r="FV16" s="1356"/>
      <c r="FW16" s="1356" t="str">
        <f>MID(SUVAHAVUJ!AG21,7,1)</f>
        <v xml:space="preserve"> </v>
      </c>
      <c r="FX16" s="1356"/>
      <c r="FY16" s="1356"/>
      <c r="FZ16" s="1356"/>
      <c r="GA16" s="1356"/>
      <c r="GB16" s="1356"/>
      <c r="GC16" s="1356" t="str">
        <f>MID(SUVAHAVUJ!AG21,8,1)</f>
        <v xml:space="preserve"> </v>
      </c>
      <c r="GD16" s="1356"/>
      <c r="GE16" s="1356"/>
      <c r="GF16" s="1356"/>
      <c r="GG16" s="1356"/>
      <c r="GH16" s="1356" t="str">
        <f>MID(SUVAHAVUJ!AG21,9,1)</f>
        <v xml:space="preserve"> </v>
      </c>
      <c r="GI16" s="1356"/>
      <c r="GJ16" s="1356"/>
      <c r="GK16" s="1356"/>
      <c r="GL16" s="1356"/>
      <c r="GM16" s="1356"/>
      <c r="GN16" s="1356" t="str">
        <f>MID(SUVAHAVUJ!AG21,10,1)</f>
        <v xml:space="preserve"> </v>
      </c>
      <c r="GO16" s="1356"/>
      <c r="GP16" s="1356"/>
      <c r="GQ16" s="1356"/>
      <c r="GR16" s="1356"/>
      <c r="GS16" s="1357" t="str">
        <f>MID(SUVAHAVUJ!AG21,11,1)</f>
        <v>0</v>
      </c>
      <c r="GT16" s="1357"/>
      <c r="GU16" s="1357"/>
      <c r="GV16" s="1357"/>
      <c r="GW16" s="1358"/>
    </row>
    <row r="17" spans="2:205" s="516" customFormat="1" ht="23.25" customHeight="1" x14ac:dyDescent="0.3">
      <c r="B17" s="1363" t="s">
        <v>2051</v>
      </c>
      <c r="C17" s="1363"/>
      <c r="D17" s="1363"/>
      <c r="E17" s="1363"/>
      <c r="F17" s="1363"/>
      <c r="G17" s="1363"/>
      <c r="H17" s="1363"/>
      <c r="I17" s="1363"/>
      <c r="J17" s="1363"/>
      <c r="K17" s="1363"/>
      <c r="L17" s="1364" t="str">
        <f>SUVAHAVUJ!$D$22</f>
        <v>Opravná položka k nadobudnutému majetku 
(+/- 097) +/- 098</v>
      </c>
      <c r="M17" s="1365"/>
      <c r="N17" s="1365"/>
      <c r="O17" s="1365"/>
      <c r="P17" s="1365"/>
      <c r="Q17" s="1365"/>
      <c r="R17" s="1365"/>
      <c r="S17" s="1365"/>
      <c r="T17" s="1365"/>
      <c r="U17" s="1365"/>
      <c r="V17" s="1365"/>
      <c r="W17" s="1365"/>
      <c r="X17" s="1365"/>
      <c r="Y17" s="1365"/>
      <c r="Z17" s="1365"/>
      <c r="AA17" s="1365"/>
      <c r="AB17" s="1365"/>
      <c r="AC17" s="1365"/>
      <c r="AD17" s="1365"/>
      <c r="AE17" s="1365"/>
      <c r="AF17" s="1365"/>
      <c r="AG17" s="1365"/>
      <c r="AH17" s="1365"/>
      <c r="AI17" s="1365"/>
      <c r="AJ17" s="1365"/>
      <c r="AK17" s="1365"/>
      <c r="AL17" s="1365"/>
      <c r="AM17" s="1365"/>
      <c r="AN17" s="1365"/>
      <c r="AO17" s="1365"/>
      <c r="AP17" s="1365"/>
      <c r="AQ17" s="1366" t="s">
        <v>2052</v>
      </c>
      <c r="AR17" s="1366"/>
      <c r="AS17" s="1366"/>
      <c r="AT17" s="1366"/>
      <c r="AU17" s="1366"/>
      <c r="AV17" s="1366"/>
      <c r="AW17" s="1366"/>
      <c r="AX17" s="1366"/>
      <c r="AY17" s="514"/>
      <c r="AZ17" s="515"/>
      <c r="BA17" s="1357" t="str">
        <f>MID(SUVAHAVUJ!AD22,1,1)</f>
        <v xml:space="preserve"> </v>
      </c>
      <c r="BB17" s="1357"/>
      <c r="BC17" s="1357"/>
      <c r="BD17" s="1357"/>
      <c r="BE17" s="1357"/>
      <c r="BF17" s="1357"/>
      <c r="BG17" s="1357" t="str">
        <f>MID(SUVAHAVUJ!AD22,2,1)</f>
        <v xml:space="preserve"> </v>
      </c>
      <c r="BH17" s="1357"/>
      <c r="BI17" s="1357"/>
      <c r="BJ17" s="1357"/>
      <c r="BK17" s="1357"/>
      <c r="BL17" s="1357" t="str">
        <f>MID(SUVAHAVUJ!AD22,3,1)</f>
        <v xml:space="preserve"> </v>
      </c>
      <c r="BM17" s="1357"/>
      <c r="BN17" s="1357"/>
      <c r="BO17" s="1357"/>
      <c r="BP17" s="1357"/>
      <c r="BQ17" s="1357"/>
      <c r="BR17" s="1357" t="str">
        <f>MID(SUVAHAVUJ!AD22,4,1)</f>
        <v xml:space="preserve"> </v>
      </c>
      <c r="BS17" s="1357"/>
      <c r="BT17" s="1357"/>
      <c r="BU17" s="1357"/>
      <c r="BV17" s="1357"/>
      <c r="BW17" s="1357" t="str">
        <f>MID(SUVAHAVUJ!AD22,5,1)</f>
        <v xml:space="preserve"> </v>
      </c>
      <c r="BX17" s="1357"/>
      <c r="BY17" s="1357"/>
      <c r="BZ17" s="1357"/>
      <c r="CA17" s="1357"/>
      <c r="CB17" s="1357"/>
      <c r="CC17" s="1357" t="str">
        <f>MID(SUVAHAVUJ!AD22,6,1)</f>
        <v xml:space="preserve"> </v>
      </c>
      <c r="CD17" s="1357"/>
      <c r="CE17" s="1357"/>
      <c r="CF17" s="1357"/>
      <c r="CG17" s="1357"/>
      <c r="CH17" s="1357" t="str">
        <f>MID(SUVAHAVUJ!AD22,7,1)</f>
        <v xml:space="preserve"> </v>
      </c>
      <c r="CI17" s="1357"/>
      <c r="CJ17" s="1357"/>
      <c r="CK17" s="1357"/>
      <c r="CL17" s="1357"/>
      <c r="CM17" s="1357"/>
      <c r="CN17" s="1357" t="str">
        <f>MID(SUVAHAVUJ!AD22,8,1)</f>
        <v xml:space="preserve"> </v>
      </c>
      <c r="CO17" s="1357"/>
      <c r="CP17" s="1357"/>
      <c r="CQ17" s="1357"/>
      <c r="CR17" s="1357"/>
      <c r="CS17" s="1357" t="str">
        <f>MID(SUVAHAVUJ!AD22,9,1)</f>
        <v xml:space="preserve"> </v>
      </c>
      <c r="CT17" s="1357"/>
      <c r="CU17" s="1357"/>
      <c r="CV17" s="1357"/>
      <c r="CW17" s="1357"/>
      <c r="CX17" s="1357"/>
      <c r="CY17" s="1357" t="str">
        <f>MID(SUVAHAVUJ!AD22,10,1)</f>
        <v xml:space="preserve"> </v>
      </c>
      <c r="CZ17" s="1357"/>
      <c r="DA17" s="1357"/>
      <c r="DB17" s="1357"/>
      <c r="DC17" s="1357"/>
      <c r="DD17" s="1357" t="str">
        <f>MID(SUVAHAVUJ!AD22,11,1)</f>
        <v>0</v>
      </c>
      <c r="DE17" s="1357"/>
      <c r="DF17" s="1357"/>
      <c r="DG17" s="1357"/>
      <c r="DH17" s="1357"/>
      <c r="DI17" s="1358"/>
      <c r="DJ17" s="514"/>
      <c r="DK17" s="515"/>
      <c r="DL17" s="1356" t="str">
        <f>MID(SUVAHAVUJ!AF22,1,1)</f>
        <v xml:space="preserve"> </v>
      </c>
      <c r="DM17" s="1356"/>
      <c r="DN17" s="1356"/>
      <c r="DO17" s="1356"/>
      <c r="DP17" s="1356"/>
      <c r="DQ17" s="1356"/>
      <c r="DR17" s="1356" t="str">
        <f>MID(SUVAHAVUJ!AF22,2,1)</f>
        <v xml:space="preserve"> </v>
      </c>
      <c r="DS17" s="1356"/>
      <c r="DT17" s="1356"/>
      <c r="DU17" s="1356"/>
      <c r="DV17" s="1356"/>
      <c r="DW17" s="1356" t="str">
        <f>MID(SUVAHAVUJ!AF22,3,1)</f>
        <v xml:space="preserve"> </v>
      </c>
      <c r="DX17" s="1356"/>
      <c r="DY17" s="1356"/>
      <c r="DZ17" s="1356"/>
      <c r="EA17" s="1356"/>
      <c r="EB17" s="1356"/>
      <c r="EC17" s="1356" t="str">
        <f>MID(SUVAHAVUJ!AF22,4,1)</f>
        <v xml:space="preserve"> </v>
      </c>
      <c r="ED17" s="1356"/>
      <c r="EE17" s="1356"/>
      <c r="EF17" s="1356"/>
      <c r="EG17" s="1356"/>
      <c r="EH17" s="1356" t="str">
        <f>MID(SUVAHAVUJ!AF22,5,1)</f>
        <v xml:space="preserve"> </v>
      </c>
      <c r="EI17" s="1356"/>
      <c r="EJ17" s="1356"/>
      <c r="EK17" s="1356"/>
      <c r="EL17" s="1356"/>
      <c r="EM17" s="1356"/>
      <c r="EN17" s="1356" t="str">
        <f>MID(SUVAHAVUJ!AF22,6,1)</f>
        <v xml:space="preserve"> </v>
      </c>
      <c r="EO17" s="1356"/>
      <c r="EP17" s="1356"/>
      <c r="EQ17" s="1356"/>
      <c r="ER17" s="1356"/>
      <c r="ES17" s="1356" t="str">
        <f>MID(SUVAHAVUJ!AF22,7,1)</f>
        <v xml:space="preserve"> </v>
      </c>
      <c r="ET17" s="1356"/>
      <c r="EU17" s="1356"/>
      <c r="EV17" s="1356"/>
      <c r="EW17" s="1356"/>
      <c r="EX17" s="1356"/>
      <c r="EY17" s="1356" t="str">
        <f>MID(SUVAHAVUJ!AF22,8,1)</f>
        <v xml:space="preserve"> </v>
      </c>
      <c r="EZ17" s="1356"/>
      <c r="FA17" s="1356"/>
      <c r="FB17" s="1356"/>
      <c r="FC17" s="1356"/>
      <c r="FD17" s="1356" t="str">
        <f>MID(SUVAHAVUJ!AF22,9,1)</f>
        <v xml:space="preserve"> </v>
      </c>
      <c r="FE17" s="1356"/>
      <c r="FF17" s="1356"/>
      <c r="FG17" s="1356"/>
      <c r="FH17" s="1356"/>
      <c r="FI17" s="1356"/>
      <c r="FJ17" s="1356" t="str">
        <f>MID(SUVAHAVUJ!AF22,10,1)</f>
        <v xml:space="preserve"> </v>
      </c>
      <c r="FK17" s="1356"/>
      <c r="FL17" s="1356"/>
      <c r="FM17" s="1356"/>
      <c r="FN17" s="1356"/>
      <c r="FO17" s="1357" t="str">
        <f>MID(SUVAHAVUJ!AF22,11,1)</f>
        <v>0</v>
      </c>
      <c r="FP17" s="1357"/>
      <c r="FQ17" s="1357"/>
      <c r="FR17" s="1357"/>
      <c r="FS17" s="1358"/>
      <c r="FT17" s="1359"/>
      <c r="FU17" s="1359"/>
      <c r="FV17" s="1359"/>
      <c r="FW17" s="1359"/>
      <c r="FX17" s="1359"/>
      <c r="FY17" s="1359"/>
      <c r="FZ17" s="1359"/>
      <c r="GA17" s="1359"/>
      <c r="GB17" s="1359"/>
      <c r="GC17" s="1359"/>
      <c r="GD17" s="1359"/>
      <c r="GE17" s="1359"/>
      <c r="GF17" s="1359"/>
      <c r="GG17" s="1359"/>
      <c r="GH17" s="1359"/>
      <c r="GI17" s="1359"/>
      <c r="GJ17" s="1359"/>
      <c r="GK17" s="1359"/>
      <c r="GL17" s="1359"/>
      <c r="GM17" s="1359"/>
      <c r="GN17" s="1359"/>
      <c r="GO17" s="1359"/>
      <c r="GP17" s="1359"/>
      <c r="GQ17" s="1359"/>
      <c r="GR17" s="1359"/>
      <c r="GS17" s="1359"/>
      <c r="GT17" s="1359"/>
      <c r="GU17" s="1359"/>
      <c r="GV17" s="1359"/>
      <c r="GW17" s="1359"/>
    </row>
    <row r="18" spans="2:205" ht="23.25" customHeight="1" x14ac:dyDescent="0.3">
      <c r="B18" s="1363"/>
      <c r="C18" s="1363"/>
      <c r="D18" s="1363"/>
      <c r="E18" s="1363"/>
      <c r="F18" s="1363"/>
      <c r="G18" s="1363"/>
      <c r="H18" s="1363"/>
      <c r="I18" s="1363"/>
      <c r="J18" s="1363"/>
      <c r="K18" s="1363"/>
      <c r="L18" s="1365"/>
      <c r="M18" s="1365"/>
      <c r="N18" s="1365"/>
      <c r="O18" s="1365"/>
      <c r="P18" s="1365"/>
      <c r="Q18" s="1365"/>
      <c r="R18" s="1365"/>
      <c r="S18" s="1365"/>
      <c r="T18" s="1365"/>
      <c r="U18" s="1365"/>
      <c r="V18" s="1365"/>
      <c r="W18" s="1365"/>
      <c r="X18" s="1365"/>
      <c r="Y18" s="1365"/>
      <c r="Z18" s="1365"/>
      <c r="AA18" s="1365"/>
      <c r="AB18" s="1365"/>
      <c r="AC18" s="1365"/>
      <c r="AD18" s="1365"/>
      <c r="AE18" s="1365"/>
      <c r="AF18" s="1365"/>
      <c r="AG18" s="1365"/>
      <c r="AH18" s="1365"/>
      <c r="AI18" s="1365"/>
      <c r="AJ18" s="1365"/>
      <c r="AK18" s="1365"/>
      <c r="AL18" s="1365"/>
      <c r="AM18" s="1365"/>
      <c r="AN18" s="1365"/>
      <c r="AO18" s="1365"/>
      <c r="AP18" s="1365"/>
      <c r="AQ18" s="1366"/>
      <c r="AR18" s="1366"/>
      <c r="AS18" s="1366"/>
      <c r="AT18" s="1366"/>
      <c r="AU18" s="1366"/>
      <c r="AV18" s="1366"/>
      <c r="AW18" s="1366"/>
      <c r="AX18" s="1366"/>
      <c r="AY18" s="514"/>
      <c r="AZ18" s="515"/>
      <c r="BA18" s="1356" t="str">
        <f>MID(SUVAHAVUJ!AE22,1,1)</f>
        <v xml:space="preserve"> </v>
      </c>
      <c r="BB18" s="1356"/>
      <c r="BC18" s="1356"/>
      <c r="BD18" s="1356"/>
      <c r="BE18" s="1356"/>
      <c r="BF18" s="1356"/>
      <c r="BG18" s="1356" t="str">
        <f>MID(SUVAHAVUJ!AE22,2,1)</f>
        <v xml:space="preserve"> </v>
      </c>
      <c r="BH18" s="1356"/>
      <c r="BI18" s="1356"/>
      <c r="BJ18" s="1356"/>
      <c r="BK18" s="1356"/>
      <c r="BL18" s="1356" t="str">
        <f>MID(SUVAHAVUJ!AE22,3,1)</f>
        <v xml:space="preserve"> </v>
      </c>
      <c r="BM18" s="1356"/>
      <c r="BN18" s="1356"/>
      <c r="BO18" s="1356"/>
      <c r="BP18" s="1356"/>
      <c r="BQ18" s="1356"/>
      <c r="BR18" s="1356" t="str">
        <f>MID(SUVAHAVUJ!AE22,4,1)</f>
        <v xml:space="preserve"> </v>
      </c>
      <c r="BS18" s="1356"/>
      <c r="BT18" s="1356"/>
      <c r="BU18" s="1356"/>
      <c r="BV18" s="1356"/>
      <c r="BW18" s="1356" t="str">
        <f>MID(SUVAHAVUJ!AE22,5,1)</f>
        <v xml:space="preserve"> </v>
      </c>
      <c r="BX18" s="1356"/>
      <c r="BY18" s="1356"/>
      <c r="BZ18" s="1356"/>
      <c r="CA18" s="1356"/>
      <c r="CB18" s="1356"/>
      <c r="CC18" s="1356" t="str">
        <f>MID(SUVAHAVUJ!AE22,6,1)</f>
        <v xml:space="preserve"> </v>
      </c>
      <c r="CD18" s="1356"/>
      <c r="CE18" s="1356"/>
      <c r="CF18" s="1356"/>
      <c r="CG18" s="1356"/>
      <c r="CH18" s="1356" t="str">
        <f>MID(SUVAHAVUJ!AE22,7,1)</f>
        <v xml:space="preserve"> </v>
      </c>
      <c r="CI18" s="1356"/>
      <c r="CJ18" s="1356"/>
      <c r="CK18" s="1356"/>
      <c r="CL18" s="1356"/>
      <c r="CM18" s="1356"/>
      <c r="CN18" s="1356" t="str">
        <f>MID(SUVAHAVUJ!AE22,8,1)</f>
        <v xml:space="preserve"> </v>
      </c>
      <c r="CO18" s="1356"/>
      <c r="CP18" s="1356"/>
      <c r="CQ18" s="1356"/>
      <c r="CR18" s="1356"/>
      <c r="CS18" s="1356" t="str">
        <f>MID(SUVAHAVUJ!AE22,9,1)</f>
        <v xml:space="preserve"> </v>
      </c>
      <c r="CT18" s="1356"/>
      <c r="CU18" s="1356"/>
      <c r="CV18" s="1356"/>
      <c r="CW18" s="1356"/>
      <c r="CX18" s="1356"/>
      <c r="CY18" s="1356" t="str">
        <f>MID(SUVAHAVUJ!AE22,10,1)</f>
        <v xml:space="preserve"> </v>
      </c>
      <c r="CZ18" s="1356"/>
      <c r="DA18" s="1356"/>
      <c r="DB18" s="1356"/>
      <c r="DC18" s="1356"/>
      <c r="DD18" s="1356" t="str">
        <f>MID(SUVAHAVUJ!AE22,11,1)</f>
        <v>0</v>
      </c>
      <c r="DE18" s="1356"/>
      <c r="DF18" s="1356"/>
      <c r="DG18" s="1356"/>
      <c r="DH18" s="1356"/>
      <c r="DI18" s="1360"/>
      <c r="DJ18" s="1361"/>
      <c r="DK18" s="1361"/>
      <c r="DL18" s="1361"/>
      <c r="DM18" s="1361"/>
      <c r="DN18" s="1361"/>
      <c r="DO18" s="1361"/>
      <c r="DP18" s="1361"/>
      <c r="DQ18" s="1361"/>
      <c r="DR18" s="1361"/>
      <c r="DS18" s="1361"/>
      <c r="DT18" s="1361"/>
      <c r="DU18" s="1361"/>
      <c r="DV18" s="1361"/>
      <c r="DW18" s="1361"/>
      <c r="DX18" s="1361"/>
      <c r="DY18" s="1361"/>
      <c r="DZ18" s="1361"/>
      <c r="EA18" s="1361"/>
      <c r="EB18" s="1361"/>
      <c r="EC18" s="1361"/>
      <c r="ED18" s="1361"/>
      <c r="EE18" s="1361"/>
      <c r="EF18" s="1361"/>
      <c r="EG18" s="1361"/>
      <c r="EH18" s="1361"/>
      <c r="EI18" s="1361"/>
      <c r="EJ18" s="1361"/>
      <c r="EK18" s="1361"/>
      <c r="EL18" s="1361"/>
      <c r="EM18" s="1361"/>
      <c r="EN18" s="514"/>
      <c r="EO18" s="515"/>
      <c r="EP18" s="1356" t="str">
        <f>MID(SUVAHAVUJ!AG22,1,1)</f>
        <v xml:space="preserve"> </v>
      </c>
      <c r="EQ18" s="1356"/>
      <c r="ER18" s="1356"/>
      <c r="ES18" s="1356"/>
      <c r="ET18" s="1356"/>
      <c r="EU18" s="1356"/>
      <c r="EV18" s="1356" t="str">
        <f>MID(SUVAHAVUJ!AG22,2,1)</f>
        <v xml:space="preserve"> </v>
      </c>
      <c r="EW18" s="1356"/>
      <c r="EX18" s="1356"/>
      <c r="EY18" s="1356"/>
      <c r="EZ18" s="1356"/>
      <c r="FA18" s="1356" t="str">
        <f>MID(SUVAHAVUJ!AG22,3,1)</f>
        <v xml:space="preserve"> </v>
      </c>
      <c r="FB18" s="1356"/>
      <c r="FC18" s="1356"/>
      <c r="FD18" s="1356"/>
      <c r="FE18" s="1356"/>
      <c r="FF18" s="1356"/>
      <c r="FG18" s="1356" t="str">
        <f>MID(SUVAHAVUJ!AG22,4,1)</f>
        <v xml:space="preserve"> </v>
      </c>
      <c r="FH18" s="1356"/>
      <c r="FI18" s="1356"/>
      <c r="FJ18" s="1356"/>
      <c r="FK18" s="1356"/>
      <c r="FL18" s="1356" t="str">
        <f>MID(SUVAHAVUJ!AG22,5,1)</f>
        <v xml:space="preserve"> </v>
      </c>
      <c r="FM18" s="1356"/>
      <c r="FN18" s="1356"/>
      <c r="FO18" s="1356"/>
      <c r="FP18" s="1356"/>
      <c r="FQ18" s="1356"/>
      <c r="FR18" s="1356" t="str">
        <f>MID(SUVAHAVUJ!AG22,6,1)</f>
        <v xml:space="preserve"> </v>
      </c>
      <c r="FS18" s="1356"/>
      <c r="FT18" s="1356"/>
      <c r="FU18" s="1356"/>
      <c r="FV18" s="1356"/>
      <c r="FW18" s="1356" t="str">
        <f>MID(SUVAHAVUJ!AG22,7,1)</f>
        <v xml:space="preserve"> </v>
      </c>
      <c r="FX18" s="1356"/>
      <c r="FY18" s="1356"/>
      <c r="FZ18" s="1356"/>
      <c r="GA18" s="1356"/>
      <c r="GB18" s="1356"/>
      <c r="GC18" s="1356" t="str">
        <f>MID(SUVAHAVUJ!AG22,8,1)</f>
        <v xml:space="preserve"> </v>
      </c>
      <c r="GD18" s="1356"/>
      <c r="GE18" s="1356"/>
      <c r="GF18" s="1356"/>
      <c r="GG18" s="1356"/>
      <c r="GH18" s="1356" t="str">
        <f>MID(SUVAHAVUJ!AG22,9,1)</f>
        <v xml:space="preserve"> </v>
      </c>
      <c r="GI18" s="1356"/>
      <c r="GJ18" s="1356"/>
      <c r="GK18" s="1356"/>
      <c r="GL18" s="1356"/>
      <c r="GM18" s="1356"/>
      <c r="GN18" s="1356" t="str">
        <f>MID(SUVAHAVUJ!AG22,10,1)</f>
        <v xml:space="preserve"> </v>
      </c>
      <c r="GO18" s="1356"/>
      <c r="GP18" s="1356"/>
      <c r="GQ18" s="1356"/>
      <c r="GR18" s="1356"/>
      <c r="GS18" s="1357" t="str">
        <f>MID(SUVAHAVUJ!AG22,11,1)</f>
        <v>0</v>
      </c>
      <c r="GT18" s="1357"/>
      <c r="GU18" s="1357"/>
      <c r="GV18" s="1357"/>
      <c r="GW18" s="1358"/>
    </row>
    <row r="19" spans="2:205" s="516" customFormat="1" ht="23.25" customHeight="1" x14ac:dyDescent="0.3">
      <c r="B19" s="1368" t="s">
        <v>2053</v>
      </c>
      <c r="C19" s="1368"/>
      <c r="D19" s="1368"/>
      <c r="E19" s="1368"/>
      <c r="F19" s="1368"/>
      <c r="G19" s="1368"/>
      <c r="H19" s="1368"/>
      <c r="I19" s="1368"/>
      <c r="J19" s="1368"/>
      <c r="K19" s="1368"/>
      <c r="L19" s="1369" t="str">
        <f>SUVAHAVUJ!$D$23</f>
        <v>Dlhodobý finančný majetok súčet (r. 22 až r. 32)</v>
      </c>
      <c r="M19" s="1370"/>
      <c r="N19" s="1370"/>
      <c r="O19" s="1370"/>
      <c r="P19" s="1370"/>
      <c r="Q19" s="1370"/>
      <c r="R19" s="1370"/>
      <c r="S19" s="1370"/>
      <c r="T19" s="1370"/>
      <c r="U19" s="1370"/>
      <c r="V19" s="1370"/>
      <c r="W19" s="1370"/>
      <c r="X19" s="1370"/>
      <c r="Y19" s="1370"/>
      <c r="Z19" s="1370"/>
      <c r="AA19" s="1370"/>
      <c r="AB19" s="1370"/>
      <c r="AC19" s="1370"/>
      <c r="AD19" s="1370"/>
      <c r="AE19" s="1370"/>
      <c r="AF19" s="1370"/>
      <c r="AG19" s="1370"/>
      <c r="AH19" s="1370"/>
      <c r="AI19" s="1370"/>
      <c r="AJ19" s="1370"/>
      <c r="AK19" s="1370"/>
      <c r="AL19" s="1370"/>
      <c r="AM19" s="1370"/>
      <c r="AN19" s="1370"/>
      <c r="AO19" s="1370"/>
      <c r="AP19" s="1370"/>
      <c r="AQ19" s="1366" t="s">
        <v>2054</v>
      </c>
      <c r="AR19" s="1366"/>
      <c r="AS19" s="1366"/>
      <c r="AT19" s="1366"/>
      <c r="AU19" s="1366"/>
      <c r="AV19" s="1366"/>
      <c r="AW19" s="1366"/>
      <c r="AX19" s="1366"/>
      <c r="AY19" s="514"/>
      <c r="AZ19" s="515"/>
      <c r="BA19" s="1357" t="str">
        <f>MID(SUVAHAVUJ!AD23,1,1)</f>
        <v xml:space="preserve"> </v>
      </c>
      <c r="BB19" s="1357"/>
      <c r="BC19" s="1357"/>
      <c r="BD19" s="1357"/>
      <c r="BE19" s="1357"/>
      <c r="BF19" s="1357"/>
      <c r="BG19" s="1357" t="str">
        <f>MID(SUVAHAVUJ!AD23,2,1)</f>
        <v xml:space="preserve"> </v>
      </c>
      <c r="BH19" s="1357"/>
      <c r="BI19" s="1357"/>
      <c r="BJ19" s="1357"/>
      <c r="BK19" s="1357"/>
      <c r="BL19" s="1357" t="str">
        <f>MID(SUVAHAVUJ!AD23,3,1)</f>
        <v xml:space="preserve"> </v>
      </c>
      <c r="BM19" s="1357"/>
      <c r="BN19" s="1357"/>
      <c r="BO19" s="1357"/>
      <c r="BP19" s="1357"/>
      <c r="BQ19" s="1357"/>
      <c r="BR19" s="1357" t="str">
        <f>MID(SUVAHAVUJ!AD23,4,1)</f>
        <v xml:space="preserve"> </v>
      </c>
      <c r="BS19" s="1357"/>
      <c r="BT19" s="1357"/>
      <c r="BU19" s="1357"/>
      <c r="BV19" s="1357"/>
      <c r="BW19" s="1357" t="str">
        <f>MID(SUVAHAVUJ!AD23,5,1)</f>
        <v xml:space="preserve"> </v>
      </c>
      <c r="BX19" s="1357"/>
      <c r="BY19" s="1357"/>
      <c r="BZ19" s="1357"/>
      <c r="CA19" s="1357"/>
      <c r="CB19" s="1357"/>
      <c r="CC19" s="1357" t="str">
        <f>MID(SUVAHAVUJ!AD23,6,1)</f>
        <v xml:space="preserve"> </v>
      </c>
      <c r="CD19" s="1357"/>
      <c r="CE19" s="1357"/>
      <c r="CF19" s="1357"/>
      <c r="CG19" s="1357"/>
      <c r="CH19" s="1357" t="str">
        <f>MID(SUVAHAVUJ!AD23,7,1)</f>
        <v xml:space="preserve"> </v>
      </c>
      <c r="CI19" s="1357"/>
      <c r="CJ19" s="1357"/>
      <c r="CK19" s="1357"/>
      <c r="CL19" s="1357"/>
      <c r="CM19" s="1357"/>
      <c r="CN19" s="1357" t="str">
        <f>MID(SUVAHAVUJ!AD23,8,1)</f>
        <v xml:space="preserve"> </v>
      </c>
      <c r="CO19" s="1357"/>
      <c r="CP19" s="1357"/>
      <c r="CQ19" s="1357"/>
      <c r="CR19" s="1357"/>
      <c r="CS19" s="1357" t="str">
        <f>MID(SUVAHAVUJ!AD23,9,1)</f>
        <v xml:space="preserve"> </v>
      </c>
      <c r="CT19" s="1357"/>
      <c r="CU19" s="1357"/>
      <c r="CV19" s="1357"/>
      <c r="CW19" s="1357"/>
      <c r="CX19" s="1357"/>
      <c r="CY19" s="1357" t="str">
        <f>MID(SUVAHAVUJ!AD23,10,1)</f>
        <v xml:space="preserve"> </v>
      </c>
      <c r="CZ19" s="1357"/>
      <c r="DA19" s="1357"/>
      <c r="DB19" s="1357"/>
      <c r="DC19" s="1357"/>
      <c r="DD19" s="1357" t="str">
        <f>MID(SUVAHAVUJ!AD23,11,1)</f>
        <v>0</v>
      </c>
      <c r="DE19" s="1357"/>
      <c r="DF19" s="1357"/>
      <c r="DG19" s="1357"/>
      <c r="DH19" s="1357"/>
      <c r="DI19" s="1358"/>
      <c r="DJ19" s="514"/>
      <c r="DK19" s="515"/>
      <c r="DL19" s="1356" t="str">
        <f>MID(SUVAHAVUJ!AF23,1,1)</f>
        <v xml:space="preserve"> </v>
      </c>
      <c r="DM19" s="1356"/>
      <c r="DN19" s="1356"/>
      <c r="DO19" s="1356"/>
      <c r="DP19" s="1356"/>
      <c r="DQ19" s="1356"/>
      <c r="DR19" s="1356" t="str">
        <f>MID(SUVAHAVUJ!AF23,2,1)</f>
        <v xml:space="preserve"> </v>
      </c>
      <c r="DS19" s="1356"/>
      <c r="DT19" s="1356"/>
      <c r="DU19" s="1356"/>
      <c r="DV19" s="1356"/>
      <c r="DW19" s="1356" t="str">
        <f>MID(SUVAHAVUJ!AF23,3,1)</f>
        <v xml:space="preserve"> </v>
      </c>
      <c r="DX19" s="1356"/>
      <c r="DY19" s="1356"/>
      <c r="DZ19" s="1356"/>
      <c r="EA19" s="1356"/>
      <c r="EB19" s="1356"/>
      <c r="EC19" s="1356" t="str">
        <f>MID(SUVAHAVUJ!AF23,4,1)</f>
        <v xml:space="preserve"> </v>
      </c>
      <c r="ED19" s="1356"/>
      <c r="EE19" s="1356"/>
      <c r="EF19" s="1356"/>
      <c r="EG19" s="1356"/>
      <c r="EH19" s="1356" t="str">
        <f>MID(SUVAHAVUJ!AF23,5,1)</f>
        <v xml:space="preserve"> </v>
      </c>
      <c r="EI19" s="1356"/>
      <c r="EJ19" s="1356"/>
      <c r="EK19" s="1356"/>
      <c r="EL19" s="1356"/>
      <c r="EM19" s="1356"/>
      <c r="EN19" s="1356" t="str">
        <f>MID(SUVAHAVUJ!AF23,6,1)</f>
        <v xml:space="preserve"> </v>
      </c>
      <c r="EO19" s="1356"/>
      <c r="EP19" s="1356"/>
      <c r="EQ19" s="1356"/>
      <c r="ER19" s="1356"/>
      <c r="ES19" s="1356" t="str">
        <f>MID(SUVAHAVUJ!AF23,7,1)</f>
        <v xml:space="preserve"> </v>
      </c>
      <c r="ET19" s="1356"/>
      <c r="EU19" s="1356"/>
      <c r="EV19" s="1356"/>
      <c r="EW19" s="1356"/>
      <c r="EX19" s="1356"/>
      <c r="EY19" s="1356" t="str">
        <f>MID(SUVAHAVUJ!AF23,8,1)</f>
        <v xml:space="preserve"> </v>
      </c>
      <c r="EZ19" s="1356"/>
      <c r="FA19" s="1356"/>
      <c r="FB19" s="1356"/>
      <c r="FC19" s="1356"/>
      <c r="FD19" s="1356" t="str">
        <f>MID(SUVAHAVUJ!AF23,9,1)</f>
        <v xml:space="preserve"> </v>
      </c>
      <c r="FE19" s="1356"/>
      <c r="FF19" s="1356"/>
      <c r="FG19" s="1356"/>
      <c r="FH19" s="1356"/>
      <c r="FI19" s="1356"/>
      <c r="FJ19" s="1356" t="str">
        <f>MID(SUVAHAVUJ!AF23,10,1)</f>
        <v xml:space="preserve"> </v>
      </c>
      <c r="FK19" s="1356"/>
      <c r="FL19" s="1356"/>
      <c r="FM19" s="1356"/>
      <c r="FN19" s="1356"/>
      <c r="FO19" s="1357" t="str">
        <f>MID(SUVAHAVUJ!AF23,11,1)</f>
        <v>0</v>
      </c>
      <c r="FP19" s="1357"/>
      <c r="FQ19" s="1357"/>
      <c r="FR19" s="1357"/>
      <c r="FS19" s="1358"/>
      <c r="FT19" s="1359"/>
      <c r="FU19" s="1359"/>
      <c r="FV19" s="1359"/>
      <c r="FW19" s="1359"/>
      <c r="FX19" s="1359"/>
      <c r="FY19" s="1359"/>
      <c r="FZ19" s="1359"/>
      <c r="GA19" s="1359"/>
      <c r="GB19" s="1359"/>
      <c r="GC19" s="1359"/>
      <c r="GD19" s="1359"/>
      <c r="GE19" s="1359"/>
      <c r="GF19" s="1359"/>
      <c r="GG19" s="1359"/>
      <c r="GH19" s="1359"/>
      <c r="GI19" s="1359"/>
      <c r="GJ19" s="1359"/>
      <c r="GK19" s="1359"/>
      <c r="GL19" s="1359"/>
      <c r="GM19" s="1359"/>
      <c r="GN19" s="1359"/>
      <c r="GO19" s="1359"/>
      <c r="GP19" s="1359"/>
      <c r="GQ19" s="1359"/>
      <c r="GR19" s="1359"/>
      <c r="GS19" s="1359"/>
      <c r="GT19" s="1359"/>
      <c r="GU19" s="1359"/>
      <c r="GV19" s="1359"/>
      <c r="GW19" s="1359"/>
    </row>
    <row r="20" spans="2:205" ht="24" customHeight="1" x14ac:dyDescent="0.3">
      <c r="B20" s="1368"/>
      <c r="C20" s="1368"/>
      <c r="D20" s="1368"/>
      <c r="E20" s="1368"/>
      <c r="F20" s="1368"/>
      <c r="G20" s="1368"/>
      <c r="H20" s="1368"/>
      <c r="I20" s="1368"/>
      <c r="J20" s="1368"/>
      <c r="K20" s="1368"/>
      <c r="L20" s="1370"/>
      <c r="M20" s="1370"/>
      <c r="N20" s="1370"/>
      <c r="O20" s="1370"/>
      <c r="P20" s="1370"/>
      <c r="Q20" s="1370"/>
      <c r="R20" s="1370"/>
      <c r="S20" s="1370"/>
      <c r="T20" s="1370"/>
      <c r="U20" s="1370"/>
      <c r="V20" s="1370"/>
      <c r="W20" s="1370"/>
      <c r="X20" s="1370"/>
      <c r="Y20" s="1370"/>
      <c r="Z20" s="1370"/>
      <c r="AA20" s="1370"/>
      <c r="AB20" s="1370"/>
      <c r="AC20" s="1370"/>
      <c r="AD20" s="1370"/>
      <c r="AE20" s="1370"/>
      <c r="AF20" s="1370"/>
      <c r="AG20" s="1370"/>
      <c r="AH20" s="1370"/>
      <c r="AI20" s="1370"/>
      <c r="AJ20" s="1370"/>
      <c r="AK20" s="1370"/>
      <c r="AL20" s="1370"/>
      <c r="AM20" s="1370"/>
      <c r="AN20" s="1370"/>
      <c r="AO20" s="1370"/>
      <c r="AP20" s="1370"/>
      <c r="AQ20" s="1366"/>
      <c r="AR20" s="1366"/>
      <c r="AS20" s="1366"/>
      <c r="AT20" s="1366"/>
      <c r="AU20" s="1366"/>
      <c r="AV20" s="1366"/>
      <c r="AW20" s="1366"/>
      <c r="AX20" s="1366"/>
      <c r="AY20" s="514"/>
      <c r="AZ20" s="515"/>
      <c r="BA20" s="1356" t="str">
        <f>MID(SUVAHAVUJ!AE23,1,1)</f>
        <v xml:space="preserve"> </v>
      </c>
      <c r="BB20" s="1356"/>
      <c r="BC20" s="1356"/>
      <c r="BD20" s="1356"/>
      <c r="BE20" s="1356"/>
      <c r="BF20" s="1356"/>
      <c r="BG20" s="1356" t="str">
        <f>MID(SUVAHAVUJ!AE23,2,1)</f>
        <v xml:space="preserve"> </v>
      </c>
      <c r="BH20" s="1356"/>
      <c r="BI20" s="1356"/>
      <c r="BJ20" s="1356"/>
      <c r="BK20" s="1356"/>
      <c r="BL20" s="1356" t="str">
        <f>MID(SUVAHAVUJ!AE23,3,1)</f>
        <v xml:space="preserve"> </v>
      </c>
      <c r="BM20" s="1356"/>
      <c r="BN20" s="1356"/>
      <c r="BO20" s="1356"/>
      <c r="BP20" s="1356"/>
      <c r="BQ20" s="1356"/>
      <c r="BR20" s="1356" t="str">
        <f>MID(SUVAHAVUJ!AE23,4,1)</f>
        <v xml:space="preserve"> </v>
      </c>
      <c r="BS20" s="1356"/>
      <c r="BT20" s="1356"/>
      <c r="BU20" s="1356"/>
      <c r="BV20" s="1356"/>
      <c r="BW20" s="1356" t="str">
        <f>MID(SUVAHAVUJ!AE23,5,1)</f>
        <v xml:space="preserve"> </v>
      </c>
      <c r="BX20" s="1356"/>
      <c r="BY20" s="1356"/>
      <c r="BZ20" s="1356"/>
      <c r="CA20" s="1356"/>
      <c r="CB20" s="1356"/>
      <c r="CC20" s="1356" t="str">
        <f>MID(SUVAHAVUJ!AE23,6,1)</f>
        <v xml:space="preserve"> </v>
      </c>
      <c r="CD20" s="1356"/>
      <c r="CE20" s="1356"/>
      <c r="CF20" s="1356"/>
      <c r="CG20" s="1356"/>
      <c r="CH20" s="1356" t="str">
        <f>MID(SUVAHAVUJ!AE23,7,1)</f>
        <v xml:space="preserve"> </v>
      </c>
      <c r="CI20" s="1356"/>
      <c r="CJ20" s="1356"/>
      <c r="CK20" s="1356"/>
      <c r="CL20" s="1356"/>
      <c r="CM20" s="1356"/>
      <c r="CN20" s="1356" t="str">
        <f>MID(SUVAHAVUJ!AE23,8,1)</f>
        <v xml:space="preserve"> </v>
      </c>
      <c r="CO20" s="1356"/>
      <c r="CP20" s="1356"/>
      <c r="CQ20" s="1356"/>
      <c r="CR20" s="1356"/>
      <c r="CS20" s="1356" t="str">
        <f>MID(SUVAHAVUJ!AE23,9,1)</f>
        <v xml:space="preserve"> </v>
      </c>
      <c r="CT20" s="1356"/>
      <c r="CU20" s="1356"/>
      <c r="CV20" s="1356"/>
      <c r="CW20" s="1356"/>
      <c r="CX20" s="1356"/>
      <c r="CY20" s="1356" t="str">
        <f>MID(SUVAHAVUJ!AE23,10,1)</f>
        <v xml:space="preserve"> </v>
      </c>
      <c r="CZ20" s="1356"/>
      <c r="DA20" s="1356"/>
      <c r="DB20" s="1356"/>
      <c r="DC20" s="1356"/>
      <c r="DD20" s="1356" t="str">
        <f>MID(SUVAHAVUJ!AE23,11,1)</f>
        <v>0</v>
      </c>
      <c r="DE20" s="1356"/>
      <c r="DF20" s="1356"/>
      <c r="DG20" s="1356"/>
      <c r="DH20" s="1356"/>
      <c r="DI20" s="1360"/>
      <c r="DJ20" s="1361"/>
      <c r="DK20" s="1361"/>
      <c r="DL20" s="1361"/>
      <c r="DM20" s="1361"/>
      <c r="DN20" s="1361"/>
      <c r="DO20" s="1361"/>
      <c r="DP20" s="1361"/>
      <c r="DQ20" s="1361"/>
      <c r="DR20" s="1361"/>
      <c r="DS20" s="1361"/>
      <c r="DT20" s="1361"/>
      <c r="DU20" s="1361"/>
      <c r="DV20" s="1361"/>
      <c r="DW20" s="1361"/>
      <c r="DX20" s="1361"/>
      <c r="DY20" s="1361"/>
      <c r="DZ20" s="1361"/>
      <c r="EA20" s="1361"/>
      <c r="EB20" s="1361"/>
      <c r="EC20" s="1361"/>
      <c r="ED20" s="1361"/>
      <c r="EE20" s="1361"/>
      <c r="EF20" s="1361"/>
      <c r="EG20" s="1361"/>
      <c r="EH20" s="1361"/>
      <c r="EI20" s="1361"/>
      <c r="EJ20" s="1361"/>
      <c r="EK20" s="1361"/>
      <c r="EL20" s="1361"/>
      <c r="EM20" s="1361"/>
      <c r="EN20" s="514"/>
      <c r="EO20" s="515"/>
      <c r="EP20" s="1356" t="str">
        <f>MID(SUVAHAVUJ!AG23,1,1)</f>
        <v xml:space="preserve"> </v>
      </c>
      <c r="EQ20" s="1356"/>
      <c r="ER20" s="1356"/>
      <c r="ES20" s="1356"/>
      <c r="ET20" s="1356"/>
      <c r="EU20" s="1356"/>
      <c r="EV20" s="1356" t="str">
        <f>MID(SUVAHAVUJ!AG23,2,1)</f>
        <v xml:space="preserve"> </v>
      </c>
      <c r="EW20" s="1356"/>
      <c r="EX20" s="1356"/>
      <c r="EY20" s="1356"/>
      <c r="EZ20" s="1356"/>
      <c r="FA20" s="1356" t="str">
        <f>MID(SUVAHAVUJ!AG23,3,1)</f>
        <v xml:space="preserve"> </v>
      </c>
      <c r="FB20" s="1356"/>
      <c r="FC20" s="1356"/>
      <c r="FD20" s="1356"/>
      <c r="FE20" s="1356"/>
      <c r="FF20" s="1356"/>
      <c r="FG20" s="1356" t="str">
        <f>MID(SUVAHAVUJ!AG23,4,1)</f>
        <v xml:space="preserve"> </v>
      </c>
      <c r="FH20" s="1356"/>
      <c r="FI20" s="1356"/>
      <c r="FJ20" s="1356"/>
      <c r="FK20" s="1356"/>
      <c r="FL20" s="1356" t="str">
        <f>MID(SUVAHAVUJ!AG23,5,1)</f>
        <v xml:space="preserve"> </v>
      </c>
      <c r="FM20" s="1356"/>
      <c r="FN20" s="1356"/>
      <c r="FO20" s="1356"/>
      <c r="FP20" s="1356"/>
      <c r="FQ20" s="1356"/>
      <c r="FR20" s="1356" t="str">
        <f>MID(SUVAHAVUJ!AG23,6,1)</f>
        <v xml:space="preserve"> </v>
      </c>
      <c r="FS20" s="1356"/>
      <c r="FT20" s="1356"/>
      <c r="FU20" s="1356"/>
      <c r="FV20" s="1356"/>
      <c r="FW20" s="1356" t="str">
        <f>MID(SUVAHAVUJ!AG23,7,1)</f>
        <v xml:space="preserve"> </v>
      </c>
      <c r="FX20" s="1356"/>
      <c r="FY20" s="1356"/>
      <c r="FZ20" s="1356"/>
      <c r="GA20" s="1356"/>
      <c r="GB20" s="1356"/>
      <c r="GC20" s="1356" t="str">
        <f>MID(SUVAHAVUJ!AG23,8,1)</f>
        <v xml:space="preserve"> </v>
      </c>
      <c r="GD20" s="1356"/>
      <c r="GE20" s="1356"/>
      <c r="GF20" s="1356"/>
      <c r="GG20" s="1356"/>
      <c r="GH20" s="1356" t="str">
        <f>MID(SUVAHAVUJ!AG23,9,1)</f>
        <v xml:space="preserve"> </v>
      </c>
      <c r="GI20" s="1356"/>
      <c r="GJ20" s="1356"/>
      <c r="GK20" s="1356"/>
      <c r="GL20" s="1356"/>
      <c r="GM20" s="1356"/>
      <c r="GN20" s="1356" t="str">
        <f>MID(SUVAHAVUJ!AG23,10,1)</f>
        <v xml:space="preserve"> </v>
      </c>
      <c r="GO20" s="1356"/>
      <c r="GP20" s="1356"/>
      <c r="GQ20" s="1356"/>
      <c r="GR20" s="1356"/>
      <c r="GS20" s="1357" t="str">
        <f>MID(SUVAHAVUJ!AG23,11,1)</f>
        <v>0</v>
      </c>
      <c r="GT20" s="1357"/>
      <c r="GU20" s="1357"/>
      <c r="GV20" s="1357"/>
      <c r="GW20" s="1358"/>
    </row>
    <row r="21" spans="2:205" s="516" customFormat="1" ht="23.25" customHeight="1" x14ac:dyDescent="0.3">
      <c r="B21" s="1418" t="s">
        <v>2055</v>
      </c>
      <c r="C21" s="1418"/>
      <c r="D21" s="1418"/>
      <c r="E21" s="1418"/>
      <c r="F21" s="1418"/>
      <c r="G21" s="1418"/>
      <c r="H21" s="1418"/>
      <c r="I21" s="1418"/>
      <c r="J21" s="1418"/>
      <c r="K21" s="1418"/>
      <c r="L21" s="1364" t="str">
        <f>SUVAHAVUJ!$D$24</f>
        <v>Podielové cenné papiere a podiely v prepojených účtovných jednotkách (061A, 062A, 063A) - /096A/</v>
      </c>
      <c r="M21" s="1365"/>
      <c r="N21" s="1365"/>
      <c r="O21" s="1365"/>
      <c r="P21" s="1365"/>
      <c r="Q21" s="1365"/>
      <c r="R21" s="1365"/>
      <c r="S21" s="1365"/>
      <c r="T21" s="1365"/>
      <c r="U21" s="1365"/>
      <c r="V21" s="1365"/>
      <c r="W21" s="1365"/>
      <c r="X21" s="1365"/>
      <c r="Y21" s="1365"/>
      <c r="Z21" s="1365"/>
      <c r="AA21" s="1365"/>
      <c r="AB21" s="1365"/>
      <c r="AC21" s="1365"/>
      <c r="AD21" s="1365"/>
      <c r="AE21" s="1365"/>
      <c r="AF21" s="1365"/>
      <c r="AG21" s="1365"/>
      <c r="AH21" s="1365"/>
      <c r="AI21" s="1365"/>
      <c r="AJ21" s="1365"/>
      <c r="AK21" s="1365"/>
      <c r="AL21" s="1365"/>
      <c r="AM21" s="1365"/>
      <c r="AN21" s="1365"/>
      <c r="AO21" s="1365"/>
      <c r="AP21" s="1365"/>
      <c r="AQ21" s="1366" t="s">
        <v>1197</v>
      </c>
      <c r="AR21" s="1366"/>
      <c r="AS21" s="1366"/>
      <c r="AT21" s="1366"/>
      <c r="AU21" s="1366"/>
      <c r="AV21" s="1366"/>
      <c r="AW21" s="1366"/>
      <c r="AX21" s="1366"/>
      <c r="AY21" s="514"/>
      <c r="AZ21" s="515"/>
      <c r="BA21" s="1357" t="str">
        <f>MID(SUVAHAVUJ!AD24,1,1)</f>
        <v xml:space="preserve"> </v>
      </c>
      <c r="BB21" s="1357"/>
      <c r="BC21" s="1357"/>
      <c r="BD21" s="1357"/>
      <c r="BE21" s="1357"/>
      <c r="BF21" s="1357"/>
      <c r="BG21" s="1357" t="str">
        <f>MID(SUVAHAVUJ!AD24,2,1)</f>
        <v xml:space="preserve"> </v>
      </c>
      <c r="BH21" s="1357"/>
      <c r="BI21" s="1357"/>
      <c r="BJ21" s="1357"/>
      <c r="BK21" s="1357"/>
      <c r="BL21" s="1357" t="str">
        <f>MID(SUVAHAVUJ!AD24,3,1)</f>
        <v xml:space="preserve"> </v>
      </c>
      <c r="BM21" s="1357"/>
      <c r="BN21" s="1357"/>
      <c r="BO21" s="1357"/>
      <c r="BP21" s="1357"/>
      <c r="BQ21" s="1357"/>
      <c r="BR21" s="1357" t="str">
        <f>MID(SUVAHAVUJ!AD24,4,1)</f>
        <v xml:space="preserve"> </v>
      </c>
      <c r="BS21" s="1357"/>
      <c r="BT21" s="1357"/>
      <c r="BU21" s="1357"/>
      <c r="BV21" s="1357"/>
      <c r="BW21" s="1357" t="str">
        <f>MID(SUVAHAVUJ!AD24,5,1)</f>
        <v xml:space="preserve"> </v>
      </c>
      <c r="BX21" s="1357"/>
      <c r="BY21" s="1357"/>
      <c r="BZ21" s="1357"/>
      <c r="CA21" s="1357"/>
      <c r="CB21" s="1357"/>
      <c r="CC21" s="1357" t="str">
        <f>MID(SUVAHAVUJ!AD24,6,1)</f>
        <v xml:space="preserve"> </v>
      </c>
      <c r="CD21" s="1357"/>
      <c r="CE21" s="1357"/>
      <c r="CF21" s="1357"/>
      <c r="CG21" s="1357"/>
      <c r="CH21" s="1357" t="str">
        <f>MID(SUVAHAVUJ!AD24,7,1)</f>
        <v xml:space="preserve"> </v>
      </c>
      <c r="CI21" s="1357"/>
      <c r="CJ21" s="1357"/>
      <c r="CK21" s="1357"/>
      <c r="CL21" s="1357"/>
      <c r="CM21" s="1357"/>
      <c r="CN21" s="1357" t="str">
        <f>MID(SUVAHAVUJ!AD24,8,1)</f>
        <v xml:space="preserve"> </v>
      </c>
      <c r="CO21" s="1357"/>
      <c r="CP21" s="1357"/>
      <c r="CQ21" s="1357"/>
      <c r="CR21" s="1357"/>
      <c r="CS21" s="1357" t="str">
        <f>MID(SUVAHAVUJ!AD24,9,1)</f>
        <v xml:space="preserve"> </v>
      </c>
      <c r="CT21" s="1357"/>
      <c r="CU21" s="1357"/>
      <c r="CV21" s="1357"/>
      <c r="CW21" s="1357"/>
      <c r="CX21" s="1357"/>
      <c r="CY21" s="1357" t="str">
        <f>MID(SUVAHAVUJ!AD24,10,1)</f>
        <v xml:space="preserve"> </v>
      </c>
      <c r="CZ21" s="1357"/>
      <c r="DA21" s="1357"/>
      <c r="DB21" s="1357"/>
      <c r="DC21" s="1357"/>
      <c r="DD21" s="1357" t="str">
        <f>MID(SUVAHAVUJ!AD24,11,1)</f>
        <v>0</v>
      </c>
      <c r="DE21" s="1357"/>
      <c r="DF21" s="1357"/>
      <c r="DG21" s="1357"/>
      <c r="DH21" s="1357"/>
      <c r="DI21" s="1358"/>
      <c r="DJ21" s="514"/>
      <c r="DK21" s="515"/>
      <c r="DL21" s="1356" t="str">
        <f>MID(SUVAHAVUJ!AF24,1,1)</f>
        <v xml:space="preserve"> </v>
      </c>
      <c r="DM21" s="1356"/>
      <c r="DN21" s="1356"/>
      <c r="DO21" s="1356"/>
      <c r="DP21" s="1356"/>
      <c r="DQ21" s="1356"/>
      <c r="DR21" s="1356" t="str">
        <f>MID(SUVAHAVUJ!AF24,2,1)</f>
        <v xml:space="preserve"> </v>
      </c>
      <c r="DS21" s="1356"/>
      <c r="DT21" s="1356"/>
      <c r="DU21" s="1356"/>
      <c r="DV21" s="1356"/>
      <c r="DW21" s="1356" t="str">
        <f>MID(SUVAHAVUJ!AF24,3,1)</f>
        <v xml:space="preserve"> </v>
      </c>
      <c r="DX21" s="1356"/>
      <c r="DY21" s="1356"/>
      <c r="DZ21" s="1356"/>
      <c r="EA21" s="1356"/>
      <c r="EB21" s="1356"/>
      <c r="EC21" s="1356" t="str">
        <f>MID(SUVAHAVUJ!AF24,4,1)</f>
        <v xml:space="preserve"> </v>
      </c>
      <c r="ED21" s="1356"/>
      <c r="EE21" s="1356"/>
      <c r="EF21" s="1356"/>
      <c r="EG21" s="1356"/>
      <c r="EH21" s="1356" t="str">
        <f>MID(SUVAHAVUJ!AF24,5,1)</f>
        <v xml:space="preserve"> </v>
      </c>
      <c r="EI21" s="1356"/>
      <c r="EJ21" s="1356"/>
      <c r="EK21" s="1356"/>
      <c r="EL21" s="1356"/>
      <c r="EM21" s="1356"/>
      <c r="EN21" s="1356" t="str">
        <f>MID(SUVAHAVUJ!AF24,6,1)</f>
        <v xml:space="preserve"> </v>
      </c>
      <c r="EO21" s="1356"/>
      <c r="EP21" s="1356"/>
      <c r="EQ21" s="1356"/>
      <c r="ER21" s="1356"/>
      <c r="ES21" s="1356" t="str">
        <f>MID(SUVAHAVUJ!AF24,7,1)</f>
        <v xml:space="preserve"> </v>
      </c>
      <c r="ET21" s="1356"/>
      <c r="EU21" s="1356"/>
      <c r="EV21" s="1356"/>
      <c r="EW21" s="1356"/>
      <c r="EX21" s="1356"/>
      <c r="EY21" s="1356" t="str">
        <f>MID(SUVAHAVUJ!AF24,8,1)</f>
        <v xml:space="preserve"> </v>
      </c>
      <c r="EZ21" s="1356"/>
      <c r="FA21" s="1356"/>
      <c r="FB21" s="1356"/>
      <c r="FC21" s="1356"/>
      <c r="FD21" s="1356" t="str">
        <f>MID(SUVAHAVUJ!AF24,9,1)</f>
        <v xml:space="preserve"> </v>
      </c>
      <c r="FE21" s="1356"/>
      <c r="FF21" s="1356"/>
      <c r="FG21" s="1356"/>
      <c r="FH21" s="1356"/>
      <c r="FI21" s="1356"/>
      <c r="FJ21" s="1356" t="str">
        <f>MID(SUVAHAVUJ!AF24,10,1)</f>
        <v xml:space="preserve"> </v>
      </c>
      <c r="FK21" s="1356"/>
      <c r="FL21" s="1356"/>
      <c r="FM21" s="1356"/>
      <c r="FN21" s="1356"/>
      <c r="FO21" s="1357" t="str">
        <f>MID(SUVAHAVUJ!AF24,11,1)</f>
        <v>0</v>
      </c>
      <c r="FP21" s="1357"/>
      <c r="FQ21" s="1357"/>
      <c r="FR21" s="1357"/>
      <c r="FS21" s="1358"/>
      <c r="FT21" s="1359"/>
      <c r="FU21" s="1359"/>
      <c r="FV21" s="1359"/>
      <c r="FW21" s="1359"/>
      <c r="FX21" s="1359"/>
      <c r="FY21" s="1359"/>
      <c r="FZ21" s="1359"/>
      <c r="GA21" s="1359"/>
      <c r="GB21" s="1359"/>
      <c r="GC21" s="1359"/>
      <c r="GD21" s="1359"/>
      <c r="GE21" s="1359"/>
      <c r="GF21" s="1359"/>
      <c r="GG21" s="1359"/>
      <c r="GH21" s="1359"/>
      <c r="GI21" s="1359"/>
      <c r="GJ21" s="1359"/>
      <c r="GK21" s="1359"/>
      <c r="GL21" s="1359"/>
      <c r="GM21" s="1359"/>
      <c r="GN21" s="1359"/>
      <c r="GO21" s="1359"/>
      <c r="GP21" s="1359"/>
      <c r="GQ21" s="1359"/>
      <c r="GR21" s="1359"/>
      <c r="GS21" s="1359"/>
      <c r="GT21" s="1359"/>
      <c r="GU21" s="1359"/>
      <c r="GV21" s="1359"/>
      <c r="GW21" s="1359"/>
    </row>
    <row r="22" spans="2:205" ht="23.25" customHeight="1" x14ac:dyDescent="0.3">
      <c r="B22" s="1418"/>
      <c r="C22" s="1418"/>
      <c r="D22" s="1418"/>
      <c r="E22" s="1418"/>
      <c r="F22" s="1418"/>
      <c r="G22" s="1418"/>
      <c r="H22" s="1418"/>
      <c r="I22" s="1418"/>
      <c r="J22" s="1418"/>
      <c r="K22" s="1418"/>
      <c r="L22" s="1365"/>
      <c r="M22" s="1365"/>
      <c r="N22" s="1365"/>
      <c r="O22" s="1365"/>
      <c r="P22" s="1365"/>
      <c r="Q22" s="1365"/>
      <c r="R22" s="1365"/>
      <c r="S22" s="1365"/>
      <c r="T22" s="1365"/>
      <c r="U22" s="1365"/>
      <c r="V22" s="1365"/>
      <c r="W22" s="1365"/>
      <c r="X22" s="1365"/>
      <c r="Y22" s="1365"/>
      <c r="Z22" s="1365"/>
      <c r="AA22" s="1365"/>
      <c r="AB22" s="1365"/>
      <c r="AC22" s="1365"/>
      <c r="AD22" s="1365"/>
      <c r="AE22" s="1365"/>
      <c r="AF22" s="1365"/>
      <c r="AG22" s="1365"/>
      <c r="AH22" s="1365"/>
      <c r="AI22" s="1365"/>
      <c r="AJ22" s="1365"/>
      <c r="AK22" s="1365"/>
      <c r="AL22" s="1365"/>
      <c r="AM22" s="1365"/>
      <c r="AN22" s="1365"/>
      <c r="AO22" s="1365"/>
      <c r="AP22" s="1365"/>
      <c r="AQ22" s="1366"/>
      <c r="AR22" s="1366"/>
      <c r="AS22" s="1366"/>
      <c r="AT22" s="1366"/>
      <c r="AU22" s="1366"/>
      <c r="AV22" s="1366"/>
      <c r="AW22" s="1366"/>
      <c r="AX22" s="1366"/>
      <c r="AY22" s="514"/>
      <c r="AZ22" s="515"/>
      <c r="BA22" s="1356" t="str">
        <f>MID(SUVAHAVUJ!AE24,1,1)</f>
        <v xml:space="preserve"> </v>
      </c>
      <c r="BB22" s="1356"/>
      <c r="BC22" s="1356"/>
      <c r="BD22" s="1356"/>
      <c r="BE22" s="1356"/>
      <c r="BF22" s="1356"/>
      <c r="BG22" s="1356" t="str">
        <f>MID(SUVAHAVUJ!AE24,2,1)</f>
        <v xml:space="preserve"> </v>
      </c>
      <c r="BH22" s="1356"/>
      <c r="BI22" s="1356"/>
      <c r="BJ22" s="1356"/>
      <c r="BK22" s="1356"/>
      <c r="BL22" s="1356" t="str">
        <f>MID(SUVAHAVUJ!AE24,3,1)</f>
        <v xml:space="preserve"> </v>
      </c>
      <c r="BM22" s="1356"/>
      <c r="BN22" s="1356"/>
      <c r="BO22" s="1356"/>
      <c r="BP22" s="1356"/>
      <c r="BQ22" s="1356"/>
      <c r="BR22" s="1356" t="str">
        <f>MID(SUVAHAVUJ!AE24,4,1)</f>
        <v xml:space="preserve"> </v>
      </c>
      <c r="BS22" s="1356"/>
      <c r="BT22" s="1356"/>
      <c r="BU22" s="1356"/>
      <c r="BV22" s="1356"/>
      <c r="BW22" s="1356" t="str">
        <f>MID(SUVAHAVUJ!AE24,5,1)</f>
        <v xml:space="preserve"> </v>
      </c>
      <c r="BX22" s="1356"/>
      <c r="BY22" s="1356"/>
      <c r="BZ22" s="1356"/>
      <c r="CA22" s="1356"/>
      <c r="CB22" s="1356"/>
      <c r="CC22" s="1356" t="str">
        <f>MID(SUVAHAVUJ!AE24,6,1)</f>
        <v xml:space="preserve"> </v>
      </c>
      <c r="CD22" s="1356"/>
      <c r="CE22" s="1356"/>
      <c r="CF22" s="1356"/>
      <c r="CG22" s="1356"/>
      <c r="CH22" s="1356" t="str">
        <f>MID(SUVAHAVUJ!AE24,7,1)</f>
        <v xml:space="preserve"> </v>
      </c>
      <c r="CI22" s="1356"/>
      <c r="CJ22" s="1356"/>
      <c r="CK22" s="1356"/>
      <c r="CL22" s="1356"/>
      <c r="CM22" s="1356"/>
      <c r="CN22" s="1356" t="str">
        <f>MID(SUVAHAVUJ!AE24,8,1)</f>
        <v xml:space="preserve"> </v>
      </c>
      <c r="CO22" s="1356"/>
      <c r="CP22" s="1356"/>
      <c r="CQ22" s="1356"/>
      <c r="CR22" s="1356"/>
      <c r="CS22" s="1356" t="str">
        <f>MID(SUVAHAVUJ!AE24,9,1)</f>
        <v xml:space="preserve"> </v>
      </c>
      <c r="CT22" s="1356"/>
      <c r="CU22" s="1356"/>
      <c r="CV22" s="1356"/>
      <c r="CW22" s="1356"/>
      <c r="CX22" s="1356"/>
      <c r="CY22" s="1356" t="str">
        <f>MID(SUVAHAVUJ!AE24,10,1)</f>
        <v xml:space="preserve"> </v>
      </c>
      <c r="CZ22" s="1356"/>
      <c r="DA22" s="1356"/>
      <c r="DB22" s="1356"/>
      <c r="DC22" s="1356"/>
      <c r="DD22" s="1356" t="str">
        <f>MID(SUVAHAVUJ!AE24,11,1)</f>
        <v>0</v>
      </c>
      <c r="DE22" s="1356"/>
      <c r="DF22" s="1356"/>
      <c r="DG22" s="1356"/>
      <c r="DH22" s="1356"/>
      <c r="DI22" s="1360"/>
      <c r="DJ22" s="1361"/>
      <c r="DK22" s="1361"/>
      <c r="DL22" s="1361"/>
      <c r="DM22" s="1361"/>
      <c r="DN22" s="1361"/>
      <c r="DO22" s="1361"/>
      <c r="DP22" s="1361"/>
      <c r="DQ22" s="1361"/>
      <c r="DR22" s="1361"/>
      <c r="DS22" s="1361"/>
      <c r="DT22" s="1361"/>
      <c r="DU22" s="1361"/>
      <c r="DV22" s="1361"/>
      <c r="DW22" s="1361"/>
      <c r="DX22" s="1361"/>
      <c r="DY22" s="1361"/>
      <c r="DZ22" s="1361"/>
      <c r="EA22" s="1361"/>
      <c r="EB22" s="1361"/>
      <c r="EC22" s="1361"/>
      <c r="ED22" s="1361"/>
      <c r="EE22" s="1361"/>
      <c r="EF22" s="1361"/>
      <c r="EG22" s="1361"/>
      <c r="EH22" s="1361"/>
      <c r="EI22" s="1361"/>
      <c r="EJ22" s="1361"/>
      <c r="EK22" s="1361"/>
      <c r="EL22" s="1361"/>
      <c r="EM22" s="1361"/>
      <c r="EN22" s="514"/>
      <c r="EO22" s="515"/>
      <c r="EP22" s="1356" t="str">
        <f>MID(SUVAHAVUJ!AG24,1,1)</f>
        <v xml:space="preserve"> </v>
      </c>
      <c r="EQ22" s="1356"/>
      <c r="ER22" s="1356"/>
      <c r="ES22" s="1356"/>
      <c r="ET22" s="1356"/>
      <c r="EU22" s="1356"/>
      <c r="EV22" s="1356" t="str">
        <f>MID(SUVAHAVUJ!AG24,2,1)</f>
        <v xml:space="preserve"> </v>
      </c>
      <c r="EW22" s="1356"/>
      <c r="EX22" s="1356"/>
      <c r="EY22" s="1356"/>
      <c r="EZ22" s="1356"/>
      <c r="FA22" s="1356" t="str">
        <f>MID(SUVAHAVUJ!AG24,3,1)</f>
        <v xml:space="preserve"> </v>
      </c>
      <c r="FB22" s="1356"/>
      <c r="FC22" s="1356"/>
      <c r="FD22" s="1356"/>
      <c r="FE22" s="1356"/>
      <c r="FF22" s="1356"/>
      <c r="FG22" s="1356" t="str">
        <f>MID(SUVAHAVUJ!AG24,4,1)</f>
        <v xml:space="preserve"> </v>
      </c>
      <c r="FH22" s="1356"/>
      <c r="FI22" s="1356"/>
      <c r="FJ22" s="1356"/>
      <c r="FK22" s="1356"/>
      <c r="FL22" s="1356" t="str">
        <f>MID(SUVAHAVUJ!AG24,5,1)</f>
        <v xml:space="preserve"> </v>
      </c>
      <c r="FM22" s="1356"/>
      <c r="FN22" s="1356"/>
      <c r="FO22" s="1356"/>
      <c r="FP22" s="1356"/>
      <c r="FQ22" s="1356"/>
      <c r="FR22" s="1356" t="str">
        <f>MID(SUVAHAVUJ!AG24,6,1)</f>
        <v xml:space="preserve"> </v>
      </c>
      <c r="FS22" s="1356"/>
      <c r="FT22" s="1356"/>
      <c r="FU22" s="1356"/>
      <c r="FV22" s="1356"/>
      <c r="FW22" s="1356" t="str">
        <f>MID(SUVAHAVUJ!AG24,7,1)</f>
        <v xml:space="preserve"> </v>
      </c>
      <c r="FX22" s="1356"/>
      <c r="FY22" s="1356"/>
      <c r="FZ22" s="1356"/>
      <c r="GA22" s="1356"/>
      <c r="GB22" s="1356"/>
      <c r="GC22" s="1356" t="str">
        <f>MID(SUVAHAVUJ!AG24,8,1)</f>
        <v xml:space="preserve"> </v>
      </c>
      <c r="GD22" s="1356"/>
      <c r="GE22" s="1356"/>
      <c r="GF22" s="1356"/>
      <c r="GG22" s="1356"/>
      <c r="GH22" s="1356" t="str">
        <f>MID(SUVAHAVUJ!AG24,9,1)</f>
        <v xml:space="preserve"> </v>
      </c>
      <c r="GI22" s="1356"/>
      <c r="GJ22" s="1356"/>
      <c r="GK22" s="1356"/>
      <c r="GL22" s="1356"/>
      <c r="GM22" s="1356"/>
      <c r="GN22" s="1356" t="str">
        <f>MID(SUVAHAVUJ!AG24,10,1)</f>
        <v xml:space="preserve"> </v>
      </c>
      <c r="GO22" s="1356"/>
      <c r="GP22" s="1356"/>
      <c r="GQ22" s="1356"/>
      <c r="GR22" s="1356"/>
      <c r="GS22" s="1357" t="str">
        <f>MID(SUVAHAVUJ!AG24,11,1)</f>
        <v>0</v>
      </c>
      <c r="GT22" s="1357"/>
      <c r="GU22" s="1357"/>
      <c r="GV22" s="1357"/>
      <c r="GW22" s="1358"/>
    </row>
    <row r="23" spans="2:205" s="516" customFormat="1" ht="23.25" customHeight="1" x14ac:dyDescent="0.3">
      <c r="B23" s="1363" t="s">
        <v>2039</v>
      </c>
      <c r="C23" s="1363"/>
      <c r="D23" s="1363"/>
      <c r="E23" s="1363"/>
      <c r="F23" s="1363"/>
      <c r="G23" s="1363"/>
      <c r="H23" s="1363"/>
      <c r="I23" s="1363"/>
      <c r="J23" s="1363"/>
      <c r="K23" s="1363"/>
      <c r="L23" s="1364" t="str">
        <f>SUVAHAVUJ!$D$25</f>
        <v>Podielové cenné papiere a podiely s podielovou účasťou okrem v prepojených účtovných jednotkách 
(062A) - /096A/</v>
      </c>
      <c r="M23" s="1365"/>
      <c r="N23" s="1365"/>
      <c r="O23" s="1365"/>
      <c r="P23" s="1365"/>
      <c r="Q23" s="1365"/>
      <c r="R23" s="1365"/>
      <c r="S23" s="1365"/>
      <c r="T23" s="1365"/>
      <c r="U23" s="1365"/>
      <c r="V23" s="1365"/>
      <c r="W23" s="1365"/>
      <c r="X23" s="1365"/>
      <c r="Y23" s="1365"/>
      <c r="Z23" s="1365"/>
      <c r="AA23" s="1365"/>
      <c r="AB23" s="1365"/>
      <c r="AC23" s="1365"/>
      <c r="AD23" s="1365"/>
      <c r="AE23" s="1365"/>
      <c r="AF23" s="1365"/>
      <c r="AG23" s="1365"/>
      <c r="AH23" s="1365"/>
      <c r="AI23" s="1365"/>
      <c r="AJ23" s="1365"/>
      <c r="AK23" s="1365"/>
      <c r="AL23" s="1365"/>
      <c r="AM23" s="1365"/>
      <c r="AN23" s="1365"/>
      <c r="AO23" s="1365"/>
      <c r="AP23" s="1365"/>
      <c r="AQ23" s="1366" t="s">
        <v>1199</v>
      </c>
      <c r="AR23" s="1366"/>
      <c r="AS23" s="1366"/>
      <c r="AT23" s="1366"/>
      <c r="AU23" s="1366"/>
      <c r="AV23" s="1366"/>
      <c r="AW23" s="1366"/>
      <c r="AX23" s="1366"/>
      <c r="AY23" s="514"/>
      <c r="AZ23" s="515"/>
      <c r="BA23" s="1357" t="str">
        <f>MID(SUVAHAVUJ!AD25,1,1)</f>
        <v xml:space="preserve"> </v>
      </c>
      <c r="BB23" s="1357"/>
      <c r="BC23" s="1357"/>
      <c r="BD23" s="1357"/>
      <c r="BE23" s="1357"/>
      <c r="BF23" s="1357"/>
      <c r="BG23" s="1357" t="str">
        <f>MID(SUVAHAVUJ!AD25,2,1)</f>
        <v xml:space="preserve"> </v>
      </c>
      <c r="BH23" s="1357"/>
      <c r="BI23" s="1357"/>
      <c r="BJ23" s="1357"/>
      <c r="BK23" s="1357"/>
      <c r="BL23" s="1357" t="str">
        <f>MID(SUVAHAVUJ!AD25,3,1)</f>
        <v xml:space="preserve"> </v>
      </c>
      <c r="BM23" s="1357"/>
      <c r="BN23" s="1357"/>
      <c r="BO23" s="1357"/>
      <c r="BP23" s="1357"/>
      <c r="BQ23" s="1357"/>
      <c r="BR23" s="1357" t="str">
        <f>MID(SUVAHAVUJ!AD25,4,1)</f>
        <v xml:space="preserve"> </v>
      </c>
      <c r="BS23" s="1357"/>
      <c r="BT23" s="1357"/>
      <c r="BU23" s="1357"/>
      <c r="BV23" s="1357"/>
      <c r="BW23" s="1357" t="str">
        <f>MID(SUVAHAVUJ!AD25,5,1)</f>
        <v xml:space="preserve"> </v>
      </c>
      <c r="BX23" s="1357"/>
      <c r="BY23" s="1357"/>
      <c r="BZ23" s="1357"/>
      <c r="CA23" s="1357"/>
      <c r="CB23" s="1357"/>
      <c r="CC23" s="1357" t="str">
        <f>MID(SUVAHAVUJ!AD25,6,1)</f>
        <v xml:space="preserve"> </v>
      </c>
      <c r="CD23" s="1357"/>
      <c r="CE23" s="1357"/>
      <c r="CF23" s="1357"/>
      <c r="CG23" s="1357"/>
      <c r="CH23" s="1357" t="str">
        <f>MID(SUVAHAVUJ!AD25,7,1)</f>
        <v xml:space="preserve"> </v>
      </c>
      <c r="CI23" s="1357"/>
      <c r="CJ23" s="1357"/>
      <c r="CK23" s="1357"/>
      <c r="CL23" s="1357"/>
      <c r="CM23" s="1357"/>
      <c r="CN23" s="1357" t="str">
        <f>MID(SUVAHAVUJ!AD25,8,1)</f>
        <v xml:space="preserve"> </v>
      </c>
      <c r="CO23" s="1357"/>
      <c r="CP23" s="1357"/>
      <c r="CQ23" s="1357"/>
      <c r="CR23" s="1357"/>
      <c r="CS23" s="1357" t="str">
        <f>MID(SUVAHAVUJ!AD25,9,1)</f>
        <v xml:space="preserve"> </v>
      </c>
      <c r="CT23" s="1357"/>
      <c r="CU23" s="1357"/>
      <c r="CV23" s="1357"/>
      <c r="CW23" s="1357"/>
      <c r="CX23" s="1357"/>
      <c r="CY23" s="1357" t="str">
        <f>MID(SUVAHAVUJ!AD25,10,1)</f>
        <v xml:space="preserve"> </v>
      </c>
      <c r="CZ23" s="1357"/>
      <c r="DA23" s="1357"/>
      <c r="DB23" s="1357"/>
      <c r="DC23" s="1357"/>
      <c r="DD23" s="1357" t="str">
        <f>MID(SUVAHAVUJ!AD25,11,1)</f>
        <v>0</v>
      </c>
      <c r="DE23" s="1357"/>
      <c r="DF23" s="1357"/>
      <c r="DG23" s="1357"/>
      <c r="DH23" s="1357"/>
      <c r="DI23" s="1358"/>
      <c r="DJ23" s="514"/>
      <c r="DK23" s="515"/>
      <c r="DL23" s="1356" t="str">
        <f>MID(SUVAHAVUJ!AF25,1,1)</f>
        <v xml:space="preserve"> </v>
      </c>
      <c r="DM23" s="1356"/>
      <c r="DN23" s="1356"/>
      <c r="DO23" s="1356"/>
      <c r="DP23" s="1356"/>
      <c r="DQ23" s="1356"/>
      <c r="DR23" s="1356" t="str">
        <f>MID(SUVAHAVUJ!AF25,2,1)</f>
        <v xml:space="preserve"> </v>
      </c>
      <c r="DS23" s="1356"/>
      <c r="DT23" s="1356"/>
      <c r="DU23" s="1356"/>
      <c r="DV23" s="1356"/>
      <c r="DW23" s="1356" t="str">
        <f>MID(SUVAHAVUJ!AF25,3,1)</f>
        <v xml:space="preserve"> </v>
      </c>
      <c r="DX23" s="1356"/>
      <c r="DY23" s="1356"/>
      <c r="DZ23" s="1356"/>
      <c r="EA23" s="1356"/>
      <c r="EB23" s="1356"/>
      <c r="EC23" s="1356" t="str">
        <f>MID(SUVAHAVUJ!AF25,4,1)</f>
        <v xml:space="preserve"> </v>
      </c>
      <c r="ED23" s="1356"/>
      <c r="EE23" s="1356"/>
      <c r="EF23" s="1356"/>
      <c r="EG23" s="1356"/>
      <c r="EH23" s="1356" t="str">
        <f>MID(SUVAHAVUJ!AF25,5,1)</f>
        <v xml:space="preserve"> </v>
      </c>
      <c r="EI23" s="1356"/>
      <c r="EJ23" s="1356"/>
      <c r="EK23" s="1356"/>
      <c r="EL23" s="1356"/>
      <c r="EM23" s="1356"/>
      <c r="EN23" s="1356" t="str">
        <f>MID(SUVAHAVUJ!AF25,6,1)</f>
        <v xml:space="preserve"> </v>
      </c>
      <c r="EO23" s="1356"/>
      <c r="EP23" s="1356"/>
      <c r="EQ23" s="1356"/>
      <c r="ER23" s="1356"/>
      <c r="ES23" s="1356" t="str">
        <f>MID(SUVAHAVUJ!AF25,7,1)</f>
        <v xml:space="preserve"> </v>
      </c>
      <c r="ET23" s="1356"/>
      <c r="EU23" s="1356"/>
      <c r="EV23" s="1356"/>
      <c r="EW23" s="1356"/>
      <c r="EX23" s="1356"/>
      <c r="EY23" s="1356" t="str">
        <f>MID(SUVAHAVUJ!AF25,8,1)</f>
        <v xml:space="preserve"> </v>
      </c>
      <c r="EZ23" s="1356"/>
      <c r="FA23" s="1356"/>
      <c r="FB23" s="1356"/>
      <c r="FC23" s="1356"/>
      <c r="FD23" s="1356" t="str">
        <f>MID(SUVAHAVUJ!AF25,9,1)</f>
        <v xml:space="preserve"> </v>
      </c>
      <c r="FE23" s="1356"/>
      <c r="FF23" s="1356"/>
      <c r="FG23" s="1356"/>
      <c r="FH23" s="1356"/>
      <c r="FI23" s="1356"/>
      <c r="FJ23" s="1356" t="str">
        <f>MID(SUVAHAVUJ!AF25,10,1)</f>
        <v xml:space="preserve"> </v>
      </c>
      <c r="FK23" s="1356"/>
      <c r="FL23" s="1356"/>
      <c r="FM23" s="1356"/>
      <c r="FN23" s="1356"/>
      <c r="FO23" s="1357" t="str">
        <f>MID(SUVAHAVUJ!AF25,11,1)</f>
        <v>0</v>
      </c>
      <c r="FP23" s="1357"/>
      <c r="FQ23" s="1357"/>
      <c r="FR23" s="1357"/>
      <c r="FS23" s="1358"/>
      <c r="FT23" s="1359"/>
      <c r="FU23" s="1359"/>
      <c r="FV23" s="1359"/>
      <c r="FW23" s="1359"/>
      <c r="FX23" s="1359"/>
      <c r="FY23" s="1359"/>
      <c r="FZ23" s="1359"/>
      <c r="GA23" s="1359"/>
      <c r="GB23" s="1359"/>
      <c r="GC23" s="1359"/>
      <c r="GD23" s="1359"/>
      <c r="GE23" s="1359"/>
      <c r="GF23" s="1359"/>
      <c r="GG23" s="1359"/>
      <c r="GH23" s="1359"/>
      <c r="GI23" s="1359"/>
      <c r="GJ23" s="1359"/>
      <c r="GK23" s="1359"/>
      <c r="GL23" s="1359"/>
      <c r="GM23" s="1359"/>
      <c r="GN23" s="1359"/>
      <c r="GO23" s="1359"/>
      <c r="GP23" s="1359"/>
      <c r="GQ23" s="1359"/>
      <c r="GR23" s="1359"/>
      <c r="GS23" s="1359"/>
      <c r="GT23" s="1359"/>
      <c r="GU23" s="1359"/>
      <c r="GV23" s="1359"/>
      <c r="GW23" s="1359"/>
    </row>
    <row r="24" spans="2:205" ht="23.25" customHeight="1" x14ac:dyDescent="0.3">
      <c r="B24" s="1363"/>
      <c r="C24" s="1363"/>
      <c r="D24" s="1363"/>
      <c r="E24" s="1363"/>
      <c r="F24" s="1363"/>
      <c r="G24" s="1363"/>
      <c r="H24" s="1363"/>
      <c r="I24" s="1363"/>
      <c r="J24" s="1363"/>
      <c r="K24" s="1363"/>
      <c r="L24" s="1365"/>
      <c r="M24" s="1365"/>
      <c r="N24" s="1365"/>
      <c r="O24" s="1365"/>
      <c r="P24" s="1365"/>
      <c r="Q24" s="1365"/>
      <c r="R24" s="1365"/>
      <c r="S24" s="1365"/>
      <c r="T24" s="1365"/>
      <c r="U24" s="1365"/>
      <c r="V24" s="1365"/>
      <c r="W24" s="1365"/>
      <c r="X24" s="1365"/>
      <c r="Y24" s="1365"/>
      <c r="Z24" s="1365"/>
      <c r="AA24" s="1365"/>
      <c r="AB24" s="1365"/>
      <c r="AC24" s="1365"/>
      <c r="AD24" s="1365"/>
      <c r="AE24" s="1365"/>
      <c r="AF24" s="1365"/>
      <c r="AG24" s="1365"/>
      <c r="AH24" s="1365"/>
      <c r="AI24" s="1365"/>
      <c r="AJ24" s="1365"/>
      <c r="AK24" s="1365"/>
      <c r="AL24" s="1365"/>
      <c r="AM24" s="1365"/>
      <c r="AN24" s="1365"/>
      <c r="AO24" s="1365"/>
      <c r="AP24" s="1365"/>
      <c r="AQ24" s="1366"/>
      <c r="AR24" s="1366"/>
      <c r="AS24" s="1366"/>
      <c r="AT24" s="1366"/>
      <c r="AU24" s="1366"/>
      <c r="AV24" s="1366"/>
      <c r="AW24" s="1366"/>
      <c r="AX24" s="1366"/>
      <c r="AY24" s="514"/>
      <c r="AZ24" s="515"/>
      <c r="BA24" s="1356" t="str">
        <f>MID(SUVAHAVUJ!AE25,1,1)</f>
        <v xml:space="preserve"> </v>
      </c>
      <c r="BB24" s="1356"/>
      <c r="BC24" s="1356"/>
      <c r="BD24" s="1356"/>
      <c r="BE24" s="1356"/>
      <c r="BF24" s="1356"/>
      <c r="BG24" s="1356" t="str">
        <f>MID(SUVAHAVUJ!AE25,2,1)</f>
        <v xml:space="preserve"> </v>
      </c>
      <c r="BH24" s="1356"/>
      <c r="BI24" s="1356"/>
      <c r="BJ24" s="1356"/>
      <c r="BK24" s="1356"/>
      <c r="BL24" s="1356" t="str">
        <f>MID(SUVAHAVUJ!AE25,3,1)</f>
        <v xml:space="preserve"> </v>
      </c>
      <c r="BM24" s="1356"/>
      <c r="BN24" s="1356"/>
      <c r="BO24" s="1356"/>
      <c r="BP24" s="1356"/>
      <c r="BQ24" s="1356"/>
      <c r="BR24" s="1356" t="str">
        <f>MID(SUVAHAVUJ!AE25,4,1)</f>
        <v xml:space="preserve"> </v>
      </c>
      <c r="BS24" s="1356"/>
      <c r="BT24" s="1356"/>
      <c r="BU24" s="1356"/>
      <c r="BV24" s="1356"/>
      <c r="BW24" s="1356" t="str">
        <f>MID(SUVAHAVUJ!AE25,5,1)</f>
        <v xml:space="preserve"> </v>
      </c>
      <c r="BX24" s="1356"/>
      <c r="BY24" s="1356"/>
      <c r="BZ24" s="1356"/>
      <c r="CA24" s="1356"/>
      <c r="CB24" s="1356"/>
      <c r="CC24" s="1356" t="str">
        <f>MID(SUVAHAVUJ!AE25,6,1)</f>
        <v xml:space="preserve"> </v>
      </c>
      <c r="CD24" s="1356"/>
      <c r="CE24" s="1356"/>
      <c r="CF24" s="1356"/>
      <c r="CG24" s="1356"/>
      <c r="CH24" s="1356" t="str">
        <f>MID(SUVAHAVUJ!AE25,7,1)</f>
        <v xml:space="preserve"> </v>
      </c>
      <c r="CI24" s="1356"/>
      <c r="CJ24" s="1356"/>
      <c r="CK24" s="1356"/>
      <c r="CL24" s="1356"/>
      <c r="CM24" s="1356"/>
      <c r="CN24" s="1356" t="str">
        <f>MID(SUVAHAVUJ!AE25,8,1)</f>
        <v xml:space="preserve"> </v>
      </c>
      <c r="CO24" s="1356"/>
      <c r="CP24" s="1356"/>
      <c r="CQ24" s="1356"/>
      <c r="CR24" s="1356"/>
      <c r="CS24" s="1356" t="str">
        <f>MID(SUVAHAVUJ!AE25,9,1)</f>
        <v xml:space="preserve"> </v>
      </c>
      <c r="CT24" s="1356"/>
      <c r="CU24" s="1356"/>
      <c r="CV24" s="1356"/>
      <c r="CW24" s="1356"/>
      <c r="CX24" s="1356"/>
      <c r="CY24" s="1356" t="str">
        <f>MID(SUVAHAVUJ!AE25,10,1)</f>
        <v xml:space="preserve"> </v>
      </c>
      <c r="CZ24" s="1356"/>
      <c r="DA24" s="1356"/>
      <c r="DB24" s="1356"/>
      <c r="DC24" s="1356"/>
      <c r="DD24" s="1356" t="str">
        <f>MID(SUVAHAVUJ!AE25,11,1)</f>
        <v>0</v>
      </c>
      <c r="DE24" s="1356"/>
      <c r="DF24" s="1356"/>
      <c r="DG24" s="1356"/>
      <c r="DH24" s="1356"/>
      <c r="DI24" s="1360"/>
      <c r="DJ24" s="1361"/>
      <c r="DK24" s="1361"/>
      <c r="DL24" s="1361"/>
      <c r="DM24" s="1361"/>
      <c r="DN24" s="1361"/>
      <c r="DO24" s="1361"/>
      <c r="DP24" s="1361"/>
      <c r="DQ24" s="1361"/>
      <c r="DR24" s="1361"/>
      <c r="DS24" s="1361"/>
      <c r="DT24" s="1361"/>
      <c r="DU24" s="1361"/>
      <c r="DV24" s="1361"/>
      <c r="DW24" s="1361"/>
      <c r="DX24" s="1361"/>
      <c r="DY24" s="1361"/>
      <c r="DZ24" s="1361"/>
      <c r="EA24" s="1361"/>
      <c r="EB24" s="1361"/>
      <c r="EC24" s="1361"/>
      <c r="ED24" s="1361"/>
      <c r="EE24" s="1361"/>
      <c r="EF24" s="1361"/>
      <c r="EG24" s="1361"/>
      <c r="EH24" s="1361"/>
      <c r="EI24" s="1361"/>
      <c r="EJ24" s="1361"/>
      <c r="EK24" s="1361"/>
      <c r="EL24" s="1361"/>
      <c r="EM24" s="1361"/>
      <c r="EN24" s="514"/>
      <c r="EO24" s="515"/>
      <c r="EP24" s="1356" t="str">
        <f>MID(SUVAHAVUJ!AG25,1,1)</f>
        <v xml:space="preserve"> </v>
      </c>
      <c r="EQ24" s="1356"/>
      <c r="ER24" s="1356"/>
      <c r="ES24" s="1356"/>
      <c r="ET24" s="1356"/>
      <c r="EU24" s="1356"/>
      <c r="EV24" s="1356" t="str">
        <f>MID(SUVAHAVUJ!AG25,2,1)</f>
        <v xml:space="preserve"> </v>
      </c>
      <c r="EW24" s="1356"/>
      <c r="EX24" s="1356"/>
      <c r="EY24" s="1356"/>
      <c r="EZ24" s="1356"/>
      <c r="FA24" s="1356" t="str">
        <f>MID(SUVAHAVUJ!AG25,3,1)</f>
        <v xml:space="preserve"> </v>
      </c>
      <c r="FB24" s="1356"/>
      <c r="FC24" s="1356"/>
      <c r="FD24" s="1356"/>
      <c r="FE24" s="1356"/>
      <c r="FF24" s="1356"/>
      <c r="FG24" s="1356" t="str">
        <f>MID(SUVAHAVUJ!AG25,4,1)</f>
        <v xml:space="preserve"> </v>
      </c>
      <c r="FH24" s="1356"/>
      <c r="FI24" s="1356"/>
      <c r="FJ24" s="1356"/>
      <c r="FK24" s="1356"/>
      <c r="FL24" s="1356" t="str">
        <f>MID(SUVAHAVUJ!AG25,5,1)</f>
        <v xml:space="preserve"> </v>
      </c>
      <c r="FM24" s="1356"/>
      <c r="FN24" s="1356"/>
      <c r="FO24" s="1356"/>
      <c r="FP24" s="1356"/>
      <c r="FQ24" s="1356"/>
      <c r="FR24" s="1356" t="str">
        <f>MID(SUVAHAVUJ!AG25,6,1)</f>
        <v xml:space="preserve"> </v>
      </c>
      <c r="FS24" s="1356"/>
      <c r="FT24" s="1356"/>
      <c r="FU24" s="1356"/>
      <c r="FV24" s="1356"/>
      <c r="FW24" s="1356" t="str">
        <f>MID(SUVAHAVUJ!AG25,7,1)</f>
        <v xml:space="preserve"> </v>
      </c>
      <c r="FX24" s="1356"/>
      <c r="FY24" s="1356"/>
      <c r="FZ24" s="1356"/>
      <c r="GA24" s="1356"/>
      <c r="GB24" s="1356"/>
      <c r="GC24" s="1356" t="str">
        <f>MID(SUVAHAVUJ!AG25,8,1)</f>
        <v xml:space="preserve"> </v>
      </c>
      <c r="GD24" s="1356"/>
      <c r="GE24" s="1356"/>
      <c r="GF24" s="1356"/>
      <c r="GG24" s="1356"/>
      <c r="GH24" s="1356" t="str">
        <f>MID(SUVAHAVUJ!AG25,9,1)</f>
        <v xml:space="preserve"> </v>
      </c>
      <c r="GI24" s="1356"/>
      <c r="GJ24" s="1356"/>
      <c r="GK24" s="1356"/>
      <c r="GL24" s="1356"/>
      <c r="GM24" s="1356"/>
      <c r="GN24" s="1356" t="str">
        <f>MID(SUVAHAVUJ!AG25,10,1)</f>
        <v xml:space="preserve"> </v>
      </c>
      <c r="GO24" s="1356"/>
      <c r="GP24" s="1356"/>
      <c r="GQ24" s="1356"/>
      <c r="GR24" s="1356"/>
      <c r="GS24" s="1357" t="str">
        <f>MID(SUVAHAVUJ!AG25,11,1)</f>
        <v>0</v>
      </c>
      <c r="GT24" s="1357"/>
      <c r="GU24" s="1357"/>
      <c r="GV24" s="1357"/>
      <c r="GW24" s="1358"/>
    </row>
    <row r="25" spans="2:205" s="516" customFormat="1" ht="23.25" customHeight="1" x14ac:dyDescent="0.3">
      <c r="B25" s="1363" t="s">
        <v>2040</v>
      </c>
      <c r="C25" s="1363"/>
      <c r="D25" s="1363"/>
      <c r="E25" s="1363"/>
      <c r="F25" s="1363"/>
      <c r="G25" s="1363"/>
      <c r="H25" s="1363"/>
      <c r="I25" s="1363"/>
      <c r="J25" s="1363"/>
      <c r="K25" s="1363"/>
      <c r="L25" s="1364" t="str">
        <f>SUVAHAVUJ!$D$26</f>
        <v>Ostatné realizovateľné cenné papiere a podiely
(063A) - /096A/</v>
      </c>
      <c r="M25" s="1365"/>
      <c r="N25" s="1365"/>
      <c r="O25" s="1365"/>
      <c r="P25" s="1365"/>
      <c r="Q25" s="1365"/>
      <c r="R25" s="1365"/>
      <c r="S25" s="1365"/>
      <c r="T25" s="1365"/>
      <c r="U25" s="1365"/>
      <c r="V25" s="1365"/>
      <c r="W25" s="1365"/>
      <c r="X25" s="1365"/>
      <c r="Y25" s="1365"/>
      <c r="Z25" s="1365"/>
      <c r="AA25" s="1365"/>
      <c r="AB25" s="1365"/>
      <c r="AC25" s="1365"/>
      <c r="AD25" s="1365"/>
      <c r="AE25" s="1365"/>
      <c r="AF25" s="1365"/>
      <c r="AG25" s="1365"/>
      <c r="AH25" s="1365"/>
      <c r="AI25" s="1365"/>
      <c r="AJ25" s="1365"/>
      <c r="AK25" s="1365"/>
      <c r="AL25" s="1365"/>
      <c r="AM25" s="1365"/>
      <c r="AN25" s="1365"/>
      <c r="AO25" s="1365"/>
      <c r="AP25" s="1365"/>
      <c r="AQ25" s="1366" t="s">
        <v>1202</v>
      </c>
      <c r="AR25" s="1366"/>
      <c r="AS25" s="1366"/>
      <c r="AT25" s="1366"/>
      <c r="AU25" s="1366"/>
      <c r="AV25" s="1366"/>
      <c r="AW25" s="1366"/>
      <c r="AX25" s="1366"/>
      <c r="AY25" s="514"/>
      <c r="AZ25" s="515"/>
      <c r="BA25" s="1357" t="str">
        <f>MID(SUVAHAVUJ!AD26,1,1)</f>
        <v xml:space="preserve"> </v>
      </c>
      <c r="BB25" s="1357"/>
      <c r="BC25" s="1357"/>
      <c r="BD25" s="1357"/>
      <c r="BE25" s="1357"/>
      <c r="BF25" s="1357"/>
      <c r="BG25" s="1357" t="str">
        <f>MID(SUVAHAVUJ!AD26,2,1)</f>
        <v xml:space="preserve"> </v>
      </c>
      <c r="BH25" s="1357"/>
      <c r="BI25" s="1357"/>
      <c r="BJ25" s="1357"/>
      <c r="BK25" s="1357"/>
      <c r="BL25" s="1357" t="str">
        <f>MID(SUVAHAVUJ!AD26,3,1)</f>
        <v xml:space="preserve"> </v>
      </c>
      <c r="BM25" s="1357"/>
      <c r="BN25" s="1357"/>
      <c r="BO25" s="1357"/>
      <c r="BP25" s="1357"/>
      <c r="BQ25" s="1357"/>
      <c r="BR25" s="1357" t="str">
        <f>MID(SUVAHAVUJ!AD26,4,1)</f>
        <v xml:space="preserve"> </v>
      </c>
      <c r="BS25" s="1357"/>
      <c r="BT25" s="1357"/>
      <c r="BU25" s="1357"/>
      <c r="BV25" s="1357"/>
      <c r="BW25" s="1357" t="str">
        <f>MID(SUVAHAVUJ!AD26,5,1)</f>
        <v xml:space="preserve"> </v>
      </c>
      <c r="BX25" s="1357"/>
      <c r="BY25" s="1357"/>
      <c r="BZ25" s="1357"/>
      <c r="CA25" s="1357"/>
      <c r="CB25" s="1357"/>
      <c r="CC25" s="1357" t="str">
        <f>MID(SUVAHAVUJ!AD26,6,1)</f>
        <v xml:space="preserve"> </v>
      </c>
      <c r="CD25" s="1357"/>
      <c r="CE25" s="1357"/>
      <c r="CF25" s="1357"/>
      <c r="CG25" s="1357"/>
      <c r="CH25" s="1357" t="str">
        <f>MID(SUVAHAVUJ!AD26,7,1)</f>
        <v xml:space="preserve"> </v>
      </c>
      <c r="CI25" s="1357"/>
      <c r="CJ25" s="1357"/>
      <c r="CK25" s="1357"/>
      <c r="CL25" s="1357"/>
      <c r="CM25" s="1357"/>
      <c r="CN25" s="1357" t="str">
        <f>MID(SUVAHAVUJ!AD26,8,1)</f>
        <v xml:space="preserve"> </v>
      </c>
      <c r="CO25" s="1357"/>
      <c r="CP25" s="1357"/>
      <c r="CQ25" s="1357"/>
      <c r="CR25" s="1357"/>
      <c r="CS25" s="1357" t="str">
        <f>MID(SUVAHAVUJ!AD26,9,1)</f>
        <v xml:space="preserve"> </v>
      </c>
      <c r="CT25" s="1357"/>
      <c r="CU25" s="1357"/>
      <c r="CV25" s="1357"/>
      <c r="CW25" s="1357"/>
      <c r="CX25" s="1357"/>
      <c r="CY25" s="1357" t="str">
        <f>MID(SUVAHAVUJ!AD26,10,1)</f>
        <v xml:space="preserve"> </v>
      </c>
      <c r="CZ25" s="1357"/>
      <c r="DA25" s="1357"/>
      <c r="DB25" s="1357"/>
      <c r="DC25" s="1357"/>
      <c r="DD25" s="1357" t="str">
        <f>MID(SUVAHAVUJ!AD26,11,1)</f>
        <v>0</v>
      </c>
      <c r="DE25" s="1357"/>
      <c r="DF25" s="1357"/>
      <c r="DG25" s="1357"/>
      <c r="DH25" s="1357"/>
      <c r="DI25" s="1358"/>
      <c r="DJ25" s="514"/>
      <c r="DK25" s="515"/>
      <c r="DL25" s="1356" t="str">
        <f>MID(SUVAHAVUJ!AF26,1,1)</f>
        <v xml:space="preserve"> </v>
      </c>
      <c r="DM25" s="1356"/>
      <c r="DN25" s="1356"/>
      <c r="DO25" s="1356"/>
      <c r="DP25" s="1356"/>
      <c r="DQ25" s="1356"/>
      <c r="DR25" s="1356" t="str">
        <f>MID(SUVAHAVUJ!AF26,2,1)</f>
        <v xml:space="preserve"> </v>
      </c>
      <c r="DS25" s="1356"/>
      <c r="DT25" s="1356"/>
      <c r="DU25" s="1356"/>
      <c r="DV25" s="1356"/>
      <c r="DW25" s="1356" t="str">
        <f>MID(SUVAHAVUJ!AF26,3,1)</f>
        <v xml:space="preserve"> </v>
      </c>
      <c r="DX25" s="1356"/>
      <c r="DY25" s="1356"/>
      <c r="DZ25" s="1356"/>
      <c r="EA25" s="1356"/>
      <c r="EB25" s="1356"/>
      <c r="EC25" s="1356" t="str">
        <f>MID(SUVAHAVUJ!AF26,4,1)</f>
        <v xml:space="preserve"> </v>
      </c>
      <c r="ED25" s="1356"/>
      <c r="EE25" s="1356"/>
      <c r="EF25" s="1356"/>
      <c r="EG25" s="1356"/>
      <c r="EH25" s="1356" t="str">
        <f>MID(SUVAHAVUJ!AF26,5,1)</f>
        <v xml:space="preserve"> </v>
      </c>
      <c r="EI25" s="1356"/>
      <c r="EJ25" s="1356"/>
      <c r="EK25" s="1356"/>
      <c r="EL25" s="1356"/>
      <c r="EM25" s="1356"/>
      <c r="EN25" s="1356" t="str">
        <f>MID(SUVAHAVUJ!AF26,6,1)</f>
        <v xml:space="preserve"> </v>
      </c>
      <c r="EO25" s="1356"/>
      <c r="EP25" s="1356"/>
      <c r="EQ25" s="1356"/>
      <c r="ER25" s="1356"/>
      <c r="ES25" s="1356" t="str">
        <f>MID(SUVAHAVUJ!AF26,7,1)</f>
        <v xml:space="preserve"> </v>
      </c>
      <c r="ET25" s="1356"/>
      <c r="EU25" s="1356"/>
      <c r="EV25" s="1356"/>
      <c r="EW25" s="1356"/>
      <c r="EX25" s="1356"/>
      <c r="EY25" s="1356" t="str">
        <f>MID(SUVAHAVUJ!AF26,8,1)</f>
        <v xml:space="preserve"> </v>
      </c>
      <c r="EZ25" s="1356"/>
      <c r="FA25" s="1356"/>
      <c r="FB25" s="1356"/>
      <c r="FC25" s="1356"/>
      <c r="FD25" s="1356" t="str">
        <f>MID(SUVAHAVUJ!AF26,9,1)</f>
        <v xml:space="preserve"> </v>
      </c>
      <c r="FE25" s="1356"/>
      <c r="FF25" s="1356"/>
      <c r="FG25" s="1356"/>
      <c r="FH25" s="1356"/>
      <c r="FI25" s="1356"/>
      <c r="FJ25" s="1356" t="str">
        <f>MID(SUVAHAVUJ!AF26,10,1)</f>
        <v xml:space="preserve"> </v>
      </c>
      <c r="FK25" s="1356"/>
      <c r="FL25" s="1356"/>
      <c r="FM25" s="1356"/>
      <c r="FN25" s="1356"/>
      <c r="FO25" s="1357" t="str">
        <f>MID(SUVAHAVUJ!AF26,11,1)</f>
        <v>0</v>
      </c>
      <c r="FP25" s="1357"/>
      <c r="FQ25" s="1357"/>
      <c r="FR25" s="1357"/>
      <c r="FS25" s="1358"/>
      <c r="FT25" s="1359"/>
      <c r="FU25" s="1359"/>
      <c r="FV25" s="1359"/>
      <c r="FW25" s="1359"/>
      <c r="FX25" s="1359"/>
      <c r="FY25" s="1359"/>
      <c r="FZ25" s="1359"/>
      <c r="GA25" s="1359"/>
      <c r="GB25" s="1359"/>
      <c r="GC25" s="1359"/>
      <c r="GD25" s="1359"/>
      <c r="GE25" s="1359"/>
      <c r="GF25" s="1359"/>
      <c r="GG25" s="1359"/>
      <c r="GH25" s="1359"/>
      <c r="GI25" s="1359"/>
      <c r="GJ25" s="1359"/>
      <c r="GK25" s="1359"/>
      <c r="GL25" s="1359"/>
      <c r="GM25" s="1359"/>
      <c r="GN25" s="1359"/>
      <c r="GO25" s="1359"/>
      <c r="GP25" s="1359"/>
      <c r="GQ25" s="1359"/>
      <c r="GR25" s="1359"/>
      <c r="GS25" s="1359"/>
      <c r="GT25" s="1359"/>
      <c r="GU25" s="1359"/>
      <c r="GV25" s="1359"/>
      <c r="GW25" s="1359"/>
    </row>
    <row r="26" spans="2:205" ht="25.5" customHeight="1" x14ac:dyDescent="0.3">
      <c r="B26" s="1363"/>
      <c r="C26" s="1363"/>
      <c r="D26" s="1363"/>
      <c r="E26" s="1363"/>
      <c r="F26" s="1363"/>
      <c r="G26" s="1363"/>
      <c r="H26" s="1363"/>
      <c r="I26" s="1363"/>
      <c r="J26" s="1363"/>
      <c r="K26" s="1363"/>
      <c r="L26" s="1365"/>
      <c r="M26" s="1365"/>
      <c r="N26" s="1365"/>
      <c r="O26" s="1365"/>
      <c r="P26" s="1365"/>
      <c r="Q26" s="1365"/>
      <c r="R26" s="1365"/>
      <c r="S26" s="1365"/>
      <c r="T26" s="1365"/>
      <c r="U26" s="1365"/>
      <c r="V26" s="1365"/>
      <c r="W26" s="1365"/>
      <c r="X26" s="1365"/>
      <c r="Y26" s="1365"/>
      <c r="Z26" s="1365"/>
      <c r="AA26" s="1365"/>
      <c r="AB26" s="1365"/>
      <c r="AC26" s="1365"/>
      <c r="AD26" s="1365"/>
      <c r="AE26" s="1365"/>
      <c r="AF26" s="1365"/>
      <c r="AG26" s="1365"/>
      <c r="AH26" s="1365"/>
      <c r="AI26" s="1365"/>
      <c r="AJ26" s="1365"/>
      <c r="AK26" s="1365"/>
      <c r="AL26" s="1365"/>
      <c r="AM26" s="1365"/>
      <c r="AN26" s="1365"/>
      <c r="AO26" s="1365"/>
      <c r="AP26" s="1365"/>
      <c r="AQ26" s="1366"/>
      <c r="AR26" s="1366"/>
      <c r="AS26" s="1366"/>
      <c r="AT26" s="1366"/>
      <c r="AU26" s="1366"/>
      <c r="AV26" s="1366"/>
      <c r="AW26" s="1366"/>
      <c r="AX26" s="1366"/>
      <c r="AY26" s="514"/>
      <c r="AZ26" s="515"/>
      <c r="BA26" s="1356" t="str">
        <f>MID(SUVAHAVUJ!AE26,1,1)</f>
        <v xml:space="preserve"> </v>
      </c>
      <c r="BB26" s="1356"/>
      <c r="BC26" s="1356"/>
      <c r="BD26" s="1356"/>
      <c r="BE26" s="1356"/>
      <c r="BF26" s="1356"/>
      <c r="BG26" s="1356" t="str">
        <f>MID(SUVAHAVUJ!AE26,2,1)</f>
        <v xml:space="preserve"> </v>
      </c>
      <c r="BH26" s="1356"/>
      <c r="BI26" s="1356"/>
      <c r="BJ26" s="1356"/>
      <c r="BK26" s="1356"/>
      <c r="BL26" s="1356" t="str">
        <f>MID(SUVAHAVUJ!AE26,3,1)</f>
        <v xml:space="preserve"> </v>
      </c>
      <c r="BM26" s="1356"/>
      <c r="BN26" s="1356"/>
      <c r="BO26" s="1356"/>
      <c r="BP26" s="1356"/>
      <c r="BQ26" s="1356"/>
      <c r="BR26" s="1356" t="str">
        <f>MID(SUVAHAVUJ!AE26,4,1)</f>
        <v xml:space="preserve"> </v>
      </c>
      <c r="BS26" s="1356"/>
      <c r="BT26" s="1356"/>
      <c r="BU26" s="1356"/>
      <c r="BV26" s="1356"/>
      <c r="BW26" s="1356" t="str">
        <f>MID(SUVAHAVUJ!AE26,5,1)</f>
        <v xml:space="preserve"> </v>
      </c>
      <c r="BX26" s="1356"/>
      <c r="BY26" s="1356"/>
      <c r="BZ26" s="1356"/>
      <c r="CA26" s="1356"/>
      <c r="CB26" s="1356"/>
      <c r="CC26" s="1356" t="str">
        <f>MID(SUVAHAVUJ!AE26,6,1)</f>
        <v xml:space="preserve"> </v>
      </c>
      <c r="CD26" s="1356"/>
      <c r="CE26" s="1356"/>
      <c r="CF26" s="1356"/>
      <c r="CG26" s="1356"/>
      <c r="CH26" s="1356" t="str">
        <f>MID(SUVAHAVUJ!AE26,7,1)</f>
        <v xml:space="preserve"> </v>
      </c>
      <c r="CI26" s="1356"/>
      <c r="CJ26" s="1356"/>
      <c r="CK26" s="1356"/>
      <c r="CL26" s="1356"/>
      <c r="CM26" s="1356"/>
      <c r="CN26" s="1356" t="str">
        <f>MID(SUVAHAVUJ!AE26,8,1)</f>
        <v xml:space="preserve"> </v>
      </c>
      <c r="CO26" s="1356"/>
      <c r="CP26" s="1356"/>
      <c r="CQ26" s="1356"/>
      <c r="CR26" s="1356"/>
      <c r="CS26" s="1356" t="str">
        <f>MID(SUVAHAVUJ!AE26,9,1)</f>
        <v xml:space="preserve"> </v>
      </c>
      <c r="CT26" s="1356"/>
      <c r="CU26" s="1356"/>
      <c r="CV26" s="1356"/>
      <c r="CW26" s="1356"/>
      <c r="CX26" s="1356"/>
      <c r="CY26" s="1356" t="str">
        <f>MID(SUVAHAVUJ!AE26,10,1)</f>
        <v xml:space="preserve"> </v>
      </c>
      <c r="CZ26" s="1356"/>
      <c r="DA26" s="1356"/>
      <c r="DB26" s="1356"/>
      <c r="DC26" s="1356"/>
      <c r="DD26" s="1356" t="str">
        <f>MID(SUVAHAVUJ!AE26,11,1)</f>
        <v>0</v>
      </c>
      <c r="DE26" s="1356"/>
      <c r="DF26" s="1356"/>
      <c r="DG26" s="1356"/>
      <c r="DH26" s="1356"/>
      <c r="DI26" s="1360"/>
      <c r="DJ26" s="1361"/>
      <c r="DK26" s="1361"/>
      <c r="DL26" s="1361"/>
      <c r="DM26" s="1361"/>
      <c r="DN26" s="1361"/>
      <c r="DO26" s="1361"/>
      <c r="DP26" s="1361"/>
      <c r="DQ26" s="1361"/>
      <c r="DR26" s="1361"/>
      <c r="DS26" s="1361"/>
      <c r="DT26" s="1361"/>
      <c r="DU26" s="1361"/>
      <c r="DV26" s="1361"/>
      <c r="DW26" s="1361"/>
      <c r="DX26" s="1361"/>
      <c r="DY26" s="1361"/>
      <c r="DZ26" s="1361"/>
      <c r="EA26" s="1361"/>
      <c r="EB26" s="1361"/>
      <c r="EC26" s="1361"/>
      <c r="ED26" s="1361"/>
      <c r="EE26" s="1361"/>
      <c r="EF26" s="1361"/>
      <c r="EG26" s="1361"/>
      <c r="EH26" s="1361"/>
      <c r="EI26" s="1361"/>
      <c r="EJ26" s="1361"/>
      <c r="EK26" s="1361"/>
      <c r="EL26" s="1361"/>
      <c r="EM26" s="1361"/>
      <c r="EN26" s="514"/>
      <c r="EO26" s="515"/>
      <c r="EP26" s="1356" t="str">
        <f>MID(SUVAHAVUJ!AG26,1,1)</f>
        <v xml:space="preserve"> </v>
      </c>
      <c r="EQ26" s="1356"/>
      <c r="ER26" s="1356"/>
      <c r="ES26" s="1356"/>
      <c r="ET26" s="1356"/>
      <c r="EU26" s="1356"/>
      <c r="EV26" s="1356" t="str">
        <f>MID(SUVAHAVUJ!AG26,2,1)</f>
        <v xml:space="preserve"> </v>
      </c>
      <c r="EW26" s="1356"/>
      <c r="EX26" s="1356"/>
      <c r="EY26" s="1356"/>
      <c r="EZ26" s="1356"/>
      <c r="FA26" s="1356" t="str">
        <f>MID(SUVAHAVUJ!AG26,3,1)</f>
        <v xml:space="preserve"> </v>
      </c>
      <c r="FB26" s="1356"/>
      <c r="FC26" s="1356"/>
      <c r="FD26" s="1356"/>
      <c r="FE26" s="1356"/>
      <c r="FF26" s="1356"/>
      <c r="FG26" s="1356" t="str">
        <f>MID(SUVAHAVUJ!AG26,4,1)</f>
        <v xml:space="preserve"> </v>
      </c>
      <c r="FH26" s="1356"/>
      <c r="FI26" s="1356"/>
      <c r="FJ26" s="1356"/>
      <c r="FK26" s="1356"/>
      <c r="FL26" s="1356" t="str">
        <f>MID(SUVAHAVUJ!AG26,5,1)</f>
        <v xml:space="preserve"> </v>
      </c>
      <c r="FM26" s="1356"/>
      <c r="FN26" s="1356"/>
      <c r="FO26" s="1356"/>
      <c r="FP26" s="1356"/>
      <c r="FQ26" s="1356"/>
      <c r="FR26" s="1356" t="str">
        <f>MID(SUVAHAVUJ!AG26,6,1)</f>
        <v xml:space="preserve"> </v>
      </c>
      <c r="FS26" s="1356"/>
      <c r="FT26" s="1356"/>
      <c r="FU26" s="1356"/>
      <c r="FV26" s="1356"/>
      <c r="FW26" s="1356" t="str">
        <f>MID(SUVAHAVUJ!AG26,7,1)</f>
        <v xml:space="preserve"> </v>
      </c>
      <c r="FX26" s="1356"/>
      <c r="FY26" s="1356"/>
      <c r="FZ26" s="1356"/>
      <c r="GA26" s="1356"/>
      <c r="GB26" s="1356"/>
      <c r="GC26" s="1356" t="str">
        <f>MID(SUVAHAVUJ!AG26,8,1)</f>
        <v xml:space="preserve"> </v>
      </c>
      <c r="GD26" s="1356"/>
      <c r="GE26" s="1356"/>
      <c r="GF26" s="1356"/>
      <c r="GG26" s="1356"/>
      <c r="GH26" s="1356" t="str">
        <f>MID(SUVAHAVUJ!AG26,9,1)</f>
        <v xml:space="preserve"> </v>
      </c>
      <c r="GI26" s="1356"/>
      <c r="GJ26" s="1356"/>
      <c r="GK26" s="1356"/>
      <c r="GL26" s="1356"/>
      <c r="GM26" s="1356"/>
      <c r="GN26" s="1356" t="str">
        <f>MID(SUVAHAVUJ!AG26,10,1)</f>
        <v xml:space="preserve"> </v>
      </c>
      <c r="GO26" s="1356"/>
      <c r="GP26" s="1356"/>
      <c r="GQ26" s="1356"/>
      <c r="GR26" s="1356"/>
      <c r="GS26" s="1357" t="str">
        <f>MID(SUVAHAVUJ!AG26,11,1)</f>
        <v>0</v>
      </c>
      <c r="GT26" s="1357"/>
      <c r="GU26" s="1357"/>
      <c r="GV26" s="1357"/>
      <c r="GW26" s="1358"/>
    </row>
    <row r="27" spans="2:205" s="516" customFormat="1" ht="23.25" customHeight="1" x14ac:dyDescent="0.3">
      <c r="B27" s="1363" t="s">
        <v>2041</v>
      </c>
      <c r="C27" s="1363"/>
      <c r="D27" s="1363"/>
      <c r="E27" s="1363"/>
      <c r="F27" s="1363"/>
      <c r="G27" s="1363"/>
      <c r="H27" s="1363"/>
      <c r="I27" s="1363"/>
      <c r="J27" s="1363"/>
      <c r="K27" s="1363"/>
      <c r="L27" s="1364" t="str">
        <f>SUVAHAVUJ!$D$27</f>
        <v>Pôžičky prepojeným účtovným jednotkám (066A)
- /096A/</v>
      </c>
      <c r="M27" s="1365"/>
      <c r="N27" s="1365"/>
      <c r="O27" s="1365"/>
      <c r="P27" s="1365"/>
      <c r="Q27" s="1365"/>
      <c r="R27" s="1365"/>
      <c r="S27" s="1365"/>
      <c r="T27" s="1365"/>
      <c r="U27" s="1365"/>
      <c r="V27" s="1365"/>
      <c r="W27" s="1365"/>
      <c r="X27" s="1365"/>
      <c r="Y27" s="1365"/>
      <c r="Z27" s="1365"/>
      <c r="AA27" s="1365"/>
      <c r="AB27" s="1365"/>
      <c r="AC27" s="1365"/>
      <c r="AD27" s="1365"/>
      <c r="AE27" s="1365"/>
      <c r="AF27" s="1365"/>
      <c r="AG27" s="1365"/>
      <c r="AH27" s="1365"/>
      <c r="AI27" s="1365"/>
      <c r="AJ27" s="1365"/>
      <c r="AK27" s="1365"/>
      <c r="AL27" s="1365"/>
      <c r="AM27" s="1365"/>
      <c r="AN27" s="1365"/>
      <c r="AO27" s="1365"/>
      <c r="AP27" s="1365"/>
      <c r="AQ27" s="1366" t="s">
        <v>1205</v>
      </c>
      <c r="AR27" s="1366"/>
      <c r="AS27" s="1366"/>
      <c r="AT27" s="1366"/>
      <c r="AU27" s="1366"/>
      <c r="AV27" s="1366"/>
      <c r="AW27" s="1366"/>
      <c r="AX27" s="1366"/>
      <c r="AY27" s="514"/>
      <c r="AZ27" s="515"/>
      <c r="BA27" s="1357" t="str">
        <f>MID(SUVAHAVUJ!AD27,1,1)</f>
        <v xml:space="preserve"> </v>
      </c>
      <c r="BB27" s="1357"/>
      <c r="BC27" s="1357"/>
      <c r="BD27" s="1357"/>
      <c r="BE27" s="1357"/>
      <c r="BF27" s="1357"/>
      <c r="BG27" s="1357" t="str">
        <f>MID(SUVAHAVUJ!AD27,2,1)</f>
        <v xml:space="preserve"> </v>
      </c>
      <c r="BH27" s="1357"/>
      <c r="BI27" s="1357"/>
      <c r="BJ27" s="1357"/>
      <c r="BK27" s="1357"/>
      <c r="BL27" s="1357" t="str">
        <f>MID(SUVAHAVUJ!AD27,3,1)</f>
        <v xml:space="preserve"> </v>
      </c>
      <c r="BM27" s="1357"/>
      <c r="BN27" s="1357"/>
      <c r="BO27" s="1357"/>
      <c r="BP27" s="1357"/>
      <c r="BQ27" s="1357"/>
      <c r="BR27" s="1357" t="str">
        <f>MID(SUVAHAVUJ!AD27,4,1)</f>
        <v xml:space="preserve"> </v>
      </c>
      <c r="BS27" s="1357"/>
      <c r="BT27" s="1357"/>
      <c r="BU27" s="1357"/>
      <c r="BV27" s="1357"/>
      <c r="BW27" s="1357" t="str">
        <f>MID(SUVAHAVUJ!AD27,5,1)</f>
        <v xml:space="preserve"> </v>
      </c>
      <c r="BX27" s="1357"/>
      <c r="BY27" s="1357"/>
      <c r="BZ27" s="1357"/>
      <c r="CA27" s="1357"/>
      <c r="CB27" s="1357"/>
      <c r="CC27" s="1357" t="str">
        <f>MID(SUVAHAVUJ!AD27,6,1)</f>
        <v xml:space="preserve"> </v>
      </c>
      <c r="CD27" s="1357"/>
      <c r="CE27" s="1357"/>
      <c r="CF27" s="1357"/>
      <c r="CG27" s="1357"/>
      <c r="CH27" s="1357" t="str">
        <f>MID(SUVAHAVUJ!AD27,7,1)</f>
        <v xml:space="preserve"> </v>
      </c>
      <c r="CI27" s="1357"/>
      <c r="CJ27" s="1357"/>
      <c r="CK27" s="1357"/>
      <c r="CL27" s="1357"/>
      <c r="CM27" s="1357"/>
      <c r="CN27" s="1357" t="str">
        <f>MID(SUVAHAVUJ!AD27,8,1)</f>
        <v xml:space="preserve"> </v>
      </c>
      <c r="CO27" s="1357"/>
      <c r="CP27" s="1357"/>
      <c r="CQ27" s="1357"/>
      <c r="CR27" s="1357"/>
      <c r="CS27" s="1357" t="str">
        <f>MID(SUVAHAVUJ!AD27,9,1)</f>
        <v xml:space="preserve"> </v>
      </c>
      <c r="CT27" s="1357"/>
      <c r="CU27" s="1357"/>
      <c r="CV27" s="1357"/>
      <c r="CW27" s="1357"/>
      <c r="CX27" s="1357"/>
      <c r="CY27" s="1357" t="str">
        <f>MID(SUVAHAVUJ!AD27,10,1)</f>
        <v xml:space="preserve"> </v>
      </c>
      <c r="CZ27" s="1357"/>
      <c r="DA27" s="1357"/>
      <c r="DB27" s="1357"/>
      <c r="DC27" s="1357"/>
      <c r="DD27" s="1357" t="str">
        <f>MID(SUVAHAVUJ!AD27,11,1)</f>
        <v>0</v>
      </c>
      <c r="DE27" s="1357"/>
      <c r="DF27" s="1357"/>
      <c r="DG27" s="1357"/>
      <c r="DH27" s="1357"/>
      <c r="DI27" s="1358"/>
      <c r="DJ27" s="514"/>
      <c r="DK27" s="515"/>
      <c r="DL27" s="1356" t="str">
        <f>MID(SUVAHAVUJ!AF27,1,1)</f>
        <v xml:space="preserve"> </v>
      </c>
      <c r="DM27" s="1356"/>
      <c r="DN27" s="1356"/>
      <c r="DO27" s="1356"/>
      <c r="DP27" s="1356"/>
      <c r="DQ27" s="1356"/>
      <c r="DR27" s="1356" t="str">
        <f>MID(SUVAHAVUJ!AF27,2,1)</f>
        <v xml:space="preserve"> </v>
      </c>
      <c r="DS27" s="1356"/>
      <c r="DT27" s="1356"/>
      <c r="DU27" s="1356"/>
      <c r="DV27" s="1356"/>
      <c r="DW27" s="1356" t="str">
        <f>MID(SUVAHAVUJ!AF27,3,1)</f>
        <v xml:space="preserve"> </v>
      </c>
      <c r="DX27" s="1356"/>
      <c r="DY27" s="1356"/>
      <c r="DZ27" s="1356"/>
      <c r="EA27" s="1356"/>
      <c r="EB27" s="1356"/>
      <c r="EC27" s="1356" t="str">
        <f>MID(SUVAHAVUJ!AF27,4,1)</f>
        <v xml:space="preserve"> </v>
      </c>
      <c r="ED27" s="1356"/>
      <c r="EE27" s="1356"/>
      <c r="EF27" s="1356"/>
      <c r="EG27" s="1356"/>
      <c r="EH27" s="1356" t="str">
        <f>MID(SUVAHAVUJ!AF27,5,1)</f>
        <v xml:space="preserve"> </v>
      </c>
      <c r="EI27" s="1356"/>
      <c r="EJ27" s="1356"/>
      <c r="EK27" s="1356"/>
      <c r="EL27" s="1356"/>
      <c r="EM27" s="1356"/>
      <c r="EN27" s="1356" t="str">
        <f>MID(SUVAHAVUJ!AF27,6,1)</f>
        <v xml:space="preserve"> </v>
      </c>
      <c r="EO27" s="1356"/>
      <c r="EP27" s="1356"/>
      <c r="EQ27" s="1356"/>
      <c r="ER27" s="1356"/>
      <c r="ES27" s="1356" t="str">
        <f>MID(SUVAHAVUJ!AF27,7,1)</f>
        <v xml:space="preserve"> </v>
      </c>
      <c r="ET27" s="1356"/>
      <c r="EU27" s="1356"/>
      <c r="EV27" s="1356"/>
      <c r="EW27" s="1356"/>
      <c r="EX27" s="1356"/>
      <c r="EY27" s="1356" t="str">
        <f>MID(SUVAHAVUJ!AF27,8,1)</f>
        <v xml:space="preserve"> </v>
      </c>
      <c r="EZ27" s="1356"/>
      <c r="FA27" s="1356"/>
      <c r="FB27" s="1356"/>
      <c r="FC27" s="1356"/>
      <c r="FD27" s="1356" t="str">
        <f>MID(SUVAHAVUJ!AF27,9,1)</f>
        <v xml:space="preserve"> </v>
      </c>
      <c r="FE27" s="1356"/>
      <c r="FF27" s="1356"/>
      <c r="FG27" s="1356"/>
      <c r="FH27" s="1356"/>
      <c r="FI27" s="1356"/>
      <c r="FJ27" s="1356" t="str">
        <f>MID(SUVAHAVUJ!AF27,10,1)</f>
        <v xml:space="preserve"> </v>
      </c>
      <c r="FK27" s="1356"/>
      <c r="FL27" s="1356"/>
      <c r="FM27" s="1356"/>
      <c r="FN27" s="1356"/>
      <c r="FO27" s="1357" t="str">
        <f>MID(SUVAHAVUJ!AF27,11,1)</f>
        <v>0</v>
      </c>
      <c r="FP27" s="1357"/>
      <c r="FQ27" s="1357"/>
      <c r="FR27" s="1357"/>
      <c r="FS27" s="1358"/>
      <c r="FT27" s="1359"/>
      <c r="FU27" s="1359"/>
      <c r="FV27" s="1359"/>
      <c r="FW27" s="1359"/>
      <c r="FX27" s="1359"/>
      <c r="FY27" s="1359"/>
      <c r="FZ27" s="1359"/>
      <c r="GA27" s="1359"/>
      <c r="GB27" s="1359"/>
      <c r="GC27" s="1359"/>
      <c r="GD27" s="1359"/>
      <c r="GE27" s="1359"/>
      <c r="GF27" s="1359"/>
      <c r="GG27" s="1359"/>
      <c r="GH27" s="1359"/>
      <c r="GI27" s="1359"/>
      <c r="GJ27" s="1359"/>
      <c r="GK27" s="1359"/>
      <c r="GL27" s="1359"/>
      <c r="GM27" s="1359"/>
      <c r="GN27" s="1359"/>
      <c r="GO27" s="1359"/>
      <c r="GP27" s="1359"/>
      <c r="GQ27" s="1359"/>
      <c r="GR27" s="1359"/>
      <c r="GS27" s="1359"/>
      <c r="GT27" s="1359"/>
      <c r="GU27" s="1359"/>
      <c r="GV27" s="1359"/>
      <c r="GW27" s="1359"/>
    </row>
    <row r="28" spans="2:205" ht="23.25" customHeight="1" x14ac:dyDescent="0.3">
      <c r="B28" s="1363"/>
      <c r="C28" s="1363"/>
      <c r="D28" s="1363"/>
      <c r="E28" s="1363"/>
      <c r="F28" s="1363"/>
      <c r="G28" s="1363"/>
      <c r="H28" s="1363"/>
      <c r="I28" s="1363"/>
      <c r="J28" s="1363"/>
      <c r="K28" s="1363"/>
      <c r="L28" s="1365"/>
      <c r="M28" s="1365"/>
      <c r="N28" s="1365"/>
      <c r="O28" s="1365"/>
      <c r="P28" s="1365"/>
      <c r="Q28" s="1365"/>
      <c r="R28" s="1365"/>
      <c r="S28" s="1365"/>
      <c r="T28" s="1365"/>
      <c r="U28" s="1365"/>
      <c r="V28" s="1365"/>
      <c r="W28" s="1365"/>
      <c r="X28" s="1365"/>
      <c r="Y28" s="1365"/>
      <c r="Z28" s="1365"/>
      <c r="AA28" s="1365"/>
      <c r="AB28" s="1365"/>
      <c r="AC28" s="1365"/>
      <c r="AD28" s="1365"/>
      <c r="AE28" s="1365"/>
      <c r="AF28" s="1365"/>
      <c r="AG28" s="1365"/>
      <c r="AH28" s="1365"/>
      <c r="AI28" s="1365"/>
      <c r="AJ28" s="1365"/>
      <c r="AK28" s="1365"/>
      <c r="AL28" s="1365"/>
      <c r="AM28" s="1365"/>
      <c r="AN28" s="1365"/>
      <c r="AO28" s="1365"/>
      <c r="AP28" s="1365"/>
      <c r="AQ28" s="1366"/>
      <c r="AR28" s="1366"/>
      <c r="AS28" s="1366"/>
      <c r="AT28" s="1366"/>
      <c r="AU28" s="1366"/>
      <c r="AV28" s="1366"/>
      <c r="AW28" s="1366"/>
      <c r="AX28" s="1366"/>
      <c r="AY28" s="514"/>
      <c r="AZ28" s="515"/>
      <c r="BA28" s="1356" t="str">
        <f>MID(SUVAHAVUJ!AE27,1,1)</f>
        <v xml:space="preserve"> </v>
      </c>
      <c r="BB28" s="1356"/>
      <c r="BC28" s="1356"/>
      <c r="BD28" s="1356"/>
      <c r="BE28" s="1356"/>
      <c r="BF28" s="1356"/>
      <c r="BG28" s="1356" t="str">
        <f>MID(SUVAHAVUJ!AE27,2,1)</f>
        <v xml:space="preserve"> </v>
      </c>
      <c r="BH28" s="1356"/>
      <c r="BI28" s="1356"/>
      <c r="BJ28" s="1356"/>
      <c r="BK28" s="1356"/>
      <c r="BL28" s="1356" t="str">
        <f>MID(SUVAHAVUJ!AE27,3,1)</f>
        <v xml:space="preserve"> </v>
      </c>
      <c r="BM28" s="1356"/>
      <c r="BN28" s="1356"/>
      <c r="BO28" s="1356"/>
      <c r="BP28" s="1356"/>
      <c r="BQ28" s="1356"/>
      <c r="BR28" s="1356" t="str">
        <f>MID(SUVAHAVUJ!AE27,4,1)</f>
        <v xml:space="preserve"> </v>
      </c>
      <c r="BS28" s="1356"/>
      <c r="BT28" s="1356"/>
      <c r="BU28" s="1356"/>
      <c r="BV28" s="1356"/>
      <c r="BW28" s="1356" t="str">
        <f>MID(SUVAHAVUJ!AE27,5,1)</f>
        <v xml:space="preserve"> </v>
      </c>
      <c r="BX28" s="1356"/>
      <c r="BY28" s="1356"/>
      <c r="BZ28" s="1356"/>
      <c r="CA28" s="1356"/>
      <c r="CB28" s="1356"/>
      <c r="CC28" s="1356" t="str">
        <f>MID(SUVAHAVUJ!AE27,6,1)</f>
        <v xml:space="preserve"> </v>
      </c>
      <c r="CD28" s="1356"/>
      <c r="CE28" s="1356"/>
      <c r="CF28" s="1356"/>
      <c r="CG28" s="1356"/>
      <c r="CH28" s="1356" t="str">
        <f>MID(SUVAHAVUJ!AE27,7,1)</f>
        <v xml:space="preserve"> </v>
      </c>
      <c r="CI28" s="1356"/>
      <c r="CJ28" s="1356"/>
      <c r="CK28" s="1356"/>
      <c r="CL28" s="1356"/>
      <c r="CM28" s="1356"/>
      <c r="CN28" s="1356" t="str">
        <f>MID(SUVAHAVUJ!AE27,8,1)</f>
        <v xml:space="preserve"> </v>
      </c>
      <c r="CO28" s="1356"/>
      <c r="CP28" s="1356"/>
      <c r="CQ28" s="1356"/>
      <c r="CR28" s="1356"/>
      <c r="CS28" s="1356" t="str">
        <f>MID(SUVAHAVUJ!AE27,9,1)</f>
        <v xml:space="preserve"> </v>
      </c>
      <c r="CT28" s="1356"/>
      <c r="CU28" s="1356"/>
      <c r="CV28" s="1356"/>
      <c r="CW28" s="1356"/>
      <c r="CX28" s="1356"/>
      <c r="CY28" s="1356" t="str">
        <f>MID(SUVAHAVUJ!AE27,10,1)</f>
        <v xml:space="preserve"> </v>
      </c>
      <c r="CZ28" s="1356"/>
      <c r="DA28" s="1356"/>
      <c r="DB28" s="1356"/>
      <c r="DC28" s="1356"/>
      <c r="DD28" s="1356" t="str">
        <f>MID(SUVAHAVUJ!AE27,11,1)</f>
        <v>0</v>
      </c>
      <c r="DE28" s="1356"/>
      <c r="DF28" s="1356"/>
      <c r="DG28" s="1356"/>
      <c r="DH28" s="1356"/>
      <c r="DI28" s="1360"/>
      <c r="DJ28" s="1361"/>
      <c r="DK28" s="1361"/>
      <c r="DL28" s="1361"/>
      <c r="DM28" s="1361"/>
      <c r="DN28" s="1361"/>
      <c r="DO28" s="1361"/>
      <c r="DP28" s="1361"/>
      <c r="DQ28" s="1361"/>
      <c r="DR28" s="1361"/>
      <c r="DS28" s="1361"/>
      <c r="DT28" s="1361"/>
      <c r="DU28" s="1361"/>
      <c r="DV28" s="1361"/>
      <c r="DW28" s="1361"/>
      <c r="DX28" s="1361"/>
      <c r="DY28" s="1361"/>
      <c r="DZ28" s="1361"/>
      <c r="EA28" s="1361"/>
      <c r="EB28" s="1361"/>
      <c r="EC28" s="1361"/>
      <c r="ED28" s="1361"/>
      <c r="EE28" s="1361"/>
      <c r="EF28" s="1361"/>
      <c r="EG28" s="1361"/>
      <c r="EH28" s="1361"/>
      <c r="EI28" s="1361"/>
      <c r="EJ28" s="1361"/>
      <c r="EK28" s="1361"/>
      <c r="EL28" s="1361"/>
      <c r="EM28" s="1361"/>
      <c r="EN28" s="514"/>
      <c r="EO28" s="515"/>
      <c r="EP28" s="1356" t="str">
        <f>MID(SUVAHAVUJ!AG27,1,1)</f>
        <v xml:space="preserve"> </v>
      </c>
      <c r="EQ28" s="1356"/>
      <c r="ER28" s="1356"/>
      <c r="ES28" s="1356"/>
      <c r="ET28" s="1356"/>
      <c r="EU28" s="1356"/>
      <c r="EV28" s="1356" t="str">
        <f>MID(SUVAHAVUJ!AG27,2,1)</f>
        <v xml:space="preserve"> </v>
      </c>
      <c r="EW28" s="1356"/>
      <c r="EX28" s="1356"/>
      <c r="EY28" s="1356"/>
      <c r="EZ28" s="1356"/>
      <c r="FA28" s="1356" t="str">
        <f>MID(SUVAHAVUJ!AG27,3,1)</f>
        <v xml:space="preserve"> </v>
      </c>
      <c r="FB28" s="1356"/>
      <c r="FC28" s="1356"/>
      <c r="FD28" s="1356"/>
      <c r="FE28" s="1356"/>
      <c r="FF28" s="1356"/>
      <c r="FG28" s="1356" t="str">
        <f>MID(SUVAHAVUJ!AG27,4,1)</f>
        <v xml:space="preserve"> </v>
      </c>
      <c r="FH28" s="1356"/>
      <c r="FI28" s="1356"/>
      <c r="FJ28" s="1356"/>
      <c r="FK28" s="1356"/>
      <c r="FL28" s="1356" t="str">
        <f>MID(SUVAHAVUJ!AG27,5,1)</f>
        <v xml:space="preserve"> </v>
      </c>
      <c r="FM28" s="1356"/>
      <c r="FN28" s="1356"/>
      <c r="FO28" s="1356"/>
      <c r="FP28" s="1356"/>
      <c r="FQ28" s="1356"/>
      <c r="FR28" s="1356" t="str">
        <f>MID(SUVAHAVUJ!AG27,6,1)</f>
        <v xml:space="preserve"> </v>
      </c>
      <c r="FS28" s="1356"/>
      <c r="FT28" s="1356"/>
      <c r="FU28" s="1356"/>
      <c r="FV28" s="1356"/>
      <c r="FW28" s="1356" t="str">
        <f>MID(SUVAHAVUJ!AG27,7,1)</f>
        <v xml:space="preserve"> </v>
      </c>
      <c r="FX28" s="1356"/>
      <c r="FY28" s="1356"/>
      <c r="FZ28" s="1356"/>
      <c r="GA28" s="1356"/>
      <c r="GB28" s="1356"/>
      <c r="GC28" s="1356" t="str">
        <f>MID(SUVAHAVUJ!AG27,8,1)</f>
        <v xml:space="preserve"> </v>
      </c>
      <c r="GD28" s="1356"/>
      <c r="GE28" s="1356"/>
      <c r="GF28" s="1356"/>
      <c r="GG28" s="1356"/>
      <c r="GH28" s="1356" t="str">
        <f>MID(SUVAHAVUJ!AG27,9,1)</f>
        <v xml:space="preserve"> </v>
      </c>
      <c r="GI28" s="1356"/>
      <c r="GJ28" s="1356"/>
      <c r="GK28" s="1356"/>
      <c r="GL28" s="1356"/>
      <c r="GM28" s="1356"/>
      <c r="GN28" s="1356" t="str">
        <f>MID(SUVAHAVUJ!AG27,10,1)</f>
        <v xml:space="preserve"> </v>
      </c>
      <c r="GO28" s="1356"/>
      <c r="GP28" s="1356"/>
      <c r="GQ28" s="1356"/>
      <c r="GR28" s="1356"/>
      <c r="GS28" s="1357" t="str">
        <f>MID(SUVAHAVUJ!AG27,11,1)</f>
        <v>0</v>
      </c>
      <c r="GT28" s="1357"/>
      <c r="GU28" s="1357"/>
      <c r="GV28" s="1357"/>
      <c r="GW28" s="1358"/>
    </row>
    <row r="29" spans="2:205" s="516" customFormat="1" ht="24" customHeight="1" x14ac:dyDescent="0.3">
      <c r="B29" s="1363" t="s">
        <v>2042</v>
      </c>
      <c r="C29" s="1363"/>
      <c r="D29" s="1363"/>
      <c r="E29" s="1363"/>
      <c r="F29" s="1363"/>
      <c r="G29" s="1363"/>
      <c r="H29" s="1363"/>
      <c r="I29" s="1363"/>
      <c r="J29" s="1363"/>
      <c r="K29" s="1363"/>
      <c r="L29" s="1364" t="str">
        <f>SUVAHAVUJ!$D$28</f>
        <v>Pôžičky v rámci podielovej účasti okrem prepojeným účtovným jednotkám (066A) - /096A/</v>
      </c>
      <c r="M29" s="1365"/>
      <c r="N29" s="1365"/>
      <c r="O29" s="1365"/>
      <c r="P29" s="1365"/>
      <c r="Q29" s="1365"/>
      <c r="R29" s="1365"/>
      <c r="S29" s="1365"/>
      <c r="T29" s="1365"/>
      <c r="U29" s="1365"/>
      <c r="V29" s="1365"/>
      <c r="W29" s="1365"/>
      <c r="X29" s="1365"/>
      <c r="Y29" s="1365"/>
      <c r="Z29" s="1365"/>
      <c r="AA29" s="1365"/>
      <c r="AB29" s="1365"/>
      <c r="AC29" s="1365"/>
      <c r="AD29" s="1365"/>
      <c r="AE29" s="1365"/>
      <c r="AF29" s="1365"/>
      <c r="AG29" s="1365"/>
      <c r="AH29" s="1365"/>
      <c r="AI29" s="1365"/>
      <c r="AJ29" s="1365"/>
      <c r="AK29" s="1365"/>
      <c r="AL29" s="1365"/>
      <c r="AM29" s="1365"/>
      <c r="AN29" s="1365"/>
      <c r="AO29" s="1365"/>
      <c r="AP29" s="1365"/>
      <c r="AQ29" s="1366" t="s">
        <v>1206</v>
      </c>
      <c r="AR29" s="1366"/>
      <c r="AS29" s="1366"/>
      <c r="AT29" s="1366"/>
      <c r="AU29" s="1366"/>
      <c r="AV29" s="1366"/>
      <c r="AW29" s="1366"/>
      <c r="AX29" s="1366"/>
      <c r="AY29" s="514"/>
      <c r="AZ29" s="515"/>
      <c r="BA29" s="1357" t="str">
        <f>MID(SUVAHAVUJ!AD28,1,1)</f>
        <v xml:space="preserve"> </v>
      </c>
      <c r="BB29" s="1357"/>
      <c r="BC29" s="1357"/>
      <c r="BD29" s="1357"/>
      <c r="BE29" s="1357"/>
      <c r="BF29" s="1357"/>
      <c r="BG29" s="1357" t="str">
        <f>MID(SUVAHAVUJ!AD28,2,1)</f>
        <v xml:space="preserve"> </v>
      </c>
      <c r="BH29" s="1357"/>
      <c r="BI29" s="1357"/>
      <c r="BJ29" s="1357"/>
      <c r="BK29" s="1357"/>
      <c r="BL29" s="1357" t="str">
        <f>MID(SUVAHAVUJ!AD28,3,1)</f>
        <v xml:space="preserve"> </v>
      </c>
      <c r="BM29" s="1357"/>
      <c r="BN29" s="1357"/>
      <c r="BO29" s="1357"/>
      <c r="BP29" s="1357"/>
      <c r="BQ29" s="1357"/>
      <c r="BR29" s="1357" t="str">
        <f>MID(SUVAHAVUJ!AD28,4,1)</f>
        <v xml:space="preserve"> </v>
      </c>
      <c r="BS29" s="1357"/>
      <c r="BT29" s="1357"/>
      <c r="BU29" s="1357"/>
      <c r="BV29" s="1357"/>
      <c r="BW29" s="1357" t="str">
        <f>MID(SUVAHAVUJ!AD28,5,1)</f>
        <v xml:space="preserve"> </v>
      </c>
      <c r="BX29" s="1357"/>
      <c r="BY29" s="1357"/>
      <c r="BZ29" s="1357"/>
      <c r="CA29" s="1357"/>
      <c r="CB29" s="1357"/>
      <c r="CC29" s="1357" t="str">
        <f>MID(SUVAHAVUJ!AD28,6,1)</f>
        <v xml:space="preserve"> </v>
      </c>
      <c r="CD29" s="1357"/>
      <c r="CE29" s="1357"/>
      <c r="CF29" s="1357"/>
      <c r="CG29" s="1357"/>
      <c r="CH29" s="1357" t="str">
        <f>MID(SUVAHAVUJ!AD28,7,1)</f>
        <v xml:space="preserve"> </v>
      </c>
      <c r="CI29" s="1357"/>
      <c r="CJ29" s="1357"/>
      <c r="CK29" s="1357"/>
      <c r="CL29" s="1357"/>
      <c r="CM29" s="1357"/>
      <c r="CN29" s="1357" t="str">
        <f>MID(SUVAHAVUJ!AD28,8,1)</f>
        <v xml:space="preserve"> </v>
      </c>
      <c r="CO29" s="1357"/>
      <c r="CP29" s="1357"/>
      <c r="CQ29" s="1357"/>
      <c r="CR29" s="1357"/>
      <c r="CS29" s="1357" t="str">
        <f>MID(SUVAHAVUJ!AD28,9,1)</f>
        <v xml:space="preserve"> </v>
      </c>
      <c r="CT29" s="1357"/>
      <c r="CU29" s="1357"/>
      <c r="CV29" s="1357"/>
      <c r="CW29" s="1357"/>
      <c r="CX29" s="1357"/>
      <c r="CY29" s="1357" t="str">
        <f>MID(SUVAHAVUJ!AD28,10,1)</f>
        <v xml:space="preserve"> </v>
      </c>
      <c r="CZ29" s="1357"/>
      <c r="DA29" s="1357"/>
      <c r="DB29" s="1357"/>
      <c r="DC29" s="1357"/>
      <c r="DD29" s="1357" t="str">
        <f>MID(SUVAHAVUJ!AD28,11,1)</f>
        <v>0</v>
      </c>
      <c r="DE29" s="1357"/>
      <c r="DF29" s="1357"/>
      <c r="DG29" s="1357"/>
      <c r="DH29" s="1357"/>
      <c r="DI29" s="1358"/>
      <c r="DJ29" s="514"/>
      <c r="DK29" s="515"/>
      <c r="DL29" s="1356" t="str">
        <f>MID(SUVAHAVUJ!AF28,1,1)</f>
        <v xml:space="preserve"> </v>
      </c>
      <c r="DM29" s="1356"/>
      <c r="DN29" s="1356"/>
      <c r="DO29" s="1356"/>
      <c r="DP29" s="1356"/>
      <c r="DQ29" s="1356"/>
      <c r="DR29" s="1356" t="str">
        <f>MID(SUVAHAVUJ!AF28,2,1)</f>
        <v xml:space="preserve"> </v>
      </c>
      <c r="DS29" s="1356"/>
      <c r="DT29" s="1356"/>
      <c r="DU29" s="1356"/>
      <c r="DV29" s="1356"/>
      <c r="DW29" s="1356" t="str">
        <f>MID(SUVAHAVUJ!AF28,3,1)</f>
        <v xml:space="preserve"> </v>
      </c>
      <c r="DX29" s="1356"/>
      <c r="DY29" s="1356"/>
      <c r="DZ29" s="1356"/>
      <c r="EA29" s="1356"/>
      <c r="EB29" s="1356"/>
      <c r="EC29" s="1356" t="str">
        <f>MID(SUVAHAVUJ!AF28,4,1)</f>
        <v xml:space="preserve"> </v>
      </c>
      <c r="ED29" s="1356"/>
      <c r="EE29" s="1356"/>
      <c r="EF29" s="1356"/>
      <c r="EG29" s="1356"/>
      <c r="EH29" s="1356" t="str">
        <f>MID(SUVAHAVUJ!AF28,5,1)</f>
        <v xml:space="preserve"> </v>
      </c>
      <c r="EI29" s="1356"/>
      <c r="EJ29" s="1356"/>
      <c r="EK29" s="1356"/>
      <c r="EL29" s="1356"/>
      <c r="EM29" s="1356"/>
      <c r="EN29" s="1356" t="str">
        <f>MID(SUVAHAVUJ!AF28,6,1)</f>
        <v xml:space="preserve"> </v>
      </c>
      <c r="EO29" s="1356"/>
      <c r="EP29" s="1356"/>
      <c r="EQ29" s="1356"/>
      <c r="ER29" s="1356"/>
      <c r="ES29" s="1356" t="str">
        <f>MID(SUVAHAVUJ!AF28,7,1)</f>
        <v xml:space="preserve"> </v>
      </c>
      <c r="ET29" s="1356"/>
      <c r="EU29" s="1356"/>
      <c r="EV29" s="1356"/>
      <c r="EW29" s="1356"/>
      <c r="EX29" s="1356"/>
      <c r="EY29" s="1356" t="str">
        <f>MID(SUVAHAVUJ!AF28,8,1)</f>
        <v xml:space="preserve"> </v>
      </c>
      <c r="EZ29" s="1356"/>
      <c r="FA29" s="1356"/>
      <c r="FB29" s="1356"/>
      <c r="FC29" s="1356"/>
      <c r="FD29" s="1356" t="str">
        <f>MID(SUVAHAVUJ!AF28,9,1)</f>
        <v xml:space="preserve"> </v>
      </c>
      <c r="FE29" s="1356"/>
      <c r="FF29" s="1356"/>
      <c r="FG29" s="1356"/>
      <c r="FH29" s="1356"/>
      <c r="FI29" s="1356"/>
      <c r="FJ29" s="1356" t="str">
        <f>MID(SUVAHAVUJ!AF28,10,1)</f>
        <v xml:space="preserve"> </v>
      </c>
      <c r="FK29" s="1356"/>
      <c r="FL29" s="1356"/>
      <c r="FM29" s="1356"/>
      <c r="FN29" s="1356"/>
      <c r="FO29" s="1357" t="str">
        <f>MID(SUVAHAVUJ!AF28,11,1)</f>
        <v>0</v>
      </c>
      <c r="FP29" s="1357"/>
      <c r="FQ29" s="1357"/>
      <c r="FR29" s="1357"/>
      <c r="FS29" s="1358"/>
      <c r="FT29" s="1359"/>
      <c r="FU29" s="1359"/>
      <c r="FV29" s="1359"/>
      <c r="FW29" s="1359"/>
      <c r="FX29" s="1359"/>
      <c r="FY29" s="1359"/>
      <c r="FZ29" s="1359"/>
      <c r="GA29" s="1359"/>
      <c r="GB29" s="1359"/>
      <c r="GC29" s="1359"/>
      <c r="GD29" s="1359"/>
      <c r="GE29" s="1359"/>
      <c r="GF29" s="1359"/>
      <c r="GG29" s="1359"/>
      <c r="GH29" s="1359"/>
      <c r="GI29" s="1359"/>
      <c r="GJ29" s="1359"/>
      <c r="GK29" s="1359"/>
      <c r="GL29" s="1359"/>
      <c r="GM29" s="1359"/>
      <c r="GN29" s="1359"/>
      <c r="GO29" s="1359"/>
      <c r="GP29" s="1359"/>
      <c r="GQ29" s="1359"/>
      <c r="GR29" s="1359"/>
      <c r="GS29" s="1359"/>
      <c r="GT29" s="1359"/>
      <c r="GU29" s="1359"/>
      <c r="GV29" s="1359"/>
      <c r="GW29" s="1359"/>
    </row>
    <row r="30" spans="2:205" ht="23.25" customHeight="1" x14ac:dyDescent="0.3">
      <c r="B30" s="1363"/>
      <c r="C30" s="1363"/>
      <c r="D30" s="1363"/>
      <c r="E30" s="1363"/>
      <c r="F30" s="1363"/>
      <c r="G30" s="1363"/>
      <c r="H30" s="1363"/>
      <c r="I30" s="1363"/>
      <c r="J30" s="1363"/>
      <c r="K30" s="1363"/>
      <c r="L30" s="1365"/>
      <c r="M30" s="1365"/>
      <c r="N30" s="1365"/>
      <c r="O30" s="1365"/>
      <c r="P30" s="1365"/>
      <c r="Q30" s="1365"/>
      <c r="R30" s="1365"/>
      <c r="S30" s="1365"/>
      <c r="T30" s="1365"/>
      <c r="U30" s="1365"/>
      <c r="V30" s="1365"/>
      <c r="W30" s="1365"/>
      <c r="X30" s="1365"/>
      <c r="Y30" s="1365"/>
      <c r="Z30" s="1365"/>
      <c r="AA30" s="1365"/>
      <c r="AB30" s="1365"/>
      <c r="AC30" s="1365"/>
      <c r="AD30" s="1365"/>
      <c r="AE30" s="1365"/>
      <c r="AF30" s="1365"/>
      <c r="AG30" s="1365"/>
      <c r="AH30" s="1365"/>
      <c r="AI30" s="1365"/>
      <c r="AJ30" s="1365"/>
      <c r="AK30" s="1365"/>
      <c r="AL30" s="1365"/>
      <c r="AM30" s="1365"/>
      <c r="AN30" s="1365"/>
      <c r="AO30" s="1365"/>
      <c r="AP30" s="1365"/>
      <c r="AQ30" s="1366"/>
      <c r="AR30" s="1366"/>
      <c r="AS30" s="1366"/>
      <c r="AT30" s="1366"/>
      <c r="AU30" s="1366"/>
      <c r="AV30" s="1366"/>
      <c r="AW30" s="1366"/>
      <c r="AX30" s="1366"/>
      <c r="AY30" s="514"/>
      <c r="AZ30" s="515"/>
      <c r="BA30" s="1356" t="str">
        <f>MID(SUVAHAVUJ!AE28,1,1)</f>
        <v xml:space="preserve"> </v>
      </c>
      <c r="BB30" s="1356"/>
      <c r="BC30" s="1356"/>
      <c r="BD30" s="1356"/>
      <c r="BE30" s="1356"/>
      <c r="BF30" s="1356"/>
      <c r="BG30" s="1356" t="str">
        <f>MID(SUVAHAVUJ!AE28,2,1)</f>
        <v xml:space="preserve"> </v>
      </c>
      <c r="BH30" s="1356"/>
      <c r="BI30" s="1356"/>
      <c r="BJ30" s="1356"/>
      <c r="BK30" s="1356"/>
      <c r="BL30" s="1356" t="str">
        <f>MID(SUVAHAVUJ!AE28,3,1)</f>
        <v xml:space="preserve"> </v>
      </c>
      <c r="BM30" s="1356"/>
      <c r="BN30" s="1356"/>
      <c r="BO30" s="1356"/>
      <c r="BP30" s="1356"/>
      <c r="BQ30" s="1356"/>
      <c r="BR30" s="1356" t="str">
        <f>MID(SUVAHAVUJ!AE28,4,1)</f>
        <v xml:space="preserve"> </v>
      </c>
      <c r="BS30" s="1356"/>
      <c r="BT30" s="1356"/>
      <c r="BU30" s="1356"/>
      <c r="BV30" s="1356"/>
      <c r="BW30" s="1356" t="str">
        <f>MID(SUVAHAVUJ!AE28,5,1)</f>
        <v xml:space="preserve"> </v>
      </c>
      <c r="BX30" s="1356"/>
      <c r="BY30" s="1356"/>
      <c r="BZ30" s="1356"/>
      <c r="CA30" s="1356"/>
      <c r="CB30" s="1356"/>
      <c r="CC30" s="1356" t="str">
        <f>MID(SUVAHAVUJ!AE28,6,1)</f>
        <v xml:space="preserve"> </v>
      </c>
      <c r="CD30" s="1356"/>
      <c r="CE30" s="1356"/>
      <c r="CF30" s="1356"/>
      <c r="CG30" s="1356"/>
      <c r="CH30" s="1356" t="str">
        <f>MID(SUVAHAVUJ!AE28,7,1)</f>
        <v xml:space="preserve"> </v>
      </c>
      <c r="CI30" s="1356"/>
      <c r="CJ30" s="1356"/>
      <c r="CK30" s="1356"/>
      <c r="CL30" s="1356"/>
      <c r="CM30" s="1356"/>
      <c r="CN30" s="1356" t="str">
        <f>MID(SUVAHAVUJ!AE28,8,1)</f>
        <v xml:space="preserve"> </v>
      </c>
      <c r="CO30" s="1356"/>
      <c r="CP30" s="1356"/>
      <c r="CQ30" s="1356"/>
      <c r="CR30" s="1356"/>
      <c r="CS30" s="1356" t="str">
        <f>MID(SUVAHAVUJ!AE28,9,1)</f>
        <v xml:space="preserve"> </v>
      </c>
      <c r="CT30" s="1356"/>
      <c r="CU30" s="1356"/>
      <c r="CV30" s="1356"/>
      <c r="CW30" s="1356"/>
      <c r="CX30" s="1356"/>
      <c r="CY30" s="1356" t="str">
        <f>MID(SUVAHAVUJ!AE28,10,1)</f>
        <v xml:space="preserve"> </v>
      </c>
      <c r="CZ30" s="1356"/>
      <c r="DA30" s="1356"/>
      <c r="DB30" s="1356"/>
      <c r="DC30" s="1356"/>
      <c r="DD30" s="1356" t="str">
        <f>MID(SUVAHAVUJ!AE28,11,1)</f>
        <v>0</v>
      </c>
      <c r="DE30" s="1356"/>
      <c r="DF30" s="1356"/>
      <c r="DG30" s="1356"/>
      <c r="DH30" s="1356"/>
      <c r="DI30" s="1360"/>
      <c r="DJ30" s="1361"/>
      <c r="DK30" s="1361"/>
      <c r="DL30" s="1361"/>
      <c r="DM30" s="1361"/>
      <c r="DN30" s="1361"/>
      <c r="DO30" s="1361"/>
      <c r="DP30" s="1361"/>
      <c r="DQ30" s="1361"/>
      <c r="DR30" s="1361"/>
      <c r="DS30" s="1361"/>
      <c r="DT30" s="1361"/>
      <c r="DU30" s="1361"/>
      <c r="DV30" s="1361"/>
      <c r="DW30" s="1361"/>
      <c r="DX30" s="1361"/>
      <c r="DY30" s="1361"/>
      <c r="DZ30" s="1361"/>
      <c r="EA30" s="1361"/>
      <c r="EB30" s="1361"/>
      <c r="EC30" s="1361"/>
      <c r="ED30" s="1361"/>
      <c r="EE30" s="1361"/>
      <c r="EF30" s="1361"/>
      <c r="EG30" s="1361"/>
      <c r="EH30" s="1361"/>
      <c r="EI30" s="1361"/>
      <c r="EJ30" s="1361"/>
      <c r="EK30" s="1361"/>
      <c r="EL30" s="1361"/>
      <c r="EM30" s="1361"/>
      <c r="EN30" s="514"/>
      <c r="EO30" s="515"/>
      <c r="EP30" s="1356" t="str">
        <f>MID(SUVAHAVUJ!AG28,1,1)</f>
        <v xml:space="preserve"> </v>
      </c>
      <c r="EQ30" s="1356"/>
      <c r="ER30" s="1356"/>
      <c r="ES30" s="1356"/>
      <c r="ET30" s="1356"/>
      <c r="EU30" s="1356"/>
      <c r="EV30" s="1356" t="str">
        <f>MID(SUVAHAVUJ!AG28,2,1)</f>
        <v xml:space="preserve"> </v>
      </c>
      <c r="EW30" s="1356"/>
      <c r="EX30" s="1356"/>
      <c r="EY30" s="1356"/>
      <c r="EZ30" s="1356"/>
      <c r="FA30" s="1356" t="str">
        <f>MID(SUVAHAVUJ!AG28,3,1)</f>
        <v xml:space="preserve"> </v>
      </c>
      <c r="FB30" s="1356"/>
      <c r="FC30" s="1356"/>
      <c r="FD30" s="1356"/>
      <c r="FE30" s="1356"/>
      <c r="FF30" s="1356"/>
      <c r="FG30" s="1356" t="str">
        <f>MID(SUVAHAVUJ!AG28,4,1)</f>
        <v xml:space="preserve"> </v>
      </c>
      <c r="FH30" s="1356"/>
      <c r="FI30" s="1356"/>
      <c r="FJ30" s="1356"/>
      <c r="FK30" s="1356"/>
      <c r="FL30" s="1356" t="str">
        <f>MID(SUVAHAVUJ!AG28,5,1)</f>
        <v xml:space="preserve"> </v>
      </c>
      <c r="FM30" s="1356"/>
      <c r="FN30" s="1356"/>
      <c r="FO30" s="1356"/>
      <c r="FP30" s="1356"/>
      <c r="FQ30" s="1356"/>
      <c r="FR30" s="1356" t="str">
        <f>MID(SUVAHAVUJ!AG28,6,1)</f>
        <v xml:space="preserve"> </v>
      </c>
      <c r="FS30" s="1356"/>
      <c r="FT30" s="1356"/>
      <c r="FU30" s="1356"/>
      <c r="FV30" s="1356"/>
      <c r="FW30" s="1356" t="str">
        <f>MID(SUVAHAVUJ!AG28,7,1)</f>
        <v xml:space="preserve"> </v>
      </c>
      <c r="FX30" s="1356"/>
      <c r="FY30" s="1356"/>
      <c r="FZ30" s="1356"/>
      <c r="GA30" s="1356"/>
      <c r="GB30" s="1356"/>
      <c r="GC30" s="1356" t="str">
        <f>MID(SUVAHAVUJ!AG28,8,1)</f>
        <v xml:space="preserve"> </v>
      </c>
      <c r="GD30" s="1356"/>
      <c r="GE30" s="1356"/>
      <c r="GF30" s="1356"/>
      <c r="GG30" s="1356"/>
      <c r="GH30" s="1356" t="str">
        <f>MID(SUVAHAVUJ!AG28,9,1)</f>
        <v xml:space="preserve"> </v>
      </c>
      <c r="GI30" s="1356"/>
      <c r="GJ30" s="1356"/>
      <c r="GK30" s="1356"/>
      <c r="GL30" s="1356"/>
      <c r="GM30" s="1356"/>
      <c r="GN30" s="1356" t="str">
        <f>MID(SUVAHAVUJ!AG28,10,1)</f>
        <v xml:space="preserve"> </v>
      </c>
      <c r="GO30" s="1356"/>
      <c r="GP30" s="1356"/>
      <c r="GQ30" s="1356"/>
      <c r="GR30" s="1356"/>
      <c r="GS30" s="1357" t="str">
        <f>MID(SUVAHAVUJ!AG28,11,1)</f>
        <v>0</v>
      </c>
      <c r="GT30" s="1357"/>
      <c r="GU30" s="1357"/>
      <c r="GV30" s="1357"/>
      <c r="GW30" s="1358"/>
    </row>
    <row r="31" spans="2:205" s="516" customFormat="1" ht="23.25" customHeight="1" x14ac:dyDescent="0.3">
      <c r="B31" s="1363" t="s">
        <v>2044</v>
      </c>
      <c r="C31" s="1363"/>
      <c r="D31" s="1363"/>
      <c r="E31" s="1363"/>
      <c r="F31" s="1363"/>
      <c r="G31" s="1363"/>
      <c r="H31" s="1363"/>
      <c r="I31" s="1363"/>
      <c r="J31" s="1363"/>
      <c r="K31" s="1363"/>
      <c r="L31" s="1364" t="str">
        <f>SUVAHAVUJ!$D$29</f>
        <v>Ostatné pôžičky (067A) - /096A/</v>
      </c>
      <c r="M31" s="1365"/>
      <c r="N31" s="1365"/>
      <c r="O31" s="1365"/>
      <c r="P31" s="1365"/>
      <c r="Q31" s="1365"/>
      <c r="R31" s="1365"/>
      <c r="S31" s="1365"/>
      <c r="T31" s="1365"/>
      <c r="U31" s="1365"/>
      <c r="V31" s="1365"/>
      <c r="W31" s="1365"/>
      <c r="X31" s="1365"/>
      <c r="Y31" s="1365"/>
      <c r="Z31" s="1365"/>
      <c r="AA31" s="1365"/>
      <c r="AB31" s="1365"/>
      <c r="AC31" s="1365"/>
      <c r="AD31" s="1365"/>
      <c r="AE31" s="1365"/>
      <c r="AF31" s="1365"/>
      <c r="AG31" s="1365"/>
      <c r="AH31" s="1365"/>
      <c r="AI31" s="1365"/>
      <c r="AJ31" s="1365"/>
      <c r="AK31" s="1365"/>
      <c r="AL31" s="1365"/>
      <c r="AM31" s="1365"/>
      <c r="AN31" s="1365"/>
      <c r="AO31" s="1365"/>
      <c r="AP31" s="1365"/>
      <c r="AQ31" s="1366" t="s">
        <v>1210</v>
      </c>
      <c r="AR31" s="1366"/>
      <c r="AS31" s="1366"/>
      <c r="AT31" s="1366"/>
      <c r="AU31" s="1366"/>
      <c r="AV31" s="1366"/>
      <c r="AW31" s="1366"/>
      <c r="AX31" s="1366"/>
      <c r="AY31" s="514"/>
      <c r="AZ31" s="515"/>
      <c r="BA31" s="1357" t="str">
        <f>MID(SUVAHAVUJ!AD29,1,1)</f>
        <v xml:space="preserve"> </v>
      </c>
      <c r="BB31" s="1357"/>
      <c r="BC31" s="1357"/>
      <c r="BD31" s="1357"/>
      <c r="BE31" s="1357"/>
      <c r="BF31" s="1357"/>
      <c r="BG31" s="1357" t="str">
        <f>MID(SUVAHAVUJ!AD29,2,1)</f>
        <v xml:space="preserve"> </v>
      </c>
      <c r="BH31" s="1357"/>
      <c r="BI31" s="1357"/>
      <c r="BJ31" s="1357"/>
      <c r="BK31" s="1357"/>
      <c r="BL31" s="1357" t="str">
        <f>MID(SUVAHAVUJ!AD29,3,1)</f>
        <v xml:space="preserve"> </v>
      </c>
      <c r="BM31" s="1357"/>
      <c r="BN31" s="1357"/>
      <c r="BO31" s="1357"/>
      <c r="BP31" s="1357"/>
      <c r="BQ31" s="1357"/>
      <c r="BR31" s="1357" t="str">
        <f>MID(SUVAHAVUJ!AD29,4,1)</f>
        <v xml:space="preserve"> </v>
      </c>
      <c r="BS31" s="1357"/>
      <c r="BT31" s="1357"/>
      <c r="BU31" s="1357"/>
      <c r="BV31" s="1357"/>
      <c r="BW31" s="1357" t="str">
        <f>MID(SUVAHAVUJ!AD29,5,1)</f>
        <v xml:space="preserve"> </v>
      </c>
      <c r="BX31" s="1357"/>
      <c r="BY31" s="1357"/>
      <c r="BZ31" s="1357"/>
      <c r="CA31" s="1357"/>
      <c r="CB31" s="1357"/>
      <c r="CC31" s="1357" t="str">
        <f>MID(SUVAHAVUJ!AD29,6,1)</f>
        <v xml:space="preserve"> </v>
      </c>
      <c r="CD31" s="1357"/>
      <c r="CE31" s="1357"/>
      <c r="CF31" s="1357"/>
      <c r="CG31" s="1357"/>
      <c r="CH31" s="1357" t="str">
        <f>MID(SUVAHAVUJ!AD29,7,1)</f>
        <v xml:space="preserve"> </v>
      </c>
      <c r="CI31" s="1357"/>
      <c r="CJ31" s="1357"/>
      <c r="CK31" s="1357"/>
      <c r="CL31" s="1357"/>
      <c r="CM31" s="1357"/>
      <c r="CN31" s="1357" t="str">
        <f>MID(SUVAHAVUJ!AD29,8,1)</f>
        <v xml:space="preserve"> </v>
      </c>
      <c r="CO31" s="1357"/>
      <c r="CP31" s="1357"/>
      <c r="CQ31" s="1357"/>
      <c r="CR31" s="1357"/>
      <c r="CS31" s="1357" t="str">
        <f>MID(SUVAHAVUJ!AD29,9,1)</f>
        <v xml:space="preserve"> </v>
      </c>
      <c r="CT31" s="1357"/>
      <c r="CU31" s="1357"/>
      <c r="CV31" s="1357"/>
      <c r="CW31" s="1357"/>
      <c r="CX31" s="1357"/>
      <c r="CY31" s="1357" t="str">
        <f>MID(SUVAHAVUJ!AD29,10,1)</f>
        <v xml:space="preserve"> </v>
      </c>
      <c r="CZ31" s="1357"/>
      <c r="DA31" s="1357"/>
      <c r="DB31" s="1357"/>
      <c r="DC31" s="1357"/>
      <c r="DD31" s="1357" t="str">
        <f>MID(SUVAHAVUJ!AD29,11,1)</f>
        <v>0</v>
      </c>
      <c r="DE31" s="1357"/>
      <c r="DF31" s="1357"/>
      <c r="DG31" s="1357"/>
      <c r="DH31" s="1357"/>
      <c r="DI31" s="1358"/>
      <c r="DJ31" s="514"/>
      <c r="DK31" s="515"/>
      <c r="DL31" s="1356" t="str">
        <f>MID(SUVAHAVUJ!AF29,1,1)</f>
        <v xml:space="preserve"> </v>
      </c>
      <c r="DM31" s="1356"/>
      <c r="DN31" s="1356"/>
      <c r="DO31" s="1356"/>
      <c r="DP31" s="1356"/>
      <c r="DQ31" s="1356"/>
      <c r="DR31" s="1356" t="str">
        <f>MID(SUVAHAVUJ!AF29,2,1)</f>
        <v xml:space="preserve"> </v>
      </c>
      <c r="DS31" s="1356"/>
      <c r="DT31" s="1356"/>
      <c r="DU31" s="1356"/>
      <c r="DV31" s="1356"/>
      <c r="DW31" s="1356" t="str">
        <f>MID(SUVAHAVUJ!AF29,3,1)</f>
        <v xml:space="preserve"> </v>
      </c>
      <c r="DX31" s="1356"/>
      <c r="DY31" s="1356"/>
      <c r="DZ31" s="1356"/>
      <c r="EA31" s="1356"/>
      <c r="EB31" s="1356"/>
      <c r="EC31" s="1356" t="str">
        <f>MID(SUVAHAVUJ!AF29,4,1)</f>
        <v xml:space="preserve"> </v>
      </c>
      <c r="ED31" s="1356"/>
      <c r="EE31" s="1356"/>
      <c r="EF31" s="1356"/>
      <c r="EG31" s="1356"/>
      <c r="EH31" s="1356" t="str">
        <f>MID(SUVAHAVUJ!AF29,5,1)</f>
        <v xml:space="preserve"> </v>
      </c>
      <c r="EI31" s="1356"/>
      <c r="EJ31" s="1356"/>
      <c r="EK31" s="1356"/>
      <c r="EL31" s="1356"/>
      <c r="EM31" s="1356"/>
      <c r="EN31" s="1356" t="str">
        <f>MID(SUVAHAVUJ!AF29,6,1)</f>
        <v xml:space="preserve"> </v>
      </c>
      <c r="EO31" s="1356"/>
      <c r="EP31" s="1356"/>
      <c r="EQ31" s="1356"/>
      <c r="ER31" s="1356"/>
      <c r="ES31" s="1356" t="str">
        <f>MID(SUVAHAVUJ!AF29,7,1)</f>
        <v xml:space="preserve"> </v>
      </c>
      <c r="ET31" s="1356"/>
      <c r="EU31" s="1356"/>
      <c r="EV31" s="1356"/>
      <c r="EW31" s="1356"/>
      <c r="EX31" s="1356"/>
      <c r="EY31" s="1356" t="str">
        <f>MID(SUVAHAVUJ!AF29,8,1)</f>
        <v xml:space="preserve"> </v>
      </c>
      <c r="EZ31" s="1356"/>
      <c r="FA31" s="1356"/>
      <c r="FB31" s="1356"/>
      <c r="FC31" s="1356"/>
      <c r="FD31" s="1356" t="str">
        <f>MID(SUVAHAVUJ!AF29,9,1)</f>
        <v xml:space="preserve"> </v>
      </c>
      <c r="FE31" s="1356"/>
      <c r="FF31" s="1356"/>
      <c r="FG31" s="1356"/>
      <c r="FH31" s="1356"/>
      <c r="FI31" s="1356"/>
      <c r="FJ31" s="1356" t="str">
        <f>MID(SUVAHAVUJ!AF29,10,1)</f>
        <v xml:space="preserve"> </v>
      </c>
      <c r="FK31" s="1356"/>
      <c r="FL31" s="1356"/>
      <c r="FM31" s="1356"/>
      <c r="FN31" s="1356"/>
      <c r="FO31" s="1357" t="str">
        <f>MID(SUVAHAVUJ!AF29,11,1)</f>
        <v>0</v>
      </c>
      <c r="FP31" s="1357"/>
      <c r="FQ31" s="1357"/>
      <c r="FR31" s="1357"/>
      <c r="FS31" s="1358"/>
      <c r="FT31" s="1359"/>
      <c r="FU31" s="1359"/>
      <c r="FV31" s="1359"/>
      <c r="FW31" s="1359"/>
      <c r="FX31" s="1359"/>
      <c r="FY31" s="1359"/>
      <c r="FZ31" s="1359"/>
      <c r="GA31" s="1359"/>
      <c r="GB31" s="1359"/>
      <c r="GC31" s="1359"/>
      <c r="GD31" s="1359"/>
      <c r="GE31" s="1359"/>
      <c r="GF31" s="1359"/>
      <c r="GG31" s="1359"/>
      <c r="GH31" s="1359"/>
      <c r="GI31" s="1359"/>
      <c r="GJ31" s="1359"/>
      <c r="GK31" s="1359"/>
      <c r="GL31" s="1359"/>
      <c r="GM31" s="1359"/>
      <c r="GN31" s="1359"/>
      <c r="GO31" s="1359"/>
      <c r="GP31" s="1359"/>
      <c r="GQ31" s="1359"/>
      <c r="GR31" s="1359"/>
      <c r="GS31" s="1359"/>
      <c r="GT31" s="1359"/>
      <c r="GU31" s="1359"/>
      <c r="GV31" s="1359"/>
      <c r="GW31" s="1359"/>
    </row>
    <row r="32" spans="2:205" ht="23.25" customHeight="1" x14ac:dyDescent="0.3">
      <c r="B32" s="1363"/>
      <c r="C32" s="1363"/>
      <c r="D32" s="1363"/>
      <c r="E32" s="1363"/>
      <c r="F32" s="1363"/>
      <c r="G32" s="1363"/>
      <c r="H32" s="1363"/>
      <c r="I32" s="1363"/>
      <c r="J32" s="1363"/>
      <c r="K32" s="1363"/>
      <c r="L32" s="1365"/>
      <c r="M32" s="1365"/>
      <c r="N32" s="1365"/>
      <c r="O32" s="1365"/>
      <c r="P32" s="1365"/>
      <c r="Q32" s="1365"/>
      <c r="R32" s="1365"/>
      <c r="S32" s="1365"/>
      <c r="T32" s="1365"/>
      <c r="U32" s="1365"/>
      <c r="V32" s="1365"/>
      <c r="W32" s="1365"/>
      <c r="X32" s="1365"/>
      <c r="Y32" s="1365"/>
      <c r="Z32" s="1365"/>
      <c r="AA32" s="1365"/>
      <c r="AB32" s="1365"/>
      <c r="AC32" s="1365"/>
      <c r="AD32" s="1365"/>
      <c r="AE32" s="1365"/>
      <c r="AF32" s="1365"/>
      <c r="AG32" s="1365"/>
      <c r="AH32" s="1365"/>
      <c r="AI32" s="1365"/>
      <c r="AJ32" s="1365"/>
      <c r="AK32" s="1365"/>
      <c r="AL32" s="1365"/>
      <c r="AM32" s="1365"/>
      <c r="AN32" s="1365"/>
      <c r="AO32" s="1365"/>
      <c r="AP32" s="1365"/>
      <c r="AQ32" s="1366"/>
      <c r="AR32" s="1366"/>
      <c r="AS32" s="1366"/>
      <c r="AT32" s="1366"/>
      <c r="AU32" s="1366"/>
      <c r="AV32" s="1366"/>
      <c r="AW32" s="1366"/>
      <c r="AX32" s="1366"/>
      <c r="AY32" s="514"/>
      <c r="AZ32" s="515"/>
      <c r="BA32" s="1356" t="str">
        <f>MID(SUVAHAVUJ!AE29,1,1)</f>
        <v xml:space="preserve"> </v>
      </c>
      <c r="BB32" s="1356"/>
      <c r="BC32" s="1356"/>
      <c r="BD32" s="1356"/>
      <c r="BE32" s="1356"/>
      <c r="BF32" s="1356"/>
      <c r="BG32" s="1356" t="str">
        <f>MID(SUVAHAVUJ!AE29,2,1)</f>
        <v xml:space="preserve"> </v>
      </c>
      <c r="BH32" s="1356"/>
      <c r="BI32" s="1356"/>
      <c r="BJ32" s="1356"/>
      <c r="BK32" s="1356"/>
      <c r="BL32" s="1356" t="str">
        <f>MID(SUVAHAVUJ!AE29,3,1)</f>
        <v xml:space="preserve"> </v>
      </c>
      <c r="BM32" s="1356"/>
      <c r="BN32" s="1356"/>
      <c r="BO32" s="1356"/>
      <c r="BP32" s="1356"/>
      <c r="BQ32" s="1356"/>
      <c r="BR32" s="1356" t="str">
        <f>MID(SUVAHAVUJ!AE29,4,1)</f>
        <v xml:space="preserve"> </v>
      </c>
      <c r="BS32" s="1356"/>
      <c r="BT32" s="1356"/>
      <c r="BU32" s="1356"/>
      <c r="BV32" s="1356"/>
      <c r="BW32" s="1356" t="str">
        <f>MID(SUVAHAVUJ!AE29,5,1)</f>
        <v xml:space="preserve"> </v>
      </c>
      <c r="BX32" s="1356"/>
      <c r="BY32" s="1356"/>
      <c r="BZ32" s="1356"/>
      <c r="CA32" s="1356"/>
      <c r="CB32" s="1356"/>
      <c r="CC32" s="1356" t="str">
        <f>MID(SUVAHAVUJ!AE29,6,1)</f>
        <v xml:space="preserve"> </v>
      </c>
      <c r="CD32" s="1356"/>
      <c r="CE32" s="1356"/>
      <c r="CF32" s="1356"/>
      <c r="CG32" s="1356"/>
      <c r="CH32" s="1356" t="str">
        <f>MID(SUVAHAVUJ!AE29,7,1)</f>
        <v xml:space="preserve"> </v>
      </c>
      <c r="CI32" s="1356"/>
      <c r="CJ32" s="1356"/>
      <c r="CK32" s="1356"/>
      <c r="CL32" s="1356"/>
      <c r="CM32" s="1356"/>
      <c r="CN32" s="1356" t="str">
        <f>MID(SUVAHAVUJ!AE29,8,1)</f>
        <v xml:space="preserve"> </v>
      </c>
      <c r="CO32" s="1356"/>
      <c r="CP32" s="1356"/>
      <c r="CQ32" s="1356"/>
      <c r="CR32" s="1356"/>
      <c r="CS32" s="1356" t="str">
        <f>MID(SUVAHAVUJ!AE29,9,1)</f>
        <v xml:space="preserve"> </v>
      </c>
      <c r="CT32" s="1356"/>
      <c r="CU32" s="1356"/>
      <c r="CV32" s="1356"/>
      <c r="CW32" s="1356"/>
      <c r="CX32" s="1356"/>
      <c r="CY32" s="1356" t="str">
        <f>MID(SUVAHAVUJ!AE29,10,1)</f>
        <v xml:space="preserve"> </v>
      </c>
      <c r="CZ32" s="1356"/>
      <c r="DA32" s="1356"/>
      <c r="DB32" s="1356"/>
      <c r="DC32" s="1356"/>
      <c r="DD32" s="1356" t="str">
        <f>MID(SUVAHAVUJ!AE29,11,1)</f>
        <v>0</v>
      </c>
      <c r="DE32" s="1356"/>
      <c r="DF32" s="1356"/>
      <c r="DG32" s="1356"/>
      <c r="DH32" s="1356"/>
      <c r="DI32" s="1360"/>
      <c r="DJ32" s="1361"/>
      <c r="DK32" s="1361"/>
      <c r="DL32" s="1361"/>
      <c r="DM32" s="1361"/>
      <c r="DN32" s="1361"/>
      <c r="DO32" s="1361"/>
      <c r="DP32" s="1361"/>
      <c r="DQ32" s="1361"/>
      <c r="DR32" s="1361"/>
      <c r="DS32" s="1361"/>
      <c r="DT32" s="1361"/>
      <c r="DU32" s="1361"/>
      <c r="DV32" s="1361"/>
      <c r="DW32" s="1361"/>
      <c r="DX32" s="1361"/>
      <c r="DY32" s="1361"/>
      <c r="DZ32" s="1361"/>
      <c r="EA32" s="1361"/>
      <c r="EB32" s="1361"/>
      <c r="EC32" s="1361"/>
      <c r="ED32" s="1361"/>
      <c r="EE32" s="1361"/>
      <c r="EF32" s="1361"/>
      <c r="EG32" s="1361"/>
      <c r="EH32" s="1361"/>
      <c r="EI32" s="1361"/>
      <c r="EJ32" s="1361"/>
      <c r="EK32" s="1361"/>
      <c r="EL32" s="1361"/>
      <c r="EM32" s="1361"/>
      <c r="EN32" s="514"/>
      <c r="EO32" s="515"/>
      <c r="EP32" s="1356" t="str">
        <f>MID(SUVAHAVUJ!AG29,1,1)</f>
        <v xml:space="preserve"> </v>
      </c>
      <c r="EQ32" s="1356"/>
      <c r="ER32" s="1356"/>
      <c r="ES32" s="1356"/>
      <c r="ET32" s="1356"/>
      <c r="EU32" s="1356"/>
      <c r="EV32" s="1356" t="str">
        <f>MID(SUVAHAVUJ!AG29,2,1)</f>
        <v xml:space="preserve"> </v>
      </c>
      <c r="EW32" s="1356"/>
      <c r="EX32" s="1356"/>
      <c r="EY32" s="1356"/>
      <c r="EZ32" s="1356"/>
      <c r="FA32" s="1356" t="str">
        <f>MID(SUVAHAVUJ!AG29,3,1)</f>
        <v xml:space="preserve"> </v>
      </c>
      <c r="FB32" s="1356"/>
      <c r="FC32" s="1356"/>
      <c r="FD32" s="1356"/>
      <c r="FE32" s="1356"/>
      <c r="FF32" s="1356"/>
      <c r="FG32" s="1356" t="str">
        <f>MID(SUVAHAVUJ!AG29,4,1)</f>
        <v xml:space="preserve"> </v>
      </c>
      <c r="FH32" s="1356"/>
      <c r="FI32" s="1356"/>
      <c r="FJ32" s="1356"/>
      <c r="FK32" s="1356"/>
      <c r="FL32" s="1356" t="str">
        <f>MID(SUVAHAVUJ!AG29,5,1)</f>
        <v xml:space="preserve"> </v>
      </c>
      <c r="FM32" s="1356"/>
      <c r="FN32" s="1356"/>
      <c r="FO32" s="1356"/>
      <c r="FP32" s="1356"/>
      <c r="FQ32" s="1356"/>
      <c r="FR32" s="1356" t="str">
        <f>MID(SUVAHAVUJ!AG29,6,1)</f>
        <v xml:space="preserve"> </v>
      </c>
      <c r="FS32" s="1356"/>
      <c r="FT32" s="1356"/>
      <c r="FU32" s="1356"/>
      <c r="FV32" s="1356"/>
      <c r="FW32" s="1356" t="str">
        <f>MID(SUVAHAVUJ!AG29,7,1)</f>
        <v xml:space="preserve"> </v>
      </c>
      <c r="FX32" s="1356"/>
      <c r="FY32" s="1356"/>
      <c r="FZ32" s="1356"/>
      <c r="GA32" s="1356"/>
      <c r="GB32" s="1356"/>
      <c r="GC32" s="1356" t="str">
        <f>MID(SUVAHAVUJ!AG29,8,1)</f>
        <v xml:space="preserve"> </v>
      </c>
      <c r="GD32" s="1356"/>
      <c r="GE32" s="1356"/>
      <c r="GF32" s="1356"/>
      <c r="GG32" s="1356"/>
      <c r="GH32" s="1356" t="str">
        <f>MID(SUVAHAVUJ!AG29,9,1)</f>
        <v xml:space="preserve"> </v>
      </c>
      <c r="GI32" s="1356"/>
      <c r="GJ32" s="1356"/>
      <c r="GK32" s="1356"/>
      <c r="GL32" s="1356"/>
      <c r="GM32" s="1356"/>
      <c r="GN32" s="1356" t="str">
        <f>MID(SUVAHAVUJ!AG29,10,1)</f>
        <v xml:space="preserve"> </v>
      </c>
      <c r="GO32" s="1356"/>
      <c r="GP32" s="1356"/>
      <c r="GQ32" s="1356"/>
      <c r="GR32" s="1356"/>
      <c r="GS32" s="1357" t="str">
        <f>MID(SUVAHAVUJ!AG29,11,1)</f>
        <v>0</v>
      </c>
      <c r="GT32" s="1357"/>
      <c r="GU32" s="1357"/>
      <c r="GV32" s="1357"/>
      <c r="GW32" s="1358"/>
    </row>
    <row r="33" spans="1:205" s="516" customFormat="1" ht="23.25" customHeight="1" x14ac:dyDescent="0.3">
      <c r="B33" s="1363" t="s">
        <v>2045</v>
      </c>
      <c r="C33" s="1363"/>
      <c r="D33" s="1363"/>
      <c r="E33" s="1363"/>
      <c r="F33" s="1363"/>
      <c r="G33" s="1363"/>
      <c r="H33" s="1363"/>
      <c r="I33" s="1363"/>
      <c r="J33" s="1363"/>
      <c r="K33" s="1363"/>
      <c r="L33" s="1364" t="str">
        <f>SUVAHAVUJ!$D$30</f>
        <v>Dlhové cenné papiere a ostatný dlhodobý finančný majetok (065A, 069A, 06XA) - /096A/</v>
      </c>
      <c r="M33" s="1365"/>
      <c r="N33" s="1365"/>
      <c r="O33" s="1365"/>
      <c r="P33" s="1365"/>
      <c r="Q33" s="1365"/>
      <c r="R33" s="1365"/>
      <c r="S33" s="1365"/>
      <c r="T33" s="1365"/>
      <c r="U33" s="1365"/>
      <c r="V33" s="1365"/>
      <c r="W33" s="1365"/>
      <c r="X33" s="1365"/>
      <c r="Y33" s="1365"/>
      <c r="Z33" s="1365"/>
      <c r="AA33" s="1365"/>
      <c r="AB33" s="1365"/>
      <c r="AC33" s="1365"/>
      <c r="AD33" s="1365"/>
      <c r="AE33" s="1365"/>
      <c r="AF33" s="1365"/>
      <c r="AG33" s="1365"/>
      <c r="AH33" s="1365"/>
      <c r="AI33" s="1365"/>
      <c r="AJ33" s="1365"/>
      <c r="AK33" s="1365"/>
      <c r="AL33" s="1365"/>
      <c r="AM33" s="1365"/>
      <c r="AN33" s="1365"/>
      <c r="AO33" s="1365"/>
      <c r="AP33" s="1365"/>
      <c r="AQ33" s="1366" t="s">
        <v>1211</v>
      </c>
      <c r="AR33" s="1366"/>
      <c r="AS33" s="1366"/>
      <c r="AT33" s="1366"/>
      <c r="AU33" s="1366"/>
      <c r="AV33" s="1366"/>
      <c r="AW33" s="1366"/>
      <c r="AX33" s="1366"/>
      <c r="AY33" s="514"/>
      <c r="AZ33" s="515"/>
      <c r="BA33" s="1357" t="str">
        <f>MID(SUVAHAVUJ!AD30,1,1)</f>
        <v xml:space="preserve"> </v>
      </c>
      <c r="BB33" s="1357"/>
      <c r="BC33" s="1357"/>
      <c r="BD33" s="1357"/>
      <c r="BE33" s="1357"/>
      <c r="BF33" s="1357"/>
      <c r="BG33" s="1357" t="str">
        <f>MID(SUVAHAVUJ!AD30,2,1)</f>
        <v xml:space="preserve"> </v>
      </c>
      <c r="BH33" s="1357"/>
      <c r="BI33" s="1357"/>
      <c r="BJ33" s="1357"/>
      <c r="BK33" s="1357"/>
      <c r="BL33" s="1357" t="str">
        <f>MID(SUVAHAVUJ!AD30,3,1)</f>
        <v xml:space="preserve"> </v>
      </c>
      <c r="BM33" s="1357"/>
      <c r="BN33" s="1357"/>
      <c r="BO33" s="1357"/>
      <c r="BP33" s="1357"/>
      <c r="BQ33" s="1357"/>
      <c r="BR33" s="1357" t="str">
        <f>MID(SUVAHAVUJ!AD30,4,1)</f>
        <v xml:space="preserve"> </v>
      </c>
      <c r="BS33" s="1357"/>
      <c r="BT33" s="1357"/>
      <c r="BU33" s="1357"/>
      <c r="BV33" s="1357"/>
      <c r="BW33" s="1357" t="str">
        <f>MID(SUVAHAVUJ!AD30,5,1)</f>
        <v xml:space="preserve"> </v>
      </c>
      <c r="BX33" s="1357"/>
      <c r="BY33" s="1357"/>
      <c r="BZ33" s="1357"/>
      <c r="CA33" s="1357"/>
      <c r="CB33" s="1357"/>
      <c r="CC33" s="1357" t="str">
        <f>MID(SUVAHAVUJ!AD30,6,1)</f>
        <v xml:space="preserve"> </v>
      </c>
      <c r="CD33" s="1357"/>
      <c r="CE33" s="1357"/>
      <c r="CF33" s="1357"/>
      <c r="CG33" s="1357"/>
      <c r="CH33" s="1357" t="str">
        <f>MID(SUVAHAVUJ!AD30,7,1)</f>
        <v xml:space="preserve"> </v>
      </c>
      <c r="CI33" s="1357"/>
      <c r="CJ33" s="1357"/>
      <c r="CK33" s="1357"/>
      <c r="CL33" s="1357"/>
      <c r="CM33" s="1357"/>
      <c r="CN33" s="1357" t="str">
        <f>MID(SUVAHAVUJ!AD30,8,1)</f>
        <v xml:space="preserve"> </v>
      </c>
      <c r="CO33" s="1357"/>
      <c r="CP33" s="1357"/>
      <c r="CQ33" s="1357"/>
      <c r="CR33" s="1357"/>
      <c r="CS33" s="1357" t="str">
        <f>MID(SUVAHAVUJ!AD30,9,1)</f>
        <v xml:space="preserve"> </v>
      </c>
      <c r="CT33" s="1357"/>
      <c r="CU33" s="1357"/>
      <c r="CV33" s="1357"/>
      <c r="CW33" s="1357"/>
      <c r="CX33" s="1357"/>
      <c r="CY33" s="1357" t="str">
        <f>MID(SUVAHAVUJ!AD30,10,1)</f>
        <v xml:space="preserve"> </v>
      </c>
      <c r="CZ33" s="1357"/>
      <c r="DA33" s="1357"/>
      <c r="DB33" s="1357"/>
      <c r="DC33" s="1357"/>
      <c r="DD33" s="1357" t="str">
        <f>MID(SUVAHAVUJ!AD30,11,1)</f>
        <v>0</v>
      </c>
      <c r="DE33" s="1357"/>
      <c r="DF33" s="1357"/>
      <c r="DG33" s="1357"/>
      <c r="DH33" s="1357"/>
      <c r="DI33" s="1358"/>
      <c r="DJ33" s="514"/>
      <c r="DK33" s="515"/>
      <c r="DL33" s="1356" t="str">
        <f>MID(SUVAHAVUJ!AF30,1,1)</f>
        <v xml:space="preserve"> </v>
      </c>
      <c r="DM33" s="1356"/>
      <c r="DN33" s="1356"/>
      <c r="DO33" s="1356"/>
      <c r="DP33" s="1356"/>
      <c r="DQ33" s="1356"/>
      <c r="DR33" s="1356" t="str">
        <f>MID(SUVAHAVUJ!AF30,2,1)</f>
        <v xml:space="preserve"> </v>
      </c>
      <c r="DS33" s="1356"/>
      <c r="DT33" s="1356"/>
      <c r="DU33" s="1356"/>
      <c r="DV33" s="1356"/>
      <c r="DW33" s="1356" t="str">
        <f>MID(SUVAHAVUJ!AF30,3,1)</f>
        <v xml:space="preserve"> </v>
      </c>
      <c r="DX33" s="1356"/>
      <c r="DY33" s="1356"/>
      <c r="DZ33" s="1356"/>
      <c r="EA33" s="1356"/>
      <c r="EB33" s="1356"/>
      <c r="EC33" s="1356" t="str">
        <f>MID(SUVAHAVUJ!AF30,4,1)</f>
        <v xml:space="preserve"> </v>
      </c>
      <c r="ED33" s="1356"/>
      <c r="EE33" s="1356"/>
      <c r="EF33" s="1356"/>
      <c r="EG33" s="1356"/>
      <c r="EH33" s="1356" t="str">
        <f>MID(SUVAHAVUJ!AF30,5,1)</f>
        <v xml:space="preserve"> </v>
      </c>
      <c r="EI33" s="1356"/>
      <c r="EJ33" s="1356"/>
      <c r="EK33" s="1356"/>
      <c r="EL33" s="1356"/>
      <c r="EM33" s="1356"/>
      <c r="EN33" s="1356" t="str">
        <f>MID(SUVAHAVUJ!AF30,6,1)</f>
        <v xml:space="preserve"> </v>
      </c>
      <c r="EO33" s="1356"/>
      <c r="EP33" s="1356"/>
      <c r="EQ33" s="1356"/>
      <c r="ER33" s="1356"/>
      <c r="ES33" s="1356" t="str">
        <f>MID(SUVAHAVUJ!AF30,7,1)</f>
        <v xml:space="preserve"> </v>
      </c>
      <c r="ET33" s="1356"/>
      <c r="EU33" s="1356"/>
      <c r="EV33" s="1356"/>
      <c r="EW33" s="1356"/>
      <c r="EX33" s="1356"/>
      <c r="EY33" s="1356" t="str">
        <f>MID(SUVAHAVUJ!AF30,8,1)</f>
        <v xml:space="preserve"> </v>
      </c>
      <c r="EZ33" s="1356"/>
      <c r="FA33" s="1356"/>
      <c r="FB33" s="1356"/>
      <c r="FC33" s="1356"/>
      <c r="FD33" s="1356" t="str">
        <f>MID(SUVAHAVUJ!AF30,9,1)</f>
        <v xml:space="preserve"> </v>
      </c>
      <c r="FE33" s="1356"/>
      <c r="FF33" s="1356"/>
      <c r="FG33" s="1356"/>
      <c r="FH33" s="1356"/>
      <c r="FI33" s="1356"/>
      <c r="FJ33" s="1356" t="str">
        <f>MID(SUVAHAVUJ!AF30,10,1)</f>
        <v xml:space="preserve"> </v>
      </c>
      <c r="FK33" s="1356"/>
      <c r="FL33" s="1356"/>
      <c r="FM33" s="1356"/>
      <c r="FN33" s="1356"/>
      <c r="FO33" s="1357" t="str">
        <f>MID(SUVAHAVUJ!AF30,11,1)</f>
        <v>0</v>
      </c>
      <c r="FP33" s="1357"/>
      <c r="FQ33" s="1357"/>
      <c r="FR33" s="1357"/>
      <c r="FS33" s="1358"/>
      <c r="FT33" s="1359"/>
      <c r="FU33" s="1359"/>
      <c r="FV33" s="1359"/>
      <c r="FW33" s="1359"/>
      <c r="FX33" s="1359"/>
      <c r="FY33" s="1359"/>
      <c r="FZ33" s="1359"/>
      <c r="GA33" s="1359"/>
      <c r="GB33" s="1359"/>
      <c r="GC33" s="1359"/>
      <c r="GD33" s="1359"/>
      <c r="GE33" s="1359"/>
      <c r="GF33" s="1359"/>
      <c r="GG33" s="1359"/>
      <c r="GH33" s="1359"/>
      <c r="GI33" s="1359"/>
      <c r="GJ33" s="1359"/>
      <c r="GK33" s="1359"/>
      <c r="GL33" s="1359"/>
      <c r="GM33" s="1359"/>
      <c r="GN33" s="1359"/>
      <c r="GO33" s="1359"/>
      <c r="GP33" s="1359"/>
      <c r="GQ33" s="1359"/>
      <c r="GR33" s="1359"/>
      <c r="GS33" s="1359"/>
      <c r="GT33" s="1359"/>
      <c r="GU33" s="1359"/>
      <c r="GV33" s="1359"/>
      <c r="GW33" s="1359"/>
    </row>
    <row r="34" spans="1:205" ht="23.25" customHeight="1" x14ac:dyDescent="0.3">
      <c r="B34" s="1363"/>
      <c r="C34" s="1363"/>
      <c r="D34" s="1363"/>
      <c r="E34" s="1363"/>
      <c r="F34" s="1363"/>
      <c r="G34" s="1363"/>
      <c r="H34" s="1363"/>
      <c r="I34" s="1363"/>
      <c r="J34" s="1363"/>
      <c r="K34" s="1363"/>
      <c r="L34" s="1365"/>
      <c r="M34" s="1365"/>
      <c r="N34" s="1365"/>
      <c r="O34" s="1365"/>
      <c r="P34" s="1365"/>
      <c r="Q34" s="1365"/>
      <c r="R34" s="1365"/>
      <c r="S34" s="1365"/>
      <c r="T34" s="1365"/>
      <c r="U34" s="1365"/>
      <c r="V34" s="1365"/>
      <c r="W34" s="1365"/>
      <c r="X34" s="1365"/>
      <c r="Y34" s="1365"/>
      <c r="Z34" s="1365"/>
      <c r="AA34" s="1365"/>
      <c r="AB34" s="1365"/>
      <c r="AC34" s="1365"/>
      <c r="AD34" s="1365"/>
      <c r="AE34" s="1365"/>
      <c r="AF34" s="1365"/>
      <c r="AG34" s="1365"/>
      <c r="AH34" s="1365"/>
      <c r="AI34" s="1365"/>
      <c r="AJ34" s="1365"/>
      <c r="AK34" s="1365"/>
      <c r="AL34" s="1365"/>
      <c r="AM34" s="1365"/>
      <c r="AN34" s="1365"/>
      <c r="AO34" s="1365"/>
      <c r="AP34" s="1365"/>
      <c r="AQ34" s="1366"/>
      <c r="AR34" s="1366"/>
      <c r="AS34" s="1366"/>
      <c r="AT34" s="1366"/>
      <c r="AU34" s="1366"/>
      <c r="AV34" s="1366"/>
      <c r="AW34" s="1366"/>
      <c r="AX34" s="1366"/>
      <c r="AY34" s="514"/>
      <c r="AZ34" s="515"/>
      <c r="BA34" s="1356" t="str">
        <f>MID(SUVAHAVUJ!AE30,1,1)</f>
        <v xml:space="preserve"> </v>
      </c>
      <c r="BB34" s="1356"/>
      <c r="BC34" s="1356"/>
      <c r="BD34" s="1356"/>
      <c r="BE34" s="1356"/>
      <c r="BF34" s="1356"/>
      <c r="BG34" s="1356" t="str">
        <f>MID(SUVAHAVUJ!AE30,2,1)</f>
        <v xml:space="preserve"> </v>
      </c>
      <c r="BH34" s="1356"/>
      <c r="BI34" s="1356"/>
      <c r="BJ34" s="1356"/>
      <c r="BK34" s="1356"/>
      <c r="BL34" s="1356" t="str">
        <f>MID(SUVAHAVUJ!AE30,3,1)</f>
        <v xml:space="preserve"> </v>
      </c>
      <c r="BM34" s="1356"/>
      <c r="BN34" s="1356"/>
      <c r="BO34" s="1356"/>
      <c r="BP34" s="1356"/>
      <c r="BQ34" s="1356"/>
      <c r="BR34" s="1356" t="str">
        <f>MID(SUVAHAVUJ!AE30,4,1)</f>
        <v xml:space="preserve"> </v>
      </c>
      <c r="BS34" s="1356"/>
      <c r="BT34" s="1356"/>
      <c r="BU34" s="1356"/>
      <c r="BV34" s="1356"/>
      <c r="BW34" s="1356" t="str">
        <f>MID(SUVAHAVUJ!AE30,5,1)</f>
        <v xml:space="preserve"> </v>
      </c>
      <c r="BX34" s="1356"/>
      <c r="BY34" s="1356"/>
      <c r="BZ34" s="1356"/>
      <c r="CA34" s="1356"/>
      <c r="CB34" s="1356"/>
      <c r="CC34" s="1356" t="str">
        <f>MID(SUVAHAVUJ!AE30,6,1)</f>
        <v xml:space="preserve"> </v>
      </c>
      <c r="CD34" s="1356"/>
      <c r="CE34" s="1356"/>
      <c r="CF34" s="1356"/>
      <c r="CG34" s="1356"/>
      <c r="CH34" s="1356" t="str">
        <f>MID(SUVAHAVUJ!AE30,7,1)</f>
        <v xml:space="preserve"> </v>
      </c>
      <c r="CI34" s="1356"/>
      <c r="CJ34" s="1356"/>
      <c r="CK34" s="1356"/>
      <c r="CL34" s="1356"/>
      <c r="CM34" s="1356"/>
      <c r="CN34" s="1356" t="str">
        <f>MID(SUVAHAVUJ!AE30,8,1)</f>
        <v xml:space="preserve"> </v>
      </c>
      <c r="CO34" s="1356"/>
      <c r="CP34" s="1356"/>
      <c r="CQ34" s="1356"/>
      <c r="CR34" s="1356"/>
      <c r="CS34" s="1356" t="str">
        <f>MID(SUVAHAVUJ!AE30,9,1)</f>
        <v xml:space="preserve"> </v>
      </c>
      <c r="CT34" s="1356"/>
      <c r="CU34" s="1356"/>
      <c r="CV34" s="1356"/>
      <c r="CW34" s="1356"/>
      <c r="CX34" s="1356"/>
      <c r="CY34" s="1356" t="str">
        <f>MID(SUVAHAVUJ!AE30,10,1)</f>
        <v xml:space="preserve"> </v>
      </c>
      <c r="CZ34" s="1356"/>
      <c r="DA34" s="1356"/>
      <c r="DB34" s="1356"/>
      <c r="DC34" s="1356"/>
      <c r="DD34" s="1356" t="str">
        <f>MID(SUVAHAVUJ!AE30,11,1)</f>
        <v>0</v>
      </c>
      <c r="DE34" s="1356"/>
      <c r="DF34" s="1356"/>
      <c r="DG34" s="1356"/>
      <c r="DH34" s="1356"/>
      <c r="DI34" s="1360"/>
      <c r="DJ34" s="1361"/>
      <c r="DK34" s="1361"/>
      <c r="DL34" s="1361"/>
      <c r="DM34" s="1361"/>
      <c r="DN34" s="1361"/>
      <c r="DO34" s="1361"/>
      <c r="DP34" s="1361"/>
      <c r="DQ34" s="1361"/>
      <c r="DR34" s="1361"/>
      <c r="DS34" s="1361"/>
      <c r="DT34" s="1361"/>
      <c r="DU34" s="1361"/>
      <c r="DV34" s="1361"/>
      <c r="DW34" s="1361"/>
      <c r="DX34" s="1361"/>
      <c r="DY34" s="1361"/>
      <c r="DZ34" s="1361"/>
      <c r="EA34" s="1361"/>
      <c r="EB34" s="1361"/>
      <c r="EC34" s="1361"/>
      <c r="ED34" s="1361"/>
      <c r="EE34" s="1361"/>
      <c r="EF34" s="1361"/>
      <c r="EG34" s="1361"/>
      <c r="EH34" s="1361"/>
      <c r="EI34" s="1361"/>
      <c r="EJ34" s="1361"/>
      <c r="EK34" s="1361"/>
      <c r="EL34" s="1361"/>
      <c r="EM34" s="1361"/>
      <c r="EN34" s="514"/>
      <c r="EO34" s="515"/>
      <c r="EP34" s="1356" t="str">
        <f>MID(SUVAHAVUJ!AG30,1,1)</f>
        <v xml:space="preserve"> </v>
      </c>
      <c r="EQ34" s="1356"/>
      <c r="ER34" s="1356"/>
      <c r="ES34" s="1356"/>
      <c r="ET34" s="1356"/>
      <c r="EU34" s="1356"/>
      <c r="EV34" s="1356" t="str">
        <f>MID(SUVAHAVUJ!AG30,2,1)</f>
        <v xml:space="preserve"> </v>
      </c>
      <c r="EW34" s="1356"/>
      <c r="EX34" s="1356"/>
      <c r="EY34" s="1356"/>
      <c r="EZ34" s="1356"/>
      <c r="FA34" s="1356" t="str">
        <f>MID(SUVAHAVUJ!AG30,3,1)</f>
        <v xml:space="preserve"> </v>
      </c>
      <c r="FB34" s="1356"/>
      <c r="FC34" s="1356"/>
      <c r="FD34" s="1356"/>
      <c r="FE34" s="1356"/>
      <c r="FF34" s="1356"/>
      <c r="FG34" s="1356" t="str">
        <f>MID(SUVAHAVUJ!AG30,4,1)</f>
        <v xml:space="preserve"> </v>
      </c>
      <c r="FH34" s="1356"/>
      <c r="FI34" s="1356"/>
      <c r="FJ34" s="1356"/>
      <c r="FK34" s="1356"/>
      <c r="FL34" s="1356" t="str">
        <f>MID(SUVAHAVUJ!AG30,5,1)</f>
        <v xml:space="preserve"> </v>
      </c>
      <c r="FM34" s="1356"/>
      <c r="FN34" s="1356"/>
      <c r="FO34" s="1356"/>
      <c r="FP34" s="1356"/>
      <c r="FQ34" s="1356"/>
      <c r="FR34" s="1356" t="str">
        <f>MID(SUVAHAVUJ!AG30,6,1)</f>
        <v xml:space="preserve"> </v>
      </c>
      <c r="FS34" s="1356"/>
      <c r="FT34" s="1356"/>
      <c r="FU34" s="1356"/>
      <c r="FV34" s="1356"/>
      <c r="FW34" s="1356" t="str">
        <f>MID(SUVAHAVUJ!AG30,7,1)</f>
        <v xml:space="preserve"> </v>
      </c>
      <c r="FX34" s="1356"/>
      <c r="FY34" s="1356"/>
      <c r="FZ34" s="1356"/>
      <c r="GA34" s="1356"/>
      <c r="GB34" s="1356"/>
      <c r="GC34" s="1356" t="str">
        <f>MID(SUVAHAVUJ!AG30,8,1)</f>
        <v xml:space="preserve"> </v>
      </c>
      <c r="GD34" s="1356"/>
      <c r="GE34" s="1356"/>
      <c r="GF34" s="1356"/>
      <c r="GG34" s="1356"/>
      <c r="GH34" s="1356" t="str">
        <f>MID(SUVAHAVUJ!AG30,9,1)</f>
        <v xml:space="preserve"> </v>
      </c>
      <c r="GI34" s="1356"/>
      <c r="GJ34" s="1356"/>
      <c r="GK34" s="1356"/>
      <c r="GL34" s="1356"/>
      <c r="GM34" s="1356"/>
      <c r="GN34" s="1356" t="str">
        <f>MID(SUVAHAVUJ!AG30,10,1)</f>
        <v xml:space="preserve"> </v>
      </c>
      <c r="GO34" s="1356"/>
      <c r="GP34" s="1356"/>
      <c r="GQ34" s="1356"/>
      <c r="GR34" s="1356"/>
      <c r="GS34" s="1357" t="str">
        <f>MID(SUVAHAVUJ!AG30,11,1)</f>
        <v>0</v>
      </c>
      <c r="GT34" s="1357"/>
      <c r="GU34" s="1357"/>
      <c r="GV34" s="1357"/>
      <c r="GW34" s="1358"/>
    </row>
    <row r="35" spans="1:205" ht="12" customHeight="1" x14ac:dyDescent="0.2">
      <c r="A35" s="516"/>
      <c r="B35" s="518"/>
      <c r="C35" s="519"/>
      <c r="D35" s="519"/>
      <c r="E35" s="519"/>
      <c r="F35" s="519"/>
      <c r="G35" s="519"/>
      <c r="H35" s="519"/>
      <c r="I35" s="519"/>
      <c r="J35" s="519"/>
      <c r="K35" s="519"/>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25">
      <c r="A36" s="516"/>
      <c r="B36" s="522"/>
      <c r="C36" s="523"/>
      <c r="D36" s="523"/>
      <c r="E36" s="523"/>
      <c r="F36" s="523"/>
      <c r="G36" s="523"/>
      <c r="H36" s="523"/>
      <c r="I36" s="523"/>
      <c r="J36" s="523"/>
      <c r="K36" s="52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x14ac:dyDescent="0.2">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2">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2">
      <c r="AQ52" s="508">
        <v>57</v>
      </c>
    </row>
    <row r="147" spans="10:10" ht="3.75" customHeight="1" x14ac:dyDescent="0.2">
      <c r="J147" s="508">
        <v>33</v>
      </c>
    </row>
  </sheetData>
  <mergeCells count="705">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L7:BQ7"/>
    <mergeCell ref="BR7:BV7"/>
    <mergeCell ref="BW7:CB7"/>
    <mergeCell ref="CC7:CG7"/>
    <mergeCell ref="CH7:CM7"/>
    <mergeCell ref="CN7:CR7"/>
    <mergeCell ref="A7:A8"/>
    <mergeCell ref="B7:K8"/>
    <mergeCell ref="L7:AP8"/>
    <mergeCell ref="AQ7:AX8"/>
    <mergeCell ref="BA7:BF7"/>
    <mergeCell ref="BG7:BK7"/>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L15:BQ15"/>
    <mergeCell ref="BR15:BV15"/>
    <mergeCell ref="BW15:CB15"/>
    <mergeCell ref="CC15:CG15"/>
    <mergeCell ref="CH15:CM15"/>
    <mergeCell ref="CN15:CR15"/>
    <mergeCell ref="FW14:GB14"/>
    <mergeCell ref="GC14:GG14"/>
    <mergeCell ref="GH14:GM14"/>
    <mergeCell ref="CC14:CG14"/>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L23:BQ23"/>
    <mergeCell ref="BR23:BV23"/>
    <mergeCell ref="BW23:CB23"/>
    <mergeCell ref="CC23:CG23"/>
    <mergeCell ref="CH23:CM23"/>
    <mergeCell ref="CN23:CR23"/>
    <mergeCell ref="FW22:GB22"/>
    <mergeCell ref="GC22:GG22"/>
    <mergeCell ref="GH22:GM22"/>
    <mergeCell ref="CC22:CG22"/>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DL33:DQ33"/>
    <mergeCell ref="DR33:DV33"/>
    <mergeCell ref="DW33:EB33"/>
    <mergeCell ref="EC33:EG33"/>
    <mergeCell ref="BR33:BV33"/>
    <mergeCell ref="BW33:CB33"/>
    <mergeCell ref="CC33:CG33"/>
    <mergeCell ref="CH33:CM33"/>
    <mergeCell ref="CN33:CR33"/>
    <mergeCell ref="CS33:CX33"/>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GH34:GM34"/>
    <mergeCell ref="GN34:GR34"/>
    <mergeCell ref="GS34:GW34"/>
    <mergeCell ref="FA34:FF34"/>
    <mergeCell ref="FG34:FK34"/>
    <mergeCell ref="FL34:FQ34"/>
    <mergeCell ref="FR34:FV34"/>
    <mergeCell ref="FW34:GB34"/>
    <mergeCell ref="GC34:GG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31A0B7"/>
  </sheetPr>
  <dimension ref="A1:GW147"/>
  <sheetViews>
    <sheetView zoomScale="205" zoomScaleNormal="205" workbookViewId="0">
      <selection activeCell="M1" sqref="M1"/>
    </sheetView>
  </sheetViews>
  <sheetFormatPr defaultColWidth="0.42578125" defaultRowHeight="3.75" customHeight="1" x14ac:dyDescent="0.2"/>
  <cols>
    <col min="1" max="16384" width="0.42578125" style="508"/>
  </cols>
  <sheetData>
    <row r="1" spans="1:205" ht="3.75" customHeight="1" thickBot="1" x14ac:dyDescent="0.25">
      <c r="A1" s="725"/>
    </row>
    <row r="2" spans="1:205" ht="25.5" customHeight="1" x14ac:dyDescent="0.2">
      <c r="B2" s="509"/>
      <c r="C2" s="510"/>
      <c r="D2" s="510"/>
      <c r="E2" s="510"/>
      <c r="F2" s="510"/>
      <c r="G2" s="510"/>
      <c r="H2" s="510"/>
      <c r="I2" s="1397" t="s">
        <v>4997</v>
      </c>
      <c r="J2" s="1397"/>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ht="11.25" customHeight="1" x14ac:dyDescent="0.3">
      <c r="B4" s="1402" t="s">
        <v>4992</v>
      </c>
      <c r="C4" s="1373"/>
      <c r="D4" s="1373"/>
      <c r="E4" s="1373"/>
      <c r="F4" s="1373"/>
      <c r="G4" s="1373"/>
      <c r="H4" s="1373"/>
      <c r="I4" s="1373"/>
      <c r="J4" s="1373"/>
      <c r="K4" s="1374"/>
      <c r="L4" s="1403" t="s">
        <v>4993</v>
      </c>
      <c r="M4" s="1404"/>
      <c r="N4" s="1404"/>
      <c r="O4" s="1404"/>
      <c r="P4" s="1404"/>
      <c r="Q4" s="1404"/>
      <c r="R4" s="1404"/>
      <c r="S4" s="1404"/>
      <c r="T4" s="1404"/>
      <c r="U4" s="1404"/>
      <c r="V4" s="1404"/>
      <c r="W4" s="1404"/>
      <c r="X4" s="1404"/>
      <c r="Y4" s="1404"/>
      <c r="Z4" s="1404"/>
      <c r="AA4" s="1404"/>
      <c r="AB4" s="1404"/>
      <c r="AC4" s="1404"/>
      <c r="AD4" s="1404"/>
      <c r="AE4" s="1404"/>
      <c r="AF4" s="1404"/>
      <c r="AG4" s="1404"/>
      <c r="AH4" s="1404"/>
      <c r="AI4" s="1404"/>
      <c r="AJ4" s="1404"/>
      <c r="AK4" s="1404"/>
      <c r="AL4" s="1404"/>
      <c r="AM4" s="1404"/>
      <c r="AN4" s="1404"/>
      <c r="AO4" s="1404"/>
      <c r="AP4" s="1404"/>
      <c r="AQ4" s="1409" t="str">
        <f>'S 003'!AQ4</f>
        <v>Číslo riadku</v>
      </c>
      <c r="AR4" s="1410"/>
      <c r="AS4" s="1410"/>
      <c r="AT4" s="1410"/>
      <c r="AU4" s="1410"/>
      <c r="AV4" s="1410"/>
      <c r="AW4" s="1410"/>
      <c r="AX4" s="1411"/>
      <c r="AY4" s="1393" t="str">
        <f>'S 003'!AY4</f>
        <v>Bežné účtovné obdobie</v>
      </c>
      <c r="AZ4" s="1388"/>
      <c r="BA4" s="1388"/>
      <c r="BB4" s="1388"/>
      <c r="BC4" s="1388"/>
      <c r="BD4" s="1388"/>
      <c r="BE4" s="1388"/>
      <c r="BF4" s="1388"/>
      <c r="BG4" s="1388"/>
      <c r="BH4" s="1388"/>
      <c r="BI4" s="1388"/>
      <c r="BJ4" s="1388"/>
      <c r="BK4" s="1388"/>
      <c r="BL4" s="1388"/>
      <c r="BM4" s="1388"/>
      <c r="BN4" s="1388"/>
      <c r="BO4" s="1388"/>
      <c r="BP4" s="1388"/>
      <c r="BQ4" s="1388"/>
      <c r="BR4" s="1388"/>
      <c r="BS4" s="1388"/>
      <c r="BT4" s="1388"/>
      <c r="BU4" s="1388"/>
      <c r="BV4" s="1388"/>
      <c r="BW4" s="1388"/>
      <c r="BX4" s="1388"/>
      <c r="BY4" s="1388"/>
      <c r="BZ4" s="1388"/>
      <c r="CA4" s="1388"/>
      <c r="CB4" s="1388"/>
      <c r="CC4" s="1388"/>
      <c r="CD4" s="1388"/>
      <c r="CE4" s="1388"/>
      <c r="CF4" s="1388"/>
      <c r="CG4" s="1388"/>
      <c r="CH4" s="1388"/>
      <c r="CI4" s="1388"/>
      <c r="CJ4" s="1388"/>
      <c r="CK4" s="1388"/>
      <c r="CL4" s="1388"/>
      <c r="CM4" s="1388"/>
      <c r="CN4" s="1388"/>
      <c r="CO4" s="1388"/>
      <c r="CP4" s="1388"/>
      <c r="CQ4" s="1388"/>
      <c r="CR4" s="1388"/>
      <c r="CS4" s="1388"/>
      <c r="CT4" s="1388"/>
      <c r="CU4" s="1388"/>
      <c r="CV4" s="1388"/>
      <c r="CW4" s="1388"/>
      <c r="CX4" s="1388"/>
      <c r="CY4" s="1388"/>
      <c r="CZ4" s="1388"/>
      <c r="DA4" s="1388"/>
      <c r="DB4" s="1388"/>
      <c r="DC4" s="1388"/>
      <c r="DD4" s="1388"/>
      <c r="DE4" s="1388"/>
      <c r="DF4" s="1388"/>
      <c r="DG4" s="1388"/>
      <c r="DH4" s="1388"/>
      <c r="DI4" s="1388"/>
      <c r="DJ4" s="1388"/>
      <c r="DK4" s="1388"/>
      <c r="DL4" s="1388"/>
      <c r="DM4" s="1388"/>
      <c r="DN4" s="1388"/>
      <c r="DO4" s="1388"/>
      <c r="DP4" s="1388"/>
      <c r="DQ4" s="1388"/>
      <c r="DR4" s="1388"/>
      <c r="DS4" s="1388"/>
      <c r="DT4" s="1388"/>
      <c r="DU4" s="1388"/>
      <c r="DV4" s="1388"/>
      <c r="DW4" s="1388"/>
      <c r="DX4" s="1388"/>
      <c r="DY4" s="1388"/>
      <c r="DZ4" s="1388"/>
      <c r="EA4" s="1388"/>
      <c r="EB4" s="1388"/>
      <c r="EC4" s="1388"/>
      <c r="ED4" s="1388"/>
      <c r="EE4" s="1388"/>
      <c r="EF4" s="1388"/>
      <c r="EG4" s="1388"/>
      <c r="EH4" s="1388"/>
      <c r="EI4" s="1388"/>
      <c r="EJ4" s="1388"/>
      <c r="EK4" s="1388"/>
      <c r="EL4" s="1388"/>
      <c r="EM4" s="1388"/>
      <c r="EN4" s="1388"/>
      <c r="EO4" s="1388"/>
      <c r="EP4" s="1388"/>
      <c r="EQ4" s="1388"/>
      <c r="ER4" s="1388"/>
      <c r="ES4" s="1388"/>
      <c r="ET4" s="1388"/>
      <c r="EU4" s="1388"/>
      <c r="EV4" s="1388"/>
      <c r="EW4" s="1388"/>
      <c r="EX4" s="1388"/>
      <c r="EY4" s="1388"/>
      <c r="EZ4" s="1388"/>
      <c r="FA4" s="1388"/>
      <c r="FB4" s="1389"/>
      <c r="FC4" s="1419">
        <f>'S 003'!FC4</f>
        <v>0</v>
      </c>
      <c r="FD4" s="1373"/>
      <c r="FE4" s="1373"/>
      <c r="FF4" s="1373"/>
      <c r="FG4" s="1373"/>
      <c r="FH4" s="1373"/>
      <c r="FI4" s="1373"/>
      <c r="FJ4" s="1373"/>
      <c r="FK4" s="1373"/>
      <c r="FL4" s="1373"/>
      <c r="FM4" s="1373"/>
      <c r="FN4" s="1373"/>
      <c r="FO4" s="1373"/>
      <c r="FP4" s="1373"/>
      <c r="FQ4" s="1373"/>
      <c r="FR4" s="1373"/>
      <c r="FS4" s="1373"/>
      <c r="FT4" s="1373"/>
      <c r="FU4" s="1373"/>
      <c r="FV4" s="1373"/>
      <c r="FW4" s="1373"/>
      <c r="FX4" s="1373"/>
      <c r="FY4" s="1373"/>
      <c r="FZ4" s="1373"/>
      <c r="GA4" s="1373"/>
      <c r="GB4" s="1373"/>
      <c r="GC4" s="1373"/>
      <c r="GD4" s="1373"/>
      <c r="GE4" s="1373"/>
      <c r="GF4" s="1373"/>
      <c r="GG4" s="1373"/>
      <c r="GH4" s="1373"/>
      <c r="GI4" s="1373"/>
      <c r="GJ4" s="1373"/>
      <c r="GK4" s="1373"/>
      <c r="GL4" s="1373"/>
      <c r="GM4" s="1373"/>
      <c r="GN4" s="1373"/>
      <c r="GO4" s="1373"/>
      <c r="GP4" s="1373"/>
      <c r="GQ4" s="1373"/>
      <c r="GR4" s="1373"/>
      <c r="GS4" s="1373"/>
      <c r="GT4" s="1373"/>
      <c r="GU4" s="1373"/>
      <c r="GV4" s="1373"/>
      <c r="GW4" s="1374"/>
    </row>
    <row r="5" spans="1:205" ht="11.25" customHeight="1" x14ac:dyDescent="0.3">
      <c r="B5" s="1378" t="s">
        <v>4994</v>
      </c>
      <c r="C5" s="1379"/>
      <c r="D5" s="1379"/>
      <c r="E5" s="1379"/>
      <c r="F5" s="1379"/>
      <c r="G5" s="1379"/>
      <c r="H5" s="1379"/>
      <c r="I5" s="1379"/>
      <c r="J5" s="1379"/>
      <c r="K5" s="1380"/>
      <c r="L5" s="1405"/>
      <c r="M5" s="1406"/>
      <c r="N5" s="1406"/>
      <c r="O5" s="1406"/>
      <c r="P5" s="1406"/>
      <c r="Q5" s="1406"/>
      <c r="R5" s="1406"/>
      <c r="S5" s="1406"/>
      <c r="T5" s="1406"/>
      <c r="U5" s="1406"/>
      <c r="V5" s="1406"/>
      <c r="W5" s="1406"/>
      <c r="X5" s="1406"/>
      <c r="Y5" s="1406"/>
      <c r="Z5" s="1406"/>
      <c r="AA5" s="1406"/>
      <c r="AB5" s="1406"/>
      <c r="AC5" s="1406"/>
      <c r="AD5" s="1406"/>
      <c r="AE5" s="1406"/>
      <c r="AF5" s="1406"/>
      <c r="AG5" s="1406"/>
      <c r="AH5" s="1406"/>
      <c r="AI5" s="1406"/>
      <c r="AJ5" s="1406"/>
      <c r="AK5" s="1406"/>
      <c r="AL5" s="1406"/>
      <c r="AM5" s="1406"/>
      <c r="AN5" s="1406"/>
      <c r="AO5" s="1406"/>
      <c r="AP5" s="1406"/>
      <c r="AQ5" s="1412"/>
      <c r="AR5" s="1413"/>
      <c r="AS5" s="1413"/>
      <c r="AT5" s="1413"/>
      <c r="AU5" s="1413"/>
      <c r="AV5" s="1413"/>
      <c r="AW5" s="1413"/>
      <c r="AX5" s="1414"/>
      <c r="AY5" s="1381">
        <f>'S 003'!AY5</f>
        <v>0</v>
      </c>
      <c r="AZ5" s="1382"/>
      <c r="BA5" s="1382"/>
      <c r="BB5" s="1382"/>
      <c r="BC5" s="1382"/>
      <c r="BD5" s="1383"/>
      <c r="BE5" s="1384" t="str">
        <f>'S 003'!BE5</f>
        <v>Brutto-časť 1</v>
      </c>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6"/>
      <c r="DJ5" s="1393" t="str">
        <f>'S 003'!DJ5</f>
        <v>Netto</v>
      </c>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1388"/>
      <c r="EW5" s="1388"/>
      <c r="EX5" s="1388"/>
      <c r="EY5" s="1388"/>
      <c r="EZ5" s="1388"/>
      <c r="FA5" s="1388"/>
      <c r="FB5" s="1389"/>
      <c r="FC5" s="1375"/>
      <c r="FD5" s="1376"/>
      <c r="FE5" s="1376"/>
      <c r="FF5" s="1376"/>
      <c r="FG5" s="1376"/>
      <c r="FH5" s="1376"/>
      <c r="FI5" s="1376"/>
      <c r="FJ5" s="1376"/>
      <c r="FK5" s="1376"/>
      <c r="FL5" s="1376"/>
      <c r="FM5" s="1376"/>
      <c r="FN5" s="1376"/>
      <c r="FO5" s="1376"/>
      <c r="FP5" s="1376"/>
      <c r="FQ5" s="1376"/>
      <c r="FR5" s="1376"/>
      <c r="FS5" s="1376"/>
      <c r="FT5" s="1376"/>
      <c r="FU5" s="1376"/>
      <c r="FV5" s="1376"/>
      <c r="FW5" s="1376"/>
      <c r="FX5" s="1376"/>
      <c r="FY5" s="1376"/>
      <c r="FZ5" s="1376"/>
      <c r="GA5" s="1376"/>
      <c r="GB5" s="1376"/>
      <c r="GC5" s="1376"/>
      <c r="GD5" s="1376"/>
      <c r="GE5" s="1376"/>
      <c r="GF5" s="1376"/>
      <c r="GG5" s="1376"/>
      <c r="GH5" s="1376"/>
      <c r="GI5" s="1376"/>
      <c r="GJ5" s="1376"/>
      <c r="GK5" s="1376"/>
      <c r="GL5" s="1376"/>
      <c r="GM5" s="1376"/>
      <c r="GN5" s="1376"/>
      <c r="GO5" s="1376"/>
      <c r="GP5" s="1376"/>
      <c r="GQ5" s="1376"/>
      <c r="GR5" s="1376"/>
      <c r="GS5" s="1376"/>
      <c r="GT5" s="1376"/>
      <c r="GU5" s="1376"/>
      <c r="GV5" s="1376"/>
      <c r="GW5" s="1377"/>
    </row>
    <row r="6" spans="1:205" ht="10.5" customHeight="1" x14ac:dyDescent="0.3">
      <c r="B6" s="1375" t="s">
        <v>1410</v>
      </c>
      <c r="C6" s="1376"/>
      <c r="D6" s="1376"/>
      <c r="E6" s="1376"/>
      <c r="F6" s="1376"/>
      <c r="G6" s="1376"/>
      <c r="H6" s="1376"/>
      <c r="I6" s="1376"/>
      <c r="J6" s="1376"/>
      <c r="K6" s="1377"/>
      <c r="L6" s="1407"/>
      <c r="M6" s="1408"/>
      <c r="N6" s="1408"/>
      <c r="O6" s="1408"/>
      <c r="P6" s="1408"/>
      <c r="Q6" s="1408"/>
      <c r="R6" s="1408"/>
      <c r="S6" s="1408"/>
      <c r="T6" s="1408"/>
      <c r="U6" s="1408"/>
      <c r="V6" s="1408"/>
      <c r="W6" s="1408"/>
      <c r="X6" s="1408"/>
      <c r="Y6" s="1408"/>
      <c r="Z6" s="1408"/>
      <c r="AA6" s="1408"/>
      <c r="AB6" s="1408"/>
      <c r="AC6" s="1408"/>
      <c r="AD6" s="1408"/>
      <c r="AE6" s="1408"/>
      <c r="AF6" s="1408"/>
      <c r="AG6" s="1408"/>
      <c r="AH6" s="1408"/>
      <c r="AI6" s="1408"/>
      <c r="AJ6" s="1408"/>
      <c r="AK6" s="1408"/>
      <c r="AL6" s="1408"/>
      <c r="AM6" s="1408"/>
      <c r="AN6" s="1408"/>
      <c r="AO6" s="1408"/>
      <c r="AP6" s="1408"/>
      <c r="AQ6" s="1415"/>
      <c r="AR6" s="1416"/>
      <c r="AS6" s="1416"/>
      <c r="AT6" s="1416"/>
      <c r="AU6" s="1416"/>
      <c r="AV6" s="1416"/>
      <c r="AW6" s="1416"/>
      <c r="AX6" s="1417"/>
      <c r="AY6" s="1381"/>
      <c r="AZ6" s="1382"/>
      <c r="BA6" s="1382"/>
      <c r="BB6" s="1382"/>
      <c r="BC6" s="1382"/>
      <c r="BD6" s="1383"/>
      <c r="BE6" s="1390" t="str">
        <f>'S 003'!BE6</f>
        <v>Oprávky</v>
      </c>
      <c r="BF6" s="1391"/>
      <c r="BG6" s="1391"/>
      <c r="BH6" s="1391"/>
      <c r="BI6" s="1391"/>
      <c r="BJ6" s="1391"/>
      <c r="BK6" s="1391"/>
      <c r="BL6" s="1391"/>
      <c r="BM6" s="1391"/>
      <c r="BN6" s="1391"/>
      <c r="BO6" s="1391"/>
      <c r="BP6" s="1391"/>
      <c r="BQ6" s="1391"/>
      <c r="BR6" s="1391"/>
      <c r="BS6" s="1391"/>
      <c r="BT6" s="1391"/>
      <c r="BU6" s="1391"/>
      <c r="BV6" s="1391"/>
      <c r="BW6" s="1391"/>
      <c r="BX6" s="1391"/>
      <c r="BY6" s="1391"/>
      <c r="BZ6" s="1391"/>
      <c r="CA6" s="1391"/>
      <c r="CB6" s="1391"/>
      <c r="CC6" s="1391"/>
      <c r="CD6" s="1391"/>
      <c r="CE6" s="1391"/>
      <c r="CF6" s="1391"/>
      <c r="CG6" s="1391"/>
      <c r="CH6" s="1391"/>
      <c r="CI6" s="1391"/>
      <c r="CJ6" s="1391"/>
      <c r="CK6" s="1391"/>
      <c r="CL6" s="1391"/>
      <c r="CM6" s="1391"/>
      <c r="CN6" s="1391"/>
      <c r="CO6" s="1391"/>
      <c r="CP6" s="1391"/>
      <c r="CQ6" s="1391"/>
      <c r="CR6" s="1391"/>
      <c r="CS6" s="1391"/>
      <c r="CT6" s="1391"/>
      <c r="CU6" s="1391"/>
      <c r="CV6" s="1391"/>
      <c r="CW6" s="1391"/>
      <c r="CX6" s="1391"/>
      <c r="CY6" s="1391"/>
      <c r="CZ6" s="1391"/>
      <c r="DA6" s="1391"/>
      <c r="DB6" s="1391"/>
      <c r="DC6" s="1391"/>
      <c r="DD6" s="1391"/>
      <c r="DE6" s="1391"/>
      <c r="DF6" s="1391"/>
      <c r="DG6" s="1391"/>
      <c r="DH6" s="1391"/>
      <c r="DI6" s="1392"/>
      <c r="DJ6" s="1393">
        <f>'S 003'!DJ6</f>
        <v>0</v>
      </c>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1388"/>
      <c r="EW6" s="1388"/>
      <c r="EX6" s="1388"/>
      <c r="EY6" s="1388"/>
      <c r="EZ6" s="1388"/>
      <c r="FA6" s="1388"/>
      <c r="FB6" s="1389"/>
      <c r="FC6" s="1420" t="str">
        <f>'S 003'!FC6</f>
        <v>Netto</v>
      </c>
      <c r="FD6" s="1395"/>
      <c r="FE6" s="1395"/>
      <c r="FF6" s="1395"/>
      <c r="FG6" s="1395"/>
      <c r="FH6" s="1395"/>
      <c r="FI6" s="1395"/>
      <c r="FJ6" s="1395"/>
      <c r="FK6" s="1395"/>
      <c r="FL6" s="1395"/>
      <c r="FM6" s="1395"/>
      <c r="FN6" s="1395"/>
      <c r="FO6" s="1395"/>
      <c r="FP6" s="1395"/>
      <c r="FQ6" s="1395"/>
      <c r="FR6" s="1395"/>
      <c r="FS6" s="1395"/>
      <c r="FT6" s="1395"/>
      <c r="FU6" s="1395"/>
      <c r="FV6" s="1395"/>
      <c r="FW6" s="1395"/>
      <c r="FX6" s="1395"/>
      <c r="FY6" s="1395"/>
      <c r="FZ6" s="1395"/>
      <c r="GA6" s="1395"/>
      <c r="GB6" s="1395"/>
      <c r="GC6" s="1395"/>
      <c r="GD6" s="1395"/>
      <c r="GE6" s="1395"/>
      <c r="GF6" s="1395"/>
      <c r="GG6" s="1395"/>
      <c r="GH6" s="1395"/>
      <c r="GI6" s="1395"/>
      <c r="GJ6" s="1395"/>
      <c r="GK6" s="1395"/>
      <c r="GL6" s="1395"/>
      <c r="GM6" s="1395"/>
      <c r="GN6" s="1395"/>
      <c r="GO6" s="1395"/>
      <c r="GP6" s="1395"/>
      <c r="GQ6" s="1395"/>
      <c r="GR6" s="1395"/>
      <c r="GS6" s="1395"/>
      <c r="GT6" s="1395"/>
      <c r="GU6" s="1395"/>
      <c r="GV6" s="1395"/>
      <c r="GW6" s="1396"/>
    </row>
    <row r="7" spans="1:205" s="516" customFormat="1" ht="25.5" customHeight="1" x14ac:dyDescent="0.3">
      <c r="B7" s="1363" t="s">
        <v>2050</v>
      </c>
      <c r="C7" s="1363"/>
      <c r="D7" s="1363"/>
      <c r="E7" s="1363"/>
      <c r="F7" s="1363"/>
      <c r="G7" s="1363"/>
      <c r="H7" s="1363"/>
      <c r="I7" s="1363"/>
      <c r="J7" s="1363"/>
      <c r="K7" s="1363"/>
      <c r="L7" s="1423" t="str">
        <f>SUVAHAVUJ!$D$31</f>
        <v>Pôžičky a ostatný dlhodobý finančný majetok so zostatkovou dobou splatnosti najviac jeden rok (066A, 067A, 069A, 06XA) - /096A/</v>
      </c>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366" t="s">
        <v>1207</v>
      </c>
      <c r="AR7" s="1366"/>
      <c r="AS7" s="1366"/>
      <c r="AT7" s="1366"/>
      <c r="AU7" s="1366"/>
      <c r="AV7" s="1366"/>
      <c r="AW7" s="1366"/>
      <c r="AX7" s="1366"/>
      <c r="AY7" s="514"/>
      <c r="AZ7" s="515"/>
      <c r="BA7" s="1356" t="str">
        <f>MID(SUVAHAVUJ!AD31,1,1)</f>
        <v xml:space="preserve"> </v>
      </c>
      <c r="BB7" s="1356"/>
      <c r="BC7" s="1356"/>
      <c r="BD7" s="1356"/>
      <c r="BE7" s="1356"/>
      <c r="BF7" s="1356"/>
      <c r="BG7" s="1356" t="str">
        <f>MID(SUVAHAVUJ!AD31,2,1)</f>
        <v xml:space="preserve"> </v>
      </c>
      <c r="BH7" s="1356"/>
      <c r="BI7" s="1356"/>
      <c r="BJ7" s="1356"/>
      <c r="BK7" s="1356"/>
      <c r="BL7" s="1356" t="str">
        <f>MID(SUVAHAVUJ!AD31,3,1)</f>
        <v xml:space="preserve"> </v>
      </c>
      <c r="BM7" s="1356"/>
      <c r="BN7" s="1356"/>
      <c r="BO7" s="1356"/>
      <c r="BP7" s="1356"/>
      <c r="BQ7" s="1356"/>
      <c r="BR7" s="1356" t="str">
        <f>MID(SUVAHAVUJ!AD31,4,1)</f>
        <v xml:space="preserve"> </v>
      </c>
      <c r="BS7" s="1356"/>
      <c r="BT7" s="1356"/>
      <c r="BU7" s="1356"/>
      <c r="BV7" s="1356"/>
      <c r="BW7" s="1356" t="str">
        <f>MID(SUVAHAVUJ!AD31,5,1)</f>
        <v xml:space="preserve"> </v>
      </c>
      <c r="BX7" s="1356"/>
      <c r="BY7" s="1356"/>
      <c r="BZ7" s="1356"/>
      <c r="CA7" s="1356"/>
      <c r="CB7" s="1356"/>
      <c r="CC7" s="1356" t="str">
        <f>MID(SUVAHAVUJ!AD31,6,1)</f>
        <v xml:space="preserve"> </v>
      </c>
      <c r="CD7" s="1356"/>
      <c r="CE7" s="1356"/>
      <c r="CF7" s="1356"/>
      <c r="CG7" s="1356"/>
      <c r="CH7" s="1356" t="str">
        <f>MID(SUVAHAVUJ!AD31,7,1)</f>
        <v xml:space="preserve"> </v>
      </c>
      <c r="CI7" s="1356"/>
      <c r="CJ7" s="1356"/>
      <c r="CK7" s="1356"/>
      <c r="CL7" s="1356"/>
      <c r="CM7" s="1356"/>
      <c r="CN7" s="1356" t="str">
        <f>MID(SUVAHAVUJ!AD31,8,1)</f>
        <v xml:space="preserve"> </v>
      </c>
      <c r="CO7" s="1356"/>
      <c r="CP7" s="1356"/>
      <c r="CQ7" s="1356"/>
      <c r="CR7" s="1356"/>
      <c r="CS7" s="1356" t="str">
        <f>MID(SUVAHAVUJ!AD31,9,1)</f>
        <v xml:space="preserve"> </v>
      </c>
      <c r="CT7" s="1356"/>
      <c r="CU7" s="1356"/>
      <c r="CV7" s="1356"/>
      <c r="CW7" s="1356"/>
      <c r="CX7" s="1356"/>
      <c r="CY7" s="1356" t="str">
        <f>MID(SUVAHAVUJ!AD31,10,1)</f>
        <v xml:space="preserve"> </v>
      </c>
      <c r="CZ7" s="1356"/>
      <c r="DA7" s="1356"/>
      <c r="DB7" s="1356"/>
      <c r="DC7" s="1356"/>
      <c r="DD7" s="1356" t="str">
        <f>MID(SUVAHAVUJ!AD31,11,1)</f>
        <v>0</v>
      </c>
      <c r="DE7" s="1356"/>
      <c r="DF7" s="1356"/>
      <c r="DG7" s="1356"/>
      <c r="DH7" s="1356"/>
      <c r="DI7" s="1360"/>
      <c r="DJ7" s="514"/>
      <c r="DK7" s="515"/>
      <c r="DL7" s="1356" t="str">
        <f>MID(SUVAHAVUJ!AF31,1,1)</f>
        <v xml:space="preserve"> </v>
      </c>
      <c r="DM7" s="1356"/>
      <c r="DN7" s="1356"/>
      <c r="DO7" s="1356"/>
      <c r="DP7" s="1356"/>
      <c r="DQ7" s="1356"/>
      <c r="DR7" s="1356" t="str">
        <f>MID(SUVAHAVUJ!AF31,2,1)</f>
        <v xml:space="preserve"> </v>
      </c>
      <c r="DS7" s="1356"/>
      <c r="DT7" s="1356"/>
      <c r="DU7" s="1356"/>
      <c r="DV7" s="1356"/>
      <c r="DW7" s="1356" t="str">
        <f>MID(SUVAHAVUJ!AF31,3,1)</f>
        <v xml:space="preserve"> </v>
      </c>
      <c r="DX7" s="1356"/>
      <c r="DY7" s="1356"/>
      <c r="DZ7" s="1356"/>
      <c r="EA7" s="1356"/>
      <c r="EB7" s="1356"/>
      <c r="EC7" s="1356" t="str">
        <f>MID(SUVAHAVUJ!AF31,4,1)</f>
        <v xml:space="preserve"> </v>
      </c>
      <c r="ED7" s="1356"/>
      <c r="EE7" s="1356"/>
      <c r="EF7" s="1356"/>
      <c r="EG7" s="1356"/>
      <c r="EH7" s="1356" t="str">
        <f>MID(SUVAHAVUJ!AF31,5,1)</f>
        <v xml:space="preserve"> </v>
      </c>
      <c r="EI7" s="1356"/>
      <c r="EJ7" s="1356"/>
      <c r="EK7" s="1356"/>
      <c r="EL7" s="1356"/>
      <c r="EM7" s="1356"/>
      <c r="EN7" s="1356" t="str">
        <f>MID(SUVAHAVUJ!AF31,6,1)</f>
        <v xml:space="preserve"> </v>
      </c>
      <c r="EO7" s="1356"/>
      <c r="EP7" s="1356"/>
      <c r="EQ7" s="1356"/>
      <c r="ER7" s="1356"/>
      <c r="ES7" s="1356" t="str">
        <f>MID(SUVAHAVUJ!AF31,7,1)</f>
        <v xml:space="preserve"> </v>
      </c>
      <c r="ET7" s="1356"/>
      <c r="EU7" s="1356"/>
      <c r="EV7" s="1356"/>
      <c r="EW7" s="1356"/>
      <c r="EX7" s="1356"/>
      <c r="EY7" s="1356" t="str">
        <f>MID(SUVAHAVUJ!AF31,8,1)</f>
        <v xml:space="preserve"> </v>
      </c>
      <c r="EZ7" s="1356"/>
      <c r="FA7" s="1356"/>
      <c r="FB7" s="1356"/>
      <c r="FC7" s="1356"/>
      <c r="FD7" s="1356" t="str">
        <f>MID(SUVAHAVUJ!AF31,9,1)</f>
        <v xml:space="preserve"> </v>
      </c>
      <c r="FE7" s="1356"/>
      <c r="FF7" s="1356"/>
      <c r="FG7" s="1356"/>
      <c r="FH7" s="1356"/>
      <c r="FI7" s="1356"/>
      <c r="FJ7" s="1356" t="str">
        <f>MID(SUVAHAVUJ!AF31,10,1)</f>
        <v xml:space="preserve"> </v>
      </c>
      <c r="FK7" s="1356"/>
      <c r="FL7" s="1356"/>
      <c r="FM7" s="1356"/>
      <c r="FN7" s="1356"/>
      <c r="FO7" s="1357" t="str">
        <f>MID(SUVAHAVUJ!AF31,11,1)</f>
        <v>0</v>
      </c>
      <c r="FP7" s="1357"/>
      <c r="FQ7" s="1357"/>
      <c r="FR7" s="1357"/>
      <c r="FS7" s="1358"/>
      <c r="FT7" s="1359"/>
      <c r="FU7" s="1359"/>
      <c r="FV7" s="1359"/>
      <c r="FW7" s="1359"/>
      <c r="FX7" s="1359"/>
      <c r="FY7" s="1359"/>
      <c r="FZ7" s="1359"/>
      <c r="GA7" s="1359"/>
      <c r="GB7" s="1359"/>
      <c r="GC7" s="1359"/>
      <c r="GD7" s="1359"/>
      <c r="GE7" s="1359"/>
      <c r="GF7" s="1359"/>
      <c r="GG7" s="1359"/>
      <c r="GH7" s="1359"/>
      <c r="GI7" s="1359"/>
      <c r="GJ7" s="1359"/>
      <c r="GK7" s="1359"/>
      <c r="GL7" s="1359"/>
      <c r="GM7" s="1359"/>
      <c r="GN7" s="1359"/>
      <c r="GO7" s="1359"/>
      <c r="GP7" s="1359"/>
      <c r="GQ7" s="1359"/>
      <c r="GR7" s="1359"/>
      <c r="GS7" s="1359"/>
      <c r="GT7" s="1359"/>
      <c r="GU7" s="1359"/>
      <c r="GV7" s="1359"/>
      <c r="GW7" s="1359"/>
    </row>
    <row r="8" spans="1:205" ht="22.5" customHeight="1" x14ac:dyDescent="0.3">
      <c r="B8" s="1363"/>
      <c r="C8" s="1363"/>
      <c r="D8" s="1363"/>
      <c r="E8" s="1363"/>
      <c r="F8" s="1363"/>
      <c r="G8" s="1363"/>
      <c r="H8" s="1363"/>
      <c r="I8" s="1363"/>
      <c r="J8" s="1363"/>
      <c r="K8" s="136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366"/>
      <c r="AR8" s="1366"/>
      <c r="AS8" s="1366"/>
      <c r="AT8" s="1366"/>
      <c r="AU8" s="1366"/>
      <c r="AV8" s="1366"/>
      <c r="AW8" s="1366"/>
      <c r="AX8" s="1366"/>
      <c r="AY8" s="514"/>
      <c r="AZ8" s="515"/>
      <c r="BA8" s="1356" t="str">
        <f>MID(SUVAHAVUJ!AE31,1,1)</f>
        <v xml:space="preserve"> </v>
      </c>
      <c r="BB8" s="1356"/>
      <c r="BC8" s="1356"/>
      <c r="BD8" s="1356"/>
      <c r="BE8" s="1356"/>
      <c r="BF8" s="1356"/>
      <c r="BG8" s="1356" t="str">
        <f>MID(SUVAHAVUJ!AE31,2,1)</f>
        <v xml:space="preserve"> </v>
      </c>
      <c r="BH8" s="1356"/>
      <c r="BI8" s="1356"/>
      <c r="BJ8" s="1356"/>
      <c r="BK8" s="1356"/>
      <c r="BL8" s="1356" t="str">
        <f>MID(SUVAHAVUJ!AE31,3,1)</f>
        <v xml:space="preserve"> </v>
      </c>
      <c r="BM8" s="1356"/>
      <c r="BN8" s="1356"/>
      <c r="BO8" s="1356"/>
      <c r="BP8" s="1356"/>
      <c r="BQ8" s="1356"/>
      <c r="BR8" s="1356" t="str">
        <f>MID(SUVAHAVUJ!AE31,4,1)</f>
        <v xml:space="preserve"> </v>
      </c>
      <c r="BS8" s="1356"/>
      <c r="BT8" s="1356"/>
      <c r="BU8" s="1356"/>
      <c r="BV8" s="1356"/>
      <c r="BW8" s="1356" t="str">
        <f>MID(SUVAHAVUJ!AE31,5,1)</f>
        <v xml:space="preserve"> </v>
      </c>
      <c r="BX8" s="1356"/>
      <c r="BY8" s="1356"/>
      <c r="BZ8" s="1356"/>
      <c r="CA8" s="1356"/>
      <c r="CB8" s="1356"/>
      <c r="CC8" s="1356" t="str">
        <f>MID(SUVAHAVUJ!AE31,6,1)</f>
        <v xml:space="preserve"> </v>
      </c>
      <c r="CD8" s="1356"/>
      <c r="CE8" s="1356"/>
      <c r="CF8" s="1356"/>
      <c r="CG8" s="1356"/>
      <c r="CH8" s="1356" t="str">
        <f>MID(SUVAHAVUJ!AE31,7,1)</f>
        <v xml:space="preserve"> </v>
      </c>
      <c r="CI8" s="1356"/>
      <c r="CJ8" s="1356"/>
      <c r="CK8" s="1356"/>
      <c r="CL8" s="1356"/>
      <c r="CM8" s="1356"/>
      <c r="CN8" s="1356" t="str">
        <f>MID(SUVAHAVUJ!AE31,8,1)</f>
        <v xml:space="preserve"> </v>
      </c>
      <c r="CO8" s="1356"/>
      <c r="CP8" s="1356"/>
      <c r="CQ8" s="1356"/>
      <c r="CR8" s="1356"/>
      <c r="CS8" s="1356" t="str">
        <f>MID(SUVAHAVUJ!AE31,9,1)</f>
        <v xml:space="preserve"> </v>
      </c>
      <c r="CT8" s="1356"/>
      <c r="CU8" s="1356"/>
      <c r="CV8" s="1356"/>
      <c r="CW8" s="1356"/>
      <c r="CX8" s="1356"/>
      <c r="CY8" s="1356" t="str">
        <f>MID(SUVAHAVUJ!AE31,10,1)</f>
        <v xml:space="preserve"> </v>
      </c>
      <c r="CZ8" s="1356"/>
      <c r="DA8" s="1356"/>
      <c r="DB8" s="1356"/>
      <c r="DC8" s="1356"/>
      <c r="DD8" s="1356" t="str">
        <f>MID(SUVAHAVUJ!AE31,11,1)</f>
        <v>0</v>
      </c>
      <c r="DE8" s="1356"/>
      <c r="DF8" s="1356"/>
      <c r="DG8" s="1356"/>
      <c r="DH8" s="1356"/>
      <c r="DI8" s="1360"/>
      <c r="DJ8" s="1361"/>
      <c r="DK8" s="1361"/>
      <c r="DL8" s="1361"/>
      <c r="DM8" s="1361"/>
      <c r="DN8" s="1361"/>
      <c r="DO8" s="1361"/>
      <c r="DP8" s="1361"/>
      <c r="DQ8" s="1361"/>
      <c r="DR8" s="1361"/>
      <c r="DS8" s="1361"/>
      <c r="DT8" s="1361"/>
      <c r="DU8" s="1361"/>
      <c r="DV8" s="1361"/>
      <c r="DW8" s="1361"/>
      <c r="DX8" s="1361"/>
      <c r="DY8" s="1361"/>
      <c r="DZ8" s="1361"/>
      <c r="EA8" s="1361"/>
      <c r="EB8" s="1361"/>
      <c r="EC8" s="1361"/>
      <c r="ED8" s="1361"/>
      <c r="EE8" s="1361"/>
      <c r="EF8" s="1361"/>
      <c r="EG8" s="1361"/>
      <c r="EH8" s="1361"/>
      <c r="EI8" s="1361"/>
      <c r="EJ8" s="1361"/>
      <c r="EK8" s="1361"/>
      <c r="EL8" s="1361"/>
      <c r="EM8" s="1361"/>
      <c r="EN8" s="514"/>
      <c r="EO8" s="515"/>
      <c r="EP8" s="1356" t="str">
        <f>MID(SUVAHAVUJ!AG31,1,1)</f>
        <v xml:space="preserve"> </v>
      </c>
      <c r="EQ8" s="1356"/>
      <c r="ER8" s="1356"/>
      <c r="ES8" s="1356"/>
      <c r="ET8" s="1356"/>
      <c r="EU8" s="1356"/>
      <c r="EV8" s="1356" t="str">
        <f>MID(SUVAHAVUJ!AG31,2,1)</f>
        <v xml:space="preserve"> </v>
      </c>
      <c r="EW8" s="1356"/>
      <c r="EX8" s="1356"/>
      <c r="EY8" s="1356"/>
      <c r="EZ8" s="1356"/>
      <c r="FA8" s="1356" t="str">
        <f>MID(SUVAHAVUJ!AG31,3,1)</f>
        <v xml:space="preserve"> </v>
      </c>
      <c r="FB8" s="1356"/>
      <c r="FC8" s="1356"/>
      <c r="FD8" s="1356"/>
      <c r="FE8" s="1356"/>
      <c r="FF8" s="1356"/>
      <c r="FG8" s="1356" t="str">
        <f>MID(SUVAHAVUJ!AG31,4,1)</f>
        <v xml:space="preserve"> </v>
      </c>
      <c r="FH8" s="1356"/>
      <c r="FI8" s="1356"/>
      <c r="FJ8" s="1356"/>
      <c r="FK8" s="1356"/>
      <c r="FL8" s="1356" t="str">
        <f>MID(SUVAHAVUJ!AG31,5,1)</f>
        <v xml:space="preserve"> </v>
      </c>
      <c r="FM8" s="1356"/>
      <c r="FN8" s="1356"/>
      <c r="FO8" s="1356"/>
      <c r="FP8" s="1356"/>
      <c r="FQ8" s="1356"/>
      <c r="FR8" s="1356" t="str">
        <f>MID(SUVAHAVUJ!AG31,6,1)</f>
        <v xml:space="preserve"> </v>
      </c>
      <c r="FS8" s="1356"/>
      <c r="FT8" s="1356"/>
      <c r="FU8" s="1356"/>
      <c r="FV8" s="1356"/>
      <c r="FW8" s="1356" t="str">
        <f>MID(SUVAHAVUJ!AG31,7,1)</f>
        <v xml:space="preserve"> </v>
      </c>
      <c r="FX8" s="1356"/>
      <c r="FY8" s="1356"/>
      <c r="FZ8" s="1356"/>
      <c r="GA8" s="1356"/>
      <c r="GB8" s="1356"/>
      <c r="GC8" s="1356" t="str">
        <f>MID(SUVAHAVUJ!AG31,8,1)</f>
        <v xml:space="preserve"> </v>
      </c>
      <c r="GD8" s="1356"/>
      <c r="GE8" s="1356"/>
      <c r="GF8" s="1356"/>
      <c r="GG8" s="1356"/>
      <c r="GH8" s="1356" t="str">
        <f>MID(SUVAHAVUJ!AG31,9,1)</f>
        <v xml:space="preserve"> </v>
      </c>
      <c r="GI8" s="1356"/>
      <c r="GJ8" s="1356"/>
      <c r="GK8" s="1356"/>
      <c r="GL8" s="1356"/>
      <c r="GM8" s="1356"/>
      <c r="GN8" s="1356" t="str">
        <f>MID(SUVAHAVUJ!AG31,10,1)</f>
        <v xml:space="preserve"> </v>
      </c>
      <c r="GO8" s="1356"/>
      <c r="GP8" s="1356"/>
      <c r="GQ8" s="1356"/>
      <c r="GR8" s="1356"/>
      <c r="GS8" s="1357" t="str">
        <f>MID(SUVAHAVUJ!AG31,11,1)</f>
        <v>0</v>
      </c>
      <c r="GT8" s="1357"/>
      <c r="GU8" s="1357"/>
      <c r="GV8" s="1357"/>
      <c r="GW8" s="1358"/>
    </row>
    <row r="9" spans="1:205" s="516" customFormat="1" ht="25.5" customHeight="1" x14ac:dyDescent="0.3">
      <c r="B9" s="1363" t="s">
        <v>2051</v>
      </c>
      <c r="C9" s="1363"/>
      <c r="D9" s="1363"/>
      <c r="E9" s="1363"/>
      <c r="F9" s="1363"/>
      <c r="G9" s="1363"/>
      <c r="H9" s="1363"/>
      <c r="I9" s="1363"/>
      <c r="J9" s="1363"/>
      <c r="K9" s="1363"/>
      <c r="L9" s="1423" t="str">
        <f>SUVAHAVUJ!$D$32</f>
        <v>Účty v bankách s dobou viazanosti dlhšou ako jeden rok (22XA)</v>
      </c>
      <c r="M9" s="1423"/>
      <c r="N9" s="1423"/>
      <c r="O9" s="1423"/>
      <c r="P9" s="1423"/>
      <c r="Q9" s="1423"/>
      <c r="R9" s="1423"/>
      <c r="S9" s="1423"/>
      <c r="T9" s="1423"/>
      <c r="U9" s="1423"/>
      <c r="V9" s="1423"/>
      <c r="W9" s="1423"/>
      <c r="X9" s="1423"/>
      <c r="Y9" s="1423"/>
      <c r="Z9" s="1423"/>
      <c r="AA9" s="1423"/>
      <c r="AB9" s="1423"/>
      <c r="AC9" s="1423"/>
      <c r="AD9" s="1423"/>
      <c r="AE9" s="1423"/>
      <c r="AF9" s="1423"/>
      <c r="AG9" s="1423"/>
      <c r="AH9" s="1423"/>
      <c r="AI9" s="1423"/>
      <c r="AJ9" s="1423"/>
      <c r="AK9" s="1423"/>
      <c r="AL9" s="1423"/>
      <c r="AM9" s="1423"/>
      <c r="AN9" s="1423"/>
      <c r="AO9" s="1423"/>
      <c r="AP9" s="1423"/>
      <c r="AQ9" s="1366" t="s">
        <v>1240</v>
      </c>
      <c r="AR9" s="1366"/>
      <c r="AS9" s="1366"/>
      <c r="AT9" s="1366"/>
      <c r="AU9" s="1366"/>
      <c r="AV9" s="1366"/>
      <c r="AW9" s="1366"/>
      <c r="AX9" s="1366"/>
      <c r="AY9" s="514"/>
      <c r="AZ9" s="515"/>
      <c r="BA9" s="1356" t="str">
        <f>MID(SUVAHAVUJ!AD32,1,1)</f>
        <v xml:space="preserve"> </v>
      </c>
      <c r="BB9" s="1356"/>
      <c r="BC9" s="1356"/>
      <c r="BD9" s="1356"/>
      <c r="BE9" s="1356"/>
      <c r="BF9" s="1356"/>
      <c r="BG9" s="1356" t="str">
        <f>MID(SUVAHAVUJ!AD32,2,1)</f>
        <v xml:space="preserve"> </v>
      </c>
      <c r="BH9" s="1356"/>
      <c r="BI9" s="1356"/>
      <c r="BJ9" s="1356"/>
      <c r="BK9" s="1356"/>
      <c r="BL9" s="1356" t="str">
        <f>MID(SUVAHAVUJ!AD32,3,1)</f>
        <v xml:space="preserve"> </v>
      </c>
      <c r="BM9" s="1356"/>
      <c r="BN9" s="1356"/>
      <c r="BO9" s="1356"/>
      <c r="BP9" s="1356"/>
      <c r="BQ9" s="1356"/>
      <c r="BR9" s="1356" t="str">
        <f>MID(SUVAHAVUJ!AD32,4,1)</f>
        <v xml:space="preserve"> </v>
      </c>
      <c r="BS9" s="1356"/>
      <c r="BT9" s="1356"/>
      <c r="BU9" s="1356"/>
      <c r="BV9" s="1356"/>
      <c r="BW9" s="1356" t="str">
        <f>MID(SUVAHAVUJ!AD32,5,1)</f>
        <v xml:space="preserve"> </v>
      </c>
      <c r="BX9" s="1356"/>
      <c r="BY9" s="1356"/>
      <c r="BZ9" s="1356"/>
      <c r="CA9" s="1356"/>
      <c r="CB9" s="1356"/>
      <c r="CC9" s="1356" t="str">
        <f>MID(SUVAHAVUJ!AD32,6,1)</f>
        <v xml:space="preserve"> </v>
      </c>
      <c r="CD9" s="1356"/>
      <c r="CE9" s="1356"/>
      <c r="CF9" s="1356"/>
      <c r="CG9" s="1356"/>
      <c r="CH9" s="1356" t="str">
        <f>MID(SUVAHAVUJ!AD32,7,1)</f>
        <v xml:space="preserve"> </v>
      </c>
      <c r="CI9" s="1356"/>
      <c r="CJ9" s="1356"/>
      <c r="CK9" s="1356"/>
      <c r="CL9" s="1356"/>
      <c r="CM9" s="1356"/>
      <c r="CN9" s="1356" t="str">
        <f>MID(SUVAHAVUJ!AD32,8,1)</f>
        <v xml:space="preserve"> </v>
      </c>
      <c r="CO9" s="1356"/>
      <c r="CP9" s="1356"/>
      <c r="CQ9" s="1356"/>
      <c r="CR9" s="1356"/>
      <c r="CS9" s="1356" t="str">
        <f>MID(SUVAHAVUJ!AD32,9,1)</f>
        <v xml:space="preserve"> </v>
      </c>
      <c r="CT9" s="1356"/>
      <c r="CU9" s="1356"/>
      <c r="CV9" s="1356"/>
      <c r="CW9" s="1356"/>
      <c r="CX9" s="1356"/>
      <c r="CY9" s="1356" t="str">
        <f>MID(SUVAHAVUJ!AD32,10,1)</f>
        <v xml:space="preserve"> </v>
      </c>
      <c r="CZ9" s="1356"/>
      <c r="DA9" s="1356"/>
      <c r="DB9" s="1356"/>
      <c r="DC9" s="1356"/>
      <c r="DD9" s="1356" t="str">
        <f>MID(SUVAHAVUJ!AD32,11,1)</f>
        <v>0</v>
      </c>
      <c r="DE9" s="1356"/>
      <c r="DF9" s="1356"/>
      <c r="DG9" s="1356"/>
      <c r="DH9" s="1356"/>
      <c r="DI9" s="1360"/>
      <c r="DJ9" s="514"/>
      <c r="DK9" s="515"/>
      <c r="DL9" s="1356" t="str">
        <f>MID(SUVAHAVUJ!AF32,1,1)</f>
        <v xml:space="preserve"> </v>
      </c>
      <c r="DM9" s="1356"/>
      <c r="DN9" s="1356"/>
      <c r="DO9" s="1356"/>
      <c r="DP9" s="1356"/>
      <c r="DQ9" s="1356"/>
      <c r="DR9" s="1356" t="str">
        <f>MID(SUVAHAVUJ!AF32,2,1)</f>
        <v xml:space="preserve"> </v>
      </c>
      <c r="DS9" s="1356"/>
      <c r="DT9" s="1356"/>
      <c r="DU9" s="1356"/>
      <c r="DV9" s="1356"/>
      <c r="DW9" s="1356" t="str">
        <f>MID(SUVAHAVUJ!AF32,3,1)</f>
        <v xml:space="preserve"> </v>
      </c>
      <c r="DX9" s="1356"/>
      <c r="DY9" s="1356"/>
      <c r="DZ9" s="1356"/>
      <c r="EA9" s="1356"/>
      <c r="EB9" s="1356"/>
      <c r="EC9" s="1356" t="str">
        <f>MID(SUVAHAVUJ!AF32,4,1)</f>
        <v xml:space="preserve"> </v>
      </c>
      <c r="ED9" s="1356"/>
      <c r="EE9" s="1356"/>
      <c r="EF9" s="1356"/>
      <c r="EG9" s="1356"/>
      <c r="EH9" s="1356" t="str">
        <f>MID(SUVAHAVUJ!AF32,5,1)</f>
        <v xml:space="preserve"> </v>
      </c>
      <c r="EI9" s="1356"/>
      <c r="EJ9" s="1356"/>
      <c r="EK9" s="1356"/>
      <c r="EL9" s="1356"/>
      <c r="EM9" s="1356"/>
      <c r="EN9" s="1356" t="str">
        <f>MID(SUVAHAVUJ!AF32,6,1)</f>
        <v xml:space="preserve"> </v>
      </c>
      <c r="EO9" s="1356"/>
      <c r="EP9" s="1356"/>
      <c r="EQ9" s="1356"/>
      <c r="ER9" s="1356"/>
      <c r="ES9" s="1356" t="str">
        <f>MID(SUVAHAVUJ!AF32,7,1)</f>
        <v xml:space="preserve"> </v>
      </c>
      <c r="ET9" s="1356"/>
      <c r="EU9" s="1356"/>
      <c r="EV9" s="1356"/>
      <c r="EW9" s="1356"/>
      <c r="EX9" s="1356"/>
      <c r="EY9" s="1356" t="str">
        <f>MID(SUVAHAVUJ!AF32,8,1)</f>
        <v xml:space="preserve"> </v>
      </c>
      <c r="EZ9" s="1356"/>
      <c r="FA9" s="1356"/>
      <c r="FB9" s="1356"/>
      <c r="FC9" s="1356"/>
      <c r="FD9" s="1356" t="str">
        <f>MID(SUVAHAVUJ!AF32,9,1)</f>
        <v xml:space="preserve"> </v>
      </c>
      <c r="FE9" s="1356"/>
      <c r="FF9" s="1356"/>
      <c r="FG9" s="1356"/>
      <c r="FH9" s="1356"/>
      <c r="FI9" s="1356"/>
      <c r="FJ9" s="1356" t="str">
        <f>MID(SUVAHAVUJ!AF32,10,1)</f>
        <v xml:space="preserve"> </v>
      </c>
      <c r="FK9" s="1356"/>
      <c r="FL9" s="1356"/>
      <c r="FM9" s="1356"/>
      <c r="FN9" s="1356"/>
      <c r="FO9" s="1357" t="str">
        <f>MID(SUVAHAVUJ!AF32,11,1)</f>
        <v>0</v>
      </c>
      <c r="FP9" s="1357"/>
      <c r="FQ9" s="1357"/>
      <c r="FR9" s="1357"/>
      <c r="FS9" s="1358"/>
      <c r="FT9" s="1359"/>
      <c r="FU9" s="1359"/>
      <c r="FV9" s="1359"/>
      <c r="FW9" s="1359"/>
      <c r="FX9" s="1359"/>
      <c r="FY9" s="1359"/>
      <c r="FZ9" s="1359"/>
      <c r="GA9" s="1359"/>
      <c r="GB9" s="1359"/>
      <c r="GC9" s="1359"/>
      <c r="GD9" s="1359"/>
      <c r="GE9" s="1359"/>
      <c r="GF9" s="1359"/>
      <c r="GG9" s="1359"/>
      <c r="GH9" s="1359"/>
      <c r="GI9" s="1359"/>
      <c r="GJ9" s="1359"/>
      <c r="GK9" s="1359"/>
      <c r="GL9" s="1359"/>
      <c r="GM9" s="1359"/>
      <c r="GN9" s="1359"/>
      <c r="GO9" s="1359"/>
      <c r="GP9" s="1359"/>
      <c r="GQ9" s="1359"/>
      <c r="GR9" s="1359"/>
      <c r="GS9" s="1359"/>
      <c r="GT9" s="1359"/>
      <c r="GU9" s="1359"/>
      <c r="GV9" s="1359"/>
      <c r="GW9" s="1359"/>
    </row>
    <row r="10" spans="1:205" ht="21" customHeight="1" x14ac:dyDescent="0.3">
      <c r="B10" s="1363"/>
      <c r="C10" s="1363"/>
      <c r="D10" s="1363"/>
      <c r="E10" s="1363"/>
      <c r="F10" s="1363"/>
      <c r="G10" s="1363"/>
      <c r="H10" s="1363"/>
      <c r="I10" s="1363"/>
      <c r="J10" s="1363"/>
      <c r="K10" s="1363"/>
      <c r="L10" s="1423"/>
      <c r="M10" s="1423"/>
      <c r="N10" s="1423"/>
      <c r="O10" s="1423"/>
      <c r="P10" s="1423"/>
      <c r="Q10" s="1423"/>
      <c r="R10" s="1423"/>
      <c r="S10" s="1423"/>
      <c r="T10" s="1423"/>
      <c r="U10" s="1423"/>
      <c r="V10" s="1423"/>
      <c r="W10" s="1423"/>
      <c r="X10" s="1423"/>
      <c r="Y10" s="1423"/>
      <c r="Z10" s="1423"/>
      <c r="AA10" s="1423"/>
      <c r="AB10" s="1423"/>
      <c r="AC10" s="1423"/>
      <c r="AD10" s="1423"/>
      <c r="AE10" s="1423"/>
      <c r="AF10" s="1423"/>
      <c r="AG10" s="1423"/>
      <c r="AH10" s="1423"/>
      <c r="AI10" s="1423"/>
      <c r="AJ10" s="1423"/>
      <c r="AK10" s="1423"/>
      <c r="AL10" s="1423"/>
      <c r="AM10" s="1423"/>
      <c r="AN10" s="1423"/>
      <c r="AO10" s="1423"/>
      <c r="AP10" s="1423"/>
      <c r="AQ10" s="1366"/>
      <c r="AR10" s="1366"/>
      <c r="AS10" s="1366"/>
      <c r="AT10" s="1366"/>
      <c r="AU10" s="1366"/>
      <c r="AV10" s="1366"/>
      <c r="AW10" s="1366"/>
      <c r="AX10" s="1366"/>
      <c r="AY10" s="514"/>
      <c r="AZ10" s="515"/>
      <c r="BA10" s="1356" t="str">
        <f>MID(SUVAHAVUJ!AE32,1,1)</f>
        <v xml:space="preserve"> </v>
      </c>
      <c r="BB10" s="1356"/>
      <c r="BC10" s="1356"/>
      <c r="BD10" s="1356"/>
      <c r="BE10" s="1356"/>
      <c r="BF10" s="1356"/>
      <c r="BG10" s="1356" t="str">
        <f>MID(SUVAHAVUJ!AE32,2,1)</f>
        <v xml:space="preserve"> </v>
      </c>
      <c r="BH10" s="1356"/>
      <c r="BI10" s="1356"/>
      <c r="BJ10" s="1356"/>
      <c r="BK10" s="1356"/>
      <c r="BL10" s="1356" t="str">
        <f>MID(SUVAHAVUJ!AE32,3,1)</f>
        <v xml:space="preserve"> </v>
      </c>
      <c r="BM10" s="1356"/>
      <c r="BN10" s="1356"/>
      <c r="BO10" s="1356"/>
      <c r="BP10" s="1356"/>
      <c r="BQ10" s="1356"/>
      <c r="BR10" s="1356" t="str">
        <f>MID(SUVAHAVUJ!AE32,4,1)</f>
        <v xml:space="preserve"> </v>
      </c>
      <c r="BS10" s="1356"/>
      <c r="BT10" s="1356"/>
      <c r="BU10" s="1356"/>
      <c r="BV10" s="1356"/>
      <c r="BW10" s="1356" t="str">
        <f>MID(SUVAHAVUJ!AE32,5,1)</f>
        <v xml:space="preserve"> </v>
      </c>
      <c r="BX10" s="1356"/>
      <c r="BY10" s="1356"/>
      <c r="BZ10" s="1356"/>
      <c r="CA10" s="1356"/>
      <c r="CB10" s="1356"/>
      <c r="CC10" s="1356" t="str">
        <f>MID(SUVAHAVUJ!AE32,6,1)</f>
        <v xml:space="preserve"> </v>
      </c>
      <c r="CD10" s="1356"/>
      <c r="CE10" s="1356"/>
      <c r="CF10" s="1356"/>
      <c r="CG10" s="1356"/>
      <c r="CH10" s="1356" t="str">
        <f>MID(SUVAHAVUJ!AE32,7,1)</f>
        <v xml:space="preserve"> </v>
      </c>
      <c r="CI10" s="1356"/>
      <c r="CJ10" s="1356"/>
      <c r="CK10" s="1356"/>
      <c r="CL10" s="1356"/>
      <c r="CM10" s="1356"/>
      <c r="CN10" s="1356" t="str">
        <f>MID(SUVAHAVUJ!AE32,8,1)</f>
        <v xml:space="preserve"> </v>
      </c>
      <c r="CO10" s="1356"/>
      <c r="CP10" s="1356"/>
      <c r="CQ10" s="1356"/>
      <c r="CR10" s="1356"/>
      <c r="CS10" s="1356" t="str">
        <f>MID(SUVAHAVUJ!AE32,9,1)</f>
        <v xml:space="preserve"> </v>
      </c>
      <c r="CT10" s="1356"/>
      <c r="CU10" s="1356"/>
      <c r="CV10" s="1356"/>
      <c r="CW10" s="1356"/>
      <c r="CX10" s="1356"/>
      <c r="CY10" s="1356" t="str">
        <f>MID(SUVAHAVUJ!AE32,10,1)</f>
        <v xml:space="preserve"> </v>
      </c>
      <c r="CZ10" s="1356"/>
      <c r="DA10" s="1356"/>
      <c r="DB10" s="1356"/>
      <c r="DC10" s="1356"/>
      <c r="DD10" s="1356" t="str">
        <f>MID(SUVAHAVUJ!AE32,11,1)</f>
        <v>0</v>
      </c>
      <c r="DE10" s="1356"/>
      <c r="DF10" s="1356"/>
      <c r="DG10" s="1356"/>
      <c r="DH10" s="1356"/>
      <c r="DI10" s="1360"/>
      <c r="DJ10" s="1361"/>
      <c r="DK10" s="1361"/>
      <c r="DL10" s="1361"/>
      <c r="DM10" s="1361"/>
      <c r="DN10" s="1361"/>
      <c r="DO10" s="1361"/>
      <c r="DP10" s="1361"/>
      <c r="DQ10" s="1361"/>
      <c r="DR10" s="1361"/>
      <c r="DS10" s="1361"/>
      <c r="DT10" s="1361"/>
      <c r="DU10" s="1361"/>
      <c r="DV10" s="1361"/>
      <c r="DW10" s="1361"/>
      <c r="DX10" s="1361"/>
      <c r="DY10" s="1361"/>
      <c r="DZ10" s="1361"/>
      <c r="EA10" s="1361"/>
      <c r="EB10" s="1361"/>
      <c r="EC10" s="1361"/>
      <c r="ED10" s="1361"/>
      <c r="EE10" s="1361"/>
      <c r="EF10" s="1361"/>
      <c r="EG10" s="1361"/>
      <c r="EH10" s="1361"/>
      <c r="EI10" s="1361"/>
      <c r="EJ10" s="1361"/>
      <c r="EK10" s="1361"/>
      <c r="EL10" s="1361"/>
      <c r="EM10" s="1361"/>
      <c r="EN10" s="514"/>
      <c r="EO10" s="515"/>
      <c r="EP10" s="1356" t="str">
        <f>MID(SUVAHAVUJ!AG32,1,1)</f>
        <v xml:space="preserve"> </v>
      </c>
      <c r="EQ10" s="1356"/>
      <c r="ER10" s="1356"/>
      <c r="ES10" s="1356"/>
      <c r="ET10" s="1356"/>
      <c r="EU10" s="1356"/>
      <c r="EV10" s="1356" t="str">
        <f>MID(SUVAHAVUJ!AG32,2,1)</f>
        <v xml:space="preserve"> </v>
      </c>
      <c r="EW10" s="1356"/>
      <c r="EX10" s="1356"/>
      <c r="EY10" s="1356"/>
      <c r="EZ10" s="1356"/>
      <c r="FA10" s="1356" t="str">
        <f>MID(SUVAHAVUJ!AG32,3,1)</f>
        <v xml:space="preserve"> </v>
      </c>
      <c r="FB10" s="1356"/>
      <c r="FC10" s="1356"/>
      <c r="FD10" s="1356"/>
      <c r="FE10" s="1356"/>
      <c r="FF10" s="1356"/>
      <c r="FG10" s="1356" t="str">
        <f>MID(SUVAHAVUJ!AG32,4,1)</f>
        <v xml:space="preserve"> </v>
      </c>
      <c r="FH10" s="1356"/>
      <c r="FI10" s="1356"/>
      <c r="FJ10" s="1356"/>
      <c r="FK10" s="1356"/>
      <c r="FL10" s="1356" t="str">
        <f>MID(SUVAHAVUJ!AG32,5,1)</f>
        <v xml:space="preserve"> </v>
      </c>
      <c r="FM10" s="1356"/>
      <c r="FN10" s="1356"/>
      <c r="FO10" s="1356"/>
      <c r="FP10" s="1356"/>
      <c r="FQ10" s="1356"/>
      <c r="FR10" s="1356" t="str">
        <f>MID(SUVAHAVUJ!AG32,6,1)</f>
        <v xml:space="preserve"> </v>
      </c>
      <c r="FS10" s="1356"/>
      <c r="FT10" s="1356"/>
      <c r="FU10" s="1356"/>
      <c r="FV10" s="1356"/>
      <c r="FW10" s="1356" t="str">
        <f>MID(SUVAHAVUJ!AG32,7,1)</f>
        <v xml:space="preserve"> </v>
      </c>
      <c r="FX10" s="1356"/>
      <c r="FY10" s="1356"/>
      <c r="FZ10" s="1356"/>
      <c r="GA10" s="1356"/>
      <c r="GB10" s="1356"/>
      <c r="GC10" s="1356" t="str">
        <f>MID(SUVAHAVUJ!AG32,8,1)</f>
        <v xml:space="preserve"> </v>
      </c>
      <c r="GD10" s="1356"/>
      <c r="GE10" s="1356"/>
      <c r="GF10" s="1356"/>
      <c r="GG10" s="1356"/>
      <c r="GH10" s="1356" t="str">
        <f>MID(SUVAHAVUJ!AG32,9,1)</f>
        <v xml:space="preserve"> </v>
      </c>
      <c r="GI10" s="1356"/>
      <c r="GJ10" s="1356"/>
      <c r="GK10" s="1356"/>
      <c r="GL10" s="1356"/>
      <c r="GM10" s="1356"/>
      <c r="GN10" s="1356" t="str">
        <f>MID(SUVAHAVUJ!AG32,10,1)</f>
        <v xml:space="preserve"> </v>
      </c>
      <c r="GO10" s="1356"/>
      <c r="GP10" s="1356"/>
      <c r="GQ10" s="1356"/>
      <c r="GR10" s="1356"/>
      <c r="GS10" s="1357" t="str">
        <f>MID(SUVAHAVUJ!AG32,11,1)</f>
        <v>0</v>
      </c>
      <c r="GT10" s="1357"/>
      <c r="GU10" s="1357"/>
      <c r="GV10" s="1357"/>
      <c r="GW10" s="1358"/>
    </row>
    <row r="11" spans="1:205" s="516" customFormat="1" ht="23.25" customHeight="1" x14ac:dyDescent="0.3">
      <c r="B11" s="1363" t="s">
        <v>2056</v>
      </c>
      <c r="C11" s="1363"/>
      <c r="D11" s="1363"/>
      <c r="E11" s="1363"/>
      <c r="F11" s="1363"/>
      <c r="G11" s="1363"/>
      <c r="H11" s="1363"/>
      <c r="I11" s="1363"/>
      <c r="J11" s="1363"/>
      <c r="K11" s="1363"/>
      <c r="L11" s="1423" t="str">
        <f>SUVAHAVUJ!$D$33</f>
        <v>Obstarávaný dlhodobý finančný majetok (043) - /096A/</v>
      </c>
      <c r="M11" s="1423"/>
      <c r="N11" s="1423"/>
      <c r="O11" s="1423"/>
      <c r="P11" s="1423"/>
      <c r="Q11" s="1423"/>
      <c r="R11" s="1423"/>
      <c r="S11" s="1423"/>
      <c r="T11" s="1423"/>
      <c r="U11" s="1423"/>
      <c r="V11" s="1423"/>
      <c r="W11" s="1423"/>
      <c r="X11" s="1423"/>
      <c r="Y11" s="1423"/>
      <c r="Z11" s="1423"/>
      <c r="AA11" s="1423"/>
      <c r="AB11" s="1423"/>
      <c r="AC11" s="1423"/>
      <c r="AD11" s="1423"/>
      <c r="AE11" s="1423"/>
      <c r="AF11" s="1423"/>
      <c r="AG11" s="1423"/>
      <c r="AH11" s="1423"/>
      <c r="AI11" s="1423"/>
      <c r="AJ11" s="1423"/>
      <c r="AK11" s="1423"/>
      <c r="AL11" s="1423"/>
      <c r="AM11" s="1423"/>
      <c r="AN11" s="1423"/>
      <c r="AO11" s="1423"/>
      <c r="AP11" s="1423"/>
      <c r="AQ11" s="1366" t="s">
        <v>1228</v>
      </c>
      <c r="AR11" s="1366"/>
      <c r="AS11" s="1366"/>
      <c r="AT11" s="1366"/>
      <c r="AU11" s="1366"/>
      <c r="AV11" s="1366"/>
      <c r="AW11" s="1366"/>
      <c r="AX11" s="1366"/>
      <c r="AY11" s="514"/>
      <c r="AZ11" s="515"/>
      <c r="BA11" s="1356" t="str">
        <f>MID(SUVAHAVUJ!AD33,1,1)</f>
        <v xml:space="preserve"> </v>
      </c>
      <c r="BB11" s="1356"/>
      <c r="BC11" s="1356"/>
      <c r="BD11" s="1356"/>
      <c r="BE11" s="1356"/>
      <c r="BF11" s="1356"/>
      <c r="BG11" s="1356" t="str">
        <f>MID(SUVAHAVUJ!AD33,2,1)</f>
        <v xml:space="preserve"> </v>
      </c>
      <c r="BH11" s="1356"/>
      <c r="BI11" s="1356"/>
      <c r="BJ11" s="1356"/>
      <c r="BK11" s="1356"/>
      <c r="BL11" s="1356" t="str">
        <f>MID(SUVAHAVUJ!AD33,3,1)</f>
        <v xml:space="preserve"> </v>
      </c>
      <c r="BM11" s="1356"/>
      <c r="BN11" s="1356"/>
      <c r="BO11" s="1356"/>
      <c r="BP11" s="1356"/>
      <c r="BQ11" s="1356"/>
      <c r="BR11" s="1356" t="str">
        <f>MID(SUVAHAVUJ!AD33,4,1)</f>
        <v xml:space="preserve"> </v>
      </c>
      <c r="BS11" s="1356"/>
      <c r="BT11" s="1356"/>
      <c r="BU11" s="1356"/>
      <c r="BV11" s="1356"/>
      <c r="BW11" s="1356" t="str">
        <f>MID(SUVAHAVUJ!AD33,5,1)</f>
        <v xml:space="preserve"> </v>
      </c>
      <c r="BX11" s="1356"/>
      <c r="BY11" s="1356"/>
      <c r="BZ11" s="1356"/>
      <c r="CA11" s="1356"/>
      <c r="CB11" s="1356"/>
      <c r="CC11" s="1356" t="str">
        <f>MID(SUVAHAVUJ!AD33,6,1)</f>
        <v xml:space="preserve"> </v>
      </c>
      <c r="CD11" s="1356"/>
      <c r="CE11" s="1356"/>
      <c r="CF11" s="1356"/>
      <c r="CG11" s="1356"/>
      <c r="CH11" s="1356" t="str">
        <f>MID(SUVAHAVUJ!AD33,7,1)</f>
        <v xml:space="preserve"> </v>
      </c>
      <c r="CI11" s="1356"/>
      <c r="CJ11" s="1356"/>
      <c r="CK11" s="1356"/>
      <c r="CL11" s="1356"/>
      <c r="CM11" s="1356"/>
      <c r="CN11" s="1356" t="str">
        <f>MID(SUVAHAVUJ!AD33,8,1)</f>
        <v xml:space="preserve"> </v>
      </c>
      <c r="CO11" s="1356"/>
      <c r="CP11" s="1356"/>
      <c r="CQ11" s="1356"/>
      <c r="CR11" s="1356"/>
      <c r="CS11" s="1356" t="str">
        <f>MID(SUVAHAVUJ!AD33,9,1)</f>
        <v xml:space="preserve"> </v>
      </c>
      <c r="CT11" s="1356"/>
      <c r="CU11" s="1356"/>
      <c r="CV11" s="1356"/>
      <c r="CW11" s="1356"/>
      <c r="CX11" s="1356"/>
      <c r="CY11" s="1356" t="str">
        <f>MID(SUVAHAVUJ!AD33,10,1)</f>
        <v xml:space="preserve"> </v>
      </c>
      <c r="CZ11" s="1356"/>
      <c r="DA11" s="1356"/>
      <c r="DB11" s="1356"/>
      <c r="DC11" s="1356"/>
      <c r="DD11" s="1356" t="str">
        <f>MID(SUVAHAVUJ!AD33,11,1)</f>
        <v>0</v>
      </c>
      <c r="DE11" s="1356"/>
      <c r="DF11" s="1356"/>
      <c r="DG11" s="1356"/>
      <c r="DH11" s="1356"/>
      <c r="DI11" s="1360"/>
      <c r="DJ11" s="514"/>
      <c r="DK11" s="515"/>
      <c r="DL11" s="1356" t="str">
        <f>MID(SUVAHAVUJ!AF33,1,1)</f>
        <v xml:space="preserve"> </v>
      </c>
      <c r="DM11" s="1356"/>
      <c r="DN11" s="1356"/>
      <c r="DO11" s="1356"/>
      <c r="DP11" s="1356"/>
      <c r="DQ11" s="1356"/>
      <c r="DR11" s="1356" t="str">
        <f>MID(SUVAHAVUJ!AF33,2,1)</f>
        <v xml:space="preserve"> </v>
      </c>
      <c r="DS11" s="1356"/>
      <c r="DT11" s="1356"/>
      <c r="DU11" s="1356"/>
      <c r="DV11" s="1356"/>
      <c r="DW11" s="1356" t="str">
        <f>MID(SUVAHAVUJ!AF33,3,1)</f>
        <v xml:space="preserve"> </v>
      </c>
      <c r="DX11" s="1356"/>
      <c r="DY11" s="1356"/>
      <c r="DZ11" s="1356"/>
      <c r="EA11" s="1356"/>
      <c r="EB11" s="1356"/>
      <c r="EC11" s="1356" t="str">
        <f>MID(SUVAHAVUJ!AF33,4,1)</f>
        <v xml:space="preserve"> </v>
      </c>
      <c r="ED11" s="1356"/>
      <c r="EE11" s="1356"/>
      <c r="EF11" s="1356"/>
      <c r="EG11" s="1356"/>
      <c r="EH11" s="1356" t="str">
        <f>MID(SUVAHAVUJ!AF33,5,1)</f>
        <v xml:space="preserve"> </v>
      </c>
      <c r="EI11" s="1356"/>
      <c r="EJ11" s="1356"/>
      <c r="EK11" s="1356"/>
      <c r="EL11" s="1356"/>
      <c r="EM11" s="1356"/>
      <c r="EN11" s="1356" t="str">
        <f>MID(SUVAHAVUJ!AF33,6,1)</f>
        <v xml:space="preserve"> </v>
      </c>
      <c r="EO11" s="1356"/>
      <c r="EP11" s="1356"/>
      <c r="EQ11" s="1356"/>
      <c r="ER11" s="1356"/>
      <c r="ES11" s="1356" t="str">
        <f>MID(SUVAHAVUJ!AF33,7,1)</f>
        <v xml:space="preserve"> </v>
      </c>
      <c r="ET11" s="1356"/>
      <c r="EU11" s="1356"/>
      <c r="EV11" s="1356"/>
      <c r="EW11" s="1356"/>
      <c r="EX11" s="1356"/>
      <c r="EY11" s="1356" t="str">
        <f>MID(SUVAHAVUJ!AF33,8,1)</f>
        <v xml:space="preserve"> </v>
      </c>
      <c r="EZ11" s="1356"/>
      <c r="FA11" s="1356"/>
      <c r="FB11" s="1356"/>
      <c r="FC11" s="1356"/>
      <c r="FD11" s="1356" t="str">
        <f>MID(SUVAHAVUJ!AF33,9,1)</f>
        <v xml:space="preserve"> </v>
      </c>
      <c r="FE11" s="1356"/>
      <c r="FF11" s="1356"/>
      <c r="FG11" s="1356"/>
      <c r="FH11" s="1356"/>
      <c r="FI11" s="1356"/>
      <c r="FJ11" s="1356" t="str">
        <f>MID(SUVAHAVUJ!AF33,10,1)</f>
        <v xml:space="preserve"> </v>
      </c>
      <c r="FK11" s="1356"/>
      <c r="FL11" s="1356"/>
      <c r="FM11" s="1356"/>
      <c r="FN11" s="1356"/>
      <c r="FO11" s="1357" t="str">
        <f>MID(SUVAHAVUJ!AF33,11,1)</f>
        <v>0</v>
      </c>
      <c r="FP11" s="1357"/>
      <c r="FQ11" s="1357"/>
      <c r="FR11" s="1357"/>
      <c r="FS11" s="1358"/>
      <c r="FT11" s="1359"/>
      <c r="FU11" s="1359"/>
      <c r="FV11" s="1359"/>
      <c r="FW11" s="1359"/>
      <c r="FX11" s="1359"/>
      <c r="FY11" s="1359"/>
      <c r="FZ11" s="1359"/>
      <c r="GA11" s="1359"/>
      <c r="GB11" s="1359"/>
      <c r="GC11" s="1359"/>
      <c r="GD11" s="1359"/>
      <c r="GE11" s="1359"/>
      <c r="GF11" s="1359"/>
      <c r="GG11" s="1359"/>
      <c r="GH11" s="1359"/>
      <c r="GI11" s="1359"/>
      <c r="GJ11" s="1359"/>
      <c r="GK11" s="1359"/>
      <c r="GL11" s="1359"/>
      <c r="GM11" s="1359"/>
      <c r="GN11" s="1359"/>
      <c r="GO11" s="1359"/>
      <c r="GP11" s="1359"/>
      <c r="GQ11" s="1359"/>
      <c r="GR11" s="1359"/>
      <c r="GS11" s="1359"/>
      <c r="GT11" s="1359"/>
      <c r="GU11" s="1359"/>
      <c r="GV11" s="1359"/>
      <c r="GW11" s="1359"/>
    </row>
    <row r="12" spans="1:205" ht="23.25" customHeight="1" x14ac:dyDescent="0.3">
      <c r="B12" s="1363"/>
      <c r="C12" s="1363"/>
      <c r="D12" s="1363"/>
      <c r="E12" s="1363"/>
      <c r="F12" s="1363"/>
      <c r="G12" s="1363"/>
      <c r="H12" s="1363"/>
      <c r="I12" s="1363"/>
      <c r="J12" s="1363"/>
      <c r="K12" s="1363"/>
      <c r="L12" s="1423"/>
      <c r="M12" s="1423"/>
      <c r="N12" s="1423"/>
      <c r="O12" s="1423"/>
      <c r="P12" s="1423"/>
      <c r="Q12" s="1423"/>
      <c r="R12" s="1423"/>
      <c r="S12" s="1423"/>
      <c r="T12" s="1423"/>
      <c r="U12" s="1423"/>
      <c r="V12" s="1423"/>
      <c r="W12" s="1423"/>
      <c r="X12" s="1423"/>
      <c r="Y12" s="1423"/>
      <c r="Z12" s="1423"/>
      <c r="AA12" s="1423"/>
      <c r="AB12" s="1423"/>
      <c r="AC12" s="1423"/>
      <c r="AD12" s="1423"/>
      <c r="AE12" s="1423"/>
      <c r="AF12" s="1423"/>
      <c r="AG12" s="1423"/>
      <c r="AH12" s="1423"/>
      <c r="AI12" s="1423"/>
      <c r="AJ12" s="1423"/>
      <c r="AK12" s="1423"/>
      <c r="AL12" s="1423"/>
      <c r="AM12" s="1423"/>
      <c r="AN12" s="1423"/>
      <c r="AO12" s="1423"/>
      <c r="AP12" s="1423"/>
      <c r="AQ12" s="1366"/>
      <c r="AR12" s="1366"/>
      <c r="AS12" s="1366"/>
      <c r="AT12" s="1366"/>
      <c r="AU12" s="1366"/>
      <c r="AV12" s="1366"/>
      <c r="AW12" s="1366"/>
      <c r="AX12" s="1366"/>
      <c r="AY12" s="514"/>
      <c r="AZ12" s="515"/>
      <c r="BA12" s="1356" t="str">
        <f>MID(SUVAHAVUJ!AE33,1,1)</f>
        <v xml:space="preserve"> </v>
      </c>
      <c r="BB12" s="1356"/>
      <c r="BC12" s="1356"/>
      <c r="BD12" s="1356"/>
      <c r="BE12" s="1356"/>
      <c r="BF12" s="1356"/>
      <c r="BG12" s="1356" t="str">
        <f>MID(SUVAHAVUJ!AE33,2,1)</f>
        <v xml:space="preserve"> </v>
      </c>
      <c r="BH12" s="1356"/>
      <c r="BI12" s="1356"/>
      <c r="BJ12" s="1356"/>
      <c r="BK12" s="1356"/>
      <c r="BL12" s="1356" t="str">
        <f>MID(SUVAHAVUJ!AE33,3,1)</f>
        <v xml:space="preserve"> </v>
      </c>
      <c r="BM12" s="1356"/>
      <c r="BN12" s="1356"/>
      <c r="BO12" s="1356"/>
      <c r="BP12" s="1356"/>
      <c r="BQ12" s="1356"/>
      <c r="BR12" s="1356" t="str">
        <f>MID(SUVAHAVUJ!AE33,4,1)</f>
        <v xml:space="preserve"> </v>
      </c>
      <c r="BS12" s="1356"/>
      <c r="BT12" s="1356"/>
      <c r="BU12" s="1356"/>
      <c r="BV12" s="1356"/>
      <c r="BW12" s="1356" t="str">
        <f>MID(SUVAHAVUJ!AE33,5,1)</f>
        <v xml:space="preserve"> </v>
      </c>
      <c r="BX12" s="1356"/>
      <c r="BY12" s="1356"/>
      <c r="BZ12" s="1356"/>
      <c r="CA12" s="1356"/>
      <c r="CB12" s="1356"/>
      <c r="CC12" s="1356" t="str">
        <f>MID(SUVAHAVUJ!AE33,6,1)</f>
        <v xml:space="preserve"> </v>
      </c>
      <c r="CD12" s="1356"/>
      <c r="CE12" s="1356"/>
      <c r="CF12" s="1356"/>
      <c r="CG12" s="1356"/>
      <c r="CH12" s="1356" t="str">
        <f>MID(SUVAHAVUJ!AE33,7,1)</f>
        <v xml:space="preserve"> </v>
      </c>
      <c r="CI12" s="1356"/>
      <c r="CJ12" s="1356"/>
      <c r="CK12" s="1356"/>
      <c r="CL12" s="1356"/>
      <c r="CM12" s="1356"/>
      <c r="CN12" s="1356" t="str">
        <f>MID(SUVAHAVUJ!AE33,8,1)</f>
        <v xml:space="preserve"> </v>
      </c>
      <c r="CO12" s="1356"/>
      <c r="CP12" s="1356"/>
      <c r="CQ12" s="1356"/>
      <c r="CR12" s="1356"/>
      <c r="CS12" s="1356" t="str">
        <f>MID(SUVAHAVUJ!AE33,9,1)</f>
        <v xml:space="preserve"> </v>
      </c>
      <c r="CT12" s="1356"/>
      <c r="CU12" s="1356"/>
      <c r="CV12" s="1356"/>
      <c r="CW12" s="1356"/>
      <c r="CX12" s="1356"/>
      <c r="CY12" s="1356" t="str">
        <f>MID(SUVAHAVUJ!AE33,10,1)</f>
        <v xml:space="preserve"> </v>
      </c>
      <c r="CZ12" s="1356"/>
      <c r="DA12" s="1356"/>
      <c r="DB12" s="1356"/>
      <c r="DC12" s="1356"/>
      <c r="DD12" s="1356" t="str">
        <f>MID(SUVAHAVUJ!AE33,11,1)</f>
        <v>0</v>
      </c>
      <c r="DE12" s="1356"/>
      <c r="DF12" s="1356"/>
      <c r="DG12" s="1356"/>
      <c r="DH12" s="1356"/>
      <c r="DI12" s="1360"/>
      <c r="DJ12" s="1361"/>
      <c r="DK12" s="1361"/>
      <c r="DL12" s="1361"/>
      <c r="DM12" s="1361"/>
      <c r="DN12" s="1361"/>
      <c r="DO12" s="1361"/>
      <c r="DP12" s="1361"/>
      <c r="DQ12" s="1361"/>
      <c r="DR12" s="1361"/>
      <c r="DS12" s="1361"/>
      <c r="DT12" s="1361"/>
      <c r="DU12" s="1361"/>
      <c r="DV12" s="1361"/>
      <c r="DW12" s="1361"/>
      <c r="DX12" s="1361"/>
      <c r="DY12" s="1361"/>
      <c r="DZ12" s="1361"/>
      <c r="EA12" s="1361"/>
      <c r="EB12" s="1361"/>
      <c r="EC12" s="1361"/>
      <c r="ED12" s="1361"/>
      <c r="EE12" s="1361"/>
      <c r="EF12" s="1361"/>
      <c r="EG12" s="1361"/>
      <c r="EH12" s="1361"/>
      <c r="EI12" s="1361"/>
      <c r="EJ12" s="1361"/>
      <c r="EK12" s="1361"/>
      <c r="EL12" s="1361"/>
      <c r="EM12" s="1361"/>
      <c r="EN12" s="514"/>
      <c r="EO12" s="515"/>
      <c r="EP12" s="1356" t="str">
        <f>MID(SUVAHAVUJ!AG33,1,1)</f>
        <v xml:space="preserve"> </v>
      </c>
      <c r="EQ12" s="1356"/>
      <c r="ER12" s="1356"/>
      <c r="ES12" s="1356"/>
      <c r="ET12" s="1356"/>
      <c r="EU12" s="1356"/>
      <c r="EV12" s="1356" t="str">
        <f>MID(SUVAHAVUJ!AG33,2,1)</f>
        <v xml:space="preserve"> </v>
      </c>
      <c r="EW12" s="1356"/>
      <c r="EX12" s="1356"/>
      <c r="EY12" s="1356"/>
      <c r="EZ12" s="1356"/>
      <c r="FA12" s="1356" t="str">
        <f>MID(SUVAHAVUJ!AG33,3,1)</f>
        <v xml:space="preserve"> </v>
      </c>
      <c r="FB12" s="1356"/>
      <c r="FC12" s="1356"/>
      <c r="FD12" s="1356"/>
      <c r="FE12" s="1356"/>
      <c r="FF12" s="1356"/>
      <c r="FG12" s="1356" t="str">
        <f>MID(SUVAHAVUJ!AG33,4,1)</f>
        <v xml:space="preserve"> </v>
      </c>
      <c r="FH12" s="1356"/>
      <c r="FI12" s="1356"/>
      <c r="FJ12" s="1356"/>
      <c r="FK12" s="1356"/>
      <c r="FL12" s="1356" t="str">
        <f>MID(SUVAHAVUJ!AG33,5,1)</f>
        <v xml:space="preserve"> </v>
      </c>
      <c r="FM12" s="1356"/>
      <c r="FN12" s="1356"/>
      <c r="FO12" s="1356"/>
      <c r="FP12" s="1356"/>
      <c r="FQ12" s="1356"/>
      <c r="FR12" s="1356" t="str">
        <f>MID(SUVAHAVUJ!AG33,6,1)</f>
        <v xml:space="preserve"> </v>
      </c>
      <c r="FS12" s="1356"/>
      <c r="FT12" s="1356"/>
      <c r="FU12" s="1356"/>
      <c r="FV12" s="1356"/>
      <c r="FW12" s="1356" t="str">
        <f>MID(SUVAHAVUJ!AG33,7,1)</f>
        <v xml:space="preserve"> </v>
      </c>
      <c r="FX12" s="1356"/>
      <c r="FY12" s="1356"/>
      <c r="FZ12" s="1356"/>
      <c r="GA12" s="1356"/>
      <c r="GB12" s="1356"/>
      <c r="GC12" s="1356" t="str">
        <f>MID(SUVAHAVUJ!AG33,8,1)</f>
        <v xml:space="preserve"> </v>
      </c>
      <c r="GD12" s="1356"/>
      <c r="GE12" s="1356"/>
      <c r="GF12" s="1356"/>
      <c r="GG12" s="1356"/>
      <c r="GH12" s="1356" t="str">
        <f>MID(SUVAHAVUJ!AG33,9,1)</f>
        <v xml:space="preserve"> </v>
      </c>
      <c r="GI12" s="1356"/>
      <c r="GJ12" s="1356"/>
      <c r="GK12" s="1356"/>
      <c r="GL12" s="1356"/>
      <c r="GM12" s="1356"/>
      <c r="GN12" s="1356" t="str">
        <f>MID(SUVAHAVUJ!AG33,10,1)</f>
        <v xml:space="preserve"> </v>
      </c>
      <c r="GO12" s="1356"/>
      <c r="GP12" s="1356"/>
      <c r="GQ12" s="1356"/>
      <c r="GR12" s="1356"/>
      <c r="GS12" s="1357" t="str">
        <f>MID(SUVAHAVUJ!AG33,11,1)</f>
        <v>0</v>
      </c>
      <c r="GT12" s="1357"/>
      <c r="GU12" s="1357"/>
      <c r="GV12" s="1357"/>
      <c r="GW12" s="1358"/>
    </row>
    <row r="13" spans="1:205" s="516" customFormat="1" ht="23.25" customHeight="1" x14ac:dyDescent="0.3">
      <c r="B13" s="1363" t="s">
        <v>2057</v>
      </c>
      <c r="C13" s="1363"/>
      <c r="D13" s="1363"/>
      <c r="E13" s="1363"/>
      <c r="F13" s="1363"/>
      <c r="G13" s="1363"/>
      <c r="H13" s="1363"/>
      <c r="I13" s="1363"/>
      <c r="J13" s="1363"/>
      <c r="K13" s="1363"/>
      <c r="L13" s="1423" t="str">
        <f>SUVAHAVUJ!$D$34</f>
        <v>Poskytnuté preddavky na dlhodobý finančný majetok (053) - /095A/</v>
      </c>
      <c r="M13" s="1423"/>
      <c r="N13" s="1423"/>
      <c r="O13" s="1423"/>
      <c r="P13" s="1423"/>
      <c r="Q13" s="1423"/>
      <c r="R13" s="1423"/>
      <c r="S13" s="1423"/>
      <c r="T13" s="1423"/>
      <c r="U13" s="1423"/>
      <c r="V13" s="1423"/>
      <c r="W13" s="1423"/>
      <c r="X13" s="1423"/>
      <c r="Y13" s="1423"/>
      <c r="Z13" s="1423"/>
      <c r="AA13" s="1423"/>
      <c r="AB13" s="1423"/>
      <c r="AC13" s="1423"/>
      <c r="AD13" s="1423"/>
      <c r="AE13" s="1423"/>
      <c r="AF13" s="1423"/>
      <c r="AG13" s="1423"/>
      <c r="AH13" s="1423"/>
      <c r="AI13" s="1423"/>
      <c r="AJ13" s="1423"/>
      <c r="AK13" s="1423"/>
      <c r="AL13" s="1423"/>
      <c r="AM13" s="1423"/>
      <c r="AN13" s="1423"/>
      <c r="AO13" s="1423"/>
      <c r="AP13" s="1423"/>
      <c r="AQ13" s="1366" t="s">
        <v>1227</v>
      </c>
      <c r="AR13" s="1366"/>
      <c r="AS13" s="1366"/>
      <c r="AT13" s="1366"/>
      <c r="AU13" s="1366"/>
      <c r="AV13" s="1366"/>
      <c r="AW13" s="1366"/>
      <c r="AX13" s="1366"/>
      <c r="AY13" s="514"/>
      <c r="AZ13" s="515"/>
      <c r="BA13" s="1356" t="str">
        <f>MID(SUVAHAVUJ!AD34,1,1)</f>
        <v xml:space="preserve"> </v>
      </c>
      <c r="BB13" s="1356"/>
      <c r="BC13" s="1356"/>
      <c r="BD13" s="1356"/>
      <c r="BE13" s="1356"/>
      <c r="BF13" s="1356"/>
      <c r="BG13" s="1356" t="str">
        <f>MID(SUVAHAVUJ!AD34,2,1)</f>
        <v xml:space="preserve"> </v>
      </c>
      <c r="BH13" s="1356"/>
      <c r="BI13" s="1356"/>
      <c r="BJ13" s="1356"/>
      <c r="BK13" s="1356"/>
      <c r="BL13" s="1356" t="str">
        <f>MID(SUVAHAVUJ!AD34,3,1)</f>
        <v xml:space="preserve"> </v>
      </c>
      <c r="BM13" s="1356"/>
      <c r="BN13" s="1356"/>
      <c r="BO13" s="1356"/>
      <c r="BP13" s="1356"/>
      <c r="BQ13" s="1356"/>
      <c r="BR13" s="1356" t="str">
        <f>MID(SUVAHAVUJ!AD34,4,1)</f>
        <v xml:space="preserve"> </v>
      </c>
      <c r="BS13" s="1356"/>
      <c r="BT13" s="1356"/>
      <c r="BU13" s="1356"/>
      <c r="BV13" s="1356"/>
      <c r="BW13" s="1356" t="str">
        <f>MID(SUVAHAVUJ!AD34,5,1)</f>
        <v xml:space="preserve"> </v>
      </c>
      <c r="BX13" s="1356"/>
      <c r="BY13" s="1356"/>
      <c r="BZ13" s="1356"/>
      <c r="CA13" s="1356"/>
      <c r="CB13" s="1356"/>
      <c r="CC13" s="1356" t="str">
        <f>MID(SUVAHAVUJ!AD34,6,1)</f>
        <v xml:space="preserve"> </v>
      </c>
      <c r="CD13" s="1356"/>
      <c r="CE13" s="1356"/>
      <c r="CF13" s="1356"/>
      <c r="CG13" s="1356"/>
      <c r="CH13" s="1356" t="str">
        <f>MID(SUVAHAVUJ!AD34,7,1)</f>
        <v xml:space="preserve"> </v>
      </c>
      <c r="CI13" s="1356"/>
      <c r="CJ13" s="1356"/>
      <c r="CK13" s="1356"/>
      <c r="CL13" s="1356"/>
      <c r="CM13" s="1356"/>
      <c r="CN13" s="1356" t="str">
        <f>MID(SUVAHAVUJ!AD34,8,1)</f>
        <v xml:space="preserve"> </v>
      </c>
      <c r="CO13" s="1356"/>
      <c r="CP13" s="1356"/>
      <c r="CQ13" s="1356"/>
      <c r="CR13" s="1356"/>
      <c r="CS13" s="1356" t="str">
        <f>MID(SUVAHAVUJ!AD34,9,1)</f>
        <v xml:space="preserve"> </v>
      </c>
      <c r="CT13" s="1356"/>
      <c r="CU13" s="1356"/>
      <c r="CV13" s="1356"/>
      <c r="CW13" s="1356"/>
      <c r="CX13" s="1356"/>
      <c r="CY13" s="1356" t="str">
        <f>MID(SUVAHAVUJ!AD34,10,1)</f>
        <v xml:space="preserve"> </v>
      </c>
      <c r="CZ13" s="1356"/>
      <c r="DA13" s="1356"/>
      <c r="DB13" s="1356"/>
      <c r="DC13" s="1356"/>
      <c r="DD13" s="1356" t="str">
        <f>MID(SUVAHAVUJ!AD34,11,1)</f>
        <v>0</v>
      </c>
      <c r="DE13" s="1356"/>
      <c r="DF13" s="1356"/>
      <c r="DG13" s="1356"/>
      <c r="DH13" s="1356"/>
      <c r="DI13" s="1360"/>
      <c r="DJ13" s="514"/>
      <c r="DK13" s="515"/>
      <c r="DL13" s="1356" t="str">
        <f>MID(SUVAHAVUJ!AF34,1,1)</f>
        <v xml:space="preserve"> </v>
      </c>
      <c r="DM13" s="1356"/>
      <c r="DN13" s="1356"/>
      <c r="DO13" s="1356"/>
      <c r="DP13" s="1356"/>
      <c r="DQ13" s="1356"/>
      <c r="DR13" s="1356" t="str">
        <f>MID(SUVAHAVUJ!AF34,2,1)</f>
        <v xml:space="preserve"> </v>
      </c>
      <c r="DS13" s="1356"/>
      <c r="DT13" s="1356"/>
      <c r="DU13" s="1356"/>
      <c r="DV13" s="1356"/>
      <c r="DW13" s="1356" t="str">
        <f>MID(SUVAHAVUJ!AF34,3,1)</f>
        <v xml:space="preserve"> </v>
      </c>
      <c r="DX13" s="1356"/>
      <c r="DY13" s="1356"/>
      <c r="DZ13" s="1356"/>
      <c r="EA13" s="1356"/>
      <c r="EB13" s="1356"/>
      <c r="EC13" s="1356" t="str">
        <f>MID(SUVAHAVUJ!AF34,4,1)</f>
        <v xml:space="preserve"> </v>
      </c>
      <c r="ED13" s="1356"/>
      <c r="EE13" s="1356"/>
      <c r="EF13" s="1356"/>
      <c r="EG13" s="1356"/>
      <c r="EH13" s="1356" t="str">
        <f>MID(SUVAHAVUJ!AF34,5,1)</f>
        <v xml:space="preserve"> </v>
      </c>
      <c r="EI13" s="1356"/>
      <c r="EJ13" s="1356"/>
      <c r="EK13" s="1356"/>
      <c r="EL13" s="1356"/>
      <c r="EM13" s="1356"/>
      <c r="EN13" s="1356" t="str">
        <f>MID(SUVAHAVUJ!AF34,6,1)</f>
        <v xml:space="preserve"> </v>
      </c>
      <c r="EO13" s="1356"/>
      <c r="EP13" s="1356"/>
      <c r="EQ13" s="1356"/>
      <c r="ER13" s="1356"/>
      <c r="ES13" s="1356" t="str">
        <f>MID(SUVAHAVUJ!AF34,7,1)</f>
        <v xml:space="preserve"> </v>
      </c>
      <c r="ET13" s="1356"/>
      <c r="EU13" s="1356"/>
      <c r="EV13" s="1356"/>
      <c r="EW13" s="1356"/>
      <c r="EX13" s="1356"/>
      <c r="EY13" s="1356" t="str">
        <f>MID(SUVAHAVUJ!AF34,8,1)</f>
        <v xml:space="preserve"> </v>
      </c>
      <c r="EZ13" s="1356"/>
      <c r="FA13" s="1356"/>
      <c r="FB13" s="1356"/>
      <c r="FC13" s="1356"/>
      <c r="FD13" s="1356" t="str">
        <f>MID(SUVAHAVUJ!AF34,9,1)</f>
        <v xml:space="preserve"> </v>
      </c>
      <c r="FE13" s="1356"/>
      <c r="FF13" s="1356"/>
      <c r="FG13" s="1356"/>
      <c r="FH13" s="1356"/>
      <c r="FI13" s="1356"/>
      <c r="FJ13" s="1356" t="str">
        <f>MID(SUVAHAVUJ!AF34,10,1)</f>
        <v xml:space="preserve"> </v>
      </c>
      <c r="FK13" s="1356"/>
      <c r="FL13" s="1356"/>
      <c r="FM13" s="1356"/>
      <c r="FN13" s="1356"/>
      <c r="FO13" s="1357" t="str">
        <f>MID(SUVAHAVUJ!AF34,11,1)</f>
        <v>0</v>
      </c>
      <c r="FP13" s="1357"/>
      <c r="FQ13" s="1357"/>
      <c r="FR13" s="1357"/>
      <c r="FS13" s="1358"/>
      <c r="FT13" s="1359"/>
      <c r="FU13" s="1359"/>
      <c r="FV13" s="1359"/>
      <c r="FW13" s="1359"/>
      <c r="FX13" s="1359"/>
      <c r="FY13" s="1359"/>
      <c r="FZ13" s="1359"/>
      <c r="GA13" s="1359"/>
      <c r="GB13" s="1359"/>
      <c r="GC13" s="1359"/>
      <c r="GD13" s="1359"/>
      <c r="GE13" s="1359"/>
      <c r="GF13" s="1359"/>
      <c r="GG13" s="1359"/>
      <c r="GH13" s="1359"/>
      <c r="GI13" s="1359"/>
      <c r="GJ13" s="1359"/>
      <c r="GK13" s="1359"/>
      <c r="GL13" s="1359"/>
      <c r="GM13" s="1359"/>
      <c r="GN13" s="1359"/>
      <c r="GO13" s="1359"/>
      <c r="GP13" s="1359"/>
      <c r="GQ13" s="1359"/>
      <c r="GR13" s="1359"/>
      <c r="GS13" s="1359"/>
      <c r="GT13" s="1359"/>
      <c r="GU13" s="1359"/>
      <c r="GV13" s="1359"/>
      <c r="GW13" s="1359"/>
    </row>
    <row r="14" spans="1:205" ht="23.25" customHeight="1" x14ac:dyDescent="0.3">
      <c r="B14" s="1363"/>
      <c r="C14" s="1363"/>
      <c r="D14" s="1363"/>
      <c r="E14" s="1363"/>
      <c r="F14" s="1363"/>
      <c r="G14" s="1363"/>
      <c r="H14" s="1363"/>
      <c r="I14" s="1363"/>
      <c r="J14" s="1363"/>
      <c r="K14" s="1363"/>
      <c r="L14" s="1423"/>
      <c r="M14" s="1423"/>
      <c r="N14" s="1423"/>
      <c r="O14" s="1423"/>
      <c r="P14" s="1423"/>
      <c r="Q14" s="1423"/>
      <c r="R14" s="1423"/>
      <c r="S14" s="1423"/>
      <c r="T14" s="1423"/>
      <c r="U14" s="1423"/>
      <c r="V14" s="1423"/>
      <c r="W14" s="1423"/>
      <c r="X14" s="1423"/>
      <c r="Y14" s="1423"/>
      <c r="Z14" s="1423"/>
      <c r="AA14" s="1423"/>
      <c r="AB14" s="1423"/>
      <c r="AC14" s="1423"/>
      <c r="AD14" s="1423"/>
      <c r="AE14" s="1423"/>
      <c r="AF14" s="1423"/>
      <c r="AG14" s="1423"/>
      <c r="AH14" s="1423"/>
      <c r="AI14" s="1423"/>
      <c r="AJ14" s="1423"/>
      <c r="AK14" s="1423"/>
      <c r="AL14" s="1423"/>
      <c r="AM14" s="1423"/>
      <c r="AN14" s="1423"/>
      <c r="AO14" s="1423"/>
      <c r="AP14" s="1423"/>
      <c r="AQ14" s="1366"/>
      <c r="AR14" s="1366"/>
      <c r="AS14" s="1366"/>
      <c r="AT14" s="1366"/>
      <c r="AU14" s="1366"/>
      <c r="AV14" s="1366"/>
      <c r="AW14" s="1366"/>
      <c r="AX14" s="1366"/>
      <c r="AY14" s="514"/>
      <c r="AZ14" s="515"/>
      <c r="BA14" s="1356" t="str">
        <f>MID(SUVAHAVUJ!AE34,1,1)</f>
        <v xml:space="preserve"> </v>
      </c>
      <c r="BB14" s="1356"/>
      <c r="BC14" s="1356"/>
      <c r="BD14" s="1356"/>
      <c r="BE14" s="1356"/>
      <c r="BF14" s="1356"/>
      <c r="BG14" s="1356" t="str">
        <f>MID(SUVAHAVUJ!AE34,2,1)</f>
        <v xml:space="preserve"> </v>
      </c>
      <c r="BH14" s="1356"/>
      <c r="BI14" s="1356"/>
      <c r="BJ14" s="1356"/>
      <c r="BK14" s="1356"/>
      <c r="BL14" s="1356" t="str">
        <f>MID(SUVAHAVUJ!AE34,3,1)</f>
        <v xml:space="preserve"> </v>
      </c>
      <c r="BM14" s="1356"/>
      <c r="BN14" s="1356"/>
      <c r="BO14" s="1356"/>
      <c r="BP14" s="1356"/>
      <c r="BQ14" s="1356"/>
      <c r="BR14" s="1356" t="str">
        <f>MID(SUVAHAVUJ!AE34,4,1)</f>
        <v xml:space="preserve"> </v>
      </c>
      <c r="BS14" s="1356"/>
      <c r="BT14" s="1356"/>
      <c r="BU14" s="1356"/>
      <c r="BV14" s="1356"/>
      <c r="BW14" s="1356" t="str">
        <f>MID(SUVAHAVUJ!AE34,5,1)</f>
        <v xml:space="preserve"> </v>
      </c>
      <c r="BX14" s="1356"/>
      <c r="BY14" s="1356"/>
      <c r="BZ14" s="1356"/>
      <c r="CA14" s="1356"/>
      <c r="CB14" s="1356"/>
      <c r="CC14" s="1356" t="str">
        <f>MID(SUVAHAVUJ!AE34,6,1)</f>
        <v xml:space="preserve"> </v>
      </c>
      <c r="CD14" s="1356"/>
      <c r="CE14" s="1356"/>
      <c r="CF14" s="1356"/>
      <c r="CG14" s="1356"/>
      <c r="CH14" s="1356" t="str">
        <f>MID(SUVAHAVUJ!AE34,7,1)</f>
        <v xml:space="preserve"> </v>
      </c>
      <c r="CI14" s="1356"/>
      <c r="CJ14" s="1356"/>
      <c r="CK14" s="1356"/>
      <c r="CL14" s="1356"/>
      <c r="CM14" s="1356"/>
      <c r="CN14" s="1356" t="str">
        <f>MID(SUVAHAVUJ!AE34,8,1)</f>
        <v xml:space="preserve"> </v>
      </c>
      <c r="CO14" s="1356"/>
      <c r="CP14" s="1356"/>
      <c r="CQ14" s="1356"/>
      <c r="CR14" s="1356"/>
      <c r="CS14" s="1356" t="str">
        <f>MID(SUVAHAVUJ!AE34,9,1)</f>
        <v xml:space="preserve"> </v>
      </c>
      <c r="CT14" s="1356"/>
      <c r="CU14" s="1356"/>
      <c r="CV14" s="1356"/>
      <c r="CW14" s="1356"/>
      <c r="CX14" s="1356"/>
      <c r="CY14" s="1356" t="str">
        <f>MID(SUVAHAVUJ!AE34,10,1)</f>
        <v xml:space="preserve"> </v>
      </c>
      <c r="CZ14" s="1356"/>
      <c r="DA14" s="1356"/>
      <c r="DB14" s="1356"/>
      <c r="DC14" s="1356"/>
      <c r="DD14" s="1356" t="str">
        <f>MID(SUVAHAVUJ!AE34,11,1)</f>
        <v>0</v>
      </c>
      <c r="DE14" s="1356"/>
      <c r="DF14" s="1356"/>
      <c r="DG14" s="1356"/>
      <c r="DH14" s="1356"/>
      <c r="DI14" s="1360"/>
      <c r="DJ14" s="1361"/>
      <c r="DK14" s="1361"/>
      <c r="DL14" s="1361"/>
      <c r="DM14" s="1361"/>
      <c r="DN14" s="1361"/>
      <c r="DO14" s="1361"/>
      <c r="DP14" s="1361"/>
      <c r="DQ14" s="1361"/>
      <c r="DR14" s="1361"/>
      <c r="DS14" s="1361"/>
      <c r="DT14" s="1361"/>
      <c r="DU14" s="1361"/>
      <c r="DV14" s="1361"/>
      <c r="DW14" s="1361"/>
      <c r="DX14" s="1361"/>
      <c r="DY14" s="1361"/>
      <c r="DZ14" s="1361"/>
      <c r="EA14" s="1361"/>
      <c r="EB14" s="1361"/>
      <c r="EC14" s="1361"/>
      <c r="ED14" s="1361"/>
      <c r="EE14" s="1361"/>
      <c r="EF14" s="1361"/>
      <c r="EG14" s="1361"/>
      <c r="EH14" s="1361"/>
      <c r="EI14" s="1361"/>
      <c r="EJ14" s="1361"/>
      <c r="EK14" s="1361"/>
      <c r="EL14" s="1361"/>
      <c r="EM14" s="1361"/>
      <c r="EN14" s="514"/>
      <c r="EO14" s="515"/>
      <c r="EP14" s="1356" t="str">
        <f>MID(SUVAHAVUJ!AG34,1,1)</f>
        <v xml:space="preserve"> </v>
      </c>
      <c r="EQ14" s="1356"/>
      <c r="ER14" s="1356"/>
      <c r="ES14" s="1356"/>
      <c r="ET14" s="1356"/>
      <c r="EU14" s="1356"/>
      <c r="EV14" s="1356" t="str">
        <f>MID(SUVAHAVUJ!AG34,2,1)</f>
        <v xml:space="preserve"> </v>
      </c>
      <c r="EW14" s="1356"/>
      <c r="EX14" s="1356"/>
      <c r="EY14" s="1356"/>
      <c r="EZ14" s="1356"/>
      <c r="FA14" s="1356" t="str">
        <f>MID(SUVAHAVUJ!AG34,3,1)</f>
        <v xml:space="preserve"> </v>
      </c>
      <c r="FB14" s="1356"/>
      <c r="FC14" s="1356"/>
      <c r="FD14" s="1356"/>
      <c r="FE14" s="1356"/>
      <c r="FF14" s="1356"/>
      <c r="FG14" s="1356" t="str">
        <f>MID(SUVAHAVUJ!AG34,4,1)</f>
        <v xml:space="preserve"> </v>
      </c>
      <c r="FH14" s="1356"/>
      <c r="FI14" s="1356"/>
      <c r="FJ14" s="1356"/>
      <c r="FK14" s="1356"/>
      <c r="FL14" s="1356" t="str">
        <f>MID(SUVAHAVUJ!AG34,5,1)</f>
        <v xml:space="preserve"> </v>
      </c>
      <c r="FM14" s="1356"/>
      <c r="FN14" s="1356"/>
      <c r="FO14" s="1356"/>
      <c r="FP14" s="1356"/>
      <c r="FQ14" s="1356"/>
      <c r="FR14" s="1356" t="str">
        <f>MID(SUVAHAVUJ!AG34,6,1)</f>
        <v xml:space="preserve"> </v>
      </c>
      <c r="FS14" s="1356"/>
      <c r="FT14" s="1356"/>
      <c r="FU14" s="1356"/>
      <c r="FV14" s="1356"/>
      <c r="FW14" s="1356" t="str">
        <f>MID(SUVAHAVUJ!AG34,7,1)</f>
        <v xml:space="preserve"> </v>
      </c>
      <c r="FX14" s="1356"/>
      <c r="FY14" s="1356"/>
      <c r="FZ14" s="1356"/>
      <c r="GA14" s="1356"/>
      <c r="GB14" s="1356"/>
      <c r="GC14" s="1356" t="str">
        <f>MID(SUVAHAVUJ!AG34,8,1)</f>
        <v xml:space="preserve"> </v>
      </c>
      <c r="GD14" s="1356"/>
      <c r="GE14" s="1356"/>
      <c r="GF14" s="1356"/>
      <c r="GG14" s="1356"/>
      <c r="GH14" s="1356" t="str">
        <f>MID(SUVAHAVUJ!AG34,9,1)</f>
        <v xml:space="preserve"> </v>
      </c>
      <c r="GI14" s="1356"/>
      <c r="GJ14" s="1356"/>
      <c r="GK14" s="1356"/>
      <c r="GL14" s="1356"/>
      <c r="GM14" s="1356"/>
      <c r="GN14" s="1356" t="str">
        <f>MID(SUVAHAVUJ!AG34,10,1)</f>
        <v xml:space="preserve"> </v>
      </c>
      <c r="GO14" s="1356"/>
      <c r="GP14" s="1356"/>
      <c r="GQ14" s="1356"/>
      <c r="GR14" s="1356"/>
      <c r="GS14" s="1357" t="str">
        <f>MID(SUVAHAVUJ!AG34,11,1)</f>
        <v>0</v>
      </c>
      <c r="GT14" s="1357"/>
      <c r="GU14" s="1357"/>
      <c r="GV14" s="1357"/>
      <c r="GW14" s="1358"/>
    </row>
    <row r="15" spans="1:205" s="516" customFormat="1" ht="24" customHeight="1" x14ac:dyDescent="0.3">
      <c r="B15" s="1368" t="s">
        <v>2059</v>
      </c>
      <c r="C15" s="1368"/>
      <c r="D15" s="1368"/>
      <c r="E15" s="1368"/>
      <c r="F15" s="1368"/>
      <c r="G15" s="1368"/>
      <c r="H15" s="1368"/>
      <c r="I15" s="1368"/>
      <c r="J15" s="1368"/>
      <c r="K15" s="1368"/>
      <c r="L15" s="1422" t="str">
        <f>SUVAHAVUJ!$D$35</f>
        <v>Obežný majetok r. 34 + r. 41 + r. 53 + r. 66 + r. 71</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366" t="s">
        <v>2058</v>
      </c>
      <c r="AR15" s="1366"/>
      <c r="AS15" s="1366"/>
      <c r="AT15" s="1366"/>
      <c r="AU15" s="1366"/>
      <c r="AV15" s="1366"/>
      <c r="AW15" s="1366"/>
      <c r="AX15" s="1366"/>
      <c r="AY15" s="514"/>
      <c r="AZ15" s="515"/>
      <c r="BA15" s="1356" t="str">
        <f>MID(SUVAHAVUJ!AD35,1,1)</f>
        <v xml:space="preserve"> </v>
      </c>
      <c r="BB15" s="1356"/>
      <c r="BC15" s="1356"/>
      <c r="BD15" s="1356"/>
      <c r="BE15" s="1356"/>
      <c r="BF15" s="1356"/>
      <c r="BG15" s="1356" t="str">
        <f>MID(SUVAHAVUJ!AD35,2,1)</f>
        <v xml:space="preserve"> </v>
      </c>
      <c r="BH15" s="1356"/>
      <c r="BI15" s="1356"/>
      <c r="BJ15" s="1356"/>
      <c r="BK15" s="1356"/>
      <c r="BL15" s="1356" t="str">
        <f>MID(SUVAHAVUJ!AD35,3,1)</f>
        <v xml:space="preserve"> </v>
      </c>
      <c r="BM15" s="1356"/>
      <c r="BN15" s="1356"/>
      <c r="BO15" s="1356"/>
      <c r="BP15" s="1356"/>
      <c r="BQ15" s="1356"/>
      <c r="BR15" s="1356" t="str">
        <f>MID(SUVAHAVUJ!AD35,4,1)</f>
        <v xml:space="preserve"> </v>
      </c>
      <c r="BS15" s="1356"/>
      <c r="BT15" s="1356"/>
      <c r="BU15" s="1356"/>
      <c r="BV15" s="1356"/>
      <c r="BW15" s="1356" t="str">
        <f>MID(SUVAHAVUJ!AD35,5,1)</f>
        <v>3</v>
      </c>
      <c r="BX15" s="1356"/>
      <c r="BY15" s="1356"/>
      <c r="BZ15" s="1356"/>
      <c r="CA15" s="1356"/>
      <c r="CB15" s="1356"/>
      <c r="CC15" s="1356" t="str">
        <f>MID(SUVAHAVUJ!AD35,6,1)</f>
        <v>3</v>
      </c>
      <c r="CD15" s="1356"/>
      <c r="CE15" s="1356"/>
      <c r="CF15" s="1356"/>
      <c r="CG15" s="1356"/>
      <c r="CH15" s="1356" t="str">
        <f>MID(SUVAHAVUJ!AD35,7,1)</f>
        <v>1</v>
      </c>
      <c r="CI15" s="1356"/>
      <c r="CJ15" s="1356"/>
      <c r="CK15" s="1356"/>
      <c r="CL15" s="1356"/>
      <c r="CM15" s="1356"/>
      <c r="CN15" s="1356" t="str">
        <f>MID(SUVAHAVUJ!AD35,8,1)</f>
        <v>6</v>
      </c>
      <c r="CO15" s="1356"/>
      <c r="CP15" s="1356"/>
      <c r="CQ15" s="1356"/>
      <c r="CR15" s="1356"/>
      <c r="CS15" s="1356" t="str">
        <f>MID(SUVAHAVUJ!AD35,9,1)</f>
        <v>7</v>
      </c>
      <c r="CT15" s="1356"/>
      <c r="CU15" s="1356"/>
      <c r="CV15" s="1356"/>
      <c r="CW15" s="1356"/>
      <c r="CX15" s="1356"/>
      <c r="CY15" s="1356" t="str">
        <f>MID(SUVAHAVUJ!AD35,10,1)</f>
        <v>8</v>
      </c>
      <c r="CZ15" s="1356"/>
      <c r="DA15" s="1356"/>
      <c r="DB15" s="1356"/>
      <c r="DC15" s="1356"/>
      <c r="DD15" s="1356" t="str">
        <f>MID(SUVAHAVUJ!AD35,11,1)</f>
        <v>6</v>
      </c>
      <c r="DE15" s="1356"/>
      <c r="DF15" s="1356"/>
      <c r="DG15" s="1356"/>
      <c r="DH15" s="1356"/>
      <c r="DI15" s="1360"/>
      <c r="DJ15" s="514"/>
      <c r="DK15" s="515"/>
      <c r="DL15" s="1356" t="str">
        <f>MID(SUVAHAVUJ!AF35,1,1)</f>
        <v xml:space="preserve"> </v>
      </c>
      <c r="DM15" s="1356"/>
      <c r="DN15" s="1356"/>
      <c r="DO15" s="1356"/>
      <c r="DP15" s="1356"/>
      <c r="DQ15" s="1356"/>
      <c r="DR15" s="1356" t="str">
        <f>MID(SUVAHAVUJ!AF35,2,1)</f>
        <v xml:space="preserve"> </v>
      </c>
      <c r="DS15" s="1356"/>
      <c r="DT15" s="1356"/>
      <c r="DU15" s="1356"/>
      <c r="DV15" s="1356"/>
      <c r="DW15" s="1356" t="str">
        <f>MID(SUVAHAVUJ!AF35,3,1)</f>
        <v xml:space="preserve"> </v>
      </c>
      <c r="DX15" s="1356"/>
      <c r="DY15" s="1356"/>
      <c r="DZ15" s="1356"/>
      <c r="EA15" s="1356"/>
      <c r="EB15" s="1356"/>
      <c r="EC15" s="1356" t="str">
        <f>MID(SUVAHAVUJ!AF35,4,1)</f>
        <v xml:space="preserve"> </v>
      </c>
      <c r="ED15" s="1356"/>
      <c r="EE15" s="1356"/>
      <c r="EF15" s="1356"/>
      <c r="EG15" s="1356"/>
      <c r="EH15" s="1356" t="str">
        <f>MID(SUVAHAVUJ!AF35,5,1)</f>
        <v>3</v>
      </c>
      <c r="EI15" s="1356"/>
      <c r="EJ15" s="1356"/>
      <c r="EK15" s="1356"/>
      <c r="EL15" s="1356"/>
      <c r="EM15" s="1356"/>
      <c r="EN15" s="1356" t="str">
        <f>MID(SUVAHAVUJ!AF35,6,1)</f>
        <v>2</v>
      </c>
      <c r="EO15" s="1356"/>
      <c r="EP15" s="1356"/>
      <c r="EQ15" s="1356"/>
      <c r="ER15" s="1356"/>
      <c r="ES15" s="1356" t="str">
        <f>MID(SUVAHAVUJ!AF35,7,1)</f>
        <v>5</v>
      </c>
      <c r="ET15" s="1356"/>
      <c r="EU15" s="1356"/>
      <c r="EV15" s="1356"/>
      <c r="EW15" s="1356"/>
      <c r="EX15" s="1356"/>
      <c r="EY15" s="1356" t="str">
        <f>MID(SUVAHAVUJ!AF35,8,1)</f>
        <v>9</v>
      </c>
      <c r="EZ15" s="1356"/>
      <c r="FA15" s="1356"/>
      <c r="FB15" s="1356"/>
      <c r="FC15" s="1356"/>
      <c r="FD15" s="1356" t="str">
        <f>MID(SUVAHAVUJ!AF35,9,1)</f>
        <v>5</v>
      </c>
      <c r="FE15" s="1356"/>
      <c r="FF15" s="1356"/>
      <c r="FG15" s="1356"/>
      <c r="FH15" s="1356"/>
      <c r="FI15" s="1356"/>
      <c r="FJ15" s="1356" t="str">
        <f>MID(SUVAHAVUJ!AF35,10,1)</f>
        <v>2</v>
      </c>
      <c r="FK15" s="1356"/>
      <c r="FL15" s="1356"/>
      <c r="FM15" s="1356"/>
      <c r="FN15" s="1356"/>
      <c r="FO15" s="1357" t="str">
        <f>MID(SUVAHAVUJ!AF35,11,1)</f>
        <v>7</v>
      </c>
      <c r="FP15" s="1357"/>
      <c r="FQ15" s="1357"/>
      <c r="FR15" s="1357"/>
      <c r="FS15" s="1358"/>
      <c r="FT15" s="1359"/>
      <c r="FU15" s="1359"/>
      <c r="FV15" s="1359"/>
      <c r="FW15" s="1359"/>
      <c r="FX15" s="1359"/>
      <c r="FY15" s="1359"/>
      <c r="FZ15" s="1359"/>
      <c r="GA15" s="1359"/>
      <c r="GB15" s="1359"/>
      <c r="GC15" s="1359"/>
      <c r="GD15" s="1359"/>
      <c r="GE15" s="1359"/>
      <c r="GF15" s="1359"/>
      <c r="GG15" s="1359"/>
      <c r="GH15" s="1359"/>
      <c r="GI15" s="1359"/>
      <c r="GJ15" s="1359"/>
      <c r="GK15" s="1359"/>
      <c r="GL15" s="1359"/>
      <c r="GM15" s="1359"/>
      <c r="GN15" s="1359"/>
      <c r="GO15" s="1359"/>
      <c r="GP15" s="1359"/>
      <c r="GQ15" s="1359"/>
      <c r="GR15" s="1359"/>
      <c r="GS15" s="1359"/>
      <c r="GT15" s="1359"/>
      <c r="GU15" s="1359"/>
      <c r="GV15" s="1359"/>
      <c r="GW15" s="1359"/>
    </row>
    <row r="16" spans="1:205" ht="24.75" customHeight="1" x14ac:dyDescent="0.3">
      <c r="B16" s="1368"/>
      <c r="C16" s="1368"/>
      <c r="D16" s="1368"/>
      <c r="E16" s="1368"/>
      <c r="F16" s="1368"/>
      <c r="G16" s="1368"/>
      <c r="H16" s="1368"/>
      <c r="I16" s="1368"/>
      <c r="J16" s="1368"/>
      <c r="K16" s="1368"/>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AK16" s="1422"/>
      <c r="AL16" s="1422"/>
      <c r="AM16" s="1422"/>
      <c r="AN16" s="1422"/>
      <c r="AO16" s="1422"/>
      <c r="AP16" s="1422"/>
      <c r="AQ16" s="1366"/>
      <c r="AR16" s="1366"/>
      <c r="AS16" s="1366"/>
      <c r="AT16" s="1366"/>
      <c r="AU16" s="1366"/>
      <c r="AV16" s="1366"/>
      <c r="AW16" s="1366"/>
      <c r="AX16" s="1366"/>
      <c r="AY16" s="514"/>
      <c r="AZ16" s="515"/>
      <c r="BA16" s="1356" t="str">
        <f>MID(SUVAHAVUJ!AE35,1,1)</f>
        <v xml:space="preserve"> </v>
      </c>
      <c r="BB16" s="1356"/>
      <c r="BC16" s="1356"/>
      <c r="BD16" s="1356"/>
      <c r="BE16" s="1356"/>
      <c r="BF16" s="1356"/>
      <c r="BG16" s="1356" t="str">
        <f>MID(SUVAHAVUJ!AE35,2,1)</f>
        <v xml:space="preserve"> </v>
      </c>
      <c r="BH16" s="1356"/>
      <c r="BI16" s="1356"/>
      <c r="BJ16" s="1356"/>
      <c r="BK16" s="1356"/>
      <c r="BL16" s="1356" t="str">
        <f>MID(SUVAHAVUJ!AE35,3,1)</f>
        <v xml:space="preserve"> </v>
      </c>
      <c r="BM16" s="1356"/>
      <c r="BN16" s="1356"/>
      <c r="BO16" s="1356"/>
      <c r="BP16" s="1356"/>
      <c r="BQ16" s="1356"/>
      <c r="BR16" s="1356" t="str">
        <f>MID(SUVAHAVUJ!AE35,4,1)</f>
        <v xml:space="preserve"> </v>
      </c>
      <c r="BS16" s="1356"/>
      <c r="BT16" s="1356"/>
      <c r="BU16" s="1356"/>
      <c r="BV16" s="1356"/>
      <c r="BW16" s="1356" t="str">
        <f>MID(SUVAHAVUJ!AE35,5,1)</f>
        <v xml:space="preserve"> </v>
      </c>
      <c r="BX16" s="1356"/>
      <c r="BY16" s="1356"/>
      <c r="BZ16" s="1356"/>
      <c r="CA16" s="1356"/>
      <c r="CB16" s="1356"/>
      <c r="CC16" s="1356" t="str">
        <f>MID(SUVAHAVUJ!AE35,6,1)</f>
        <v>1</v>
      </c>
      <c r="CD16" s="1356"/>
      <c r="CE16" s="1356"/>
      <c r="CF16" s="1356"/>
      <c r="CG16" s="1356"/>
      <c r="CH16" s="1356" t="str">
        <f>MID(SUVAHAVUJ!AE35,7,1)</f>
        <v>1</v>
      </c>
      <c r="CI16" s="1356"/>
      <c r="CJ16" s="1356"/>
      <c r="CK16" s="1356"/>
      <c r="CL16" s="1356"/>
      <c r="CM16" s="1356"/>
      <c r="CN16" s="1356" t="str">
        <f>MID(SUVAHAVUJ!AE35,8,1)</f>
        <v>4</v>
      </c>
      <c r="CO16" s="1356"/>
      <c r="CP16" s="1356"/>
      <c r="CQ16" s="1356"/>
      <c r="CR16" s="1356"/>
      <c r="CS16" s="1356" t="str">
        <f>MID(SUVAHAVUJ!AE35,9,1)</f>
        <v>5</v>
      </c>
      <c r="CT16" s="1356"/>
      <c r="CU16" s="1356"/>
      <c r="CV16" s="1356"/>
      <c r="CW16" s="1356"/>
      <c r="CX16" s="1356"/>
      <c r="CY16" s="1356" t="str">
        <f>MID(SUVAHAVUJ!AE35,10,1)</f>
        <v>1</v>
      </c>
      <c r="CZ16" s="1356"/>
      <c r="DA16" s="1356"/>
      <c r="DB16" s="1356"/>
      <c r="DC16" s="1356"/>
      <c r="DD16" s="1356" t="str">
        <f>MID(SUVAHAVUJ!AE35,11,1)</f>
        <v>8</v>
      </c>
      <c r="DE16" s="1356"/>
      <c r="DF16" s="1356"/>
      <c r="DG16" s="1356"/>
      <c r="DH16" s="1356"/>
      <c r="DI16" s="1360"/>
      <c r="DJ16" s="1361"/>
      <c r="DK16" s="1361"/>
      <c r="DL16" s="1361"/>
      <c r="DM16" s="1361"/>
      <c r="DN16" s="1361"/>
      <c r="DO16" s="1361"/>
      <c r="DP16" s="1361"/>
      <c r="DQ16" s="1361"/>
      <c r="DR16" s="1361"/>
      <c r="DS16" s="1361"/>
      <c r="DT16" s="1361"/>
      <c r="DU16" s="1361"/>
      <c r="DV16" s="1361"/>
      <c r="DW16" s="1361"/>
      <c r="DX16" s="1361"/>
      <c r="DY16" s="1361"/>
      <c r="DZ16" s="1361"/>
      <c r="EA16" s="1361"/>
      <c r="EB16" s="1361"/>
      <c r="EC16" s="1361"/>
      <c r="ED16" s="1361"/>
      <c r="EE16" s="1361"/>
      <c r="EF16" s="1361"/>
      <c r="EG16" s="1361"/>
      <c r="EH16" s="1361"/>
      <c r="EI16" s="1361"/>
      <c r="EJ16" s="1361"/>
      <c r="EK16" s="1361"/>
      <c r="EL16" s="1361"/>
      <c r="EM16" s="1361"/>
      <c r="EN16" s="514"/>
      <c r="EO16" s="515"/>
      <c r="EP16" s="1356" t="str">
        <f>MID(SUVAHAVUJ!AG35,1,1)</f>
        <v xml:space="preserve"> </v>
      </c>
      <c r="EQ16" s="1356"/>
      <c r="ER16" s="1356"/>
      <c r="ES16" s="1356"/>
      <c r="ET16" s="1356"/>
      <c r="EU16" s="1356"/>
      <c r="EV16" s="1356" t="str">
        <f>MID(SUVAHAVUJ!AG35,2,1)</f>
        <v xml:space="preserve"> </v>
      </c>
      <c r="EW16" s="1356"/>
      <c r="EX16" s="1356"/>
      <c r="EY16" s="1356"/>
      <c r="EZ16" s="1356"/>
      <c r="FA16" s="1356" t="str">
        <f>MID(SUVAHAVUJ!AG35,3,1)</f>
        <v xml:space="preserve"> </v>
      </c>
      <c r="FB16" s="1356"/>
      <c r="FC16" s="1356"/>
      <c r="FD16" s="1356"/>
      <c r="FE16" s="1356"/>
      <c r="FF16" s="1356"/>
      <c r="FG16" s="1356" t="str">
        <f>MID(SUVAHAVUJ!AG35,4,1)</f>
        <v xml:space="preserve"> </v>
      </c>
      <c r="FH16" s="1356"/>
      <c r="FI16" s="1356"/>
      <c r="FJ16" s="1356"/>
      <c r="FK16" s="1356"/>
      <c r="FL16" s="1356" t="str">
        <f>MID(SUVAHAVUJ!AG35,5,1)</f>
        <v>2</v>
      </c>
      <c r="FM16" s="1356"/>
      <c r="FN16" s="1356"/>
      <c r="FO16" s="1356"/>
      <c r="FP16" s="1356"/>
      <c r="FQ16" s="1356"/>
      <c r="FR16" s="1356" t="str">
        <f>MID(SUVAHAVUJ!AG35,6,1)</f>
        <v>9</v>
      </c>
      <c r="FS16" s="1356"/>
      <c r="FT16" s="1356"/>
      <c r="FU16" s="1356"/>
      <c r="FV16" s="1356"/>
      <c r="FW16" s="1356" t="str">
        <f>MID(SUVAHAVUJ!AG35,7,1)</f>
        <v>9</v>
      </c>
      <c r="FX16" s="1356"/>
      <c r="FY16" s="1356"/>
      <c r="FZ16" s="1356"/>
      <c r="GA16" s="1356"/>
      <c r="GB16" s="1356"/>
      <c r="GC16" s="1356" t="str">
        <f>MID(SUVAHAVUJ!AG35,8,1)</f>
        <v>4</v>
      </c>
      <c r="GD16" s="1356"/>
      <c r="GE16" s="1356"/>
      <c r="GF16" s="1356"/>
      <c r="GG16" s="1356"/>
      <c r="GH16" s="1356" t="str">
        <f>MID(SUVAHAVUJ!AG35,9,1)</f>
        <v>4</v>
      </c>
      <c r="GI16" s="1356"/>
      <c r="GJ16" s="1356"/>
      <c r="GK16" s="1356"/>
      <c r="GL16" s="1356"/>
      <c r="GM16" s="1356"/>
      <c r="GN16" s="1356" t="str">
        <f>MID(SUVAHAVUJ!AG35,10,1)</f>
        <v>5</v>
      </c>
      <c r="GO16" s="1356"/>
      <c r="GP16" s="1356"/>
      <c r="GQ16" s="1356"/>
      <c r="GR16" s="1356"/>
      <c r="GS16" s="1357" t="str">
        <f>MID(SUVAHAVUJ!AG35,11,1)</f>
        <v>8</v>
      </c>
      <c r="GT16" s="1357"/>
      <c r="GU16" s="1357"/>
      <c r="GV16" s="1357"/>
      <c r="GW16" s="1358"/>
    </row>
    <row r="17" spans="2:205" s="516" customFormat="1" ht="23.25" customHeight="1" x14ac:dyDescent="0.3">
      <c r="B17" s="1368" t="s">
        <v>2061</v>
      </c>
      <c r="C17" s="1368"/>
      <c r="D17" s="1368"/>
      <c r="E17" s="1368"/>
      <c r="F17" s="1368"/>
      <c r="G17" s="1368"/>
      <c r="H17" s="1368"/>
      <c r="I17" s="1368"/>
      <c r="J17" s="1368"/>
      <c r="K17" s="1368"/>
      <c r="L17" s="1422" t="str">
        <f>SUVAHAVUJ!$D$36</f>
        <v>Zásoby súčet (r. 35 až r. 40)</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366" t="s">
        <v>2060</v>
      </c>
      <c r="AR17" s="1366"/>
      <c r="AS17" s="1366"/>
      <c r="AT17" s="1366"/>
      <c r="AU17" s="1366"/>
      <c r="AV17" s="1366"/>
      <c r="AW17" s="1366"/>
      <c r="AX17" s="1366"/>
      <c r="AY17" s="514"/>
      <c r="AZ17" s="515"/>
      <c r="BA17" s="1356" t="str">
        <f>MID(SUVAHAVUJ!AD36,1,1)</f>
        <v xml:space="preserve"> </v>
      </c>
      <c r="BB17" s="1356"/>
      <c r="BC17" s="1356"/>
      <c r="BD17" s="1356"/>
      <c r="BE17" s="1356"/>
      <c r="BF17" s="1356"/>
      <c r="BG17" s="1356" t="str">
        <f>MID(SUVAHAVUJ!AD36,2,1)</f>
        <v xml:space="preserve"> </v>
      </c>
      <c r="BH17" s="1356"/>
      <c r="BI17" s="1356"/>
      <c r="BJ17" s="1356"/>
      <c r="BK17" s="1356"/>
      <c r="BL17" s="1356" t="str">
        <f>MID(SUVAHAVUJ!AD36,3,1)</f>
        <v xml:space="preserve"> </v>
      </c>
      <c r="BM17" s="1356"/>
      <c r="BN17" s="1356"/>
      <c r="BO17" s="1356"/>
      <c r="BP17" s="1356"/>
      <c r="BQ17" s="1356"/>
      <c r="BR17" s="1356" t="str">
        <f>MID(SUVAHAVUJ!AD36,4,1)</f>
        <v xml:space="preserve"> </v>
      </c>
      <c r="BS17" s="1356"/>
      <c r="BT17" s="1356"/>
      <c r="BU17" s="1356"/>
      <c r="BV17" s="1356"/>
      <c r="BW17" s="1356" t="str">
        <f>MID(SUVAHAVUJ!AD36,5,1)</f>
        <v>1</v>
      </c>
      <c r="BX17" s="1356"/>
      <c r="BY17" s="1356"/>
      <c r="BZ17" s="1356"/>
      <c r="CA17" s="1356"/>
      <c r="CB17" s="1356"/>
      <c r="CC17" s="1356" t="str">
        <f>MID(SUVAHAVUJ!AD36,6,1)</f>
        <v>4</v>
      </c>
      <c r="CD17" s="1356"/>
      <c r="CE17" s="1356"/>
      <c r="CF17" s="1356"/>
      <c r="CG17" s="1356"/>
      <c r="CH17" s="1356" t="str">
        <f>MID(SUVAHAVUJ!AD36,7,1)</f>
        <v>2</v>
      </c>
      <c r="CI17" s="1356"/>
      <c r="CJ17" s="1356"/>
      <c r="CK17" s="1356"/>
      <c r="CL17" s="1356"/>
      <c r="CM17" s="1356"/>
      <c r="CN17" s="1356" t="str">
        <f>MID(SUVAHAVUJ!AD36,8,1)</f>
        <v>0</v>
      </c>
      <c r="CO17" s="1356"/>
      <c r="CP17" s="1356"/>
      <c r="CQ17" s="1356"/>
      <c r="CR17" s="1356"/>
      <c r="CS17" s="1356" t="str">
        <f>MID(SUVAHAVUJ!AD36,9,1)</f>
        <v>9</v>
      </c>
      <c r="CT17" s="1356"/>
      <c r="CU17" s="1356"/>
      <c r="CV17" s="1356"/>
      <c r="CW17" s="1356"/>
      <c r="CX17" s="1356"/>
      <c r="CY17" s="1356" t="str">
        <f>MID(SUVAHAVUJ!AD36,10,1)</f>
        <v>8</v>
      </c>
      <c r="CZ17" s="1356"/>
      <c r="DA17" s="1356"/>
      <c r="DB17" s="1356"/>
      <c r="DC17" s="1356"/>
      <c r="DD17" s="1356" t="str">
        <f>MID(SUVAHAVUJ!AD36,11,1)</f>
        <v>6</v>
      </c>
      <c r="DE17" s="1356"/>
      <c r="DF17" s="1356"/>
      <c r="DG17" s="1356"/>
      <c r="DH17" s="1356"/>
      <c r="DI17" s="1360"/>
      <c r="DJ17" s="514"/>
      <c r="DK17" s="515"/>
      <c r="DL17" s="1356" t="str">
        <f>MID(SUVAHAVUJ!AF36,1,1)</f>
        <v xml:space="preserve"> </v>
      </c>
      <c r="DM17" s="1356"/>
      <c r="DN17" s="1356"/>
      <c r="DO17" s="1356"/>
      <c r="DP17" s="1356"/>
      <c r="DQ17" s="1356"/>
      <c r="DR17" s="1356" t="str">
        <f>MID(SUVAHAVUJ!AF36,2,1)</f>
        <v xml:space="preserve"> </v>
      </c>
      <c r="DS17" s="1356"/>
      <c r="DT17" s="1356"/>
      <c r="DU17" s="1356"/>
      <c r="DV17" s="1356"/>
      <c r="DW17" s="1356" t="str">
        <f>MID(SUVAHAVUJ!AF36,3,1)</f>
        <v xml:space="preserve"> </v>
      </c>
      <c r="DX17" s="1356"/>
      <c r="DY17" s="1356"/>
      <c r="DZ17" s="1356"/>
      <c r="EA17" s="1356"/>
      <c r="EB17" s="1356"/>
      <c r="EC17" s="1356" t="str">
        <f>MID(SUVAHAVUJ!AF36,4,1)</f>
        <v xml:space="preserve"> </v>
      </c>
      <c r="ED17" s="1356"/>
      <c r="EE17" s="1356"/>
      <c r="EF17" s="1356"/>
      <c r="EG17" s="1356"/>
      <c r="EH17" s="1356" t="str">
        <f>MID(SUVAHAVUJ!AF36,5,1)</f>
        <v>1</v>
      </c>
      <c r="EI17" s="1356"/>
      <c r="EJ17" s="1356"/>
      <c r="EK17" s="1356"/>
      <c r="EL17" s="1356"/>
      <c r="EM17" s="1356"/>
      <c r="EN17" s="1356" t="str">
        <f>MID(SUVAHAVUJ!AF36,6,1)</f>
        <v>4</v>
      </c>
      <c r="EO17" s="1356"/>
      <c r="EP17" s="1356"/>
      <c r="EQ17" s="1356"/>
      <c r="ER17" s="1356"/>
      <c r="ES17" s="1356" t="str">
        <f>MID(SUVAHAVUJ!AF36,7,1)</f>
        <v>2</v>
      </c>
      <c r="ET17" s="1356"/>
      <c r="EU17" s="1356"/>
      <c r="EV17" s="1356"/>
      <c r="EW17" s="1356"/>
      <c r="EX17" s="1356"/>
      <c r="EY17" s="1356" t="str">
        <f>MID(SUVAHAVUJ!AF36,8,1)</f>
        <v>0</v>
      </c>
      <c r="EZ17" s="1356"/>
      <c r="FA17" s="1356"/>
      <c r="FB17" s="1356"/>
      <c r="FC17" s="1356"/>
      <c r="FD17" s="1356" t="str">
        <f>MID(SUVAHAVUJ!AF36,9,1)</f>
        <v>9</v>
      </c>
      <c r="FE17" s="1356"/>
      <c r="FF17" s="1356"/>
      <c r="FG17" s="1356"/>
      <c r="FH17" s="1356"/>
      <c r="FI17" s="1356"/>
      <c r="FJ17" s="1356" t="str">
        <f>MID(SUVAHAVUJ!AF36,10,1)</f>
        <v>8</v>
      </c>
      <c r="FK17" s="1356"/>
      <c r="FL17" s="1356"/>
      <c r="FM17" s="1356"/>
      <c r="FN17" s="1356"/>
      <c r="FO17" s="1357" t="str">
        <f>MID(SUVAHAVUJ!AF36,11,1)</f>
        <v>6</v>
      </c>
      <c r="FP17" s="1357"/>
      <c r="FQ17" s="1357"/>
      <c r="FR17" s="1357"/>
      <c r="FS17" s="1358"/>
      <c r="FT17" s="1359"/>
      <c r="FU17" s="1359"/>
      <c r="FV17" s="1359"/>
      <c r="FW17" s="1359"/>
      <c r="FX17" s="1359"/>
      <c r="FY17" s="1359"/>
      <c r="FZ17" s="1359"/>
      <c r="GA17" s="1359"/>
      <c r="GB17" s="1359"/>
      <c r="GC17" s="1359"/>
      <c r="GD17" s="1359"/>
      <c r="GE17" s="1359"/>
      <c r="GF17" s="1359"/>
      <c r="GG17" s="1359"/>
      <c r="GH17" s="1359"/>
      <c r="GI17" s="1359"/>
      <c r="GJ17" s="1359"/>
      <c r="GK17" s="1359"/>
      <c r="GL17" s="1359"/>
      <c r="GM17" s="1359"/>
      <c r="GN17" s="1359"/>
      <c r="GO17" s="1359"/>
      <c r="GP17" s="1359"/>
      <c r="GQ17" s="1359"/>
      <c r="GR17" s="1359"/>
      <c r="GS17" s="1359"/>
      <c r="GT17" s="1359"/>
      <c r="GU17" s="1359"/>
      <c r="GV17" s="1359"/>
      <c r="GW17" s="1359"/>
    </row>
    <row r="18" spans="2:205" ht="23.25" customHeight="1" x14ac:dyDescent="0.3">
      <c r="B18" s="1368"/>
      <c r="C18" s="1368"/>
      <c r="D18" s="1368"/>
      <c r="E18" s="1368"/>
      <c r="F18" s="1368"/>
      <c r="G18" s="1368"/>
      <c r="H18" s="1368"/>
      <c r="I18" s="1368"/>
      <c r="J18" s="1368"/>
      <c r="K18" s="1368"/>
      <c r="L18" s="1422"/>
      <c r="M18" s="1422"/>
      <c r="N18" s="1422"/>
      <c r="O18" s="1422"/>
      <c r="P18" s="1422"/>
      <c r="Q18" s="1422"/>
      <c r="R18" s="1422"/>
      <c r="S18" s="1422"/>
      <c r="T18" s="1422"/>
      <c r="U18" s="1422"/>
      <c r="V18" s="1422"/>
      <c r="W18" s="1422"/>
      <c r="X18" s="1422"/>
      <c r="Y18" s="1422"/>
      <c r="Z18" s="1422"/>
      <c r="AA18" s="1422"/>
      <c r="AB18" s="1422"/>
      <c r="AC18" s="1422"/>
      <c r="AD18" s="1422"/>
      <c r="AE18" s="1422"/>
      <c r="AF18" s="1422"/>
      <c r="AG18" s="1422"/>
      <c r="AH18" s="1422"/>
      <c r="AI18" s="1422"/>
      <c r="AJ18" s="1422"/>
      <c r="AK18" s="1422"/>
      <c r="AL18" s="1422"/>
      <c r="AM18" s="1422"/>
      <c r="AN18" s="1422"/>
      <c r="AO18" s="1422"/>
      <c r="AP18" s="1422"/>
      <c r="AQ18" s="1366"/>
      <c r="AR18" s="1366"/>
      <c r="AS18" s="1366"/>
      <c r="AT18" s="1366"/>
      <c r="AU18" s="1366"/>
      <c r="AV18" s="1366"/>
      <c r="AW18" s="1366"/>
      <c r="AX18" s="1366"/>
      <c r="AY18" s="514"/>
      <c r="AZ18" s="515"/>
      <c r="BA18" s="1356" t="str">
        <f>MID(SUVAHAVUJ!AE36,1,1)</f>
        <v xml:space="preserve"> </v>
      </c>
      <c r="BB18" s="1356"/>
      <c r="BC18" s="1356"/>
      <c r="BD18" s="1356"/>
      <c r="BE18" s="1356"/>
      <c r="BF18" s="1356"/>
      <c r="BG18" s="1356" t="str">
        <f>MID(SUVAHAVUJ!AE36,2,1)</f>
        <v xml:space="preserve"> </v>
      </c>
      <c r="BH18" s="1356"/>
      <c r="BI18" s="1356"/>
      <c r="BJ18" s="1356"/>
      <c r="BK18" s="1356"/>
      <c r="BL18" s="1356" t="str">
        <f>MID(SUVAHAVUJ!AE36,3,1)</f>
        <v xml:space="preserve"> </v>
      </c>
      <c r="BM18" s="1356"/>
      <c r="BN18" s="1356"/>
      <c r="BO18" s="1356"/>
      <c r="BP18" s="1356"/>
      <c r="BQ18" s="1356"/>
      <c r="BR18" s="1356" t="str">
        <f>MID(SUVAHAVUJ!AE36,4,1)</f>
        <v xml:space="preserve"> </v>
      </c>
      <c r="BS18" s="1356"/>
      <c r="BT18" s="1356"/>
      <c r="BU18" s="1356"/>
      <c r="BV18" s="1356"/>
      <c r="BW18" s="1356" t="str">
        <f>MID(SUVAHAVUJ!AE36,5,1)</f>
        <v xml:space="preserve"> </v>
      </c>
      <c r="BX18" s="1356"/>
      <c r="BY18" s="1356"/>
      <c r="BZ18" s="1356"/>
      <c r="CA18" s="1356"/>
      <c r="CB18" s="1356"/>
      <c r="CC18" s="1356" t="str">
        <f>MID(SUVAHAVUJ!AE36,6,1)</f>
        <v xml:space="preserve"> </v>
      </c>
      <c r="CD18" s="1356"/>
      <c r="CE18" s="1356"/>
      <c r="CF18" s="1356"/>
      <c r="CG18" s="1356"/>
      <c r="CH18" s="1356" t="str">
        <f>MID(SUVAHAVUJ!AE36,7,1)</f>
        <v xml:space="preserve"> </v>
      </c>
      <c r="CI18" s="1356"/>
      <c r="CJ18" s="1356"/>
      <c r="CK18" s="1356"/>
      <c r="CL18" s="1356"/>
      <c r="CM18" s="1356"/>
      <c r="CN18" s="1356" t="str">
        <f>MID(SUVAHAVUJ!AE36,8,1)</f>
        <v xml:space="preserve"> </v>
      </c>
      <c r="CO18" s="1356"/>
      <c r="CP18" s="1356"/>
      <c r="CQ18" s="1356"/>
      <c r="CR18" s="1356"/>
      <c r="CS18" s="1356" t="str">
        <f>MID(SUVAHAVUJ!AE36,9,1)</f>
        <v xml:space="preserve"> </v>
      </c>
      <c r="CT18" s="1356"/>
      <c r="CU18" s="1356"/>
      <c r="CV18" s="1356"/>
      <c r="CW18" s="1356"/>
      <c r="CX18" s="1356"/>
      <c r="CY18" s="1356" t="str">
        <f>MID(SUVAHAVUJ!AE36,10,1)</f>
        <v xml:space="preserve"> </v>
      </c>
      <c r="CZ18" s="1356"/>
      <c r="DA18" s="1356"/>
      <c r="DB18" s="1356"/>
      <c r="DC18" s="1356"/>
      <c r="DD18" s="1356" t="str">
        <f>MID(SUVAHAVUJ!AE36,11,1)</f>
        <v>0</v>
      </c>
      <c r="DE18" s="1356"/>
      <c r="DF18" s="1356"/>
      <c r="DG18" s="1356"/>
      <c r="DH18" s="1356"/>
      <c r="DI18" s="1360"/>
      <c r="DJ18" s="1361"/>
      <c r="DK18" s="1361"/>
      <c r="DL18" s="1361"/>
      <c r="DM18" s="1361"/>
      <c r="DN18" s="1361"/>
      <c r="DO18" s="1361"/>
      <c r="DP18" s="1361"/>
      <c r="DQ18" s="1361"/>
      <c r="DR18" s="1361"/>
      <c r="DS18" s="1361"/>
      <c r="DT18" s="1361"/>
      <c r="DU18" s="1361"/>
      <c r="DV18" s="1361"/>
      <c r="DW18" s="1361"/>
      <c r="DX18" s="1361"/>
      <c r="DY18" s="1361"/>
      <c r="DZ18" s="1361"/>
      <c r="EA18" s="1361"/>
      <c r="EB18" s="1361"/>
      <c r="EC18" s="1361"/>
      <c r="ED18" s="1361"/>
      <c r="EE18" s="1361"/>
      <c r="EF18" s="1361"/>
      <c r="EG18" s="1361"/>
      <c r="EH18" s="1361"/>
      <c r="EI18" s="1361"/>
      <c r="EJ18" s="1361"/>
      <c r="EK18" s="1361"/>
      <c r="EL18" s="1361"/>
      <c r="EM18" s="1361"/>
      <c r="EN18" s="514"/>
      <c r="EO18" s="515"/>
      <c r="EP18" s="1356" t="str">
        <f>MID(SUVAHAVUJ!AG36,1,1)</f>
        <v xml:space="preserve"> </v>
      </c>
      <c r="EQ18" s="1356"/>
      <c r="ER18" s="1356"/>
      <c r="ES18" s="1356"/>
      <c r="ET18" s="1356"/>
      <c r="EU18" s="1356"/>
      <c r="EV18" s="1356" t="str">
        <f>MID(SUVAHAVUJ!AG36,2,1)</f>
        <v xml:space="preserve"> </v>
      </c>
      <c r="EW18" s="1356"/>
      <c r="EX18" s="1356"/>
      <c r="EY18" s="1356"/>
      <c r="EZ18" s="1356"/>
      <c r="FA18" s="1356" t="str">
        <f>MID(SUVAHAVUJ!AG36,3,1)</f>
        <v xml:space="preserve"> </v>
      </c>
      <c r="FB18" s="1356"/>
      <c r="FC18" s="1356"/>
      <c r="FD18" s="1356"/>
      <c r="FE18" s="1356"/>
      <c r="FF18" s="1356"/>
      <c r="FG18" s="1356" t="str">
        <f>MID(SUVAHAVUJ!AG36,4,1)</f>
        <v xml:space="preserve"> </v>
      </c>
      <c r="FH18" s="1356"/>
      <c r="FI18" s="1356"/>
      <c r="FJ18" s="1356"/>
      <c r="FK18" s="1356"/>
      <c r="FL18" s="1356" t="str">
        <f>MID(SUVAHAVUJ!AG36,5,1)</f>
        <v>1</v>
      </c>
      <c r="FM18" s="1356"/>
      <c r="FN18" s="1356"/>
      <c r="FO18" s="1356"/>
      <c r="FP18" s="1356"/>
      <c r="FQ18" s="1356"/>
      <c r="FR18" s="1356" t="str">
        <f>MID(SUVAHAVUJ!AG36,6,1)</f>
        <v>0</v>
      </c>
      <c r="FS18" s="1356"/>
      <c r="FT18" s="1356"/>
      <c r="FU18" s="1356"/>
      <c r="FV18" s="1356"/>
      <c r="FW18" s="1356" t="str">
        <f>MID(SUVAHAVUJ!AG36,7,1)</f>
        <v>1</v>
      </c>
      <c r="FX18" s="1356"/>
      <c r="FY18" s="1356"/>
      <c r="FZ18" s="1356"/>
      <c r="GA18" s="1356"/>
      <c r="GB18" s="1356"/>
      <c r="GC18" s="1356" t="str">
        <f>MID(SUVAHAVUJ!AG36,8,1)</f>
        <v>5</v>
      </c>
      <c r="GD18" s="1356"/>
      <c r="GE18" s="1356"/>
      <c r="GF18" s="1356"/>
      <c r="GG18" s="1356"/>
      <c r="GH18" s="1356" t="str">
        <f>MID(SUVAHAVUJ!AG36,9,1)</f>
        <v>4</v>
      </c>
      <c r="GI18" s="1356"/>
      <c r="GJ18" s="1356"/>
      <c r="GK18" s="1356"/>
      <c r="GL18" s="1356"/>
      <c r="GM18" s="1356"/>
      <c r="GN18" s="1356" t="str">
        <f>MID(SUVAHAVUJ!AG36,10,1)</f>
        <v>4</v>
      </c>
      <c r="GO18" s="1356"/>
      <c r="GP18" s="1356"/>
      <c r="GQ18" s="1356"/>
      <c r="GR18" s="1356"/>
      <c r="GS18" s="1357" t="str">
        <f>MID(SUVAHAVUJ!AG36,11,1)</f>
        <v>3</v>
      </c>
      <c r="GT18" s="1357"/>
      <c r="GU18" s="1357"/>
      <c r="GV18" s="1357"/>
      <c r="GW18" s="1358"/>
    </row>
    <row r="19" spans="2:205" s="516" customFormat="1" ht="23.25" customHeight="1" x14ac:dyDescent="0.3">
      <c r="B19" s="1418" t="s">
        <v>2063</v>
      </c>
      <c r="C19" s="1418"/>
      <c r="D19" s="1418"/>
      <c r="E19" s="1418"/>
      <c r="F19" s="1418"/>
      <c r="G19" s="1418"/>
      <c r="H19" s="1418"/>
      <c r="I19" s="1418"/>
      <c r="J19" s="1418"/>
      <c r="K19" s="1418"/>
      <c r="L19" s="1423" t="str">
        <f>SUVAHAVUJ!$D$37</f>
        <v>Materiál (112, 119, 11X) - /191, 19X/</v>
      </c>
      <c r="M19" s="1423"/>
      <c r="N19" s="1423"/>
      <c r="O19" s="1423"/>
      <c r="P19" s="1423"/>
      <c r="Q19" s="1423"/>
      <c r="R19" s="1423"/>
      <c r="S19" s="1423"/>
      <c r="T19" s="1423"/>
      <c r="U19" s="1423"/>
      <c r="V19" s="1423"/>
      <c r="W19" s="1423"/>
      <c r="X19" s="1423"/>
      <c r="Y19" s="1423"/>
      <c r="Z19" s="1423"/>
      <c r="AA19" s="1423"/>
      <c r="AB19" s="1423"/>
      <c r="AC19" s="1423"/>
      <c r="AD19" s="1423"/>
      <c r="AE19" s="1423"/>
      <c r="AF19" s="1423"/>
      <c r="AG19" s="1423"/>
      <c r="AH19" s="1423"/>
      <c r="AI19" s="1423"/>
      <c r="AJ19" s="1423"/>
      <c r="AK19" s="1423"/>
      <c r="AL19" s="1423"/>
      <c r="AM19" s="1423"/>
      <c r="AN19" s="1423"/>
      <c r="AO19" s="1423"/>
      <c r="AP19" s="1423"/>
      <c r="AQ19" s="1366" t="s">
        <v>2062</v>
      </c>
      <c r="AR19" s="1366"/>
      <c r="AS19" s="1366"/>
      <c r="AT19" s="1366"/>
      <c r="AU19" s="1366"/>
      <c r="AV19" s="1366"/>
      <c r="AW19" s="1366"/>
      <c r="AX19" s="1366"/>
      <c r="AY19" s="514"/>
      <c r="AZ19" s="515"/>
      <c r="BA19" s="1356" t="str">
        <f>MID(SUVAHAVUJ!AD37,1,1)</f>
        <v xml:space="preserve"> </v>
      </c>
      <c r="BB19" s="1356"/>
      <c r="BC19" s="1356"/>
      <c r="BD19" s="1356"/>
      <c r="BE19" s="1356"/>
      <c r="BF19" s="1356"/>
      <c r="BG19" s="1356" t="str">
        <f>MID(SUVAHAVUJ!AD37,2,1)</f>
        <v xml:space="preserve"> </v>
      </c>
      <c r="BH19" s="1356"/>
      <c r="BI19" s="1356"/>
      <c r="BJ19" s="1356"/>
      <c r="BK19" s="1356"/>
      <c r="BL19" s="1356" t="str">
        <f>MID(SUVAHAVUJ!AD37,3,1)</f>
        <v xml:space="preserve"> </v>
      </c>
      <c r="BM19" s="1356"/>
      <c r="BN19" s="1356"/>
      <c r="BO19" s="1356"/>
      <c r="BP19" s="1356"/>
      <c r="BQ19" s="1356"/>
      <c r="BR19" s="1356" t="str">
        <f>MID(SUVAHAVUJ!AD37,4,1)</f>
        <v xml:space="preserve"> </v>
      </c>
      <c r="BS19" s="1356"/>
      <c r="BT19" s="1356"/>
      <c r="BU19" s="1356"/>
      <c r="BV19" s="1356"/>
      <c r="BW19" s="1356" t="str">
        <f>MID(SUVAHAVUJ!AD37,5,1)</f>
        <v xml:space="preserve"> </v>
      </c>
      <c r="BX19" s="1356"/>
      <c r="BY19" s="1356"/>
      <c r="BZ19" s="1356"/>
      <c r="CA19" s="1356"/>
      <c r="CB19" s="1356"/>
      <c r="CC19" s="1356" t="str">
        <f>MID(SUVAHAVUJ!AD37,6,1)</f>
        <v>9</v>
      </c>
      <c r="CD19" s="1356"/>
      <c r="CE19" s="1356"/>
      <c r="CF19" s="1356"/>
      <c r="CG19" s="1356"/>
      <c r="CH19" s="1356" t="str">
        <f>MID(SUVAHAVUJ!AD37,7,1)</f>
        <v>8</v>
      </c>
      <c r="CI19" s="1356"/>
      <c r="CJ19" s="1356"/>
      <c r="CK19" s="1356"/>
      <c r="CL19" s="1356"/>
      <c r="CM19" s="1356"/>
      <c r="CN19" s="1356" t="str">
        <f>MID(SUVAHAVUJ!AD37,8,1)</f>
        <v>6</v>
      </c>
      <c r="CO19" s="1356"/>
      <c r="CP19" s="1356"/>
      <c r="CQ19" s="1356"/>
      <c r="CR19" s="1356"/>
      <c r="CS19" s="1356" t="str">
        <f>MID(SUVAHAVUJ!AD37,9,1)</f>
        <v>9</v>
      </c>
      <c r="CT19" s="1356"/>
      <c r="CU19" s="1356"/>
      <c r="CV19" s="1356"/>
      <c r="CW19" s="1356"/>
      <c r="CX19" s="1356"/>
      <c r="CY19" s="1356" t="str">
        <f>MID(SUVAHAVUJ!AD37,10,1)</f>
        <v>9</v>
      </c>
      <c r="CZ19" s="1356"/>
      <c r="DA19" s="1356"/>
      <c r="DB19" s="1356"/>
      <c r="DC19" s="1356"/>
      <c r="DD19" s="1356" t="str">
        <f>MID(SUVAHAVUJ!AD37,11,1)</f>
        <v>7</v>
      </c>
      <c r="DE19" s="1356"/>
      <c r="DF19" s="1356"/>
      <c r="DG19" s="1356"/>
      <c r="DH19" s="1356"/>
      <c r="DI19" s="1360"/>
      <c r="DJ19" s="514"/>
      <c r="DK19" s="515"/>
      <c r="DL19" s="1356" t="str">
        <f>MID(SUVAHAVUJ!AF37,1,1)</f>
        <v xml:space="preserve"> </v>
      </c>
      <c r="DM19" s="1356"/>
      <c r="DN19" s="1356"/>
      <c r="DO19" s="1356"/>
      <c r="DP19" s="1356"/>
      <c r="DQ19" s="1356"/>
      <c r="DR19" s="1356" t="str">
        <f>MID(SUVAHAVUJ!AF37,2,1)</f>
        <v xml:space="preserve"> </v>
      </c>
      <c r="DS19" s="1356"/>
      <c r="DT19" s="1356"/>
      <c r="DU19" s="1356"/>
      <c r="DV19" s="1356"/>
      <c r="DW19" s="1356" t="str">
        <f>MID(SUVAHAVUJ!AF37,3,1)</f>
        <v xml:space="preserve"> </v>
      </c>
      <c r="DX19" s="1356"/>
      <c r="DY19" s="1356"/>
      <c r="DZ19" s="1356"/>
      <c r="EA19" s="1356"/>
      <c r="EB19" s="1356"/>
      <c r="EC19" s="1356" t="str">
        <f>MID(SUVAHAVUJ!AF37,4,1)</f>
        <v xml:space="preserve"> </v>
      </c>
      <c r="ED19" s="1356"/>
      <c r="EE19" s="1356"/>
      <c r="EF19" s="1356"/>
      <c r="EG19" s="1356"/>
      <c r="EH19" s="1356" t="str">
        <f>MID(SUVAHAVUJ!AF37,5,1)</f>
        <v xml:space="preserve"> </v>
      </c>
      <c r="EI19" s="1356"/>
      <c r="EJ19" s="1356"/>
      <c r="EK19" s="1356"/>
      <c r="EL19" s="1356"/>
      <c r="EM19" s="1356"/>
      <c r="EN19" s="1356" t="str">
        <f>MID(SUVAHAVUJ!AF37,6,1)</f>
        <v>9</v>
      </c>
      <c r="EO19" s="1356"/>
      <c r="EP19" s="1356"/>
      <c r="EQ19" s="1356"/>
      <c r="ER19" s="1356"/>
      <c r="ES19" s="1356" t="str">
        <f>MID(SUVAHAVUJ!AF37,7,1)</f>
        <v>8</v>
      </c>
      <c r="ET19" s="1356"/>
      <c r="EU19" s="1356"/>
      <c r="EV19" s="1356"/>
      <c r="EW19" s="1356"/>
      <c r="EX19" s="1356"/>
      <c r="EY19" s="1356" t="str">
        <f>MID(SUVAHAVUJ!AF37,8,1)</f>
        <v>6</v>
      </c>
      <c r="EZ19" s="1356"/>
      <c r="FA19" s="1356"/>
      <c r="FB19" s="1356"/>
      <c r="FC19" s="1356"/>
      <c r="FD19" s="1356" t="str">
        <f>MID(SUVAHAVUJ!AF37,9,1)</f>
        <v>9</v>
      </c>
      <c r="FE19" s="1356"/>
      <c r="FF19" s="1356"/>
      <c r="FG19" s="1356"/>
      <c r="FH19" s="1356"/>
      <c r="FI19" s="1356"/>
      <c r="FJ19" s="1356" t="str">
        <f>MID(SUVAHAVUJ!AF37,10,1)</f>
        <v>9</v>
      </c>
      <c r="FK19" s="1356"/>
      <c r="FL19" s="1356"/>
      <c r="FM19" s="1356"/>
      <c r="FN19" s="1356"/>
      <c r="FO19" s="1357" t="str">
        <f>MID(SUVAHAVUJ!AF37,11,1)</f>
        <v>7</v>
      </c>
      <c r="FP19" s="1357"/>
      <c r="FQ19" s="1357"/>
      <c r="FR19" s="1357"/>
      <c r="FS19" s="1358"/>
      <c r="FT19" s="1359"/>
      <c r="FU19" s="1359"/>
      <c r="FV19" s="1359"/>
      <c r="FW19" s="1359"/>
      <c r="FX19" s="1359"/>
      <c r="FY19" s="1359"/>
      <c r="FZ19" s="1359"/>
      <c r="GA19" s="1359"/>
      <c r="GB19" s="1359"/>
      <c r="GC19" s="1359"/>
      <c r="GD19" s="1359"/>
      <c r="GE19" s="1359"/>
      <c r="GF19" s="1359"/>
      <c r="GG19" s="1359"/>
      <c r="GH19" s="1359"/>
      <c r="GI19" s="1359"/>
      <c r="GJ19" s="1359"/>
      <c r="GK19" s="1359"/>
      <c r="GL19" s="1359"/>
      <c r="GM19" s="1359"/>
      <c r="GN19" s="1359"/>
      <c r="GO19" s="1359"/>
      <c r="GP19" s="1359"/>
      <c r="GQ19" s="1359"/>
      <c r="GR19" s="1359"/>
      <c r="GS19" s="1359"/>
      <c r="GT19" s="1359"/>
      <c r="GU19" s="1359"/>
      <c r="GV19" s="1359"/>
      <c r="GW19" s="1359"/>
    </row>
    <row r="20" spans="2:205" ht="24" customHeight="1" x14ac:dyDescent="0.3">
      <c r="B20" s="1418"/>
      <c r="C20" s="1418"/>
      <c r="D20" s="1418"/>
      <c r="E20" s="1418"/>
      <c r="F20" s="1418"/>
      <c r="G20" s="1418"/>
      <c r="H20" s="1418"/>
      <c r="I20" s="1418"/>
      <c r="J20" s="1418"/>
      <c r="K20" s="1418"/>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c r="AM20" s="1423"/>
      <c r="AN20" s="1423"/>
      <c r="AO20" s="1423"/>
      <c r="AP20" s="1423"/>
      <c r="AQ20" s="1366"/>
      <c r="AR20" s="1366"/>
      <c r="AS20" s="1366"/>
      <c r="AT20" s="1366"/>
      <c r="AU20" s="1366"/>
      <c r="AV20" s="1366"/>
      <c r="AW20" s="1366"/>
      <c r="AX20" s="1366"/>
      <c r="AY20" s="514"/>
      <c r="AZ20" s="515"/>
      <c r="BA20" s="1356" t="str">
        <f>MID(SUVAHAVUJ!AE37,1,1)</f>
        <v xml:space="preserve"> </v>
      </c>
      <c r="BB20" s="1356"/>
      <c r="BC20" s="1356"/>
      <c r="BD20" s="1356"/>
      <c r="BE20" s="1356"/>
      <c r="BF20" s="1356"/>
      <c r="BG20" s="1356" t="str">
        <f>MID(SUVAHAVUJ!AE37,2,1)</f>
        <v xml:space="preserve"> </v>
      </c>
      <c r="BH20" s="1356"/>
      <c r="BI20" s="1356"/>
      <c r="BJ20" s="1356"/>
      <c r="BK20" s="1356"/>
      <c r="BL20" s="1356" t="str">
        <f>MID(SUVAHAVUJ!AE37,3,1)</f>
        <v xml:space="preserve"> </v>
      </c>
      <c r="BM20" s="1356"/>
      <c r="BN20" s="1356"/>
      <c r="BO20" s="1356"/>
      <c r="BP20" s="1356"/>
      <c r="BQ20" s="1356"/>
      <c r="BR20" s="1356" t="str">
        <f>MID(SUVAHAVUJ!AE37,4,1)</f>
        <v xml:space="preserve"> </v>
      </c>
      <c r="BS20" s="1356"/>
      <c r="BT20" s="1356"/>
      <c r="BU20" s="1356"/>
      <c r="BV20" s="1356"/>
      <c r="BW20" s="1356" t="str">
        <f>MID(SUVAHAVUJ!AE37,5,1)</f>
        <v xml:space="preserve"> </v>
      </c>
      <c r="BX20" s="1356"/>
      <c r="BY20" s="1356"/>
      <c r="BZ20" s="1356"/>
      <c r="CA20" s="1356"/>
      <c r="CB20" s="1356"/>
      <c r="CC20" s="1356" t="str">
        <f>MID(SUVAHAVUJ!AE37,6,1)</f>
        <v xml:space="preserve"> </v>
      </c>
      <c r="CD20" s="1356"/>
      <c r="CE20" s="1356"/>
      <c r="CF20" s="1356"/>
      <c r="CG20" s="1356"/>
      <c r="CH20" s="1356" t="str">
        <f>MID(SUVAHAVUJ!AE37,7,1)</f>
        <v xml:space="preserve"> </v>
      </c>
      <c r="CI20" s="1356"/>
      <c r="CJ20" s="1356"/>
      <c r="CK20" s="1356"/>
      <c r="CL20" s="1356"/>
      <c r="CM20" s="1356"/>
      <c r="CN20" s="1356" t="str">
        <f>MID(SUVAHAVUJ!AE37,8,1)</f>
        <v xml:space="preserve"> </v>
      </c>
      <c r="CO20" s="1356"/>
      <c r="CP20" s="1356"/>
      <c r="CQ20" s="1356"/>
      <c r="CR20" s="1356"/>
      <c r="CS20" s="1356" t="str">
        <f>MID(SUVAHAVUJ!AE37,9,1)</f>
        <v xml:space="preserve"> </v>
      </c>
      <c r="CT20" s="1356"/>
      <c r="CU20" s="1356"/>
      <c r="CV20" s="1356"/>
      <c r="CW20" s="1356"/>
      <c r="CX20" s="1356"/>
      <c r="CY20" s="1356" t="str">
        <f>MID(SUVAHAVUJ!AE37,10,1)</f>
        <v xml:space="preserve"> </v>
      </c>
      <c r="CZ20" s="1356"/>
      <c r="DA20" s="1356"/>
      <c r="DB20" s="1356"/>
      <c r="DC20" s="1356"/>
      <c r="DD20" s="1356" t="str">
        <f>MID(SUVAHAVUJ!AE37,11,1)</f>
        <v>0</v>
      </c>
      <c r="DE20" s="1356"/>
      <c r="DF20" s="1356"/>
      <c r="DG20" s="1356"/>
      <c r="DH20" s="1356"/>
      <c r="DI20" s="1360"/>
      <c r="DJ20" s="1361"/>
      <c r="DK20" s="1361"/>
      <c r="DL20" s="1361"/>
      <c r="DM20" s="1361"/>
      <c r="DN20" s="1361"/>
      <c r="DO20" s="1361"/>
      <c r="DP20" s="1361"/>
      <c r="DQ20" s="1361"/>
      <c r="DR20" s="1361"/>
      <c r="DS20" s="1361"/>
      <c r="DT20" s="1361"/>
      <c r="DU20" s="1361"/>
      <c r="DV20" s="1361"/>
      <c r="DW20" s="1361"/>
      <c r="DX20" s="1361"/>
      <c r="DY20" s="1361"/>
      <c r="DZ20" s="1361"/>
      <c r="EA20" s="1361"/>
      <c r="EB20" s="1361"/>
      <c r="EC20" s="1361"/>
      <c r="ED20" s="1361"/>
      <c r="EE20" s="1361"/>
      <c r="EF20" s="1361"/>
      <c r="EG20" s="1361"/>
      <c r="EH20" s="1361"/>
      <c r="EI20" s="1361"/>
      <c r="EJ20" s="1361"/>
      <c r="EK20" s="1361"/>
      <c r="EL20" s="1361"/>
      <c r="EM20" s="1361"/>
      <c r="EN20" s="514"/>
      <c r="EO20" s="515"/>
      <c r="EP20" s="1356" t="str">
        <f>MID(SUVAHAVUJ!AG37,1,1)</f>
        <v xml:space="preserve"> </v>
      </c>
      <c r="EQ20" s="1356"/>
      <c r="ER20" s="1356"/>
      <c r="ES20" s="1356"/>
      <c r="ET20" s="1356"/>
      <c r="EU20" s="1356"/>
      <c r="EV20" s="1356" t="str">
        <f>MID(SUVAHAVUJ!AG37,2,1)</f>
        <v xml:space="preserve"> </v>
      </c>
      <c r="EW20" s="1356"/>
      <c r="EX20" s="1356"/>
      <c r="EY20" s="1356"/>
      <c r="EZ20" s="1356"/>
      <c r="FA20" s="1356" t="str">
        <f>MID(SUVAHAVUJ!AG37,3,1)</f>
        <v xml:space="preserve"> </v>
      </c>
      <c r="FB20" s="1356"/>
      <c r="FC20" s="1356"/>
      <c r="FD20" s="1356"/>
      <c r="FE20" s="1356"/>
      <c r="FF20" s="1356"/>
      <c r="FG20" s="1356" t="str">
        <f>MID(SUVAHAVUJ!AG37,4,1)</f>
        <v xml:space="preserve"> </v>
      </c>
      <c r="FH20" s="1356"/>
      <c r="FI20" s="1356"/>
      <c r="FJ20" s="1356"/>
      <c r="FK20" s="1356"/>
      <c r="FL20" s="1356" t="str">
        <f>MID(SUVAHAVUJ!AG37,5,1)</f>
        <v xml:space="preserve"> </v>
      </c>
      <c r="FM20" s="1356"/>
      <c r="FN20" s="1356"/>
      <c r="FO20" s="1356"/>
      <c r="FP20" s="1356"/>
      <c r="FQ20" s="1356"/>
      <c r="FR20" s="1356" t="str">
        <f>MID(SUVAHAVUJ!AG37,6,1)</f>
        <v>7</v>
      </c>
      <c r="FS20" s="1356"/>
      <c r="FT20" s="1356"/>
      <c r="FU20" s="1356"/>
      <c r="FV20" s="1356"/>
      <c r="FW20" s="1356" t="str">
        <f>MID(SUVAHAVUJ!AG37,7,1)</f>
        <v>3</v>
      </c>
      <c r="FX20" s="1356"/>
      <c r="FY20" s="1356"/>
      <c r="FZ20" s="1356"/>
      <c r="GA20" s="1356"/>
      <c r="GB20" s="1356"/>
      <c r="GC20" s="1356" t="str">
        <f>MID(SUVAHAVUJ!AG37,8,1)</f>
        <v>9</v>
      </c>
      <c r="GD20" s="1356"/>
      <c r="GE20" s="1356"/>
      <c r="GF20" s="1356"/>
      <c r="GG20" s="1356"/>
      <c r="GH20" s="1356" t="str">
        <f>MID(SUVAHAVUJ!AG37,9,1)</f>
        <v>8</v>
      </c>
      <c r="GI20" s="1356"/>
      <c r="GJ20" s="1356"/>
      <c r="GK20" s="1356"/>
      <c r="GL20" s="1356"/>
      <c r="GM20" s="1356"/>
      <c r="GN20" s="1356" t="str">
        <f>MID(SUVAHAVUJ!AG37,10,1)</f>
        <v>6</v>
      </c>
      <c r="GO20" s="1356"/>
      <c r="GP20" s="1356"/>
      <c r="GQ20" s="1356"/>
      <c r="GR20" s="1356"/>
      <c r="GS20" s="1357" t="str">
        <f>MID(SUVAHAVUJ!AG37,11,1)</f>
        <v>7</v>
      </c>
      <c r="GT20" s="1357"/>
      <c r="GU20" s="1357"/>
      <c r="GV20" s="1357"/>
      <c r="GW20" s="1358"/>
    </row>
    <row r="21" spans="2:205" s="516" customFormat="1" ht="23.25" customHeight="1" x14ac:dyDescent="0.3">
      <c r="B21" s="1363" t="s">
        <v>2039</v>
      </c>
      <c r="C21" s="1363"/>
      <c r="D21" s="1363"/>
      <c r="E21" s="1363"/>
      <c r="F21" s="1363"/>
      <c r="G21" s="1363"/>
      <c r="H21" s="1363"/>
      <c r="I21" s="1363"/>
      <c r="J21" s="1363"/>
      <c r="K21" s="1363"/>
      <c r="L21" s="1423" t="str">
        <f>SUVAHAVUJ!$D$38</f>
        <v>Nedokončená výroba a polotovary vlastnej výroby  (121, 122, 12X) - /192, 193, 19X/</v>
      </c>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1423"/>
      <c r="AN21" s="1423"/>
      <c r="AO21" s="1423"/>
      <c r="AP21" s="1423"/>
      <c r="AQ21" s="1366" t="s">
        <v>2064</v>
      </c>
      <c r="AR21" s="1366"/>
      <c r="AS21" s="1366"/>
      <c r="AT21" s="1366"/>
      <c r="AU21" s="1366"/>
      <c r="AV21" s="1366"/>
      <c r="AW21" s="1366"/>
      <c r="AX21" s="1366"/>
      <c r="AY21" s="514"/>
      <c r="AZ21" s="515"/>
      <c r="BA21" s="1356" t="str">
        <f>MID(SUVAHAVUJ!AD38,1,1)</f>
        <v xml:space="preserve"> </v>
      </c>
      <c r="BB21" s="1356"/>
      <c r="BC21" s="1356"/>
      <c r="BD21" s="1356"/>
      <c r="BE21" s="1356"/>
      <c r="BF21" s="1356"/>
      <c r="BG21" s="1356" t="str">
        <f>MID(SUVAHAVUJ!AD38,2,1)</f>
        <v xml:space="preserve"> </v>
      </c>
      <c r="BH21" s="1356"/>
      <c r="BI21" s="1356"/>
      <c r="BJ21" s="1356"/>
      <c r="BK21" s="1356"/>
      <c r="BL21" s="1356" t="str">
        <f>MID(SUVAHAVUJ!AD38,3,1)</f>
        <v xml:space="preserve"> </v>
      </c>
      <c r="BM21" s="1356"/>
      <c r="BN21" s="1356"/>
      <c r="BO21" s="1356"/>
      <c r="BP21" s="1356"/>
      <c r="BQ21" s="1356"/>
      <c r="BR21" s="1356" t="str">
        <f>MID(SUVAHAVUJ!AD38,4,1)</f>
        <v xml:space="preserve"> </v>
      </c>
      <c r="BS21" s="1356"/>
      <c r="BT21" s="1356"/>
      <c r="BU21" s="1356"/>
      <c r="BV21" s="1356"/>
      <c r="BW21" s="1356" t="str">
        <f>MID(SUVAHAVUJ!AD38,5,1)</f>
        <v xml:space="preserve"> </v>
      </c>
      <c r="BX21" s="1356"/>
      <c r="BY21" s="1356"/>
      <c r="BZ21" s="1356"/>
      <c r="CA21" s="1356"/>
      <c r="CB21" s="1356"/>
      <c r="CC21" s="1356" t="str">
        <f>MID(SUVAHAVUJ!AD38,6,1)</f>
        <v>4</v>
      </c>
      <c r="CD21" s="1356"/>
      <c r="CE21" s="1356"/>
      <c r="CF21" s="1356"/>
      <c r="CG21" s="1356"/>
      <c r="CH21" s="1356" t="str">
        <f>MID(SUVAHAVUJ!AD38,7,1)</f>
        <v>2</v>
      </c>
      <c r="CI21" s="1356"/>
      <c r="CJ21" s="1356"/>
      <c r="CK21" s="1356"/>
      <c r="CL21" s="1356"/>
      <c r="CM21" s="1356"/>
      <c r="CN21" s="1356" t="str">
        <f>MID(SUVAHAVUJ!AD38,8,1)</f>
        <v>4</v>
      </c>
      <c r="CO21" s="1356"/>
      <c r="CP21" s="1356"/>
      <c r="CQ21" s="1356"/>
      <c r="CR21" s="1356"/>
      <c r="CS21" s="1356" t="str">
        <f>MID(SUVAHAVUJ!AD38,9,1)</f>
        <v>4</v>
      </c>
      <c r="CT21" s="1356"/>
      <c r="CU21" s="1356"/>
      <c r="CV21" s="1356"/>
      <c r="CW21" s="1356"/>
      <c r="CX21" s="1356"/>
      <c r="CY21" s="1356" t="str">
        <f>MID(SUVAHAVUJ!AD38,10,1)</f>
        <v>3</v>
      </c>
      <c r="CZ21" s="1356"/>
      <c r="DA21" s="1356"/>
      <c r="DB21" s="1356"/>
      <c r="DC21" s="1356"/>
      <c r="DD21" s="1356" t="str">
        <f>MID(SUVAHAVUJ!AD38,11,1)</f>
        <v>9</v>
      </c>
      <c r="DE21" s="1356"/>
      <c r="DF21" s="1356"/>
      <c r="DG21" s="1356"/>
      <c r="DH21" s="1356"/>
      <c r="DI21" s="1360"/>
      <c r="DJ21" s="514"/>
      <c r="DK21" s="515"/>
      <c r="DL21" s="1356" t="str">
        <f>MID(SUVAHAVUJ!AF38,1,1)</f>
        <v xml:space="preserve"> </v>
      </c>
      <c r="DM21" s="1356"/>
      <c r="DN21" s="1356"/>
      <c r="DO21" s="1356"/>
      <c r="DP21" s="1356"/>
      <c r="DQ21" s="1356"/>
      <c r="DR21" s="1356" t="str">
        <f>MID(SUVAHAVUJ!AF38,2,1)</f>
        <v xml:space="preserve"> </v>
      </c>
      <c r="DS21" s="1356"/>
      <c r="DT21" s="1356"/>
      <c r="DU21" s="1356"/>
      <c r="DV21" s="1356"/>
      <c r="DW21" s="1356" t="str">
        <f>MID(SUVAHAVUJ!AF38,3,1)</f>
        <v xml:space="preserve"> </v>
      </c>
      <c r="DX21" s="1356"/>
      <c r="DY21" s="1356"/>
      <c r="DZ21" s="1356"/>
      <c r="EA21" s="1356"/>
      <c r="EB21" s="1356"/>
      <c r="EC21" s="1356" t="str">
        <f>MID(SUVAHAVUJ!AF38,4,1)</f>
        <v xml:space="preserve"> </v>
      </c>
      <c r="ED21" s="1356"/>
      <c r="EE21" s="1356"/>
      <c r="EF21" s="1356"/>
      <c r="EG21" s="1356"/>
      <c r="EH21" s="1356" t="str">
        <f>MID(SUVAHAVUJ!AF38,5,1)</f>
        <v xml:space="preserve"> </v>
      </c>
      <c r="EI21" s="1356"/>
      <c r="EJ21" s="1356"/>
      <c r="EK21" s="1356"/>
      <c r="EL21" s="1356"/>
      <c r="EM21" s="1356"/>
      <c r="EN21" s="1356" t="str">
        <f>MID(SUVAHAVUJ!AF38,6,1)</f>
        <v>4</v>
      </c>
      <c r="EO21" s="1356"/>
      <c r="EP21" s="1356"/>
      <c r="EQ21" s="1356"/>
      <c r="ER21" s="1356"/>
      <c r="ES21" s="1356" t="str">
        <f>MID(SUVAHAVUJ!AF38,7,1)</f>
        <v>2</v>
      </c>
      <c r="ET21" s="1356"/>
      <c r="EU21" s="1356"/>
      <c r="EV21" s="1356"/>
      <c r="EW21" s="1356"/>
      <c r="EX21" s="1356"/>
      <c r="EY21" s="1356" t="str">
        <f>MID(SUVAHAVUJ!AF38,8,1)</f>
        <v>4</v>
      </c>
      <c r="EZ21" s="1356"/>
      <c r="FA21" s="1356"/>
      <c r="FB21" s="1356"/>
      <c r="FC21" s="1356"/>
      <c r="FD21" s="1356" t="str">
        <f>MID(SUVAHAVUJ!AF38,9,1)</f>
        <v>4</v>
      </c>
      <c r="FE21" s="1356"/>
      <c r="FF21" s="1356"/>
      <c r="FG21" s="1356"/>
      <c r="FH21" s="1356"/>
      <c r="FI21" s="1356"/>
      <c r="FJ21" s="1356" t="str">
        <f>MID(SUVAHAVUJ!AF38,10,1)</f>
        <v>3</v>
      </c>
      <c r="FK21" s="1356"/>
      <c r="FL21" s="1356"/>
      <c r="FM21" s="1356"/>
      <c r="FN21" s="1356"/>
      <c r="FO21" s="1357" t="str">
        <f>MID(SUVAHAVUJ!AF38,11,1)</f>
        <v>9</v>
      </c>
      <c r="FP21" s="1357"/>
      <c r="FQ21" s="1357"/>
      <c r="FR21" s="1357"/>
      <c r="FS21" s="1358"/>
      <c r="FT21" s="1359"/>
      <c r="FU21" s="1359"/>
      <c r="FV21" s="1359"/>
      <c r="FW21" s="1359"/>
      <c r="FX21" s="1359"/>
      <c r="FY21" s="1359"/>
      <c r="FZ21" s="1359"/>
      <c r="GA21" s="1359"/>
      <c r="GB21" s="1359"/>
      <c r="GC21" s="1359"/>
      <c r="GD21" s="1359"/>
      <c r="GE21" s="1359"/>
      <c r="GF21" s="1359"/>
      <c r="GG21" s="1359"/>
      <c r="GH21" s="1359"/>
      <c r="GI21" s="1359"/>
      <c r="GJ21" s="1359"/>
      <c r="GK21" s="1359"/>
      <c r="GL21" s="1359"/>
      <c r="GM21" s="1359"/>
      <c r="GN21" s="1359"/>
      <c r="GO21" s="1359"/>
      <c r="GP21" s="1359"/>
      <c r="GQ21" s="1359"/>
      <c r="GR21" s="1359"/>
      <c r="GS21" s="1359"/>
      <c r="GT21" s="1359"/>
      <c r="GU21" s="1359"/>
      <c r="GV21" s="1359"/>
      <c r="GW21" s="1359"/>
    </row>
    <row r="22" spans="2:205" ht="23.25" customHeight="1" x14ac:dyDescent="0.3">
      <c r="B22" s="1363"/>
      <c r="C22" s="1363"/>
      <c r="D22" s="1363"/>
      <c r="E22" s="1363"/>
      <c r="F22" s="1363"/>
      <c r="G22" s="1363"/>
      <c r="H22" s="1363"/>
      <c r="I22" s="1363"/>
      <c r="J22" s="1363"/>
      <c r="K22" s="1363"/>
      <c r="L22" s="1423"/>
      <c r="M22" s="1423"/>
      <c r="N22" s="1423"/>
      <c r="O22" s="1423"/>
      <c r="P22" s="1423"/>
      <c r="Q22" s="1423"/>
      <c r="R22" s="1423"/>
      <c r="S22" s="1423"/>
      <c r="T22" s="1423"/>
      <c r="U22" s="1423"/>
      <c r="V22" s="1423"/>
      <c r="W22" s="1423"/>
      <c r="X22" s="1423"/>
      <c r="Y22" s="1423"/>
      <c r="Z22" s="1423"/>
      <c r="AA22" s="1423"/>
      <c r="AB22" s="1423"/>
      <c r="AC22" s="1423"/>
      <c r="AD22" s="1423"/>
      <c r="AE22" s="1423"/>
      <c r="AF22" s="1423"/>
      <c r="AG22" s="1423"/>
      <c r="AH22" s="1423"/>
      <c r="AI22" s="1423"/>
      <c r="AJ22" s="1423"/>
      <c r="AK22" s="1423"/>
      <c r="AL22" s="1423"/>
      <c r="AM22" s="1423"/>
      <c r="AN22" s="1423"/>
      <c r="AO22" s="1423"/>
      <c r="AP22" s="1423"/>
      <c r="AQ22" s="1366"/>
      <c r="AR22" s="1366"/>
      <c r="AS22" s="1366"/>
      <c r="AT22" s="1366"/>
      <c r="AU22" s="1366"/>
      <c r="AV22" s="1366"/>
      <c r="AW22" s="1366"/>
      <c r="AX22" s="1366"/>
      <c r="AY22" s="514"/>
      <c r="AZ22" s="515"/>
      <c r="BA22" s="1356" t="str">
        <f>MID(SUVAHAVUJ!AE38,1,1)</f>
        <v xml:space="preserve"> </v>
      </c>
      <c r="BB22" s="1356"/>
      <c r="BC22" s="1356"/>
      <c r="BD22" s="1356"/>
      <c r="BE22" s="1356"/>
      <c r="BF22" s="1356"/>
      <c r="BG22" s="1356" t="str">
        <f>MID(SUVAHAVUJ!AE38,2,1)</f>
        <v xml:space="preserve"> </v>
      </c>
      <c r="BH22" s="1356"/>
      <c r="BI22" s="1356"/>
      <c r="BJ22" s="1356"/>
      <c r="BK22" s="1356"/>
      <c r="BL22" s="1356" t="str">
        <f>MID(SUVAHAVUJ!AE38,3,1)</f>
        <v xml:space="preserve"> </v>
      </c>
      <c r="BM22" s="1356"/>
      <c r="BN22" s="1356"/>
      <c r="BO22" s="1356"/>
      <c r="BP22" s="1356"/>
      <c r="BQ22" s="1356"/>
      <c r="BR22" s="1356" t="str">
        <f>MID(SUVAHAVUJ!AE38,4,1)</f>
        <v xml:space="preserve"> </v>
      </c>
      <c r="BS22" s="1356"/>
      <c r="BT22" s="1356"/>
      <c r="BU22" s="1356"/>
      <c r="BV22" s="1356"/>
      <c r="BW22" s="1356" t="str">
        <f>MID(SUVAHAVUJ!AE38,5,1)</f>
        <v xml:space="preserve"> </v>
      </c>
      <c r="BX22" s="1356"/>
      <c r="BY22" s="1356"/>
      <c r="BZ22" s="1356"/>
      <c r="CA22" s="1356"/>
      <c r="CB22" s="1356"/>
      <c r="CC22" s="1356" t="str">
        <f>MID(SUVAHAVUJ!AE38,6,1)</f>
        <v xml:space="preserve"> </v>
      </c>
      <c r="CD22" s="1356"/>
      <c r="CE22" s="1356"/>
      <c r="CF22" s="1356"/>
      <c r="CG22" s="1356"/>
      <c r="CH22" s="1356" t="str">
        <f>MID(SUVAHAVUJ!AE38,7,1)</f>
        <v xml:space="preserve"> </v>
      </c>
      <c r="CI22" s="1356"/>
      <c r="CJ22" s="1356"/>
      <c r="CK22" s="1356"/>
      <c r="CL22" s="1356"/>
      <c r="CM22" s="1356"/>
      <c r="CN22" s="1356" t="str">
        <f>MID(SUVAHAVUJ!AE38,8,1)</f>
        <v xml:space="preserve"> </v>
      </c>
      <c r="CO22" s="1356"/>
      <c r="CP22" s="1356"/>
      <c r="CQ22" s="1356"/>
      <c r="CR22" s="1356"/>
      <c r="CS22" s="1356" t="str">
        <f>MID(SUVAHAVUJ!AE38,9,1)</f>
        <v xml:space="preserve"> </v>
      </c>
      <c r="CT22" s="1356"/>
      <c r="CU22" s="1356"/>
      <c r="CV22" s="1356"/>
      <c r="CW22" s="1356"/>
      <c r="CX22" s="1356"/>
      <c r="CY22" s="1356" t="str">
        <f>MID(SUVAHAVUJ!AE38,10,1)</f>
        <v xml:space="preserve"> </v>
      </c>
      <c r="CZ22" s="1356"/>
      <c r="DA22" s="1356"/>
      <c r="DB22" s="1356"/>
      <c r="DC22" s="1356"/>
      <c r="DD22" s="1356" t="str">
        <f>MID(SUVAHAVUJ!AE38,11,1)</f>
        <v>0</v>
      </c>
      <c r="DE22" s="1356"/>
      <c r="DF22" s="1356"/>
      <c r="DG22" s="1356"/>
      <c r="DH22" s="1356"/>
      <c r="DI22" s="1360"/>
      <c r="DJ22" s="1361"/>
      <c r="DK22" s="1361"/>
      <c r="DL22" s="1361"/>
      <c r="DM22" s="1361"/>
      <c r="DN22" s="1361"/>
      <c r="DO22" s="1361"/>
      <c r="DP22" s="1361"/>
      <c r="DQ22" s="1361"/>
      <c r="DR22" s="1361"/>
      <c r="DS22" s="1361"/>
      <c r="DT22" s="1361"/>
      <c r="DU22" s="1361"/>
      <c r="DV22" s="1361"/>
      <c r="DW22" s="1361"/>
      <c r="DX22" s="1361"/>
      <c r="DY22" s="1361"/>
      <c r="DZ22" s="1361"/>
      <c r="EA22" s="1361"/>
      <c r="EB22" s="1361"/>
      <c r="EC22" s="1361"/>
      <c r="ED22" s="1361"/>
      <c r="EE22" s="1361"/>
      <c r="EF22" s="1361"/>
      <c r="EG22" s="1361"/>
      <c r="EH22" s="1361"/>
      <c r="EI22" s="1361"/>
      <c r="EJ22" s="1361"/>
      <c r="EK22" s="1361"/>
      <c r="EL22" s="1361"/>
      <c r="EM22" s="1361"/>
      <c r="EN22" s="514"/>
      <c r="EO22" s="515"/>
      <c r="EP22" s="1356" t="str">
        <f>MID(SUVAHAVUJ!AG38,1,1)</f>
        <v xml:space="preserve"> </v>
      </c>
      <c r="EQ22" s="1356"/>
      <c r="ER22" s="1356"/>
      <c r="ES22" s="1356"/>
      <c r="ET22" s="1356"/>
      <c r="EU22" s="1356"/>
      <c r="EV22" s="1356" t="str">
        <f>MID(SUVAHAVUJ!AG38,2,1)</f>
        <v xml:space="preserve"> </v>
      </c>
      <c r="EW22" s="1356"/>
      <c r="EX22" s="1356"/>
      <c r="EY22" s="1356"/>
      <c r="EZ22" s="1356"/>
      <c r="FA22" s="1356" t="str">
        <f>MID(SUVAHAVUJ!AG38,3,1)</f>
        <v xml:space="preserve"> </v>
      </c>
      <c r="FB22" s="1356"/>
      <c r="FC22" s="1356"/>
      <c r="FD22" s="1356"/>
      <c r="FE22" s="1356"/>
      <c r="FF22" s="1356"/>
      <c r="FG22" s="1356" t="str">
        <f>MID(SUVAHAVUJ!AG38,4,1)</f>
        <v xml:space="preserve"> </v>
      </c>
      <c r="FH22" s="1356"/>
      <c r="FI22" s="1356"/>
      <c r="FJ22" s="1356"/>
      <c r="FK22" s="1356"/>
      <c r="FL22" s="1356" t="str">
        <f>MID(SUVAHAVUJ!AG38,5,1)</f>
        <v xml:space="preserve"> </v>
      </c>
      <c r="FM22" s="1356"/>
      <c r="FN22" s="1356"/>
      <c r="FO22" s="1356"/>
      <c r="FP22" s="1356"/>
      <c r="FQ22" s="1356"/>
      <c r="FR22" s="1356" t="str">
        <f>MID(SUVAHAVUJ!AG38,6,1)</f>
        <v>2</v>
      </c>
      <c r="FS22" s="1356"/>
      <c r="FT22" s="1356"/>
      <c r="FU22" s="1356"/>
      <c r="FV22" s="1356"/>
      <c r="FW22" s="1356" t="str">
        <f>MID(SUVAHAVUJ!AG38,7,1)</f>
        <v>6</v>
      </c>
      <c r="FX22" s="1356"/>
      <c r="FY22" s="1356"/>
      <c r="FZ22" s="1356"/>
      <c r="GA22" s="1356"/>
      <c r="GB22" s="1356"/>
      <c r="GC22" s="1356" t="str">
        <f>MID(SUVAHAVUJ!AG38,8,1)</f>
        <v>8</v>
      </c>
      <c r="GD22" s="1356"/>
      <c r="GE22" s="1356"/>
      <c r="GF22" s="1356"/>
      <c r="GG22" s="1356"/>
      <c r="GH22" s="1356" t="str">
        <f>MID(SUVAHAVUJ!AG38,9,1)</f>
        <v>0</v>
      </c>
      <c r="GI22" s="1356"/>
      <c r="GJ22" s="1356"/>
      <c r="GK22" s="1356"/>
      <c r="GL22" s="1356"/>
      <c r="GM22" s="1356"/>
      <c r="GN22" s="1356" t="str">
        <f>MID(SUVAHAVUJ!AG38,10,1)</f>
        <v>1</v>
      </c>
      <c r="GO22" s="1356"/>
      <c r="GP22" s="1356"/>
      <c r="GQ22" s="1356"/>
      <c r="GR22" s="1356"/>
      <c r="GS22" s="1357" t="str">
        <f>MID(SUVAHAVUJ!AG38,11,1)</f>
        <v>8</v>
      </c>
      <c r="GT22" s="1357"/>
      <c r="GU22" s="1357"/>
      <c r="GV22" s="1357"/>
      <c r="GW22" s="1358"/>
    </row>
    <row r="23" spans="2:205" s="516" customFormat="1" ht="23.25" customHeight="1" x14ac:dyDescent="0.3">
      <c r="B23" s="1363" t="s">
        <v>2040</v>
      </c>
      <c r="C23" s="1363"/>
      <c r="D23" s="1363"/>
      <c r="E23" s="1363"/>
      <c r="F23" s="1363"/>
      <c r="G23" s="1363"/>
      <c r="H23" s="1363"/>
      <c r="I23" s="1363"/>
      <c r="J23" s="1363"/>
      <c r="K23" s="1363"/>
      <c r="L23" s="1423" t="str">
        <f>SUVAHAVUJ!$D$39</f>
        <v>Výrobky (123) - /194/</v>
      </c>
      <c r="M23" s="1423"/>
      <c r="N23" s="1423"/>
      <c r="O23" s="1423"/>
      <c r="P23" s="1423"/>
      <c r="Q23" s="1423"/>
      <c r="R23" s="1423"/>
      <c r="S23" s="1423"/>
      <c r="T23" s="1423"/>
      <c r="U23" s="1423"/>
      <c r="V23" s="1423"/>
      <c r="W23" s="1423"/>
      <c r="X23" s="1423"/>
      <c r="Y23" s="1423"/>
      <c r="Z23" s="1423"/>
      <c r="AA23" s="1423"/>
      <c r="AB23" s="1423"/>
      <c r="AC23" s="1423"/>
      <c r="AD23" s="1423"/>
      <c r="AE23" s="1423"/>
      <c r="AF23" s="1423"/>
      <c r="AG23" s="1423"/>
      <c r="AH23" s="1423"/>
      <c r="AI23" s="1423"/>
      <c r="AJ23" s="1423"/>
      <c r="AK23" s="1423"/>
      <c r="AL23" s="1423"/>
      <c r="AM23" s="1423"/>
      <c r="AN23" s="1423"/>
      <c r="AO23" s="1423"/>
      <c r="AP23" s="1423"/>
      <c r="AQ23" s="1366" t="s">
        <v>2065</v>
      </c>
      <c r="AR23" s="1366"/>
      <c r="AS23" s="1366"/>
      <c r="AT23" s="1366"/>
      <c r="AU23" s="1366"/>
      <c r="AV23" s="1366"/>
      <c r="AW23" s="1366"/>
      <c r="AX23" s="1366"/>
      <c r="AY23" s="514"/>
      <c r="AZ23" s="515"/>
      <c r="BA23" s="1356" t="str">
        <f>MID(SUVAHAVUJ!AD39,1,1)</f>
        <v xml:space="preserve"> </v>
      </c>
      <c r="BB23" s="1356"/>
      <c r="BC23" s="1356"/>
      <c r="BD23" s="1356"/>
      <c r="BE23" s="1356"/>
      <c r="BF23" s="1356"/>
      <c r="BG23" s="1356" t="str">
        <f>MID(SUVAHAVUJ!AD39,2,1)</f>
        <v xml:space="preserve"> </v>
      </c>
      <c r="BH23" s="1356"/>
      <c r="BI23" s="1356"/>
      <c r="BJ23" s="1356"/>
      <c r="BK23" s="1356"/>
      <c r="BL23" s="1356" t="str">
        <f>MID(SUVAHAVUJ!AD39,3,1)</f>
        <v xml:space="preserve"> </v>
      </c>
      <c r="BM23" s="1356"/>
      <c r="BN23" s="1356"/>
      <c r="BO23" s="1356"/>
      <c r="BP23" s="1356"/>
      <c r="BQ23" s="1356"/>
      <c r="BR23" s="1356" t="str">
        <f>MID(SUVAHAVUJ!AD39,4,1)</f>
        <v xml:space="preserve"> </v>
      </c>
      <c r="BS23" s="1356"/>
      <c r="BT23" s="1356"/>
      <c r="BU23" s="1356"/>
      <c r="BV23" s="1356"/>
      <c r="BW23" s="1356" t="str">
        <f>MID(SUVAHAVUJ!AD39,5,1)</f>
        <v xml:space="preserve"> </v>
      </c>
      <c r="BX23" s="1356"/>
      <c r="BY23" s="1356"/>
      <c r="BZ23" s="1356"/>
      <c r="CA23" s="1356"/>
      <c r="CB23" s="1356"/>
      <c r="CC23" s="1356" t="str">
        <f>MID(SUVAHAVUJ!AD39,6,1)</f>
        <v xml:space="preserve"> </v>
      </c>
      <c r="CD23" s="1356"/>
      <c r="CE23" s="1356"/>
      <c r="CF23" s="1356"/>
      <c r="CG23" s="1356"/>
      <c r="CH23" s="1356" t="str">
        <f>MID(SUVAHAVUJ!AD39,7,1)</f>
        <v xml:space="preserve"> </v>
      </c>
      <c r="CI23" s="1356"/>
      <c r="CJ23" s="1356"/>
      <c r="CK23" s="1356"/>
      <c r="CL23" s="1356"/>
      <c r="CM23" s="1356"/>
      <c r="CN23" s="1356" t="str">
        <f>MID(SUVAHAVUJ!AD39,8,1)</f>
        <v xml:space="preserve"> </v>
      </c>
      <c r="CO23" s="1356"/>
      <c r="CP23" s="1356"/>
      <c r="CQ23" s="1356"/>
      <c r="CR23" s="1356"/>
      <c r="CS23" s="1356" t="str">
        <f>MID(SUVAHAVUJ!AD39,9,1)</f>
        <v xml:space="preserve"> </v>
      </c>
      <c r="CT23" s="1356"/>
      <c r="CU23" s="1356"/>
      <c r="CV23" s="1356"/>
      <c r="CW23" s="1356"/>
      <c r="CX23" s="1356"/>
      <c r="CY23" s="1356" t="str">
        <f>MID(SUVAHAVUJ!AD39,10,1)</f>
        <v xml:space="preserve"> </v>
      </c>
      <c r="CZ23" s="1356"/>
      <c r="DA23" s="1356"/>
      <c r="DB23" s="1356"/>
      <c r="DC23" s="1356"/>
      <c r="DD23" s="1356" t="str">
        <f>MID(SUVAHAVUJ!AD39,11,1)</f>
        <v>0</v>
      </c>
      <c r="DE23" s="1356"/>
      <c r="DF23" s="1356"/>
      <c r="DG23" s="1356"/>
      <c r="DH23" s="1356"/>
      <c r="DI23" s="1360"/>
      <c r="DJ23" s="514"/>
      <c r="DK23" s="515"/>
      <c r="DL23" s="1356" t="str">
        <f>MID(SUVAHAVUJ!AF39,1,1)</f>
        <v xml:space="preserve"> </v>
      </c>
      <c r="DM23" s="1356"/>
      <c r="DN23" s="1356"/>
      <c r="DO23" s="1356"/>
      <c r="DP23" s="1356"/>
      <c r="DQ23" s="1356"/>
      <c r="DR23" s="1356" t="str">
        <f>MID(SUVAHAVUJ!AF39,2,1)</f>
        <v xml:space="preserve"> </v>
      </c>
      <c r="DS23" s="1356"/>
      <c r="DT23" s="1356"/>
      <c r="DU23" s="1356"/>
      <c r="DV23" s="1356"/>
      <c r="DW23" s="1356" t="str">
        <f>MID(SUVAHAVUJ!AF39,3,1)</f>
        <v xml:space="preserve"> </v>
      </c>
      <c r="DX23" s="1356"/>
      <c r="DY23" s="1356"/>
      <c r="DZ23" s="1356"/>
      <c r="EA23" s="1356"/>
      <c r="EB23" s="1356"/>
      <c r="EC23" s="1356" t="str">
        <f>MID(SUVAHAVUJ!AF39,4,1)</f>
        <v xml:space="preserve"> </v>
      </c>
      <c r="ED23" s="1356"/>
      <c r="EE23" s="1356"/>
      <c r="EF23" s="1356"/>
      <c r="EG23" s="1356"/>
      <c r="EH23" s="1356" t="str">
        <f>MID(SUVAHAVUJ!AF39,5,1)</f>
        <v xml:space="preserve"> </v>
      </c>
      <c r="EI23" s="1356"/>
      <c r="EJ23" s="1356"/>
      <c r="EK23" s="1356"/>
      <c r="EL23" s="1356"/>
      <c r="EM23" s="1356"/>
      <c r="EN23" s="1356" t="str">
        <f>MID(SUVAHAVUJ!AF39,6,1)</f>
        <v xml:space="preserve"> </v>
      </c>
      <c r="EO23" s="1356"/>
      <c r="EP23" s="1356"/>
      <c r="EQ23" s="1356"/>
      <c r="ER23" s="1356"/>
      <c r="ES23" s="1356" t="str">
        <f>MID(SUVAHAVUJ!AF39,7,1)</f>
        <v xml:space="preserve"> </v>
      </c>
      <c r="ET23" s="1356"/>
      <c r="EU23" s="1356"/>
      <c r="EV23" s="1356"/>
      <c r="EW23" s="1356"/>
      <c r="EX23" s="1356"/>
      <c r="EY23" s="1356" t="str">
        <f>MID(SUVAHAVUJ!AF39,8,1)</f>
        <v xml:space="preserve"> </v>
      </c>
      <c r="EZ23" s="1356"/>
      <c r="FA23" s="1356"/>
      <c r="FB23" s="1356"/>
      <c r="FC23" s="1356"/>
      <c r="FD23" s="1356" t="str">
        <f>MID(SUVAHAVUJ!AF39,9,1)</f>
        <v xml:space="preserve"> </v>
      </c>
      <c r="FE23" s="1356"/>
      <c r="FF23" s="1356"/>
      <c r="FG23" s="1356"/>
      <c r="FH23" s="1356"/>
      <c r="FI23" s="1356"/>
      <c r="FJ23" s="1356" t="str">
        <f>MID(SUVAHAVUJ!AF39,10,1)</f>
        <v xml:space="preserve"> </v>
      </c>
      <c r="FK23" s="1356"/>
      <c r="FL23" s="1356"/>
      <c r="FM23" s="1356"/>
      <c r="FN23" s="1356"/>
      <c r="FO23" s="1357" t="str">
        <f>MID(SUVAHAVUJ!AF39,11,1)</f>
        <v>0</v>
      </c>
      <c r="FP23" s="1357"/>
      <c r="FQ23" s="1357"/>
      <c r="FR23" s="1357"/>
      <c r="FS23" s="1358"/>
      <c r="FT23" s="1359"/>
      <c r="FU23" s="1359"/>
      <c r="FV23" s="1359"/>
      <c r="FW23" s="1359"/>
      <c r="FX23" s="1359"/>
      <c r="FY23" s="1359"/>
      <c r="FZ23" s="1359"/>
      <c r="GA23" s="1359"/>
      <c r="GB23" s="1359"/>
      <c r="GC23" s="1359"/>
      <c r="GD23" s="1359"/>
      <c r="GE23" s="1359"/>
      <c r="GF23" s="1359"/>
      <c r="GG23" s="1359"/>
      <c r="GH23" s="1359"/>
      <c r="GI23" s="1359"/>
      <c r="GJ23" s="1359"/>
      <c r="GK23" s="1359"/>
      <c r="GL23" s="1359"/>
      <c r="GM23" s="1359"/>
      <c r="GN23" s="1359"/>
      <c r="GO23" s="1359"/>
      <c r="GP23" s="1359"/>
      <c r="GQ23" s="1359"/>
      <c r="GR23" s="1359"/>
      <c r="GS23" s="1359"/>
      <c r="GT23" s="1359"/>
      <c r="GU23" s="1359"/>
      <c r="GV23" s="1359"/>
      <c r="GW23" s="1359"/>
    </row>
    <row r="24" spans="2:205" ht="23.25" customHeight="1" x14ac:dyDescent="0.3">
      <c r="B24" s="1363"/>
      <c r="C24" s="1363"/>
      <c r="D24" s="1363"/>
      <c r="E24" s="1363"/>
      <c r="F24" s="1363"/>
      <c r="G24" s="1363"/>
      <c r="H24" s="1363"/>
      <c r="I24" s="1363"/>
      <c r="J24" s="1363"/>
      <c r="K24" s="1363"/>
      <c r="L24" s="1423"/>
      <c r="M24" s="1423"/>
      <c r="N24" s="1423"/>
      <c r="O24" s="1423"/>
      <c r="P24" s="1423"/>
      <c r="Q24" s="1423"/>
      <c r="R24" s="1423"/>
      <c r="S24" s="1423"/>
      <c r="T24" s="1423"/>
      <c r="U24" s="1423"/>
      <c r="V24" s="1423"/>
      <c r="W24" s="1423"/>
      <c r="X24" s="1423"/>
      <c r="Y24" s="1423"/>
      <c r="Z24" s="1423"/>
      <c r="AA24" s="1423"/>
      <c r="AB24" s="1423"/>
      <c r="AC24" s="1423"/>
      <c r="AD24" s="1423"/>
      <c r="AE24" s="1423"/>
      <c r="AF24" s="1423"/>
      <c r="AG24" s="1423"/>
      <c r="AH24" s="1423"/>
      <c r="AI24" s="1423"/>
      <c r="AJ24" s="1423"/>
      <c r="AK24" s="1423"/>
      <c r="AL24" s="1423"/>
      <c r="AM24" s="1423"/>
      <c r="AN24" s="1423"/>
      <c r="AO24" s="1423"/>
      <c r="AP24" s="1423"/>
      <c r="AQ24" s="1366"/>
      <c r="AR24" s="1366"/>
      <c r="AS24" s="1366"/>
      <c r="AT24" s="1366"/>
      <c r="AU24" s="1366"/>
      <c r="AV24" s="1366"/>
      <c r="AW24" s="1366"/>
      <c r="AX24" s="1366"/>
      <c r="AY24" s="514"/>
      <c r="AZ24" s="515"/>
      <c r="BA24" s="1356" t="str">
        <f>MID(SUVAHAVUJ!AE39,1,1)</f>
        <v xml:space="preserve"> </v>
      </c>
      <c r="BB24" s="1356"/>
      <c r="BC24" s="1356"/>
      <c r="BD24" s="1356"/>
      <c r="BE24" s="1356"/>
      <c r="BF24" s="1356"/>
      <c r="BG24" s="1356" t="str">
        <f>MID(SUVAHAVUJ!AE39,2,1)</f>
        <v xml:space="preserve"> </v>
      </c>
      <c r="BH24" s="1356"/>
      <c r="BI24" s="1356"/>
      <c r="BJ24" s="1356"/>
      <c r="BK24" s="1356"/>
      <c r="BL24" s="1356" t="str">
        <f>MID(SUVAHAVUJ!AE39,3,1)</f>
        <v xml:space="preserve"> </v>
      </c>
      <c r="BM24" s="1356"/>
      <c r="BN24" s="1356"/>
      <c r="BO24" s="1356"/>
      <c r="BP24" s="1356"/>
      <c r="BQ24" s="1356"/>
      <c r="BR24" s="1356" t="str">
        <f>MID(SUVAHAVUJ!AE39,4,1)</f>
        <v xml:space="preserve"> </v>
      </c>
      <c r="BS24" s="1356"/>
      <c r="BT24" s="1356"/>
      <c r="BU24" s="1356"/>
      <c r="BV24" s="1356"/>
      <c r="BW24" s="1356" t="str">
        <f>MID(SUVAHAVUJ!AE39,5,1)</f>
        <v xml:space="preserve"> </v>
      </c>
      <c r="BX24" s="1356"/>
      <c r="BY24" s="1356"/>
      <c r="BZ24" s="1356"/>
      <c r="CA24" s="1356"/>
      <c r="CB24" s="1356"/>
      <c r="CC24" s="1356" t="str">
        <f>MID(SUVAHAVUJ!AE39,6,1)</f>
        <v xml:space="preserve"> </v>
      </c>
      <c r="CD24" s="1356"/>
      <c r="CE24" s="1356"/>
      <c r="CF24" s="1356"/>
      <c r="CG24" s="1356"/>
      <c r="CH24" s="1356" t="str">
        <f>MID(SUVAHAVUJ!AE39,7,1)</f>
        <v xml:space="preserve"> </v>
      </c>
      <c r="CI24" s="1356"/>
      <c r="CJ24" s="1356"/>
      <c r="CK24" s="1356"/>
      <c r="CL24" s="1356"/>
      <c r="CM24" s="1356"/>
      <c r="CN24" s="1356" t="str">
        <f>MID(SUVAHAVUJ!AE39,8,1)</f>
        <v xml:space="preserve"> </v>
      </c>
      <c r="CO24" s="1356"/>
      <c r="CP24" s="1356"/>
      <c r="CQ24" s="1356"/>
      <c r="CR24" s="1356"/>
      <c r="CS24" s="1356" t="str">
        <f>MID(SUVAHAVUJ!AE39,9,1)</f>
        <v xml:space="preserve"> </v>
      </c>
      <c r="CT24" s="1356"/>
      <c r="CU24" s="1356"/>
      <c r="CV24" s="1356"/>
      <c r="CW24" s="1356"/>
      <c r="CX24" s="1356"/>
      <c r="CY24" s="1356" t="str">
        <f>MID(SUVAHAVUJ!AE39,10,1)</f>
        <v xml:space="preserve"> </v>
      </c>
      <c r="CZ24" s="1356"/>
      <c r="DA24" s="1356"/>
      <c r="DB24" s="1356"/>
      <c r="DC24" s="1356"/>
      <c r="DD24" s="1356" t="str">
        <f>MID(SUVAHAVUJ!AE39,11,1)</f>
        <v>0</v>
      </c>
      <c r="DE24" s="1356"/>
      <c r="DF24" s="1356"/>
      <c r="DG24" s="1356"/>
      <c r="DH24" s="1356"/>
      <c r="DI24" s="1360"/>
      <c r="DJ24" s="1361"/>
      <c r="DK24" s="1361"/>
      <c r="DL24" s="1361"/>
      <c r="DM24" s="1361"/>
      <c r="DN24" s="1361"/>
      <c r="DO24" s="1361"/>
      <c r="DP24" s="1361"/>
      <c r="DQ24" s="1361"/>
      <c r="DR24" s="1361"/>
      <c r="DS24" s="1361"/>
      <c r="DT24" s="1361"/>
      <c r="DU24" s="1361"/>
      <c r="DV24" s="1361"/>
      <c r="DW24" s="1361"/>
      <c r="DX24" s="1361"/>
      <c r="DY24" s="1361"/>
      <c r="DZ24" s="1361"/>
      <c r="EA24" s="1361"/>
      <c r="EB24" s="1361"/>
      <c r="EC24" s="1361"/>
      <c r="ED24" s="1361"/>
      <c r="EE24" s="1361"/>
      <c r="EF24" s="1361"/>
      <c r="EG24" s="1361"/>
      <c r="EH24" s="1361"/>
      <c r="EI24" s="1361"/>
      <c r="EJ24" s="1361"/>
      <c r="EK24" s="1361"/>
      <c r="EL24" s="1361"/>
      <c r="EM24" s="1361"/>
      <c r="EN24" s="514"/>
      <c r="EO24" s="515"/>
      <c r="EP24" s="1356" t="str">
        <f>MID(SUVAHAVUJ!AG39,1,1)</f>
        <v xml:space="preserve"> </v>
      </c>
      <c r="EQ24" s="1356"/>
      <c r="ER24" s="1356"/>
      <c r="ES24" s="1356"/>
      <c r="ET24" s="1356"/>
      <c r="EU24" s="1356"/>
      <c r="EV24" s="1356" t="str">
        <f>MID(SUVAHAVUJ!AG39,2,1)</f>
        <v xml:space="preserve"> </v>
      </c>
      <c r="EW24" s="1356"/>
      <c r="EX24" s="1356"/>
      <c r="EY24" s="1356"/>
      <c r="EZ24" s="1356"/>
      <c r="FA24" s="1356" t="str">
        <f>MID(SUVAHAVUJ!AG39,3,1)</f>
        <v xml:space="preserve"> </v>
      </c>
      <c r="FB24" s="1356"/>
      <c r="FC24" s="1356"/>
      <c r="FD24" s="1356"/>
      <c r="FE24" s="1356"/>
      <c r="FF24" s="1356"/>
      <c r="FG24" s="1356" t="str">
        <f>MID(SUVAHAVUJ!AG39,4,1)</f>
        <v xml:space="preserve"> </v>
      </c>
      <c r="FH24" s="1356"/>
      <c r="FI24" s="1356"/>
      <c r="FJ24" s="1356"/>
      <c r="FK24" s="1356"/>
      <c r="FL24" s="1356" t="str">
        <f>MID(SUVAHAVUJ!AG39,5,1)</f>
        <v xml:space="preserve"> </v>
      </c>
      <c r="FM24" s="1356"/>
      <c r="FN24" s="1356"/>
      <c r="FO24" s="1356"/>
      <c r="FP24" s="1356"/>
      <c r="FQ24" s="1356"/>
      <c r="FR24" s="1356" t="str">
        <f>MID(SUVAHAVUJ!AG39,6,1)</f>
        <v xml:space="preserve"> </v>
      </c>
      <c r="FS24" s="1356"/>
      <c r="FT24" s="1356"/>
      <c r="FU24" s="1356"/>
      <c r="FV24" s="1356"/>
      <c r="FW24" s="1356" t="str">
        <f>MID(SUVAHAVUJ!AG39,7,1)</f>
        <v xml:space="preserve"> </v>
      </c>
      <c r="FX24" s="1356"/>
      <c r="FY24" s="1356"/>
      <c r="FZ24" s="1356"/>
      <c r="GA24" s="1356"/>
      <c r="GB24" s="1356"/>
      <c r="GC24" s="1356" t="str">
        <f>MID(SUVAHAVUJ!AG39,8,1)</f>
        <v xml:space="preserve"> </v>
      </c>
      <c r="GD24" s="1356"/>
      <c r="GE24" s="1356"/>
      <c r="GF24" s="1356"/>
      <c r="GG24" s="1356"/>
      <c r="GH24" s="1356" t="str">
        <f>MID(SUVAHAVUJ!AG39,9,1)</f>
        <v xml:space="preserve"> </v>
      </c>
      <c r="GI24" s="1356"/>
      <c r="GJ24" s="1356"/>
      <c r="GK24" s="1356"/>
      <c r="GL24" s="1356"/>
      <c r="GM24" s="1356"/>
      <c r="GN24" s="1356" t="str">
        <f>MID(SUVAHAVUJ!AG39,10,1)</f>
        <v xml:space="preserve"> </v>
      </c>
      <c r="GO24" s="1356"/>
      <c r="GP24" s="1356"/>
      <c r="GQ24" s="1356"/>
      <c r="GR24" s="1356"/>
      <c r="GS24" s="1357" t="str">
        <f>MID(SUVAHAVUJ!AG39,11,1)</f>
        <v>0</v>
      </c>
      <c r="GT24" s="1357"/>
      <c r="GU24" s="1357"/>
      <c r="GV24" s="1357"/>
      <c r="GW24" s="1358"/>
    </row>
    <row r="25" spans="2:205" s="516" customFormat="1" ht="23.25" customHeight="1" x14ac:dyDescent="0.3">
      <c r="B25" s="1363" t="s">
        <v>2041</v>
      </c>
      <c r="C25" s="1363"/>
      <c r="D25" s="1363"/>
      <c r="E25" s="1363"/>
      <c r="F25" s="1363"/>
      <c r="G25" s="1363"/>
      <c r="H25" s="1363"/>
      <c r="I25" s="1363"/>
      <c r="J25" s="1363"/>
      <c r="K25" s="1363"/>
      <c r="L25" s="1423" t="str">
        <f>SUVAHAVUJ!$D$40</f>
        <v>Zvieratá (124) - /195/</v>
      </c>
      <c r="M25" s="1423"/>
      <c r="N25" s="1423"/>
      <c r="O25" s="1423"/>
      <c r="P25" s="1423"/>
      <c r="Q25" s="1423"/>
      <c r="R25" s="1423"/>
      <c r="S25" s="1423"/>
      <c r="T25" s="1423"/>
      <c r="U25" s="1423"/>
      <c r="V25" s="1423"/>
      <c r="W25" s="1423"/>
      <c r="X25" s="1423"/>
      <c r="Y25" s="1423"/>
      <c r="Z25" s="1423"/>
      <c r="AA25" s="1423"/>
      <c r="AB25" s="1423"/>
      <c r="AC25" s="1423"/>
      <c r="AD25" s="1423"/>
      <c r="AE25" s="1423"/>
      <c r="AF25" s="1423"/>
      <c r="AG25" s="1423"/>
      <c r="AH25" s="1423"/>
      <c r="AI25" s="1423"/>
      <c r="AJ25" s="1423"/>
      <c r="AK25" s="1423"/>
      <c r="AL25" s="1423"/>
      <c r="AM25" s="1423"/>
      <c r="AN25" s="1423"/>
      <c r="AO25" s="1423"/>
      <c r="AP25" s="1423"/>
      <c r="AQ25" s="1366" t="s">
        <v>2066</v>
      </c>
      <c r="AR25" s="1366"/>
      <c r="AS25" s="1366"/>
      <c r="AT25" s="1366"/>
      <c r="AU25" s="1366"/>
      <c r="AV25" s="1366"/>
      <c r="AW25" s="1366"/>
      <c r="AX25" s="1366"/>
      <c r="AY25" s="514"/>
      <c r="AZ25" s="515"/>
      <c r="BA25" s="1356" t="str">
        <f>MID(SUVAHAVUJ!AD40,1,1)</f>
        <v xml:space="preserve"> </v>
      </c>
      <c r="BB25" s="1356"/>
      <c r="BC25" s="1356"/>
      <c r="BD25" s="1356"/>
      <c r="BE25" s="1356"/>
      <c r="BF25" s="1356"/>
      <c r="BG25" s="1356" t="str">
        <f>MID(SUVAHAVUJ!AD40,2,1)</f>
        <v xml:space="preserve"> </v>
      </c>
      <c r="BH25" s="1356"/>
      <c r="BI25" s="1356"/>
      <c r="BJ25" s="1356"/>
      <c r="BK25" s="1356"/>
      <c r="BL25" s="1356" t="str">
        <f>MID(SUVAHAVUJ!AD40,3,1)</f>
        <v xml:space="preserve"> </v>
      </c>
      <c r="BM25" s="1356"/>
      <c r="BN25" s="1356"/>
      <c r="BO25" s="1356"/>
      <c r="BP25" s="1356"/>
      <c r="BQ25" s="1356"/>
      <c r="BR25" s="1356" t="str">
        <f>MID(SUVAHAVUJ!AD40,4,1)</f>
        <v xml:space="preserve"> </v>
      </c>
      <c r="BS25" s="1356"/>
      <c r="BT25" s="1356"/>
      <c r="BU25" s="1356"/>
      <c r="BV25" s="1356"/>
      <c r="BW25" s="1356" t="str">
        <f>MID(SUVAHAVUJ!AD40,5,1)</f>
        <v xml:space="preserve"> </v>
      </c>
      <c r="BX25" s="1356"/>
      <c r="BY25" s="1356"/>
      <c r="BZ25" s="1356"/>
      <c r="CA25" s="1356"/>
      <c r="CB25" s="1356"/>
      <c r="CC25" s="1356" t="str">
        <f>MID(SUVAHAVUJ!AD40,6,1)</f>
        <v xml:space="preserve"> </v>
      </c>
      <c r="CD25" s="1356"/>
      <c r="CE25" s="1356"/>
      <c r="CF25" s="1356"/>
      <c r="CG25" s="1356"/>
      <c r="CH25" s="1356" t="str">
        <f>MID(SUVAHAVUJ!AD40,7,1)</f>
        <v xml:space="preserve"> </v>
      </c>
      <c r="CI25" s="1356"/>
      <c r="CJ25" s="1356"/>
      <c r="CK25" s="1356"/>
      <c r="CL25" s="1356"/>
      <c r="CM25" s="1356"/>
      <c r="CN25" s="1356" t="str">
        <f>MID(SUVAHAVUJ!AD40,8,1)</f>
        <v xml:space="preserve"> </v>
      </c>
      <c r="CO25" s="1356"/>
      <c r="CP25" s="1356"/>
      <c r="CQ25" s="1356"/>
      <c r="CR25" s="1356"/>
      <c r="CS25" s="1356" t="str">
        <f>MID(SUVAHAVUJ!AD40,9,1)</f>
        <v xml:space="preserve"> </v>
      </c>
      <c r="CT25" s="1356"/>
      <c r="CU25" s="1356"/>
      <c r="CV25" s="1356"/>
      <c r="CW25" s="1356"/>
      <c r="CX25" s="1356"/>
      <c r="CY25" s="1356" t="str">
        <f>MID(SUVAHAVUJ!AD40,10,1)</f>
        <v xml:space="preserve"> </v>
      </c>
      <c r="CZ25" s="1356"/>
      <c r="DA25" s="1356"/>
      <c r="DB25" s="1356"/>
      <c r="DC25" s="1356"/>
      <c r="DD25" s="1356" t="str">
        <f>MID(SUVAHAVUJ!AD40,11,1)</f>
        <v>0</v>
      </c>
      <c r="DE25" s="1356"/>
      <c r="DF25" s="1356"/>
      <c r="DG25" s="1356"/>
      <c r="DH25" s="1356"/>
      <c r="DI25" s="1360"/>
      <c r="DJ25" s="514"/>
      <c r="DK25" s="515"/>
      <c r="DL25" s="1356" t="str">
        <f>MID(SUVAHAVUJ!AF40,1,1)</f>
        <v xml:space="preserve"> </v>
      </c>
      <c r="DM25" s="1356"/>
      <c r="DN25" s="1356"/>
      <c r="DO25" s="1356"/>
      <c r="DP25" s="1356"/>
      <c r="DQ25" s="1356"/>
      <c r="DR25" s="1356" t="str">
        <f>MID(SUVAHAVUJ!AF40,2,1)</f>
        <v xml:space="preserve"> </v>
      </c>
      <c r="DS25" s="1356"/>
      <c r="DT25" s="1356"/>
      <c r="DU25" s="1356"/>
      <c r="DV25" s="1356"/>
      <c r="DW25" s="1356" t="str">
        <f>MID(SUVAHAVUJ!AF40,3,1)</f>
        <v xml:space="preserve"> </v>
      </c>
      <c r="DX25" s="1356"/>
      <c r="DY25" s="1356"/>
      <c r="DZ25" s="1356"/>
      <c r="EA25" s="1356"/>
      <c r="EB25" s="1356"/>
      <c r="EC25" s="1356" t="str">
        <f>MID(SUVAHAVUJ!AF40,4,1)</f>
        <v xml:space="preserve"> </v>
      </c>
      <c r="ED25" s="1356"/>
      <c r="EE25" s="1356"/>
      <c r="EF25" s="1356"/>
      <c r="EG25" s="1356"/>
      <c r="EH25" s="1356" t="str">
        <f>MID(SUVAHAVUJ!AF40,5,1)</f>
        <v xml:space="preserve"> </v>
      </c>
      <c r="EI25" s="1356"/>
      <c r="EJ25" s="1356"/>
      <c r="EK25" s="1356"/>
      <c r="EL25" s="1356"/>
      <c r="EM25" s="1356"/>
      <c r="EN25" s="1356" t="str">
        <f>MID(SUVAHAVUJ!AF40,6,1)</f>
        <v xml:space="preserve"> </v>
      </c>
      <c r="EO25" s="1356"/>
      <c r="EP25" s="1356"/>
      <c r="EQ25" s="1356"/>
      <c r="ER25" s="1356"/>
      <c r="ES25" s="1356" t="str">
        <f>MID(SUVAHAVUJ!AF40,7,1)</f>
        <v xml:space="preserve"> </v>
      </c>
      <c r="ET25" s="1356"/>
      <c r="EU25" s="1356"/>
      <c r="EV25" s="1356"/>
      <c r="EW25" s="1356"/>
      <c r="EX25" s="1356"/>
      <c r="EY25" s="1356" t="str">
        <f>MID(SUVAHAVUJ!AF40,8,1)</f>
        <v xml:space="preserve"> </v>
      </c>
      <c r="EZ25" s="1356"/>
      <c r="FA25" s="1356"/>
      <c r="FB25" s="1356"/>
      <c r="FC25" s="1356"/>
      <c r="FD25" s="1356" t="str">
        <f>MID(SUVAHAVUJ!AF40,9,1)</f>
        <v xml:space="preserve"> </v>
      </c>
      <c r="FE25" s="1356"/>
      <c r="FF25" s="1356"/>
      <c r="FG25" s="1356"/>
      <c r="FH25" s="1356"/>
      <c r="FI25" s="1356"/>
      <c r="FJ25" s="1356" t="str">
        <f>MID(SUVAHAVUJ!AF40,10,1)</f>
        <v xml:space="preserve"> </v>
      </c>
      <c r="FK25" s="1356"/>
      <c r="FL25" s="1356"/>
      <c r="FM25" s="1356"/>
      <c r="FN25" s="1356"/>
      <c r="FO25" s="1357" t="str">
        <f>MID(SUVAHAVUJ!AF40,11,1)</f>
        <v>0</v>
      </c>
      <c r="FP25" s="1357"/>
      <c r="FQ25" s="1357"/>
      <c r="FR25" s="1357"/>
      <c r="FS25" s="1358"/>
      <c r="FT25" s="1359"/>
      <c r="FU25" s="1359"/>
      <c r="FV25" s="1359"/>
      <c r="FW25" s="1359"/>
      <c r="FX25" s="1359"/>
      <c r="FY25" s="1359"/>
      <c r="FZ25" s="1359"/>
      <c r="GA25" s="1359"/>
      <c r="GB25" s="1359"/>
      <c r="GC25" s="1359"/>
      <c r="GD25" s="1359"/>
      <c r="GE25" s="1359"/>
      <c r="GF25" s="1359"/>
      <c r="GG25" s="1359"/>
      <c r="GH25" s="1359"/>
      <c r="GI25" s="1359"/>
      <c r="GJ25" s="1359"/>
      <c r="GK25" s="1359"/>
      <c r="GL25" s="1359"/>
      <c r="GM25" s="1359"/>
      <c r="GN25" s="1359"/>
      <c r="GO25" s="1359"/>
      <c r="GP25" s="1359"/>
      <c r="GQ25" s="1359"/>
      <c r="GR25" s="1359"/>
      <c r="GS25" s="1359"/>
      <c r="GT25" s="1359"/>
      <c r="GU25" s="1359"/>
      <c r="GV25" s="1359"/>
      <c r="GW25" s="1359"/>
    </row>
    <row r="26" spans="2:205" ht="25.5" customHeight="1" x14ac:dyDescent="0.3">
      <c r="B26" s="1363"/>
      <c r="C26" s="1363"/>
      <c r="D26" s="1363"/>
      <c r="E26" s="1363"/>
      <c r="F26" s="1363"/>
      <c r="G26" s="1363"/>
      <c r="H26" s="1363"/>
      <c r="I26" s="1363"/>
      <c r="J26" s="1363"/>
      <c r="K26" s="1363"/>
      <c r="L26" s="1423"/>
      <c r="M26" s="1423"/>
      <c r="N26" s="1423"/>
      <c r="O26" s="1423"/>
      <c r="P26" s="1423"/>
      <c r="Q26" s="1423"/>
      <c r="R26" s="1423"/>
      <c r="S26" s="1423"/>
      <c r="T26" s="1423"/>
      <c r="U26" s="1423"/>
      <c r="V26" s="1423"/>
      <c r="W26" s="1423"/>
      <c r="X26" s="1423"/>
      <c r="Y26" s="1423"/>
      <c r="Z26" s="1423"/>
      <c r="AA26" s="1423"/>
      <c r="AB26" s="1423"/>
      <c r="AC26" s="1423"/>
      <c r="AD26" s="1423"/>
      <c r="AE26" s="1423"/>
      <c r="AF26" s="1423"/>
      <c r="AG26" s="1423"/>
      <c r="AH26" s="1423"/>
      <c r="AI26" s="1423"/>
      <c r="AJ26" s="1423"/>
      <c r="AK26" s="1423"/>
      <c r="AL26" s="1423"/>
      <c r="AM26" s="1423"/>
      <c r="AN26" s="1423"/>
      <c r="AO26" s="1423"/>
      <c r="AP26" s="1423"/>
      <c r="AQ26" s="1366"/>
      <c r="AR26" s="1366"/>
      <c r="AS26" s="1366"/>
      <c r="AT26" s="1366"/>
      <c r="AU26" s="1366"/>
      <c r="AV26" s="1366"/>
      <c r="AW26" s="1366"/>
      <c r="AX26" s="1366"/>
      <c r="AY26" s="514"/>
      <c r="AZ26" s="515"/>
      <c r="BA26" s="1356" t="str">
        <f>MID(SUVAHAVUJ!AE40,1,1)</f>
        <v xml:space="preserve"> </v>
      </c>
      <c r="BB26" s="1356"/>
      <c r="BC26" s="1356"/>
      <c r="BD26" s="1356"/>
      <c r="BE26" s="1356"/>
      <c r="BF26" s="1356"/>
      <c r="BG26" s="1356" t="str">
        <f>MID(SUVAHAVUJ!AE40,2,1)</f>
        <v xml:space="preserve"> </v>
      </c>
      <c r="BH26" s="1356"/>
      <c r="BI26" s="1356"/>
      <c r="BJ26" s="1356"/>
      <c r="BK26" s="1356"/>
      <c r="BL26" s="1356" t="str">
        <f>MID(SUVAHAVUJ!AE40,3,1)</f>
        <v xml:space="preserve"> </v>
      </c>
      <c r="BM26" s="1356"/>
      <c r="BN26" s="1356"/>
      <c r="BO26" s="1356"/>
      <c r="BP26" s="1356"/>
      <c r="BQ26" s="1356"/>
      <c r="BR26" s="1356" t="str">
        <f>MID(SUVAHAVUJ!AE40,4,1)</f>
        <v xml:space="preserve"> </v>
      </c>
      <c r="BS26" s="1356"/>
      <c r="BT26" s="1356"/>
      <c r="BU26" s="1356"/>
      <c r="BV26" s="1356"/>
      <c r="BW26" s="1356" t="str">
        <f>MID(SUVAHAVUJ!AE40,5,1)</f>
        <v xml:space="preserve"> </v>
      </c>
      <c r="BX26" s="1356"/>
      <c r="BY26" s="1356"/>
      <c r="BZ26" s="1356"/>
      <c r="CA26" s="1356"/>
      <c r="CB26" s="1356"/>
      <c r="CC26" s="1356" t="str">
        <f>MID(SUVAHAVUJ!AE40,6,1)</f>
        <v xml:space="preserve"> </v>
      </c>
      <c r="CD26" s="1356"/>
      <c r="CE26" s="1356"/>
      <c r="CF26" s="1356"/>
      <c r="CG26" s="1356"/>
      <c r="CH26" s="1356" t="str">
        <f>MID(SUVAHAVUJ!AE40,7,1)</f>
        <v xml:space="preserve"> </v>
      </c>
      <c r="CI26" s="1356"/>
      <c r="CJ26" s="1356"/>
      <c r="CK26" s="1356"/>
      <c r="CL26" s="1356"/>
      <c r="CM26" s="1356"/>
      <c r="CN26" s="1356" t="str">
        <f>MID(SUVAHAVUJ!AE40,8,1)</f>
        <v xml:space="preserve"> </v>
      </c>
      <c r="CO26" s="1356"/>
      <c r="CP26" s="1356"/>
      <c r="CQ26" s="1356"/>
      <c r="CR26" s="1356"/>
      <c r="CS26" s="1356" t="str">
        <f>MID(SUVAHAVUJ!AE40,9,1)</f>
        <v xml:space="preserve"> </v>
      </c>
      <c r="CT26" s="1356"/>
      <c r="CU26" s="1356"/>
      <c r="CV26" s="1356"/>
      <c r="CW26" s="1356"/>
      <c r="CX26" s="1356"/>
      <c r="CY26" s="1356" t="str">
        <f>MID(SUVAHAVUJ!AE40,10,1)</f>
        <v xml:space="preserve"> </v>
      </c>
      <c r="CZ26" s="1356"/>
      <c r="DA26" s="1356"/>
      <c r="DB26" s="1356"/>
      <c r="DC26" s="1356"/>
      <c r="DD26" s="1356" t="str">
        <f>MID(SUVAHAVUJ!AE40,11,1)</f>
        <v>0</v>
      </c>
      <c r="DE26" s="1356"/>
      <c r="DF26" s="1356"/>
      <c r="DG26" s="1356"/>
      <c r="DH26" s="1356"/>
      <c r="DI26" s="1360"/>
      <c r="DJ26" s="1361"/>
      <c r="DK26" s="1361"/>
      <c r="DL26" s="1361"/>
      <c r="DM26" s="1361"/>
      <c r="DN26" s="1361"/>
      <c r="DO26" s="1361"/>
      <c r="DP26" s="1361"/>
      <c r="DQ26" s="1361"/>
      <c r="DR26" s="1361"/>
      <c r="DS26" s="1361"/>
      <c r="DT26" s="1361"/>
      <c r="DU26" s="1361"/>
      <c r="DV26" s="1361"/>
      <c r="DW26" s="1361"/>
      <c r="DX26" s="1361"/>
      <c r="DY26" s="1361"/>
      <c r="DZ26" s="1361"/>
      <c r="EA26" s="1361"/>
      <c r="EB26" s="1361"/>
      <c r="EC26" s="1361"/>
      <c r="ED26" s="1361"/>
      <c r="EE26" s="1361"/>
      <c r="EF26" s="1361"/>
      <c r="EG26" s="1361"/>
      <c r="EH26" s="1361"/>
      <c r="EI26" s="1361"/>
      <c r="EJ26" s="1361"/>
      <c r="EK26" s="1361"/>
      <c r="EL26" s="1361"/>
      <c r="EM26" s="1361"/>
      <c r="EN26" s="514"/>
      <c r="EO26" s="515"/>
      <c r="EP26" s="1356" t="str">
        <f>MID(SUVAHAVUJ!AG40,1,1)</f>
        <v xml:space="preserve"> </v>
      </c>
      <c r="EQ26" s="1356"/>
      <c r="ER26" s="1356"/>
      <c r="ES26" s="1356"/>
      <c r="ET26" s="1356"/>
      <c r="EU26" s="1356"/>
      <c r="EV26" s="1356" t="str">
        <f>MID(SUVAHAVUJ!AG40,2,1)</f>
        <v xml:space="preserve"> </v>
      </c>
      <c r="EW26" s="1356"/>
      <c r="EX26" s="1356"/>
      <c r="EY26" s="1356"/>
      <c r="EZ26" s="1356"/>
      <c r="FA26" s="1356" t="str">
        <f>MID(SUVAHAVUJ!AG40,3,1)</f>
        <v xml:space="preserve"> </v>
      </c>
      <c r="FB26" s="1356"/>
      <c r="FC26" s="1356"/>
      <c r="FD26" s="1356"/>
      <c r="FE26" s="1356"/>
      <c r="FF26" s="1356"/>
      <c r="FG26" s="1356" t="str">
        <f>MID(SUVAHAVUJ!AG40,4,1)</f>
        <v xml:space="preserve"> </v>
      </c>
      <c r="FH26" s="1356"/>
      <c r="FI26" s="1356"/>
      <c r="FJ26" s="1356"/>
      <c r="FK26" s="1356"/>
      <c r="FL26" s="1356" t="str">
        <f>MID(SUVAHAVUJ!AG40,5,1)</f>
        <v xml:space="preserve"> </v>
      </c>
      <c r="FM26" s="1356"/>
      <c r="FN26" s="1356"/>
      <c r="FO26" s="1356"/>
      <c r="FP26" s="1356"/>
      <c r="FQ26" s="1356"/>
      <c r="FR26" s="1356" t="str">
        <f>MID(SUVAHAVUJ!AG40,6,1)</f>
        <v xml:space="preserve"> </v>
      </c>
      <c r="FS26" s="1356"/>
      <c r="FT26" s="1356"/>
      <c r="FU26" s="1356"/>
      <c r="FV26" s="1356"/>
      <c r="FW26" s="1356" t="str">
        <f>MID(SUVAHAVUJ!AG40,7,1)</f>
        <v xml:space="preserve"> </v>
      </c>
      <c r="FX26" s="1356"/>
      <c r="FY26" s="1356"/>
      <c r="FZ26" s="1356"/>
      <c r="GA26" s="1356"/>
      <c r="GB26" s="1356"/>
      <c r="GC26" s="1356" t="str">
        <f>MID(SUVAHAVUJ!AG40,8,1)</f>
        <v xml:space="preserve"> </v>
      </c>
      <c r="GD26" s="1356"/>
      <c r="GE26" s="1356"/>
      <c r="GF26" s="1356"/>
      <c r="GG26" s="1356"/>
      <c r="GH26" s="1356" t="str">
        <f>MID(SUVAHAVUJ!AG40,9,1)</f>
        <v xml:space="preserve"> </v>
      </c>
      <c r="GI26" s="1356"/>
      <c r="GJ26" s="1356"/>
      <c r="GK26" s="1356"/>
      <c r="GL26" s="1356"/>
      <c r="GM26" s="1356"/>
      <c r="GN26" s="1356" t="str">
        <f>MID(SUVAHAVUJ!AG40,10,1)</f>
        <v xml:space="preserve"> </v>
      </c>
      <c r="GO26" s="1356"/>
      <c r="GP26" s="1356"/>
      <c r="GQ26" s="1356"/>
      <c r="GR26" s="1356"/>
      <c r="GS26" s="1357" t="str">
        <f>MID(SUVAHAVUJ!AG40,11,1)</f>
        <v>0</v>
      </c>
      <c r="GT26" s="1357"/>
      <c r="GU26" s="1357"/>
      <c r="GV26" s="1357"/>
      <c r="GW26" s="1358"/>
    </row>
    <row r="27" spans="2:205" s="516" customFormat="1" ht="23.25" customHeight="1" x14ac:dyDescent="0.3">
      <c r="B27" s="1363" t="s">
        <v>2042</v>
      </c>
      <c r="C27" s="1363"/>
      <c r="D27" s="1363"/>
      <c r="E27" s="1363"/>
      <c r="F27" s="1363"/>
      <c r="G27" s="1363"/>
      <c r="H27" s="1363"/>
      <c r="I27" s="1363"/>
      <c r="J27" s="1363"/>
      <c r="K27" s="1363"/>
      <c r="L27" s="1423" t="str">
        <f>SUVAHAVUJ!$D$41</f>
        <v>Tovar (132, 133, 13X, 139) - /196, 19X/</v>
      </c>
      <c r="M27" s="1423"/>
      <c r="N27" s="1423"/>
      <c r="O27" s="1423"/>
      <c r="P27" s="1423"/>
      <c r="Q27" s="1423"/>
      <c r="R27" s="1423"/>
      <c r="S27" s="1423"/>
      <c r="T27" s="1423"/>
      <c r="U27" s="1423"/>
      <c r="V27" s="1423"/>
      <c r="W27" s="1423"/>
      <c r="X27" s="1423"/>
      <c r="Y27" s="1423"/>
      <c r="Z27" s="1423"/>
      <c r="AA27" s="1423"/>
      <c r="AB27" s="1423"/>
      <c r="AC27" s="1423"/>
      <c r="AD27" s="1423"/>
      <c r="AE27" s="1423"/>
      <c r="AF27" s="1423"/>
      <c r="AG27" s="1423"/>
      <c r="AH27" s="1423"/>
      <c r="AI27" s="1423"/>
      <c r="AJ27" s="1423"/>
      <c r="AK27" s="1423"/>
      <c r="AL27" s="1423"/>
      <c r="AM27" s="1423"/>
      <c r="AN27" s="1423"/>
      <c r="AO27" s="1423"/>
      <c r="AP27" s="1423"/>
      <c r="AQ27" s="1366" t="s">
        <v>2067</v>
      </c>
      <c r="AR27" s="1366"/>
      <c r="AS27" s="1366"/>
      <c r="AT27" s="1366"/>
      <c r="AU27" s="1366"/>
      <c r="AV27" s="1366"/>
      <c r="AW27" s="1366"/>
      <c r="AX27" s="1366"/>
      <c r="AY27" s="514"/>
      <c r="AZ27" s="515"/>
      <c r="BA27" s="1356" t="str">
        <f>MID(SUVAHAVUJ!AD41,1,1)</f>
        <v xml:space="preserve"> </v>
      </c>
      <c r="BB27" s="1356"/>
      <c r="BC27" s="1356"/>
      <c r="BD27" s="1356"/>
      <c r="BE27" s="1356"/>
      <c r="BF27" s="1356"/>
      <c r="BG27" s="1356" t="str">
        <f>MID(SUVAHAVUJ!AD41,2,1)</f>
        <v xml:space="preserve"> </v>
      </c>
      <c r="BH27" s="1356"/>
      <c r="BI27" s="1356"/>
      <c r="BJ27" s="1356"/>
      <c r="BK27" s="1356"/>
      <c r="BL27" s="1356" t="str">
        <f>MID(SUVAHAVUJ!AD41,3,1)</f>
        <v xml:space="preserve"> </v>
      </c>
      <c r="BM27" s="1356"/>
      <c r="BN27" s="1356"/>
      <c r="BO27" s="1356"/>
      <c r="BP27" s="1356"/>
      <c r="BQ27" s="1356"/>
      <c r="BR27" s="1356" t="str">
        <f>MID(SUVAHAVUJ!AD41,4,1)</f>
        <v xml:space="preserve"> </v>
      </c>
      <c r="BS27" s="1356"/>
      <c r="BT27" s="1356"/>
      <c r="BU27" s="1356"/>
      <c r="BV27" s="1356"/>
      <c r="BW27" s="1356" t="str">
        <f>MID(SUVAHAVUJ!AD41,5,1)</f>
        <v xml:space="preserve"> </v>
      </c>
      <c r="BX27" s="1356"/>
      <c r="BY27" s="1356"/>
      <c r="BZ27" s="1356"/>
      <c r="CA27" s="1356"/>
      <c r="CB27" s="1356"/>
      <c r="CC27" s="1356" t="str">
        <f>MID(SUVAHAVUJ!AD41,6,1)</f>
        <v xml:space="preserve"> </v>
      </c>
      <c r="CD27" s="1356"/>
      <c r="CE27" s="1356"/>
      <c r="CF27" s="1356"/>
      <c r="CG27" s="1356"/>
      <c r="CH27" s="1356" t="str">
        <f>MID(SUVAHAVUJ!AD41,7,1)</f>
        <v xml:space="preserve"> </v>
      </c>
      <c r="CI27" s="1356"/>
      <c r="CJ27" s="1356"/>
      <c r="CK27" s="1356"/>
      <c r="CL27" s="1356"/>
      <c r="CM27" s="1356"/>
      <c r="CN27" s="1356" t="str">
        <f>MID(SUVAHAVUJ!AD41,8,1)</f>
        <v>9</v>
      </c>
      <c r="CO27" s="1356"/>
      <c r="CP27" s="1356"/>
      <c r="CQ27" s="1356"/>
      <c r="CR27" s="1356"/>
      <c r="CS27" s="1356" t="str">
        <f>MID(SUVAHAVUJ!AD41,9,1)</f>
        <v>5</v>
      </c>
      <c r="CT27" s="1356"/>
      <c r="CU27" s="1356"/>
      <c r="CV27" s="1356"/>
      <c r="CW27" s="1356"/>
      <c r="CX27" s="1356"/>
      <c r="CY27" s="1356" t="str">
        <f>MID(SUVAHAVUJ!AD41,10,1)</f>
        <v>5</v>
      </c>
      <c r="CZ27" s="1356"/>
      <c r="DA27" s="1356"/>
      <c r="DB27" s="1356"/>
      <c r="DC27" s="1356"/>
      <c r="DD27" s="1356" t="str">
        <f>MID(SUVAHAVUJ!AD41,11,1)</f>
        <v>0</v>
      </c>
      <c r="DE27" s="1356"/>
      <c r="DF27" s="1356"/>
      <c r="DG27" s="1356"/>
      <c r="DH27" s="1356"/>
      <c r="DI27" s="1360"/>
      <c r="DJ27" s="514"/>
      <c r="DK27" s="515"/>
      <c r="DL27" s="1356" t="str">
        <f>MID(SUVAHAVUJ!AF41,1,1)</f>
        <v xml:space="preserve"> </v>
      </c>
      <c r="DM27" s="1356"/>
      <c r="DN27" s="1356"/>
      <c r="DO27" s="1356"/>
      <c r="DP27" s="1356"/>
      <c r="DQ27" s="1356"/>
      <c r="DR27" s="1356" t="str">
        <f>MID(SUVAHAVUJ!AF41,2,1)</f>
        <v xml:space="preserve"> </v>
      </c>
      <c r="DS27" s="1356"/>
      <c r="DT27" s="1356"/>
      <c r="DU27" s="1356"/>
      <c r="DV27" s="1356"/>
      <c r="DW27" s="1356" t="str">
        <f>MID(SUVAHAVUJ!AF41,3,1)</f>
        <v xml:space="preserve"> </v>
      </c>
      <c r="DX27" s="1356"/>
      <c r="DY27" s="1356"/>
      <c r="DZ27" s="1356"/>
      <c r="EA27" s="1356"/>
      <c r="EB27" s="1356"/>
      <c r="EC27" s="1356" t="str">
        <f>MID(SUVAHAVUJ!AF41,4,1)</f>
        <v xml:space="preserve"> </v>
      </c>
      <c r="ED27" s="1356"/>
      <c r="EE27" s="1356"/>
      <c r="EF27" s="1356"/>
      <c r="EG27" s="1356"/>
      <c r="EH27" s="1356" t="str">
        <f>MID(SUVAHAVUJ!AF41,5,1)</f>
        <v xml:space="preserve"> </v>
      </c>
      <c r="EI27" s="1356"/>
      <c r="EJ27" s="1356"/>
      <c r="EK27" s="1356"/>
      <c r="EL27" s="1356"/>
      <c r="EM27" s="1356"/>
      <c r="EN27" s="1356" t="str">
        <f>MID(SUVAHAVUJ!AF41,6,1)</f>
        <v xml:space="preserve"> </v>
      </c>
      <c r="EO27" s="1356"/>
      <c r="EP27" s="1356"/>
      <c r="EQ27" s="1356"/>
      <c r="ER27" s="1356"/>
      <c r="ES27" s="1356" t="str">
        <f>MID(SUVAHAVUJ!AF41,7,1)</f>
        <v xml:space="preserve"> </v>
      </c>
      <c r="ET27" s="1356"/>
      <c r="EU27" s="1356"/>
      <c r="EV27" s="1356"/>
      <c r="EW27" s="1356"/>
      <c r="EX27" s="1356"/>
      <c r="EY27" s="1356" t="str">
        <f>MID(SUVAHAVUJ!AF41,8,1)</f>
        <v>9</v>
      </c>
      <c r="EZ27" s="1356"/>
      <c r="FA27" s="1356"/>
      <c r="FB27" s="1356"/>
      <c r="FC27" s="1356"/>
      <c r="FD27" s="1356" t="str">
        <f>MID(SUVAHAVUJ!AF41,9,1)</f>
        <v>5</v>
      </c>
      <c r="FE27" s="1356"/>
      <c r="FF27" s="1356"/>
      <c r="FG27" s="1356"/>
      <c r="FH27" s="1356"/>
      <c r="FI27" s="1356"/>
      <c r="FJ27" s="1356" t="str">
        <f>MID(SUVAHAVUJ!AF41,10,1)</f>
        <v>5</v>
      </c>
      <c r="FK27" s="1356"/>
      <c r="FL27" s="1356"/>
      <c r="FM27" s="1356"/>
      <c r="FN27" s="1356"/>
      <c r="FO27" s="1357" t="str">
        <f>MID(SUVAHAVUJ!AF41,11,1)</f>
        <v>0</v>
      </c>
      <c r="FP27" s="1357"/>
      <c r="FQ27" s="1357"/>
      <c r="FR27" s="1357"/>
      <c r="FS27" s="1358"/>
      <c r="FT27" s="1359"/>
      <c r="FU27" s="1359"/>
      <c r="FV27" s="1359"/>
      <c r="FW27" s="1359"/>
      <c r="FX27" s="1359"/>
      <c r="FY27" s="1359"/>
      <c r="FZ27" s="1359"/>
      <c r="GA27" s="1359"/>
      <c r="GB27" s="1359"/>
      <c r="GC27" s="1359"/>
      <c r="GD27" s="1359"/>
      <c r="GE27" s="1359"/>
      <c r="GF27" s="1359"/>
      <c r="GG27" s="1359"/>
      <c r="GH27" s="1359"/>
      <c r="GI27" s="1359"/>
      <c r="GJ27" s="1359"/>
      <c r="GK27" s="1359"/>
      <c r="GL27" s="1359"/>
      <c r="GM27" s="1359"/>
      <c r="GN27" s="1359"/>
      <c r="GO27" s="1359"/>
      <c r="GP27" s="1359"/>
      <c r="GQ27" s="1359"/>
      <c r="GR27" s="1359"/>
      <c r="GS27" s="1359"/>
      <c r="GT27" s="1359"/>
      <c r="GU27" s="1359"/>
      <c r="GV27" s="1359"/>
      <c r="GW27" s="1359"/>
    </row>
    <row r="28" spans="2:205" ht="23.25" customHeight="1" x14ac:dyDescent="0.3">
      <c r="B28" s="1363"/>
      <c r="C28" s="1363"/>
      <c r="D28" s="1363"/>
      <c r="E28" s="1363"/>
      <c r="F28" s="1363"/>
      <c r="G28" s="1363"/>
      <c r="H28" s="1363"/>
      <c r="I28" s="1363"/>
      <c r="J28" s="1363"/>
      <c r="K28" s="1363"/>
      <c r="L28" s="1423"/>
      <c r="M28" s="1423"/>
      <c r="N28" s="1423"/>
      <c r="O28" s="1423"/>
      <c r="P28" s="1423"/>
      <c r="Q28" s="1423"/>
      <c r="R28" s="1423"/>
      <c r="S28" s="1423"/>
      <c r="T28" s="1423"/>
      <c r="U28" s="1423"/>
      <c r="V28" s="1423"/>
      <c r="W28" s="1423"/>
      <c r="X28" s="1423"/>
      <c r="Y28" s="1423"/>
      <c r="Z28" s="1423"/>
      <c r="AA28" s="1423"/>
      <c r="AB28" s="1423"/>
      <c r="AC28" s="1423"/>
      <c r="AD28" s="1423"/>
      <c r="AE28" s="1423"/>
      <c r="AF28" s="1423"/>
      <c r="AG28" s="1423"/>
      <c r="AH28" s="1423"/>
      <c r="AI28" s="1423"/>
      <c r="AJ28" s="1423"/>
      <c r="AK28" s="1423"/>
      <c r="AL28" s="1423"/>
      <c r="AM28" s="1423"/>
      <c r="AN28" s="1423"/>
      <c r="AO28" s="1423"/>
      <c r="AP28" s="1423"/>
      <c r="AQ28" s="1366"/>
      <c r="AR28" s="1366"/>
      <c r="AS28" s="1366"/>
      <c r="AT28" s="1366"/>
      <c r="AU28" s="1366"/>
      <c r="AV28" s="1366"/>
      <c r="AW28" s="1366"/>
      <c r="AX28" s="1366"/>
      <c r="AY28" s="514"/>
      <c r="AZ28" s="515"/>
      <c r="BA28" s="1356" t="str">
        <f>MID(SUVAHAVUJ!AE41,1,1)</f>
        <v xml:space="preserve"> </v>
      </c>
      <c r="BB28" s="1356"/>
      <c r="BC28" s="1356"/>
      <c r="BD28" s="1356"/>
      <c r="BE28" s="1356"/>
      <c r="BF28" s="1356"/>
      <c r="BG28" s="1356" t="str">
        <f>MID(SUVAHAVUJ!AE41,2,1)</f>
        <v xml:space="preserve"> </v>
      </c>
      <c r="BH28" s="1356"/>
      <c r="BI28" s="1356"/>
      <c r="BJ28" s="1356"/>
      <c r="BK28" s="1356"/>
      <c r="BL28" s="1356" t="str">
        <f>MID(SUVAHAVUJ!AE41,3,1)</f>
        <v xml:space="preserve"> </v>
      </c>
      <c r="BM28" s="1356"/>
      <c r="BN28" s="1356"/>
      <c r="BO28" s="1356"/>
      <c r="BP28" s="1356"/>
      <c r="BQ28" s="1356"/>
      <c r="BR28" s="1356" t="str">
        <f>MID(SUVAHAVUJ!AE41,4,1)</f>
        <v xml:space="preserve"> </v>
      </c>
      <c r="BS28" s="1356"/>
      <c r="BT28" s="1356"/>
      <c r="BU28" s="1356"/>
      <c r="BV28" s="1356"/>
      <c r="BW28" s="1356" t="str">
        <f>MID(SUVAHAVUJ!AE41,5,1)</f>
        <v xml:space="preserve"> </v>
      </c>
      <c r="BX28" s="1356"/>
      <c r="BY28" s="1356"/>
      <c r="BZ28" s="1356"/>
      <c r="CA28" s="1356"/>
      <c r="CB28" s="1356"/>
      <c r="CC28" s="1356" t="str">
        <f>MID(SUVAHAVUJ!AE41,6,1)</f>
        <v xml:space="preserve"> </v>
      </c>
      <c r="CD28" s="1356"/>
      <c r="CE28" s="1356"/>
      <c r="CF28" s="1356"/>
      <c r="CG28" s="1356"/>
      <c r="CH28" s="1356" t="str">
        <f>MID(SUVAHAVUJ!AE41,7,1)</f>
        <v xml:space="preserve"> </v>
      </c>
      <c r="CI28" s="1356"/>
      <c r="CJ28" s="1356"/>
      <c r="CK28" s="1356"/>
      <c r="CL28" s="1356"/>
      <c r="CM28" s="1356"/>
      <c r="CN28" s="1356" t="str">
        <f>MID(SUVAHAVUJ!AE41,8,1)</f>
        <v xml:space="preserve"> </v>
      </c>
      <c r="CO28" s="1356"/>
      <c r="CP28" s="1356"/>
      <c r="CQ28" s="1356"/>
      <c r="CR28" s="1356"/>
      <c r="CS28" s="1356" t="str">
        <f>MID(SUVAHAVUJ!AE41,9,1)</f>
        <v xml:space="preserve"> </v>
      </c>
      <c r="CT28" s="1356"/>
      <c r="CU28" s="1356"/>
      <c r="CV28" s="1356"/>
      <c r="CW28" s="1356"/>
      <c r="CX28" s="1356"/>
      <c r="CY28" s="1356" t="str">
        <f>MID(SUVAHAVUJ!AE41,10,1)</f>
        <v xml:space="preserve"> </v>
      </c>
      <c r="CZ28" s="1356"/>
      <c r="DA28" s="1356"/>
      <c r="DB28" s="1356"/>
      <c r="DC28" s="1356"/>
      <c r="DD28" s="1356" t="str">
        <f>MID(SUVAHAVUJ!AE41,11,1)</f>
        <v>0</v>
      </c>
      <c r="DE28" s="1356"/>
      <c r="DF28" s="1356"/>
      <c r="DG28" s="1356"/>
      <c r="DH28" s="1356"/>
      <c r="DI28" s="1360"/>
      <c r="DJ28" s="1361"/>
      <c r="DK28" s="1361"/>
      <c r="DL28" s="1361"/>
      <c r="DM28" s="1361"/>
      <c r="DN28" s="1361"/>
      <c r="DO28" s="1361"/>
      <c r="DP28" s="1361"/>
      <c r="DQ28" s="1361"/>
      <c r="DR28" s="1361"/>
      <c r="DS28" s="1361"/>
      <c r="DT28" s="1361"/>
      <c r="DU28" s="1361"/>
      <c r="DV28" s="1361"/>
      <c r="DW28" s="1361"/>
      <c r="DX28" s="1361"/>
      <c r="DY28" s="1361"/>
      <c r="DZ28" s="1361"/>
      <c r="EA28" s="1361"/>
      <c r="EB28" s="1361"/>
      <c r="EC28" s="1361"/>
      <c r="ED28" s="1361"/>
      <c r="EE28" s="1361"/>
      <c r="EF28" s="1361"/>
      <c r="EG28" s="1361"/>
      <c r="EH28" s="1361"/>
      <c r="EI28" s="1361"/>
      <c r="EJ28" s="1361"/>
      <c r="EK28" s="1361"/>
      <c r="EL28" s="1361"/>
      <c r="EM28" s="1361"/>
      <c r="EN28" s="514"/>
      <c r="EO28" s="515"/>
      <c r="EP28" s="1356" t="str">
        <f>MID(SUVAHAVUJ!AG41,1,1)</f>
        <v xml:space="preserve"> </v>
      </c>
      <c r="EQ28" s="1356"/>
      <c r="ER28" s="1356"/>
      <c r="ES28" s="1356"/>
      <c r="ET28" s="1356"/>
      <c r="EU28" s="1356"/>
      <c r="EV28" s="1356" t="str">
        <f>MID(SUVAHAVUJ!AG41,2,1)</f>
        <v xml:space="preserve"> </v>
      </c>
      <c r="EW28" s="1356"/>
      <c r="EX28" s="1356"/>
      <c r="EY28" s="1356"/>
      <c r="EZ28" s="1356"/>
      <c r="FA28" s="1356" t="str">
        <f>MID(SUVAHAVUJ!AG41,3,1)</f>
        <v xml:space="preserve"> </v>
      </c>
      <c r="FB28" s="1356"/>
      <c r="FC28" s="1356"/>
      <c r="FD28" s="1356"/>
      <c r="FE28" s="1356"/>
      <c r="FF28" s="1356"/>
      <c r="FG28" s="1356" t="str">
        <f>MID(SUVAHAVUJ!AG41,4,1)</f>
        <v xml:space="preserve"> </v>
      </c>
      <c r="FH28" s="1356"/>
      <c r="FI28" s="1356"/>
      <c r="FJ28" s="1356"/>
      <c r="FK28" s="1356"/>
      <c r="FL28" s="1356" t="str">
        <f>MID(SUVAHAVUJ!AG41,5,1)</f>
        <v xml:space="preserve"> </v>
      </c>
      <c r="FM28" s="1356"/>
      <c r="FN28" s="1356"/>
      <c r="FO28" s="1356"/>
      <c r="FP28" s="1356"/>
      <c r="FQ28" s="1356"/>
      <c r="FR28" s="1356" t="str">
        <f>MID(SUVAHAVUJ!AG41,6,1)</f>
        <v xml:space="preserve"> </v>
      </c>
      <c r="FS28" s="1356"/>
      <c r="FT28" s="1356"/>
      <c r="FU28" s="1356"/>
      <c r="FV28" s="1356"/>
      <c r="FW28" s="1356" t="str">
        <f>MID(SUVAHAVUJ!AG41,7,1)</f>
        <v xml:space="preserve"> </v>
      </c>
      <c r="FX28" s="1356"/>
      <c r="FY28" s="1356"/>
      <c r="FZ28" s="1356"/>
      <c r="GA28" s="1356"/>
      <c r="GB28" s="1356"/>
      <c r="GC28" s="1356" t="str">
        <f>MID(SUVAHAVUJ!AG41,8,1)</f>
        <v>7</v>
      </c>
      <c r="GD28" s="1356"/>
      <c r="GE28" s="1356"/>
      <c r="GF28" s="1356"/>
      <c r="GG28" s="1356"/>
      <c r="GH28" s="1356" t="str">
        <f>MID(SUVAHAVUJ!AG41,9,1)</f>
        <v>5</v>
      </c>
      <c r="GI28" s="1356"/>
      <c r="GJ28" s="1356"/>
      <c r="GK28" s="1356"/>
      <c r="GL28" s="1356"/>
      <c r="GM28" s="1356"/>
      <c r="GN28" s="1356" t="str">
        <f>MID(SUVAHAVUJ!AG41,10,1)</f>
        <v>5</v>
      </c>
      <c r="GO28" s="1356"/>
      <c r="GP28" s="1356"/>
      <c r="GQ28" s="1356"/>
      <c r="GR28" s="1356"/>
      <c r="GS28" s="1357" t="str">
        <f>MID(SUVAHAVUJ!AG41,11,1)</f>
        <v>8</v>
      </c>
      <c r="GT28" s="1357"/>
      <c r="GU28" s="1357"/>
      <c r="GV28" s="1357"/>
      <c r="GW28" s="1358"/>
    </row>
    <row r="29" spans="2:205" s="516" customFormat="1" ht="24" customHeight="1" x14ac:dyDescent="0.3">
      <c r="B29" s="1363" t="s">
        <v>2044</v>
      </c>
      <c r="C29" s="1363"/>
      <c r="D29" s="1363"/>
      <c r="E29" s="1363"/>
      <c r="F29" s="1363"/>
      <c r="G29" s="1363"/>
      <c r="H29" s="1363"/>
      <c r="I29" s="1363"/>
      <c r="J29" s="1363"/>
      <c r="K29" s="1363"/>
      <c r="L29" s="1423" t="str">
        <f>SUVAHAVUJ!$D$42</f>
        <v>Poskytnuté preddavky na zásoby (314A) - /391A/</v>
      </c>
      <c r="M29" s="1423"/>
      <c r="N29" s="1423"/>
      <c r="O29" s="1423"/>
      <c r="P29" s="1423"/>
      <c r="Q29" s="1423"/>
      <c r="R29" s="1423"/>
      <c r="S29" s="1423"/>
      <c r="T29" s="1423"/>
      <c r="U29" s="1423"/>
      <c r="V29" s="1423"/>
      <c r="W29" s="1423"/>
      <c r="X29" s="1423"/>
      <c r="Y29" s="1423"/>
      <c r="Z29" s="1423"/>
      <c r="AA29" s="1423"/>
      <c r="AB29" s="1423"/>
      <c r="AC29" s="1423"/>
      <c r="AD29" s="1423"/>
      <c r="AE29" s="1423"/>
      <c r="AF29" s="1423"/>
      <c r="AG29" s="1423"/>
      <c r="AH29" s="1423"/>
      <c r="AI29" s="1423"/>
      <c r="AJ29" s="1423"/>
      <c r="AK29" s="1423"/>
      <c r="AL29" s="1423"/>
      <c r="AM29" s="1423"/>
      <c r="AN29" s="1423"/>
      <c r="AO29" s="1423"/>
      <c r="AP29" s="1423"/>
      <c r="AQ29" s="1366" t="s">
        <v>1229</v>
      </c>
      <c r="AR29" s="1366"/>
      <c r="AS29" s="1366"/>
      <c r="AT29" s="1366"/>
      <c r="AU29" s="1366"/>
      <c r="AV29" s="1366"/>
      <c r="AW29" s="1366"/>
      <c r="AX29" s="1366"/>
      <c r="AY29" s="514"/>
      <c r="AZ29" s="515"/>
      <c r="BA29" s="1356" t="str">
        <f>MID(SUVAHAVUJ!AD42,1,1)</f>
        <v xml:space="preserve"> </v>
      </c>
      <c r="BB29" s="1356"/>
      <c r="BC29" s="1356"/>
      <c r="BD29" s="1356"/>
      <c r="BE29" s="1356"/>
      <c r="BF29" s="1356"/>
      <c r="BG29" s="1356" t="str">
        <f>MID(SUVAHAVUJ!AD42,2,1)</f>
        <v xml:space="preserve"> </v>
      </c>
      <c r="BH29" s="1356"/>
      <c r="BI29" s="1356"/>
      <c r="BJ29" s="1356"/>
      <c r="BK29" s="1356"/>
      <c r="BL29" s="1356" t="str">
        <f>MID(SUVAHAVUJ!AD42,3,1)</f>
        <v xml:space="preserve"> </v>
      </c>
      <c r="BM29" s="1356"/>
      <c r="BN29" s="1356"/>
      <c r="BO29" s="1356"/>
      <c r="BP29" s="1356"/>
      <c r="BQ29" s="1356"/>
      <c r="BR29" s="1356" t="str">
        <f>MID(SUVAHAVUJ!AD42,4,1)</f>
        <v xml:space="preserve"> </v>
      </c>
      <c r="BS29" s="1356"/>
      <c r="BT29" s="1356"/>
      <c r="BU29" s="1356"/>
      <c r="BV29" s="1356"/>
      <c r="BW29" s="1356" t="str">
        <f>MID(SUVAHAVUJ!AD42,5,1)</f>
        <v xml:space="preserve"> </v>
      </c>
      <c r="BX29" s="1356"/>
      <c r="BY29" s="1356"/>
      <c r="BZ29" s="1356"/>
      <c r="CA29" s="1356"/>
      <c r="CB29" s="1356"/>
      <c r="CC29" s="1356" t="str">
        <f>MID(SUVAHAVUJ!AD42,6,1)</f>
        <v xml:space="preserve"> </v>
      </c>
      <c r="CD29" s="1356"/>
      <c r="CE29" s="1356"/>
      <c r="CF29" s="1356"/>
      <c r="CG29" s="1356"/>
      <c r="CH29" s="1356" t="str">
        <f>MID(SUVAHAVUJ!AD42,7,1)</f>
        <v xml:space="preserve"> </v>
      </c>
      <c r="CI29" s="1356"/>
      <c r="CJ29" s="1356"/>
      <c r="CK29" s="1356"/>
      <c r="CL29" s="1356"/>
      <c r="CM29" s="1356"/>
      <c r="CN29" s="1356" t="str">
        <f>MID(SUVAHAVUJ!AD42,8,1)</f>
        <v xml:space="preserve"> </v>
      </c>
      <c r="CO29" s="1356"/>
      <c r="CP29" s="1356"/>
      <c r="CQ29" s="1356"/>
      <c r="CR29" s="1356"/>
      <c r="CS29" s="1356" t="str">
        <f>MID(SUVAHAVUJ!AD42,9,1)</f>
        <v xml:space="preserve"> </v>
      </c>
      <c r="CT29" s="1356"/>
      <c r="CU29" s="1356"/>
      <c r="CV29" s="1356"/>
      <c r="CW29" s="1356"/>
      <c r="CX29" s="1356"/>
      <c r="CY29" s="1356" t="str">
        <f>MID(SUVAHAVUJ!AD42,10,1)</f>
        <v xml:space="preserve"> </v>
      </c>
      <c r="CZ29" s="1356"/>
      <c r="DA29" s="1356"/>
      <c r="DB29" s="1356"/>
      <c r="DC29" s="1356"/>
      <c r="DD29" s="1356" t="str">
        <f>MID(SUVAHAVUJ!AD42,11,1)</f>
        <v>0</v>
      </c>
      <c r="DE29" s="1356"/>
      <c r="DF29" s="1356"/>
      <c r="DG29" s="1356"/>
      <c r="DH29" s="1356"/>
      <c r="DI29" s="1360"/>
      <c r="DJ29" s="514"/>
      <c r="DK29" s="515"/>
      <c r="DL29" s="1356" t="str">
        <f>MID(SUVAHAVUJ!AF42,1,1)</f>
        <v xml:space="preserve"> </v>
      </c>
      <c r="DM29" s="1356"/>
      <c r="DN29" s="1356"/>
      <c r="DO29" s="1356"/>
      <c r="DP29" s="1356"/>
      <c r="DQ29" s="1356"/>
      <c r="DR29" s="1356" t="str">
        <f>MID(SUVAHAVUJ!AF42,2,1)</f>
        <v xml:space="preserve"> </v>
      </c>
      <c r="DS29" s="1356"/>
      <c r="DT29" s="1356"/>
      <c r="DU29" s="1356"/>
      <c r="DV29" s="1356"/>
      <c r="DW29" s="1356" t="str">
        <f>MID(SUVAHAVUJ!AF42,3,1)</f>
        <v xml:space="preserve"> </v>
      </c>
      <c r="DX29" s="1356"/>
      <c r="DY29" s="1356"/>
      <c r="DZ29" s="1356"/>
      <c r="EA29" s="1356"/>
      <c r="EB29" s="1356"/>
      <c r="EC29" s="1356" t="str">
        <f>MID(SUVAHAVUJ!AF42,4,1)</f>
        <v xml:space="preserve"> </v>
      </c>
      <c r="ED29" s="1356"/>
      <c r="EE29" s="1356"/>
      <c r="EF29" s="1356"/>
      <c r="EG29" s="1356"/>
      <c r="EH29" s="1356" t="str">
        <f>MID(SUVAHAVUJ!AF42,5,1)</f>
        <v xml:space="preserve"> </v>
      </c>
      <c r="EI29" s="1356"/>
      <c r="EJ29" s="1356"/>
      <c r="EK29" s="1356"/>
      <c r="EL29" s="1356"/>
      <c r="EM29" s="1356"/>
      <c r="EN29" s="1356" t="str">
        <f>MID(SUVAHAVUJ!AF42,6,1)</f>
        <v xml:space="preserve"> </v>
      </c>
      <c r="EO29" s="1356"/>
      <c r="EP29" s="1356"/>
      <c r="EQ29" s="1356"/>
      <c r="ER29" s="1356"/>
      <c r="ES29" s="1356" t="str">
        <f>MID(SUVAHAVUJ!AF42,7,1)</f>
        <v xml:space="preserve"> </v>
      </c>
      <c r="ET29" s="1356"/>
      <c r="EU29" s="1356"/>
      <c r="EV29" s="1356"/>
      <c r="EW29" s="1356"/>
      <c r="EX29" s="1356"/>
      <c r="EY29" s="1356" t="str">
        <f>MID(SUVAHAVUJ!AF42,8,1)</f>
        <v xml:space="preserve"> </v>
      </c>
      <c r="EZ29" s="1356"/>
      <c r="FA29" s="1356"/>
      <c r="FB29" s="1356"/>
      <c r="FC29" s="1356"/>
      <c r="FD29" s="1356" t="str">
        <f>MID(SUVAHAVUJ!AF42,9,1)</f>
        <v xml:space="preserve"> </v>
      </c>
      <c r="FE29" s="1356"/>
      <c r="FF29" s="1356"/>
      <c r="FG29" s="1356"/>
      <c r="FH29" s="1356"/>
      <c r="FI29" s="1356"/>
      <c r="FJ29" s="1356" t="str">
        <f>MID(SUVAHAVUJ!AF42,10,1)</f>
        <v xml:space="preserve"> </v>
      </c>
      <c r="FK29" s="1356"/>
      <c r="FL29" s="1356"/>
      <c r="FM29" s="1356"/>
      <c r="FN29" s="1356"/>
      <c r="FO29" s="1357" t="str">
        <f>MID(SUVAHAVUJ!AF42,11,1)</f>
        <v>0</v>
      </c>
      <c r="FP29" s="1357"/>
      <c r="FQ29" s="1357"/>
      <c r="FR29" s="1357"/>
      <c r="FS29" s="1358"/>
      <c r="FT29" s="1359"/>
      <c r="FU29" s="1359"/>
      <c r="FV29" s="1359"/>
      <c r="FW29" s="1359"/>
      <c r="FX29" s="1359"/>
      <c r="FY29" s="1359"/>
      <c r="FZ29" s="1359"/>
      <c r="GA29" s="1359"/>
      <c r="GB29" s="1359"/>
      <c r="GC29" s="1359"/>
      <c r="GD29" s="1359"/>
      <c r="GE29" s="1359"/>
      <c r="GF29" s="1359"/>
      <c r="GG29" s="1359"/>
      <c r="GH29" s="1359"/>
      <c r="GI29" s="1359"/>
      <c r="GJ29" s="1359"/>
      <c r="GK29" s="1359"/>
      <c r="GL29" s="1359"/>
      <c r="GM29" s="1359"/>
      <c r="GN29" s="1359"/>
      <c r="GO29" s="1359"/>
      <c r="GP29" s="1359"/>
      <c r="GQ29" s="1359"/>
      <c r="GR29" s="1359"/>
      <c r="GS29" s="1359"/>
      <c r="GT29" s="1359"/>
      <c r="GU29" s="1359"/>
      <c r="GV29" s="1359"/>
      <c r="GW29" s="1359"/>
    </row>
    <row r="30" spans="2:205" ht="23.25" customHeight="1" x14ac:dyDescent="0.3">
      <c r="B30" s="1363"/>
      <c r="C30" s="1363"/>
      <c r="D30" s="1363"/>
      <c r="E30" s="1363"/>
      <c r="F30" s="1363"/>
      <c r="G30" s="1363"/>
      <c r="H30" s="1363"/>
      <c r="I30" s="1363"/>
      <c r="J30" s="1363"/>
      <c r="K30" s="1363"/>
      <c r="L30" s="1423"/>
      <c r="M30" s="1423"/>
      <c r="N30" s="1423"/>
      <c r="O30" s="1423"/>
      <c r="P30" s="1423"/>
      <c r="Q30" s="1423"/>
      <c r="R30" s="1423"/>
      <c r="S30" s="1423"/>
      <c r="T30" s="1423"/>
      <c r="U30" s="1423"/>
      <c r="V30" s="1423"/>
      <c r="W30" s="1423"/>
      <c r="X30" s="1423"/>
      <c r="Y30" s="1423"/>
      <c r="Z30" s="1423"/>
      <c r="AA30" s="1423"/>
      <c r="AB30" s="1423"/>
      <c r="AC30" s="1423"/>
      <c r="AD30" s="1423"/>
      <c r="AE30" s="1423"/>
      <c r="AF30" s="1423"/>
      <c r="AG30" s="1423"/>
      <c r="AH30" s="1423"/>
      <c r="AI30" s="1423"/>
      <c r="AJ30" s="1423"/>
      <c r="AK30" s="1423"/>
      <c r="AL30" s="1423"/>
      <c r="AM30" s="1423"/>
      <c r="AN30" s="1423"/>
      <c r="AO30" s="1423"/>
      <c r="AP30" s="1423"/>
      <c r="AQ30" s="1366"/>
      <c r="AR30" s="1366"/>
      <c r="AS30" s="1366"/>
      <c r="AT30" s="1366"/>
      <c r="AU30" s="1366"/>
      <c r="AV30" s="1366"/>
      <c r="AW30" s="1366"/>
      <c r="AX30" s="1366"/>
      <c r="AY30" s="514"/>
      <c r="AZ30" s="515"/>
      <c r="BA30" s="1356" t="str">
        <f>MID(SUVAHAVUJ!AE42,1,1)</f>
        <v xml:space="preserve"> </v>
      </c>
      <c r="BB30" s="1356"/>
      <c r="BC30" s="1356"/>
      <c r="BD30" s="1356"/>
      <c r="BE30" s="1356"/>
      <c r="BF30" s="1356"/>
      <c r="BG30" s="1356" t="str">
        <f>MID(SUVAHAVUJ!AE42,2,1)</f>
        <v xml:space="preserve"> </v>
      </c>
      <c r="BH30" s="1356"/>
      <c r="BI30" s="1356"/>
      <c r="BJ30" s="1356"/>
      <c r="BK30" s="1356"/>
      <c r="BL30" s="1356" t="str">
        <f>MID(SUVAHAVUJ!AE42,3,1)</f>
        <v xml:space="preserve"> </v>
      </c>
      <c r="BM30" s="1356"/>
      <c r="BN30" s="1356"/>
      <c r="BO30" s="1356"/>
      <c r="BP30" s="1356"/>
      <c r="BQ30" s="1356"/>
      <c r="BR30" s="1356" t="str">
        <f>MID(SUVAHAVUJ!AE42,4,1)</f>
        <v xml:space="preserve"> </v>
      </c>
      <c r="BS30" s="1356"/>
      <c r="BT30" s="1356"/>
      <c r="BU30" s="1356"/>
      <c r="BV30" s="1356"/>
      <c r="BW30" s="1356" t="str">
        <f>MID(SUVAHAVUJ!AE42,5,1)</f>
        <v xml:space="preserve"> </v>
      </c>
      <c r="BX30" s="1356"/>
      <c r="BY30" s="1356"/>
      <c r="BZ30" s="1356"/>
      <c r="CA30" s="1356"/>
      <c r="CB30" s="1356"/>
      <c r="CC30" s="1356" t="str">
        <f>MID(SUVAHAVUJ!AE42,6,1)</f>
        <v xml:space="preserve"> </v>
      </c>
      <c r="CD30" s="1356"/>
      <c r="CE30" s="1356"/>
      <c r="CF30" s="1356"/>
      <c r="CG30" s="1356"/>
      <c r="CH30" s="1356" t="str">
        <f>MID(SUVAHAVUJ!AE42,7,1)</f>
        <v xml:space="preserve"> </v>
      </c>
      <c r="CI30" s="1356"/>
      <c r="CJ30" s="1356"/>
      <c r="CK30" s="1356"/>
      <c r="CL30" s="1356"/>
      <c r="CM30" s="1356"/>
      <c r="CN30" s="1356" t="str">
        <f>MID(SUVAHAVUJ!AE42,8,1)</f>
        <v xml:space="preserve"> </v>
      </c>
      <c r="CO30" s="1356"/>
      <c r="CP30" s="1356"/>
      <c r="CQ30" s="1356"/>
      <c r="CR30" s="1356"/>
      <c r="CS30" s="1356" t="str">
        <f>MID(SUVAHAVUJ!AE42,9,1)</f>
        <v xml:space="preserve"> </v>
      </c>
      <c r="CT30" s="1356"/>
      <c r="CU30" s="1356"/>
      <c r="CV30" s="1356"/>
      <c r="CW30" s="1356"/>
      <c r="CX30" s="1356"/>
      <c r="CY30" s="1356" t="str">
        <f>MID(SUVAHAVUJ!AE42,10,1)</f>
        <v xml:space="preserve"> </v>
      </c>
      <c r="CZ30" s="1356"/>
      <c r="DA30" s="1356"/>
      <c r="DB30" s="1356"/>
      <c r="DC30" s="1356"/>
      <c r="DD30" s="1356" t="str">
        <f>MID(SUVAHAVUJ!AE42,11,1)</f>
        <v>0</v>
      </c>
      <c r="DE30" s="1356"/>
      <c r="DF30" s="1356"/>
      <c r="DG30" s="1356"/>
      <c r="DH30" s="1356"/>
      <c r="DI30" s="1360"/>
      <c r="DJ30" s="1361"/>
      <c r="DK30" s="1361"/>
      <c r="DL30" s="1361"/>
      <c r="DM30" s="1361"/>
      <c r="DN30" s="1361"/>
      <c r="DO30" s="1361"/>
      <c r="DP30" s="1361"/>
      <c r="DQ30" s="1361"/>
      <c r="DR30" s="1361"/>
      <c r="DS30" s="1361"/>
      <c r="DT30" s="1361"/>
      <c r="DU30" s="1361"/>
      <c r="DV30" s="1361"/>
      <c r="DW30" s="1361"/>
      <c r="DX30" s="1361"/>
      <c r="DY30" s="1361"/>
      <c r="DZ30" s="1361"/>
      <c r="EA30" s="1361"/>
      <c r="EB30" s="1361"/>
      <c r="EC30" s="1361"/>
      <c r="ED30" s="1361"/>
      <c r="EE30" s="1361"/>
      <c r="EF30" s="1361"/>
      <c r="EG30" s="1361"/>
      <c r="EH30" s="1361"/>
      <c r="EI30" s="1361"/>
      <c r="EJ30" s="1361"/>
      <c r="EK30" s="1361"/>
      <c r="EL30" s="1361"/>
      <c r="EM30" s="1361"/>
      <c r="EN30" s="514"/>
      <c r="EO30" s="515"/>
      <c r="EP30" s="1356" t="str">
        <f>MID(SUVAHAVUJ!AG42,1,1)</f>
        <v xml:space="preserve"> </v>
      </c>
      <c r="EQ30" s="1356"/>
      <c r="ER30" s="1356"/>
      <c r="ES30" s="1356"/>
      <c r="ET30" s="1356"/>
      <c r="EU30" s="1356"/>
      <c r="EV30" s="1356" t="str">
        <f>MID(SUVAHAVUJ!AG42,2,1)</f>
        <v xml:space="preserve"> </v>
      </c>
      <c r="EW30" s="1356"/>
      <c r="EX30" s="1356"/>
      <c r="EY30" s="1356"/>
      <c r="EZ30" s="1356"/>
      <c r="FA30" s="1356" t="str">
        <f>MID(SUVAHAVUJ!AG42,3,1)</f>
        <v xml:space="preserve"> </v>
      </c>
      <c r="FB30" s="1356"/>
      <c r="FC30" s="1356"/>
      <c r="FD30" s="1356"/>
      <c r="FE30" s="1356"/>
      <c r="FF30" s="1356"/>
      <c r="FG30" s="1356" t="str">
        <f>MID(SUVAHAVUJ!AG42,4,1)</f>
        <v xml:space="preserve"> </v>
      </c>
      <c r="FH30" s="1356"/>
      <c r="FI30" s="1356"/>
      <c r="FJ30" s="1356"/>
      <c r="FK30" s="1356"/>
      <c r="FL30" s="1356" t="str">
        <f>MID(SUVAHAVUJ!AG42,5,1)</f>
        <v xml:space="preserve"> </v>
      </c>
      <c r="FM30" s="1356"/>
      <c r="FN30" s="1356"/>
      <c r="FO30" s="1356"/>
      <c r="FP30" s="1356"/>
      <c r="FQ30" s="1356"/>
      <c r="FR30" s="1356" t="str">
        <f>MID(SUVAHAVUJ!AG42,6,1)</f>
        <v xml:space="preserve"> </v>
      </c>
      <c r="FS30" s="1356"/>
      <c r="FT30" s="1356"/>
      <c r="FU30" s="1356"/>
      <c r="FV30" s="1356"/>
      <c r="FW30" s="1356" t="str">
        <f>MID(SUVAHAVUJ!AG42,7,1)</f>
        <v xml:space="preserve"> </v>
      </c>
      <c r="FX30" s="1356"/>
      <c r="FY30" s="1356"/>
      <c r="FZ30" s="1356"/>
      <c r="GA30" s="1356"/>
      <c r="GB30" s="1356"/>
      <c r="GC30" s="1356" t="str">
        <f>MID(SUVAHAVUJ!AG42,8,1)</f>
        <v xml:space="preserve"> </v>
      </c>
      <c r="GD30" s="1356"/>
      <c r="GE30" s="1356"/>
      <c r="GF30" s="1356"/>
      <c r="GG30" s="1356"/>
      <c r="GH30" s="1356" t="str">
        <f>MID(SUVAHAVUJ!AG42,9,1)</f>
        <v xml:space="preserve"> </v>
      </c>
      <c r="GI30" s="1356"/>
      <c r="GJ30" s="1356"/>
      <c r="GK30" s="1356"/>
      <c r="GL30" s="1356"/>
      <c r="GM30" s="1356"/>
      <c r="GN30" s="1356" t="str">
        <f>MID(SUVAHAVUJ!AG42,10,1)</f>
        <v xml:space="preserve"> </v>
      </c>
      <c r="GO30" s="1356"/>
      <c r="GP30" s="1356"/>
      <c r="GQ30" s="1356"/>
      <c r="GR30" s="1356"/>
      <c r="GS30" s="1357" t="str">
        <f>MID(SUVAHAVUJ!AG42,11,1)</f>
        <v>0</v>
      </c>
      <c r="GT30" s="1357"/>
      <c r="GU30" s="1357"/>
      <c r="GV30" s="1357"/>
      <c r="GW30" s="1358"/>
    </row>
    <row r="31" spans="2:205" s="516" customFormat="1" ht="23.25" customHeight="1" x14ac:dyDescent="0.3">
      <c r="B31" s="1368" t="s">
        <v>2069</v>
      </c>
      <c r="C31" s="1368"/>
      <c r="D31" s="1368"/>
      <c r="E31" s="1368"/>
      <c r="F31" s="1368"/>
      <c r="G31" s="1368"/>
      <c r="H31" s="1368"/>
      <c r="I31" s="1368"/>
      <c r="J31" s="1368"/>
      <c r="K31" s="1368"/>
      <c r="L31" s="1422" t="str">
        <f>SUVAHAVUJ!$D$43</f>
        <v>Dlhodobé pohľadávky súčet (r. 42 + r. 46 až r. 52)</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366" t="s">
        <v>2068</v>
      </c>
      <c r="AR31" s="1366"/>
      <c r="AS31" s="1366"/>
      <c r="AT31" s="1366"/>
      <c r="AU31" s="1366"/>
      <c r="AV31" s="1366"/>
      <c r="AW31" s="1366"/>
      <c r="AX31" s="1366"/>
      <c r="AY31" s="514"/>
      <c r="AZ31" s="515"/>
      <c r="BA31" s="1356" t="str">
        <f>MID(SUVAHAVUJ!AD43,1,1)</f>
        <v xml:space="preserve"> </v>
      </c>
      <c r="BB31" s="1356"/>
      <c r="BC31" s="1356"/>
      <c r="BD31" s="1356"/>
      <c r="BE31" s="1356"/>
      <c r="BF31" s="1356"/>
      <c r="BG31" s="1356" t="str">
        <f>MID(SUVAHAVUJ!AD43,2,1)</f>
        <v xml:space="preserve"> </v>
      </c>
      <c r="BH31" s="1356"/>
      <c r="BI31" s="1356"/>
      <c r="BJ31" s="1356"/>
      <c r="BK31" s="1356"/>
      <c r="BL31" s="1356" t="str">
        <f>MID(SUVAHAVUJ!AD43,3,1)</f>
        <v xml:space="preserve"> </v>
      </c>
      <c r="BM31" s="1356"/>
      <c r="BN31" s="1356"/>
      <c r="BO31" s="1356"/>
      <c r="BP31" s="1356"/>
      <c r="BQ31" s="1356"/>
      <c r="BR31" s="1356" t="str">
        <f>MID(SUVAHAVUJ!AD43,4,1)</f>
        <v xml:space="preserve"> </v>
      </c>
      <c r="BS31" s="1356"/>
      <c r="BT31" s="1356"/>
      <c r="BU31" s="1356"/>
      <c r="BV31" s="1356"/>
      <c r="BW31" s="1356" t="str">
        <f>MID(SUVAHAVUJ!AD43,5,1)</f>
        <v xml:space="preserve"> </v>
      </c>
      <c r="BX31" s="1356"/>
      <c r="BY31" s="1356"/>
      <c r="BZ31" s="1356"/>
      <c r="CA31" s="1356"/>
      <c r="CB31" s="1356"/>
      <c r="CC31" s="1356" t="str">
        <f>MID(SUVAHAVUJ!AD43,6,1)</f>
        <v xml:space="preserve"> </v>
      </c>
      <c r="CD31" s="1356"/>
      <c r="CE31" s="1356"/>
      <c r="CF31" s="1356"/>
      <c r="CG31" s="1356"/>
      <c r="CH31" s="1356" t="str">
        <f>MID(SUVAHAVUJ!AD43,7,1)</f>
        <v xml:space="preserve"> </v>
      </c>
      <c r="CI31" s="1356"/>
      <c r="CJ31" s="1356"/>
      <c r="CK31" s="1356"/>
      <c r="CL31" s="1356"/>
      <c r="CM31" s="1356"/>
      <c r="CN31" s="1356" t="str">
        <f>MID(SUVAHAVUJ!AD43,8,1)</f>
        <v>7</v>
      </c>
      <c r="CO31" s="1356"/>
      <c r="CP31" s="1356"/>
      <c r="CQ31" s="1356"/>
      <c r="CR31" s="1356"/>
      <c r="CS31" s="1356" t="str">
        <f>MID(SUVAHAVUJ!AD43,9,1)</f>
        <v>9</v>
      </c>
      <c r="CT31" s="1356"/>
      <c r="CU31" s="1356"/>
      <c r="CV31" s="1356"/>
      <c r="CW31" s="1356"/>
      <c r="CX31" s="1356"/>
      <c r="CY31" s="1356" t="str">
        <f>MID(SUVAHAVUJ!AD43,10,1)</f>
        <v>3</v>
      </c>
      <c r="CZ31" s="1356"/>
      <c r="DA31" s="1356"/>
      <c r="DB31" s="1356"/>
      <c r="DC31" s="1356"/>
      <c r="DD31" s="1356" t="str">
        <f>MID(SUVAHAVUJ!AD43,11,1)</f>
        <v>3</v>
      </c>
      <c r="DE31" s="1356"/>
      <c r="DF31" s="1356"/>
      <c r="DG31" s="1356"/>
      <c r="DH31" s="1356"/>
      <c r="DI31" s="1360"/>
      <c r="DJ31" s="514"/>
      <c r="DK31" s="515"/>
      <c r="DL31" s="1356" t="str">
        <f>MID(SUVAHAVUJ!AF43,1,1)</f>
        <v xml:space="preserve"> </v>
      </c>
      <c r="DM31" s="1356"/>
      <c r="DN31" s="1356"/>
      <c r="DO31" s="1356"/>
      <c r="DP31" s="1356"/>
      <c r="DQ31" s="1356"/>
      <c r="DR31" s="1356" t="str">
        <f>MID(SUVAHAVUJ!AF43,2,1)</f>
        <v xml:space="preserve"> </v>
      </c>
      <c r="DS31" s="1356"/>
      <c r="DT31" s="1356"/>
      <c r="DU31" s="1356"/>
      <c r="DV31" s="1356"/>
      <c r="DW31" s="1356" t="str">
        <f>MID(SUVAHAVUJ!AF43,3,1)</f>
        <v xml:space="preserve"> </v>
      </c>
      <c r="DX31" s="1356"/>
      <c r="DY31" s="1356"/>
      <c r="DZ31" s="1356"/>
      <c r="EA31" s="1356"/>
      <c r="EB31" s="1356"/>
      <c r="EC31" s="1356" t="str">
        <f>MID(SUVAHAVUJ!AF43,4,1)</f>
        <v xml:space="preserve"> </v>
      </c>
      <c r="ED31" s="1356"/>
      <c r="EE31" s="1356"/>
      <c r="EF31" s="1356"/>
      <c r="EG31" s="1356"/>
      <c r="EH31" s="1356" t="str">
        <f>MID(SUVAHAVUJ!AF43,5,1)</f>
        <v xml:space="preserve"> </v>
      </c>
      <c r="EI31" s="1356"/>
      <c r="EJ31" s="1356"/>
      <c r="EK31" s="1356"/>
      <c r="EL31" s="1356"/>
      <c r="EM31" s="1356"/>
      <c r="EN31" s="1356" t="str">
        <f>MID(SUVAHAVUJ!AF43,6,1)</f>
        <v xml:space="preserve"> </v>
      </c>
      <c r="EO31" s="1356"/>
      <c r="EP31" s="1356"/>
      <c r="EQ31" s="1356"/>
      <c r="ER31" s="1356"/>
      <c r="ES31" s="1356" t="str">
        <f>MID(SUVAHAVUJ!AF43,7,1)</f>
        <v xml:space="preserve"> </v>
      </c>
      <c r="ET31" s="1356"/>
      <c r="EU31" s="1356"/>
      <c r="EV31" s="1356"/>
      <c r="EW31" s="1356"/>
      <c r="EX31" s="1356"/>
      <c r="EY31" s="1356" t="str">
        <f>MID(SUVAHAVUJ!AF43,8,1)</f>
        <v>7</v>
      </c>
      <c r="EZ31" s="1356"/>
      <c r="FA31" s="1356"/>
      <c r="FB31" s="1356"/>
      <c r="FC31" s="1356"/>
      <c r="FD31" s="1356" t="str">
        <f>MID(SUVAHAVUJ!AF43,9,1)</f>
        <v>9</v>
      </c>
      <c r="FE31" s="1356"/>
      <c r="FF31" s="1356"/>
      <c r="FG31" s="1356"/>
      <c r="FH31" s="1356"/>
      <c r="FI31" s="1356"/>
      <c r="FJ31" s="1356" t="str">
        <f>MID(SUVAHAVUJ!AF43,10,1)</f>
        <v>3</v>
      </c>
      <c r="FK31" s="1356"/>
      <c r="FL31" s="1356"/>
      <c r="FM31" s="1356"/>
      <c r="FN31" s="1356"/>
      <c r="FO31" s="1357" t="str">
        <f>MID(SUVAHAVUJ!AF43,11,1)</f>
        <v>3</v>
      </c>
      <c r="FP31" s="1357"/>
      <c r="FQ31" s="1357"/>
      <c r="FR31" s="1357"/>
      <c r="FS31" s="1358"/>
      <c r="FT31" s="1359"/>
      <c r="FU31" s="1359"/>
      <c r="FV31" s="1359"/>
      <c r="FW31" s="1359"/>
      <c r="FX31" s="1359"/>
      <c r="FY31" s="1359"/>
      <c r="FZ31" s="1359"/>
      <c r="GA31" s="1359"/>
      <c r="GB31" s="1359"/>
      <c r="GC31" s="1359"/>
      <c r="GD31" s="1359"/>
      <c r="GE31" s="1359"/>
      <c r="GF31" s="1359"/>
      <c r="GG31" s="1359"/>
      <c r="GH31" s="1359"/>
      <c r="GI31" s="1359"/>
      <c r="GJ31" s="1359"/>
      <c r="GK31" s="1359"/>
      <c r="GL31" s="1359"/>
      <c r="GM31" s="1359"/>
      <c r="GN31" s="1359"/>
      <c r="GO31" s="1359"/>
      <c r="GP31" s="1359"/>
      <c r="GQ31" s="1359"/>
      <c r="GR31" s="1359"/>
      <c r="GS31" s="1359"/>
      <c r="GT31" s="1359"/>
      <c r="GU31" s="1359"/>
      <c r="GV31" s="1359"/>
      <c r="GW31" s="1359"/>
    </row>
    <row r="32" spans="2:205" ht="23.25" customHeight="1" x14ac:dyDescent="0.3">
      <c r="B32" s="1368"/>
      <c r="C32" s="1368"/>
      <c r="D32" s="1368"/>
      <c r="E32" s="1368"/>
      <c r="F32" s="1368"/>
      <c r="G32" s="1368"/>
      <c r="H32" s="1368"/>
      <c r="I32" s="1368"/>
      <c r="J32" s="1368"/>
      <c r="K32" s="1368"/>
      <c r="L32" s="1422"/>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366"/>
      <c r="AR32" s="1366"/>
      <c r="AS32" s="1366"/>
      <c r="AT32" s="1366"/>
      <c r="AU32" s="1366"/>
      <c r="AV32" s="1366"/>
      <c r="AW32" s="1366"/>
      <c r="AX32" s="1366"/>
      <c r="AY32" s="514"/>
      <c r="AZ32" s="515"/>
      <c r="BA32" s="1356" t="str">
        <f>MID(SUVAHAVUJ!AE43,1,1)</f>
        <v xml:space="preserve"> </v>
      </c>
      <c r="BB32" s="1356"/>
      <c r="BC32" s="1356"/>
      <c r="BD32" s="1356"/>
      <c r="BE32" s="1356"/>
      <c r="BF32" s="1356"/>
      <c r="BG32" s="1356" t="str">
        <f>MID(SUVAHAVUJ!AE43,2,1)</f>
        <v xml:space="preserve"> </v>
      </c>
      <c r="BH32" s="1356"/>
      <c r="BI32" s="1356"/>
      <c r="BJ32" s="1356"/>
      <c r="BK32" s="1356"/>
      <c r="BL32" s="1356" t="str">
        <f>MID(SUVAHAVUJ!AE43,3,1)</f>
        <v xml:space="preserve"> </v>
      </c>
      <c r="BM32" s="1356"/>
      <c r="BN32" s="1356"/>
      <c r="BO32" s="1356"/>
      <c r="BP32" s="1356"/>
      <c r="BQ32" s="1356"/>
      <c r="BR32" s="1356" t="str">
        <f>MID(SUVAHAVUJ!AE43,4,1)</f>
        <v xml:space="preserve"> </v>
      </c>
      <c r="BS32" s="1356"/>
      <c r="BT32" s="1356"/>
      <c r="BU32" s="1356"/>
      <c r="BV32" s="1356"/>
      <c r="BW32" s="1356" t="str">
        <f>MID(SUVAHAVUJ!AE43,5,1)</f>
        <v xml:space="preserve"> </v>
      </c>
      <c r="BX32" s="1356"/>
      <c r="BY32" s="1356"/>
      <c r="BZ32" s="1356"/>
      <c r="CA32" s="1356"/>
      <c r="CB32" s="1356"/>
      <c r="CC32" s="1356" t="str">
        <f>MID(SUVAHAVUJ!AE43,6,1)</f>
        <v xml:space="preserve"> </v>
      </c>
      <c r="CD32" s="1356"/>
      <c r="CE32" s="1356"/>
      <c r="CF32" s="1356"/>
      <c r="CG32" s="1356"/>
      <c r="CH32" s="1356" t="str">
        <f>MID(SUVAHAVUJ!AE43,7,1)</f>
        <v xml:space="preserve"> </v>
      </c>
      <c r="CI32" s="1356"/>
      <c r="CJ32" s="1356"/>
      <c r="CK32" s="1356"/>
      <c r="CL32" s="1356"/>
      <c r="CM32" s="1356"/>
      <c r="CN32" s="1356" t="str">
        <f>MID(SUVAHAVUJ!AE43,8,1)</f>
        <v xml:space="preserve"> </v>
      </c>
      <c r="CO32" s="1356"/>
      <c r="CP32" s="1356"/>
      <c r="CQ32" s="1356"/>
      <c r="CR32" s="1356"/>
      <c r="CS32" s="1356" t="str">
        <f>MID(SUVAHAVUJ!AE43,9,1)</f>
        <v xml:space="preserve"> </v>
      </c>
      <c r="CT32" s="1356"/>
      <c r="CU32" s="1356"/>
      <c r="CV32" s="1356"/>
      <c r="CW32" s="1356"/>
      <c r="CX32" s="1356"/>
      <c r="CY32" s="1356" t="str">
        <f>MID(SUVAHAVUJ!AE43,10,1)</f>
        <v xml:space="preserve"> </v>
      </c>
      <c r="CZ32" s="1356"/>
      <c r="DA32" s="1356"/>
      <c r="DB32" s="1356"/>
      <c r="DC32" s="1356"/>
      <c r="DD32" s="1356" t="str">
        <f>MID(SUVAHAVUJ!AE43,11,1)</f>
        <v>0</v>
      </c>
      <c r="DE32" s="1356"/>
      <c r="DF32" s="1356"/>
      <c r="DG32" s="1356"/>
      <c r="DH32" s="1356"/>
      <c r="DI32" s="1360"/>
      <c r="DJ32" s="1361"/>
      <c r="DK32" s="1361"/>
      <c r="DL32" s="1361"/>
      <c r="DM32" s="1361"/>
      <c r="DN32" s="1361"/>
      <c r="DO32" s="1361"/>
      <c r="DP32" s="1361"/>
      <c r="DQ32" s="1361"/>
      <c r="DR32" s="1361"/>
      <c r="DS32" s="1361"/>
      <c r="DT32" s="1361"/>
      <c r="DU32" s="1361"/>
      <c r="DV32" s="1361"/>
      <c r="DW32" s="1361"/>
      <c r="DX32" s="1361"/>
      <c r="DY32" s="1361"/>
      <c r="DZ32" s="1361"/>
      <c r="EA32" s="1361"/>
      <c r="EB32" s="1361"/>
      <c r="EC32" s="1361"/>
      <c r="ED32" s="1361"/>
      <c r="EE32" s="1361"/>
      <c r="EF32" s="1361"/>
      <c r="EG32" s="1361"/>
      <c r="EH32" s="1361"/>
      <c r="EI32" s="1361"/>
      <c r="EJ32" s="1361"/>
      <c r="EK32" s="1361"/>
      <c r="EL32" s="1361"/>
      <c r="EM32" s="1361"/>
      <c r="EN32" s="514"/>
      <c r="EO32" s="515"/>
      <c r="EP32" s="1356" t="str">
        <f>MID(SUVAHAVUJ!AG43,1,1)</f>
        <v xml:space="preserve"> </v>
      </c>
      <c r="EQ32" s="1356"/>
      <c r="ER32" s="1356"/>
      <c r="ES32" s="1356"/>
      <c r="ET32" s="1356"/>
      <c r="EU32" s="1356"/>
      <c r="EV32" s="1356" t="str">
        <f>MID(SUVAHAVUJ!AG43,2,1)</f>
        <v xml:space="preserve"> </v>
      </c>
      <c r="EW32" s="1356"/>
      <c r="EX32" s="1356"/>
      <c r="EY32" s="1356"/>
      <c r="EZ32" s="1356"/>
      <c r="FA32" s="1356" t="str">
        <f>MID(SUVAHAVUJ!AG43,3,1)</f>
        <v xml:space="preserve"> </v>
      </c>
      <c r="FB32" s="1356"/>
      <c r="FC32" s="1356"/>
      <c r="FD32" s="1356"/>
      <c r="FE32" s="1356"/>
      <c r="FF32" s="1356"/>
      <c r="FG32" s="1356" t="str">
        <f>MID(SUVAHAVUJ!AG43,4,1)</f>
        <v xml:space="preserve"> </v>
      </c>
      <c r="FH32" s="1356"/>
      <c r="FI32" s="1356"/>
      <c r="FJ32" s="1356"/>
      <c r="FK32" s="1356"/>
      <c r="FL32" s="1356" t="str">
        <f>MID(SUVAHAVUJ!AG43,5,1)</f>
        <v xml:space="preserve"> </v>
      </c>
      <c r="FM32" s="1356"/>
      <c r="FN32" s="1356"/>
      <c r="FO32" s="1356"/>
      <c r="FP32" s="1356"/>
      <c r="FQ32" s="1356"/>
      <c r="FR32" s="1356" t="str">
        <f>MID(SUVAHAVUJ!AG43,6,1)</f>
        <v xml:space="preserve"> </v>
      </c>
      <c r="FS32" s="1356"/>
      <c r="FT32" s="1356"/>
      <c r="FU32" s="1356"/>
      <c r="FV32" s="1356"/>
      <c r="FW32" s="1356" t="str">
        <f>MID(SUVAHAVUJ!AG43,7,1)</f>
        <v xml:space="preserve"> </v>
      </c>
      <c r="FX32" s="1356"/>
      <c r="FY32" s="1356"/>
      <c r="FZ32" s="1356"/>
      <c r="GA32" s="1356"/>
      <c r="GB32" s="1356"/>
      <c r="GC32" s="1356" t="str">
        <f>MID(SUVAHAVUJ!AG43,8,1)</f>
        <v xml:space="preserve"> </v>
      </c>
      <c r="GD32" s="1356"/>
      <c r="GE32" s="1356"/>
      <c r="GF32" s="1356"/>
      <c r="GG32" s="1356"/>
      <c r="GH32" s="1356" t="str">
        <f>MID(SUVAHAVUJ!AG43,9,1)</f>
        <v xml:space="preserve"> </v>
      </c>
      <c r="GI32" s="1356"/>
      <c r="GJ32" s="1356"/>
      <c r="GK32" s="1356"/>
      <c r="GL32" s="1356"/>
      <c r="GM32" s="1356"/>
      <c r="GN32" s="1356" t="str">
        <f>MID(SUVAHAVUJ!AG43,10,1)</f>
        <v xml:space="preserve"> </v>
      </c>
      <c r="GO32" s="1356"/>
      <c r="GP32" s="1356"/>
      <c r="GQ32" s="1356"/>
      <c r="GR32" s="1356"/>
      <c r="GS32" s="1357" t="str">
        <f>MID(SUVAHAVUJ!AG43,11,1)</f>
        <v>0</v>
      </c>
      <c r="GT32" s="1357"/>
      <c r="GU32" s="1357"/>
      <c r="GV32" s="1357"/>
      <c r="GW32" s="1358"/>
    </row>
    <row r="33" spans="1:205" s="516" customFormat="1" ht="23.25" customHeight="1" x14ac:dyDescent="0.3">
      <c r="B33" s="1368" t="s">
        <v>2071</v>
      </c>
      <c r="C33" s="1368"/>
      <c r="D33" s="1368"/>
      <c r="E33" s="1368"/>
      <c r="F33" s="1368"/>
      <c r="G33" s="1368"/>
      <c r="H33" s="1368"/>
      <c r="I33" s="1368"/>
      <c r="J33" s="1368"/>
      <c r="K33" s="1368"/>
      <c r="L33" s="1422" t="str">
        <f>SUVAHAVUJ!$D$44</f>
        <v>Pohľadávky z obchodného styku súčet (r. 43 až r. 45)</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366" t="s">
        <v>2070</v>
      </c>
      <c r="AR33" s="1366"/>
      <c r="AS33" s="1366"/>
      <c r="AT33" s="1366"/>
      <c r="AU33" s="1366"/>
      <c r="AV33" s="1366"/>
      <c r="AW33" s="1366"/>
      <c r="AX33" s="1366"/>
      <c r="AY33" s="514"/>
      <c r="AZ33" s="515"/>
      <c r="BA33" s="1356" t="str">
        <f>MID(SUVAHAVUJ!AD44,1,1)</f>
        <v xml:space="preserve"> </v>
      </c>
      <c r="BB33" s="1356"/>
      <c r="BC33" s="1356"/>
      <c r="BD33" s="1356"/>
      <c r="BE33" s="1356"/>
      <c r="BF33" s="1356"/>
      <c r="BG33" s="1356" t="str">
        <f>MID(SUVAHAVUJ!AD44,2,1)</f>
        <v xml:space="preserve"> </v>
      </c>
      <c r="BH33" s="1356"/>
      <c r="BI33" s="1356"/>
      <c r="BJ33" s="1356"/>
      <c r="BK33" s="1356"/>
      <c r="BL33" s="1356" t="str">
        <f>MID(SUVAHAVUJ!AD44,3,1)</f>
        <v xml:space="preserve"> </v>
      </c>
      <c r="BM33" s="1356"/>
      <c r="BN33" s="1356"/>
      <c r="BO33" s="1356"/>
      <c r="BP33" s="1356"/>
      <c r="BQ33" s="1356"/>
      <c r="BR33" s="1356" t="str">
        <f>MID(SUVAHAVUJ!AD44,4,1)</f>
        <v xml:space="preserve"> </v>
      </c>
      <c r="BS33" s="1356"/>
      <c r="BT33" s="1356"/>
      <c r="BU33" s="1356"/>
      <c r="BV33" s="1356"/>
      <c r="BW33" s="1356" t="str">
        <f>MID(SUVAHAVUJ!AD44,5,1)</f>
        <v xml:space="preserve"> </v>
      </c>
      <c r="BX33" s="1356"/>
      <c r="BY33" s="1356"/>
      <c r="BZ33" s="1356"/>
      <c r="CA33" s="1356"/>
      <c r="CB33" s="1356"/>
      <c r="CC33" s="1356" t="str">
        <f>MID(SUVAHAVUJ!AD44,6,1)</f>
        <v xml:space="preserve"> </v>
      </c>
      <c r="CD33" s="1356"/>
      <c r="CE33" s="1356"/>
      <c r="CF33" s="1356"/>
      <c r="CG33" s="1356"/>
      <c r="CH33" s="1356" t="str">
        <f>MID(SUVAHAVUJ!AD44,7,1)</f>
        <v xml:space="preserve"> </v>
      </c>
      <c r="CI33" s="1356"/>
      <c r="CJ33" s="1356"/>
      <c r="CK33" s="1356"/>
      <c r="CL33" s="1356"/>
      <c r="CM33" s="1356"/>
      <c r="CN33" s="1356" t="str">
        <f>MID(SUVAHAVUJ!AD44,8,1)</f>
        <v xml:space="preserve"> </v>
      </c>
      <c r="CO33" s="1356"/>
      <c r="CP33" s="1356"/>
      <c r="CQ33" s="1356"/>
      <c r="CR33" s="1356"/>
      <c r="CS33" s="1356" t="str">
        <f>MID(SUVAHAVUJ!AD44,9,1)</f>
        <v xml:space="preserve"> </v>
      </c>
      <c r="CT33" s="1356"/>
      <c r="CU33" s="1356"/>
      <c r="CV33" s="1356"/>
      <c r="CW33" s="1356"/>
      <c r="CX33" s="1356"/>
      <c r="CY33" s="1356" t="str">
        <f>MID(SUVAHAVUJ!AD44,10,1)</f>
        <v xml:space="preserve"> </v>
      </c>
      <c r="CZ33" s="1356"/>
      <c r="DA33" s="1356"/>
      <c r="DB33" s="1356"/>
      <c r="DC33" s="1356"/>
      <c r="DD33" s="1356" t="str">
        <f>MID(SUVAHAVUJ!AD44,11,1)</f>
        <v>0</v>
      </c>
      <c r="DE33" s="1356"/>
      <c r="DF33" s="1356"/>
      <c r="DG33" s="1356"/>
      <c r="DH33" s="1356"/>
      <c r="DI33" s="1360"/>
      <c r="DJ33" s="514"/>
      <c r="DK33" s="515"/>
      <c r="DL33" s="1356" t="str">
        <f>MID(SUVAHAVUJ!AF44,1,1)</f>
        <v xml:space="preserve"> </v>
      </c>
      <c r="DM33" s="1356"/>
      <c r="DN33" s="1356"/>
      <c r="DO33" s="1356"/>
      <c r="DP33" s="1356"/>
      <c r="DQ33" s="1356"/>
      <c r="DR33" s="1356" t="str">
        <f>MID(SUVAHAVUJ!AF44,2,1)</f>
        <v xml:space="preserve"> </v>
      </c>
      <c r="DS33" s="1356"/>
      <c r="DT33" s="1356"/>
      <c r="DU33" s="1356"/>
      <c r="DV33" s="1356"/>
      <c r="DW33" s="1356" t="str">
        <f>MID(SUVAHAVUJ!AF44,3,1)</f>
        <v xml:space="preserve"> </v>
      </c>
      <c r="DX33" s="1356"/>
      <c r="DY33" s="1356"/>
      <c r="DZ33" s="1356"/>
      <c r="EA33" s="1356"/>
      <c r="EB33" s="1356"/>
      <c r="EC33" s="1356" t="str">
        <f>MID(SUVAHAVUJ!AF44,4,1)</f>
        <v xml:space="preserve"> </v>
      </c>
      <c r="ED33" s="1356"/>
      <c r="EE33" s="1356"/>
      <c r="EF33" s="1356"/>
      <c r="EG33" s="1356"/>
      <c r="EH33" s="1356" t="str">
        <f>MID(SUVAHAVUJ!AF44,5,1)</f>
        <v xml:space="preserve"> </v>
      </c>
      <c r="EI33" s="1356"/>
      <c r="EJ33" s="1356"/>
      <c r="EK33" s="1356"/>
      <c r="EL33" s="1356"/>
      <c r="EM33" s="1356"/>
      <c r="EN33" s="1356" t="str">
        <f>MID(SUVAHAVUJ!AF44,6,1)</f>
        <v xml:space="preserve"> </v>
      </c>
      <c r="EO33" s="1356"/>
      <c r="EP33" s="1356"/>
      <c r="EQ33" s="1356"/>
      <c r="ER33" s="1356"/>
      <c r="ES33" s="1356" t="str">
        <f>MID(SUVAHAVUJ!AF44,7,1)</f>
        <v xml:space="preserve"> </v>
      </c>
      <c r="ET33" s="1356"/>
      <c r="EU33" s="1356"/>
      <c r="EV33" s="1356"/>
      <c r="EW33" s="1356"/>
      <c r="EX33" s="1356"/>
      <c r="EY33" s="1356" t="str">
        <f>MID(SUVAHAVUJ!AF44,8,1)</f>
        <v xml:space="preserve"> </v>
      </c>
      <c r="EZ33" s="1356"/>
      <c r="FA33" s="1356"/>
      <c r="FB33" s="1356"/>
      <c r="FC33" s="1356"/>
      <c r="FD33" s="1356" t="str">
        <f>MID(SUVAHAVUJ!AF44,9,1)</f>
        <v xml:space="preserve"> </v>
      </c>
      <c r="FE33" s="1356"/>
      <c r="FF33" s="1356"/>
      <c r="FG33" s="1356"/>
      <c r="FH33" s="1356"/>
      <c r="FI33" s="1356"/>
      <c r="FJ33" s="1356" t="str">
        <f>MID(SUVAHAVUJ!AF44,10,1)</f>
        <v xml:space="preserve"> </v>
      </c>
      <c r="FK33" s="1356"/>
      <c r="FL33" s="1356"/>
      <c r="FM33" s="1356"/>
      <c r="FN33" s="1356"/>
      <c r="FO33" s="1357" t="str">
        <f>MID(SUVAHAVUJ!AF44,11,1)</f>
        <v>0</v>
      </c>
      <c r="FP33" s="1357"/>
      <c r="FQ33" s="1357"/>
      <c r="FR33" s="1357"/>
      <c r="FS33" s="1358"/>
      <c r="FT33" s="1359"/>
      <c r="FU33" s="1359"/>
      <c r="FV33" s="1359"/>
      <c r="FW33" s="1359"/>
      <c r="FX33" s="1359"/>
      <c r="FY33" s="1359"/>
      <c r="FZ33" s="1359"/>
      <c r="GA33" s="1359"/>
      <c r="GB33" s="1359"/>
      <c r="GC33" s="1359"/>
      <c r="GD33" s="1359"/>
      <c r="GE33" s="1359"/>
      <c r="GF33" s="1359"/>
      <c r="GG33" s="1359"/>
      <c r="GH33" s="1359"/>
      <c r="GI33" s="1359"/>
      <c r="GJ33" s="1359"/>
      <c r="GK33" s="1359"/>
      <c r="GL33" s="1359"/>
      <c r="GM33" s="1359"/>
      <c r="GN33" s="1359"/>
      <c r="GO33" s="1359"/>
      <c r="GP33" s="1359"/>
      <c r="GQ33" s="1359"/>
      <c r="GR33" s="1359"/>
      <c r="GS33" s="1359"/>
      <c r="GT33" s="1359"/>
      <c r="GU33" s="1359"/>
      <c r="GV33" s="1359"/>
      <c r="GW33" s="1359"/>
    </row>
    <row r="34" spans="1:205" ht="23.25" customHeight="1" x14ac:dyDescent="0.3">
      <c r="B34" s="1368"/>
      <c r="C34" s="1368"/>
      <c r="D34" s="1368"/>
      <c r="E34" s="1368"/>
      <c r="F34" s="1368"/>
      <c r="G34" s="1368"/>
      <c r="H34" s="1368"/>
      <c r="I34" s="1368"/>
      <c r="J34" s="1368"/>
      <c r="K34" s="1368"/>
      <c r="L34" s="1422"/>
      <c r="M34" s="1422"/>
      <c r="N34" s="1422"/>
      <c r="O34" s="1422"/>
      <c r="P34" s="1422"/>
      <c r="Q34" s="1422"/>
      <c r="R34" s="1422"/>
      <c r="S34" s="1422"/>
      <c r="T34" s="1422"/>
      <c r="U34" s="1422"/>
      <c r="V34" s="1422"/>
      <c r="W34" s="1422"/>
      <c r="X34" s="1422"/>
      <c r="Y34" s="1422"/>
      <c r="Z34" s="1422"/>
      <c r="AA34" s="1422"/>
      <c r="AB34" s="1422"/>
      <c r="AC34" s="1422"/>
      <c r="AD34" s="1422"/>
      <c r="AE34" s="1422"/>
      <c r="AF34" s="1422"/>
      <c r="AG34" s="1422"/>
      <c r="AH34" s="1422"/>
      <c r="AI34" s="1422"/>
      <c r="AJ34" s="1422"/>
      <c r="AK34" s="1422"/>
      <c r="AL34" s="1422"/>
      <c r="AM34" s="1422"/>
      <c r="AN34" s="1422"/>
      <c r="AO34" s="1422"/>
      <c r="AP34" s="1422"/>
      <c r="AQ34" s="1366"/>
      <c r="AR34" s="1366"/>
      <c r="AS34" s="1366"/>
      <c r="AT34" s="1366"/>
      <c r="AU34" s="1366"/>
      <c r="AV34" s="1366"/>
      <c r="AW34" s="1366"/>
      <c r="AX34" s="1366"/>
      <c r="AY34" s="514"/>
      <c r="AZ34" s="515"/>
      <c r="BA34" s="1356" t="str">
        <f>MID(SUVAHAVUJ!AE44,1,1)</f>
        <v xml:space="preserve"> </v>
      </c>
      <c r="BB34" s="1356"/>
      <c r="BC34" s="1356"/>
      <c r="BD34" s="1356"/>
      <c r="BE34" s="1356"/>
      <c r="BF34" s="1356"/>
      <c r="BG34" s="1356" t="str">
        <f>MID(SUVAHAVUJ!AE44,2,1)</f>
        <v xml:space="preserve"> </v>
      </c>
      <c r="BH34" s="1356"/>
      <c r="BI34" s="1356"/>
      <c r="BJ34" s="1356"/>
      <c r="BK34" s="1356"/>
      <c r="BL34" s="1356" t="str">
        <f>MID(SUVAHAVUJ!AE44,3,1)</f>
        <v xml:space="preserve"> </v>
      </c>
      <c r="BM34" s="1356"/>
      <c r="BN34" s="1356"/>
      <c r="BO34" s="1356"/>
      <c r="BP34" s="1356"/>
      <c r="BQ34" s="1356"/>
      <c r="BR34" s="1356" t="str">
        <f>MID(SUVAHAVUJ!AE44,4,1)</f>
        <v xml:space="preserve"> </v>
      </c>
      <c r="BS34" s="1356"/>
      <c r="BT34" s="1356"/>
      <c r="BU34" s="1356"/>
      <c r="BV34" s="1356"/>
      <c r="BW34" s="1356" t="str">
        <f>MID(SUVAHAVUJ!AE44,5,1)</f>
        <v xml:space="preserve"> </v>
      </c>
      <c r="BX34" s="1356"/>
      <c r="BY34" s="1356"/>
      <c r="BZ34" s="1356"/>
      <c r="CA34" s="1356"/>
      <c r="CB34" s="1356"/>
      <c r="CC34" s="1356" t="str">
        <f>MID(SUVAHAVUJ!AE44,6,1)</f>
        <v xml:space="preserve"> </v>
      </c>
      <c r="CD34" s="1356"/>
      <c r="CE34" s="1356"/>
      <c r="CF34" s="1356"/>
      <c r="CG34" s="1356"/>
      <c r="CH34" s="1356" t="str">
        <f>MID(SUVAHAVUJ!AE44,7,1)</f>
        <v xml:space="preserve"> </v>
      </c>
      <c r="CI34" s="1356"/>
      <c r="CJ34" s="1356"/>
      <c r="CK34" s="1356"/>
      <c r="CL34" s="1356"/>
      <c r="CM34" s="1356"/>
      <c r="CN34" s="1356" t="str">
        <f>MID(SUVAHAVUJ!AE44,8,1)</f>
        <v xml:space="preserve"> </v>
      </c>
      <c r="CO34" s="1356"/>
      <c r="CP34" s="1356"/>
      <c r="CQ34" s="1356"/>
      <c r="CR34" s="1356"/>
      <c r="CS34" s="1356" t="str">
        <f>MID(SUVAHAVUJ!AE44,9,1)</f>
        <v xml:space="preserve"> </v>
      </c>
      <c r="CT34" s="1356"/>
      <c r="CU34" s="1356"/>
      <c r="CV34" s="1356"/>
      <c r="CW34" s="1356"/>
      <c r="CX34" s="1356"/>
      <c r="CY34" s="1356" t="str">
        <f>MID(SUVAHAVUJ!AE44,10,1)</f>
        <v xml:space="preserve"> </v>
      </c>
      <c r="CZ34" s="1356"/>
      <c r="DA34" s="1356"/>
      <c r="DB34" s="1356"/>
      <c r="DC34" s="1356"/>
      <c r="DD34" s="1356" t="str">
        <f>MID(SUVAHAVUJ!AE44,11,1)</f>
        <v>0</v>
      </c>
      <c r="DE34" s="1356"/>
      <c r="DF34" s="1356"/>
      <c r="DG34" s="1356"/>
      <c r="DH34" s="1356"/>
      <c r="DI34" s="1360"/>
      <c r="DJ34" s="1361"/>
      <c r="DK34" s="1361"/>
      <c r="DL34" s="1361"/>
      <c r="DM34" s="1361"/>
      <c r="DN34" s="1361"/>
      <c r="DO34" s="1361"/>
      <c r="DP34" s="1361"/>
      <c r="DQ34" s="1361"/>
      <c r="DR34" s="1361"/>
      <c r="DS34" s="1361"/>
      <c r="DT34" s="1361"/>
      <c r="DU34" s="1361"/>
      <c r="DV34" s="1361"/>
      <c r="DW34" s="1361"/>
      <c r="DX34" s="1361"/>
      <c r="DY34" s="1361"/>
      <c r="DZ34" s="1361"/>
      <c r="EA34" s="1361"/>
      <c r="EB34" s="1361"/>
      <c r="EC34" s="1361"/>
      <c r="ED34" s="1361"/>
      <c r="EE34" s="1361"/>
      <c r="EF34" s="1361"/>
      <c r="EG34" s="1361"/>
      <c r="EH34" s="1361"/>
      <c r="EI34" s="1361"/>
      <c r="EJ34" s="1361"/>
      <c r="EK34" s="1361"/>
      <c r="EL34" s="1361"/>
      <c r="EM34" s="1361"/>
      <c r="EN34" s="514"/>
      <c r="EO34" s="515"/>
      <c r="EP34" s="1356" t="str">
        <f>MID(SUVAHAVUJ!AG44,1,1)</f>
        <v xml:space="preserve"> </v>
      </c>
      <c r="EQ34" s="1356"/>
      <c r="ER34" s="1356"/>
      <c r="ES34" s="1356"/>
      <c r="ET34" s="1356"/>
      <c r="EU34" s="1356"/>
      <c r="EV34" s="1356" t="str">
        <f>MID(SUVAHAVUJ!AG44,2,1)</f>
        <v xml:space="preserve"> </v>
      </c>
      <c r="EW34" s="1356"/>
      <c r="EX34" s="1356"/>
      <c r="EY34" s="1356"/>
      <c r="EZ34" s="1356"/>
      <c r="FA34" s="1356" t="str">
        <f>MID(SUVAHAVUJ!AG44,3,1)</f>
        <v xml:space="preserve"> </v>
      </c>
      <c r="FB34" s="1356"/>
      <c r="FC34" s="1356"/>
      <c r="FD34" s="1356"/>
      <c r="FE34" s="1356"/>
      <c r="FF34" s="1356"/>
      <c r="FG34" s="1356" t="str">
        <f>MID(SUVAHAVUJ!AG44,4,1)</f>
        <v xml:space="preserve"> </v>
      </c>
      <c r="FH34" s="1356"/>
      <c r="FI34" s="1356"/>
      <c r="FJ34" s="1356"/>
      <c r="FK34" s="1356"/>
      <c r="FL34" s="1356" t="str">
        <f>MID(SUVAHAVUJ!AG44,5,1)</f>
        <v xml:space="preserve"> </v>
      </c>
      <c r="FM34" s="1356"/>
      <c r="FN34" s="1356"/>
      <c r="FO34" s="1356"/>
      <c r="FP34" s="1356"/>
      <c r="FQ34" s="1356"/>
      <c r="FR34" s="1356" t="str">
        <f>MID(SUVAHAVUJ!AG44,6,1)</f>
        <v xml:space="preserve"> </v>
      </c>
      <c r="FS34" s="1356"/>
      <c r="FT34" s="1356"/>
      <c r="FU34" s="1356"/>
      <c r="FV34" s="1356"/>
      <c r="FW34" s="1356" t="str">
        <f>MID(SUVAHAVUJ!AG44,7,1)</f>
        <v xml:space="preserve"> </v>
      </c>
      <c r="FX34" s="1356"/>
      <c r="FY34" s="1356"/>
      <c r="FZ34" s="1356"/>
      <c r="GA34" s="1356"/>
      <c r="GB34" s="1356"/>
      <c r="GC34" s="1356" t="str">
        <f>MID(SUVAHAVUJ!AG44,8,1)</f>
        <v xml:space="preserve"> </v>
      </c>
      <c r="GD34" s="1356"/>
      <c r="GE34" s="1356"/>
      <c r="GF34" s="1356"/>
      <c r="GG34" s="1356"/>
      <c r="GH34" s="1356" t="str">
        <f>MID(SUVAHAVUJ!AG44,9,1)</f>
        <v xml:space="preserve"> </v>
      </c>
      <c r="GI34" s="1356"/>
      <c r="GJ34" s="1356"/>
      <c r="GK34" s="1356"/>
      <c r="GL34" s="1356"/>
      <c r="GM34" s="1356"/>
      <c r="GN34" s="1356" t="str">
        <f>MID(SUVAHAVUJ!AG44,10,1)</f>
        <v xml:space="preserve"> </v>
      </c>
      <c r="GO34" s="1356"/>
      <c r="GP34" s="1356"/>
      <c r="GQ34" s="1356"/>
      <c r="GR34" s="1356"/>
      <c r="GS34" s="1357" t="str">
        <f>MID(SUVAHAVUJ!AG44,11,1)</f>
        <v>0</v>
      </c>
      <c r="GT34" s="1357"/>
      <c r="GU34" s="1357"/>
      <c r="GV34" s="1357"/>
      <c r="GW34" s="1358"/>
    </row>
    <row r="35" spans="1:205" ht="12" customHeight="1" x14ac:dyDescent="0.2">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25">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x14ac:dyDescent="0.2">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2">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2">
      <c r="AQ52" s="508">
        <v>57</v>
      </c>
    </row>
    <row r="147" spans="10:10" ht="3.75" customHeight="1" x14ac:dyDescent="0.2">
      <c r="J147" s="508">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Z93"/>
  <sheetViews>
    <sheetView topLeftCell="H34" zoomScale="145" zoomScaleNormal="145" workbookViewId="0">
      <selection activeCell="I3" sqref="I3:L3"/>
    </sheetView>
  </sheetViews>
  <sheetFormatPr defaultColWidth="2.42578125" defaultRowHeight="12.75" x14ac:dyDescent="0.2"/>
  <cols>
    <col min="1" max="3" width="2.7109375" style="5" hidden="1" customWidth="1"/>
    <col min="4" max="4" width="2.28515625" style="5" hidden="1" customWidth="1"/>
    <col min="5" max="7" width="2.42578125" style="5" hidden="1" customWidth="1"/>
    <col min="8" max="43" width="2.7109375" style="5" customWidth="1"/>
    <col min="44" max="16384" width="2.42578125" style="5"/>
  </cols>
  <sheetData>
    <row r="1" spans="1:52" ht="16.5" x14ac:dyDescent="0.3">
      <c r="H1" s="6"/>
      <c r="I1" s="6"/>
      <c r="J1" s="6"/>
      <c r="K1" s="6"/>
      <c r="L1" s="6"/>
      <c r="M1" s="6"/>
      <c r="N1" s="7"/>
      <c r="O1" s="6"/>
      <c r="P1" s="6"/>
      <c r="Q1" s="6"/>
      <c r="R1" s="6"/>
      <c r="S1" s="6"/>
      <c r="T1" s="6"/>
      <c r="U1" s="6"/>
      <c r="V1" s="6"/>
      <c r="W1" s="6"/>
      <c r="X1" s="6"/>
      <c r="Y1" s="6"/>
      <c r="Z1" s="6"/>
      <c r="AA1" s="6"/>
      <c r="AB1" s="6"/>
      <c r="AC1" s="6"/>
      <c r="AD1" s="6"/>
      <c r="AE1" s="6"/>
      <c r="AF1" s="6"/>
      <c r="AG1" s="6"/>
      <c r="AH1" s="8"/>
      <c r="AI1" s="8"/>
      <c r="AJ1" s="8"/>
      <c r="AK1" s="8"/>
      <c r="AL1" s="8"/>
      <c r="AM1" s="8"/>
      <c r="AN1" s="8"/>
      <c r="AO1" s="8"/>
      <c r="AP1" s="8"/>
      <c r="AR1" s="762" t="str">
        <f>SUVAHAVUJ!$D$1</f>
        <v>Slovenský jazyk</v>
      </c>
      <c r="AS1" s="762"/>
      <c r="AT1" s="762"/>
      <c r="AU1" s="762"/>
      <c r="AV1" s="762"/>
      <c r="AW1" s="762"/>
      <c r="AX1" s="762"/>
      <c r="AZ1" s="726"/>
    </row>
    <row r="2" spans="1:52" ht="13.5" x14ac:dyDescent="0.25">
      <c r="H2" s="6"/>
      <c r="I2" s="733" t="s">
        <v>5313</v>
      </c>
      <c r="M2" s="6"/>
      <c r="N2" s="8"/>
      <c r="O2" s="6"/>
      <c r="P2" s="6"/>
      <c r="Q2" s="6"/>
      <c r="R2" s="6"/>
      <c r="S2" s="6"/>
      <c r="T2" s="6"/>
      <c r="U2" s="6"/>
      <c r="V2" s="6"/>
      <c r="W2" s="6"/>
      <c r="X2" s="6"/>
      <c r="Y2" s="6"/>
      <c r="Z2" s="6"/>
      <c r="AA2" s="6"/>
      <c r="AB2" s="6"/>
      <c r="AC2" s="6"/>
      <c r="AD2" s="6"/>
      <c r="AE2" s="6"/>
      <c r="AF2" s="6"/>
      <c r="AG2" s="8"/>
      <c r="AH2" s="8"/>
      <c r="AI2" s="9"/>
      <c r="AJ2" s="8"/>
      <c r="AK2" s="9"/>
      <c r="AL2" s="8"/>
      <c r="AM2" s="9"/>
      <c r="AN2" s="9"/>
      <c r="AO2" s="9"/>
      <c r="AP2" s="8"/>
      <c r="AQ2" s="8"/>
      <c r="AR2" s="8"/>
    </row>
    <row r="3" spans="1:52" x14ac:dyDescent="0.2">
      <c r="H3" s="6"/>
      <c r="I3" s="763" t="s">
        <v>5312</v>
      </c>
      <c r="J3" s="764"/>
      <c r="K3" s="764"/>
      <c r="L3" s="765"/>
      <c r="M3" s="6"/>
      <c r="N3" s="8"/>
      <c r="O3" s="6"/>
      <c r="P3" s="6"/>
      <c r="Q3" s="6"/>
      <c r="R3" s="6"/>
      <c r="S3" s="6"/>
      <c r="T3" s="6"/>
      <c r="U3" s="6"/>
      <c r="V3" s="6"/>
      <c r="W3" s="6"/>
      <c r="X3" s="6"/>
      <c r="Y3" s="6"/>
      <c r="Z3" s="6"/>
      <c r="AA3" s="6"/>
      <c r="AB3" s="6"/>
      <c r="AC3" s="6"/>
      <c r="AD3" s="6"/>
      <c r="AE3" s="6"/>
      <c r="AF3" s="6"/>
      <c r="AG3" s="6"/>
      <c r="AH3" s="8"/>
      <c r="AI3" s="8"/>
      <c r="AJ3" s="8"/>
      <c r="AK3" s="8"/>
      <c r="AL3" s="8"/>
      <c r="AM3" s="8"/>
      <c r="AN3" s="8"/>
      <c r="AO3" s="8"/>
      <c r="AP3" s="8"/>
      <c r="AQ3" s="8"/>
      <c r="AR3" s="8"/>
    </row>
    <row r="4" spans="1:52" ht="12.75" customHeight="1" x14ac:dyDescent="0.2">
      <c r="A4" s="5">
        <v>2</v>
      </c>
      <c r="H4" s="6"/>
      <c r="M4" s="6"/>
      <c r="N4" s="8"/>
      <c r="O4" s="6"/>
      <c r="P4" s="766" t="str">
        <f>IF(VLOOKUP($A4,PrekladHlav!$A:$H,1)=$A4,VLOOKUP($A4,PrekladHlav!$A:$H,SUVAHAVUJ!B1),0)</f>
        <v>ÚČTOVNÁ ZÁVIERKA</v>
      </c>
      <c r="Q4" s="766"/>
      <c r="R4" s="766"/>
      <c r="S4" s="766"/>
      <c r="T4" s="766"/>
      <c r="U4" s="766"/>
      <c r="V4" s="766"/>
      <c r="W4" s="766"/>
      <c r="X4" s="766"/>
      <c r="Y4" s="766"/>
      <c r="Z4" s="766"/>
      <c r="AA4" s="766"/>
      <c r="AB4" s="766"/>
      <c r="AC4" s="766"/>
      <c r="AD4" s="766"/>
      <c r="AE4" s="766"/>
      <c r="AF4" s="766"/>
      <c r="AG4" s="6"/>
      <c r="AH4" s="6"/>
      <c r="AI4" s="6"/>
      <c r="AJ4" s="6"/>
      <c r="AK4" s="6"/>
      <c r="AL4" s="6"/>
      <c r="AM4" s="6"/>
      <c r="AN4" s="6"/>
      <c r="AO4" s="6"/>
      <c r="AP4" s="6"/>
      <c r="AQ4" s="6"/>
      <c r="AR4" s="6"/>
    </row>
    <row r="5" spans="1:52" ht="12.75" customHeight="1" x14ac:dyDescent="0.2">
      <c r="H5" s="6"/>
      <c r="I5" s="6"/>
      <c r="J5" s="6"/>
      <c r="K5" s="6"/>
      <c r="L5" s="6"/>
      <c r="M5" s="6"/>
      <c r="N5" s="8"/>
      <c r="O5" s="6"/>
      <c r="P5" s="766"/>
      <c r="Q5" s="766"/>
      <c r="R5" s="766"/>
      <c r="S5" s="766"/>
      <c r="T5" s="766"/>
      <c r="U5" s="766"/>
      <c r="V5" s="766"/>
      <c r="W5" s="766"/>
      <c r="X5" s="766"/>
      <c r="Y5" s="766"/>
      <c r="Z5" s="766"/>
      <c r="AA5" s="766"/>
      <c r="AB5" s="766"/>
      <c r="AC5" s="766"/>
      <c r="AD5" s="766"/>
      <c r="AE5" s="766"/>
      <c r="AF5" s="766"/>
      <c r="AG5" s="6"/>
      <c r="AH5" s="6"/>
      <c r="AI5" s="6"/>
      <c r="AJ5" s="6"/>
      <c r="AK5" s="6"/>
      <c r="AL5" s="6"/>
      <c r="AM5" s="6"/>
      <c r="AN5" s="6"/>
      <c r="AO5" s="6"/>
      <c r="AP5" s="6"/>
      <c r="AQ5" s="6"/>
      <c r="AR5" s="6"/>
    </row>
    <row r="6" spans="1:52" x14ac:dyDescent="0.2">
      <c r="H6" s="6"/>
      <c r="I6" s="6"/>
      <c r="J6" s="6"/>
      <c r="K6" s="6"/>
      <c r="L6" s="6"/>
      <c r="M6" s="6"/>
      <c r="N6" s="8"/>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52" x14ac:dyDescent="0.2">
      <c r="A7" s="5">
        <v>3</v>
      </c>
      <c r="H7" s="6"/>
      <c r="I7" s="6"/>
      <c r="J7" s="6"/>
      <c r="K7" s="6"/>
      <c r="L7" s="6"/>
      <c r="M7" s="6"/>
      <c r="N7" s="767" t="str">
        <f>IF(VLOOKUP($A7,PrekladHlav!$A:$H,1)=$A7,VLOOKUP($A7,PrekladHlav!$A:$H,SUVAHAVUJ!B1),0)</f>
        <v>podnikateľov v podvojnom učtovníctve zostavená</v>
      </c>
      <c r="O7" s="767"/>
      <c r="P7" s="767"/>
      <c r="Q7" s="767"/>
      <c r="R7" s="767"/>
      <c r="S7" s="767"/>
      <c r="T7" s="767"/>
      <c r="U7" s="767"/>
      <c r="V7" s="767"/>
      <c r="W7" s="767"/>
      <c r="X7" s="767"/>
      <c r="Y7" s="767"/>
      <c r="Z7" s="767"/>
      <c r="AA7" s="767"/>
      <c r="AB7" s="767"/>
      <c r="AC7" s="767"/>
      <c r="AD7" s="767"/>
      <c r="AE7" s="767"/>
      <c r="AF7" s="767"/>
      <c r="AG7" s="767"/>
      <c r="AH7" s="10"/>
      <c r="AI7" s="10"/>
      <c r="AJ7" s="10"/>
      <c r="AK7" s="10"/>
      <c r="AL7" s="6"/>
      <c r="AM7" s="6"/>
      <c r="AN7" s="6"/>
      <c r="AO7" s="6"/>
      <c r="AP7" s="6"/>
      <c r="AQ7" s="6"/>
      <c r="AR7" s="6"/>
    </row>
    <row r="8" spans="1:52" x14ac:dyDescent="0.2">
      <c r="A8" s="5">
        <v>1</v>
      </c>
      <c r="H8" s="11"/>
      <c r="I8" s="11"/>
      <c r="J8" s="11"/>
      <c r="K8" s="11"/>
      <c r="L8" s="11"/>
      <c r="M8" s="11"/>
      <c r="N8" s="11"/>
      <c r="O8" s="11"/>
      <c r="P8" s="11"/>
      <c r="Q8" s="11"/>
      <c r="R8" s="11"/>
      <c r="S8" s="760" t="str">
        <f>IF(VLOOKUP($A8,PrekladHlav!$A:$H,1)=$A8,VLOOKUP($A8,PrekladHlav!$A:$H,SUVAHAVUJ!B1),0)</f>
        <v>k</v>
      </c>
      <c r="T8" s="760"/>
      <c r="U8" s="11"/>
      <c r="V8" s="768">
        <f>VstupHlavička!$B$15</f>
        <v>43100</v>
      </c>
      <c r="W8" s="768"/>
      <c r="X8" s="12"/>
      <c r="Y8" s="769">
        <f>VstupHlavička!$B$15</f>
        <v>43100</v>
      </c>
      <c r="Z8" s="769"/>
      <c r="AA8" s="13"/>
      <c r="AB8" s="770">
        <f>VstupHlavička!$B$15</f>
        <v>43100</v>
      </c>
      <c r="AC8" s="770"/>
      <c r="AD8" s="770"/>
      <c r="AE8" s="14"/>
      <c r="AF8" s="15"/>
      <c r="AG8" s="11"/>
      <c r="AH8" s="11"/>
      <c r="AI8" s="11"/>
      <c r="AJ8" s="11"/>
      <c r="AK8" s="11"/>
      <c r="AL8" s="11"/>
      <c r="AM8" s="11"/>
      <c r="AN8" s="11"/>
      <c r="AO8" s="11"/>
      <c r="AP8" s="11"/>
      <c r="AQ8" s="11"/>
      <c r="AR8" s="11"/>
    </row>
    <row r="9" spans="1:52" x14ac:dyDescent="0.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row>
    <row r="10" spans="1:52" x14ac:dyDescent="0.2">
      <c r="H10" s="11" t="s">
        <v>17</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6"/>
    </row>
    <row r="11" spans="1:52" x14ac:dyDescent="0.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row>
    <row r="12" spans="1:52" x14ac:dyDescent="0.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row>
    <row r="13" spans="1:52" x14ac:dyDescent="0.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1:52" x14ac:dyDescent="0.2">
      <c r="A14" s="5">
        <v>6</v>
      </c>
      <c r="B14" s="5">
        <v>7</v>
      </c>
      <c r="C14" s="5">
        <v>8</v>
      </c>
      <c r="D14" s="5">
        <v>9</v>
      </c>
      <c r="H14" s="11" t="str">
        <f>IF(VLOOKUP($A14,PrekladHlav!$A:$H,1)=$A14,VLOOKUP($A14,PrekladHlav!$A:$H,SUVAHAVUJ!B1),0)</f>
        <v>Daňové identifikačné číslo</v>
      </c>
      <c r="I14" s="6"/>
      <c r="J14" s="6"/>
      <c r="K14" s="6"/>
      <c r="L14" s="6"/>
      <c r="M14" s="6"/>
      <c r="N14" s="6"/>
      <c r="O14" s="6"/>
      <c r="P14" s="6"/>
      <c r="Q14" s="6"/>
      <c r="R14" s="6"/>
      <c r="S14" s="6" t="str">
        <f>IF(VLOOKUP($B14,PrekladHlav!$A:$H,1)=$B14,VLOOKUP($B14,PrekladHlav!$A:$H,SUVAHAVUJ!B1),0)</f>
        <v>Účtovná závierka</v>
      </c>
      <c r="T14" s="6"/>
      <c r="U14" s="6"/>
      <c r="V14" s="6"/>
      <c r="W14" s="6"/>
      <c r="X14" s="6"/>
      <c r="Y14" s="6"/>
      <c r="Z14" s="6"/>
      <c r="AA14" s="6" t="str">
        <f>IF(VLOOKUP($C14,PrekladHlav!$A:$H,1)=$C14,VLOOKUP($C14,PrekladHlav!$A:$H,SUVAHAVUJ!B1),0)</f>
        <v>Účtovná jednotka</v>
      </c>
      <c r="AB14" s="6"/>
      <c r="AC14" s="6"/>
      <c r="AD14" s="6"/>
      <c r="AE14" s="6"/>
      <c r="AF14" s="6"/>
      <c r="AG14" s="11"/>
      <c r="AH14" s="760" t="str">
        <f>IF(VLOOKUP($D14,PrekladHlav!$A:$H,1)=$D14,VLOOKUP($D14,PrekladHlav!$A:$H,SUVAHAVUJ!B1),0)</f>
        <v>Za obdobie</v>
      </c>
      <c r="AI14" s="760"/>
      <c r="AJ14" s="760"/>
      <c r="AK14" s="760"/>
      <c r="AL14" s="760"/>
      <c r="AM14" s="760"/>
      <c r="AN14" s="760"/>
      <c r="AO14" s="760"/>
      <c r="AP14" s="760"/>
      <c r="AQ14" s="6"/>
      <c r="AR14" s="11"/>
    </row>
    <row r="15" spans="1:52" x14ac:dyDescent="0.2">
      <c r="A15" s="5">
        <v>10</v>
      </c>
      <c r="B15" s="5">
        <v>11</v>
      </c>
      <c r="H15" s="16" t="str">
        <f>MID(VstupHlavička!$B$3,1,1)</f>
        <v>2</v>
      </c>
      <c r="I15" s="16" t="str">
        <f>MID(VstupHlavička!$B$3,2,1)</f>
        <v>0</v>
      </c>
      <c r="J15" s="16" t="str">
        <f>MID(VstupHlavička!$B$3,3,1)</f>
        <v>2</v>
      </c>
      <c r="K15" s="16" t="str">
        <f>MID(VstupHlavička!$B$3,4,1)</f>
        <v>0</v>
      </c>
      <c r="L15" s="16" t="str">
        <f>MID(VstupHlavička!$B$3,5,1)</f>
        <v>3</v>
      </c>
      <c r="M15" s="16" t="str">
        <f>MID(VstupHlavička!$B$3,6,1)</f>
        <v>8</v>
      </c>
      <c r="N15" s="16" t="str">
        <f>MID(VstupHlavička!$B$3,7,1)</f>
        <v>6</v>
      </c>
      <c r="O15" s="16" t="str">
        <f>MID(VstupHlavička!$B$3,8,1)</f>
        <v>3</v>
      </c>
      <c r="P15" s="16" t="str">
        <f>MID(VstupHlavička!$B$3,9,1)</f>
        <v>7</v>
      </c>
      <c r="Q15" s="16" t="str">
        <f>MID(VstupHlavička!$B$3,10,1)</f>
        <v>9</v>
      </c>
      <c r="R15" s="6"/>
      <c r="S15" s="6"/>
      <c r="T15" s="6"/>
      <c r="U15" s="6"/>
      <c r="V15" s="6"/>
      <c r="W15" s="6"/>
      <c r="X15" s="6"/>
      <c r="Y15" s="6"/>
      <c r="Z15" s="6"/>
      <c r="AA15" s="6"/>
      <c r="AB15" s="6"/>
      <c r="AC15" s="6"/>
      <c r="AD15" s="6"/>
      <c r="AE15" s="6"/>
      <c r="AF15" s="6"/>
      <c r="AG15" s="6"/>
      <c r="AH15" s="6"/>
      <c r="AI15" s="6"/>
      <c r="AJ15" s="11" t="str">
        <f>IF(VLOOKUP($A15,PrekladHlav!$A:$H,1)=$A15,VLOOKUP($A15,PrekladHlav!$A:$H,SUVAHAVUJ!B1),0)</f>
        <v>mesiac</v>
      </c>
      <c r="AK15" s="11"/>
      <c r="AL15" s="11"/>
      <c r="AM15" s="11" t="str">
        <f>IF(VLOOKUP($B15,PrekladHlav!$A:$H,1)=$B15,VLOOKUP($B15,PrekladHlav!$A:$H,SUVAHAVUJ!B1),0)</f>
        <v>rok</v>
      </c>
      <c r="AN15" s="11"/>
      <c r="AO15" s="11"/>
      <c r="AP15" s="11"/>
      <c r="AQ15" s="6"/>
      <c r="AR15" s="6"/>
    </row>
    <row r="16" spans="1:52" x14ac:dyDescent="0.2">
      <c r="A16" s="5">
        <v>12</v>
      </c>
      <c r="B16" s="5">
        <v>15</v>
      </c>
      <c r="C16" s="5">
        <v>22</v>
      </c>
      <c r="H16" s="6"/>
      <c r="I16" s="6"/>
      <c r="J16" s="6"/>
      <c r="K16" s="6"/>
      <c r="L16" s="6"/>
      <c r="M16" s="6"/>
      <c r="N16" s="6"/>
      <c r="O16" s="6"/>
      <c r="P16" s="6"/>
      <c r="Q16" s="6"/>
      <c r="R16" s="6"/>
      <c r="S16" s="17" t="s">
        <v>18</v>
      </c>
      <c r="T16" s="6"/>
      <c r="U16" s="6" t="str">
        <f>IF(VLOOKUP($A16,PrekladHlav!$A:$H,1)=$A16,VLOOKUP($A16,PrekladHlav!$A:$H,SUVAHAVUJ!B1),0)</f>
        <v xml:space="preserve"> - riadna</v>
      </c>
      <c r="V16" s="6"/>
      <c r="W16" s="6"/>
      <c r="X16" s="6"/>
      <c r="Y16" s="6"/>
      <c r="Z16" s="6"/>
      <c r="AA16" s="17"/>
      <c r="AB16" s="6"/>
      <c r="AC16" s="6" t="str">
        <f>IF(VLOOKUP($B16,PrekladHlav!$A:$H,1)=$B16,VLOOKUP($B16,PrekladHlav!$A:$H,SUVAHAVUJ!B1),0)</f>
        <v xml:space="preserve"> - malá</v>
      </c>
      <c r="AD16" s="6"/>
      <c r="AE16" s="6"/>
      <c r="AF16" s="6"/>
      <c r="AG16" s="6"/>
      <c r="AH16" s="18" t="str">
        <f>IF(VLOOKUP($C16,PrekladHlav!$A:$H,1)=$C16,VLOOKUP($C16,PrekladHlav!$A:$H,SUVAHAVUJ!B1),0)</f>
        <v>od</v>
      </c>
      <c r="AI16" s="11"/>
      <c r="AJ16" s="19" t="s">
        <v>19</v>
      </c>
      <c r="AK16" s="19" t="s">
        <v>20</v>
      </c>
      <c r="AL16" s="11"/>
      <c r="AM16" s="19" t="s">
        <v>21</v>
      </c>
      <c r="AN16" s="19" t="s">
        <v>19</v>
      </c>
      <c r="AO16" s="19" t="s">
        <v>20</v>
      </c>
      <c r="AP16" s="19">
        <v>7</v>
      </c>
      <c r="AQ16" s="6"/>
      <c r="AR16" s="6"/>
    </row>
    <row r="17" spans="1:44" x14ac:dyDescent="0.2">
      <c r="A17" s="5">
        <v>4</v>
      </c>
      <c r="B17" s="5">
        <v>13</v>
      </c>
      <c r="C17" s="5">
        <v>16</v>
      </c>
      <c r="D17" s="5">
        <v>23</v>
      </c>
      <c r="H17" s="11" t="str">
        <f>IF(VLOOKUP($A17,PrekladHlav!$A:$H,1)=$A17,VLOOKUP($A17,PrekladHlav!$A:$H,SUVAHAVUJ!B1),0)</f>
        <v>IČO</v>
      </c>
      <c r="I17" s="6"/>
      <c r="J17" s="6"/>
      <c r="K17" s="6"/>
      <c r="L17" s="6"/>
      <c r="M17" s="6"/>
      <c r="N17" s="6"/>
      <c r="O17" s="6"/>
      <c r="P17" s="6"/>
      <c r="Q17" s="6"/>
      <c r="R17" s="6"/>
      <c r="S17" s="17"/>
      <c r="T17" s="6"/>
      <c r="U17" s="6" t="str">
        <f>IF(VLOOKUP($B17,PrekladHlav!$A:$H,1)=$B17,VLOOKUP($B17,PrekladHlav!$A:$H,SUVAHAVUJ!B1),0)</f>
        <v xml:space="preserve"> - mimoriadna</v>
      </c>
      <c r="V17" s="6"/>
      <c r="W17" s="6"/>
      <c r="X17" s="6"/>
      <c r="Y17" s="6"/>
      <c r="Z17" s="6"/>
      <c r="AA17" s="17" t="s">
        <v>18</v>
      </c>
      <c r="AB17" s="6"/>
      <c r="AC17" s="6" t="str">
        <f>IF(VLOOKUP($C17,PrekladHlav!$A:$H,1)=$C17,VLOOKUP($C17,PrekladHlav!$A:$H,SUVAHAVUJ!B1),0)</f>
        <v xml:space="preserve"> - veľká</v>
      </c>
      <c r="AD17" s="6"/>
      <c r="AE17" s="6"/>
      <c r="AF17" s="6"/>
      <c r="AG17" s="6"/>
      <c r="AH17" s="18" t="str">
        <f>IF(VLOOKUP($D17,PrekladHlav!$A:$H,1)=$D17,VLOOKUP($D17,PrekladHlav!$A:$H,SUVAHAVUJ!B1),0)</f>
        <v>do</v>
      </c>
      <c r="AI17" s="11"/>
      <c r="AJ17" s="19" t="s">
        <v>20</v>
      </c>
      <c r="AK17" s="19" t="s">
        <v>21</v>
      </c>
      <c r="AL17" s="11"/>
      <c r="AM17" s="19" t="s">
        <v>21</v>
      </c>
      <c r="AN17" s="19" t="s">
        <v>19</v>
      </c>
      <c r="AO17" s="19" t="s">
        <v>20</v>
      </c>
      <c r="AP17" s="19">
        <v>7</v>
      </c>
      <c r="AQ17" s="6"/>
      <c r="AR17" s="6"/>
    </row>
    <row r="18" spans="1:44" x14ac:dyDescent="0.2">
      <c r="A18" s="5">
        <v>14</v>
      </c>
      <c r="H18" s="16" t="str">
        <f>MID(VstupHlavička!$B$4,1,1)</f>
        <v>3</v>
      </c>
      <c r="I18" s="16" t="str">
        <f>MID(VstupHlavička!$B$4,2,1)</f>
        <v>4</v>
      </c>
      <c r="J18" s="16" t="str">
        <f>MID(VstupHlavička!$B$4,3,1)</f>
        <v>1</v>
      </c>
      <c r="K18" s="16" t="str">
        <f>MID(VstupHlavička!$B$4,4,1)</f>
        <v>2</v>
      </c>
      <c r="L18" s="16" t="str">
        <f>MID(VstupHlavička!$B$4,5,1)</f>
        <v>1</v>
      </c>
      <c r="M18" s="16" t="str">
        <f>MID(VstupHlavička!$B$4,6,1)</f>
        <v>1</v>
      </c>
      <c r="N18" s="16" t="str">
        <f>MID(VstupHlavička!$B$4,7,1)</f>
        <v>1</v>
      </c>
      <c r="O18" s="16" t="str">
        <f>MID(VstupHlavička!$B$4,8,1)</f>
        <v>1</v>
      </c>
      <c r="P18" s="6"/>
      <c r="Q18" s="6"/>
      <c r="R18" s="6"/>
      <c r="S18" s="17"/>
      <c r="T18" s="6"/>
      <c r="U18" s="6" t="str">
        <f>IF(VLOOKUP($A18,PrekladHlav!$A:$H,1)=$A18,VLOOKUP($A18,PrekladHlav!$A:$H,SUVAHAVUJ!B1),0)</f>
        <v xml:space="preserve"> - priebežná</v>
      </c>
      <c r="V18" s="8"/>
      <c r="W18" s="6"/>
      <c r="X18" s="6"/>
      <c r="Y18" s="6"/>
      <c r="Z18" s="8"/>
      <c r="AA18" s="20"/>
      <c r="AB18" s="8"/>
      <c r="AC18" s="8"/>
      <c r="AD18" s="8"/>
      <c r="AE18" s="6"/>
      <c r="AF18" s="6"/>
      <c r="AG18" s="6"/>
      <c r="AH18" s="6"/>
      <c r="AI18" s="6"/>
      <c r="AJ18" s="6"/>
      <c r="AK18" s="6"/>
      <c r="AL18" s="6"/>
      <c r="AM18" s="6"/>
      <c r="AN18" s="6"/>
      <c r="AO18" s="6"/>
      <c r="AP18" s="6"/>
      <c r="AQ18" s="6"/>
      <c r="AR18" s="6"/>
    </row>
    <row r="19" spans="1:44" x14ac:dyDescent="0.2">
      <c r="A19" s="5">
        <v>5</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761" t="str">
        <f>IF(VLOOKUP($A19,PrekladHlav!$A:$H,1)=$A19,VLOOKUP($A19,PrekladHlav!$A:$H,SUVAHAVUJ!B1),0)</f>
        <v>Bezprostredne predchádzajúce obdobie</v>
      </c>
      <c r="AI19" s="761"/>
      <c r="AJ19" s="761"/>
      <c r="AK19" s="761"/>
      <c r="AL19" s="761"/>
      <c r="AM19" s="761"/>
      <c r="AN19" s="761"/>
      <c r="AO19" s="761"/>
      <c r="AP19" s="761"/>
      <c r="AQ19" s="6"/>
      <c r="AR19" s="6"/>
    </row>
    <row r="20" spans="1:44" x14ac:dyDescent="0.2">
      <c r="A20" s="5">
        <v>17</v>
      </c>
      <c r="H20" s="11" t="s">
        <v>4</v>
      </c>
      <c r="I20" s="6"/>
      <c r="J20" s="6"/>
      <c r="K20" s="6"/>
      <c r="L20" s="6"/>
      <c r="M20" s="6"/>
      <c r="N20" s="6"/>
      <c r="O20" s="6"/>
      <c r="P20" s="6"/>
      <c r="Q20" s="6"/>
      <c r="R20" s="6"/>
      <c r="S20" s="11" t="str">
        <f>IF(VLOOKUP($A20,PrekladHlav!$A:$H,1)=$A20,VLOOKUP($A20,PrekladHlav!$A:$H,SUVAHAVUJ!B1),0)</f>
        <v>(vyznačí sa</v>
      </c>
      <c r="T20" s="6"/>
      <c r="U20" s="6"/>
      <c r="V20" s="6"/>
      <c r="W20" s="16" t="s">
        <v>18</v>
      </c>
      <c r="X20" s="21" t="s">
        <v>22</v>
      </c>
      <c r="Y20" s="6"/>
      <c r="Z20" s="8"/>
      <c r="AA20" s="20"/>
      <c r="AB20" s="6"/>
      <c r="AC20" s="6"/>
      <c r="AD20" s="6"/>
      <c r="AE20" s="6"/>
      <c r="AF20" s="6"/>
      <c r="AG20" s="6"/>
      <c r="AH20" s="761"/>
      <c r="AI20" s="761"/>
      <c r="AJ20" s="761"/>
      <c r="AK20" s="761"/>
      <c r="AL20" s="761"/>
      <c r="AM20" s="761"/>
      <c r="AN20" s="761"/>
      <c r="AO20" s="761"/>
      <c r="AP20" s="761"/>
      <c r="AQ20" s="6"/>
      <c r="AR20" s="6"/>
    </row>
    <row r="21" spans="1:44" x14ac:dyDescent="0.2">
      <c r="H21" s="16" t="str">
        <f>MID(VstupHlavička!$B$5,1,1)</f>
        <v>2</v>
      </c>
      <c r="I21" s="16" t="str">
        <f>MID(VstupHlavička!$B$5,2,1)</f>
        <v>5</v>
      </c>
      <c r="J21" s="6" t="s">
        <v>23</v>
      </c>
      <c r="K21" s="16" t="str">
        <f>MID(VstupHlavička!$B$5,3,1)</f>
        <v>1</v>
      </c>
      <c r="L21" s="16" t="str">
        <f>MID(VstupHlavička!$B$5,4,1)</f>
        <v>1</v>
      </c>
      <c r="M21" s="6" t="s">
        <v>23</v>
      </c>
      <c r="N21" s="16" t="str">
        <f>MID(VstupHlavička!$B$5,5,1)</f>
        <v>0</v>
      </c>
      <c r="O21" s="6"/>
      <c r="P21" s="6"/>
      <c r="Q21" s="6"/>
      <c r="R21" s="6"/>
      <c r="S21" s="6"/>
      <c r="T21" s="6"/>
      <c r="U21" s="6"/>
      <c r="V21" s="6"/>
      <c r="W21" s="6"/>
      <c r="X21" s="6"/>
      <c r="Y21" s="6"/>
      <c r="Z21" s="6"/>
      <c r="AA21" s="6"/>
      <c r="AB21" s="6"/>
      <c r="AC21" s="6"/>
      <c r="AD21" s="6"/>
      <c r="AE21" s="6"/>
      <c r="AF21" s="6"/>
      <c r="AG21" s="6"/>
      <c r="AH21" s="761"/>
      <c r="AI21" s="761"/>
      <c r="AJ21" s="761"/>
      <c r="AK21" s="761"/>
      <c r="AL21" s="761"/>
      <c r="AM21" s="761"/>
      <c r="AN21" s="761"/>
      <c r="AO21" s="761"/>
      <c r="AP21" s="761"/>
      <c r="AQ21" s="6"/>
      <c r="AR21" s="6"/>
    </row>
    <row r="22" spans="1:44" x14ac:dyDescent="0.2">
      <c r="A22" s="5">
        <v>10</v>
      </c>
      <c r="B22" s="5">
        <v>11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11" t="str">
        <f>IF(VLOOKUP($A22,PrekladHlav!$A:$H,1)=$A22,VLOOKUP($A22,PrekladHlav!$A:$H,SUVAHAVUJ!B1),0)</f>
        <v>mesiac</v>
      </c>
      <c r="AK22" s="11"/>
      <c r="AL22" s="11"/>
      <c r="AM22" s="11" t="str">
        <f>IF(VLOOKUP($B22,PrekladHlav!$A:$H,1)=$B22,VLOOKUP($B22,PrekladHlav!$A:$H,SUVAHAVUJ!B1),0)</f>
        <v>rok</v>
      </c>
      <c r="AN22" s="11"/>
      <c r="AO22" s="11"/>
      <c r="AP22" s="6"/>
      <c r="AQ22" s="6"/>
      <c r="AR22" s="6"/>
    </row>
    <row r="23" spans="1:44" x14ac:dyDescent="0.2">
      <c r="A23" s="5">
        <v>22</v>
      </c>
      <c r="H23" s="6"/>
      <c r="I23" s="6"/>
      <c r="J23" s="6"/>
      <c r="K23" s="6"/>
      <c r="L23" s="6"/>
      <c r="M23" s="6"/>
      <c r="N23" s="6"/>
      <c r="O23" s="6"/>
      <c r="P23" s="6"/>
      <c r="Q23" s="6"/>
      <c r="R23" s="20"/>
      <c r="S23" s="6"/>
      <c r="T23" s="6"/>
      <c r="U23" s="8"/>
      <c r="V23" s="6"/>
      <c r="W23" s="6"/>
      <c r="X23" s="6"/>
      <c r="Y23" s="8"/>
      <c r="Z23" s="20"/>
      <c r="AA23" s="8"/>
      <c r="AB23" s="8"/>
      <c r="AC23" s="8"/>
      <c r="AD23" s="6"/>
      <c r="AE23" s="6"/>
      <c r="AF23" s="6"/>
      <c r="AG23" s="6"/>
      <c r="AH23" s="18" t="str">
        <f>IF(VLOOKUP($A23,PrekladHlav!$A:$H,1)=$A23,VLOOKUP($A23,PrekladHlav!$A:$H,SUVAHAVUJ!B1),0)</f>
        <v>od</v>
      </c>
      <c r="AI23" s="6"/>
      <c r="AJ23" s="19" t="s">
        <v>19</v>
      </c>
      <c r="AK23" s="19" t="s">
        <v>20</v>
      </c>
      <c r="AL23" s="11"/>
      <c r="AM23" s="19" t="s">
        <v>21</v>
      </c>
      <c r="AN23" s="19" t="s">
        <v>19</v>
      </c>
      <c r="AO23" s="19" t="s">
        <v>20</v>
      </c>
      <c r="AP23" s="19">
        <v>6</v>
      </c>
      <c r="AQ23" s="6"/>
      <c r="AR23" s="6"/>
    </row>
    <row r="24" spans="1:44" x14ac:dyDescent="0.2">
      <c r="A24" s="5">
        <v>23</v>
      </c>
      <c r="H24" s="6"/>
      <c r="I24" s="6"/>
      <c r="J24" s="6"/>
      <c r="K24" s="6"/>
      <c r="L24" s="6"/>
      <c r="M24" s="6"/>
      <c r="N24" s="6"/>
      <c r="O24" s="6"/>
      <c r="P24" s="6"/>
      <c r="Q24" s="6"/>
      <c r="R24" s="6"/>
      <c r="S24" s="6"/>
      <c r="T24" s="6"/>
      <c r="U24" s="6"/>
      <c r="V24" s="6"/>
      <c r="W24" s="6"/>
      <c r="X24" s="6"/>
      <c r="Y24" s="6"/>
      <c r="Z24" s="6"/>
      <c r="AA24" s="6"/>
      <c r="AB24" s="8"/>
      <c r="AC24" s="8"/>
      <c r="AD24" s="6"/>
      <c r="AE24" s="6"/>
      <c r="AF24" s="6"/>
      <c r="AG24" s="6"/>
      <c r="AH24" s="18" t="str">
        <f>IF(VLOOKUP($A24,PrekladHlav!$A:$H,1)=$A24,VLOOKUP($A24,PrekladHlav!$A:$H,SUVAHAVUJ!B1),0)</f>
        <v>do</v>
      </c>
      <c r="AI24" s="6"/>
      <c r="AJ24" s="19" t="s">
        <v>20</v>
      </c>
      <c r="AK24" s="19" t="s">
        <v>21</v>
      </c>
      <c r="AL24" s="11"/>
      <c r="AM24" s="19" t="s">
        <v>21</v>
      </c>
      <c r="AN24" s="19" t="s">
        <v>19</v>
      </c>
      <c r="AO24" s="19" t="s">
        <v>20</v>
      </c>
      <c r="AP24" s="19">
        <v>6</v>
      </c>
      <c r="AQ24" s="6"/>
      <c r="AR24" s="6"/>
    </row>
    <row r="25" spans="1:44" x14ac:dyDescent="0.2">
      <c r="A25" s="5">
        <v>18</v>
      </c>
      <c r="H25" s="11" t="str">
        <f>IF(VLOOKUP($A25,PrekladHlav!$A:$H,1)=$A25,VLOOKUP($A25,PrekladHlav!$A:$H,SUVAHAVUJ!B1),0)</f>
        <v>Priložené súčasti účtovej závierky</v>
      </c>
      <c r="I25" s="6"/>
      <c r="J25" s="6"/>
      <c r="K25" s="6"/>
      <c r="L25" s="6"/>
      <c r="M25" s="6"/>
      <c r="N25" s="6"/>
      <c r="O25" s="6"/>
      <c r="P25" s="6"/>
      <c r="Q25" s="6"/>
      <c r="R25" s="6"/>
      <c r="S25" s="6"/>
      <c r="T25" s="6"/>
      <c r="U25" s="6"/>
      <c r="V25" s="6"/>
      <c r="W25" s="6"/>
      <c r="X25" s="6"/>
      <c r="Y25" s="6"/>
      <c r="Z25" s="6"/>
      <c r="AA25" s="6"/>
      <c r="AB25" s="8"/>
      <c r="AC25" s="8"/>
      <c r="AD25" s="6"/>
      <c r="AE25" s="6"/>
      <c r="AF25" s="6"/>
      <c r="AG25" s="6"/>
      <c r="AH25" s="11"/>
      <c r="AI25" s="6"/>
      <c r="AJ25" s="9"/>
      <c r="AK25" s="9"/>
      <c r="AL25" s="11"/>
      <c r="AM25" s="9"/>
      <c r="AN25" s="9"/>
      <c r="AO25" s="9"/>
      <c r="AP25" s="9"/>
      <c r="AQ25" s="6"/>
      <c r="AR25" s="6"/>
    </row>
    <row r="26" spans="1:44" x14ac:dyDescent="0.2">
      <c r="A26" s="5">
        <v>19</v>
      </c>
      <c r="B26" s="5">
        <v>20</v>
      </c>
      <c r="C26" s="5">
        <v>21</v>
      </c>
      <c r="H26" s="11"/>
      <c r="I26" s="17" t="s">
        <v>18</v>
      </c>
      <c r="J26" s="6" t="str">
        <f>IF(VLOOKUP($A26,PrekladHlav!$A:$H,1)=$A26,VLOOKUP($A26,PrekladHlav!$A:$H,SUVAHAVUJ!B1),0)</f>
        <v>Súvaha (Úč POD 1-01)</v>
      </c>
      <c r="K26" s="6"/>
      <c r="L26" s="6"/>
      <c r="M26" s="6"/>
      <c r="N26" s="6"/>
      <c r="O26" s="6"/>
      <c r="P26" s="6"/>
      <c r="Q26" s="6"/>
      <c r="R26" s="17" t="s">
        <v>18</v>
      </c>
      <c r="S26" s="6" t="str">
        <f>IF(VLOOKUP($B26,PrekladHlav!$A:$H,1)=$B26,VLOOKUP($B26,PrekladHlav!$A:$H,SUVAHAVUJ!B1),0)</f>
        <v>Výkaz ziskov a strát(Úč POD 2-01)</v>
      </c>
      <c r="T26" s="6"/>
      <c r="U26" s="6"/>
      <c r="V26" s="6"/>
      <c r="W26" s="6"/>
      <c r="X26" s="6"/>
      <c r="Y26" s="6"/>
      <c r="Z26" s="6"/>
      <c r="AA26" s="6"/>
      <c r="AB26" s="8"/>
      <c r="AC26" s="8"/>
      <c r="AD26" s="6"/>
      <c r="AE26" s="17" t="s">
        <v>18</v>
      </c>
      <c r="AF26" s="6" t="str">
        <f>IF(VLOOKUP($C26,PrekladHlav!$A:$H,1)=$C26,VLOOKUP($C26,PrekladHlav!$A:$H,SUVAHAVUJ!B1),0)</f>
        <v>Poznámky (Úč POD 3-01)</v>
      </c>
      <c r="AG26" s="6"/>
      <c r="AH26" s="11"/>
      <c r="AI26" s="6"/>
      <c r="AJ26" s="9"/>
      <c r="AK26" s="9"/>
      <c r="AL26" s="11"/>
      <c r="AM26" s="9"/>
      <c r="AN26" s="9"/>
      <c r="AO26" s="9"/>
      <c r="AP26" s="9"/>
      <c r="AQ26" s="6"/>
      <c r="AR26" s="6"/>
    </row>
    <row r="27" spans="1:44" x14ac:dyDescent="0.2">
      <c r="H27" s="6"/>
      <c r="I27" s="6"/>
      <c r="J27" s="6"/>
      <c r="K27" s="6"/>
      <c r="L27" s="6"/>
      <c r="M27" s="6"/>
      <c r="N27" s="6"/>
      <c r="O27" s="6"/>
      <c r="P27" s="6"/>
      <c r="Q27" s="6"/>
      <c r="R27" s="6"/>
      <c r="S27" s="6"/>
      <c r="T27" s="6"/>
      <c r="U27" s="6"/>
      <c r="V27" s="6"/>
      <c r="W27" s="6"/>
      <c r="X27" s="6"/>
      <c r="Y27" s="6"/>
      <c r="Z27" s="6"/>
      <c r="AA27" s="6"/>
      <c r="AB27" s="8"/>
      <c r="AC27" s="8"/>
      <c r="AD27" s="6"/>
      <c r="AE27" s="6"/>
      <c r="AF27" s="6"/>
      <c r="AG27" s="6"/>
      <c r="AH27" s="11"/>
      <c r="AI27" s="6"/>
      <c r="AJ27" s="9"/>
      <c r="AK27" s="9"/>
      <c r="AL27" s="11"/>
      <c r="AM27" s="9"/>
      <c r="AN27" s="9"/>
      <c r="AO27" s="9"/>
      <c r="AP27" s="9"/>
      <c r="AQ27" s="6"/>
      <c r="AR27" s="6"/>
    </row>
    <row r="28" spans="1:44" x14ac:dyDescent="0.2">
      <c r="H28" s="6"/>
      <c r="I28" s="6"/>
      <c r="J28" s="6"/>
      <c r="K28" s="6"/>
      <c r="L28" s="6"/>
      <c r="M28" s="6"/>
      <c r="N28" s="6"/>
      <c r="O28" s="6"/>
      <c r="P28" s="6"/>
      <c r="Q28" s="6"/>
      <c r="R28" s="6"/>
      <c r="S28" s="6"/>
      <c r="T28" s="6"/>
      <c r="U28" s="6"/>
      <c r="V28" s="6"/>
      <c r="W28" s="6"/>
      <c r="X28" s="6"/>
      <c r="Y28" s="6"/>
      <c r="Z28" s="6"/>
      <c r="AA28" s="6"/>
      <c r="AB28" s="8"/>
      <c r="AC28" s="8"/>
      <c r="AD28" s="6"/>
      <c r="AE28" s="6"/>
      <c r="AF28" s="6"/>
      <c r="AG28" s="6"/>
      <c r="AH28" s="11"/>
      <c r="AI28" s="6"/>
      <c r="AJ28" s="9"/>
      <c r="AK28" s="9"/>
      <c r="AL28" s="11"/>
      <c r="AM28" s="9"/>
      <c r="AN28" s="9"/>
      <c r="AO28" s="9"/>
      <c r="AP28" s="9"/>
      <c r="AQ28" s="6"/>
      <c r="AR28" s="6"/>
    </row>
    <row r="29" spans="1:44" x14ac:dyDescent="0.2">
      <c r="A29" s="5">
        <v>24</v>
      </c>
      <c r="H29" s="11" t="str">
        <f>IF(VLOOKUP($A29,PrekladHlav!$A:$H,1)=$A29,VLOOKUP($A29,PrekladHlav!$A:$H,SUVAHAVUJ!$B$1),0)</f>
        <v>Obchodné meno (názov) účtovnej jednotky</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x14ac:dyDescent="0.2">
      <c r="H30" s="16" t="str">
        <f>MID(VstupHlavička!$B$6,1,1)</f>
        <v>R</v>
      </c>
      <c r="I30" s="16" t="str">
        <f>MID(VstupHlavička!$B$6,2,1)</f>
        <v>K</v>
      </c>
      <c r="J30" s="16" t="str">
        <f>MID(VstupHlavička!$B$6,3,1)</f>
        <v>S</v>
      </c>
      <c r="K30" s="16" t="str">
        <f>MID(VstupHlavička!$B$6,4,1)</f>
        <v xml:space="preserve"> </v>
      </c>
      <c r="L30" s="16" t="str">
        <f>MID(VstupHlavička!$B$6,5,1)</f>
        <v>T</v>
      </c>
      <c r="M30" s="16" t="str">
        <f>MID(VstupHlavička!$B$6,6,1)</f>
        <v>r</v>
      </c>
      <c r="N30" s="16" t="str">
        <f>MID(VstupHlavička!$B$6,7,1)</f>
        <v>e</v>
      </c>
      <c r="O30" s="16" t="str">
        <f>MID(VstupHlavička!$B$6,8,1)</f>
        <v>n</v>
      </c>
      <c r="P30" s="16" t="str">
        <f>MID(VstupHlavička!$B$6,9,1)</f>
        <v>č</v>
      </c>
      <c r="Q30" s="16" t="str">
        <f>MID(VstupHlavička!$B$6,10,1)</f>
        <v>í</v>
      </c>
      <c r="R30" s="16" t="str">
        <f>MID(VstupHlavička!$B$6,11,1)</f>
        <v>n</v>
      </c>
      <c r="S30" s="16" t="str">
        <f>MID(VstupHlavička!$B$6,12,1)</f>
        <v xml:space="preserve"> </v>
      </c>
      <c r="T30" s="16" t="str">
        <f>MID(VstupHlavička!$B$6,13,1)</f>
        <v>s</v>
      </c>
      <c r="U30" s="16" t="str">
        <f>MID(VstupHlavička!$B$6,14,1)</f>
        <v>.</v>
      </c>
      <c r="V30" s="16" t="str">
        <f>MID(VstupHlavička!$B$6,15,1)</f>
        <v>r</v>
      </c>
      <c r="W30" s="16" t="str">
        <f>MID(VstupHlavička!$B$6,16,1)</f>
        <v>.</v>
      </c>
      <c r="X30" s="16" t="str">
        <f>MID(VstupHlavička!$B$6,17,1)</f>
        <v>o</v>
      </c>
      <c r="Y30" s="16" t="str">
        <f>MID(VstupHlavička!$B$6,18,1)</f>
        <v>.</v>
      </c>
      <c r="Z30" s="16" t="str">
        <f>MID(VstupHlavička!$B$6,19,1)</f>
        <v/>
      </c>
      <c r="AA30" s="16" t="str">
        <f>MID(VstupHlavička!$B$6,20,1)</f>
        <v/>
      </c>
      <c r="AB30" s="16" t="str">
        <f>MID(VstupHlavička!$B$6,21,1)</f>
        <v/>
      </c>
      <c r="AC30" s="16" t="str">
        <f>MID(VstupHlavička!$B$6,22,1)</f>
        <v/>
      </c>
      <c r="AD30" s="16" t="str">
        <f>MID(VstupHlavička!$B$6,23,1)</f>
        <v/>
      </c>
      <c r="AE30" s="16" t="str">
        <f>MID(VstupHlavička!$B$6,24,1)</f>
        <v/>
      </c>
      <c r="AF30" s="16" t="str">
        <f>MID(VstupHlavička!$B$6,25,1)</f>
        <v/>
      </c>
      <c r="AG30" s="16" t="str">
        <f>MID(VstupHlavička!$B$6,26,1)</f>
        <v/>
      </c>
      <c r="AH30" s="16" t="str">
        <f>MID(VstupHlavička!$B$6,27,1)</f>
        <v/>
      </c>
      <c r="AI30" s="16" t="str">
        <f>MID(VstupHlavička!$B$6,28,1)</f>
        <v/>
      </c>
      <c r="AJ30" s="16" t="str">
        <f>MID(VstupHlavička!$B$6,29,1)</f>
        <v/>
      </c>
      <c r="AK30" s="16" t="str">
        <f>MID(VstupHlavička!$B$6,30,1)</f>
        <v/>
      </c>
      <c r="AL30" s="16" t="str">
        <f>MID(VstupHlavička!$B$6,31,1)</f>
        <v/>
      </c>
      <c r="AM30" s="16" t="str">
        <f>MID(VstupHlavička!$B$6,32,1)</f>
        <v/>
      </c>
      <c r="AN30" s="16" t="str">
        <f>MID(VstupHlavička!$B$6,33,1)</f>
        <v/>
      </c>
      <c r="AO30" s="16" t="str">
        <f>MID(VstupHlavička!$B$6,34,1)</f>
        <v/>
      </c>
      <c r="AP30" s="16" t="str">
        <f>MID(VstupHlavička!$B$6,35,1)</f>
        <v/>
      </c>
      <c r="AQ30" s="16" t="str">
        <f>MID(VstupHlavička!$B$6,36,1)</f>
        <v/>
      </c>
      <c r="AR30" s="6"/>
    </row>
    <row r="31" spans="1:44" x14ac:dyDescent="0.2">
      <c r="H31" s="16" t="str">
        <f>MID(VstupHlavička!$B$6,37,1)</f>
        <v/>
      </c>
      <c r="I31" s="16" t="str">
        <f>MID(VstupHlavička!$B$6,38,1)</f>
        <v/>
      </c>
      <c r="J31" s="16" t="str">
        <f>MID(VstupHlavička!$B$6,39,1)</f>
        <v/>
      </c>
      <c r="K31" s="16" t="str">
        <f>MID(VstupHlavička!$B$6,40,1)</f>
        <v/>
      </c>
      <c r="L31" s="16" t="str">
        <f>MID(VstupHlavička!$B$6,41,1)</f>
        <v/>
      </c>
      <c r="M31" s="16" t="str">
        <f>MID(VstupHlavička!$B$6,42,1)</f>
        <v/>
      </c>
      <c r="N31" s="16" t="str">
        <f>MID(VstupHlavička!$B$6,43,1)</f>
        <v/>
      </c>
      <c r="O31" s="16" t="str">
        <f>MID(VstupHlavička!$B$6,44,1)</f>
        <v/>
      </c>
      <c r="P31" s="16" t="str">
        <f>MID(VstupHlavička!$B$6,45,1)</f>
        <v/>
      </c>
      <c r="Q31" s="16" t="str">
        <f>MID(VstupHlavička!$B$6,46,1)</f>
        <v/>
      </c>
      <c r="R31" s="16" t="str">
        <f>MID(VstupHlavička!$B$6,47,1)</f>
        <v/>
      </c>
      <c r="S31" s="16" t="str">
        <f>MID(VstupHlavička!$B$6,48,1)</f>
        <v/>
      </c>
      <c r="T31" s="16" t="str">
        <f>MID(VstupHlavička!$B$6,49,1)</f>
        <v/>
      </c>
      <c r="U31" s="16" t="str">
        <f>MID(VstupHlavička!$B$6,50,1)</f>
        <v/>
      </c>
      <c r="V31" s="16" t="str">
        <f>MID(VstupHlavička!$B$6,51,1)</f>
        <v/>
      </c>
      <c r="W31" s="16" t="str">
        <f>MID(VstupHlavička!$B$6,52,1)</f>
        <v/>
      </c>
      <c r="X31" s="16" t="str">
        <f>MID(VstupHlavička!$B$6,53,1)</f>
        <v/>
      </c>
      <c r="Y31" s="16" t="str">
        <f>MID(VstupHlavička!$B$6,54,1)</f>
        <v/>
      </c>
      <c r="Z31" s="16" t="str">
        <f>MID(VstupHlavička!$B$6,55,1)</f>
        <v/>
      </c>
      <c r="AA31" s="16" t="str">
        <f>MID(VstupHlavička!$B$6,56,1)</f>
        <v/>
      </c>
      <c r="AB31" s="16" t="str">
        <f>MID(VstupHlavička!$B$6,57,1)</f>
        <v/>
      </c>
      <c r="AC31" s="16" t="str">
        <f>MID(VstupHlavička!$B$6,58,1)</f>
        <v/>
      </c>
      <c r="AD31" s="16" t="str">
        <f>MID(VstupHlavička!$B$6,59,1)</f>
        <v/>
      </c>
      <c r="AE31" s="16" t="str">
        <f>MID(VstupHlavička!$B$6,60,1)</f>
        <v/>
      </c>
      <c r="AF31" s="16" t="str">
        <f>MID(VstupHlavička!$B$6,61,1)</f>
        <v/>
      </c>
      <c r="AG31" s="16" t="str">
        <f>MID(VstupHlavička!$B$6,62,1)</f>
        <v/>
      </c>
      <c r="AH31" s="16" t="str">
        <f>MID(VstupHlavička!$B$6,63,1)</f>
        <v/>
      </c>
      <c r="AI31" s="16" t="str">
        <f>MID(VstupHlavička!$B$6,64,1)</f>
        <v/>
      </c>
      <c r="AJ31" s="16" t="str">
        <f>MID(VstupHlavička!$B$6,65,1)</f>
        <v/>
      </c>
      <c r="AK31" s="16" t="str">
        <f>MID(VstupHlavička!$B$6,66,1)</f>
        <v/>
      </c>
      <c r="AL31" s="16" t="str">
        <f>MID(VstupHlavička!$B$6,67,1)</f>
        <v/>
      </c>
      <c r="AM31" s="16" t="str">
        <f>MID(VstupHlavička!$B$6,68,1)</f>
        <v/>
      </c>
      <c r="AN31" s="16" t="str">
        <f>MID(VstupHlavička!$B$6,69,1)</f>
        <v/>
      </c>
      <c r="AO31" s="16" t="str">
        <f>MID(VstupHlavička!$B$6,70,1)</f>
        <v/>
      </c>
      <c r="AP31" s="16" t="str">
        <f>MID(VstupHlavička!$B$6,71,1)</f>
        <v/>
      </c>
      <c r="AQ31" s="16" t="str">
        <f>MID(VstupHlavička!$B$6,72,1)</f>
        <v/>
      </c>
      <c r="AR31" s="6"/>
    </row>
    <row r="32" spans="1:44" x14ac:dyDescent="0.2">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x14ac:dyDescent="0.2">
      <c r="A33" s="5">
        <v>25</v>
      </c>
      <c r="H33" s="11" t="str">
        <f>IF(VLOOKUP($A33,PrekladHlav!$A:$H,1)=$A33,VLOOKUP($A33,PrekladHlav!$A:$H,SUVAHAVUJ!$B$1),0)</f>
        <v>Sídlo účtovnej jednotky, ulica a číslo</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x14ac:dyDescent="0.2">
      <c r="H34" s="16" t="str">
        <f>MID(VstupHlavička!$B$7,1,1)</f>
        <v>S</v>
      </c>
      <c r="I34" s="16" t="str">
        <f>MID(VstupHlavička!$B$7,2,1)</f>
        <v>ú</v>
      </c>
      <c r="J34" s="16" t="str">
        <f>MID(VstupHlavička!$B$7,3,1)</f>
        <v>v</v>
      </c>
      <c r="K34" s="16" t="str">
        <f>MID(VstupHlavička!$B$7,4,1)</f>
        <v>o</v>
      </c>
      <c r="L34" s="16" t="str">
        <f>MID(VstupHlavička!$B$7,5,1)</f>
        <v>z</v>
      </c>
      <c r="M34" s="16" t="str">
        <f>MID(VstupHlavička!$B$7,6,1)</f>
        <v xml:space="preserve"> </v>
      </c>
      <c r="N34" s="16" t="str">
        <f>MID(VstupHlavička!$B$7,7,1)</f>
        <v>1</v>
      </c>
      <c r="O34" s="16" t="str">
        <f>MID(VstupHlavička!$B$7,8,1)</f>
        <v>/</v>
      </c>
      <c r="P34" s="16" t="str">
        <f>MID(VstupHlavička!$B$7,9,1)</f>
        <v>3</v>
      </c>
      <c r="Q34" s="16" t="str">
        <f>MID(VstupHlavička!$B$7,10,1)</f>
        <v>7</v>
      </c>
      <c r="R34" s="16" t="str">
        <f>MID(VstupHlavička!$B$7,11,1)</f>
        <v/>
      </c>
      <c r="S34" s="16" t="str">
        <f>MID(VstupHlavička!$B$7,12,1)</f>
        <v/>
      </c>
      <c r="T34" s="16" t="str">
        <f>MID(VstupHlavička!$B$7,13,1)</f>
        <v/>
      </c>
      <c r="U34" s="16" t="str">
        <f>MID(VstupHlavička!$B$7,14,1)</f>
        <v/>
      </c>
      <c r="V34" s="16" t="str">
        <f>MID(VstupHlavička!$B$7,15,1)</f>
        <v/>
      </c>
      <c r="W34" s="16" t="str">
        <f>MID(VstupHlavička!$B$7,16,1)</f>
        <v/>
      </c>
      <c r="X34" s="16" t="str">
        <f>MID(VstupHlavička!$B$7,17,1)</f>
        <v/>
      </c>
      <c r="Y34" s="16" t="str">
        <f>MID(VstupHlavička!$B$7,18,1)</f>
        <v/>
      </c>
      <c r="Z34" s="16" t="str">
        <f>MID(VstupHlavička!$B$7,19,1)</f>
        <v/>
      </c>
      <c r="AA34" s="16" t="str">
        <f>MID(VstupHlavička!$B$7,20,1)</f>
        <v/>
      </c>
      <c r="AB34" s="16" t="str">
        <f>MID(VstupHlavička!$B$7,21,1)</f>
        <v/>
      </c>
      <c r="AC34" s="16" t="str">
        <f>MID(VstupHlavička!$B$7,22,1)</f>
        <v/>
      </c>
      <c r="AD34" s="16" t="str">
        <f>MID(VstupHlavička!$B$7,23,1)</f>
        <v/>
      </c>
      <c r="AE34" s="16" t="str">
        <f>MID(VstupHlavička!$B$7,24,1)</f>
        <v/>
      </c>
      <c r="AF34" s="16" t="str">
        <f>MID(VstupHlavička!$B$7,25,1)</f>
        <v/>
      </c>
      <c r="AG34" s="16" t="str">
        <f>MID(VstupHlavička!$B$7,26,1)</f>
        <v/>
      </c>
      <c r="AH34" s="16" t="str">
        <f>MID(VstupHlavička!$B$7,27,1)</f>
        <v/>
      </c>
      <c r="AI34" s="16" t="str">
        <f>MID(VstupHlavička!$B$7,28,1)</f>
        <v/>
      </c>
      <c r="AJ34" s="16" t="str">
        <f>MID(VstupHlavička!$B$7,29,1)</f>
        <v/>
      </c>
      <c r="AK34" s="16" t="str">
        <f>MID(VstupHlavička!$B$7,30,1)</f>
        <v/>
      </c>
      <c r="AL34" s="16" t="str">
        <f>MID(VstupHlavička!$B$7,31,1)</f>
        <v/>
      </c>
      <c r="AM34" s="16" t="str">
        <f>MID(VstupHlavička!$B$7,32,1)</f>
        <v/>
      </c>
      <c r="AN34" s="16" t="str">
        <f>MID(VstupHlavička!$B$7,33,1)</f>
        <v/>
      </c>
      <c r="AO34" s="16" t="str">
        <f>MID(VstupHlavička!$B$7,34,1)</f>
        <v/>
      </c>
      <c r="AP34" s="16" t="str">
        <f>MID(VstupHlavička!$B$7,35,1)</f>
        <v/>
      </c>
      <c r="AQ34" s="16" t="str">
        <f>MID(VstupHlavička!$B$7,36,1)</f>
        <v/>
      </c>
      <c r="AR34" s="6"/>
    </row>
    <row r="35" spans="1:44" x14ac:dyDescent="0.2">
      <c r="H35" s="16" t="str">
        <f>MID(VstupHlavička!$B$7,37,1)</f>
        <v/>
      </c>
      <c r="I35" s="16" t="str">
        <f>MID(VstupHlavička!$B$7,38,1)</f>
        <v/>
      </c>
      <c r="J35" s="16" t="str">
        <f>MID(VstupHlavička!$B$7,39,1)</f>
        <v/>
      </c>
      <c r="K35" s="16" t="str">
        <f>MID(VstupHlavička!$B$7,40,1)</f>
        <v/>
      </c>
      <c r="L35" s="16" t="str">
        <f>MID(VstupHlavička!$B$7,41,1)</f>
        <v/>
      </c>
      <c r="M35" s="16" t="str">
        <f>MID(VstupHlavička!$B$7,42,1)</f>
        <v/>
      </c>
      <c r="N35" s="16" t="str">
        <f>MID(VstupHlavička!$B$7,43,1)</f>
        <v/>
      </c>
      <c r="O35" s="16" t="str">
        <f>MID(VstupHlavička!$B$7,44,1)</f>
        <v/>
      </c>
      <c r="P35" s="16" t="str">
        <f>MID(VstupHlavička!$B$7,45,1)</f>
        <v/>
      </c>
      <c r="Q35" s="16" t="str">
        <f>MID(VstupHlavička!$B$7,46,1)</f>
        <v/>
      </c>
      <c r="R35" s="16" t="str">
        <f>MID(VstupHlavička!$B$7,47,1)</f>
        <v/>
      </c>
      <c r="S35" s="16" t="str">
        <f>MID(VstupHlavička!$B$7,48,1)</f>
        <v/>
      </c>
      <c r="T35" s="16" t="str">
        <f>MID(VstupHlavička!$B$7,49,1)</f>
        <v/>
      </c>
      <c r="U35" s="16" t="str">
        <f>MID(VstupHlavička!$B$7,50,1)</f>
        <v/>
      </c>
      <c r="V35" s="16" t="str">
        <f>MID(VstupHlavička!$B$7,51,1)</f>
        <v/>
      </c>
      <c r="W35" s="16" t="str">
        <f>MID(VstupHlavička!$B$7,52,1)</f>
        <v/>
      </c>
      <c r="X35" s="16" t="str">
        <f>MID(VstupHlavička!$B$7,53,1)</f>
        <v/>
      </c>
      <c r="Y35" s="16" t="str">
        <f>MID(VstupHlavička!$B$7,54,1)</f>
        <v/>
      </c>
      <c r="Z35" s="16" t="str">
        <f>MID(VstupHlavička!$B$7,55,1)</f>
        <v/>
      </c>
      <c r="AA35" s="16" t="str">
        <f>MID(VstupHlavička!$B$7,56,1)</f>
        <v/>
      </c>
      <c r="AB35" s="16" t="str">
        <f>MID(VstupHlavička!$B$7,57,1)</f>
        <v/>
      </c>
      <c r="AC35" s="16" t="str">
        <f>MID(VstupHlavička!$B$7,58,1)</f>
        <v/>
      </c>
      <c r="AD35" s="16" t="str">
        <f>MID(VstupHlavička!$B$7,59,1)</f>
        <v/>
      </c>
      <c r="AE35" s="16" t="str">
        <f>MID(VstupHlavička!$B$7,60,1)</f>
        <v/>
      </c>
      <c r="AF35" s="16" t="str">
        <f>MID(VstupHlavička!$B$7,61,1)</f>
        <v/>
      </c>
      <c r="AG35" s="16" t="str">
        <f>MID(VstupHlavička!$B$7,62,1)</f>
        <v/>
      </c>
      <c r="AH35" s="16" t="str">
        <f>MID(VstupHlavička!$B$7,63,1)</f>
        <v/>
      </c>
      <c r="AI35" s="16" t="str">
        <f>MID(VstupHlavička!$B$7,64,1)</f>
        <v/>
      </c>
      <c r="AJ35" s="16" t="str">
        <f>MID(VstupHlavička!$B$7,65,1)</f>
        <v/>
      </c>
      <c r="AK35" s="16" t="str">
        <f>MID(VstupHlavička!$B$7,66,1)</f>
        <v/>
      </c>
      <c r="AL35" s="16" t="str">
        <f>MID(VstupHlavička!$B$7,67,1)</f>
        <v/>
      </c>
      <c r="AM35" s="16" t="str">
        <f>MID(VstupHlavička!$B$7,68,1)</f>
        <v/>
      </c>
      <c r="AN35" s="16" t="str">
        <f>MID(VstupHlavička!$B$7,69,1)</f>
        <v/>
      </c>
      <c r="AO35" s="16" t="str">
        <f>MID(VstupHlavička!$B$7,70,1)</f>
        <v/>
      </c>
      <c r="AP35" s="16" t="str">
        <f>MID(VstupHlavička!$B$7,71,1)</f>
        <v/>
      </c>
      <c r="AQ35" s="16" t="str">
        <f>MID(VstupHlavička!$B$7,72,1)</f>
        <v/>
      </c>
      <c r="AR35" s="6"/>
    </row>
    <row r="36" spans="1:44" x14ac:dyDescent="0.2">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x14ac:dyDescent="0.2">
      <c r="A37" s="5">
        <v>26</v>
      </c>
      <c r="B37" s="5">
        <v>27</v>
      </c>
      <c r="H37" s="11" t="str">
        <f>IF(VLOOKUP($A37,PrekladHlav!$A:$H,1)=$A37,VLOOKUP($A37,PrekladHlav!$A:$H,SUVAHAVUJ!$B$1),0)</f>
        <v>PSČ</v>
      </c>
      <c r="I37" s="6"/>
      <c r="J37" s="6"/>
      <c r="K37" s="6"/>
      <c r="L37" s="6"/>
      <c r="M37" s="6"/>
      <c r="N37" s="11" t="str">
        <f>IF(VLOOKUP($B37,PrekladHlav!$A:$H,1)=$B37,VLOOKUP($B37,PrekladHlav!$A:$H,SUVAHAVUJ!B1),0)</f>
        <v>Obec</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x14ac:dyDescent="0.2">
      <c r="H38" s="16" t="str">
        <f>MID(VstupHlavička!$B$8,1,1)</f>
        <v>9</v>
      </c>
      <c r="I38" s="16" t="str">
        <f>MID(VstupHlavička!$B$8,2,1)</f>
        <v>1</v>
      </c>
      <c r="J38" s="16" t="str">
        <f>MID(VstupHlavička!$B$8,3,1)</f>
        <v>1</v>
      </c>
      <c r="K38" s="16" t="str">
        <f>MID(VstupHlavička!$B$8,4,1)</f>
        <v>0</v>
      </c>
      <c r="L38" s="16" t="str">
        <f>MID(VstupHlavička!$B$8,5,1)</f>
        <v>1</v>
      </c>
      <c r="M38" s="22"/>
      <c r="N38" s="16" t="str">
        <f>MID(VstupHlavička!$B$9,1,1)</f>
        <v>T</v>
      </c>
      <c r="O38" s="16" t="str">
        <f>MID(VstupHlavička!$B$9,2,1)</f>
        <v>r</v>
      </c>
      <c r="P38" s="16" t="str">
        <f>MID(VstupHlavička!$B$9,3,1)</f>
        <v>e</v>
      </c>
      <c r="Q38" s="16" t="str">
        <f>MID(VstupHlavička!$B$9,4,1)</f>
        <v>n</v>
      </c>
      <c r="R38" s="16" t="str">
        <f>MID(VstupHlavička!$B$9,5,1)</f>
        <v>č</v>
      </c>
      <c r="S38" s="16" t="str">
        <f>MID(VstupHlavička!$B$9,6,1)</f>
        <v>í</v>
      </c>
      <c r="T38" s="16" t="str">
        <f>MID(VstupHlavička!$B$9,7,1)</f>
        <v>n</v>
      </c>
      <c r="U38" s="16" t="str">
        <f>MID(VstupHlavička!$B$9,8,1)</f>
        <v/>
      </c>
      <c r="V38" s="16" t="str">
        <f>MID(VstupHlavička!$B$9,9,1)</f>
        <v/>
      </c>
      <c r="W38" s="16" t="str">
        <f>MID(VstupHlavička!$B$9,10,1)</f>
        <v/>
      </c>
      <c r="X38" s="16" t="str">
        <f>MID(VstupHlavička!$B$9,11,1)</f>
        <v/>
      </c>
      <c r="Y38" s="16" t="str">
        <f>MID(VstupHlavička!$B$9,12,1)</f>
        <v/>
      </c>
      <c r="Z38" s="16" t="str">
        <f>MID(VstupHlavička!$B$9,13,1)</f>
        <v/>
      </c>
      <c r="AA38" s="16" t="str">
        <f>MID(VstupHlavička!$B$9,14,1)</f>
        <v/>
      </c>
      <c r="AB38" s="16" t="str">
        <f>MID(VstupHlavička!$B$9,15,1)</f>
        <v/>
      </c>
      <c r="AC38" s="16" t="str">
        <f>MID(VstupHlavička!$B$9,16,1)</f>
        <v/>
      </c>
      <c r="AD38" s="16" t="str">
        <f>MID(VstupHlavička!$B$9,17,1)</f>
        <v/>
      </c>
      <c r="AE38" s="16" t="str">
        <f>MID(VstupHlavička!$B$9,18,1)</f>
        <v/>
      </c>
      <c r="AF38" s="16" t="str">
        <f>MID(VstupHlavička!$B$9,19,1)</f>
        <v/>
      </c>
      <c r="AG38" s="16" t="str">
        <f>MID(VstupHlavička!$B$9,20,1)</f>
        <v/>
      </c>
      <c r="AH38" s="16" t="str">
        <f>MID(VstupHlavička!$B$9,21,1)</f>
        <v/>
      </c>
      <c r="AI38" s="16" t="str">
        <f>MID(VstupHlavička!$B$9,22,1)</f>
        <v/>
      </c>
      <c r="AJ38" s="16" t="str">
        <f>MID(VstupHlavička!$B$9,23,1)</f>
        <v/>
      </c>
      <c r="AK38" s="16" t="str">
        <f>MID(VstupHlavička!$B$9,24,1)</f>
        <v/>
      </c>
      <c r="AL38" s="16" t="str">
        <f>MID(VstupHlavička!$B$9,25,1)</f>
        <v/>
      </c>
      <c r="AM38" s="16" t="str">
        <f>MID(VstupHlavička!$B$9,26,1)</f>
        <v/>
      </c>
      <c r="AN38" s="16" t="str">
        <f>MID(VstupHlavička!$B$9,27,1)</f>
        <v/>
      </c>
      <c r="AO38" s="16" t="str">
        <f>MID(VstupHlavička!$B$9,28,1)</f>
        <v/>
      </c>
      <c r="AP38" s="16" t="str">
        <f>MID(VstupHlavička!$B$9,29,1)</f>
        <v/>
      </c>
      <c r="AQ38" s="16" t="str">
        <f>MID(VstupHlavička!$B$9,30,1)</f>
        <v/>
      </c>
      <c r="AR38" s="6"/>
    </row>
    <row r="39" spans="1:44" x14ac:dyDescent="0.2">
      <c r="H39" s="20"/>
      <c r="I39" s="20"/>
      <c r="J39" s="20"/>
      <c r="K39" s="20"/>
      <c r="L39" s="20"/>
      <c r="M39" s="22"/>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6"/>
    </row>
    <row r="40" spans="1:44" x14ac:dyDescent="0.2">
      <c r="A40" s="5">
        <v>28</v>
      </c>
      <c r="H40" s="11" t="str">
        <f>IF(VLOOKUP($A40,PrekladHlav!$A:$H,1)=$A40,VLOOKUP($A40,PrekladHlav!$A:$H,SUVAHAVUJ!$B$1),0)</f>
        <v>Označenie obchodného registra a číslo zápisu obchodnej spoločnosti</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0"/>
      <c r="AN40" s="20"/>
      <c r="AO40" s="20"/>
      <c r="AP40" s="20"/>
      <c r="AQ40" s="20"/>
      <c r="AR40" s="6"/>
    </row>
    <row r="41" spans="1:44" x14ac:dyDescent="0.2">
      <c r="H41" s="16" t="str">
        <f>MID(VstupHlavička!$B$16,1,1)</f>
        <v>V</v>
      </c>
      <c r="I41" s="16" t="str">
        <f>MID(VstupHlavička!$B$16,2,1)</f>
        <v>ý</v>
      </c>
      <c r="J41" s="16" t="str">
        <f>MID(VstupHlavička!$B$16,3,1)</f>
        <v>p</v>
      </c>
      <c r="K41" s="16" t="str">
        <f>MID(VstupHlavička!$B$16,4,1)</f>
        <v>i</v>
      </c>
      <c r="L41" s="16" t="str">
        <f>MID(VstupHlavička!$B$16,5,1)</f>
        <v>s</v>
      </c>
      <c r="M41" s="16" t="str">
        <f>MID(VstupHlavička!$B$16,6,1)</f>
        <v xml:space="preserve"> </v>
      </c>
      <c r="N41" s="16" t="str">
        <f>MID(VstupHlavička!$B$16,7,1)</f>
        <v>O</v>
      </c>
      <c r="O41" s="16" t="str">
        <f>MID(VstupHlavička!$B$16,8,1)</f>
        <v>R</v>
      </c>
      <c r="P41" s="16" t="str">
        <f>MID(VstupHlavička!$B$16,9,1)</f>
        <v xml:space="preserve"> </v>
      </c>
      <c r="Q41" s="16" t="str">
        <f>MID(VstupHlavička!$B$16,10,1)</f>
        <v xml:space="preserve"> </v>
      </c>
      <c r="R41" s="16" t="str">
        <f>MID(VstupHlavička!$B$16,11,1)</f>
        <v>O</v>
      </c>
      <c r="S41" s="16" t="str">
        <f>MID(VstupHlavička!$B$16,12,1)</f>
        <v>k</v>
      </c>
      <c r="T41" s="16" t="str">
        <f>MID(VstupHlavička!$B$16,13,1)</f>
        <v>r</v>
      </c>
      <c r="U41" s="16" t="str">
        <f>MID(VstupHlavička!$B$16,14,1)</f>
        <v>e</v>
      </c>
      <c r="V41" s="16" t="str">
        <f>MID(VstupHlavička!$B$16,15,1)</f>
        <v>s</v>
      </c>
      <c r="W41" s="16" t="str">
        <f>MID(VstupHlavička!$B$16,16,1)</f>
        <v>n</v>
      </c>
      <c r="X41" s="16" t="str">
        <f>MID(VstupHlavička!$B$16,17,1)</f>
        <v>é</v>
      </c>
      <c r="Y41" s="16" t="str">
        <f>MID(VstupHlavička!$B$16,18,1)</f>
        <v>h</v>
      </c>
      <c r="Z41" s="16" t="str">
        <f>MID(VstupHlavička!$B$16,19,1)</f>
        <v>o</v>
      </c>
      <c r="AA41" s="16" t="str">
        <f>MID(VstupHlavička!$B$16,20,1)</f>
        <v xml:space="preserve"> </v>
      </c>
      <c r="AB41" s="16" t="str">
        <f>MID(VstupHlavička!$B$16,21,1)</f>
        <v>s</v>
      </c>
      <c r="AC41" s="16" t="str">
        <f>MID(VstupHlavička!$B$16,22,1)</f>
        <v>ú</v>
      </c>
      <c r="AD41" s="16" t="str">
        <f>MID(VstupHlavička!$B$16,23,1)</f>
        <v>d</v>
      </c>
      <c r="AE41" s="16" t="str">
        <f>MID(VstupHlavička!$B$16,24,1)</f>
        <v>u</v>
      </c>
      <c r="AF41" s="16" t="str">
        <f>MID(VstupHlavička!$B$16,25,1)</f>
        <v xml:space="preserve"> </v>
      </c>
      <c r="AG41" s="16" t="str">
        <f>MID(VstupHlavička!$B$16,26,1)</f>
        <v>T</v>
      </c>
      <c r="AH41" s="16" t="str">
        <f>MID(VstupHlavička!$B$16,27,1)</f>
        <v>r</v>
      </c>
      <c r="AI41" s="16" t="str">
        <f>MID(VstupHlavička!$B$16,28,1)</f>
        <v>e</v>
      </c>
      <c r="AJ41" s="16" t="str">
        <f>MID(VstupHlavička!$B$16,29,1)</f>
        <v>n</v>
      </c>
      <c r="AK41" s="16" t="str">
        <f>MID(VstupHlavička!$B$16,30,1)</f>
        <v>č</v>
      </c>
      <c r="AL41" s="16" t="str">
        <f>MID(VstupHlavička!$B$16,31,1)</f>
        <v>í</v>
      </c>
      <c r="AM41" s="16" t="str">
        <f>MID(VstupHlavička!$B$16,32,1)</f>
        <v>n</v>
      </c>
      <c r="AN41" s="16" t="str">
        <f>MID(VstupHlavička!$B$16,33,1)</f>
        <v>,</v>
      </c>
      <c r="AO41" s="16" t="str">
        <f>MID(VstupHlavička!$B$16,34,1)</f>
        <v xml:space="preserve"> </v>
      </c>
      <c r="AP41" s="16" t="str">
        <f>MID(VstupHlavička!$B$16,35,1)</f>
        <v>O</v>
      </c>
      <c r="AQ41" s="16" t="str">
        <f>MID(VstupHlavička!$B$16,36,1)</f>
        <v>d</v>
      </c>
      <c r="AR41" s="6"/>
    </row>
    <row r="42" spans="1:44" x14ac:dyDescent="0.2">
      <c r="H42" s="16" t="str">
        <f>MID(VstupHlavička!$B$16,37,1)</f>
        <v>d</v>
      </c>
      <c r="I42" s="16" t="str">
        <f>MID(VstupHlavička!$B$16,38,1)</f>
        <v>i</v>
      </c>
      <c r="J42" s="16" t="str">
        <f>MID(VstupHlavička!$B$16,39,1)</f>
        <v>e</v>
      </c>
      <c r="K42" s="16" t="str">
        <f>MID(VstupHlavička!$B$16,40,1)</f>
        <v>l</v>
      </c>
      <c r="L42" s="16" t="str">
        <f>MID(VstupHlavička!$B$16,41,1)</f>
        <v xml:space="preserve"> </v>
      </c>
      <c r="M42" s="16" t="str">
        <f>MID(VstupHlavička!$B$16,42,1)</f>
        <v>S</v>
      </c>
      <c r="N42" s="16" t="str">
        <f>MID(VstupHlavička!$B$16,43,1)</f>
        <v>r</v>
      </c>
      <c r="O42" s="16" t="str">
        <f>MID(VstupHlavička!$B$16,44,1)</f>
        <v>o</v>
      </c>
      <c r="P42" s="16" t="str">
        <f>MID(VstupHlavička!$B$16,45,1)</f>
        <v>,</v>
      </c>
      <c r="Q42" s="16" t="str">
        <f>MID(VstupHlavička!$B$16,46,1)</f>
        <v xml:space="preserve"> </v>
      </c>
      <c r="R42" s="16" t="str">
        <f>MID(VstupHlavička!$B$16,47,1)</f>
        <v>v</v>
      </c>
      <c r="S42" s="16" t="str">
        <f>MID(VstupHlavička!$B$16,48,1)</f>
        <v>l</v>
      </c>
      <c r="T42" s="16" t="str">
        <f>MID(VstupHlavička!$B$16,49,1)</f>
        <v>ž</v>
      </c>
      <c r="U42" s="16" t="str">
        <f>MID(VstupHlavička!$B$16,50,1)</f>
        <v>k</v>
      </c>
      <c r="V42" s="16" t="str">
        <f>MID(VstupHlavička!$B$16,51,1)</f>
        <v>a</v>
      </c>
      <c r="W42" s="16" t="str">
        <f>MID(VstupHlavička!$B$16,52,1)</f>
        <v xml:space="preserve"> </v>
      </c>
      <c r="X42" s="16" t="str">
        <f>MID(VstupHlavička!$B$16,53,1)</f>
        <v>č</v>
      </c>
      <c r="Y42" s="16" t="str">
        <f>MID(VstupHlavička!$B$16,54,1)</f>
        <v>.</v>
      </c>
      <c r="Z42" s="16" t="str">
        <f>MID(VstupHlavička!$B$16,55,1)</f>
        <v xml:space="preserve"> </v>
      </c>
      <c r="AA42" s="16" t="str">
        <f>MID(VstupHlavička!$B$16,56,1)</f>
        <v>6</v>
      </c>
      <c r="AB42" s="16" t="str">
        <f>MID(VstupHlavička!$B$16,57,1)</f>
        <v>4</v>
      </c>
      <c r="AC42" s="16" t="str">
        <f>MID(VstupHlavička!$B$16,58,1)</f>
        <v>3</v>
      </c>
      <c r="AD42" s="16" t="str">
        <f>MID(VstupHlavička!$B$16,59,1)</f>
        <v>/</v>
      </c>
      <c r="AE42" s="16" t="str">
        <f>MID(VstupHlavička!$B$16,60,1)</f>
        <v>R</v>
      </c>
      <c r="AF42" s="16" t="str">
        <f>MID(VstupHlavička!$B$16,61,1)</f>
        <v/>
      </c>
      <c r="AG42" s="16" t="str">
        <f>MID(VstupHlavička!$B$16,62,1)</f>
        <v/>
      </c>
      <c r="AH42" s="16" t="str">
        <f>MID(VstupHlavička!$B$16,63,1)</f>
        <v/>
      </c>
      <c r="AI42" s="16" t="str">
        <f>MID(VstupHlavička!$B$16,64,1)</f>
        <v/>
      </c>
      <c r="AJ42" s="16" t="str">
        <f>MID(VstupHlavička!$B$16,65,1)</f>
        <v/>
      </c>
      <c r="AK42" s="16" t="str">
        <f>MID(VstupHlavička!$B$16,66,1)</f>
        <v/>
      </c>
      <c r="AL42" s="16" t="str">
        <f>MID(VstupHlavička!$B$16,67,1)</f>
        <v/>
      </c>
      <c r="AM42" s="16" t="str">
        <f>MID(VstupHlavička!$B$16,68,1)</f>
        <v/>
      </c>
      <c r="AN42" s="16" t="str">
        <f>MID(VstupHlavička!$B$16,69,1)</f>
        <v/>
      </c>
      <c r="AO42" s="16" t="str">
        <f>MID(VstupHlavička!$B$16,70,1)</f>
        <v/>
      </c>
      <c r="AP42" s="16" t="str">
        <f>MID(VstupHlavička!$B$16,71,1)</f>
        <v/>
      </c>
      <c r="AQ42" s="16" t="str">
        <f>MID(VstupHlavička!$B$16,72,1)</f>
        <v/>
      </c>
      <c r="AR42" s="6"/>
    </row>
    <row r="43" spans="1:44" x14ac:dyDescent="0.2">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spans="1:44" x14ac:dyDescent="0.2">
      <c r="A44" s="5">
        <v>29</v>
      </c>
      <c r="B44" s="5">
        <v>30</v>
      </c>
      <c r="H44" s="11" t="str">
        <f>IF(VLOOKUP($A44,PrekladHlav!$A:$H,1)=$A44,VLOOKUP($A44,PrekladHlav!$A:$H,SUVAHAVUJ!$B$1),0)</f>
        <v>Telefónne číslo</v>
      </c>
      <c r="I44" s="6"/>
      <c r="J44" s="6"/>
      <c r="K44" s="6"/>
      <c r="L44" s="6"/>
      <c r="M44" s="6"/>
      <c r="N44" s="6"/>
      <c r="O44" s="6"/>
      <c r="P44" s="6"/>
      <c r="Q44" s="6"/>
      <c r="R44" s="6"/>
      <c r="S44" s="6"/>
      <c r="T44" s="6"/>
      <c r="U44" s="6"/>
      <c r="V44" s="6"/>
      <c r="W44" s="6"/>
      <c r="X44" s="11" t="str">
        <f>IF(VLOOKUP($B44,PrekladHlav!$A:$H,1)=$B44,VLOOKUP($B44,PrekladHlav!$A:$H,SUVAHAVUJ!B1),0)</f>
        <v>Faxové číslo</v>
      </c>
      <c r="Y44" s="6"/>
      <c r="Z44" s="6"/>
      <c r="AA44" s="6"/>
      <c r="AB44" s="6"/>
      <c r="AC44" s="6"/>
      <c r="AD44" s="6"/>
      <c r="AE44" s="6"/>
      <c r="AF44" s="6"/>
      <c r="AG44" s="6"/>
      <c r="AH44" s="6"/>
      <c r="AI44" s="6"/>
      <c r="AJ44" s="6"/>
      <c r="AK44" s="6"/>
      <c r="AL44" s="6"/>
      <c r="AM44" s="6"/>
      <c r="AN44" s="6"/>
      <c r="AO44" s="6"/>
      <c r="AP44" s="6"/>
      <c r="AQ44" s="6"/>
      <c r="AR44" s="6"/>
    </row>
    <row r="45" spans="1:44" x14ac:dyDescent="0.2">
      <c r="H45" s="16" t="str">
        <f>MID(VstupHlavička!$B$10,1,1)</f>
        <v>0</v>
      </c>
      <c r="I45" s="16" t="str">
        <f>MID(VstupHlavička!$B$10,2,1)</f>
        <v>3</v>
      </c>
      <c r="J45" s="16" t="str">
        <f>MID(VstupHlavička!$B$10,3,1)</f>
        <v>2</v>
      </c>
      <c r="K45" s="16" t="str">
        <f>MID(VstupHlavička!$B$10,4,1)</f>
        <v>/</v>
      </c>
      <c r="L45" s="16" t="str">
        <f>MID(VstupHlavička!$B$10,5,1)</f>
        <v xml:space="preserve"> </v>
      </c>
      <c r="M45" s="16" t="str">
        <f>MID(VstupHlavička!$B$10,6,1)</f>
        <v>7</v>
      </c>
      <c r="N45" s="16" t="str">
        <f>MID(VstupHlavička!$B$10,7,1)</f>
        <v>4</v>
      </c>
      <c r="O45" s="16" t="str">
        <f>MID(VstupHlavička!$B$10,8,1)</f>
        <v>1</v>
      </c>
      <c r="P45" s="16" t="str">
        <f>MID(VstupHlavička!$B$10,9,1)</f>
        <v>6</v>
      </c>
      <c r="Q45" s="16" t="str">
        <f>MID(VstupHlavička!$B$10,10,1)</f>
        <v xml:space="preserve"> </v>
      </c>
      <c r="R45" s="16" t="str">
        <f>MID(VstupHlavička!$B$10,11,1)</f>
        <v>1</v>
      </c>
      <c r="S45" s="16" t="str">
        <f>MID(VstupHlavička!$B$10,12,1)</f>
        <v>0</v>
      </c>
      <c r="T45" s="16" t="str">
        <f>MID(VstupHlavička!$B$10,13,1)</f>
        <v>3</v>
      </c>
      <c r="U45" s="16" t="str">
        <f>MID(VstupHlavička!$B$10,14,1)</f>
        <v/>
      </c>
      <c r="V45" s="20"/>
      <c r="W45" s="6"/>
      <c r="X45" s="16" t="str">
        <f>MID(VstupHlavička!$B$11,1,1)</f>
        <v/>
      </c>
      <c r="Y45" s="16" t="str">
        <f>MID(VstupHlavička!$B$11,2,1)</f>
        <v/>
      </c>
      <c r="Z45" s="16" t="str">
        <f>MID(VstupHlavička!$B$11,3,1)</f>
        <v/>
      </c>
      <c r="AA45" s="16" t="str">
        <f>MID(VstupHlavička!$B$11,4,1)</f>
        <v/>
      </c>
      <c r="AB45" s="16" t="str">
        <f>MID(VstupHlavička!$B$11,5,1)</f>
        <v/>
      </c>
      <c r="AC45" s="16" t="str">
        <f>MID(VstupHlavička!$B$11,6,1)</f>
        <v/>
      </c>
      <c r="AD45" s="16" t="str">
        <f>MID(VstupHlavička!$B$11,7,1)</f>
        <v/>
      </c>
      <c r="AE45" s="16" t="str">
        <f>MID(VstupHlavička!$B$11,8,1)</f>
        <v/>
      </c>
      <c r="AF45" s="16" t="str">
        <f>MID(VstupHlavička!$B$11,9,1)</f>
        <v/>
      </c>
      <c r="AG45" s="16" t="str">
        <f>MID(VstupHlavička!$B$11,10,1)</f>
        <v/>
      </c>
      <c r="AH45" s="16" t="str">
        <f>MID(VstupHlavička!$B$11,11,1)</f>
        <v/>
      </c>
      <c r="AI45" s="16" t="str">
        <f>MID(VstupHlavička!$B$11,12,1)</f>
        <v/>
      </c>
      <c r="AJ45" s="16" t="str">
        <f>MID(VstupHlavička!$B$11,13,1)</f>
        <v/>
      </c>
      <c r="AK45" s="16" t="str">
        <f>MID(VstupHlavička!$B$11,14,1)</f>
        <v/>
      </c>
      <c r="AL45" s="20"/>
      <c r="AM45" s="22"/>
      <c r="AN45" s="22"/>
      <c r="AO45" s="22"/>
      <c r="AP45" s="22"/>
      <c r="AQ45" s="22"/>
      <c r="AR45" s="6"/>
    </row>
    <row r="46" spans="1:44" x14ac:dyDescent="0.2">
      <c r="H46" s="20"/>
      <c r="I46" s="20"/>
      <c r="J46" s="20"/>
      <c r="K46" s="20"/>
      <c r="L46" s="20"/>
      <c r="M46" s="20"/>
      <c r="N46" s="20"/>
      <c r="O46" s="22"/>
      <c r="P46" s="20"/>
      <c r="Q46" s="20"/>
      <c r="R46" s="20"/>
      <c r="S46" s="20"/>
      <c r="T46" s="20"/>
      <c r="U46" s="20"/>
      <c r="V46" s="20"/>
      <c r="W46" s="20"/>
      <c r="X46" s="20"/>
      <c r="Y46" s="20"/>
      <c r="Z46" s="22"/>
      <c r="AA46" s="20"/>
      <c r="AB46" s="20"/>
      <c r="AC46" s="20"/>
      <c r="AD46" s="20"/>
      <c r="AE46" s="20"/>
      <c r="AF46" s="20"/>
      <c r="AG46" s="20"/>
      <c r="AH46" s="20"/>
      <c r="AI46" s="20"/>
      <c r="AJ46" s="20"/>
      <c r="AK46" s="20"/>
      <c r="AL46" s="20"/>
      <c r="AM46" s="22"/>
      <c r="AN46" s="22"/>
      <c r="AO46" s="22"/>
      <c r="AP46" s="22"/>
      <c r="AQ46" s="22"/>
      <c r="AR46" s="6"/>
    </row>
    <row r="47" spans="1:44" x14ac:dyDescent="0.2">
      <c r="A47" s="5">
        <v>31</v>
      </c>
      <c r="H47" s="11" t="str">
        <f>IF(VLOOKUP($A47,PrekladHlav!$A:$H,1)=$A47,VLOOKUP($A47,PrekladHlav!$A:$H,SUVAHAVUJ!$B$1),0)</f>
        <v>E-mailová adresa</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22"/>
      <c r="AM47" s="22"/>
      <c r="AN47" s="22"/>
      <c r="AO47" s="22"/>
      <c r="AP47" s="22"/>
      <c r="AQ47" s="22"/>
      <c r="AR47" s="6"/>
    </row>
    <row r="48" spans="1:44" x14ac:dyDescent="0.2">
      <c r="H48" s="16" t="str">
        <f>MID(VstupHlavička!$B$12,1,1)</f>
        <v>z</v>
      </c>
      <c r="I48" s="16" t="str">
        <f>MID(VstupHlavička!$B$12,2,1)</f>
        <v>s</v>
      </c>
      <c r="J48" s="16" t="str">
        <f>MID(VstupHlavička!$B$12,3,1)</f>
        <v>t</v>
      </c>
      <c r="K48" s="16" t="str">
        <f>MID(VstupHlavička!$B$12,4,1)</f>
        <v>a</v>
      </c>
      <c r="L48" s="16" t="str">
        <f>MID(VstupHlavička!$B$12,5,1)</f>
        <v>n</v>
      </c>
      <c r="M48" s="16" t="str">
        <f>MID(VstupHlavička!$B$12,6,1)</f>
        <v>o</v>
      </c>
      <c r="N48" s="16" t="str">
        <f>MID(VstupHlavička!$B$12,7,1)</f>
        <v>v</v>
      </c>
      <c r="O48" s="16" t="str">
        <f>MID(VstupHlavička!$B$12,8,1)</f>
        <v>a</v>
      </c>
      <c r="P48" s="16" t="str">
        <f>MID(VstupHlavička!$B$12,9,1)</f>
        <v>@</v>
      </c>
      <c r="Q48" s="16" t="str">
        <f>MID(VstupHlavička!$B$12,10,1)</f>
        <v>r</v>
      </c>
      <c r="R48" s="16" t="str">
        <f>MID(VstupHlavička!$B$12,11,1)</f>
        <v>k</v>
      </c>
      <c r="S48" s="16" t="str">
        <f>MID(VstupHlavička!$B$12,12,1)</f>
        <v>s</v>
      </c>
      <c r="T48" s="16" t="str">
        <f>MID(VstupHlavička!$B$12,13,1)</f>
        <v>.</v>
      </c>
      <c r="U48" s="16" t="str">
        <f>MID(VstupHlavička!$B$12,14,1)</f>
        <v>s</v>
      </c>
      <c r="V48" s="16" t="str">
        <f>MID(VstupHlavička!$B$12,15,1)</f>
        <v>k</v>
      </c>
      <c r="W48" s="16" t="str">
        <f>MID(VstupHlavička!$B$12,16,1)</f>
        <v/>
      </c>
      <c r="X48" s="16" t="str">
        <f>MID(VstupHlavička!$B$12,17,1)</f>
        <v/>
      </c>
      <c r="Y48" s="16" t="str">
        <f>MID(VstupHlavička!$B$12,18,1)</f>
        <v/>
      </c>
      <c r="Z48" s="16" t="str">
        <f>MID(VstupHlavička!$B$12,19,1)</f>
        <v/>
      </c>
      <c r="AA48" s="16" t="str">
        <f>MID(VstupHlavička!$B$12,20,1)</f>
        <v/>
      </c>
      <c r="AB48" s="16" t="str">
        <f>MID(VstupHlavička!$B$12,21,1)</f>
        <v/>
      </c>
      <c r="AC48" s="16" t="str">
        <f>MID(VstupHlavička!$B$12,22,1)</f>
        <v/>
      </c>
      <c r="AD48" s="16" t="str">
        <f>MID(VstupHlavička!$B$12,23,1)</f>
        <v/>
      </c>
      <c r="AE48" s="16" t="str">
        <f>MID(VstupHlavička!$B$12,24,1)</f>
        <v/>
      </c>
      <c r="AF48" s="16" t="str">
        <f>MID(VstupHlavička!$B$12,25,1)</f>
        <v/>
      </c>
      <c r="AG48" s="16" t="str">
        <f>MID(VstupHlavička!$B$12,26,1)</f>
        <v/>
      </c>
      <c r="AH48" s="16" t="str">
        <f>MID(VstupHlavička!$B$12,27,1)</f>
        <v/>
      </c>
      <c r="AI48" s="16" t="str">
        <f>MID(VstupHlavička!$B$12,28,1)</f>
        <v/>
      </c>
      <c r="AJ48" s="16" t="str">
        <f>MID(VstupHlavička!$B$12,29,1)</f>
        <v/>
      </c>
      <c r="AK48" s="16" t="str">
        <f>MID(VstupHlavička!$B$12,30,1)</f>
        <v/>
      </c>
      <c r="AL48" s="22"/>
      <c r="AM48" s="22"/>
      <c r="AN48" s="22"/>
      <c r="AO48" s="22"/>
      <c r="AP48" s="22"/>
      <c r="AQ48" s="22"/>
      <c r="AR48" s="6"/>
    </row>
    <row r="49" spans="1:44" x14ac:dyDescent="0.2">
      <c r="H49" s="6"/>
      <c r="I49" s="6"/>
      <c r="J49" s="6"/>
      <c r="K49" s="6"/>
      <c r="L49" s="6"/>
      <c r="M49" s="6"/>
      <c r="N49" s="6"/>
      <c r="O49" s="6"/>
      <c r="P49" s="6"/>
      <c r="Q49" s="6"/>
      <c r="R49" s="6"/>
      <c r="S49" s="6"/>
      <c r="T49" s="6"/>
      <c r="U49" s="6"/>
      <c r="V49" s="6"/>
      <c r="W49" s="6"/>
      <c r="X49" s="8"/>
      <c r="Y49" s="8"/>
      <c r="Z49" s="8"/>
      <c r="AA49" s="8"/>
      <c r="AB49" s="8"/>
      <c r="AC49" s="8"/>
      <c r="AD49" s="8"/>
      <c r="AE49" s="8"/>
      <c r="AF49" s="8"/>
      <c r="AG49" s="8"/>
      <c r="AH49" s="8"/>
      <c r="AI49" s="8"/>
      <c r="AJ49" s="8"/>
      <c r="AK49" s="8"/>
      <c r="AL49" s="8"/>
      <c r="AM49" s="8"/>
      <c r="AN49" s="8"/>
      <c r="AO49" s="8"/>
      <c r="AP49" s="8"/>
      <c r="AQ49" s="8"/>
      <c r="AR49" s="6"/>
    </row>
    <row r="50" spans="1:44" ht="12.75" customHeight="1" x14ac:dyDescent="0.2">
      <c r="A50" s="5">
        <v>32</v>
      </c>
      <c r="B50" s="5">
        <v>33</v>
      </c>
      <c r="C50" s="5">
        <v>34</v>
      </c>
      <c r="H50" s="545" t="str">
        <f>IF(VLOOKUP($A50,PrekladHlav!$A:$H,1)=$A50,VLOOKUP($A50,PrekladHlav!$A:$H,SUVAHAVUJ!B1),0)</f>
        <v>Zostavená dňa:</v>
      </c>
      <c r="I50" s="546"/>
      <c r="J50" s="546"/>
      <c r="K50" s="546"/>
      <c r="L50" s="546"/>
      <c r="M50" s="546"/>
      <c r="N50" s="745" t="s">
        <v>5030</v>
      </c>
      <c r="O50" s="745"/>
      <c r="P50" s="745"/>
      <c r="Q50" s="745"/>
      <c r="R50" s="745"/>
      <c r="S50" s="745"/>
      <c r="T50" s="745"/>
      <c r="U50" s="745"/>
      <c r="V50" s="745"/>
      <c r="W50" s="746"/>
      <c r="X50" s="751" t="s">
        <v>5031</v>
      </c>
      <c r="Y50" s="745"/>
      <c r="Z50" s="745"/>
      <c r="AA50" s="745"/>
      <c r="AB50" s="745"/>
      <c r="AC50" s="745"/>
      <c r="AD50" s="745"/>
      <c r="AE50" s="745"/>
      <c r="AF50" s="745"/>
      <c r="AG50" s="746"/>
      <c r="AH50" s="751" t="s">
        <v>5032</v>
      </c>
      <c r="AI50" s="745"/>
      <c r="AJ50" s="745"/>
      <c r="AK50" s="745"/>
      <c r="AL50" s="745"/>
      <c r="AM50" s="745"/>
      <c r="AN50" s="745"/>
      <c r="AO50" s="745"/>
      <c r="AP50" s="745"/>
      <c r="AQ50" s="746"/>
      <c r="AR50" s="6"/>
    </row>
    <row r="51" spans="1:44" x14ac:dyDescent="0.2">
      <c r="H51" s="754">
        <f>IFERROR(VstupHlavička!$B$13,"0 ")</f>
        <v>43100</v>
      </c>
      <c r="I51" s="755"/>
      <c r="J51" s="755"/>
      <c r="K51" s="755"/>
      <c r="L51" s="755"/>
      <c r="M51" s="756"/>
      <c r="N51" s="747"/>
      <c r="O51" s="747"/>
      <c r="P51" s="747"/>
      <c r="Q51" s="747"/>
      <c r="R51" s="747"/>
      <c r="S51" s="747"/>
      <c r="T51" s="747"/>
      <c r="U51" s="747"/>
      <c r="V51" s="747"/>
      <c r="W51" s="748"/>
      <c r="X51" s="752"/>
      <c r="Y51" s="747"/>
      <c r="Z51" s="747"/>
      <c r="AA51" s="747"/>
      <c r="AB51" s="747"/>
      <c r="AC51" s="747"/>
      <c r="AD51" s="747"/>
      <c r="AE51" s="747"/>
      <c r="AF51" s="747"/>
      <c r="AG51" s="748"/>
      <c r="AH51" s="752"/>
      <c r="AI51" s="747"/>
      <c r="AJ51" s="747"/>
      <c r="AK51" s="747"/>
      <c r="AL51" s="747"/>
      <c r="AM51" s="747"/>
      <c r="AN51" s="747"/>
      <c r="AO51" s="747"/>
      <c r="AP51" s="747"/>
      <c r="AQ51" s="748"/>
      <c r="AR51" s="6"/>
    </row>
    <row r="52" spans="1:44" x14ac:dyDescent="0.2">
      <c r="H52" s="754"/>
      <c r="I52" s="755"/>
      <c r="J52" s="755"/>
      <c r="K52" s="755"/>
      <c r="L52" s="755"/>
      <c r="M52" s="756"/>
      <c r="N52" s="747"/>
      <c r="O52" s="747"/>
      <c r="P52" s="747"/>
      <c r="Q52" s="747"/>
      <c r="R52" s="747"/>
      <c r="S52" s="747"/>
      <c r="T52" s="747"/>
      <c r="U52" s="747"/>
      <c r="V52" s="747"/>
      <c r="W52" s="748"/>
      <c r="X52" s="752"/>
      <c r="Y52" s="747"/>
      <c r="Z52" s="747"/>
      <c r="AA52" s="747"/>
      <c r="AB52" s="747"/>
      <c r="AC52" s="747"/>
      <c r="AD52" s="747"/>
      <c r="AE52" s="747"/>
      <c r="AF52" s="747"/>
      <c r="AG52" s="748"/>
      <c r="AH52" s="752"/>
      <c r="AI52" s="747"/>
      <c r="AJ52" s="747"/>
      <c r="AK52" s="747"/>
      <c r="AL52" s="747"/>
      <c r="AM52" s="747"/>
      <c r="AN52" s="747"/>
      <c r="AO52" s="747"/>
      <c r="AP52" s="747"/>
      <c r="AQ52" s="748"/>
      <c r="AR52" s="6"/>
    </row>
    <row r="53" spans="1:44" x14ac:dyDescent="0.2">
      <c r="H53" s="757"/>
      <c r="I53" s="758"/>
      <c r="J53" s="758"/>
      <c r="K53" s="758"/>
      <c r="L53" s="758"/>
      <c r="M53" s="759"/>
      <c r="N53" s="747"/>
      <c r="O53" s="747"/>
      <c r="P53" s="747"/>
      <c r="Q53" s="747"/>
      <c r="R53" s="747"/>
      <c r="S53" s="747"/>
      <c r="T53" s="747"/>
      <c r="U53" s="747"/>
      <c r="V53" s="747"/>
      <c r="W53" s="748"/>
      <c r="X53" s="752"/>
      <c r="Y53" s="747"/>
      <c r="Z53" s="747"/>
      <c r="AA53" s="747"/>
      <c r="AB53" s="747"/>
      <c r="AC53" s="747"/>
      <c r="AD53" s="747"/>
      <c r="AE53" s="747"/>
      <c r="AF53" s="747"/>
      <c r="AG53" s="748"/>
      <c r="AH53" s="752"/>
      <c r="AI53" s="747"/>
      <c r="AJ53" s="747"/>
      <c r="AK53" s="747"/>
      <c r="AL53" s="747"/>
      <c r="AM53" s="747"/>
      <c r="AN53" s="747"/>
      <c r="AO53" s="747"/>
      <c r="AP53" s="747"/>
      <c r="AQ53" s="748"/>
      <c r="AR53" s="6"/>
    </row>
    <row r="54" spans="1:44" x14ac:dyDescent="0.2">
      <c r="H54" s="546" t="str">
        <f>IF(VLOOKUP($B50,PrekladHlav!$A:$H,1)=$B50,VLOOKUP($B50,PrekladHlav!$A:$H,SUVAHAVUJ!B1),0)</f>
        <v>Schválená dňa:</v>
      </c>
      <c r="I54" s="547"/>
      <c r="J54" s="547"/>
      <c r="K54" s="547"/>
      <c r="L54" s="547"/>
      <c r="M54" s="547"/>
      <c r="N54" s="747"/>
      <c r="O54" s="747"/>
      <c r="P54" s="747"/>
      <c r="Q54" s="747"/>
      <c r="R54" s="747"/>
      <c r="S54" s="747"/>
      <c r="T54" s="747"/>
      <c r="U54" s="747"/>
      <c r="V54" s="747"/>
      <c r="W54" s="748"/>
      <c r="X54" s="752"/>
      <c r="Y54" s="747"/>
      <c r="Z54" s="747"/>
      <c r="AA54" s="747"/>
      <c r="AB54" s="747"/>
      <c r="AC54" s="747"/>
      <c r="AD54" s="747"/>
      <c r="AE54" s="747"/>
      <c r="AF54" s="747"/>
      <c r="AG54" s="748"/>
      <c r="AH54" s="752"/>
      <c r="AI54" s="747"/>
      <c r="AJ54" s="747"/>
      <c r="AK54" s="747"/>
      <c r="AL54" s="747"/>
      <c r="AM54" s="747"/>
      <c r="AN54" s="747"/>
      <c r="AO54" s="747"/>
      <c r="AP54" s="747"/>
      <c r="AQ54" s="748"/>
      <c r="AR54" s="6"/>
    </row>
    <row r="55" spans="1:44" x14ac:dyDescent="0.2">
      <c r="H55" s="754">
        <f>VstupHlavička!$B$14</f>
        <v>0</v>
      </c>
      <c r="I55" s="755"/>
      <c r="J55" s="755"/>
      <c r="K55" s="755"/>
      <c r="L55" s="755"/>
      <c r="M55" s="756"/>
      <c r="N55" s="747"/>
      <c r="O55" s="747"/>
      <c r="P55" s="747"/>
      <c r="Q55" s="747"/>
      <c r="R55" s="747"/>
      <c r="S55" s="747"/>
      <c r="T55" s="747"/>
      <c r="U55" s="747"/>
      <c r="V55" s="747"/>
      <c r="W55" s="748"/>
      <c r="X55" s="752"/>
      <c r="Y55" s="747"/>
      <c r="Z55" s="747"/>
      <c r="AA55" s="747"/>
      <c r="AB55" s="747"/>
      <c r="AC55" s="747"/>
      <c r="AD55" s="747"/>
      <c r="AE55" s="747"/>
      <c r="AF55" s="747"/>
      <c r="AG55" s="748"/>
      <c r="AH55" s="752"/>
      <c r="AI55" s="747"/>
      <c r="AJ55" s="747"/>
      <c r="AK55" s="747"/>
      <c r="AL55" s="747"/>
      <c r="AM55" s="747"/>
      <c r="AN55" s="747"/>
      <c r="AO55" s="747"/>
      <c r="AP55" s="747"/>
      <c r="AQ55" s="748"/>
      <c r="AR55" s="6"/>
    </row>
    <row r="56" spans="1:44" x14ac:dyDescent="0.2">
      <c r="H56" s="754"/>
      <c r="I56" s="755"/>
      <c r="J56" s="755"/>
      <c r="K56" s="755"/>
      <c r="L56" s="755"/>
      <c r="M56" s="756"/>
      <c r="N56" s="747"/>
      <c r="O56" s="747"/>
      <c r="P56" s="747"/>
      <c r="Q56" s="747"/>
      <c r="R56" s="747"/>
      <c r="S56" s="747"/>
      <c r="T56" s="747"/>
      <c r="U56" s="747"/>
      <c r="V56" s="747"/>
      <c r="W56" s="748"/>
      <c r="X56" s="752"/>
      <c r="Y56" s="747"/>
      <c r="Z56" s="747"/>
      <c r="AA56" s="747"/>
      <c r="AB56" s="747"/>
      <c r="AC56" s="747"/>
      <c r="AD56" s="747"/>
      <c r="AE56" s="747"/>
      <c r="AF56" s="747"/>
      <c r="AG56" s="748"/>
      <c r="AH56" s="752"/>
      <c r="AI56" s="747"/>
      <c r="AJ56" s="747"/>
      <c r="AK56" s="747"/>
      <c r="AL56" s="747"/>
      <c r="AM56" s="747"/>
      <c r="AN56" s="747"/>
      <c r="AO56" s="747"/>
      <c r="AP56" s="747"/>
      <c r="AQ56" s="748"/>
      <c r="AR56" s="6"/>
    </row>
    <row r="57" spans="1:44" x14ac:dyDescent="0.2">
      <c r="H57" s="754"/>
      <c r="I57" s="755"/>
      <c r="J57" s="755"/>
      <c r="K57" s="755"/>
      <c r="L57" s="755"/>
      <c r="M57" s="756"/>
      <c r="N57" s="747"/>
      <c r="O57" s="747"/>
      <c r="P57" s="747"/>
      <c r="Q57" s="747"/>
      <c r="R57" s="747"/>
      <c r="S57" s="747"/>
      <c r="T57" s="747"/>
      <c r="U57" s="747"/>
      <c r="V57" s="747"/>
      <c r="W57" s="748"/>
      <c r="X57" s="752"/>
      <c r="Y57" s="747"/>
      <c r="Z57" s="747"/>
      <c r="AA57" s="747"/>
      <c r="AB57" s="747"/>
      <c r="AC57" s="747"/>
      <c r="AD57" s="747"/>
      <c r="AE57" s="747"/>
      <c r="AF57" s="747"/>
      <c r="AG57" s="748"/>
      <c r="AH57" s="752"/>
      <c r="AI57" s="747"/>
      <c r="AJ57" s="747"/>
      <c r="AK57" s="747"/>
      <c r="AL57" s="747"/>
      <c r="AM57" s="747"/>
      <c r="AN57" s="747"/>
      <c r="AO57" s="747"/>
      <c r="AP57" s="747"/>
      <c r="AQ57" s="748"/>
      <c r="AR57" s="6"/>
    </row>
    <row r="58" spans="1:44" x14ac:dyDescent="0.2">
      <c r="H58" s="757"/>
      <c r="I58" s="758"/>
      <c r="J58" s="758"/>
      <c r="K58" s="758"/>
      <c r="L58" s="758"/>
      <c r="M58" s="759"/>
      <c r="N58" s="749"/>
      <c r="O58" s="749"/>
      <c r="P58" s="749"/>
      <c r="Q58" s="749"/>
      <c r="R58" s="749"/>
      <c r="S58" s="749"/>
      <c r="T58" s="749"/>
      <c r="U58" s="749"/>
      <c r="V58" s="749"/>
      <c r="W58" s="750"/>
      <c r="X58" s="753"/>
      <c r="Y58" s="749"/>
      <c r="Z58" s="749"/>
      <c r="AA58" s="749"/>
      <c r="AB58" s="749"/>
      <c r="AC58" s="749"/>
      <c r="AD58" s="749"/>
      <c r="AE58" s="749"/>
      <c r="AF58" s="749"/>
      <c r="AG58" s="750"/>
      <c r="AH58" s="753"/>
      <c r="AI58" s="749"/>
      <c r="AJ58" s="749"/>
      <c r="AK58" s="749"/>
      <c r="AL58" s="749"/>
      <c r="AM58" s="749"/>
      <c r="AN58" s="749"/>
      <c r="AO58" s="749"/>
      <c r="AP58" s="749"/>
      <c r="AQ58" s="750"/>
      <c r="AR58" s="6"/>
    </row>
    <row r="59" spans="1:44" x14ac:dyDescent="0.2">
      <c r="AH59" s="548"/>
    </row>
    <row r="60" spans="1:44" ht="13.5" x14ac:dyDescent="0.25">
      <c r="B60" s="24"/>
    </row>
    <row r="61" spans="1:44" ht="13.5" x14ac:dyDescent="0.25">
      <c r="B61" s="24"/>
    </row>
    <row r="62" spans="1:44" ht="13.5" x14ac:dyDescent="0.25">
      <c r="B62" s="24"/>
    </row>
    <row r="63" spans="1:44" ht="13.5" x14ac:dyDescent="0.25">
      <c r="B63" s="24"/>
    </row>
    <row r="64" spans="1:44" ht="13.5" x14ac:dyDescent="0.25">
      <c r="B64" s="24"/>
    </row>
    <row r="65" spans="2:2" ht="13.5" x14ac:dyDescent="0.25">
      <c r="B65" s="24"/>
    </row>
    <row r="66" spans="2:2" ht="13.5" x14ac:dyDescent="0.25">
      <c r="B66" s="24"/>
    </row>
    <row r="67" spans="2:2" ht="13.5" x14ac:dyDescent="0.25">
      <c r="B67" s="24"/>
    </row>
    <row r="68" spans="2:2" ht="13.5" x14ac:dyDescent="0.25">
      <c r="B68" s="24"/>
    </row>
    <row r="69" spans="2:2" ht="13.5" x14ac:dyDescent="0.25">
      <c r="B69" s="24"/>
    </row>
    <row r="70" spans="2:2" ht="13.5" x14ac:dyDescent="0.25">
      <c r="B70" s="24"/>
    </row>
    <row r="71" spans="2:2" ht="13.5" x14ac:dyDescent="0.25">
      <c r="B71" s="24"/>
    </row>
    <row r="72" spans="2:2" ht="13.5" x14ac:dyDescent="0.25">
      <c r="B72" s="24"/>
    </row>
    <row r="73" spans="2:2" ht="13.5" x14ac:dyDescent="0.25">
      <c r="B73" s="24"/>
    </row>
    <row r="74" spans="2:2" ht="13.5" x14ac:dyDescent="0.25">
      <c r="B74" s="24"/>
    </row>
    <row r="75" spans="2:2" ht="13.5" x14ac:dyDescent="0.25">
      <c r="B75" s="24"/>
    </row>
    <row r="76" spans="2:2" ht="13.5" x14ac:dyDescent="0.25">
      <c r="B76" s="24"/>
    </row>
    <row r="77" spans="2:2" ht="13.5" x14ac:dyDescent="0.25">
      <c r="B77" s="24"/>
    </row>
    <row r="78" spans="2:2" ht="13.5" x14ac:dyDescent="0.25">
      <c r="B78" s="24"/>
    </row>
    <row r="79" spans="2:2" ht="13.5" x14ac:dyDescent="0.25">
      <c r="B79" s="24"/>
    </row>
    <row r="80" spans="2:2" ht="14.25" x14ac:dyDescent="0.3">
      <c r="B80" s="25"/>
    </row>
    <row r="81" spans="1:25" ht="14.25" x14ac:dyDescent="0.3">
      <c r="B81" s="26"/>
    </row>
    <row r="82" spans="1:25" ht="14.25" x14ac:dyDescent="0.3">
      <c r="B82" s="25"/>
    </row>
    <row r="83" spans="1:25" ht="14.25" x14ac:dyDescent="0.3">
      <c r="B83" s="25"/>
    </row>
    <row r="84" spans="1:25" ht="14.25" x14ac:dyDescent="0.3">
      <c r="B84" s="26"/>
    </row>
    <row r="85" spans="1:25" ht="14.25" x14ac:dyDescent="0.3">
      <c r="B85" s="26"/>
    </row>
    <row r="86" spans="1:25" ht="13.5" x14ac:dyDescent="0.2">
      <c r="B86" s="27"/>
    </row>
    <row r="87" spans="1:25" s="29" customFormat="1" ht="14.25" x14ac:dyDescent="0.3">
      <c r="A87" s="5"/>
      <c r="B87" s="28"/>
    </row>
    <row r="88" spans="1:25" s="29" customFormat="1" ht="14.25" x14ac:dyDescent="0.3">
      <c r="A88" s="5"/>
      <c r="B88" s="28"/>
    </row>
    <row r="89" spans="1:25" s="29" customFormat="1" ht="14.25" x14ac:dyDescent="0.3">
      <c r="A89" s="5"/>
      <c r="B89" s="28"/>
    </row>
    <row r="90" spans="1:25" s="29" customFormat="1" ht="14.25" x14ac:dyDescent="0.3">
      <c r="A90" s="5"/>
      <c r="B90" s="30"/>
      <c r="R90" s="30"/>
      <c r="S90" s="30"/>
      <c r="T90" s="30"/>
      <c r="U90" s="30"/>
      <c r="V90" s="30"/>
      <c r="W90" s="30"/>
      <c r="X90" s="30"/>
    </row>
    <row r="91" spans="1:25" s="29" customFormat="1" ht="14.25" x14ac:dyDescent="0.3">
      <c r="A91" s="5"/>
      <c r="B91" s="30"/>
      <c r="R91" s="30"/>
      <c r="S91" s="30"/>
      <c r="T91" s="30"/>
      <c r="U91" s="30"/>
      <c r="V91" s="30"/>
      <c r="W91" s="30"/>
      <c r="X91" s="30"/>
      <c r="Y91" s="30"/>
    </row>
    <row r="92" spans="1:25" s="29" customFormat="1" x14ac:dyDescent="0.2">
      <c r="A92" s="5"/>
    </row>
    <row r="93" spans="1:25" s="29" customFormat="1" x14ac:dyDescent="0.2">
      <c r="A93" s="5"/>
    </row>
  </sheetData>
  <sheetProtection formatCells="0" formatColumns="0" formatRows="0" insertColumns="0" insertRows="0" deleteColumns="0" deleteRows="0"/>
  <mergeCells count="15">
    <mergeCell ref="AH14:AP14"/>
    <mergeCell ref="AH19:AP21"/>
    <mergeCell ref="AR1:AX1"/>
    <mergeCell ref="I3:L3"/>
    <mergeCell ref="P4:AF5"/>
    <mergeCell ref="N7:AG7"/>
    <mergeCell ref="S8:T8"/>
    <mergeCell ref="V8:W8"/>
    <mergeCell ref="Y8:Z8"/>
    <mergeCell ref="AB8:AD8"/>
    <mergeCell ref="N50:W58"/>
    <mergeCell ref="X50:AG58"/>
    <mergeCell ref="AH50:AQ58"/>
    <mergeCell ref="H51:M53"/>
    <mergeCell ref="H55:M58"/>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31A0B7"/>
  </sheetPr>
  <dimension ref="A1:GW147"/>
  <sheetViews>
    <sheetView zoomScale="160" zoomScaleNormal="160" workbookViewId="0">
      <selection activeCell="O1" sqref="O1"/>
    </sheetView>
  </sheetViews>
  <sheetFormatPr defaultColWidth="0.42578125" defaultRowHeight="3.75" customHeight="1" x14ac:dyDescent="0.2"/>
  <cols>
    <col min="1" max="16384" width="0.42578125" style="508"/>
  </cols>
  <sheetData>
    <row r="1" spans="1:205" ht="3.75" customHeight="1" thickBot="1" x14ac:dyDescent="0.25">
      <c r="A1" s="725"/>
    </row>
    <row r="2" spans="1:205" ht="25.5" customHeight="1" x14ac:dyDescent="0.2">
      <c r="B2" s="509"/>
      <c r="C2" s="510"/>
      <c r="D2" s="510"/>
      <c r="E2" s="510"/>
      <c r="F2" s="510"/>
      <c r="G2" s="510"/>
      <c r="H2" s="510"/>
      <c r="I2" s="1397" t="s">
        <v>4998</v>
      </c>
      <c r="J2" s="1397"/>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ht="11.25" customHeight="1" x14ac:dyDescent="0.3">
      <c r="B4" s="1402" t="s">
        <v>4992</v>
      </c>
      <c r="C4" s="1373"/>
      <c r="D4" s="1373"/>
      <c r="E4" s="1373"/>
      <c r="F4" s="1373"/>
      <c r="G4" s="1373"/>
      <c r="H4" s="1373"/>
      <c r="I4" s="1373"/>
      <c r="J4" s="1373"/>
      <c r="K4" s="1374"/>
      <c r="L4" s="1403" t="s">
        <v>4993</v>
      </c>
      <c r="M4" s="1404"/>
      <c r="N4" s="1404"/>
      <c r="O4" s="1404"/>
      <c r="P4" s="1404"/>
      <c r="Q4" s="1404"/>
      <c r="R4" s="1404"/>
      <c r="S4" s="1404"/>
      <c r="T4" s="1404"/>
      <c r="U4" s="1404"/>
      <c r="V4" s="1404"/>
      <c r="W4" s="1404"/>
      <c r="X4" s="1404"/>
      <c r="Y4" s="1404"/>
      <c r="Z4" s="1404"/>
      <c r="AA4" s="1404"/>
      <c r="AB4" s="1404"/>
      <c r="AC4" s="1404"/>
      <c r="AD4" s="1404"/>
      <c r="AE4" s="1404"/>
      <c r="AF4" s="1404"/>
      <c r="AG4" s="1404"/>
      <c r="AH4" s="1404"/>
      <c r="AI4" s="1404"/>
      <c r="AJ4" s="1404"/>
      <c r="AK4" s="1404"/>
      <c r="AL4" s="1404"/>
      <c r="AM4" s="1404"/>
      <c r="AN4" s="1404"/>
      <c r="AO4" s="1404"/>
      <c r="AP4" s="1404"/>
      <c r="AQ4" s="1409" t="str">
        <f>'S 003'!AQ4</f>
        <v>Číslo riadku</v>
      </c>
      <c r="AR4" s="1410"/>
      <c r="AS4" s="1410"/>
      <c r="AT4" s="1410"/>
      <c r="AU4" s="1410"/>
      <c r="AV4" s="1410"/>
      <c r="AW4" s="1410"/>
      <c r="AX4" s="1411"/>
      <c r="AY4" s="1393" t="str">
        <f>'S 003'!AY4</f>
        <v>Bežné účtovné obdobie</v>
      </c>
      <c r="AZ4" s="1388"/>
      <c r="BA4" s="1388"/>
      <c r="BB4" s="1388"/>
      <c r="BC4" s="1388"/>
      <c r="BD4" s="1388"/>
      <c r="BE4" s="1388"/>
      <c r="BF4" s="1388"/>
      <c r="BG4" s="1388"/>
      <c r="BH4" s="1388"/>
      <c r="BI4" s="1388"/>
      <c r="BJ4" s="1388"/>
      <c r="BK4" s="1388"/>
      <c r="BL4" s="1388"/>
      <c r="BM4" s="1388"/>
      <c r="BN4" s="1388"/>
      <c r="BO4" s="1388"/>
      <c r="BP4" s="1388"/>
      <c r="BQ4" s="1388"/>
      <c r="BR4" s="1388"/>
      <c r="BS4" s="1388"/>
      <c r="BT4" s="1388"/>
      <c r="BU4" s="1388"/>
      <c r="BV4" s="1388"/>
      <c r="BW4" s="1388"/>
      <c r="BX4" s="1388"/>
      <c r="BY4" s="1388"/>
      <c r="BZ4" s="1388"/>
      <c r="CA4" s="1388"/>
      <c r="CB4" s="1388"/>
      <c r="CC4" s="1388"/>
      <c r="CD4" s="1388"/>
      <c r="CE4" s="1388"/>
      <c r="CF4" s="1388"/>
      <c r="CG4" s="1388"/>
      <c r="CH4" s="1388"/>
      <c r="CI4" s="1388"/>
      <c r="CJ4" s="1388"/>
      <c r="CK4" s="1388"/>
      <c r="CL4" s="1388"/>
      <c r="CM4" s="1388"/>
      <c r="CN4" s="1388"/>
      <c r="CO4" s="1388"/>
      <c r="CP4" s="1388"/>
      <c r="CQ4" s="1388"/>
      <c r="CR4" s="1388"/>
      <c r="CS4" s="1388"/>
      <c r="CT4" s="1388"/>
      <c r="CU4" s="1388"/>
      <c r="CV4" s="1388"/>
      <c r="CW4" s="1388"/>
      <c r="CX4" s="1388"/>
      <c r="CY4" s="1388"/>
      <c r="CZ4" s="1388"/>
      <c r="DA4" s="1388"/>
      <c r="DB4" s="1388"/>
      <c r="DC4" s="1388"/>
      <c r="DD4" s="1388"/>
      <c r="DE4" s="1388"/>
      <c r="DF4" s="1388"/>
      <c r="DG4" s="1388"/>
      <c r="DH4" s="1388"/>
      <c r="DI4" s="1388"/>
      <c r="DJ4" s="1388"/>
      <c r="DK4" s="1388"/>
      <c r="DL4" s="1388"/>
      <c r="DM4" s="1388"/>
      <c r="DN4" s="1388"/>
      <c r="DO4" s="1388"/>
      <c r="DP4" s="1388"/>
      <c r="DQ4" s="1388"/>
      <c r="DR4" s="1388"/>
      <c r="DS4" s="1388"/>
      <c r="DT4" s="1388"/>
      <c r="DU4" s="1388"/>
      <c r="DV4" s="1388"/>
      <c r="DW4" s="1388"/>
      <c r="DX4" s="1388"/>
      <c r="DY4" s="1388"/>
      <c r="DZ4" s="1388"/>
      <c r="EA4" s="1388"/>
      <c r="EB4" s="1388"/>
      <c r="EC4" s="1388"/>
      <c r="ED4" s="1388"/>
      <c r="EE4" s="1388"/>
      <c r="EF4" s="1388"/>
      <c r="EG4" s="1388"/>
      <c r="EH4" s="1388"/>
      <c r="EI4" s="1388"/>
      <c r="EJ4" s="1388"/>
      <c r="EK4" s="1388"/>
      <c r="EL4" s="1388"/>
      <c r="EM4" s="1388"/>
      <c r="EN4" s="1388"/>
      <c r="EO4" s="1388"/>
      <c r="EP4" s="1388"/>
      <c r="EQ4" s="1388"/>
      <c r="ER4" s="1388"/>
      <c r="ES4" s="1388"/>
      <c r="ET4" s="1388"/>
      <c r="EU4" s="1388"/>
      <c r="EV4" s="1388"/>
      <c r="EW4" s="1388"/>
      <c r="EX4" s="1388"/>
      <c r="EY4" s="1388"/>
      <c r="EZ4" s="1388"/>
      <c r="FA4" s="1388"/>
      <c r="FB4" s="1389"/>
      <c r="FC4" s="1419">
        <f>'S 003'!FC4</f>
        <v>0</v>
      </c>
      <c r="FD4" s="1373"/>
      <c r="FE4" s="1373"/>
      <c r="FF4" s="1373"/>
      <c r="FG4" s="1373"/>
      <c r="FH4" s="1373"/>
      <c r="FI4" s="1373"/>
      <c r="FJ4" s="1373"/>
      <c r="FK4" s="1373"/>
      <c r="FL4" s="1373"/>
      <c r="FM4" s="1373"/>
      <c r="FN4" s="1373"/>
      <c r="FO4" s="1373"/>
      <c r="FP4" s="1373"/>
      <c r="FQ4" s="1373"/>
      <c r="FR4" s="1373"/>
      <c r="FS4" s="1373"/>
      <c r="FT4" s="1373"/>
      <c r="FU4" s="1373"/>
      <c r="FV4" s="1373"/>
      <c r="FW4" s="1373"/>
      <c r="FX4" s="1373"/>
      <c r="FY4" s="1373"/>
      <c r="FZ4" s="1373"/>
      <c r="GA4" s="1373"/>
      <c r="GB4" s="1373"/>
      <c r="GC4" s="1373"/>
      <c r="GD4" s="1373"/>
      <c r="GE4" s="1373"/>
      <c r="GF4" s="1373"/>
      <c r="GG4" s="1373"/>
      <c r="GH4" s="1373"/>
      <c r="GI4" s="1373"/>
      <c r="GJ4" s="1373"/>
      <c r="GK4" s="1373"/>
      <c r="GL4" s="1373"/>
      <c r="GM4" s="1373"/>
      <c r="GN4" s="1373"/>
      <c r="GO4" s="1373"/>
      <c r="GP4" s="1373"/>
      <c r="GQ4" s="1373"/>
      <c r="GR4" s="1373"/>
      <c r="GS4" s="1373"/>
      <c r="GT4" s="1373"/>
      <c r="GU4" s="1373"/>
      <c r="GV4" s="1373"/>
      <c r="GW4" s="1374"/>
    </row>
    <row r="5" spans="1:205" ht="11.25" customHeight="1" x14ac:dyDescent="0.3">
      <c r="B5" s="1378" t="s">
        <v>4994</v>
      </c>
      <c r="C5" s="1379"/>
      <c r="D5" s="1379"/>
      <c r="E5" s="1379"/>
      <c r="F5" s="1379"/>
      <c r="G5" s="1379"/>
      <c r="H5" s="1379"/>
      <c r="I5" s="1379"/>
      <c r="J5" s="1379"/>
      <c r="K5" s="1380"/>
      <c r="L5" s="1405"/>
      <c r="M5" s="1406"/>
      <c r="N5" s="1406"/>
      <c r="O5" s="1406"/>
      <c r="P5" s="1406"/>
      <c r="Q5" s="1406"/>
      <c r="R5" s="1406"/>
      <c r="S5" s="1406"/>
      <c r="T5" s="1406"/>
      <c r="U5" s="1406"/>
      <c r="V5" s="1406"/>
      <c r="W5" s="1406"/>
      <c r="X5" s="1406"/>
      <c r="Y5" s="1406"/>
      <c r="Z5" s="1406"/>
      <c r="AA5" s="1406"/>
      <c r="AB5" s="1406"/>
      <c r="AC5" s="1406"/>
      <c r="AD5" s="1406"/>
      <c r="AE5" s="1406"/>
      <c r="AF5" s="1406"/>
      <c r="AG5" s="1406"/>
      <c r="AH5" s="1406"/>
      <c r="AI5" s="1406"/>
      <c r="AJ5" s="1406"/>
      <c r="AK5" s="1406"/>
      <c r="AL5" s="1406"/>
      <c r="AM5" s="1406"/>
      <c r="AN5" s="1406"/>
      <c r="AO5" s="1406"/>
      <c r="AP5" s="1406"/>
      <c r="AQ5" s="1412"/>
      <c r="AR5" s="1413"/>
      <c r="AS5" s="1413"/>
      <c r="AT5" s="1413"/>
      <c r="AU5" s="1413"/>
      <c r="AV5" s="1413"/>
      <c r="AW5" s="1413"/>
      <c r="AX5" s="1414"/>
      <c r="AY5" s="1381">
        <f>'S 003'!AY5</f>
        <v>0</v>
      </c>
      <c r="AZ5" s="1382"/>
      <c r="BA5" s="1382"/>
      <c r="BB5" s="1382"/>
      <c r="BC5" s="1382"/>
      <c r="BD5" s="1383"/>
      <c r="BE5" s="1384" t="str">
        <f>'S 003'!BE5</f>
        <v>Brutto-časť 1</v>
      </c>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6"/>
      <c r="DJ5" s="1393" t="str">
        <f>'S 003'!DJ5</f>
        <v>Netto</v>
      </c>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1388"/>
      <c r="EW5" s="1388"/>
      <c r="EX5" s="1388"/>
      <c r="EY5" s="1388"/>
      <c r="EZ5" s="1388"/>
      <c r="FA5" s="1388"/>
      <c r="FB5" s="1389"/>
      <c r="FC5" s="1375"/>
      <c r="FD5" s="1376"/>
      <c r="FE5" s="1376"/>
      <c r="FF5" s="1376"/>
      <c r="FG5" s="1376"/>
      <c r="FH5" s="1376"/>
      <c r="FI5" s="1376"/>
      <c r="FJ5" s="1376"/>
      <c r="FK5" s="1376"/>
      <c r="FL5" s="1376"/>
      <c r="FM5" s="1376"/>
      <c r="FN5" s="1376"/>
      <c r="FO5" s="1376"/>
      <c r="FP5" s="1376"/>
      <c r="FQ5" s="1376"/>
      <c r="FR5" s="1376"/>
      <c r="FS5" s="1376"/>
      <c r="FT5" s="1376"/>
      <c r="FU5" s="1376"/>
      <c r="FV5" s="1376"/>
      <c r="FW5" s="1376"/>
      <c r="FX5" s="1376"/>
      <c r="FY5" s="1376"/>
      <c r="FZ5" s="1376"/>
      <c r="GA5" s="1376"/>
      <c r="GB5" s="1376"/>
      <c r="GC5" s="1376"/>
      <c r="GD5" s="1376"/>
      <c r="GE5" s="1376"/>
      <c r="GF5" s="1376"/>
      <c r="GG5" s="1376"/>
      <c r="GH5" s="1376"/>
      <c r="GI5" s="1376"/>
      <c r="GJ5" s="1376"/>
      <c r="GK5" s="1376"/>
      <c r="GL5" s="1376"/>
      <c r="GM5" s="1376"/>
      <c r="GN5" s="1376"/>
      <c r="GO5" s="1376"/>
      <c r="GP5" s="1376"/>
      <c r="GQ5" s="1376"/>
      <c r="GR5" s="1376"/>
      <c r="GS5" s="1376"/>
      <c r="GT5" s="1376"/>
      <c r="GU5" s="1376"/>
      <c r="GV5" s="1376"/>
      <c r="GW5" s="1377"/>
    </row>
    <row r="6" spans="1:205" ht="10.5" customHeight="1" x14ac:dyDescent="0.3">
      <c r="B6" s="1375" t="s">
        <v>1410</v>
      </c>
      <c r="C6" s="1376"/>
      <c r="D6" s="1376"/>
      <c r="E6" s="1376"/>
      <c r="F6" s="1376"/>
      <c r="G6" s="1376"/>
      <c r="H6" s="1376"/>
      <c r="I6" s="1376"/>
      <c r="J6" s="1376"/>
      <c r="K6" s="1377"/>
      <c r="L6" s="1407"/>
      <c r="M6" s="1408"/>
      <c r="N6" s="1408"/>
      <c r="O6" s="1408"/>
      <c r="P6" s="1408"/>
      <c r="Q6" s="1408"/>
      <c r="R6" s="1408"/>
      <c r="S6" s="1408"/>
      <c r="T6" s="1408"/>
      <c r="U6" s="1408"/>
      <c r="V6" s="1408"/>
      <c r="W6" s="1408"/>
      <c r="X6" s="1408"/>
      <c r="Y6" s="1408"/>
      <c r="Z6" s="1408"/>
      <c r="AA6" s="1408"/>
      <c r="AB6" s="1408"/>
      <c r="AC6" s="1408"/>
      <c r="AD6" s="1408"/>
      <c r="AE6" s="1408"/>
      <c r="AF6" s="1408"/>
      <c r="AG6" s="1408"/>
      <c r="AH6" s="1408"/>
      <c r="AI6" s="1408"/>
      <c r="AJ6" s="1408"/>
      <c r="AK6" s="1408"/>
      <c r="AL6" s="1408"/>
      <c r="AM6" s="1408"/>
      <c r="AN6" s="1408"/>
      <c r="AO6" s="1408"/>
      <c r="AP6" s="1408"/>
      <c r="AQ6" s="1415"/>
      <c r="AR6" s="1416"/>
      <c r="AS6" s="1416"/>
      <c r="AT6" s="1416"/>
      <c r="AU6" s="1416"/>
      <c r="AV6" s="1416"/>
      <c r="AW6" s="1416"/>
      <c r="AX6" s="1417"/>
      <c r="AY6" s="1381"/>
      <c r="AZ6" s="1382"/>
      <c r="BA6" s="1382"/>
      <c r="BB6" s="1382"/>
      <c r="BC6" s="1382"/>
      <c r="BD6" s="1383"/>
      <c r="BE6" s="1390" t="str">
        <f>'S 003'!BE6</f>
        <v>Oprávky</v>
      </c>
      <c r="BF6" s="1391"/>
      <c r="BG6" s="1391"/>
      <c r="BH6" s="1391"/>
      <c r="BI6" s="1391"/>
      <c r="BJ6" s="1391"/>
      <c r="BK6" s="1391"/>
      <c r="BL6" s="1391"/>
      <c r="BM6" s="1391"/>
      <c r="BN6" s="1391"/>
      <c r="BO6" s="1391"/>
      <c r="BP6" s="1391"/>
      <c r="BQ6" s="1391"/>
      <c r="BR6" s="1391"/>
      <c r="BS6" s="1391"/>
      <c r="BT6" s="1391"/>
      <c r="BU6" s="1391"/>
      <c r="BV6" s="1391"/>
      <c r="BW6" s="1391"/>
      <c r="BX6" s="1391"/>
      <c r="BY6" s="1391"/>
      <c r="BZ6" s="1391"/>
      <c r="CA6" s="1391"/>
      <c r="CB6" s="1391"/>
      <c r="CC6" s="1391"/>
      <c r="CD6" s="1391"/>
      <c r="CE6" s="1391"/>
      <c r="CF6" s="1391"/>
      <c r="CG6" s="1391"/>
      <c r="CH6" s="1391"/>
      <c r="CI6" s="1391"/>
      <c r="CJ6" s="1391"/>
      <c r="CK6" s="1391"/>
      <c r="CL6" s="1391"/>
      <c r="CM6" s="1391"/>
      <c r="CN6" s="1391"/>
      <c r="CO6" s="1391"/>
      <c r="CP6" s="1391"/>
      <c r="CQ6" s="1391"/>
      <c r="CR6" s="1391"/>
      <c r="CS6" s="1391"/>
      <c r="CT6" s="1391"/>
      <c r="CU6" s="1391"/>
      <c r="CV6" s="1391"/>
      <c r="CW6" s="1391"/>
      <c r="CX6" s="1391"/>
      <c r="CY6" s="1391"/>
      <c r="CZ6" s="1391"/>
      <c r="DA6" s="1391"/>
      <c r="DB6" s="1391"/>
      <c r="DC6" s="1391"/>
      <c r="DD6" s="1391"/>
      <c r="DE6" s="1391"/>
      <c r="DF6" s="1391"/>
      <c r="DG6" s="1391"/>
      <c r="DH6" s="1391"/>
      <c r="DI6" s="1392"/>
      <c r="DJ6" s="1393">
        <f>'S 003'!DJ6</f>
        <v>0</v>
      </c>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1388"/>
      <c r="EW6" s="1388"/>
      <c r="EX6" s="1388"/>
      <c r="EY6" s="1388"/>
      <c r="EZ6" s="1388"/>
      <c r="FA6" s="1388"/>
      <c r="FB6" s="1389"/>
      <c r="FC6" s="1420" t="str">
        <f>'S 003'!FC6</f>
        <v>Netto</v>
      </c>
      <c r="FD6" s="1395"/>
      <c r="FE6" s="1395"/>
      <c r="FF6" s="1395"/>
      <c r="FG6" s="1395"/>
      <c r="FH6" s="1395"/>
      <c r="FI6" s="1395"/>
      <c r="FJ6" s="1395"/>
      <c r="FK6" s="1395"/>
      <c r="FL6" s="1395"/>
      <c r="FM6" s="1395"/>
      <c r="FN6" s="1395"/>
      <c r="FO6" s="1395"/>
      <c r="FP6" s="1395"/>
      <c r="FQ6" s="1395"/>
      <c r="FR6" s="1395"/>
      <c r="FS6" s="1395"/>
      <c r="FT6" s="1395"/>
      <c r="FU6" s="1395"/>
      <c r="FV6" s="1395"/>
      <c r="FW6" s="1395"/>
      <c r="FX6" s="1395"/>
      <c r="FY6" s="1395"/>
      <c r="FZ6" s="1395"/>
      <c r="GA6" s="1395"/>
      <c r="GB6" s="1395"/>
      <c r="GC6" s="1395"/>
      <c r="GD6" s="1395"/>
      <c r="GE6" s="1395"/>
      <c r="GF6" s="1395"/>
      <c r="GG6" s="1395"/>
      <c r="GH6" s="1395"/>
      <c r="GI6" s="1395"/>
      <c r="GJ6" s="1395"/>
      <c r="GK6" s="1395"/>
      <c r="GL6" s="1395"/>
      <c r="GM6" s="1395"/>
      <c r="GN6" s="1395"/>
      <c r="GO6" s="1395"/>
      <c r="GP6" s="1395"/>
      <c r="GQ6" s="1395"/>
      <c r="GR6" s="1395"/>
      <c r="GS6" s="1395"/>
      <c r="GT6" s="1395"/>
      <c r="GU6" s="1395"/>
      <c r="GV6" s="1395"/>
      <c r="GW6" s="1396"/>
    </row>
    <row r="7" spans="1:205" s="516" customFormat="1" ht="25.5" customHeight="1" x14ac:dyDescent="0.3">
      <c r="B7" s="1363" t="s">
        <v>2072</v>
      </c>
      <c r="C7" s="1363"/>
      <c r="D7" s="1363"/>
      <c r="E7" s="1363"/>
      <c r="F7" s="1363"/>
      <c r="G7" s="1363"/>
      <c r="H7" s="1363"/>
      <c r="I7" s="1363"/>
      <c r="J7" s="1363"/>
      <c r="K7" s="1363"/>
      <c r="L7" s="1423" t="str">
        <f>SUVAHAVUJ!$D$45</f>
        <v>Pohľadávky z obchodného styku voči prepojeným účtovným jednotkám (311A, 312A, 313A, 314A, 315A, 31XA) - /391A/</v>
      </c>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366" t="s">
        <v>1230</v>
      </c>
      <c r="AR7" s="1366"/>
      <c r="AS7" s="1366"/>
      <c r="AT7" s="1366"/>
      <c r="AU7" s="1366"/>
      <c r="AV7" s="1366"/>
      <c r="AW7" s="1366"/>
      <c r="AX7" s="1366"/>
      <c r="AY7" s="514"/>
      <c r="AZ7" s="515"/>
      <c r="BA7" s="1356" t="str">
        <f>MID(SUVAHAVUJ!AD45,1,1)</f>
        <v xml:space="preserve"> </v>
      </c>
      <c r="BB7" s="1356"/>
      <c r="BC7" s="1356"/>
      <c r="BD7" s="1356"/>
      <c r="BE7" s="1356"/>
      <c r="BF7" s="1356"/>
      <c r="BG7" s="1356" t="str">
        <f>MID(SUVAHAVUJ!AD45,2,1)</f>
        <v xml:space="preserve"> </v>
      </c>
      <c r="BH7" s="1356"/>
      <c r="BI7" s="1356"/>
      <c r="BJ7" s="1356"/>
      <c r="BK7" s="1356"/>
      <c r="BL7" s="1356" t="str">
        <f>MID(SUVAHAVUJ!AD45,3,1)</f>
        <v xml:space="preserve"> </v>
      </c>
      <c r="BM7" s="1356"/>
      <c r="BN7" s="1356"/>
      <c r="BO7" s="1356"/>
      <c r="BP7" s="1356"/>
      <c r="BQ7" s="1356"/>
      <c r="BR7" s="1356" t="str">
        <f>MID(SUVAHAVUJ!AD45,4,1)</f>
        <v xml:space="preserve"> </v>
      </c>
      <c r="BS7" s="1356"/>
      <c r="BT7" s="1356"/>
      <c r="BU7" s="1356"/>
      <c r="BV7" s="1356"/>
      <c r="BW7" s="1356" t="str">
        <f>MID(SUVAHAVUJ!AD45,5,1)</f>
        <v xml:space="preserve"> </v>
      </c>
      <c r="BX7" s="1356"/>
      <c r="BY7" s="1356"/>
      <c r="BZ7" s="1356"/>
      <c r="CA7" s="1356"/>
      <c r="CB7" s="1356"/>
      <c r="CC7" s="1356" t="str">
        <f>MID(SUVAHAVUJ!AD45,6,1)</f>
        <v xml:space="preserve"> </v>
      </c>
      <c r="CD7" s="1356"/>
      <c r="CE7" s="1356"/>
      <c r="CF7" s="1356"/>
      <c r="CG7" s="1356"/>
      <c r="CH7" s="1356" t="str">
        <f>MID(SUVAHAVUJ!AD45,7,1)</f>
        <v xml:space="preserve"> </v>
      </c>
      <c r="CI7" s="1356"/>
      <c r="CJ7" s="1356"/>
      <c r="CK7" s="1356"/>
      <c r="CL7" s="1356"/>
      <c r="CM7" s="1356"/>
      <c r="CN7" s="1356" t="str">
        <f>MID(SUVAHAVUJ!AD45,8,1)</f>
        <v xml:space="preserve"> </v>
      </c>
      <c r="CO7" s="1356"/>
      <c r="CP7" s="1356"/>
      <c r="CQ7" s="1356"/>
      <c r="CR7" s="1356"/>
      <c r="CS7" s="1356" t="str">
        <f>MID(SUVAHAVUJ!AD45,9,1)</f>
        <v xml:space="preserve"> </v>
      </c>
      <c r="CT7" s="1356"/>
      <c r="CU7" s="1356"/>
      <c r="CV7" s="1356"/>
      <c r="CW7" s="1356"/>
      <c r="CX7" s="1356"/>
      <c r="CY7" s="1356" t="str">
        <f>MID(SUVAHAVUJ!AD45,10,1)</f>
        <v xml:space="preserve"> </v>
      </c>
      <c r="CZ7" s="1356"/>
      <c r="DA7" s="1356"/>
      <c r="DB7" s="1356"/>
      <c r="DC7" s="1356"/>
      <c r="DD7" s="1356" t="str">
        <f>MID(SUVAHAVUJ!AD45,11,1)</f>
        <v>0</v>
      </c>
      <c r="DE7" s="1356"/>
      <c r="DF7" s="1356"/>
      <c r="DG7" s="1356"/>
      <c r="DH7" s="1356"/>
      <c r="DI7" s="1360"/>
      <c r="DJ7" s="514"/>
      <c r="DK7" s="515"/>
      <c r="DL7" s="1356" t="str">
        <f>MID(SUVAHAVUJ!AF45,1,1)</f>
        <v xml:space="preserve"> </v>
      </c>
      <c r="DM7" s="1356"/>
      <c r="DN7" s="1356"/>
      <c r="DO7" s="1356"/>
      <c r="DP7" s="1356"/>
      <c r="DQ7" s="1356"/>
      <c r="DR7" s="1356" t="str">
        <f>MID(SUVAHAVUJ!AF45,2,1)</f>
        <v xml:space="preserve"> </v>
      </c>
      <c r="DS7" s="1356"/>
      <c r="DT7" s="1356"/>
      <c r="DU7" s="1356"/>
      <c r="DV7" s="1356"/>
      <c r="DW7" s="1356" t="str">
        <f>MID(SUVAHAVUJ!AF45,3,1)</f>
        <v xml:space="preserve"> </v>
      </c>
      <c r="DX7" s="1356"/>
      <c r="DY7" s="1356"/>
      <c r="DZ7" s="1356"/>
      <c r="EA7" s="1356"/>
      <c r="EB7" s="1356"/>
      <c r="EC7" s="1356" t="str">
        <f>MID(SUVAHAVUJ!AF45,4,1)</f>
        <v xml:space="preserve"> </v>
      </c>
      <c r="ED7" s="1356"/>
      <c r="EE7" s="1356"/>
      <c r="EF7" s="1356"/>
      <c r="EG7" s="1356"/>
      <c r="EH7" s="1356" t="str">
        <f>MID(SUVAHAVUJ!AF45,5,1)</f>
        <v xml:space="preserve"> </v>
      </c>
      <c r="EI7" s="1356"/>
      <c r="EJ7" s="1356"/>
      <c r="EK7" s="1356"/>
      <c r="EL7" s="1356"/>
      <c r="EM7" s="1356"/>
      <c r="EN7" s="1356" t="str">
        <f>MID(SUVAHAVUJ!AF45,6,1)</f>
        <v xml:space="preserve"> </v>
      </c>
      <c r="EO7" s="1356"/>
      <c r="EP7" s="1356"/>
      <c r="EQ7" s="1356"/>
      <c r="ER7" s="1356"/>
      <c r="ES7" s="1356" t="str">
        <f>MID(SUVAHAVUJ!AF45,7,1)</f>
        <v xml:space="preserve"> </v>
      </c>
      <c r="ET7" s="1356"/>
      <c r="EU7" s="1356"/>
      <c r="EV7" s="1356"/>
      <c r="EW7" s="1356"/>
      <c r="EX7" s="1356"/>
      <c r="EY7" s="1356" t="str">
        <f>MID(SUVAHAVUJ!AF45,8,1)</f>
        <v xml:space="preserve"> </v>
      </c>
      <c r="EZ7" s="1356"/>
      <c r="FA7" s="1356"/>
      <c r="FB7" s="1356"/>
      <c r="FC7" s="1356"/>
      <c r="FD7" s="1356" t="str">
        <f>MID(SUVAHAVUJ!AF45,9,1)</f>
        <v xml:space="preserve"> </v>
      </c>
      <c r="FE7" s="1356"/>
      <c r="FF7" s="1356"/>
      <c r="FG7" s="1356"/>
      <c r="FH7" s="1356"/>
      <c r="FI7" s="1356"/>
      <c r="FJ7" s="1356" t="str">
        <f>MID(SUVAHAVUJ!AF45,10,1)</f>
        <v xml:space="preserve"> </v>
      </c>
      <c r="FK7" s="1356"/>
      <c r="FL7" s="1356"/>
      <c r="FM7" s="1356"/>
      <c r="FN7" s="1356"/>
      <c r="FO7" s="1357" t="str">
        <f>MID(SUVAHAVUJ!AF45,11,1)</f>
        <v>0</v>
      </c>
      <c r="FP7" s="1357"/>
      <c r="FQ7" s="1357"/>
      <c r="FR7" s="1357"/>
      <c r="FS7" s="1358"/>
      <c r="FT7" s="1359"/>
      <c r="FU7" s="1359"/>
      <c r="FV7" s="1359"/>
      <c r="FW7" s="1359"/>
      <c r="FX7" s="1359"/>
      <c r="FY7" s="1359"/>
      <c r="FZ7" s="1359"/>
      <c r="GA7" s="1359"/>
      <c r="GB7" s="1359"/>
      <c r="GC7" s="1359"/>
      <c r="GD7" s="1359"/>
      <c r="GE7" s="1359"/>
      <c r="GF7" s="1359"/>
      <c r="GG7" s="1359"/>
      <c r="GH7" s="1359"/>
      <c r="GI7" s="1359"/>
      <c r="GJ7" s="1359"/>
      <c r="GK7" s="1359"/>
      <c r="GL7" s="1359"/>
      <c r="GM7" s="1359"/>
      <c r="GN7" s="1359"/>
      <c r="GO7" s="1359"/>
      <c r="GP7" s="1359"/>
      <c r="GQ7" s="1359"/>
      <c r="GR7" s="1359"/>
      <c r="GS7" s="1359"/>
      <c r="GT7" s="1359"/>
      <c r="GU7" s="1359"/>
      <c r="GV7" s="1359"/>
      <c r="GW7" s="1359"/>
    </row>
    <row r="8" spans="1:205" ht="22.5" customHeight="1" x14ac:dyDescent="0.3">
      <c r="B8" s="1363"/>
      <c r="C8" s="1363"/>
      <c r="D8" s="1363"/>
      <c r="E8" s="1363"/>
      <c r="F8" s="1363"/>
      <c r="G8" s="1363"/>
      <c r="H8" s="1363"/>
      <c r="I8" s="1363"/>
      <c r="J8" s="1363"/>
      <c r="K8" s="136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366"/>
      <c r="AR8" s="1366"/>
      <c r="AS8" s="1366"/>
      <c r="AT8" s="1366"/>
      <c r="AU8" s="1366"/>
      <c r="AV8" s="1366"/>
      <c r="AW8" s="1366"/>
      <c r="AX8" s="1366"/>
      <c r="AY8" s="514"/>
      <c r="AZ8" s="515"/>
      <c r="BA8" s="1356" t="str">
        <f>MID(SUVAHAVUJ!AE45,1,1)</f>
        <v xml:space="preserve"> </v>
      </c>
      <c r="BB8" s="1356"/>
      <c r="BC8" s="1356"/>
      <c r="BD8" s="1356"/>
      <c r="BE8" s="1356"/>
      <c r="BF8" s="1356"/>
      <c r="BG8" s="1356" t="str">
        <f>MID(SUVAHAVUJ!AE45,2,1)</f>
        <v xml:space="preserve"> </v>
      </c>
      <c r="BH8" s="1356"/>
      <c r="BI8" s="1356"/>
      <c r="BJ8" s="1356"/>
      <c r="BK8" s="1356"/>
      <c r="BL8" s="1356" t="str">
        <f>MID(SUVAHAVUJ!AE45,3,1)</f>
        <v xml:space="preserve"> </v>
      </c>
      <c r="BM8" s="1356"/>
      <c r="BN8" s="1356"/>
      <c r="BO8" s="1356"/>
      <c r="BP8" s="1356"/>
      <c r="BQ8" s="1356"/>
      <c r="BR8" s="1356" t="str">
        <f>MID(SUVAHAVUJ!AE45,4,1)</f>
        <v xml:space="preserve"> </v>
      </c>
      <c r="BS8" s="1356"/>
      <c r="BT8" s="1356"/>
      <c r="BU8" s="1356"/>
      <c r="BV8" s="1356"/>
      <c r="BW8" s="1356" t="str">
        <f>MID(SUVAHAVUJ!AE45,5,1)</f>
        <v xml:space="preserve"> </v>
      </c>
      <c r="BX8" s="1356"/>
      <c r="BY8" s="1356"/>
      <c r="BZ8" s="1356"/>
      <c r="CA8" s="1356"/>
      <c r="CB8" s="1356"/>
      <c r="CC8" s="1356" t="str">
        <f>MID(SUVAHAVUJ!AE45,6,1)</f>
        <v xml:space="preserve"> </v>
      </c>
      <c r="CD8" s="1356"/>
      <c r="CE8" s="1356"/>
      <c r="CF8" s="1356"/>
      <c r="CG8" s="1356"/>
      <c r="CH8" s="1356" t="str">
        <f>MID(SUVAHAVUJ!AE45,7,1)</f>
        <v xml:space="preserve"> </v>
      </c>
      <c r="CI8" s="1356"/>
      <c r="CJ8" s="1356"/>
      <c r="CK8" s="1356"/>
      <c r="CL8" s="1356"/>
      <c r="CM8" s="1356"/>
      <c r="CN8" s="1356" t="str">
        <f>MID(SUVAHAVUJ!AE45,8,1)</f>
        <v xml:space="preserve"> </v>
      </c>
      <c r="CO8" s="1356"/>
      <c r="CP8" s="1356"/>
      <c r="CQ8" s="1356"/>
      <c r="CR8" s="1356"/>
      <c r="CS8" s="1356" t="str">
        <f>MID(SUVAHAVUJ!AE45,9,1)</f>
        <v xml:space="preserve"> </v>
      </c>
      <c r="CT8" s="1356"/>
      <c r="CU8" s="1356"/>
      <c r="CV8" s="1356"/>
      <c r="CW8" s="1356"/>
      <c r="CX8" s="1356"/>
      <c r="CY8" s="1356" t="str">
        <f>MID(SUVAHAVUJ!AE45,10,1)</f>
        <v xml:space="preserve"> </v>
      </c>
      <c r="CZ8" s="1356"/>
      <c r="DA8" s="1356"/>
      <c r="DB8" s="1356"/>
      <c r="DC8" s="1356"/>
      <c r="DD8" s="1356" t="str">
        <f>MID(SUVAHAVUJ!AE45,11,1)</f>
        <v>0</v>
      </c>
      <c r="DE8" s="1356"/>
      <c r="DF8" s="1356"/>
      <c r="DG8" s="1356"/>
      <c r="DH8" s="1356"/>
      <c r="DI8" s="1360"/>
      <c r="DJ8" s="1361"/>
      <c r="DK8" s="1361"/>
      <c r="DL8" s="1361"/>
      <c r="DM8" s="1361"/>
      <c r="DN8" s="1361"/>
      <c r="DO8" s="1361"/>
      <c r="DP8" s="1361"/>
      <c r="DQ8" s="1361"/>
      <c r="DR8" s="1361"/>
      <c r="DS8" s="1361"/>
      <c r="DT8" s="1361"/>
      <c r="DU8" s="1361"/>
      <c r="DV8" s="1361"/>
      <c r="DW8" s="1361"/>
      <c r="DX8" s="1361"/>
      <c r="DY8" s="1361"/>
      <c r="DZ8" s="1361"/>
      <c r="EA8" s="1361"/>
      <c r="EB8" s="1361"/>
      <c r="EC8" s="1361"/>
      <c r="ED8" s="1361"/>
      <c r="EE8" s="1361"/>
      <c r="EF8" s="1361"/>
      <c r="EG8" s="1361"/>
      <c r="EH8" s="1361"/>
      <c r="EI8" s="1361"/>
      <c r="EJ8" s="1361"/>
      <c r="EK8" s="1361"/>
      <c r="EL8" s="1361"/>
      <c r="EM8" s="1361"/>
      <c r="EN8" s="514"/>
      <c r="EO8" s="515"/>
      <c r="EP8" s="1356" t="str">
        <f>MID(SUVAHAVUJ!AG45,1,1)</f>
        <v xml:space="preserve"> </v>
      </c>
      <c r="EQ8" s="1356"/>
      <c r="ER8" s="1356"/>
      <c r="ES8" s="1356"/>
      <c r="ET8" s="1356"/>
      <c r="EU8" s="1356"/>
      <c r="EV8" s="1356" t="str">
        <f>MID(SUVAHAVUJ!AG45,2,1)</f>
        <v xml:space="preserve"> </v>
      </c>
      <c r="EW8" s="1356"/>
      <c r="EX8" s="1356"/>
      <c r="EY8" s="1356"/>
      <c r="EZ8" s="1356"/>
      <c r="FA8" s="1356" t="str">
        <f>MID(SUVAHAVUJ!AG45,3,1)</f>
        <v xml:space="preserve"> </v>
      </c>
      <c r="FB8" s="1356"/>
      <c r="FC8" s="1356"/>
      <c r="FD8" s="1356"/>
      <c r="FE8" s="1356"/>
      <c r="FF8" s="1356"/>
      <c r="FG8" s="1356" t="str">
        <f>MID(SUVAHAVUJ!AG45,4,1)</f>
        <v xml:space="preserve"> </v>
      </c>
      <c r="FH8" s="1356"/>
      <c r="FI8" s="1356"/>
      <c r="FJ8" s="1356"/>
      <c r="FK8" s="1356"/>
      <c r="FL8" s="1356" t="str">
        <f>MID(SUVAHAVUJ!AG45,5,1)</f>
        <v xml:space="preserve"> </v>
      </c>
      <c r="FM8" s="1356"/>
      <c r="FN8" s="1356"/>
      <c r="FO8" s="1356"/>
      <c r="FP8" s="1356"/>
      <c r="FQ8" s="1356"/>
      <c r="FR8" s="1356" t="str">
        <f>MID(SUVAHAVUJ!AG45,6,1)</f>
        <v xml:space="preserve"> </v>
      </c>
      <c r="FS8" s="1356"/>
      <c r="FT8" s="1356"/>
      <c r="FU8" s="1356"/>
      <c r="FV8" s="1356"/>
      <c r="FW8" s="1356" t="str">
        <f>MID(SUVAHAVUJ!AG45,7,1)</f>
        <v xml:space="preserve"> </v>
      </c>
      <c r="FX8" s="1356"/>
      <c r="FY8" s="1356"/>
      <c r="FZ8" s="1356"/>
      <c r="GA8" s="1356"/>
      <c r="GB8" s="1356"/>
      <c r="GC8" s="1356" t="str">
        <f>MID(SUVAHAVUJ!AG45,8,1)</f>
        <v xml:space="preserve"> </v>
      </c>
      <c r="GD8" s="1356"/>
      <c r="GE8" s="1356"/>
      <c r="GF8" s="1356"/>
      <c r="GG8" s="1356"/>
      <c r="GH8" s="1356" t="str">
        <f>MID(SUVAHAVUJ!AG45,9,1)</f>
        <v xml:space="preserve"> </v>
      </c>
      <c r="GI8" s="1356"/>
      <c r="GJ8" s="1356"/>
      <c r="GK8" s="1356"/>
      <c r="GL8" s="1356"/>
      <c r="GM8" s="1356"/>
      <c r="GN8" s="1356" t="str">
        <f>MID(SUVAHAVUJ!AG45,10,1)</f>
        <v xml:space="preserve"> </v>
      </c>
      <c r="GO8" s="1356"/>
      <c r="GP8" s="1356"/>
      <c r="GQ8" s="1356"/>
      <c r="GR8" s="1356"/>
      <c r="GS8" s="1357" t="str">
        <f>MID(SUVAHAVUJ!AG45,11,1)</f>
        <v>0</v>
      </c>
      <c r="GT8" s="1357"/>
      <c r="GU8" s="1357"/>
      <c r="GV8" s="1357"/>
      <c r="GW8" s="1358"/>
    </row>
    <row r="9" spans="1:205" s="516" customFormat="1" ht="25.5" customHeight="1" x14ac:dyDescent="0.3">
      <c r="B9" s="1363" t="s">
        <v>2073</v>
      </c>
      <c r="C9" s="1363"/>
      <c r="D9" s="1363"/>
      <c r="E9" s="1363"/>
      <c r="F9" s="1363"/>
      <c r="G9" s="1363"/>
      <c r="H9" s="1363"/>
      <c r="I9" s="1363"/>
      <c r="J9" s="1363"/>
      <c r="K9" s="1363"/>
      <c r="L9" s="1423" t="str">
        <f>SUVAHAVUJ!$D$46</f>
        <v>Pohľadávky z obchodného styku v rámci podielovej účasti okrem pohľadávok voči prepojeným účtovným jednotkám (311A, 312A, 313A, 314A, 315A, 31XA)
- /391A/</v>
      </c>
      <c r="M9" s="1423"/>
      <c r="N9" s="1423"/>
      <c r="O9" s="1423"/>
      <c r="P9" s="1423"/>
      <c r="Q9" s="1423"/>
      <c r="R9" s="1423"/>
      <c r="S9" s="1423"/>
      <c r="T9" s="1423"/>
      <c r="U9" s="1423"/>
      <c r="V9" s="1423"/>
      <c r="W9" s="1423"/>
      <c r="X9" s="1423"/>
      <c r="Y9" s="1423"/>
      <c r="Z9" s="1423"/>
      <c r="AA9" s="1423"/>
      <c r="AB9" s="1423"/>
      <c r="AC9" s="1423"/>
      <c r="AD9" s="1423"/>
      <c r="AE9" s="1423"/>
      <c r="AF9" s="1423"/>
      <c r="AG9" s="1423"/>
      <c r="AH9" s="1423"/>
      <c r="AI9" s="1423"/>
      <c r="AJ9" s="1423"/>
      <c r="AK9" s="1423"/>
      <c r="AL9" s="1423"/>
      <c r="AM9" s="1423"/>
      <c r="AN9" s="1423"/>
      <c r="AO9" s="1423"/>
      <c r="AP9" s="1423"/>
      <c r="AQ9" s="1366" t="s">
        <v>1231</v>
      </c>
      <c r="AR9" s="1366"/>
      <c r="AS9" s="1366"/>
      <c r="AT9" s="1366"/>
      <c r="AU9" s="1366"/>
      <c r="AV9" s="1366"/>
      <c r="AW9" s="1366"/>
      <c r="AX9" s="1366"/>
      <c r="AY9" s="514"/>
      <c r="AZ9" s="515"/>
      <c r="BA9" s="1356" t="str">
        <f>MID(SUVAHAVUJ!AD46,1,1)</f>
        <v xml:space="preserve"> </v>
      </c>
      <c r="BB9" s="1356"/>
      <c r="BC9" s="1356"/>
      <c r="BD9" s="1356"/>
      <c r="BE9" s="1356"/>
      <c r="BF9" s="1356"/>
      <c r="BG9" s="1356" t="str">
        <f>MID(SUVAHAVUJ!AD46,2,1)</f>
        <v xml:space="preserve"> </v>
      </c>
      <c r="BH9" s="1356"/>
      <c r="BI9" s="1356"/>
      <c r="BJ9" s="1356"/>
      <c r="BK9" s="1356"/>
      <c r="BL9" s="1356" t="str">
        <f>MID(SUVAHAVUJ!AD46,3,1)</f>
        <v xml:space="preserve"> </v>
      </c>
      <c r="BM9" s="1356"/>
      <c r="BN9" s="1356"/>
      <c r="BO9" s="1356"/>
      <c r="BP9" s="1356"/>
      <c r="BQ9" s="1356"/>
      <c r="BR9" s="1356" t="str">
        <f>MID(SUVAHAVUJ!AD46,4,1)</f>
        <v xml:space="preserve"> </v>
      </c>
      <c r="BS9" s="1356"/>
      <c r="BT9" s="1356"/>
      <c r="BU9" s="1356"/>
      <c r="BV9" s="1356"/>
      <c r="BW9" s="1356" t="str">
        <f>MID(SUVAHAVUJ!AD46,5,1)</f>
        <v xml:space="preserve"> </v>
      </c>
      <c r="BX9" s="1356"/>
      <c r="BY9" s="1356"/>
      <c r="BZ9" s="1356"/>
      <c r="CA9" s="1356"/>
      <c r="CB9" s="1356"/>
      <c r="CC9" s="1356" t="str">
        <f>MID(SUVAHAVUJ!AD46,6,1)</f>
        <v xml:space="preserve"> </v>
      </c>
      <c r="CD9" s="1356"/>
      <c r="CE9" s="1356"/>
      <c r="CF9" s="1356"/>
      <c r="CG9" s="1356"/>
      <c r="CH9" s="1356" t="str">
        <f>MID(SUVAHAVUJ!AD46,7,1)</f>
        <v xml:space="preserve"> </v>
      </c>
      <c r="CI9" s="1356"/>
      <c r="CJ9" s="1356"/>
      <c r="CK9" s="1356"/>
      <c r="CL9" s="1356"/>
      <c r="CM9" s="1356"/>
      <c r="CN9" s="1356" t="str">
        <f>MID(SUVAHAVUJ!AD46,8,1)</f>
        <v xml:space="preserve"> </v>
      </c>
      <c r="CO9" s="1356"/>
      <c r="CP9" s="1356"/>
      <c r="CQ9" s="1356"/>
      <c r="CR9" s="1356"/>
      <c r="CS9" s="1356" t="str">
        <f>MID(SUVAHAVUJ!AD46,9,1)</f>
        <v xml:space="preserve"> </v>
      </c>
      <c r="CT9" s="1356"/>
      <c r="CU9" s="1356"/>
      <c r="CV9" s="1356"/>
      <c r="CW9" s="1356"/>
      <c r="CX9" s="1356"/>
      <c r="CY9" s="1356" t="str">
        <f>MID(SUVAHAVUJ!AD46,10,1)</f>
        <v xml:space="preserve"> </v>
      </c>
      <c r="CZ9" s="1356"/>
      <c r="DA9" s="1356"/>
      <c r="DB9" s="1356"/>
      <c r="DC9" s="1356"/>
      <c r="DD9" s="1356" t="str">
        <f>MID(SUVAHAVUJ!AD46,11,1)</f>
        <v>0</v>
      </c>
      <c r="DE9" s="1356"/>
      <c r="DF9" s="1356"/>
      <c r="DG9" s="1356"/>
      <c r="DH9" s="1356"/>
      <c r="DI9" s="1360"/>
      <c r="DJ9" s="514"/>
      <c r="DK9" s="515"/>
      <c r="DL9" s="1356" t="str">
        <f>MID(SUVAHAVUJ!AF46,1,1)</f>
        <v xml:space="preserve"> </v>
      </c>
      <c r="DM9" s="1356"/>
      <c r="DN9" s="1356"/>
      <c r="DO9" s="1356"/>
      <c r="DP9" s="1356"/>
      <c r="DQ9" s="1356"/>
      <c r="DR9" s="1356" t="str">
        <f>MID(SUVAHAVUJ!AF46,2,1)</f>
        <v xml:space="preserve"> </v>
      </c>
      <c r="DS9" s="1356"/>
      <c r="DT9" s="1356"/>
      <c r="DU9" s="1356"/>
      <c r="DV9" s="1356"/>
      <c r="DW9" s="1356" t="str">
        <f>MID(SUVAHAVUJ!AF46,3,1)</f>
        <v xml:space="preserve"> </v>
      </c>
      <c r="DX9" s="1356"/>
      <c r="DY9" s="1356"/>
      <c r="DZ9" s="1356"/>
      <c r="EA9" s="1356"/>
      <c r="EB9" s="1356"/>
      <c r="EC9" s="1356" t="str">
        <f>MID(SUVAHAVUJ!AF46,4,1)</f>
        <v xml:space="preserve"> </v>
      </c>
      <c r="ED9" s="1356"/>
      <c r="EE9" s="1356"/>
      <c r="EF9" s="1356"/>
      <c r="EG9" s="1356"/>
      <c r="EH9" s="1356" t="str">
        <f>MID(SUVAHAVUJ!AF46,5,1)</f>
        <v xml:space="preserve"> </v>
      </c>
      <c r="EI9" s="1356"/>
      <c r="EJ9" s="1356"/>
      <c r="EK9" s="1356"/>
      <c r="EL9" s="1356"/>
      <c r="EM9" s="1356"/>
      <c r="EN9" s="1356" t="str">
        <f>MID(SUVAHAVUJ!AF46,6,1)</f>
        <v xml:space="preserve"> </v>
      </c>
      <c r="EO9" s="1356"/>
      <c r="EP9" s="1356"/>
      <c r="EQ9" s="1356"/>
      <c r="ER9" s="1356"/>
      <c r="ES9" s="1356" t="str">
        <f>MID(SUVAHAVUJ!AF46,7,1)</f>
        <v xml:space="preserve"> </v>
      </c>
      <c r="ET9" s="1356"/>
      <c r="EU9" s="1356"/>
      <c r="EV9" s="1356"/>
      <c r="EW9" s="1356"/>
      <c r="EX9" s="1356"/>
      <c r="EY9" s="1356" t="str">
        <f>MID(SUVAHAVUJ!AF46,8,1)</f>
        <v xml:space="preserve"> </v>
      </c>
      <c r="EZ9" s="1356"/>
      <c r="FA9" s="1356"/>
      <c r="FB9" s="1356"/>
      <c r="FC9" s="1356"/>
      <c r="FD9" s="1356" t="str">
        <f>MID(SUVAHAVUJ!AF46,9,1)</f>
        <v xml:space="preserve"> </v>
      </c>
      <c r="FE9" s="1356"/>
      <c r="FF9" s="1356"/>
      <c r="FG9" s="1356"/>
      <c r="FH9" s="1356"/>
      <c r="FI9" s="1356"/>
      <c r="FJ9" s="1356" t="str">
        <f>MID(SUVAHAVUJ!AF46,10,1)</f>
        <v xml:space="preserve"> </v>
      </c>
      <c r="FK9" s="1356"/>
      <c r="FL9" s="1356"/>
      <c r="FM9" s="1356"/>
      <c r="FN9" s="1356"/>
      <c r="FO9" s="1357" t="str">
        <f>MID(SUVAHAVUJ!AF46,11,1)</f>
        <v>0</v>
      </c>
      <c r="FP9" s="1357"/>
      <c r="FQ9" s="1357"/>
      <c r="FR9" s="1357"/>
      <c r="FS9" s="1358"/>
      <c r="FT9" s="1359"/>
      <c r="FU9" s="1359"/>
      <c r="FV9" s="1359"/>
      <c r="FW9" s="1359"/>
      <c r="FX9" s="1359"/>
      <c r="FY9" s="1359"/>
      <c r="FZ9" s="1359"/>
      <c r="GA9" s="1359"/>
      <c r="GB9" s="1359"/>
      <c r="GC9" s="1359"/>
      <c r="GD9" s="1359"/>
      <c r="GE9" s="1359"/>
      <c r="GF9" s="1359"/>
      <c r="GG9" s="1359"/>
      <c r="GH9" s="1359"/>
      <c r="GI9" s="1359"/>
      <c r="GJ9" s="1359"/>
      <c r="GK9" s="1359"/>
      <c r="GL9" s="1359"/>
      <c r="GM9" s="1359"/>
      <c r="GN9" s="1359"/>
      <c r="GO9" s="1359"/>
      <c r="GP9" s="1359"/>
      <c r="GQ9" s="1359"/>
      <c r="GR9" s="1359"/>
      <c r="GS9" s="1359"/>
      <c r="GT9" s="1359"/>
      <c r="GU9" s="1359"/>
      <c r="GV9" s="1359"/>
      <c r="GW9" s="1359"/>
    </row>
    <row r="10" spans="1:205" ht="21" customHeight="1" x14ac:dyDescent="0.3">
      <c r="B10" s="1363"/>
      <c r="C10" s="1363"/>
      <c r="D10" s="1363"/>
      <c r="E10" s="1363"/>
      <c r="F10" s="1363"/>
      <c r="G10" s="1363"/>
      <c r="H10" s="1363"/>
      <c r="I10" s="1363"/>
      <c r="J10" s="1363"/>
      <c r="K10" s="1363"/>
      <c r="L10" s="1423"/>
      <c r="M10" s="1423"/>
      <c r="N10" s="1423"/>
      <c r="O10" s="1423"/>
      <c r="P10" s="1423"/>
      <c r="Q10" s="1423"/>
      <c r="R10" s="1423"/>
      <c r="S10" s="1423"/>
      <c r="T10" s="1423"/>
      <c r="U10" s="1423"/>
      <c r="V10" s="1423"/>
      <c r="W10" s="1423"/>
      <c r="X10" s="1423"/>
      <c r="Y10" s="1423"/>
      <c r="Z10" s="1423"/>
      <c r="AA10" s="1423"/>
      <c r="AB10" s="1423"/>
      <c r="AC10" s="1423"/>
      <c r="AD10" s="1423"/>
      <c r="AE10" s="1423"/>
      <c r="AF10" s="1423"/>
      <c r="AG10" s="1423"/>
      <c r="AH10" s="1423"/>
      <c r="AI10" s="1423"/>
      <c r="AJ10" s="1423"/>
      <c r="AK10" s="1423"/>
      <c r="AL10" s="1423"/>
      <c r="AM10" s="1423"/>
      <c r="AN10" s="1423"/>
      <c r="AO10" s="1423"/>
      <c r="AP10" s="1423"/>
      <c r="AQ10" s="1366"/>
      <c r="AR10" s="1366"/>
      <c r="AS10" s="1366"/>
      <c r="AT10" s="1366"/>
      <c r="AU10" s="1366"/>
      <c r="AV10" s="1366"/>
      <c r="AW10" s="1366"/>
      <c r="AX10" s="1366"/>
      <c r="AY10" s="514"/>
      <c r="AZ10" s="515"/>
      <c r="BA10" s="1356" t="str">
        <f>MID(SUVAHAVUJ!AE46,1,1)</f>
        <v xml:space="preserve"> </v>
      </c>
      <c r="BB10" s="1356"/>
      <c r="BC10" s="1356"/>
      <c r="BD10" s="1356"/>
      <c r="BE10" s="1356"/>
      <c r="BF10" s="1356"/>
      <c r="BG10" s="1356" t="str">
        <f>MID(SUVAHAVUJ!AE46,2,1)</f>
        <v xml:space="preserve"> </v>
      </c>
      <c r="BH10" s="1356"/>
      <c r="BI10" s="1356"/>
      <c r="BJ10" s="1356"/>
      <c r="BK10" s="1356"/>
      <c r="BL10" s="1356" t="str">
        <f>MID(SUVAHAVUJ!AE46,3,1)</f>
        <v xml:space="preserve"> </v>
      </c>
      <c r="BM10" s="1356"/>
      <c r="BN10" s="1356"/>
      <c r="BO10" s="1356"/>
      <c r="BP10" s="1356"/>
      <c r="BQ10" s="1356"/>
      <c r="BR10" s="1356" t="str">
        <f>MID(SUVAHAVUJ!AE46,4,1)</f>
        <v xml:space="preserve"> </v>
      </c>
      <c r="BS10" s="1356"/>
      <c r="BT10" s="1356"/>
      <c r="BU10" s="1356"/>
      <c r="BV10" s="1356"/>
      <c r="BW10" s="1356" t="str">
        <f>MID(SUVAHAVUJ!AE46,5,1)</f>
        <v xml:space="preserve"> </v>
      </c>
      <c r="BX10" s="1356"/>
      <c r="BY10" s="1356"/>
      <c r="BZ10" s="1356"/>
      <c r="CA10" s="1356"/>
      <c r="CB10" s="1356"/>
      <c r="CC10" s="1356" t="str">
        <f>MID(SUVAHAVUJ!AE46,6,1)</f>
        <v xml:space="preserve"> </v>
      </c>
      <c r="CD10" s="1356"/>
      <c r="CE10" s="1356"/>
      <c r="CF10" s="1356"/>
      <c r="CG10" s="1356"/>
      <c r="CH10" s="1356" t="str">
        <f>MID(SUVAHAVUJ!AE46,7,1)</f>
        <v xml:space="preserve"> </v>
      </c>
      <c r="CI10" s="1356"/>
      <c r="CJ10" s="1356"/>
      <c r="CK10" s="1356"/>
      <c r="CL10" s="1356"/>
      <c r="CM10" s="1356"/>
      <c r="CN10" s="1356" t="str">
        <f>MID(SUVAHAVUJ!AE46,8,1)</f>
        <v xml:space="preserve"> </v>
      </c>
      <c r="CO10" s="1356"/>
      <c r="CP10" s="1356"/>
      <c r="CQ10" s="1356"/>
      <c r="CR10" s="1356"/>
      <c r="CS10" s="1356" t="str">
        <f>MID(SUVAHAVUJ!AE46,9,1)</f>
        <v xml:space="preserve"> </v>
      </c>
      <c r="CT10" s="1356"/>
      <c r="CU10" s="1356"/>
      <c r="CV10" s="1356"/>
      <c r="CW10" s="1356"/>
      <c r="CX10" s="1356"/>
      <c r="CY10" s="1356" t="str">
        <f>MID(SUVAHAVUJ!AE46,10,1)</f>
        <v xml:space="preserve"> </v>
      </c>
      <c r="CZ10" s="1356"/>
      <c r="DA10" s="1356"/>
      <c r="DB10" s="1356"/>
      <c r="DC10" s="1356"/>
      <c r="DD10" s="1356" t="str">
        <f>MID(SUVAHAVUJ!AE46,11,1)</f>
        <v>0</v>
      </c>
      <c r="DE10" s="1356"/>
      <c r="DF10" s="1356"/>
      <c r="DG10" s="1356"/>
      <c r="DH10" s="1356"/>
      <c r="DI10" s="1360"/>
      <c r="DJ10" s="1361"/>
      <c r="DK10" s="1361"/>
      <c r="DL10" s="1361"/>
      <c r="DM10" s="1361"/>
      <c r="DN10" s="1361"/>
      <c r="DO10" s="1361"/>
      <c r="DP10" s="1361"/>
      <c r="DQ10" s="1361"/>
      <c r="DR10" s="1361"/>
      <c r="DS10" s="1361"/>
      <c r="DT10" s="1361"/>
      <c r="DU10" s="1361"/>
      <c r="DV10" s="1361"/>
      <c r="DW10" s="1361"/>
      <c r="DX10" s="1361"/>
      <c r="DY10" s="1361"/>
      <c r="DZ10" s="1361"/>
      <c r="EA10" s="1361"/>
      <c r="EB10" s="1361"/>
      <c r="EC10" s="1361"/>
      <c r="ED10" s="1361"/>
      <c r="EE10" s="1361"/>
      <c r="EF10" s="1361"/>
      <c r="EG10" s="1361"/>
      <c r="EH10" s="1361"/>
      <c r="EI10" s="1361"/>
      <c r="EJ10" s="1361"/>
      <c r="EK10" s="1361"/>
      <c r="EL10" s="1361"/>
      <c r="EM10" s="1361"/>
      <c r="EN10" s="514"/>
      <c r="EO10" s="515"/>
      <c r="EP10" s="1356" t="str">
        <f>MID(SUVAHAVUJ!AG46,1,1)</f>
        <v xml:space="preserve"> </v>
      </c>
      <c r="EQ10" s="1356"/>
      <c r="ER10" s="1356"/>
      <c r="ES10" s="1356"/>
      <c r="ET10" s="1356"/>
      <c r="EU10" s="1356"/>
      <c r="EV10" s="1356" t="str">
        <f>MID(SUVAHAVUJ!AG46,2,1)</f>
        <v xml:space="preserve"> </v>
      </c>
      <c r="EW10" s="1356"/>
      <c r="EX10" s="1356"/>
      <c r="EY10" s="1356"/>
      <c r="EZ10" s="1356"/>
      <c r="FA10" s="1356" t="str">
        <f>MID(SUVAHAVUJ!AG46,3,1)</f>
        <v xml:space="preserve"> </v>
      </c>
      <c r="FB10" s="1356"/>
      <c r="FC10" s="1356"/>
      <c r="FD10" s="1356"/>
      <c r="FE10" s="1356"/>
      <c r="FF10" s="1356"/>
      <c r="FG10" s="1356" t="str">
        <f>MID(SUVAHAVUJ!AG46,4,1)</f>
        <v xml:space="preserve"> </v>
      </c>
      <c r="FH10" s="1356"/>
      <c r="FI10" s="1356"/>
      <c r="FJ10" s="1356"/>
      <c r="FK10" s="1356"/>
      <c r="FL10" s="1356" t="str">
        <f>MID(SUVAHAVUJ!AG46,5,1)</f>
        <v xml:space="preserve"> </v>
      </c>
      <c r="FM10" s="1356"/>
      <c r="FN10" s="1356"/>
      <c r="FO10" s="1356"/>
      <c r="FP10" s="1356"/>
      <c r="FQ10" s="1356"/>
      <c r="FR10" s="1356" t="str">
        <f>MID(SUVAHAVUJ!AG46,6,1)</f>
        <v xml:space="preserve"> </v>
      </c>
      <c r="FS10" s="1356"/>
      <c r="FT10" s="1356"/>
      <c r="FU10" s="1356"/>
      <c r="FV10" s="1356"/>
      <c r="FW10" s="1356" t="str">
        <f>MID(SUVAHAVUJ!AG46,7,1)</f>
        <v xml:space="preserve"> </v>
      </c>
      <c r="FX10" s="1356"/>
      <c r="FY10" s="1356"/>
      <c r="FZ10" s="1356"/>
      <c r="GA10" s="1356"/>
      <c r="GB10" s="1356"/>
      <c r="GC10" s="1356" t="str">
        <f>MID(SUVAHAVUJ!AG46,8,1)</f>
        <v xml:space="preserve"> </v>
      </c>
      <c r="GD10" s="1356"/>
      <c r="GE10" s="1356"/>
      <c r="GF10" s="1356"/>
      <c r="GG10" s="1356"/>
      <c r="GH10" s="1356" t="str">
        <f>MID(SUVAHAVUJ!AG46,9,1)</f>
        <v xml:space="preserve"> </v>
      </c>
      <c r="GI10" s="1356"/>
      <c r="GJ10" s="1356"/>
      <c r="GK10" s="1356"/>
      <c r="GL10" s="1356"/>
      <c r="GM10" s="1356"/>
      <c r="GN10" s="1356" t="str">
        <f>MID(SUVAHAVUJ!AG46,10,1)</f>
        <v xml:space="preserve"> </v>
      </c>
      <c r="GO10" s="1356"/>
      <c r="GP10" s="1356"/>
      <c r="GQ10" s="1356"/>
      <c r="GR10" s="1356"/>
      <c r="GS10" s="1357" t="str">
        <f>MID(SUVAHAVUJ!AG46,11,1)</f>
        <v>0</v>
      </c>
      <c r="GT10" s="1357"/>
      <c r="GU10" s="1357"/>
      <c r="GV10" s="1357"/>
      <c r="GW10" s="1358"/>
    </row>
    <row r="11" spans="1:205" s="516" customFormat="1" ht="23.25" customHeight="1" x14ac:dyDescent="0.3">
      <c r="B11" s="1363" t="s">
        <v>2074</v>
      </c>
      <c r="C11" s="1363"/>
      <c r="D11" s="1363"/>
      <c r="E11" s="1363"/>
      <c r="F11" s="1363"/>
      <c r="G11" s="1363"/>
      <c r="H11" s="1363"/>
      <c r="I11" s="1363"/>
      <c r="J11" s="1363"/>
      <c r="K11" s="1363"/>
      <c r="L11" s="1423" t="str">
        <f>SUVAHAVUJ!$D$47</f>
        <v>Ostatné pohľadávky z obchodného styku (311A, 312A, 313A, 314A, 315A, 31XA) - /391A/</v>
      </c>
      <c r="M11" s="1423"/>
      <c r="N11" s="1423"/>
      <c r="O11" s="1423"/>
      <c r="P11" s="1423"/>
      <c r="Q11" s="1423"/>
      <c r="R11" s="1423"/>
      <c r="S11" s="1423"/>
      <c r="T11" s="1423"/>
      <c r="U11" s="1423"/>
      <c r="V11" s="1423"/>
      <c r="W11" s="1423"/>
      <c r="X11" s="1423"/>
      <c r="Y11" s="1423"/>
      <c r="Z11" s="1423"/>
      <c r="AA11" s="1423"/>
      <c r="AB11" s="1423"/>
      <c r="AC11" s="1423"/>
      <c r="AD11" s="1423"/>
      <c r="AE11" s="1423"/>
      <c r="AF11" s="1423"/>
      <c r="AG11" s="1423"/>
      <c r="AH11" s="1423"/>
      <c r="AI11" s="1423"/>
      <c r="AJ11" s="1423"/>
      <c r="AK11" s="1423"/>
      <c r="AL11" s="1423"/>
      <c r="AM11" s="1423"/>
      <c r="AN11" s="1423"/>
      <c r="AO11" s="1423"/>
      <c r="AP11" s="1423"/>
      <c r="AQ11" s="1366" t="s">
        <v>1232</v>
      </c>
      <c r="AR11" s="1366"/>
      <c r="AS11" s="1366"/>
      <c r="AT11" s="1366"/>
      <c r="AU11" s="1366"/>
      <c r="AV11" s="1366"/>
      <c r="AW11" s="1366"/>
      <c r="AX11" s="1366"/>
      <c r="AY11" s="514"/>
      <c r="AZ11" s="515"/>
      <c r="BA11" s="1356" t="str">
        <f>MID(SUVAHAVUJ!AD47,1,1)</f>
        <v xml:space="preserve"> </v>
      </c>
      <c r="BB11" s="1356"/>
      <c r="BC11" s="1356"/>
      <c r="BD11" s="1356"/>
      <c r="BE11" s="1356"/>
      <c r="BF11" s="1356"/>
      <c r="BG11" s="1356" t="str">
        <f>MID(SUVAHAVUJ!AD47,2,1)</f>
        <v xml:space="preserve"> </v>
      </c>
      <c r="BH11" s="1356"/>
      <c r="BI11" s="1356"/>
      <c r="BJ11" s="1356"/>
      <c r="BK11" s="1356"/>
      <c r="BL11" s="1356" t="str">
        <f>MID(SUVAHAVUJ!AD47,3,1)</f>
        <v xml:space="preserve"> </v>
      </c>
      <c r="BM11" s="1356"/>
      <c r="BN11" s="1356"/>
      <c r="BO11" s="1356"/>
      <c r="BP11" s="1356"/>
      <c r="BQ11" s="1356"/>
      <c r="BR11" s="1356" t="str">
        <f>MID(SUVAHAVUJ!AD47,4,1)</f>
        <v xml:space="preserve"> </v>
      </c>
      <c r="BS11" s="1356"/>
      <c r="BT11" s="1356"/>
      <c r="BU11" s="1356"/>
      <c r="BV11" s="1356"/>
      <c r="BW11" s="1356" t="str">
        <f>MID(SUVAHAVUJ!AD47,5,1)</f>
        <v xml:space="preserve"> </v>
      </c>
      <c r="BX11" s="1356"/>
      <c r="BY11" s="1356"/>
      <c r="BZ11" s="1356"/>
      <c r="CA11" s="1356"/>
      <c r="CB11" s="1356"/>
      <c r="CC11" s="1356" t="str">
        <f>MID(SUVAHAVUJ!AD47,6,1)</f>
        <v xml:space="preserve"> </v>
      </c>
      <c r="CD11" s="1356"/>
      <c r="CE11" s="1356"/>
      <c r="CF11" s="1356"/>
      <c r="CG11" s="1356"/>
      <c r="CH11" s="1356" t="str">
        <f>MID(SUVAHAVUJ!AD47,7,1)</f>
        <v xml:space="preserve"> </v>
      </c>
      <c r="CI11" s="1356"/>
      <c r="CJ11" s="1356"/>
      <c r="CK11" s="1356"/>
      <c r="CL11" s="1356"/>
      <c r="CM11" s="1356"/>
      <c r="CN11" s="1356" t="str">
        <f>MID(SUVAHAVUJ!AD47,8,1)</f>
        <v xml:space="preserve"> </v>
      </c>
      <c r="CO11" s="1356"/>
      <c r="CP11" s="1356"/>
      <c r="CQ11" s="1356"/>
      <c r="CR11" s="1356"/>
      <c r="CS11" s="1356" t="str">
        <f>MID(SUVAHAVUJ!AD47,9,1)</f>
        <v xml:space="preserve"> </v>
      </c>
      <c r="CT11" s="1356"/>
      <c r="CU11" s="1356"/>
      <c r="CV11" s="1356"/>
      <c r="CW11" s="1356"/>
      <c r="CX11" s="1356"/>
      <c r="CY11" s="1356" t="str">
        <f>MID(SUVAHAVUJ!AD47,10,1)</f>
        <v xml:space="preserve"> </v>
      </c>
      <c r="CZ11" s="1356"/>
      <c r="DA11" s="1356"/>
      <c r="DB11" s="1356"/>
      <c r="DC11" s="1356"/>
      <c r="DD11" s="1356" t="str">
        <f>MID(SUVAHAVUJ!AD47,11,1)</f>
        <v>0</v>
      </c>
      <c r="DE11" s="1356"/>
      <c r="DF11" s="1356"/>
      <c r="DG11" s="1356"/>
      <c r="DH11" s="1356"/>
      <c r="DI11" s="1360"/>
      <c r="DJ11" s="514"/>
      <c r="DK11" s="515"/>
      <c r="DL11" s="1356" t="str">
        <f>MID(SUVAHAVUJ!AF47,1,1)</f>
        <v xml:space="preserve"> </v>
      </c>
      <c r="DM11" s="1356"/>
      <c r="DN11" s="1356"/>
      <c r="DO11" s="1356"/>
      <c r="DP11" s="1356"/>
      <c r="DQ11" s="1356"/>
      <c r="DR11" s="1356" t="str">
        <f>MID(SUVAHAVUJ!AF47,2,1)</f>
        <v xml:space="preserve"> </v>
      </c>
      <c r="DS11" s="1356"/>
      <c r="DT11" s="1356"/>
      <c r="DU11" s="1356"/>
      <c r="DV11" s="1356"/>
      <c r="DW11" s="1356" t="str">
        <f>MID(SUVAHAVUJ!AF47,3,1)</f>
        <v xml:space="preserve"> </v>
      </c>
      <c r="DX11" s="1356"/>
      <c r="DY11" s="1356"/>
      <c r="DZ11" s="1356"/>
      <c r="EA11" s="1356"/>
      <c r="EB11" s="1356"/>
      <c r="EC11" s="1356" t="str">
        <f>MID(SUVAHAVUJ!AF47,4,1)</f>
        <v xml:space="preserve"> </v>
      </c>
      <c r="ED11" s="1356"/>
      <c r="EE11" s="1356"/>
      <c r="EF11" s="1356"/>
      <c r="EG11" s="1356"/>
      <c r="EH11" s="1356" t="str">
        <f>MID(SUVAHAVUJ!AF47,5,1)</f>
        <v xml:space="preserve"> </v>
      </c>
      <c r="EI11" s="1356"/>
      <c r="EJ11" s="1356"/>
      <c r="EK11" s="1356"/>
      <c r="EL11" s="1356"/>
      <c r="EM11" s="1356"/>
      <c r="EN11" s="1356" t="str">
        <f>MID(SUVAHAVUJ!AF47,6,1)</f>
        <v xml:space="preserve"> </v>
      </c>
      <c r="EO11" s="1356"/>
      <c r="EP11" s="1356"/>
      <c r="EQ11" s="1356"/>
      <c r="ER11" s="1356"/>
      <c r="ES11" s="1356" t="str">
        <f>MID(SUVAHAVUJ!AF47,7,1)</f>
        <v xml:space="preserve"> </v>
      </c>
      <c r="ET11" s="1356"/>
      <c r="EU11" s="1356"/>
      <c r="EV11" s="1356"/>
      <c r="EW11" s="1356"/>
      <c r="EX11" s="1356"/>
      <c r="EY11" s="1356" t="str">
        <f>MID(SUVAHAVUJ!AF47,8,1)</f>
        <v xml:space="preserve"> </v>
      </c>
      <c r="EZ11" s="1356"/>
      <c r="FA11" s="1356"/>
      <c r="FB11" s="1356"/>
      <c r="FC11" s="1356"/>
      <c r="FD11" s="1356" t="str">
        <f>MID(SUVAHAVUJ!AF47,9,1)</f>
        <v xml:space="preserve"> </v>
      </c>
      <c r="FE11" s="1356"/>
      <c r="FF11" s="1356"/>
      <c r="FG11" s="1356"/>
      <c r="FH11" s="1356"/>
      <c r="FI11" s="1356"/>
      <c r="FJ11" s="1356" t="str">
        <f>MID(SUVAHAVUJ!AF47,10,1)</f>
        <v xml:space="preserve"> </v>
      </c>
      <c r="FK11" s="1356"/>
      <c r="FL11" s="1356"/>
      <c r="FM11" s="1356"/>
      <c r="FN11" s="1356"/>
      <c r="FO11" s="1357" t="str">
        <f>MID(SUVAHAVUJ!AF47,11,1)</f>
        <v>0</v>
      </c>
      <c r="FP11" s="1357"/>
      <c r="FQ11" s="1357"/>
      <c r="FR11" s="1357"/>
      <c r="FS11" s="1358"/>
      <c r="FT11" s="1359"/>
      <c r="FU11" s="1359"/>
      <c r="FV11" s="1359"/>
      <c r="FW11" s="1359"/>
      <c r="FX11" s="1359"/>
      <c r="FY11" s="1359"/>
      <c r="FZ11" s="1359"/>
      <c r="GA11" s="1359"/>
      <c r="GB11" s="1359"/>
      <c r="GC11" s="1359"/>
      <c r="GD11" s="1359"/>
      <c r="GE11" s="1359"/>
      <c r="GF11" s="1359"/>
      <c r="GG11" s="1359"/>
      <c r="GH11" s="1359"/>
      <c r="GI11" s="1359"/>
      <c r="GJ11" s="1359"/>
      <c r="GK11" s="1359"/>
      <c r="GL11" s="1359"/>
      <c r="GM11" s="1359"/>
      <c r="GN11" s="1359"/>
      <c r="GO11" s="1359"/>
      <c r="GP11" s="1359"/>
      <c r="GQ11" s="1359"/>
      <c r="GR11" s="1359"/>
      <c r="GS11" s="1359"/>
      <c r="GT11" s="1359"/>
      <c r="GU11" s="1359"/>
      <c r="GV11" s="1359"/>
      <c r="GW11" s="1359"/>
    </row>
    <row r="12" spans="1:205" ht="23.25" customHeight="1" x14ac:dyDescent="0.3">
      <c r="B12" s="1363"/>
      <c r="C12" s="1363"/>
      <c r="D12" s="1363"/>
      <c r="E12" s="1363"/>
      <c r="F12" s="1363"/>
      <c r="G12" s="1363"/>
      <c r="H12" s="1363"/>
      <c r="I12" s="1363"/>
      <c r="J12" s="1363"/>
      <c r="K12" s="1363"/>
      <c r="L12" s="1423"/>
      <c r="M12" s="1423"/>
      <c r="N12" s="1423"/>
      <c r="O12" s="1423"/>
      <c r="P12" s="1423"/>
      <c r="Q12" s="1423"/>
      <c r="R12" s="1423"/>
      <c r="S12" s="1423"/>
      <c r="T12" s="1423"/>
      <c r="U12" s="1423"/>
      <c r="V12" s="1423"/>
      <c r="W12" s="1423"/>
      <c r="X12" s="1423"/>
      <c r="Y12" s="1423"/>
      <c r="Z12" s="1423"/>
      <c r="AA12" s="1423"/>
      <c r="AB12" s="1423"/>
      <c r="AC12" s="1423"/>
      <c r="AD12" s="1423"/>
      <c r="AE12" s="1423"/>
      <c r="AF12" s="1423"/>
      <c r="AG12" s="1423"/>
      <c r="AH12" s="1423"/>
      <c r="AI12" s="1423"/>
      <c r="AJ12" s="1423"/>
      <c r="AK12" s="1423"/>
      <c r="AL12" s="1423"/>
      <c r="AM12" s="1423"/>
      <c r="AN12" s="1423"/>
      <c r="AO12" s="1423"/>
      <c r="AP12" s="1423"/>
      <c r="AQ12" s="1366"/>
      <c r="AR12" s="1366"/>
      <c r="AS12" s="1366"/>
      <c r="AT12" s="1366"/>
      <c r="AU12" s="1366"/>
      <c r="AV12" s="1366"/>
      <c r="AW12" s="1366"/>
      <c r="AX12" s="1366"/>
      <c r="AY12" s="514"/>
      <c r="AZ12" s="515"/>
      <c r="BA12" s="1356" t="str">
        <f>MID(SUVAHAVUJ!AE47,1,1)</f>
        <v xml:space="preserve"> </v>
      </c>
      <c r="BB12" s="1356"/>
      <c r="BC12" s="1356"/>
      <c r="BD12" s="1356"/>
      <c r="BE12" s="1356"/>
      <c r="BF12" s="1356"/>
      <c r="BG12" s="1356" t="str">
        <f>MID(SUVAHAVUJ!AE47,2,1)</f>
        <v xml:space="preserve"> </v>
      </c>
      <c r="BH12" s="1356"/>
      <c r="BI12" s="1356"/>
      <c r="BJ12" s="1356"/>
      <c r="BK12" s="1356"/>
      <c r="BL12" s="1356" t="str">
        <f>MID(SUVAHAVUJ!AE47,3,1)</f>
        <v xml:space="preserve"> </v>
      </c>
      <c r="BM12" s="1356"/>
      <c r="BN12" s="1356"/>
      <c r="BO12" s="1356"/>
      <c r="BP12" s="1356"/>
      <c r="BQ12" s="1356"/>
      <c r="BR12" s="1356" t="str">
        <f>MID(SUVAHAVUJ!AE47,4,1)</f>
        <v xml:space="preserve"> </v>
      </c>
      <c r="BS12" s="1356"/>
      <c r="BT12" s="1356"/>
      <c r="BU12" s="1356"/>
      <c r="BV12" s="1356"/>
      <c r="BW12" s="1356" t="str">
        <f>MID(SUVAHAVUJ!AE47,5,1)</f>
        <v xml:space="preserve"> </v>
      </c>
      <c r="BX12" s="1356"/>
      <c r="BY12" s="1356"/>
      <c r="BZ12" s="1356"/>
      <c r="CA12" s="1356"/>
      <c r="CB12" s="1356"/>
      <c r="CC12" s="1356" t="str">
        <f>MID(SUVAHAVUJ!AE47,6,1)</f>
        <v xml:space="preserve"> </v>
      </c>
      <c r="CD12" s="1356"/>
      <c r="CE12" s="1356"/>
      <c r="CF12" s="1356"/>
      <c r="CG12" s="1356"/>
      <c r="CH12" s="1356" t="str">
        <f>MID(SUVAHAVUJ!AE47,7,1)</f>
        <v xml:space="preserve"> </v>
      </c>
      <c r="CI12" s="1356"/>
      <c r="CJ12" s="1356"/>
      <c r="CK12" s="1356"/>
      <c r="CL12" s="1356"/>
      <c r="CM12" s="1356"/>
      <c r="CN12" s="1356" t="str">
        <f>MID(SUVAHAVUJ!AE47,8,1)</f>
        <v xml:space="preserve"> </v>
      </c>
      <c r="CO12" s="1356"/>
      <c r="CP12" s="1356"/>
      <c r="CQ12" s="1356"/>
      <c r="CR12" s="1356"/>
      <c r="CS12" s="1356" t="str">
        <f>MID(SUVAHAVUJ!AE47,9,1)</f>
        <v xml:space="preserve"> </v>
      </c>
      <c r="CT12" s="1356"/>
      <c r="CU12" s="1356"/>
      <c r="CV12" s="1356"/>
      <c r="CW12" s="1356"/>
      <c r="CX12" s="1356"/>
      <c r="CY12" s="1356" t="str">
        <f>MID(SUVAHAVUJ!AE47,10,1)</f>
        <v xml:space="preserve"> </v>
      </c>
      <c r="CZ12" s="1356"/>
      <c r="DA12" s="1356"/>
      <c r="DB12" s="1356"/>
      <c r="DC12" s="1356"/>
      <c r="DD12" s="1356" t="str">
        <f>MID(SUVAHAVUJ!AE47,11,1)</f>
        <v>0</v>
      </c>
      <c r="DE12" s="1356"/>
      <c r="DF12" s="1356"/>
      <c r="DG12" s="1356"/>
      <c r="DH12" s="1356"/>
      <c r="DI12" s="1360"/>
      <c r="DJ12" s="1361"/>
      <c r="DK12" s="1361"/>
      <c r="DL12" s="1361"/>
      <c r="DM12" s="1361"/>
      <c r="DN12" s="1361"/>
      <c r="DO12" s="1361"/>
      <c r="DP12" s="1361"/>
      <c r="DQ12" s="1361"/>
      <c r="DR12" s="1361"/>
      <c r="DS12" s="1361"/>
      <c r="DT12" s="1361"/>
      <c r="DU12" s="1361"/>
      <c r="DV12" s="1361"/>
      <c r="DW12" s="1361"/>
      <c r="DX12" s="1361"/>
      <c r="DY12" s="1361"/>
      <c r="DZ12" s="1361"/>
      <c r="EA12" s="1361"/>
      <c r="EB12" s="1361"/>
      <c r="EC12" s="1361"/>
      <c r="ED12" s="1361"/>
      <c r="EE12" s="1361"/>
      <c r="EF12" s="1361"/>
      <c r="EG12" s="1361"/>
      <c r="EH12" s="1361"/>
      <c r="EI12" s="1361"/>
      <c r="EJ12" s="1361"/>
      <c r="EK12" s="1361"/>
      <c r="EL12" s="1361"/>
      <c r="EM12" s="1361"/>
      <c r="EN12" s="514"/>
      <c r="EO12" s="515"/>
      <c r="EP12" s="1356" t="str">
        <f>MID(SUVAHAVUJ!AG47,1,1)</f>
        <v xml:space="preserve"> </v>
      </c>
      <c r="EQ12" s="1356"/>
      <c r="ER12" s="1356"/>
      <c r="ES12" s="1356"/>
      <c r="ET12" s="1356"/>
      <c r="EU12" s="1356"/>
      <c r="EV12" s="1356" t="str">
        <f>MID(SUVAHAVUJ!AG47,2,1)</f>
        <v xml:space="preserve"> </v>
      </c>
      <c r="EW12" s="1356"/>
      <c r="EX12" s="1356"/>
      <c r="EY12" s="1356"/>
      <c r="EZ12" s="1356"/>
      <c r="FA12" s="1356" t="str">
        <f>MID(SUVAHAVUJ!AG47,3,1)</f>
        <v xml:space="preserve"> </v>
      </c>
      <c r="FB12" s="1356"/>
      <c r="FC12" s="1356"/>
      <c r="FD12" s="1356"/>
      <c r="FE12" s="1356"/>
      <c r="FF12" s="1356"/>
      <c r="FG12" s="1356" t="str">
        <f>MID(SUVAHAVUJ!AG47,4,1)</f>
        <v xml:space="preserve"> </v>
      </c>
      <c r="FH12" s="1356"/>
      <c r="FI12" s="1356"/>
      <c r="FJ12" s="1356"/>
      <c r="FK12" s="1356"/>
      <c r="FL12" s="1356" t="str">
        <f>MID(SUVAHAVUJ!AG47,5,1)</f>
        <v xml:space="preserve"> </v>
      </c>
      <c r="FM12" s="1356"/>
      <c r="FN12" s="1356"/>
      <c r="FO12" s="1356"/>
      <c r="FP12" s="1356"/>
      <c r="FQ12" s="1356"/>
      <c r="FR12" s="1356" t="str">
        <f>MID(SUVAHAVUJ!AG47,6,1)</f>
        <v xml:space="preserve"> </v>
      </c>
      <c r="FS12" s="1356"/>
      <c r="FT12" s="1356"/>
      <c r="FU12" s="1356"/>
      <c r="FV12" s="1356"/>
      <c r="FW12" s="1356" t="str">
        <f>MID(SUVAHAVUJ!AG47,7,1)</f>
        <v xml:space="preserve"> </v>
      </c>
      <c r="FX12" s="1356"/>
      <c r="FY12" s="1356"/>
      <c r="FZ12" s="1356"/>
      <c r="GA12" s="1356"/>
      <c r="GB12" s="1356"/>
      <c r="GC12" s="1356" t="str">
        <f>MID(SUVAHAVUJ!AG47,8,1)</f>
        <v xml:space="preserve"> </v>
      </c>
      <c r="GD12" s="1356"/>
      <c r="GE12" s="1356"/>
      <c r="GF12" s="1356"/>
      <c r="GG12" s="1356"/>
      <c r="GH12" s="1356" t="str">
        <f>MID(SUVAHAVUJ!AG47,9,1)</f>
        <v xml:space="preserve"> </v>
      </c>
      <c r="GI12" s="1356"/>
      <c r="GJ12" s="1356"/>
      <c r="GK12" s="1356"/>
      <c r="GL12" s="1356"/>
      <c r="GM12" s="1356"/>
      <c r="GN12" s="1356" t="str">
        <f>MID(SUVAHAVUJ!AG47,10,1)</f>
        <v xml:space="preserve"> </v>
      </c>
      <c r="GO12" s="1356"/>
      <c r="GP12" s="1356"/>
      <c r="GQ12" s="1356"/>
      <c r="GR12" s="1356"/>
      <c r="GS12" s="1357" t="str">
        <f>MID(SUVAHAVUJ!AG47,11,1)</f>
        <v>0</v>
      </c>
      <c r="GT12" s="1357"/>
      <c r="GU12" s="1357"/>
      <c r="GV12" s="1357"/>
      <c r="GW12" s="1358"/>
    </row>
    <row r="13" spans="1:205" s="516" customFormat="1" ht="23.25" customHeight="1" x14ac:dyDescent="0.3">
      <c r="B13" s="1363" t="s">
        <v>2039</v>
      </c>
      <c r="C13" s="1363"/>
      <c r="D13" s="1363"/>
      <c r="E13" s="1363"/>
      <c r="F13" s="1363"/>
      <c r="G13" s="1363"/>
      <c r="H13" s="1363"/>
      <c r="I13" s="1363"/>
      <c r="J13" s="1363"/>
      <c r="K13" s="1363"/>
      <c r="L13" s="1423" t="str">
        <f>SUVAHAVUJ!$D$48</f>
        <v>Čistá hodnota zákazky (316A)</v>
      </c>
      <c r="M13" s="1423"/>
      <c r="N13" s="1423"/>
      <c r="O13" s="1423"/>
      <c r="P13" s="1423"/>
      <c r="Q13" s="1423"/>
      <c r="R13" s="1423"/>
      <c r="S13" s="1423"/>
      <c r="T13" s="1423"/>
      <c r="U13" s="1423"/>
      <c r="V13" s="1423"/>
      <c r="W13" s="1423"/>
      <c r="X13" s="1423"/>
      <c r="Y13" s="1423"/>
      <c r="Z13" s="1423"/>
      <c r="AA13" s="1423"/>
      <c r="AB13" s="1423"/>
      <c r="AC13" s="1423"/>
      <c r="AD13" s="1423"/>
      <c r="AE13" s="1423"/>
      <c r="AF13" s="1423"/>
      <c r="AG13" s="1423"/>
      <c r="AH13" s="1423"/>
      <c r="AI13" s="1423"/>
      <c r="AJ13" s="1423"/>
      <c r="AK13" s="1423"/>
      <c r="AL13" s="1423"/>
      <c r="AM13" s="1423"/>
      <c r="AN13" s="1423"/>
      <c r="AO13" s="1423"/>
      <c r="AP13" s="1423"/>
      <c r="AQ13" s="1366" t="s">
        <v>1241</v>
      </c>
      <c r="AR13" s="1366"/>
      <c r="AS13" s="1366"/>
      <c r="AT13" s="1366"/>
      <c r="AU13" s="1366"/>
      <c r="AV13" s="1366"/>
      <c r="AW13" s="1366"/>
      <c r="AX13" s="1366"/>
      <c r="AY13" s="514"/>
      <c r="AZ13" s="515"/>
      <c r="BA13" s="1356" t="str">
        <f>MID(SUVAHAVUJ!AD48,1,1)</f>
        <v xml:space="preserve"> </v>
      </c>
      <c r="BB13" s="1356"/>
      <c r="BC13" s="1356"/>
      <c r="BD13" s="1356"/>
      <c r="BE13" s="1356"/>
      <c r="BF13" s="1356"/>
      <c r="BG13" s="1356" t="str">
        <f>MID(SUVAHAVUJ!AD48,2,1)</f>
        <v xml:space="preserve"> </v>
      </c>
      <c r="BH13" s="1356"/>
      <c r="BI13" s="1356"/>
      <c r="BJ13" s="1356"/>
      <c r="BK13" s="1356"/>
      <c r="BL13" s="1356" t="str">
        <f>MID(SUVAHAVUJ!AD48,3,1)</f>
        <v xml:space="preserve"> </v>
      </c>
      <c r="BM13" s="1356"/>
      <c r="BN13" s="1356"/>
      <c r="BO13" s="1356"/>
      <c r="BP13" s="1356"/>
      <c r="BQ13" s="1356"/>
      <c r="BR13" s="1356" t="str">
        <f>MID(SUVAHAVUJ!AD48,4,1)</f>
        <v xml:space="preserve"> </v>
      </c>
      <c r="BS13" s="1356"/>
      <c r="BT13" s="1356"/>
      <c r="BU13" s="1356"/>
      <c r="BV13" s="1356"/>
      <c r="BW13" s="1356" t="str">
        <f>MID(SUVAHAVUJ!AD48,5,1)</f>
        <v xml:space="preserve"> </v>
      </c>
      <c r="BX13" s="1356"/>
      <c r="BY13" s="1356"/>
      <c r="BZ13" s="1356"/>
      <c r="CA13" s="1356"/>
      <c r="CB13" s="1356"/>
      <c r="CC13" s="1356" t="str">
        <f>MID(SUVAHAVUJ!AD48,6,1)</f>
        <v xml:space="preserve"> </v>
      </c>
      <c r="CD13" s="1356"/>
      <c r="CE13" s="1356"/>
      <c r="CF13" s="1356"/>
      <c r="CG13" s="1356"/>
      <c r="CH13" s="1356" t="str">
        <f>MID(SUVAHAVUJ!AD48,7,1)</f>
        <v xml:space="preserve"> </v>
      </c>
      <c r="CI13" s="1356"/>
      <c r="CJ13" s="1356"/>
      <c r="CK13" s="1356"/>
      <c r="CL13" s="1356"/>
      <c r="CM13" s="1356"/>
      <c r="CN13" s="1356" t="str">
        <f>MID(SUVAHAVUJ!AD48,8,1)</f>
        <v xml:space="preserve"> </v>
      </c>
      <c r="CO13" s="1356"/>
      <c r="CP13" s="1356"/>
      <c r="CQ13" s="1356"/>
      <c r="CR13" s="1356"/>
      <c r="CS13" s="1356" t="str">
        <f>MID(SUVAHAVUJ!AD48,9,1)</f>
        <v xml:space="preserve"> </v>
      </c>
      <c r="CT13" s="1356"/>
      <c r="CU13" s="1356"/>
      <c r="CV13" s="1356"/>
      <c r="CW13" s="1356"/>
      <c r="CX13" s="1356"/>
      <c r="CY13" s="1356" t="str">
        <f>MID(SUVAHAVUJ!AD48,10,1)</f>
        <v xml:space="preserve"> </v>
      </c>
      <c r="CZ13" s="1356"/>
      <c r="DA13" s="1356"/>
      <c r="DB13" s="1356"/>
      <c r="DC13" s="1356"/>
      <c r="DD13" s="1356" t="str">
        <f>MID(SUVAHAVUJ!AD48,11,1)</f>
        <v>0</v>
      </c>
      <c r="DE13" s="1356"/>
      <c r="DF13" s="1356"/>
      <c r="DG13" s="1356"/>
      <c r="DH13" s="1356"/>
      <c r="DI13" s="1360"/>
      <c r="DJ13" s="514"/>
      <c r="DK13" s="515"/>
      <c r="DL13" s="1356" t="str">
        <f>MID(SUVAHAVUJ!AF48,1,1)</f>
        <v xml:space="preserve"> </v>
      </c>
      <c r="DM13" s="1356"/>
      <c r="DN13" s="1356"/>
      <c r="DO13" s="1356"/>
      <c r="DP13" s="1356"/>
      <c r="DQ13" s="1356"/>
      <c r="DR13" s="1356" t="str">
        <f>MID(SUVAHAVUJ!AF48,2,1)</f>
        <v xml:space="preserve"> </v>
      </c>
      <c r="DS13" s="1356"/>
      <c r="DT13" s="1356"/>
      <c r="DU13" s="1356"/>
      <c r="DV13" s="1356"/>
      <c r="DW13" s="1356" t="str">
        <f>MID(SUVAHAVUJ!AF48,3,1)</f>
        <v xml:space="preserve"> </v>
      </c>
      <c r="DX13" s="1356"/>
      <c r="DY13" s="1356"/>
      <c r="DZ13" s="1356"/>
      <c r="EA13" s="1356"/>
      <c r="EB13" s="1356"/>
      <c r="EC13" s="1356" t="str">
        <f>MID(SUVAHAVUJ!AF48,4,1)</f>
        <v xml:space="preserve"> </v>
      </c>
      <c r="ED13" s="1356"/>
      <c r="EE13" s="1356"/>
      <c r="EF13" s="1356"/>
      <c r="EG13" s="1356"/>
      <c r="EH13" s="1356" t="str">
        <f>MID(SUVAHAVUJ!AF48,5,1)</f>
        <v xml:space="preserve"> </v>
      </c>
      <c r="EI13" s="1356"/>
      <c r="EJ13" s="1356"/>
      <c r="EK13" s="1356"/>
      <c r="EL13" s="1356"/>
      <c r="EM13" s="1356"/>
      <c r="EN13" s="1356" t="str">
        <f>MID(SUVAHAVUJ!AF48,6,1)</f>
        <v xml:space="preserve"> </v>
      </c>
      <c r="EO13" s="1356"/>
      <c r="EP13" s="1356"/>
      <c r="EQ13" s="1356"/>
      <c r="ER13" s="1356"/>
      <c r="ES13" s="1356" t="str">
        <f>MID(SUVAHAVUJ!AF48,7,1)</f>
        <v xml:space="preserve"> </v>
      </c>
      <c r="ET13" s="1356"/>
      <c r="EU13" s="1356"/>
      <c r="EV13" s="1356"/>
      <c r="EW13" s="1356"/>
      <c r="EX13" s="1356"/>
      <c r="EY13" s="1356" t="str">
        <f>MID(SUVAHAVUJ!AF48,8,1)</f>
        <v xml:space="preserve"> </v>
      </c>
      <c r="EZ13" s="1356"/>
      <c r="FA13" s="1356"/>
      <c r="FB13" s="1356"/>
      <c r="FC13" s="1356"/>
      <c r="FD13" s="1356" t="str">
        <f>MID(SUVAHAVUJ!AF48,9,1)</f>
        <v xml:space="preserve"> </v>
      </c>
      <c r="FE13" s="1356"/>
      <c r="FF13" s="1356"/>
      <c r="FG13" s="1356"/>
      <c r="FH13" s="1356"/>
      <c r="FI13" s="1356"/>
      <c r="FJ13" s="1356" t="str">
        <f>MID(SUVAHAVUJ!AF48,10,1)</f>
        <v xml:space="preserve"> </v>
      </c>
      <c r="FK13" s="1356"/>
      <c r="FL13" s="1356"/>
      <c r="FM13" s="1356"/>
      <c r="FN13" s="1356"/>
      <c r="FO13" s="1357" t="str">
        <f>MID(SUVAHAVUJ!AF48,11,1)</f>
        <v>0</v>
      </c>
      <c r="FP13" s="1357"/>
      <c r="FQ13" s="1357"/>
      <c r="FR13" s="1357"/>
      <c r="FS13" s="1358"/>
      <c r="FT13" s="1359"/>
      <c r="FU13" s="1359"/>
      <c r="FV13" s="1359"/>
      <c r="FW13" s="1359"/>
      <c r="FX13" s="1359"/>
      <c r="FY13" s="1359"/>
      <c r="FZ13" s="1359"/>
      <c r="GA13" s="1359"/>
      <c r="GB13" s="1359"/>
      <c r="GC13" s="1359"/>
      <c r="GD13" s="1359"/>
      <c r="GE13" s="1359"/>
      <c r="GF13" s="1359"/>
      <c r="GG13" s="1359"/>
      <c r="GH13" s="1359"/>
      <c r="GI13" s="1359"/>
      <c r="GJ13" s="1359"/>
      <c r="GK13" s="1359"/>
      <c r="GL13" s="1359"/>
      <c r="GM13" s="1359"/>
      <c r="GN13" s="1359"/>
      <c r="GO13" s="1359"/>
      <c r="GP13" s="1359"/>
      <c r="GQ13" s="1359"/>
      <c r="GR13" s="1359"/>
      <c r="GS13" s="1359"/>
      <c r="GT13" s="1359"/>
      <c r="GU13" s="1359"/>
      <c r="GV13" s="1359"/>
      <c r="GW13" s="1359"/>
    </row>
    <row r="14" spans="1:205" ht="23.25" customHeight="1" x14ac:dyDescent="0.3">
      <c r="B14" s="1363"/>
      <c r="C14" s="1363"/>
      <c r="D14" s="1363"/>
      <c r="E14" s="1363"/>
      <c r="F14" s="1363"/>
      <c r="G14" s="1363"/>
      <c r="H14" s="1363"/>
      <c r="I14" s="1363"/>
      <c r="J14" s="1363"/>
      <c r="K14" s="1363"/>
      <c r="L14" s="1423"/>
      <c r="M14" s="1423"/>
      <c r="N14" s="1423"/>
      <c r="O14" s="1423"/>
      <c r="P14" s="1423"/>
      <c r="Q14" s="1423"/>
      <c r="R14" s="1423"/>
      <c r="S14" s="1423"/>
      <c r="T14" s="1423"/>
      <c r="U14" s="1423"/>
      <c r="V14" s="1423"/>
      <c r="W14" s="1423"/>
      <c r="X14" s="1423"/>
      <c r="Y14" s="1423"/>
      <c r="Z14" s="1423"/>
      <c r="AA14" s="1423"/>
      <c r="AB14" s="1423"/>
      <c r="AC14" s="1423"/>
      <c r="AD14" s="1423"/>
      <c r="AE14" s="1423"/>
      <c r="AF14" s="1423"/>
      <c r="AG14" s="1423"/>
      <c r="AH14" s="1423"/>
      <c r="AI14" s="1423"/>
      <c r="AJ14" s="1423"/>
      <c r="AK14" s="1423"/>
      <c r="AL14" s="1423"/>
      <c r="AM14" s="1423"/>
      <c r="AN14" s="1423"/>
      <c r="AO14" s="1423"/>
      <c r="AP14" s="1423"/>
      <c r="AQ14" s="1366"/>
      <c r="AR14" s="1366"/>
      <c r="AS14" s="1366"/>
      <c r="AT14" s="1366"/>
      <c r="AU14" s="1366"/>
      <c r="AV14" s="1366"/>
      <c r="AW14" s="1366"/>
      <c r="AX14" s="1366"/>
      <c r="AY14" s="514"/>
      <c r="AZ14" s="515"/>
      <c r="BA14" s="1356" t="str">
        <f>MID(SUVAHAVUJ!AE48,1,1)</f>
        <v xml:space="preserve"> </v>
      </c>
      <c r="BB14" s="1356"/>
      <c r="BC14" s="1356"/>
      <c r="BD14" s="1356"/>
      <c r="BE14" s="1356"/>
      <c r="BF14" s="1356"/>
      <c r="BG14" s="1356" t="str">
        <f>MID(SUVAHAVUJ!AE48,2,1)</f>
        <v xml:space="preserve"> </v>
      </c>
      <c r="BH14" s="1356"/>
      <c r="BI14" s="1356"/>
      <c r="BJ14" s="1356"/>
      <c r="BK14" s="1356"/>
      <c r="BL14" s="1356" t="str">
        <f>MID(SUVAHAVUJ!AE48,3,1)</f>
        <v xml:space="preserve"> </v>
      </c>
      <c r="BM14" s="1356"/>
      <c r="BN14" s="1356"/>
      <c r="BO14" s="1356"/>
      <c r="BP14" s="1356"/>
      <c r="BQ14" s="1356"/>
      <c r="BR14" s="1356" t="str">
        <f>MID(SUVAHAVUJ!AE48,4,1)</f>
        <v xml:space="preserve"> </v>
      </c>
      <c r="BS14" s="1356"/>
      <c r="BT14" s="1356"/>
      <c r="BU14" s="1356"/>
      <c r="BV14" s="1356"/>
      <c r="BW14" s="1356" t="str">
        <f>MID(SUVAHAVUJ!AE48,5,1)</f>
        <v xml:space="preserve"> </v>
      </c>
      <c r="BX14" s="1356"/>
      <c r="BY14" s="1356"/>
      <c r="BZ14" s="1356"/>
      <c r="CA14" s="1356"/>
      <c r="CB14" s="1356"/>
      <c r="CC14" s="1356" t="str">
        <f>MID(SUVAHAVUJ!AE48,6,1)</f>
        <v xml:space="preserve"> </v>
      </c>
      <c r="CD14" s="1356"/>
      <c r="CE14" s="1356"/>
      <c r="CF14" s="1356"/>
      <c r="CG14" s="1356"/>
      <c r="CH14" s="1356" t="str">
        <f>MID(SUVAHAVUJ!AE48,7,1)</f>
        <v xml:space="preserve"> </v>
      </c>
      <c r="CI14" s="1356"/>
      <c r="CJ14" s="1356"/>
      <c r="CK14" s="1356"/>
      <c r="CL14" s="1356"/>
      <c r="CM14" s="1356"/>
      <c r="CN14" s="1356" t="str">
        <f>MID(SUVAHAVUJ!AE48,8,1)</f>
        <v xml:space="preserve"> </v>
      </c>
      <c r="CO14" s="1356"/>
      <c r="CP14" s="1356"/>
      <c r="CQ14" s="1356"/>
      <c r="CR14" s="1356"/>
      <c r="CS14" s="1356" t="str">
        <f>MID(SUVAHAVUJ!AE48,9,1)</f>
        <v xml:space="preserve"> </v>
      </c>
      <c r="CT14" s="1356"/>
      <c r="CU14" s="1356"/>
      <c r="CV14" s="1356"/>
      <c r="CW14" s="1356"/>
      <c r="CX14" s="1356"/>
      <c r="CY14" s="1356" t="str">
        <f>MID(SUVAHAVUJ!AE48,10,1)</f>
        <v xml:space="preserve"> </v>
      </c>
      <c r="CZ14" s="1356"/>
      <c r="DA14" s="1356"/>
      <c r="DB14" s="1356"/>
      <c r="DC14" s="1356"/>
      <c r="DD14" s="1356" t="str">
        <f>MID(SUVAHAVUJ!AE48,11,1)</f>
        <v>0</v>
      </c>
      <c r="DE14" s="1356"/>
      <c r="DF14" s="1356"/>
      <c r="DG14" s="1356"/>
      <c r="DH14" s="1356"/>
      <c r="DI14" s="1360"/>
      <c r="DJ14" s="1361"/>
      <c r="DK14" s="1361"/>
      <c r="DL14" s="1361"/>
      <c r="DM14" s="1361"/>
      <c r="DN14" s="1361"/>
      <c r="DO14" s="1361"/>
      <c r="DP14" s="1361"/>
      <c r="DQ14" s="1361"/>
      <c r="DR14" s="1361"/>
      <c r="DS14" s="1361"/>
      <c r="DT14" s="1361"/>
      <c r="DU14" s="1361"/>
      <c r="DV14" s="1361"/>
      <c r="DW14" s="1361"/>
      <c r="DX14" s="1361"/>
      <c r="DY14" s="1361"/>
      <c r="DZ14" s="1361"/>
      <c r="EA14" s="1361"/>
      <c r="EB14" s="1361"/>
      <c r="EC14" s="1361"/>
      <c r="ED14" s="1361"/>
      <c r="EE14" s="1361"/>
      <c r="EF14" s="1361"/>
      <c r="EG14" s="1361"/>
      <c r="EH14" s="1361"/>
      <c r="EI14" s="1361"/>
      <c r="EJ14" s="1361"/>
      <c r="EK14" s="1361"/>
      <c r="EL14" s="1361"/>
      <c r="EM14" s="1361"/>
      <c r="EN14" s="514"/>
      <c r="EO14" s="515"/>
      <c r="EP14" s="1356" t="str">
        <f>MID(SUVAHAVUJ!AG48,1,1)</f>
        <v xml:space="preserve"> </v>
      </c>
      <c r="EQ14" s="1356"/>
      <c r="ER14" s="1356"/>
      <c r="ES14" s="1356"/>
      <c r="ET14" s="1356"/>
      <c r="EU14" s="1356"/>
      <c r="EV14" s="1356" t="str">
        <f>MID(SUVAHAVUJ!AG48,2,1)</f>
        <v xml:space="preserve"> </v>
      </c>
      <c r="EW14" s="1356"/>
      <c r="EX14" s="1356"/>
      <c r="EY14" s="1356"/>
      <c r="EZ14" s="1356"/>
      <c r="FA14" s="1356" t="str">
        <f>MID(SUVAHAVUJ!AG48,3,1)</f>
        <v xml:space="preserve"> </v>
      </c>
      <c r="FB14" s="1356"/>
      <c r="FC14" s="1356"/>
      <c r="FD14" s="1356"/>
      <c r="FE14" s="1356"/>
      <c r="FF14" s="1356"/>
      <c r="FG14" s="1356" t="str">
        <f>MID(SUVAHAVUJ!AG48,4,1)</f>
        <v xml:space="preserve"> </v>
      </c>
      <c r="FH14" s="1356"/>
      <c r="FI14" s="1356"/>
      <c r="FJ14" s="1356"/>
      <c r="FK14" s="1356"/>
      <c r="FL14" s="1356" t="str">
        <f>MID(SUVAHAVUJ!AG48,5,1)</f>
        <v xml:space="preserve"> </v>
      </c>
      <c r="FM14" s="1356"/>
      <c r="FN14" s="1356"/>
      <c r="FO14" s="1356"/>
      <c r="FP14" s="1356"/>
      <c r="FQ14" s="1356"/>
      <c r="FR14" s="1356" t="str">
        <f>MID(SUVAHAVUJ!AG48,6,1)</f>
        <v xml:space="preserve"> </v>
      </c>
      <c r="FS14" s="1356"/>
      <c r="FT14" s="1356"/>
      <c r="FU14" s="1356"/>
      <c r="FV14" s="1356"/>
      <c r="FW14" s="1356" t="str">
        <f>MID(SUVAHAVUJ!AG48,7,1)</f>
        <v xml:space="preserve"> </v>
      </c>
      <c r="FX14" s="1356"/>
      <c r="FY14" s="1356"/>
      <c r="FZ14" s="1356"/>
      <c r="GA14" s="1356"/>
      <c r="GB14" s="1356"/>
      <c r="GC14" s="1356" t="str">
        <f>MID(SUVAHAVUJ!AG48,8,1)</f>
        <v xml:space="preserve"> </v>
      </c>
      <c r="GD14" s="1356"/>
      <c r="GE14" s="1356"/>
      <c r="GF14" s="1356"/>
      <c r="GG14" s="1356"/>
      <c r="GH14" s="1356" t="str">
        <f>MID(SUVAHAVUJ!AG48,9,1)</f>
        <v xml:space="preserve"> </v>
      </c>
      <c r="GI14" s="1356"/>
      <c r="GJ14" s="1356"/>
      <c r="GK14" s="1356"/>
      <c r="GL14" s="1356"/>
      <c r="GM14" s="1356"/>
      <c r="GN14" s="1356" t="str">
        <f>MID(SUVAHAVUJ!AG48,10,1)</f>
        <v xml:space="preserve"> </v>
      </c>
      <c r="GO14" s="1356"/>
      <c r="GP14" s="1356"/>
      <c r="GQ14" s="1356"/>
      <c r="GR14" s="1356"/>
      <c r="GS14" s="1357" t="str">
        <f>MID(SUVAHAVUJ!AG48,11,1)</f>
        <v>0</v>
      </c>
      <c r="GT14" s="1357"/>
      <c r="GU14" s="1357"/>
      <c r="GV14" s="1357"/>
      <c r="GW14" s="1358"/>
    </row>
    <row r="15" spans="1:205" s="516" customFormat="1" ht="24" customHeight="1" x14ac:dyDescent="0.3">
      <c r="B15" s="1363" t="s">
        <v>2040</v>
      </c>
      <c r="C15" s="1363"/>
      <c r="D15" s="1363"/>
      <c r="E15" s="1363"/>
      <c r="F15" s="1363"/>
      <c r="G15" s="1363"/>
      <c r="H15" s="1363"/>
      <c r="I15" s="1363"/>
      <c r="J15" s="1363"/>
      <c r="K15" s="1363"/>
      <c r="L15" s="1423" t="str">
        <f>SUVAHAVUJ!$D$49</f>
        <v>Ostatné pohľadávky voči prepojeným účtovným jednotkám (351A) - /391A/</v>
      </c>
      <c r="M15" s="1423"/>
      <c r="N15" s="1423"/>
      <c r="O15" s="1423"/>
      <c r="P15" s="1423"/>
      <c r="Q15" s="1423"/>
      <c r="R15" s="1423"/>
      <c r="S15" s="1423"/>
      <c r="T15" s="1423"/>
      <c r="U15" s="1423"/>
      <c r="V15" s="1423"/>
      <c r="W15" s="1423"/>
      <c r="X15" s="1423"/>
      <c r="Y15" s="1423"/>
      <c r="Z15" s="1423"/>
      <c r="AA15" s="1423"/>
      <c r="AB15" s="1423"/>
      <c r="AC15" s="1423"/>
      <c r="AD15" s="1423"/>
      <c r="AE15" s="1423"/>
      <c r="AF15" s="1423"/>
      <c r="AG15" s="1423"/>
      <c r="AH15" s="1423"/>
      <c r="AI15" s="1423"/>
      <c r="AJ15" s="1423"/>
      <c r="AK15" s="1423"/>
      <c r="AL15" s="1423"/>
      <c r="AM15" s="1423"/>
      <c r="AN15" s="1423"/>
      <c r="AO15" s="1423"/>
      <c r="AP15" s="1423"/>
      <c r="AQ15" s="1366" t="s">
        <v>1200</v>
      </c>
      <c r="AR15" s="1366"/>
      <c r="AS15" s="1366"/>
      <c r="AT15" s="1366"/>
      <c r="AU15" s="1366"/>
      <c r="AV15" s="1366"/>
      <c r="AW15" s="1366"/>
      <c r="AX15" s="1366"/>
      <c r="AY15" s="514"/>
      <c r="AZ15" s="515"/>
      <c r="BA15" s="1356" t="str">
        <f>MID(SUVAHAVUJ!AD49,1,1)</f>
        <v xml:space="preserve"> </v>
      </c>
      <c r="BB15" s="1356"/>
      <c r="BC15" s="1356"/>
      <c r="BD15" s="1356"/>
      <c r="BE15" s="1356"/>
      <c r="BF15" s="1356"/>
      <c r="BG15" s="1356" t="str">
        <f>MID(SUVAHAVUJ!AD49,2,1)</f>
        <v xml:space="preserve"> </v>
      </c>
      <c r="BH15" s="1356"/>
      <c r="BI15" s="1356"/>
      <c r="BJ15" s="1356"/>
      <c r="BK15" s="1356"/>
      <c r="BL15" s="1356" t="str">
        <f>MID(SUVAHAVUJ!AD49,3,1)</f>
        <v xml:space="preserve"> </v>
      </c>
      <c r="BM15" s="1356"/>
      <c r="BN15" s="1356"/>
      <c r="BO15" s="1356"/>
      <c r="BP15" s="1356"/>
      <c r="BQ15" s="1356"/>
      <c r="BR15" s="1356" t="str">
        <f>MID(SUVAHAVUJ!AD49,4,1)</f>
        <v xml:space="preserve"> </v>
      </c>
      <c r="BS15" s="1356"/>
      <c r="BT15" s="1356"/>
      <c r="BU15" s="1356"/>
      <c r="BV15" s="1356"/>
      <c r="BW15" s="1356" t="str">
        <f>MID(SUVAHAVUJ!AD49,5,1)</f>
        <v xml:space="preserve"> </v>
      </c>
      <c r="BX15" s="1356"/>
      <c r="BY15" s="1356"/>
      <c r="BZ15" s="1356"/>
      <c r="CA15" s="1356"/>
      <c r="CB15" s="1356"/>
      <c r="CC15" s="1356" t="str">
        <f>MID(SUVAHAVUJ!AD49,6,1)</f>
        <v xml:space="preserve"> </v>
      </c>
      <c r="CD15" s="1356"/>
      <c r="CE15" s="1356"/>
      <c r="CF15" s="1356"/>
      <c r="CG15" s="1356"/>
      <c r="CH15" s="1356" t="str">
        <f>MID(SUVAHAVUJ!AD49,7,1)</f>
        <v xml:space="preserve"> </v>
      </c>
      <c r="CI15" s="1356"/>
      <c r="CJ15" s="1356"/>
      <c r="CK15" s="1356"/>
      <c r="CL15" s="1356"/>
      <c r="CM15" s="1356"/>
      <c r="CN15" s="1356" t="str">
        <f>MID(SUVAHAVUJ!AD49,8,1)</f>
        <v xml:space="preserve"> </v>
      </c>
      <c r="CO15" s="1356"/>
      <c r="CP15" s="1356"/>
      <c r="CQ15" s="1356"/>
      <c r="CR15" s="1356"/>
      <c r="CS15" s="1356" t="str">
        <f>MID(SUVAHAVUJ!AD49,9,1)</f>
        <v xml:space="preserve"> </v>
      </c>
      <c r="CT15" s="1356"/>
      <c r="CU15" s="1356"/>
      <c r="CV15" s="1356"/>
      <c r="CW15" s="1356"/>
      <c r="CX15" s="1356"/>
      <c r="CY15" s="1356" t="str">
        <f>MID(SUVAHAVUJ!AD49,10,1)</f>
        <v xml:space="preserve"> </v>
      </c>
      <c r="CZ15" s="1356"/>
      <c r="DA15" s="1356"/>
      <c r="DB15" s="1356"/>
      <c r="DC15" s="1356"/>
      <c r="DD15" s="1356" t="str">
        <f>MID(SUVAHAVUJ!AD49,11,1)</f>
        <v>0</v>
      </c>
      <c r="DE15" s="1356"/>
      <c r="DF15" s="1356"/>
      <c r="DG15" s="1356"/>
      <c r="DH15" s="1356"/>
      <c r="DI15" s="1360"/>
      <c r="DJ15" s="514"/>
      <c r="DK15" s="515"/>
      <c r="DL15" s="1356" t="str">
        <f>MID(SUVAHAVUJ!AF49,1,1)</f>
        <v xml:space="preserve"> </v>
      </c>
      <c r="DM15" s="1356"/>
      <c r="DN15" s="1356"/>
      <c r="DO15" s="1356"/>
      <c r="DP15" s="1356"/>
      <c r="DQ15" s="1356"/>
      <c r="DR15" s="1356" t="str">
        <f>MID(SUVAHAVUJ!AF49,2,1)</f>
        <v xml:space="preserve"> </v>
      </c>
      <c r="DS15" s="1356"/>
      <c r="DT15" s="1356"/>
      <c r="DU15" s="1356"/>
      <c r="DV15" s="1356"/>
      <c r="DW15" s="1356" t="str">
        <f>MID(SUVAHAVUJ!AF49,3,1)</f>
        <v xml:space="preserve"> </v>
      </c>
      <c r="DX15" s="1356"/>
      <c r="DY15" s="1356"/>
      <c r="DZ15" s="1356"/>
      <c r="EA15" s="1356"/>
      <c r="EB15" s="1356"/>
      <c r="EC15" s="1356" t="str">
        <f>MID(SUVAHAVUJ!AF49,4,1)</f>
        <v xml:space="preserve"> </v>
      </c>
      <c r="ED15" s="1356"/>
      <c r="EE15" s="1356"/>
      <c r="EF15" s="1356"/>
      <c r="EG15" s="1356"/>
      <c r="EH15" s="1356" t="str">
        <f>MID(SUVAHAVUJ!AF49,5,1)</f>
        <v xml:space="preserve"> </v>
      </c>
      <c r="EI15" s="1356"/>
      <c r="EJ15" s="1356"/>
      <c r="EK15" s="1356"/>
      <c r="EL15" s="1356"/>
      <c r="EM15" s="1356"/>
      <c r="EN15" s="1356" t="str">
        <f>MID(SUVAHAVUJ!AF49,6,1)</f>
        <v xml:space="preserve"> </v>
      </c>
      <c r="EO15" s="1356"/>
      <c r="EP15" s="1356"/>
      <c r="EQ15" s="1356"/>
      <c r="ER15" s="1356"/>
      <c r="ES15" s="1356" t="str">
        <f>MID(SUVAHAVUJ!AF49,7,1)</f>
        <v xml:space="preserve"> </v>
      </c>
      <c r="ET15" s="1356"/>
      <c r="EU15" s="1356"/>
      <c r="EV15" s="1356"/>
      <c r="EW15" s="1356"/>
      <c r="EX15" s="1356"/>
      <c r="EY15" s="1356" t="str">
        <f>MID(SUVAHAVUJ!AF49,8,1)</f>
        <v xml:space="preserve"> </v>
      </c>
      <c r="EZ15" s="1356"/>
      <c r="FA15" s="1356"/>
      <c r="FB15" s="1356"/>
      <c r="FC15" s="1356"/>
      <c r="FD15" s="1356" t="str">
        <f>MID(SUVAHAVUJ!AF49,9,1)</f>
        <v xml:space="preserve"> </v>
      </c>
      <c r="FE15" s="1356"/>
      <c r="FF15" s="1356"/>
      <c r="FG15" s="1356"/>
      <c r="FH15" s="1356"/>
      <c r="FI15" s="1356"/>
      <c r="FJ15" s="1356" t="str">
        <f>MID(SUVAHAVUJ!AF49,10,1)</f>
        <v xml:space="preserve"> </v>
      </c>
      <c r="FK15" s="1356"/>
      <c r="FL15" s="1356"/>
      <c r="FM15" s="1356"/>
      <c r="FN15" s="1356"/>
      <c r="FO15" s="1357" t="str">
        <f>MID(SUVAHAVUJ!AF49,11,1)</f>
        <v>0</v>
      </c>
      <c r="FP15" s="1357"/>
      <c r="FQ15" s="1357"/>
      <c r="FR15" s="1357"/>
      <c r="FS15" s="1358"/>
      <c r="FT15" s="1359"/>
      <c r="FU15" s="1359"/>
      <c r="FV15" s="1359"/>
      <c r="FW15" s="1359"/>
      <c r="FX15" s="1359"/>
      <c r="FY15" s="1359"/>
      <c r="FZ15" s="1359"/>
      <c r="GA15" s="1359"/>
      <c r="GB15" s="1359"/>
      <c r="GC15" s="1359"/>
      <c r="GD15" s="1359"/>
      <c r="GE15" s="1359"/>
      <c r="GF15" s="1359"/>
      <c r="GG15" s="1359"/>
      <c r="GH15" s="1359"/>
      <c r="GI15" s="1359"/>
      <c r="GJ15" s="1359"/>
      <c r="GK15" s="1359"/>
      <c r="GL15" s="1359"/>
      <c r="GM15" s="1359"/>
      <c r="GN15" s="1359"/>
      <c r="GO15" s="1359"/>
      <c r="GP15" s="1359"/>
      <c r="GQ15" s="1359"/>
      <c r="GR15" s="1359"/>
      <c r="GS15" s="1359"/>
      <c r="GT15" s="1359"/>
      <c r="GU15" s="1359"/>
      <c r="GV15" s="1359"/>
      <c r="GW15" s="1359"/>
    </row>
    <row r="16" spans="1:205" ht="24.75" customHeight="1" x14ac:dyDescent="0.3">
      <c r="B16" s="1363"/>
      <c r="C16" s="1363"/>
      <c r="D16" s="1363"/>
      <c r="E16" s="1363"/>
      <c r="F16" s="1363"/>
      <c r="G16" s="1363"/>
      <c r="H16" s="1363"/>
      <c r="I16" s="1363"/>
      <c r="J16" s="1363"/>
      <c r="K16" s="136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AK16" s="1423"/>
      <c r="AL16" s="1423"/>
      <c r="AM16" s="1423"/>
      <c r="AN16" s="1423"/>
      <c r="AO16" s="1423"/>
      <c r="AP16" s="1423"/>
      <c r="AQ16" s="1366"/>
      <c r="AR16" s="1366"/>
      <c r="AS16" s="1366"/>
      <c r="AT16" s="1366"/>
      <c r="AU16" s="1366"/>
      <c r="AV16" s="1366"/>
      <c r="AW16" s="1366"/>
      <c r="AX16" s="1366"/>
      <c r="AY16" s="514"/>
      <c r="AZ16" s="515"/>
      <c r="BA16" s="1356" t="str">
        <f>MID(SUVAHAVUJ!AE49,1,1)</f>
        <v xml:space="preserve"> </v>
      </c>
      <c r="BB16" s="1356"/>
      <c r="BC16" s="1356"/>
      <c r="BD16" s="1356"/>
      <c r="BE16" s="1356"/>
      <c r="BF16" s="1356"/>
      <c r="BG16" s="1356" t="str">
        <f>MID(SUVAHAVUJ!AE49,2,1)</f>
        <v xml:space="preserve"> </v>
      </c>
      <c r="BH16" s="1356"/>
      <c r="BI16" s="1356"/>
      <c r="BJ16" s="1356"/>
      <c r="BK16" s="1356"/>
      <c r="BL16" s="1356" t="str">
        <f>MID(SUVAHAVUJ!AE49,3,1)</f>
        <v xml:space="preserve"> </v>
      </c>
      <c r="BM16" s="1356"/>
      <c r="BN16" s="1356"/>
      <c r="BO16" s="1356"/>
      <c r="BP16" s="1356"/>
      <c r="BQ16" s="1356"/>
      <c r="BR16" s="1356" t="str">
        <f>MID(SUVAHAVUJ!AE49,4,1)</f>
        <v xml:space="preserve"> </v>
      </c>
      <c r="BS16" s="1356"/>
      <c r="BT16" s="1356"/>
      <c r="BU16" s="1356"/>
      <c r="BV16" s="1356"/>
      <c r="BW16" s="1356" t="str">
        <f>MID(SUVAHAVUJ!AE49,5,1)</f>
        <v xml:space="preserve"> </v>
      </c>
      <c r="BX16" s="1356"/>
      <c r="BY16" s="1356"/>
      <c r="BZ16" s="1356"/>
      <c r="CA16" s="1356"/>
      <c r="CB16" s="1356"/>
      <c r="CC16" s="1356" t="str">
        <f>MID(SUVAHAVUJ!AE49,6,1)</f>
        <v xml:space="preserve"> </v>
      </c>
      <c r="CD16" s="1356"/>
      <c r="CE16" s="1356"/>
      <c r="CF16" s="1356"/>
      <c r="CG16" s="1356"/>
      <c r="CH16" s="1356" t="str">
        <f>MID(SUVAHAVUJ!AE49,7,1)</f>
        <v xml:space="preserve"> </v>
      </c>
      <c r="CI16" s="1356"/>
      <c r="CJ16" s="1356"/>
      <c r="CK16" s="1356"/>
      <c r="CL16" s="1356"/>
      <c r="CM16" s="1356"/>
      <c r="CN16" s="1356" t="str">
        <f>MID(SUVAHAVUJ!AE49,8,1)</f>
        <v xml:space="preserve"> </v>
      </c>
      <c r="CO16" s="1356"/>
      <c r="CP16" s="1356"/>
      <c r="CQ16" s="1356"/>
      <c r="CR16" s="1356"/>
      <c r="CS16" s="1356" t="str">
        <f>MID(SUVAHAVUJ!AE49,9,1)</f>
        <v xml:space="preserve"> </v>
      </c>
      <c r="CT16" s="1356"/>
      <c r="CU16" s="1356"/>
      <c r="CV16" s="1356"/>
      <c r="CW16" s="1356"/>
      <c r="CX16" s="1356"/>
      <c r="CY16" s="1356" t="str">
        <f>MID(SUVAHAVUJ!AE49,10,1)</f>
        <v xml:space="preserve"> </v>
      </c>
      <c r="CZ16" s="1356"/>
      <c r="DA16" s="1356"/>
      <c r="DB16" s="1356"/>
      <c r="DC16" s="1356"/>
      <c r="DD16" s="1356" t="str">
        <f>MID(SUVAHAVUJ!AE49,11,1)</f>
        <v>0</v>
      </c>
      <c r="DE16" s="1356"/>
      <c r="DF16" s="1356"/>
      <c r="DG16" s="1356"/>
      <c r="DH16" s="1356"/>
      <c r="DI16" s="1360"/>
      <c r="DJ16" s="1361"/>
      <c r="DK16" s="1361"/>
      <c r="DL16" s="1361"/>
      <c r="DM16" s="1361"/>
      <c r="DN16" s="1361"/>
      <c r="DO16" s="1361"/>
      <c r="DP16" s="1361"/>
      <c r="DQ16" s="1361"/>
      <c r="DR16" s="1361"/>
      <c r="DS16" s="1361"/>
      <c r="DT16" s="1361"/>
      <c r="DU16" s="1361"/>
      <c r="DV16" s="1361"/>
      <c r="DW16" s="1361"/>
      <c r="DX16" s="1361"/>
      <c r="DY16" s="1361"/>
      <c r="DZ16" s="1361"/>
      <c r="EA16" s="1361"/>
      <c r="EB16" s="1361"/>
      <c r="EC16" s="1361"/>
      <c r="ED16" s="1361"/>
      <c r="EE16" s="1361"/>
      <c r="EF16" s="1361"/>
      <c r="EG16" s="1361"/>
      <c r="EH16" s="1361"/>
      <c r="EI16" s="1361"/>
      <c r="EJ16" s="1361"/>
      <c r="EK16" s="1361"/>
      <c r="EL16" s="1361"/>
      <c r="EM16" s="1361"/>
      <c r="EN16" s="514"/>
      <c r="EO16" s="515"/>
      <c r="EP16" s="1356" t="str">
        <f>MID(SUVAHAVUJ!AG49,1,1)</f>
        <v xml:space="preserve"> </v>
      </c>
      <c r="EQ16" s="1356"/>
      <c r="ER16" s="1356"/>
      <c r="ES16" s="1356"/>
      <c r="ET16" s="1356"/>
      <c r="EU16" s="1356"/>
      <c r="EV16" s="1356" t="str">
        <f>MID(SUVAHAVUJ!AG49,2,1)</f>
        <v xml:space="preserve"> </v>
      </c>
      <c r="EW16" s="1356"/>
      <c r="EX16" s="1356"/>
      <c r="EY16" s="1356"/>
      <c r="EZ16" s="1356"/>
      <c r="FA16" s="1356" t="str">
        <f>MID(SUVAHAVUJ!AG49,3,1)</f>
        <v xml:space="preserve"> </v>
      </c>
      <c r="FB16" s="1356"/>
      <c r="FC16" s="1356"/>
      <c r="FD16" s="1356"/>
      <c r="FE16" s="1356"/>
      <c r="FF16" s="1356"/>
      <c r="FG16" s="1356" t="str">
        <f>MID(SUVAHAVUJ!AG49,4,1)</f>
        <v xml:space="preserve"> </v>
      </c>
      <c r="FH16" s="1356"/>
      <c r="FI16" s="1356"/>
      <c r="FJ16" s="1356"/>
      <c r="FK16" s="1356"/>
      <c r="FL16" s="1356" t="str">
        <f>MID(SUVAHAVUJ!AG49,5,1)</f>
        <v xml:space="preserve"> </v>
      </c>
      <c r="FM16" s="1356"/>
      <c r="FN16" s="1356"/>
      <c r="FO16" s="1356"/>
      <c r="FP16" s="1356"/>
      <c r="FQ16" s="1356"/>
      <c r="FR16" s="1356" t="str">
        <f>MID(SUVAHAVUJ!AG49,6,1)</f>
        <v xml:space="preserve"> </v>
      </c>
      <c r="FS16" s="1356"/>
      <c r="FT16" s="1356"/>
      <c r="FU16" s="1356"/>
      <c r="FV16" s="1356"/>
      <c r="FW16" s="1356" t="str">
        <f>MID(SUVAHAVUJ!AG49,7,1)</f>
        <v xml:space="preserve"> </v>
      </c>
      <c r="FX16" s="1356"/>
      <c r="FY16" s="1356"/>
      <c r="FZ16" s="1356"/>
      <c r="GA16" s="1356"/>
      <c r="GB16" s="1356"/>
      <c r="GC16" s="1356" t="str">
        <f>MID(SUVAHAVUJ!AG49,8,1)</f>
        <v xml:space="preserve"> </v>
      </c>
      <c r="GD16" s="1356"/>
      <c r="GE16" s="1356"/>
      <c r="GF16" s="1356"/>
      <c r="GG16" s="1356"/>
      <c r="GH16" s="1356" t="str">
        <f>MID(SUVAHAVUJ!AG49,9,1)</f>
        <v xml:space="preserve"> </v>
      </c>
      <c r="GI16" s="1356"/>
      <c r="GJ16" s="1356"/>
      <c r="GK16" s="1356"/>
      <c r="GL16" s="1356"/>
      <c r="GM16" s="1356"/>
      <c r="GN16" s="1356" t="str">
        <f>MID(SUVAHAVUJ!AG49,10,1)</f>
        <v xml:space="preserve"> </v>
      </c>
      <c r="GO16" s="1356"/>
      <c r="GP16" s="1356"/>
      <c r="GQ16" s="1356"/>
      <c r="GR16" s="1356"/>
      <c r="GS16" s="1357" t="str">
        <f>MID(SUVAHAVUJ!AG49,11,1)</f>
        <v>0</v>
      </c>
      <c r="GT16" s="1357"/>
      <c r="GU16" s="1357"/>
      <c r="GV16" s="1357"/>
      <c r="GW16" s="1358"/>
    </row>
    <row r="17" spans="2:205" s="516" customFormat="1" ht="23.25" customHeight="1" x14ac:dyDescent="0.3">
      <c r="B17" s="1363" t="s">
        <v>2041</v>
      </c>
      <c r="C17" s="1363"/>
      <c r="D17" s="1363"/>
      <c r="E17" s="1363"/>
      <c r="F17" s="1363"/>
      <c r="G17" s="1363"/>
      <c r="H17" s="1363"/>
      <c r="I17" s="1363"/>
      <c r="J17" s="1363"/>
      <c r="K17" s="1363"/>
      <c r="L17" s="1423" t="str">
        <f>SUVAHAVUJ!$D$50</f>
        <v>Ostatné pohľadávky v rámci podielovej účasti okrem pohľadávok voči prepojeným účtovným jednotkám (351A) - /391A/</v>
      </c>
      <c r="M17" s="1423"/>
      <c r="N17" s="1423"/>
      <c r="O17" s="1423"/>
      <c r="P17" s="1423"/>
      <c r="Q17" s="1423"/>
      <c r="R17" s="1423"/>
      <c r="S17" s="1423"/>
      <c r="T17" s="1423"/>
      <c r="U17" s="1423"/>
      <c r="V17" s="1423"/>
      <c r="W17" s="1423"/>
      <c r="X17" s="1423"/>
      <c r="Y17" s="1423"/>
      <c r="Z17" s="1423"/>
      <c r="AA17" s="1423"/>
      <c r="AB17" s="1423"/>
      <c r="AC17" s="1423"/>
      <c r="AD17" s="1423"/>
      <c r="AE17" s="1423"/>
      <c r="AF17" s="1423"/>
      <c r="AG17" s="1423"/>
      <c r="AH17" s="1423"/>
      <c r="AI17" s="1423"/>
      <c r="AJ17" s="1423"/>
      <c r="AK17" s="1423"/>
      <c r="AL17" s="1423"/>
      <c r="AM17" s="1423"/>
      <c r="AN17" s="1423"/>
      <c r="AO17" s="1423"/>
      <c r="AP17" s="1423"/>
      <c r="AQ17" s="1366" t="s">
        <v>1201</v>
      </c>
      <c r="AR17" s="1366"/>
      <c r="AS17" s="1366"/>
      <c r="AT17" s="1366"/>
      <c r="AU17" s="1366"/>
      <c r="AV17" s="1366"/>
      <c r="AW17" s="1366"/>
      <c r="AX17" s="1366"/>
      <c r="AY17" s="514"/>
      <c r="AZ17" s="515"/>
      <c r="BA17" s="1356" t="str">
        <f>MID(SUVAHAVUJ!AD50,1,1)</f>
        <v xml:space="preserve"> </v>
      </c>
      <c r="BB17" s="1356"/>
      <c r="BC17" s="1356"/>
      <c r="BD17" s="1356"/>
      <c r="BE17" s="1356"/>
      <c r="BF17" s="1356"/>
      <c r="BG17" s="1356" t="str">
        <f>MID(SUVAHAVUJ!AD50,2,1)</f>
        <v xml:space="preserve"> </v>
      </c>
      <c r="BH17" s="1356"/>
      <c r="BI17" s="1356"/>
      <c r="BJ17" s="1356"/>
      <c r="BK17" s="1356"/>
      <c r="BL17" s="1356" t="str">
        <f>MID(SUVAHAVUJ!AD50,3,1)</f>
        <v xml:space="preserve"> </v>
      </c>
      <c r="BM17" s="1356"/>
      <c r="BN17" s="1356"/>
      <c r="BO17" s="1356"/>
      <c r="BP17" s="1356"/>
      <c r="BQ17" s="1356"/>
      <c r="BR17" s="1356" t="str">
        <f>MID(SUVAHAVUJ!AD50,4,1)</f>
        <v xml:space="preserve"> </v>
      </c>
      <c r="BS17" s="1356"/>
      <c r="BT17" s="1356"/>
      <c r="BU17" s="1356"/>
      <c r="BV17" s="1356"/>
      <c r="BW17" s="1356" t="str">
        <f>MID(SUVAHAVUJ!AD50,5,1)</f>
        <v xml:space="preserve"> </v>
      </c>
      <c r="BX17" s="1356"/>
      <c r="BY17" s="1356"/>
      <c r="BZ17" s="1356"/>
      <c r="CA17" s="1356"/>
      <c r="CB17" s="1356"/>
      <c r="CC17" s="1356" t="str">
        <f>MID(SUVAHAVUJ!AD50,6,1)</f>
        <v xml:space="preserve"> </v>
      </c>
      <c r="CD17" s="1356"/>
      <c r="CE17" s="1356"/>
      <c r="CF17" s="1356"/>
      <c r="CG17" s="1356"/>
      <c r="CH17" s="1356" t="str">
        <f>MID(SUVAHAVUJ!AD50,7,1)</f>
        <v xml:space="preserve"> </v>
      </c>
      <c r="CI17" s="1356"/>
      <c r="CJ17" s="1356"/>
      <c r="CK17" s="1356"/>
      <c r="CL17" s="1356"/>
      <c r="CM17" s="1356"/>
      <c r="CN17" s="1356" t="str">
        <f>MID(SUVAHAVUJ!AD50,8,1)</f>
        <v xml:space="preserve"> </v>
      </c>
      <c r="CO17" s="1356"/>
      <c r="CP17" s="1356"/>
      <c r="CQ17" s="1356"/>
      <c r="CR17" s="1356"/>
      <c r="CS17" s="1356" t="str">
        <f>MID(SUVAHAVUJ!AD50,9,1)</f>
        <v xml:space="preserve"> </v>
      </c>
      <c r="CT17" s="1356"/>
      <c r="CU17" s="1356"/>
      <c r="CV17" s="1356"/>
      <c r="CW17" s="1356"/>
      <c r="CX17" s="1356"/>
      <c r="CY17" s="1356" t="str">
        <f>MID(SUVAHAVUJ!AD50,10,1)</f>
        <v xml:space="preserve"> </v>
      </c>
      <c r="CZ17" s="1356"/>
      <c r="DA17" s="1356"/>
      <c r="DB17" s="1356"/>
      <c r="DC17" s="1356"/>
      <c r="DD17" s="1356" t="str">
        <f>MID(SUVAHAVUJ!AD50,11,1)</f>
        <v>0</v>
      </c>
      <c r="DE17" s="1356"/>
      <c r="DF17" s="1356"/>
      <c r="DG17" s="1356"/>
      <c r="DH17" s="1356"/>
      <c r="DI17" s="1360"/>
      <c r="DJ17" s="514"/>
      <c r="DK17" s="515"/>
      <c r="DL17" s="1356" t="str">
        <f>MID(SUVAHAVUJ!AF50,1,1)</f>
        <v xml:space="preserve"> </v>
      </c>
      <c r="DM17" s="1356"/>
      <c r="DN17" s="1356"/>
      <c r="DO17" s="1356"/>
      <c r="DP17" s="1356"/>
      <c r="DQ17" s="1356"/>
      <c r="DR17" s="1356" t="str">
        <f>MID(SUVAHAVUJ!AF50,2,1)</f>
        <v xml:space="preserve"> </v>
      </c>
      <c r="DS17" s="1356"/>
      <c r="DT17" s="1356"/>
      <c r="DU17" s="1356"/>
      <c r="DV17" s="1356"/>
      <c r="DW17" s="1356" t="str">
        <f>MID(SUVAHAVUJ!AF50,3,1)</f>
        <v xml:space="preserve"> </v>
      </c>
      <c r="DX17" s="1356"/>
      <c r="DY17" s="1356"/>
      <c r="DZ17" s="1356"/>
      <c r="EA17" s="1356"/>
      <c r="EB17" s="1356"/>
      <c r="EC17" s="1356" t="str">
        <f>MID(SUVAHAVUJ!AF50,4,1)</f>
        <v xml:space="preserve"> </v>
      </c>
      <c r="ED17" s="1356"/>
      <c r="EE17" s="1356"/>
      <c r="EF17" s="1356"/>
      <c r="EG17" s="1356"/>
      <c r="EH17" s="1356" t="str">
        <f>MID(SUVAHAVUJ!AF50,5,1)</f>
        <v xml:space="preserve"> </v>
      </c>
      <c r="EI17" s="1356"/>
      <c r="EJ17" s="1356"/>
      <c r="EK17" s="1356"/>
      <c r="EL17" s="1356"/>
      <c r="EM17" s="1356"/>
      <c r="EN17" s="1356" t="str">
        <f>MID(SUVAHAVUJ!AF50,6,1)</f>
        <v xml:space="preserve"> </v>
      </c>
      <c r="EO17" s="1356"/>
      <c r="EP17" s="1356"/>
      <c r="EQ17" s="1356"/>
      <c r="ER17" s="1356"/>
      <c r="ES17" s="1356" t="str">
        <f>MID(SUVAHAVUJ!AF50,7,1)</f>
        <v xml:space="preserve"> </v>
      </c>
      <c r="ET17" s="1356"/>
      <c r="EU17" s="1356"/>
      <c r="EV17" s="1356"/>
      <c r="EW17" s="1356"/>
      <c r="EX17" s="1356"/>
      <c r="EY17" s="1356" t="str">
        <f>MID(SUVAHAVUJ!AF50,8,1)</f>
        <v xml:space="preserve"> </v>
      </c>
      <c r="EZ17" s="1356"/>
      <c r="FA17" s="1356"/>
      <c r="FB17" s="1356"/>
      <c r="FC17" s="1356"/>
      <c r="FD17" s="1356" t="str">
        <f>MID(SUVAHAVUJ!AF50,9,1)</f>
        <v xml:space="preserve"> </v>
      </c>
      <c r="FE17" s="1356"/>
      <c r="FF17" s="1356"/>
      <c r="FG17" s="1356"/>
      <c r="FH17" s="1356"/>
      <c r="FI17" s="1356"/>
      <c r="FJ17" s="1356" t="str">
        <f>MID(SUVAHAVUJ!AF50,10,1)</f>
        <v xml:space="preserve"> </v>
      </c>
      <c r="FK17" s="1356"/>
      <c r="FL17" s="1356"/>
      <c r="FM17" s="1356"/>
      <c r="FN17" s="1356"/>
      <c r="FO17" s="1357" t="str">
        <f>MID(SUVAHAVUJ!AF50,11,1)</f>
        <v>0</v>
      </c>
      <c r="FP17" s="1357"/>
      <c r="FQ17" s="1357"/>
      <c r="FR17" s="1357"/>
      <c r="FS17" s="1358"/>
      <c r="FT17" s="1359"/>
      <c r="FU17" s="1359"/>
      <c r="FV17" s="1359"/>
      <c r="FW17" s="1359"/>
      <c r="FX17" s="1359"/>
      <c r="FY17" s="1359"/>
      <c r="FZ17" s="1359"/>
      <c r="GA17" s="1359"/>
      <c r="GB17" s="1359"/>
      <c r="GC17" s="1359"/>
      <c r="GD17" s="1359"/>
      <c r="GE17" s="1359"/>
      <c r="GF17" s="1359"/>
      <c r="GG17" s="1359"/>
      <c r="GH17" s="1359"/>
      <c r="GI17" s="1359"/>
      <c r="GJ17" s="1359"/>
      <c r="GK17" s="1359"/>
      <c r="GL17" s="1359"/>
      <c r="GM17" s="1359"/>
      <c r="GN17" s="1359"/>
      <c r="GO17" s="1359"/>
      <c r="GP17" s="1359"/>
      <c r="GQ17" s="1359"/>
      <c r="GR17" s="1359"/>
      <c r="GS17" s="1359"/>
      <c r="GT17" s="1359"/>
      <c r="GU17" s="1359"/>
      <c r="GV17" s="1359"/>
      <c r="GW17" s="1359"/>
    </row>
    <row r="18" spans="2:205" ht="23.25" customHeight="1" x14ac:dyDescent="0.3">
      <c r="B18" s="1363"/>
      <c r="C18" s="1363"/>
      <c r="D18" s="1363"/>
      <c r="E18" s="1363"/>
      <c r="F18" s="1363"/>
      <c r="G18" s="1363"/>
      <c r="H18" s="1363"/>
      <c r="I18" s="1363"/>
      <c r="J18" s="1363"/>
      <c r="K18" s="1363"/>
      <c r="L18" s="1423"/>
      <c r="M18" s="1423"/>
      <c r="N18" s="1423"/>
      <c r="O18" s="1423"/>
      <c r="P18" s="1423"/>
      <c r="Q18" s="1423"/>
      <c r="R18" s="1423"/>
      <c r="S18" s="1423"/>
      <c r="T18" s="1423"/>
      <c r="U18" s="1423"/>
      <c r="V18" s="1423"/>
      <c r="W18" s="1423"/>
      <c r="X18" s="1423"/>
      <c r="Y18" s="1423"/>
      <c r="Z18" s="1423"/>
      <c r="AA18" s="1423"/>
      <c r="AB18" s="1423"/>
      <c r="AC18" s="1423"/>
      <c r="AD18" s="1423"/>
      <c r="AE18" s="1423"/>
      <c r="AF18" s="1423"/>
      <c r="AG18" s="1423"/>
      <c r="AH18" s="1423"/>
      <c r="AI18" s="1423"/>
      <c r="AJ18" s="1423"/>
      <c r="AK18" s="1423"/>
      <c r="AL18" s="1423"/>
      <c r="AM18" s="1423"/>
      <c r="AN18" s="1423"/>
      <c r="AO18" s="1423"/>
      <c r="AP18" s="1423"/>
      <c r="AQ18" s="1366"/>
      <c r="AR18" s="1366"/>
      <c r="AS18" s="1366"/>
      <c r="AT18" s="1366"/>
      <c r="AU18" s="1366"/>
      <c r="AV18" s="1366"/>
      <c r="AW18" s="1366"/>
      <c r="AX18" s="1366"/>
      <c r="AY18" s="514"/>
      <c r="AZ18" s="515"/>
      <c r="BA18" s="1356" t="str">
        <f>MID(SUVAHAVUJ!AE50,1,1)</f>
        <v xml:space="preserve"> </v>
      </c>
      <c r="BB18" s="1356"/>
      <c r="BC18" s="1356"/>
      <c r="BD18" s="1356"/>
      <c r="BE18" s="1356"/>
      <c r="BF18" s="1356"/>
      <c r="BG18" s="1356" t="str">
        <f>MID(SUVAHAVUJ!AE50,2,1)</f>
        <v xml:space="preserve"> </v>
      </c>
      <c r="BH18" s="1356"/>
      <c r="BI18" s="1356"/>
      <c r="BJ18" s="1356"/>
      <c r="BK18" s="1356"/>
      <c r="BL18" s="1356" t="str">
        <f>MID(SUVAHAVUJ!AE50,3,1)</f>
        <v xml:space="preserve"> </v>
      </c>
      <c r="BM18" s="1356"/>
      <c r="BN18" s="1356"/>
      <c r="BO18" s="1356"/>
      <c r="BP18" s="1356"/>
      <c r="BQ18" s="1356"/>
      <c r="BR18" s="1356" t="str">
        <f>MID(SUVAHAVUJ!AE50,4,1)</f>
        <v xml:space="preserve"> </v>
      </c>
      <c r="BS18" s="1356"/>
      <c r="BT18" s="1356"/>
      <c r="BU18" s="1356"/>
      <c r="BV18" s="1356"/>
      <c r="BW18" s="1356" t="str">
        <f>MID(SUVAHAVUJ!AE50,5,1)</f>
        <v xml:space="preserve"> </v>
      </c>
      <c r="BX18" s="1356"/>
      <c r="BY18" s="1356"/>
      <c r="BZ18" s="1356"/>
      <c r="CA18" s="1356"/>
      <c r="CB18" s="1356"/>
      <c r="CC18" s="1356" t="str">
        <f>MID(SUVAHAVUJ!AE50,6,1)</f>
        <v xml:space="preserve"> </v>
      </c>
      <c r="CD18" s="1356"/>
      <c r="CE18" s="1356"/>
      <c r="CF18" s="1356"/>
      <c r="CG18" s="1356"/>
      <c r="CH18" s="1356" t="str">
        <f>MID(SUVAHAVUJ!AE50,7,1)</f>
        <v xml:space="preserve"> </v>
      </c>
      <c r="CI18" s="1356"/>
      <c r="CJ18" s="1356"/>
      <c r="CK18" s="1356"/>
      <c r="CL18" s="1356"/>
      <c r="CM18" s="1356"/>
      <c r="CN18" s="1356" t="str">
        <f>MID(SUVAHAVUJ!AE50,8,1)</f>
        <v xml:space="preserve"> </v>
      </c>
      <c r="CO18" s="1356"/>
      <c r="CP18" s="1356"/>
      <c r="CQ18" s="1356"/>
      <c r="CR18" s="1356"/>
      <c r="CS18" s="1356" t="str">
        <f>MID(SUVAHAVUJ!AE50,9,1)</f>
        <v xml:space="preserve"> </v>
      </c>
      <c r="CT18" s="1356"/>
      <c r="CU18" s="1356"/>
      <c r="CV18" s="1356"/>
      <c r="CW18" s="1356"/>
      <c r="CX18" s="1356"/>
      <c r="CY18" s="1356" t="str">
        <f>MID(SUVAHAVUJ!AE50,10,1)</f>
        <v xml:space="preserve"> </v>
      </c>
      <c r="CZ18" s="1356"/>
      <c r="DA18" s="1356"/>
      <c r="DB18" s="1356"/>
      <c r="DC18" s="1356"/>
      <c r="DD18" s="1356" t="str">
        <f>MID(SUVAHAVUJ!AE50,11,1)</f>
        <v>0</v>
      </c>
      <c r="DE18" s="1356"/>
      <c r="DF18" s="1356"/>
      <c r="DG18" s="1356"/>
      <c r="DH18" s="1356"/>
      <c r="DI18" s="1360"/>
      <c r="DJ18" s="1361"/>
      <c r="DK18" s="1361"/>
      <c r="DL18" s="1361"/>
      <c r="DM18" s="1361"/>
      <c r="DN18" s="1361"/>
      <c r="DO18" s="1361"/>
      <c r="DP18" s="1361"/>
      <c r="DQ18" s="1361"/>
      <c r="DR18" s="1361"/>
      <c r="DS18" s="1361"/>
      <c r="DT18" s="1361"/>
      <c r="DU18" s="1361"/>
      <c r="DV18" s="1361"/>
      <c r="DW18" s="1361"/>
      <c r="DX18" s="1361"/>
      <c r="DY18" s="1361"/>
      <c r="DZ18" s="1361"/>
      <c r="EA18" s="1361"/>
      <c r="EB18" s="1361"/>
      <c r="EC18" s="1361"/>
      <c r="ED18" s="1361"/>
      <c r="EE18" s="1361"/>
      <c r="EF18" s="1361"/>
      <c r="EG18" s="1361"/>
      <c r="EH18" s="1361"/>
      <c r="EI18" s="1361"/>
      <c r="EJ18" s="1361"/>
      <c r="EK18" s="1361"/>
      <c r="EL18" s="1361"/>
      <c r="EM18" s="1361"/>
      <c r="EN18" s="514"/>
      <c r="EO18" s="515"/>
      <c r="EP18" s="1356" t="str">
        <f>MID(SUVAHAVUJ!AG50,1,1)</f>
        <v xml:space="preserve"> </v>
      </c>
      <c r="EQ18" s="1356"/>
      <c r="ER18" s="1356"/>
      <c r="ES18" s="1356"/>
      <c r="ET18" s="1356"/>
      <c r="EU18" s="1356"/>
      <c r="EV18" s="1356" t="str">
        <f>MID(SUVAHAVUJ!AG50,2,1)</f>
        <v xml:space="preserve"> </v>
      </c>
      <c r="EW18" s="1356"/>
      <c r="EX18" s="1356"/>
      <c r="EY18" s="1356"/>
      <c r="EZ18" s="1356"/>
      <c r="FA18" s="1356" t="str">
        <f>MID(SUVAHAVUJ!AG50,3,1)</f>
        <v xml:space="preserve"> </v>
      </c>
      <c r="FB18" s="1356"/>
      <c r="FC18" s="1356"/>
      <c r="FD18" s="1356"/>
      <c r="FE18" s="1356"/>
      <c r="FF18" s="1356"/>
      <c r="FG18" s="1356" t="str">
        <f>MID(SUVAHAVUJ!AG50,4,1)</f>
        <v xml:space="preserve"> </v>
      </c>
      <c r="FH18" s="1356"/>
      <c r="FI18" s="1356"/>
      <c r="FJ18" s="1356"/>
      <c r="FK18" s="1356"/>
      <c r="FL18" s="1356" t="str">
        <f>MID(SUVAHAVUJ!AG50,5,1)</f>
        <v xml:space="preserve"> </v>
      </c>
      <c r="FM18" s="1356"/>
      <c r="FN18" s="1356"/>
      <c r="FO18" s="1356"/>
      <c r="FP18" s="1356"/>
      <c r="FQ18" s="1356"/>
      <c r="FR18" s="1356" t="str">
        <f>MID(SUVAHAVUJ!AG50,6,1)</f>
        <v xml:space="preserve"> </v>
      </c>
      <c r="FS18" s="1356"/>
      <c r="FT18" s="1356"/>
      <c r="FU18" s="1356"/>
      <c r="FV18" s="1356"/>
      <c r="FW18" s="1356" t="str">
        <f>MID(SUVAHAVUJ!AG50,7,1)</f>
        <v xml:space="preserve"> </v>
      </c>
      <c r="FX18" s="1356"/>
      <c r="FY18" s="1356"/>
      <c r="FZ18" s="1356"/>
      <c r="GA18" s="1356"/>
      <c r="GB18" s="1356"/>
      <c r="GC18" s="1356" t="str">
        <f>MID(SUVAHAVUJ!AG50,8,1)</f>
        <v xml:space="preserve"> </v>
      </c>
      <c r="GD18" s="1356"/>
      <c r="GE18" s="1356"/>
      <c r="GF18" s="1356"/>
      <c r="GG18" s="1356"/>
      <c r="GH18" s="1356" t="str">
        <f>MID(SUVAHAVUJ!AG50,9,1)</f>
        <v xml:space="preserve"> </v>
      </c>
      <c r="GI18" s="1356"/>
      <c r="GJ18" s="1356"/>
      <c r="GK18" s="1356"/>
      <c r="GL18" s="1356"/>
      <c r="GM18" s="1356"/>
      <c r="GN18" s="1356" t="str">
        <f>MID(SUVAHAVUJ!AG50,10,1)</f>
        <v xml:space="preserve"> </v>
      </c>
      <c r="GO18" s="1356"/>
      <c r="GP18" s="1356"/>
      <c r="GQ18" s="1356"/>
      <c r="GR18" s="1356"/>
      <c r="GS18" s="1357" t="str">
        <f>MID(SUVAHAVUJ!AG50,11,1)</f>
        <v>0</v>
      </c>
      <c r="GT18" s="1357"/>
      <c r="GU18" s="1357"/>
      <c r="GV18" s="1357"/>
      <c r="GW18" s="1358"/>
    </row>
    <row r="19" spans="2:205" s="516" customFormat="1" ht="23.25" customHeight="1" x14ac:dyDescent="0.3">
      <c r="B19" s="1363" t="s">
        <v>2042</v>
      </c>
      <c r="C19" s="1363"/>
      <c r="D19" s="1363"/>
      <c r="E19" s="1363"/>
      <c r="F19" s="1363"/>
      <c r="G19" s="1363"/>
      <c r="H19" s="1363"/>
      <c r="I19" s="1363"/>
      <c r="J19" s="1363"/>
      <c r="K19" s="1363"/>
      <c r="L19" s="1423" t="str">
        <f>SUVAHAVUJ!$D$51</f>
        <v>Pohľadávky voči spoločníkom, členom a združeniu (354A, 355A, 358A, 35XA) - /391A/</v>
      </c>
      <c r="M19" s="1423"/>
      <c r="N19" s="1423"/>
      <c r="O19" s="1423"/>
      <c r="P19" s="1423"/>
      <c r="Q19" s="1423"/>
      <c r="R19" s="1423"/>
      <c r="S19" s="1423"/>
      <c r="T19" s="1423"/>
      <c r="U19" s="1423"/>
      <c r="V19" s="1423"/>
      <c r="W19" s="1423"/>
      <c r="X19" s="1423"/>
      <c r="Y19" s="1423"/>
      <c r="Z19" s="1423"/>
      <c r="AA19" s="1423"/>
      <c r="AB19" s="1423"/>
      <c r="AC19" s="1423"/>
      <c r="AD19" s="1423"/>
      <c r="AE19" s="1423"/>
      <c r="AF19" s="1423"/>
      <c r="AG19" s="1423"/>
      <c r="AH19" s="1423"/>
      <c r="AI19" s="1423"/>
      <c r="AJ19" s="1423"/>
      <c r="AK19" s="1423"/>
      <c r="AL19" s="1423"/>
      <c r="AM19" s="1423"/>
      <c r="AN19" s="1423"/>
      <c r="AO19" s="1423"/>
      <c r="AP19" s="1423"/>
      <c r="AQ19" s="1366" t="s">
        <v>1208</v>
      </c>
      <c r="AR19" s="1366"/>
      <c r="AS19" s="1366"/>
      <c r="AT19" s="1366"/>
      <c r="AU19" s="1366"/>
      <c r="AV19" s="1366"/>
      <c r="AW19" s="1366"/>
      <c r="AX19" s="1366"/>
      <c r="AY19" s="514"/>
      <c r="AZ19" s="515"/>
      <c r="BA19" s="1356" t="str">
        <f>MID(SUVAHAVUJ!AD51,1,1)</f>
        <v xml:space="preserve"> </v>
      </c>
      <c r="BB19" s="1356"/>
      <c r="BC19" s="1356"/>
      <c r="BD19" s="1356"/>
      <c r="BE19" s="1356"/>
      <c r="BF19" s="1356"/>
      <c r="BG19" s="1356" t="str">
        <f>MID(SUVAHAVUJ!AD51,2,1)</f>
        <v xml:space="preserve"> </v>
      </c>
      <c r="BH19" s="1356"/>
      <c r="BI19" s="1356"/>
      <c r="BJ19" s="1356"/>
      <c r="BK19" s="1356"/>
      <c r="BL19" s="1356" t="str">
        <f>MID(SUVAHAVUJ!AD51,3,1)</f>
        <v xml:space="preserve"> </v>
      </c>
      <c r="BM19" s="1356"/>
      <c r="BN19" s="1356"/>
      <c r="BO19" s="1356"/>
      <c r="BP19" s="1356"/>
      <c r="BQ19" s="1356"/>
      <c r="BR19" s="1356" t="str">
        <f>MID(SUVAHAVUJ!AD51,4,1)</f>
        <v xml:space="preserve"> </v>
      </c>
      <c r="BS19" s="1356"/>
      <c r="BT19" s="1356"/>
      <c r="BU19" s="1356"/>
      <c r="BV19" s="1356"/>
      <c r="BW19" s="1356" t="str">
        <f>MID(SUVAHAVUJ!AD51,5,1)</f>
        <v xml:space="preserve"> </v>
      </c>
      <c r="BX19" s="1356"/>
      <c r="BY19" s="1356"/>
      <c r="BZ19" s="1356"/>
      <c r="CA19" s="1356"/>
      <c r="CB19" s="1356"/>
      <c r="CC19" s="1356" t="str">
        <f>MID(SUVAHAVUJ!AD51,6,1)</f>
        <v xml:space="preserve"> </v>
      </c>
      <c r="CD19" s="1356"/>
      <c r="CE19" s="1356"/>
      <c r="CF19" s="1356"/>
      <c r="CG19" s="1356"/>
      <c r="CH19" s="1356" t="str">
        <f>MID(SUVAHAVUJ!AD51,7,1)</f>
        <v xml:space="preserve"> </v>
      </c>
      <c r="CI19" s="1356"/>
      <c r="CJ19" s="1356"/>
      <c r="CK19" s="1356"/>
      <c r="CL19" s="1356"/>
      <c r="CM19" s="1356"/>
      <c r="CN19" s="1356" t="str">
        <f>MID(SUVAHAVUJ!AD51,8,1)</f>
        <v xml:space="preserve"> </v>
      </c>
      <c r="CO19" s="1356"/>
      <c r="CP19" s="1356"/>
      <c r="CQ19" s="1356"/>
      <c r="CR19" s="1356"/>
      <c r="CS19" s="1356" t="str">
        <f>MID(SUVAHAVUJ!AD51,9,1)</f>
        <v xml:space="preserve"> </v>
      </c>
      <c r="CT19" s="1356"/>
      <c r="CU19" s="1356"/>
      <c r="CV19" s="1356"/>
      <c r="CW19" s="1356"/>
      <c r="CX19" s="1356"/>
      <c r="CY19" s="1356" t="str">
        <f>MID(SUVAHAVUJ!AD51,10,1)</f>
        <v xml:space="preserve"> </v>
      </c>
      <c r="CZ19" s="1356"/>
      <c r="DA19" s="1356"/>
      <c r="DB19" s="1356"/>
      <c r="DC19" s="1356"/>
      <c r="DD19" s="1356" t="str">
        <f>MID(SUVAHAVUJ!AD51,11,1)</f>
        <v>0</v>
      </c>
      <c r="DE19" s="1356"/>
      <c r="DF19" s="1356"/>
      <c r="DG19" s="1356"/>
      <c r="DH19" s="1356"/>
      <c r="DI19" s="1360"/>
      <c r="DJ19" s="514"/>
      <c r="DK19" s="515"/>
      <c r="DL19" s="1356" t="str">
        <f>MID(SUVAHAVUJ!AF51,1,1)</f>
        <v xml:space="preserve"> </v>
      </c>
      <c r="DM19" s="1356"/>
      <c r="DN19" s="1356"/>
      <c r="DO19" s="1356"/>
      <c r="DP19" s="1356"/>
      <c r="DQ19" s="1356"/>
      <c r="DR19" s="1356" t="str">
        <f>MID(SUVAHAVUJ!AF51,2,1)</f>
        <v xml:space="preserve"> </v>
      </c>
      <c r="DS19" s="1356"/>
      <c r="DT19" s="1356"/>
      <c r="DU19" s="1356"/>
      <c r="DV19" s="1356"/>
      <c r="DW19" s="1356" t="str">
        <f>MID(SUVAHAVUJ!AF51,3,1)</f>
        <v xml:space="preserve"> </v>
      </c>
      <c r="DX19" s="1356"/>
      <c r="DY19" s="1356"/>
      <c r="DZ19" s="1356"/>
      <c r="EA19" s="1356"/>
      <c r="EB19" s="1356"/>
      <c r="EC19" s="1356" t="str">
        <f>MID(SUVAHAVUJ!AF51,4,1)</f>
        <v xml:space="preserve"> </v>
      </c>
      <c r="ED19" s="1356"/>
      <c r="EE19" s="1356"/>
      <c r="EF19" s="1356"/>
      <c r="EG19" s="1356"/>
      <c r="EH19" s="1356" t="str">
        <f>MID(SUVAHAVUJ!AF51,5,1)</f>
        <v xml:space="preserve"> </v>
      </c>
      <c r="EI19" s="1356"/>
      <c r="EJ19" s="1356"/>
      <c r="EK19" s="1356"/>
      <c r="EL19" s="1356"/>
      <c r="EM19" s="1356"/>
      <c r="EN19" s="1356" t="str">
        <f>MID(SUVAHAVUJ!AF51,6,1)</f>
        <v xml:space="preserve"> </v>
      </c>
      <c r="EO19" s="1356"/>
      <c r="EP19" s="1356"/>
      <c r="EQ19" s="1356"/>
      <c r="ER19" s="1356"/>
      <c r="ES19" s="1356" t="str">
        <f>MID(SUVAHAVUJ!AF51,7,1)</f>
        <v xml:space="preserve"> </v>
      </c>
      <c r="ET19" s="1356"/>
      <c r="EU19" s="1356"/>
      <c r="EV19" s="1356"/>
      <c r="EW19" s="1356"/>
      <c r="EX19" s="1356"/>
      <c r="EY19" s="1356" t="str">
        <f>MID(SUVAHAVUJ!AF51,8,1)</f>
        <v xml:space="preserve"> </v>
      </c>
      <c r="EZ19" s="1356"/>
      <c r="FA19" s="1356"/>
      <c r="FB19" s="1356"/>
      <c r="FC19" s="1356"/>
      <c r="FD19" s="1356" t="str">
        <f>MID(SUVAHAVUJ!AF51,9,1)</f>
        <v xml:space="preserve"> </v>
      </c>
      <c r="FE19" s="1356"/>
      <c r="FF19" s="1356"/>
      <c r="FG19" s="1356"/>
      <c r="FH19" s="1356"/>
      <c r="FI19" s="1356"/>
      <c r="FJ19" s="1356" t="str">
        <f>MID(SUVAHAVUJ!AF51,10,1)</f>
        <v xml:space="preserve"> </v>
      </c>
      <c r="FK19" s="1356"/>
      <c r="FL19" s="1356"/>
      <c r="FM19" s="1356"/>
      <c r="FN19" s="1356"/>
      <c r="FO19" s="1357" t="str">
        <f>MID(SUVAHAVUJ!AF51,11,1)</f>
        <v>0</v>
      </c>
      <c r="FP19" s="1357"/>
      <c r="FQ19" s="1357"/>
      <c r="FR19" s="1357"/>
      <c r="FS19" s="1358"/>
      <c r="FT19" s="1359"/>
      <c r="FU19" s="1359"/>
      <c r="FV19" s="1359"/>
      <c r="FW19" s="1359"/>
      <c r="FX19" s="1359"/>
      <c r="FY19" s="1359"/>
      <c r="FZ19" s="1359"/>
      <c r="GA19" s="1359"/>
      <c r="GB19" s="1359"/>
      <c r="GC19" s="1359"/>
      <c r="GD19" s="1359"/>
      <c r="GE19" s="1359"/>
      <c r="GF19" s="1359"/>
      <c r="GG19" s="1359"/>
      <c r="GH19" s="1359"/>
      <c r="GI19" s="1359"/>
      <c r="GJ19" s="1359"/>
      <c r="GK19" s="1359"/>
      <c r="GL19" s="1359"/>
      <c r="GM19" s="1359"/>
      <c r="GN19" s="1359"/>
      <c r="GO19" s="1359"/>
      <c r="GP19" s="1359"/>
      <c r="GQ19" s="1359"/>
      <c r="GR19" s="1359"/>
      <c r="GS19" s="1359"/>
      <c r="GT19" s="1359"/>
      <c r="GU19" s="1359"/>
      <c r="GV19" s="1359"/>
      <c r="GW19" s="1359"/>
    </row>
    <row r="20" spans="2:205" ht="24" customHeight="1" x14ac:dyDescent="0.3">
      <c r="B20" s="1363"/>
      <c r="C20" s="1363"/>
      <c r="D20" s="1363"/>
      <c r="E20" s="1363"/>
      <c r="F20" s="1363"/>
      <c r="G20" s="1363"/>
      <c r="H20" s="1363"/>
      <c r="I20" s="1363"/>
      <c r="J20" s="1363"/>
      <c r="K20" s="136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c r="AM20" s="1423"/>
      <c r="AN20" s="1423"/>
      <c r="AO20" s="1423"/>
      <c r="AP20" s="1423"/>
      <c r="AQ20" s="1366"/>
      <c r="AR20" s="1366"/>
      <c r="AS20" s="1366"/>
      <c r="AT20" s="1366"/>
      <c r="AU20" s="1366"/>
      <c r="AV20" s="1366"/>
      <c r="AW20" s="1366"/>
      <c r="AX20" s="1366"/>
      <c r="AY20" s="514"/>
      <c r="AZ20" s="515"/>
      <c r="BA20" s="1356" t="str">
        <f>MID(SUVAHAVUJ!AE51,1,1)</f>
        <v xml:space="preserve"> </v>
      </c>
      <c r="BB20" s="1356"/>
      <c r="BC20" s="1356"/>
      <c r="BD20" s="1356"/>
      <c r="BE20" s="1356"/>
      <c r="BF20" s="1356"/>
      <c r="BG20" s="1356" t="str">
        <f>MID(SUVAHAVUJ!AE51,2,1)</f>
        <v xml:space="preserve"> </v>
      </c>
      <c r="BH20" s="1356"/>
      <c r="BI20" s="1356"/>
      <c r="BJ20" s="1356"/>
      <c r="BK20" s="1356"/>
      <c r="BL20" s="1356" t="str">
        <f>MID(SUVAHAVUJ!AE51,3,1)</f>
        <v xml:space="preserve"> </v>
      </c>
      <c r="BM20" s="1356"/>
      <c r="BN20" s="1356"/>
      <c r="BO20" s="1356"/>
      <c r="BP20" s="1356"/>
      <c r="BQ20" s="1356"/>
      <c r="BR20" s="1356" t="str">
        <f>MID(SUVAHAVUJ!AE51,4,1)</f>
        <v xml:space="preserve"> </v>
      </c>
      <c r="BS20" s="1356"/>
      <c r="BT20" s="1356"/>
      <c r="BU20" s="1356"/>
      <c r="BV20" s="1356"/>
      <c r="BW20" s="1356" t="str">
        <f>MID(SUVAHAVUJ!AE51,5,1)</f>
        <v xml:space="preserve"> </v>
      </c>
      <c r="BX20" s="1356"/>
      <c r="BY20" s="1356"/>
      <c r="BZ20" s="1356"/>
      <c r="CA20" s="1356"/>
      <c r="CB20" s="1356"/>
      <c r="CC20" s="1356" t="str">
        <f>MID(SUVAHAVUJ!AE51,6,1)</f>
        <v xml:space="preserve"> </v>
      </c>
      <c r="CD20" s="1356"/>
      <c r="CE20" s="1356"/>
      <c r="CF20" s="1356"/>
      <c r="CG20" s="1356"/>
      <c r="CH20" s="1356" t="str">
        <f>MID(SUVAHAVUJ!AE51,7,1)</f>
        <v xml:space="preserve"> </v>
      </c>
      <c r="CI20" s="1356"/>
      <c r="CJ20" s="1356"/>
      <c r="CK20" s="1356"/>
      <c r="CL20" s="1356"/>
      <c r="CM20" s="1356"/>
      <c r="CN20" s="1356" t="str">
        <f>MID(SUVAHAVUJ!AE51,8,1)</f>
        <v xml:space="preserve"> </v>
      </c>
      <c r="CO20" s="1356"/>
      <c r="CP20" s="1356"/>
      <c r="CQ20" s="1356"/>
      <c r="CR20" s="1356"/>
      <c r="CS20" s="1356" t="str">
        <f>MID(SUVAHAVUJ!AE51,9,1)</f>
        <v xml:space="preserve"> </v>
      </c>
      <c r="CT20" s="1356"/>
      <c r="CU20" s="1356"/>
      <c r="CV20" s="1356"/>
      <c r="CW20" s="1356"/>
      <c r="CX20" s="1356"/>
      <c r="CY20" s="1356" t="str">
        <f>MID(SUVAHAVUJ!AE51,10,1)</f>
        <v xml:space="preserve"> </v>
      </c>
      <c r="CZ20" s="1356"/>
      <c r="DA20" s="1356"/>
      <c r="DB20" s="1356"/>
      <c r="DC20" s="1356"/>
      <c r="DD20" s="1356" t="str">
        <f>MID(SUVAHAVUJ!AE51,11,1)</f>
        <v>0</v>
      </c>
      <c r="DE20" s="1356"/>
      <c r="DF20" s="1356"/>
      <c r="DG20" s="1356"/>
      <c r="DH20" s="1356"/>
      <c r="DI20" s="1360"/>
      <c r="DJ20" s="1361"/>
      <c r="DK20" s="1361"/>
      <c r="DL20" s="1361"/>
      <c r="DM20" s="1361"/>
      <c r="DN20" s="1361"/>
      <c r="DO20" s="1361"/>
      <c r="DP20" s="1361"/>
      <c r="DQ20" s="1361"/>
      <c r="DR20" s="1361"/>
      <c r="DS20" s="1361"/>
      <c r="DT20" s="1361"/>
      <c r="DU20" s="1361"/>
      <c r="DV20" s="1361"/>
      <c r="DW20" s="1361"/>
      <c r="DX20" s="1361"/>
      <c r="DY20" s="1361"/>
      <c r="DZ20" s="1361"/>
      <c r="EA20" s="1361"/>
      <c r="EB20" s="1361"/>
      <c r="EC20" s="1361"/>
      <c r="ED20" s="1361"/>
      <c r="EE20" s="1361"/>
      <c r="EF20" s="1361"/>
      <c r="EG20" s="1361"/>
      <c r="EH20" s="1361"/>
      <c r="EI20" s="1361"/>
      <c r="EJ20" s="1361"/>
      <c r="EK20" s="1361"/>
      <c r="EL20" s="1361"/>
      <c r="EM20" s="1361"/>
      <c r="EN20" s="514"/>
      <c r="EO20" s="515"/>
      <c r="EP20" s="1356" t="str">
        <f>MID(SUVAHAVUJ!AG51,1,1)</f>
        <v xml:space="preserve"> </v>
      </c>
      <c r="EQ20" s="1356"/>
      <c r="ER20" s="1356"/>
      <c r="ES20" s="1356"/>
      <c r="ET20" s="1356"/>
      <c r="EU20" s="1356"/>
      <c r="EV20" s="1356" t="str">
        <f>MID(SUVAHAVUJ!AG51,2,1)</f>
        <v xml:space="preserve"> </v>
      </c>
      <c r="EW20" s="1356"/>
      <c r="EX20" s="1356"/>
      <c r="EY20" s="1356"/>
      <c r="EZ20" s="1356"/>
      <c r="FA20" s="1356" t="str">
        <f>MID(SUVAHAVUJ!AG51,3,1)</f>
        <v xml:space="preserve"> </v>
      </c>
      <c r="FB20" s="1356"/>
      <c r="FC20" s="1356"/>
      <c r="FD20" s="1356"/>
      <c r="FE20" s="1356"/>
      <c r="FF20" s="1356"/>
      <c r="FG20" s="1356" t="str">
        <f>MID(SUVAHAVUJ!AG51,4,1)</f>
        <v xml:space="preserve"> </v>
      </c>
      <c r="FH20" s="1356"/>
      <c r="FI20" s="1356"/>
      <c r="FJ20" s="1356"/>
      <c r="FK20" s="1356"/>
      <c r="FL20" s="1356" t="str">
        <f>MID(SUVAHAVUJ!AG51,5,1)</f>
        <v xml:space="preserve"> </v>
      </c>
      <c r="FM20" s="1356"/>
      <c r="FN20" s="1356"/>
      <c r="FO20" s="1356"/>
      <c r="FP20" s="1356"/>
      <c r="FQ20" s="1356"/>
      <c r="FR20" s="1356" t="str">
        <f>MID(SUVAHAVUJ!AG51,6,1)</f>
        <v xml:space="preserve"> </v>
      </c>
      <c r="FS20" s="1356"/>
      <c r="FT20" s="1356"/>
      <c r="FU20" s="1356"/>
      <c r="FV20" s="1356"/>
      <c r="FW20" s="1356" t="str">
        <f>MID(SUVAHAVUJ!AG51,7,1)</f>
        <v xml:space="preserve"> </v>
      </c>
      <c r="FX20" s="1356"/>
      <c r="FY20" s="1356"/>
      <c r="FZ20" s="1356"/>
      <c r="GA20" s="1356"/>
      <c r="GB20" s="1356"/>
      <c r="GC20" s="1356" t="str">
        <f>MID(SUVAHAVUJ!AG51,8,1)</f>
        <v xml:space="preserve"> </v>
      </c>
      <c r="GD20" s="1356"/>
      <c r="GE20" s="1356"/>
      <c r="GF20" s="1356"/>
      <c r="GG20" s="1356"/>
      <c r="GH20" s="1356" t="str">
        <f>MID(SUVAHAVUJ!AG51,9,1)</f>
        <v xml:space="preserve"> </v>
      </c>
      <c r="GI20" s="1356"/>
      <c r="GJ20" s="1356"/>
      <c r="GK20" s="1356"/>
      <c r="GL20" s="1356"/>
      <c r="GM20" s="1356"/>
      <c r="GN20" s="1356" t="str">
        <f>MID(SUVAHAVUJ!AG51,10,1)</f>
        <v xml:space="preserve"> </v>
      </c>
      <c r="GO20" s="1356"/>
      <c r="GP20" s="1356"/>
      <c r="GQ20" s="1356"/>
      <c r="GR20" s="1356"/>
      <c r="GS20" s="1357" t="str">
        <f>MID(SUVAHAVUJ!AG51,11,1)</f>
        <v>0</v>
      </c>
      <c r="GT20" s="1357"/>
      <c r="GU20" s="1357"/>
      <c r="GV20" s="1357"/>
      <c r="GW20" s="1358"/>
    </row>
    <row r="21" spans="2:205" s="516" customFormat="1" ht="23.25" customHeight="1" x14ac:dyDescent="0.3">
      <c r="B21" s="1363" t="s">
        <v>2044</v>
      </c>
      <c r="C21" s="1363"/>
      <c r="D21" s="1363"/>
      <c r="E21" s="1363"/>
      <c r="F21" s="1363"/>
      <c r="G21" s="1363"/>
      <c r="H21" s="1363"/>
      <c r="I21" s="1363"/>
      <c r="J21" s="1363"/>
      <c r="K21" s="1363"/>
      <c r="L21" s="1423" t="str">
        <f>SUVAHAVUJ!$D$52</f>
        <v>Pohľadávky z derivátových operácií (373A, 376A)</v>
      </c>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1423"/>
      <c r="AN21" s="1423"/>
      <c r="AO21" s="1423"/>
      <c r="AP21" s="1423"/>
      <c r="AQ21" s="1366" t="s">
        <v>1223</v>
      </c>
      <c r="AR21" s="1366"/>
      <c r="AS21" s="1366"/>
      <c r="AT21" s="1366"/>
      <c r="AU21" s="1366"/>
      <c r="AV21" s="1366"/>
      <c r="AW21" s="1366"/>
      <c r="AX21" s="1366"/>
      <c r="AY21" s="514"/>
      <c r="AZ21" s="515"/>
      <c r="BA21" s="1356" t="str">
        <f>MID(SUVAHAVUJ!AD52,1,1)</f>
        <v xml:space="preserve"> </v>
      </c>
      <c r="BB21" s="1356"/>
      <c r="BC21" s="1356"/>
      <c r="BD21" s="1356"/>
      <c r="BE21" s="1356"/>
      <c r="BF21" s="1356"/>
      <c r="BG21" s="1356" t="str">
        <f>MID(SUVAHAVUJ!AD52,2,1)</f>
        <v xml:space="preserve"> </v>
      </c>
      <c r="BH21" s="1356"/>
      <c r="BI21" s="1356"/>
      <c r="BJ21" s="1356"/>
      <c r="BK21" s="1356"/>
      <c r="BL21" s="1356" t="str">
        <f>MID(SUVAHAVUJ!AD52,3,1)</f>
        <v xml:space="preserve"> </v>
      </c>
      <c r="BM21" s="1356"/>
      <c r="BN21" s="1356"/>
      <c r="BO21" s="1356"/>
      <c r="BP21" s="1356"/>
      <c r="BQ21" s="1356"/>
      <c r="BR21" s="1356" t="str">
        <f>MID(SUVAHAVUJ!AD52,4,1)</f>
        <v xml:space="preserve"> </v>
      </c>
      <c r="BS21" s="1356"/>
      <c r="BT21" s="1356"/>
      <c r="BU21" s="1356"/>
      <c r="BV21" s="1356"/>
      <c r="BW21" s="1356" t="str">
        <f>MID(SUVAHAVUJ!AD52,5,1)</f>
        <v xml:space="preserve"> </v>
      </c>
      <c r="BX21" s="1356"/>
      <c r="BY21" s="1356"/>
      <c r="BZ21" s="1356"/>
      <c r="CA21" s="1356"/>
      <c r="CB21" s="1356"/>
      <c r="CC21" s="1356" t="str">
        <f>MID(SUVAHAVUJ!AD52,6,1)</f>
        <v xml:space="preserve"> </v>
      </c>
      <c r="CD21" s="1356"/>
      <c r="CE21" s="1356"/>
      <c r="CF21" s="1356"/>
      <c r="CG21" s="1356"/>
      <c r="CH21" s="1356" t="str">
        <f>MID(SUVAHAVUJ!AD52,7,1)</f>
        <v xml:space="preserve"> </v>
      </c>
      <c r="CI21" s="1356"/>
      <c r="CJ21" s="1356"/>
      <c r="CK21" s="1356"/>
      <c r="CL21" s="1356"/>
      <c r="CM21" s="1356"/>
      <c r="CN21" s="1356" t="str">
        <f>MID(SUVAHAVUJ!AD52,8,1)</f>
        <v xml:space="preserve"> </v>
      </c>
      <c r="CO21" s="1356"/>
      <c r="CP21" s="1356"/>
      <c r="CQ21" s="1356"/>
      <c r="CR21" s="1356"/>
      <c r="CS21" s="1356" t="str">
        <f>MID(SUVAHAVUJ!AD52,9,1)</f>
        <v xml:space="preserve"> </v>
      </c>
      <c r="CT21" s="1356"/>
      <c r="CU21" s="1356"/>
      <c r="CV21" s="1356"/>
      <c r="CW21" s="1356"/>
      <c r="CX21" s="1356"/>
      <c r="CY21" s="1356" t="str">
        <f>MID(SUVAHAVUJ!AD52,10,1)</f>
        <v xml:space="preserve"> </v>
      </c>
      <c r="CZ21" s="1356"/>
      <c r="DA21" s="1356"/>
      <c r="DB21" s="1356"/>
      <c r="DC21" s="1356"/>
      <c r="DD21" s="1356" t="str">
        <f>MID(SUVAHAVUJ!AD52,11,1)</f>
        <v>0</v>
      </c>
      <c r="DE21" s="1356"/>
      <c r="DF21" s="1356"/>
      <c r="DG21" s="1356"/>
      <c r="DH21" s="1356"/>
      <c r="DI21" s="1360"/>
      <c r="DJ21" s="514"/>
      <c r="DK21" s="515"/>
      <c r="DL21" s="1356" t="str">
        <f>MID(SUVAHAVUJ!AF52,1,1)</f>
        <v xml:space="preserve"> </v>
      </c>
      <c r="DM21" s="1356"/>
      <c r="DN21" s="1356"/>
      <c r="DO21" s="1356"/>
      <c r="DP21" s="1356"/>
      <c r="DQ21" s="1356"/>
      <c r="DR21" s="1356" t="str">
        <f>MID(SUVAHAVUJ!AF52,2,1)</f>
        <v xml:space="preserve"> </v>
      </c>
      <c r="DS21" s="1356"/>
      <c r="DT21" s="1356"/>
      <c r="DU21" s="1356"/>
      <c r="DV21" s="1356"/>
      <c r="DW21" s="1356" t="str">
        <f>MID(SUVAHAVUJ!AF52,3,1)</f>
        <v xml:space="preserve"> </v>
      </c>
      <c r="DX21" s="1356"/>
      <c r="DY21" s="1356"/>
      <c r="DZ21" s="1356"/>
      <c r="EA21" s="1356"/>
      <c r="EB21" s="1356"/>
      <c r="EC21" s="1356" t="str">
        <f>MID(SUVAHAVUJ!AF52,4,1)</f>
        <v xml:space="preserve"> </v>
      </c>
      <c r="ED21" s="1356"/>
      <c r="EE21" s="1356"/>
      <c r="EF21" s="1356"/>
      <c r="EG21" s="1356"/>
      <c r="EH21" s="1356" t="str">
        <f>MID(SUVAHAVUJ!AF52,5,1)</f>
        <v xml:space="preserve"> </v>
      </c>
      <c r="EI21" s="1356"/>
      <c r="EJ21" s="1356"/>
      <c r="EK21" s="1356"/>
      <c r="EL21" s="1356"/>
      <c r="EM21" s="1356"/>
      <c r="EN21" s="1356" t="str">
        <f>MID(SUVAHAVUJ!AF52,6,1)</f>
        <v xml:space="preserve"> </v>
      </c>
      <c r="EO21" s="1356"/>
      <c r="EP21" s="1356"/>
      <c r="EQ21" s="1356"/>
      <c r="ER21" s="1356"/>
      <c r="ES21" s="1356" t="str">
        <f>MID(SUVAHAVUJ!AF52,7,1)</f>
        <v xml:space="preserve"> </v>
      </c>
      <c r="ET21" s="1356"/>
      <c r="EU21" s="1356"/>
      <c r="EV21" s="1356"/>
      <c r="EW21" s="1356"/>
      <c r="EX21" s="1356"/>
      <c r="EY21" s="1356" t="str">
        <f>MID(SUVAHAVUJ!AF52,8,1)</f>
        <v xml:space="preserve"> </v>
      </c>
      <c r="EZ21" s="1356"/>
      <c r="FA21" s="1356"/>
      <c r="FB21" s="1356"/>
      <c r="FC21" s="1356"/>
      <c r="FD21" s="1356" t="str">
        <f>MID(SUVAHAVUJ!AF52,9,1)</f>
        <v xml:space="preserve"> </v>
      </c>
      <c r="FE21" s="1356"/>
      <c r="FF21" s="1356"/>
      <c r="FG21" s="1356"/>
      <c r="FH21" s="1356"/>
      <c r="FI21" s="1356"/>
      <c r="FJ21" s="1356" t="str">
        <f>MID(SUVAHAVUJ!AF52,10,1)</f>
        <v xml:space="preserve"> </v>
      </c>
      <c r="FK21" s="1356"/>
      <c r="FL21" s="1356"/>
      <c r="FM21" s="1356"/>
      <c r="FN21" s="1356"/>
      <c r="FO21" s="1357" t="str">
        <f>MID(SUVAHAVUJ!AF52,11,1)</f>
        <v>0</v>
      </c>
      <c r="FP21" s="1357"/>
      <c r="FQ21" s="1357"/>
      <c r="FR21" s="1357"/>
      <c r="FS21" s="1358"/>
      <c r="FT21" s="1359"/>
      <c r="FU21" s="1359"/>
      <c r="FV21" s="1359"/>
      <c r="FW21" s="1359"/>
      <c r="FX21" s="1359"/>
      <c r="FY21" s="1359"/>
      <c r="FZ21" s="1359"/>
      <c r="GA21" s="1359"/>
      <c r="GB21" s="1359"/>
      <c r="GC21" s="1359"/>
      <c r="GD21" s="1359"/>
      <c r="GE21" s="1359"/>
      <c r="GF21" s="1359"/>
      <c r="GG21" s="1359"/>
      <c r="GH21" s="1359"/>
      <c r="GI21" s="1359"/>
      <c r="GJ21" s="1359"/>
      <c r="GK21" s="1359"/>
      <c r="GL21" s="1359"/>
      <c r="GM21" s="1359"/>
      <c r="GN21" s="1359"/>
      <c r="GO21" s="1359"/>
      <c r="GP21" s="1359"/>
      <c r="GQ21" s="1359"/>
      <c r="GR21" s="1359"/>
      <c r="GS21" s="1359"/>
      <c r="GT21" s="1359"/>
      <c r="GU21" s="1359"/>
      <c r="GV21" s="1359"/>
      <c r="GW21" s="1359"/>
    </row>
    <row r="22" spans="2:205" ht="23.25" customHeight="1" x14ac:dyDescent="0.3">
      <c r="B22" s="1363"/>
      <c r="C22" s="1363"/>
      <c r="D22" s="1363"/>
      <c r="E22" s="1363"/>
      <c r="F22" s="1363"/>
      <c r="G22" s="1363"/>
      <c r="H22" s="1363"/>
      <c r="I22" s="1363"/>
      <c r="J22" s="1363"/>
      <c r="K22" s="1363"/>
      <c r="L22" s="1423"/>
      <c r="M22" s="1423"/>
      <c r="N22" s="1423"/>
      <c r="O22" s="1423"/>
      <c r="P22" s="1423"/>
      <c r="Q22" s="1423"/>
      <c r="R22" s="1423"/>
      <c r="S22" s="1423"/>
      <c r="T22" s="1423"/>
      <c r="U22" s="1423"/>
      <c r="V22" s="1423"/>
      <c r="W22" s="1423"/>
      <c r="X22" s="1423"/>
      <c r="Y22" s="1423"/>
      <c r="Z22" s="1423"/>
      <c r="AA22" s="1423"/>
      <c r="AB22" s="1423"/>
      <c r="AC22" s="1423"/>
      <c r="AD22" s="1423"/>
      <c r="AE22" s="1423"/>
      <c r="AF22" s="1423"/>
      <c r="AG22" s="1423"/>
      <c r="AH22" s="1423"/>
      <c r="AI22" s="1423"/>
      <c r="AJ22" s="1423"/>
      <c r="AK22" s="1423"/>
      <c r="AL22" s="1423"/>
      <c r="AM22" s="1423"/>
      <c r="AN22" s="1423"/>
      <c r="AO22" s="1423"/>
      <c r="AP22" s="1423"/>
      <c r="AQ22" s="1366"/>
      <c r="AR22" s="1366"/>
      <c r="AS22" s="1366"/>
      <c r="AT22" s="1366"/>
      <c r="AU22" s="1366"/>
      <c r="AV22" s="1366"/>
      <c r="AW22" s="1366"/>
      <c r="AX22" s="1366"/>
      <c r="AY22" s="514"/>
      <c r="AZ22" s="515"/>
      <c r="BA22" s="1356" t="str">
        <f>MID(SUVAHAVUJ!AE52,1,1)</f>
        <v xml:space="preserve"> </v>
      </c>
      <c r="BB22" s="1356"/>
      <c r="BC22" s="1356"/>
      <c r="BD22" s="1356"/>
      <c r="BE22" s="1356"/>
      <c r="BF22" s="1356"/>
      <c r="BG22" s="1356" t="str">
        <f>MID(SUVAHAVUJ!AE52,2,1)</f>
        <v xml:space="preserve"> </v>
      </c>
      <c r="BH22" s="1356"/>
      <c r="BI22" s="1356"/>
      <c r="BJ22" s="1356"/>
      <c r="BK22" s="1356"/>
      <c r="BL22" s="1356" t="str">
        <f>MID(SUVAHAVUJ!AE52,3,1)</f>
        <v xml:space="preserve"> </v>
      </c>
      <c r="BM22" s="1356"/>
      <c r="BN22" s="1356"/>
      <c r="BO22" s="1356"/>
      <c r="BP22" s="1356"/>
      <c r="BQ22" s="1356"/>
      <c r="BR22" s="1356" t="str">
        <f>MID(SUVAHAVUJ!AE52,4,1)</f>
        <v xml:space="preserve"> </v>
      </c>
      <c r="BS22" s="1356"/>
      <c r="BT22" s="1356"/>
      <c r="BU22" s="1356"/>
      <c r="BV22" s="1356"/>
      <c r="BW22" s="1356" t="str">
        <f>MID(SUVAHAVUJ!AE52,5,1)</f>
        <v xml:space="preserve"> </v>
      </c>
      <c r="BX22" s="1356"/>
      <c r="BY22" s="1356"/>
      <c r="BZ22" s="1356"/>
      <c r="CA22" s="1356"/>
      <c r="CB22" s="1356"/>
      <c r="CC22" s="1356" t="str">
        <f>MID(SUVAHAVUJ!AE52,6,1)</f>
        <v xml:space="preserve"> </v>
      </c>
      <c r="CD22" s="1356"/>
      <c r="CE22" s="1356"/>
      <c r="CF22" s="1356"/>
      <c r="CG22" s="1356"/>
      <c r="CH22" s="1356" t="str">
        <f>MID(SUVAHAVUJ!AE52,7,1)</f>
        <v xml:space="preserve"> </v>
      </c>
      <c r="CI22" s="1356"/>
      <c r="CJ22" s="1356"/>
      <c r="CK22" s="1356"/>
      <c r="CL22" s="1356"/>
      <c r="CM22" s="1356"/>
      <c r="CN22" s="1356" t="str">
        <f>MID(SUVAHAVUJ!AE52,8,1)</f>
        <v xml:space="preserve"> </v>
      </c>
      <c r="CO22" s="1356"/>
      <c r="CP22" s="1356"/>
      <c r="CQ22" s="1356"/>
      <c r="CR22" s="1356"/>
      <c r="CS22" s="1356" t="str">
        <f>MID(SUVAHAVUJ!AE52,9,1)</f>
        <v xml:space="preserve"> </v>
      </c>
      <c r="CT22" s="1356"/>
      <c r="CU22" s="1356"/>
      <c r="CV22" s="1356"/>
      <c r="CW22" s="1356"/>
      <c r="CX22" s="1356"/>
      <c r="CY22" s="1356" t="str">
        <f>MID(SUVAHAVUJ!AE52,10,1)</f>
        <v xml:space="preserve"> </v>
      </c>
      <c r="CZ22" s="1356"/>
      <c r="DA22" s="1356"/>
      <c r="DB22" s="1356"/>
      <c r="DC22" s="1356"/>
      <c r="DD22" s="1356" t="str">
        <f>MID(SUVAHAVUJ!AE52,11,1)</f>
        <v>0</v>
      </c>
      <c r="DE22" s="1356"/>
      <c r="DF22" s="1356"/>
      <c r="DG22" s="1356"/>
      <c r="DH22" s="1356"/>
      <c r="DI22" s="1360"/>
      <c r="DJ22" s="1361"/>
      <c r="DK22" s="1361"/>
      <c r="DL22" s="1361"/>
      <c r="DM22" s="1361"/>
      <c r="DN22" s="1361"/>
      <c r="DO22" s="1361"/>
      <c r="DP22" s="1361"/>
      <c r="DQ22" s="1361"/>
      <c r="DR22" s="1361"/>
      <c r="DS22" s="1361"/>
      <c r="DT22" s="1361"/>
      <c r="DU22" s="1361"/>
      <c r="DV22" s="1361"/>
      <c r="DW22" s="1361"/>
      <c r="DX22" s="1361"/>
      <c r="DY22" s="1361"/>
      <c r="DZ22" s="1361"/>
      <c r="EA22" s="1361"/>
      <c r="EB22" s="1361"/>
      <c r="EC22" s="1361"/>
      <c r="ED22" s="1361"/>
      <c r="EE22" s="1361"/>
      <c r="EF22" s="1361"/>
      <c r="EG22" s="1361"/>
      <c r="EH22" s="1361"/>
      <c r="EI22" s="1361"/>
      <c r="EJ22" s="1361"/>
      <c r="EK22" s="1361"/>
      <c r="EL22" s="1361"/>
      <c r="EM22" s="1361"/>
      <c r="EN22" s="514"/>
      <c r="EO22" s="515"/>
      <c r="EP22" s="1356" t="str">
        <f>MID(SUVAHAVUJ!AG52,1,1)</f>
        <v xml:space="preserve"> </v>
      </c>
      <c r="EQ22" s="1356"/>
      <c r="ER22" s="1356"/>
      <c r="ES22" s="1356"/>
      <c r="ET22" s="1356"/>
      <c r="EU22" s="1356"/>
      <c r="EV22" s="1356" t="str">
        <f>MID(SUVAHAVUJ!AG52,2,1)</f>
        <v xml:space="preserve"> </v>
      </c>
      <c r="EW22" s="1356"/>
      <c r="EX22" s="1356"/>
      <c r="EY22" s="1356"/>
      <c r="EZ22" s="1356"/>
      <c r="FA22" s="1356" t="str">
        <f>MID(SUVAHAVUJ!AG52,3,1)</f>
        <v xml:space="preserve"> </v>
      </c>
      <c r="FB22" s="1356"/>
      <c r="FC22" s="1356"/>
      <c r="FD22" s="1356"/>
      <c r="FE22" s="1356"/>
      <c r="FF22" s="1356"/>
      <c r="FG22" s="1356" t="str">
        <f>MID(SUVAHAVUJ!AG52,4,1)</f>
        <v xml:space="preserve"> </v>
      </c>
      <c r="FH22" s="1356"/>
      <c r="FI22" s="1356"/>
      <c r="FJ22" s="1356"/>
      <c r="FK22" s="1356"/>
      <c r="FL22" s="1356" t="str">
        <f>MID(SUVAHAVUJ!AG52,5,1)</f>
        <v xml:space="preserve"> </v>
      </c>
      <c r="FM22" s="1356"/>
      <c r="FN22" s="1356"/>
      <c r="FO22" s="1356"/>
      <c r="FP22" s="1356"/>
      <c r="FQ22" s="1356"/>
      <c r="FR22" s="1356" t="str">
        <f>MID(SUVAHAVUJ!AG52,6,1)</f>
        <v xml:space="preserve"> </v>
      </c>
      <c r="FS22" s="1356"/>
      <c r="FT22" s="1356"/>
      <c r="FU22" s="1356"/>
      <c r="FV22" s="1356"/>
      <c r="FW22" s="1356" t="str">
        <f>MID(SUVAHAVUJ!AG52,7,1)</f>
        <v xml:space="preserve"> </v>
      </c>
      <c r="FX22" s="1356"/>
      <c r="FY22" s="1356"/>
      <c r="FZ22" s="1356"/>
      <c r="GA22" s="1356"/>
      <c r="GB22" s="1356"/>
      <c r="GC22" s="1356" t="str">
        <f>MID(SUVAHAVUJ!AG52,8,1)</f>
        <v xml:space="preserve"> </v>
      </c>
      <c r="GD22" s="1356"/>
      <c r="GE22" s="1356"/>
      <c r="GF22" s="1356"/>
      <c r="GG22" s="1356"/>
      <c r="GH22" s="1356" t="str">
        <f>MID(SUVAHAVUJ!AG52,9,1)</f>
        <v xml:space="preserve"> </v>
      </c>
      <c r="GI22" s="1356"/>
      <c r="GJ22" s="1356"/>
      <c r="GK22" s="1356"/>
      <c r="GL22" s="1356"/>
      <c r="GM22" s="1356"/>
      <c r="GN22" s="1356" t="str">
        <f>MID(SUVAHAVUJ!AG52,10,1)</f>
        <v xml:space="preserve"> </v>
      </c>
      <c r="GO22" s="1356"/>
      <c r="GP22" s="1356"/>
      <c r="GQ22" s="1356"/>
      <c r="GR22" s="1356"/>
      <c r="GS22" s="1357" t="str">
        <f>MID(SUVAHAVUJ!AG52,11,1)</f>
        <v>0</v>
      </c>
      <c r="GT22" s="1357"/>
      <c r="GU22" s="1357"/>
      <c r="GV22" s="1357"/>
      <c r="GW22" s="1358"/>
    </row>
    <row r="23" spans="2:205" s="516" customFormat="1" ht="23.25" customHeight="1" x14ac:dyDescent="0.3">
      <c r="B23" s="1363" t="s">
        <v>2045</v>
      </c>
      <c r="C23" s="1363"/>
      <c r="D23" s="1363"/>
      <c r="E23" s="1363"/>
      <c r="F23" s="1363"/>
      <c r="G23" s="1363"/>
      <c r="H23" s="1363"/>
      <c r="I23" s="1363"/>
      <c r="J23" s="1363"/>
      <c r="K23" s="1363"/>
      <c r="L23" s="1423" t="str">
        <f>SUVAHAVUJ!$D$53</f>
        <v>Iné pohľadávky (335A, 336A, 33XA, 371A, 374A, 375A, 378A) - /391A/</v>
      </c>
      <c r="M23" s="1423"/>
      <c r="N23" s="1423"/>
      <c r="O23" s="1423"/>
      <c r="P23" s="1423"/>
      <c r="Q23" s="1423"/>
      <c r="R23" s="1423"/>
      <c r="S23" s="1423"/>
      <c r="T23" s="1423"/>
      <c r="U23" s="1423"/>
      <c r="V23" s="1423"/>
      <c r="W23" s="1423"/>
      <c r="X23" s="1423"/>
      <c r="Y23" s="1423"/>
      <c r="Z23" s="1423"/>
      <c r="AA23" s="1423"/>
      <c r="AB23" s="1423"/>
      <c r="AC23" s="1423"/>
      <c r="AD23" s="1423"/>
      <c r="AE23" s="1423"/>
      <c r="AF23" s="1423"/>
      <c r="AG23" s="1423"/>
      <c r="AH23" s="1423"/>
      <c r="AI23" s="1423"/>
      <c r="AJ23" s="1423"/>
      <c r="AK23" s="1423"/>
      <c r="AL23" s="1423"/>
      <c r="AM23" s="1423"/>
      <c r="AN23" s="1423"/>
      <c r="AO23" s="1423"/>
      <c r="AP23" s="1423"/>
      <c r="AQ23" s="1366" t="s">
        <v>1196</v>
      </c>
      <c r="AR23" s="1366"/>
      <c r="AS23" s="1366"/>
      <c r="AT23" s="1366"/>
      <c r="AU23" s="1366"/>
      <c r="AV23" s="1366"/>
      <c r="AW23" s="1366"/>
      <c r="AX23" s="1366"/>
      <c r="AY23" s="514"/>
      <c r="AZ23" s="515"/>
      <c r="BA23" s="1356" t="str">
        <f>MID(SUVAHAVUJ!AD53,1,1)</f>
        <v xml:space="preserve"> </v>
      </c>
      <c r="BB23" s="1356"/>
      <c r="BC23" s="1356"/>
      <c r="BD23" s="1356"/>
      <c r="BE23" s="1356"/>
      <c r="BF23" s="1356"/>
      <c r="BG23" s="1356" t="str">
        <f>MID(SUVAHAVUJ!AD53,2,1)</f>
        <v xml:space="preserve"> </v>
      </c>
      <c r="BH23" s="1356"/>
      <c r="BI23" s="1356"/>
      <c r="BJ23" s="1356"/>
      <c r="BK23" s="1356"/>
      <c r="BL23" s="1356" t="str">
        <f>MID(SUVAHAVUJ!AD53,3,1)</f>
        <v xml:space="preserve"> </v>
      </c>
      <c r="BM23" s="1356"/>
      <c r="BN23" s="1356"/>
      <c r="BO23" s="1356"/>
      <c r="BP23" s="1356"/>
      <c r="BQ23" s="1356"/>
      <c r="BR23" s="1356" t="str">
        <f>MID(SUVAHAVUJ!AD53,4,1)</f>
        <v xml:space="preserve"> </v>
      </c>
      <c r="BS23" s="1356"/>
      <c r="BT23" s="1356"/>
      <c r="BU23" s="1356"/>
      <c r="BV23" s="1356"/>
      <c r="BW23" s="1356" t="str">
        <f>MID(SUVAHAVUJ!AD53,5,1)</f>
        <v xml:space="preserve"> </v>
      </c>
      <c r="BX23" s="1356"/>
      <c r="BY23" s="1356"/>
      <c r="BZ23" s="1356"/>
      <c r="CA23" s="1356"/>
      <c r="CB23" s="1356"/>
      <c r="CC23" s="1356" t="str">
        <f>MID(SUVAHAVUJ!AD53,6,1)</f>
        <v xml:space="preserve"> </v>
      </c>
      <c r="CD23" s="1356"/>
      <c r="CE23" s="1356"/>
      <c r="CF23" s="1356"/>
      <c r="CG23" s="1356"/>
      <c r="CH23" s="1356" t="str">
        <f>MID(SUVAHAVUJ!AD53,7,1)</f>
        <v xml:space="preserve"> </v>
      </c>
      <c r="CI23" s="1356"/>
      <c r="CJ23" s="1356"/>
      <c r="CK23" s="1356"/>
      <c r="CL23" s="1356"/>
      <c r="CM23" s="1356"/>
      <c r="CN23" s="1356" t="str">
        <f>MID(SUVAHAVUJ!AD53,8,1)</f>
        <v xml:space="preserve"> </v>
      </c>
      <c r="CO23" s="1356"/>
      <c r="CP23" s="1356"/>
      <c r="CQ23" s="1356"/>
      <c r="CR23" s="1356"/>
      <c r="CS23" s="1356" t="str">
        <f>MID(SUVAHAVUJ!AD53,9,1)</f>
        <v xml:space="preserve"> </v>
      </c>
      <c r="CT23" s="1356"/>
      <c r="CU23" s="1356"/>
      <c r="CV23" s="1356"/>
      <c r="CW23" s="1356"/>
      <c r="CX23" s="1356"/>
      <c r="CY23" s="1356" t="str">
        <f>MID(SUVAHAVUJ!AD53,10,1)</f>
        <v xml:space="preserve"> </v>
      </c>
      <c r="CZ23" s="1356"/>
      <c r="DA23" s="1356"/>
      <c r="DB23" s="1356"/>
      <c r="DC23" s="1356"/>
      <c r="DD23" s="1356" t="str">
        <f>MID(SUVAHAVUJ!AD53,11,1)</f>
        <v>0</v>
      </c>
      <c r="DE23" s="1356"/>
      <c r="DF23" s="1356"/>
      <c r="DG23" s="1356"/>
      <c r="DH23" s="1356"/>
      <c r="DI23" s="1360"/>
      <c r="DJ23" s="514"/>
      <c r="DK23" s="515"/>
      <c r="DL23" s="1356" t="str">
        <f>MID(SUVAHAVUJ!AF53,1,1)</f>
        <v xml:space="preserve"> </v>
      </c>
      <c r="DM23" s="1356"/>
      <c r="DN23" s="1356"/>
      <c r="DO23" s="1356"/>
      <c r="DP23" s="1356"/>
      <c r="DQ23" s="1356"/>
      <c r="DR23" s="1356" t="str">
        <f>MID(SUVAHAVUJ!AF53,2,1)</f>
        <v xml:space="preserve"> </v>
      </c>
      <c r="DS23" s="1356"/>
      <c r="DT23" s="1356"/>
      <c r="DU23" s="1356"/>
      <c r="DV23" s="1356"/>
      <c r="DW23" s="1356" t="str">
        <f>MID(SUVAHAVUJ!AF53,3,1)</f>
        <v xml:space="preserve"> </v>
      </c>
      <c r="DX23" s="1356"/>
      <c r="DY23" s="1356"/>
      <c r="DZ23" s="1356"/>
      <c r="EA23" s="1356"/>
      <c r="EB23" s="1356"/>
      <c r="EC23" s="1356" t="str">
        <f>MID(SUVAHAVUJ!AF53,4,1)</f>
        <v xml:space="preserve"> </v>
      </c>
      <c r="ED23" s="1356"/>
      <c r="EE23" s="1356"/>
      <c r="EF23" s="1356"/>
      <c r="EG23" s="1356"/>
      <c r="EH23" s="1356" t="str">
        <f>MID(SUVAHAVUJ!AF53,5,1)</f>
        <v xml:space="preserve"> </v>
      </c>
      <c r="EI23" s="1356"/>
      <c r="EJ23" s="1356"/>
      <c r="EK23" s="1356"/>
      <c r="EL23" s="1356"/>
      <c r="EM23" s="1356"/>
      <c r="EN23" s="1356" t="str">
        <f>MID(SUVAHAVUJ!AF53,6,1)</f>
        <v xml:space="preserve"> </v>
      </c>
      <c r="EO23" s="1356"/>
      <c r="EP23" s="1356"/>
      <c r="EQ23" s="1356"/>
      <c r="ER23" s="1356"/>
      <c r="ES23" s="1356" t="str">
        <f>MID(SUVAHAVUJ!AF53,7,1)</f>
        <v xml:space="preserve"> </v>
      </c>
      <c r="ET23" s="1356"/>
      <c r="EU23" s="1356"/>
      <c r="EV23" s="1356"/>
      <c r="EW23" s="1356"/>
      <c r="EX23" s="1356"/>
      <c r="EY23" s="1356" t="str">
        <f>MID(SUVAHAVUJ!AF53,8,1)</f>
        <v xml:space="preserve"> </v>
      </c>
      <c r="EZ23" s="1356"/>
      <c r="FA23" s="1356"/>
      <c r="FB23" s="1356"/>
      <c r="FC23" s="1356"/>
      <c r="FD23" s="1356" t="str">
        <f>MID(SUVAHAVUJ!AF53,9,1)</f>
        <v xml:space="preserve"> </v>
      </c>
      <c r="FE23" s="1356"/>
      <c r="FF23" s="1356"/>
      <c r="FG23" s="1356"/>
      <c r="FH23" s="1356"/>
      <c r="FI23" s="1356"/>
      <c r="FJ23" s="1356" t="str">
        <f>MID(SUVAHAVUJ!AF53,10,1)</f>
        <v xml:space="preserve"> </v>
      </c>
      <c r="FK23" s="1356"/>
      <c r="FL23" s="1356"/>
      <c r="FM23" s="1356"/>
      <c r="FN23" s="1356"/>
      <c r="FO23" s="1357" t="str">
        <f>MID(SUVAHAVUJ!AF53,11,1)</f>
        <v>0</v>
      </c>
      <c r="FP23" s="1357"/>
      <c r="FQ23" s="1357"/>
      <c r="FR23" s="1357"/>
      <c r="FS23" s="1358"/>
      <c r="FT23" s="1359"/>
      <c r="FU23" s="1359"/>
      <c r="FV23" s="1359"/>
      <c r="FW23" s="1359"/>
      <c r="FX23" s="1359"/>
      <c r="FY23" s="1359"/>
      <c r="FZ23" s="1359"/>
      <c r="GA23" s="1359"/>
      <c r="GB23" s="1359"/>
      <c r="GC23" s="1359"/>
      <c r="GD23" s="1359"/>
      <c r="GE23" s="1359"/>
      <c r="GF23" s="1359"/>
      <c r="GG23" s="1359"/>
      <c r="GH23" s="1359"/>
      <c r="GI23" s="1359"/>
      <c r="GJ23" s="1359"/>
      <c r="GK23" s="1359"/>
      <c r="GL23" s="1359"/>
      <c r="GM23" s="1359"/>
      <c r="GN23" s="1359"/>
      <c r="GO23" s="1359"/>
      <c r="GP23" s="1359"/>
      <c r="GQ23" s="1359"/>
      <c r="GR23" s="1359"/>
      <c r="GS23" s="1359"/>
      <c r="GT23" s="1359"/>
      <c r="GU23" s="1359"/>
      <c r="GV23" s="1359"/>
      <c r="GW23" s="1359"/>
    </row>
    <row r="24" spans="2:205" ht="23.25" customHeight="1" x14ac:dyDescent="0.3">
      <c r="B24" s="1363"/>
      <c r="C24" s="1363"/>
      <c r="D24" s="1363"/>
      <c r="E24" s="1363"/>
      <c r="F24" s="1363"/>
      <c r="G24" s="1363"/>
      <c r="H24" s="1363"/>
      <c r="I24" s="1363"/>
      <c r="J24" s="1363"/>
      <c r="K24" s="1363"/>
      <c r="L24" s="1423"/>
      <c r="M24" s="1423"/>
      <c r="N24" s="1423"/>
      <c r="O24" s="1423"/>
      <c r="P24" s="1423"/>
      <c r="Q24" s="1423"/>
      <c r="R24" s="1423"/>
      <c r="S24" s="1423"/>
      <c r="T24" s="1423"/>
      <c r="U24" s="1423"/>
      <c r="V24" s="1423"/>
      <c r="W24" s="1423"/>
      <c r="X24" s="1423"/>
      <c r="Y24" s="1423"/>
      <c r="Z24" s="1423"/>
      <c r="AA24" s="1423"/>
      <c r="AB24" s="1423"/>
      <c r="AC24" s="1423"/>
      <c r="AD24" s="1423"/>
      <c r="AE24" s="1423"/>
      <c r="AF24" s="1423"/>
      <c r="AG24" s="1423"/>
      <c r="AH24" s="1423"/>
      <c r="AI24" s="1423"/>
      <c r="AJ24" s="1423"/>
      <c r="AK24" s="1423"/>
      <c r="AL24" s="1423"/>
      <c r="AM24" s="1423"/>
      <c r="AN24" s="1423"/>
      <c r="AO24" s="1423"/>
      <c r="AP24" s="1423"/>
      <c r="AQ24" s="1366"/>
      <c r="AR24" s="1366"/>
      <c r="AS24" s="1366"/>
      <c r="AT24" s="1366"/>
      <c r="AU24" s="1366"/>
      <c r="AV24" s="1366"/>
      <c r="AW24" s="1366"/>
      <c r="AX24" s="1366"/>
      <c r="AY24" s="514"/>
      <c r="AZ24" s="515"/>
      <c r="BA24" s="1356" t="str">
        <f>MID(SUVAHAVUJ!AE53,1,1)</f>
        <v xml:space="preserve"> </v>
      </c>
      <c r="BB24" s="1356"/>
      <c r="BC24" s="1356"/>
      <c r="BD24" s="1356"/>
      <c r="BE24" s="1356"/>
      <c r="BF24" s="1356"/>
      <c r="BG24" s="1356" t="str">
        <f>MID(SUVAHAVUJ!AE53,2,1)</f>
        <v xml:space="preserve"> </v>
      </c>
      <c r="BH24" s="1356"/>
      <c r="BI24" s="1356"/>
      <c r="BJ24" s="1356"/>
      <c r="BK24" s="1356"/>
      <c r="BL24" s="1356" t="str">
        <f>MID(SUVAHAVUJ!AE53,3,1)</f>
        <v xml:space="preserve"> </v>
      </c>
      <c r="BM24" s="1356"/>
      <c r="BN24" s="1356"/>
      <c r="BO24" s="1356"/>
      <c r="BP24" s="1356"/>
      <c r="BQ24" s="1356"/>
      <c r="BR24" s="1356" t="str">
        <f>MID(SUVAHAVUJ!AE53,4,1)</f>
        <v xml:space="preserve"> </v>
      </c>
      <c r="BS24" s="1356"/>
      <c r="BT24" s="1356"/>
      <c r="BU24" s="1356"/>
      <c r="BV24" s="1356"/>
      <c r="BW24" s="1356" t="str">
        <f>MID(SUVAHAVUJ!AE53,5,1)</f>
        <v xml:space="preserve"> </v>
      </c>
      <c r="BX24" s="1356"/>
      <c r="BY24" s="1356"/>
      <c r="BZ24" s="1356"/>
      <c r="CA24" s="1356"/>
      <c r="CB24" s="1356"/>
      <c r="CC24" s="1356" t="str">
        <f>MID(SUVAHAVUJ!AE53,6,1)</f>
        <v xml:space="preserve"> </v>
      </c>
      <c r="CD24" s="1356"/>
      <c r="CE24" s="1356"/>
      <c r="CF24" s="1356"/>
      <c r="CG24" s="1356"/>
      <c r="CH24" s="1356" t="str">
        <f>MID(SUVAHAVUJ!AE53,7,1)</f>
        <v xml:space="preserve"> </v>
      </c>
      <c r="CI24" s="1356"/>
      <c r="CJ24" s="1356"/>
      <c r="CK24" s="1356"/>
      <c r="CL24" s="1356"/>
      <c r="CM24" s="1356"/>
      <c r="CN24" s="1356" t="str">
        <f>MID(SUVAHAVUJ!AE53,8,1)</f>
        <v xml:space="preserve"> </v>
      </c>
      <c r="CO24" s="1356"/>
      <c r="CP24" s="1356"/>
      <c r="CQ24" s="1356"/>
      <c r="CR24" s="1356"/>
      <c r="CS24" s="1356" t="str">
        <f>MID(SUVAHAVUJ!AE53,9,1)</f>
        <v xml:space="preserve"> </v>
      </c>
      <c r="CT24" s="1356"/>
      <c r="CU24" s="1356"/>
      <c r="CV24" s="1356"/>
      <c r="CW24" s="1356"/>
      <c r="CX24" s="1356"/>
      <c r="CY24" s="1356" t="str">
        <f>MID(SUVAHAVUJ!AE53,10,1)</f>
        <v xml:space="preserve"> </v>
      </c>
      <c r="CZ24" s="1356"/>
      <c r="DA24" s="1356"/>
      <c r="DB24" s="1356"/>
      <c r="DC24" s="1356"/>
      <c r="DD24" s="1356" t="str">
        <f>MID(SUVAHAVUJ!AE53,11,1)</f>
        <v>0</v>
      </c>
      <c r="DE24" s="1356"/>
      <c r="DF24" s="1356"/>
      <c r="DG24" s="1356"/>
      <c r="DH24" s="1356"/>
      <c r="DI24" s="1360"/>
      <c r="DJ24" s="1361"/>
      <c r="DK24" s="1361"/>
      <c r="DL24" s="1361"/>
      <c r="DM24" s="1361"/>
      <c r="DN24" s="1361"/>
      <c r="DO24" s="1361"/>
      <c r="DP24" s="1361"/>
      <c r="DQ24" s="1361"/>
      <c r="DR24" s="1361"/>
      <c r="DS24" s="1361"/>
      <c r="DT24" s="1361"/>
      <c r="DU24" s="1361"/>
      <c r="DV24" s="1361"/>
      <c r="DW24" s="1361"/>
      <c r="DX24" s="1361"/>
      <c r="DY24" s="1361"/>
      <c r="DZ24" s="1361"/>
      <c r="EA24" s="1361"/>
      <c r="EB24" s="1361"/>
      <c r="EC24" s="1361"/>
      <c r="ED24" s="1361"/>
      <c r="EE24" s="1361"/>
      <c r="EF24" s="1361"/>
      <c r="EG24" s="1361"/>
      <c r="EH24" s="1361"/>
      <c r="EI24" s="1361"/>
      <c r="EJ24" s="1361"/>
      <c r="EK24" s="1361"/>
      <c r="EL24" s="1361"/>
      <c r="EM24" s="1361"/>
      <c r="EN24" s="514"/>
      <c r="EO24" s="515"/>
      <c r="EP24" s="1356" t="str">
        <f>MID(SUVAHAVUJ!AG53,1,1)</f>
        <v xml:space="preserve"> </v>
      </c>
      <c r="EQ24" s="1356"/>
      <c r="ER24" s="1356"/>
      <c r="ES24" s="1356"/>
      <c r="ET24" s="1356"/>
      <c r="EU24" s="1356"/>
      <c r="EV24" s="1356" t="str">
        <f>MID(SUVAHAVUJ!AG53,2,1)</f>
        <v xml:space="preserve"> </v>
      </c>
      <c r="EW24" s="1356"/>
      <c r="EX24" s="1356"/>
      <c r="EY24" s="1356"/>
      <c r="EZ24" s="1356"/>
      <c r="FA24" s="1356" t="str">
        <f>MID(SUVAHAVUJ!AG53,3,1)</f>
        <v xml:space="preserve"> </v>
      </c>
      <c r="FB24" s="1356"/>
      <c r="FC24" s="1356"/>
      <c r="FD24" s="1356"/>
      <c r="FE24" s="1356"/>
      <c r="FF24" s="1356"/>
      <c r="FG24" s="1356" t="str">
        <f>MID(SUVAHAVUJ!AG53,4,1)</f>
        <v xml:space="preserve"> </v>
      </c>
      <c r="FH24" s="1356"/>
      <c r="FI24" s="1356"/>
      <c r="FJ24" s="1356"/>
      <c r="FK24" s="1356"/>
      <c r="FL24" s="1356" t="str">
        <f>MID(SUVAHAVUJ!AG53,5,1)</f>
        <v xml:space="preserve"> </v>
      </c>
      <c r="FM24" s="1356"/>
      <c r="FN24" s="1356"/>
      <c r="FO24" s="1356"/>
      <c r="FP24" s="1356"/>
      <c r="FQ24" s="1356"/>
      <c r="FR24" s="1356" t="str">
        <f>MID(SUVAHAVUJ!AG53,6,1)</f>
        <v xml:space="preserve"> </v>
      </c>
      <c r="FS24" s="1356"/>
      <c r="FT24" s="1356"/>
      <c r="FU24" s="1356"/>
      <c r="FV24" s="1356"/>
      <c r="FW24" s="1356" t="str">
        <f>MID(SUVAHAVUJ!AG53,7,1)</f>
        <v xml:space="preserve"> </v>
      </c>
      <c r="FX24" s="1356"/>
      <c r="FY24" s="1356"/>
      <c r="FZ24" s="1356"/>
      <c r="GA24" s="1356"/>
      <c r="GB24" s="1356"/>
      <c r="GC24" s="1356" t="str">
        <f>MID(SUVAHAVUJ!AG53,8,1)</f>
        <v xml:space="preserve"> </v>
      </c>
      <c r="GD24" s="1356"/>
      <c r="GE24" s="1356"/>
      <c r="GF24" s="1356"/>
      <c r="GG24" s="1356"/>
      <c r="GH24" s="1356" t="str">
        <f>MID(SUVAHAVUJ!AG53,9,1)</f>
        <v xml:space="preserve"> </v>
      </c>
      <c r="GI24" s="1356"/>
      <c r="GJ24" s="1356"/>
      <c r="GK24" s="1356"/>
      <c r="GL24" s="1356"/>
      <c r="GM24" s="1356"/>
      <c r="GN24" s="1356" t="str">
        <f>MID(SUVAHAVUJ!AG53,10,1)</f>
        <v xml:space="preserve"> </v>
      </c>
      <c r="GO24" s="1356"/>
      <c r="GP24" s="1356"/>
      <c r="GQ24" s="1356"/>
      <c r="GR24" s="1356"/>
      <c r="GS24" s="1357" t="str">
        <f>MID(SUVAHAVUJ!AG53,11,1)</f>
        <v>0</v>
      </c>
      <c r="GT24" s="1357"/>
      <c r="GU24" s="1357"/>
      <c r="GV24" s="1357"/>
      <c r="GW24" s="1358"/>
    </row>
    <row r="25" spans="2:205" s="516" customFormat="1" ht="23.25" customHeight="1" x14ac:dyDescent="0.3">
      <c r="B25" s="1363" t="s">
        <v>2050</v>
      </c>
      <c r="C25" s="1363"/>
      <c r="D25" s="1363"/>
      <c r="E25" s="1363"/>
      <c r="F25" s="1363"/>
      <c r="G25" s="1363"/>
      <c r="H25" s="1363"/>
      <c r="I25" s="1363"/>
      <c r="J25" s="1363"/>
      <c r="K25" s="1363"/>
      <c r="L25" s="1423" t="str">
        <f>SUVAHAVUJ!$D$54</f>
        <v>Odložená daňová pohľadávka (481A)</v>
      </c>
      <c r="M25" s="1423"/>
      <c r="N25" s="1423"/>
      <c r="O25" s="1423"/>
      <c r="P25" s="1423"/>
      <c r="Q25" s="1423"/>
      <c r="R25" s="1423"/>
      <c r="S25" s="1423"/>
      <c r="T25" s="1423"/>
      <c r="U25" s="1423"/>
      <c r="V25" s="1423"/>
      <c r="W25" s="1423"/>
      <c r="X25" s="1423"/>
      <c r="Y25" s="1423"/>
      <c r="Z25" s="1423"/>
      <c r="AA25" s="1423"/>
      <c r="AB25" s="1423"/>
      <c r="AC25" s="1423"/>
      <c r="AD25" s="1423"/>
      <c r="AE25" s="1423"/>
      <c r="AF25" s="1423"/>
      <c r="AG25" s="1423"/>
      <c r="AH25" s="1423"/>
      <c r="AI25" s="1423"/>
      <c r="AJ25" s="1423"/>
      <c r="AK25" s="1423"/>
      <c r="AL25" s="1423"/>
      <c r="AM25" s="1423"/>
      <c r="AN25" s="1423"/>
      <c r="AO25" s="1423"/>
      <c r="AP25" s="1423"/>
      <c r="AQ25" s="1366" t="s">
        <v>1246</v>
      </c>
      <c r="AR25" s="1366"/>
      <c r="AS25" s="1366"/>
      <c r="AT25" s="1366"/>
      <c r="AU25" s="1366"/>
      <c r="AV25" s="1366"/>
      <c r="AW25" s="1366"/>
      <c r="AX25" s="1366"/>
      <c r="AY25" s="514"/>
      <c r="AZ25" s="515"/>
      <c r="BA25" s="1356" t="str">
        <f>MID(SUVAHAVUJ!AD54,1,1)</f>
        <v xml:space="preserve"> </v>
      </c>
      <c r="BB25" s="1356"/>
      <c r="BC25" s="1356"/>
      <c r="BD25" s="1356"/>
      <c r="BE25" s="1356"/>
      <c r="BF25" s="1356"/>
      <c r="BG25" s="1356" t="str">
        <f>MID(SUVAHAVUJ!AD54,2,1)</f>
        <v xml:space="preserve"> </v>
      </c>
      <c r="BH25" s="1356"/>
      <c r="BI25" s="1356"/>
      <c r="BJ25" s="1356"/>
      <c r="BK25" s="1356"/>
      <c r="BL25" s="1356" t="str">
        <f>MID(SUVAHAVUJ!AD54,3,1)</f>
        <v xml:space="preserve"> </v>
      </c>
      <c r="BM25" s="1356"/>
      <c r="BN25" s="1356"/>
      <c r="BO25" s="1356"/>
      <c r="BP25" s="1356"/>
      <c r="BQ25" s="1356"/>
      <c r="BR25" s="1356" t="str">
        <f>MID(SUVAHAVUJ!AD54,4,1)</f>
        <v xml:space="preserve"> </v>
      </c>
      <c r="BS25" s="1356"/>
      <c r="BT25" s="1356"/>
      <c r="BU25" s="1356"/>
      <c r="BV25" s="1356"/>
      <c r="BW25" s="1356" t="str">
        <f>MID(SUVAHAVUJ!AD54,5,1)</f>
        <v xml:space="preserve"> </v>
      </c>
      <c r="BX25" s="1356"/>
      <c r="BY25" s="1356"/>
      <c r="BZ25" s="1356"/>
      <c r="CA25" s="1356"/>
      <c r="CB25" s="1356"/>
      <c r="CC25" s="1356" t="str">
        <f>MID(SUVAHAVUJ!AD54,6,1)</f>
        <v xml:space="preserve"> </v>
      </c>
      <c r="CD25" s="1356"/>
      <c r="CE25" s="1356"/>
      <c r="CF25" s="1356"/>
      <c r="CG25" s="1356"/>
      <c r="CH25" s="1356" t="str">
        <f>MID(SUVAHAVUJ!AD54,7,1)</f>
        <v xml:space="preserve"> </v>
      </c>
      <c r="CI25" s="1356"/>
      <c r="CJ25" s="1356"/>
      <c r="CK25" s="1356"/>
      <c r="CL25" s="1356"/>
      <c r="CM25" s="1356"/>
      <c r="CN25" s="1356" t="str">
        <f>MID(SUVAHAVUJ!AD54,8,1)</f>
        <v>7</v>
      </c>
      <c r="CO25" s="1356"/>
      <c r="CP25" s="1356"/>
      <c r="CQ25" s="1356"/>
      <c r="CR25" s="1356"/>
      <c r="CS25" s="1356" t="str">
        <f>MID(SUVAHAVUJ!AD54,9,1)</f>
        <v>9</v>
      </c>
      <c r="CT25" s="1356"/>
      <c r="CU25" s="1356"/>
      <c r="CV25" s="1356"/>
      <c r="CW25" s="1356"/>
      <c r="CX25" s="1356"/>
      <c r="CY25" s="1356" t="str">
        <f>MID(SUVAHAVUJ!AD54,10,1)</f>
        <v>3</v>
      </c>
      <c r="CZ25" s="1356"/>
      <c r="DA25" s="1356"/>
      <c r="DB25" s="1356"/>
      <c r="DC25" s="1356"/>
      <c r="DD25" s="1356" t="str">
        <f>MID(SUVAHAVUJ!AD54,11,1)</f>
        <v>3</v>
      </c>
      <c r="DE25" s="1356"/>
      <c r="DF25" s="1356"/>
      <c r="DG25" s="1356"/>
      <c r="DH25" s="1356"/>
      <c r="DI25" s="1360"/>
      <c r="DJ25" s="514"/>
      <c r="DK25" s="515"/>
      <c r="DL25" s="1356" t="str">
        <f>MID(SUVAHAVUJ!AF54,1,1)</f>
        <v xml:space="preserve"> </v>
      </c>
      <c r="DM25" s="1356"/>
      <c r="DN25" s="1356"/>
      <c r="DO25" s="1356"/>
      <c r="DP25" s="1356"/>
      <c r="DQ25" s="1356"/>
      <c r="DR25" s="1356" t="str">
        <f>MID(SUVAHAVUJ!AF54,2,1)</f>
        <v xml:space="preserve"> </v>
      </c>
      <c r="DS25" s="1356"/>
      <c r="DT25" s="1356"/>
      <c r="DU25" s="1356"/>
      <c r="DV25" s="1356"/>
      <c r="DW25" s="1356" t="str">
        <f>MID(SUVAHAVUJ!AF54,3,1)</f>
        <v xml:space="preserve"> </v>
      </c>
      <c r="DX25" s="1356"/>
      <c r="DY25" s="1356"/>
      <c r="DZ25" s="1356"/>
      <c r="EA25" s="1356"/>
      <c r="EB25" s="1356"/>
      <c r="EC25" s="1356" t="str">
        <f>MID(SUVAHAVUJ!AF54,4,1)</f>
        <v xml:space="preserve"> </v>
      </c>
      <c r="ED25" s="1356"/>
      <c r="EE25" s="1356"/>
      <c r="EF25" s="1356"/>
      <c r="EG25" s="1356"/>
      <c r="EH25" s="1356" t="str">
        <f>MID(SUVAHAVUJ!AF54,5,1)</f>
        <v xml:space="preserve"> </v>
      </c>
      <c r="EI25" s="1356"/>
      <c r="EJ25" s="1356"/>
      <c r="EK25" s="1356"/>
      <c r="EL25" s="1356"/>
      <c r="EM25" s="1356"/>
      <c r="EN25" s="1356" t="str">
        <f>MID(SUVAHAVUJ!AF54,6,1)</f>
        <v xml:space="preserve"> </v>
      </c>
      <c r="EO25" s="1356"/>
      <c r="EP25" s="1356"/>
      <c r="EQ25" s="1356"/>
      <c r="ER25" s="1356"/>
      <c r="ES25" s="1356" t="str">
        <f>MID(SUVAHAVUJ!AF54,7,1)</f>
        <v xml:space="preserve"> </v>
      </c>
      <c r="ET25" s="1356"/>
      <c r="EU25" s="1356"/>
      <c r="EV25" s="1356"/>
      <c r="EW25" s="1356"/>
      <c r="EX25" s="1356"/>
      <c r="EY25" s="1356" t="str">
        <f>MID(SUVAHAVUJ!AF54,8,1)</f>
        <v>7</v>
      </c>
      <c r="EZ25" s="1356"/>
      <c r="FA25" s="1356"/>
      <c r="FB25" s="1356"/>
      <c r="FC25" s="1356"/>
      <c r="FD25" s="1356" t="str">
        <f>MID(SUVAHAVUJ!AF54,9,1)</f>
        <v>9</v>
      </c>
      <c r="FE25" s="1356"/>
      <c r="FF25" s="1356"/>
      <c r="FG25" s="1356"/>
      <c r="FH25" s="1356"/>
      <c r="FI25" s="1356"/>
      <c r="FJ25" s="1356" t="str">
        <f>MID(SUVAHAVUJ!AF54,10,1)</f>
        <v>3</v>
      </c>
      <c r="FK25" s="1356"/>
      <c r="FL25" s="1356"/>
      <c r="FM25" s="1356"/>
      <c r="FN25" s="1356"/>
      <c r="FO25" s="1357" t="str">
        <f>MID(SUVAHAVUJ!AF54,11,1)</f>
        <v>3</v>
      </c>
      <c r="FP25" s="1357"/>
      <c r="FQ25" s="1357"/>
      <c r="FR25" s="1357"/>
      <c r="FS25" s="1358"/>
      <c r="FT25" s="1359"/>
      <c r="FU25" s="1359"/>
      <c r="FV25" s="1359"/>
      <c r="FW25" s="1359"/>
      <c r="FX25" s="1359"/>
      <c r="FY25" s="1359"/>
      <c r="FZ25" s="1359"/>
      <c r="GA25" s="1359"/>
      <c r="GB25" s="1359"/>
      <c r="GC25" s="1359"/>
      <c r="GD25" s="1359"/>
      <c r="GE25" s="1359"/>
      <c r="GF25" s="1359"/>
      <c r="GG25" s="1359"/>
      <c r="GH25" s="1359"/>
      <c r="GI25" s="1359"/>
      <c r="GJ25" s="1359"/>
      <c r="GK25" s="1359"/>
      <c r="GL25" s="1359"/>
      <c r="GM25" s="1359"/>
      <c r="GN25" s="1359"/>
      <c r="GO25" s="1359"/>
      <c r="GP25" s="1359"/>
      <c r="GQ25" s="1359"/>
      <c r="GR25" s="1359"/>
      <c r="GS25" s="1359"/>
      <c r="GT25" s="1359"/>
      <c r="GU25" s="1359"/>
      <c r="GV25" s="1359"/>
      <c r="GW25" s="1359"/>
    </row>
    <row r="26" spans="2:205" ht="25.5" customHeight="1" x14ac:dyDescent="0.3">
      <c r="B26" s="1363"/>
      <c r="C26" s="1363"/>
      <c r="D26" s="1363"/>
      <c r="E26" s="1363"/>
      <c r="F26" s="1363"/>
      <c r="G26" s="1363"/>
      <c r="H26" s="1363"/>
      <c r="I26" s="1363"/>
      <c r="J26" s="1363"/>
      <c r="K26" s="1363"/>
      <c r="L26" s="1423"/>
      <c r="M26" s="1423"/>
      <c r="N26" s="1423"/>
      <c r="O26" s="1423"/>
      <c r="P26" s="1423"/>
      <c r="Q26" s="1423"/>
      <c r="R26" s="1423"/>
      <c r="S26" s="1423"/>
      <c r="T26" s="1423"/>
      <c r="U26" s="1423"/>
      <c r="V26" s="1423"/>
      <c r="W26" s="1423"/>
      <c r="X26" s="1423"/>
      <c r="Y26" s="1423"/>
      <c r="Z26" s="1423"/>
      <c r="AA26" s="1423"/>
      <c r="AB26" s="1423"/>
      <c r="AC26" s="1423"/>
      <c r="AD26" s="1423"/>
      <c r="AE26" s="1423"/>
      <c r="AF26" s="1423"/>
      <c r="AG26" s="1423"/>
      <c r="AH26" s="1423"/>
      <c r="AI26" s="1423"/>
      <c r="AJ26" s="1423"/>
      <c r="AK26" s="1423"/>
      <c r="AL26" s="1423"/>
      <c r="AM26" s="1423"/>
      <c r="AN26" s="1423"/>
      <c r="AO26" s="1423"/>
      <c r="AP26" s="1423"/>
      <c r="AQ26" s="1366"/>
      <c r="AR26" s="1366"/>
      <c r="AS26" s="1366"/>
      <c r="AT26" s="1366"/>
      <c r="AU26" s="1366"/>
      <c r="AV26" s="1366"/>
      <c r="AW26" s="1366"/>
      <c r="AX26" s="1366"/>
      <c r="AY26" s="514"/>
      <c r="AZ26" s="515"/>
      <c r="BA26" s="1356" t="str">
        <f>MID(SUVAHAVUJ!AE54,1,1)</f>
        <v xml:space="preserve"> </v>
      </c>
      <c r="BB26" s="1356"/>
      <c r="BC26" s="1356"/>
      <c r="BD26" s="1356"/>
      <c r="BE26" s="1356"/>
      <c r="BF26" s="1356"/>
      <c r="BG26" s="1356" t="str">
        <f>MID(SUVAHAVUJ!AE54,2,1)</f>
        <v xml:space="preserve"> </v>
      </c>
      <c r="BH26" s="1356"/>
      <c r="BI26" s="1356"/>
      <c r="BJ26" s="1356"/>
      <c r="BK26" s="1356"/>
      <c r="BL26" s="1356" t="str">
        <f>MID(SUVAHAVUJ!AE54,3,1)</f>
        <v xml:space="preserve"> </v>
      </c>
      <c r="BM26" s="1356"/>
      <c r="BN26" s="1356"/>
      <c r="BO26" s="1356"/>
      <c r="BP26" s="1356"/>
      <c r="BQ26" s="1356"/>
      <c r="BR26" s="1356" t="str">
        <f>MID(SUVAHAVUJ!AE54,4,1)</f>
        <v xml:space="preserve"> </v>
      </c>
      <c r="BS26" s="1356"/>
      <c r="BT26" s="1356"/>
      <c r="BU26" s="1356"/>
      <c r="BV26" s="1356"/>
      <c r="BW26" s="1356" t="str">
        <f>MID(SUVAHAVUJ!AE54,5,1)</f>
        <v xml:space="preserve"> </v>
      </c>
      <c r="BX26" s="1356"/>
      <c r="BY26" s="1356"/>
      <c r="BZ26" s="1356"/>
      <c r="CA26" s="1356"/>
      <c r="CB26" s="1356"/>
      <c r="CC26" s="1356" t="str">
        <f>MID(SUVAHAVUJ!AE54,6,1)</f>
        <v xml:space="preserve"> </v>
      </c>
      <c r="CD26" s="1356"/>
      <c r="CE26" s="1356"/>
      <c r="CF26" s="1356"/>
      <c r="CG26" s="1356"/>
      <c r="CH26" s="1356" t="str">
        <f>MID(SUVAHAVUJ!AE54,7,1)</f>
        <v xml:space="preserve"> </v>
      </c>
      <c r="CI26" s="1356"/>
      <c r="CJ26" s="1356"/>
      <c r="CK26" s="1356"/>
      <c r="CL26" s="1356"/>
      <c r="CM26" s="1356"/>
      <c r="CN26" s="1356" t="str">
        <f>MID(SUVAHAVUJ!AE54,8,1)</f>
        <v xml:space="preserve"> </v>
      </c>
      <c r="CO26" s="1356"/>
      <c r="CP26" s="1356"/>
      <c r="CQ26" s="1356"/>
      <c r="CR26" s="1356"/>
      <c r="CS26" s="1356" t="str">
        <f>MID(SUVAHAVUJ!AE54,9,1)</f>
        <v xml:space="preserve"> </v>
      </c>
      <c r="CT26" s="1356"/>
      <c r="CU26" s="1356"/>
      <c r="CV26" s="1356"/>
      <c r="CW26" s="1356"/>
      <c r="CX26" s="1356"/>
      <c r="CY26" s="1356" t="str">
        <f>MID(SUVAHAVUJ!AE54,10,1)</f>
        <v xml:space="preserve"> </v>
      </c>
      <c r="CZ26" s="1356"/>
      <c r="DA26" s="1356"/>
      <c r="DB26" s="1356"/>
      <c r="DC26" s="1356"/>
      <c r="DD26" s="1356" t="str">
        <f>MID(SUVAHAVUJ!AE54,11,1)</f>
        <v>0</v>
      </c>
      <c r="DE26" s="1356"/>
      <c r="DF26" s="1356"/>
      <c r="DG26" s="1356"/>
      <c r="DH26" s="1356"/>
      <c r="DI26" s="1360"/>
      <c r="DJ26" s="1361"/>
      <c r="DK26" s="1361"/>
      <c r="DL26" s="1361"/>
      <c r="DM26" s="1361"/>
      <c r="DN26" s="1361"/>
      <c r="DO26" s="1361"/>
      <c r="DP26" s="1361"/>
      <c r="DQ26" s="1361"/>
      <c r="DR26" s="1361"/>
      <c r="DS26" s="1361"/>
      <c r="DT26" s="1361"/>
      <c r="DU26" s="1361"/>
      <c r="DV26" s="1361"/>
      <c r="DW26" s="1361"/>
      <c r="DX26" s="1361"/>
      <c r="DY26" s="1361"/>
      <c r="DZ26" s="1361"/>
      <c r="EA26" s="1361"/>
      <c r="EB26" s="1361"/>
      <c r="EC26" s="1361"/>
      <c r="ED26" s="1361"/>
      <c r="EE26" s="1361"/>
      <c r="EF26" s="1361"/>
      <c r="EG26" s="1361"/>
      <c r="EH26" s="1361"/>
      <c r="EI26" s="1361"/>
      <c r="EJ26" s="1361"/>
      <c r="EK26" s="1361"/>
      <c r="EL26" s="1361"/>
      <c r="EM26" s="1361"/>
      <c r="EN26" s="514"/>
      <c r="EO26" s="515"/>
      <c r="EP26" s="1356" t="str">
        <f>MID(SUVAHAVUJ!AG54,1,1)</f>
        <v xml:space="preserve"> </v>
      </c>
      <c r="EQ26" s="1356"/>
      <c r="ER26" s="1356"/>
      <c r="ES26" s="1356"/>
      <c r="ET26" s="1356"/>
      <c r="EU26" s="1356"/>
      <c r="EV26" s="1356" t="str">
        <f>MID(SUVAHAVUJ!AG54,2,1)</f>
        <v xml:space="preserve"> </v>
      </c>
      <c r="EW26" s="1356"/>
      <c r="EX26" s="1356"/>
      <c r="EY26" s="1356"/>
      <c r="EZ26" s="1356"/>
      <c r="FA26" s="1356" t="str">
        <f>MID(SUVAHAVUJ!AG54,3,1)</f>
        <v xml:space="preserve"> </v>
      </c>
      <c r="FB26" s="1356"/>
      <c r="FC26" s="1356"/>
      <c r="FD26" s="1356"/>
      <c r="FE26" s="1356"/>
      <c r="FF26" s="1356"/>
      <c r="FG26" s="1356" t="str">
        <f>MID(SUVAHAVUJ!AG54,4,1)</f>
        <v xml:space="preserve"> </v>
      </c>
      <c r="FH26" s="1356"/>
      <c r="FI26" s="1356"/>
      <c r="FJ26" s="1356"/>
      <c r="FK26" s="1356"/>
      <c r="FL26" s="1356" t="str">
        <f>MID(SUVAHAVUJ!AG54,5,1)</f>
        <v xml:space="preserve"> </v>
      </c>
      <c r="FM26" s="1356"/>
      <c r="FN26" s="1356"/>
      <c r="FO26" s="1356"/>
      <c r="FP26" s="1356"/>
      <c r="FQ26" s="1356"/>
      <c r="FR26" s="1356" t="str">
        <f>MID(SUVAHAVUJ!AG54,6,1)</f>
        <v xml:space="preserve"> </v>
      </c>
      <c r="FS26" s="1356"/>
      <c r="FT26" s="1356"/>
      <c r="FU26" s="1356"/>
      <c r="FV26" s="1356"/>
      <c r="FW26" s="1356" t="str">
        <f>MID(SUVAHAVUJ!AG54,7,1)</f>
        <v xml:space="preserve"> </v>
      </c>
      <c r="FX26" s="1356"/>
      <c r="FY26" s="1356"/>
      <c r="FZ26" s="1356"/>
      <c r="GA26" s="1356"/>
      <c r="GB26" s="1356"/>
      <c r="GC26" s="1356" t="str">
        <f>MID(SUVAHAVUJ!AG54,8,1)</f>
        <v xml:space="preserve"> </v>
      </c>
      <c r="GD26" s="1356"/>
      <c r="GE26" s="1356"/>
      <c r="GF26" s="1356"/>
      <c r="GG26" s="1356"/>
      <c r="GH26" s="1356" t="str">
        <f>MID(SUVAHAVUJ!AG54,9,1)</f>
        <v xml:space="preserve"> </v>
      </c>
      <c r="GI26" s="1356"/>
      <c r="GJ26" s="1356"/>
      <c r="GK26" s="1356"/>
      <c r="GL26" s="1356"/>
      <c r="GM26" s="1356"/>
      <c r="GN26" s="1356" t="str">
        <f>MID(SUVAHAVUJ!AG54,10,1)</f>
        <v xml:space="preserve"> </v>
      </c>
      <c r="GO26" s="1356"/>
      <c r="GP26" s="1356"/>
      <c r="GQ26" s="1356"/>
      <c r="GR26" s="1356"/>
      <c r="GS26" s="1357" t="str">
        <f>MID(SUVAHAVUJ!AG54,11,1)</f>
        <v>0</v>
      </c>
      <c r="GT26" s="1357"/>
      <c r="GU26" s="1357"/>
      <c r="GV26" s="1357"/>
      <c r="GW26" s="1358"/>
    </row>
    <row r="27" spans="2:205" s="516" customFormat="1" ht="23.25" customHeight="1" x14ac:dyDescent="0.3">
      <c r="B27" s="1368" t="s">
        <v>2076</v>
      </c>
      <c r="C27" s="1368"/>
      <c r="D27" s="1368"/>
      <c r="E27" s="1368"/>
      <c r="F27" s="1368"/>
      <c r="G27" s="1368"/>
      <c r="H27" s="1368"/>
      <c r="I27" s="1368"/>
      <c r="J27" s="1368"/>
      <c r="K27" s="1368"/>
      <c r="L27" s="1422" t="str">
        <f>SUVAHAVUJ!$D$55</f>
        <v>Krátkodobé pohľadávky súčet (r. 54 + r. 58 až r. 65)</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366" t="s">
        <v>2075</v>
      </c>
      <c r="AR27" s="1366"/>
      <c r="AS27" s="1366"/>
      <c r="AT27" s="1366"/>
      <c r="AU27" s="1366"/>
      <c r="AV27" s="1366"/>
      <c r="AW27" s="1366"/>
      <c r="AX27" s="1366"/>
      <c r="AY27" s="514"/>
      <c r="AZ27" s="515"/>
      <c r="BA27" s="1356" t="str">
        <f>MID(SUVAHAVUJ!AD55,1,1)</f>
        <v xml:space="preserve"> </v>
      </c>
      <c r="BB27" s="1356"/>
      <c r="BC27" s="1356"/>
      <c r="BD27" s="1356"/>
      <c r="BE27" s="1356"/>
      <c r="BF27" s="1356"/>
      <c r="BG27" s="1356" t="str">
        <f>MID(SUVAHAVUJ!AD55,2,1)</f>
        <v xml:space="preserve"> </v>
      </c>
      <c r="BH27" s="1356"/>
      <c r="BI27" s="1356"/>
      <c r="BJ27" s="1356"/>
      <c r="BK27" s="1356"/>
      <c r="BL27" s="1356" t="str">
        <f>MID(SUVAHAVUJ!AD55,3,1)</f>
        <v xml:space="preserve"> </v>
      </c>
      <c r="BM27" s="1356"/>
      <c r="BN27" s="1356"/>
      <c r="BO27" s="1356"/>
      <c r="BP27" s="1356"/>
      <c r="BQ27" s="1356"/>
      <c r="BR27" s="1356" t="str">
        <f>MID(SUVAHAVUJ!AD55,4,1)</f>
        <v xml:space="preserve"> </v>
      </c>
      <c r="BS27" s="1356"/>
      <c r="BT27" s="1356"/>
      <c r="BU27" s="1356"/>
      <c r="BV27" s="1356"/>
      <c r="BW27" s="1356" t="str">
        <f>MID(SUVAHAVUJ!AD55,5,1)</f>
        <v>1</v>
      </c>
      <c r="BX27" s="1356"/>
      <c r="BY27" s="1356"/>
      <c r="BZ27" s="1356"/>
      <c r="CA27" s="1356"/>
      <c r="CB27" s="1356"/>
      <c r="CC27" s="1356" t="str">
        <f>MID(SUVAHAVUJ!AD55,6,1)</f>
        <v>5</v>
      </c>
      <c r="CD27" s="1356"/>
      <c r="CE27" s="1356"/>
      <c r="CF27" s="1356"/>
      <c r="CG27" s="1356"/>
      <c r="CH27" s="1356" t="str">
        <f>MID(SUVAHAVUJ!AD55,7,1)</f>
        <v>7</v>
      </c>
      <c r="CI27" s="1356"/>
      <c r="CJ27" s="1356"/>
      <c r="CK27" s="1356"/>
      <c r="CL27" s="1356"/>
      <c r="CM27" s="1356"/>
      <c r="CN27" s="1356" t="str">
        <f>MID(SUVAHAVUJ!AD55,8,1)</f>
        <v>9</v>
      </c>
      <c r="CO27" s="1356"/>
      <c r="CP27" s="1356"/>
      <c r="CQ27" s="1356"/>
      <c r="CR27" s="1356"/>
      <c r="CS27" s="1356" t="str">
        <f>MID(SUVAHAVUJ!AD55,9,1)</f>
        <v>5</v>
      </c>
      <c r="CT27" s="1356"/>
      <c r="CU27" s="1356"/>
      <c r="CV27" s="1356"/>
      <c r="CW27" s="1356"/>
      <c r="CX27" s="1356"/>
      <c r="CY27" s="1356" t="str">
        <f>MID(SUVAHAVUJ!AD55,10,1)</f>
        <v>5</v>
      </c>
      <c r="CZ27" s="1356"/>
      <c r="DA27" s="1356"/>
      <c r="DB27" s="1356"/>
      <c r="DC27" s="1356"/>
      <c r="DD27" s="1356" t="str">
        <f>MID(SUVAHAVUJ!AD55,11,1)</f>
        <v>3</v>
      </c>
      <c r="DE27" s="1356"/>
      <c r="DF27" s="1356"/>
      <c r="DG27" s="1356"/>
      <c r="DH27" s="1356"/>
      <c r="DI27" s="1360"/>
      <c r="DJ27" s="514"/>
      <c r="DK27" s="515"/>
      <c r="DL27" s="1356" t="str">
        <f>MID(SUVAHAVUJ!AF55,1,1)</f>
        <v xml:space="preserve"> </v>
      </c>
      <c r="DM27" s="1356"/>
      <c r="DN27" s="1356"/>
      <c r="DO27" s="1356"/>
      <c r="DP27" s="1356"/>
      <c r="DQ27" s="1356"/>
      <c r="DR27" s="1356" t="str">
        <f>MID(SUVAHAVUJ!AF55,2,1)</f>
        <v xml:space="preserve"> </v>
      </c>
      <c r="DS27" s="1356"/>
      <c r="DT27" s="1356"/>
      <c r="DU27" s="1356"/>
      <c r="DV27" s="1356"/>
      <c r="DW27" s="1356" t="str">
        <f>MID(SUVAHAVUJ!AF55,3,1)</f>
        <v xml:space="preserve"> </v>
      </c>
      <c r="DX27" s="1356"/>
      <c r="DY27" s="1356"/>
      <c r="DZ27" s="1356"/>
      <c r="EA27" s="1356"/>
      <c r="EB27" s="1356"/>
      <c r="EC27" s="1356" t="str">
        <f>MID(SUVAHAVUJ!AF55,4,1)</f>
        <v xml:space="preserve"> </v>
      </c>
      <c r="ED27" s="1356"/>
      <c r="EE27" s="1356"/>
      <c r="EF27" s="1356"/>
      <c r="EG27" s="1356"/>
      <c r="EH27" s="1356" t="str">
        <f>MID(SUVAHAVUJ!AF55,5,1)</f>
        <v>1</v>
      </c>
      <c r="EI27" s="1356"/>
      <c r="EJ27" s="1356"/>
      <c r="EK27" s="1356"/>
      <c r="EL27" s="1356"/>
      <c r="EM27" s="1356"/>
      <c r="EN27" s="1356" t="str">
        <f>MID(SUVAHAVUJ!AF55,6,1)</f>
        <v>5</v>
      </c>
      <c r="EO27" s="1356"/>
      <c r="EP27" s="1356"/>
      <c r="EQ27" s="1356"/>
      <c r="ER27" s="1356"/>
      <c r="ES27" s="1356" t="str">
        <f>MID(SUVAHAVUJ!AF55,7,1)</f>
        <v>2</v>
      </c>
      <c r="ET27" s="1356"/>
      <c r="EU27" s="1356"/>
      <c r="EV27" s="1356"/>
      <c r="EW27" s="1356"/>
      <c r="EX27" s="1356"/>
      <c r="EY27" s="1356" t="str">
        <f>MID(SUVAHAVUJ!AF55,8,1)</f>
        <v>2</v>
      </c>
      <c r="EZ27" s="1356"/>
      <c r="FA27" s="1356"/>
      <c r="FB27" s="1356"/>
      <c r="FC27" s="1356"/>
      <c r="FD27" s="1356" t="str">
        <f>MID(SUVAHAVUJ!AF55,9,1)</f>
        <v>2</v>
      </c>
      <c r="FE27" s="1356"/>
      <c r="FF27" s="1356"/>
      <c r="FG27" s="1356"/>
      <c r="FH27" s="1356"/>
      <c r="FI27" s="1356"/>
      <c r="FJ27" s="1356" t="str">
        <f>MID(SUVAHAVUJ!AF55,10,1)</f>
        <v>9</v>
      </c>
      <c r="FK27" s="1356"/>
      <c r="FL27" s="1356"/>
      <c r="FM27" s="1356"/>
      <c r="FN27" s="1356"/>
      <c r="FO27" s="1357" t="str">
        <f>MID(SUVAHAVUJ!AF55,11,1)</f>
        <v>4</v>
      </c>
      <c r="FP27" s="1357"/>
      <c r="FQ27" s="1357"/>
      <c r="FR27" s="1357"/>
      <c r="FS27" s="1358"/>
      <c r="FT27" s="1359"/>
      <c r="FU27" s="1359"/>
      <c r="FV27" s="1359"/>
      <c r="FW27" s="1359"/>
      <c r="FX27" s="1359"/>
      <c r="FY27" s="1359"/>
      <c r="FZ27" s="1359"/>
      <c r="GA27" s="1359"/>
      <c r="GB27" s="1359"/>
      <c r="GC27" s="1359"/>
      <c r="GD27" s="1359"/>
      <c r="GE27" s="1359"/>
      <c r="GF27" s="1359"/>
      <c r="GG27" s="1359"/>
      <c r="GH27" s="1359"/>
      <c r="GI27" s="1359"/>
      <c r="GJ27" s="1359"/>
      <c r="GK27" s="1359"/>
      <c r="GL27" s="1359"/>
      <c r="GM27" s="1359"/>
      <c r="GN27" s="1359"/>
      <c r="GO27" s="1359"/>
      <c r="GP27" s="1359"/>
      <c r="GQ27" s="1359"/>
      <c r="GR27" s="1359"/>
      <c r="GS27" s="1359"/>
      <c r="GT27" s="1359"/>
      <c r="GU27" s="1359"/>
      <c r="GV27" s="1359"/>
      <c r="GW27" s="1359"/>
    </row>
    <row r="28" spans="2:205" ht="23.25" customHeight="1" x14ac:dyDescent="0.3">
      <c r="B28" s="1368"/>
      <c r="C28" s="1368"/>
      <c r="D28" s="1368"/>
      <c r="E28" s="1368"/>
      <c r="F28" s="1368"/>
      <c r="G28" s="1368"/>
      <c r="H28" s="1368"/>
      <c r="I28" s="1368"/>
      <c r="J28" s="1368"/>
      <c r="K28" s="1368"/>
      <c r="L28" s="1422"/>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366"/>
      <c r="AR28" s="1366"/>
      <c r="AS28" s="1366"/>
      <c r="AT28" s="1366"/>
      <c r="AU28" s="1366"/>
      <c r="AV28" s="1366"/>
      <c r="AW28" s="1366"/>
      <c r="AX28" s="1366"/>
      <c r="AY28" s="514"/>
      <c r="AZ28" s="515"/>
      <c r="BA28" s="1356" t="str">
        <f>MID(SUVAHAVUJ!AE55,1,1)</f>
        <v xml:space="preserve"> </v>
      </c>
      <c r="BB28" s="1356"/>
      <c r="BC28" s="1356"/>
      <c r="BD28" s="1356"/>
      <c r="BE28" s="1356"/>
      <c r="BF28" s="1356"/>
      <c r="BG28" s="1356" t="str">
        <f>MID(SUVAHAVUJ!AE55,2,1)</f>
        <v xml:space="preserve"> </v>
      </c>
      <c r="BH28" s="1356"/>
      <c r="BI28" s="1356"/>
      <c r="BJ28" s="1356"/>
      <c r="BK28" s="1356"/>
      <c r="BL28" s="1356" t="str">
        <f>MID(SUVAHAVUJ!AE55,3,1)</f>
        <v xml:space="preserve"> </v>
      </c>
      <c r="BM28" s="1356"/>
      <c r="BN28" s="1356"/>
      <c r="BO28" s="1356"/>
      <c r="BP28" s="1356"/>
      <c r="BQ28" s="1356"/>
      <c r="BR28" s="1356" t="str">
        <f>MID(SUVAHAVUJ!AE55,4,1)</f>
        <v xml:space="preserve"> </v>
      </c>
      <c r="BS28" s="1356"/>
      <c r="BT28" s="1356"/>
      <c r="BU28" s="1356"/>
      <c r="BV28" s="1356"/>
      <c r="BW28" s="1356" t="str">
        <f>MID(SUVAHAVUJ!AE55,5,1)</f>
        <v xml:space="preserve"> </v>
      </c>
      <c r="BX28" s="1356"/>
      <c r="BY28" s="1356"/>
      <c r="BZ28" s="1356"/>
      <c r="CA28" s="1356"/>
      <c r="CB28" s="1356"/>
      <c r="CC28" s="1356" t="str">
        <f>MID(SUVAHAVUJ!AE55,6,1)</f>
        <v>1</v>
      </c>
      <c r="CD28" s="1356"/>
      <c r="CE28" s="1356"/>
      <c r="CF28" s="1356"/>
      <c r="CG28" s="1356"/>
      <c r="CH28" s="1356" t="str">
        <f>MID(SUVAHAVUJ!AE55,7,1)</f>
        <v>1</v>
      </c>
      <c r="CI28" s="1356"/>
      <c r="CJ28" s="1356"/>
      <c r="CK28" s="1356"/>
      <c r="CL28" s="1356"/>
      <c r="CM28" s="1356"/>
      <c r="CN28" s="1356" t="str">
        <f>MID(SUVAHAVUJ!AE55,8,1)</f>
        <v>4</v>
      </c>
      <c r="CO28" s="1356"/>
      <c r="CP28" s="1356"/>
      <c r="CQ28" s="1356"/>
      <c r="CR28" s="1356"/>
      <c r="CS28" s="1356" t="str">
        <f>MID(SUVAHAVUJ!AE55,9,1)</f>
        <v>5</v>
      </c>
      <c r="CT28" s="1356"/>
      <c r="CU28" s="1356"/>
      <c r="CV28" s="1356"/>
      <c r="CW28" s="1356"/>
      <c r="CX28" s="1356"/>
      <c r="CY28" s="1356" t="str">
        <f>MID(SUVAHAVUJ!AE55,10,1)</f>
        <v>1</v>
      </c>
      <c r="CZ28" s="1356"/>
      <c r="DA28" s="1356"/>
      <c r="DB28" s="1356"/>
      <c r="DC28" s="1356"/>
      <c r="DD28" s="1356" t="str">
        <f>MID(SUVAHAVUJ!AE55,11,1)</f>
        <v>8</v>
      </c>
      <c r="DE28" s="1356"/>
      <c r="DF28" s="1356"/>
      <c r="DG28" s="1356"/>
      <c r="DH28" s="1356"/>
      <c r="DI28" s="1360"/>
      <c r="DJ28" s="1361"/>
      <c r="DK28" s="1361"/>
      <c r="DL28" s="1361"/>
      <c r="DM28" s="1361"/>
      <c r="DN28" s="1361"/>
      <c r="DO28" s="1361"/>
      <c r="DP28" s="1361"/>
      <c r="DQ28" s="1361"/>
      <c r="DR28" s="1361"/>
      <c r="DS28" s="1361"/>
      <c r="DT28" s="1361"/>
      <c r="DU28" s="1361"/>
      <c r="DV28" s="1361"/>
      <c r="DW28" s="1361"/>
      <c r="DX28" s="1361"/>
      <c r="DY28" s="1361"/>
      <c r="DZ28" s="1361"/>
      <c r="EA28" s="1361"/>
      <c r="EB28" s="1361"/>
      <c r="EC28" s="1361"/>
      <c r="ED28" s="1361"/>
      <c r="EE28" s="1361"/>
      <c r="EF28" s="1361"/>
      <c r="EG28" s="1361"/>
      <c r="EH28" s="1361"/>
      <c r="EI28" s="1361"/>
      <c r="EJ28" s="1361"/>
      <c r="EK28" s="1361"/>
      <c r="EL28" s="1361"/>
      <c r="EM28" s="1361"/>
      <c r="EN28" s="514"/>
      <c r="EO28" s="515"/>
      <c r="EP28" s="1356" t="str">
        <f>MID(SUVAHAVUJ!AG55,1,1)</f>
        <v xml:space="preserve"> </v>
      </c>
      <c r="EQ28" s="1356"/>
      <c r="ER28" s="1356"/>
      <c r="ES28" s="1356"/>
      <c r="ET28" s="1356"/>
      <c r="EU28" s="1356"/>
      <c r="EV28" s="1356" t="str">
        <f>MID(SUVAHAVUJ!AG55,2,1)</f>
        <v xml:space="preserve"> </v>
      </c>
      <c r="EW28" s="1356"/>
      <c r="EX28" s="1356"/>
      <c r="EY28" s="1356"/>
      <c r="EZ28" s="1356"/>
      <c r="FA28" s="1356" t="str">
        <f>MID(SUVAHAVUJ!AG55,3,1)</f>
        <v xml:space="preserve"> </v>
      </c>
      <c r="FB28" s="1356"/>
      <c r="FC28" s="1356"/>
      <c r="FD28" s="1356"/>
      <c r="FE28" s="1356"/>
      <c r="FF28" s="1356"/>
      <c r="FG28" s="1356" t="str">
        <f>MID(SUVAHAVUJ!AG55,4,1)</f>
        <v xml:space="preserve"> </v>
      </c>
      <c r="FH28" s="1356"/>
      <c r="FI28" s="1356"/>
      <c r="FJ28" s="1356"/>
      <c r="FK28" s="1356"/>
      <c r="FL28" s="1356" t="str">
        <f>MID(SUVAHAVUJ!AG55,5,1)</f>
        <v>1</v>
      </c>
      <c r="FM28" s="1356"/>
      <c r="FN28" s="1356"/>
      <c r="FO28" s="1356"/>
      <c r="FP28" s="1356"/>
      <c r="FQ28" s="1356"/>
      <c r="FR28" s="1356" t="str">
        <f>MID(SUVAHAVUJ!AG55,6,1)</f>
        <v>7</v>
      </c>
      <c r="FS28" s="1356"/>
      <c r="FT28" s="1356"/>
      <c r="FU28" s="1356"/>
      <c r="FV28" s="1356"/>
      <c r="FW28" s="1356" t="str">
        <f>MID(SUVAHAVUJ!AG55,7,1)</f>
        <v>9</v>
      </c>
      <c r="FX28" s="1356"/>
      <c r="FY28" s="1356"/>
      <c r="FZ28" s="1356"/>
      <c r="GA28" s="1356"/>
      <c r="GB28" s="1356"/>
      <c r="GC28" s="1356" t="str">
        <f>MID(SUVAHAVUJ!AG55,8,1)</f>
        <v>5</v>
      </c>
      <c r="GD28" s="1356"/>
      <c r="GE28" s="1356"/>
      <c r="GF28" s="1356"/>
      <c r="GG28" s="1356"/>
      <c r="GH28" s="1356" t="str">
        <f>MID(SUVAHAVUJ!AG55,9,1)</f>
        <v>7</v>
      </c>
      <c r="GI28" s="1356"/>
      <c r="GJ28" s="1356"/>
      <c r="GK28" s="1356"/>
      <c r="GL28" s="1356"/>
      <c r="GM28" s="1356"/>
      <c r="GN28" s="1356" t="str">
        <f>MID(SUVAHAVUJ!AG55,10,1)</f>
        <v>9</v>
      </c>
      <c r="GO28" s="1356"/>
      <c r="GP28" s="1356"/>
      <c r="GQ28" s="1356"/>
      <c r="GR28" s="1356"/>
      <c r="GS28" s="1357" t="str">
        <f>MID(SUVAHAVUJ!AG55,11,1)</f>
        <v>9</v>
      </c>
      <c r="GT28" s="1357"/>
      <c r="GU28" s="1357"/>
      <c r="GV28" s="1357"/>
      <c r="GW28" s="1358"/>
    </row>
    <row r="29" spans="2:205" s="516" customFormat="1" ht="24" customHeight="1" x14ac:dyDescent="0.3">
      <c r="B29" s="1424" t="s">
        <v>2078</v>
      </c>
      <c r="C29" s="1424"/>
      <c r="D29" s="1424"/>
      <c r="E29" s="1424"/>
      <c r="F29" s="1424"/>
      <c r="G29" s="1424"/>
      <c r="H29" s="1424"/>
      <c r="I29" s="1424"/>
      <c r="J29" s="1424"/>
      <c r="K29" s="1424"/>
      <c r="L29" s="1422" t="str">
        <f>SUVAHAVUJ!$D$56</f>
        <v>Pohľadávky z obchodného styku súčet (r. 55 až r. 57)</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366" t="s">
        <v>2077</v>
      </c>
      <c r="AR29" s="1366"/>
      <c r="AS29" s="1366"/>
      <c r="AT29" s="1366"/>
      <c r="AU29" s="1366"/>
      <c r="AV29" s="1366"/>
      <c r="AW29" s="1366"/>
      <c r="AX29" s="1366"/>
      <c r="AY29" s="514"/>
      <c r="AZ29" s="515"/>
      <c r="BA29" s="1356" t="str">
        <f>MID(SUVAHAVUJ!AD56,1,1)</f>
        <v xml:space="preserve"> </v>
      </c>
      <c r="BB29" s="1356"/>
      <c r="BC29" s="1356"/>
      <c r="BD29" s="1356"/>
      <c r="BE29" s="1356"/>
      <c r="BF29" s="1356"/>
      <c r="BG29" s="1356" t="str">
        <f>MID(SUVAHAVUJ!AD56,2,1)</f>
        <v xml:space="preserve"> </v>
      </c>
      <c r="BH29" s="1356"/>
      <c r="BI29" s="1356"/>
      <c r="BJ29" s="1356"/>
      <c r="BK29" s="1356"/>
      <c r="BL29" s="1356" t="str">
        <f>MID(SUVAHAVUJ!AD56,3,1)</f>
        <v xml:space="preserve"> </v>
      </c>
      <c r="BM29" s="1356"/>
      <c r="BN29" s="1356"/>
      <c r="BO29" s="1356"/>
      <c r="BP29" s="1356"/>
      <c r="BQ29" s="1356"/>
      <c r="BR29" s="1356" t="str">
        <f>MID(SUVAHAVUJ!AD56,4,1)</f>
        <v xml:space="preserve"> </v>
      </c>
      <c r="BS29" s="1356"/>
      <c r="BT29" s="1356"/>
      <c r="BU29" s="1356"/>
      <c r="BV29" s="1356"/>
      <c r="BW29" s="1356" t="str">
        <f>MID(SUVAHAVUJ!AD56,5,1)</f>
        <v>1</v>
      </c>
      <c r="BX29" s="1356"/>
      <c r="BY29" s="1356"/>
      <c r="BZ29" s="1356"/>
      <c r="CA29" s="1356"/>
      <c r="CB29" s="1356"/>
      <c r="CC29" s="1356" t="str">
        <f>MID(SUVAHAVUJ!AD56,6,1)</f>
        <v>0</v>
      </c>
      <c r="CD29" s="1356"/>
      <c r="CE29" s="1356"/>
      <c r="CF29" s="1356"/>
      <c r="CG29" s="1356"/>
      <c r="CH29" s="1356" t="str">
        <f>MID(SUVAHAVUJ!AD56,7,1)</f>
        <v>9</v>
      </c>
      <c r="CI29" s="1356"/>
      <c r="CJ29" s="1356"/>
      <c r="CK29" s="1356"/>
      <c r="CL29" s="1356"/>
      <c r="CM29" s="1356"/>
      <c r="CN29" s="1356" t="str">
        <f>MID(SUVAHAVUJ!AD56,8,1)</f>
        <v>4</v>
      </c>
      <c r="CO29" s="1356"/>
      <c r="CP29" s="1356"/>
      <c r="CQ29" s="1356"/>
      <c r="CR29" s="1356"/>
      <c r="CS29" s="1356" t="str">
        <f>MID(SUVAHAVUJ!AD56,9,1)</f>
        <v>6</v>
      </c>
      <c r="CT29" s="1356"/>
      <c r="CU29" s="1356"/>
      <c r="CV29" s="1356"/>
      <c r="CW29" s="1356"/>
      <c r="CX29" s="1356"/>
      <c r="CY29" s="1356" t="str">
        <f>MID(SUVAHAVUJ!AD56,10,1)</f>
        <v>5</v>
      </c>
      <c r="CZ29" s="1356"/>
      <c r="DA29" s="1356"/>
      <c r="DB29" s="1356"/>
      <c r="DC29" s="1356"/>
      <c r="DD29" s="1356" t="str">
        <f>MID(SUVAHAVUJ!AD56,11,1)</f>
        <v>4</v>
      </c>
      <c r="DE29" s="1356"/>
      <c r="DF29" s="1356"/>
      <c r="DG29" s="1356"/>
      <c r="DH29" s="1356"/>
      <c r="DI29" s="1360"/>
      <c r="DJ29" s="514"/>
      <c r="DK29" s="515"/>
      <c r="DL29" s="1356" t="str">
        <f>MID(SUVAHAVUJ!AF56,1,1)</f>
        <v xml:space="preserve"> </v>
      </c>
      <c r="DM29" s="1356"/>
      <c r="DN29" s="1356"/>
      <c r="DO29" s="1356"/>
      <c r="DP29" s="1356"/>
      <c r="DQ29" s="1356"/>
      <c r="DR29" s="1356" t="str">
        <f>MID(SUVAHAVUJ!AF56,2,1)</f>
        <v xml:space="preserve"> </v>
      </c>
      <c r="DS29" s="1356"/>
      <c r="DT29" s="1356"/>
      <c r="DU29" s="1356"/>
      <c r="DV29" s="1356"/>
      <c r="DW29" s="1356" t="str">
        <f>MID(SUVAHAVUJ!AF56,3,1)</f>
        <v xml:space="preserve"> </v>
      </c>
      <c r="DX29" s="1356"/>
      <c r="DY29" s="1356"/>
      <c r="DZ29" s="1356"/>
      <c r="EA29" s="1356"/>
      <c r="EB29" s="1356"/>
      <c r="EC29" s="1356" t="str">
        <f>MID(SUVAHAVUJ!AF56,4,1)</f>
        <v xml:space="preserve"> </v>
      </c>
      <c r="ED29" s="1356"/>
      <c r="EE29" s="1356"/>
      <c r="EF29" s="1356"/>
      <c r="EG29" s="1356"/>
      <c r="EH29" s="1356" t="str">
        <f>MID(SUVAHAVUJ!AF56,5,1)</f>
        <v>1</v>
      </c>
      <c r="EI29" s="1356"/>
      <c r="EJ29" s="1356"/>
      <c r="EK29" s="1356"/>
      <c r="EL29" s="1356"/>
      <c r="EM29" s="1356"/>
      <c r="EN29" s="1356" t="str">
        <f>MID(SUVAHAVUJ!AF56,6,1)</f>
        <v>0</v>
      </c>
      <c r="EO29" s="1356"/>
      <c r="EP29" s="1356"/>
      <c r="EQ29" s="1356"/>
      <c r="ER29" s="1356"/>
      <c r="ES29" s="1356" t="str">
        <f>MID(SUVAHAVUJ!AF56,7,1)</f>
        <v>3</v>
      </c>
      <c r="ET29" s="1356"/>
      <c r="EU29" s="1356"/>
      <c r="EV29" s="1356"/>
      <c r="EW29" s="1356"/>
      <c r="EX29" s="1356"/>
      <c r="EY29" s="1356" t="str">
        <f>MID(SUVAHAVUJ!AF56,8,1)</f>
        <v>7</v>
      </c>
      <c r="EZ29" s="1356"/>
      <c r="FA29" s="1356"/>
      <c r="FB29" s="1356"/>
      <c r="FC29" s="1356"/>
      <c r="FD29" s="1356" t="str">
        <f>MID(SUVAHAVUJ!AF56,9,1)</f>
        <v>3</v>
      </c>
      <c r="FE29" s="1356"/>
      <c r="FF29" s="1356"/>
      <c r="FG29" s="1356"/>
      <c r="FH29" s="1356"/>
      <c r="FI29" s="1356"/>
      <c r="FJ29" s="1356" t="str">
        <f>MID(SUVAHAVUJ!AF56,10,1)</f>
        <v>9</v>
      </c>
      <c r="FK29" s="1356"/>
      <c r="FL29" s="1356"/>
      <c r="FM29" s="1356"/>
      <c r="FN29" s="1356"/>
      <c r="FO29" s="1357" t="str">
        <f>MID(SUVAHAVUJ!AF56,11,1)</f>
        <v>5</v>
      </c>
      <c r="FP29" s="1357"/>
      <c r="FQ29" s="1357"/>
      <c r="FR29" s="1357"/>
      <c r="FS29" s="1358"/>
      <c r="FT29" s="1359"/>
      <c r="FU29" s="1359"/>
      <c r="FV29" s="1359"/>
      <c r="FW29" s="1359"/>
      <c r="FX29" s="1359"/>
      <c r="FY29" s="1359"/>
      <c r="FZ29" s="1359"/>
      <c r="GA29" s="1359"/>
      <c r="GB29" s="1359"/>
      <c r="GC29" s="1359"/>
      <c r="GD29" s="1359"/>
      <c r="GE29" s="1359"/>
      <c r="GF29" s="1359"/>
      <c r="GG29" s="1359"/>
      <c r="GH29" s="1359"/>
      <c r="GI29" s="1359"/>
      <c r="GJ29" s="1359"/>
      <c r="GK29" s="1359"/>
      <c r="GL29" s="1359"/>
      <c r="GM29" s="1359"/>
      <c r="GN29" s="1359"/>
      <c r="GO29" s="1359"/>
      <c r="GP29" s="1359"/>
      <c r="GQ29" s="1359"/>
      <c r="GR29" s="1359"/>
      <c r="GS29" s="1359"/>
      <c r="GT29" s="1359"/>
      <c r="GU29" s="1359"/>
      <c r="GV29" s="1359"/>
      <c r="GW29" s="1359"/>
    </row>
    <row r="30" spans="2:205" ht="23.25" customHeight="1" x14ac:dyDescent="0.3">
      <c r="B30" s="1424"/>
      <c r="C30" s="1424"/>
      <c r="D30" s="1424"/>
      <c r="E30" s="1424"/>
      <c r="F30" s="1424"/>
      <c r="G30" s="1424"/>
      <c r="H30" s="1424"/>
      <c r="I30" s="1424"/>
      <c r="J30" s="1424"/>
      <c r="K30" s="1424"/>
      <c r="L30" s="1422"/>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366"/>
      <c r="AR30" s="1366"/>
      <c r="AS30" s="1366"/>
      <c r="AT30" s="1366"/>
      <c r="AU30" s="1366"/>
      <c r="AV30" s="1366"/>
      <c r="AW30" s="1366"/>
      <c r="AX30" s="1366"/>
      <c r="AY30" s="514"/>
      <c r="AZ30" s="515"/>
      <c r="BA30" s="1356" t="str">
        <f>MID(SUVAHAVUJ!AE56,1,1)</f>
        <v xml:space="preserve"> </v>
      </c>
      <c r="BB30" s="1356"/>
      <c r="BC30" s="1356"/>
      <c r="BD30" s="1356"/>
      <c r="BE30" s="1356"/>
      <c r="BF30" s="1356"/>
      <c r="BG30" s="1356" t="str">
        <f>MID(SUVAHAVUJ!AE56,2,1)</f>
        <v xml:space="preserve"> </v>
      </c>
      <c r="BH30" s="1356"/>
      <c r="BI30" s="1356"/>
      <c r="BJ30" s="1356"/>
      <c r="BK30" s="1356"/>
      <c r="BL30" s="1356" t="str">
        <f>MID(SUVAHAVUJ!AE56,3,1)</f>
        <v xml:space="preserve"> </v>
      </c>
      <c r="BM30" s="1356"/>
      <c r="BN30" s="1356"/>
      <c r="BO30" s="1356"/>
      <c r="BP30" s="1356"/>
      <c r="BQ30" s="1356"/>
      <c r="BR30" s="1356" t="str">
        <f>MID(SUVAHAVUJ!AE56,4,1)</f>
        <v xml:space="preserve"> </v>
      </c>
      <c r="BS30" s="1356"/>
      <c r="BT30" s="1356"/>
      <c r="BU30" s="1356"/>
      <c r="BV30" s="1356"/>
      <c r="BW30" s="1356" t="str">
        <f>MID(SUVAHAVUJ!AE56,5,1)</f>
        <v xml:space="preserve"> </v>
      </c>
      <c r="BX30" s="1356"/>
      <c r="BY30" s="1356"/>
      <c r="BZ30" s="1356"/>
      <c r="CA30" s="1356"/>
      <c r="CB30" s="1356"/>
      <c r="CC30" s="1356" t="str">
        <f>MID(SUVAHAVUJ!AE56,6,1)</f>
        <v>1</v>
      </c>
      <c r="CD30" s="1356"/>
      <c r="CE30" s="1356"/>
      <c r="CF30" s="1356"/>
      <c r="CG30" s="1356"/>
      <c r="CH30" s="1356" t="str">
        <f>MID(SUVAHAVUJ!AE56,7,1)</f>
        <v>1</v>
      </c>
      <c r="CI30" s="1356"/>
      <c r="CJ30" s="1356"/>
      <c r="CK30" s="1356"/>
      <c r="CL30" s="1356"/>
      <c r="CM30" s="1356"/>
      <c r="CN30" s="1356" t="str">
        <f>MID(SUVAHAVUJ!AE56,8,1)</f>
        <v>4</v>
      </c>
      <c r="CO30" s="1356"/>
      <c r="CP30" s="1356"/>
      <c r="CQ30" s="1356"/>
      <c r="CR30" s="1356"/>
      <c r="CS30" s="1356" t="str">
        <f>MID(SUVAHAVUJ!AE56,9,1)</f>
        <v>5</v>
      </c>
      <c r="CT30" s="1356"/>
      <c r="CU30" s="1356"/>
      <c r="CV30" s="1356"/>
      <c r="CW30" s="1356"/>
      <c r="CX30" s="1356"/>
      <c r="CY30" s="1356" t="str">
        <f>MID(SUVAHAVUJ!AE56,10,1)</f>
        <v>1</v>
      </c>
      <c r="CZ30" s="1356"/>
      <c r="DA30" s="1356"/>
      <c r="DB30" s="1356"/>
      <c r="DC30" s="1356"/>
      <c r="DD30" s="1356" t="str">
        <f>MID(SUVAHAVUJ!AE56,11,1)</f>
        <v>8</v>
      </c>
      <c r="DE30" s="1356"/>
      <c r="DF30" s="1356"/>
      <c r="DG30" s="1356"/>
      <c r="DH30" s="1356"/>
      <c r="DI30" s="1360"/>
      <c r="DJ30" s="1361"/>
      <c r="DK30" s="1361"/>
      <c r="DL30" s="1361"/>
      <c r="DM30" s="1361"/>
      <c r="DN30" s="1361"/>
      <c r="DO30" s="1361"/>
      <c r="DP30" s="1361"/>
      <c r="DQ30" s="1361"/>
      <c r="DR30" s="1361"/>
      <c r="DS30" s="1361"/>
      <c r="DT30" s="1361"/>
      <c r="DU30" s="1361"/>
      <c r="DV30" s="1361"/>
      <c r="DW30" s="1361"/>
      <c r="DX30" s="1361"/>
      <c r="DY30" s="1361"/>
      <c r="DZ30" s="1361"/>
      <c r="EA30" s="1361"/>
      <c r="EB30" s="1361"/>
      <c r="EC30" s="1361"/>
      <c r="ED30" s="1361"/>
      <c r="EE30" s="1361"/>
      <c r="EF30" s="1361"/>
      <c r="EG30" s="1361"/>
      <c r="EH30" s="1361"/>
      <c r="EI30" s="1361"/>
      <c r="EJ30" s="1361"/>
      <c r="EK30" s="1361"/>
      <c r="EL30" s="1361"/>
      <c r="EM30" s="1361"/>
      <c r="EN30" s="514"/>
      <c r="EO30" s="515"/>
      <c r="EP30" s="1356" t="str">
        <f>MID(SUVAHAVUJ!AG56,1,1)</f>
        <v xml:space="preserve"> </v>
      </c>
      <c r="EQ30" s="1356"/>
      <c r="ER30" s="1356"/>
      <c r="ES30" s="1356"/>
      <c r="ET30" s="1356"/>
      <c r="EU30" s="1356"/>
      <c r="EV30" s="1356" t="str">
        <f>MID(SUVAHAVUJ!AG56,2,1)</f>
        <v xml:space="preserve"> </v>
      </c>
      <c r="EW30" s="1356"/>
      <c r="EX30" s="1356"/>
      <c r="EY30" s="1356"/>
      <c r="EZ30" s="1356"/>
      <c r="FA30" s="1356" t="str">
        <f>MID(SUVAHAVUJ!AG56,3,1)</f>
        <v xml:space="preserve"> </v>
      </c>
      <c r="FB30" s="1356"/>
      <c r="FC30" s="1356"/>
      <c r="FD30" s="1356"/>
      <c r="FE30" s="1356"/>
      <c r="FF30" s="1356"/>
      <c r="FG30" s="1356" t="str">
        <f>MID(SUVAHAVUJ!AG56,4,1)</f>
        <v xml:space="preserve"> </v>
      </c>
      <c r="FH30" s="1356"/>
      <c r="FI30" s="1356"/>
      <c r="FJ30" s="1356"/>
      <c r="FK30" s="1356"/>
      <c r="FL30" s="1356" t="str">
        <f>MID(SUVAHAVUJ!AG56,5,1)</f>
        <v>1</v>
      </c>
      <c r="FM30" s="1356"/>
      <c r="FN30" s="1356"/>
      <c r="FO30" s="1356"/>
      <c r="FP30" s="1356"/>
      <c r="FQ30" s="1356"/>
      <c r="FR30" s="1356" t="str">
        <f>MID(SUVAHAVUJ!AG56,6,1)</f>
        <v>4</v>
      </c>
      <c r="FS30" s="1356"/>
      <c r="FT30" s="1356"/>
      <c r="FU30" s="1356"/>
      <c r="FV30" s="1356"/>
      <c r="FW30" s="1356" t="str">
        <f>MID(SUVAHAVUJ!AG56,7,1)</f>
        <v>0</v>
      </c>
      <c r="FX30" s="1356"/>
      <c r="FY30" s="1356"/>
      <c r="FZ30" s="1356"/>
      <c r="GA30" s="1356"/>
      <c r="GB30" s="1356"/>
      <c r="GC30" s="1356" t="str">
        <f>MID(SUVAHAVUJ!AG56,8,1)</f>
        <v>6</v>
      </c>
      <c r="GD30" s="1356"/>
      <c r="GE30" s="1356"/>
      <c r="GF30" s="1356"/>
      <c r="GG30" s="1356"/>
      <c r="GH30" s="1356" t="str">
        <f>MID(SUVAHAVUJ!AG56,9,1)</f>
        <v>9</v>
      </c>
      <c r="GI30" s="1356"/>
      <c r="GJ30" s="1356"/>
      <c r="GK30" s="1356"/>
      <c r="GL30" s="1356"/>
      <c r="GM30" s="1356"/>
      <c r="GN30" s="1356" t="str">
        <f>MID(SUVAHAVUJ!AG56,10,1)</f>
        <v>1</v>
      </c>
      <c r="GO30" s="1356"/>
      <c r="GP30" s="1356"/>
      <c r="GQ30" s="1356"/>
      <c r="GR30" s="1356"/>
      <c r="GS30" s="1357" t="str">
        <f>MID(SUVAHAVUJ!AG56,11,1)</f>
        <v>9</v>
      </c>
      <c r="GT30" s="1357"/>
      <c r="GU30" s="1357"/>
      <c r="GV30" s="1357"/>
      <c r="GW30" s="1358"/>
    </row>
    <row r="31" spans="2:205" s="516" customFormat="1" ht="23.25" customHeight="1" x14ac:dyDescent="0.3">
      <c r="B31" s="1363" t="s">
        <v>2072</v>
      </c>
      <c r="C31" s="1363"/>
      <c r="D31" s="1363"/>
      <c r="E31" s="1363"/>
      <c r="F31" s="1363"/>
      <c r="G31" s="1363"/>
      <c r="H31" s="1363"/>
      <c r="I31" s="1363"/>
      <c r="J31" s="1363"/>
      <c r="K31" s="1363"/>
      <c r="L31" s="1423" t="str">
        <f>SUVAHAVUJ!$D$57</f>
        <v>Pohľadávky z obchodného styku voči prepojeným účtovným jednotkám (311A, 312A, 313A, 314A, 315A, 31XA) - /391A/</v>
      </c>
      <c r="M31" s="1423"/>
      <c r="N31" s="1423"/>
      <c r="O31" s="1423"/>
      <c r="P31" s="1423"/>
      <c r="Q31" s="1423"/>
      <c r="R31" s="1423"/>
      <c r="S31" s="1423"/>
      <c r="T31" s="1423"/>
      <c r="U31" s="1423"/>
      <c r="V31" s="1423"/>
      <c r="W31" s="1423"/>
      <c r="X31" s="1423"/>
      <c r="Y31" s="1423"/>
      <c r="Z31" s="1423"/>
      <c r="AA31" s="1423"/>
      <c r="AB31" s="1423"/>
      <c r="AC31" s="1423"/>
      <c r="AD31" s="1423"/>
      <c r="AE31" s="1423"/>
      <c r="AF31" s="1423"/>
      <c r="AG31" s="1423"/>
      <c r="AH31" s="1423"/>
      <c r="AI31" s="1423"/>
      <c r="AJ31" s="1423"/>
      <c r="AK31" s="1423"/>
      <c r="AL31" s="1423"/>
      <c r="AM31" s="1423"/>
      <c r="AN31" s="1423"/>
      <c r="AO31" s="1423"/>
      <c r="AP31" s="1423"/>
      <c r="AQ31" s="1366" t="s">
        <v>1233</v>
      </c>
      <c r="AR31" s="1366"/>
      <c r="AS31" s="1366"/>
      <c r="AT31" s="1366"/>
      <c r="AU31" s="1366"/>
      <c r="AV31" s="1366"/>
      <c r="AW31" s="1366"/>
      <c r="AX31" s="1366"/>
      <c r="AY31" s="514"/>
      <c r="AZ31" s="515"/>
      <c r="BA31" s="1356" t="str">
        <f>MID(SUVAHAVUJ!AD57,1,1)</f>
        <v xml:space="preserve"> </v>
      </c>
      <c r="BB31" s="1356"/>
      <c r="BC31" s="1356"/>
      <c r="BD31" s="1356"/>
      <c r="BE31" s="1356"/>
      <c r="BF31" s="1356"/>
      <c r="BG31" s="1356" t="str">
        <f>MID(SUVAHAVUJ!AD57,2,1)</f>
        <v xml:space="preserve"> </v>
      </c>
      <c r="BH31" s="1356"/>
      <c r="BI31" s="1356"/>
      <c r="BJ31" s="1356"/>
      <c r="BK31" s="1356"/>
      <c r="BL31" s="1356" t="str">
        <f>MID(SUVAHAVUJ!AD57,3,1)</f>
        <v xml:space="preserve"> </v>
      </c>
      <c r="BM31" s="1356"/>
      <c r="BN31" s="1356"/>
      <c r="BO31" s="1356"/>
      <c r="BP31" s="1356"/>
      <c r="BQ31" s="1356"/>
      <c r="BR31" s="1356" t="str">
        <f>MID(SUVAHAVUJ!AD57,4,1)</f>
        <v xml:space="preserve"> </v>
      </c>
      <c r="BS31" s="1356"/>
      <c r="BT31" s="1356"/>
      <c r="BU31" s="1356"/>
      <c r="BV31" s="1356"/>
      <c r="BW31" s="1356" t="str">
        <f>MID(SUVAHAVUJ!AD57,5,1)</f>
        <v xml:space="preserve"> </v>
      </c>
      <c r="BX31" s="1356"/>
      <c r="BY31" s="1356"/>
      <c r="BZ31" s="1356"/>
      <c r="CA31" s="1356"/>
      <c r="CB31" s="1356"/>
      <c r="CC31" s="1356" t="str">
        <f>MID(SUVAHAVUJ!AD57,6,1)</f>
        <v xml:space="preserve"> </v>
      </c>
      <c r="CD31" s="1356"/>
      <c r="CE31" s="1356"/>
      <c r="CF31" s="1356"/>
      <c r="CG31" s="1356"/>
      <c r="CH31" s="1356" t="str">
        <f>MID(SUVAHAVUJ!AD57,7,1)</f>
        <v xml:space="preserve"> </v>
      </c>
      <c r="CI31" s="1356"/>
      <c r="CJ31" s="1356"/>
      <c r="CK31" s="1356"/>
      <c r="CL31" s="1356"/>
      <c r="CM31" s="1356"/>
      <c r="CN31" s="1356" t="str">
        <f>MID(SUVAHAVUJ!AD57,8,1)</f>
        <v xml:space="preserve"> </v>
      </c>
      <c r="CO31" s="1356"/>
      <c r="CP31" s="1356"/>
      <c r="CQ31" s="1356"/>
      <c r="CR31" s="1356"/>
      <c r="CS31" s="1356" t="str">
        <f>MID(SUVAHAVUJ!AD57,9,1)</f>
        <v xml:space="preserve"> </v>
      </c>
      <c r="CT31" s="1356"/>
      <c r="CU31" s="1356"/>
      <c r="CV31" s="1356"/>
      <c r="CW31" s="1356"/>
      <c r="CX31" s="1356"/>
      <c r="CY31" s="1356" t="str">
        <f>MID(SUVAHAVUJ!AD57,10,1)</f>
        <v xml:space="preserve"> </v>
      </c>
      <c r="CZ31" s="1356"/>
      <c r="DA31" s="1356"/>
      <c r="DB31" s="1356"/>
      <c r="DC31" s="1356"/>
      <c r="DD31" s="1356" t="str">
        <f>MID(SUVAHAVUJ!AD57,11,1)</f>
        <v>0</v>
      </c>
      <c r="DE31" s="1356"/>
      <c r="DF31" s="1356"/>
      <c r="DG31" s="1356"/>
      <c r="DH31" s="1356"/>
      <c r="DI31" s="1360"/>
      <c r="DJ31" s="514"/>
      <c r="DK31" s="515"/>
      <c r="DL31" s="1356" t="str">
        <f>MID(SUVAHAVUJ!AF57,1,1)</f>
        <v xml:space="preserve"> </v>
      </c>
      <c r="DM31" s="1356"/>
      <c r="DN31" s="1356"/>
      <c r="DO31" s="1356"/>
      <c r="DP31" s="1356"/>
      <c r="DQ31" s="1356"/>
      <c r="DR31" s="1356" t="str">
        <f>MID(SUVAHAVUJ!AF57,2,1)</f>
        <v xml:space="preserve"> </v>
      </c>
      <c r="DS31" s="1356"/>
      <c r="DT31" s="1356"/>
      <c r="DU31" s="1356"/>
      <c r="DV31" s="1356"/>
      <c r="DW31" s="1356" t="str">
        <f>MID(SUVAHAVUJ!AF57,3,1)</f>
        <v xml:space="preserve"> </v>
      </c>
      <c r="DX31" s="1356"/>
      <c r="DY31" s="1356"/>
      <c r="DZ31" s="1356"/>
      <c r="EA31" s="1356"/>
      <c r="EB31" s="1356"/>
      <c r="EC31" s="1356" t="str">
        <f>MID(SUVAHAVUJ!AF57,4,1)</f>
        <v xml:space="preserve"> </v>
      </c>
      <c r="ED31" s="1356"/>
      <c r="EE31" s="1356"/>
      <c r="EF31" s="1356"/>
      <c r="EG31" s="1356"/>
      <c r="EH31" s="1356" t="str">
        <f>MID(SUVAHAVUJ!AF57,5,1)</f>
        <v xml:space="preserve"> </v>
      </c>
      <c r="EI31" s="1356"/>
      <c r="EJ31" s="1356"/>
      <c r="EK31" s="1356"/>
      <c r="EL31" s="1356"/>
      <c r="EM31" s="1356"/>
      <c r="EN31" s="1356" t="str">
        <f>MID(SUVAHAVUJ!AF57,6,1)</f>
        <v xml:space="preserve"> </v>
      </c>
      <c r="EO31" s="1356"/>
      <c r="EP31" s="1356"/>
      <c r="EQ31" s="1356"/>
      <c r="ER31" s="1356"/>
      <c r="ES31" s="1356" t="str">
        <f>MID(SUVAHAVUJ!AF57,7,1)</f>
        <v xml:space="preserve"> </v>
      </c>
      <c r="ET31" s="1356"/>
      <c r="EU31" s="1356"/>
      <c r="EV31" s="1356"/>
      <c r="EW31" s="1356"/>
      <c r="EX31" s="1356"/>
      <c r="EY31" s="1356" t="str">
        <f>MID(SUVAHAVUJ!AF57,8,1)</f>
        <v xml:space="preserve"> </v>
      </c>
      <c r="EZ31" s="1356"/>
      <c r="FA31" s="1356"/>
      <c r="FB31" s="1356"/>
      <c r="FC31" s="1356"/>
      <c r="FD31" s="1356" t="str">
        <f>MID(SUVAHAVUJ!AF57,9,1)</f>
        <v xml:space="preserve"> </v>
      </c>
      <c r="FE31" s="1356"/>
      <c r="FF31" s="1356"/>
      <c r="FG31" s="1356"/>
      <c r="FH31" s="1356"/>
      <c r="FI31" s="1356"/>
      <c r="FJ31" s="1356" t="str">
        <f>MID(SUVAHAVUJ!AF57,10,1)</f>
        <v xml:space="preserve"> </v>
      </c>
      <c r="FK31" s="1356"/>
      <c r="FL31" s="1356"/>
      <c r="FM31" s="1356"/>
      <c r="FN31" s="1356"/>
      <c r="FO31" s="1357" t="str">
        <f>MID(SUVAHAVUJ!AF57,11,1)</f>
        <v>0</v>
      </c>
      <c r="FP31" s="1357"/>
      <c r="FQ31" s="1357"/>
      <c r="FR31" s="1357"/>
      <c r="FS31" s="1358"/>
      <c r="FT31" s="1359"/>
      <c r="FU31" s="1359"/>
      <c r="FV31" s="1359"/>
      <c r="FW31" s="1359"/>
      <c r="FX31" s="1359"/>
      <c r="FY31" s="1359"/>
      <c r="FZ31" s="1359"/>
      <c r="GA31" s="1359"/>
      <c r="GB31" s="1359"/>
      <c r="GC31" s="1359"/>
      <c r="GD31" s="1359"/>
      <c r="GE31" s="1359"/>
      <c r="GF31" s="1359"/>
      <c r="GG31" s="1359"/>
      <c r="GH31" s="1359"/>
      <c r="GI31" s="1359"/>
      <c r="GJ31" s="1359"/>
      <c r="GK31" s="1359"/>
      <c r="GL31" s="1359"/>
      <c r="GM31" s="1359"/>
      <c r="GN31" s="1359"/>
      <c r="GO31" s="1359"/>
      <c r="GP31" s="1359"/>
      <c r="GQ31" s="1359"/>
      <c r="GR31" s="1359"/>
      <c r="GS31" s="1359"/>
      <c r="GT31" s="1359"/>
      <c r="GU31" s="1359"/>
      <c r="GV31" s="1359"/>
      <c r="GW31" s="1359"/>
    </row>
    <row r="32" spans="2:205" ht="23.25" customHeight="1" x14ac:dyDescent="0.3">
      <c r="B32" s="1363"/>
      <c r="C32" s="1363"/>
      <c r="D32" s="1363"/>
      <c r="E32" s="1363"/>
      <c r="F32" s="1363"/>
      <c r="G32" s="1363"/>
      <c r="H32" s="1363"/>
      <c r="I32" s="1363"/>
      <c r="J32" s="1363"/>
      <c r="K32" s="1363"/>
      <c r="L32" s="1423"/>
      <c r="M32" s="1423"/>
      <c r="N32" s="1423"/>
      <c r="O32" s="1423"/>
      <c r="P32" s="1423"/>
      <c r="Q32" s="1423"/>
      <c r="R32" s="1423"/>
      <c r="S32" s="1423"/>
      <c r="T32" s="1423"/>
      <c r="U32" s="1423"/>
      <c r="V32" s="1423"/>
      <c r="W32" s="1423"/>
      <c r="X32" s="1423"/>
      <c r="Y32" s="1423"/>
      <c r="Z32" s="1423"/>
      <c r="AA32" s="1423"/>
      <c r="AB32" s="1423"/>
      <c r="AC32" s="1423"/>
      <c r="AD32" s="1423"/>
      <c r="AE32" s="1423"/>
      <c r="AF32" s="1423"/>
      <c r="AG32" s="1423"/>
      <c r="AH32" s="1423"/>
      <c r="AI32" s="1423"/>
      <c r="AJ32" s="1423"/>
      <c r="AK32" s="1423"/>
      <c r="AL32" s="1423"/>
      <c r="AM32" s="1423"/>
      <c r="AN32" s="1423"/>
      <c r="AO32" s="1423"/>
      <c r="AP32" s="1423"/>
      <c r="AQ32" s="1366"/>
      <c r="AR32" s="1366"/>
      <c r="AS32" s="1366"/>
      <c r="AT32" s="1366"/>
      <c r="AU32" s="1366"/>
      <c r="AV32" s="1366"/>
      <c r="AW32" s="1366"/>
      <c r="AX32" s="1366"/>
      <c r="AY32" s="514"/>
      <c r="AZ32" s="515"/>
      <c r="BA32" s="1356" t="str">
        <f>MID(SUVAHAVUJ!AE57,1,1)</f>
        <v xml:space="preserve"> </v>
      </c>
      <c r="BB32" s="1356"/>
      <c r="BC32" s="1356"/>
      <c r="BD32" s="1356"/>
      <c r="BE32" s="1356"/>
      <c r="BF32" s="1356"/>
      <c r="BG32" s="1356" t="str">
        <f>MID(SUVAHAVUJ!AE57,2,1)</f>
        <v xml:space="preserve"> </v>
      </c>
      <c r="BH32" s="1356"/>
      <c r="BI32" s="1356"/>
      <c r="BJ32" s="1356"/>
      <c r="BK32" s="1356"/>
      <c r="BL32" s="1356" t="str">
        <f>MID(SUVAHAVUJ!AE57,3,1)</f>
        <v xml:space="preserve"> </v>
      </c>
      <c r="BM32" s="1356"/>
      <c r="BN32" s="1356"/>
      <c r="BO32" s="1356"/>
      <c r="BP32" s="1356"/>
      <c r="BQ32" s="1356"/>
      <c r="BR32" s="1356" t="str">
        <f>MID(SUVAHAVUJ!AE57,4,1)</f>
        <v xml:space="preserve"> </v>
      </c>
      <c r="BS32" s="1356"/>
      <c r="BT32" s="1356"/>
      <c r="BU32" s="1356"/>
      <c r="BV32" s="1356"/>
      <c r="BW32" s="1356" t="str">
        <f>MID(SUVAHAVUJ!AE57,5,1)</f>
        <v xml:space="preserve"> </v>
      </c>
      <c r="BX32" s="1356"/>
      <c r="BY32" s="1356"/>
      <c r="BZ32" s="1356"/>
      <c r="CA32" s="1356"/>
      <c r="CB32" s="1356"/>
      <c r="CC32" s="1356" t="str">
        <f>MID(SUVAHAVUJ!AE57,6,1)</f>
        <v xml:space="preserve"> </v>
      </c>
      <c r="CD32" s="1356"/>
      <c r="CE32" s="1356"/>
      <c r="CF32" s="1356"/>
      <c r="CG32" s="1356"/>
      <c r="CH32" s="1356" t="str">
        <f>MID(SUVAHAVUJ!AE57,7,1)</f>
        <v>5</v>
      </c>
      <c r="CI32" s="1356"/>
      <c r="CJ32" s="1356"/>
      <c r="CK32" s="1356"/>
      <c r="CL32" s="1356"/>
      <c r="CM32" s="1356"/>
      <c r="CN32" s="1356" t="str">
        <f>MID(SUVAHAVUJ!AE57,8,1)</f>
        <v>7</v>
      </c>
      <c r="CO32" s="1356"/>
      <c r="CP32" s="1356"/>
      <c r="CQ32" s="1356"/>
      <c r="CR32" s="1356"/>
      <c r="CS32" s="1356" t="str">
        <f>MID(SUVAHAVUJ!AE57,9,1)</f>
        <v>2</v>
      </c>
      <c r="CT32" s="1356"/>
      <c r="CU32" s="1356"/>
      <c r="CV32" s="1356"/>
      <c r="CW32" s="1356"/>
      <c r="CX32" s="1356"/>
      <c r="CY32" s="1356" t="str">
        <f>MID(SUVAHAVUJ!AE57,10,1)</f>
        <v>5</v>
      </c>
      <c r="CZ32" s="1356"/>
      <c r="DA32" s="1356"/>
      <c r="DB32" s="1356"/>
      <c r="DC32" s="1356"/>
      <c r="DD32" s="1356" t="str">
        <f>MID(SUVAHAVUJ!AE57,11,1)</f>
        <v>9</v>
      </c>
      <c r="DE32" s="1356"/>
      <c r="DF32" s="1356"/>
      <c r="DG32" s="1356"/>
      <c r="DH32" s="1356"/>
      <c r="DI32" s="1360"/>
      <c r="DJ32" s="1361"/>
      <c r="DK32" s="1361"/>
      <c r="DL32" s="1361"/>
      <c r="DM32" s="1361"/>
      <c r="DN32" s="1361"/>
      <c r="DO32" s="1361"/>
      <c r="DP32" s="1361"/>
      <c r="DQ32" s="1361"/>
      <c r="DR32" s="1361"/>
      <c r="DS32" s="1361"/>
      <c r="DT32" s="1361"/>
      <c r="DU32" s="1361"/>
      <c r="DV32" s="1361"/>
      <c r="DW32" s="1361"/>
      <c r="DX32" s="1361"/>
      <c r="DY32" s="1361"/>
      <c r="DZ32" s="1361"/>
      <c r="EA32" s="1361"/>
      <c r="EB32" s="1361"/>
      <c r="EC32" s="1361"/>
      <c r="ED32" s="1361"/>
      <c r="EE32" s="1361"/>
      <c r="EF32" s="1361"/>
      <c r="EG32" s="1361"/>
      <c r="EH32" s="1361"/>
      <c r="EI32" s="1361"/>
      <c r="EJ32" s="1361"/>
      <c r="EK32" s="1361"/>
      <c r="EL32" s="1361"/>
      <c r="EM32" s="1361"/>
      <c r="EN32" s="514"/>
      <c r="EO32" s="515"/>
      <c r="EP32" s="1356" t="str">
        <f>MID(SUVAHAVUJ!AG57,1,1)</f>
        <v xml:space="preserve"> </v>
      </c>
      <c r="EQ32" s="1356"/>
      <c r="ER32" s="1356"/>
      <c r="ES32" s="1356"/>
      <c r="ET32" s="1356"/>
      <c r="EU32" s="1356"/>
      <c r="EV32" s="1356" t="str">
        <f>MID(SUVAHAVUJ!AG57,2,1)</f>
        <v xml:space="preserve"> </v>
      </c>
      <c r="EW32" s="1356"/>
      <c r="EX32" s="1356"/>
      <c r="EY32" s="1356"/>
      <c r="EZ32" s="1356"/>
      <c r="FA32" s="1356" t="str">
        <f>MID(SUVAHAVUJ!AG57,3,1)</f>
        <v xml:space="preserve"> </v>
      </c>
      <c r="FB32" s="1356"/>
      <c r="FC32" s="1356"/>
      <c r="FD32" s="1356"/>
      <c r="FE32" s="1356"/>
      <c r="FF32" s="1356"/>
      <c r="FG32" s="1356" t="str">
        <f>MID(SUVAHAVUJ!AG57,4,1)</f>
        <v xml:space="preserve"> </v>
      </c>
      <c r="FH32" s="1356"/>
      <c r="FI32" s="1356"/>
      <c r="FJ32" s="1356"/>
      <c r="FK32" s="1356"/>
      <c r="FL32" s="1356" t="str">
        <f>MID(SUVAHAVUJ!AG57,5,1)</f>
        <v xml:space="preserve"> </v>
      </c>
      <c r="FM32" s="1356"/>
      <c r="FN32" s="1356"/>
      <c r="FO32" s="1356"/>
      <c r="FP32" s="1356"/>
      <c r="FQ32" s="1356"/>
      <c r="FR32" s="1356" t="str">
        <f>MID(SUVAHAVUJ!AG57,6,1)</f>
        <v xml:space="preserve"> </v>
      </c>
      <c r="FS32" s="1356"/>
      <c r="FT32" s="1356"/>
      <c r="FU32" s="1356"/>
      <c r="FV32" s="1356"/>
      <c r="FW32" s="1356" t="str">
        <f>MID(SUVAHAVUJ!AG57,7,1)</f>
        <v xml:space="preserve"> </v>
      </c>
      <c r="FX32" s="1356"/>
      <c r="FY32" s="1356"/>
      <c r="FZ32" s="1356"/>
      <c r="GA32" s="1356"/>
      <c r="GB32" s="1356"/>
      <c r="GC32" s="1356" t="str">
        <f>MID(SUVAHAVUJ!AG57,8,1)</f>
        <v xml:space="preserve"> </v>
      </c>
      <c r="GD32" s="1356"/>
      <c r="GE32" s="1356"/>
      <c r="GF32" s="1356"/>
      <c r="GG32" s="1356"/>
      <c r="GH32" s="1356" t="str">
        <f>MID(SUVAHAVUJ!AG57,9,1)</f>
        <v xml:space="preserve"> </v>
      </c>
      <c r="GI32" s="1356"/>
      <c r="GJ32" s="1356"/>
      <c r="GK32" s="1356"/>
      <c r="GL32" s="1356"/>
      <c r="GM32" s="1356"/>
      <c r="GN32" s="1356" t="str">
        <f>MID(SUVAHAVUJ!AG57,10,1)</f>
        <v xml:space="preserve"> </v>
      </c>
      <c r="GO32" s="1356"/>
      <c r="GP32" s="1356"/>
      <c r="GQ32" s="1356"/>
      <c r="GR32" s="1356"/>
      <c r="GS32" s="1357" t="str">
        <f>MID(SUVAHAVUJ!AG57,11,1)</f>
        <v>0</v>
      </c>
      <c r="GT32" s="1357"/>
      <c r="GU32" s="1357"/>
      <c r="GV32" s="1357"/>
      <c r="GW32" s="1358"/>
    </row>
    <row r="33" spans="1:205" s="516" customFormat="1" ht="23.25" customHeight="1" x14ac:dyDescent="0.3">
      <c r="B33" s="1363" t="s">
        <v>2073</v>
      </c>
      <c r="C33" s="1363"/>
      <c r="D33" s="1363"/>
      <c r="E33" s="1363"/>
      <c r="F33" s="1363"/>
      <c r="G33" s="1363"/>
      <c r="H33" s="1363"/>
      <c r="I33" s="1363"/>
      <c r="J33" s="1363"/>
      <c r="K33" s="1363"/>
      <c r="L33" s="1423" t="str">
        <f>SUVAHAVUJ!$D$58</f>
        <v>Pohľadávky z obchodného styku v rámci podielovej účasti okrem pohľadávok voči prepojeným účtovným jednotkám (311A, 312A, 313A, 314A, 315A, 31XA)
- /391A/</v>
      </c>
      <c r="M33" s="1423"/>
      <c r="N33" s="1423"/>
      <c r="O33" s="1423"/>
      <c r="P33" s="1423"/>
      <c r="Q33" s="1423"/>
      <c r="R33" s="1423"/>
      <c r="S33" s="1423"/>
      <c r="T33" s="1423"/>
      <c r="U33" s="1423"/>
      <c r="V33" s="1423"/>
      <c r="W33" s="1423"/>
      <c r="X33" s="1423"/>
      <c r="Y33" s="1423"/>
      <c r="Z33" s="1423"/>
      <c r="AA33" s="1423"/>
      <c r="AB33" s="1423"/>
      <c r="AC33" s="1423"/>
      <c r="AD33" s="1423"/>
      <c r="AE33" s="1423"/>
      <c r="AF33" s="1423"/>
      <c r="AG33" s="1423"/>
      <c r="AH33" s="1423"/>
      <c r="AI33" s="1423"/>
      <c r="AJ33" s="1423"/>
      <c r="AK33" s="1423"/>
      <c r="AL33" s="1423"/>
      <c r="AM33" s="1423"/>
      <c r="AN33" s="1423"/>
      <c r="AO33" s="1423"/>
      <c r="AP33" s="1423"/>
      <c r="AQ33" s="1366" t="s">
        <v>1234</v>
      </c>
      <c r="AR33" s="1366"/>
      <c r="AS33" s="1366"/>
      <c r="AT33" s="1366"/>
      <c r="AU33" s="1366"/>
      <c r="AV33" s="1366"/>
      <c r="AW33" s="1366"/>
      <c r="AX33" s="1366"/>
      <c r="AY33" s="514"/>
      <c r="AZ33" s="515"/>
      <c r="BA33" s="1356" t="str">
        <f>MID(SUVAHAVUJ!AD58,1,1)</f>
        <v xml:space="preserve"> </v>
      </c>
      <c r="BB33" s="1356"/>
      <c r="BC33" s="1356"/>
      <c r="BD33" s="1356"/>
      <c r="BE33" s="1356"/>
      <c r="BF33" s="1356"/>
      <c r="BG33" s="1356" t="str">
        <f>MID(SUVAHAVUJ!AD58,2,1)</f>
        <v xml:space="preserve"> </v>
      </c>
      <c r="BH33" s="1356"/>
      <c r="BI33" s="1356"/>
      <c r="BJ33" s="1356"/>
      <c r="BK33" s="1356"/>
      <c r="BL33" s="1356" t="str">
        <f>MID(SUVAHAVUJ!AD58,3,1)</f>
        <v xml:space="preserve"> </v>
      </c>
      <c r="BM33" s="1356"/>
      <c r="BN33" s="1356"/>
      <c r="BO33" s="1356"/>
      <c r="BP33" s="1356"/>
      <c r="BQ33" s="1356"/>
      <c r="BR33" s="1356" t="str">
        <f>MID(SUVAHAVUJ!AD58,4,1)</f>
        <v xml:space="preserve"> </v>
      </c>
      <c r="BS33" s="1356"/>
      <c r="BT33" s="1356"/>
      <c r="BU33" s="1356"/>
      <c r="BV33" s="1356"/>
      <c r="BW33" s="1356" t="str">
        <f>MID(SUVAHAVUJ!AD58,5,1)</f>
        <v xml:space="preserve"> </v>
      </c>
      <c r="BX33" s="1356"/>
      <c r="BY33" s="1356"/>
      <c r="BZ33" s="1356"/>
      <c r="CA33" s="1356"/>
      <c r="CB33" s="1356"/>
      <c r="CC33" s="1356" t="str">
        <f>MID(SUVAHAVUJ!AD58,6,1)</f>
        <v xml:space="preserve"> </v>
      </c>
      <c r="CD33" s="1356"/>
      <c r="CE33" s="1356"/>
      <c r="CF33" s="1356"/>
      <c r="CG33" s="1356"/>
      <c r="CH33" s="1356" t="str">
        <f>MID(SUVAHAVUJ!AD58,7,1)</f>
        <v xml:space="preserve"> </v>
      </c>
      <c r="CI33" s="1356"/>
      <c r="CJ33" s="1356"/>
      <c r="CK33" s="1356"/>
      <c r="CL33" s="1356"/>
      <c r="CM33" s="1356"/>
      <c r="CN33" s="1356" t="str">
        <f>MID(SUVAHAVUJ!AD58,8,1)</f>
        <v xml:space="preserve"> </v>
      </c>
      <c r="CO33" s="1356"/>
      <c r="CP33" s="1356"/>
      <c r="CQ33" s="1356"/>
      <c r="CR33" s="1356"/>
      <c r="CS33" s="1356" t="str">
        <f>MID(SUVAHAVUJ!AD58,9,1)</f>
        <v xml:space="preserve"> </v>
      </c>
      <c r="CT33" s="1356"/>
      <c r="CU33" s="1356"/>
      <c r="CV33" s="1356"/>
      <c r="CW33" s="1356"/>
      <c r="CX33" s="1356"/>
      <c r="CY33" s="1356" t="str">
        <f>MID(SUVAHAVUJ!AD58,10,1)</f>
        <v xml:space="preserve"> </v>
      </c>
      <c r="CZ33" s="1356"/>
      <c r="DA33" s="1356"/>
      <c r="DB33" s="1356"/>
      <c r="DC33" s="1356"/>
      <c r="DD33" s="1356" t="str">
        <f>MID(SUVAHAVUJ!AD58,11,1)</f>
        <v>0</v>
      </c>
      <c r="DE33" s="1356"/>
      <c r="DF33" s="1356"/>
      <c r="DG33" s="1356"/>
      <c r="DH33" s="1356"/>
      <c r="DI33" s="1360"/>
      <c r="DJ33" s="514"/>
      <c r="DK33" s="515"/>
      <c r="DL33" s="1356" t="str">
        <f>MID(SUVAHAVUJ!AF58,1,1)</f>
        <v xml:space="preserve"> </v>
      </c>
      <c r="DM33" s="1356"/>
      <c r="DN33" s="1356"/>
      <c r="DO33" s="1356"/>
      <c r="DP33" s="1356"/>
      <c r="DQ33" s="1356"/>
      <c r="DR33" s="1356" t="str">
        <f>MID(SUVAHAVUJ!AF58,2,1)</f>
        <v xml:space="preserve"> </v>
      </c>
      <c r="DS33" s="1356"/>
      <c r="DT33" s="1356"/>
      <c r="DU33" s="1356"/>
      <c r="DV33" s="1356"/>
      <c r="DW33" s="1356" t="str">
        <f>MID(SUVAHAVUJ!AF58,3,1)</f>
        <v xml:space="preserve"> </v>
      </c>
      <c r="DX33" s="1356"/>
      <c r="DY33" s="1356"/>
      <c r="DZ33" s="1356"/>
      <c r="EA33" s="1356"/>
      <c r="EB33" s="1356"/>
      <c r="EC33" s="1356" t="str">
        <f>MID(SUVAHAVUJ!AF58,4,1)</f>
        <v xml:space="preserve"> </v>
      </c>
      <c r="ED33" s="1356"/>
      <c r="EE33" s="1356"/>
      <c r="EF33" s="1356"/>
      <c r="EG33" s="1356"/>
      <c r="EH33" s="1356" t="str">
        <f>MID(SUVAHAVUJ!AF58,5,1)</f>
        <v xml:space="preserve"> </v>
      </c>
      <c r="EI33" s="1356"/>
      <c r="EJ33" s="1356"/>
      <c r="EK33" s="1356"/>
      <c r="EL33" s="1356"/>
      <c r="EM33" s="1356"/>
      <c r="EN33" s="1356" t="str">
        <f>MID(SUVAHAVUJ!AF58,6,1)</f>
        <v xml:space="preserve"> </v>
      </c>
      <c r="EO33" s="1356"/>
      <c r="EP33" s="1356"/>
      <c r="EQ33" s="1356"/>
      <c r="ER33" s="1356"/>
      <c r="ES33" s="1356" t="str">
        <f>MID(SUVAHAVUJ!AF58,7,1)</f>
        <v xml:space="preserve"> </v>
      </c>
      <c r="ET33" s="1356"/>
      <c r="EU33" s="1356"/>
      <c r="EV33" s="1356"/>
      <c r="EW33" s="1356"/>
      <c r="EX33" s="1356"/>
      <c r="EY33" s="1356" t="str">
        <f>MID(SUVAHAVUJ!AF58,8,1)</f>
        <v xml:space="preserve"> </v>
      </c>
      <c r="EZ33" s="1356"/>
      <c r="FA33" s="1356"/>
      <c r="FB33" s="1356"/>
      <c r="FC33" s="1356"/>
      <c r="FD33" s="1356" t="str">
        <f>MID(SUVAHAVUJ!AF58,9,1)</f>
        <v xml:space="preserve"> </v>
      </c>
      <c r="FE33" s="1356"/>
      <c r="FF33" s="1356"/>
      <c r="FG33" s="1356"/>
      <c r="FH33" s="1356"/>
      <c r="FI33" s="1356"/>
      <c r="FJ33" s="1356" t="str">
        <f>MID(SUVAHAVUJ!AF58,10,1)</f>
        <v xml:space="preserve"> </v>
      </c>
      <c r="FK33" s="1356"/>
      <c r="FL33" s="1356"/>
      <c r="FM33" s="1356"/>
      <c r="FN33" s="1356"/>
      <c r="FO33" s="1357" t="str">
        <f>MID(SUVAHAVUJ!AF58,11,1)</f>
        <v>0</v>
      </c>
      <c r="FP33" s="1357"/>
      <c r="FQ33" s="1357"/>
      <c r="FR33" s="1357"/>
      <c r="FS33" s="1358"/>
      <c r="FT33" s="1359"/>
      <c r="FU33" s="1359"/>
      <c r="FV33" s="1359"/>
      <c r="FW33" s="1359"/>
      <c r="FX33" s="1359"/>
      <c r="FY33" s="1359"/>
      <c r="FZ33" s="1359"/>
      <c r="GA33" s="1359"/>
      <c r="GB33" s="1359"/>
      <c r="GC33" s="1359"/>
      <c r="GD33" s="1359"/>
      <c r="GE33" s="1359"/>
      <c r="GF33" s="1359"/>
      <c r="GG33" s="1359"/>
      <c r="GH33" s="1359"/>
      <c r="GI33" s="1359"/>
      <c r="GJ33" s="1359"/>
      <c r="GK33" s="1359"/>
      <c r="GL33" s="1359"/>
      <c r="GM33" s="1359"/>
      <c r="GN33" s="1359"/>
      <c r="GO33" s="1359"/>
      <c r="GP33" s="1359"/>
      <c r="GQ33" s="1359"/>
      <c r="GR33" s="1359"/>
      <c r="GS33" s="1359"/>
      <c r="GT33" s="1359"/>
      <c r="GU33" s="1359"/>
      <c r="GV33" s="1359"/>
      <c r="GW33" s="1359"/>
    </row>
    <row r="34" spans="1:205" ht="23.25" customHeight="1" x14ac:dyDescent="0.3">
      <c r="B34" s="1363"/>
      <c r="C34" s="1363"/>
      <c r="D34" s="1363"/>
      <c r="E34" s="1363"/>
      <c r="F34" s="1363"/>
      <c r="G34" s="1363"/>
      <c r="H34" s="1363"/>
      <c r="I34" s="1363"/>
      <c r="J34" s="1363"/>
      <c r="K34" s="1363"/>
      <c r="L34" s="1423"/>
      <c r="M34" s="1423"/>
      <c r="N34" s="1423"/>
      <c r="O34" s="1423"/>
      <c r="P34" s="1423"/>
      <c r="Q34" s="1423"/>
      <c r="R34" s="1423"/>
      <c r="S34" s="1423"/>
      <c r="T34" s="1423"/>
      <c r="U34" s="1423"/>
      <c r="V34" s="1423"/>
      <c r="W34" s="1423"/>
      <c r="X34" s="1423"/>
      <c r="Y34" s="1423"/>
      <c r="Z34" s="1423"/>
      <c r="AA34" s="1423"/>
      <c r="AB34" s="1423"/>
      <c r="AC34" s="1423"/>
      <c r="AD34" s="1423"/>
      <c r="AE34" s="1423"/>
      <c r="AF34" s="1423"/>
      <c r="AG34" s="1423"/>
      <c r="AH34" s="1423"/>
      <c r="AI34" s="1423"/>
      <c r="AJ34" s="1423"/>
      <c r="AK34" s="1423"/>
      <c r="AL34" s="1423"/>
      <c r="AM34" s="1423"/>
      <c r="AN34" s="1423"/>
      <c r="AO34" s="1423"/>
      <c r="AP34" s="1423"/>
      <c r="AQ34" s="1366"/>
      <c r="AR34" s="1366"/>
      <c r="AS34" s="1366"/>
      <c r="AT34" s="1366"/>
      <c r="AU34" s="1366"/>
      <c r="AV34" s="1366"/>
      <c r="AW34" s="1366"/>
      <c r="AX34" s="1366"/>
      <c r="AY34" s="514"/>
      <c r="AZ34" s="515"/>
      <c r="BA34" s="1356" t="str">
        <f>MID(SUVAHAVUJ!AE58,1,1)</f>
        <v xml:space="preserve"> </v>
      </c>
      <c r="BB34" s="1356"/>
      <c r="BC34" s="1356"/>
      <c r="BD34" s="1356"/>
      <c r="BE34" s="1356"/>
      <c r="BF34" s="1356"/>
      <c r="BG34" s="1356" t="str">
        <f>MID(SUVAHAVUJ!AE58,2,1)</f>
        <v xml:space="preserve"> </v>
      </c>
      <c r="BH34" s="1356"/>
      <c r="BI34" s="1356"/>
      <c r="BJ34" s="1356"/>
      <c r="BK34" s="1356"/>
      <c r="BL34" s="1356" t="str">
        <f>MID(SUVAHAVUJ!AE58,3,1)</f>
        <v xml:space="preserve"> </v>
      </c>
      <c r="BM34" s="1356"/>
      <c r="BN34" s="1356"/>
      <c r="BO34" s="1356"/>
      <c r="BP34" s="1356"/>
      <c r="BQ34" s="1356"/>
      <c r="BR34" s="1356" t="str">
        <f>MID(SUVAHAVUJ!AE58,4,1)</f>
        <v xml:space="preserve"> </v>
      </c>
      <c r="BS34" s="1356"/>
      <c r="BT34" s="1356"/>
      <c r="BU34" s="1356"/>
      <c r="BV34" s="1356"/>
      <c r="BW34" s="1356" t="str">
        <f>MID(SUVAHAVUJ!AE58,5,1)</f>
        <v xml:space="preserve"> </v>
      </c>
      <c r="BX34" s="1356"/>
      <c r="BY34" s="1356"/>
      <c r="BZ34" s="1356"/>
      <c r="CA34" s="1356"/>
      <c r="CB34" s="1356"/>
      <c r="CC34" s="1356" t="str">
        <f>MID(SUVAHAVUJ!AE58,6,1)</f>
        <v xml:space="preserve"> </v>
      </c>
      <c r="CD34" s="1356"/>
      <c r="CE34" s="1356"/>
      <c r="CF34" s="1356"/>
      <c r="CG34" s="1356"/>
      <c r="CH34" s="1356" t="str">
        <f>MID(SUVAHAVUJ!AE58,7,1)</f>
        <v xml:space="preserve"> </v>
      </c>
      <c r="CI34" s="1356"/>
      <c r="CJ34" s="1356"/>
      <c r="CK34" s="1356"/>
      <c r="CL34" s="1356"/>
      <c r="CM34" s="1356"/>
      <c r="CN34" s="1356" t="str">
        <f>MID(SUVAHAVUJ!AE58,8,1)</f>
        <v xml:space="preserve"> </v>
      </c>
      <c r="CO34" s="1356"/>
      <c r="CP34" s="1356"/>
      <c r="CQ34" s="1356"/>
      <c r="CR34" s="1356"/>
      <c r="CS34" s="1356" t="str">
        <f>MID(SUVAHAVUJ!AE58,9,1)</f>
        <v xml:space="preserve"> </v>
      </c>
      <c r="CT34" s="1356"/>
      <c r="CU34" s="1356"/>
      <c r="CV34" s="1356"/>
      <c r="CW34" s="1356"/>
      <c r="CX34" s="1356"/>
      <c r="CY34" s="1356" t="str">
        <f>MID(SUVAHAVUJ!AE58,10,1)</f>
        <v xml:space="preserve"> </v>
      </c>
      <c r="CZ34" s="1356"/>
      <c r="DA34" s="1356"/>
      <c r="DB34" s="1356"/>
      <c r="DC34" s="1356"/>
      <c r="DD34" s="1356" t="str">
        <f>MID(SUVAHAVUJ!AE58,11,1)</f>
        <v>0</v>
      </c>
      <c r="DE34" s="1356"/>
      <c r="DF34" s="1356"/>
      <c r="DG34" s="1356"/>
      <c r="DH34" s="1356"/>
      <c r="DI34" s="1360"/>
      <c r="DJ34" s="1361"/>
      <c r="DK34" s="1361"/>
      <c r="DL34" s="1361"/>
      <c r="DM34" s="1361"/>
      <c r="DN34" s="1361"/>
      <c r="DO34" s="1361"/>
      <c r="DP34" s="1361"/>
      <c r="DQ34" s="1361"/>
      <c r="DR34" s="1361"/>
      <c r="DS34" s="1361"/>
      <c r="DT34" s="1361"/>
      <c r="DU34" s="1361"/>
      <c r="DV34" s="1361"/>
      <c r="DW34" s="1361"/>
      <c r="DX34" s="1361"/>
      <c r="DY34" s="1361"/>
      <c r="DZ34" s="1361"/>
      <c r="EA34" s="1361"/>
      <c r="EB34" s="1361"/>
      <c r="EC34" s="1361"/>
      <c r="ED34" s="1361"/>
      <c r="EE34" s="1361"/>
      <c r="EF34" s="1361"/>
      <c r="EG34" s="1361"/>
      <c r="EH34" s="1361"/>
      <c r="EI34" s="1361"/>
      <c r="EJ34" s="1361"/>
      <c r="EK34" s="1361"/>
      <c r="EL34" s="1361"/>
      <c r="EM34" s="1361"/>
      <c r="EN34" s="514"/>
      <c r="EO34" s="515"/>
      <c r="EP34" s="1356" t="str">
        <f>MID(SUVAHAVUJ!AG58,1,1)</f>
        <v xml:space="preserve"> </v>
      </c>
      <c r="EQ34" s="1356"/>
      <c r="ER34" s="1356"/>
      <c r="ES34" s="1356"/>
      <c r="ET34" s="1356"/>
      <c r="EU34" s="1356"/>
      <c r="EV34" s="1356" t="str">
        <f>MID(SUVAHAVUJ!AG58,2,1)</f>
        <v xml:space="preserve"> </v>
      </c>
      <c r="EW34" s="1356"/>
      <c r="EX34" s="1356"/>
      <c r="EY34" s="1356"/>
      <c r="EZ34" s="1356"/>
      <c r="FA34" s="1356" t="str">
        <f>MID(SUVAHAVUJ!AG58,3,1)</f>
        <v xml:space="preserve"> </v>
      </c>
      <c r="FB34" s="1356"/>
      <c r="FC34" s="1356"/>
      <c r="FD34" s="1356"/>
      <c r="FE34" s="1356"/>
      <c r="FF34" s="1356"/>
      <c r="FG34" s="1356" t="str">
        <f>MID(SUVAHAVUJ!AG58,4,1)</f>
        <v xml:space="preserve"> </v>
      </c>
      <c r="FH34" s="1356"/>
      <c r="FI34" s="1356"/>
      <c r="FJ34" s="1356"/>
      <c r="FK34" s="1356"/>
      <c r="FL34" s="1356" t="str">
        <f>MID(SUVAHAVUJ!AG58,5,1)</f>
        <v xml:space="preserve"> </v>
      </c>
      <c r="FM34" s="1356"/>
      <c r="FN34" s="1356"/>
      <c r="FO34" s="1356"/>
      <c r="FP34" s="1356"/>
      <c r="FQ34" s="1356"/>
      <c r="FR34" s="1356" t="str">
        <f>MID(SUVAHAVUJ!AG58,6,1)</f>
        <v xml:space="preserve"> </v>
      </c>
      <c r="FS34" s="1356"/>
      <c r="FT34" s="1356"/>
      <c r="FU34" s="1356"/>
      <c r="FV34" s="1356"/>
      <c r="FW34" s="1356" t="str">
        <f>MID(SUVAHAVUJ!AG58,7,1)</f>
        <v xml:space="preserve"> </v>
      </c>
      <c r="FX34" s="1356"/>
      <c r="FY34" s="1356"/>
      <c r="FZ34" s="1356"/>
      <c r="GA34" s="1356"/>
      <c r="GB34" s="1356"/>
      <c r="GC34" s="1356" t="str">
        <f>MID(SUVAHAVUJ!AG58,8,1)</f>
        <v xml:space="preserve"> </v>
      </c>
      <c r="GD34" s="1356"/>
      <c r="GE34" s="1356"/>
      <c r="GF34" s="1356"/>
      <c r="GG34" s="1356"/>
      <c r="GH34" s="1356" t="str">
        <f>MID(SUVAHAVUJ!AG58,9,1)</f>
        <v xml:space="preserve"> </v>
      </c>
      <c r="GI34" s="1356"/>
      <c r="GJ34" s="1356"/>
      <c r="GK34" s="1356"/>
      <c r="GL34" s="1356"/>
      <c r="GM34" s="1356"/>
      <c r="GN34" s="1356" t="str">
        <f>MID(SUVAHAVUJ!AG58,10,1)</f>
        <v xml:space="preserve"> </v>
      </c>
      <c r="GO34" s="1356"/>
      <c r="GP34" s="1356"/>
      <c r="GQ34" s="1356"/>
      <c r="GR34" s="1356"/>
      <c r="GS34" s="1357" t="str">
        <f>MID(SUVAHAVUJ!AG58,11,1)</f>
        <v>0</v>
      </c>
      <c r="GT34" s="1357"/>
      <c r="GU34" s="1357"/>
      <c r="GV34" s="1357"/>
      <c r="GW34" s="1358"/>
    </row>
    <row r="35" spans="1:205" ht="12" customHeight="1" x14ac:dyDescent="0.2">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25">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x14ac:dyDescent="0.2">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2">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2">
      <c r="AQ52" s="508">
        <v>57</v>
      </c>
    </row>
    <row r="147" spans="10:10" ht="3.75" customHeight="1" x14ac:dyDescent="0.2">
      <c r="J147" s="508">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31A0B7"/>
  </sheetPr>
  <dimension ref="A1:GW147"/>
  <sheetViews>
    <sheetView zoomScale="205" zoomScaleNormal="205" workbookViewId="0">
      <selection activeCell="J1" sqref="J1"/>
    </sheetView>
  </sheetViews>
  <sheetFormatPr defaultColWidth="0.42578125" defaultRowHeight="3.75" customHeight="1" x14ac:dyDescent="0.2"/>
  <cols>
    <col min="1" max="16384" width="0.42578125" style="508"/>
  </cols>
  <sheetData>
    <row r="1" spans="1:205" ht="3.75" customHeight="1" thickBot="1" x14ac:dyDescent="0.25">
      <c r="A1" s="725"/>
    </row>
    <row r="2" spans="1:205" ht="25.5" customHeight="1" x14ac:dyDescent="0.2">
      <c r="B2" s="509"/>
      <c r="C2" s="510"/>
      <c r="D2" s="510"/>
      <c r="E2" s="510"/>
      <c r="F2" s="510"/>
      <c r="G2" s="510"/>
      <c r="H2" s="510"/>
      <c r="I2" s="1397" t="s">
        <v>4999</v>
      </c>
      <c r="J2" s="1397"/>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ht="11.25" customHeight="1" x14ac:dyDescent="0.3">
      <c r="B4" s="1402" t="s">
        <v>4992</v>
      </c>
      <c r="C4" s="1373"/>
      <c r="D4" s="1373"/>
      <c r="E4" s="1373"/>
      <c r="F4" s="1373"/>
      <c r="G4" s="1373"/>
      <c r="H4" s="1373"/>
      <c r="I4" s="1373"/>
      <c r="J4" s="1373"/>
      <c r="K4" s="1374"/>
      <c r="L4" s="1403" t="s">
        <v>4993</v>
      </c>
      <c r="M4" s="1404"/>
      <c r="N4" s="1404"/>
      <c r="O4" s="1404"/>
      <c r="P4" s="1404"/>
      <c r="Q4" s="1404"/>
      <c r="R4" s="1404"/>
      <c r="S4" s="1404"/>
      <c r="T4" s="1404"/>
      <c r="U4" s="1404"/>
      <c r="V4" s="1404"/>
      <c r="W4" s="1404"/>
      <c r="X4" s="1404"/>
      <c r="Y4" s="1404"/>
      <c r="Z4" s="1404"/>
      <c r="AA4" s="1404"/>
      <c r="AB4" s="1404"/>
      <c r="AC4" s="1404"/>
      <c r="AD4" s="1404"/>
      <c r="AE4" s="1404"/>
      <c r="AF4" s="1404"/>
      <c r="AG4" s="1404"/>
      <c r="AH4" s="1404"/>
      <c r="AI4" s="1404"/>
      <c r="AJ4" s="1404"/>
      <c r="AK4" s="1404"/>
      <c r="AL4" s="1404"/>
      <c r="AM4" s="1404"/>
      <c r="AN4" s="1404"/>
      <c r="AO4" s="1404"/>
      <c r="AP4" s="1404"/>
      <c r="AQ4" s="1409" t="str">
        <f>'S 003'!AQ4</f>
        <v>Číslo riadku</v>
      </c>
      <c r="AR4" s="1410"/>
      <c r="AS4" s="1410"/>
      <c r="AT4" s="1410"/>
      <c r="AU4" s="1410"/>
      <c r="AV4" s="1410"/>
      <c r="AW4" s="1410"/>
      <c r="AX4" s="1411"/>
      <c r="AY4" s="1393" t="str">
        <f>'S 003'!AY4</f>
        <v>Bežné účtovné obdobie</v>
      </c>
      <c r="AZ4" s="1388"/>
      <c r="BA4" s="1388"/>
      <c r="BB4" s="1388"/>
      <c r="BC4" s="1388"/>
      <c r="BD4" s="1388"/>
      <c r="BE4" s="1388"/>
      <c r="BF4" s="1388"/>
      <c r="BG4" s="1388"/>
      <c r="BH4" s="1388"/>
      <c r="BI4" s="1388"/>
      <c r="BJ4" s="1388"/>
      <c r="BK4" s="1388"/>
      <c r="BL4" s="1388"/>
      <c r="BM4" s="1388"/>
      <c r="BN4" s="1388"/>
      <c r="BO4" s="1388"/>
      <c r="BP4" s="1388"/>
      <c r="BQ4" s="1388"/>
      <c r="BR4" s="1388"/>
      <c r="BS4" s="1388"/>
      <c r="BT4" s="1388"/>
      <c r="BU4" s="1388"/>
      <c r="BV4" s="1388"/>
      <c r="BW4" s="1388"/>
      <c r="BX4" s="1388"/>
      <c r="BY4" s="1388"/>
      <c r="BZ4" s="1388"/>
      <c r="CA4" s="1388"/>
      <c r="CB4" s="1388"/>
      <c r="CC4" s="1388"/>
      <c r="CD4" s="1388"/>
      <c r="CE4" s="1388"/>
      <c r="CF4" s="1388"/>
      <c r="CG4" s="1388"/>
      <c r="CH4" s="1388"/>
      <c r="CI4" s="1388"/>
      <c r="CJ4" s="1388"/>
      <c r="CK4" s="1388"/>
      <c r="CL4" s="1388"/>
      <c r="CM4" s="1388"/>
      <c r="CN4" s="1388"/>
      <c r="CO4" s="1388"/>
      <c r="CP4" s="1388"/>
      <c r="CQ4" s="1388"/>
      <c r="CR4" s="1388"/>
      <c r="CS4" s="1388"/>
      <c r="CT4" s="1388"/>
      <c r="CU4" s="1388"/>
      <c r="CV4" s="1388"/>
      <c r="CW4" s="1388"/>
      <c r="CX4" s="1388"/>
      <c r="CY4" s="1388"/>
      <c r="CZ4" s="1388"/>
      <c r="DA4" s="1388"/>
      <c r="DB4" s="1388"/>
      <c r="DC4" s="1388"/>
      <c r="DD4" s="1388"/>
      <c r="DE4" s="1388"/>
      <c r="DF4" s="1388"/>
      <c r="DG4" s="1388"/>
      <c r="DH4" s="1388"/>
      <c r="DI4" s="1388"/>
      <c r="DJ4" s="1388"/>
      <c r="DK4" s="1388"/>
      <c r="DL4" s="1388"/>
      <c r="DM4" s="1388"/>
      <c r="DN4" s="1388"/>
      <c r="DO4" s="1388"/>
      <c r="DP4" s="1388"/>
      <c r="DQ4" s="1388"/>
      <c r="DR4" s="1388"/>
      <c r="DS4" s="1388"/>
      <c r="DT4" s="1388"/>
      <c r="DU4" s="1388"/>
      <c r="DV4" s="1388"/>
      <c r="DW4" s="1388"/>
      <c r="DX4" s="1388"/>
      <c r="DY4" s="1388"/>
      <c r="DZ4" s="1388"/>
      <c r="EA4" s="1388"/>
      <c r="EB4" s="1388"/>
      <c r="EC4" s="1388"/>
      <c r="ED4" s="1388"/>
      <c r="EE4" s="1388"/>
      <c r="EF4" s="1388"/>
      <c r="EG4" s="1388"/>
      <c r="EH4" s="1388"/>
      <c r="EI4" s="1388"/>
      <c r="EJ4" s="1388"/>
      <c r="EK4" s="1388"/>
      <c r="EL4" s="1388"/>
      <c r="EM4" s="1388"/>
      <c r="EN4" s="1388"/>
      <c r="EO4" s="1388"/>
      <c r="EP4" s="1388"/>
      <c r="EQ4" s="1388"/>
      <c r="ER4" s="1388"/>
      <c r="ES4" s="1388"/>
      <c r="ET4" s="1388"/>
      <c r="EU4" s="1388"/>
      <c r="EV4" s="1388"/>
      <c r="EW4" s="1388"/>
      <c r="EX4" s="1388"/>
      <c r="EY4" s="1388"/>
      <c r="EZ4" s="1388"/>
      <c r="FA4" s="1388"/>
      <c r="FB4" s="1389"/>
      <c r="FC4" s="1419">
        <f>'S 003'!FC4</f>
        <v>0</v>
      </c>
      <c r="FD4" s="1373"/>
      <c r="FE4" s="1373"/>
      <c r="FF4" s="1373"/>
      <c r="FG4" s="1373"/>
      <c r="FH4" s="1373"/>
      <c r="FI4" s="1373"/>
      <c r="FJ4" s="1373"/>
      <c r="FK4" s="1373"/>
      <c r="FL4" s="1373"/>
      <c r="FM4" s="1373"/>
      <c r="FN4" s="1373"/>
      <c r="FO4" s="1373"/>
      <c r="FP4" s="1373"/>
      <c r="FQ4" s="1373"/>
      <c r="FR4" s="1373"/>
      <c r="FS4" s="1373"/>
      <c r="FT4" s="1373"/>
      <c r="FU4" s="1373"/>
      <c r="FV4" s="1373"/>
      <c r="FW4" s="1373"/>
      <c r="FX4" s="1373"/>
      <c r="FY4" s="1373"/>
      <c r="FZ4" s="1373"/>
      <c r="GA4" s="1373"/>
      <c r="GB4" s="1373"/>
      <c r="GC4" s="1373"/>
      <c r="GD4" s="1373"/>
      <c r="GE4" s="1373"/>
      <c r="GF4" s="1373"/>
      <c r="GG4" s="1373"/>
      <c r="GH4" s="1373"/>
      <c r="GI4" s="1373"/>
      <c r="GJ4" s="1373"/>
      <c r="GK4" s="1373"/>
      <c r="GL4" s="1373"/>
      <c r="GM4" s="1373"/>
      <c r="GN4" s="1373"/>
      <c r="GO4" s="1373"/>
      <c r="GP4" s="1373"/>
      <c r="GQ4" s="1373"/>
      <c r="GR4" s="1373"/>
      <c r="GS4" s="1373"/>
      <c r="GT4" s="1373"/>
      <c r="GU4" s="1373"/>
      <c r="GV4" s="1373"/>
      <c r="GW4" s="1374"/>
    </row>
    <row r="5" spans="1:205" ht="11.25" customHeight="1" x14ac:dyDescent="0.3">
      <c r="B5" s="1378" t="s">
        <v>4994</v>
      </c>
      <c r="C5" s="1379"/>
      <c r="D5" s="1379"/>
      <c r="E5" s="1379"/>
      <c r="F5" s="1379"/>
      <c r="G5" s="1379"/>
      <c r="H5" s="1379"/>
      <c r="I5" s="1379"/>
      <c r="J5" s="1379"/>
      <c r="K5" s="1380"/>
      <c r="L5" s="1405"/>
      <c r="M5" s="1406"/>
      <c r="N5" s="1406"/>
      <c r="O5" s="1406"/>
      <c r="P5" s="1406"/>
      <c r="Q5" s="1406"/>
      <c r="R5" s="1406"/>
      <c r="S5" s="1406"/>
      <c r="T5" s="1406"/>
      <c r="U5" s="1406"/>
      <c r="V5" s="1406"/>
      <c r="W5" s="1406"/>
      <c r="X5" s="1406"/>
      <c r="Y5" s="1406"/>
      <c r="Z5" s="1406"/>
      <c r="AA5" s="1406"/>
      <c r="AB5" s="1406"/>
      <c r="AC5" s="1406"/>
      <c r="AD5" s="1406"/>
      <c r="AE5" s="1406"/>
      <c r="AF5" s="1406"/>
      <c r="AG5" s="1406"/>
      <c r="AH5" s="1406"/>
      <c r="AI5" s="1406"/>
      <c r="AJ5" s="1406"/>
      <c r="AK5" s="1406"/>
      <c r="AL5" s="1406"/>
      <c r="AM5" s="1406"/>
      <c r="AN5" s="1406"/>
      <c r="AO5" s="1406"/>
      <c r="AP5" s="1406"/>
      <c r="AQ5" s="1412"/>
      <c r="AR5" s="1413"/>
      <c r="AS5" s="1413"/>
      <c r="AT5" s="1413"/>
      <c r="AU5" s="1413"/>
      <c r="AV5" s="1413"/>
      <c r="AW5" s="1413"/>
      <c r="AX5" s="1414"/>
      <c r="AY5" s="1381">
        <f>'S 003'!AY5</f>
        <v>0</v>
      </c>
      <c r="AZ5" s="1382"/>
      <c r="BA5" s="1382"/>
      <c r="BB5" s="1382"/>
      <c r="BC5" s="1382"/>
      <c r="BD5" s="1383"/>
      <c r="BE5" s="1384" t="str">
        <f>'S 003'!BE5</f>
        <v>Brutto-časť 1</v>
      </c>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6"/>
      <c r="DJ5" s="1393" t="str">
        <f>'S 003'!DJ5</f>
        <v>Netto</v>
      </c>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1388"/>
      <c r="EW5" s="1388"/>
      <c r="EX5" s="1388"/>
      <c r="EY5" s="1388"/>
      <c r="EZ5" s="1388"/>
      <c r="FA5" s="1388"/>
      <c r="FB5" s="1389"/>
      <c r="FC5" s="1375"/>
      <c r="FD5" s="1376"/>
      <c r="FE5" s="1376"/>
      <c r="FF5" s="1376"/>
      <c r="FG5" s="1376"/>
      <c r="FH5" s="1376"/>
      <c r="FI5" s="1376"/>
      <c r="FJ5" s="1376"/>
      <c r="FK5" s="1376"/>
      <c r="FL5" s="1376"/>
      <c r="FM5" s="1376"/>
      <c r="FN5" s="1376"/>
      <c r="FO5" s="1376"/>
      <c r="FP5" s="1376"/>
      <c r="FQ5" s="1376"/>
      <c r="FR5" s="1376"/>
      <c r="FS5" s="1376"/>
      <c r="FT5" s="1376"/>
      <c r="FU5" s="1376"/>
      <c r="FV5" s="1376"/>
      <c r="FW5" s="1376"/>
      <c r="FX5" s="1376"/>
      <c r="FY5" s="1376"/>
      <c r="FZ5" s="1376"/>
      <c r="GA5" s="1376"/>
      <c r="GB5" s="1376"/>
      <c r="GC5" s="1376"/>
      <c r="GD5" s="1376"/>
      <c r="GE5" s="1376"/>
      <c r="GF5" s="1376"/>
      <c r="GG5" s="1376"/>
      <c r="GH5" s="1376"/>
      <c r="GI5" s="1376"/>
      <c r="GJ5" s="1376"/>
      <c r="GK5" s="1376"/>
      <c r="GL5" s="1376"/>
      <c r="GM5" s="1376"/>
      <c r="GN5" s="1376"/>
      <c r="GO5" s="1376"/>
      <c r="GP5" s="1376"/>
      <c r="GQ5" s="1376"/>
      <c r="GR5" s="1376"/>
      <c r="GS5" s="1376"/>
      <c r="GT5" s="1376"/>
      <c r="GU5" s="1376"/>
      <c r="GV5" s="1376"/>
      <c r="GW5" s="1377"/>
    </row>
    <row r="6" spans="1:205" ht="10.5" customHeight="1" x14ac:dyDescent="0.3">
      <c r="B6" s="1375" t="s">
        <v>1410</v>
      </c>
      <c r="C6" s="1376"/>
      <c r="D6" s="1376"/>
      <c r="E6" s="1376"/>
      <c r="F6" s="1376"/>
      <c r="G6" s="1376"/>
      <c r="H6" s="1376"/>
      <c r="I6" s="1376"/>
      <c r="J6" s="1376"/>
      <c r="K6" s="1377"/>
      <c r="L6" s="1407"/>
      <c r="M6" s="1408"/>
      <c r="N6" s="1408"/>
      <c r="O6" s="1408"/>
      <c r="P6" s="1408"/>
      <c r="Q6" s="1408"/>
      <c r="R6" s="1408"/>
      <c r="S6" s="1408"/>
      <c r="T6" s="1408"/>
      <c r="U6" s="1408"/>
      <c r="V6" s="1408"/>
      <c r="W6" s="1408"/>
      <c r="X6" s="1408"/>
      <c r="Y6" s="1408"/>
      <c r="Z6" s="1408"/>
      <c r="AA6" s="1408"/>
      <c r="AB6" s="1408"/>
      <c r="AC6" s="1408"/>
      <c r="AD6" s="1408"/>
      <c r="AE6" s="1408"/>
      <c r="AF6" s="1408"/>
      <c r="AG6" s="1408"/>
      <c r="AH6" s="1408"/>
      <c r="AI6" s="1408"/>
      <c r="AJ6" s="1408"/>
      <c r="AK6" s="1408"/>
      <c r="AL6" s="1408"/>
      <c r="AM6" s="1408"/>
      <c r="AN6" s="1408"/>
      <c r="AO6" s="1408"/>
      <c r="AP6" s="1408"/>
      <c r="AQ6" s="1415"/>
      <c r="AR6" s="1416"/>
      <c r="AS6" s="1416"/>
      <c r="AT6" s="1416"/>
      <c r="AU6" s="1416"/>
      <c r="AV6" s="1416"/>
      <c r="AW6" s="1416"/>
      <c r="AX6" s="1417"/>
      <c r="AY6" s="1381"/>
      <c r="AZ6" s="1382"/>
      <c r="BA6" s="1382"/>
      <c r="BB6" s="1382"/>
      <c r="BC6" s="1382"/>
      <c r="BD6" s="1383"/>
      <c r="BE6" s="1390" t="str">
        <f>'S 003'!BE6</f>
        <v>Oprávky</v>
      </c>
      <c r="BF6" s="1391"/>
      <c r="BG6" s="1391"/>
      <c r="BH6" s="1391"/>
      <c r="BI6" s="1391"/>
      <c r="BJ6" s="1391"/>
      <c r="BK6" s="1391"/>
      <c r="BL6" s="1391"/>
      <c r="BM6" s="1391"/>
      <c r="BN6" s="1391"/>
      <c r="BO6" s="1391"/>
      <c r="BP6" s="1391"/>
      <c r="BQ6" s="1391"/>
      <c r="BR6" s="1391"/>
      <c r="BS6" s="1391"/>
      <c r="BT6" s="1391"/>
      <c r="BU6" s="1391"/>
      <c r="BV6" s="1391"/>
      <c r="BW6" s="1391"/>
      <c r="BX6" s="1391"/>
      <c r="BY6" s="1391"/>
      <c r="BZ6" s="1391"/>
      <c r="CA6" s="1391"/>
      <c r="CB6" s="1391"/>
      <c r="CC6" s="1391"/>
      <c r="CD6" s="1391"/>
      <c r="CE6" s="1391"/>
      <c r="CF6" s="1391"/>
      <c r="CG6" s="1391"/>
      <c r="CH6" s="1391"/>
      <c r="CI6" s="1391"/>
      <c r="CJ6" s="1391"/>
      <c r="CK6" s="1391"/>
      <c r="CL6" s="1391"/>
      <c r="CM6" s="1391"/>
      <c r="CN6" s="1391"/>
      <c r="CO6" s="1391"/>
      <c r="CP6" s="1391"/>
      <c r="CQ6" s="1391"/>
      <c r="CR6" s="1391"/>
      <c r="CS6" s="1391"/>
      <c r="CT6" s="1391"/>
      <c r="CU6" s="1391"/>
      <c r="CV6" s="1391"/>
      <c r="CW6" s="1391"/>
      <c r="CX6" s="1391"/>
      <c r="CY6" s="1391"/>
      <c r="CZ6" s="1391"/>
      <c r="DA6" s="1391"/>
      <c r="DB6" s="1391"/>
      <c r="DC6" s="1391"/>
      <c r="DD6" s="1391"/>
      <c r="DE6" s="1391"/>
      <c r="DF6" s="1391"/>
      <c r="DG6" s="1391"/>
      <c r="DH6" s="1391"/>
      <c r="DI6" s="1392"/>
      <c r="DJ6" s="1393">
        <f>'S 003'!DJ6</f>
        <v>0</v>
      </c>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1388"/>
      <c r="EW6" s="1388"/>
      <c r="EX6" s="1388"/>
      <c r="EY6" s="1388"/>
      <c r="EZ6" s="1388"/>
      <c r="FA6" s="1388"/>
      <c r="FB6" s="1389"/>
      <c r="FC6" s="1420" t="str">
        <f>'S 003'!FC6</f>
        <v>Netto</v>
      </c>
      <c r="FD6" s="1395"/>
      <c r="FE6" s="1395"/>
      <c r="FF6" s="1395"/>
      <c r="FG6" s="1395"/>
      <c r="FH6" s="1395"/>
      <c r="FI6" s="1395"/>
      <c r="FJ6" s="1395"/>
      <c r="FK6" s="1395"/>
      <c r="FL6" s="1395"/>
      <c r="FM6" s="1395"/>
      <c r="FN6" s="1395"/>
      <c r="FO6" s="1395"/>
      <c r="FP6" s="1395"/>
      <c r="FQ6" s="1395"/>
      <c r="FR6" s="1395"/>
      <c r="FS6" s="1395"/>
      <c r="FT6" s="1395"/>
      <c r="FU6" s="1395"/>
      <c r="FV6" s="1395"/>
      <c r="FW6" s="1395"/>
      <c r="FX6" s="1395"/>
      <c r="FY6" s="1395"/>
      <c r="FZ6" s="1395"/>
      <c r="GA6" s="1395"/>
      <c r="GB6" s="1395"/>
      <c r="GC6" s="1395"/>
      <c r="GD6" s="1395"/>
      <c r="GE6" s="1395"/>
      <c r="GF6" s="1395"/>
      <c r="GG6" s="1395"/>
      <c r="GH6" s="1395"/>
      <c r="GI6" s="1395"/>
      <c r="GJ6" s="1395"/>
      <c r="GK6" s="1395"/>
      <c r="GL6" s="1395"/>
      <c r="GM6" s="1395"/>
      <c r="GN6" s="1395"/>
      <c r="GO6" s="1395"/>
      <c r="GP6" s="1395"/>
      <c r="GQ6" s="1395"/>
      <c r="GR6" s="1395"/>
      <c r="GS6" s="1395"/>
      <c r="GT6" s="1395"/>
      <c r="GU6" s="1395"/>
      <c r="GV6" s="1395"/>
      <c r="GW6" s="1396"/>
    </row>
    <row r="7" spans="1:205" s="516" customFormat="1" ht="25.5" customHeight="1" x14ac:dyDescent="0.3">
      <c r="B7" s="1363" t="s">
        <v>2074</v>
      </c>
      <c r="C7" s="1363"/>
      <c r="D7" s="1363"/>
      <c r="E7" s="1363"/>
      <c r="F7" s="1363"/>
      <c r="G7" s="1363"/>
      <c r="H7" s="1363"/>
      <c r="I7" s="1363"/>
      <c r="J7" s="1363"/>
      <c r="K7" s="1363"/>
      <c r="L7" s="1423" t="str">
        <f>SUVAHAVUJ!$D$59</f>
        <v>Ostatné pohľadávky z obchodného styku (311A, 312A, 313A, 314A, 315A, 31XA) - /391A/</v>
      </c>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366" t="s">
        <v>1235</v>
      </c>
      <c r="AR7" s="1366"/>
      <c r="AS7" s="1366"/>
      <c r="AT7" s="1366"/>
      <c r="AU7" s="1366"/>
      <c r="AV7" s="1366"/>
      <c r="AW7" s="1366"/>
      <c r="AX7" s="1366"/>
      <c r="AY7" s="514"/>
      <c r="AZ7" s="515"/>
      <c r="BA7" s="1356" t="str">
        <f>MID(SUVAHAVUJ!AD59,1,1)</f>
        <v xml:space="preserve"> </v>
      </c>
      <c r="BB7" s="1356"/>
      <c r="BC7" s="1356"/>
      <c r="BD7" s="1356"/>
      <c r="BE7" s="1356"/>
      <c r="BF7" s="1356"/>
      <c r="BG7" s="1356" t="str">
        <f>MID(SUVAHAVUJ!AD59,2,1)</f>
        <v xml:space="preserve"> </v>
      </c>
      <c r="BH7" s="1356"/>
      <c r="BI7" s="1356"/>
      <c r="BJ7" s="1356"/>
      <c r="BK7" s="1356"/>
      <c r="BL7" s="1356" t="str">
        <f>MID(SUVAHAVUJ!AD59,3,1)</f>
        <v xml:space="preserve"> </v>
      </c>
      <c r="BM7" s="1356"/>
      <c r="BN7" s="1356"/>
      <c r="BO7" s="1356"/>
      <c r="BP7" s="1356"/>
      <c r="BQ7" s="1356"/>
      <c r="BR7" s="1356" t="str">
        <f>MID(SUVAHAVUJ!AD59,4,1)</f>
        <v xml:space="preserve"> </v>
      </c>
      <c r="BS7" s="1356"/>
      <c r="BT7" s="1356"/>
      <c r="BU7" s="1356"/>
      <c r="BV7" s="1356"/>
      <c r="BW7" s="1356" t="str">
        <f>MID(SUVAHAVUJ!AD59,5,1)</f>
        <v>1</v>
      </c>
      <c r="BX7" s="1356"/>
      <c r="BY7" s="1356"/>
      <c r="BZ7" s="1356"/>
      <c r="CA7" s="1356"/>
      <c r="CB7" s="1356"/>
      <c r="CC7" s="1356" t="str">
        <f>MID(SUVAHAVUJ!AD59,6,1)</f>
        <v>0</v>
      </c>
      <c r="CD7" s="1356"/>
      <c r="CE7" s="1356"/>
      <c r="CF7" s="1356"/>
      <c r="CG7" s="1356"/>
      <c r="CH7" s="1356" t="str">
        <f>MID(SUVAHAVUJ!AD59,7,1)</f>
        <v>9</v>
      </c>
      <c r="CI7" s="1356"/>
      <c r="CJ7" s="1356"/>
      <c r="CK7" s="1356"/>
      <c r="CL7" s="1356"/>
      <c r="CM7" s="1356"/>
      <c r="CN7" s="1356" t="str">
        <f>MID(SUVAHAVUJ!AD59,8,1)</f>
        <v>4</v>
      </c>
      <c r="CO7" s="1356"/>
      <c r="CP7" s="1356"/>
      <c r="CQ7" s="1356"/>
      <c r="CR7" s="1356"/>
      <c r="CS7" s="1356" t="str">
        <f>MID(SUVAHAVUJ!AD59,9,1)</f>
        <v>6</v>
      </c>
      <c r="CT7" s="1356"/>
      <c r="CU7" s="1356"/>
      <c r="CV7" s="1356"/>
      <c r="CW7" s="1356"/>
      <c r="CX7" s="1356"/>
      <c r="CY7" s="1356" t="str">
        <f>MID(SUVAHAVUJ!AD59,10,1)</f>
        <v>5</v>
      </c>
      <c r="CZ7" s="1356"/>
      <c r="DA7" s="1356"/>
      <c r="DB7" s="1356"/>
      <c r="DC7" s="1356"/>
      <c r="DD7" s="1356" t="str">
        <f>MID(SUVAHAVUJ!AD59,11,1)</f>
        <v>4</v>
      </c>
      <c r="DE7" s="1356"/>
      <c r="DF7" s="1356"/>
      <c r="DG7" s="1356"/>
      <c r="DH7" s="1356"/>
      <c r="DI7" s="1360"/>
      <c r="DJ7" s="514"/>
      <c r="DK7" s="515"/>
      <c r="DL7" s="1356" t="str">
        <f>MID(SUVAHAVUJ!AF59,1,1)</f>
        <v xml:space="preserve"> </v>
      </c>
      <c r="DM7" s="1356"/>
      <c r="DN7" s="1356"/>
      <c r="DO7" s="1356"/>
      <c r="DP7" s="1356"/>
      <c r="DQ7" s="1356"/>
      <c r="DR7" s="1356" t="str">
        <f>MID(SUVAHAVUJ!AF59,2,1)</f>
        <v xml:space="preserve"> </v>
      </c>
      <c r="DS7" s="1356"/>
      <c r="DT7" s="1356"/>
      <c r="DU7" s="1356"/>
      <c r="DV7" s="1356"/>
      <c r="DW7" s="1356" t="str">
        <f>MID(SUVAHAVUJ!AF59,3,1)</f>
        <v xml:space="preserve"> </v>
      </c>
      <c r="DX7" s="1356"/>
      <c r="DY7" s="1356"/>
      <c r="DZ7" s="1356"/>
      <c r="EA7" s="1356"/>
      <c r="EB7" s="1356"/>
      <c r="EC7" s="1356" t="str">
        <f>MID(SUVAHAVUJ!AF59,4,1)</f>
        <v xml:space="preserve"> </v>
      </c>
      <c r="ED7" s="1356"/>
      <c r="EE7" s="1356"/>
      <c r="EF7" s="1356"/>
      <c r="EG7" s="1356"/>
      <c r="EH7" s="1356" t="str">
        <f>MID(SUVAHAVUJ!AF59,5,1)</f>
        <v>1</v>
      </c>
      <c r="EI7" s="1356"/>
      <c r="EJ7" s="1356"/>
      <c r="EK7" s="1356"/>
      <c r="EL7" s="1356"/>
      <c r="EM7" s="1356"/>
      <c r="EN7" s="1356" t="str">
        <f>MID(SUVAHAVUJ!AF59,6,1)</f>
        <v>0</v>
      </c>
      <c r="EO7" s="1356"/>
      <c r="EP7" s="1356"/>
      <c r="EQ7" s="1356"/>
      <c r="ER7" s="1356"/>
      <c r="ES7" s="1356" t="str">
        <f>MID(SUVAHAVUJ!AF59,7,1)</f>
        <v>3</v>
      </c>
      <c r="ET7" s="1356"/>
      <c r="EU7" s="1356"/>
      <c r="EV7" s="1356"/>
      <c r="EW7" s="1356"/>
      <c r="EX7" s="1356"/>
      <c r="EY7" s="1356" t="str">
        <f>MID(SUVAHAVUJ!AF59,8,1)</f>
        <v>7</v>
      </c>
      <c r="EZ7" s="1356"/>
      <c r="FA7" s="1356"/>
      <c r="FB7" s="1356"/>
      <c r="FC7" s="1356"/>
      <c r="FD7" s="1356" t="str">
        <f>MID(SUVAHAVUJ!AF59,9,1)</f>
        <v>3</v>
      </c>
      <c r="FE7" s="1356"/>
      <c r="FF7" s="1356"/>
      <c r="FG7" s="1356"/>
      <c r="FH7" s="1356"/>
      <c r="FI7" s="1356"/>
      <c r="FJ7" s="1356" t="str">
        <f>MID(SUVAHAVUJ!AF59,10,1)</f>
        <v>9</v>
      </c>
      <c r="FK7" s="1356"/>
      <c r="FL7" s="1356"/>
      <c r="FM7" s="1356"/>
      <c r="FN7" s="1356"/>
      <c r="FO7" s="1357" t="str">
        <f>MID(SUVAHAVUJ!AF59,11,1)</f>
        <v>5</v>
      </c>
      <c r="FP7" s="1357"/>
      <c r="FQ7" s="1357"/>
      <c r="FR7" s="1357"/>
      <c r="FS7" s="1358"/>
      <c r="FT7" s="1359"/>
      <c r="FU7" s="1359"/>
      <c r="FV7" s="1359"/>
      <c r="FW7" s="1359"/>
      <c r="FX7" s="1359"/>
      <c r="FY7" s="1359"/>
      <c r="FZ7" s="1359"/>
      <c r="GA7" s="1359"/>
      <c r="GB7" s="1359"/>
      <c r="GC7" s="1359"/>
      <c r="GD7" s="1359"/>
      <c r="GE7" s="1359"/>
      <c r="GF7" s="1359"/>
      <c r="GG7" s="1359"/>
      <c r="GH7" s="1359"/>
      <c r="GI7" s="1359"/>
      <c r="GJ7" s="1359"/>
      <c r="GK7" s="1359"/>
      <c r="GL7" s="1359"/>
      <c r="GM7" s="1359"/>
      <c r="GN7" s="1359"/>
      <c r="GO7" s="1359"/>
      <c r="GP7" s="1359"/>
      <c r="GQ7" s="1359"/>
      <c r="GR7" s="1359"/>
      <c r="GS7" s="1359"/>
      <c r="GT7" s="1359"/>
      <c r="GU7" s="1359"/>
      <c r="GV7" s="1359"/>
      <c r="GW7" s="1359"/>
    </row>
    <row r="8" spans="1:205" ht="22.5" customHeight="1" x14ac:dyDescent="0.3">
      <c r="B8" s="1363"/>
      <c r="C8" s="1363"/>
      <c r="D8" s="1363"/>
      <c r="E8" s="1363"/>
      <c r="F8" s="1363"/>
      <c r="G8" s="1363"/>
      <c r="H8" s="1363"/>
      <c r="I8" s="1363"/>
      <c r="J8" s="1363"/>
      <c r="K8" s="136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366"/>
      <c r="AR8" s="1366"/>
      <c r="AS8" s="1366"/>
      <c r="AT8" s="1366"/>
      <c r="AU8" s="1366"/>
      <c r="AV8" s="1366"/>
      <c r="AW8" s="1366"/>
      <c r="AX8" s="1366"/>
      <c r="AY8" s="514"/>
      <c r="AZ8" s="515"/>
      <c r="BA8" s="1356" t="str">
        <f>MID(SUVAHAVUJ!AE59,1,1)</f>
        <v xml:space="preserve"> </v>
      </c>
      <c r="BB8" s="1356"/>
      <c r="BC8" s="1356"/>
      <c r="BD8" s="1356"/>
      <c r="BE8" s="1356"/>
      <c r="BF8" s="1356"/>
      <c r="BG8" s="1356" t="str">
        <f>MID(SUVAHAVUJ!AE59,2,1)</f>
        <v xml:space="preserve"> </v>
      </c>
      <c r="BH8" s="1356"/>
      <c r="BI8" s="1356"/>
      <c r="BJ8" s="1356"/>
      <c r="BK8" s="1356"/>
      <c r="BL8" s="1356" t="str">
        <f>MID(SUVAHAVUJ!AE59,3,1)</f>
        <v xml:space="preserve"> </v>
      </c>
      <c r="BM8" s="1356"/>
      <c r="BN8" s="1356"/>
      <c r="BO8" s="1356"/>
      <c r="BP8" s="1356"/>
      <c r="BQ8" s="1356"/>
      <c r="BR8" s="1356" t="str">
        <f>MID(SUVAHAVUJ!AE59,4,1)</f>
        <v xml:space="preserve"> </v>
      </c>
      <c r="BS8" s="1356"/>
      <c r="BT8" s="1356"/>
      <c r="BU8" s="1356"/>
      <c r="BV8" s="1356"/>
      <c r="BW8" s="1356" t="str">
        <f>MID(SUVAHAVUJ!AE59,5,1)</f>
        <v xml:space="preserve"> </v>
      </c>
      <c r="BX8" s="1356"/>
      <c r="BY8" s="1356"/>
      <c r="BZ8" s="1356"/>
      <c r="CA8" s="1356"/>
      <c r="CB8" s="1356"/>
      <c r="CC8" s="1356" t="str">
        <f>MID(SUVAHAVUJ!AE59,6,1)</f>
        <v xml:space="preserve"> </v>
      </c>
      <c r="CD8" s="1356"/>
      <c r="CE8" s="1356"/>
      <c r="CF8" s="1356"/>
      <c r="CG8" s="1356"/>
      <c r="CH8" s="1356" t="str">
        <f>MID(SUVAHAVUJ!AE59,7,1)</f>
        <v>5</v>
      </c>
      <c r="CI8" s="1356"/>
      <c r="CJ8" s="1356"/>
      <c r="CK8" s="1356"/>
      <c r="CL8" s="1356"/>
      <c r="CM8" s="1356"/>
      <c r="CN8" s="1356" t="str">
        <f>MID(SUVAHAVUJ!AE59,8,1)</f>
        <v>7</v>
      </c>
      <c r="CO8" s="1356"/>
      <c r="CP8" s="1356"/>
      <c r="CQ8" s="1356"/>
      <c r="CR8" s="1356"/>
      <c r="CS8" s="1356" t="str">
        <f>MID(SUVAHAVUJ!AE59,9,1)</f>
        <v>2</v>
      </c>
      <c r="CT8" s="1356"/>
      <c r="CU8" s="1356"/>
      <c r="CV8" s="1356"/>
      <c r="CW8" s="1356"/>
      <c r="CX8" s="1356"/>
      <c r="CY8" s="1356" t="str">
        <f>MID(SUVAHAVUJ!AE59,10,1)</f>
        <v>5</v>
      </c>
      <c r="CZ8" s="1356"/>
      <c r="DA8" s="1356"/>
      <c r="DB8" s="1356"/>
      <c r="DC8" s="1356"/>
      <c r="DD8" s="1356" t="str">
        <f>MID(SUVAHAVUJ!AE59,11,1)</f>
        <v>9</v>
      </c>
      <c r="DE8" s="1356"/>
      <c r="DF8" s="1356"/>
      <c r="DG8" s="1356"/>
      <c r="DH8" s="1356"/>
      <c r="DI8" s="1360"/>
      <c r="DJ8" s="1361"/>
      <c r="DK8" s="1361"/>
      <c r="DL8" s="1361"/>
      <c r="DM8" s="1361"/>
      <c r="DN8" s="1361"/>
      <c r="DO8" s="1361"/>
      <c r="DP8" s="1361"/>
      <c r="DQ8" s="1361"/>
      <c r="DR8" s="1361"/>
      <c r="DS8" s="1361"/>
      <c r="DT8" s="1361"/>
      <c r="DU8" s="1361"/>
      <c r="DV8" s="1361"/>
      <c r="DW8" s="1361"/>
      <c r="DX8" s="1361"/>
      <c r="DY8" s="1361"/>
      <c r="DZ8" s="1361"/>
      <c r="EA8" s="1361"/>
      <c r="EB8" s="1361"/>
      <c r="EC8" s="1361"/>
      <c r="ED8" s="1361"/>
      <c r="EE8" s="1361"/>
      <c r="EF8" s="1361"/>
      <c r="EG8" s="1361"/>
      <c r="EH8" s="1361"/>
      <c r="EI8" s="1361"/>
      <c r="EJ8" s="1361"/>
      <c r="EK8" s="1361"/>
      <c r="EL8" s="1361"/>
      <c r="EM8" s="1361"/>
      <c r="EN8" s="514"/>
      <c r="EO8" s="515"/>
      <c r="EP8" s="1356" t="str">
        <f>MID(SUVAHAVUJ!AG59,1,1)</f>
        <v xml:space="preserve"> </v>
      </c>
      <c r="EQ8" s="1356"/>
      <c r="ER8" s="1356"/>
      <c r="ES8" s="1356"/>
      <c r="ET8" s="1356"/>
      <c r="EU8" s="1356"/>
      <c r="EV8" s="1356" t="str">
        <f>MID(SUVAHAVUJ!AG59,2,1)</f>
        <v xml:space="preserve"> </v>
      </c>
      <c r="EW8" s="1356"/>
      <c r="EX8" s="1356"/>
      <c r="EY8" s="1356"/>
      <c r="EZ8" s="1356"/>
      <c r="FA8" s="1356" t="str">
        <f>MID(SUVAHAVUJ!AG59,3,1)</f>
        <v xml:space="preserve"> </v>
      </c>
      <c r="FB8" s="1356"/>
      <c r="FC8" s="1356"/>
      <c r="FD8" s="1356"/>
      <c r="FE8" s="1356"/>
      <c r="FF8" s="1356"/>
      <c r="FG8" s="1356" t="str">
        <f>MID(SUVAHAVUJ!AG59,4,1)</f>
        <v xml:space="preserve"> </v>
      </c>
      <c r="FH8" s="1356"/>
      <c r="FI8" s="1356"/>
      <c r="FJ8" s="1356"/>
      <c r="FK8" s="1356"/>
      <c r="FL8" s="1356" t="str">
        <f>MID(SUVAHAVUJ!AG59,5,1)</f>
        <v>1</v>
      </c>
      <c r="FM8" s="1356"/>
      <c r="FN8" s="1356"/>
      <c r="FO8" s="1356"/>
      <c r="FP8" s="1356"/>
      <c r="FQ8" s="1356"/>
      <c r="FR8" s="1356" t="str">
        <f>MID(SUVAHAVUJ!AG59,6,1)</f>
        <v>4</v>
      </c>
      <c r="FS8" s="1356"/>
      <c r="FT8" s="1356"/>
      <c r="FU8" s="1356"/>
      <c r="FV8" s="1356"/>
      <c r="FW8" s="1356" t="str">
        <f>MID(SUVAHAVUJ!AG59,7,1)</f>
        <v>0</v>
      </c>
      <c r="FX8" s="1356"/>
      <c r="FY8" s="1356"/>
      <c r="FZ8" s="1356"/>
      <c r="GA8" s="1356"/>
      <c r="GB8" s="1356"/>
      <c r="GC8" s="1356" t="str">
        <f>MID(SUVAHAVUJ!AG59,8,1)</f>
        <v>6</v>
      </c>
      <c r="GD8" s="1356"/>
      <c r="GE8" s="1356"/>
      <c r="GF8" s="1356"/>
      <c r="GG8" s="1356"/>
      <c r="GH8" s="1356" t="str">
        <f>MID(SUVAHAVUJ!AG59,9,1)</f>
        <v>9</v>
      </c>
      <c r="GI8" s="1356"/>
      <c r="GJ8" s="1356"/>
      <c r="GK8" s="1356"/>
      <c r="GL8" s="1356"/>
      <c r="GM8" s="1356"/>
      <c r="GN8" s="1356" t="str">
        <f>MID(SUVAHAVUJ!AG59,10,1)</f>
        <v>1</v>
      </c>
      <c r="GO8" s="1356"/>
      <c r="GP8" s="1356"/>
      <c r="GQ8" s="1356"/>
      <c r="GR8" s="1356"/>
      <c r="GS8" s="1357" t="str">
        <f>MID(SUVAHAVUJ!AG59,11,1)</f>
        <v>9</v>
      </c>
      <c r="GT8" s="1357"/>
      <c r="GU8" s="1357"/>
      <c r="GV8" s="1357"/>
      <c r="GW8" s="1358"/>
    </row>
    <row r="9" spans="1:205" s="516" customFormat="1" ht="25.5" customHeight="1" x14ac:dyDescent="0.3">
      <c r="B9" s="1425" t="s">
        <v>2039</v>
      </c>
      <c r="C9" s="1426"/>
      <c r="D9" s="1426"/>
      <c r="E9" s="1426"/>
      <c r="F9" s="1426"/>
      <c r="G9" s="1426"/>
      <c r="H9" s="1426"/>
      <c r="I9" s="1426"/>
      <c r="J9" s="1426"/>
      <c r="K9" s="1427"/>
      <c r="L9" s="1423" t="str">
        <f>SUVAHAVUJ!$D$60</f>
        <v>Čistá hodnota zákazky (316A)</v>
      </c>
      <c r="M9" s="1423"/>
      <c r="N9" s="1423"/>
      <c r="O9" s="1423"/>
      <c r="P9" s="1423"/>
      <c r="Q9" s="1423"/>
      <c r="R9" s="1423"/>
      <c r="S9" s="1423"/>
      <c r="T9" s="1423"/>
      <c r="U9" s="1423"/>
      <c r="V9" s="1423"/>
      <c r="W9" s="1423"/>
      <c r="X9" s="1423"/>
      <c r="Y9" s="1423"/>
      <c r="Z9" s="1423"/>
      <c r="AA9" s="1423"/>
      <c r="AB9" s="1423"/>
      <c r="AC9" s="1423"/>
      <c r="AD9" s="1423"/>
      <c r="AE9" s="1423"/>
      <c r="AF9" s="1423"/>
      <c r="AG9" s="1423"/>
      <c r="AH9" s="1423"/>
      <c r="AI9" s="1423"/>
      <c r="AJ9" s="1423"/>
      <c r="AK9" s="1423"/>
      <c r="AL9" s="1423"/>
      <c r="AM9" s="1423"/>
      <c r="AN9" s="1423"/>
      <c r="AO9" s="1423"/>
      <c r="AP9" s="1423"/>
      <c r="AQ9" s="1366" t="s">
        <v>1242</v>
      </c>
      <c r="AR9" s="1366"/>
      <c r="AS9" s="1366"/>
      <c r="AT9" s="1366"/>
      <c r="AU9" s="1366"/>
      <c r="AV9" s="1366"/>
      <c r="AW9" s="1366"/>
      <c r="AX9" s="1366"/>
      <c r="AY9" s="514"/>
      <c r="AZ9" s="515"/>
      <c r="BA9" s="1356" t="str">
        <f>MID(SUVAHAVUJ!AD60,1,1)</f>
        <v xml:space="preserve"> </v>
      </c>
      <c r="BB9" s="1356"/>
      <c r="BC9" s="1356"/>
      <c r="BD9" s="1356"/>
      <c r="BE9" s="1356"/>
      <c r="BF9" s="1356"/>
      <c r="BG9" s="1356" t="str">
        <f>MID(SUVAHAVUJ!AD60,2,1)</f>
        <v xml:space="preserve"> </v>
      </c>
      <c r="BH9" s="1356"/>
      <c r="BI9" s="1356"/>
      <c r="BJ9" s="1356"/>
      <c r="BK9" s="1356"/>
      <c r="BL9" s="1356" t="str">
        <f>MID(SUVAHAVUJ!AD60,3,1)</f>
        <v xml:space="preserve"> </v>
      </c>
      <c r="BM9" s="1356"/>
      <c r="BN9" s="1356"/>
      <c r="BO9" s="1356"/>
      <c r="BP9" s="1356"/>
      <c r="BQ9" s="1356"/>
      <c r="BR9" s="1356" t="str">
        <f>MID(SUVAHAVUJ!AD60,4,1)</f>
        <v xml:space="preserve"> </v>
      </c>
      <c r="BS9" s="1356"/>
      <c r="BT9" s="1356"/>
      <c r="BU9" s="1356"/>
      <c r="BV9" s="1356"/>
      <c r="BW9" s="1356" t="str">
        <f>MID(SUVAHAVUJ!AD60,5,1)</f>
        <v xml:space="preserve"> </v>
      </c>
      <c r="BX9" s="1356"/>
      <c r="BY9" s="1356"/>
      <c r="BZ9" s="1356"/>
      <c r="CA9" s="1356"/>
      <c r="CB9" s="1356"/>
      <c r="CC9" s="1356" t="str">
        <f>MID(SUVAHAVUJ!AD60,6,1)</f>
        <v xml:space="preserve"> </v>
      </c>
      <c r="CD9" s="1356"/>
      <c r="CE9" s="1356"/>
      <c r="CF9" s="1356"/>
      <c r="CG9" s="1356"/>
      <c r="CH9" s="1356" t="str">
        <f>MID(SUVAHAVUJ!AD60,7,1)</f>
        <v xml:space="preserve"> </v>
      </c>
      <c r="CI9" s="1356"/>
      <c r="CJ9" s="1356"/>
      <c r="CK9" s="1356"/>
      <c r="CL9" s="1356"/>
      <c r="CM9" s="1356"/>
      <c r="CN9" s="1356" t="str">
        <f>MID(SUVAHAVUJ!AD60,8,1)</f>
        <v xml:space="preserve"> </v>
      </c>
      <c r="CO9" s="1356"/>
      <c r="CP9" s="1356"/>
      <c r="CQ9" s="1356"/>
      <c r="CR9" s="1356"/>
      <c r="CS9" s="1356" t="str">
        <f>MID(SUVAHAVUJ!AD60,9,1)</f>
        <v xml:space="preserve"> </v>
      </c>
      <c r="CT9" s="1356"/>
      <c r="CU9" s="1356"/>
      <c r="CV9" s="1356"/>
      <c r="CW9" s="1356"/>
      <c r="CX9" s="1356"/>
      <c r="CY9" s="1356" t="str">
        <f>MID(SUVAHAVUJ!AD60,10,1)</f>
        <v xml:space="preserve"> </v>
      </c>
      <c r="CZ9" s="1356"/>
      <c r="DA9" s="1356"/>
      <c r="DB9" s="1356"/>
      <c r="DC9" s="1356"/>
      <c r="DD9" s="1356" t="str">
        <f>MID(SUVAHAVUJ!AD60,11,1)</f>
        <v>0</v>
      </c>
      <c r="DE9" s="1356"/>
      <c r="DF9" s="1356"/>
      <c r="DG9" s="1356"/>
      <c r="DH9" s="1356"/>
      <c r="DI9" s="1360"/>
      <c r="DJ9" s="514"/>
      <c r="DK9" s="515"/>
      <c r="DL9" s="1356" t="str">
        <f>MID(SUVAHAVUJ!AF60,1,1)</f>
        <v xml:space="preserve"> </v>
      </c>
      <c r="DM9" s="1356"/>
      <c r="DN9" s="1356"/>
      <c r="DO9" s="1356"/>
      <c r="DP9" s="1356"/>
      <c r="DQ9" s="1356"/>
      <c r="DR9" s="1356" t="str">
        <f>MID(SUVAHAVUJ!AF60,2,1)</f>
        <v xml:space="preserve"> </v>
      </c>
      <c r="DS9" s="1356"/>
      <c r="DT9" s="1356"/>
      <c r="DU9" s="1356"/>
      <c r="DV9" s="1356"/>
      <c r="DW9" s="1356" t="str">
        <f>MID(SUVAHAVUJ!AF60,3,1)</f>
        <v xml:space="preserve"> </v>
      </c>
      <c r="DX9" s="1356"/>
      <c r="DY9" s="1356"/>
      <c r="DZ9" s="1356"/>
      <c r="EA9" s="1356"/>
      <c r="EB9" s="1356"/>
      <c r="EC9" s="1356" t="str">
        <f>MID(SUVAHAVUJ!AF60,4,1)</f>
        <v xml:space="preserve"> </v>
      </c>
      <c r="ED9" s="1356"/>
      <c r="EE9" s="1356"/>
      <c r="EF9" s="1356"/>
      <c r="EG9" s="1356"/>
      <c r="EH9" s="1356" t="str">
        <f>MID(SUVAHAVUJ!AF60,5,1)</f>
        <v xml:space="preserve"> </v>
      </c>
      <c r="EI9" s="1356"/>
      <c r="EJ9" s="1356"/>
      <c r="EK9" s="1356"/>
      <c r="EL9" s="1356"/>
      <c r="EM9" s="1356"/>
      <c r="EN9" s="1356" t="str">
        <f>MID(SUVAHAVUJ!AF60,6,1)</f>
        <v xml:space="preserve"> </v>
      </c>
      <c r="EO9" s="1356"/>
      <c r="EP9" s="1356"/>
      <c r="EQ9" s="1356"/>
      <c r="ER9" s="1356"/>
      <c r="ES9" s="1356" t="str">
        <f>MID(SUVAHAVUJ!AF60,7,1)</f>
        <v xml:space="preserve"> </v>
      </c>
      <c r="ET9" s="1356"/>
      <c r="EU9" s="1356"/>
      <c r="EV9" s="1356"/>
      <c r="EW9" s="1356"/>
      <c r="EX9" s="1356"/>
      <c r="EY9" s="1356" t="str">
        <f>MID(SUVAHAVUJ!AF60,8,1)</f>
        <v xml:space="preserve"> </v>
      </c>
      <c r="EZ9" s="1356"/>
      <c r="FA9" s="1356"/>
      <c r="FB9" s="1356"/>
      <c r="FC9" s="1356"/>
      <c r="FD9" s="1356" t="str">
        <f>MID(SUVAHAVUJ!AF60,9,1)</f>
        <v xml:space="preserve"> </v>
      </c>
      <c r="FE9" s="1356"/>
      <c r="FF9" s="1356"/>
      <c r="FG9" s="1356"/>
      <c r="FH9" s="1356"/>
      <c r="FI9" s="1356"/>
      <c r="FJ9" s="1356" t="str">
        <f>MID(SUVAHAVUJ!AF60,10,1)</f>
        <v xml:space="preserve"> </v>
      </c>
      <c r="FK9" s="1356"/>
      <c r="FL9" s="1356"/>
      <c r="FM9" s="1356"/>
      <c r="FN9" s="1356"/>
      <c r="FO9" s="1357" t="str">
        <f>MID(SUVAHAVUJ!AF60,11,1)</f>
        <v>0</v>
      </c>
      <c r="FP9" s="1357"/>
      <c r="FQ9" s="1357"/>
      <c r="FR9" s="1357"/>
      <c r="FS9" s="1358"/>
      <c r="FT9" s="1359"/>
      <c r="FU9" s="1359"/>
      <c r="FV9" s="1359"/>
      <c r="FW9" s="1359"/>
      <c r="FX9" s="1359"/>
      <c r="FY9" s="1359"/>
      <c r="FZ9" s="1359"/>
      <c r="GA9" s="1359"/>
      <c r="GB9" s="1359"/>
      <c r="GC9" s="1359"/>
      <c r="GD9" s="1359"/>
      <c r="GE9" s="1359"/>
      <c r="GF9" s="1359"/>
      <c r="GG9" s="1359"/>
      <c r="GH9" s="1359"/>
      <c r="GI9" s="1359"/>
      <c r="GJ9" s="1359"/>
      <c r="GK9" s="1359"/>
      <c r="GL9" s="1359"/>
      <c r="GM9" s="1359"/>
      <c r="GN9" s="1359"/>
      <c r="GO9" s="1359"/>
      <c r="GP9" s="1359"/>
      <c r="GQ9" s="1359"/>
      <c r="GR9" s="1359"/>
      <c r="GS9" s="1359"/>
      <c r="GT9" s="1359"/>
      <c r="GU9" s="1359"/>
      <c r="GV9" s="1359"/>
      <c r="GW9" s="1359"/>
    </row>
    <row r="10" spans="1:205" ht="21" customHeight="1" x14ac:dyDescent="0.3">
      <c r="B10" s="1428"/>
      <c r="C10" s="1429"/>
      <c r="D10" s="1429"/>
      <c r="E10" s="1429"/>
      <c r="F10" s="1429"/>
      <c r="G10" s="1429"/>
      <c r="H10" s="1429"/>
      <c r="I10" s="1429"/>
      <c r="J10" s="1429"/>
      <c r="K10" s="1430"/>
      <c r="L10" s="1423"/>
      <c r="M10" s="1423"/>
      <c r="N10" s="1423"/>
      <c r="O10" s="1423"/>
      <c r="P10" s="1423"/>
      <c r="Q10" s="1423"/>
      <c r="R10" s="1423"/>
      <c r="S10" s="1423"/>
      <c r="T10" s="1423"/>
      <c r="U10" s="1423"/>
      <c r="V10" s="1423"/>
      <c r="W10" s="1423"/>
      <c r="X10" s="1423"/>
      <c r="Y10" s="1423"/>
      <c r="Z10" s="1423"/>
      <c r="AA10" s="1423"/>
      <c r="AB10" s="1423"/>
      <c r="AC10" s="1423"/>
      <c r="AD10" s="1423"/>
      <c r="AE10" s="1423"/>
      <c r="AF10" s="1423"/>
      <c r="AG10" s="1423"/>
      <c r="AH10" s="1423"/>
      <c r="AI10" s="1423"/>
      <c r="AJ10" s="1423"/>
      <c r="AK10" s="1423"/>
      <c r="AL10" s="1423"/>
      <c r="AM10" s="1423"/>
      <c r="AN10" s="1423"/>
      <c r="AO10" s="1423"/>
      <c r="AP10" s="1423"/>
      <c r="AQ10" s="1366"/>
      <c r="AR10" s="1366"/>
      <c r="AS10" s="1366"/>
      <c r="AT10" s="1366"/>
      <c r="AU10" s="1366"/>
      <c r="AV10" s="1366"/>
      <c r="AW10" s="1366"/>
      <c r="AX10" s="1366"/>
      <c r="AY10" s="514"/>
      <c r="AZ10" s="515"/>
      <c r="BA10" s="1356" t="str">
        <f>MID(SUVAHAVUJ!AE60,1,1)</f>
        <v xml:space="preserve"> </v>
      </c>
      <c r="BB10" s="1356"/>
      <c r="BC10" s="1356"/>
      <c r="BD10" s="1356"/>
      <c r="BE10" s="1356"/>
      <c r="BF10" s="1356"/>
      <c r="BG10" s="1356" t="str">
        <f>MID(SUVAHAVUJ!AE60,2,1)</f>
        <v xml:space="preserve"> </v>
      </c>
      <c r="BH10" s="1356"/>
      <c r="BI10" s="1356"/>
      <c r="BJ10" s="1356"/>
      <c r="BK10" s="1356"/>
      <c r="BL10" s="1356" t="str">
        <f>MID(SUVAHAVUJ!AE60,3,1)</f>
        <v xml:space="preserve"> </v>
      </c>
      <c r="BM10" s="1356"/>
      <c r="BN10" s="1356"/>
      <c r="BO10" s="1356"/>
      <c r="BP10" s="1356"/>
      <c r="BQ10" s="1356"/>
      <c r="BR10" s="1356" t="str">
        <f>MID(SUVAHAVUJ!AE60,4,1)</f>
        <v xml:space="preserve"> </v>
      </c>
      <c r="BS10" s="1356"/>
      <c r="BT10" s="1356"/>
      <c r="BU10" s="1356"/>
      <c r="BV10" s="1356"/>
      <c r="BW10" s="1356" t="str">
        <f>MID(SUVAHAVUJ!AE60,5,1)</f>
        <v xml:space="preserve"> </v>
      </c>
      <c r="BX10" s="1356"/>
      <c r="BY10" s="1356"/>
      <c r="BZ10" s="1356"/>
      <c r="CA10" s="1356"/>
      <c r="CB10" s="1356"/>
      <c r="CC10" s="1356" t="str">
        <f>MID(SUVAHAVUJ!AE60,6,1)</f>
        <v xml:space="preserve"> </v>
      </c>
      <c r="CD10" s="1356"/>
      <c r="CE10" s="1356"/>
      <c r="CF10" s="1356"/>
      <c r="CG10" s="1356"/>
      <c r="CH10" s="1356" t="str">
        <f>MID(SUVAHAVUJ!AE60,7,1)</f>
        <v xml:space="preserve"> </v>
      </c>
      <c r="CI10" s="1356"/>
      <c r="CJ10" s="1356"/>
      <c r="CK10" s="1356"/>
      <c r="CL10" s="1356"/>
      <c r="CM10" s="1356"/>
      <c r="CN10" s="1356" t="str">
        <f>MID(SUVAHAVUJ!AE60,8,1)</f>
        <v xml:space="preserve"> </v>
      </c>
      <c r="CO10" s="1356"/>
      <c r="CP10" s="1356"/>
      <c r="CQ10" s="1356"/>
      <c r="CR10" s="1356"/>
      <c r="CS10" s="1356" t="str">
        <f>MID(SUVAHAVUJ!AE60,9,1)</f>
        <v xml:space="preserve"> </v>
      </c>
      <c r="CT10" s="1356"/>
      <c r="CU10" s="1356"/>
      <c r="CV10" s="1356"/>
      <c r="CW10" s="1356"/>
      <c r="CX10" s="1356"/>
      <c r="CY10" s="1356" t="str">
        <f>MID(SUVAHAVUJ!AE60,10,1)</f>
        <v xml:space="preserve"> </v>
      </c>
      <c r="CZ10" s="1356"/>
      <c r="DA10" s="1356"/>
      <c r="DB10" s="1356"/>
      <c r="DC10" s="1356"/>
      <c r="DD10" s="1356" t="str">
        <f>MID(SUVAHAVUJ!AE60,11,1)</f>
        <v>0</v>
      </c>
      <c r="DE10" s="1356"/>
      <c r="DF10" s="1356"/>
      <c r="DG10" s="1356"/>
      <c r="DH10" s="1356"/>
      <c r="DI10" s="1360"/>
      <c r="DJ10" s="1361"/>
      <c r="DK10" s="1361"/>
      <c r="DL10" s="1361"/>
      <c r="DM10" s="1361"/>
      <c r="DN10" s="1361"/>
      <c r="DO10" s="1361"/>
      <c r="DP10" s="1361"/>
      <c r="DQ10" s="1361"/>
      <c r="DR10" s="1361"/>
      <c r="DS10" s="1361"/>
      <c r="DT10" s="1361"/>
      <c r="DU10" s="1361"/>
      <c r="DV10" s="1361"/>
      <c r="DW10" s="1361"/>
      <c r="DX10" s="1361"/>
      <c r="DY10" s="1361"/>
      <c r="DZ10" s="1361"/>
      <c r="EA10" s="1361"/>
      <c r="EB10" s="1361"/>
      <c r="EC10" s="1361"/>
      <c r="ED10" s="1361"/>
      <c r="EE10" s="1361"/>
      <c r="EF10" s="1361"/>
      <c r="EG10" s="1361"/>
      <c r="EH10" s="1361"/>
      <c r="EI10" s="1361"/>
      <c r="EJ10" s="1361"/>
      <c r="EK10" s="1361"/>
      <c r="EL10" s="1361"/>
      <c r="EM10" s="1361"/>
      <c r="EN10" s="514"/>
      <c r="EO10" s="515"/>
      <c r="EP10" s="1356" t="str">
        <f>MID(SUVAHAVUJ!AG60,1,1)</f>
        <v xml:space="preserve"> </v>
      </c>
      <c r="EQ10" s="1356"/>
      <c r="ER10" s="1356"/>
      <c r="ES10" s="1356"/>
      <c r="ET10" s="1356"/>
      <c r="EU10" s="1356"/>
      <c r="EV10" s="1356" t="str">
        <f>MID(SUVAHAVUJ!AG60,2,1)</f>
        <v xml:space="preserve"> </v>
      </c>
      <c r="EW10" s="1356"/>
      <c r="EX10" s="1356"/>
      <c r="EY10" s="1356"/>
      <c r="EZ10" s="1356"/>
      <c r="FA10" s="1356" t="str">
        <f>MID(SUVAHAVUJ!AG60,3,1)</f>
        <v xml:space="preserve"> </v>
      </c>
      <c r="FB10" s="1356"/>
      <c r="FC10" s="1356"/>
      <c r="FD10" s="1356"/>
      <c r="FE10" s="1356"/>
      <c r="FF10" s="1356"/>
      <c r="FG10" s="1356" t="str">
        <f>MID(SUVAHAVUJ!AG60,4,1)</f>
        <v xml:space="preserve"> </v>
      </c>
      <c r="FH10" s="1356"/>
      <c r="FI10" s="1356"/>
      <c r="FJ10" s="1356"/>
      <c r="FK10" s="1356"/>
      <c r="FL10" s="1356" t="str">
        <f>MID(SUVAHAVUJ!AG60,5,1)</f>
        <v xml:space="preserve"> </v>
      </c>
      <c r="FM10" s="1356"/>
      <c r="FN10" s="1356"/>
      <c r="FO10" s="1356"/>
      <c r="FP10" s="1356"/>
      <c r="FQ10" s="1356"/>
      <c r="FR10" s="1356" t="str">
        <f>MID(SUVAHAVUJ!AG60,6,1)</f>
        <v xml:space="preserve"> </v>
      </c>
      <c r="FS10" s="1356"/>
      <c r="FT10" s="1356"/>
      <c r="FU10" s="1356"/>
      <c r="FV10" s="1356"/>
      <c r="FW10" s="1356" t="str">
        <f>MID(SUVAHAVUJ!AG60,7,1)</f>
        <v xml:space="preserve"> </v>
      </c>
      <c r="FX10" s="1356"/>
      <c r="FY10" s="1356"/>
      <c r="FZ10" s="1356"/>
      <c r="GA10" s="1356"/>
      <c r="GB10" s="1356"/>
      <c r="GC10" s="1356" t="str">
        <f>MID(SUVAHAVUJ!AG60,8,1)</f>
        <v xml:space="preserve"> </v>
      </c>
      <c r="GD10" s="1356"/>
      <c r="GE10" s="1356"/>
      <c r="GF10" s="1356"/>
      <c r="GG10" s="1356"/>
      <c r="GH10" s="1356" t="str">
        <f>MID(SUVAHAVUJ!AG60,9,1)</f>
        <v xml:space="preserve"> </v>
      </c>
      <c r="GI10" s="1356"/>
      <c r="GJ10" s="1356"/>
      <c r="GK10" s="1356"/>
      <c r="GL10" s="1356"/>
      <c r="GM10" s="1356"/>
      <c r="GN10" s="1356" t="str">
        <f>MID(SUVAHAVUJ!AG60,10,1)</f>
        <v xml:space="preserve"> </v>
      </c>
      <c r="GO10" s="1356"/>
      <c r="GP10" s="1356"/>
      <c r="GQ10" s="1356"/>
      <c r="GR10" s="1356"/>
      <c r="GS10" s="1357" t="str">
        <f>MID(SUVAHAVUJ!AG60,11,1)</f>
        <v>0</v>
      </c>
      <c r="GT10" s="1357"/>
      <c r="GU10" s="1357"/>
      <c r="GV10" s="1357"/>
      <c r="GW10" s="1358"/>
    </row>
    <row r="11" spans="1:205" s="516" customFormat="1" ht="23.25" customHeight="1" x14ac:dyDescent="0.3">
      <c r="B11" s="1425" t="s">
        <v>2040</v>
      </c>
      <c r="C11" s="1426"/>
      <c r="D11" s="1426"/>
      <c r="E11" s="1426"/>
      <c r="F11" s="1426"/>
      <c r="G11" s="1426"/>
      <c r="H11" s="1426"/>
      <c r="I11" s="1426"/>
      <c r="J11" s="1426"/>
      <c r="K11" s="1427"/>
      <c r="L11" s="1423" t="str">
        <f>SUVAHAVUJ!$D$61</f>
        <v>Ostatné pohľadávky voči prepojeným účtovným jednotkám  (351A) - /391A/</v>
      </c>
      <c r="M11" s="1423"/>
      <c r="N11" s="1423"/>
      <c r="O11" s="1423"/>
      <c r="P11" s="1423"/>
      <c r="Q11" s="1423"/>
      <c r="R11" s="1423"/>
      <c r="S11" s="1423"/>
      <c r="T11" s="1423"/>
      <c r="U11" s="1423"/>
      <c r="V11" s="1423"/>
      <c r="W11" s="1423"/>
      <c r="X11" s="1423"/>
      <c r="Y11" s="1423"/>
      <c r="Z11" s="1423"/>
      <c r="AA11" s="1423"/>
      <c r="AB11" s="1423"/>
      <c r="AC11" s="1423"/>
      <c r="AD11" s="1423"/>
      <c r="AE11" s="1423"/>
      <c r="AF11" s="1423"/>
      <c r="AG11" s="1423"/>
      <c r="AH11" s="1423"/>
      <c r="AI11" s="1423"/>
      <c r="AJ11" s="1423"/>
      <c r="AK11" s="1423"/>
      <c r="AL11" s="1423"/>
      <c r="AM11" s="1423"/>
      <c r="AN11" s="1423"/>
      <c r="AO11" s="1423"/>
      <c r="AP11" s="1423"/>
      <c r="AQ11" s="1366" t="s">
        <v>1203</v>
      </c>
      <c r="AR11" s="1366"/>
      <c r="AS11" s="1366"/>
      <c r="AT11" s="1366"/>
      <c r="AU11" s="1366"/>
      <c r="AV11" s="1366"/>
      <c r="AW11" s="1366"/>
      <c r="AX11" s="1366"/>
      <c r="AY11" s="514"/>
      <c r="AZ11" s="515"/>
      <c r="BA11" s="1356" t="str">
        <f>MID(SUVAHAVUJ!AD61,1,1)</f>
        <v xml:space="preserve"> </v>
      </c>
      <c r="BB11" s="1356"/>
      <c r="BC11" s="1356"/>
      <c r="BD11" s="1356"/>
      <c r="BE11" s="1356"/>
      <c r="BF11" s="1356"/>
      <c r="BG11" s="1356" t="str">
        <f>MID(SUVAHAVUJ!AD61,2,1)</f>
        <v xml:space="preserve"> </v>
      </c>
      <c r="BH11" s="1356"/>
      <c r="BI11" s="1356"/>
      <c r="BJ11" s="1356"/>
      <c r="BK11" s="1356"/>
      <c r="BL11" s="1356" t="str">
        <f>MID(SUVAHAVUJ!AD61,3,1)</f>
        <v xml:space="preserve"> </v>
      </c>
      <c r="BM11" s="1356"/>
      <c r="BN11" s="1356"/>
      <c r="BO11" s="1356"/>
      <c r="BP11" s="1356"/>
      <c r="BQ11" s="1356"/>
      <c r="BR11" s="1356" t="str">
        <f>MID(SUVAHAVUJ!AD61,4,1)</f>
        <v xml:space="preserve"> </v>
      </c>
      <c r="BS11" s="1356"/>
      <c r="BT11" s="1356"/>
      <c r="BU11" s="1356"/>
      <c r="BV11" s="1356"/>
      <c r="BW11" s="1356" t="str">
        <f>MID(SUVAHAVUJ!AD61,5,1)</f>
        <v xml:space="preserve"> </v>
      </c>
      <c r="BX11" s="1356"/>
      <c r="BY11" s="1356"/>
      <c r="BZ11" s="1356"/>
      <c r="CA11" s="1356"/>
      <c r="CB11" s="1356"/>
      <c r="CC11" s="1356" t="str">
        <f>MID(SUVAHAVUJ!AD61,6,1)</f>
        <v>1</v>
      </c>
      <c r="CD11" s="1356"/>
      <c r="CE11" s="1356"/>
      <c r="CF11" s="1356"/>
      <c r="CG11" s="1356"/>
      <c r="CH11" s="1356" t="str">
        <f>MID(SUVAHAVUJ!AD61,7,1)</f>
        <v>6</v>
      </c>
      <c r="CI11" s="1356"/>
      <c r="CJ11" s="1356"/>
      <c r="CK11" s="1356"/>
      <c r="CL11" s="1356"/>
      <c r="CM11" s="1356"/>
      <c r="CN11" s="1356" t="str">
        <f>MID(SUVAHAVUJ!AD61,8,1)</f>
        <v>8</v>
      </c>
      <c r="CO11" s="1356"/>
      <c r="CP11" s="1356"/>
      <c r="CQ11" s="1356"/>
      <c r="CR11" s="1356"/>
      <c r="CS11" s="1356" t="str">
        <f>MID(SUVAHAVUJ!AD61,9,1)</f>
        <v>1</v>
      </c>
      <c r="CT11" s="1356"/>
      <c r="CU11" s="1356"/>
      <c r="CV11" s="1356"/>
      <c r="CW11" s="1356"/>
      <c r="CX11" s="1356"/>
      <c r="CY11" s="1356" t="str">
        <f>MID(SUVAHAVUJ!AD61,10,1)</f>
        <v>8</v>
      </c>
      <c r="CZ11" s="1356"/>
      <c r="DA11" s="1356"/>
      <c r="DB11" s="1356"/>
      <c r="DC11" s="1356"/>
      <c r="DD11" s="1356" t="str">
        <f>MID(SUVAHAVUJ!AD61,11,1)</f>
        <v>0</v>
      </c>
      <c r="DE11" s="1356"/>
      <c r="DF11" s="1356"/>
      <c r="DG11" s="1356"/>
      <c r="DH11" s="1356"/>
      <c r="DI11" s="1360"/>
      <c r="DJ11" s="514"/>
      <c r="DK11" s="515"/>
      <c r="DL11" s="1356" t="str">
        <f>MID(SUVAHAVUJ!AF61,1,1)</f>
        <v xml:space="preserve"> </v>
      </c>
      <c r="DM11" s="1356"/>
      <c r="DN11" s="1356"/>
      <c r="DO11" s="1356"/>
      <c r="DP11" s="1356"/>
      <c r="DQ11" s="1356"/>
      <c r="DR11" s="1356" t="str">
        <f>MID(SUVAHAVUJ!AF61,2,1)</f>
        <v xml:space="preserve"> </v>
      </c>
      <c r="DS11" s="1356"/>
      <c r="DT11" s="1356"/>
      <c r="DU11" s="1356"/>
      <c r="DV11" s="1356"/>
      <c r="DW11" s="1356" t="str">
        <f>MID(SUVAHAVUJ!AF61,3,1)</f>
        <v xml:space="preserve"> </v>
      </c>
      <c r="DX11" s="1356"/>
      <c r="DY11" s="1356"/>
      <c r="DZ11" s="1356"/>
      <c r="EA11" s="1356"/>
      <c r="EB11" s="1356"/>
      <c r="EC11" s="1356" t="str">
        <f>MID(SUVAHAVUJ!AF61,4,1)</f>
        <v xml:space="preserve"> </v>
      </c>
      <c r="ED11" s="1356"/>
      <c r="EE11" s="1356"/>
      <c r="EF11" s="1356"/>
      <c r="EG11" s="1356"/>
      <c r="EH11" s="1356" t="str">
        <f>MID(SUVAHAVUJ!AF61,5,1)</f>
        <v xml:space="preserve"> </v>
      </c>
      <c r="EI11" s="1356"/>
      <c r="EJ11" s="1356"/>
      <c r="EK11" s="1356"/>
      <c r="EL11" s="1356"/>
      <c r="EM11" s="1356"/>
      <c r="EN11" s="1356" t="str">
        <f>MID(SUVAHAVUJ!AF61,6,1)</f>
        <v>1</v>
      </c>
      <c r="EO11" s="1356"/>
      <c r="EP11" s="1356"/>
      <c r="EQ11" s="1356"/>
      <c r="ER11" s="1356"/>
      <c r="ES11" s="1356" t="str">
        <f>MID(SUVAHAVUJ!AF61,7,1)</f>
        <v>6</v>
      </c>
      <c r="ET11" s="1356"/>
      <c r="EU11" s="1356"/>
      <c r="EV11" s="1356"/>
      <c r="EW11" s="1356"/>
      <c r="EX11" s="1356"/>
      <c r="EY11" s="1356" t="str">
        <f>MID(SUVAHAVUJ!AF61,8,1)</f>
        <v>8</v>
      </c>
      <c r="EZ11" s="1356"/>
      <c r="FA11" s="1356"/>
      <c r="FB11" s="1356"/>
      <c r="FC11" s="1356"/>
      <c r="FD11" s="1356" t="str">
        <f>MID(SUVAHAVUJ!AF61,9,1)</f>
        <v>1</v>
      </c>
      <c r="FE11" s="1356"/>
      <c r="FF11" s="1356"/>
      <c r="FG11" s="1356"/>
      <c r="FH11" s="1356"/>
      <c r="FI11" s="1356"/>
      <c r="FJ11" s="1356" t="str">
        <f>MID(SUVAHAVUJ!AF61,10,1)</f>
        <v>8</v>
      </c>
      <c r="FK11" s="1356"/>
      <c r="FL11" s="1356"/>
      <c r="FM11" s="1356"/>
      <c r="FN11" s="1356"/>
      <c r="FO11" s="1357" t="str">
        <f>MID(SUVAHAVUJ!AF61,11,1)</f>
        <v>0</v>
      </c>
      <c r="FP11" s="1357"/>
      <c r="FQ11" s="1357"/>
      <c r="FR11" s="1357"/>
      <c r="FS11" s="1358"/>
      <c r="FT11" s="1359"/>
      <c r="FU11" s="1359"/>
      <c r="FV11" s="1359"/>
      <c r="FW11" s="1359"/>
      <c r="FX11" s="1359"/>
      <c r="FY11" s="1359"/>
      <c r="FZ11" s="1359"/>
      <c r="GA11" s="1359"/>
      <c r="GB11" s="1359"/>
      <c r="GC11" s="1359"/>
      <c r="GD11" s="1359"/>
      <c r="GE11" s="1359"/>
      <c r="GF11" s="1359"/>
      <c r="GG11" s="1359"/>
      <c r="GH11" s="1359"/>
      <c r="GI11" s="1359"/>
      <c r="GJ11" s="1359"/>
      <c r="GK11" s="1359"/>
      <c r="GL11" s="1359"/>
      <c r="GM11" s="1359"/>
      <c r="GN11" s="1359"/>
      <c r="GO11" s="1359"/>
      <c r="GP11" s="1359"/>
      <c r="GQ11" s="1359"/>
      <c r="GR11" s="1359"/>
      <c r="GS11" s="1359"/>
      <c r="GT11" s="1359"/>
      <c r="GU11" s="1359"/>
      <c r="GV11" s="1359"/>
      <c r="GW11" s="1359"/>
    </row>
    <row r="12" spans="1:205" ht="23.25" customHeight="1" x14ac:dyDescent="0.3">
      <c r="B12" s="1428"/>
      <c r="C12" s="1429"/>
      <c r="D12" s="1429"/>
      <c r="E12" s="1429"/>
      <c r="F12" s="1429"/>
      <c r="G12" s="1429"/>
      <c r="H12" s="1429"/>
      <c r="I12" s="1429"/>
      <c r="J12" s="1429"/>
      <c r="K12" s="1430"/>
      <c r="L12" s="1423"/>
      <c r="M12" s="1423"/>
      <c r="N12" s="1423"/>
      <c r="O12" s="1423"/>
      <c r="P12" s="1423"/>
      <c r="Q12" s="1423"/>
      <c r="R12" s="1423"/>
      <c r="S12" s="1423"/>
      <c r="T12" s="1423"/>
      <c r="U12" s="1423"/>
      <c r="V12" s="1423"/>
      <c r="W12" s="1423"/>
      <c r="X12" s="1423"/>
      <c r="Y12" s="1423"/>
      <c r="Z12" s="1423"/>
      <c r="AA12" s="1423"/>
      <c r="AB12" s="1423"/>
      <c r="AC12" s="1423"/>
      <c r="AD12" s="1423"/>
      <c r="AE12" s="1423"/>
      <c r="AF12" s="1423"/>
      <c r="AG12" s="1423"/>
      <c r="AH12" s="1423"/>
      <c r="AI12" s="1423"/>
      <c r="AJ12" s="1423"/>
      <c r="AK12" s="1423"/>
      <c r="AL12" s="1423"/>
      <c r="AM12" s="1423"/>
      <c r="AN12" s="1423"/>
      <c r="AO12" s="1423"/>
      <c r="AP12" s="1423"/>
      <c r="AQ12" s="1366"/>
      <c r="AR12" s="1366"/>
      <c r="AS12" s="1366"/>
      <c r="AT12" s="1366"/>
      <c r="AU12" s="1366"/>
      <c r="AV12" s="1366"/>
      <c r="AW12" s="1366"/>
      <c r="AX12" s="1366"/>
      <c r="AY12" s="514"/>
      <c r="AZ12" s="515"/>
      <c r="BA12" s="1356" t="str">
        <f>MID(SUVAHAVUJ!AE61,1,1)</f>
        <v xml:space="preserve"> </v>
      </c>
      <c r="BB12" s="1356"/>
      <c r="BC12" s="1356"/>
      <c r="BD12" s="1356"/>
      <c r="BE12" s="1356"/>
      <c r="BF12" s="1356"/>
      <c r="BG12" s="1356" t="str">
        <f>MID(SUVAHAVUJ!AE61,2,1)</f>
        <v xml:space="preserve"> </v>
      </c>
      <c r="BH12" s="1356"/>
      <c r="BI12" s="1356"/>
      <c r="BJ12" s="1356"/>
      <c r="BK12" s="1356"/>
      <c r="BL12" s="1356" t="str">
        <f>MID(SUVAHAVUJ!AE61,3,1)</f>
        <v xml:space="preserve"> </v>
      </c>
      <c r="BM12" s="1356"/>
      <c r="BN12" s="1356"/>
      <c r="BO12" s="1356"/>
      <c r="BP12" s="1356"/>
      <c r="BQ12" s="1356"/>
      <c r="BR12" s="1356" t="str">
        <f>MID(SUVAHAVUJ!AE61,4,1)</f>
        <v xml:space="preserve"> </v>
      </c>
      <c r="BS12" s="1356"/>
      <c r="BT12" s="1356"/>
      <c r="BU12" s="1356"/>
      <c r="BV12" s="1356"/>
      <c r="BW12" s="1356" t="str">
        <f>MID(SUVAHAVUJ!AE61,5,1)</f>
        <v xml:space="preserve"> </v>
      </c>
      <c r="BX12" s="1356"/>
      <c r="BY12" s="1356"/>
      <c r="BZ12" s="1356"/>
      <c r="CA12" s="1356"/>
      <c r="CB12" s="1356"/>
      <c r="CC12" s="1356" t="str">
        <f>MID(SUVAHAVUJ!AE61,6,1)</f>
        <v xml:space="preserve"> </v>
      </c>
      <c r="CD12" s="1356"/>
      <c r="CE12" s="1356"/>
      <c r="CF12" s="1356"/>
      <c r="CG12" s="1356"/>
      <c r="CH12" s="1356" t="str">
        <f>MID(SUVAHAVUJ!AE61,7,1)</f>
        <v xml:space="preserve"> </v>
      </c>
      <c r="CI12" s="1356"/>
      <c r="CJ12" s="1356"/>
      <c r="CK12" s="1356"/>
      <c r="CL12" s="1356"/>
      <c r="CM12" s="1356"/>
      <c r="CN12" s="1356" t="str">
        <f>MID(SUVAHAVUJ!AE61,8,1)</f>
        <v xml:space="preserve"> </v>
      </c>
      <c r="CO12" s="1356"/>
      <c r="CP12" s="1356"/>
      <c r="CQ12" s="1356"/>
      <c r="CR12" s="1356"/>
      <c r="CS12" s="1356" t="str">
        <f>MID(SUVAHAVUJ!AE61,9,1)</f>
        <v xml:space="preserve"> </v>
      </c>
      <c r="CT12" s="1356"/>
      <c r="CU12" s="1356"/>
      <c r="CV12" s="1356"/>
      <c r="CW12" s="1356"/>
      <c r="CX12" s="1356"/>
      <c r="CY12" s="1356" t="str">
        <f>MID(SUVAHAVUJ!AE61,10,1)</f>
        <v xml:space="preserve"> </v>
      </c>
      <c r="CZ12" s="1356"/>
      <c r="DA12" s="1356"/>
      <c r="DB12" s="1356"/>
      <c r="DC12" s="1356"/>
      <c r="DD12" s="1356" t="str">
        <f>MID(SUVAHAVUJ!AE61,11,1)</f>
        <v>0</v>
      </c>
      <c r="DE12" s="1356"/>
      <c r="DF12" s="1356"/>
      <c r="DG12" s="1356"/>
      <c r="DH12" s="1356"/>
      <c r="DI12" s="1360"/>
      <c r="DJ12" s="1361"/>
      <c r="DK12" s="1361"/>
      <c r="DL12" s="1361"/>
      <c r="DM12" s="1361"/>
      <c r="DN12" s="1361"/>
      <c r="DO12" s="1361"/>
      <c r="DP12" s="1361"/>
      <c r="DQ12" s="1361"/>
      <c r="DR12" s="1361"/>
      <c r="DS12" s="1361"/>
      <c r="DT12" s="1361"/>
      <c r="DU12" s="1361"/>
      <c r="DV12" s="1361"/>
      <c r="DW12" s="1361"/>
      <c r="DX12" s="1361"/>
      <c r="DY12" s="1361"/>
      <c r="DZ12" s="1361"/>
      <c r="EA12" s="1361"/>
      <c r="EB12" s="1361"/>
      <c r="EC12" s="1361"/>
      <c r="ED12" s="1361"/>
      <c r="EE12" s="1361"/>
      <c r="EF12" s="1361"/>
      <c r="EG12" s="1361"/>
      <c r="EH12" s="1361"/>
      <c r="EI12" s="1361"/>
      <c r="EJ12" s="1361"/>
      <c r="EK12" s="1361"/>
      <c r="EL12" s="1361"/>
      <c r="EM12" s="1361"/>
      <c r="EN12" s="514"/>
      <c r="EO12" s="515"/>
      <c r="EP12" s="1356" t="str">
        <f>MID(SUVAHAVUJ!AG61,1,1)</f>
        <v xml:space="preserve"> </v>
      </c>
      <c r="EQ12" s="1356"/>
      <c r="ER12" s="1356"/>
      <c r="ES12" s="1356"/>
      <c r="ET12" s="1356"/>
      <c r="EU12" s="1356"/>
      <c r="EV12" s="1356" t="str">
        <f>MID(SUVAHAVUJ!AG61,2,1)</f>
        <v xml:space="preserve"> </v>
      </c>
      <c r="EW12" s="1356"/>
      <c r="EX12" s="1356"/>
      <c r="EY12" s="1356"/>
      <c r="EZ12" s="1356"/>
      <c r="FA12" s="1356" t="str">
        <f>MID(SUVAHAVUJ!AG61,3,1)</f>
        <v xml:space="preserve"> </v>
      </c>
      <c r="FB12" s="1356"/>
      <c r="FC12" s="1356"/>
      <c r="FD12" s="1356"/>
      <c r="FE12" s="1356"/>
      <c r="FF12" s="1356"/>
      <c r="FG12" s="1356" t="str">
        <f>MID(SUVAHAVUJ!AG61,4,1)</f>
        <v xml:space="preserve"> </v>
      </c>
      <c r="FH12" s="1356"/>
      <c r="FI12" s="1356"/>
      <c r="FJ12" s="1356"/>
      <c r="FK12" s="1356"/>
      <c r="FL12" s="1356" t="str">
        <f>MID(SUVAHAVUJ!AG61,5,1)</f>
        <v xml:space="preserve"> </v>
      </c>
      <c r="FM12" s="1356"/>
      <c r="FN12" s="1356"/>
      <c r="FO12" s="1356"/>
      <c r="FP12" s="1356"/>
      <c r="FQ12" s="1356"/>
      <c r="FR12" s="1356" t="str">
        <f>MID(SUVAHAVUJ!AG61,6,1)</f>
        <v xml:space="preserve"> </v>
      </c>
      <c r="FS12" s="1356"/>
      <c r="FT12" s="1356"/>
      <c r="FU12" s="1356"/>
      <c r="FV12" s="1356"/>
      <c r="FW12" s="1356" t="str">
        <f>MID(SUVAHAVUJ!AG61,7,1)</f>
        <v>7</v>
      </c>
      <c r="FX12" s="1356"/>
      <c r="FY12" s="1356"/>
      <c r="FZ12" s="1356"/>
      <c r="GA12" s="1356"/>
      <c r="GB12" s="1356"/>
      <c r="GC12" s="1356" t="str">
        <f>MID(SUVAHAVUJ!AG61,8,1)</f>
        <v>2</v>
      </c>
      <c r="GD12" s="1356"/>
      <c r="GE12" s="1356"/>
      <c r="GF12" s="1356"/>
      <c r="GG12" s="1356"/>
      <c r="GH12" s="1356" t="str">
        <f>MID(SUVAHAVUJ!AG61,9,1)</f>
        <v>0</v>
      </c>
      <c r="GI12" s="1356"/>
      <c r="GJ12" s="1356"/>
      <c r="GK12" s="1356"/>
      <c r="GL12" s="1356"/>
      <c r="GM12" s="1356"/>
      <c r="GN12" s="1356" t="str">
        <f>MID(SUVAHAVUJ!AG61,10,1)</f>
        <v>9</v>
      </c>
      <c r="GO12" s="1356"/>
      <c r="GP12" s="1356"/>
      <c r="GQ12" s="1356"/>
      <c r="GR12" s="1356"/>
      <c r="GS12" s="1357" t="str">
        <f>MID(SUVAHAVUJ!AG61,11,1)</f>
        <v>8</v>
      </c>
      <c r="GT12" s="1357"/>
      <c r="GU12" s="1357"/>
      <c r="GV12" s="1357"/>
      <c r="GW12" s="1358"/>
    </row>
    <row r="13" spans="1:205" s="516" customFormat="1" ht="23.25" customHeight="1" x14ac:dyDescent="0.3">
      <c r="B13" s="1425" t="s">
        <v>2041</v>
      </c>
      <c r="C13" s="1426"/>
      <c r="D13" s="1426"/>
      <c r="E13" s="1426"/>
      <c r="F13" s="1426"/>
      <c r="G13" s="1426"/>
      <c r="H13" s="1426"/>
      <c r="I13" s="1426"/>
      <c r="J13" s="1426"/>
      <c r="K13" s="1427"/>
      <c r="L13" s="1423" t="str">
        <f>SUVAHAVUJ!$D$62</f>
        <v>Ostatné pohľadávky v rámci podielovej účasti okrem pohľadávok voči prepojeným účtovným jednotkám  (351A) - /391A/</v>
      </c>
      <c r="M13" s="1423"/>
      <c r="N13" s="1423"/>
      <c r="O13" s="1423"/>
      <c r="P13" s="1423"/>
      <c r="Q13" s="1423"/>
      <c r="R13" s="1423"/>
      <c r="S13" s="1423"/>
      <c r="T13" s="1423"/>
      <c r="U13" s="1423"/>
      <c r="V13" s="1423"/>
      <c r="W13" s="1423"/>
      <c r="X13" s="1423"/>
      <c r="Y13" s="1423"/>
      <c r="Z13" s="1423"/>
      <c r="AA13" s="1423"/>
      <c r="AB13" s="1423"/>
      <c r="AC13" s="1423"/>
      <c r="AD13" s="1423"/>
      <c r="AE13" s="1423"/>
      <c r="AF13" s="1423"/>
      <c r="AG13" s="1423"/>
      <c r="AH13" s="1423"/>
      <c r="AI13" s="1423"/>
      <c r="AJ13" s="1423"/>
      <c r="AK13" s="1423"/>
      <c r="AL13" s="1423"/>
      <c r="AM13" s="1423"/>
      <c r="AN13" s="1423"/>
      <c r="AO13" s="1423"/>
      <c r="AP13" s="1423"/>
      <c r="AQ13" s="1366" t="s">
        <v>1204</v>
      </c>
      <c r="AR13" s="1366"/>
      <c r="AS13" s="1366"/>
      <c r="AT13" s="1366"/>
      <c r="AU13" s="1366"/>
      <c r="AV13" s="1366"/>
      <c r="AW13" s="1366"/>
      <c r="AX13" s="1366"/>
      <c r="AY13" s="514"/>
      <c r="AZ13" s="515"/>
      <c r="BA13" s="1356" t="str">
        <f>MID(SUVAHAVUJ!AD62,1,1)</f>
        <v xml:space="preserve"> </v>
      </c>
      <c r="BB13" s="1356"/>
      <c r="BC13" s="1356"/>
      <c r="BD13" s="1356"/>
      <c r="BE13" s="1356"/>
      <c r="BF13" s="1356"/>
      <c r="BG13" s="1356" t="str">
        <f>MID(SUVAHAVUJ!AD62,2,1)</f>
        <v xml:space="preserve"> </v>
      </c>
      <c r="BH13" s="1356"/>
      <c r="BI13" s="1356"/>
      <c r="BJ13" s="1356"/>
      <c r="BK13" s="1356"/>
      <c r="BL13" s="1356" t="str">
        <f>MID(SUVAHAVUJ!AD62,3,1)</f>
        <v xml:space="preserve"> </v>
      </c>
      <c r="BM13" s="1356"/>
      <c r="BN13" s="1356"/>
      <c r="BO13" s="1356"/>
      <c r="BP13" s="1356"/>
      <c r="BQ13" s="1356"/>
      <c r="BR13" s="1356" t="str">
        <f>MID(SUVAHAVUJ!AD62,4,1)</f>
        <v xml:space="preserve"> </v>
      </c>
      <c r="BS13" s="1356"/>
      <c r="BT13" s="1356"/>
      <c r="BU13" s="1356"/>
      <c r="BV13" s="1356"/>
      <c r="BW13" s="1356" t="str">
        <f>MID(SUVAHAVUJ!AD62,5,1)</f>
        <v xml:space="preserve"> </v>
      </c>
      <c r="BX13" s="1356"/>
      <c r="BY13" s="1356"/>
      <c r="BZ13" s="1356"/>
      <c r="CA13" s="1356"/>
      <c r="CB13" s="1356"/>
      <c r="CC13" s="1356" t="str">
        <f>MID(SUVAHAVUJ!AD62,6,1)</f>
        <v xml:space="preserve"> </v>
      </c>
      <c r="CD13" s="1356"/>
      <c r="CE13" s="1356"/>
      <c r="CF13" s="1356"/>
      <c r="CG13" s="1356"/>
      <c r="CH13" s="1356" t="str">
        <f>MID(SUVAHAVUJ!AD62,7,1)</f>
        <v xml:space="preserve"> </v>
      </c>
      <c r="CI13" s="1356"/>
      <c r="CJ13" s="1356"/>
      <c r="CK13" s="1356"/>
      <c r="CL13" s="1356"/>
      <c r="CM13" s="1356"/>
      <c r="CN13" s="1356" t="str">
        <f>MID(SUVAHAVUJ!AD62,8,1)</f>
        <v xml:space="preserve"> </v>
      </c>
      <c r="CO13" s="1356"/>
      <c r="CP13" s="1356"/>
      <c r="CQ13" s="1356"/>
      <c r="CR13" s="1356"/>
      <c r="CS13" s="1356" t="str">
        <f>MID(SUVAHAVUJ!AD62,9,1)</f>
        <v xml:space="preserve"> </v>
      </c>
      <c r="CT13" s="1356"/>
      <c r="CU13" s="1356"/>
      <c r="CV13" s="1356"/>
      <c r="CW13" s="1356"/>
      <c r="CX13" s="1356"/>
      <c r="CY13" s="1356" t="str">
        <f>MID(SUVAHAVUJ!AD62,10,1)</f>
        <v xml:space="preserve"> </v>
      </c>
      <c r="CZ13" s="1356"/>
      <c r="DA13" s="1356"/>
      <c r="DB13" s="1356"/>
      <c r="DC13" s="1356"/>
      <c r="DD13" s="1356" t="str">
        <f>MID(SUVAHAVUJ!AD62,11,1)</f>
        <v>0</v>
      </c>
      <c r="DE13" s="1356"/>
      <c r="DF13" s="1356"/>
      <c r="DG13" s="1356"/>
      <c r="DH13" s="1356"/>
      <c r="DI13" s="1360"/>
      <c r="DJ13" s="514"/>
      <c r="DK13" s="515"/>
      <c r="DL13" s="1356" t="str">
        <f>MID(SUVAHAVUJ!AF62,1,1)</f>
        <v xml:space="preserve"> </v>
      </c>
      <c r="DM13" s="1356"/>
      <c r="DN13" s="1356"/>
      <c r="DO13" s="1356"/>
      <c r="DP13" s="1356"/>
      <c r="DQ13" s="1356"/>
      <c r="DR13" s="1356" t="str">
        <f>MID(SUVAHAVUJ!AF62,2,1)</f>
        <v xml:space="preserve"> </v>
      </c>
      <c r="DS13" s="1356"/>
      <c r="DT13" s="1356"/>
      <c r="DU13" s="1356"/>
      <c r="DV13" s="1356"/>
      <c r="DW13" s="1356" t="str">
        <f>MID(SUVAHAVUJ!AF62,3,1)</f>
        <v xml:space="preserve"> </v>
      </c>
      <c r="DX13" s="1356"/>
      <c r="DY13" s="1356"/>
      <c r="DZ13" s="1356"/>
      <c r="EA13" s="1356"/>
      <c r="EB13" s="1356"/>
      <c r="EC13" s="1356" t="str">
        <f>MID(SUVAHAVUJ!AF62,4,1)</f>
        <v xml:space="preserve"> </v>
      </c>
      <c r="ED13" s="1356"/>
      <c r="EE13" s="1356"/>
      <c r="EF13" s="1356"/>
      <c r="EG13" s="1356"/>
      <c r="EH13" s="1356" t="str">
        <f>MID(SUVAHAVUJ!AF62,5,1)</f>
        <v xml:space="preserve"> </v>
      </c>
      <c r="EI13" s="1356"/>
      <c r="EJ13" s="1356"/>
      <c r="EK13" s="1356"/>
      <c r="EL13" s="1356"/>
      <c r="EM13" s="1356"/>
      <c r="EN13" s="1356" t="str">
        <f>MID(SUVAHAVUJ!AF62,6,1)</f>
        <v xml:space="preserve"> </v>
      </c>
      <c r="EO13" s="1356"/>
      <c r="EP13" s="1356"/>
      <c r="EQ13" s="1356"/>
      <c r="ER13" s="1356"/>
      <c r="ES13" s="1356" t="str">
        <f>MID(SUVAHAVUJ!AF62,7,1)</f>
        <v xml:space="preserve"> </v>
      </c>
      <c r="ET13" s="1356"/>
      <c r="EU13" s="1356"/>
      <c r="EV13" s="1356"/>
      <c r="EW13" s="1356"/>
      <c r="EX13" s="1356"/>
      <c r="EY13" s="1356" t="str">
        <f>MID(SUVAHAVUJ!AF62,8,1)</f>
        <v xml:space="preserve"> </v>
      </c>
      <c r="EZ13" s="1356"/>
      <c r="FA13" s="1356"/>
      <c r="FB13" s="1356"/>
      <c r="FC13" s="1356"/>
      <c r="FD13" s="1356" t="str">
        <f>MID(SUVAHAVUJ!AF62,9,1)</f>
        <v xml:space="preserve"> </v>
      </c>
      <c r="FE13" s="1356"/>
      <c r="FF13" s="1356"/>
      <c r="FG13" s="1356"/>
      <c r="FH13" s="1356"/>
      <c r="FI13" s="1356"/>
      <c r="FJ13" s="1356" t="str">
        <f>MID(SUVAHAVUJ!AF62,10,1)</f>
        <v xml:space="preserve"> </v>
      </c>
      <c r="FK13" s="1356"/>
      <c r="FL13" s="1356"/>
      <c r="FM13" s="1356"/>
      <c r="FN13" s="1356"/>
      <c r="FO13" s="1357" t="str">
        <f>MID(SUVAHAVUJ!AF62,11,1)</f>
        <v>0</v>
      </c>
      <c r="FP13" s="1357"/>
      <c r="FQ13" s="1357"/>
      <c r="FR13" s="1357"/>
      <c r="FS13" s="1358"/>
      <c r="FT13" s="1359"/>
      <c r="FU13" s="1359"/>
      <c r="FV13" s="1359"/>
      <c r="FW13" s="1359"/>
      <c r="FX13" s="1359"/>
      <c r="FY13" s="1359"/>
      <c r="FZ13" s="1359"/>
      <c r="GA13" s="1359"/>
      <c r="GB13" s="1359"/>
      <c r="GC13" s="1359"/>
      <c r="GD13" s="1359"/>
      <c r="GE13" s="1359"/>
      <c r="GF13" s="1359"/>
      <c r="GG13" s="1359"/>
      <c r="GH13" s="1359"/>
      <c r="GI13" s="1359"/>
      <c r="GJ13" s="1359"/>
      <c r="GK13" s="1359"/>
      <c r="GL13" s="1359"/>
      <c r="GM13" s="1359"/>
      <c r="GN13" s="1359"/>
      <c r="GO13" s="1359"/>
      <c r="GP13" s="1359"/>
      <c r="GQ13" s="1359"/>
      <c r="GR13" s="1359"/>
      <c r="GS13" s="1359"/>
      <c r="GT13" s="1359"/>
      <c r="GU13" s="1359"/>
      <c r="GV13" s="1359"/>
      <c r="GW13" s="1359"/>
    </row>
    <row r="14" spans="1:205" ht="23.25" customHeight="1" x14ac:dyDescent="0.3">
      <c r="B14" s="1428"/>
      <c r="C14" s="1429"/>
      <c r="D14" s="1429"/>
      <c r="E14" s="1429"/>
      <c r="F14" s="1429"/>
      <c r="G14" s="1429"/>
      <c r="H14" s="1429"/>
      <c r="I14" s="1429"/>
      <c r="J14" s="1429"/>
      <c r="K14" s="1430"/>
      <c r="L14" s="1423"/>
      <c r="M14" s="1423"/>
      <c r="N14" s="1423"/>
      <c r="O14" s="1423"/>
      <c r="P14" s="1423"/>
      <c r="Q14" s="1423"/>
      <c r="R14" s="1423"/>
      <c r="S14" s="1423"/>
      <c r="T14" s="1423"/>
      <c r="U14" s="1423"/>
      <c r="V14" s="1423"/>
      <c r="W14" s="1423"/>
      <c r="X14" s="1423"/>
      <c r="Y14" s="1423"/>
      <c r="Z14" s="1423"/>
      <c r="AA14" s="1423"/>
      <c r="AB14" s="1423"/>
      <c r="AC14" s="1423"/>
      <c r="AD14" s="1423"/>
      <c r="AE14" s="1423"/>
      <c r="AF14" s="1423"/>
      <c r="AG14" s="1423"/>
      <c r="AH14" s="1423"/>
      <c r="AI14" s="1423"/>
      <c r="AJ14" s="1423"/>
      <c r="AK14" s="1423"/>
      <c r="AL14" s="1423"/>
      <c r="AM14" s="1423"/>
      <c r="AN14" s="1423"/>
      <c r="AO14" s="1423"/>
      <c r="AP14" s="1423"/>
      <c r="AQ14" s="1366"/>
      <c r="AR14" s="1366"/>
      <c r="AS14" s="1366"/>
      <c r="AT14" s="1366"/>
      <c r="AU14" s="1366"/>
      <c r="AV14" s="1366"/>
      <c r="AW14" s="1366"/>
      <c r="AX14" s="1366"/>
      <c r="AY14" s="514"/>
      <c r="AZ14" s="515"/>
      <c r="BA14" s="1356" t="str">
        <f>MID(SUVAHAVUJ!AE62,1,1)</f>
        <v xml:space="preserve"> </v>
      </c>
      <c r="BB14" s="1356"/>
      <c r="BC14" s="1356"/>
      <c r="BD14" s="1356"/>
      <c r="BE14" s="1356"/>
      <c r="BF14" s="1356"/>
      <c r="BG14" s="1356" t="str">
        <f>MID(SUVAHAVUJ!AE62,2,1)</f>
        <v xml:space="preserve"> </v>
      </c>
      <c r="BH14" s="1356"/>
      <c r="BI14" s="1356"/>
      <c r="BJ14" s="1356"/>
      <c r="BK14" s="1356"/>
      <c r="BL14" s="1356" t="str">
        <f>MID(SUVAHAVUJ!AE62,3,1)</f>
        <v xml:space="preserve"> </v>
      </c>
      <c r="BM14" s="1356"/>
      <c r="BN14" s="1356"/>
      <c r="BO14" s="1356"/>
      <c r="BP14" s="1356"/>
      <c r="BQ14" s="1356"/>
      <c r="BR14" s="1356" t="str">
        <f>MID(SUVAHAVUJ!AE62,4,1)</f>
        <v xml:space="preserve"> </v>
      </c>
      <c r="BS14" s="1356"/>
      <c r="BT14" s="1356"/>
      <c r="BU14" s="1356"/>
      <c r="BV14" s="1356"/>
      <c r="BW14" s="1356" t="str">
        <f>MID(SUVAHAVUJ!AE62,5,1)</f>
        <v xml:space="preserve"> </v>
      </c>
      <c r="BX14" s="1356"/>
      <c r="BY14" s="1356"/>
      <c r="BZ14" s="1356"/>
      <c r="CA14" s="1356"/>
      <c r="CB14" s="1356"/>
      <c r="CC14" s="1356" t="str">
        <f>MID(SUVAHAVUJ!AE62,6,1)</f>
        <v xml:space="preserve"> </v>
      </c>
      <c r="CD14" s="1356"/>
      <c r="CE14" s="1356"/>
      <c r="CF14" s="1356"/>
      <c r="CG14" s="1356"/>
      <c r="CH14" s="1356" t="str">
        <f>MID(SUVAHAVUJ!AE62,7,1)</f>
        <v xml:space="preserve"> </v>
      </c>
      <c r="CI14" s="1356"/>
      <c r="CJ14" s="1356"/>
      <c r="CK14" s="1356"/>
      <c r="CL14" s="1356"/>
      <c r="CM14" s="1356"/>
      <c r="CN14" s="1356" t="str">
        <f>MID(SUVAHAVUJ!AE62,8,1)</f>
        <v xml:space="preserve"> </v>
      </c>
      <c r="CO14" s="1356"/>
      <c r="CP14" s="1356"/>
      <c r="CQ14" s="1356"/>
      <c r="CR14" s="1356"/>
      <c r="CS14" s="1356" t="str">
        <f>MID(SUVAHAVUJ!AE62,9,1)</f>
        <v xml:space="preserve"> </v>
      </c>
      <c r="CT14" s="1356"/>
      <c r="CU14" s="1356"/>
      <c r="CV14" s="1356"/>
      <c r="CW14" s="1356"/>
      <c r="CX14" s="1356"/>
      <c r="CY14" s="1356" t="str">
        <f>MID(SUVAHAVUJ!AE62,10,1)</f>
        <v xml:space="preserve"> </v>
      </c>
      <c r="CZ14" s="1356"/>
      <c r="DA14" s="1356"/>
      <c r="DB14" s="1356"/>
      <c r="DC14" s="1356"/>
      <c r="DD14" s="1356" t="str">
        <f>MID(SUVAHAVUJ!AE62,11,1)</f>
        <v>0</v>
      </c>
      <c r="DE14" s="1356"/>
      <c r="DF14" s="1356"/>
      <c r="DG14" s="1356"/>
      <c r="DH14" s="1356"/>
      <c r="DI14" s="1360"/>
      <c r="DJ14" s="1361"/>
      <c r="DK14" s="1361"/>
      <c r="DL14" s="1361"/>
      <c r="DM14" s="1361"/>
      <c r="DN14" s="1361"/>
      <c r="DO14" s="1361"/>
      <c r="DP14" s="1361"/>
      <c r="DQ14" s="1361"/>
      <c r="DR14" s="1361"/>
      <c r="DS14" s="1361"/>
      <c r="DT14" s="1361"/>
      <c r="DU14" s="1361"/>
      <c r="DV14" s="1361"/>
      <c r="DW14" s="1361"/>
      <c r="DX14" s="1361"/>
      <c r="DY14" s="1361"/>
      <c r="DZ14" s="1361"/>
      <c r="EA14" s="1361"/>
      <c r="EB14" s="1361"/>
      <c r="EC14" s="1361"/>
      <c r="ED14" s="1361"/>
      <c r="EE14" s="1361"/>
      <c r="EF14" s="1361"/>
      <c r="EG14" s="1361"/>
      <c r="EH14" s="1361"/>
      <c r="EI14" s="1361"/>
      <c r="EJ14" s="1361"/>
      <c r="EK14" s="1361"/>
      <c r="EL14" s="1361"/>
      <c r="EM14" s="1361"/>
      <c r="EN14" s="514"/>
      <c r="EO14" s="515"/>
      <c r="EP14" s="1356" t="str">
        <f>MID(SUVAHAVUJ!AG62,1,1)</f>
        <v xml:space="preserve"> </v>
      </c>
      <c r="EQ14" s="1356"/>
      <c r="ER14" s="1356"/>
      <c r="ES14" s="1356"/>
      <c r="ET14" s="1356"/>
      <c r="EU14" s="1356"/>
      <c r="EV14" s="1356" t="str">
        <f>MID(SUVAHAVUJ!AG62,2,1)</f>
        <v xml:space="preserve"> </v>
      </c>
      <c r="EW14" s="1356"/>
      <c r="EX14" s="1356"/>
      <c r="EY14" s="1356"/>
      <c r="EZ14" s="1356"/>
      <c r="FA14" s="1356" t="str">
        <f>MID(SUVAHAVUJ!AG62,3,1)</f>
        <v xml:space="preserve"> </v>
      </c>
      <c r="FB14" s="1356"/>
      <c r="FC14" s="1356"/>
      <c r="FD14" s="1356"/>
      <c r="FE14" s="1356"/>
      <c r="FF14" s="1356"/>
      <c r="FG14" s="1356" t="str">
        <f>MID(SUVAHAVUJ!AG62,4,1)</f>
        <v xml:space="preserve"> </v>
      </c>
      <c r="FH14" s="1356"/>
      <c r="FI14" s="1356"/>
      <c r="FJ14" s="1356"/>
      <c r="FK14" s="1356"/>
      <c r="FL14" s="1356" t="str">
        <f>MID(SUVAHAVUJ!AG62,5,1)</f>
        <v xml:space="preserve"> </v>
      </c>
      <c r="FM14" s="1356"/>
      <c r="FN14" s="1356"/>
      <c r="FO14" s="1356"/>
      <c r="FP14" s="1356"/>
      <c r="FQ14" s="1356"/>
      <c r="FR14" s="1356" t="str">
        <f>MID(SUVAHAVUJ!AG62,6,1)</f>
        <v xml:space="preserve"> </v>
      </c>
      <c r="FS14" s="1356"/>
      <c r="FT14" s="1356"/>
      <c r="FU14" s="1356"/>
      <c r="FV14" s="1356"/>
      <c r="FW14" s="1356" t="str">
        <f>MID(SUVAHAVUJ!AG62,7,1)</f>
        <v xml:space="preserve"> </v>
      </c>
      <c r="FX14" s="1356"/>
      <c r="FY14" s="1356"/>
      <c r="FZ14" s="1356"/>
      <c r="GA14" s="1356"/>
      <c r="GB14" s="1356"/>
      <c r="GC14" s="1356" t="str">
        <f>MID(SUVAHAVUJ!AG62,8,1)</f>
        <v xml:space="preserve"> </v>
      </c>
      <c r="GD14" s="1356"/>
      <c r="GE14" s="1356"/>
      <c r="GF14" s="1356"/>
      <c r="GG14" s="1356"/>
      <c r="GH14" s="1356" t="str">
        <f>MID(SUVAHAVUJ!AG62,9,1)</f>
        <v xml:space="preserve"> </v>
      </c>
      <c r="GI14" s="1356"/>
      <c r="GJ14" s="1356"/>
      <c r="GK14" s="1356"/>
      <c r="GL14" s="1356"/>
      <c r="GM14" s="1356"/>
      <c r="GN14" s="1356" t="str">
        <f>MID(SUVAHAVUJ!AG62,10,1)</f>
        <v xml:space="preserve"> </v>
      </c>
      <c r="GO14" s="1356"/>
      <c r="GP14" s="1356"/>
      <c r="GQ14" s="1356"/>
      <c r="GR14" s="1356"/>
      <c r="GS14" s="1357" t="str">
        <f>MID(SUVAHAVUJ!AG62,11,1)</f>
        <v>0</v>
      </c>
      <c r="GT14" s="1357"/>
      <c r="GU14" s="1357"/>
      <c r="GV14" s="1357"/>
      <c r="GW14" s="1358"/>
    </row>
    <row r="15" spans="1:205" s="516" customFormat="1" ht="24" customHeight="1" x14ac:dyDescent="0.3">
      <c r="B15" s="1425" t="s">
        <v>2042</v>
      </c>
      <c r="C15" s="1426"/>
      <c r="D15" s="1426"/>
      <c r="E15" s="1426"/>
      <c r="F15" s="1426"/>
      <c r="G15" s="1426"/>
      <c r="H15" s="1426"/>
      <c r="I15" s="1426"/>
      <c r="J15" s="1426"/>
      <c r="K15" s="1427"/>
      <c r="L15" s="1423" t="str">
        <f>SUVAHAVUJ!$D$63</f>
        <v>Pohľadávky voči spoločníkom, členom a združeniu (354A, 355A, 358A, 35XA, 398A) - /391A/</v>
      </c>
      <c r="M15" s="1423"/>
      <c r="N15" s="1423"/>
      <c r="O15" s="1423"/>
      <c r="P15" s="1423"/>
      <c r="Q15" s="1423"/>
      <c r="R15" s="1423"/>
      <c r="S15" s="1423"/>
      <c r="T15" s="1423"/>
      <c r="U15" s="1423"/>
      <c r="V15" s="1423"/>
      <c r="W15" s="1423"/>
      <c r="X15" s="1423"/>
      <c r="Y15" s="1423"/>
      <c r="Z15" s="1423"/>
      <c r="AA15" s="1423"/>
      <c r="AB15" s="1423"/>
      <c r="AC15" s="1423"/>
      <c r="AD15" s="1423"/>
      <c r="AE15" s="1423"/>
      <c r="AF15" s="1423"/>
      <c r="AG15" s="1423"/>
      <c r="AH15" s="1423"/>
      <c r="AI15" s="1423"/>
      <c r="AJ15" s="1423"/>
      <c r="AK15" s="1423"/>
      <c r="AL15" s="1423"/>
      <c r="AM15" s="1423"/>
      <c r="AN15" s="1423"/>
      <c r="AO15" s="1423"/>
      <c r="AP15" s="1423"/>
      <c r="AQ15" s="1366" t="s">
        <v>1209</v>
      </c>
      <c r="AR15" s="1366"/>
      <c r="AS15" s="1366"/>
      <c r="AT15" s="1366"/>
      <c r="AU15" s="1366"/>
      <c r="AV15" s="1366"/>
      <c r="AW15" s="1366"/>
      <c r="AX15" s="1366"/>
      <c r="AY15" s="514"/>
      <c r="AZ15" s="515"/>
      <c r="BA15" s="1356" t="str">
        <f>MID(SUVAHAVUJ!AD63,1,1)</f>
        <v xml:space="preserve"> </v>
      </c>
      <c r="BB15" s="1356"/>
      <c r="BC15" s="1356"/>
      <c r="BD15" s="1356"/>
      <c r="BE15" s="1356"/>
      <c r="BF15" s="1356"/>
      <c r="BG15" s="1356" t="str">
        <f>MID(SUVAHAVUJ!AD63,2,1)</f>
        <v xml:space="preserve"> </v>
      </c>
      <c r="BH15" s="1356"/>
      <c r="BI15" s="1356"/>
      <c r="BJ15" s="1356"/>
      <c r="BK15" s="1356"/>
      <c r="BL15" s="1356" t="str">
        <f>MID(SUVAHAVUJ!AD63,3,1)</f>
        <v xml:space="preserve"> </v>
      </c>
      <c r="BM15" s="1356"/>
      <c r="BN15" s="1356"/>
      <c r="BO15" s="1356"/>
      <c r="BP15" s="1356"/>
      <c r="BQ15" s="1356"/>
      <c r="BR15" s="1356" t="str">
        <f>MID(SUVAHAVUJ!AD63,4,1)</f>
        <v xml:space="preserve"> </v>
      </c>
      <c r="BS15" s="1356"/>
      <c r="BT15" s="1356"/>
      <c r="BU15" s="1356"/>
      <c r="BV15" s="1356"/>
      <c r="BW15" s="1356" t="str">
        <f>MID(SUVAHAVUJ!AD63,5,1)</f>
        <v xml:space="preserve"> </v>
      </c>
      <c r="BX15" s="1356"/>
      <c r="BY15" s="1356"/>
      <c r="BZ15" s="1356"/>
      <c r="CA15" s="1356"/>
      <c r="CB15" s="1356"/>
      <c r="CC15" s="1356" t="str">
        <f>MID(SUVAHAVUJ!AD63,6,1)</f>
        <v xml:space="preserve"> </v>
      </c>
      <c r="CD15" s="1356"/>
      <c r="CE15" s="1356"/>
      <c r="CF15" s="1356"/>
      <c r="CG15" s="1356"/>
      <c r="CH15" s="1356" t="str">
        <f>MID(SUVAHAVUJ!AD63,7,1)</f>
        <v xml:space="preserve"> </v>
      </c>
      <c r="CI15" s="1356"/>
      <c r="CJ15" s="1356"/>
      <c r="CK15" s="1356"/>
      <c r="CL15" s="1356"/>
      <c r="CM15" s="1356"/>
      <c r="CN15" s="1356" t="str">
        <f>MID(SUVAHAVUJ!AD63,8,1)</f>
        <v xml:space="preserve"> </v>
      </c>
      <c r="CO15" s="1356"/>
      <c r="CP15" s="1356"/>
      <c r="CQ15" s="1356"/>
      <c r="CR15" s="1356"/>
      <c r="CS15" s="1356" t="str">
        <f>MID(SUVAHAVUJ!AD63,9,1)</f>
        <v xml:space="preserve"> </v>
      </c>
      <c r="CT15" s="1356"/>
      <c r="CU15" s="1356"/>
      <c r="CV15" s="1356"/>
      <c r="CW15" s="1356"/>
      <c r="CX15" s="1356"/>
      <c r="CY15" s="1356" t="str">
        <f>MID(SUVAHAVUJ!AD63,10,1)</f>
        <v xml:space="preserve"> </v>
      </c>
      <c r="CZ15" s="1356"/>
      <c r="DA15" s="1356"/>
      <c r="DB15" s="1356"/>
      <c r="DC15" s="1356"/>
      <c r="DD15" s="1356" t="str">
        <f>MID(SUVAHAVUJ!AD63,11,1)</f>
        <v>0</v>
      </c>
      <c r="DE15" s="1356"/>
      <c r="DF15" s="1356"/>
      <c r="DG15" s="1356"/>
      <c r="DH15" s="1356"/>
      <c r="DI15" s="1360"/>
      <c r="DJ15" s="514"/>
      <c r="DK15" s="515"/>
      <c r="DL15" s="1356" t="str">
        <f>MID(SUVAHAVUJ!AF63,1,1)</f>
        <v xml:space="preserve"> </v>
      </c>
      <c r="DM15" s="1356"/>
      <c r="DN15" s="1356"/>
      <c r="DO15" s="1356"/>
      <c r="DP15" s="1356"/>
      <c r="DQ15" s="1356"/>
      <c r="DR15" s="1356" t="str">
        <f>MID(SUVAHAVUJ!AF63,2,1)</f>
        <v xml:space="preserve"> </v>
      </c>
      <c r="DS15" s="1356"/>
      <c r="DT15" s="1356"/>
      <c r="DU15" s="1356"/>
      <c r="DV15" s="1356"/>
      <c r="DW15" s="1356" t="str">
        <f>MID(SUVAHAVUJ!AF63,3,1)</f>
        <v xml:space="preserve"> </v>
      </c>
      <c r="DX15" s="1356"/>
      <c r="DY15" s="1356"/>
      <c r="DZ15" s="1356"/>
      <c r="EA15" s="1356"/>
      <c r="EB15" s="1356"/>
      <c r="EC15" s="1356" t="str">
        <f>MID(SUVAHAVUJ!AF63,4,1)</f>
        <v xml:space="preserve"> </v>
      </c>
      <c r="ED15" s="1356"/>
      <c r="EE15" s="1356"/>
      <c r="EF15" s="1356"/>
      <c r="EG15" s="1356"/>
      <c r="EH15" s="1356" t="str">
        <f>MID(SUVAHAVUJ!AF63,5,1)</f>
        <v xml:space="preserve"> </v>
      </c>
      <c r="EI15" s="1356"/>
      <c r="EJ15" s="1356"/>
      <c r="EK15" s="1356"/>
      <c r="EL15" s="1356"/>
      <c r="EM15" s="1356"/>
      <c r="EN15" s="1356" t="str">
        <f>MID(SUVAHAVUJ!AF63,6,1)</f>
        <v xml:space="preserve"> </v>
      </c>
      <c r="EO15" s="1356"/>
      <c r="EP15" s="1356"/>
      <c r="EQ15" s="1356"/>
      <c r="ER15" s="1356"/>
      <c r="ES15" s="1356" t="str">
        <f>MID(SUVAHAVUJ!AF63,7,1)</f>
        <v xml:space="preserve"> </v>
      </c>
      <c r="ET15" s="1356"/>
      <c r="EU15" s="1356"/>
      <c r="EV15" s="1356"/>
      <c r="EW15" s="1356"/>
      <c r="EX15" s="1356"/>
      <c r="EY15" s="1356" t="str">
        <f>MID(SUVAHAVUJ!AF63,8,1)</f>
        <v xml:space="preserve"> </v>
      </c>
      <c r="EZ15" s="1356"/>
      <c r="FA15" s="1356"/>
      <c r="FB15" s="1356"/>
      <c r="FC15" s="1356"/>
      <c r="FD15" s="1356" t="str">
        <f>MID(SUVAHAVUJ!AF63,9,1)</f>
        <v xml:space="preserve"> </v>
      </c>
      <c r="FE15" s="1356"/>
      <c r="FF15" s="1356"/>
      <c r="FG15" s="1356"/>
      <c r="FH15" s="1356"/>
      <c r="FI15" s="1356"/>
      <c r="FJ15" s="1356" t="str">
        <f>MID(SUVAHAVUJ!AF63,10,1)</f>
        <v xml:space="preserve"> </v>
      </c>
      <c r="FK15" s="1356"/>
      <c r="FL15" s="1356"/>
      <c r="FM15" s="1356"/>
      <c r="FN15" s="1356"/>
      <c r="FO15" s="1357" t="str">
        <f>MID(SUVAHAVUJ!AF63,11,1)</f>
        <v>0</v>
      </c>
      <c r="FP15" s="1357"/>
      <c r="FQ15" s="1357"/>
      <c r="FR15" s="1357"/>
      <c r="FS15" s="1358"/>
      <c r="FT15" s="1359"/>
      <c r="FU15" s="1359"/>
      <c r="FV15" s="1359"/>
      <c r="FW15" s="1359"/>
      <c r="FX15" s="1359"/>
      <c r="FY15" s="1359"/>
      <c r="FZ15" s="1359"/>
      <c r="GA15" s="1359"/>
      <c r="GB15" s="1359"/>
      <c r="GC15" s="1359"/>
      <c r="GD15" s="1359"/>
      <c r="GE15" s="1359"/>
      <c r="GF15" s="1359"/>
      <c r="GG15" s="1359"/>
      <c r="GH15" s="1359"/>
      <c r="GI15" s="1359"/>
      <c r="GJ15" s="1359"/>
      <c r="GK15" s="1359"/>
      <c r="GL15" s="1359"/>
      <c r="GM15" s="1359"/>
      <c r="GN15" s="1359"/>
      <c r="GO15" s="1359"/>
      <c r="GP15" s="1359"/>
      <c r="GQ15" s="1359"/>
      <c r="GR15" s="1359"/>
      <c r="GS15" s="1359"/>
      <c r="GT15" s="1359"/>
      <c r="GU15" s="1359"/>
      <c r="GV15" s="1359"/>
      <c r="GW15" s="1359"/>
    </row>
    <row r="16" spans="1:205" ht="24.75" customHeight="1" x14ac:dyDescent="0.3">
      <c r="B16" s="1428"/>
      <c r="C16" s="1429"/>
      <c r="D16" s="1429"/>
      <c r="E16" s="1429"/>
      <c r="F16" s="1429"/>
      <c r="G16" s="1429"/>
      <c r="H16" s="1429"/>
      <c r="I16" s="1429"/>
      <c r="J16" s="1429"/>
      <c r="K16" s="1430"/>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AK16" s="1423"/>
      <c r="AL16" s="1423"/>
      <c r="AM16" s="1423"/>
      <c r="AN16" s="1423"/>
      <c r="AO16" s="1423"/>
      <c r="AP16" s="1423"/>
      <c r="AQ16" s="1366"/>
      <c r="AR16" s="1366"/>
      <c r="AS16" s="1366"/>
      <c r="AT16" s="1366"/>
      <c r="AU16" s="1366"/>
      <c r="AV16" s="1366"/>
      <c r="AW16" s="1366"/>
      <c r="AX16" s="1366"/>
      <c r="AY16" s="514"/>
      <c r="AZ16" s="515"/>
      <c r="BA16" s="1356" t="str">
        <f>MID(SUVAHAVUJ!AE63,1,1)</f>
        <v xml:space="preserve"> </v>
      </c>
      <c r="BB16" s="1356"/>
      <c r="BC16" s="1356"/>
      <c r="BD16" s="1356"/>
      <c r="BE16" s="1356"/>
      <c r="BF16" s="1356"/>
      <c r="BG16" s="1356" t="str">
        <f>MID(SUVAHAVUJ!AE63,2,1)</f>
        <v xml:space="preserve"> </v>
      </c>
      <c r="BH16" s="1356"/>
      <c r="BI16" s="1356"/>
      <c r="BJ16" s="1356"/>
      <c r="BK16" s="1356"/>
      <c r="BL16" s="1356" t="str">
        <f>MID(SUVAHAVUJ!AE63,3,1)</f>
        <v xml:space="preserve"> </v>
      </c>
      <c r="BM16" s="1356"/>
      <c r="BN16" s="1356"/>
      <c r="BO16" s="1356"/>
      <c r="BP16" s="1356"/>
      <c r="BQ16" s="1356"/>
      <c r="BR16" s="1356" t="str">
        <f>MID(SUVAHAVUJ!AE63,4,1)</f>
        <v xml:space="preserve"> </v>
      </c>
      <c r="BS16" s="1356"/>
      <c r="BT16" s="1356"/>
      <c r="BU16" s="1356"/>
      <c r="BV16" s="1356"/>
      <c r="BW16" s="1356" t="str">
        <f>MID(SUVAHAVUJ!AE63,5,1)</f>
        <v xml:space="preserve"> </v>
      </c>
      <c r="BX16" s="1356"/>
      <c r="BY16" s="1356"/>
      <c r="BZ16" s="1356"/>
      <c r="CA16" s="1356"/>
      <c r="CB16" s="1356"/>
      <c r="CC16" s="1356" t="str">
        <f>MID(SUVAHAVUJ!AE63,6,1)</f>
        <v xml:space="preserve"> </v>
      </c>
      <c r="CD16" s="1356"/>
      <c r="CE16" s="1356"/>
      <c r="CF16" s="1356"/>
      <c r="CG16" s="1356"/>
      <c r="CH16" s="1356" t="str">
        <f>MID(SUVAHAVUJ!AE63,7,1)</f>
        <v xml:space="preserve"> </v>
      </c>
      <c r="CI16" s="1356"/>
      <c r="CJ16" s="1356"/>
      <c r="CK16" s="1356"/>
      <c r="CL16" s="1356"/>
      <c r="CM16" s="1356"/>
      <c r="CN16" s="1356" t="str">
        <f>MID(SUVAHAVUJ!AE63,8,1)</f>
        <v xml:space="preserve"> </v>
      </c>
      <c r="CO16" s="1356"/>
      <c r="CP16" s="1356"/>
      <c r="CQ16" s="1356"/>
      <c r="CR16" s="1356"/>
      <c r="CS16" s="1356" t="str">
        <f>MID(SUVAHAVUJ!AE63,9,1)</f>
        <v xml:space="preserve"> </v>
      </c>
      <c r="CT16" s="1356"/>
      <c r="CU16" s="1356"/>
      <c r="CV16" s="1356"/>
      <c r="CW16" s="1356"/>
      <c r="CX16" s="1356"/>
      <c r="CY16" s="1356" t="str">
        <f>MID(SUVAHAVUJ!AE63,10,1)</f>
        <v xml:space="preserve"> </v>
      </c>
      <c r="CZ16" s="1356"/>
      <c r="DA16" s="1356"/>
      <c r="DB16" s="1356"/>
      <c r="DC16" s="1356"/>
      <c r="DD16" s="1356" t="str">
        <f>MID(SUVAHAVUJ!AE63,11,1)</f>
        <v>0</v>
      </c>
      <c r="DE16" s="1356"/>
      <c r="DF16" s="1356"/>
      <c r="DG16" s="1356"/>
      <c r="DH16" s="1356"/>
      <c r="DI16" s="1360"/>
      <c r="DJ16" s="1361"/>
      <c r="DK16" s="1361"/>
      <c r="DL16" s="1361"/>
      <c r="DM16" s="1361"/>
      <c r="DN16" s="1361"/>
      <c r="DO16" s="1361"/>
      <c r="DP16" s="1361"/>
      <c r="DQ16" s="1361"/>
      <c r="DR16" s="1361"/>
      <c r="DS16" s="1361"/>
      <c r="DT16" s="1361"/>
      <c r="DU16" s="1361"/>
      <c r="DV16" s="1361"/>
      <c r="DW16" s="1361"/>
      <c r="DX16" s="1361"/>
      <c r="DY16" s="1361"/>
      <c r="DZ16" s="1361"/>
      <c r="EA16" s="1361"/>
      <c r="EB16" s="1361"/>
      <c r="EC16" s="1361"/>
      <c r="ED16" s="1361"/>
      <c r="EE16" s="1361"/>
      <c r="EF16" s="1361"/>
      <c r="EG16" s="1361"/>
      <c r="EH16" s="1361"/>
      <c r="EI16" s="1361"/>
      <c r="EJ16" s="1361"/>
      <c r="EK16" s="1361"/>
      <c r="EL16" s="1361"/>
      <c r="EM16" s="1361"/>
      <c r="EN16" s="514"/>
      <c r="EO16" s="515"/>
      <c r="EP16" s="1356" t="str">
        <f>MID(SUVAHAVUJ!AG63,1,1)</f>
        <v xml:space="preserve"> </v>
      </c>
      <c r="EQ16" s="1356"/>
      <c r="ER16" s="1356"/>
      <c r="ES16" s="1356"/>
      <c r="ET16" s="1356"/>
      <c r="EU16" s="1356"/>
      <c r="EV16" s="1356" t="str">
        <f>MID(SUVAHAVUJ!AG63,2,1)</f>
        <v xml:space="preserve"> </v>
      </c>
      <c r="EW16" s="1356"/>
      <c r="EX16" s="1356"/>
      <c r="EY16" s="1356"/>
      <c r="EZ16" s="1356"/>
      <c r="FA16" s="1356" t="str">
        <f>MID(SUVAHAVUJ!AG63,3,1)</f>
        <v xml:space="preserve"> </v>
      </c>
      <c r="FB16" s="1356"/>
      <c r="FC16" s="1356"/>
      <c r="FD16" s="1356"/>
      <c r="FE16" s="1356"/>
      <c r="FF16" s="1356"/>
      <c r="FG16" s="1356" t="str">
        <f>MID(SUVAHAVUJ!AG63,4,1)</f>
        <v xml:space="preserve"> </v>
      </c>
      <c r="FH16" s="1356"/>
      <c r="FI16" s="1356"/>
      <c r="FJ16" s="1356"/>
      <c r="FK16" s="1356"/>
      <c r="FL16" s="1356" t="str">
        <f>MID(SUVAHAVUJ!AG63,5,1)</f>
        <v xml:space="preserve"> </v>
      </c>
      <c r="FM16" s="1356"/>
      <c r="FN16" s="1356"/>
      <c r="FO16" s="1356"/>
      <c r="FP16" s="1356"/>
      <c r="FQ16" s="1356"/>
      <c r="FR16" s="1356" t="str">
        <f>MID(SUVAHAVUJ!AG63,6,1)</f>
        <v xml:space="preserve"> </v>
      </c>
      <c r="FS16" s="1356"/>
      <c r="FT16" s="1356"/>
      <c r="FU16" s="1356"/>
      <c r="FV16" s="1356"/>
      <c r="FW16" s="1356" t="str">
        <f>MID(SUVAHAVUJ!AG63,7,1)</f>
        <v xml:space="preserve"> </v>
      </c>
      <c r="FX16" s="1356"/>
      <c r="FY16" s="1356"/>
      <c r="FZ16" s="1356"/>
      <c r="GA16" s="1356"/>
      <c r="GB16" s="1356"/>
      <c r="GC16" s="1356" t="str">
        <f>MID(SUVAHAVUJ!AG63,8,1)</f>
        <v xml:space="preserve"> </v>
      </c>
      <c r="GD16" s="1356"/>
      <c r="GE16" s="1356"/>
      <c r="GF16" s="1356"/>
      <c r="GG16" s="1356"/>
      <c r="GH16" s="1356" t="str">
        <f>MID(SUVAHAVUJ!AG63,9,1)</f>
        <v xml:space="preserve"> </v>
      </c>
      <c r="GI16" s="1356"/>
      <c r="GJ16" s="1356"/>
      <c r="GK16" s="1356"/>
      <c r="GL16" s="1356"/>
      <c r="GM16" s="1356"/>
      <c r="GN16" s="1356" t="str">
        <f>MID(SUVAHAVUJ!AG63,10,1)</f>
        <v xml:space="preserve"> </v>
      </c>
      <c r="GO16" s="1356"/>
      <c r="GP16" s="1356"/>
      <c r="GQ16" s="1356"/>
      <c r="GR16" s="1356"/>
      <c r="GS16" s="1357" t="str">
        <f>MID(SUVAHAVUJ!AG63,11,1)</f>
        <v>0</v>
      </c>
      <c r="GT16" s="1357"/>
      <c r="GU16" s="1357"/>
      <c r="GV16" s="1357"/>
      <c r="GW16" s="1358"/>
    </row>
    <row r="17" spans="2:205" s="516" customFormat="1" ht="23.25" customHeight="1" x14ac:dyDescent="0.3">
      <c r="B17" s="1425" t="s">
        <v>2044</v>
      </c>
      <c r="C17" s="1426"/>
      <c r="D17" s="1426"/>
      <c r="E17" s="1426"/>
      <c r="F17" s="1426"/>
      <c r="G17" s="1426"/>
      <c r="H17" s="1426"/>
      <c r="I17" s="1426"/>
      <c r="J17" s="1426"/>
      <c r="K17" s="1427"/>
      <c r="L17" s="1423" t="str">
        <f>SUVAHAVUJ!$D$64</f>
        <v>Sociálne poistenie (336A) - /391A/</v>
      </c>
      <c r="M17" s="1423"/>
      <c r="N17" s="1423"/>
      <c r="O17" s="1423"/>
      <c r="P17" s="1423"/>
      <c r="Q17" s="1423"/>
      <c r="R17" s="1423"/>
      <c r="S17" s="1423"/>
      <c r="T17" s="1423"/>
      <c r="U17" s="1423"/>
      <c r="V17" s="1423"/>
      <c r="W17" s="1423"/>
      <c r="X17" s="1423"/>
      <c r="Y17" s="1423"/>
      <c r="Z17" s="1423"/>
      <c r="AA17" s="1423"/>
      <c r="AB17" s="1423"/>
      <c r="AC17" s="1423"/>
      <c r="AD17" s="1423"/>
      <c r="AE17" s="1423"/>
      <c r="AF17" s="1423"/>
      <c r="AG17" s="1423"/>
      <c r="AH17" s="1423"/>
      <c r="AI17" s="1423"/>
      <c r="AJ17" s="1423"/>
      <c r="AK17" s="1423"/>
      <c r="AL17" s="1423"/>
      <c r="AM17" s="1423"/>
      <c r="AN17" s="1423"/>
      <c r="AO17" s="1423"/>
      <c r="AP17" s="1423"/>
      <c r="AQ17" s="1366" t="s">
        <v>1236</v>
      </c>
      <c r="AR17" s="1366"/>
      <c r="AS17" s="1366"/>
      <c r="AT17" s="1366"/>
      <c r="AU17" s="1366"/>
      <c r="AV17" s="1366"/>
      <c r="AW17" s="1366"/>
      <c r="AX17" s="1366"/>
      <c r="AY17" s="514"/>
      <c r="AZ17" s="515"/>
      <c r="BA17" s="1356" t="str">
        <f>MID(SUVAHAVUJ!AD64,1,1)</f>
        <v xml:space="preserve"> </v>
      </c>
      <c r="BB17" s="1356"/>
      <c r="BC17" s="1356"/>
      <c r="BD17" s="1356"/>
      <c r="BE17" s="1356"/>
      <c r="BF17" s="1356"/>
      <c r="BG17" s="1356" t="str">
        <f>MID(SUVAHAVUJ!AD64,2,1)</f>
        <v xml:space="preserve"> </v>
      </c>
      <c r="BH17" s="1356"/>
      <c r="BI17" s="1356"/>
      <c r="BJ17" s="1356"/>
      <c r="BK17" s="1356"/>
      <c r="BL17" s="1356" t="str">
        <f>MID(SUVAHAVUJ!AD64,3,1)</f>
        <v xml:space="preserve"> </v>
      </c>
      <c r="BM17" s="1356"/>
      <c r="BN17" s="1356"/>
      <c r="BO17" s="1356"/>
      <c r="BP17" s="1356"/>
      <c r="BQ17" s="1356"/>
      <c r="BR17" s="1356" t="str">
        <f>MID(SUVAHAVUJ!AD64,4,1)</f>
        <v xml:space="preserve"> </v>
      </c>
      <c r="BS17" s="1356"/>
      <c r="BT17" s="1356"/>
      <c r="BU17" s="1356"/>
      <c r="BV17" s="1356"/>
      <c r="BW17" s="1356" t="str">
        <f>MID(SUVAHAVUJ!AD64,5,1)</f>
        <v xml:space="preserve"> </v>
      </c>
      <c r="BX17" s="1356"/>
      <c r="BY17" s="1356"/>
      <c r="BZ17" s="1356"/>
      <c r="CA17" s="1356"/>
      <c r="CB17" s="1356"/>
      <c r="CC17" s="1356" t="str">
        <f>MID(SUVAHAVUJ!AD64,6,1)</f>
        <v xml:space="preserve"> </v>
      </c>
      <c r="CD17" s="1356"/>
      <c r="CE17" s="1356"/>
      <c r="CF17" s="1356"/>
      <c r="CG17" s="1356"/>
      <c r="CH17" s="1356" t="str">
        <f>MID(SUVAHAVUJ!AD64,7,1)</f>
        <v xml:space="preserve"> </v>
      </c>
      <c r="CI17" s="1356"/>
      <c r="CJ17" s="1356"/>
      <c r="CK17" s="1356"/>
      <c r="CL17" s="1356"/>
      <c r="CM17" s="1356"/>
      <c r="CN17" s="1356" t="str">
        <f>MID(SUVAHAVUJ!AD64,8,1)</f>
        <v xml:space="preserve"> </v>
      </c>
      <c r="CO17" s="1356"/>
      <c r="CP17" s="1356"/>
      <c r="CQ17" s="1356"/>
      <c r="CR17" s="1356"/>
      <c r="CS17" s="1356" t="str">
        <f>MID(SUVAHAVUJ!AD64,9,1)</f>
        <v xml:space="preserve"> </v>
      </c>
      <c r="CT17" s="1356"/>
      <c r="CU17" s="1356"/>
      <c r="CV17" s="1356"/>
      <c r="CW17" s="1356"/>
      <c r="CX17" s="1356"/>
      <c r="CY17" s="1356" t="str">
        <f>MID(SUVAHAVUJ!AD64,10,1)</f>
        <v xml:space="preserve"> </v>
      </c>
      <c r="CZ17" s="1356"/>
      <c r="DA17" s="1356"/>
      <c r="DB17" s="1356"/>
      <c r="DC17" s="1356"/>
      <c r="DD17" s="1356" t="str">
        <f>MID(SUVAHAVUJ!AD64,11,1)</f>
        <v>0</v>
      </c>
      <c r="DE17" s="1356"/>
      <c r="DF17" s="1356"/>
      <c r="DG17" s="1356"/>
      <c r="DH17" s="1356"/>
      <c r="DI17" s="1360"/>
      <c r="DJ17" s="514"/>
      <c r="DK17" s="515"/>
      <c r="DL17" s="1356" t="str">
        <f>MID(SUVAHAVUJ!AF64,1,1)</f>
        <v xml:space="preserve"> </v>
      </c>
      <c r="DM17" s="1356"/>
      <c r="DN17" s="1356"/>
      <c r="DO17" s="1356"/>
      <c r="DP17" s="1356"/>
      <c r="DQ17" s="1356"/>
      <c r="DR17" s="1356" t="str">
        <f>MID(SUVAHAVUJ!AF64,2,1)</f>
        <v xml:space="preserve"> </v>
      </c>
      <c r="DS17" s="1356"/>
      <c r="DT17" s="1356"/>
      <c r="DU17" s="1356"/>
      <c r="DV17" s="1356"/>
      <c r="DW17" s="1356" t="str">
        <f>MID(SUVAHAVUJ!AF64,3,1)</f>
        <v xml:space="preserve"> </v>
      </c>
      <c r="DX17" s="1356"/>
      <c r="DY17" s="1356"/>
      <c r="DZ17" s="1356"/>
      <c r="EA17" s="1356"/>
      <c r="EB17" s="1356"/>
      <c r="EC17" s="1356" t="str">
        <f>MID(SUVAHAVUJ!AF64,4,1)</f>
        <v xml:space="preserve"> </v>
      </c>
      <c r="ED17" s="1356"/>
      <c r="EE17" s="1356"/>
      <c r="EF17" s="1356"/>
      <c r="EG17" s="1356"/>
      <c r="EH17" s="1356" t="str">
        <f>MID(SUVAHAVUJ!AF64,5,1)</f>
        <v xml:space="preserve"> </v>
      </c>
      <c r="EI17" s="1356"/>
      <c r="EJ17" s="1356"/>
      <c r="EK17" s="1356"/>
      <c r="EL17" s="1356"/>
      <c r="EM17" s="1356"/>
      <c r="EN17" s="1356" t="str">
        <f>MID(SUVAHAVUJ!AF64,6,1)</f>
        <v xml:space="preserve"> </v>
      </c>
      <c r="EO17" s="1356"/>
      <c r="EP17" s="1356"/>
      <c r="EQ17" s="1356"/>
      <c r="ER17" s="1356"/>
      <c r="ES17" s="1356" t="str">
        <f>MID(SUVAHAVUJ!AF64,7,1)</f>
        <v xml:space="preserve"> </v>
      </c>
      <c r="ET17" s="1356"/>
      <c r="EU17" s="1356"/>
      <c r="EV17" s="1356"/>
      <c r="EW17" s="1356"/>
      <c r="EX17" s="1356"/>
      <c r="EY17" s="1356" t="str">
        <f>MID(SUVAHAVUJ!AF64,8,1)</f>
        <v xml:space="preserve"> </v>
      </c>
      <c r="EZ17" s="1356"/>
      <c r="FA17" s="1356"/>
      <c r="FB17" s="1356"/>
      <c r="FC17" s="1356"/>
      <c r="FD17" s="1356" t="str">
        <f>MID(SUVAHAVUJ!AF64,9,1)</f>
        <v xml:space="preserve"> </v>
      </c>
      <c r="FE17" s="1356"/>
      <c r="FF17" s="1356"/>
      <c r="FG17" s="1356"/>
      <c r="FH17" s="1356"/>
      <c r="FI17" s="1356"/>
      <c r="FJ17" s="1356" t="str">
        <f>MID(SUVAHAVUJ!AF64,10,1)</f>
        <v xml:space="preserve"> </v>
      </c>
      <c r="FK17" s="1356"/>
      <c r="FL17" s="1356"/>
      <c r="FM17" s="1356"/>
      <c r="FN17" s="1356"/>
      <c r="FO17" s="1357" t="str">
        <f>MID(SUVAHAVUJ!AF64,11,1)</f>
        <v>0</v>
      </c>
      <c r="FP17" s="1357"/>
      <c r="FQ17" s="1357"/>
      <c r="FR17" s="1357"/>
      <c r="FS17" s="1358"/>
      <c r="FT17" s="1359"/>
      <c r="FU17" s="1359"/>
      <c r="FV17" s="1359"/>
      <c r="FW17" s="1359"/>
      <c r="FX17" s="1359"/>
      <c r="FY17" s="1359"/>
      <c r="FZ17" s="1359"/>
      <c r="GA17" s="1359"/>
      <c r="GB17" s="1359"/>
      <c r="GC17" s="1359"/>
      <c r="GD17" s="1359"/>
      <c r="GE17" s="1359"/>
      <c r="GF17" s="1359"/>
      <c r="GG17" s="1359"/>
      <c r="GH17" s="1359"/>
      <c r="GI17" s="1359"/>
      <c r="GJ17" s="1359"/>
      <c r="GK17" s="1359"/>
      <c r="GL17" s="1359"/>
      <c r="GM17" s="1359"/>
      <c r="GN17" s="1359"/>
      <c r="GO17" s="1359"/>
      <c r="GP17" s="1359"/>
      <c r="GQ17" s="1359"/>
      <c r="GR17" s="1359"/>
      <c r="GS17" s="1359"/>
      <c r="GT17" s="1359"/>
      <c r="GU17" s="1359"/>
      <c r="GV17" s="1359"/>
      <c r="GW17" s="1359"/>
    </row>
    <row r="18" spans="2:205" ht="23.25" customHeight="1" x14ac:dyDescent="0.3">
      <c r="B18" s="1428"/>
      <c r="C18" s="1429"/>
      <c r="D18" s="1429"/>
      <c r="E18" s="1429"/>
      <c r="F18" s="1429"/>
      <c r="G18" s="1429"/>
      <c r="H18" s="1429"/>
      <c r="I18" s="1429"/>
      <c r="J18" s="1429"/>
      <c r="K18" s="1430"/>
      <c r="L18" s="1423"/>
      <c r="M18" s="1423"/>
      <c r="N18" s="1423"/>
      <c r="O18" s="1423"/>
      <c r="P18" s="1423"/>
      <c r="Q18" s="1423"/>
      <c r="R18" s="1423"/>
      <c r="S18" s="1423"/>
      <c r="T18" s="1423"/>
      <c r="U18" s="1423"/>
      <c r="V18" s="1423"/>
      <c r="W18" s="1423"/>
      <c r="X18" s="1423"/>
      <c r="Y18" s="1423"/>
      <c r="Z18" s="1423"/>
      <c r="AA18" s="1423"/>
      <c r="AB18" s="1423"/>
      <c r="AC18" s="1423"/>
      <c r="AD18" s="1423"/>
      <c r="AE18" s="1423"/>
      <c r="AF18" s="1423"/>
      <c r="AG18" s="1423"/>
      <c r="AH18" s="1423"/>
      <c r="AI18" s="1423"/>
      <c r="AJ18" s="1423"/>
      <c r="AK18" s="1423"/>
      <c r="AL18" s="1423"/>
      <c r="AM18" s="1423"/>
      <c r="AN18" s="1423"/>
      <c r="AO18" s="1423"/>
      <c r="AP18" s="1423"/>
      <c r="AQ18" s="1366"/>
      <c r="AR18" s="1366"/>
      <c r="AS18" s="1366"/>
      <c r="AT18" s="1366"/>
      <c r="AU18" s="1366"/>
      <c r="AV18" s="1366"/>
      <c r="AW18" s="1366"/>
      <c r="AX18" s="1366"/>
      <c r="AY18" s="514"/>
      <c r="AZ18" s="515"/>
      <c r="BA18" s="1356" t="str">
        <f>MID(SUVAHAVUJ!AE64,1,1)</f>
        <v xml:space="preserve"> </v>
      </c>
      <c r="BB18" s="1356"/>
      <c r="BC18" s="1356"/>
      <c r="BD18" s="1356"/>
      <c r="BE18" s="1356"/>
      <c r="BF18" s="1356"/>
      <c r="BG18" s="1356" t="str">
        <f>MID(SUVAHAVUJ!AE64,2,1)</f>
        <v xml:space="preserve"> </v>
      </c>
      <c r="BH18" s="1356"/>
      <c r="BI18" s="1356"/>
      <c r="BJ18" s="1356"/>
      <c r="BK18" s="1356"/>
      <c r="BL18" s="1356" t="str">
        <f>MID(SUVAHAVUJ!AE64,3,1)</f>
        <v xml:space="preserve"> </v>
      </c>
      <c r="BM18" s="1356"/>
      <c r="BN18" s="1356"/>
      <c r="BO18" s="1356"/>
      <c r="BP18" s="1356"/>
      <c r="BQ18" s="1356"/>
      <c r="BR18" s="1356" t="str">
        <f>MID(SUVAHAVUJ!AE64,4,1)</f>
        <v xml:space="preserve"> </v>
      </c>
      <c r="BS18" s="1356"/>
      <c r="BT18" s="1356"/>
      <c r="BU18" s="1356"/>
      <c r="BV18" s="1356"/>
      <c r="BW18" s="1356" t="str">
        <f>MID(SUVAHAVUJ!AE64,5,1)</f>
        <v xml:space="preserve"> </v>
      </c>
      <c r="BX18" s="1356"/>
      <c r="BY18" s="1356"/>
      <c r="BZ18" s="1356"/>
      <c r="CA18" s="1356"/>
      <c r="CB18" s="1356"/>
      <c r="CC18" s="1356" t="str">
        <f>MID(SUVAHAVUJ!AE64,6,1)</f>
        <v xml:space="preserve"> </v>
      </c>
      <c r="CD18" s="1356"/>
      <c r="CE18" s="1356"/>
      <c r="CF18" s="1356"/>
      <c r="CG18" s="1356"/>
      <c r="CH18" s="1356" t="str">
        <f>MID(SUVAHAVUJ!AE64,7,1)</f>
        <v xml:space="preserve"> </v>
      </c>
      <c r="CI18" s="1356"/>
      <c r="CJ18" s="1356"/>
      <c r="CK18" s="1356"/>
      <c r="CL18" s="1356"/>
      <c r="CM18" s="1356"/>
      <c r="CN18" s="1356" t="str">
        <f>MID(SUVAHAVUJ!AE64,8,1)</f>
        <v xml:space="preserve"> </v>
      </c>
      <c r="CO18" s="1356"/>
      <c r="CP18" s="1356"/>
      <c r="CQ18" s="1356"/>
      <c r="CR18" s="1356"/>
      <c r="CS18" s="1356" t="str">
        <f>MID(SUVAHAVUJ!AE64,9,1)</f>
        <v xml:space="preserve"> </v>
      </c>
      <c r="CT18" s="1356"/>
      <c r="CU18" s="1356"/>
      <c r="CV18" s="1356"/>
      <c r="CW18" s="1356"/>
      <c r="CX18" s="1356"/>
      <c r="CY18" s="1356" t="str">
        <f>MID(SUVAHAVUJ!AE64,10,1)</f>
        <v xml:space="preserve"> </v>
      </c>
      <c r="CZ18" s="1356"/>
      <c r="DA18" s="1356"/>
      <c r="DB18" s="1356"/>
      <c r="DC18" s="1356"/>
      <c r="DD18" s="1356" t="str">
        <f>MID(SUVAHAVUJ!AE64,11,1)</f>
        <v>0</v>
      </c>
      <c r="DE18" s="1356"/>
      <c r="DF18" s="1356"/>
      <c r="DG18" s="1356"/>
      <c r="DH18" s="1356"/>
      <c r="DI18" s="1360"/>
      <c r="DJ18" s="1361"/>
      <c r="DK18" s="1361"/>
      <c r="DL18" s="1361"/>
      <c r="DM18" s="1361"/>
      <c r="DN18" s="1361"/>
      <c r="DO18" s="1361"/>
      <c r="DP18" s="1361"/>
      <c r="DQ18" s="1361"/>
      <c r="DR18" s="1361"/>
      <c r="DS18" s="1361"/>
      <c r="DT18" s="1361"/>
      <c r="DU18" s="1361"/>
      <c r="DV18" s="1361"/>
      <c r="DW18" s="1361"/>
      <c r="DX18" s="1361"/>
      <c r="DY18" s="1361"/>
      <c r="DZ18" s="1361"/>
      <c r="EA18" s="1361"/>
      <c r="EB18" s="1361"/>
      <c r="EC18" s="1361"/>
      <c r="ED18" s="1361"/>
      <c r="EE18" s="1361"/>
      <c r="EF18" s="1361"/>
      <c r="EG18" s="1361"/>
      <c r="EH18" s="1361"/>
      <c r="EI18" s="1361"/>
      <c r="EJ18" s="1361"/>
      <c r="EK18" s="1361"/>
      <c r="EL18" s="1361"/>
      <c r="EM18" s="1361"/>
      <c r="EN18" s="514"/>
      <c r="EO18" s="515"/>
      <c r="EP18" s="1356" t="str">
        <f>MID(SUVAHAVUJ!AG64,1,1)</f>
        <v xml:space="preserve"> </v>
      </c>
      <c r="EQ18" s="1356"/>
      <c r="ER18" s="1356"/>
      <c r="ES18" s="1356"/>
      <c r="ET18" s="1356"/>
      <c r="EU18" s="1356"/>
      <c r="EV18" s="1356" t="str">
        <f>MID(SUVAHAVUJ!AG64,2,1)</f>
        <v xml:space="preserve"> </v>
      </c>
      <c r="EW18" s="1356"/>
      <c r="EX18" s="1356"/>
      <c r="EY18" s="1356"/>
      <c r="EZ18" s="1356"/>
      <c r="FA18" s="1356" t="str">
        <f>MID(SUVAHAVUJ!AG64,3,1)</f>
        <v xml:space="preserve"> </v>
      </c>
      <c r="FB18" s="1356"/>
      <c r="FC18" s="1356"/>
      <c r="FD18" s="1356"/>
      <c r="FE18" s="1356"/>
      <c r="FF18" s="1356"/>
      <c r="FG18" s="1356" t="str">
        <f>MID(SUVAHAVUJ!AG64,4,1)</f>
        <v xml:space="preserve"> </v>
      </c>
      <c r="FH18" s="1356"/>
      <c r="FI18" s="1356"/>
      <c r="FJ18" s="1356"/>
      <c r="FK18" s="1356"/>
      <c r="FL18" s="1356" t="str">
        <f>MID(SUVAHAVUJ!AG64,5,1)</f>
        <v xml:space="preserve"> </v>
      </c>
      <c r="FM18" s="1356"/>
      <c r="FN18" s="1356"/>
      <c r="FO18" s="1356"/>
      <c r="FP18" s="1356"/>
      <c r="FQ18" s="1356"/>
      <c r="FR18" s="1356" t="str">
        <f>MID(SUVAHAVUJ!AG64,6,1)</f>
        <v xml:space="preserve"> </v>
      </c>
      <c r="FS18" s="1356"/>
      <c r="FT18" s="1356"/>
      <c r="FU18" s="1356"/>
      <c r="FV18" s="1356"/>
      <c r="FW18" s="1356" t="str">
        <f>MID(SUVAHAVUJ!AG64,7,1)</f>
        <v xml:space="preserve"> </v>
      </c>
      <c r="FX18" s="1356"/>
      <c r="FY18" s="1356"/>
      <c r="FZ18" s="1356"/>
      <c r="GA18" s="1356"/>
      <c r="GB18" s="1356"/>
      <c r="GC18" s="1356" t="str">
        <f>MID(SUVAHAVUJ!AG64,8,1)</f>
        <v xml:space="preserve"> </v>
      </c>
      <c r="GD18" s="1356"/>
      <c r="GE18" s="1356"/>
      <c r="GF18" s="1356"/>
      <c r="GG18" s="1356"/>
      <c r="GH18" s="1356" t="str">
        <f>MID(SUVAHAVUJ!AG64,9,1)</f>
        <v xml:space="preserve"> </v>
      </c>
      <c r="GI18" s="1356"/>
      <c r="GJ18" s="1356"/>
      <c r="GK18" s="1356"/>
      <c r="GL18" s="1356"/>
      <c r="GM18" s="1356"/>
      <c r="GN18" s="1356" t="str">
        <f>MID(SUVAHAVUJ!AG64,10,1)</f>
        <v xml:space="preserve"> </v>
      </c>
      <c r="GO18" s="1356"/>
      <c r="GP18" s="1356"/>
      <c r="GQ18" s="1356"/>
      <c r="GR18" s="1356"/>
      <c r="GS18" s="1357" t="str">
        <f>MID(SUVAHAVUJ!AG64,11,1)</f>
        <v>0</v>
      </c>
      <c r="GT18" s="1357"/>
      <c r="GU18" s="1357"/>
      <c r="GV18" s="1357"/>
      <c r="GW18" s="1358"/>
    </row>
    <row r="19" spans="2:205" s="516" customFormat="1" ht="23.25" customHeight="1" x14ac:dyDescent="0.3">
      <c r="B19" s="1363" t="s">
        <v>2045</v>
      </c>
      <c r="C19" s="1363"/>
      <c r="D19" s="1363"/>
      <c r="E19" s="1363"/>
      <c r="F19" s="1363"/>
      <c r="G19" s="1363"/>
      <c r="H19" s="1363"/>
      <c r="I19" s="1363"/>
      <c r="J19" s="1363"/>
      <c r="K19" s="1363"/>
      <c r="L19" s="1423" t="str">
        <f>SUVAHAVUJ!$D$65</f>
        <v>Daňové pohľadávky a dotácie (341, 342, 343, 345, 346, 347) - /391A/</v>
      </c>
      <c r="M19" s="1423"/>
      <c r="N19" s="1423"/>
      <c r="O19" s="1423"/>
      <c r="P19" s="1423"/>
      <c r="Q19" s="1423"/>
      <c r="R19" s="1423"/>
      <c r="S19" s="1423"/>
      <c r="T19" s="1423"/>
      <c r="U19" s="1423"/>
      <c r="V19" s="1423"/>
      <c r="W19" s="1423"/>
      <c r="X19" s="1423"/>
      <c r="Y19" s="1423"/>
      <c r="Z19" s="1423"/>
      <c r="AA19" s="1423"/>
      <c r="AB19" s="1423"/>
      <c r="AC19" s="1423"/>
      <c r="AD19" s="1423"/>
      <c r="AE19" s="1423"/>
      <c r="AF19" s="1423"/>
      <c r="AG19" s="1423"/>
      <c r="AH19" s="1423"/>
      <c r="AI19" s="1423"/>
      <c r="AJ19" s="1423"/>
      <c r="AK19" s="1423"/>
      <c r="AL19" s="1423"/>
      <c r="AM19" s="1423"/>
      <c r="AN19" s="1423"/>
      <c r="AO19" s="1423"/>
      <c r="AP19" s="1423"/>
      <c r="AQ19" s="1366" t="s">
        <v>1238</v>
      </c>
      <c r="AR19" s="1366"/>
      <c r="AS19" s="1366"/>
      <c r="AT19" s="1366"/>
      <c r="AU19" s="1366"/>
      <c r="AV19" s="1366"/>
      <c r="AW19" s="1366"/>
      <c r="AX19" s="1366"/>
      <c r="AY19" s="514"/>
      <c r="AZ19" s="515"/>
      <c r="BA19" s="1356" t="str">
        <f>MID(SUVAHAVUJ!AD65,1,1)</f>
        <v xml:space="preserve"> </v>
      </c>
      <c r="BB19" s="1356"/>
      <c r="BC19" s="1356"/>
      <c r="BD19" s="1356"/>
      <c r="BE19" s="1356"/>
      <c r="BF19" s="1356"/>
      <c r="BG19" s="1356" t="str">
        <f>MID(SUVAHAVUJ!AD65,2,1)</f>
        <v xml:space="preserve"> </v>
      </c>
      <c r="BH19" s="1356"/>
      <c r="BI19" s="1356"/>
      <c r="BJ19" s="1356"/>
      <c r="BK19" s="1356"/>
      <c r="BL19" s="1356" t="str">
        <f>MID(SUVAHAVUJ!AD65,3,1)</f>
        <v xml:space="preserve"> </v>
      </c>
      <c r="BM19" s="1356"/>
      <c r="BN19" s="1356"/>
      <c r="BO19" s="1356"/>
      <c r="BP19" s="1356"/>
      <c r="BQ19" s="1356"/>
      <c r="BR19" s="1356" t="str">
        <f>MID(SUVAHAVUJ!AD65,4,1)</f>
        <v xml:space="preserve"> </v>
      </c>
      <c r="BS19" s="1356"/>
      <c r="BT19" s="1356"/>
      <c r="BU19" s="1356"/>
      <c r="BV19" s="1356"/>
      <c r="BW19" s="1356" t="str">
        <f>MID(SUVAHAVUJ!AD65,5,1)</f>
        <v xml:space="preserve"> </v>
      </c>
      <c r="BX19" s="1356"/>
      <c r="BY19" s="1356"/>
      <c r="BZ19" s="1356"/>
      <c r="CA19" s="1356"/>
      <c r="CB19" s="1356"/>
      <c r="CC19" s="1356" t="str">
        <f>MID(SUVAHAVUJ!AD65,6,1)</f>
        <v>3</v>
      </c>
      <c r="CD19" s="1356"/>
      <c r="CE19" s="1356"/>
      <c r="CF19" s="1356"/>
      <c r="CG19" s="1356"/>
      <c r="CH19" s="1356" t="str">
        <f>MID(SUVAHAVUJ!AD65,7,1)</f>
        <v>3</v>
      </c>
      <c r="CI19" s="1356"/>
      <c r="CJ19" s="1356"/>
      <c r="CK19" s="1356"/>
      <c r="CL19" s="1356"/>
      <c r="CM19" s="1356"/>
      <c r="CN19" s="1356" t="str">
        <f>MID(SUVAHAVUJ!AD65,8,1)</f>
        <v>1</v>
      </c>
      <c r="CO19" s="1356"/>
      <c r="CP19" s="1356"/>
      <c r="CQ19" s="1356"/>
      <c r="CR19" s="1356"/>
      <c r="CS19" s="1356" t="str">
        <f>MID(SUVAHAVUJ!AD65,9,1)</f>
        <v>2</v>
      </c>
      <c r="CT19" s="1356"/>
      <c r="CU19" s="1356"/>
      <c r="CV19" s="1356"/>
      <c r="CW19" s="1356"/>
      <c r="CX19" s="1356"/>
      <c r="CY19" s="1356" t="str">
        <f>MID(SUVAHAVUJ!AD65,10,1)</f>
        <v>9</v>
      </c>
      <c r="CZ19" s="1356"/>
      <c r="DA19" s="1356"/>
      <c r="DB19" s="1356"/>
      <c r="DC19" s="1356"/>
      <c r="DD19" s="1356" t="str">
        <f>MID(SUVAHAVUJ!AD65,11,1)</f>
        <v>3</v>
      </c>
      <c r="DE19" s="1356"/>
      <c r="DF19" s="1356"/>
      <c r="DG19" s="1356"/>
      <c r="DH19" s="1356"/>
      <c r="DI19" s="1360"/>
      <c r="DJ19" s="514"/>
      <c r="DK19" s="515"/>
      <c r="DL19" s="1356" t="str">
        <f>MID(SUVAHAVUJ!AF65,1,1)</f>
        <v xml:space="preserve"> </v>
      </c>
      <c r="DM19" s="1356"/>
      <c r="DN19" s="1356"/>
      <c r="DO19" s="1356"/>
      <c r="DP19" s="1356"/>
      <c r="DQ19" s="1356"/>
      <c r="DR19" s="1356" t="str">
        <f>MID(SUVAHAVUJ!AF65,2,1)</f>
        <v xml:space="preserve"> </v>
      </c>
      <c r="DS19" s="1356"/>
      <c r="DT19" s="1356"/>
      <c r="DU19" s="1356"/>
      <c r="DV19" s="1356"/>
      <c r="DW19" s="1356" t="str">
        <f>MID(SUVAHAVUJ!AF65,3,1)</f>
        <v xml:space="preserve"> </v>
      </c>
      <c r="DX19" s="1356"/>
      <c r="DY19" s="1356"/>
      <c r="DZ19" s="1356"/>
      <c r="EA19" s="1356"/>
      <c r="EB19" s="1356"/>
      <c r="EC19" s="1356" t="str">
        <f>MID(SUVAHAVUJ!AF65,4,1)</f>
        <v xml:space="preserve"> </v>
      </c>
      <c r="ED19" s="1356"/>
      <c r="EE19" s="1356"/>
      <c r="EF19" s="1356"/>
      <c r="EG19" s="1356"/>
      <c r="EH19" s="1356" t="str">
        <f>MID(SUVAHAVUJ!AF65,5,1)</f>
        <v xml:space="preserve"> </v>
      </c>
      <c r="EI19" s="1356"/>
      <c r="EJ19" s="1356"/>
      <c r="EK19" s="1356"/>
      <c r="EL19" s="1356"/>
      <c r="EM19" s="1356"/>
      <c r="EN19" s="1356" t="str">
        <f>MID(SUVAHAVUJ!AF65,6,1)</f>
        <v>3</v>
      </c>
      <c r="EO19" s="1356"/>
      <c r="EP19" s="1356"/>
      <c r="EQ19" s="1356"/>
      <c r="ER19" s="1356"/>
      <c r="ES19" s="1356" t="str">
        <f>MID(SUVAHAVUJ!AF65,7,1)</f>
        <v>3</v>
      </c>
      <c r="ET19" s="1356"/>
      <c r="EU19" s="1356"/>
      <c r="EV19" s="1356"/>
      <c r="EW19" s="1356"/>
      <c r="EX19" s="1356"/>
      <c r="EY19" s="1356" t="str">
        <f>MID(SUVAHAVUJ!AF65,8,1)</f>
        <v>1</v>
      </c>
      <c r="EZ19" s="1356"/>
      <c r="FA19" s="1356"/>
      <c r="FB19" s="1356"/>
      <c r="FC19" s="1356"/>
      <c r="FD19" s="1356" t="str">
        <f>MID(SUVAHAVUJ!AF65,9,1)</f>
        <v>2</v>
      </c>
      <c r="FE19" s="1356"/>
      <c r="FF19" s="1356"/>
      <c r="FG19" s="1356"/>
      <c r="FH19" s="1356"/>
      <c r="FI19" s="1356"/>
      <c r="FJ19" s="1356" t="str">
        <f>MID(SUVAHAVUJ!AF65,10,1)</f>
        <v>9</v>
      </c>
      <c r="FK19" s="1356"/>
      <c r="FL19" s="1356"/>
      <c r="FM19" s="1356"/>
      <c r="FN19" s="1356"/>
      <c r="FO19" s="1357" t="str">
        <f>MID(SUVAHAVUJ!AF65,11,1)</f>
        <v>3</v>
      </c>
      <c r="FP19" s="1357"/>
      <c r="FQ19" s="1357"/>
      <c r="FR19" s="1357"/>
      <c r="FS19" s="1358"/>
      <c r="FT19" s="1359"/>
      <c r="FU19" s="1359"/>
      <c r="FV19" s="1359"/>
      <c r="FW19" s="1359"/>
      <c r="FX19" s="1359"/>
      <c r="FY19" s="1359"/>
      <c r="FZ19" s="1359"/>
      <c r="GA19" s="1359"/>
      <c r="GB19" s="1359"/>
      <c r="GC19" s="1359"/>
      <c r="GD19" s="1359"/>
      <c r="GE19" s="1359"/>
      <c r="GF19" s="1359"/>
      <c r="GG19" s="1359"/>
      <c r="GH19" s="1359"/>
      <c r="GI19" s="1359"/>
      <c r="GJ19" s="1359"/>
      <c r="GK19" s="1359"/>
      <c r="GL19" s="1359"/>
      <c r="GM19" s="1359"/>
      <c r="GN19" s="1359"/>
      <c r="GO19" s="1359"/>
      <c r="GP19" s="1359"/>
      <c r="GQ19" s="1359"/>
      <c r="GR19" s="1359"/>
      <c r="GS19" s="1359"/>
      <c r="GT19" s="1359"/>
      <c r="GU19" s="1359"/>
      <c r="GV19" s="1359"/>
      <c r="GW19" s="1359"/>
    </row>
    <row r="20" spans="2:205" ht="24" customHeight="1" x14ac:dyDescent="0.3">
      <c r="B20" s="1363"/>
      <c r="C20" s="1363"/>
      <c r="D20" s="1363"/>
      <c r="E20" s="1363"/>
      <c r="F20" s="1363"/>
      <c r="G20" s="1363"/>
      <c r="H20" s="1363"/>
      <c r="I20" s="1363"/>
      <c r="J20" s="1363"/>
      <c r="K20" s="136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c r="AM20" s="1423"/>
      <c r="AN20" s="1423"/>
      <c r="AO20" s="1423"/>
      <c r="AP20" s="1423"/>
      <c r="AQ20" s="1366"/>
      <c r="AR20" s="1366"/>
      <c r="AS20" s="1366"/>
      <c r="AT20" s="1366"/>
      <c r="AU20" s="1366"/>
      <c r="AV20" s="1366"/>
      <c r="AW20" s="1366"/>
      <c r="AX20" s="1366"/>
      <c r="AY20" s="514"/>
      <c r="AZ20" s="515"/>
      <c r="BA20" s="1356" t="str">
        <f>MID(SUVAHAVUJ!AE65,1,1)</f>
        <v xml:space="preserve"> </v>
      </c>
      <c r="BB20" s="1356"/>
      <c r="BC20" s="1356"/>
      <c r="BD20" s="1356"/>
      <c r="BE20" s="1356"/>
      <c r="BF20" s="1356"/>
      <c r="BG20" s="1356" t="str">
        <f>MID(SUVAHAVUJ!AE65,2,1)</f>
        <v xml:space="preserve"> </v>
      </c>
      <c r="BH20" s="1356"/>
      <c r="BI20" s="1356"/>
      <c r="BJ20" s="1356"/>
      <c r="BK20" s="1356"/>
      <c r="BL20" s="1356" t="str">
        <f>MID(SUVAHAVUJ!AE65,3,1)</f>
        <v xml:space="preserve"> </v>
      </c>
      <c r="BM20" s="1356"/>
      <c r="BN20" s="1356"/>
      <c r="BO20" s="1356"/>
      <c r="BP20" s="1356"/>
      <c r="BQ20" s="1356"/>
      <c r="BR20" s="1356" t="str">
        <f>MID(SUVAHAVUJ!AE65,4,1)</f>
        <v xml:space="preserve"> </v>
      </c>
      <c r="BS20" s="1356"/>
      <c r="BT20" s="1356"/>
      <c r="BU20" s="1356"/>
      <c r="BV20" s="1356"/>
      <c r="BW20" s="1356" t="str">
        <f>MID(SUVAHAVUJ!AE65,5,1)</f>
        <v xml:space="preserve"> </v>
      </c>
      <c r="BX20" s="1356"/>
      <c r="BY20" s="1356"/>
      <c r="BZ20" s="1356"/>
      <c r="CA20" s="1356"/>
      <c r="CB20" s="1356"/>
      <c r="CC20" s="1356" t="str">
        <f>MID(SUVAHAVUJ!AE65,6,1)</f>
        <v xml:space="preserve"> </v>
      </c>
      <c r="CD20" s="1356"/>
      <c r="CE20" s="1356"/>
      <c r="CF20" s="1356"/>
      <c r="CG20" s="1356"/>
      <c r="CH20" s="1356" t="str">
        <f>MID(SUVAHAVUJ!AE65,7,1)</f>
        <v xml:space="preserve"> </v>
      </c>
      <c r="CI20" s="1356"/>
      <c r="CJ20" s="1356"/>
      <c r="CK20" s="1356"/>
      <c r="CL20" s="1356"/>
      <c r="CM20" s="1356"/>
      <c r="CN20" s="1356" t="str">
        <f>MID(SUVAHAVUJ!AE65,8,1)</f>
        <v xml:space="preserve"> </v>
      </c>
      <c r="CO20" s="1356"/>
      <c r="CP20" s="1356"/>
      <c r="CQ20" s="1356"/>
      <c r="CR20" s="1356"/>
      <c r="CS20" s="1356" t="str">
        <f>MID(SUVAHAVUJ!AE65,9,1)</f>
        <v xml:space="preserve"> </v>
      </c>
      <c r="CT20" s="1356"/>
      <c r="CU20" s="1356"/>
      <c r="CV20" s="1356"/>
      <c r="CW20" s="1356"/>
      <c r="CX20" s="1356"/>
      <c r="CY20" s="1356" t="str">
        <f>MID(SUVAHAVUJ!AE65,10,1)</f>
        <v xml:space="preserve"> </v>
      </c>
      <c r="CZ20" s="1356"/>
      <c r="DA20" s="1356"/>
      <c r="DB20" s="1356"/>
      <c r="DC20" s="1356"/>
      <c r="DD20" s="1356" t="str">
        <f>MID(SUVAHAVUJ!AE65,11,1)</f>
        <v>0</v>
      </c>
      <c r="DE20" s="1356"/>
      <c r="DF20" s="1356"/>
      <c r="DG20" s="1356"/>
      <c r="DH20" s="1356"/>
      <c r="DI20" s="1360"/>
      <c r="DJ20" s="1361"/>
      <c r="DK20" s="1361"/>
      <c r="DL20" s="1361"/>
      <c r="DM20" s="1361"/>
      <c r="DN20" s="1361"/>
      <c r="DO20" s="1361"/>
      <c r="DP20" s="1361"/>
      <c r="DQ20" s="1361"/>
      <c r="DR20" s="1361"/>
      <c r="DS20" s="1361"/>
      <c r="DT20" s="1361"/>
      <c r="DU20" s="1361"/>
      <c r="DV20" s="1361"/>
      <c r="DW20" s="1361"/>
      <c r="DX20" s="1361"/>
      <c r="DY20" s="1361"/>
      <c r="DZ20" s="1361"/>
      <c r="EA20" s="1361"/>
      <c r="EB20" s="1361"/>
      <c r="EC20" s="1361"/>
      <c r="ED20" s="1361"/>
      <c r="EE20" s="1361"/>
      <c r="EF20" s="1361"/>
      <c r="EG20" s="1361"/>
      <c r="EH20" s="1361"/>
      <c r="EI20" s="1361"/>
      <c r="EJ20" s="1361"/>
      <c r="EK20" s="1361"/>
      <c r="EL20" s="1361"/>
      <c r="EM20" s="1361"/>
      <c r="EN20" s="514"/>
      <c r="EO20" s="515"/>
      <c r="EP20" s="1356" t="str">
        <f>MID(SUVAHAVUJ!AG65,1,1)</f>
        <v xml:space="preserve"> </v>
      </c>
      <c r="EQ20" s="1356"/>
      <c r="ER20" s="1356"/>
      <c r="ES20" s="1356"/>
      <c r="ET20" s="1356"/>
      <c r="EU20" s="1356"/>
      <c r="EV20" s="1356" t="str">
        <f>MID(SUVAHAVUJ!AG65,2,1)</f>
        <v xml:space="preserve"> </v>
      </c>
      <c r="EW20" s="1356"/>
      <c r="EX20" s="1356"/>
      <c r="EY20" s="1356"/>
      <c r="EZ20" s="1356"/>
      <c r="FA20" s="1356" t="str">
        <f>MID(SUVAHAVUJ!AG65,3,1)</f>
        <v xml:space="preserve"> </v>
      </c>
      <c r="FB20" s="1356"/>
      <c r="FC20" s="1356"/>
      <c r="FD20" s="1356"/>
      <c r="FE20" s="1356"/>
      <c r="FF20" s="1356"/>
      <c r="FG20" s="1356" t="str">
        <f>MID(SUVAHAVUJ!AG65,4,1)</f>
        <v xml:space="preserve"> </v>
      </c>
      <c r="FH20" s="1356"/>
      <c r="FI20" s="1356"/>
      <c r="FJ20" s="1356"/>
      <c r="FK20" s="1356"/>
      <c r="FL20" s="1356" t="str">
        <f>MID(SUVAHAVUJ!AG65,5,1)</f>
        <v xml:space="preserve"> </v>
      </c>
      <c r="FM20" s="1356"/>
      <c r="FN20" s="1356"/>
      <c r="FO20" s="1356"/>
      <c r="FP20" s="1356"/>
      <c r="FQ20" s="1356"/>
      <c r="FR20" s="1356" t="str">
        <f>MID(SUVAHAVUJ!AG65,6,1)</f>
        <v>3</v>
      </c>
      <c r="FS20" s="1356"/>
      <c r="FT20" s="1356"/>
      <c r="FU20" s="1356"/>
      <c r="FV20" s="1356"/>
      <c r="FW20" s="1356" t="str">
        <f>MID(SUVAHAVUJ!AG65,7,1)</f>
        <v>1</v>
      </c>
      <c r="FX20" s="1356"/>
      <c r="FY20" s="1356"/>
      <c r="FZ20" s="1356"/>
      <c r="GA20" s="1356"/>
      <c r="GB20" s="1356"/>
      <c r="GC20" s="1356" t="str">
        <f>MID(SUVAHAVUJ!AG65,8,1)</f>
        <v>6</v>
      </c>
      <c r="GD20" s="1356"/>
      <c r="GE20" s="1356"/>
      <c r="GF20" s="1356"/>
      <c r="GG20" s="1356"/>
      <c r="GH20" s="1356" t="str">
        <f>MID(SUVAHAVUJ!AG65,9,1)</f>
        <v>1</v>
      </c>
      <c r="GI20" s="1356"/>
      <c r="GJ20" s="1356"/>
      <c r="GK20" s="1356"/>
      <c r="GL20" s="1356"/>
      <c r="GM20" s="1356"/>
      <c r="GN20" s="1356" t="str">
        <f>MID(SUVAHAVUJ!AG65,10,1)</f>
        <v>4</v>
      </c>
      <c r="GO20" s="1356"/>
      <c r="GP20" s="1356"/>
      <c r="GQ20" s="1356"/>
      <c r="GR20" s="1356"/>
      <c r="GS20" s="1357" t="str">
        <f>MID(SUVAHAVUJ!AG65,11,1)</f>
        <v>9</v>
      </c>
      <c r="GT20" s="1357"/>
      <c r="GU20" s="1357"/>
      <c r="GV20" s="1357"/>
      <c r="GW20" s="1358"/>
    </row>
    <row r="21" spans="2:205" s="516" customFormat="1" ht="23.25" customHeight="1" x14ac:dyDescent="0.3">
      <c r="B21" s="1363" t="s">
        <v>2050</v>
      </c>
      <c r="C21" s="1363"/>
      <c r="D21" s="1363"/>
      <c r="E21" s="1363"/>
      <c r="F21" s="1363"/>
      <c r="G21" s="1363"/>
      <c r="H21" s="1363"/>
      <c r="I21" s="1363"/>
      <c r="J21" s="1363"/>
      <c r="K21" s="1363"/>
      <c r="L21" s="1423" t="str">
        <f>SUVAHAVUJ!$D$66</f>
        <v>Pohľadávky z derivátových operácií (373A, 376A)</v>
      </c>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1423"/>
      <c r="AN21" s="1423"/>
      <c r="AO21" s="1423"/>
      <c r="AP21" s="1423"/>
      <c r="AQ21" s="1366" t="s">
        <v>1224</v>
      </c>
      <c r="AR21" s="1366"/>
      <c r="AS21" s="1366"/>
      <c r="AT21" s="1366"/>
      <c r="AU21" s="1366"/>
      <c r="AV21" s="1366"/>
      <c r="AW21" s="1366"/>
      <c r="AX21" s="1366"/>
      <c r="AY21" s="514"/>
      <c r="AZ21" s="515"/>
      <c r="BA21" s="1356" t="str">
        <f>MID(SUVAHAVUJ!AD66,1,1)</f>
        <v xml:space="preserve"> </v>
      </c>
      <c r="BB21" s="1356"/>
      <c r="BC21" s="1356"/>
      <c r="BD21" s="1356"/>
      <c r="BE21" s="1356"/>
      <c r="BF21" s="1356"/>
      <c r="BG21" s="1356" t="str">
        <f>MID(SUVAHAVUJ!AD66,2,1)</f>
        <v xml:space="preserve"> </v>
      </c>
      <c r="BH21" s="1356"/>
      <c r="BI21" s="1356"/>
      <c r="BJ21" s="1356"/>
      <c r="BK21" s="1356"/>
      <c r="BL21" s="1356" t="str">
        <f>MID(SUVAHAVUJ!AD66,3,1)</f>
        <v xml:space="preserve"> </v>
      </c>
      <c r="BM21" s="1356"/>
      <c r="BN21" s="1356"/>
      <c r="BO21" s="1356"/>
      <c r="BP21" s="1356"/>
      <c r="BQ21" s="1356"/>
      <c r="BR21" s="1356" t="str">
        <f>MID(SUVAHAVUJ!AD66,4,1)</f>
        <v xml:space="preserve"> </v>
      </c>
      <c r="BS21" s="1356"/>
      <c r="BT21" s="1356"/>
      <c r="BU21" s="1356"/>
      <c r="BV21" s="1356"/>
      <c r="BW21" s="1356" t="str">
        <f>MID(SUVAHAVUJ!AD66,5,1)</f>
        <v xml:space="preserve"> </v>
      </c>
      <c r="BX21" s="1356"/>
      <c r="BY21" s="1356"/>
      <c r="BZ21" s="1356"/>
      <c r="CA21" s="1356"/>
      <c r="CB21" s="1356"/>
      <c r="CC21" s="1356" t="str">
        <f>MID(SUVAHAVUJ!AD66,6,1)</f>
        <v xml:space="preserve"> </v>
      </c>
      <c r="CD21" s="1356"/>
      <c r="CE21" s="1356"/>
      <c r="CF21" s="1356"/>
      <c r="CG21" s="1356"/>
      <c r="CH21" s="1356" t="str">
        <f>MID(SUVAHAVUJ!AD66,7,1)</f>
        <v xml:space="preserve"> </v>
      </c>
      <c r="CI21" s="1356"/>
      <c r="CJ21" s="1356"/>
      <c r="CK21" s="1356"/>
      <c r="CL21" s="1356"/>
      <c r="CM21" s="1356"/>
      <c r="CN21" s="1356" t="str">
        <f>MID(SUVAHAVUJ!AD66,8,1)</f>
        <v xml:space="preserve"> </v>
      </c>
      <c r="CO21" s="1356"/>
      <c r="CP21" s="1356"/>
      <c r="CQ21" s="1356"/>
      <c r="CR21" s="1356"/>
      <c r="CS21" s="1356" t="str">
        <f>MID(SUVAHAVUJ!AD66,9,1)</f>
        <v xml:space="preserve"> </v>
      </c>
      <c r="CT21" s="1356"/>
      <c r="CU21" s="1356"/>
      <c r="CV21" s="1356"/>
      <c r="CW21" s="1356"/>
      <c r="CX21" s="1356"/>
      <c r="CY21" s="1356" t="str">
        <f>MID(SUVAHAVUJ!AD66,10,1)</f>
        <v xml:space="preserve"> </v>
      </c>
      <c r="CZ21" s="1356"/>
      <c r="DA21" s="1356"/>
      <c r="DB21" s="1356"/>
      <c r="DC21" s="1356"/>
      <c r="DD21" s="1356" t="str">
        <f>MID(SUVAHAVUJ!AD66,11,1)</f>
        <v>0</v>
      </c>
      <c r="DE21" s="1356"/>
      <c r="DF21" s="1356"/>
      <c r="DG21" s="1356"/>
      <c r="DH21" s="1356"/>
      <c r="DI21" s="1360"/>
      <c r="DJ21" s="514"/>
      <c r="DK21" s="515"/>
      <c r="DL21" s="1356" t="str">
        <f>MID(SUVAHAVUJ!AF66,1,1)</f>
        <v xml:space="preserve"> </v>
      </c>
      <c r="DM21" s="1356"/>
      <c r="DN21" s="1356"/>
      <c r="DO21" s="1356"/>
      <c r="DP21" s="1356"/>
      <c r="DQ21" s="1356"/>
      <c r="DR21" s="1356" t="str">
        <f>MID(SUVAHAVUJ!AF66,2,1)</f>
        <v xml:space="preserve"> </v>
      </c>
      <c r="DS21" s="1356"/>
      <c r="DT21" s="1356"/>
      <c r="DU21" s="1356"/>
      <c r="DV21" s="1356"/>
      <c r="DW21" s="1356" t="str">
        <f>MID(SUVAHAVUJ!AF66,3,1)</f>
        <v xml:space="preserve"> </v>
      </c>
      <c r="DX21" s="1356"/>
      <c r="DY21" s="1356"/>
      <c r="DZ21" s="1356"/>
      <c r="EA21" s="1356"/>
      <c r="EB21" s="1356"/>
      <c r="EC21" s="1356" t="str">
        <f>MID(SUVAHAVUJ!AF66,4,1)</f>
        <v xml:space="preserve"> </v>
      </c>
      <c r="ED21" s="1356"/>
      <c r="EE21" s="1356"/>
      <c r="EF21" s="1356"/>
      <c r="EG21" s="1356"/>
      <c r="EH21" s="1356" t="str">
        <f>MID(SUVAHAVUJ!AF66,5,1)</f>
        <v xml:space="preserve"> </v>
      </c>
      <c r="EI21" s="1356"/>
      <c r="EJ21" s="1356"/>
      <c r="EK21" s="1356"/>
      <c r="EL21" s="1356"/>
      <c r="EM21" s="1356"/>
      <c r="EN21" s="1356" t="str">
        <f>MID(SUVAHAVUJ!AF66,6,1)</f>
        <v xml:space="preserve"> </v>
      </c>
      <c r="EO21" s="1356"/>
      <c r="EP21" s="1356"/>
      <c r="EQ21" s="1356"/>
      <c r="ER21" s="1356"/>
      <c r="ES21" s="1356" t="str">
        <f>MID(SUVAHAVUJ!AF66,7,1)</f>
        <v xml:space="preserve"> </v>
      </c>
      <c r="ET21" s="1356"/>
      <c r="EU21" s="1356"/>
      <c r="EV21" s="1356"/>
      <c r="EW21" s="1356"/>
      <c r="EX21" s="1356"/>
      <c r="EY21" s="1356" t="str">
        <f>MID(SUVAHAVUJ!AF66,8,1)</f>
        <v xml:space="preserve"> </v>
      </c>
      <c r="EZ21" s="1356"/>
      <c r="FA21" s="1356"/>
      <c r="FB21" s="1356"/>
      <c r="FC21" s="1356"/>
      <c r="FD21" s="1356" t="str">
        <f>MID(SUVAHAVUJ!AF66,9,1)</f>
        <v xml:space="preserve"> </v>
      </c>
      <c r="FE21" s="1356"/>
      <c r="FF21" s="1356"/>
      <c r="FG21" s="1356"/>
      <c r="FH21" s="1356"/>
      <c r="FI21" s="1356"/>
      <c r="FJ21" s="1356" t="str">
        <f>MID(SUVAHAVUJ!AF66,10,1)</f>
        <v xml:space="preserve"> </v>
      </c>
      <c r="FK21" s="1356"/>
      <c r="FL21" s="1356"/>
      <c r="FM21" s="1356"/>
      <c r="FN21" s="1356"/>
      <c r="FO21" s="1357" t="str">
        <f>MID(SUVAHAVUJ!AF66,11,1)</f>
        <v>0</v>
      </c>
      <c r="FP21" s="1357"/>
      <c r="FQ21" s="1357"/>
      <c r="FR21" s="1357"/>
      <c r="FS21" s="1358"/>
      <c r="FT21" s="1359"/>
      <c r="FU21" s="1359"/>
      <c r="FV21" s="1359"/>
      <c r="FW21" s="1359"/>
      <c r="FX21" s="1359"/>
      <c r="FY21" s="1359"/>
      <c r="FZ21" s="1359"/>
      <c r="GA21" s="1359"/>
      <c r="GB21" s="1359"/>
      <c r="GC21" s="1359"/>
      <c r="GD21" s="1359"/>
      <c r="GE21" s="1359"/>
      <c r="GF21" s="1359"/>
      <c r="GG21" s="1359"/>
      <c r="GH21" s="1359"/>
      <c r="GI21" s="1359"/>
      <c r="GJ21" s="1359"/>
      <c r="GK21" s="1359"/>
      <c r="GL21" s="1359"/>
      <c r="GM21" s="1359"/>
      <c r="GN21" s="1359"/>
      <c r="GO21" s="1359"/>
      <c r="GP21" s="1359"/>
      <c r="GQ21" s="1359"/>
      <c r="GR21" s="1359"/>
      <c r="GS21" s="1359"/>
      <c r="GT21" s="1359"/>
      <c r="GU21" s="1359"/>
      <c r="GV21" s="1359"/>
      <c r="GW21" s="1359"/>
    </row>
    <row r="22" spans="2:205" ht="23.25" customHeight="1" x14ac:dyDescent="0.3">
      <c r="B22" s="1363"/>
      <c r="C22" s="1363"/>
      <c r="D22" s="1363"/>
      <c r="E22" s="1363"/>
      <c r="F22" s="1363"/>
      <c r="G22" s="1363"/>
      <c r="H22" s="1363"/>
      <c r="I22" s="1363"/>
      <c r="J22" s="1363"/>
      <c r="K22" s="1363"/>
      <c r="L22" s="1423"/>
      <c r="M22" s="1423"/>
      <c r="N22" s="1423"/>
      <c r="O22" s="1423"/>
      <c r="P22" s="1423"/>
      <c r="Q22" s="1423"/>
      <c r="R22" s="1423"/>
      <c r="S22" s="1423"/>
      <c r="T22" s="1423"/>
      <c r="U22" s="1423"/>
      <c r="V22" s="1423"/>
      <c r="W22" s="1423"/>
      <c r="X22" s="1423"/>
      <c r="Y22" s="1423"/>
      <c r="Z22" s="1423"/>
      <c r="AA22" s="1423"/>
      <c r="AB22" s="1423"/>
      <c r="AC22" s="1423"/>
      <c r="AD22" s="1423"/>
      <c r="AE22" s="1423"/>
      <c r="AF22" s="1423"/>
      <c r="AG22" s="1423"/>
      <c r="AH22" s="1423"/>
      <c r="AI22" s="1423"/>
      <c r="AJ22" s="1423"/>
      <c r="AK22" s="1423"/>
      <c r="AL22" s="1423"/>
      <c r="AM22" s="1423"/>
      <c r="AN22" s="1423"/>
      <c r="AO22" s="1423"/>
      <c r="AP22" s="1423"/>
      <c r="AQ22" s="1366"/>
      <c r="AR22" s="1366"/>
      <c r="AS22" s="1366"/>
      <c r="AT22" s="1366"/>
      <c r="AU22" s="1366"/>
      <c r="AV22" s="1366"/>
      <c r="AW22" s="1366"/>
      <c r="AX22" s="1366"/>
      <c r="AY22" s="514"/>
      <c r="AZ22" s="515"/>
      <c r="BA22" s="1356" t="str">
        <f>MID(SUVAHAVUJ!AE66,1,1)</f>
        <v xml:space="preserve"> </v>
      </c>
      <c r="BB22" s="1356"/>
      <c r="BC22" s="1356"/>
      <c r="BD22" s="1356"/>
      <c r="BE22" s="1356"/>
      <c r="BF22" s="1356"/>
      <c r="BG22" s="1356" t="str">
        <f>MID(SUVAHAVUJ!AE66,2,1)</f>
        <v xml:space="preserve"> </v>
      </c>
      <c r="BH22" s="1356"/>
      <c r="BI22" s="1356"/>
      <c r="BJ22" s="1356"/>
      <c r="BK22" s="1356"/>
      <c r="BL22" s="1356" t="str">
        <f>MID(SUVAHAVUJ!AE66,3,1)</f>
        <v xml:space="preserve"> </v>
      </c>
      <c r="BM22" s="1356"/>
      <c r="BN22" s="1356"/>
      <c r="BO22" s="1356"/>
      <c r="BP22" s="1356"/>
      <c r="BQ22" s="1356"/>
      <c r="BR22" s="1356" t="str">
        <f>MID(SUVAHAVUJ!AE66,4,1)</f>
        <v xml:space="preserve"> </v>
      </c>
      <c r="BS22" s="1356"/>
      <c r="BT22" s="1356"/>
      <c r="BU22" s="1356"/>
      <c r="BV22" s="1356"/>
      <c r="BW22" s="1356" t="str">
        <f>MID(SUVAHAVUJ!AE66,5,1)</f>
        <v xml:space="preserve"> </v>
      </c>
      <c r="BX22" s="1356"/>
      <c r="BY22" s="1356"/>
      <c r="BZ22" s="1356"/>
      <c r="CA22" s="1356"/>
      <c r="CB22" s="1356"/>
      <c r="CC22" s="1356" t="str">
        <f>MID(SUVAHAVUJ!AE66,6,1)</f>
        <v xml:space="preserve"> </v>
      </c>
      <c r="CD22" s="1356"/>
      <c r="CE22" s="1356"/>
      <c r="CF22" s="1356"/>
      <c r="CG22" s="1356"/>
      <c r="CH22" s="1356" t="str">
        <f>MID(SUVAHAVUJ!AE66,7,1)</f>
        <v xml:space="preserve"> </v>
      </c>
      <c r="CI22" s="1356"/>
      <c r="CJ22" s="1356"/>
      <c r="CK22" s="1356"/>
      <c r="CL22" s="1356"/>
      <c r="CM22" s="1356"/>
      <c r="CN22" s="1356" t="str">
        <f>MID(SUVAHAVUJ!AE66,8,1)</f>
        <v xml:space="preserve"> </v>
      </c>
      <c r="CO22" s="1356"/>
      <c r="CP22" s="1356"/>
      <c r="CQ22" s="1356"/>
      <c r="CR22" s="1356"/>
      <c r="CS22" s="1356" t="str">
        <f>MID(SUVAHAVUJ!AE66,9,1)</f>
        <v xml:space="preserve"> </v>
      </c>
      <c r="CT22" s="1356"/>
      <c r="CU22" s="1356"/>
      <c r="CV22" s="1356"/>
      <c r="CW22" s="1356"/>
      <c r="CX22" s="1356"/>
      <c r="CY22" s="1356" t="str">
        <f>MID(SUVAHAVUJ!AE66,10,1)</f>
        <v xml:space="preserve"> </v>
      </c>
      <c r="CZ22" s="1356"/>
      <c r="DA22" s="1356"/>
      <c r="DB22" s="1356"/>
      <c r="DC22" s="1356"/>
      <c r="DD22" s="1356" t="str">
        <f>MID(SUVAHAVUJ!AE66,11,1)</f>
        <v>0</v>
      </c>
      <c r="DE22" s="1356"/>
      <c r="DF22" s="1356"/>
      <c r="DG22" s="1356"/>
      <c r="DH22" s="1356"/>
      <c r="DI22" s="1360"/>
      <c r="DJ22" s="1361"/>
      <c r="DK22" s="1361"/>
      <c r="DL22" s="1361"/>
      <c r="DM22" s="1361"/>
      <c r="DN22" s="1361"/>
      <c r="DO22" s="1361"/>
      <c r="DP22" s="1361"/>
      <c r="DQ22" s="1361"/>
      <c r="DR22" s="1361"/>
      <c r="DS22" s="1361"/>
      <c r="DT22" s="1361"/>
      <c r="DU22" s="1361"/>
      <c r="DV22" s="1361"/>
      <c r="DW22" s="1361"/>
      <c r="DX22" s="1361"/>
      <c r="DY22" s="1361"/>
      <c r="DZ22" s="1361"/>
      <c r="EA22" s="1361"/>
      <c r="EB22" s="1361"/>
      <c r="EC22" s="1361"/>
      <c r="ED22" s="1361"/>
      <c r="EE22" s="1361"/>
      <c r="EF22" s="1361"/>
      <c r="EG22" s="1361"/>
      <c r="EH22" s="1361"/>
      <c r="EI22" s="1361"/>
      <c r="EJ22" s="1361"/>
      <c r="EK22" s="1361"/>
      <c r="EL22" s="1361"/>
      <c r="EM22" s="1361"/>
      <c r="EN22" s="514"/>
      <c r="EO22" s="515"/>
      <c r="EP22" s="1356" t="str">
        <f>MID(SUVAHAVUJ!AG66,1,1)</f>
        <v xml:space="preserve"> </v>
      </c>
      <c r="EQ22" s="1356"/>
      <c r="ER22" s="1356"/>
      <c r="ES22" s="1356"/>
      <c r="ET22" s="1356"/>
      <c r="EU22" s="1356"/>
      <c r="EV22" s="1356" t="str">
        <f>MID(SUVAHAVUJ!AG66,2,1)</f>
        <v xml:space="preserve"> </v>
      </c>
      <c r="EW22" s="1356"/>
      <c r="EX22" s="1356"/>
      <c r="EY22" s="1356"/>
      <c r="EZ22" s="1356"/>
      <c r="FA22" s="1356" t="str">
        <f>MID(SUVAHAVUJ!AG66,3,1)</f>
        <v xml:space="preserve"> </v>
      </c>
      <c r="FB22" s="1356"/>
      <c r="FC22" s="1356"/>
      <c r="FD22" s="1356"/>
      <c r="FE22" s="1356"/>
      <c r="FF22" s="1356"/>
      <c r="FG22" s="1356" t="str">
        <f>MID(SUVAHAVUJ!AG66,4,1)</f>
        <v xml:space="preserve"> </v>
      </c>
      <c r="FH22" s="1356"/>
      <c r="FI22" s="1356"/>
      <c r="FJ22" s="1356"/>
      <c r="FK22" s="1356"/>
      <c r="FL22" s="1356" t="str">
        <f>MID(SUVAHAVUJ!AG66,5,1)</f>
        <v xml:space="preserve"> </v>
      </c>
      <c r="FM22" s="1356"/>
      <c r="FN22" s="1356"/>
      <c r="FO22" s="1356"/>
      <c r="FP22" s="1356"/>
      <c r="FQ22" s="1356"/>
      <c r="FR22" s="1356" t="str">
        <f>MID(SUVAHAVUJ!AG66,6,1)</f>
        <v xml:space="preserve"> </v>
      </c>
      <c r="FS22" s="1356"/>
      <c r="FT22" s="1356"/>
      <c r="FU22" s="1356"/>
      <c r="FV22" s="1356"/>
      <c r="FW22" s="1356" t="str">
        <f>MID(SUVAHAVUJ!AG66,7,1)</f>
        <v xml:space="preserve"> </v>
      </c>
      <c r="FX22" s="1356"/>
      <c r="FY22" s="1356"/>
      <c r="FZ22" s="1356"/>
      <c r="GA22" s="1356"/>
      <c r="GB22" s="1356"/>
      <c r="GC22" s="1356" t="str">
        <f>MID(SUVAHAVUJ!AG66,8,1)</f>
        <v xml:space="preserve"> </v>
      </c>
      <c r="GD22" s="1356"/>
      <c r="GE22" s="1356"/>
      <c r="GF22" s="1356"/>
      <c r="GG22" s="1356"/>
      <c r="GH22" s="1356" t="str">
        <f>MID(SUVAHAVUJ!AG66,9,1)</f>
        <v xml:space="preserve"> </v>
      </c>
      <c r="GI22" s="1356"/>
      <c r="GJ22" s="1356"/>
      <c r="GK22" s="1356"/>
      <c r="GL22" s="1356"/>
      <c r="GM22" s="1356"/>
      <c r="GN22" s="1356" t="str">
        <f>MID(SUVAHAVUJ!AG66,10,1)</f>
        <v xml:space="preserve"> </v>
      </c>
      <c r="GO22" s="1356"/>
      <c r="GP22" s="1356"/>
      <c r="GQ22" s="1356"/>
      <c r="GR22" s="1356"/>
      <c r="GS22" s="1357" t="str">
        <f>MID(SUVAHAVUJ!AG66,11,1)</f>
        <v>0</v>
      </c>
      <c r="GT22" s="1357"/>
      <c r="GU22" s="1357"/>
      <c r="GV22" s="1357"/>
      <c r="GW22" s="1358"/>
    </row>
    <row r="23" spans="2:205" s="516" customFormat="1" ht="23.25" customHeight="1" x14ac:dyDescent="0.3">
      <c r="B23" s="1363" t="s">
        <v>2051</v>
      </c>
      <c r="C23" s="1363"/>
      <c r="D23" s="1363"/>
      <c r="E23" s="1363"/>
      <c r="F23" s="1363"/>
      <c r="G23" s="1363"/>
      <c r="H23" s="1363"/>
      <c r="I23" s="1363"/>
      <c r="J23" s="1363"/>
      <c r="K23" s="1363"/>
      <c r="L23" s="1423" t="str">
        <f>SUVAHAVUJ!$D$67</f>
        <v>Iné pohľadávky (335A, 33XA, 371A, 374A, 375A,  378A)
- /391A/</v>
      </c>
      <c r="M23" s="1423"/>
      <c r="N23" s="1423"/>
      <c r="O23" s="1423"/>
      <c r="P23" s="1423"/>
      <c r="Q23" s="1423"/>
      <c r="R23" s="1423"/>
      <c r="S23" s="1423"/>
      <c r="T23" s="1423"/>
      <c r="U23" s="1423"/>
      <c r="V23" s="1423"/>
      <c r="W23" s="1423"/>
      <c r="X23" s="1423"/>
      <c r="Y23" s="1423"/>
      <c r="Z23" s="1423"/>
      <c r="AA23" s="1423"/>
      <c r="AB23" s="1423"/>
      <c r="AC23" s="1423"/>
      <c r="AD23" s="1423"/>
      <c r="AE23" s="1423"/>
      <c r="AF23" s="1423"/>
      <c r="AG23" s="1423"/>
      <c r="AH23" s="1423"/>
      <c r="AI23" s="1423"/>
      <c r="AJ23" s="1423"/>
      <c r="AK23" s="1423"/>
      <c r="AL23" s="1423"/>
      <c r="AM23" s="1423"/>
      <c r="AN23" s="1423"/>
      <c r="AO23" s="1423"/>
      <c r="AP23" s="1423"/>
      <c r="AQ23" s="1366" t="s">
        <v>1198</v>
      </c>
      <c r="AR23" s="1366"/>
      <c r="AS23" s="1366"/>
      <c r="AT23" s="1366"/>
      <c r="AU23" s="1366"/>
      <c r="AV23" s="1366"/>
      <c r="AW23" s="1366"/>
      <c r="AX23" s="1366"/>
      <c r="AY23" s="514"/>
      <c r="AZ23" s="515"/>
      <c r="BA23" s="1356" t="str">
        <f>MID(SUVAHAVUJ!AD67,1,1)</f>
        <v xml:space="preserve"> </v>
      </c>
      <c r="BB23" s="1356"/>
      <c r="BC23" s="1356"/>
      <c r="BD23" s="1356"/>
      <c r="BE23" s="1356"/>
      <c r="BF23" s="1356"/>
      <c r="BG23" s="1356" t="str">
        <f>MID(SUVAHAVUJ!AD67,2,1)</f>
        <v xml:space="preserve"> </v>
      </c>
      <c r="BH23" s="1356"/>
      <c r="BI23" s="1356"/>
      <c r="BJ23" s="1356"/>
      <c r="BK23" s="1356"/>
      <c r="BL23" s="1356" t="str">
        <f>MID(SUVAHAVUJ!AD67,3,1)</f>
        <v xml:space="preserve"> </v>
      </c>
      <c r="BM23" s="1356"/>
      <c r="BN23" s="1356"/>
      <c r="BO23" s="1356"/>
      <c r="BP23" s="1356"/>
      <c r="BQ23" s="1356"/>
      <c r="BR23" s="1356" t="str">
        <f>MID(SUVAHAVUJ!AD67,4,1)</f>
        <v xml:space="preserve"> </v>
      </c>
      <c r="BS23" s="1356"/>
      <c r="BT23" s="1356"/>
      <c r="BU23" s="1356"/>
      <c r="BV23" s="1356"/>
      <c r="BW23" s="1356" t="str">
        <f>MID(SUVAHAVUJ!AD67,5,1)</f>
        <v xml:space="preserve"> </v>
      </c>
      <c r="BX23" s="1356"/>
      <c r="BY23" s="1356"/>
      <c r="BZ23" s="1356"/>
      <c r="CA23" s="1356"/>
      <c r="CB23" s="1356"/>
      <c r="CC23" s="1356" t="str">
        <f>MID(SUVAHAVUJ!AD67,6,1)</f>
        <v>-</v>
      </c>
      <c r="CD23" s="1356"/>
      <c r="CE23" s="1356"/>
      <c r="CF23" s="1356"/>
      <c r="CG23" s="1356"/>
      <c r="CH23" s="1356" t="str">
        <f>MID(SUVAHAVUJ!AD67,7,1)</f>
        <v>1</v>
      </c>
      <c r="CI23" s="1356"/>
      <c r="CJ23" s="1356"/>
      <c r="CK23" s="1356"/>
      <c r="CL23" s="1356"/>
      <c r="CM23" s="1356"/>
      <c r="CN23" s="1356" t="str">
        <f>MID(SUVAHAVUJ!AD67,8,1)</f>
        <v>4</v>
      </c>
      <c r="CO23" s="1356"/>
      <c r="CP23" s="1356"/>
      <c r="CQ23" s="1356"/>
      <c r="CR23" s="1356"/>
      <c r="CS23" s="1356" t="str">
        <f>MID(SUVAHAVUJ!AD67,9,1)</f>
        <v>5</v>
      </c>
      <c r="CT23" s="1356"/>
      <c r="CU23" s="1356"/>
      <c r="CV23" s="1356"/>
      <c r="CW23" s="1356"/>
      <c r="CX23" s="1356"/>
      <c r="CY23" s="1356" t="str">
        <f>MID(SUVAHAVUJ!AD67,10,1)</f>
        <v>7</v>
      </c>
      <c r="CZ23" s="1356"/>
      <c r="DA23" s="1356"/>
      <c r="DB23" s="1356"/>
      <c r="DC23" s="1356"/>
      <c r="DD23" s="1356" t="str">
        <f>MID(SUVAHAVUJ!AD67,11,1)</f>
        <v>4</v>
      </c>
      <c r="DE23" s="1356"/>
      <c r="DF23" s="1356"/>
      <c r="DG23" s="1356"/>
      <c r="DH23" s="1356"/>
      <c r="DI23" s="1360"/>
      <c r="DJ23" s="514"/>
      <c r="DK23" s="515"/>
      <c r="DL23" s="1356" t="str">
        <f>MID(SUVAHAVUJ!AF67,1,1)</f>
        <v xml:space="preserve"> </v>
      </c>
      <c r="DM23" s="1356"/>
      <c r="DN23" s="1356"/>
      <c r="DO23" s="1356"/>
      <c r="DP23" s="1356"/>
      <c r="DQ23" s="1356"/>
      <c r="DR23" s="1356" t="str">
        <f>MID(SUVAHAVUJ!AF67,2,1)</f>
        <v xml:space="preserve"> </v>
      </c>
      <c r="DS23" s="1356"/>
      <c r="DT23" s="1356"/>
      <c r="DU23" s="1356"/>
      <c r="DV23" s="1356"/>
      <c r="DW23" s="1356" t="str">
        <f>MID(SUVAHAVUJ!AF67,3,1)</f>
        <v xml:space="preserve"> </v>
      </c>
      <c r="DX23" s="1356"/>
      <c r="DY23" s="1356"/>
      <c r="DZ23" s="1356"/>
      <c r="EA23" s="1356"/>
      <c r="EB23" s="1356"/>
      <c r="EC23" s="1356" t="str">
        <f>MID(SUVAHAVUJ!AF67,4,1)</f>
        <v xml:space="preserve"> </v>
      </c>
      <c r="ED23" s="1356"/>
      <c r="EE23" s="1356"/>
      <c r="EF23" s="1356"/>
      <c r="EG23" s="1356"/>
      <c r="EH23" s="1356" t="str">
        <f>MID(SUVAHAVUJ!AF67,5,1)</f>
        <v xml:space="preserve"> </v>
      </c>
      <c r="EI23" s="1356"/>
      <c r="EJ23" s="1356"/>
      <c r="EK23" s="1356"/>
      <c r="EL23" s="1356"/>
      <c r="EM23" s="1356"/>
      <c r="EN23" s="1356" t="str">
        <f>MID(SUVAHAVUJ!AF67,6,1)</f>
        <v>-</v>
      </c>
      <c r="EO23" s="1356"/>
      <c r="EP23" s="1356"/>
      <c r="EQ23" s="1356"/>
      <c r="ER23" s="1356"/>
      <c r="ES23" s="1356" t="str">
        <f>MID(SUVAHAVUJ!AF67,7,1)</f>
        <v>1</v>
      </c>
      <c r="ET23" s="1356"/>
      <c r="EU23" s="1356"/>
      <c r="EV23" s="1356"/>
      <c r="EW23" s="1356"/>
      <c r="EX23" s="1356"/>
      <c r="EY23" s="1356" t="str">
        <f>MID(SUVAHAVUJ!AF67,8,1)</f>
        <v>4</v>
      </c>
      <c r="EZ23" s="1356"/>
      <c r="FA23" s="1356"/>
      <c r="FB23" s="1356"/>
      <c r="FC23" s="1356"/>
      <c r="FD23" s="1356" t="str">
        <f>MID(SUVAHAVUJ!AF67,9,1)</f>
        <v>5</v>
      </c>
      <c r="FE23" s="1356"/>
      <c r="FF23" s="1356"/>
      <c r="FG23" s="1356"/>
      <c r="FH23" s="1356"/>
      <c r="FI23" s="1356"/>
      <c r="FJ23" s="1356" t="str">
        <f>MID(SUVAHAVUJ!AF67,10,1)</f>
        <v>7</v>
      </c>
      <c r="FK23" s="1356"/>
      <c r="FL23" s="1356"/>
      <c r="FM23" s="1356"/>
      <c r="FN23" s="1356"/>
      <c r="FO23" s="1357" t="str">
        <f>MID(SUVAHAVUJ!AF67,11,1)</f>
        <v>4</v>
      </c>
      <c r="FP23" s="1357"/>
      <c r="FQ23" s="1357"/>
      <c r="FR23" s="1357"/>
      <c r="FS23" s="1358"/>
      <c r="FT23" s="1359"/>
      <c r="FU23" s="1359"/>
      <c r="FV23" s="1359"/>
      <c r="FW23" s="1359"/>
      <c r="FX23" s="1359"/>
      <c r="FY23" s="1359"/>
      <c r="FZ23" s="1359"/>
      <c r="GA23" s="1359"/>
      <c r="GB23" s="1359"/>
      <c r="GC23" s="1359"/>
      <c r="GD23" s="1359"/>
      <c r="GE23" s="1359"/>
      <c r="GF23" s="1359"/>
      <c r="GG23" s="1359"/>
      <c r="GH23" s="1359"/>
      <c r="GI23" s="1359"/>
      <c r="GJ23" s="1359"/>
      <c r="GK23" s="1359"/>
      <c r="GL23" s="1359"/>
      <c r="GM23" s="1359"/>
      <c r="GN23" s="1359"/>
      <c r="GO23" s="1359"/>
      <c r="GP23" s="1359"/>
      <c r="GQ23" s="1359"/>
      <c r="GR23" s="1359"/>
      <c r="GS23" s="1359"/>
      <c r="GT23" s="1359"/>
      <c r="GU23" s="1359"/>
      <c r="GV23" s="1359"/>
      <c r="GW23" s="1359"/>
    </row>
    <row r="24" spans="2:205" ht="23.25" customHeight="1" x14ac:dyDescent="0.3">
      <c r="B24" s="1363"/>
      <c r="C24" s="1363"/>
      <c r="D24" s="1363"/>
      <c r="E24" s="1363"/>
      <c r="F24" s="1363"/>
      <c r="G24" s="1363"/>
      <c r="H24" s="1363"/>
      <c r="I24" s="1363"/>
      <c r="J24" s="1363"/>
      <c r="K24" s="1363"/>
      <c r="L24" s="1423"/>
      <c r="M24" s="1423"/>
      <c r="N24" s="1423"/>
      <c r="O24" s="1423"/>
      <c r="P24" s="1423"/>
      <c r="Q24" s="1423"/>
      <c r="R24" s="1423"/>
      <c r="S24" s="1423"/>
      <c r="T24" s="1423"/>
      <c r="U24" s="1423"/>
      <c r="V24" s="1423"/>
      <c r="W24" s="1423"/>
      <c r="X24" s="1423"/>
      <c r="Y24" s="1423"/>
      <c r="Z24" s="1423"/>
      <c r="AA24" s="1423"/>
      <c r="AB24" s="1423"/>
      <c r="AC24" s="1423"/>
      <c r="AD24" s="1423"/>
      <c r="AE24" s="1423"/>
      <c r="AF24" s="1423"/>
      <c r="AG24" s="1423"/>
      <c r="AH24" s="1423"/>
      <c r="AI24" s="1423"/>
      <c r="AJ24" s="1423"/>
      <c r="AK24" s="1423"/>
      <c r="AL24" s="1423"/>
      <c r="AM24" s="1423"/>
      <c r="AN24" s="1423"/>
      <c r="AO24" s="1423"/>
      <c r="AP24" s="1423"/>
      <c r="AQ24" s="1366"/>
      <c r="AR24" s="1366"/>
      <c r="AS24" s="1366"/>
      <c r="AT24" s="1366"/>
      <c r="AU24" s="1366"/>
      <c r="AV24" s="1366"/>
      <c r="AW24" s="1366"/>
      <c r="AX24" s="1366"/>
      <c r="AY24" s="514"/>
      <c r="AZ24" s="515"/>
      <c r="BA24" s="1356" t="str">
        <f>MID(SUVAHAVUJ!AE67,1,1)</f>
        <v xml:space="preserve"> </v>
      </c>
      <c r="BB24" s="1356"/>
      <c r="BC24" s="1356"/>
      <c r="BD24" s="1356"/>
      <c r="BE24" s="1356"/>
      <c r="BF24" s="1356"/>
      <c r="BG24" s="1356" t="str">
        <f>MID(SUVAHAVUJ!AE67,2,1)</f>
        <v xml:space="preserve"> </v>
      </c>
      <c r="BH24" s="1356"/>
      <c r="BI24" s="1356"/>
      <c r="BJ24" s="1356"/>
      <c r="BK24" s="1356"/>
      <c r="BL24" s="1356" t="str">
        <f>MID(SUVAHAVUJ!AE67,3,1)</f>
        <v xml:space="preserve"> </v>
      </c>
      <c r="BM24" s="1356"/>
      <c r="BN24" s="1356"/>
      <c r="BO24" s="1356"/>
      <c r="BP24" s="1356"/>
      <c r="BQ24" s="1356"/>
      <c r="BR24" s="1356" t="str">
        <f>MID(SUVAHAVUJ!AE67,4,1)</f>
        <v xml:space="preserve"> </v>
      </c>
      <c r="BS24" s="1356"/>
      <c r="BT24" s="1356"/>
      <c r="BU24" s="1356"/>
      <c r="BV24" s="1356"/>
      <c r="BW24" s="1356" t="str">
        <f>MID(SUVAHAVUJ!AE67,5,1)</f>
        <v xml:space="preserve"> </v>
      </c>
      <c r="BX24" s="1356"/>
      <c r="BY24" s="1356"/>
      <c r="BZ24" s="1356"/>
      <c r="CA24" s="1356"/>
      <c r="CB24" s="1356"/>
      <c r="CC24" s="1356" t="str">
        <f>MID(SUVAHAVUJ!AE67,6,1)</f>
        <v xml:space="preserve"> </v>
      </c>
      <c r="CD24" s="1356"/>
      <c r="CE24" s="1356"/>
      <c r="CF24" s="1356"/>
      <c r="CG24" s="1356"/>
      <c r="CH24" s="1356" t="str">
        <f>MID(SUVAHAVUJ!AE67,7,1)</f>
        <v xml:space="preserve"> </v>
      </c>
      <c r="CI24" s="1356"/>
      <c r="CJ24" s="1356"/>
      <c r="CK24" s="1356"/>
      <c r="CL24" s="1356"/>
      <c r="CM24" s="1356"/>
      <c r="CN24" s="1356" t="str">
        <f>MID(SUVAHAVUJ!AE67,8,1)</f>
        <v xml:space="preserve"> </v>
      </c>
      <c r="CO24" s="1356"/>
      <c r="CP24" s="1356"/>
      <c r="CQ24" s="1356"/>
      <c r="CR24" s="1356"/>
      <c r="CS24" s="1356" t="str">
        <f>MID(SUVAHAVUJ!AE67,9,1)</f>
        <v xml:space="preserve"> </v>
      </c>
      <c r="CT24" s="1356"/>
      <c r="CU24" s="1356"/>
      <c r="CV24" s="1356"/>
      <c r="CW24" s="1356"/>
      <c r="CX24" s="1356"/>
      <c r="CY24" s="1356" t="str">
        <f>MID(SUVAHAVUJ!AE67,10,1)</f>
        <v xml:space="preserve"> </v>
      </c>
      <c r="CZ24" s="1356"/>
      <c r="DA24" s="1356"/>
      <c r="DB24" s="1356"/>
      <c r="DC24" s="1356"/>
      <c r="DD24" s="1356" t="str">
        <f>MID(SUVAHAVUJ!AE67,11,1)</f>
        <v>0</v>
      </c>
      <c r="DE24" s="1356"/>
      <c r="DF24" s="1356"/>
      <c r="DG24" s="1356"/>
      <c r="DH24" s="1356"/>
      <c r="DI24" s="1360"/>
      <c r="DJ24" s="1361"/>
      <c r="DK24" s="1361"/>
      <c r="DL24" s="1361"/>
      <c r="DM24" s="1361"/>
      <c r="DN24" s="1361"/>
      <c r="DO24" s="1361"/>
      <c r="DP24" s="1361"/>
      <c r="DQ24" s="1361"/>
      <c r="DR24" s="1361"/>
      <c r="DS24" s="1361"/>
      <c r="DT24" s="1361"/>
      <c r="DU24" s="1361"/>
      <c r="DV24" s="1361"/>
      <c r="DW24" s="1361"/>
      <c r="DX24" s="1361"/>
      <c r="DY24" s="1361"/>
      <c r="DZ24" s="1361"/>
      <c r="EA24" s="1361"/>
      <c r="EB24" s="1361"/>
      <c r="EC24" s="1361"/>
      <c r="ED24" s="1361"/>
      <c r="EE24" s="1361"/>
      <c r="EF24" s="1361"/>
      <c r="EG24" s="1361"/>
      <c r="EH24" s="1361"/>
      <c r="EI24" s="1361"/>
      <c r="EJ24" s="1361"/>
      <c r="EK24" s="1361"/>
      <c r="EL24" s="1361"/>
      <c r="EM24" s="1361"/>
      <c r="EN24" s="514"/>
      <c r="EO24" s="515"/>
      <c r="EP24" s="1356" t="str">
        <f>MID(SUVAHAVUJ!AG67,1,1)</f>
        <v xml:space="preserve"> </v>
      </c>
      <c r="EQ24" s="1356"/>
      <c r="ER24" s="1356"/>
      <c r="ES24" s="1356"/>
      <c r="ET24" s="1356"/>
      <c r="EU24" s="1356"/>
      <c r="EV24" s="1356" t="str">
        <f>MID(SUVAHAVUJ!AG67,2,1)</f>
        <v xml:space="preserve"> </v>
      </c>
      <c r="EW24" s="1356"/>
      <c r="EX24" s="1356"/>
      <c r="EY24" s="1356"/>
      <c r="EZ24" s="1356"/>
      <c r="FA24" s="1356" t="str">
        <f>MID(SUVAHAVUJ!AG67,3,1)</f>
        <v xml:space="preserve"> </v>
      </c>
      <c r="FB24" s="1356"/>
      <c r="FC24" s="1356"/>
      <c r="FD24" s="1356"/>
      <c r="FE24" s="1356"/>
      <c r="FF24" s="1356"/>
      <c r="FG24" s="1356" t="str">
        <f>MID(SUVAHAVUJ!AG67,4,1)</f>
        <v xml:space="preserve"> </v>
      </c>
      <c r="FH24" s="1356"/>
      <c r="FI24" s="1356"/>
      <c r="FJ24" s="1356"/>
      <c r="FK24" s="1356"/>
      <c r="FL24" s="1356" t="str">
        <f>MID(SUVAHAVUJ!AG67,5,1)</f>
        <v xml:space="preserve"> </v>
      </c>
      <c r="FM24" s="1356"/>
      <c r="FN24" s="1356"/>
      <c r="FO24" s="1356"/>
      <c r="FP24" s="1356"/>
      <c r="FQ24" s="1356"/>
      <c r="FR24" s="1356" t="str">
        <f>MID(SUVAHAVUJ!AG67,6,1)</f>
        <v xml:space="preserve"> </v>
      </c>
      <c r="FS24" s="1356"/>
      <c r="FT24" s="1356"/>
      <c r="FU24" s="1356"/>
      <c r="FV24" s="1356"/>
      <c r="FW24" s="1356" t="str">
        <f>MID(SUVAHAVUJ!AG67,7,1)</f>
        <v xml:space="preserve"> </v>
      </c>
      <c r="FX24" s="1356"/>
      <c r="FY24" s="1356"/>
      <c r="FZ24" s="1356"/>
      <c r="GA24" s="1356"/>
      <c r="GB24" s="1356"/>
      <c r="GC24" s="1356" t="str">
        <f>MID(SUVAHAVUJ!AG67,8,1)</f>
        <v xml:space="preserve"> </v>
      </c>
      <c r="GD24" s="1356"/>
      <c r="GE24" s="1356"/>
      <c r="GF24" s="1356"/>
      <c r="GG24" s="1356"/>
      <c r="GH24" s="1356" t="str">
        <f>MID(SUVAHAVUJ!AG67,9,1)</f>
        <v>6</v>
      </c>
      <c r="GI24" s="1356"/>
      <c r="GJ24" s="1356"/>
      <c r="GK24" s="1356"/>
      <c r="GL24" s="1356"/>
      <c r="GM24" s="1356"/>
      <c r="GN24" s="1356" t="str">
        <f>MID(SUVAHAVUJ!AG67,10,1)</f>
        <v>3</v>
      </c>
      <c r="GO24" s="1356"/>
      <c r="GP24" s="1356"/>
      <c r="GQ24" s="1356"/>
      <c r="GR24" s="1356"/>
      <c r="GS24" s="1357" t="str">
        <f>MID(SUVAHAVUJ!AG67,11,1)</f>
        <v>3</v>
      </c>
      <c r="GT24" s="1357"/>
      <c r="GU24" s="1357"/>
      <c r="GV24" s="1357"/>
      <c r="GW24" s="1358"/>
    </row>
    <row r="25" spans="2:205" s="516" customFormat="1" ht="23.25" customHeight="1" x14ac:dyDescent="0.3">
      <c r="B25" s="1424" t="s">
        <v>2080</v>
      </c>
      <c r="C25" s="1424"/>
      <c r="D25" s="1424"/>
      <c r="E25" s="1424"/>
      <c r="F25" s="1424"/>
      <c r="G25" s="1424"/>
      <c r="H25" s="1424"/>
      <c r="I25" s="1424"/>
      <c r="J25" s="1424"/>
      <c r="K25" s="1424"/>
      <c r="L25" s="1422" t="str">
        <f>SUVAHAVUJ!$D$68</f>
        <v>Krátkodobý finančný majetok súčet (r . 67 až r. 70)</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366" t="s">
        <v>2079</v>
      </c>
      <c r="AR25" s="1366"/>
      <c r="AS25" s="1366"/>
      <c r="AT25" s="1366"/>
      <c r="AU25" s="1366"/>
      <c r="AV25" s="1366"/>
      <c r="AW25" s="1366"/>
      <c r="AX25" s="1366"/>
      <c r="AY25" s="514"/>
      <c r="AZ25" s="515"/>
      <c r="BA25" s="1356" t="str">
        <f>MID(SUVAHAVUJ!AD68,1,1)</f>
        <v xml:space="preserve"> </v>
      </c>
      <c r="BB25" s="1356"/>
      <c r="BC25" s="1356"/>
      <c r="BD25" s="1356"/>
      <c r="BE25" s="1356"/>
      <c r="BF25" s="1356"/>
      <c r="BG25" s="1356" t="str">
        <f>MID(SUVAHAVUJ!AD68,2,1)</f>
        <v xml:space="preserve"> </v>
      </c>
      <c r="BH25" s="1356"/>
      <c r="BI25" s="1356"/>
      <c r="BJ25" s="1356"/>
      <c r="BK25" s="1356"/>
      <c r="BL25" s="1356" t="str">
        <f>MID(SUVAHAVUJ!AD68,3,1)</f>
        <v xml:space="preserve"> </v>
      </c>
      <c r="BM25" s="1356"/>
      <c r="BN25" s="1356"/>
      <c r="BO25" s="1356"/>
      <c r="BP25" s="1356"/>
      <c r="BQ25" s="1356"/>
      <c r="BR25" s="1356" t="str">
        <f>MID(SUVAHAVUJ!AD68,4,1)</f>
        <v xml:space="preserve"> </v>
      </c>
      <c r="BS25" s="1356"/>
      <c r="BT25" s="1356"/>
      <c r="BU25" s="1356"/>
      <c r="BV25" s="1356"/>
      <c r="BW25" s="1356" t="str">
        <f>MID(SUVAHAVUJ!AD68,5,1)</f>
        <v xml:space="preserve"> </v>
      </c>
      <c r="BX25" s="1356"/>
      <c r="BY25" s="1356"/>
      <c r="BZ25" s="1356"/>
      <c r="CA25" s="1356"/>
      <c r="CB25" s="1356"/>
      <c r="CC25" s="1356" t="str">
        <f>MID(SUVAHAVUJ!AD68,6,1)</f>
        <v xml:space="preserve"> </v>
      </c>
      <c r="CD25" s="1356"/>
      <c r="CE25" s="1356"/>
      <c r="CF25" s="1356"/>
      <c r="CG25" s="1356"/>
      <c r="CH25" s="1356" t="str">
        <f>MID(SUVAHAVUJ!AD68,7,1)</f>
        <v xml:space="preserve"> </v>
      </c>
      <c r="CI25" s="1356"/>
      <c r="CJ25" s="1356"/>
      <c r="CK25" s="1356"/>
      <c r="CL25" s="1356"/>
      <c r="CM25" s="1356"/>
      <c r="CN25" s="1356" t="str">
        <f>MID(SUVAHAVUJ!AD68,8,1)</f>
        <v xml:space="preserve"> </v>
      </c>
      <c r="CO25" s="1356"/>
      <c r="CP25" s="1356"/>
      <c r="CQ25" s="1356"/>
      <c r="CR25" s="1356"/>
      <c r="CS25" s="1356" t="str">
        <f>MID(SUVAHAVUJ!AD68,9,1)</f>
        <v xml:space="preserve"> </v>
      </c>
      <c r="CT25" s="1356"/>
      <c r="CU25" s="1356"/>
      <c r="CV25" s="1356"/>
      <c r="CW25" s="1356"/>
      <c r="CX25" s="1356"/>
      <c r="CY25" s="1356" t="str">
        <f>MID(SUVAHAVUJ!AD68,10,1)</f>
        <v xml:space="preserve"> </v>
      </c>
      <c r="CZ25" s="1356"/>
      <c r="DA25" s="1356"/>
      <c r="DB25" s="1356"/>
      <c r="DC25" s="1356"/>
      <c r="DD25" s="1356" t="str">
        <f>MID(SUVAHAVUJ!AD68,11,1)</f>
        <v>0</v>
      </c>
      <c r="DE25" s="1356"/>
      <c r="DF25" s="1356"/>
      <c r="DG25" s="1356"/>
      <c r="DH25" s="1356"/>
      <c r="DI25" s="1360"/>
      <c r="DJ25" s="514"/>
      <c r="DK25" s="515"/>
      <c r="DL25" s="1356" t="str">
        <f>MID(SUVAHAVUJ!AF68,1,1)</f>
        <v xml:space="preserve"> </v>
      </c>
      <c r="DM25" s="1356"/>
      <c r="DN25" s="1356"/>
      <c r="DO25" s="1356"/>
      <c r="DP25" s="1356"/>
      <c r="DQ25" s="1356"/>
      <c r="DR25" s="1356" t="str">
        <f>MID(SUVAHAVUJ!AF68,2,1)</f>
        <v xml:space="preserve"> </v>
      </c>
      <c r="DS25" s="1356"/>
      <c r="DT25" s="1356"/>
      <c r="DU25" s="1356"/>
      <c r="DV25" s="1356"/>
      <c r="DW25" s="1356" t="str">
        <f>MID(SUVAHAVUJ!AF68,3,1)</f>
        <v xml:space="preserve"> </v>
      </c>
      <c r="DX25" s="1356"/>
      <c r="DY25" s="1356"/>
      <c r="DZ25" s="1356"/>
      <c r="EA25" s="1356"/>
      <c r="EB25" s="1356"/>
      <c r="EC25" s="1356" t="str">
        <f>MID(SUVAHAVUJ!AF68,4,1)</f>
        <v xml:space="preserve"> </v>
      </c>
      <c r="ED25" s="1356"/>
      <c r="EE25" s="1356"/>
      <c r="EF25" s="1356"/>
      <c r="EG25" s="1356"/>
      <c r="EH25" s="1356" t="str">
        <f>MID(SUVAHAVUJ!AF68,5,1)</f>
        <v xml:space="preserve"> </v>
      </c>
      <c r="EI25" s="1356"/>
      <c r="EJ25" s="1356"/>
      <c r="EK25" s="1356"/>
      <c r="EL25" s="1356"/>
      <c r="EM25" s="1356"/>
      <c r="EN25" s="1356" t="str">
        <f>MID(SUVAHAVUJ!AF68,6,1)</f>
        <v xml:space="preserve"> </v>
      </c>
      <c r="EO25" s="1356"/>
      <c r="EP25" s="1356"/>
      <c r="EQ25" s="1356"/>
      <c r="ER25" s="1356"/>
      <c r="ES25" s="1356" t="str">
        <f>MID(SUVAHAVUJ!AF68,7,1)</f>
        <v xml:space="preserve"> </v>
      </c>
      <c r="ET25" s="1356"/>
      <c r="EU25" s="1356"/>
      <c r="EV25" s="1356"/>
      <c r="EW25" s="1356"/>
      <c r="EX25" s="1356"/>
      <c r="EY25" s="1356" t="str">
        <f>MID(SUVAHAVUJ!AF68,8,1)</f>
        <v xml:space="preserve"> </v>
      </c>
      <c r="EZ25" s="1356"/>
      <c r="FA25" s="1356"/>
      <c r="FB25" s="1356"/>
      <c r="FC25" s="1356"/>
      <c r="FD25" s="1356" t="str">
        <f>MID(SUVAHAVUJ!AF68,9,1)</f>
        <v xml:space="preserve"> </v>
      </c>
      <c r="FE25" s="1356"/>
      <c r="FF25" s="1356"/>
      <c r="FG25" s="1356"/>
      <c r="FH25" s="1356"/>
      <c r="FI25" s="1356"/>
      <c r="FJ25" s="1356" t="str">
        <f>MID(SUVAHAVUJ!AF68,10,1)</f>
        <v xml:space="preserve"> </v>
      </c>
      <c r="FK25" s="1356"/>
      <c r="FL25" s="1356"/>
      <c r="FM25" s="1356"/>
      <c r="FN25" s="1356"/>
      <c r="FO25" s="1357" t="str">
        <f>MID(SUVAHAVUJ!AF68,11,1)</f>
        <v>0</v>
      </c>
      <c r="FP25" s="1357"/>
      <c r="FQ25" s="1357"/>
      <c r="FR25" s="1357"/>
      <c r="FS25" s="1358"/>
      <c r="FT25" s="1359"/>
      <c r="FU25" s="1359"/>
      <c r="FV25" s="1359"/>
      <c r="FW25" s="1359"/>
      <c r="FX25" s="1359"/>
      <c r="FY25" s="1359"/>
      <c r="FZ25" s="1359"/>
      <c r="GA25" s="1359"/>
      <c r="GB25" s="1359"/>
      <c r="GC25" s="1359"/>
      <c r="GD25" s="1359"/>
      <c r="GE25" s="1359"/>
      <c r="GF25" s="1359"/>
      <c r="GG25" s="1359"/>
      <c r="GH25" s="1359"/>
      <c r="GI25" s="1359"/>
      <c r="GJ25" s="1359"/>
      <c r="GK25" s="1359"/>
      <c r="GL25" s="1359"/>
      <c r="GM25" s="1359"/>
      <c r="GN25" s="1359"/>
      <c r="GO25" s="1359"/>
      <c r="GP25" s="1359"/>
      <c r="GQ25" s="1359"/>
      <c r="GR25" s="1359"/>
      <c r="GS25" s="1359"/>
      <c r="GT25" s="1359"/>
      <c r="GU25" s="1359"/>
      <c r="GV25" s="1359"/>
      <c r="GW25" s="1359"/>
    </row>
    <row r="26" spans="2:205" ht="25.5" customHeight="1" x14ac:dyDescent="0.3">
      <c r="B26" s="1424"/>
      <c r="C26" s="1424"/>
      <c r="D26" s="1424"/>
      <c r="E26" s="1424"/>
      <c r="F26" s="1424"/>
      <c r="G26" s="1424"/>
      <c r="H26" s="1424"/>
      <c r="I26" s="1424"/>
      <c r="J26" s="1424"/>
      <c r="K26" s="1424"/>
      <c r="L26" s="1422"/>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366"/>
      <c r="AR26" s="1366"/>
      <c r="AS26" s="1366"/>
      <c r="AT26" s="1366"/>
      <c r="AU26" s="1366"/>
      <c r="AV26" s="1366"/>
      <c r="AW26" s="1366"/>
      <c r="AX26" s="1366"/>
      <c r="AY26" s="514"/>
      <c r="AZ26" s="515"/>
      <c r="BA26" s="1356" t="str">
        <f>MID(SUVAHAVUJ!AE68,1,1)</f>
        <v xml:space="preserve"> </v>
      </c>
      <c r="BB26" s="1356"/>
      <c r="BC26" s="1356"/>
      <c r="BD26" s="1356"/>
      <c r="BE26" s="1356"/>
      <c r="BF26" s="1356"/>
      <c r="BG26" s="1356" t="str">
        <f>MID(SUVAHAVUJ!AE68,2,1)</f>
        <v xml:space="preserve"> </v>
      </c>
      <c r="BH26" s="1356"/>
      <c r="BI26" s="1356"/>
      <c r="BJ26" s="1356"/>
      <c r="BK26" s="1356"/>
      <c r="BL26" s="1356" t="str">
        <f>MID(SUVAHAVUJ!AE68,3,1)</f>
        <v xml:space="preserve"> </v>
      </c>
      <c r="BM26" s="1356"/>
      <c r="BN26" s="1356"/>
      <c r="BO26" s="1356"/>
      <c r="BP26" s="1356"/>
      <c r="BQ26" s="1356"/>
      <c r="BR26" s="1356" t="str">
        <f>MID(SUVAHAVUJ!AE68,4,1)</f>
        <v xml:space="preserve"> </v>
      </c>
      <c r="BS26" s="1356"/>
      <c r="BT26" s="1356"/>
      <c r="BU26" s="1356"/>
      <c r="BV26" s="1356"/>
      <c r="BW26" s="1356" t="str">
        <f>MID(SUVAHAVUJ!AE68,5,1)</f>
        <v xml:space="preserve"> </v>
      </c>
      <c r="BX26" s="1356"/>
      <c r="BY26" s="1356"/>
      <c r="BZ26" s="1356"/>
      <c r="CA26" s="1356"/>
      <c r="CB26" s="1356"/>
      <c r="CC26" s="1356" t="str">
        <f>MID(SUVAHAVUJ!AE68,6,1)</f>
        <v xml:space="preserve"> </v>
      </c>
      <c r="CD26" s="1356"/>
      <c r="CE26" s="1356"/>
      <c r="CF26" s="1356"/>
      <c r="CG26" s="1356"/>
      <c r="CH26" s="1356" t="str">
        <f>MID(SUVAHAVUJ!AE68,7,1)</f>
        <v xml:space="preserve"> </v>
      </c>
      <c r="CI26" s="1356"/>
      <c r="CJ26" s="1356"/>
      <c r="CK26" s="1356"/>
      <c r="CL26" s="1356"/>
      <c r="CM26" s="1356"/>
      <c r="CN26" s="1356" t="str">
        <f>MID(SUVAHAVUJ!AE68,8,1)</f>
        <v xml:space="preserve"> </v>
      </c>
      <c r="CO26" s="1356"/>
      <c r="CP26" s="1356"/>
      <c r="CQ26" s="1356"/>
      <c r="CR26" s="1356"/>
      <c r="CS26" s="1356" t="str">
        <f>MID(SUVAHAVUJ!AE68,9,1)</f>
        <v xml:space="preserve"> </v>
      </c>
      <c r="CT26" s="1356"/>
      <c r="CU26" s="1356"/>
      <c r="CV26" s="1356"/>
      <c r="CW26" s="1356"/>
      <c r="CX26" s="1356"/>
      <c r="CY26" s="1356" t="str">
        <f>MID(SUVAHAVUJ!AE68,10,1)</f>
        <v xml:space="preserve"> </v>
      </c>
      <c r="CZ26" s="1356"/>
      <c r="DA26" s="1356"/>
      <c r="DB26" s="1356"/>
      <c r="DC26" s="1356"/>
      <c r="DD26" s="1356" t="str">
        <f>MID(SUVAHAVUJ!AE68,11,1)</f>
        <v>0</v>
      </c>
      <c r="DE26" s="1356"/>
      <c r="DF26" s="1356"/>
      <c r="DG26" s="1356"/>
      <c r="DH26" s="1356"/>
      <c r="DI26" s="1360"/>
      <c r="DJ26" s="1361"/>
      <c r="DK26" s="1361"/>
      <c r="DL26" s="1361"/>
      <c r="DM26" s="1361"/>
      <c r="DN26" s="1361"/>
      <c r="DO26" s="1361"/>
      <c r="DP26" s="1361"/>
      <c r="DQ26" s="1361"/>
      <c r="DR26" s="1361"/>
      <c r="DS26" s="1361"/>
      <c r="DT26" s="1361"/>
      <c r="DU26" s="1361"/>
      <c r="DV26" s="1361"/>
      <c r="DW26" s="1361"/>
      <c r="DX26" s="1361"/>
      <c r="DY26" s="1361"/>
      <c r="DZ26" s="1361"/>
      <c r="EA26" s="1361"/>
      <c r="EB26" s="1361"/>
      <c r="EC26" s="1361"/>
      <c r="ED26" s="1361"/>
      <c r="EE26" s="1361"/>
      <c r="EF26" s="1361"/>
      <c r="EG26" s="1361"/>
      <c r="EH26" s="1361"/>
      <c r="EI26" s="1361"/>
      <c r="EJ26" s="1361"/>
      <c r="EK26" s="1361"/>
      <c r="EL26" s="1361"/>
      <c r="EM26" s="1361"/>
      <c r="EN26" s="514"/>
      <c r="EO26" s="515"/>
      <c r="EP26" s="1356" t="str">
        <f>MID(SUVAHAVUJ!AG68,1,1)</f>
        <v xml:space="preserve"> </v>
      </c>
      <c r="EQ26" s="1356"/>
      <c r="ER26" s="1356"/>
      <c r="ES26" s="1356"/>
      <c r="ET26" s="1356"/>
      <c r="EU26" s="1356"/>
      <c r="EV26" s="1356" t="str">
        <f>MID(SUVAHAVUJ!AG68,2,1)</f>
        <v xml:space="preserve"> </v>
      </c>
      <c r="EW26" s="1356"/>
      <c r="EX26" s="1356"/>
      <c r="EY26" s="1356"/>
      <c r="EZ26" s="1356"/>
      <c r="FA26" s="1356" t="str">
        <f>MID(SUVAHAVUJ!AG68,3,1)</f>
        <v xml:space="preserve"> </v>
      </c>
      <c r="FB26" s="1356"/>
      <c r="FC26" s="1356"/>
      <c r="FD26" s="1356"/>
      <c r="FE26" s="1356"/>
      <c r="FF26" s="1356"/>
      <c r="FG26" s="1356" t="str">
        <f>MID(SUVAHAVUJ!AG68,4,1)</f>
        <v xml:space="preserve"> </v>
      </c>
      <c r="FH26" s="1356"/>
      <c r="FI26" s="1356"/>
      <c r="FJ26" s="1356"/>
      <c r="FK26" s="1356"/>
      <c r="FL26" s="1356" t="str">
        <f>MID(SUVAHAVUJ!AG68,5,1)</f>
        <v xml:space="preserve"> </v>
      </c>
      <c r="FM26" s="1356"/>
      <c r="FN26" s="1356"/>
      <c r="FO26" s="1356"/>
      <c r="FP26" s="1356"/>
      <c r="FQ26" s="1356"/>
      <c r="FR26" s="1356" t="str">
        <f>MID(SUVAHAVUJ!AG68,6,1)</f>
        <v xml:space="preserve"> </v>
      </c>
      <c r="FS26" s="1356"/>
      <c r="FT26" s="1356"/>
      <c r="FU26" s="1356"/>
      <c r="FV26" s="1356"/>
      <c r="FW26" s="1356" t="str">
        <f>MID(SUVAHAVUJ!AG68,7,1)</f>
        <v xml:space="preserve"> </v>
      </c>
      <c r="FX26" s="1356"/>
      <c r="FY26" s="1356"/>
      <c r="FZ26" s="1356"/>
      <c r="GA26" s="1356"/>
      <c r="GB26" s="1356"/>
      <c r="GC26" s="1356" t="str">
        <f>MID(SUVAHAVUJ!AG68,8,1)</f>
        <v xml:space="preserve"> </v>
      </c>
      <c r="GD26" s="1356"/>
      <c r="GE26" s="1356"/>
      <c r="GF26" s="1356"/>
      <c r="GG26" s="1356"/>
      <c r="GH26" s="1356" t="str">
        <f>MID(SUVAHAVUJ!AG68,9,1)</f>
        <v xml:space="preserve"> </v>
      </c>
      <c r="GI26" s="1356"/>
      <c r="GJ26" s="1356"/>
      <c r="GK26" s="1356"/>
      <c r="GL26" s="1356"/>
      <c r="GM26" s="1356"/>
      <c r="GN26" s="1356" t="str">
        <f>MID(SUVAHAVUJ!AG68,10,1)</f>
        <v xml:space="preserve"> </v>
      </c>
      <c r="GO26" s="1356"/>
      <c r="GP26" s="1356"/>
      <c r="GQ26" s="1356"/>
      <c r="GR26" s="1356"/>
      <c r="GS26" s="1357" t="str">
        <f>MID(SUVAHAVUJ!AG68,11,1)</f>
        <v>0</v>
      </c>
      <c r="GT26" s="1357"/>
      <c r="GU26" s="1357"/>
      <c r="GV26" s="1357"/>
      <c r="GW26" s="1358"/>
    </row>
    <row r="27" spans="2:205" s="516" customFormat="1" ht="23.25" customHeight="1" x14ac:dyDescent="0.3">
      <c r="B27" s="1418" t="s">
        <v>2082</v>
      </c>
      <c r="C27" s="1418"/>
      <c r="D27" s="1418"/>
      <c r="E27" s="1418"/>
      <c r="F27" s="1418"/>
      <c r="G27" s="1418"/>
      <c r="H27" s="1418"/>
      <c r="I27" s="1418"/>
      <c r="J27" s="1418"/>
      <c r="K27" s="1418"/>
      <c r="L27" s="1423" t="str">
        <f>SUVAHAVUJ!$D$69</f>
        <v>Krátkodobý finančný majetok v prepojených účtovných jednotkách (251A, 253A, 256A, 257A, 25XA)
- /291A, 29XA/</v>
      </c>
      <c r="M27" s="1423"/>
      <c r="N27" s="1423"/>
      <c r="O27" s="1423"/>
      <c r="P27" s="1423"/>
      <c r="Q27" s="1423"/>
      <c r="R27" s="1423"/>
      <c r="S27" s="1423"/>
      <c r="T27" s="1423"/>
      <c r="U27" s="1423"/>
      <c r="V27" s="1423"/>
      <c r="W27" s="1423"/>
      <c r="X27" s="1423"/>
      <c r="Y27" s="1423"/>
      <c r="Z27" s="1423"/>
      <c r="AA27" s="1423"/>
      <c r="AB27" s="1423"/>
      <c r="AC27" s="1423"/>
      <c r="AD27" s="1423"/>
      <c r="AE27" s="1423"/>
      <c r="AF27" s="1423"/>
      <c r="AG27" s="1423"/>
      <c r="AH27" s="1423"/>
      <c r="AI27" s="1423"/>
      <c r="AJ27" s="1423"/>
      <c r="AK27" s="1423"/>
      <c r="AL27" s="1423"/>
      <c r="AM27" s="1423"/>
      <c r="AN27" s="1423"/>
      <c r="AO27" s="1423"/>
      <c r="AP27" s="1423"/>
      <c r="AQ27" s="1366" t="s">
        <v>2081</v>
      </c>
      <c r="AR27" s="1366"/>
      <c r="AS27" s="1366"/>
      <c r="AT27" s="1366"/>
      <c r="AU27" s="1366"/>
      <c r="AV27" s="1366"/>
      <c r="AW27" s="1366"/>
      <c r="AX27" s="1366"/>
      <c r="AY27" s="514"/>
      <c r="AZ27" s="515"/>
      <c r="BA27" s="1356" t="str">
        <f>MID(SUVAHAVUJ!AD69,1,1)</f>
        <v xml:space="preserve"> </v>
      </c>
      <c r="BB27" s="1356"/>
      <c r="BC27" s="1356"/>
      <c r="BD27" s="1356"/>
      <c r="BE27" s="1356"/>
      <c r="BF27" s="1356"/>
      <c r="BG27" s="1356" t="str">
        <f>MID(SUVAHAVUJ!AD69,2,1)</f>
        <v xml:space="preserve"> </v>
      </c>
      <c r="BH27" s="1356"/>
      <c r="BI27" s="1356"/>
      <c r="BJ27" s="1356"/>
      <c r="BK27" s="1356"/>
      <c r="BL27" s="1356" t="str">
        <f>MID(SUVAHAVUJ!AD69,3,1)</f>
        <v xml:space="preserve"> </v>
      </c>
      <c r="BM27" s="1356"/>
      <c r="BN27" s="1356"/>
      <c r="BO27" s="1356"/>
      <c r="BP27" s="1356"/>
      <c r="BQ27" s="1356"/>
      <c r="BR27" s="1356" t="str">
        <f>MID(SUVAHAVUJ!AD69,4,1)</f>
        <v xml:space="preserve"> </v>
      </c>
      <c r="BS27" s="1356"/>
      <c r="BT27" s="1356"/>
      <c r="BU27" s="1356"/>
      <c r="BV27" s="1356"/>
      <c r="BW27" s="1356" t="str">
        <f>MID(SUVAHAVUJ!AD69,5,1)</f>
        <v xml:space="preserve"> </v>
      </c>
      <c r="BX27" s="1356"/>
      <c r="BY27" s="1356"/>
      <c r="BZ27" s="1356"/>
      <c r="CA27" s="1356"/>
      <c r="CB27" s="1356"/>
      <c r="CC27" s="1356" t="str">
        <f>MID(SUVAHAVUJ!AD69,6,1)</f>
        <v xml:space="preserve"> </v>
      </c>
      <c r="CD27" s="1356"/>
      <c r="CE27" s="1356"/>
      <c r="CF27" s="1356"/>
      <c r="CG27" s="1356"/>
      <c r="CH27" s="1356" t="str">
        <f>MID(SUVAHAVUJ!AD69,7,1)</f>
        <v xml:space="preserve"> </v>
      </c>
      <c r="CI27" s="1356"/>
      <c r="CJ27" s="1356"/>
      <c r="CK27" s="1356"/>
      <c r="CL27" s="1356"/>
      <c r="CM27" s="1356"/>
      <c r="CN27" s="1356" t="str">
        <f>MID(SUVAHAVUJ!AD69,8,1)</f>
        <v xml:space="preserve"> </v>
      </c>
      <c r="CO27" s="1356"/>
      <c r="CP27" s="1356"/>
      <c r="CQ27" s="1356"/>
      <c r="CR27" s="1356"/>
      <c r="CS27" s="1356" t="str">
        <f>MID(SUVAHAVUJ!AD69,9,1)</f>
        <v xml:space="preserve"> </v>
      </c>
      <c r="CT27" s="1356"/>
      <c r="CU27" s="1356"/>
      <c r="CV27" s="1356"/>
      <c r="CW27" s="1356"/>
      <c r="CX27" s="1356"/>
      <c r="CY27" s="1356" t="str">
        <f>MID(SUVAHAVUJ!AD69,10,1)</f>
        <v xml:space="preserve"> </v>
      </c>
      <c r="CZ27" s="1356"/>
      <c r="DA27" s="1356"/>
      <c r="DB27" s="1356"/>
      <c r="DC27" s="1356"/>
      <c r="DD27" s="1356" t="str">
        <f>MID(SUVAHAVUJ!AD69,11,1)</f>
        <v>0</v>
      </c>
      <c r="DE27" s="1356"/>
      <c r="DF27" s="1356"/>
      <c r="DG27" s="1356"/>
      <c r="DH27" s="1356"/>
      <c r="DI27" s="1360"/>
      <c r="DJ27" s="514"/>
      <c r="DK27" s="515"/>
      <c r="DL27" s="1356" t="str">
        <f>MID(SUVAHAVUJ!AF69,1,1)</f>
        <v xml:space="preserve"> </v>
      </c>
      <c r="DM27" s="1356"/>
      <c r="DN27" s="1356"/>
      <c r="DO27" s="1356"/>
      <c r="DP27" s="1356"/>
      <c r="DQ27" s="1356"/>
      <c r="DR27" s="1356" t="str">
        <f>MID(SUVAHAVUJ!AF69,2,1)</f>
        <v xml:space="preserve"> </v>
      </c>
      <c r="DS27" s="1356"/>
      <c r="DT27" s="1356"/>
      <c r="DU27" s="1356"/>
      <c r="DV27" s="1356"/>
      <c r="DW27" s="1356" t="str">
        <f>MID(SUVAHAVUJ!AF69,3,1)</f>
        <v xml:space="preserve"> </v>
      </c>
      <c r="DX27" s="1356"/>
      <c r="DY27" s="1356"/>
      <c r="DZ27" s="1356"/>
      <c r="EA27" s="1356"/>
      <c r="EB27" s="1356"/>
      <c r="EC27" s="1356" t="str">
        <f>MID(SUVAHAVUJ!AF69,4,1)</f>
        <v xml:space="preserve"> </v>
      </c>
      <c r="ED27" s="1356"/>
      <c r="EE27" s="1356"/>
      <c r="EF27" s="1356"/>
      <c r="EG27" s="1356"/>
      <c r="EH27" s="1356" t="str">
        <f>MID(SUVAHAVUJ!AF69,5,1)</f>
        <v xml:space="preserve"> </v>
      </c>
      <c r="EI27" s="1356"/>
      <c r="EJ27" s="1356"/>
      <c r="EK27" s="1356"/>
      <c r="EL27" s="1356"/>
      <c r="EM27" s="1356"/>
      <c r="EN27" s="1356" t="str">
        <f>MID(SUVAHAVUJ!AF69,6,1)</f>
        <v xml:space="preserve"> </v>
      </c>
      <c r="EO27" s="1356"/>
      <c r="EP27" s="1356"/>
      <c r="EQ27" s="1356"/>
      <c r="ER27" s="1356"/>
      <c r="ES27" s="1356" t="str">
        <f>MID(SUVAHAVUJ!AF69,7,1)</f>
        <v xml:space="preserve"> </v>
      </c>
      <c r="ET27" s="1356"/>
      <c r="EU27" s="1356"/>
      <c r="EV27" s="1356"/>
      <c r="EW27" s="1356"/>
      <c r="EX27" s="1356"/>
      <c r="EY27" s="1356" t="str">
        <f>MID(SUVAHAVUJ!AF69,8,1)</f>
        <v xml:space="preserve"> </v>
      </c>
      <c r="EZ27" s="1356"/>
      <c r="FA27" s="1356"/>
      <c r="FB27" s="1356"/>
      <c r="FC27" s="1356"/>
      <c r="FD27" s="1356" t="str">
        <f>MID(SUVAHAVUJ!AF69,9,1)</f>
        <v xml:space="preserve"> </v>
      </c>
      <c r="FE27" s="1356"/>
      <c r="FF27" s="1356"/>
      <c r="FG27" s="1356"/>
      <c r="FH27" s="1356"/>
      <c r="FI27" s="1356"/>
      <c r="FJ27" s="1356" t="str">
        <f>MID(SUVAHAVUJ!AF69,10,1)</f>
        <v xml:space="preserve"> </v>
      </c>
      <c r="FK27" s="1356"/>
      <c r="FL27" s="1356"/>
      <c r="FM27" s="1356"/>
      <c r="FN27" s="1356"/>
      <c r="FO27" s="1357" t="str">
        <f>MID(SUVAHAVUJ!AF69,11,1)</f>
        <v>0</v>
      </c>
      <c r="FP27" s="1357"/>
      <c r="FQ27" s="1357"/>
      <c r="FR27" s="1357"/>
      <c r="FS27" s="1358"/>
      <c r="FT27" s="1359"/>
      <c r="FU27" s="1359"/>
      <c r="FV27" s="1359"/>
      <c r="FW27" s="1359"/>
      <c r="FX27" s="1359"/>
      <c r="FY27" s="1359"/>
      <c r="FZ27" s="1359"/>
      <c r="GA27" s="1359"/>
      <c r="GB27" s="1359"/>
      <c r="GC27" s="1359"/>
      <c r="GD27" s="1359"/>
      <c r="GE27" s="1359"/>
      <c r="GF27" s="1359"/>
      <c r="GG27" s="1359"/>
      <c r="GH27" s="1359"/>
      <c r="GI27" s="1359"/>
      <c r="GJ27" s="1359"/>
      <c r="GK27" s="1359"/>
      <c r="GL27" s="1359"/>
      <c r="GM27" s="1359"/>
      <c r="GN27" s="1359"/>
      <c r="GO27" s="1359"/>
      <c r="GP27" s="1359"/>
      <c r="GQ27" s="1359"/>
      <c r="GR27" s="1359"/>
      <c r="GS27" s="1359"/>
      <c r="GT27" s="1359"/>
      <c r="GU27" s="1359"/>
      <c r="GV27" s="1359"/>
      <c r="GW27" s="1359"/>
    </row>
    <row r="28" spans="2:205" ht="23.25" customHeight="1" x14ac:dyDescent="0.3">
      <c r="B28" s="1418"/>
      <c r="C28" s="1418"/>
      <c r="D28" s="1418"/>
      <c r="E28" s="1418"/>
      <c r="F28" s="1418"/>
      <c r="G28" s="1418"/>
      <c r="H28" s="1418"/>
      <c r="I28" s="1418"/>
      <c r="J28" s="1418"/>
      <c r="K28" s="1418"/>
      <c r="L28" s="1423"/>
      <c r="M28" s="1423"/>
      <c r="N28" s="1423"/>
      <c r="O28" s="1423"/>
      <c r="P28" s="1423"/>
      <c r="Q28" s="1423"/>
      <c r="R28" s="1423"/>
      <c r="S28" s="1423"/>
      <c r="T28" s="1423"/>
      <c r="U28" s="1423"/>
      <c r="V28" s="1423"/>
      <c r="W28" s="1423"/>
      <c r="X28" s="1423"/>
      <c r="Y28" s="1423"/>
      <c r="Z28" s="1423"/>
      <c r="AA28" s="1423"/>
      <c r="AB28" s="1423"/>
      <c r="AC28" s="1423"/>
      <c r="AD28" s="1423"/>
      <c r="AE28" s="1423"/>
      <c r="AF28" s="1423"/>
      <c r="AG28" s="1423"/>
      <c r="AH28" s="1423"/>
      <c r="AI28" s="1423"/>
      <c r="AJ28" s="1423"/>
      <c r="AK28" s="1423"/>
      <c r="AL28" s="1423"/>
      <c r="AM28" s="1423"/>
      <c r="AN28" s="1423"/>
      <c r="AO28" s="1423"/>
      <c r="AP28" s="1423"/>
      <c r="AQ28" s="1366"/>
      <c r="AR28" s="1366"/>
      <c r="AS28" s="1366"/>
      <c r="AT28" s="1366"/>
      <c r="AU28" s="1366"/>
      <c r="AV28" s="1366"/>
      <c r="AW28" s="1366"/>
      <c r="AX28" s="1366"/>
      <c r="AY28" s="514"/>
      <c r="AZ28" s="515"/>
      <c r="BA28" s="1356" t="str">
        <f>MID(SUVAHAVUJ!AE69,1,1)</f>
        <v xml:space="preserve"> </v>
      </c>
      <c r="BB28" s="1356"/>
      <c r="BC28" s="1356"/>
      <c r="BD28" s="1356"/>
      <c r="BE28" s="1356"/>
      <c r="BF28" s="1356"/>
      <c r="BG28" s="1356" t="str">
        <f>MID(SUVAHAVUJ!AE69,2,1)</f>
        <v xml:space="preserve"> </v>
      </c>
      <c r="BH28" s="1356"/>
      <c r="BI28" s="1356"/>
      <c r="BJ28" s="1356"/>
      <c r="BK28" s="1356"/>
      <c r="BL28" s="1356" t="str">
        <f>MID(SUVAHAVUJ!AE69,3,1)</f>
        <v xml:space="preserve"> </v>
      </c>
      <c r="BM28" s="1356"/>
      <c r="BN28" s="1356"/>
      <c r="BO28" s="1356"/>
      <c r="BP28" s="1356"/>
      <c r="BQ28" s="1356"/>
      <c r="BR28" s="1356" t="str">
        <f>MID(SUVAHAVUJ!AE69,4,1)</f>
        <v xml:space="preserve"> </v>
      </c>
      <c r="BS28" s="1356"/>
      <c r="BT28" s="1356"/>
      <c r="BU28" s="1356"/>
      <c r="BV28" s="1356"/>
      <c r="BW28" s="1356" t="str">
        <f>MID(SUVAHAVUJ!AE69,5,1)</f>
        <v xml:space="preserve"> </v>
      </c>
      <c r="BX28" s="1356"/>
      <c r="BY28" s="1356"/>
      <c r="BZ28" s="1356"/>
      <c r="CA28" s="1356"/>
      <c r="CB28" s="1356"/>
      <c r="CC28" s="1356" t="str">
        <f>MID(SUVAHAVUJ!AE69,6,1)</f>
        <v xml:space="preserve"> </v>
      </c>
      <c r="CD28" s="1356"/>
      <c r="CE28" s="1356"/>
      <c r="CF28" s="1356"/>
      <c r="CG28" s="1356"/>
      <c r="CH28" s="1356" t="str">
        <f>MID(SUVAHAVUJ!AE69,7,1)</f>
        <v xml:space="preserve"> </v>
      </c>
      <c r="CI28" s="1356"/>
      <c r="CJ28" s="1356"/>
      <c r="CK28" s="1356"/>
      <c r="CL28" s="1356"/>
      <c r="CM28" s="1356"/>
      <c r="CN28" s="1356" t="str">
        <f>MID(SUVAHAVUJ!AE69,8,1)</f>
        <v xml:space="preserve"> </v>
      </c>
      <c r="CO28" s="1356"/>
      <c r="CP28" s="1356"/>
      <c r="CQ28" s="1356"/>
      <c r="CR28" s="1356"/>
      <c r="CS28" s="1356" t="str">
        <f>MID(SUVAHAVUJ!AE69,9,1)</f>
        <v xml:space="preserve"> </v>
      </c>
      <c r="CT28" s="1356"/>
      <c r="CU28" s="1356"/>
      <c r="CV28" s="1356"/>
      <c r="CW28" s="1356"/>
      <c r="CX28" s="1356"/>
      <c r="CY28" s="1356" t="str">
        <f>MID(SUVAHAVUJ!AE69,10,1)</f>
        <v xml:space="preserve"> </v>
      </c>
      <c r="CZ28" s="1356"/>
      <c r="DA28" s="1356"/>
      <c r="DB28" s="1356"/>
      <c r="DC28" s="1356"/>
      <c r="DD28" s="1356" t="str">
        <f>MID(SUVAHAVUJ!AE69,11,1)</f>
        <v>0</v>
      </c>
      <c r="DE28" s="1356"/>
      <c r="DF28" s="1356"/>
      <c r="DG28" s="1356"/>
      <c r="DH28" s="1356"/>
      <c r="DI28" s="1360"/>
      <c r="DJ28" s="1361"/>
      <c r="DK28" s="1361"/>
      <c r="DL28" s="1361"/>
      <c r="DM28" s="1361"/>
      <c r="DN28" s="1361"/>
      <c r="DO28" s="1361"/>
      <c r="DP28" s="1361"/>
      <c r="DQ28" s="1361"/>
      <c r="DR28" s="1361"/>
      <c r="DS28" s="1361"/>
      <c r="DT28" s="1361"/>
      <c r="DU28" s="1361"/>
      <c r="DV28" s="1361"/>
      <c r="DW28" s="1361"/>
      <c r="DX28" s="1361"/>
      <c r="DY28" s="1361"/>
      <c r="DZ28" s="1361"/>
      <c r="EA28" s="1361"/>
      <c r="EB28" s="1361"/>
      <c r="EC28" s="1361"/>
      <c r="ED28" s="1361"/>
      <c r="EE28" s="1361"/>
      <c r="EF28" s="1361"/>
      <c r="EG28" s="1361"/>
      <c r="EH28" s="1361"/>
      <c r="EI28" s="1361"/>
      <c r="EJ28" s="1361"/>
      <c r="EK28" s="1361"/>
      <c r="EL28" s="1361"/>
      <c r="EM28" s="1361"/>
      <c r="EN28" s="514"/>
      <c r="EO28" s="515"/>
      <c r="EP28" s="1356" t="str">
        <f>MID(SUVAHAVUJ!AG69,1,1)</f>
        <v xml:space="preserve"> </v>
      </c>
      <c r="EQ28" s="1356"/>
      <c r="ER28" s="1356"/>
      <c r="ES28" s="1356"/>
      <c r="ET28" s="1356"/>
      <c r="EU28" s="1356"/>
      <c r="EV28" s="1356" t="str">
        <f>MID(SUVAHAVUJ!AG69,2,1)</f>
        <v xml:space="preserve"> </v>
      </c>
      <c r="EW28" s="1356"/>
      <c r="EX28" s="1356"/>
      <c r="EY28" s="1356"/>
      <c r="EZ28" s="1356"/>
      <c r="FA28" s="1356" t="str">
        <f>MID(SUVAHAVUJ!AG69,3,1)</f>
        <v xml:space="preserve"> </v>
      </c>
      <c r="FB28" s="1356"/>
      <c r="FC28" s="1356"/>
      <c r="FD28" s="1356"/>
      <c r="FE28" s="1356"/>
      <c r="FF28" s="1356"/>
      <c r="FG28" s="1356" t="str">
        <f>MID(SUVAHAVUJ!AG69,4,1)</f>
        <v xml:space="preserve"> </v>
      </c>
      <c r="FH28" s="1356"/>
      <c r="FI28" s="1356"/>
      <c r="FJ28" s="1356"/>
      <c r="FK28" s="1356"/>
      <c r="FL28" s="1356" t="str">
        <f>MID(SUVAHAVUJ!AG69,5,1)</f>
        <v xml:space="preserve"> </v>
      </c>
      <c r="FM28" s="1356"/>
      <c r="FN28" s="1356"/>
      <c r="FO28" s="1356"/>
      <c r="FP28" s="1356"/>
      <c r="FQ28" s="1356"/>
      <c r="FR28" s="1356" t="str">
        <f>MID(SUVAHAVUJ!AG69,6,1)</f>
        <v xml:space="preserve"> </v>
      </c>
      <c r="FS28" s="1356"/>
      <c r="FT28" s="1356"/>
      <c r="FU28" s="1356"/>
      <c r="FV28" s="1356"/>
      <c r="FW28" s="1356" t="str">
        <f>MID(SUVAHAVUJ!AG69,7,1)</f>
        <v xml:space="preserve"> </v>
      </c>
      <c r="FX28" s="1356"/>
      <c r="FY28" s="1356"/>
      <c r="FZ28" s="1356"/>
      <c r="GA28" s="1356"/>
      <c r="GB28" s="1356"/>
      <c r="GC28" s="1356" t="str">
        <f>MID(SUVAHAVUJ!AG69,8,1)</f>
        <v xml:space="preserve"> </v>
      </c>
      <c r="GD28" s="1356"/>
      <c r="GE28" s="1356"/>
      <c r="GF28" s="1356"/>
      <c r="GG28" s="1356"/>
      <c r="GH28" s="1356" t="str">
        <f>MID(SUVAHAVUJ!AG69,9,1)</f>
        <v xml:space="preserve"> </v>
      </c>
      <c r="GI28" s="1356"/>
      <c r="GJ28" s="1356"/>
      <c r="GK28" s="1356"/>
      <c r="GL28" s="1356"/>
      <c r="GM28" s="1356"/>
      <c r="GN28" s="1356" t="str">
        <f>MID(SUVAHAVUJ!AG69,10,1)</f>
        <v xml:space="preserve"> </v>
      </c>
      <c r="GO28" s="1356"/>
      <c r="GP28" s="1356"/>
      <c r="GQ28" s="1356"/>
      <c r="GR28" s="1356"/>
      <c r="GS28" s="1357" t="str">
        <f>MID(SUVAHAVUJ!AG69,11,1)</f>
        <v>0</v>
      </c>
      <c r="GT28" s="1357"/>
      <c r="GU28" s="1357"/>
      <c r="GV28" s="1357"/>
      <c r="GW28" s="1358"/>
    </row>
    <row r="29" spans="2:205" s="516" customFormat="1" ht="24" customHeight="1" x14ac:dyDescent="0.3">
      <c r="B29" s="1425" t="s">
        <v>2039</v>
      </c>
      <c r="C29" s="1426"/>
      <c r="D29" s="1426"/>
      <c r="E29" s="1426"/>
      <c r="F29" s="1426"/>
      <c r="G29" s="1426"/>
      <c r="H29" s="1426"/>
      <c r="I29" s="1426"/>
      <c r="J29" s="1426"/>
      <c r="K29" s="1427"/>
      <c r="L29" s="1423" t="str">
        <f>SUVAHAVUJ!$D$70</f>
        <v>Krátkodobý finančný majetok bez krátkodobého finančného majetku v prepojených účtovných jednotkách (251A, 253A, 256A, 257A, 25XA)
- /291A, 29XA/</v>
      </c>
      <c r="M29" s="1423"/>
      <c r="N29" s="1423"/>
      <c r="O29" s="1423"/>
      <c r="P29" s="1423"/>
      <c r="Q29" s="1423"/>
      <c r="R29" s="1423"/>
      <c r="S29" s="1423"/>
      <c r="T29" s="1423"/>
      <c r="U29" s="1423"/>
      <c r="V29" s="1423"/>
      <c r="W29" s="1423"/>
      <c r="X29" s="1423"/>
      <c r="Y29" s="1423"/>
      <c r="Z29" s="1423"/>
      <c r="AA29" s="1423"/>
      <c r="AB29" s="1423"/>
      <c r="AC29" s="1423"/>
      <c r="AD29" s="1423"/>
      <c r="AE29" s="1423"/>
      <c r="AF29" s="1423"/>
      <c r="AG29" s="1423"/>
      <c r="AH29" s="1423"/>
      <c r="AI29" s="1423"/>
      <c r="AJ29" s="1423"/>
      <c r="AK29" s="1423"/>
      <c r="AL29" s="1423"/>
      <c r="AM29" s="1423"/>
      <c r="AN29" s="1423"/>
      <c r="AO29" s="1423"/>
      <c r="AP29" s="1423"/>
      <c r="AQ29" s="1366" t="s">
        <v>2083</v>
      </c>
      <c r="AR29" s="1366"/>
      <c r="AS29" s="1366"/>
      <c r="AT29" s="1366"/>
      <c r="AU29" s="1366"/>
      <c r="AV29" s="1366"/>
      <c r="AW29" s="1366"/>
      <c r="AX29" s="1366"/>
      <c r="AY29" s="514"/>
      <c r="AZ29" s="515"/>
      <c r="BA29" s="1356" t="str">
        <f>MID(SUVAHAVUJ!AD70,1,1)</f>
        <v xml:space="preserve"> </v>
      </c>
      <c r="BB29" s="1356"/>
      <c r="BC29" s="1356"/>
      <c r="BD29" s="1356"/>
      <c r="BE29" s="1356"/>
      <c r="BF29" s="1356"/>
      <c r="BG29" s="1356" t="str">
        <f>MID(SUVAHAVUJ!AD70,2,1)</f>
        <v xml:space="preserve"> </v>
      </c>
      <c r="BH29" s="1356"/>
      <c r="BI29" s="1356"/>
      <c r="BJ29" s="1356"/>
      <c r="BK29" s="1356"/>
      <c r="BL29" s="1356" t="str">
        <f>MID(SUVAHAVUJ!AD70,3,1)</f>
        <v xml:space="preserve"> </v>
      </c>
      <c r="BM29" s="1356"/>
      <c r="BN29" s="1356"/>
      <c r="BO29" s="1356"/>
      <c r="BP29" s="1356"/>
      <c r="BQ29" s="1356"/>
      <c r="BR29" s="1356" t="str">
        <f>MID(SUVAHAVUJ!AD70,4,1)</f>
        <v xml:space="preserve"> </v>
      </c>
      <c r="BS29" s="1356"/>
      <c r="BT29" s="1356"/>
      <c r="BU29" s="1356"/>
      <c r="BV29" s="1356"/>
      <c r="BW29" s="1356" t="str">
        <f>MID(SUVAHAVUJ!AD70,5,1)</f>
        <v xml:space="preserve"> </v>
      </c>
      <c r="BX29" s="1356"/>
      <c r="BY29" s="1356"/>
      <c r="BZ29" s="1356"/>
      <c r="CA29" s="1356"/>
      <c r="CB29" s="1356"/>
      <c r="CC29" s="1356" t="str">
        <f>MID(SUVAHAVUJ!AD70,6,1)</f>
        <v xml:space="preserve"> </v>
      </c>
      <c r="CD29" s="1356"/>
      <c r="CE29" s="1356"/>
      <c r="CF29" s="1356"/>
      <c r="CG29" s="1356"/>
      <c r="CH29" s="1356" t="str">
        <f>MID(SUVAHAVUJ!AD70,7,1)</f>
        <v xml:space="preserve"> </v>
      </c>
      <c r="CI29" s="1356"/>
      <c r="CJ29" s="1356"/>
      <c r="CK29" s="1356"/>
      <c r="CL29" s="1356"/>
      <c r="CM29" s="1356"/>
      <c r="CN29" s="1356" t="str">
        <f>MID(SUVAHAVUJ!AD70,8,1)</f>
        <v xml:space="preserve"> </v>
      </c>
      <c r="CO29" s="1356"/>
      <c r="CP29" s="1356"/>
      <c r="CQ29" s="1356"/>
      <c r="CR29" s="1356"/>
      <c r="CS29" s="1356" t="str">
        <f>MID(SUVAHAVUJ!AD70,9,1)</f>
        <v xml:space="preserve"> </v>
      </c>
      <c r="CT29" s="1356"/>
      <c r="CU29" s="1356"/>
      <c r="CV29" s="1356"/>
      <c r="CW29" s="1356"/>
      <c r="CX29" s="1356"/>
      <c r="CY29" s="1356" t="str">
        <f>MID(SUVAHAVUJ!AD70,10,1)</f>
        <v xml:space="preserve"> </v>
      </c>
      <c r="CZ29" s="1356"/>
      <c r="DA29" s="1356"/>
      <c r="DB29" s="1356"/>
      <c r="DC29" s="1356"/>
      <c r="DD29" s="1356" t="str">
        <f>MID(SUVAHAVUJ!AD70,11,1)</f>
        <v>0</v>
      </c>
      <c r="DE29" s="1356"/>
      <c r="DF29" s="1356"/>
      <c r="DG29" s="1356"/>
      <c r="DH29" s="1356"/>
      <c r="DI29" s="1360"/>
      <c r="DJ29" s="514"/>
      <c r="DK29" s="515"/>
      <c r="DL29" s="1356" t="str">
        <f>MID(SUVAHAVUJ!AF70,1,1)</f>
        <v xml:space="preserve"> </v>
      </c>
      <c r="DM29" s="1356"/>
      <c r="DN29" s="1356"/>
      <c r="DO29" s="1356"/>
      <c r="DP29" s="1356"/>
      <c r="DQ29" s="1356"/>
      <c r="DR29" s="1356" t="str">
        <f>MID(SUVAHAVUJ!AF70,2,1)</f>
        <v xml:space="preserve"> </v>
      </c>
      <c r="DS29" s="1356"/>
      <c r="DT29" s="1356"/>
      <c r="DU29" s="1356"/>
      <c r="DV29" s="1356"/>
      <c r="DW29" s="1356" t="str">
        <f>MID(SUVAHAVUJ!AF70,3,1)</f>
        <v xml:space="preserve"> </v>
      </c>
      <c r="DX29" s="1356"/>
      <c r="DY29" s="1356"/>
      <c r="DZ29" s="1356"/>
      <c r="EA29" s="1356"/>
      <c r="EB29" s="1356"/>
      <c r="EC29" s="1356" t="str">
        <f>MID(SUVAHAVUJ!AF70,4,1)</f>
        <v xml:space="preserve"> </v>
      </c>
      <c r="ED29" s="1356"/>
      <c r="EE29" s="1356"/>
      <c r="EF29" s="1356"/>
      <c r="EG29" s="1356"/>
      <c r="EH29" s="1356" t="str">
        <f>MID(SUVAHAVUJ!AF70,5,1)</f>
        <v xml:space="preserve"> </v>
      </c>
      <c r="EI29" s="1356"/>
      <c r="EJ29" s="1356"/>
      <c r="EK29" s="1356"/>
      <c r="EL29" s="1356"/>
      <c r="EM29" s="1356"/>
      <c r="EN29" s="1356" t="str">
        <f>MID(SUVAHAVUJ!AF70,6,1)</f>
        <v xml:space="preserve"> </v>
      </c>
      <c r="EO29" s="1356"/>
      <c r="EP29" s="1356"/>
      <c r="EQ29" s="1356"/>
      <c r="ER29" s="1356"/>
      <c r="ES29" s="1356" t="str">
        <f>MID(SUVAHAVUJ!AF70,7,1)</f>
        <v xml:space="preserve"> </v>
      </c>
      <c r="ET29" s="1356"/>
      <c r="EU29" s="1356"/>
      <c r="EV29" s="1356"/>
      <c r="EW29" s="1356"/>
      <c r="EX29" s="1356"/>
      <c r="EY29" s="1356" t="str">
        <f>MID(SUVAHAVUJ!AF70,8,1)</f>
        <v xml:space="preserve"> </v>
      </c>
      <c r="EZ29" s="1356"/>
      <c r="FA29" s="1356"/>
      <c r="FB29" s="1356"/>
      <c r="FC29" s="1356"/>
      <c r="FD29" s="1356" t="str">
        <f>MID(SUVAHAVUJ!AF70,9,1)</f>
        <v xml:space="preserve"> </v>
      </c>
      <c r="FE29" s="1356"/>
      <c r="FF29" s="1356"/>
      <c r="FG29" s="1356"/>
      <c r="FH29" s="1356"/>
      <c r="FI29" s="1356"/>
      <c r="FJ29" s="1356" t="str">
        <f>MID(SUVAHAVUJ!AF70,10,1)</f>
        <v xml:space="preserve"> </v>
      </c>
      <c r="FK29" s="1356"/>
      <c r="FL29" s="1356"/>
      <c r="FM29" s="1356"/>
      <c r="FN29" s="1356"/>
      <c r="FO29" s="1357" t="str">
        <f>MID(SUVAHAVUJ!AF70,11,1)</f>
        <v>0</v>
      </c>
      <c r="FP29" s="1357"/>
      <c r="FQ29" s="1357"/>
      <c r="FR29" s="1357"/>
      <c r="FS29" s="1358"/>
      <c r="FT29" s="1359"/>
      <c r="FU29" s="1359"/>
      <c r="FV29" s="1359"/>
      <c r="FW29" s="1359"/>
      <c r="FX29" s="1359"/>
      <c r="FY29" s="1359"/>
      <c r="FZ29" s="1359"/>
      <c r="GA29" s="1359"/>
      <c r="GB29" s="1359"/>
      <c r="GC29" s="1359"/>
      <c r="GD29" s="1359"/>
      <c r="GE29" s="1359"/>
      <c r="GF29" s="1359"/>
      <c r="GG29" s="1359"/>
      <c r="GH29" s="1359"/>
      <c r="GI29" s="1359"/>
      <c r="GJ29" s="1359"/>
      <c r="GK29" s="1359"/>
      <c r="GL29" s="1359"/>
      <c r="GM29" s="1359"/>
      <c r="GN29" s="1359"/>
      <c r="GO29" s="1359"/>
      <c r="GP29" s="1359"/>
      <c r="GQ29" s="1359"/>
      <c r="GR29" s="1359"/>
      <c r="GS29" s="1359"/>
      <c r="GT29" s="1359"/>
      <c r="GU29" s="1359"/>
      <c r="GV29" s="1359"/>
      <c r="GW29" s="1359"/>
    </row>
    <row r="30" spans="2:205" ht="23.25" customHeight="1" x14ac:dyDescent="0.3">
      <c r="B30" s="1428"/>
      <c r="C30" s="1429"/>
      <c r="D30" s="1429"/>
      <c r="E30" s="1429"/>
      <c r="F30" s="1429"/>
      <c r="G30" s="1429"/>
      <c r="H30" s="1429"/>
      <c r="I30" s="1429"/>
      <c r="J30" s="1429"/>
      <c r="K30" s="1430"/>
      <c r="L30" s="1423"/>
      <c r="M30" s="1423"/>
      <c r="N30" s="1423"/>
      <c r="O30" s="1423"/>
      <c r="P30" s="1423"/>
      <c r="Q30" s="1423"/>
      <c r="R30" s="1423"/>
      <c r="S30" s="1423"/>
      <c r="T30" s="1423"/>
      <c r="U30" s="1423"/>
      <c r="V30" s="1423"/>
      <c r="W30" s="1423"/>
      <c r="X30" s="1423"/>
      <c r="Y30" s="1423"/>
      <c r="Z30" s="1423"/>
      <c r="AA30" s="1423"/>
      <c r="AB30" s="1423"/>
      <c r="AC30" s="1423"/>
      <c r="AD30" s="1423"/>
      <c r="AE30" s="1423"/>
      <c r="AF30" s="1423"/>
      <c r="AG30" s="1423"/>
      <c r="AH30" s="1423"/>
      <c r="AI30" s="1423"/>
      <c r="AJ30" s="1423"/>
      <c r="AK30" s="1423"/>
      <c r="AL30" s="1423"/>
      <c r="AM30" s="1423"/>
      <c r="AN30" s="1423"/>
      <c r="AO30" s="1423"/>
      <c r="AP30" s="1423"/>
      <c r="AQ30" s="1366"/>
      <c r="AR30" s="1366"/>
      <c r="AS30" s="1366"/>
      <c r="AT30" s="1366"/>
      <c r="AU30" s="1366"/>
      <c r="AV30" s="1366"/>
      <c r="AW30" s="1366"/>
      <c r="AX30" s="1366"/>
      <c r="AY30" s="514"/>
      <c r="AZ30" s="515"/>
      <c r="BA30" s="1356" t="str">
        <f>MID(SUVAHAVUJ!AE70,1,1)</f>
        <v xml:space="preserve"> </v>
      </c>
      <c r="BB30" s="1356"/>
      <c r="BC30" s="1356"/>
      <c r="BD30" s="1356"/>
      <c r="BE30" s="1356"/>
      <c r="BF30" s="1356"/>
      <c r="BG30" s="1356" t="str">
        <f>MID(SUVAHAVUJ!AE70,2,1)</f>
        <v xml:space="preserve"> </v>
      </c>
      <c r="BH30" s="1356"/>
      <c r="BI30" s="1356"/>
      <c r="BJ30" s="1356"/>
      <c r="BK30" s="1356"/>
      <c r="BL30" s="1356" t="str">
        <f>MID(SUVAHAVUJ!AE70,3,1)</f>
        <v xml:space="preserve"> </v>
      </c>
      <c r="BM30" s="1356"/>
      <c r="BN30" s="1356"/>
      <c r="BO30" s="1356"/>
      <c r="BP30" s="1356"/>
      <c r="BQ30" s="1356"/>
      <c r="BR30" s="1356" t="str">
        <f>MID(SUVAHAVUJ!AE70,4,1)</f>
        <v xml:space="preserve"> </v>
      </c>
      <c r="BS30" s="1356"/>
      <c r="BT30" s="1356"/>
      <c r="BU30" s="1356"/>
      <c r="BV30" s="1356"/>
      <c r="BW30" s="1356" t="str">
        <f>MID(SUVAHAVUJ!AE70,5,1)</f>
        <v xml:space="preserve"> </v>
      </c>
      <c r="BX30" s="1356"/>
      <c r="BY30" s="1356"/>
      <c r="BZ30" s="1356"/>
      <c r="CA30" s="1356"/>
      <c r="CB30" s="1356"/>
      <c r="CC30" s="1356" t="str">
        <f>MID(SUVAHAVUJ!AE70,6,1)</f>
        <v xml:space="preserve"> </v>
      </c>
      <c r="CD30" s="1356"/>
      <c r="CE30" s="1356"/>
      <c r="CF30" s="1356"/>
      <c r="CG30" s="1356"/>
      <c r="CH30" s="1356" t="str">
        <f>MID(SUVAHAVUJ!AE70,7,1)</f>
        <v xml:space="preserve"> </v>
      </c>
      <c r="CI30" s="1356"/>
      <c r="CJ30" s="1356"/>
      <c r="CK30" s="1356"/>
      <c r="CL30" s="1356"/>
      <c r="CM30" s="1356"/>
      <c r="CN30" s="1356" t="str">
        <f>MID(SUVAHAVUJ!AE70,8,1)</f>
        <v xml:space="preserve"> </v>
      </c>
      <c r="CO30" s="1356"/>
      <c r="CP30" s="1356"/>
      <c r="CQ30" s="1356"/>
      <c r="CR30" s="1356"/>
      <c r="CS30" s="1356" t="str">
        <f>MID(SUVAHAVUJ!AE70,9,1)</f>
        <v xml:space="preserve"> </v>
      </c>
      <c r="CT30" s="1356"/>
      <c r="CU30" s="1356"/>
      <c r="CV30" s="1356"/>
      <c r="CW30" s="1356"/>
      <c r="CX30" s="1356"/>
      <c r="CY30" s="1356" t="str">
        <f>MID(SUVAHAVUJ!AE70,10,1)</f>
        <v xml:space="preserve"> </v>
      </c>
      <c r="CZ30" s="1356"/>
      <c r="DA30" s="1356"/>
      <c r="DB30" s="1356"/>
      <c r="DC30" s="1356"/>
      <c r="DD30" s="1356" t="str">
        <f>MID(SUVAHAVUJ!AE70,11,1)</f>
        <v>0</v>
      </c>
      <c r="DE30" s="1356"/>
      <c r="DF30" s="1356"/>
      <c r="DG30" s="1356"/>
      <c r="DH30" s="1356"/>
      <c r="DI30" s="1360"/>
      <c r="DJ30" s="1361"/>
      <c r="DK30" s="1361"/>
      <c r="DL30" s="1361"/>
      <c r="DM30" s="1361"/>
      <c r="DN30" s="1361"/>
      <c r="DO30" s="1361"/>
      <c r="DP30" s="1361"/>
      <c r="DQ30" s="1361"/>
      <c r="DR30" s="1361"/>
      <c r="DS30" s="1361"/>
      <c r="DT30" s="1361"/>
      <c r="DU30" s="1361"/>
      <c r="DV30" s="1361"/>
      <c r="DW30" s="1361"/>
      <c r="DX30" s="1361"/>
      <c r="DY30" s="1361"/>
      <c r="DZ30" s="1361"/>
      <c r="EA30" s="1361"/>
      <c r="EB30" s="1361"/>
      <c r="EC30" s="1361"/>
      <c r="ED30" s="1361"/>
      <c r="EE30" s="1361"/>
      <c r="EF30" s="1361"/>
      <c r="EG30" s="1361"/>
      <c r="EH30" s="1361"/>
      <c r="EI30" s="1361"/>
      <c r="EJ30" s="1361"/>
      <c r="EK30" s="1361"/>
      <c r="EL30" s="1361"/>
      <c r="EM30" s="1361"/>
      <c r="EN30" s="514"/>
      <c r="EO30" s="515"/>
      <c r="EP30" s="1356" t="str">
        <f>MID(SUVAHAVUJ!AG70,1,1)</f>
        <v xml:space="preserve"> </v>
      </c>
      <c r="EQ30" s="1356"/>
      <c r="ER30" s="1356"/>
      <c r="ES30" s="1356"/>
      <c r="ET30" s="1356"/>
      <c r="EU30" s="1356"/>
      <c r="EV30" s="1356" t="str">
        <f>MID(SUVAHAVUJ!AG70,2,1)</f>
        <v xml:space="preserve"> </v>
      </c>
      <c r="EW30" s="1356"/>
      <c r="EX30" s="1356"/>
      <c r="EY30" s="1356"/>
      <c r="EZ30" s="1356"/>
      <c r="FA30" s="1356" t="str">
        <f>MID(SUVAHAVUJ!AG70,3,1)</f>
        <v xml:space="preserve"> </v>
      </c>
      <c r="FB30" s="1356"/>
      <c r="FC30" s="1356"/>
      <c r="FD30" s="1356"/>
      <c r="FE30" s="1356"/>
      <c r="FF30" s="1356"/>
      <c r="FG30" s="1356" t="str">
        <f>MID(SUVAHAVUJ!AG70,4,1)</f>
        <v xml:space="preserve"> </v>
      </c>
      <c r="FH30" s="1356"/>
      <c r="FI30" s="1356"/>
      <c r="FJ30" s="1356"/>
      <c r="FK30" s="1356"/>
      <c r="FL30" s="1356" t="str">
        <f>MID(SUVAHAVUJ!AG70,5,1)</f>
        <v xml:space="preserve"> </v>
      </c>
      <c r="FM30" s="1356"/>
      <c r="FN30" s="1356"/>
      <c r="FO30" s="1356"/>
      <c r="FP30" s="1356"/>
      <c r="FQ30" s="1356"/>
      <c r="FR30" s="1356" t="str">
        <f>MID(SUVAHAVUJ!AG70,6,1)</f>
        <v xml:space="preserve"> </v>
      </c>
      <c r="FS30" s="1356"/>
      <c r="FT30" s="1356"/>
      <c r="FU30" s="1356"/>
      <c r="FV30" s="1356"/>
      <c r="FW30" s="1356" t="str">
        <f>MID(SUVAHAVUJ!AG70,7,1)</f>
        <v xml:space="preserve"> </v>
      </c>
      <c r="FX30" s="1356"/>
      <c r="FY30" s="1356"/>
      <c r="FZ30" s="1356"/>
      <c r="GA30" s="1356"/>
      <c r="GB30" s="1356"/>
      <c r="GC30" s="1356" t="str">
        <f>MID(SUVAHAVUJ!AG70,8,1)</f>
        <v xml:space="preserve"> </v>
      </c>
      <c r="GD30" s="1356"/>
      <c r="GE30" s="1356"/>
      <c r="GF30" s="1356"/>
      <c r="GG30" s="1356"/>
      <c r="GH30" s="1356" t="str">
        <f>MID(SUVAHAVUJ!AG70,9,1)</f>
        <v xml:space="preserve"> </v>
      </c>
      <c r="GI30" s="1356"/>
      <c r="GJ30" s="1356"/>
      <c r="GK30" s="1356"/>
      <c r="GL30" s="1356"/>
      <c r="GM30" s="1356"/>
      <c r="GN30" s="1356" t="str">
        <f>MID(SUVAHAVUJ!AG70,10,1)</f>
        <v xml:space="preserve"> </v>
      </c>
      <c r="GO30" s="1356"/>
      <c r="GP30" s="1356"/>
      <c r="GQ30" s="1356"/>
      <c r="GR30" s="1356"/>
      <c r="GS30" s="1357" t="str">
        <f>MID(SUVAHAVUJ!AG70,11,1)</f>
        <v>0</v>
      </c>
      <c r="GT30" s="1357"/>
      <c r="GU30" s="1357"/>
      <c r="GV30" s="1357"/>
      <c r="GW30" s="1358"/>
    </row>
    <row r="31" spans="2:205" s="516" customFormat="1" ht="23.25" customHeight="1" x14ac:dyDescent="0.3">
      <c r="B31" s="1425" t="s">
        <v>2040</v>
      </c>
      <c r="C31" s="1426"/>
      <c r="D31" s="1426"/>
      <c r="E31" s="1426"/>
      <c r="F31" s="1426"/>
      <c r="G31" s="1426"/>
      <c r="H31" s="1426"/>
      <c r="I31" s="1426"/>
      <c r="J31" s="1426"/>
      <c r="K31" s="1427"/>
      <c r="L31" s="1423" t="str">
        <f>SUVAHAVUJ!$D$71</f>
        <v>Vlastné akcie a vlastné obchodné podiely (252)</v>
      </c>
      <c r="M31" s="1423"/>
      <c r="N31" s="1423"/>
      <c r="O31" s="1423"/>
      <c r="P31" s="1423"/>
      <c r="Q31" s="1423"/>
      <c r="R31" s="1423"/>
      <c r="S31" s="1423"/>
      <c r="T31" s="1423"/>
      <c r="U31" s="1423"/>
      <c r="V31" s="1423"/>
      <c r="W31" s="1423"/>
      <c r="X31" s="1423"/>
      <c r="Y31" s="1423"/>
      <c r="Z31" s="1423"/>
      <c r="AA31" s="1423"/>
      <c r="AB31" s="1423"/>
      <c r="AC31" s="1423"/>
      <c r="AD31" s="1423"/>
      <c r="AE31" s="1423"/>
      <c r="AF31" s="1423"/>
      <c r="AG31" s="1423"/>
      <c r="AH31" s="1423"/>
      <c r="AI31" s="1423"/>
      <c r="AJ31" s="1423"/>
      <c r="AK31" s="1423"/>
      <c r="AL31" s="1423"/>
      <c r="AM31" s="1423"/>
      <c r="AN31" s="1423"/>
      <c r="AO31" s="1423"/>
      <c r="AP31" s="1423"/>
      <c r="AQ31" s="1366" t="s">
        <v>2084</v>
      </c>
      <c r="AR31" s="1366"/>
      <c r="AS31" s="1366"/>
      <c r="AT31" s="1366"/>
      <c r="AU31" s="1366"/>
      <c r="AV31" s="1366"/>
      <c r="AW31" s="1366"/>
      <c r="AX31" s="1366"/>
      <c r="AY31" s="514"/>
      <c r="AZ31" s="515"/>
      <c r="BA31" s="1356" t="str">
        <f>MID(SUVAHAVUJ!AD71,1,1)</f>
        <v xml:space="preserve"> </v>
      </c>
      <c r="BB31" s="1356"/>
      <c r="BC31" s="1356"/>
      <c r="BD31" s="1356"/>
      <c r="BE31" s="1356"/>
      <c r="BF31" s="1356"/>
      <c r="BG31" s="1356" t="str">
        <f>MID(SUVAHAVUJ!AD71,2,1)</f>
        <v xml:space="preserve"> </v>
      </c>
      <c r="BH31" s="1356"/>
      <c r="BI31" s="1356"/>
      <c r="BJ31" s="1356"/>
      <c r="BK31" s="1356"/>
      <c r="BL31" s="1356" t="str">
        <f>MID(SUVAHAVUJ!AD71,3,1)</f>
        <v xml:space="preserve"> </v>
      </c>
      <c r="BM31" s="1356"/>
      <c r="BN31" s="1356"/>
      <c r="BO31" s="1356"/>
      <c r="BP31" s="1356"/>
      <c r="BQ31" s="1356"/>
      <c r="BR31" s="1356" t="str">
        <f>MID(SUVAHAVUJ!AD71,4,1)</f>
        <v xml:space="preserve"> </v>
      </c>
      <c r="BS31" s="1356"/>
      <c r="BT31" s="1356"/>
      <c r="BU31" s="1356"/>
      <c r="BV31" s="1356"/>
      <c r="BW31" s="1356" t="str">
        <f>MID(SUVAHAVUJ!AD71,5,1)</f>
        <v xml:space="preserve"> </v>
      </c>
      <c r="BX31" s="1356"/>
      <c r="BY31" s="1356"/>
      <c r="BZ31" s="1356"/>
      <c r="CA31" s="1356"/>
      <c r="CB31" s="1356"/>
      <c r="CC31" s="1356" t="str">
        <f>MID(SUVAHAVUJ!AD71,6,1)</f>
        <v xml:space="preserve"> </v>
      </c>
      <c r="CD31" s="1356"/>
      <c r="CE31" s="1356"/>
      <c r="CF31" s="1356"/>
      <c r="CG31" s="1356"/>
      <c r="CH31" s="1356" t="str">
        <f>MID(SUVAHAVUJ!AD71,7,1)</f>
        <v xml:space="preserve"> </v>
      </c>
      <c r="CI31" s="1356"/>
      <c r="CJ31" s="1356"/>
      <c r="CK31" s="1356"/>
      <c r="CL31" s="1356"/>
      <c r="CM31" s="1356"/>
      <c r="CN31" s="1356" t="str">
        <f>MID(SUVAHAVUJ!AD71,8,1)</f>
        <v xml:space="preserve"> </v>
      </c>
      <c r="CO31" s="1356"/>
      <c r="CP31" s="1356"/>
      <c r="CQ31" s="1356"/>
      <c r="CR31" s="1356"/>
      <c r="CS31" s="1356" t="str">
        <f>MID(SUVAHAVUJ!AD71,9,1)</f>
        <v xml:space="preserve"> </v>
      </c>
      <c r="CT31" s="1356"/>
      <c r="CU31" s="1356"/>
      <c r="CV31" s="1356"/>
      <c r="CW31" s="1356"/>
      <c r="CX31" s="1356"/>
      <c r="CY31" s="1356" t="str">
        <f>MID(SUVAHAVUJ!AD71,10,1)</f>
        <v xml:space="preserve"> </v>
      </c>
      <c r="CZ31" s="1356"/>
      <c r="DA31" s="1356"/>
      <c r="DB31" s="1356"/>
      <c r="DC31" s="1356"/>
      <c r="DD31" s="1356" t="str">
        <f>MID(SUVAHAVUJ!AD71,11,1)</f>
        <v>0</v>
      </c>
      <c r="DE31" s="1356"/>
      <c r="DF31" s="1356"/>
      <c r="DG31" s="1356"/>
      <c r="DH31" s="1356"/>
      <c r="DI31" s="1360"/>
      <c r="DJ31" s="514"/>
      <c r="DK31" s="515"/>
      <c r="DL31" s="1356" t="str">
        <f>MID(SUVAHAVUJ!AF71,1,1)</f>
        <v xml:space="preserve"> </v>
      </c>
      <c r="DM31" s="1356"/>
      <c r="DN31" s="1356"/>
      <c r="DO31" s="1356"/>
      <c r="DP31" s="1356"/>
      <c r="DQ31" s="1356"/>
      <c r="DR31" s="1356" t="str">
        <f>MID(SUVAHAVUJ!AF71,2,1)</f>
        <v xml:space="preserve"> </v>
      </c>
      <c r="DS31" s="1356"/>
      <c r="DT31" s="1356"/>
      <c r="DU31" s="1356"/>
      <c r="DV31" s="1356"/>
      <c r="DW31" s="1356" t="str">
        <f>MID(SUVAHAVUJ!AF71,3,1)</f>
        <v xml:space="preserve"> </v>
      </c>
      <c r="DX31" s="1356"/>
      <c r="DY31" s="1356"/>
      <c r="DZ31" s="1356"/>
      <c r="EA31" s="1356"/>
      <c r="EB31" s="1356"/>
      <c r="EC31" s="1356" t="str">
        <f>MID(SUVAHAVUJ!AF71,4,1)</f>
        <v xml:space="preserve"> </v>
      </c>
      <c r="ED31" s="1356"/>
      <c r="EE31" s="1356"/>
      <c r="EF31" s="1356"/>
      <c r="EG31" s="1356"/>
      <c r="EH31" s="1356" t="str">
        <f>MID(SUVAHAVUJ!AF71,5,1)</f>
        <v xml:space="preserve"> </v>
      </c>
      <c r="EI31" s="1356"/>
      <c r="EJ31" s="1356"/>
      <c r="EK31" s="1356"/>
      <c r="EL31" s="1356"/>
      <c r="EM31" s="1356"/>
      <c r="EN31" s="1356" t="str">
        <f>MID(SUVAHAVUJ!AF71,6,1)</f>
        <v xml:space="preserve"> </v>
      </c>
      <c r="EO31" s="1356"/>
      <c r="EP31" s="1356"/>
      <c r="EQ31" s="1356"/>
      <c r="ER31" s="1356"/>
      <c r="ES31" s="1356" t="str">
        <f>MID(SUVAHAVUJ!AF71,7,1)</f>
        <v xml:space="preserve"> </v>
      </c>
      <c r="ET31" s="1356"/>
      <c r="EU31" s="1356"/>
      <c r="EV31" s="1356"/>
      <c r="EW31" s="1356"/>
      <c r="EX31" s="1356"/>
      <c r="EY31" s="1356" t="str">
        <f>MID(SUVAHAVUJ!AF71,8,1)</f>
        <v xml:space="preserve"> </v>
      </c>
      <c r="EZ31" s="1356"/>
      <c r="FA31" s="1356"/>
      <c r="FB31" s="1356"/>
      <c r="FC31" s="1356"/>
      <c r="FD31" s="1356" t="str">
        <f>MID(SUVAHAVUJ!AF71,9,1)</f>
        <v xml:space="preserve"> </v>
      </c>
      <c r="FE31" s="1356"/>
      <c r="FF31" s="1356"/>
      <c r="FG31" s="1356"/>
      <c r="FH31" s="1356"/>
      <c r="FI31" s="1356"/>
      <c r="FJ31" s="1356" t="str">
        <f>MID(SUVAHAVUJ!AF71,10,1)</f>
        <v xml:space="preserve"> </v>
      </c>
      <c r="FK31" s="1356"/>
      <c r="FL31" s="1356"/>
      <c r="FM31" s="1356"/>
      <c r="FN31" s="1356"/>
      <c r="FO31" s="1357" t="str">
        <f>MID(SUVAHAVUJ!AF71,11,1)</f>
        <v>0</v>
      </c>
      <c r="FP31" s="1357"/>
      <c r="FQ31" s="1357"/>
      <c r="FR31" s="1357"/>
      <c r="FS31" s="1358"/>
      <c r="FT31" s="1359"/>
      <c r="FU31" s="1359"/>
      <c r="FV31" s="1359"/>
      <c r="FW31" s="1359"/>
      <c r="FX31" s="1359"/>
      <c r="FY31" s="1359"/>
      <c r="FZ31" s="1359"/>
      <c r="GA31" s="1359"/>
      <c r="GB31" s="1359"/>
      <c r="GC31" s="1359"/>
      <c r="GD31" s="1359"/>
      <c r="GE31" s="1359"/>
      <c r="GF31" s="1359"/>
      <c r="GG31" s="1359"/>
      <c r="GH31" s="1359"/>
      <c r="GI31" s="1359"/>
      <c r="GJ31" s="1359"/>
      <c r="GK31" s="1359"/>
      <c r="GL31" s="1359"/>
      <c r="GM31" s="1359"/>
      <c r="GN31" s="1359"/>
      <c r="GO31" s="1359"/>
      <c r="GP31" s="1359"/>
      <c r="GQ31" s="1359"/>
      <c r="GR31" s="1359"/>
      <c r="GS31" s="1359"/>
      <c r="GT31" s="1359"/>
      <c r="GU31" s="1359"/>
      <c r="GV31" s="1359"/>
      <c r="GW31" s="1359"/>
    </row>
    <row r="32" spans="2:205" ht="23.25" customHeight="1" x14ac:dyDescent="0.3">
      <c r="B32" s="1428"/>
      <c r="C32" s="1429"/>
      <c r="D32" s="1429"/>
      <c r="E32" s="1429"/>
      <c r="F32" s="1429"/>
      <c r="G32" s="1429"/>
      <c r="H32" s="1429"/>
      <c r="I32" s="1429"/>
      <c r="J32" s="1429"/>
      <c r="K32" s="1430"/>
      <c r="L32" s="1423"/>
      <c r="M32" s="1423"/>
      <c r="N32" s="1423"/>
      <c r="O32" s="1423"/>
      <c r="P32" s="1423"/>
      <c r="Q32" s="1423"/>
      <c r="R32" s="1423"/>
      <c r="S32" s="1423"/>
      <c r="T32" s="1423"/>
      <c r="U32" s="1423"/>
      <c r="V32" s="1423"/>
      <c r="W32" s="1423"/>
      <c r="X32" s="1423"/>
      <c r="Y32" s="1423"/>
      <c r="Z32" s="1423"/>
      <c r="AA32" s="1423"/>
      <c r="AB32" s="1423"/>
      <c r="AC32" s="1423"/>
      <c r="AD32" s="1423"/>
      <c r="AE32" s="1423"/>
      <c r="AF32" s="1423"/>
      <c r="AG32" s="1423"/>
      <c r="AH32" s="1423"/>
      <c r="AI32" s="1423"/>
      <c r="AJ32" s="1423"/>
      <c r="AK32" s="1423"/>
      <c r="AL32" s="1423"/>
      <c r="AM32" s="1423"/>
      <c r="AN32" s="1423"/>
      <c r="AO32" s="1423"/>
      <c r="AP32" s="1423"/>
      <c r="AQ32" s="1366"/>
      <c r="AR32" s="1366"/>
      <c r="AS32" s="1366"/>
      <c r="AT32" s="1366"/>
      <c r="AU32" s="1366"/>
      <c r="AV32" s="1366"/>
      <c r="AW32" s="1366"/>
      <c r="AX32" s="1366"/>
      <c r="AY32" s="514"/>
      <c r="AZ32" s="515"/>
      <c r="BA32" s="1356" t="str">
        <f>MID(SUVAHAVUJ!AE71,1,1)</f>
        <v xml:space="preserve"> </v>
      </c>
      <c r="BB32" s="1356"/>
      <c r="BC32" s="1356"/>
      <c r="BD32" s="1356"/>
      <c r="BE32" s="1356"/>
      <c r="BF32" s="1356"/>
      <c r="BG32" s="1356" t="str">
        <f>MID(SUVAHAVUJ!AE71,2,1)</f>
        <v xml:space="preserve"> </v>
      </c>
      <c r="BH32" s="1356"/>
      <c r="BI32" s="1356"/>
      <c r="BJ32" s="1356"/>
      <c r="BK32" s="1356"/>
      <c r="BL32" s="1356" t="str">
        <f>MID(SUVAHAVUJ!AE71,3,1)</f>
        <v xml:space="preserve"> </v>
      </c>
      <c r="BM32" s="1356"/>
      <c r="BN32" s="1356"/>
      <c r="BO32" s="1356"/>
      <c r="BP32" s="1356"/>
      <c r="BQ32" s="1356"/>
      <c r="BR32" s="1356" t="str">
        <f>MID(SUVAHAVUJ!AE71,4,1)</f>
        <v xml:space="preserve"> </v>
      </c>
      <c r="BS32" s="1356"/>
      <c r="BT32" s="1356"/>
      <c r="BU32" s="1356"/>
      <c r="BV32" s="1356"/>
      <c r="BW32" s="1356" t="str">
        <f>MID(SUVAHAVUJ!AE71,5,1)</f>
        <v xml:space="preserve"> </v>
      </c>
      <c r="BX32" s="1356"/>
      <c r="BY32" s="1356"/>
      <c r="BZ32" s="1356"/>
      <c r="CA32" s="1356"/>
      <c r="CB32" s="1356"/>
      <c r="CC32" s="1356" t="str">
        <f>MID(SUVAHAVUJ!AE71,6,1)</f>
        <v xml:space="preserve"> </v>
      </c>
      <c r="CD32" s="1356"/>
      <c r="CE32" s="1356"/>
      <c r="CF32" s="1356"/>
      <c r="CG32" s="1356"/>
      <c r="CH32" s="1356" t="str">
        <f>MID(SUVAHAVUJ!AE71,7,1)</f>
        <v xml:space="preserve"> </v>
      </c>
      <c r="CI32" s="1356"/>
      <c r="CJ32" s="1356"/>
      <c r="CK32" s="1356"/>
      <c r="CL32" s="1356"/>
      <c r="CM32" s="1356"/>
      <c r="CN32" s="1356" t="str">
        <f>MID(SUVAHAVUJ!AE71,8,1)</f>
        <v xml:space="preserve"> </v>
      </c>
      <c r="CO32" s="1356"/>
      <c r="CP32" s="1356"/>
      <c r="CQ32" s="1356"/>
      <c r="CR32" s="1356"/>
      <c r="CS32" s="1356" t="str">
        <f>MID(SUVAHAVUJ!AE71,9,1)</f>
        <v xml:space="preserve"> </v>
      </c>
      <c r="CT32" s="1356"/>
      <c r="CU32" s="1356"/>
      <c r="CV32" s="1356"/>
      <c r="CW32" s="1356"/>
      <c r="CX32" s="1356"/>
      <c r="CY32" s="1356" t="str">
        <f>MID(SUVAHAVUJ!AE71,10,1)</f>
        <v xml:space="preserve"> </v>
      </c>
      <c r="CZ32" s="1356"/>
      <c r="DA32" s="1356"/>
      <c r="DB32" s="1356"/>
      <c r="DC32" s="1356"/>
      <c r="DD32" s="1356" t="str">
        <f>MID(SUVAHAVUJ!AE71,11,1)</f>
        <v>0</v>
      </c>
      <c r="DE32" s="1356"/>
      <c r="DF32" s="1356"/>
      <c r="DG32" s="1356"/>
      <c r="DH32" s="1356"/>
      <c r="DI32" s="1360"/>
      <c r="DJ32" s="1361"/>
      <c r="DK32" s="1361"/>
      <c r="DL32" s="1361"/>
      <c r="DM32" s="1361"/>
      <c r="DN32" s="1361"/>
      <c r="DO32" s="1361"/>
      <c r="DP32" s="1361"/>
      <c r="DQ32" s="1361"/>
      <c r="DR32" s="1361"/>
      <c r="DS32" s="1361"/>
      <c r="DT32" s="1361"/>
      <c r="DU32" s="1361"/>
      <c r="DV32" s="1361"/>
      <c r="DW32" s="1361"/>
      <c r="DX32" s="1361"/>
      <c r="DY32" s="1361"/>
      <c r="DZ32" s="1361"/>
      <c r="EA32" s="1361"/>
      <c r="EB32" s="1361"/>
      <c r="EC32" s="1361"/>
      <c r="ED32" s="1361"/>
      <c r="EE32" s="1361"/>
      <c r="EF32" s="1361"/>
      <c r="EG32" s="1361"/>
      <c r="EH32" s="1361"/>
      <c r="EI32" s="1361"/>
      <c r="EJ32" s="1361"/>
      <c r="EK32" s="1361"/>
      <c r="EL32" s="1361"/>
      <c r="EM32" s="1361"/>
      <c r="EN32" s="514"/>
      <c r="EO32" s="515"/>
      <c r="EP32" s="1356" t="str">
        <f>MID(SUVAHAVUJ!AG71,1,1)</f>
        <v xml:space="preserve"> </v>
      </c>
      <c r="EQ32" s="1356"/>
      <c r="ER32" s="1356"/>
      <c r="ES32" s="1356"/>
      <c r="ET32" s="1356"/>
      <c r="EU32" s="1356"/>
      <c r="EV32" s="1356" t="str">
        <f>MID(SUVAHAVUJ!AG71,2,1)</f>
        <v xml:space="preserve"> </v>
      </c>
      <c r="EW32" s="1356"/>
      <c r="EX32" s="1356"/>
      <c r="EY32" s="1356"/>
      <c r="EZ32" s="1356"/>
      <c r="FA32" s="1356" t="str">
        <f>MID(SUVAHAVUJ!AG71,3,1)</f>
        <v xml:space="preserve"> </v>
      </c>
      <c r="FB32" s="1356"/>
      <c r="FC32" s="1356"/>
      <c r="FD32" s="1356"/>
      <c r="FE32" s="1356"/>
      <c r="FF32" s="1356"/>
      <c r="FG32" s="1356" t="str">
        <f>MID(SUVAHAVUJ!AG71,4,1)</f>
        <v xml:space="preserve"> </v>
      </c>
      <c r="FH32" s="1356"/>
      <c r="FI32" s="1356"/>
      <c r="FJ32" s="1356"/>
      <c r="FK32" s="1356"/>
      <c r="FL32" s="1356" t="str">
        <f>MID(SUVAHAVUJ!AG71,5,1)</f>
        <v xml:space="preserve"> </v>
      </c>
      <c r="FM32" s="1356"/>
      <c r="FN32" s="1356"/>
      <c r="FO32" s="1356"/>
      <c r="FP32" s="1356"/>
      <c r="FQ32" s="1356"/>
      <c r="FR32" s="1356" t="str">
        <f>MID(SUVAHAVUJ!AG71,6,1)</f>
        <v xml:space="preserve"> </v>
      </c>
      <c r="FS32" s="1356"/>
      <c r="FT32" s="1356"/>
      <c r="FU32" s="1356"/>
      <c r="FV32" s="1356"/>
      <c r="FW32" s="1356" t="str">
        <f>MID(SUVAHAVUJ!AG71,7,1)</f>
        <v xml:space="preserve"> </v>
      </c>
      <c r="FX32" s="1356"/>
      <c r="FY32" s="1356"/>
      <c r="FZ32" s="1356"/>
      <c r="GA32" s="1356"/>
      <c r="GB32" s="1356"/>
      <c r="GC32" s="1356" t="str">
        <f>MID(SUVAHAVUJ!AG71,8,1)</f>
        <v xml:space="preserve"> </v>
      </c>
      <c r="GD32" s="1356"/>
      <c r="GE32" s="1356"/>
      <c r="GF32" s="1356"/>
      <c r="GG32" s="1356"/>
      <c r="GH32" s="1356" t="str">
        <f>MID(SUVAHAVUJ!AG71,9,1)</f>
        <v xml:space="preserve"> </v>
      </c>
      <c r="GI32" s="1356"/>
      <c r="GJ32" s="1356"/>
      <c r="GK32" s="1356"/>
      <c r="GL32" s="1356"/>
      <c r="GM32" s="1356"/>
      <c r="GN32" s="1356" t="str">
        <f>MID(SUVAHAVUJ!AG71,10,1)</f>
        <v xml:space="preserve"> </v>
      </c>
      <c r="GO32" s="1356"/>
      <c r="GP32" s="1356"/>
      <c r="GQ32" s="1356"/>
      <c r="GR32" s="1356"/>
      <c r="GS32" s="1357" t="str">
        <f>MID(SUVAHAVUJ!AG71,11,1)</f>
        <v>0</v>
      </c>
      <c r="GT32" s="1357"/>
      <c r="GU32" s="1357"/>
      <c r="GV32" s="1357"/>
      <c r="GW32" s="1358"/>
    </row>
    <row r="33" spans="1:205" s="516" customFormat="1" ht="23.25" customHeight="1" x14ac:dyDescent="0.3">
      <c r="B33" s="1425" t="s">
        <v>2041</v>
      </c>
      <c r="C33" s="1426"/>
      <c r="D33" s="1426"/>
      <c r="E33" s="1426"/>
      <c r="F33" s="1426"/>
      <c r="G33" s="1426"/>
      <c r="H33" s="1426"/>
      <c r="I33" s="1426"/>
      <c r="J33" s="1426"/>
      <c r="K33" s="1427"/>
      <c r="L33" s="1423" t="str">
        <f>SUVAHAVUJ!$D$72</f>
        <v>Obstarávaný krátkodobý finančný majetok 
(259, 314A) - /291A/</v>
      </c>
      <c r="M33" s="1423"/>
      <c r="N33" s="1423"/>
      <c r="O33" s="1423"/>
      <c r="P33" s="1423"/>
      <c r="Q33" s="1423"/>
      <c r="R33" s="1423"/>
      <c r="S33" s="1423"/>
      <c r="T33" s="1423"/>
      <c r="U33" s="1423"/>
      <c r="V33" s="1423"/>
      <c r="W33" s="1423"/>
      <c r="X33" s="1423"/>
      <c r="Y33" s="1423"/>
      <c r="Z33" s="1423"/>
      <c r="AA33" s="1423"/>
      <c r="AB33" s="1423"/>
      <c r="AC33" s="1423"/>
      <c r="AD33" s="1423"/>
      <c r="AE33" s="1423"/>
      <c r="AF33" s="1423"/>
      <c r="AG33" s="1423"/>
      <c r="AH33" s="1423"/>
      <c r="AI33" s="1423"/>
      <c r="AJ33" s="1423"/>
      <c r="AK33" s="1423"/>
      <c r="AL33" s="1423"/>
      <c r="AM33" s="1423"/>
      <c r="AN33" s="1423"/>
      <c r="AO33" s="1423"/>
      <c r="AP33" s="1423"/>
      <c r="AQ33" s="1366" t="s">
        <v>1237</v>
      </c>
      <c r="AR33" s="1366"/>
      <c r="AS33" s="1366"/>
      <c r="AT33" s="1366"/>
      <c r="AU33" s="1366"/>
      <c r="AV33" s="1366"/>
      <c r="AW33" s="1366"/>
      <c r="AX33" s="1366"/>
      <c r="AY33" s="514"/>
      <c r="AZ33" s="515"/>
      <c r="BA33" s="1356" t="str">
        <f>MID(SUVAHAVUJ!AD72,1,1)</f>
        <v xml:space="preserve"> </v>
      </c>
      <c r="BB33" s="1356"/>
      <c r="BC33" s="1356"/>
      <c r="BD33" s="1356"/>
      <c r="BE33" s="1356"/>
      <c r="BF33" s="1356"/>
      <c r="BG33" s="1356" t="str">
        <f>MID(SUVAHAVUJ!AD72,2,1)</f>
        <v xml:space="preserve"> </v>
      </c>
      <c r="BH33" s="1356"/>
      <c r="BI33" s="1356"/>
      <c r="BJ33" s="1356"/>
      <c r="BK33" s="1356"/>
      <c r="BL33" s="1356" t="str">
        <f>MID(SUVAHAVUJ!AD72,3,1)</f>
        <v xml:space="preserve"> </v>
      </c>
      <c r="BM33" s="1356"/>
      <c r="BN33" s="1356"/>
      <c r="BO33" s="1356"/>
      <c r="BP33" s="1356"/>
      <c r="BQ33" s="1356"/>
      <c r="BR33" s="1356" t="str">
        <f>MID(SUVAHAVUJ!AD72,4,1)</f>
        <v xml:space="preserve"> </v>
      </c>
      <c r="BS33" s="1356"/>
      <c r="BT33" s="1356"/>
      <c r="BU33" s="1356"/>
      <c r="BV33" s="1356"/>
      <c r="BW33" s="1356" t="str">
        <f>MID(SUVAHAVUJ!AD72,5,1)</f>
        <v xml:space="preserve"> </v>
      </c>
      <c r="BX33" s="1356"/>
      <c r="BY33" s="1356"/>
      <c r="BZ33" s="1356"/>
      <c r="CA33" s="1356"/>
      <c r="CB33" s="1356"/>
      <c r="CC33" s="1356" t="str">
        <f>MID(SUVAHAVUJ!AD72,6,1)</f>
        <v xml:space="preserve"> </v>
      </c>
      <c r="CD33" s="1356"/>
      <c r="CE33" s="1356"/>
      <c r="CF33" s="1356"/>
      <c r="CG33" s="1356"/>
      <c r="CH33" s="1356" t="str">
        <f>MID(SUVAHAVUJ!AD72,7,1)</f>
        <v xml:space="preserve"> </v>
      </c>
      <c r="CI33" s="1356"/>
      <c r="CJ33" s="1356"/>
      <c r="CK33" s="1356"/>
      <c r="CL33" s="1356"/>
      <c r="CM33" s="1356"/>
      <c r="CN33" s="1356" t="str">
        <f>MID(SUVAHAVUJ!AD72,8,1)</f>
        <v xml:space="preserve"> </v>
      </c>
      <c r="CO33" s="1356"/>
      <c r="CP33" s="1356"/>
      <c r="CQ33" s="1356"/>
      <c r="CR33" s="1356"/>
      <c r="CS33" s="1356" t="str">
        <f>MID(SUVAHAVUJ!AD72,9,1)</f>
        <v xml:space="preserve"> </v>
      </c>
      <c r="CT33" s="1356"/>
      <c r="CU33" s="1356"/>
      <c r="CV33" s="1356"/>
      <c r="CW33" s="1356"/>
      <c r="CX33" s="1356"/>
      <c r="CY33" s="1356" t="str">
        <f>MID(SUVAHAVUJ!AD72,10,1)</f>
        <v xml:space="preserve"> </v>
      </c>
      <c r="CZ33" s="1356"/>
      <c r="DA33" s="1356"/>
      <c r="DB33" s="1356"/>
      <c r="DC33" s="1356"/>
      <c r="DD33" s="1356" t="str">
        <f>MID(SUVAHAVUJ!AD72,11,1)</f>
        <v>0</v>
      </c>
      <c r="DE33" s="1356"/>
      <c r="DF33" s="1356"/>
      <c r="DG33" s="1356"/>
      <c r="DH33" s="1356"/>
      <c r="DI33" s="1360"/>
      <c r="DJ33" s="514"/>
      <c r="DK33" s="515"/>
      <c r="DL33" s="1356" t="str">
        <f>MID(SUVAHAVUJ!AF72,1,1)</f>
        <v xml:space="preserve"> </v>
      </c>
      <c r="DM33" s="1356"/>
      <c r="DN33" s="1356"/>
      <c r="DO33" s="1356"/>
      <c r="DP33" s="1356"/>
      <c r="DQ33" s="1356"/>
      <c r="DR33" s="1356" t="str">
        <f>MID(SUVAHAVUJ!AF72,2,1)</f>
        <v xml:space="preserve"> </v>
      </c>
      <c r="DS33" s="1356"/>
      <c r="DT33" s="1356"/>
      <c r="DU33" s="1356"/>
      <c r="DV33" s="1356"/>
      <c r="DW33" s="1356" t="str">
        <f>MID(SUVAHAVUJ!AF72,3,1)</f>
        <v xml:space="preserve"> </v>
      </c>
      <c r="DX33" s="1356"/>
      <c r="DY33" s="1356"/>
      <c r="DZ33" s="1356"/>
      <c r="EA33" s="1356"/>
      <c r="EB33" s="1356"/>
      <c r="EC33" s="1356" t="str">
        <f>MID(SUVAHAVUJ!AF72,4,1)</f>
        <v xml:space="preserve"> </v>
      </c>
      <c r="ED33" s="1356"/>
      <c r="EE33" s="1356"/>
      <c r="EF33" s="1356"/>
      <c r="EG33" s="1356"/>
      <c r="EH33" s="1356" t="str">
        <f>MID(SUVAHAVUJ!AF72,5,1)</f>
        <v xml:space="preserve"> </v>
      </c>
      <c r="EI33" s="1356"/>
      <c r="EJ33" s="1356"/>
      <c r="EK33" s="1356"/>
      <c r="EL33" s="1356"/>
      <c r="EM33" s="1356"/>
      <c r="EN33" s="1356" t="str">
        <f>MID(SUVAHAVUJ!AF72,6,1)</f>
        <v xml:space="preserve"> </v>
      </c>
      <c r="EO33" s="1356"/>
      <c r="EP33" s="1356"/>
      <c r="EQ33" s="1356"/>
      <c r="ER33" s="1356"/>
      <c r="ES33" s="1356" t="str">
        <f>MID(SUVAHAVUJ!AF72,7,1)</f>
        <v xml:space="preserve"> </v>
      </c>
      <c r="ET33" s="1356"/>
      <c r="EU33" s="1356"/>
      <c r="EV33" s="1356"/>
      <c r="EW33" s="1356"/>
      <c r="EX33" s="1356"/>
      <c r="EY33" s="1356" t="str">
        <f>MID(SUVAHAVUJ!AF72,8,1)</f>
        <v xml:space="preserve"> </v>
      </c>
      <c r="EZ33" s="1356"/>
      <c r="FA33" s="1356"/>
      <c r="FB33" s="1356"/>
      <c r="FC33" s="1356"/>
      <c r="FD33" s="1356" t="str">
        <f>MID(SUVAHAVUJ!AF72,9,1)</f>
        <v xml:space="preserve"> </v>
      </c>
      <c r="FE33" s="1356"/>
      <c r="FF33" s="1356"/>
      <c r="FG33" s="1356"/>
      <c r="FH33" s="1356"/>
      <c r="FI33" s="1356"/>
      <c r="FJ33" s="1356" t="str">
        <f>MID(SUVAHAVUJ!AF72,10,1)</f>
        <v xml:space="preserve"> </v>
      </c>
      <c r="FK33" s="1356"/>
      <c r="FL33" s="1356"/>
      <c r="FM33" s="1356"/>
      <c r="FN33" s="1356"/>
      <c r="FO33" s="1357" t="str">
        <f>MID(SUVAHAVUJ!AF72,11,1)</f>
        <v>0</v>
      </c>
      <c r="FP33" s="1357"/>
      <c r="FQ33" s="1357"/>
      <c r="FR33" s="1357"/>
      <c r="FS33" s="1358"/>
      <c r="FT33" s="1359"/>
      <c r="FU33" s="1359"/>
      <c r="FV33" s="1359"/>
      <c r="FW33" s="1359"/>
      <c r="FX33" s="1359"/>
      <c r="FY33" s="1359"/>
      <c r="FZ33" s="1359"/>
      <c r="GA33" s="1359"/>
      <c r="GB33" s="1359"/>
      <c r="GC33" s="1359"/>
      <c r="GD33" s="1359"/>
      <c r="GE33" s="1359"/>
      <c r="GF33" s="1359"/>
      <c r="GG33" s="1359"/>
      <c r="GH33" s="1359"/>
      <c r="GI33" s="1359"/>
      <c r="GJ33" s="1359"/>
      <c r="GK33" s="1359"/>
      <c r="GL33" s="1359"/>
      <c r="GM33" s="1359"/>
      <c r="GN33" s="1359"/>
      <c r="GO33" s="1359"/>
      <c r="GP33" s="1359"/>
      <c r="GQ33" s="1359"/>
      <c r="GR33" s="1359"/>
      <c r="GS33" s="1359"/>
      <c r="GT33" s="1359"/>
      <c r="GU33" s="1359"/>
      <c r="GV33" s="1359"/>
      <c r="GW33" s="1359"/>
    </row>
    <row r="34" spans="1:205" ht="23.25" customHeight="1" x14ac:dyDescent="0.3">
      <c r="B34" s="1428"/>
      <c r="C34" s="1429"/>
      <c r="D34" s="1429"/>
      <c r="E34" s="1429"/>
      <c r="F34" s="1429"/>
      <c r="G34" s="1429"/>
      <c r="H34" s="1429"/>
      <c r="I34" s="1429"/>
      <c r="J34" s="1429"/>
      <c r="K34" s="1430"/>
      <c r="L34" s="1423"/>
      <c r="M34" s="1423"/>
      <c r="N34" s="1423"/>
      <c r="O34" s="1423"/>
      <c r="P34" s="1423"/>
      <c r="Q34" s="1423"/>
      <c r="R34" s="1423"/>
      <c r="S34" s="1423"/>
      <c r="T34" s="1423"/>
      <c r="U34" s="1423"/>
      <c r="V34" s="1423"/>
      <c r="W34" s="1423"/>
      <c r="X34" s="1423"/>
      <c r="Y34" s="1423"/>
      <c r="Z34" s="1423"/>
      <c r="AA34" s="1423"/>
      <c r="AB34" s="1423"/>
      <c r="AC34" s="1423"/>
      <c r="AD34" s="1423"/>
      <c r="AE34" s="1423"/>
      <c r="AF34" s="1423"/>
      <c r="AG34" s="1423"/>
      <c r="AH34" s="1423"/>
      <c r="AI34" s="1423"/>
      <c r="AJ34" s="1423"/>
      <c r="AK34" s="1423"/>
      <c r="AL34" s="1423"/>
      <c r="AM34" s="1423"/>
      <c r="AN34" s="1423"/>
      <c r="AO34" s="1423"/>
      <c r="AP34" s="1423"/>
      <c r="AQ34" s="1366"/>
      <c r="AR34" s="1366"/>
      <c r="AS34" s="1366"/>
      <c r="AT34" s="1366"/>
      <c r="AU34" s="1366"/>
      <c r="AV34" s="1366"/>
      <c r="AW34" s="1366"/>
      <c r="AX34" s="1366"/>
      <c r="AY34" s="514"/>
      <c r="AZ34" s="515"/>
      <c r="BA34" s="1356" t="str">
        <f>MID(SUVAHAVUJ!AE72,1,1)</f>
        <v xml:space="preserve"> </v>
      </c>
      <c r="BB34" s="1356"/>
      <c r="BC34" s="1356"/>
      <c r="BD34" s="1356"/>
      <c r="BE34" s="1356"/>
      <c r="BF34" s="1356"/>
      <c r="BG34" s="1356" t="str">
        <f>MID(SUVAHAVUJ!AE72,2,1)</f>
        <v xml:space="preserve"> </v>
      </c>
      <c r="BH34" s="1356"/>
      <c r="BI34" s="1356"/>
      <c r="BJ34" s="1356"/>
      <c r="BK34" s="1356"/>
      <c r="BL34" s="1356" t="str">
        <f>MID(SUVAHAVUJ!AE72,3,1)</f>
        <v xml:space="preserve"> </v>
      </c>
      <c r="BM34" s="1356"/>
      <c r="BN34" s="1356"/>
      <c r="BO34" s="1356"/>
      <c r="BP34" s="1356"/>
      <c r="BQ34" s="1356"/>
      <c r="BR34" s="1356" t="str">
        <f>MID(SUVAHAVUJ!AE72,4,1)</f>
        <v xml:space="preserve"> </v>
      </c>
      <c r="BS34" s="1356"/>
      <c r="BT34" s="1356"/>
      <c r="BU34" s="1356"/>
      <c r="BV34" s="1356"/>
      <c r="BW34" s="1356" t="str">
        <f>MID(SUVAHAVUJ!AE72,5,1)</f>
        <v xml:space="preserve"> </v>
      </c>
      <c r="BX34" s="1356"/>
      <c r="BY34" s="1356"/>
      <c r="BZ34" s="1356"/>
      <c r="CA34" s="1356"/>
      <c r="CB34" s="1356"/>
      <c r="CC34" s="1356" t="str">
        <f>MID(SUVAHAVUJ!AE72,6,1)</f>
        <v xml:space="preserve"> </v>
      </c>
      <c r="CD34" s="1356"/>
      <c r="CE34" s="1356"/>
      <c r="CF34" s="1356"/>
      <c r="CG34" s="1356"/>
      <c r="CH34" s="1356" t="str">
        <f>MID(SUVAHAVUJ!AE72,7,1)</f>
        <v xml:space="preserve"> </v>
      </c>
      <c r="CI34" s="1356"/>
      <c r="CJ34" s="1356"/>
      <c r="CK34" s="1356"/>
      <c r="CL34" s="1356"/>
      <c r="CM34" s="1356"/>
      <c r="CN34" s="1356" t="str">
        <f>MID(SUVAHAVUJ!AE72,8,1)</f>
        <v xml:space="preserve"> </v>
      </c>
      <c r="CO34" s="1356"/>
      <c r="CP34" s="1356"/>
      <c r="CQ34" s="1356"/>
      <c r="CR34" s="1356"/>
      <c r="CS34" s="1356" t="str">
        <f>MID(SUVAHAVUJ!AE72,9,1)</f>
        <v xml:space="preserve"> </v>
      </c>
      <c r="CT34" s="1356"/>
      <c r="CU34" s="1356"/>
      <c r="CV34" s="1356"/>
      <c r="CW34" s="1356"/>
      <c r="CX34" s="1356"/>
      <c r="CY34" s="1356" t="str">
        <f>MID(SUVAHAVUJ!AE72,10,1)</f>
        <v xml:space="preserve"> </v>
      </c>
      <c r="CZ34" s="1356"/>
      <c r="DA34" s="1356"/>
      <c r="DB34" s="1356"/>
      <c r="DC34" s="1356"/>
      <c r="DD34" s="1356" t="str">
        <f>MID(SUVAHAVUJ!AE72,11,1)</f>
        <v>0</v>
      </c>
      <c r="DE34" s="1356"/>
      <c r="DF34" s="1356"/>
      <c r="DG34" s="1356"/>
      <c r="DH34" s="1356"/>
      <c r="DI34" s="1360"/>
      <c r="DJ34" s="1361"/>
      <c r="DK34" s="1361"/>
      <c r="DL34" s="1361"/>
      <c r="DM34" s="1361"/>
      <c r="DN34" s="1361"/>
      <c r="DO34" s="1361"/>
      <c r="DP34" s="1361"/>
      <c r="DQ34" s="1361"/>
      <c r="DR34" s="1361"/>
      <c r="DS34" s="1361"/>
      <c r="DT34" s="1361"/>
      <c r="DU34" s="1361"/>
      <c r="DV34" s="1361"/>
      <c r="DW34" s="1361"/>
      <c r="DX34" s="1361"/>
      <c r="DY34" s="1361"/>
      <c r="DZ34" s="1361"/>
      <c r="EA34" s="1361"/>
      <c r="EB34" s="1361"/>
      <c r="EC34" s="1361"/>
      <c r="ED34" s="1361"/>
      <c r="EE34" s="1361"/>
      <c r="EF34" s="1361"/>
      <c r="EG34" s="1361"/>
      <c r="EH34" s="1361"/>
      <c r="EI34" s="1361"/>
      <c r="EJ34" s="1361"/>
      <c r="EK34" s="1361"/>
      <c r="EL34" s="1361"/>
      <c r="EM34" s="1361"/>
      <c r="EN34" s="514"/>
      <c r="EO34" s="515"/>
      <c r="EP34" s="1356" t="str">
        <f>MID(SUVAHAVUJ!AG72,1,1)</f>
        <v xml:space="preserve"> </v>
      </c>
      <c r="EQ34" s="1356"/>
      <c r="ER34" s="1356"/>
      <c r="ES34" s="1356"/>
      <c r="ET34" s="1356"/>
      <c r="EU34" s="1356"/>
      <c r="EV34" s="1356" t="str">
        <f>MID(SUVAHAVUJ!AG72,2,1)</f>
        <v xml:space="preserve"> </v>
      </c>
      <c r="EW34" s="1356"/>
      <c r="EX34" s="1356"/>
      <c r="EY34" s="1356"/>
      <c r="EZ34" s="1356"/>
      <c r="FA34" s="1356" t="str">
        <f>MID(SUVAHAVUJ!AG72,3,1)</f>
        <v xml:space="preserve"> </v>
      </c>
      <c r="FB34" s="1356"/>
      <c r="FC34" s="1356"/>
      <c r="FD34" s="1356"/>
      <c r="FE34" s="1356"/>
      <c r="FF34" s="1356"/>
      <c r="FG34" s="1356" t="str">
        <f>MID(SUVAHAVUJ!AG72,4,1)</f>
        <v xml:space="preserve"> </v>
      </c>
      <c r="FH34" s="1356"/>
      <c r="FI34" s="1356"/>
      <c r="FJ34" s="1356"/>
      <c r="FK34" s="1356"/>
      <c r="FL34" s="1356" t="str">
        <f>MID(SUVAHAVUJ!AG72,5,1)</f>
        <v xml:space="preserve"> </v>
      </c>
      <c r="FM34" s="1356"/>
      <c r="FN34" s="1356"/>
      <c r="FO34" s="1356"/>
      <c r="FP34" s="1356"/>
      <c r="FQ34" s="1356"/>
      <c r="FR34" s="1356" t="str">
        <f>MID(SUVAHAVUJ!AG72,6,1)</f>
        <v xml:space="preserve"> </v>
      </c>
      <c r="FS34" s="1356"/>
      <c r="FT34" s="1356"/>
      <c r="FU34" s="1356"/>
      <c r="FV34" s="1356"/>
      <c r="FW34" s="1356" t="str">
        <f>MID(SUVAHAVUJ!AG72,7,1)</f>
        <v xml:space="preserve"> </v>
      </c>
      <c r="FX34" s="1356"/>
      <c r="FY34" s="1356"/>
      <c r="FZ34" s="1356"/>
      <c r="GA34" s="1356"/>
      <c r="GB34" s="1356"/>
      <c r="GC34" s="1356" t="str">
        <f>MID(SUVAHAVUJ!AG72,8,1)</f>
        <v xml:space="preserve"> </v>
      </c>
      <c r="GD34" s="1356"/>
      <c r="GE34" s="1356"/>
      <c r="GF34" s="1356"/>
      <c r="GG34" s="1356"/>
      <c r="GH34" s="1356" t="str">
        <f>MID(SUVAHAVUJ!AG72,9,1)</f>
        <v xml:space="preserve"> </v>
      </c>
      <c r="GI34" s="1356"/>
      <c r="GJ34" s="1356"/>
      <c r="GK34" s="1356"/>
      <c r="GL34" s="1356"/>
      <c r="GM34" s="1356"/>
      <c r="GN34" s="1356" t="str">
        <f>MID(SUVAHAVUJ!AG72,10,1)</f>
        <v xml:space="preserve"> </v>
      </c>
      <c r="GO34" s="1356"/>
      <c r="GP34" s="1356"/>
      <c r="GQ34" s="1356"/>
      <c r="GR34" s="1356"/>
      <c r="GS34" s="1357" t="str">
        <f>MID(SUVAHAVUJ!AG72,11,1)</f>
        <v>0</v>
      </c>
      <c r="GT34" s="1357"/>
      <c r="GU34" s="1357"/>
      <c r="GV34" s="1357"/>
      <c r="GW34" s="1358"/>
    </row>
    <row r="35" spans="1:205" ht="12" customHeight="1" x14ac:dyDescent="0.2">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25">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x14ac:dyDescent="0.2">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2">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2">
      <c r="AQ52" s="508">
        <v>57</v>
      </c>
    </row>
    <row r="147" spans="10:10" ht="3.75" customHeight="1" x14ac:dyDescent="0.2">
      <c r="J147" s="508">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31A0B7"/>
  </sheetPr>
  <dimension ref="A1:GW147"/>
  <sheetViews>
    <sheetView zoomScale="235" zoomScaleNormal="235" workbookViewId="0">
      <selection activeCell="L1" sqref="L1"/>
    </sheetView>
  </sheetViews>
  <sheetFormatPr defaultColWidth="0.42578125" defaultRowHeight="3.75" customHeight="1" x14ac:dyDescent="0.2"/>
  <cols>
    <col min="1" max="16384" width="0.42578125" style="508"/>
  </cols>
  <sheetData>
    <row r="1" spans="1:205" ht="3.75" customHeight="1" thickBot="1" x14ac:dyDescent="0.25">
      <c r="A1" s="725"/>
    </row>
    <row r="2" spans="1:205" ht="25.5" customHeight="1" x14ac:dyDescent="0.2">
      <c r="B2" s="509"/>
      <c r="C2" s="510"/>
      <c r="D2" s="510"/>
      <c r="E2" s="510"/>
      <c r="F2" s="510"/>
      <c r="G2" s="510"/>
      <c r="H2" s="510"/>
      <c r="J2" s="1397" t="s">
        <v>5000</v>
      </c>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7"/>
      <c r="AJ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ht="11.25" customHeight="1" x14ac:dyDescent="0.3">
      <c r="B4" s="1402" t="s">
        <v>4992</v>
      </c>
      <c r="C4" s="1373"/>
      <c r="D4" s="1373"/>
      <c r="E4" s="1373"/>
      <c r="F4" s="1373"/>
      <c r="G4" s="1373"/>
      <c r="H4" s="1373"/>
      <c r="I4" s="1373"/>
      <c r="J4" s="1373"/>
      <c r="K4" s="1374"/>
      <c r="L4" s="1403" t="s">
        <v>4993</v>
      </c>
      <c r="M4" s="1404"/>
      <c r="N4" s="1404"/>
      <c r="O4" s="1404"/>
      <c r="P4" s="1404"/>
      <c r="Q4" s="1404"/>
      <c r="R4" s="1404"/>
      <c r="S4" s="1404"/>
      <c r="T4" s="1404"/>
      <c r="U4" s="1404"/>
      <c r="V4" s="1404"/>
      <c r="W4" s="1404"/>
      <c r="X4" s="1404"/>
      <c r="Y4" s="1404"/>
      <c r="Z4" s="1404"/>
      <c r="AA4" s="1404"/>
      <c r="AB4" s="1404"/>
      <c r="AC4" s="1404"/>
      <c r="AD4" s="1404"/>
      <c r="AE4" s="1404"/>
      <c r="AF4" s="1404"/>
      <c r="AG4" s="1404"/>
      <c r="AH4" s="1404"/>
      <c r="AI4" s="1404"/>
      <c r="AJ4" s="1404"/>
      <c r="AK4" s="1404"/>
      <c r="AL4" s="1404"/>
      <c r="AM4" s="1404"/>
      <c r="AN4" s="1404"/>
      <c r="AO4" s="1404"/>
      <c r="AP4" s="1404"/>
      <c r="AQ4" s="1409" t="str">
        <f>'S 003'!AQ4</f>
        <v>Číslo riadku</v>
      </c>
      <c r="AR4" s="1410"/>
      <c r="AS4" s="1410"/>
      <c r="AT4" s="1410"/>
      <c r="AU4" s="1410"/>
      <c r="AV4" s="1410"/>
      <c r="AW4" s="1410"/>
      <c r="AX4" s="1411"/>
      <c r="AY4" s="1393" t="str">
        <f>'S 003'!AY4</f>
        <v>Bežné účtovné obdobie</v>
      </c>
      <c r="AZ4" s="1388"/>
      <c r="BA4" s="1388"/>
      <c r="BB4" s="1388"/>
      <c r="BC4" s="1388"/>
      <c r="BD4" s="1388"/>
      <c r="BE4" s="1388"/>
      <c r="BF4" s="1388"/>
      <c r="BG4" s="1388"/>
      <c r="BH4" s="1388"/>
      <c r="BI4" s="1388"/>
      <c r="BJ4" s="1388"/>
      <c r="BK4" s="1388"/>
      <c r="BL4" s="1388"/>
      <c r="BM4" s="1388"/>
      <c r="BN4" s="1388"/>
      <c r="BO4" s="1388"/>
      <c r="BP4" s="1388"/>
      <c r="BQ4" s="1388"/>
      <c r="BR4" s="1388"/>
      <c r="BS4" s="1388"/>
      <c r="BT4" s="1388"/>
      <c r="BU4" s="1388"/>
      <c r="BV4" s="1388"/>
      <c r="BW4" s="1388"/>
      <c r="BX4" s="1388"/>
      <c r="BY4" s="1388"/>
      <c r="BZ4" s="1388"/>
      <c r="CA4" s="1388"/>
      <c r="CB4" s="1388"/>
      <c r="CC4" s="1388"/>
      <c r="CD4" s="1388"/>
      <c r="CE4" s="1388"/>
      <c r="CF4" s="1388"/>
      <c r="CG4" s="1388"/>
      <c r="CH4" s="1388"/>
      <c r="CI4" s="1388"/>
      <c r="CJ4" s="1388"/>
      <c r="CK4" s="1388"/>
      <c r="CL4" s="1388"/>
      <c r="CM4" s="1388"/>
      <c r="CN4" s="1388"/>
      <c r="CO4" s="1388"/>
      <c r="CP4" s="1388"/>
      <c r="CQ4" s="1388"/>
      <c r="CR4" s="1388"/>
      <c r="CS4" s="1388"/>
      <c r="CT4" s="1388"/>
      <c r="CU4" s="1388"/>
      <c r="CV4" s="1388"/>
      <c r="CW4" s="1388"/>
      <c r="CX4" s="1388"/>
      <c r="CY4" s="1388"/>
      <c r="CZ4" s="1388"/>
      <c r="DA4" s="1388"/>
      <c r="DB4" s="1388"/>
      <c r="DC4" s="1388"/>
      <c r="DD4" s="1388"/>
      <c r="DE4" s="1388"/>
      <c r="DF4" s="1388"/>
      <c r="DG4" s="1388"/>
      <c r="DH4" s="1388"/>
      <c r="DI4" s="1388"/>
      <c r="DJ4" s="1388"/>
      <c r="DK4" s="1388"/>
      <c r="DL4" s="1388"/>
      <c r="DM4" s="1388"/>
      <c r="DN4" s="1388"/>
      <c r="DO4" s="1388"/>
      <c r="DP4" s="1388"/>
      <c r="DQ4" s="1388"/>
      <c r="DR4" s="1388"/>
      <c r="DS4" s="1388"/>
      <c r="DT4" s="1388"/>
      <c r="DU4" s="1388"/>
      <c r="DV4" s="1388"/>
      <c r="DW4" s="1388"/>
      <c r="DX4" s="1388"/>
      <c r="DY4" s="1388"/>
      <c r="DZ4" s="1388"/>
      <c r="EA4" s="1388"/>
      <c r="EB4" s="1388"/>
      <c r="EC4" s="1388"/>
      <c r="ED4" s="1388"/>
      <c r="EE4" s="1388"/>
      <c r="EF4" s="1388"/>
      <c r="EG4" s="1388"/>
      <c r="EH4" s="1388"/>
      <c r="EI4" s="1388"/>
      <c r="EJ4" s="1388"/>
      <c r="EK4" s="1388"/>
      <c r="EL4" s="1388"/>
      <c r="EM4" s="1388"/>
      <c r="EN4" s="1388"/>
      <c r="EO4" s="1388"/>
      <c r="EP4" s="1388"/>
      <c r="EQ4" s="1388"/>
      <c r="ER4" s="1388"/>
      <c r="ES4" s="1388"/>
      <c r="ET4" s="1388"/>
      <c r="EU4" s="1388"/>
      <c r="EV4" s="1388"/>
      <c r="EW4" s="1388"/>
      <c r="EX4" s="1388"/>
      <c r="EY4" s="1388"/>
      <c r="EZ4" s="1388"/>
      <c r="FA4" s="1388"/>
      <c r="FB4" s="1389"/>
      <c r="FC4" s="1419">
        <f>'S 003'!FC4</f>
        <v>0</v>
      </c>
      <c r="FD4" s="1373"/>
      <c r="FE4" s="1373"/>
      <c r="FF4" s="1373"/>
      <c r="FG4" s="1373"/>
      <c r="FH4" s="1373"/>
      <c r="FI4" s="1373"/>
      <c r="FJ4" s="1373"/>
      <c r="FK4" s="1373"/>
      <c r="FL4" s="1373"/>
      <c r="FM4" s="1373"/>
      <c r="FN4" s="1373"/>
      <c r="FO4" s="1373"/>
      <c r="FP4" s="1373"/>
      <c r="FQ4" s="1373"/>
      <c r="FR4" s="1373"/>
      <c r="FS4" s="1373"/>
      <c r="FT4" s="1373"/>
      <c r="FU4" s="1373"/>
      <c r="FV4" s="1373"/>
      <c r="FW4" s="1373"/>
      <c r="FX4" s="1373"/>
      <c r="FY4" s="1373"/>
      <c r="FZ4" s="1373"/>
      <c r="GA4" s="1373"/>
      <c r="GB4" s="1373"/>
      <c r="GC4" s="1373"/>
      <c r="GD4" s="1373"/>
      <c r="GE4" s="1373"/>
      <c r="GF4" s="1373"/>
      <c r="GG4" s="1373"/>
      <c r="GH4" s="1373"/>
      <c r="GI4" s="1373"/>
      <c r="GJ4" s="1373"/>
      <c r="GK4" s="1373"/>
      <c r="GL4" s="1373"/>
      <c r="GM4" s="1373"/>
      <c r="GN4" s="1373"/>
      <c r="GO4" s="1373"/>
      <c r="GP4" s="1373"/>
      <c r="GQ4" s="1373"/>
      <c r="GR4" s="1373"/>
      <c r="GS4" s="1373"/>
      <c r="GT4" s="1373"/>
      <c r="GU4" s="1373"/>
      <c r="GV4" s="1373"/>
      <c r="GW4" s="1374"/>
    </row>
    <row r="5" spans="1:205" ht="11.25" customHeight="1" x14ac:dyDescent="0.3">
      <c r="B5" s="1378" t="s">
        <v>4994</v>
      </c>
      <c r="C5" s="1379"/>
      <c r="D5" s="1379"/>
      <c r="E5" s="1379"/>
      <c r="F5" s="1379"/>
      <c r="G5" s="1379"/>
      <c r="H5" s="1379"/>
      <c r="I5" s="1379"/>
      <c r="J5" s="1379"/>
      <c r="K5" s="1380"/>
      <c r="L5" s="1405"/>
      <c r="M5" s="1406"/>
      <c r="N5" s="1406"/>
      <c r="O5" s="1406"/>
      <c r="P5" s="1406"/>
      <c r="Q5" s="1406"/>
      <c r="R5" s="1406"/>
      <c r="S5" s="1406"/>
      <c r="T5" s="1406"/>
      <c r="U5" s="1406"/>
      <c r="V5" s="1406"/>
      <c r="W5" s="1406"/>
      <c r="X5" s="1406"/>
      <c r="Y5" s="1406"/>
      <c r="Z5" s="1406"/>
      <c r="AA5" s="1406"/>
      <c r="AB5" s="1406"/>
      <c r="AC5" s="1406"/>
      <c r="AD5" s="1406"/>
      <c r="AE5" s="1406"/>
      <c r="AF5" s="1406"/>
      <c r="AG5" s="1406"/>
      <c r="AH5" s="1406"/>
      <c r="AI5" s="1406"/>
      <c r="AJ5" s="1406"/>
      <c r="AK5" s="1406"/>
      <c r="AL5" s="1406"/>
      <c r="AM5" s="1406"/>
      <c r="AN5" s="1406"/>
      <c r="AO5" s="1406"/>
      <c r="AP5" s="1406"/>
      <c r="AQ5" s="1412"/>
      <c r="AR5" s="1413"/>
      <c r="AS5" s="1413"/>
      <c r="AT5" s="1413"/>
      <c r="AU5" s="1413"/>
      <c r="AV5" s="1413"/>
      <c r="AW5" s="1413"/>
      <c r="AX5" s="1414"/>
      <c r="AY5" s="1487">
        <f>'S 003'!AY5</f>
        <v>0</v>
      </c>
      <c r="AZ5" s="1488"/>
      <c r="BA5" s="1488"/>
      <c r="BB5" s="1488"/>
      <c r="BC5" s="1488"/>
      <c r="BD5" s="1489"/>
      <c r="BE5" s="1384" t="str">
        <f>'S 003'!BE5</f>
        <v>Brutto-časť 1</v>
      </c>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6"/>
      <c r="DJ5" s="1393" t="str">
        <f>'S 003'!DJ5</f>
        <v>Netto</v>
      </c>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1388"/>
      <c r="EW5" s="1388"/>
      <c r="EX5" s="1388"/>
      <c r="EY5" s="1388"/>
      <c r="EZ5" s="1388"/>
      <c r="FA5" s="1388"/>
      <c r="FB5" s="1389"/>
      <c r="FC5" s="1375"/>
      <c r="FD5" s="1376"/>
      <c r="FE5" s="1376"/>
      <c r="FF5" s="1376"/>
      <c r="FG5" s="1376"/>
      <c r="FH5" s="1376"/>
      <c r="FI5" s="1376"/>
      <c r="FJ5" s="1376"/>
      <c r="FK5" s="1376"/>
      <c r="FL5" s="1376"/>
      <c r="FM5" s="1376"/>
      <c r="FN5" s="1376"/>
      <c r="FO5" s="1376"/>
      <c r="FP5" s="1376"/>
      <c r="FQ5" s="1376"/>
      <c r="FR5" s="1376"/>
      <c r="FS5" s="1376"/>
      <c r="FT5" s="1376"/>
      <c r="FU5" s="1376"/>
      <c r="FV5" s="1376"/>
      <c r="FW5" s="1376"/>
      <c r="FX5" s="1376"/>
      <c r="FY5" s="1376"/>
      <c r="FZ5" s="1376"/>
      <c r="GA5" s="1376"/>
      <c r="GB5" s="1376"/>
      <c r="GC5" s="1376"/>
      <c r="GD5" s="1376"/>
      <c r="GE5" s="1376"/>
      <c r="GF5" s="1376"/>
      <c r="GG5" s="1376"/>
      <c r="GH5" s="1376"/>
      <c r="GI5" s="1376"/>
      <c r="GJ5" s="1376"/>
      <c r="GK5" s="1376"/>
      <c r="GL5" s="1376"/>
      <c r="GM5" s="1376"/>
      <c r="GN5" s="1376"/>
      <c r="GO5" s="1376"/>
      <c r="GP5" s="1376"/>
      <c r="GQ5" s="1376"/>
      <c r="GR5" s="1376"/>
      <c r="GS5" s="1376"/>
      <c r="GT5" s="1376"/>
      <c r="GU5" s="1376"/>
      <c r="GV5" s="1376"/>
      <c r="GW5" s="1377"/>
    </row>
    <row r="6" spans="1:205" ht="10.5" customHeight="1" x14ac:dyDescent="0.3">
      <c r="B6" s="1375" t="s">
        <v>1410</v>
      </c>
      <c r="C6" s="1376"/>
      <c r="D6" s="1376"/>
      <c r="E6" s="1376"/>
      <c r="F6" s="1376"/>
      <c r="G6" s="1376"/>
      <c r="H6" s="1376"/>
      <c r="I6" s="1376"/>
      <c r="J6" s="1376"/>
      <c r="K6" s="1377"/>
      <c r="L6" s="1407"/>
      <c r="M6" s="1408"/>
      <c r="N6" s="1408"/>
      <c r="O6" s="1408"/>
      <c r="P6" s="1408"/>
      <c r="Q6" s="1408"/>
      <c r="R6" s="1408"/>
      <c r="S6" s="1408"/>
      <c r="T6" s="1408"/>
      <c r="U6" s="1408"/>
      <c r="V6" s="1408"/>
      <c r="W6" s="1408"/>
      <c r="X6" s="1408"/>
      <c r="Y6" s="1408"/>
      <c r="Z6" s="1408"/>
      <c r="AA6" s="1408"/>
      <c r="AB6" s="1408"/>
      <c r="AC6" s="1408"/>
      <c r="AD6" s="1408"/>
      <c r="AE6" s="1408"/>
      <c r="AF6" s="1408"/>
      <c r="AG6" s="1408"/>
      <c r="AH6" s="1408"/>
      <c r="AI6" s="1408"/>
      <c r="AJ6" s="1408"/>
      <c r="AK6" s="1408"/>
      <c r="AL6" s="1408"/>
      <c r="AM6" s="1408"/>
      <c r="AN6" s="1408"/>
      <c r="AO6" s="1408"/>
      <c r="AP6" s="1408"/>
      <c r="AQ6" s="1415"/>
      <c r="AR6" s="1416"/>
      <c r="AS6" s="1416"/>
      <c r="AT6" s="1416"/>
      <c r="AU6" s="1416"/>
      <c r="AV6" s="1416"/>
      <c r="AW6" s="1416"/>
      <c r="AX6" s="1417"/>
      <c r="AY6" s="1487"/>
      <c r="AZ6" s="1488"/>
      <c r="BA6" s="1488"/>
      <c r="BB6" s="1488"/>
      <c r="BC6" s="1488"/>
      <c r="BD6" s="1489"/>
      <c r="BE6" s="1390" t="str">
        <f>'S 003'!BE6</f>
        <v>Oprávky</v>
      </c>
      <c r="BF6" s="1391"/>
      <c r="BG6" s="1391"/>
      <c r="BH6" s="1391"/>
      <c r="BI6" s="1391"/>
      <c r="BJ6" s="1391"/>
      <c r="BK6" s="1391"/>
      <c r="BL6" s="1391"/>
      <c r="BM6" s="1391"/>
      <c r="BN6" s="1391"/>
      <c r="BO6" s="1391"/>
      <c r="BP6" s="1391"/>
      <c r="BQ6" s="1391"/>
      <c r="BR6" s="1391"/>
      <c r="BS6" s="1391"/>
      <c r="BT6" s="1391"/>
      <c r="BU6" s="1391"/>
      <c r="BV6" s="1391"/>
      <c r="BW6" s="1391"/>
      <c r="BX6" s="1391"/>
      <c r="BY6" s="1391"/>
      <c r="BZ6" s="1391"/>
      <c r="CA6" s="1391"/>
      <c r="CB6" s="1391"/>
      <c r="CC6" s="1391"/>
      <c r="CD6" s="1391"/>
      <c r="CE6" s="1391"/>
      <c r="CF6" s="1391"/>
      <c r="CG6" s="1391"/>
      <c r="CH6" s="1391"/>
      <c r="CI6" s="1391"/>
      <c r="CJ6" s="1391"/>
      <c r="CK6" s="1391"/>
      <c r="CL6" s="1391"/>
      <c r="CM6" s="1391"/>
      <c r="CN6" s="1391"/>
      <c r="CO6" s="1391"/>
      <c r="CP6" s="1391"/>
      <c r="CQ6" s="1391"/>
      <c r="CR6" s="1391"/>
      <c r="CS6" s="1391"/>
      <c r="CT6" s="1391"/>
      <c r="CU6" s="1391"/>
      <c r="CV6" s="1391"/>
      <c r="CW6" s="1391"/>
      <c r="CX6" s="1391"/>
      <c r="CY6" s="1391"/>
      <c r="CZ6" s="1391"/>
      <c r="DA6" s="1391"/>
      <c r="DB6" s="1391"/>
      <c r="DC6" s="1391"/>
      <c r="DD6" s="1391"/>
      <c r="DE6" s="1391"/>
      <c r="DF6" s="1391"/>
      <c r="DG6" s="1391"/>
      <c r="DH6" s="1391"/>
      <c r="DI6" s="1392"/>
      <c r="DJ6" s="1393">
        <f>'S 003'!DJ6</f>
        <v>0</v>
      </c>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1388"/>
      <c r="EW6" s="1388"/>
      <c r="EX6" s="1388"/>
      <c r="EY6" s="1388"/>
      <c r="EZ6" s="1388"/>
      <c r="FA6" s="1388"/>
      <c r="FB6" s="1389"/>
      <c r="FC6" s="1420" t="str">
        <f>'S 003'!FC6</f>
        <v>Netto</v>
      </c>
      <c r="FD6" s="1395"/>
      <c r="FE6" s="1395"/>
      <c r="FF6" s="1395"/>
      <c r="FG6" s="1395"/>
      <c r="FH6" s="1395"/>
      <c r="FI6" s="1395"/>
      <c r="FJ6" s="1395"/>
      <c r="FK6" s="1395"/>
      <c r="FL6" s="1395"/>
      <c r="FM6" s="1395"/>
      <c r="FN6" s="1395"/>
      <c r="FO6" s="1395"/>
      <c r="FP6" s="1395"/>
      <c r="FQ6" s="1395"/>
      <c r="FR6" s="1395"/>
      <c r="FS6" s="1395"/>
      <c r="FT6" s="1395"/>
      <c r="FU6" s="1395"/>
      <c r="FV6" s="1395"/>
      <c r="FW6" s="1395"/>
      <c r="FX6" s="1395"/>
      <c r="FY6" s="1395"/>
      <c r="FZ6" s="1395"/>
      <c r="GA6" s="1395"/>
      <c r="GB6" s="1395"/>
      <c r="GC6" s="1395"/>
      <c r="GD6" s="1395"/>
      <c r="GE6" s="1395"/>
      <c r="GF6" s="1395"/>
      <c r="GG6" s="1395"/>
      <c r="GH6" s="1395"/>
      <c r="GI6" s="1395"/>
      <c r="GJ6" s="1395"/>
      <c r="GK6" s="1395"/>
      <c r="GL6" s="1395"/>
      <c r="GM6" s="1395"/>
      <c r="GN6" s="1395"/>
      <c r="GO6" s="1395"/>
      <c r="GP6" s="1395"/>
      <c r="GQ6" s="1395"/>
      <c r="GR6" s="1395"/>
      <c r="GS6" s="1395"/>
      <c r="GT6" s="1395"/>
      <c r="GU6" s="1395"/>
      <c r="GV6" s="1395"/>
      <c r="GW6" s="1396"/>
    </row>
    <row r="7" spans="1:205" s="516" customFormat="1" ht="25.5" customHeight="1" x14ac:dyDescent="0.3">
      <c r="B7" s="1368" t="s">
        <v>2086</v>
      </c>
      <c r="C7" s="1368"/>
      <c r="D7" s="1368"/>
      <c r="E7" s="1368"/>
      <c r="F7" s="1368"/>
      <c r="G7" s="1368"/>
      <c r="H7" s="1368"/>
      <c r="I7" s="1368"/>
      <c r="J7" s="1368"/>
      <c r="K7" s="1368"/>
      <c r="L7" s="1369" t="str">
        <f>SUVAHAVUJ!$D$73</f>
        <v>Finančné účty r. 72 + r. 73</v>
      </c>
      <c r="M7" s="1370"/>
      <c r="N7" s="1370"/>
      <c r="O7" s="1370"/>
      <c r="P7" s="1370"/>
      <c r="Q7" s="1370"/>
      <c r="R7" s="1370"/>
      <c r="S7" s="1370"/>
      <c r="T7" s="1370"/>
      <c r="U7" s="1370"/>
      <c r="V7" s="1370"/>
      <c r="W7" s="1370"/>
      <c r="X7" s="1370"/>
      <c r="Y7" s="1370"/>
      <c r="Z7" s="1370"/>
      <c r="AA7" s="1370"/>
      <c r="AB7" s="1370"/>
      <c r="AC7" s="1370"/>
      <c r="AD7" s="1370"/>
      <c r="AE7" s="1370"/>
      <c r="AF7" s="1370"/>
      <c r="AG7" s="1370"/>
      <c r="AH7" s="1370"/>
      <c r="AI7" s="1370"/>
      <c r="AJ7" s="1370"/>
      <c r="AK7" s="1370"/>
      <c r="AL7" s="1370"/>
      <c r="AM7" s="1370"/>
      <c r="AN7" s="1370"/>
      <c r="AO7" s="1370"/>
      <c r="AP7" s="1370"/>
      <c r="AQ7" s="1366" t="s">
        <v>2085</v>
      </c>
      <c r="AR7" s="1366"/>
      <c r="AS7" s="1366"/>
      <c r="AT7" s="1366"/>
      <c r="AU7" s="1366"/>
      <c r="AV7" s="1366"/>
      <c r="AW7" s="1366"/>
      <c r="AX7" s="1366"/>
      <c r="AY7" s="514"/>
      <c r="AZ7" s="515"/>
      <c r="BA7" s="1356" t="str">
        <f>MID(SUVAHAVUJ!AD73,1,1)</f>
        <v xml:space="preserve"> </v>
      </c>
      <c r="BB7" s="1356"/>
      <c r="BC7" s="1356"/>
      <c r="BD7" s="1356"/>
      <c r="BE7" s="1356"/>
      <c r="BF7" s="1356"/>
      <c r="BG7" s="1356" t="str">
        <f>MID(SUVAHAVUJ!AD73,2,1)</f>
        <v xml:space="preserve"> </v>
      </c>
      <c r="BH7" s="1356"/>
      <c r="BI7" s="1356"/>
      <c r="BJ7" s="1356"/>
      <c r="BK7" s="1356"/>
      <c r="BL7" s="1356" t="str">
        <f>MID(SUVAHAVUJ!AD73,3,1)</f>
        <v xml:space="preserve"> </v>
      </c>
      <c r="BM7" s="1356"/>
      <c r="BN7" s="1356"/>
      <c r="BO7" s="1356"/>
      <c r="BP7" s="1356"/>
      <c r="BQ7" s="1356"/>
      <c r="BR7" s="1356" t="str">
        <f>MID(SUVAHAVUJ!AD73,4,1)</f>
        <v xml:space="preserve"> </v>
      </c>
      <c r="BS7" s="1356"/>
      <c r="BT7" s="1356"/>
      <c r="BU7" s="1356"/>
      <c r="BV7" s="1356"/>
      <c r="BW7" s="1356" t="str">
        <f>MID(SUVAHAVUJ!AD73,5,1)</f>
        <v xml:space="preserve"> </v>
      </c>
      <c r="BX7" s="1356"/>
      <c r="BY7" s="1356"/>
      <c r="BZ7" s="1356"/>
      <c r="CA7" s="1356"/>
      <c r="CB7" s="1356"/>
      <c r="CC7" s="1356" t="str">
        <f>MID(SUVAHAVUJ!AD73,6,1)</f>
        <v>3</v>
      </c>
      <c r="CD7" s="1356"/>
      <c r="CE7" s="1356"/>
      <c r="CF7" s="1356"/>
      <c r="CG7" s="1356"/>
      <c r="CH7" s="1356" t="str">
        <f>MID(SUVAHAVUJ!AD73,7,1)</f>
        <v>0</v>
      </c>
      <c r="CI7" s="1356"/>
      <c r="CJ7" s="1356"/>
      <c r="CK7" s="1356"/>
      <c r="CL7" s="1356"/>
      <c r="CM7" s="1356"/>
      <c r="CN7" s="1356" t="str">
        <f>MID(SUVAHAVUJ!AD73,8,1)</f>
        <v>8</v>
      </c>
      <c r="CO7" s="1356"/>
      <c r="CP7" s="1356"/>
      <c r="CQ7" s="1356"/>
      <c r="CR7" s="1356"/>
      <c r="CS7" s="1356" t="str">
        <f>MID(SUVAHAVUJ!AD73,9,1)</f>
        <v>3</v>
      </c>
      <c r="CT7" s="1356"/>
      <c r="CU7" s="1356"/>
      <c r="CV7" s="1356"/>
      <c r="CW7" s="1356"/>
      <c r="CX7" s="1356"/>
      <c r="CY7" s="1356" t="str">
        <f>MID(SUVAHAVUJ!AD73,10,1)</f>
        <v>1</v>
      </c>
      <c r="CZ7" s="1356"/>
      <c r="DA7" s="1356"/>
      <c r="DB7" s="1356"/>
      <c r="DC7" s="1356"/>
      <c r="DD7" s="1356" t="str">
        <f>MID(SUVAHAVUJ!AD73,11,1)</f>
        <v>4</v>
      </c>
      <c r="DE7" s="1356"/>
      <c r="DF7" s="1356"/>
      <c r="DG7" s="1356"/>
      <c r="DH7" s="1356"/>
      <c r="DI7" s="1360"/>
      <c r="DJ7" s="514"/>
      <c r="DK7" s="515"/>
      <c r="DL7" s="1356" t="str">
        <f>MID(SUVAHAVUJ!AF73,1,1)</f>
        <v xml:space="preserve"> </v>
      </c>
      <c r="DM7" s="1356"/>
      <c r="DN7" s="1356"/>
      <c r="DO7" s="1356"/>
      <c r="DP7" s="1356"/>
      <c r="DQ7" s="1356"/>
      <c r="DR7" s="1356" t="str">
        <f>MID(SUVAHAVUJ!AF73,2,1)</f>
        <v xml:space="preserve"> </v>
      </c>
      <c r="DS7" s="1356"/>
      <c r="DT7" s="1356"/>
      <c r="DU7" s="1356"/>
      <c r="DV7" s="1356"/>
      <c r="DW7" s="1356" t="str">
        <f>MID(SUVAHAVUJ!AF73,3,1)</f>
        <v xml:space="preserve"> </v>
      </c>
      <c r="DX7" s="1356"/>
      <c r="DY7" s="1356"/>
      <c r="DZ7" s="1356"/>
      <c r="EA7" s="1356"/>
      <c r="EB7" s="1356"/>
      <c r="EC7" s="1356" t="str">
        <f>MID(SUVAHAVUJ!AF73,4,1)</f>
        <v xml:space="preserve"> </v>
      </c>
      <c r="ED7" s="1356"/>
      <c r="EE7" s="1356"/>
      <c r="EF7" s="1356"/>
      <c r="EG7" s="1356"/>
      <c r="EH7" s="1356" t="str">
        <f>MID(SUVAHAVUJ!AF73,5,1)</f>
        <v xml:space="preserve"> </v>
      </c>
      <c r="EI7" s="1356"/>
      <c r="EJ7" s="1356"/>
      <c r="EK7" s="1356"/>
      <c r="EL7" s="1356"/>
      <c r="EM7" s="1356"/>
      <c r="EN7" s="1356" t="str">
        <f>MID(SUVAHAVUJ!AF73,6,1)</f>
        <v>3</v>
      </c>
      <c r="EO7" s="1356"/>
      <c r="EP7" s="1356"/>
      <c r="EQ7" s="1356"/>
      <c r="ER7" s="1356"/>
      <c r="ES7" s="1356" t="str">
        <f>MID(SUVAHAVUJ!AF73,7,1)</f>
        <v>0</v>
      </c>
      <c r="ET7" s="1356"/>
      <c r="EU7" s="1356"/>
      <c r="EV7" s="1356"/>
      <c r="EW7" s="1356"/>
      <c r="EX7" s="1356"/>
      <c r="EY7" s="1356" t="str">
        <f>MID(SUVAHAVUJ!AF73,8,1)</f>
        <v>8</v>
      </c>
      <c r="EZ7" s="1356"/>
      <c r="FA7" s="1356"/>
      <c r="FB7" s="1356"/>
      <c r="FC7" s="1356"/>
      <c r="FD7" s="1356" t="str">
        <f>MID(SUVAHAVUJ!AF73,9,1)</f>
        <v>3</v>
      </c>
      <c r="FE7" s="1356"/>
      <c r="FF7" s="1356"/>
      <c r="FG7" s="1356"/>
      <c r="FH7" s="1356"/>
      <c r="FI7" s="1356"/>
      <c r="FJ7" s="1356" t="str">
        <f>MID(SUVAHAVUJ!AF73,10,1)</f>
        <v>1</v>
      </c>
      <c r="FK7" s="1356"/>
      <c r="FL7" s="1356"/>
      <c r="FM7" s="1356"/>
      <c r="FN7" s="1356"/>
      <c r="FO7" s="1357" t="str">
        <f>MID(SUVAHAVUJ!AF73,11,1)</f>
        <v>4</v>
      </c>
      <c r="FP7" s="1357"/>
      <c r="FQ7" s="1357"/>
      <c r="FR7" s="1357"/>
      <c r="FS7" s="1358"/>
      <c r="FT7" s="1359"/>
      <c r="FU7" s="1359"/>
      <c r="FV7" s="1359"/>
      <c r="FW7" s="1359"/>
      <c r="FX7" s="1359"/>
      <c r="FY7" s="1359"/>
      <c r="FZ7" s="1359"/>
      <c r="GA7" s="1359"/>
      <c r="GB7" s="1359"/>
      <c r="GC7" s="1359"/>
      <c r="GD7" s="1359"/>
      <c r="GE7" s="1359"/>
      <c r="GF7" s="1359"/>
      <c r="GG7" s="1359"/>
      <c r="GH7" s="1359"/>
      <c r="GI7" s="1359"/>
      <c r="GJ7" s="1359"/>
      <c r="GK7" s="1359"/>
      <c r="GL7" s="1359"/>
      <c r="GM7" s="1359"/>
      <c r="GN7" s="1359"/>
      <c r="GO7" s="1359"/>
      <c r="GP7" s="1359"/>
      <c r="GQ7" s="1359"/>
      <c r="GR7" s="1359"/>
      <c r="GS7" s="1359"/>
      <c r="GT7" s="1359"/>
      <c r="GU7" s="1359"/>
      <c r="GV7" s="1359"/>
      <c r="GW7" s="1359"/>
    </row>
    <row r="8" spans="1:205" ht="22.5" customHeight="1" x14ac:dyDescent="0.3">
      <c r="B8" s="1368"/>
      <c r="C8" s="1368"/>
      <c r="D8" s="1368"/>
      <c r="E8" s="1368"/>
      <c r="F8" s="1368"/>
      <c r="G8" s="1368"/>
      <c r="H8" s="1368"/>
      <c r="I8" s="1368"/>
      <c r="J8" s="1368"/>
      <c r="K8" s="1368"/>
      <c r="L8" s="1370"/>
      <c r="M8" s="1370"/>
      <c r="N8" s="1370"/>
      <c r="O8" s="1370"/>
      <c r="P8" s="1370"/>
      <c r="Q8" s="1370"/>
      <c r="R8" s="1370"/>
      <c r="S8" s="1370"/>
      <c r="T8" s="1370"/>
      <c r="U8" s="1370"/>
      <c r="V8" s="1370"/>
      <c r="W8" s="1370"/>
      <c r="X8" s="1370"/>
      <c r="Y8" s="1370"/>
      <c r="Z8" s="1370"/>
      <c r="AA8" s="1370"/>
      <c r="AB8" s="1370"/>
      <c r="AC8" s="1370"/>
      <c r="AD8" s="1370"/>
      <c r="AE8" s="1370"/>
      <c r="AF8" s="1370"/>
      <c r="AG8" s="1370"/>
      <c r="AH8" s="1370"/>
      <c r="AI8" s="1370"/>
      <c r="AJ8" s="1370"/>
      <c r="AK8" s="1370"/>
      <c r="AL8" s="1370"/>
      <c r="AM8" s="1370"/>
      <c r="AN8" s="1370"/>
      <c r="AO8" s="1370"/>
      <c r="AP8" s="1370"/>
      <c r="AQ8" s="1366"/>
      <c r="AR8" s="1366"/>
      <c r="AS8" s="1366"/>
      <c r="AT8" s="1366"/>
      <c r="AU8" s="1366"/>
      <c r="AV8" s="1366"/>
      <c r="AW8" s="1366"/>
      <c r="AX8" s="1366"/>
      <c r="AY8" s="514"/>
      <c r="AZ8" s="515"/>
      <c r="BA8" s="1356" t="str">
        <f>MID(SUVAHAVUJ!AE73,1,1)</f>
        <v xml:space="preserve"> </v>
      </c>
      <c r="BB8" s="1356"/>
      <c r="BC8" s="1356"/>
      <c r="BD8" s="1356"/>
      <c r="BE8" s="1356"/>
      <c r="BF8" s="1356"/>
      <c r="BG8" s="1356" t="str">
        <f>MID(SUVAHAVUJ!AE73,2,1)</f>
        <v xml:space="preserve"> </v>
      </c>
      <c r="BH8" s="1356"/>
      <c r="BI8" s="1356"/>
      <c r="BJ8" s="1356"/>
      <c r="BK8" s="1356"/>
      <c r="BL8" s="1356" t="str">
        <f>MID(SUVAHAVUJ!AE73,3,1)</f>
        <v xml:space="preserve"> </v>
      </c>
      <c r="BM8" s="1356"/>
      <c r="BN8" s="1356"/>
      <c r="BO8" s="1356"/>
      <c r="BP8" s="1356"/>
      <c r="BQ8" s="1356"/>
      <c r="BR8" s="1356" t="str">
        <f>MID(SUVAHAVUJ!AE73,4,1)</f>
        <v xml:space="preserve"> </v>
      </c>
      <c r="BS8" s="1356"/>
      <c r="BT8" s="1356"/>
      <c r="BU8" s="1356"/>
      <c r="BV8" s="1356"/>
      <c r="BW8" s="1356" t="str">
        <f>MID(SUVAHAVUJ!AE73,5,1)</f>
        <v xml:space="preserve"> </v>
      </c>
      <c r="BX8" s="1356"/>
      <c r="BY8" s="1356"/>
      <c r="BZ8" s="1356"/>
      <c r="CA8" s="1356"/>
      <c r="CB8" s="1356"/>
      <c r="CC8" s="1356" t="str">
        <f>MID(SUVAHAVUJ!AE73,6,1)</f>
        <v xml:space="preserve"> </v>
      </c>
      <c r="CD8" s="1356"/>
      <c r="CE8" s="1356"/>
      <c r="CF8" s="1356"/>
      <c r="CG8" s="1356"/>
      <c r="CH8" s="1356" t="str">
        <f>MID(SUVAHAVUJ!AE73,7,1)</f>
        <v xml:space="preserve"> </v>
      </c>
      <c r="CI8" s="1356"/>
      <c r="CJ8" s="1356"/>
      <c r="CK8" s="1356"/>
      <c r="CL8" s="1356"/>
      <c r="CM8" s="1356"/>
      <c r="CN8" s="1356" t="str">
        <f>MID(SUVAHAVUJ!AE73,8,1)</f>
        <v xml:space="preserve"> </v>
      </c>
      <c r="CO8" s="1356"/>
      <c r="CP8" s="1356"/>
      <c r="CQ8" s="1356"/>
      <c r="CR8" s="1356"/>
      <c r="CS8" s="1356" t="str">
        <f>MID(SUVAHAVUJ!AE73,9,1)</f>
        <v xml:space="preserve"> </v>
      </c>
      <c r="CT8" s="1356"/>
      <c r="CU8" s="1356"/>
      <c r="CV8" s="1356"/>
      <c r="CW8" s="1356"/>
      <c r="CX8" s="1356"/>
      <c r="CY8" s="1356" t="str">
        <f>MID(SUVAHAVUJ!AE73,10,1)</f>
        <v xml:space="preserve"> </v>
      </c>
      <c r="CZ8" s="1356"/>
      <c r="DA8" s="1356"/>
      <c r="DB8" s="1356"/>
      <c r="DC8" s="1356"/>
      <c r="DD8" s="1356" t="str">
        <f>MID(SUVAHAVUJ!AE73,11,1)</f>
        <v>0</v>
      </c>
      <c r="DE8" s="1356"/>
      <c r="DF8" s="1356"/>
      <c r="DG8" s="1356"/>
      <c r="DH8" s="1356"/>
      <c r="DI8" s="1360"/>
      <c r="DJ8" s="1361"/>
      <c r="DK8" s="1361"/>
      <c r="DL8" s="1361"/>
      <c r="DM8" s="1361"/>
      <c r="DN8" s="1361"/>
      <c r="DO8" s="1361"/>
      <c r="DP8" s="1361"/>
      <c r="DQ8" s="1361"/>
      <c r="DR8" s="1361"/>
      <c r="DS8" s="1361"/>
      <c r="DT8" s="1361"/>
      <c r="DU8" s="1361"/>
      <c r="DV8" s="1361"/>
      <c r="DW8" s="1361"/>
      <c r="DX8" s="1361"/>
      <c r="DY8" s="1361"/>
      <c r="DZ8" s="1361"/>
      <c r="EA8" s="1361"/>
      <c r="EB8" s="1361"/>
      <c r="EC8" s="1361"/>
      <c r="ED8" s="1361"/>
      <c r="EE8" s="1361"/>
      <c r="EF8" s="1361"/>
      <c r="EG8" s="1361"/>
      <c r="EH8" s="1361"/>
      <c r="EI8" s="1361"/>
      <c r="EJ8" s="1361"/>
      <c r="EK8" s="1361"/>
      <c r="EL8" s="1361"/>
      <c r="EM8" s="1361"/>
      <c r="EN8" s="514"/>
      <c r="EO8" s="515"/>
      <c r="EP8" s="1356" t="str">
        <f>MID(SUVAHAVUJ!AG73,1,1)</f>
        <v xml:space="preserve"> </v>
      </c>
      <c r="EQ8" s="1356"/>
      <c r="ER8" s="1356"/>
      <c r="ES8" s="1356"/>
      <c r="ET8" s="1356"/>
      <c r="EU8" s="1356"/>
      <c r="EV8" s="1356" t="str">
        <f>MID(SUVAHAVUJ!AG73,2,1)</f>
        <v xml:space="preserve"> </v>
      </c>
      <c r="EW8" s="1356"/>
      <c r="EX8" s="1356"/>
      <c r="EY8" s="1356"/>
      <c r="EZ8" s="1356"/>
      <c r="FA8" s="1356" t="str">
        <f>MID(SUVAHAVUJ!AG73,3,1)</f>
        <v xml:space="preserve"> </v>
      </c>
      <c r="FB8" s="1356"/>
      <c r="FC8" s="1356"/>
      <c r="FD8" s="1356"/>
      <c r="FE8" s="1356"/>
      <c r="FF8" s="1356"/>
      <c r="FG8" s="1356" t="str">
        <f>MID(SUVAHAVUJ!AG73,4,1)</f>
        <v xml:space="preserve"> </v>
      </c>
      <c r="FH8" s="1356"/>
      <c r="FI8" s="1356"/>
      <c r="FJ8" s="1356"/>
      <c r="FK8" s="1356"/>
      <c r="FL8" s="1356" t="str">
        <f>MID(SUVAHAVUJ!AG73,5,1)</f>
        <v xml:space="preserve"> </v>
      </c>
      <c r="FM8" s="1356"/>
      <c r="FN8" s="1356"/>
      <c r="FO8" s="1356"/>
      <c r="FP8" s="1356"/>
      <c r="FQ8" s="1356"/>
      <c r="FR8" s="1356" t="str">
        <f>MID(SUVAHAVUJ!AG73,6,1)</f>
        <v>1</v>
      </c>
      <c r="FS8" s="1356"/>
      <c r="FT8" s="1356"/>
      <c r="FU8" s="1356"/>
      <c r="FV8" s="1356"/>
      <c r="FW8" s="1356" t="str">
        <f>MID(SUVAHAVUJ!AG73,7,1)</f>
        <v>8</v>
      </c>
      <c r="FX8" s="1356"/>
      <c r="FY8" s="1356"/>
      <c r="FZ8" s="1356"/>
      <c r="GA8" s="1356"/>
      <c r="GB8" s="1356"/>
      <c r="GC8" s="1356" t="str">
        <f>MID(SUVAHAVUJ!AG73,8,1)</f>
        <v>3</v>
      </c>
      <c r="GD8" s="1356"/>
      <c r="GE8" s="1356"/>
      <c r="GF8" s="1356"/>
      <c r="GG8" s="1356"/>
      <c r="GH8" s="1356" t="str">
        <f>MID(SUVAHAVUJ!AG73,9,1)</f>
        <v>2</v>
      </c>
      <c r="GI8" s="1356"/>
      <c r="GJ8" s="1356"/>
      <c r="GK8" s="1356"/>
      <c r="GL8" s="1356"/>
      <c r="GM8" s="1356"/>
      <c r="GN8" s="1356" t="str">
        <f>MID(SUVAHAVUJ!AG73,10,1)</f>
        <v>1</v>
      </c>
      <c r="GO8" s="1356"/>
      <c r="GP8" s="1356"/>
      <c r="GQ8" s="1356"/>
      <c r="GR8" s="1356"/>
      <c r="GS8" s="1357" t="str">
        <f>MID(SUVAHAVUJ!AG73,11,1)</f>
        <v>6</v>
      </c>
      <c r="GT8" s="1357"/>
      <c r="GU8" s="1357"/>
      <c r="GV8" s="1357"/>
      <c r="GW8" s="1358"/>
    </row>
    <row r="9" spans="1:205" s="516" customFormat="1" ht="25.5" customHeight="1" x14ac:dyDescent="0.3">
      <c r="B9" s="1481" t="s">
        <v>2088</v>
      </c>
      <c r="C9" s="1482"/>
      <c r="D9" s="1482"/>
      <c r="E9" s="1482"/>
      <c r="F9" s="1482"/>
      <c r="G9" s="1482"/>
      <c r="H9" s="1482"/>
      <c r="I9" s="1482"/>
      <c r="J9" s="1482"/>
      <c r="K9" s="1483"/>
      <c r="L9" s="1364" t="str">
        <f>SUVAHAVUJ!$D$74</f>
        <v>Peniaze (211, 213, 21X)</v>
      </c>
      <c r="M9" s="1365"/>
      <c r="N9" s="1365"/>
      <c r="O9" s="1365"/>
      <c r="P9" s="1365"/>
      <c r="Q9" s="1365"/>
      <c r="R9" s="1365"/>
      <c r="S9" s="1365"/>
      <c r="T9" s="1365"/>
      <c r="U9" s="1365"/>
      <c r="V9" s="1365"/>
      <c r="W9" s="1365"/>
      <c r="X9" s="1365"/>
      <c r="Y9" s="1365"/>
      <c r="Z9" s="1365"/>
      <c r="AA9" s="1365"/>
      <c r="AB9" s="1365"/>
      <c r="AC9" s="1365"/>
      <c r="AD9" s="1365"/>
      <c r="AE9" s="1365"/>
      <c r="AF9" s="1365"/>
      <c r="AG9" s="1365"/>
      <c r="AH9" s="1365"/>
      <c r="AI9" s="1365"/>
      <c r="AJ9" s="1365"/>
      <c r="AK9" s="1365"/>
      <c r="AL9" s="1365"/>
      <c r="AM9" s="1365"/>
      <c r="AN9" s="1365"/>
      <c r="AO9" s="1365"/>
      <c r="AP9" s="1365"/>
      <c r="AQ9" s="1366" t="s">
        <v>2087</v>
      </c>
      <c r="AR9" s="1366"/>
      <c r="AS9" s="1366"/>
      <c r="AT9" s="1366"/>
      <c r="AU9" s="1366"/>
      <c r="AV9" s="1366"/>
      <c r="AW9" s="1366"/>
      <c r="AX9" s="1366"/>
      <c r="AY9" s="514"/>
      <c r="AZ9" s="515"/>
      <c r="BA9" s="1356" t="str">
        <f>MID(SUVAHAVUJ!AD74,1,1)</f>
        <v xml:space="preserve"> </v>
      </c>
      <c r="BB9" s="1356"/>
      <c r="BC9" s="1356"/>
      <c r="BD9" s="1356"/>
      <c r="BE9" s="1356"/>
      <c r="BF9" s="1356"/>
      <c r="BG9" s="1356" t="str">
        <f>MID(SUVAHAVUJ!AD74,2,1)</f>
        <v xml:space="preserve"> </v>
      </c>
      <c r="BH9" s="1356"/>
      <c r="BI9" s="1356"/>
      <c r="BJ9" s="1356"/>
      <c r="BK9" s="1356"/>
      <c r="BL9" s="1356" t="str">
        <f>MID(SUVAHAVUJ!AD74,3,1)</f>
        <v xml:space="preserve"> </v>
      </c>
      <c r="BM9" s="1356"/>
      <c r="BN9" s="1356"/>
      <c r="BO9" s="1356"/>
      <c r="BP9" s="1356"/>
      <c r="BQ9" s="1356"/>
      <c r="BR9" s="1356" t="str">
        <f>MID(SUVAHAVUJ!AD74,4,1)</f>
        <v xml:space="preserve"> </v>
      </c>
      <c r="BS9" s="1356"/>
      <c r="BT9" s="1356"/>
      <c r="BU9" s="1356"/>
      <c r="BV9" s="1356"/>
      <c r="BW9" s="1356" t="str">
        <f>MID(SUVAHAVUJ!AD74,5,1)</f>
        <v xml:space="preserve"> </v>
      </c>
      <c r="BX9" s="1356"/>
      <c r="BY9" s="1356"/>
      <c r="BZ9" s="1356"/>
      <c r="CA9" s="1356"/>
      <c r="CB9" s="1356"/>
      <c r="CC9" s="1356" t="str">
        <f>MID(SUVAHAVUJ!AD74,6,1)</f>
        <v xml:space="preserve"> </v>
      </c>
      <c r="CD9" s="1356"/>
      <c r="CE9" s="1356"/>
      <c r="CF9" s="1356"/>
      <c r="CG9" s="1356"/>
      <c r="CH9" s="1356" t="str">
        <f>MID(SUVAHAVUJ!AD74,7,1)</f>
        <v xml:space="preserve"> </v>
      </c>
      <c r="CI9" s="1356"/>
      <c r="CJ9" s="1356"/>
      <c r="CK9" s="1356"/>
      <c r="CL9" s="1356"/>
      <c r="CM9" s="1356"/>
      <c r="CN9" s="1356" t="str">
        <f>MID(SUVAHAVUJ!AD74,8,1)</f>
        <v>4</v>
      </c>
      <c r="CO9" s="1356"/>
      <c r="CP9" s="1356"/>
      <c r="CQ9" s="1356"/>
      <c r="CR9" s="1356"/>
      <c r="CS9" s="1356" t="str">
        <f>MID(SUVAHAVUJ!AD74,9,1)</f>
        <v>4</v>
      </c>
      <c r="CT9" s="1356"/>
      <c r="CU9" s="1356"/>
      <c r="CV9" s="1356"/>
      <c r="CW9" s="1356"/>
      <c r="CX9" s="1356"/>
      <c r="CY9" s="1356" t="str">
        <f>MID(SUVAHAVUJ!AD74,10,1)</f>
        <v>3</v>
      </c>
      <c r="CZ9" s="1356"/>
      <c r="DA9" s="1356"/>
      <c r="DB9" s="1356"/>
      <c r="DC9" s="1356"/>
      <c r="DD9" s="1356" t="str">
        <f>MID(SUVAHAVUJ!AD74,11,1)</f>
        <v>3</v>
      </c>
      <c r="DE9" s="1356"/>
      <c r="DF9" s="1356"/>
      <c r="DG9" s="1356"/>
      <c r="DH9" s="1356"/>
      <c r="DI9" s="1360"/>
      <c r="DJ9" s="514"/>
      <c r="DK9" s="515"/>
      <c r="DL9" s="1356" t="str">
        <f>MID(SUVAHAVUJ!AF74,1,1)</f>
        <v xml:space="preserve"> </v>
      </c>
      <c r="DM9" s="1356"/>
      <c r="DN9" s="1356"/>
      <c r="DO9" s="1356"/>
      <c r="DP9" s="1356"/>
      <c r="DQ9" s="1356"/>
      <c r="DR9" s="1356" t="str">
        <f>MID(SUVAHAVUJ!AF74,2,1)</f>
        <v xml:space="preserve"> </v>
      </c>
      <c r="DS9" s="1356"/>
      <c r="DT9" s="1356"/>
      <c r="DU9" s="1356"/>
      <c r="DV9" s="1356"/>
      <c r="DW9" s="1356" t="str">
        <f>MID(SUVAHAVUJ!AF74,3,1)</f>
        <v xml:space="preserve"> </v>
      </c>
      <c r="DX9" s="1356"/>
      <c r="DY9" s="1356"/>
      <c r="DZ9" s="1356"/>
      <c r="EA9" s="1356"/>
      <c r="EB9" s="1356"/>
      <c r="EC9" s="1356" t="str">
        <f>MID(SUVAHAVUJ!AF74,4,1)</f>
        <v xml:space="preserve"> </v>
      </c>
      <c r="ED9" s="1356"/>
      <c r="EE9" s="1356"/>
      <c r="EF9" s="1356"/>
      <c r="EG9" s="1356"/>
      <c r="EH9" s="1356" t="str">
        <f>MID(SUVAHAVUJ!AF74,5,1)</f>
        <v xml:space="preserve"> </v>
      </c>
      <c r="EI9" s="1356"/>
      <c r="EJ9" s="1356"/>
      <c r="EK9" s="1356"/>
      <c r="EL9" s="1356"/>
      <c r="EM9" s="1356"/>
      <c r="EN9" s="1356" t="str">
        <f>MID(SUVAHAVUJ!AF74,6,1)</f>
        <v xml:space="preserve"> </v>
      </c>
      <c r="EO9" s="1356"/>
      <c r="EP9" s="1356"/>
      <c r="EQ9" s="1356"/>
      <c r="ER9" s="1356"/>
      <c r="ES9" s="1356" t="str">
        <f>MID(SUVAHAVUJ!AF74,7,1)</f>
        <v xml:space="preserve"> </v>
      </c>
      <c r="ET9" s="1356"/>
      <c r="EU9" s="1356"/>
      <c r="EV9" s="1356"/>
      <c r="EW9" s="1356"/>
      <c r="EX9" s="1356"/>
      <c r="EY9" s="1356" t="str">
        <f>MID(SUVAHAVUJ!AF74,8,1)</f>
        <v>4</v>
      </c>
      <c r="EZ9" s="1356"/>
      <c r="FA9" s="1356"/>
      <c r="FB9" s="1356"/>
      <c r="FC9" s="1356"/>
      <c r="FD9" s="1356" t="str">
        <f>MID(SUVAHAVUJ!AF74,9,1)</f>
        <v>4</v>
      </c>
      <c r="FE9" s="1356"/>
      <c r="FF9" s="1356"/>
      <c r="FG9" s="1356"/>
      <c r="FH9" s="1356"/>
      <c r="FI9" s="1356"/>
      <c r="FJ9" s="1356" t="str">
        <f>MID(SUVAHAVUJ!AF74,10,1)</f>
        <v>3</v>
      </c>
      <c r="FK9" s="1356"/>
      <c r="FL9" s="1356"/>
      <c r="FM9" s="1356"/>
      <c r="FN9" s="1356"/>
      <c r="FO9" s="1357" t="str">
        <f>MID(SUVAHAVUJ!AF74,11,1)</f>
        <v>3</v>
      </c>
      <c r="FP9" s="1357"/>
      <c r="FQ9" s="1357"/>
      <c r="FR9" s="1357"/>
      <c r="FS9" s="1358"/>
      <c r="FT9" s="1359"/>
      <c r="FU9" s="1359"/>
      <c r="FV9" s="1359"/>
      <c r="FW9" s="1359"/>
      <c r="FX9" s="1359"/>
      <c r="FY9" s="1359"/>
      <c r="FZ9" s="1359"/>
      <c r="GA9" s="1359"/>
      <c r="GB9" s="1359"/>
      <c r="GC9" s="1359"/>
      <c r="GD9" s="1359"/>
      <c r="GE9" s="1359"/>
      <c r="GF9" s="1359"/>
      <c r="GG9" s="1359"/>
      <c r="GH9" s="1359"/>
      <c r="GI9" s="1359"/>
      <c r="GJ9" s="1359"/>
      <c r="GK9" s="1359"/>
      <c r="GL9" s="1359"/>
      <c r="GM9" s="1359"/>
      <c r="GN9" s="1359"/>
      <c r="GO9" s="1359"/>
      <c r="GP9" s="1359"/>
      <c r="GQ9" s="1359"/>
      <c r="GR9" s="1359"/>
      <c r="GS9" s="1359"/>
      <c r="GT9" s="1359"/>
      <c r="GU9" s="1359"/>
      <c r="GV9" s="1359"/>
      <c r="GW9" s="1359"/>
    </row>
    <row r="10" spans="1:205" ht="21" customHeight="1" x14ac:dyDescent="0.3">
      <c r="B10" s="1484"/>
      <c r="C10" s="1485"/>
      <c r="D10" s="1485"/>
      <c r="E10" s="1485"/>
      <c r="F10" s="1485"/>
      <c r="G10" s="1485"/>
      <c r="H10" s="1485"/>
      <c r="I10" s="1485"/>
      <c r="J10" s="1485"/>
      <c r="K10" s="1486"/>
      <c r="L10" s="1365"/>
      <c r="M10" s="1365"/>
      <c r="N10" s="1365"/>
      <c r="O10" s="1365"/>
      <c r="P10" s="1365"/>
      <c r="Q10" s="1365"/>
      <c r="R10" s="1365"/>
      <c r="S10" s="1365"/>
      <c r="T10" s="1365"/>
      <c r="U10" s="1365"/>
      <c r="V10" s="1365"/>
      <c r="W10" s="1365"/>
      <c r="X10" s="1365"/>
      <c r="Y10" s="1365"/>
      <c r="Z10" s="1365"/>
      <c r="AA10" s="1365"/>
      <c r="AB10" s="1365"/>
      <c r="AC10" s="1365"/>
      <c r="AD10" s="1365"/>
      <c r="AE10" s="1365"/>
      <c r="AF10" s="1365"/>
      <c r="AG10" s="1365"/>
      <c r="AH10" s="1365"/>
      <c r="AI10" s="1365"/>
      <c r="AJ10" s="1365"/>
      <c r="AK10" s="1365"/>
      <c r="AL10" s="1365"/>
      <c r="AM10" s="1365"/>
      <c r="AN10" s="1365"/>
      <c r="AO10" s="1365"/>
      <c r="AP10" s="1365"/>
      <c r="AQ10" s="1366"/>
      <c r="AR10" s="1366"/>
      <c r="AS10" s="1366"/>
      <c r="AT10" s="1366"/>
      <c r="AU10" s="1366"/>
      <c r="AV10" s="1366"/>
      <c r="AW10" s="1366"/>
      <c r="AX10" s="1366"/>
      <c r="AY10" s="514"/>
      <c r="AZ10" s="515"/>
      <c r="BA10" s="1356" t="str">
        <f>MID(SUVAHAVUJ!AE74,1,1)</f>
        <v xml:space="preserve"> </v>
      </c>
      <c r="BB10" s="1356"/>
      <c r="BC10" s="1356"/>
      <c r="BD10" s="1356"/>
      <c r="BE10" s="1356"/>
      <c r="BF10" s="1356"/>
      <c r="BG10" s="1356" t="str">
        <f>MID(SUVAHAVUJ!AE74,2,1)</f>
        <v xml:space="preserve"> </v>
      </c>
      <c r="BH10" s="1356"/>
      <c r="BI10" s="1356"/>
      <c r="BJ10" s="1356"/>
      <c r="BK10" s="1356"/>
      <c r="BL10" s="1356" t="str">
        <f>MID(SUVAHAVUJ!AE74,3,1)</f>
        <v xml:space="preserve"> </v>
      </c>
      <c r="BM10" s="1356"/>
      <c r="BN10" s="1356"/>
      <c r="BO10" s="1356"/>
      <c r="BP10" s="1356"/>
      <c r="BQ10" s="1356"/>
      <c r="BR10" s="1356" t="str">
        <f>MID(SUVAHAVUJ!AE74,4,1)</f>
        <v xml:space="preserve"> </v>
      </c>
      <c r="BS10" s="1356"/>
      <c r="BT10" s="1356"/>
      <c r="BU10" s="1356"/>
      <c r="BV10" s="1356"/>
      <c r="BW10" s="1356" t="str">
        <f>MID(SUVAHAVUJ!AE74,5,1)</f>
        <v xml:space="preserve"> </v>
      </c>
      <c r="BX10" s="1356"/>
      <c r="BY10" s="1356"/>
      <c r="BZ10" s="1356"/>
      <c r="CA10" s="1356"/>
      <c r="CB10" s="1356"/>
      <c r="CC10" s="1356" t="str">
        <f>MID(SUVAHAVUJ!AE74,6,1)</f>
        <v xml:space="preserve"> </v>
      </c>
      <c r="CD10" s="1356"/>
      <c r="CE10" s="1356"/>
      <c r="CF10" s="1356"/>
      <c r="CG10" s="1356"/>
      <c r="CH10" s="1356" t="str">
        <f>MID(SUVAHAVUJ!AE74,7,1)</f>
        <v xml:space="preserve"> </v>
      </c>
      <c r="CI10" s="1356"/>
      <c r="CJ10" s="1356"/>
      <c r="CK10" s="1356"/>
      <c r="CL10" s="1356"/>
      <c r="CM10" s="1356"/>
      <c r="CN10" s="1356" t="str">
        <f>MID(SUVAHAVUJ!AE74,8,1)</f>
        <v xml:space="preserve"> </v>
      </c>
      <c r="CO10" s="1356"/>
      <c r="CP10" s="1356"/>
      <c r="CQ10" s="1356"/>
      <c r="CR10" s="1356"/>
      <c r="CS10" s="1356" t="str">
        <f>MID(SUVAHAVUJ!AE74,9,1)</f>
        <v xml:space="preserve"> </v>
      </c>
      <c r="CT10" s="1356"/>
      <c r="CU10" s="1356"/>
      <c r="CV10" s="1356"/>
      <c r="CW10" s="1356"/>
      <c r="CX10" s="1356"/>
      <c r="CY10" s="1356" t="str">
        <f>MID(SUVAHAVUJ!AE74,10,1)</f>
        <v xml:space="preserve"> </v>
      </c>
      <c r="CZ10" s="1356"/>
      <c r="DA10" s="1356"/>
      <c r="DB10" s="1356"/>
      <c r="DC10" s="1356"/>
      <c r="DD10" s="1356" t="str">
        <f>MID(SUVAHAVUJ!AE74,11,1)</f>
        <v>0</v>
      </c>
      <c r="DE10" s="1356"/>
      <c r="DF10" s="1356"/>
      <c r="DG10" s="1356"/>
      <c r="DH10" s="1356"/>
      <c r="DI10" s="1360"/>
      <c r="DJ10" s="1361"/>
      <c r="DK10" s="1361"/>
      <c r="DL10" s="1361"/>
      <c r="DM10" s="1361"/>
      <c r="DN10" s="1361"/>
      <c r="DO10" s="1361"/>
      <c r="DP10" s="1361"/>
      <c r="DQ10" s="1361"/>
      <c r="DR10" s="1361"/>
      <c r="DS10" s="1361"/>
      <c r="DT10" s="1361"/>
      <c r="DU10" s="1361"/>
      <c r="DV10" s="1361"/>
      <c r="DW10" s="1361"/>
      <c r="DX10" s="1361"/>
      <c r="DY10" s="1361"/>
      <c r="DZ10" s="1361"/>
      <c r="EA10" s="1361"/>
      <c r="EB10" s="1361"/>
      <c r="EC10" s="1361"/>
      <c r="ED10" s="1361"/>
      <c r="EE10" s="1361"/>
      <c r="EF10" s="1361"/>
      <c r="EG10" s="1361"/>
      <c r="EH10" s="1361"/>
      <c r="EI10" s="1361"/>
      <c r="EJ10" s="1361"/>
      <c r="EK10" s="1361"/>
      <c r="EL10" s="1361"/>
      <c r="EM10" s="1361"/>
      <c r="EN10" s="514"/>
      <c r="EO10" s="515"/>
      <c r="EP10" s="1356" t="str">
        <f>MID(SUVAHAVUJ!AG74,1,1)</f>
        <v xml:space="preserve"> </v>
      </c>
      <c r="EQ10" s="1356"/>
      <c r="ER10" s="1356"/>
      <c r="ES10" s="1356"/>
      <c r="ET10" s="1356"/>
      <c r="EU10" s="1356"/>
      <c r="EV10" s="1356" t="str">
        <f>MID(SUVAHAVUJ!AG74,2,1)</f>
        <v xml:space="preserve"> </v>
      </c>
      <c r="EW10" s="1356"/>
      <c r="EX10" s="1356"/>
      <c r="EY10" s="1356"/>
      <c r="EZ10" s="1356"/>
      <c r="FA10" s="1356" t="str">
        <f>MID(SUVAHAVUJ!AG74,3,1)</f>
        <v xml:space="preserve"> </v>
      </c>
      <c r="FB10" s="1356"/>
      <c r="FC10" s="1356"/>
      <c r="FD10" s="1356"/>
      <c r="FE10" s="1356"/>
      <c r="FF10" s="1356"/>
      <c r="FG10" s="1356" t="str">
        <f>MID(SUVAHAVUJ!AG74,4,1)</f>
        <v xml:space="preserve"> </v>
      </c>
      <c r="FH10" s="1356"/>
      <c r="FI10" s="1356"/>
      <c r="FJ10" s="1356"/>
      <c r="FK10" s="1356"/>
      <c r="FL10" s="1356" t="str">
        <f>MID(SUVAHAVUJ!AG74,5,1)</f>
        <v xml:space="preserve"> </v>
      </c>
      <c r="FM10" s="1356"/>
      <c r="FN10" s="1356"/>
      <c r="FO10" s="1356"/>
      <c r="FP10" s="1356"/>
      <c r="FQ10" s="1356"/>
      <c r="FR10" s="1356" t="str">
        <f>MID(SUVAHAVUJ!AG74,6,1)</f>
        <v xml:space="preserve"> </v>
      </c>
      <c r="FS10" s="1356"/>
      <c r="FT10" s="1356"/>
      <c r="FU10" s="1356"/>
      <c r="FV10" s="1356"/>
      <c r="FW10" s="1356" t="str">
        <f>MID(SUVAHAVUJ!AG74,7,1)</f>
        <v xml:space="preserve"> </v>
      </c>
      <c r="FX10" s="1356"/>
      <c r="FY10" s="1356"/>
      <c r="FZ10" s="1356"/>
      <c r="GA10" s="1356"/>
      <c r="GB10" s="1356"/>
      <c r="GC10" s="1356" t="str">
        <f>MID(SUVAHAVUJ!AG74,8,1)</f>
        <v xml:space="preserve"> </v>
      </c>
      <c r="GD10" s="1356"/>
      <c r="GE10" s="1356"/>
      <c r="GF10" s="1356"/>
      <c r="GG10" s="1356"/>
      <c r="GH10" s="1356" t="str">
        <f>MID(SUVAHAVUJ!AG74,9,1)</f>
        <v>7</v>
      </c>
      <c r="GI10" s="1356"/>
      <c r="GJ10" s="1356"/>
      <c r="GK10" s="1356"/>
      <c r="GL10" s="1356"/>
      <c r="GM10" s="1356"/>
      <c r="GN10" s="1356" t="str">
        <f>MID(SUVAHAVUJ!AG74,10,1)</f>
        <v>5</v>
      </c>
      <c r="GO10" s="1356"/>
      <c r="GP10" s="1356"/>
      <c r="GQ10" s="1356"/>
      <c r="GR10" s="1356"/>
      <c r="GS10" s="1357" t="str">
        <f>MID(SUVAHAVUJ!AG74,11,1)</f>
        <v>6</v>
      </c>
      <c r="GT10" s="1357"/>
      <c r="GU10" s="1357"/>
      <c r="GV10" s="1357"/>
      <c r="GW10" s="1358"/>
    </row>
    <row r="11" spans="1:205" s="516" customFormat="1" ht="23.25" customHeight="1" x14ac:dyDescent="0.3">
      <c r="B11" s="1425" t="s">
        <v>2039</v>
      </c>
      <c r="C11" s="1426"/>
      <c r="D11" s="1426"/>
      <c r="E11" s="1426"/>
      <c r="F11" s="1426"/>
      <c r="G11" s="1426"/>
      <c r="H11" s="1426"/>
      <c r="I11" s="1426"/>
      <c r="J11" s="1426"/>
      <c r="K11" s="1427"/>
      <c r="L11" s="1364" t="str">
        <f>SUVAHAVUJ!$D$75</f>
        <v>Účty v bankách (221A, 22X, +/- 261)</v>
      </c>
      <c r="M11" s="1365"/>
      <c r="N11" s="1365"/>
      <c r="O11" s="1365"/>
      <c r="P11" s="1365"/>
      <c r="Q11" s="1365"/>
      <c r="R11" s="1365"/>
      <c r="S11" s="1365"/>
      <c r="T11" s="1365"/>
      <c r="U11" s="1365"/>
      <c r="V11" s="1365"/>
      <c r="W11" s="1365"/>
      <c r="X11" s="1365"/>
      <c r="Y11" s="1365"/>
      <c r="Z11" s="1365"/>
      <c r="AA11" s="1365"/>
      <c r="AB11" s="1365"/>
      <c r="AC11" s="1365"/>
      <c r="AD11" s="1365"/>
      <c r="AE11" s="1365"/>
      <c r="AF11" s="1365"/>
      <c r="AG11" s="1365"/>
      <c r="AH11" s="1365"/>
      <c r="AI11" s="1365"/>
      <c r="AJ11" s="1365"/>
      <c r="AK11" s="1365"/>
      <c r="AL11" s="1365"/>
      <c r="AM11" s="1365"/>
      <c r="AN11" s="1365"/>
      <c r="AO11" s="1365"/>
      <c r="AP11" s="1365"/>
      <c r="AQ11" s="1366" t="s">
        <v>2089</v>
      </c>
      <c r="AR11" s="1366"/>
      <c r="AS11" s="1366"/>
      <c r="AT11" s="1366"/>
      <c r="AU11" s="1366"/>
      <c r="AV11" s="1366"/>
      <c r="AW11" s="1366"/>
      <c r="AX11" s="1366"/>
      <c r="AY11" s="514"/>
      <c r="AZ11" s="515"/>
      <c r="BA11" s="1356" t="str">
        <f>MID(SUVAHAVUJ!AD75,1,1)</f>
        <v xml:space="preserve"> </v>
      </c>
      <c r="BB11" s="1356"/>
      <c r="BC11" s="1356"/>
      <c r="BD11" s="1356"/>
      <c r="BE11" s="1356"/>
      <c r="BF11" s="1356"/>
      <c r="BG11" s="1356" t="str">
        <f>MID(SUVAHAVUJ!AD75,2,1)</f>
        <v xml:space="preserve"> </v>
      </c>
      <c r="BH11" s="1356"/>
      <c r="BI11" s="1356"/>
      <c r="BJ11" s="1356"/>
      <c r="BK11" s="1356"/>
      <c r="BL11" s="1356" t="str">
        <f>MID(SUVAHAVUJ!AD75,3,1)</f>
        <v xml:space="preserve"> </v>
      </c>
      <c r="BM11" s="1356"/>
      <c r="BN11" s="1356"/>
      <c r="BO11" s="1356"/>
      <c r="BP11" s="1356"/>
      <c r="BQ11" s="1356"/>
      <c r="BR11" s="1356" t="str">
        <f>MID(SUVAHAVUJ!AD75,4,1)</f>
        <v xml:space="preserve"> </v>
      </c>
      <c r="BS11" s="1356"/>
      <c r="BT11" s="1356"/>
      <c r="BU11" s="1356"/>
      <c r="BV11" s="1356"/>
      <c r="BW11" s="1356" t="str">
        <f>MID(SUVAHAVUJ!AD75,5,1)</f>
        <v xml:space="preserve"> </v>
      </c>
      <c r="BX11" s="1356"/>
      <c r="BY11" s="1356"/>
      <c r="BZ11" s="1356"/>
      <c r="CA11" s="1356"/>
      <c r="CB11" s="1356"/>
      <c r="CC11" s="1356" t="str">
        <f>MID(SUVAHAVUJ!AD75,6,1)</f>
        <v>3</v>
      </c>
      <c r="CD11" s="1356"/>
      <c r="CE11" s="1356"/>
      <c r="CF11" s="1356"/>
      <c r="CG11" s="1356"/>
      <c r="CH11" s="1356" t="str">
        <f>MID(SUVAHAVUJ!AD75,7,1)</f>
        <v>0</v>
      </c>
      <c r="CI11" s="1356"/>
      <c r="CJ11" s="1356"/>
      <c r="CK11" s="1356"/>
      <c r="CL11" s="1356"/>
      <c r="CM11" s="1356"/>
      <c r="CN11" s="1356" t="str">
        <f>MID(SUVAHAVUJ!AD75,8,1)</f>
        <v>3</v>
      </c>
      <c r="CO11" s="1356"/>
      <c r="CP11" s="1356"/>
      <c r="CQ11" s="1356"/>
      <c r="CR11" s="1356"/>
      <c r="CS11" s="1356" t="str">
        <f>MID(SUVAHAVUJ!AD75,9,1)</f>
        <v>8</v>
      </c>
      <c r="CT11" s="1356"/>
      <c r="CU11" s="1356"/>
      <c r="CV11" s="1356"/>
      <c r="CW11" s="1356"/>
      <c r="CX11" s="1356"/>
      <c r="CY11" s="1356" t="str">
        <f>MID(SUVAHAVUJ!AD75,10,1)</f>
        <v>8</v>
      </c>
      <c r="CZ11" s="1356"/>
      <c r="DA11" s="1356"/>
      <c r="DB11" s="1356"/>
      <c r="DC11" s="1356"/>
      <c r="DD11" s="1356" t="str">
        <f>MID(SUVAHAVUJ!AD75,11,1)</f>
        <v>1</v>
      </c>
      <c r="DE11" s="1356"/>
      <c r="DF11" s="1356"/>
      <c r="DG11" s="1356"/>
      <c r="DH11" s="1356"/>
      <c r="DI11" s="1360"/>
      <c r="DJ11" s="514"/>
      <c r="DK11" s="515"/>
      <c r="DL11" s="1356" t="str">
        <f>MID(SUVAHAVUJ!AF75,1,1)</f>
        <v xml:space="preserve"> </v>
      </c>
      <c r="DM11" s="1356"/>
      <c r="DN11" s="1356"/>
      <c r="DO11" s="1356"/>
      <c r="DP11" s="1356"/>
      <c r="DQ11" s="1356"/>
      <c r="DR11" s="1356" t="str">
        <f>MID(SUVAHAVUJ!AF75,2,1)</f>
        <v xml:space="preserve"> </v>
      </c>
      <c r="DS11" s="1356"/>
      <c r="DT11" s="1356"/>
      <c r="DU11" s="1356"/>
      <c r="DV11" s="1356"/>
      <c r="DW11" s="1356" t="str">
        <f>MID(SUVAHAVUJ!AF75,3,1)</f>
        <v xml:space="preserve"> </v>
      </c>
      <c r="DX11" s="1356"/>
      <c r="DY11" s="1356"/>
      <c r="DZ11" s="1356"/>
      <c r="EA11" s="1356"/>
      <c r="EB11" s="1356"/>
      <c r="EC11" s="1356" t="str">
        <f>MID(SUVAHAVUJ!AF75,4,1)</f>
        <v xml:space="preserve"> </v>
      </c>
      <c r="ED11" s="1356"/>
      <c r="EE11" s="1356"/>
      <c r="EF11" s="1356"/>
      <c r="EG11" s="1356"/>
      <c r="EH11" s="1356" t="str">
        <f>MID(SUVAHAVUJ!AF75,5,1)</f>
        <v xml:space="preserve"> </v>
      </c>
      <c r="EI11" s="1356"/>
      <c r="EJ11" s="1356"/>
      <c r="EK11" s="1356"/>
      <c r="EL11" s="1356"/>
      <c r="EM11" s="1356"/>
      <c r="EN11" s="1356" t="str">
        <f>MID(SUVAHAVUJ!AF75,6,1)</f>
        <v>3</v>
      </c>
      <c r="EO11" s="1356"/>
      <c r="EP11" s="1356"/>
      <c r="EQ11" s="1356"/>
      <c r="ER11" s="1356"/>
      <c r="ES11" s="1356" t="str">
        <f>MID(SUVAHAVUJ!AF75,7,1)</f>
        <v>0</v>
      </c>
      <c r="ET11" s="1356"/>
      <c r="EU11" s="1356"/>
      <c r="EV11" s="1356"/>
      <c r="EW11" s="1356"/>
      <c r="EX11" s="1356"/>
      <c r="EY11" s="1356" t="str">
        <f>MID(SUVAHAVUJ!AF75,8,1)</f>
        <v>3</v>
      </c>
      <c r="EZ11" s="1356"/>
      <c r="FA11" s="1356"/>
      <c r="FB11" s="1356"/>
      <c r="FC11" s="1356"/>
      <c r="FD11" s="1356" t="str">
        <f>MID(SUVAHAVUJ!AF75,9,1)</f>
        <v>8</v>
      </c>
      <c r="FE11" s="1356"/>
      <c r="FF11" s="1356"/>
      <c r="FG11" s="1356"/>
      <c r="FH11" s="1356"/>
      <c r="FI11" s="1356"/>
      <c r="FJ11" s="1356" t="str">
        <f>MID(SUVAHAVUJ!AF75,10,1)</f>
        <v>8</v>
      </c>
      <c r="FK11" s="1356"/>
      <c r="FL11" s="1356"/>
      <c r="FM11" s="1356"/>
      <c r="FN11" s="1356"/>
      <c r="FO11" s="1357" t="str">
        <f>MID(SUVAHAVUJ!AF75,11,1)</f>
        <v>1</v>
      </c>
      <c r="FP11" s="1357"/>
      <c r="FQ11" s="1357"/>
      <c r="FR11" s="1357"/>
      <c r="FS11" s="1358"/>
      <c r="FT11" s="1359"/>
      <c r="FU11" s="1359"/>
      <c r="FV11" s="1359"/>
      <c r="FW11" s="1359"/>
      <c r="FX11" s="1359"/>
      <c r="FY11" s="1359"/>
      <c r="FZ11" s="1359"/>
      <c r="GA11" s="1359"/>
      <c r="GB11" s="1359"/>
      <c r="GC11" s="1359"/>
      <c r="GD11" s="1359"/>
      <c r="GE11" s="1359"/>
      <c r="GF11" s="1359"/>
      <c r="GG11" s="1359"/>
      <c r="GH11" s="1359"/>
      <c r="GI11" s="1359"/>
      <c r="GJ11" s="1359"/>
      <c r="GK11" s="1359"/>
      <c r="GL11" s="1359"/>
      <c r="GM11" s="1359"/>
      <c r="GN11" s="1359"/>
      <c r="GO11" s="1359"/>
      <c r="GP11" s="1359"/>
      <c r="GQ11" s="1359"/>
      <c r="GR11" s="1359"/>
      <c r="GS11" s="1359"/>
      <c r="GT11" s="1359"/>
      <c r="GU11" s="1359"/>
      <c r="GV11" s="1359"/>
      <c r="GW11" s="1359"/>
    </row>
    <row r="12" spans="1:205" ht="23.25" customHeight="1" x14ac:dyDescent="0.3">
      <c r="B12" s="1428"/>
      <c r="C12" s="1429"/>
      <c r="D12" s="1429"/>
      <c r="E12" s="1429"/>
      <c r="F12" s="1429"/>
      <c r="G12" s="1429"/>
      <c r="H12" s="1429"/>
      <c r="I12" s="1429"/>
      <c r="J12" s="1429"/>
      <c r="K12" s="1430"/>
      <c r="L12" s="1365"/>
      <c r="M12" s="1365"/>
      <c r="N12" s="1365"/>
      <c r="O12" s="1365"/>
      <c r="P12" s="1365"/>
      <c r="Q12" s="1365"/>
      <c r="R12" s="1365"/>
      <c r="S12" s="1365"/>
      <c r="T12" s="1365"/>
      <c r="U12" s="1365"/>
      <c r="V12" s="1365"/>
      <c r="W12" s="1365"/>
      <c r="X12" s="1365"/>
      <c r="Y12" s="1365"/>
      <c r="Z12" s="1365"/>
      <c r="AA12" s="1365"/>
      <c r="AB12" s="1365"/>
      <c r="AC12" s="1365"/>
      <c r="AD12" s="1365"/>
      <c r="AE12" s="1365"/>
      <c r="AF12" s="1365"/>
      <c r="AG12" s="1365"/>
      <c r="AH12" s="1365"/>
      <c r="AI12" s="1365"/>
      <c r="AJ12" s="1365"/>
      <c r="AK12" s="1365"/>
      <c r="AL12" s="1365"/>
      <c r="AM12" s="1365"/>
      <c r="AN12" s="1365"/>
      <c r="AO12" s="1365"/>
      <c r="AP12" s="1365"/>
      <c r="AQ12" s="1366"/>
      <c r="AR12" s="1366"/>
      <c r="AS12" s="1366"/>
      <c r="AT12" s="1366"/>
      <c r="AU12" s="1366"/>
      <c r="AV12" s="1366"/>
      <c r="AW12" s="1366"/>
      <c r="AX12" s="1366"/>
      <c r="AY12" s="514"/>
      <c r="AZ12" s="515"/>
      <c r="BA12" s="1356" t="str">
        <f>MID(SUVAHAVUJ!AE75,1,1)</f>
        <v xml:space="preserve"> </v>
      </c>
      <c r="BB12" s="1356"/>
      <c r="BC12" s="1356"/>
      <c r="BD12" s="1356"/>
      <c r="BE12" s="1356"/>
      <c r="BF12" s="1356"/>
      <c r="BG12" s="1356" t="str">
        <f>MID(SUVAHAVUJ!AE75,2,1)</f>
        <v xml:space="preserve"> </v>
      </c>
      <c r="BH12" s="1356"/>
      <c r="BI12" s="1356"/>
      <c r="BJ12" s="1356"/>
      <c r="BK12" s="1356"/>
      <c r="BL12" s="1356" t="str">
        <f>MID(SUVAHAVUJ!AE75,3,1)</f>
        <v xml:space="preserve"> </v>
      </c>
      <c r="BM12" s="1356"/>
      <c r="BN12" s="1356"/>
      <c r="BO12" s="1356"/>
      <c r="BP12" s="1356"/>
      <c r="BQ12" s="1356"/>
      <c r="BR12" s="1356" t="str">
        <f>MID(SUVAHAVUJ!AE75,4,1)</f>
        <v xml:space="preserve"> </v>
      </c>
      <c r="BS12" s="1356"/>
      <c r="BT12" s="1356"/>
      <c r="BU12" s="1356"/>
      <c r="BV12" s="1356"/>
      <c r="BW12" s="1356" t="str">
        <f>MID(SUVAHAVUJ!AE75,5,1)</f>
        <v xml:space="preserve"> </v>
      </c>
      <c r="BX12" s="1356"/>
      <c r="BY12" s="1356"/>
      <c r="BZ12" s="1356"/>
      <c r="CA12" s="1356"/>
      <c r="CB12" s="1356"/>
      <c r="CC12" s="1356" t="str">
        <f>MID(SUVAHAVUJ!AE75,6,1)</f>
        <v xml:space="preserve"> </v>
      </c>
      <c r="CD12" s="1356"/>
      <c r="CE12" s="1356"/>
      <c r="CF12" s="1356"/>
      <c r="CG12" s="1356"/>
      <c r="CH12" s="1356" t="str">
        <f>MID(SUVAHAVUJ!AE75,7,1)</f>
        <v xml:space="preserve"> </v>
      </c>
      <c r="CI12" s="1356"/>
      <c r="CJ12" s="1356"/>
      <c r="CK12" s="1356"/>
      <c r="CL12" s="1356"/>
      <c r="CM12" s="1356"/>
      <c r="CN12" s="1356" t="str">
        <f>MID(SUVAHAVUJ!AE75,8,1)</f>
        <v xml:space="preserve"> </v>
      </c>
      <c r="CO12" s="1356"/>
      <c r="CP12" s="1356"/>
      <c r="CQ12" s="1356"/>
      <c r="CR12" s="1356"/>
      <c r="CS12" s="1356" t="str">
        <f>MID(SUVAHAVUJ!AE75,9,1)</f>
        <v xml:space="preserve"> </v>
      </c>
      <c r="CT12" s="1356"/>
      <c r="CU12" s="1356"/>
      <c r="CV12" s="1356"/>
      <c r="CW12" s="1356"/>
      <c r="CX12" s="1356"/>
      <c r="CY12" s="1356" t="str">
        <f>MID(SUVAHAVUJ!AE75,10,1)</f>
        <v xml:space="preserve"> </v>
      </c>
      <c r="CZ12" s="1356"/>
      <c r="DA12" s="1356"/>
      <c r="DB12" s="1356"/>
      <c r="DC12" s="1356"/>
      <c r="DD12" s="1356" t="str">
        <f>MID(SUVAHAVUJ!AE75,11,1)</f>
        <v>0</v>
      </c>
      <c r="DE12" s="1356"/>
      <c r="DF12" s="1356"/>
      <c r="DG12" s="1356"/>
      <c r="DH12" s="1356"/>
      <c r="DI12" s="1360"/>
      <c r="DJ12" s="1361"/>
      <c r="DK12" s="1361"/>
      <c r="DL12" s="1361"/>
      <c r="DM12" s="1361"/>
      <c r="DN12" s="1361"/>
      <c r="DO12" s="1361"/>
      <c r="DP12" s="1361"/>
      <c r="DQ12" s="1361"/>
      <c r="DR12" s="1361"/>
      <c r="DS12" s="1361"/>
      <c r="DT12" s="1361"/>
      <c r="DU12" s="1361"/>
      <c r="DV12" s="1361"/>
      <c r="DW12" s="1361"/>
      <c r="DX12" s="1361"/>
      <c r="DY12" s="1361"/>
      <c r="DZ12" s="1361"/>
      <c r="EA12" s="1361"/>
      <c r="EB12" s="1361"/>
      <c r="EC12" s="1361"/>
      <c r="ED12" s="1361"/>
      <c r="EE12" s="1361"/>
      <c r="EF12" s="1361"/>
      <c r="EG12" s="1361"/>
      <c r="EH12" s="1361"/>
      <c r="EI12" s="1361"/>
      <c r="EJ12" s="1361"/>
      <c r="EK12" s="1361"/>
      <c r="EL12" s="1361"/>
      <c r="EM12" s="1361"/>
      <c r="EN12" s="514"/>
      <c r="EO12" s="515"/>
      <c r="EP12" s="1356" t="str">
        <f>MID(SUVAHAVUJ!AG75,1,1)</f>
        <v xml:space="preserve"> </v>
      </c>
      <c r="EQ12" s="1356"/>
      <c r="ER12" s="1356"/>
      <c r="ES12" s="1356"/>
      <c r="ET12" s="1356"/>
      <c r="EU12" s="1356"/>
      <c r="EV12" s="1356" t="str">
        <f>MID(SUVAHAVUJ!AG75,2,1)</f>
        <v xml:space="preserve"> </v>
      </c>
      <c r="EW12" s="1356"/>
      <c r="EX12" s="1356"/>
      <c r="EY12" s="1356"/>
      <c r="EZ12" s="1356"/>
      <c r="FA12" s="1356" t="str">
        <f>MID(SUVAHAVUJ!AG75,3,1)</f>
        <v xml:space="preserve"> </v>
      </c>
      <c r="FB12" s="1356"/>
      <c r="FC12" s="1356"/>
      <c r="FD12" s="1356"/>
      <c r="FE12" s="1356"/>
      <c r="FF12" s="1356"/>
      <c r="FG12" s="1356" t="str">
        <f>MID(SUVAHAVUJ!AG75,4,1)</f>
        <v xml:space="preserve"> </v>
      </c>
      <c r="FH12" s="1356"/>
      <c r="FI12" s="1356"/>
      <c r="FJ12" s="1356"/>
      <c r="FK12" s="1356"/>
      <c r="FL12" s="1356" t="str">
        <f>MID(SUVAHAVUJ!AG75,5,1)</f>
        <v xml:space="preserve"> </v>
      </c>
      <c r="FM12" s="1356"/>
      <c r="FN12" s="1356"/>
      <c r="FO12" s="1356"/>
      <c r="FP12" s="1356"/>
      <c r="FQ12" s="1356"/>
      <c r="FR12" s="1356" t="str">
        <f>MID(SUVAHAVUJ!AG75,6,1)</f>
        <v>1</v>
      </c>
      <c r="FS12" s="1356"/>
      <c r="FT12" s="1356"/>
      <c r="FU12" s="1356"/>
      <c r="FV12" s="1356"/>
      <c r="FW12" s="1356" t="str">
        <f>MID(SUVAHAVUJ!AG75,7,1)</f>
        <v>8</v>
      </c>
      <c r="FX12" s="1356"/>
      <c r="FY12" s="1356"/>
      <c r="FZ12" s="1356"/>
      <c r="GA12" s="1356"/>
      <c r="GB12" s="1356"/>
      <c r="GC12" s="1356" t="str">
        <f>MID(SUVAHAVUJ!AG75,8,1)</f>
        <v>2</v>
      </c>
      <c r="GD12" s="1356"/>
      <c r="GE12" s="1356"/>
      <c r="GF12" s="1356"/>
      <c r="GG12" s="1356"/>
      <c r="GH12" s="1356" t="str">
        <f>MID(SUVAHAVUJ!AG75,9,1)</f>
        <v>4</v>
      </c>
      <c r="GI12" s="1356"/>
      <c r="GJ12" s="1356"/>
      <c r="GK12" s="1356"/>
      <c r="GL12" s="1356"/>
      <c r="GM12" s="1356"/>
      <c r="GN12" s="1356" t="str">
        <f>MID(SUVAHAVUJ!AG75,10,1)</f>
        <v>6</v>
      </c>
      <c r="GO12" s="1356"/>
      <c r="GP12" s="1356"/>
      <c r="GQ12" s="1356"/>
      <c r="GR12" s="1356"/>
      <c r="GS12" s="1357" t="str">
        <f>MID(SUVAHAVUJ!AG75,11,1)</f>
        <v>0</v>
      </c>
      <c r="GT12" s="1357"/>
      <c r="GU12" s="1357"/>
      <c r="GV12" s="1357"/>
      <c r="GW12" s="1358"/>
    </row>
    <row r="13" spans="1:205" s="516" customFormat="1" ht="23.25" customHeight="1" x14ac:dyDescent="0.3">
      <c r="B13" s="1475" t="s">
        <v>2091</v>
      </c>
      <c r="C13" s="1476"/>
      <c r="D13" s="1476"/>
      <c r="E13" s="1476"/>
      <c r="F13" s="1476"/>
      <c r="G13" s="1476"/>
      <c r="H13" s="1476"/>
      <c r="I13" s="1476"/>
      <c r="J13" s="1476"/>
      <c r="K13" s="1477"/>
      <c r="L13" s="1369" t="str">
        <f>SUVAHAVUJ!$D$76</f>
        <v>Časové rozlíšenie súčet (r. 75 až r. 78)</v>
      </c>
      <c r="M13" s="1370"/>
      <c r="N13" s="1370"/>
      <c r="O13" s="1370"/>
      <c r="P13" s="1370"/>
      <c r="Q13" s="1370"/>
      <c r="R13" s="1370"/>
      <c r="S13" s="1370"/>
      <c r="T13" s="1370"/>
      <c r="U13" s="1370"/>
      <c r="V13" s="1370"/>
      <c r="W13" s="1370"/>
      <c r="X13" s="1370"/>
      <c r="Y13" s="1370"/>
      <c r="Z13" s="1370"/>
      <c r="AA13" s="1370"/>
      <c r="AB13" s="1370"/>
      <c r="AC13" s="1370"/>
      <c r="AD13" s="1370"/>
      <c r="AE13" s="1370"/>
      <c r="AF13" s="1370"/>
      <c r="AG13" s="1370"/>
      <c r="AH13" s="1370"/>
      <c r="AI13" s="1370"/>
      <c r="AJ13" s="1370"/>
      <c r="AK13" s="1370"/>
      <c r="AL13" s="1370"/>
      <c r="AM13" s="1370"/>
      <c r="AN13" s="1370"/>
      <c r="AO13" s="1370"/>
      <c r="AP13" s="1370"/>
      <c r="AQ13" s="1366" t="s">
        <v>2090</v>
      </c>
      <c r="AR13" s="1366"/>
      <c r="AS13" s="1366"/>
      <c r="AT13" s="1366"/>
      <c r="AU13" s="1366"/>
      <c r="AV13" s="1366"/>
      <c r="AW13" s="1366"/>
      <c r="AX13" s="1366"/>
      <c r="AY13" s="514"/>
      <c r="AZ13" s="515"/>
      <c r="BA13" s="1356" t="str">
        <f>MID(SUVAHAVUJ!AD76,1,1)</f>
        <v xml:space="preserve"> </v>
      </c>
      <c r="BB13" s="1356"/>
      <c r="BC13" s="1356"/>
      <c r="BD13" s="1356"/>
      <c r="BE13" s="1356"/>
      <c r="BF13" s="1356"/>
      <c r="BG13" s="1356" t="str">
        <f>MID(SUVAHAVUJ!AD76,2,1)</f>
        <v xml:space="preserve"> </v>
      </c>
      <c r="BH13" s="1356"/>
      <c r="BI13" s="1356"/>
      <c r="BJ13" s="1356"/>
      <c r="BK13" s="1356"/>
      <c r="BL13" s="1356" t="str">
        <f>MID(SUVAHAVUJ!AD76,3,1)</f>
        <v xml:space="preserve"> </v>
      </c>
      <c r="BM13" s="1356"/>
      <c r="BN13" s="1356"/>
      <c r="BO13" s="1356"/>
      <c r="BP13" s="1356"/>
      <c r="BQ13" s="1356"/>
      <c r="BR13" s="1356" t="str">
        <f>MID(SUVAHAVUJ!AD76,4,1)</f>
        <v xml:space="preserve"> </v>
      </c>
      <c r="BS13" s="1356"/>
      <c r="BT13" s="1356"/>
      <c r="BU13" s="1356"/>
      <c r="BV13" s="1356"/>
      <c r="BW13" s="1356" t="str">
        <f>MID(SUVAHAVUJ!AD76,5,1)</f>
        <v xml:space="preserve"> </v>
      </c>
      <c r="BX13" s="1356"/>
      <c r="BY13" s="1356"/>
      <c r="BZ13" s="1356"/>
      <c r="CA13" s="1356"/>
      <c r="CB13" s="1356"/>
      <c r="CC13" s="1356" t="str">
        <f>MID(SUVAHAVUJ!AD76,6,1)</f>
        <v xml:space="preserve"> </v>
      </c>
      <c r="CD13" s="1356"/>
      <c r="CE13" s="1356"/>
      <c r="CF13" s="1356"/>
      <c r="CG13" s="1356"/>
      <c r="CH13" s="1356" t="str">
        <f>MID(SUVAHAVUJ!AD76,7,1)</f>
        <v>2</v>
      </c>
      <c r="CI13" s="1356"/>
      <c r="CJ13" s="1356"/>
      <c r="CK13" s="1356"/>
      <c r="CL13" s="1356"/>
      <c r="CM13" s="1356"/>
      <c r="CN13" s="1356" t="str">
        <f>MID(SUVAHAVUJ!AD76,8,1)</f>
        <v>3</v>
      </c>
      <c r="CO13" s="1356"/>
      <c r="CP13" s="1356"/>
      <c r="CQ13" s="1356"/>
      <c r="CR13" s="1356"/>
      <c r="CS13" s="1356" t="str">
        <f>MID(SUVAHAVUJ!AD76,9,1)</f>
        <v>1</v>
      </c>
      <c r="CT13" s="1356"/>
      <c r="CU13" s="1356"/>
      <c r="CV13" s="1356"/>
      <c r="CW13" s="1356"/>
      <c r="CX13" s="1356"/>
      <c r="CY13" s="1356" t="str">
        <f>MID(SUVAHAVUJ!AD76,10,1)</f>
        <v>9</v>
      </c>
      <c r="CZ13" s="1356"/>
      <c r="DA13" s="1356"/>
      <c r="DB13" s="1356"/>
      <c r="DC13" s="1356"/>
      <c r="DD13" s="1356" t="str">
        <f>MID(SUVAHAVUJ!AD76,11,1)</f>
        <v>5</v>
      </c>
      <c r="DE13" s="1356"/>
      <c r="DF13" s="1356"/>
      <c r="DG13" s="1356"/>
      <c r="DH13" s="1356"/>
      <c r="DI13" s="1360"/>
      <c r="DJ13" s="514"/>
      <c r="DK13" s="515"/>
      <c r="DL13" s="1356" t="str">
        <f>MID(SUVAHAVUJ!AF76,1,1)</f>
        <v xml:space="preserve"> </v>
      </c>
      <c r="DM13" s="1356"/>
      <c r="DN13" s="1356"/>
      <c r="DO13" s="1356"/>
      <c r="DP13" s="1356"/>
      <c r="DQ13" s="1356"/>
      <c r="DR13" s="1356" t="str">
        <f>MID(SUVAHAVUJ!AF76,2,1)</f>
        <v xml:space="preserve"> </v>
      </c>
      <c r="DS13" s="1356"/>
      <c r="DT13" s="1356"/>
      <c r="DU13" s="1356"/>
      <c r="DV13" s="1356"/>
      <c r="DW13" s="1356" t="str">
        <f>MID(SUVAHAVUJ!AF76,3,1)</f>
        <v xml:space="preserve"> </v>
      </c>
      <c r="DX13" s="1356"/>
      <c r="DY13" s="1356"/>
      <c r="DZ13" s="1356"/>
      <c r="EA13" s="1356"/>
      <c r="EB13" s="1356"/>
      <c r="EC13" s="1356" t="str">
        <f>MID(SUVAHAVUJ!AF76,4,1)</f>
        <v xml:space="preserve"> </v>
      </c>
      <c r="ED13" s="1356"/>
      <c r="EE13" s="1356"/>
      <c r="EF13" s="1356"/>
      <c r="EG13" s="1356"/>
      <c r="EH13" s="1356" t="str">
        <f>MID(SUVAHAVUJ!AF76,5,1)</f>
        <v xml:space="preserve"> </v>
      </c>
      <c r="EI13" s="1356"/>
      <c r="EJ13" s="1356"/>
      <c r="EK13" s="1356"/>
      <c r="EL13" s="1356"/>
      <c r="EM13" s="1356"/>
      <c r="EN13" s="1356" t="str">
        <f>MID(SUVAHAVUJ!AF76,6,1)</f>
        <v xml:space="preserve"> </v>
      </c>
      <c r="EO13" s="1356"/>
      <c r="EP13" s="1356"/>
      <c r="EQ13" s="1356"/>
      <c r="ER13" s="1356"/>
      <c r="ES13" s="1356" t="str">
        <f>MID(SUVAHAVUJ!AF76,7,1)</f>
        <v>2</v>
      </c>
      <c r="ET13" s="1356"/>
      <c r="EU13" s="1356"/>
      <c r="EV13" s="1356"/>
      <c r="EW13" s="1356"/>
      <c r="EX13" s="1356"/>
      <c r="EY13" s="1356" t="str">
        <f>MID(SUVAHAVUJ!AF76,8,1)</f>
        <v>3</v>
      </c>
      <c r="EZ13" s="1356"/>
      <c r="FA13" s="1356"/>
      <c r="FB13" s="1356"/>
      <c r="FC13" s="1356"/>
      <c r="FD13" s="1356" t="str">
        <f>MID(SUVAHAVUJ!AF76,9,1)</f>
        <v>1</v>
      </c>
      <c r="FE13" s="1356"/>
      <c r="FF13" s="1356"/>
      <c r="FG13" s="1356"/>
      <c r="FH13" s="1356"/>
      <c r="FI13" s="1356"/>
      <c r="FJ13" s="1356" t="str">
        <f>MID(SUVAHAVUJ!AF76,10,1)</f>
        <v>9</v>
      </c>
      <c r="FK13" s="1356"/>
      <c r="FL13" s="1356"/>
      <c r="FM13" s="1356"/>
      <c r="FN13" s="1356"/>
      <c r="FO13" s="1357" t="str">
        <f>MID(SUVAHAVUJ!AF76,11,1)</f>
        <v>5</v>
      </c>
      <c r="FP13" s="1357"/>
      <c r="FQ13" s="1357"/>
      <c r="FR13" s="1357"/>
      <c r="FS13" s="1358"/>
      <c r="FT13" s="1359"/>
      <c r="FU13" s="1359"/>
      <c r="FV13" s="1359"/>
      <c r="FW13" s="1359"/>
      <c r="FX13" s="1359"/>
      <c r="FY13" s="1359"/>
      <c r="FZ13" s="1359"/>
      <c r="GA13" s="1359"/>
      <c r="GB13" s="1359"/>
      <c r="GC13" s="1359"/>
      <c r="GD13" s="1359"/>
      <c r="GE13" s="1359"/>
      <c r="GF13" s="1359"/>
      <c r="GG13" s="1359"/>
      <c r="GH13" s="1359"/>
      <c r="GI13" s="1359"/>
      <c r="GJ13" s="1359"/>
      <c r="GK13" s="1359"/>
      <c r="GL13" s="1359"/>
      <c r="GM13" s="1359"/>
      <c r="GN13" s="1359"/>
      <c r="GO13" s="1359"/>
      <c r="GP13" s="1359"/>
      <c r="GQ13" s="1359"/>
      <c r="GR13" s="1359"/>
      <c r="GS13" s="1359"/>
      <c r="GT13" s="1359"/>
      <c r="GU13" s="1359"/>
      <c r="GV13" s="1359"/>
      <c r="GW13" s="1359"/>
    </row>
    <row r="14" spans="1:205" ht="23.25" customHeight="1" x14ac:dyDescent="0.3">
      <c r="B14" s="1478"/>
      <c r="C14" s="1479"/>
      <c r="D14" s="1479"/>
      <c r="E14" s="1479"/>
      <c r="F14" s="1479"/>
      <c r="G14" s="1479"/>
      <c r="H14" s="1479"/>
      <c r="I14" s="1479"/>
      <c r="J14" s="1479"/>
      <c r="K14" s="1480"/>
      <c r="L14" s="1370"/>
      <c r="M14" s="1370"/>
      <c r="N14" s="1370"/>
      <c r="O14" s="1370"/>
      <c r="P14" s="1370"/>
      <c r="Q14" s="1370"/>
      <c r="R14" s="1370"/>
      <c r="S14" s="1370"/>
      <c r="T14" s="1370"/>
      <c r="U14" s="1370"/>
      <c r="V14" s="1370"/>
      <c r="W14" s="1370"/>
      <c r="X14" s="1370"/>
      <c r="Y14" s="1370"/>
      <c r="Z14" s="1370"/>
      <c r="AA14" s="1370"/>
      <c r="AB14" s="1370"/>
      <c r="AC14" s="1370"/>
      <c r="AD14" s="1370"/>
      <c r="AE14" s="1370"/>
      <c r="AF14" s="1370"/>
      <c r="AG14" s="1370"/>
      <c r="AH14" s="1370"/>
      <c r="AI14" s="1370"/>
      <c r="AJ14" s="1370"/>
      <c r="AK14" s="1370"/>
      <c r="AL14" s="1370"/>
      <c r="AM14" s="1370"/>
      <c r="AN14" s="1370"/>
      <c r="AO14" s="1370"/>
      <c r="AP14" s="1370"/>
      <c r="AQ14" s="1366"/>
      <c r="AR14" s="1366"/>
      <c r="AS14" s="1366"/>
      <c r="AT14" s="1366"/>
      <c r="AU14" s="1366"/>
      <c r="AV14" s="1366"/>
      <c r="AW14" s="1366"/>
      <c r="AX14" s="1366"/>
      <c r="AY14" s="514"/>
      <c r="AZ14" s="515"/>
      <c r="BA14" s="1356" t="str">
        <f>MID(SUVAHAVUJ!AE76,1,1)</f>
        <v xml:space="preserve"> </v>
      </c>
      <c r="BB14" s="1356"/>
      <c r="BC14" s="1356"/>
      <c r="BD14" s="1356"/>
      <c r="BE14" s="1356"/>
      <c r="BF14" s="1356"/>
      <c r="BG14" s="1356" t="str">
        <f>MID(SUVAHAVUJ!AE76,2,1)</f>
        <v xml:space="preserve"> </v>
      </c>
      <c r="BH14" s="1356"/>
      <c r="BI14" s="1356"/>
      <c r="BJ14" s="1356"/>
      <c r="BK14" s="1356"/>
      <c r="BL14" s="1356" t="str">
        <f>MID(SUVAHAVUJ!AE76,3,1)</f>
        <v xml:space="preserve"> </v>
      </c>
      <c r="BM14" s="1356"/>
      <c r="BN14" s="1356"/>
      <c r="BO14" s="1356"/>
      <c r="BP14" s="1356"/>
      <c r="BQ14" s="1356"/>
      <c r="BR14" s="1356" t="str">
        <f>MID(SUVAHAVUJ!AE76,4,1)</f>
        <v xml:space="preserve"> </v>
      </c>
      <c r="BS14" s="1356"/>
      <c r="BT14" s="1356"/>
      <c r="BU14" s="1356"/>
      <c r="BV14" s="1356"/>
      <c r="BW14" s="1356" t="str">
        <f>MID(SUVAHAVUJ!AE76,5,1)</f>
        <v xml:space="preserve"> </v>
      </c>
      <c r="BX14" s="1356"/>
      <c r="BY14" s="1356"/>
      <c r="BZ14" s="1356"/>
      <c r="CA14" s="1356"/>
      <c r="CB14" s="1356"/>
      <c r="CC14" s="1356" t="str">
        <f>MID(SUVAHAVUJ!AE76,6,1)</f>
        <v xml:space="preserve"> </v>
      </c>
      <c r="CD14" s="1356"/>
      <c r="CE14" s="1356"/>
      <c r="CF14" s="1356"/>
      <c r="CG14" s="1356"/>
      <c r="CH14" s="1356" t="str">
        <f>MID(SUVAHAVUJ!AE76,7,1)</f>
        <v xml:space="preserve"> </v>
      </c>
      <c r="CI14" s="1356"/>
      <c r="CJ14" s="1356"/>
      <c r="CK14" s="1356"/>
      <c r="CL14" s="1356"/>
      <c r="CM14" s="1356"/>
      <c r="CN14" s="1356" t="str">
        <f>MID(SUVAHAVUJ!AE76,8,1)</f>
        <v xml:space="preserve"> </v>
      </c>
      <c r="CO14" s="1356"/>
      <c r="CP14" s="1356"/>
      <c r="CQ14" s="1356"/>
      <c r="CR14" s="1356"/>
      <c r="CS14" s="1356" t="str">
        <f>MID(SUVAHAVUJ!AE76,9,1)</f>
        <v xml:space="preserve"> </v>
      </c>
      <c r="CT14" s="1356"/>
      <c r="CU14" s="1356"/>
      <c r="CV14" s="1356"/>
      <c r="CW14" s="1356"/>
      <c r="CX14" s="1356"/>
      <c r="CY14" s="1356" t="str">
        <f>MID(SUVAHAVUJ!AE76,10,1)</f>
        <v xml:space="preserve"> </v>
      </c>
      <c r="CZ14" s="1356"/>
      <c r="DA14" s="1356"/>
      <c r="DB14" s="1356"/>
      <c r="DC14" s="1356"/>
      <c r="DD14" s="1356" t="str">
        <f>MID(SUVAHAVUJ!AE76,11,1)</f>
        <v>0</v>
      </c>
      <c r="DE14" s="1356"/>
      <c r="DF14" s="1356"/>
      <c r="DG14" s="1356"/>
      <c r="DH14" s="1356"/>
      <c r="DI14" s="1360"/>
      <c r="DJ14" s="1361"/>
      <c r="DK14" s="1361"/>
      <c r="DL14" s="1361"/>
      <c r="DM14" s="1361"/>
      <c r="DN14" s="1361"/>
      <c r="DO14" s="1361"/>
      <c r="DP14" s="1361"/>
      <c r="DQ14" s="1361"/>
      <c r="DR14" s="1361"/>
      <c r="DS14" s="1361"/>
      <c r="DT14" s="1361"/>
      <c r="DU14" s="1361"/>
      <c r="DV14" s="1361"/>
      <c r="DW14" s="1361"/>
      <c r="DX14" s="1361"/>
      <c r="DY14" s="1361"/>
      <c r="DZ14" s="1361"/>
      <c r="EA14" s="1361"/>
      <c r="EB14" s="1361"/>
      <c r="EC14" s="1361"/>
      <c r="ED14" s="1361"/>
      <c r="EE14" s="1361"/>
      <c r="EF14" s="1361"/>
      <c r="EG14" s="1361"/>
      <c r="EH14" s="1361"/>
      <c r="EI14" s="1361"/>
      <c r="EJ14" s="1361"/>
      <c r="EK14" s="1361"/>
      <c r="EL14" s="1361"/>
      <c r="EM14" s="1361"/>
      <c r="EN14" s="514"/>
      <c r="EO14" s="515"/>
      <c r="EP14" s="1356" t="str">
        <f>MID(SUVAHAVUJ!AG76,1,1)</f>
        <v xml:space="preserve"> </v>
      </c>
      <c r="EQ14" s="1356"/>
      <c r="ER14" s="1356"/>
      <c r="ES14" s="1356"/>
      <c r="ET14" s="1356"/>
      <c r="EU14" s="1356"/>
      <c r="EV14" s="1356" t="str">
        <f>MID(SUVAHAVUJ!AG76,2,1)</f>
        <v xml:space="preserve"> </v>
      </c>
      <c r="EW14" s="1356"/>
      <c r="EX14" s="1356"/>
      <c r="EY14" s="1356"/>
      <c r="EZ14" s="1356"/>
      <c r="FA14" s="1356" t="str">
        <f>MID(SUVAHAVUJ!AG76,3,1)</f>
        <v xml:space="preserve"> </v>
      </c>
      <c r="FB14" s="1356"/>
      <c r="FC14" s="1356"/>
      <c r="FD14" s="1356"/>
      <c r="FE14" s="1356"/>
      <c r="FF14" s="1356"/>
      <c r="FG14" s="1356" t="str">
        <f>MID(SUVAHAVUJ!AG76,4,1)</f>
        <v xml:space="preserve"> </v>
      </c>
      <c r="FH14" s="1356"/>
      <c r="FI14" s="1356"/>
      <c r="FJ14" s="1356"/>
      <c r="FK14" s="1356"/>
      <c r="FL14" s="1356" t="str">
        <f>MID(SUVAHAVUJ!AG76,5,1)</f>
        <v xml:space="preserve"> </v>
      </c>
      <c r="FM14" s="1356"/>
      <c r="FN14" s="1356"/>
      <c r="FO14" s="1356"/>
      <c r="FP14" s="1356"/>
      <c r="FQ14" s="1356"/>
      <c r="FR14" s="1356" t="str">
        <f>MID(SUVAHAVUJ!AG76,6,1)</f>
        <v xml:space="preserve"> </v>
      </c>
      <c r="FS14" s="1356"/>
      <c r="FT14" s="1356"/>
      <c r="FU14" s="1356"/>
      <c r="FV14" s="1356"/>
      <c r="FW14" s="1356" t="str">
        <f>MID(SUVAHAVUJ!AG76,7,1)</f>
        <v xml:space="preserve"> </v>
      </c>
      <c r="FX14" s="1356"/>
      <c r="FY14" s="1356"/>
      <c r="FZ14" s="1356"/>
      <c r="GA14" s="1356"/>
      <c r="GB14" s="1356"/>
      <c r="GC14" s="1356" t="str">
        <f>MID(SUVAHAVUJ!AG76,8,1)</f>
        <v>6</v>
      </c>
      <c r="GD14" s="1356"/>
      <c r="GE14" s="1356"/>
      <c r="GF14" s="1356"/>
      <c r="GG14" s="1356"/>
      <c r="GH14" s="1356" t="str">
        <f>MID(SUVAHAVUJ!AG76,9,1)</f>
        <v>2</v>
      </c>
      <c r="GI14" s="1356"/>
      <c r="GJ14" s="1356"/>
      <c r="GK14" s="1356"/>
      <c r="GL14" s="1356"/>
      <c r="GM14" s="1356"/>
      <c r="GN14" s="1356" t="str">
        <f>MID(SUVAHAVUJ!AG76,10,1)</f>
        <v>5</v>
      </c>
      <c r="GO14" s="1356"/>
      <c r="GP14" s="1356"/>
      <c r="GQ14" s="1356"/>
      <c r="GR14" s="1356"/>
      <c r="GS14" s="1357" t="str">
        <f>MID(SUVAHAVUJ!AG76,11,1)</f>
        <v>0</v>
      </c>
      <c r="GT14" s="1357"/>
      <c r="GU14" s="1357"/>
      <c r="GV14" s="1357"/>
      <c r="GW14" s="1358"/>
    </row>
    <row r="15" spans="1:205" s="516" customFormat="1" ht="24" customHeight="1" x14ac:dyDescent="0.3">
      <c r="B15" s="1469" t="s">
        <v>2093</v>
      </c>
      <c r="C15" s="1470"/>
      <c r="D15" s="1470"/>
      <c r="E15" s="1470"/>
      <c r="F15" s="1470"/>
      <c r="G15" s="1470"/>
      <c r="H15" s="1470"/>
      <c r="I15" s="1470"/>
      <c r="J15" s="1470"/>
      <c r="K15" s="1471"/>
      <c r="L15" s="1364" t="str">
        <f>SUVAHAVUJ!$D$77</f>
        <v>Náklady budúcich období dlhodobé (381A, 382A)</v>
      </c>
      <c r="M15" s="1365"/>
      <c r="N15" s="1365"/>
      <c r="O15" s="1365"/>
      <c r="P15" s="1365"/>
      <c r="Q15" s="1365"/>
      <c r="R15" s="1365"/>
      <c r="S15" s="1365"/>
      <c r="T15" s="1365"/>
      <c r="U15" s="1365"/>
      <c r="V15" s="1365"/>
      <c r="W15" s="1365"/>
      <c r="X15" s="1365"/>
      <c r="Y15" s="1365"/>
      <c r="Z15" s="1365"/>
      <c r="AA15" s="1365"/>
      <c r="AB15" s="1365"/>
      <c r="AC15" s="1365"/>
      <c r="AD15" s="1365"/>
      <c r="AE15" s="1365"/>
      <c r="AF15" s="1365"/>
      <c r="AG15" s="1365"/>
      <c r="AH15" s="1365"/>
      <c r="AI15" s="1365"/>
      <c r="AJ15" s="1365"/>
      <c r="AK15" s="1365"/>
      <c r="AL15" s="1365"/>
      <c r="AM15" s="1365"/>
      <c r="AN15" s="1365"/>
      <c r="AO15" s="1365"/>
      <c r="AP15" s="1365"/>
      <c r="AQ15" s="1366" t="s">
        <v>2092</v>
      </c>
      <c r="AR15" s="1366"/>
      <c r="AS15" s="1366"/>
      <c r="AT15" s="1366"/>
      <c r="AU15" s="1366"/>
      <c r="AV15" s="1366"/>
      <c r="AW15" s="1366"/>
      <c r="AX15" s="1366"/>
      <c r="AY15" s="514"/>
      <c r="AZ15" s="515"/>
      <c r="BA15" s="1356" t="str">
        <f>MID(SUVAHAVUJ!AD77,1,1)</f>
        <v xml:space="preserve"> </v>
      </c>
      <c r="BB15" s="1356"/>
      <c r="BC15" s="1356"/>
      <c r="BD15" s="1356"/>
      <c r="BE15" s="1356"/>
      <c r="BF15" s="1356"/>
      <c r="BG15" s="1356" t="str">
        <f>MID(SUVAHAVUJ!AD77,2,1)</f>
        <v xml:space="preserve"> </v>
      </c>
      <c r="BH15" s="1356"/>
      <c r="BI15" s="1356"/>
      <c r="BJ15" s="1356"/>
      <c r="BK15" s="1356"/>
      <c r="BL15" s="1356" t="str">
        <f>MID(SUVAHAVUJ!AD77,3,1)</f>
        <v xml:space="preserve"> </v>
      </c>
      <c r="BM15" s="1356"/>
      <c r="BN15" s="1356"/>
      <c r="BO15" s="1356"/>
      <c r="BP15" s="1356"/>
      <c r="BQ15" s="1356"/>
      <c r="BR15" s="1356" t="str">
        <f>MID(SUVAHAVUJ!AD77,4,1)</f>
        <v xml:space="preserve"> </v>
      </c>
      <c r="BS15" s="1356"/>
      <c r="BT15" s="1356"/>
      <c r="BU15" s="1356"/>
      <c r="BV15" s="1356"/>
      <c r="BW15" s="1356" t="str">
        <f>MID(SUVAHAVUJ!AD77,5,1)</f>
        <v xml:space="preserve"> </v>
      </c>
      <c r="BX15" s="1356"/>
      <c r="BY15" s="1356"/>
      <c r="BZ15" s="1356"/>
      <c r="CA15" s="1356"/>
      <c r="CB15" s="1356"/>
      <c r="CC15" s="1356" t="str">
        <f>MID(SUVAHAVUJ!AD77,6,1)</f>
        <v xml:space="preserve"> </v>
      </c>
      <c r="CD15" s="1356"/>
      <c r="CE15" s="1356"/>
      <c r="CF15" s="1356"/>
      <c r="CG15" s="1356"/>
      <c r="CH15" s="1356" t="str">
        <f>MID(SUVAHAVUJ!AD77,7,1)</f>
        <v xml:space="preserve"> </v>
      </c>
      <c r="CI15" s="1356"/>
      <c r="CJ15" s="1356"/>
      <c r="CK15" s="1356"/>
      <c r="CL15" s="1356"/>
      <c r="CM15" s="1356"/>
      <c r="CN15" s="1356" t="str">
        <f>MID(SUVAHAVUJ!AD77,8,1)</f>
        <v xml:space="preserve"> </v>
      </c>
      <c r="CO15" s="1356"/>
      <c r="CP15" s="1356"/>
      <c r="CQ15" s="1356"/>
      <c r="CR15" s="1356"/>
      <c r="CS15" s="1356" t="str">
        <f>MID(SUVAHAVUJ!AD77,9,1)</f>
        <v xml:space="preserve"> </v>
      </c>
      <c r="CT15" s="1356"/>
      <c r="CU15" s="1356"/>
      <c r="CV15" s="1356"/>
      <c r="CW15" s="1356"/>
      <c r="CX15" s="1356"/>
      <c r="CY15" s="1356" t="str">
        <f>MID(SUVAHAVUJ!AD77,10,1)</f>
        <v xml:space="preserve"> </v>
      </c>
      <c r="CZ15" s="1356"/>
      <c r="DA15" s="1356"/>
      <c r="DB15" s="1356"/>
      <c r="DC15" s="1356"/>
      <c r="DD15" s="1356" t="str">
        <f>MID(SUVAHAVUJ!AD77,11,1)</f>
        <v>0</v>
      </c>
      <c r="DE15" s="1356"/>
      <c r="DF15" s="1356"/>
      <c r="DG15" s="1356"/>
      <c r="DH15" s="1356"/>
      <c r="DI15" s="1360"/>
      <c r="DJ15" s="514"/>
      <c r="DK15" s="515"/>
      <c r="DL15" s="1356" t="str">
        <f>MID(SUVAHAVUJ!AF77,1,1)</f>
        <v xml:space="preserve"> </v>
      </c>
      <c r="DM15" s="1356"/>
      <c r="DN15" s="1356"/>
      <c r="DO15" s="1356"/>
      <c r="DP15" s="1356"/>
      <c r="DQ15" s="1356"/>
      <c r="DR15" s="1356" t="str">
        <f>MID(SUVAHAVUJ!AF77,2,1)</f>
        <v xml:space="preserve"> </v>
      </c>
      <c r="DS15" s="1356"/>
      <c r="DT15" s="1356"/>
      <c r="DU15" s="1356"/>
      <c r="DV15" s="1356"/>
      <c r="DW15" s="1356" t="str">
        <f>MID(SUVAHAVUJ!AF77,3,1)</f>
        <v xml:space="preserve"> </v>
      </c>
      <c r="DX15" s="1356"/>
      <c r="DY15" s="1356"/>
      <c r="DZ15" s="1356"/>
      <c r="EA15" s="1356"/>
      <c r="EB15" s="1356"/>
      <c r="EC15" s="1356" t="str">
        <f>MID(SUVAHAVUJ!AF77,4,1)</f>
        <v xml:space="preserve"> </v>
      </c>
      <c r="ED15" s="1356"/>
      <c r="EE15" s="1356"/>
      <c r="EF15" s="1356"/>
      <c r="EG15" s="1356"/>
      <c r="EH15" s="1356" t="str">
        <f>MID(SUVAHAVUJ!AF77,5,1)</f>
        <v xml:space="preserve"> </v>
      </c>
      <c r="EI15" s="1356"/>
      <c r="EJ15" s="1356"/>
      <c r="EK15" s="1356"/>
      <c r="EL15" s="1356"/>
      <c r="EM15" s="1356"/>
      <c r="EN15" s="1356" t="str">
        <f>MID(SUVAHAVUJ!AF77,6,1)</f>
        <v xml:space="preserve"> </v>
      </c>
      <c r="EO15" s="1356"/>
      <c r="EP15" s="1356"/>
      <c r="EQ15" s="1356"/>
      <c r="ER15" s="1356"/>
      <c r="ES15" s="1356" t="str">
        <f>MID(SUVAHAVUJ!AF77,7,1)</f>
        <v xml:space="preserve"> </v>
      </c>
      <c r="ET15" s="1356"/>
      <c r="EU15" s="1356"/>
      <c r="EV15" s="1356"/>
      <c r="EW15" s="1356"/>
      <c r="EX15" s="1356"/>
      <c r="EY15" s="1356" t="str">
        <f>MID(SUVAHAVUJ!AF77,8,1)</f>
        <v xml:space="preserve"> </v>
      </c>
      <c r="EZ15" s="1356"/>
      <c r="FA15" s="1356"/>
      <c r="FB15" s="1356"/>
      <c r="FC15" s="1356"/>
      <c r="FD15" s="1356" t="str">
        <f>MID(SUVAHAVUJ!AF77,9,1)</f>
        <v xml:space="preserve"> </v>
      </c>
      <c r="FE15" s="1356"/>
      <c r="FF15" s="1356"/>
      <c r="FG15" s="1356"/>
      <c r="FH15" s="1356"/>
      <c r="FI15" s="1356"/>
      <c r="FJ15" s="1356" t="str">
        <f>MID(SUVAHAVUJ!AF77,10,1)</f>
        <v xml:space="preserve"> </v>
      </c>
      <c r="FK15" s="1356"/>
      <c r="FL15" s="1356"/>
      <c r="FM15" s="1356"/>
      <c r="FN15" s="1356"/>
      <c r="FO15" s="1357" t="str">
        <f>MID(SUVAHAVUJ!AF77,11,1)</f>
        <v>0</v>
      </c>
      <c r="FP15" s="1357"/>
      <c r="FQ15" s="1357"/>
      <c r="FR15" s="1357"/>
      <c r="FS15" s="1358"/>
      <c r="FT15" s="1359"/>
      <c r="FU15" s="1359"/>
      <c r="FV15" s="1359"/>
      <c r="FW15" s="1359"/>
      <c r="FX15" s="1359"/>
      <c r="FY15" s="1359"/>
      <c r="FZ15" s="1359"/>
      <c r="GA15" s="1359"/>
      <c r="GB15" s="1359"/>
      <c r="GC15" s="1359"/>
      <c r="GD15" s="1359"/>
      <c r="GE15" s="1359"/>
      <c r="GF15" s="1359"/>
      <c r="GG15" s="1359"/>
      <c r="GH15" s="1359"/>
      <c r="GI15" s="1359"/>
      <c r="GJ15" s="1359"/>
      <c r="GK15" s="1359"/>
      <c r="GL15" s="1359"/>
      <c r="GM15" s="1359"/>
      <c r="GN15" s="1359"/>
      <c r="GO15" s="1359"/>
      <c r="GP15" s="1359"/>
      <c r="GQ15" s="1359"/>
      <c r="GR15" s="1359"/>
      <c r="GS15" s="1359"/>
      <c r="GT15" s="1359"/>
      <c r="GU15" s="1359"/>
      <c r="GV15" s="1359"/>
      <c r="GW15" s="1359"/>
    </row>
    <row r="16" spans="1:205" ht="24.75" customHeight="1" x14ac:dyDescent="0.3">
      <c r="B16" s="1472"/>
      <c r="C16" s="1473"/>
      <c r="D16" s="1473"/>
      <c r="E16" s="1473"/>
      <c r="F16" s="1473"/>
      <c r="G16" s="1473"/>
      <c r="H16" s="1473"/>
      <c r="I16" s="1473"/>
      <c r="J16" s="1473"/>
      <c r="K16" s="1474"/>
      <c r="L16" s="1365"/>
      <c r="M16" s="1365"/>
      <c r="N16" s="1365"/>
      <c r="O16" s="1365"/>
      <c r="P16" s="1365"/>
      <c r="Q16" s="1365"/>
      <c r="R16" s="1365"/>
      <c r="S16" s="1365"/>
      <c r="T16" s="1365"/>
      <c r="U16" s="1365"/>
      <c r="V16" s="1365"/>
      <c r="W16" s="1365"/>
      <c r="X16" s="1365"/>
      <c r="Y16" s="1365"/>
      <c r="Z16" s="1365"/>
      <c r="AA16" s="1365"/>
      <c r="AB16" s="1365"/>
      <c r="AC16" s="1365"/>
      <c r="AD16" s="1365"/>
      <c r="AE16" s="1365"/>
      <c r="AF16" s="1365"/>
      <c r="AG16" s="1365"/>
      <c r="AH16" s="1365"/>
      <c r="AI16" s="1365"/>
      <c r="AJ16" s="1365"/>
      <c r="AK16" s="1365"/>
      <c r="AL16" s="1365"/>
      <c r="AM16" s="1365"/>
      <c r="AN16" s="1365"/>
      <c r="AO16" s="1365"/>
      <c r="AP16" s="1365"/>
      <c r="AQ16" s="1366"/>
      <c r="AR16" s="1366"/>
      <c r="AS16" s="1366"/>
      <c r="AT16" s="1366"/>
      <c r="AU16" s="1366"/>
      <c r="AV16" s="1366"/>
      <c r="AW16" s="1366"/>
      <c r="AX16" s="1366"/>
      <c r="AY16" s="514"/>
      <c r="AZ16" s="515"/>
      <c r="BA16" s="1356" t="str">
        <f>MID(SUVAHAVUJ!AE77,1,1)</f>
        <v xml:space="preserve"> </v>
      </c>
      <c r="BB16" s="1356"/>
      <c r="BC16" s="1356"/>
      <c r="BD16" s="1356"/>
      <c r="BE16" s="1356"/>
      <c r="BF16" s="1356"/>
      <c r="BG16" s="1356" t="str">
        <f>MID(SUVAHAVUJ!AE77,2,1)</f>
        <v xml:space="preserve"> </v>
      </c>
      <c r="BH16" s="1356"/>
      <c r="BI16" s="1356"/>
      <c r="BJ16" s="1356"/>
      <c r="BK16" s="1356"/>
      <c r="BL16" s="1356" t="str">
        <f>MID(SUVAHAVUJ!AE77,3,1)</f>
        <v xml:space="preserve"> </v>
      </c>
      <c r="BM16" s="1356"/>
      <c r="BN16" s="1356"/>
      <c r="BO16" s="1356"/>
      <c r="BP16" s="1356"/>
      <c r="BQ16" s="1356"/>
      <c r="BR16" s="1356" t="str">
        <f>MID(SUVAHAVUJ!AE77,4,1)</f>
        <v xml:space="preserve"> </v>
      </c>
      <c r="BS16" s="1356"/>
      <c r="BT16" s="1356"/>
      <c r="BU16" s="1356"/>
      <c r="BV16" s="1356"/>
      <c r="BW16" s="1356" t="str">
        <f>MID(SUVAHAVUJ!AE77,5,1)</f>
        <v xml:space="preserve"> </v>
      </c>
      <c r="BX16" s="1356"/>
      <c r="BY16" s="1356"/>
      <c r="BZ16" s="1356"/>
      <c r="CA16" s="1356"/>
      <c r="CB16" s="1356"/>
      <c r="CC16" s="1356" t="str">
        <f>MID(SUVAHAVUJ!AE77,6,1)</f>
        <v xml:space="preserve"> </v>
      </c>
      <c r="CD16" s="1356"/>
      <c r="CE16" s="1356"/>
      <c r="CF16" s="1356"/>
      <c r="CG16" s="1356"/>
      <c r="CH16" s="1356" t="str">
        <f>MID(SUVAHAVUJ!AE77,7,1)</f>
        <v xml:space="preserve"> </v>
      </c>
      <c r="CI16" s="1356"/>
      <c r="CJ16" s="1356"/>
      <c r="CK16" s="1356"/>
      <c r="CL16" s="1356"/>
      <c r="CM16" s="1356"/>
      <c r="CN16" s="1356" t="str">
        <f>MID(SUVAHAVUJ!AE77,8,1)</f>
        <v xml:space="preserve"> </v>
      </c>
      <c r="CO16" s="1356"/>
      <c r="CP16" s="1356"/>
      <c r="CQ16" s="1356"/>
      <c r="CR16" s="1356"/>
      <c r="CS16" s="1356" t="str">
        <f>MID(SUVAHAVUJ!AE77,9,1)</f>
        <v xml:space="preserve"> </v>
      </c>
      <c r="CT16" s="1356"/>
      <c r="CU16" s="1356"/>
      <c r="CV16" s="1356"/>
      <c r="CW16" s="1356"/>
      <c r="CX16" s="1356"/>
      <c r="CY16" s="1356" t="str">
        <f>MID(SUVAHAVUJ!AE77,10,1)</f>
        <v xml:space="preserve"> </v>
      </c>
      <c r="CZ16" s="1356"/>
      <c r="DA16" s="1356"/>
      <c r="DB16" s="1356"/>
      <c r="DC16" s="1356"/>
      <c r="DD16" s="1356" t="str">
        <f>MID(SUVAHAVUJ!AE77,11,1)</f>
        <v>0</v>
      </c>
      <c r="DE16" s="1356"/>
      <c r="DF16" s="1356"/>
      <c r="DG16" s="1356"/>
      <c r="DH16" s="1356"/>
      <c r="DI16" s="1360"/>
      <c r="DJ16" s="1361"/>
      <c r="DK16" s="1361"/>
      <c r="DL16" s="1361"/>
      <c r="DM16" s="1361"/>
      <c r="DN16" s="1361"/>
      <c r="DO16" s="1361"/>
      <c r="DP16" s="1361"/>
      <c r="DQ16" s="1361"/>
      <c r="DR16" s="1361"/>
      <c r="DS16" s="1361"/>
      <c r="DT16" s="1361"/>
      <c r="DU16" s="1361"/>
      <c r="DV16" s="1361"/>
      <c r="DW16" s="1361"/>
      <c r="DX16" s="1361"/>
      <c r="DY16" s="1361"/>
      <c r="DZ16" s="1361"/>
      <c r="EA16" s="1361"/>
      <c r="EB16" s="1361"/>
      <c r="EC16" s="1361"/>
      <c r="ED16" s="1361"/>
      <c r="EE16" s="1361"/>
      <c r="EF16" s="1361"/>
      <c r="EG16" s="1361"/>
      <c r="EH16" s="1361"/>
      <c r="EI16" s="1361"/>
      <c r="EJ16" s="1361"/>
      <c r="EK16" s="1361"/>
      <c r="EL16" s="1361"/>
      <c r="EM16" s="1361"/>
      <c r="EN16" s="514"/>
      <c r="EO16" s="515"/>
      <c r="EP16" s="1356" t="str">
        <f>MID(SUVAHAVUJ!AG77,1,1)</f>
        <v xml:space="preserve"> </v>
      </c>
      <c r="EQ16" s="1356"/>
      <c r="ER16" s="1356"/>
      <c r="ES16" s="1356"/>
      <c r="ET16" s="1356"/>
      <c r="EU16" s="1356"/>
      <c r="EV16" s="1356" t="str">
        <f>MID(SUVAHAVUJ!AG77,2,1)</f>
        <v xml:space="preserve"> </v>
      </c>
      <c r="EW16" s="1356"/>
      <c r="EX16" s="1356"/>
      <c r="EY16" s="1356"/>
      <c r="EZ16" s="1356"/>
      <c r="FA16" s="1356" t="str">
        <f>MID(SUVAHAVUJ!AG77,3,1)</f>
        <v xml:space="preserve"> </v>
      </c>
      <c r="FB16" s="1356"/>
      <c r="FC16" s="1356"/>
      <c r="FD16" s="1356"/>
      <c r="FE16" s="1356"/>
      <c r="FF16" s="1356"/>
      <c r="FG16" s="1356" t="str">
        <f>MID(SUVAHAVUJ!AG77,4,1)</f>
        <v xml:space="preserve"> </v>
      </c>
      <c r="FH16" s="1356"/>
      <c r="FI16" s="1356"/>
      <c r="FJ16" s="1356"/>
      <c r="FK16" s="1356"/>
      <c r="FL16" s="1356" t="str">
        <f>MID(SUVAHAVUJ!AG77,5,1)</f>
        <v xml:space="preserve"> </v>
      </c>
      <c r="FM16" s="1356"/>
      <c r="FN16" s="1356"/>
      <c r="FO16" s="1356"/>
      <c r="FP16" s="1356"/>
      <c r="FQ16" s="1356"/>
      <c r="FR16" s="1356" t="str">
        <f>MID(SUVAHAVUJ!AG77,6,1)</f>
        <v xml:space="preserve"> </v>
      </c>
      <c r="FS16" s="1356"/>
      <c r="FT16" s="1356"/>
      <c r="FU16" s="1356"/>
      <c r="FV16" s="1356"/>
      <c r="FW16" s="1356" t="str">
        <f>MID(SUVAHAVUJ!AG77,7,1)</f>
        <v xml:space="preserve"> </v>
      </c>
      <c r="FX16" s="1356"/>
      <c r="FY16" s="1356"/>
      <c r="FZ16" s="1356"/>
      <c r="GA16" s="1356"/>
      <c r="GB16" s="1356"/>
      <c r="GC16" s="1356" t="str">
        <f>MID(SUVAHAVUJ!AG77,8,1)</f>
        <v xml:space="preserve"> </v>
      </c>
      <c r="GD16" s="1356"/>
      <c r="GE16" s="1356"/>
      <c r="GF16" s="1356"/>
      <c r="GG16" s="1356"/>
      <c r="GH16" s="1356" t="str">
        <f>MID(SUVAHAVUJ!AG77,9,1)</f>
        <v xml:space="preserve"> </v>
      </c>
      <c r="GI16" s="1356"/>
      <c r="GJ16" s="1356"/>
      <c r="GK16" s="1356"/>
      <c r="GL16" s="1356"/>
      <c r="GM16" s="1356"/>
      <c r="GN16" s="1356" t="str">
        <f>MID(SUVAHAVUJ!AG77,10,1)</f>
        <v xml:space="preserve"> </v>
      </c>
      <c r="GO16" s="1356"/>
      <c r="GP16" s="1356"/>
      <c r="GQ16" s="1356"/>
      <c r="GR16" s="1356"/>
      <c r="GS16" s="1357" t="str">
        <f>MID(SUVAHAVUJ!AG77,11,1)</f>
        <v>0</v>
      </c>
      <c r="GT16" s="1357"/>
      <c r="GU16" s="1357"/>
      <c r="GV16" s="1357"/>
      <c r="GW16" s="1358"/>
    </row>
    <row r="17" spans="2:205" s="516" customFormat="1" ht="23.25" customHeight="1" x14ac:dyDescent="0.3">
      <c r="B17" s="1425" t="s">
        <v>2039</v>
      </c>
      <c r="C17" s="1426"/>
      <c r="D17" s="1426"/>
      <c r="E17" s="1426"/>
      <c r="F17" s="1426"/>
      <c r="G17" s="1426"/>
      <c r="H17" s="1426"/>
      <c r="I17" s="1426"/>
      <c r="J17" s="1426"/>
      <c r="K17" s="1427"/>
      <c r="L17" s="1364" t="str">
        <f>SUVAHAVUJ!$D$78</f>
        <v>Náklady budúcich období krátkodobé (381A, 382A)</v>
      </c>
      <c r="M17" s="1365"/>
      <c r="N17" s="1365"/>
      <c r="O17" s="1365"/>
      <c r="P17" s="1365"/>
      <c r="Q17" s="1365"/>
      <c r="R17" s="1365"/>
      <c r="S17" s="1365"/>
      <c r="T17" s="1365"/>
      <c r="U17" s="1365"/>
      <c r="V17" s="1365"/>
      <c r="W17" s="1365"/>
      <c r="X17" s="1365"/>
      <c r="Y17" s="1365"/>
      <c r="Z17" s="1365"/>
      <c r="AA17" s="1365"/>
      <c r="AB17" s="1365"/>
      <c r="AC17" s="1365"/>
      <c r="AD17" s="1365"/>
      <c r="AE17" s="1365"/>
      <c r="AF17" s="1365"/>
      <c r="AG17" s="1365"/>
      <c r="AH17" s="1365"/>
      <c r="AI17" s="1365"/>
      <c r="AJ17" s="1365"/>
      <c r="AK17" s="1365"/>
      <c r="AL17" s="1365"/>
      <c r="AM17" s="1365"/>
      <c r="AN17" s="1365"/>
      <c r="AO17" s="1365"/>
      <c r="AP17" s="1365"/>
      <c r="AQ17" s="1366" t="s">
        <v>2094</v>
      </c>
      <c r="AR17" s="1366"/>
      <c r="AS17" s="1366"/>
      <c r="AT17" s="1366"/>
      <c r="AU17" s="1366"/>
      <c r="AV17" s="1366"/>
      <c r="AW17" s="1366"/>
      <c r="AX17" s="1366"/>
      <c r="AY17" s="514"/>
      <c r="AZ17" s="515"/>
      <c r="BA17" s="1356" t="str">
        <f>MID(SUVAHAVUJ!AD78,1,1)</f>
        <v xml:space="preserve"> </v>
      </c>
      <c r="BB17" s="1356"/>
      <c r="BC17" s="1356"/>
      <c r="BD17" s="1356"/>
      <c r="BE17" s="1356"/>
      <c r="BF17" s="1356"/>
      <c r="BG17" s="1356" t="str">
        <f>MID(SUVAHAVUJ!AD78,2,1)</f>
        <v xml:space="preserve"> </v>
      </c>
      <c r="BH17" s="1356"/>
      <c r="BI17" s="1356"/>
      <c r="BJ17" s="1356"/>
      <c r="BK17" s="1356"/>
      <c r="BL17" s="1356" t="str">
        <f>MID(SUVAHAVUJ!AD78,3,1)</f>
        <v xml:space="preserve"> </v>
      </c>
      <c r="BM17" s="1356"/>
      <c r="BN17" s="1356"/>
      <c r="BO17" s="1356"/>
      <c r="BP17" s="1356"/>
      <c r="BQ17" s="1356"/>
      <c r="BR17" s="1356" t="str">
        <f>MID(SUVAHAVUJ!AD78,4,1)</f>
        <v xml:space="preserve"> </v>
      </c>
      <c r="BS17" s="1356"/>
      <c r="BT17" s="1356"/>
      <c r="BU17" s="1356"/>
      <c r="BV17" s="1356"/>
      <c r="BW17" s="1356" t="str">
        <f>MID(SUVAHAVUJ!AD78,5,1)</f>
        <v xml:space="preserve"> </v>
      </c>
      <c r="BX17" s="1356"/>
      <c r="BY17" s="1356"/>
      <c r="BZ17" s="1356"/>
      <c r="CA17" s="1356"/>
      <c r="CB17" s="1356"/>
      <c r="CC17" s="1356" t="str">
        <f>MID(SUVAHAVUJ!AD78,6,1)</f>
        <v xml:space="preserve"> </v>
      </c>
      <c r="CD17" s="1356"/>
      <c r="CE17" s="1356"/>
      <c r="CF17" s="1356"/>
      <c r="CG17" s="1356"/>
      <c r="CH17" s="1356" t="str">
        <f>MID(SUVAHAVUJ!AD78,7,1)</f>
        <v>2</v>
      </c>
      <c r="CI17" s="1356"/>
      <c r="CJ17" s="1356"/>
      <c r="CK17" s="1356"/>
      <c r="CL17" s="1356"/>
      <c r="CM17" s="1356"/>
      <c r="CN17" s="1356" t="str">
        <f>MID(SUVAHAVUJ!AD78,8,1)</f>
        <v>3</v>
      </c>
      <c r="CO17" s="1356"/>
      <c r="CP17" s="1356"/>
      <c r="CQ17" s="1356"/>
      <c r="CR17" s="1356"/>
      <c r="CS17" s="1356" t="str">
        <f>MID(SUVAHAVUJ!AD78,9,1)</f>
        <v>1</v>
      </c>
      <c r="CT17" s="1356"/>
      <c r="CU17" s="1356"/>
      <c r="CV17" s="1356"/>
      <c r="CW17" s="1356"/>
      <c r="CX17" s="1356"/>
      <c r="CY17" s="1356" t="str">
        <f>MID(SUVAHAVUJ!AD78,10,1)</f>
        <v>9</v>
      </c>
      <c r="CZ17" s="1356"/>
      <c r="DA17" s="1356"/>
      <c r="DB17" s="1356"/>
      <c r="DC17" s="1356"/>
      <c r="DD17" s="1356" t="str">
        <f>MID(SUVAHAVUJ!AD78,11,1)</f>
        <v>5</v>
      </c>
      <c r="DE17" s="1356"/>
      <c r="DF17" s="1356"/>
      <c r="DG17" s="1356"/>
      <c r="DH17" s="1356"/>
      <c r="DI17" s="1360"/>
      <c r="DJ17" s="514"/>
      <c r="DK17" s="515"/>
      <c r="DL17" s="1356" t="str">
        <f>MID(SUVAHAVUJ!AF78,1,1)</f>
        <v xml:space="preserve"> </v>
      </c>
      <c r="DM17" s="1356"/>
      <c r="DN17" s="1356"/>
      <c r="DO17" s="1356"/>
      <c r="DP17" s="1356"/>
      <c r="DQ17" s="1356"/>
      <c r="DR17" s="1356" t="str">
        <f>MID(SUVAHAVUJ!AF78,2,1)</f>
        <v xml:space="preserve"> </v>
      </c>
      <c r="DS17" s="1356"/>
      <c r="DT17" s="1356"/>
      <c r="DU17" s="1356"/>
      <c r="DV17" s="1356"/>
      <c r="DW17" s="1356" t="str">
        <f>MID(SUVAHAVUJ!AF78,3,1)</f>
        <v xml:space="preserve"> </v>
      </c>
      <c r="DX17" s="1356"/>
      <c r="DY17" s="1356"/>
      <c r="DZ17" s="1356"/>
      <c r="EA17" s="1356"/>
      <c r="EB17" s="1356"/>
      <c r="EC17" s="1356" t="str">
        <f>MID(SUVAHAVUJ!AF78,4,1)</f>
        <v xml:space="preserve"> </v>
      </c>
      <c r="ED17" s="1356"/>
      <c r="EE17" s="1356"/>
      <c r="EF17" s="1356"/>
      <c r="EG17" s="1356"/>
      <c r="EH17" s="1356" t="str">
        <f>MID(SUVAHAVUJ!AF78,5,1)</f>
        <v xml:space="preserve"> </v>
      </c>
      <c r="EI17" s="1356"/>
      <c r="EJ17" s="1356"/>
      <c r="EK17" s="1356"/>
      <c r="EL17" s="1356"/>
      <c r="EM17" s="1356"/>
      <c r="EN17" s="1356" t="str">
        <f>MID(SUVAHAVUJ!AF78,6,1)</f>
        <v xml:space="preserve"> </v>
      </c>
      <c r="EO17" s="1356"/>
      <c r="EP17" s="1356"/>
      <c r="EQ17" s="1356"/>
      <c r="ER17" s="1356"/>
      <c r="ES17" s="1356" t="str">
        <f>MID(SUVAHAVUJ!AF78,7,1)</f>
        <v>2</v>
      </c>
      <c r="ET17" s="1356"/>
      <c r="EU17" s="1356"/>
      <c r="EV17" s="1356"/>
      <c r="EW17" s="1356"/>
      <c r="EX17" s="1356"/>
      <c r="EY17" s="1356" t="str">
        <f>MID(SUVAHAVUJ!AF78,8,1)</f>
        <v>3</v>
      </c>
      <c r="EZ17" s="1356"/>
      <c r="FA17" s="1356"/>
      <c r="FB17" s="1356"/>
      <c r="FC17" s="1356"/>
      <c r="FD17" s="1356" t="str">
        <f>MID(SUVAHAVUJ!AF78,9,1)</f>
        <v>1</v>
      </c>
      <c r="FE17" s="1356"/>
      <c r="FF17" s="1356"/>
      <c r="FG17" s="1356"/>
      <c r="FH17" s="1356"/>
      <c r="FI17" s="1356"/>
      <c r="FJ17" s="1356" t="str">
        <f>MID(SUVAHAVUJ!AF78,10,1)</f>
        <v>9</v>
      </c>
      <c r="FK17" s="1356"/>
      <c r="FL17" s="1356"/>
      <c r="FM17" s="1356"/>
      <c r="FN17" s="1356"/>
      <c r="FO17" s="1357" t="str">
        <f>MID(SUVAHAVUJ!AF78,11,1)</f>
        <v>5</v>
      </c>
      <c r="FP17" s="1357"/>
      <c r="FQ17" s="1357"/>
      <c r="FR17" s="1357"/>
      <c r="FS17" s="1358"/>
      <c r="FT17" s="1359"/>
      <c r="FU17" s="1359"/>
      <c r="FV17" s="1359"/>
      <c r="FW17" s="1359"/>
      <c r="FX17" s="1359"/>
      <c r="FY17" s="1359"/>
      <c r="FZ17" s="1359"/>
      <c r="GA17" s="1359"/>
      <c r="GB17" s="1359"/>
      <c r="GC17" s="1359"/>
      <c r="GD17" s="1359"/>
      <c r="GE17" s="1359"/>
      <c r="GF17" s="1359"/>
      <c r="GG17" s="1359"/>
      <c r="GH17" s="1359"/>
      <c r="GI17" s="1359"/>
      <c r="GJ17" s="1359"/>
      <c r="GK17" s="1359"/>
      <c r="GL17" s="1359"/>
      <c r="GM17" s="1359"/>
      <c r="GN17" s="1359"/>
      <c r="GO17" s="1359"/>
      <c r="GP17" s="1359"/>
      <c r="GQ17" s="1359"/>
      <c r="GR17" s="1359"/>
      <c r="GS17" s="1359"/>
      <c r="GT17" s="1359"/>
      <c r="GU17" s="1359"/>
      <c r="GV17" s="1359"/>
      <c r="GW17" s="1359"/>
    </row>
    <row r="18" spans="2:205" ht="23.25" customHeight="1" x14ac:dyDescent="0.3">
      <c r="B18" s="1428"/>
      <c r="C18" s="1429"/>
      <c r="D18" s="1429"/>
      <c r="E18" s="1429"/>
      <c r="F18" s="1429"/>
      <c r="G18" s="1429"/>
      <c r="H18" s="1429"/>
      <c r="I18" s="1429"/>
      <c r="J18" s="1429"/>
      <c r="K18" s="1430"/>
      <c r="L18" s="1365"/>
      <c r="M18" s="1365"/>
      <c r="N18" s="1365"/>
      <c r="O18" s="1365"/>
      <c r="P18" s="1365"/>
      <c r="Q18" s="1365"/>
      <c r="R18" s="1365"/>
      <c r="S18" s="1365"/>
      <c r="T18" s="1365"/>
      <c r="U18" s="1365"/>
      <c r="V18" s="1365"/>
      <c r="W18" s="1365"/>
      <c r="X18" s="1365"/>
      <c r="Y18" s="1365"/>
      <c r="Z18" s="1365"/>
      <c r="AA18" s="1365"/>
      <c r="AB18" s="1365"/>
      <c r="AC18" s="1365"/>
      <c r="AD18" s="1365"/>
      <c r="AE18" s="1365"/>
      <c r="AF18" s="1365"/>
      <c r="AG18" s="1365"/>
      <c r="AH18" s="1365"/>
      <c r="AI18" s="1365"/>
      <c r="AJ18" s="1365"/>
      <c r="AK18" s="1365"/>
      <c r="AL18" s="1365"/>
      <c r="AM18" s="1365"/>
      <c r="AN18" s="1365"/>
      <c r="AO18" s="1365"/>
      <c r="AP18" s="1365"/>
      <c r="AQ18" s="1366"/>
      <c r="AR18" s="1366"/>
      <c r="AS18" s="1366"/>
      <c r="AT18" s="1366"/>
      <c r="AU18" s="1366"/>
      <c r="AV18" s="1366"/>
      <c r="AW18" s="1366"/>
      <c r="AX18" s="1366"/>
      <c r="AY18" s="514"/>
      <c r="AZ18" s="515"/>
      <c r="BA18" s="1356" t="str">
        <f>MID(SUVAHAVUJ!AE78,1,1)</f>
        <v xml:space="preserve"> </v>
      </c>
      <c r="BB18" s="1356"/>
      <c r="BC18" s="1356"/>
      <c r="BD18" s="1356"/>
      <c r="BE18" s="1356"/>
      <c r="BF18" s="1356"/>
      <c r="BG18" s="1356" t="str">
        <f>MID(SUVAHAVUJ!AE78,2,1)</f>
        <v xml:space="preserve"> </v>
      </c>
      <c r="BH18" s="1356"/>
      <c r="BI18" s="1356"/>
      <c r="BJ18" s="1356"/>
      <c r="BK18" s="1356"/>
      <c r="BL18" s="1356" t="str">
        <f>MID(SUVAHAVUJ!AE78,3,1)</f>
        <v xml:space="preserve"> </v>
      </c>
      <c r="BM18" s="1356"/>
      <c r="BN18" s="1356"/>
      <c r="BO18" s="1356"/>
      <c r="BP18" s="1356"/>
      <c r="BQ18" s="1356"/>
      <c r="BR18" s="1356" t="str">
        <f>MID(SUVAHAVUJ!AE78,4,1)</f>
        <v xml:space="preserve"> </v>
      </c>
      <c r="BS18" s="1356"/>
      <c r="BT18" s="1356"/>
      <c r="BU18" s="1356"/>
      <c r="BV18" s="1356"/>
      <c r="BW18" s="1356" t="str">
        <f>MID(SUVAHAVUJ!AE78,5,1)</f>
        <v xml:space="preserve"> </v>
      </c>
      <c r="BX18" s="1356"/>
      <c r="BY18" s="1356"/>
      <c r="BZ18" s="1356"/>
      <c r="CA18" s="1356"/>
      <c r="CB18" s="1356"/>
      <c r="CC18" s="1356" t="str">
        <f>MID(SUVAHAVUJ!AE78,6,1)</f>
        <v xml:space="preserve"> </v>
      </c>
      <c r="CD18" s="1356"/>
      <c r="CE18" s="1356"/>
      <c r="CF18" s="1356"/>
      <c r="CG18" s="1356"/>
      <c r="CH18" s="1356" t="str">
        <f>MID(SUVAHAVUJ!AE78,7,1)</f>
        <v xml:space="preserve"> </v>
      </c>
      <c r="CI18" s="1356"/>
      <c r="CJ18" s="1356"/>
      <c r="CK18" s="1356"/>
      <c r="CL18" s="1356"/>
      <c r="CM18" s="1356"/>
      <c r="CN18" s="1356" t="str">
        <f>MID(SUVAHAVUJ!AE78,8,1)</f>
        <v xml:space="preserve"> </v>
      </c>
      <c r="CO18" s="1356"/>
      <c r="CP18" s="1356"/>
      <c r="CQ18" s="1356"/>
      <c r="CR18" s="1356"/>
      <c r="CS18" s="1356" t="str">
        <f>MID(SUVAHAVUJ!AE78,9,1)</f>
        <v xml:space="preserve"> </v>
      </c>
      <c r="CT18" s="1356"/>
      <c r="CU18" s="1356"/>
      <c r="CV18" s="1356"/>
      <c r="CW18" s="1356"/>
      <c r="CX18" s="1356"/>
      <c r="CY18" s="1356" t="str">
        <f>MID(SUVAHAVUJ!AE78,10,1)</f>
        <v xml:space="preserve"> </v>
      </c>
      <c r="CZ18" s="1356"/>
      <c r="DA18" s="1356"/>
      <c r="DB18" s="1356"/>
      <c r="DC18" s="1356"/>
      <c r="DD18" s="1356" t="str">
        <f>MID(SUVAHAVUJ!AE78,11,1)</f>
        <v>0</v>
      </c>
      <c r="DE18" s="1356"/>
      <c r="DF18" s="1356"/>
      <c r="DG18" s="1356"/>
      <c r="DH18" s="1356"/>
      <c r="DI18" s="1360"/>
      <c r="DJ18" s="1361"/>
      <c r="DK18" s="1361"/>
      <c r="DL18" s="1361"/>
      <c r="DM18" s="1361"/>
      <c r="DN18" s="1361"/>
      <c r="DO18" s="1361"/>
      <c r="DP18" s="1361"/>
      <c r="DQ18" s="1361"/>
      <c r="DR18" s="1361"/>
      <c r="DS18" s="1361"/>
      <c r="DT18" s="1361"/>
      <c r="DU18" s="1361"/>
      <c r="DV18" s="1361"/>
      <c r="DW18" s="1361"/>
      <c r="DX18" s="1361"/>
      <c r="DY18" s="1361"/>
      <c r="DZ18" s="1361"/>
      <c r="EA18" s="1361"/>
      <c r="EB18" s="1361"/>
      <c r="EC18" s="1361"/>
      <c r="ED18" s="1361"/>
      <c r="EE18" s="1361"/>
      <c r="EF18" s="1361"/>
      <c r="EG18" s="1361"/>
      <c r="EH18" s="1361"/>
      <c r="EI18" s="1361"/>
      <c r="EJ18" s="1361"/>
      <c r="EK18" s="1361"/>
      <c r="EL18" s="1361"/>
      <c r="EM18" s="1361"/>
      <c r="EN18" s="514"/>
      <c r="EO18" s="515"/>
      <c r="EP18" s="1356" t="str">
        <f>MID(SUVAHAVUJ!AG78,1,1)</f>
        <v xml:space="preserve"> </v>
      </c>
      <c r="EQ18" s="1356"/>
      <c r="ER18" s="1356"/>
      <c r="ES18" s="1356"/>
      <c r="ET18" s="1356"/>
      <c r="EU18" s="1356"/>
      <c r="EV18" s="1356" t="str">
        <f>MID(SUVAHAVUJ!AG78,2,1)</f>
        <v xml:space="preserve"> </v>
      </c>
      <c r="EW18" s="1356"/>
      <c r="EX18" s="1356"/>
      <c r="EY18" s="1356"/>
      <c r="EZ18" s="1356"/>
      <c r="FA18" s="1356" t="str">
        <f>MID(SUVAHAVUJ!AG78,3,1)</f>
        <v xml:space="preserve"> </v>
      </c>
      <c r="FB18" s="1356"/>
      <c r="FC18" s="1356"/>
      <c r="FD18" s="1356"/>
      <c r="FE18" s="1356"/>
      <c r="FF18" s="1356"/>
      <c r="FG18" s="1356" t="str">
        <f>MID(SUVAHAVUJ!AG78,4,1)</f>
        <v xml:space="preserve"> </v>
      </c>
      <c r="FH18" s="1356"/>
      <c r="FI18" s="1356"/>
      <c r="FJ18" s="1356"/>
      <c r="FK18" s="1356"/>
      <c r="FL18" s="1356" t="str">
        <f>MID(SUVAHAVUJ!AG78,5,1)</f>
        <v xml:space="preserve"> </v>
      </c>
      <c r="FM18" s="1356"/>
      <c r="FN18" s="1356"/>
      <c r="FO18" s="1356"/>
      <c r="FP18" s="1356"/>
      <c r="FQ18" s="1356"/>
      <c r="FR18" s="1356" t="str">
        <f>MID(SUVAHAVUJ!AG78,6,1)</f>
        <v xml:space="preserve"> </v>
      </c>
      <c r="FS18" s="1356"/>
      <c r="FT18" s="1356"/>
      <c r="FU18" s="1356"/>
      <c r="FV18" s="1356"/>
      <c r="FW18" s="1356" t="str">
        <f>MID(SUVAHAVUJ!AG78,7,1)</f>
        <v xml:space="preserve"> </v>
      </c>
      <c r="FX18" s="1356"/>
      <c r="FY18" s="1356"/>
      <c r="FZ18" s="1356"/>
      <c r="GA18" s="1356"/>
      <c r="GB18" s="1356"/>
      <c r="GC18" s="1356" t="str">
        <f>MID(SUVAHAVUJ!AG78,8,1)</f>
        <v>6</v>
      </c>
      <c r="GD18" s="1356"/>
      <c r="GE18" s="1356"/>
      <c r="GF18" s="1356"/>
      <c r="GG18" s="1356"/>
      <c r="GH18" s="1356" t="str">
        <f>MID(SUVAHAVUJ!AG78,9,1)</f>
        <v>2</v>
      </c>
      <c r="GI18" s="1356"/>
      <c r="GJ18" s="1356"/>
      <c r="GK18" s="1356"/>
      <c r="GL18" s="1356"/>
      <c r="GM18" s="1356"/>
      <c r="GN18" s="1356" t="str">
        <f>MID(SUVAHAVUJ!AG78,10,1)</f>
        <v>5</v>
      </c>
      <c r="GO18" s="1356"/>
      <c r="GP18" s="1356"/>
      <c r="GQ18" s="1356"/>
      <c r="GR18" s="1356"/>
      <c r="GS18" s="1357" t="str">
        <f>MID(SUVAHAVUJ!AG78,11,1)</f>
        <v>0</v>
      </c>
      <c r="GT18" s="1357"/>
      <c r="GU18" s="1357"/>
      <c r="GV18" s="1357"/>
      <c r="GW18" s="1358"/>
    </row>
    <row r="19" spans="2:205" s="516" customFormat="1" ht="23.25" customHeight="1" x14ac:dyDescent="0.3">
      <c r="B19" s="1363" t="s">
        <v>2040</v>
      </c>
      <c r="C19" s="1363"/>
      <c r="D19" s="1363"/>
      <c r="E19" s="1363"/>
      <c r="F19" s="1363"/>
      <c r="G19" s="1363"/>
      <c r="H19" s="1363"/>
      <c r="I19" s="1363"/>
      <c r="J19" s="1363"/>
      <c r="K19" s="1363"/>
      <c r="L19" s="1364" t="str">
        <f>SUVAHAVUJ!$D$79</f>
        <v>Príjmy budúcich období dlhodobé (385A)</v>
      </c>
      <c r="M19" s="1365"/>
      <c r="N19" s="1365"/>
      <c r="O19" s="1365"/>
      <c r="P19" s="1365"/>
      <c r="Q19" s="1365"/>
      <c r="R19" s="1365"/>
      <c r="S19" s="1365"/>
      <c r="T19" s="1365"/>
      <c r="U19" s="1365"/>
      <c r="V19" s="1365"/>
      <c r="W19" s="1365"/>
      <c r="X19" s="1365"/>
      <c r="Y19" s="1365"/>
      <c r="Z19" s="1365"/>
      <c r="AA19" s="1365"/>
      <c r="AB19" s="1365"/>
      <c r="AC19" s="1365"/>
      <c r="AD19" s="1365"/>
      <c r="AE19" s="1365"/>
      <c r="AF19" s="1365"/>
      <c r="AG19" s="1365"/>
      <c r="AH19" s="1365"/>
      <c r="AI19" s="1365"/>
      <c r="AJ19" s="1365"/>
      <c r="AK19" s="1365"/>
      <c r="AL19" s="1365"/>
      <c r="AM19" s="1365"/>
      <c r="AN19" s="1365"/>
      <c r="AO19" s="1365"/>
      <c r="AP19" s="1365"/>
      <c r="AQ19" s="1366" t="s">
        <v>2095</v>
      </c>
      <c r="AR19" s="1366"/>
      <c r="AS19" s="1366"/>
      <c r="AT19" s="1366"/>
      <c r="AU19" s="1366"/>
      <c r="AV19" s="1366"/>
      <c r="AW19" s="1366"/>
      <c r="AX19" s="1366"/>
      <c r="AY19" s="514"/>
      <c r="AZ19" s="515"/>
      <c r="BA19" s="1356" t="str">
        <f>MID(SUVAHAVUJ!AD79,1,1)</f>
        <v xml:space="preserve"> </v>
      </c>
      <c r="BB19" s="1356"/>
      <c r="BC19" s="1356"/>
      <c r="BD19" s="1356"/>
      <c r="BE19" s="1356"/>
      <c r="BF19" s="1356"/>
      <c r="BG19" s="1356" t="str">
        <f>MID(SUVAHAVUJ!AD79,2,1)</f>
        <v xml:space="preserve"> </v>
      </c>
      <c r="BH19" s="1356"/>
      <c r="BI19" s="1356"/>
      <c r="BJ19" s="1356"/>
      <c r="BK19" s="1356"/>
      <c r="BL19" s="1356" t="str">
        <f>MID(SUVAHAVUJ!AD79,3,1)</f>
        <v xml:space="preserve"> </v>
      </c>
      <c r="BM19" s="1356"/>
      <c r="BN19" s="1356"/>
      <c r="BO19" s="1356"/>
      <c r="BP19" s="1356"/>
      <c r="BQ19" s="1356"/>
      <c r="BR19" s="1356" t="str">
        <f>MID(SUVAHAVUJ!AD79,4,1)</f>
        <v xml:space="preserve"> </v>
      </c>
      <c r="BS19" s="1356"/>
      <c r="BT19" s="1356"/>
      <c r="BU19" s="1356"/>
      <c r="BV19" s="1356"/>
      <c r="BW19" s="1356" t="str">
        <f>MID(SUVAHAVUJ!AD79,5,1)</f>
        <v xml:space="preserve"> </v>
      </c>
      <c r="BX19" s="1356"/>
      <c r="BY19" s="1356"/>
      <c r="BZ19" s="1356"/>
      <c r="CA19" s="1356"/>
      <c r="CB19" s="1356"/>
      <c r="CC19" s="1356" t="str">
        <f>MID(SUVAHAVUJ!AD79,6,1)</f>
        <v xml:space="preserve"> </v>
      </c>
      <c r="CD19" s="1356"/>
      <c r="CE19" s="1356"/>
      <c r="CF19" s="1356"/>
      <c r="CG19" s="1356"/>
      <c r="CH19" s="1356" t="str">
        <f>MID(SUVAHAVUJ!AD79,7,1)</f>
        <v xml:space="preserve"> </v>
      </c>
      <c r="CI19" s="1356"/>
      <c r="CJ19" s="1356"/>
      <c r="CK19" s="1356"/>
      <c r="CL19" s="1356"/>
      <c r="CM19" s="1356"/>
      <c r="CN19" s="1356" t="str">
        <f>MID(SUVAHAVUJ!AD79,8,1)</f>
        <v xml:space="preserve"> </v>
      </c>
      <c r="CO19" s="1356"/>
      <c r="CP19" s="1356"/>
      <c r="CQ19" s="1356"/>
      <c r="CR19" s="1356"/>
      <c r="CS19" s="1356" t="str">
        <f>MID(SUVAHAVUJ!AD79,9,1)</f>
        <v xml:space="preserve"> </v>
      </c>
      <c r="CT19" s="1356"/>
      <c r="CU19" s="1356"/>
      <c r="CV19" s="1356"/>
      <c r="CW19" s="1356"/>
      <c r="CX19" s="1356"/>
      <c r="CY19" s="1356" t="str">
        <f>MID(SUVAHAVUJ!AD79,10,1)</f>
        <v xml:space="preserve"> </v>
      </c>
      <c r="CZ19" s="1356"/>
      <c r="DA19" s="1356"/>
      <c r="DB19" s="1356"/>
      <c r="DC19" s="1356"/>
      <c r="DD19" s="1356" t="str">
        <f>MID(SUVAHAVUJ!AD79,11,1)</f>
        <v>0</v>
      </c>
      <c r="DE19" s="1356"/>
      <c r="DF19" s="1356"/>
      <c r="DG19" s="1356"/>
      <c r="DH19" s="1356"/>
      <c r="DI19" s="1360"/>
      <c r="DJ19" s="514"/>
      <c r="DK19" s="515"/>
      <c r="DL19" s="1356" t="str">
        <f>MID(SUVAHAVUJ!AF79,1,1)</f>
        <v xml:space="preserve"> </v>
      </c>
      <c r="DM19" s="1356"/>
      <c r="DN19" s="1356"/>
      <c r="DO19" s="1356"/>
      <c r="DP19" s="1356"/>
      <c r="DQ19" s="1356"/>
      <c r="DR19" s="1356" t="str">
        <f>MID(SUVAHAVUJ!AF79,2,1)</f>
        <v xml:space="preserve"> </v>
      </c>
      <c r="DS19" s="1356"/>
      <c r="DT19" s="1356"/>
      <c r="DU19" s="1356"/>
      <c r="DV19" s="1356"/>
      <c r="DW19" s="1356" t="str">
        <f>MID(SUVAHAVUJ!AF79,3,1)</f>
        <v xml:space="preserve"> </v>
      </c>
      <c r="DX19" s="1356"/>
      <c r="DY19" s="1356"/>
      <c r="DZ19" s="1356"/>
      <c r="EA19" s="1356"/>
      <c r="EB19" s="1356"/>
      <c r="EC19" s="1356" t="str">
        <f>MID(SUVAHAVUJ!AF79,4,1)</f>
        <v xml:space="preserve"> </v>
      </c>
      <c r="ED19" s="1356"/>
      <c r="EE19" s="1356"/>
      <c r="EF19" s="1356"/>
      <c r="EG19" s="1356"/>
      <c r="EH19" s="1356" t="str">
        <f>MID(SUVAHAVUJ!AF79,5,1)</f>
        <v xml:space="preserve"> </v>
      </c>
      <c r="EI19" s="1356"/>
      <c r="EJ19" s="1356"/>
      <c r="EK19" s="1356"/>
      <c r="EL19" s="1356"/>
      <c r="EM19" s="1356"/>
      <c r="EN19" s="1356" t="str">
        <f>MID(SUVAHAVUJ!AF79,6,1)</f>
        <v xml:space="preserve"> </v>
      </c>
      <c r="EO19" s="1356"/>
      <c r="EP19" s="1356"/>
      <c r="EQ19" s="1356"/>
      <c r="ER19" s="1356"/>
      <c r="ES19" s="1356" t="str">
        <f>MID(SUVAHAVUJ!AF79,7,1)</f>
        <v xml:space="preserve"> </v>
      </c>
      <c r="ET19" s="1356"/>
      <c r="EU19" s="1356"/>
      <c r="EV19" s="1356"/>
      <c r="EW19" s="1356"/>
      <c r="EX19" s="1356"/>
      <c r="EY19" s="1356" t="str">
        <f>MID(SUVAHAVUJ!AF79,8,1)</f>
        <v xml:space="preserve"> </v>
      </c>
      <c r="EZ19" s="1356"/>
      <c r="FA19" s="1356"/>
      <c r="FB19" s="1356"/>
      <c r="FC19" s="1356"/>
      <c r="FD19" s="1356" t="str">
        <f>MID(SUVAHAVUJ!AF79,9,1)</f>
        <v xml:space="preserve"> </v>
      </c>
      <c r="FE19" s="1356"/>
      <c r="FF19" s="1356"/>
      <c r="FG19" s="1356"/>
      <c r="FH19" s="1356"/>
      <c r="FI19" s="1356"/>
      <c r="FJ19" s="1356" t="str">
        <f>MID(SUVAHAVUJ!AF79,10,1)</f>
        <v xml:space="preserve"> </v>
      </c>
      <c r="FK19" s="1356"/>
      <c r="FL19" s="1356"/>
      <c r="FM19" s="1356"/>
      <c r="FN19" s="1356"/>
      <c r="FO19" s="1357" t="str">
        <f>MID(SUVAHAVUJ!AF79,11,1)</f>
        <v>0</v>
      </c>
      <c r="FP19" s="1357"/>
      <c r="FQ19" s="1357"/>
      <c r="FR19" s="1357"/>
      <c r="FS19" s="1358"/>
      <c r="FT19" s="1359"/>
      <c r="FU19" s="1359"/>
      <c r="FV19" s="1359"/>
      <c r="FW19" s="1359"/>
      <c r="FX19" s="1359"/>
      <c r="FY19" s="1359"/>
      <c r="FZ19" s="1359"/>
      <c r="GA19" s="1359"/>
      <c r="GB19" s="1359"/>
      <c r="GC19" s="1359"/>
      <c r="GD19" s="1359"/>
      <c r="GE19" s="1359"/>
      <c r="GF19" s="1359"/>
      <c r="GG19" s="1359"/>
      <c r="GH19" s="1359"/>
      <c r="GI19" s="1359"/>
      <c r="GJ19" s="1359"/>
      <c r="GK19" s="1359"/>
      <c r="GL19" s="1359"/>
      <c r="GM19" s="1359"/>
      <c r="GN19" s="1359"/>
      <c r="GO19" s="1359"/>
      <c r="GP19" s="1359"/>
      <c r="GQ19" s="1359"/>
      <c r="GR19" s="1359"/>
      <c r="GS19" s="1359"/>
      <c r="GT19" s="1359"/>
      <c r="GU19" s="1359"/>
      <c r="GV19" s="1359"/>
      <c r="GW19" s="1359"/>
    </row>
    <row r="20" spans="2:205" ht="24" customHeight="1" x14ac:dyDescent="0.3">
      <c r="B20" s="1363"/>
      <c r="C20" s="1363"/>
      <c r="D20" s="1363"/>
      <c r="E20" s="1363"/>
      <c r="F20" s="1363"/>
      <c r="G20" s="1363"/>
      <c r="H20" s="1363"/>
      <c r="I20" s="1363"/>
      <c r="J20" s="1363"/>
      <c r="K20" s="1363"/>
      <c r="L20" s="1365"/>
      <c r="M20" s="1365"/>
      <c r="N20" s="1365"/>
      <c r="O20" s="1365"/>
      <c r="P20" s="1365"/>
      <c r="Q20" s="1365"/>
      <c r="R20" s="1365"/>
      <c r="S20" s="1365"/>
      <c r="T20" s="1365"/>
      <c r="U20" s="1365"/>
      <c r="V20" s="1365"/>
      <c r="W20" s="1365"/>
      <c r="X20" s="1365"/>
      <c r="Y20" s="1365"/>
      <c r="Z20" s="1365"/>
      <c r="AA20" s="1365"/>
      <c r="AB20" s="1365"/>
      <c r="AC20" s="1365"/>
      <c r="AD20" s="1365"/>
      <c r="AE20" s="1365"/>
      <c r="AF20" s="1365"/>
      <c r="AG20" s="1365"/>
      <c r="AH20" s="1365"/>
      <c r="AI20" s="1365"/>
      <c r="AJ20" s="1365"/>
      <c r="AK20" s="1365"/>
      <c r="AL20" s="1365"/>
      <c r="AM20" s="1365"/>
      <c r="AN20" s="1365"/>
      <c r="AO20" s="1365"/>
      <c r="AP20" s="1365"/>
      <c r="AQ20" s="1366"/>
      <c r="AR20" s="1366"/>
      <c r="AS20" s="1366"/>
      <c r="AT20" s="1366"/>
      <c r="AU20" s="1366"/>
      <c r="AV20" s="1366"/>
      <c r="AW20" s="1366"/>
      <c r="AX20" s="1366"/>
      <c r="AY20" s="514"/>
      <c r="AZ20" s="515"/>
      <c r="BA20" s="1356" t="str">
        <f>MID(SUVAHAVUJ!AE79,1,1)</f>
        <v xml:space="preserve"> </v>
      </c>
      <c r="BB20" s="1356"/>
      <c r="BC20" s="1356"/>
      <c r="BD20" s="1356"/>
      <c r="BE20" s="1356"/>
      <c r="BF20" s="1356"/>
      <c r="BG20" s="1356" t="str">
        <f>MID(SUVAHAVUJ!AE79,2,1)</f>
        <v xml:space="preserve"> </v>
      </c>
      <c r="BH20" s="1356"/>
      <c r="BI20" s="1356"/>
      <c r="BJ20" s="1356"/>
      <c r="BK20" s="1356"/>
      <c r="BL20" s="1356" t="str">
        <f>MID(SUVAHAVUJ!AE79,3,1)</f>
        <v xml:space="preserve"> </v>
      </c>
      <c r="BM20" s="1356"/>
      <c r="BN20" s="1356"/>
      <c r="BO20" s="1356"/>
      <c r="BP20" s="1356"/>
      <c r="BQ20" s="1356"/>
      <c r="BR20" s="1356" t="str">
        <f>MID(SUVAHAVUJ!AE79,4,1)</f>
        <v xml:space="preserve"> </v>
      </c>
      <c r="BS20" s="1356"/>
      <c r="BT20" s="1356"/>
      <c r="BU20" s="1356"/>
      <c r="BV20" s="1356"/>
      <c r="BW20" s="1356" t="str">
        <f>MID(SUVAHAVUJ!AE79,5,1)</f>
        <v xml:space="preserve"> </v>
      </c>
      <c r="BX20" s="1356"/>
      <c r="BY20" s="1356"/>
      <c r="BZ20" s="1356"/>
      <c r="CA20" s="1356"/>
      <c r="CB20" s="1356"/>
      <c r="CC20" s="1356" t="str">
        <f>MID(SUVAHAVUJ!AE79,6,1)</f>
        <v xml:space="preserve"> </v>
      </c>
      <c r="CD20" s="1356"/>
      <c r="CE20" s="1356"/>
      <c r="CF20" s="1356"/>
      <c r="CG20" s="1356"/>
      <c r="CH20" s="1356" t="str">
        <f>MID(SUVAHAVUJ!AE79,7,1)</f>
        <v xml:space="preserve"> </v>
      </c>
      <c r="CI20" s="1356"/>
      <c r="CJ20" s="1356"/>
      <c r="CK20" s="1356"/>
      <c r="CL20" s="1356"/>
      <c r="CM20" s="1356"/>
      <c r="CN20" s="1356" t="str">
        <f>MID(SUVAHAVUJ!AE79,8,1)</f>
        <v xml:space="preserve"> </v>
      </c>
      <c r="CO20" s="1356"/>
      <c r="CP20" s="1356"/>
      <c r="CQ20" s="1356"/>
      <c r="CR20" s="1356"/>
      <c r="CS20" s="1356" t="str">
        <f>MID(SUVAHAVUJ!AE79,9,1)</f>
        <v xml:space="preserve"> </v>
      </c>
      <c r="CT20" s="1356"/>
      <c r="CU20" s="1356"/>
      <c r="CV20" s="1356"/>
      <c r="CW20" s="1356"/>
      <c r="CX20" s="1356"/>
      <c r="CY20" s="1356" t="str">
        <f>MID(SUVAHAVUJ!AE79,10,1)</f>
        <v xml:space="preserve"> </v>
      </c>
      <c r="CZ20" s="1356"/>
      <c r="DA20" s="1356"/>
      <c r="DB20" s="1356"/>
      <c r="DC20" s="1356"/>
      <c r="DD20" s="1356" t="str">
        <f>MID(SUVAHAVUJ!AE79,11,1)</f>
        <v>0</v>
      </c>
      <c r="DE20" s="1356"/>
      <c r="DF20" s="1356"/>
      <c r="DG20" s="1356"/>
      <c r="DH20" s="1356"/>
      <c r="DI20" s="1360"/>
      <c r="DJ20" s="1361"/>
      <c r="DK20" s="1361"/>
      <c r="DL20" s="1361"/>
      <c r="DM20" s="1361"/>
      <c r="DN20" s="1361"/>
      <c r="DO20" s="1361"/>
      <c r="DP20" s="1361"/>
      <c r="DQ20" s="1361"/>
      <c r="DR20" s="1361"/>
      <c r="DS20" s="1361"/>
      <c r="DT20" s="1361"/>
      <c r="DU20" s="1361"/>
      <c r="DV20" s="1361"/>
      <c r="DW20" s="1361"/>
      <c r="DX20" s="1361"/>
      <c r="DY20" s="1361"/>
      <c r="DZ20" s="1361"/>
      <c r="EA20" s="1361"/>
      <c r="EB20" s="1361"/>
      <c r="EC20" s="1361"/>
      <c r="ED20" s="1361"/>
      <c r="EE20" s="1361"/>
      <c r="EF20" s="1361"/>
      <c r="EG20" s="1361"/>
      <c r="EH20" s="1361"/>
      <c r="EI20" s="1361"/>
      <c r="EJ20" s="1361"/>
      <c r="EK20" s="1361"/>
      <c r="EL20" s="1361"/>
      <c r="EM20" s="1361"/>
      <c r="EN20" s="514"/>
      <c r="EO20" s="515"/>
      <c r="EP20" s="1356" t="str">
        <f>MID(SUVAHAVUJ!AG79,1,1)</f>
        <v xml:space="preserve"> </v>
      </c>
      <c r="EQ20" s="1356"/>
      <c r="ER20" s="1356"/>
      <c r="ES20" s="1356"/>
      <c r="ET20" s="1356"/>
      <c r="EU20" s="1356"/>
      <c r="EV20" s="1356" t="str">
        <f>MID(SUVAHAVUJ!AG79,2,1)</f>
        <v xml:space="preserve"> </v>
      </c>
      <c r="EW20" s="1356"/>
      <c r="EX20" s="1356"/>
      <c r="EY20" s="1356"/>
      <c r="EZ20" s="1356"/>
      <c r="FA20" s="1356" t="str">
        <f>MID(SUVAHAVUJ!AG79,3,1)</f>
        <v xml:space="preserve"> </v>
      </c>
      <c r="FB20" s="1356"/>
      <c r="FC20" s="1356"/>
      <c r="FD20" s="1356"/>
      <c r="FE20" s="1356"/>
      <c r="FF20" s="1356"/>
      <c r="FG20" s="1356" t="str">
        <f>MID(SUVAHAVUJ!AG79,4,1)</f>
        <v xml:space="preserve"> </v>
      </c>
      <c r="FH20" s="1356"/>
      <c r="FI20" s="1356"/>
      <c r="FJ20" s="1356"/>
      <c r="FK20" s="1356"/>
      <c r="FL20" s="1356" t="str">
        <f>MID(SUVAHAVUJ!AG79,5,1)</f>
        <v xml:space="preserve"> </v>
      </c>
      <c r="FM20" s="1356"/>
      <c r="FN20" s="1356"/>
      <c r="FO20" s="1356"/>
      <c r="FP20" s="1356"/>
      <c r="FQ20" s="1356"/>
      <c r="FR20" s="1356" t="str">
        <f>MID(SUVAHAVUJ!AG79,6,1)</f>
        <v xml:space="preserve"> </v>
      </c>
      <c r="FS20" s="1356"/>
      <c r="FT20" s="1356"/>
      <c r="FU20" s="1356"/>
      <c r="FV20" s="1356"/>
      <c r="FW20" s="1356" t="str">
        <f>MID(SUVAHAVUJ!AG79,7,1)</f>
        <v xml:space="preserve"> </v>
      </c>
      <c r="FX20" s="1356"/>
      <c r="FY20" s="1356"/>
      <c r="FZ20" s="1356"/>
      <c r="GA20" s="1356"/>
      <c r="GB20" s="1356"/>
      <c r="GC20" s="1356" t="str">
        <f>MID(SUVAHAVUJ!AG79,8,1)</f>
        <v xml:space="preserve"> </v>
      </c>
      <c r="GD20" s="1356"/>
      <c r="GE20" s="1356"/>
      <c r="GF20" s="1356"/>
      <c r="GG20" s="1356"/>
      <c r="GH20" s="1356" t="str">
        <f>MID(SUVAHAVUJ!AG79,9,1)</f>
        <v xml:space="preserve"> </v>
      </c>
      <c r="GI20" s="1356"/>
      <c r="GJ20" s="1356"/>
      <c r="GK20" s="1356"/>
      <c r="GL20" s="1356"/>
      <c r="GM20" s="1356"/>
      <c r="GN20" s="1356" t="str">
        <f>MID(SUVAHAVUJ!AG79,10,1)</f>
        <v xml:space="preserve"> </v>
      </c>
      <c r="GO20" s="1356"/>
      <c r="GP20" s="1356"/>
      <c r="GQ20" s="1356"/>
      <c r="GR20" s="1356"/>
      <c r="GS20" s="1357" t="str">
        <f>MID(SUVAHAVUJ!AG79,11,1)</f>
        <v>0</v>
      </c>
      <c r="GT20" s="1357"/>
      <c r="GU20" s="1357"/>
      <c r="GV20" s="1357"/>
      <c r="GW20" s="1358"/>
    </row>
    <row r="21" spans="2:205" s="516" customFormat="1" ht="23.25" customHeight="1" x14ac:dyDescent="0.3">
      <c r="B21" s="1363" t="s">
        <v>2041</v>
      </c>
      <c r="C21" s="1363"/>
      <c r="D21" s="1363"/>
      <c r="E21" s="1363"/>
      <c r="F21" s="1363"/>
      <c r="G21" s="1363"/>
      <c r="H21" s="1363"/>
      <c r="I21" s="1363"/>
      <c r="J21" s="1363"/>
      <c r="K21" s="1363"/>
      <c r="L21" s="1364" t="str">
        <f>SUVAHAVUJ!$D$80</f>
        <v>Príjmy budúcich období krátkodobé (385A)</v>
      </c>
      <c r="M21" s="1365"/>
      <c r="N21" s="1365"/>
      <c r="O21" s="1365"/>
      <c r="P21" s="1365"/>
      <c r="Q21" s="1365"/>
      <c r="R21" s="1365"/>
      <c r="S21" s="1365"/>
      <c r="T21" s="1365"/>
      <c r="U21" s="1365"/>
      <c r="V21" s="1365"/>
      <c r="W21" s="1365"/>
      <c r="X21" s="1365"/>
      <c r="Y21" s="1365"/>
      <c r="Z21" s="1365"/>
      <c r="AA21" s="1365"/>
      <c r="AB21" s="1365"/>
      <c r="AC21" s="1365"/>
      <c r="AD21" s="1365"/>
      <c r="AE21" s="1365"/>
      <c r="AF21" s="1365"/>
      <c r="AG21" s="1365"/>
      <c r="AH21" s="1365"/>
      <c r="AI21" s="1365"/>
      <c r="AJ21" s="1365"/>
      <c r="AK21" s="1365"/>
      <c r="AL21" s="1365"/>
      <c r="AM21" s="1365"/>
      <c r="AN21" s="1365"/>
      <c r="AO21" s="1365"/>
      <c r="AP21" s="1365"/>
      <c r="AQ21" s="1366" t="s">
        <v>2096</v>
      </c>
      <c r="AR21" s="1366"/>
      <c r="AS21" s="1366"/>
      <c r="AT21" s="1366"/>
      <c r="AU21" s="1366"/>
      <c r="AV21" s="1366"/>
      <c r="AW21" s="1366"/>
      <c r="AX21" s="1366"/>
      <c r="AY21" s="514"/>
      <c r="AZ21" s="515"/>
      <c r="BA21" s="1356" t="str">
        <f>MID(SUVAHAVUJ!AD80,1,1)</f>
        <v xml:space="preserve"> </v>
      </c>
      <c r="BB21" s="1356"/>
      <c r="BC21" s="1356"/>
      <c r="BD21" s="1356"/>
      <c r="BE21" s="1356"/>
      <c r="BF21" s="1356"/>
      <c r="BG21" s="1356" t="str">
        <f>MID(SUVAHAVUJ!AD80,2,1)</f>
        <v xml:space="preserve"> </v>
      </c>
      <c r="BH21" s="1356"/>
      <c r="BI21" s="1356"/>
      <c r="BJ21" s="1356"/>
      <c r="BK21" s="1356"/>
      <c r="BL21" s="1356" t="str">
        <f>MID(SUVAHAVUJ!AD80,3,1)</f>
        <v xml:space="preserve"> </v>
      </c>
      <c r="BM21" s="1356"/>
      <c r="BN21" s="1356"/>
      <c r="BO21" s="1356"/>
      <c r="BP21" s="1356"/>
      <c r="BQ21" s="1356"/>
      <c r="BR21" s="1356" t="str">
        <f>MID(SUVAHAVUJ!AD80,4,1)</f>
        <v xml:space="preserve"> </v>
      </c>
      <c r="BS21" s="1356"/>
      <c r="BT21" s="1356"/>
      <c r="BU21" s="1356"/>
      <c r="BV21" s="1356"/>
      <c r="BW21" s="1356" t="str">
        <f>MID(SUVAHAVUJ!AD80,5,1)</f>
        <v xml:space="preserve"> </v>
      </c>
      <c r="BX21" s="1356"/>
      <c r="BY21" s="1356"/>
      <c r="BZ21" s="1356"/>
      <c r="CA21" s="1356"/>
      <c r="CB21" s="1356"/>
      <c r="CC21" s="1356" t="str">
        <f>MID(SUVAHAVUJ!AD80,6,1)</f>
        <v xml:space="preserve"> </v>
      </c>
      <c r="CD21" s="1356"/>
      <c r="CE21" s="1356"/>
      <c r="CF21" s="1356"/>
      <c r="CG21" s="1356"/>
      <c r="CH21" s="1356" t="str">
        <f>MID(SUVAHAVUJ!AD80,7,1)</f>
        <v xml:space="preserve"> </v>
      </c>
      <c r="CI21" s="1356"/>
      <c r="CJ21" s="1356"/>
      <c r="CK21" s="1356"/>
      <c r="CL21" s="1356"/>
      <c r="CM21" s="1356"/>
      <c r="CN21" s="1356" t="str">
        <f>MID(SUVAHAVUJ!AD80,8,1)</f>
        <v xml:space="preserve"> </v>
      </c>
      <c r="CO21" s="1356"/>
      <c r="CP21" s="1356"/>
      <c r="CQ21" s="1356"/>
      <c r="CR21" s="1356"/>
      <c r="CS21" s="1356" t="str">
        <f>MID(SUVAHAVUJ!AD80,9,1)</f>
        <v xml:space="preserve"> </v>
      </c>
      <c r="CT21" s="1356"/>
      <c r="CU21" s="1356"/>
      <c r="CV21" s="1356"/>
      <c r="CW21" s="1356"/>
      <c r="CX21" s="1356"/>
      <c r="CY21" s="1356" t="str">
        <f>MID(SUVAHAVUJ!AD80,10,1)</f>
        <v xml:space="preserve"> </v>
      </c>
      <c r="CZ21" s="1356"/>
      <c r="DA21" s="1356"/>
      <c r="DB21" s="1356"/>
      <c r="DC21" s="1356"/>
      <c r="DD21" s="1356" t="str">
        <f>MID(SUVAHAVUJ!AD80,11,1)</f>
        <v>0</v>
      </c>
      <c r="DE21" s="1356"/>
      <c r="DF21" s="1356"/>
      <c r="DG21" s="1356"/>
      <c r="DH21" s="1356"/>
      <c r="DI21" s="1360"/>
      <c r="DJ21" s="514"/>
      <c r="DK21" s="515"/>
      <c r="DL21" s="1356" t="str">
        <f>MID(SUVAHAVUJ!AF80,1,1)</f>
        <v xml:space="preserve"> </v>
      </c>
      <c r="DM21" s="1356"/>
      <c r="DN21" s="1356"/>
      <c r="DO21" s="1356"/>
      <c r="DP21" s="1356"/>
      <c r="DQ21" s="1356"/>
      <c r="DR21" s="1356" t="str">
        <f>MID(SUVAHAVUJ!AF80,2,1)</f>
        <v xml:space="preserve"> </v>
      </c>
      <c r="DS21" s="1356"/>
      <c r="DT21" s="1356"/>
      <c r="DU21" s="1356"/>
      <c r="DV21" s="1356"/>
      <c r="DW21" s="1356" t="str">
        <f>MID(SUVAHAVUJ!AF80,3,1)</f>
        <v xml:space="preserve"> </v>
      </c>
      <c r="DX21" s="1356"/>
      <c r="DY21" s="1356"/>
      <c r="DZ21" s="1356"/>
      <c r="EA21" s="1356"/>
      <c r="EB21" s="1356"/>
      <c r="EC21" s="1356" t="str">
        <f>MID(SUVAHAVUJ!AF80,4,1)</f>
        <v xml:space="preserve"> </v>
      </c>
      <c r="ED21" s="1356"/>
      <c r="EE21" s="1356"/>
      <c r="EF21" s="1356"/>
      <c r="EG21" s="1356"/>
      <c r="EH21" s="1356" t="str">
        <f>MID(SUVAHAVUJ!AF80,5,1)</f>
        <v xml:space="preserve"> </v>
      </c>
      <c r="EI21" s="1356"/>
      <c r="EJ21" s="1356"/>
      <c r="EK21" s="1356"/>
      <c r="EL21" s="1356"/>
      <c r="EM21" s="1356"/>
      <c r="EN21" s="1356" t="str">
        <f>MID(SUVAHAVUJ!AF80,6,1)</f>
        <v xml:space="preserve"> </v>
      </c>
      <c r="EO21" s="1356"/>
      <c r="EP21" s="1356"/>
      <c r="EQ21" s="1356"/>
      <c r="ER21" s="1356"/>
      <c r="ES21" s="1356" t="str">
        <f>MID(SUVAHAVUJ!AF80,7,1)</f>
        <v xml:space="preserve"> </v>
      </c>
      <c r="ET21" s="1356"/>
      <c r="EU21" s="1356"/>
      <c r="EV21" s="1356"/>
      <c r="EW21" s="1356"/>
      <c r="EX21" s="1356"/>
      <c r="EY21" s="1356" t="str">
        <f>MID(SUVAHAVUJ!AF80,8,1)</f>
        <v xml:space="preserve"> </v>
      </c>
      <c r="EZ21" s="1356"/>
      <c r="FA21" s="1356"/>
      <c r="FB21" s="1356"/>
      <c r="FC21" s="1356"/>
      <c r="FD21" s="1356" t="str">
        <f>MID(SUVAHAVUJ!AF80,9,1)</f>
        <v xml:space="preserve"> </v>
      </c>
      <c r="FE21" s="1356"/>
      <c r="FF21" s="1356"/>
      <c r="FG21" s="1356"/>
      <c r="FH21" s="1356"/>
      <c r="FI21" s="1356"/>
      <c r="FJ21" s="1356" t="str">
        <f>MID(SUVAHAVUJ!AF80,10,1)</f>
        <v xml:space="preserve"> </v>
      </c>
      <c r="FK21" s="1356"/>
      <c r="FL21" s="1356"/>
      <c r="FM21" s="1356"/>
      <c r="FN21" s="1356"/>
      <c r="FO21" s="1357" t="str">
        <f>MID(SUVAHAVUJ!AF80,11,1)</f>
        <v>0</v>
      </c>
      <c r="FP21" s="1357"/>
      <c r="FQ21" s="1357"/>
      <c r="FR21" s="1357"/>
      <c r="FS21" s="1358"/>
      <c r="FT21" s="1359"/>
      <c r="FU21" s="1359"/>
      <c r="FV21" s="1359"/>
      <c r="FW21" s="1359"/>
      <c r="FX21" s="1359"/>
      <c r="FY21" s="1359"/>
      <c r="FZ21" s="1359"/>
      <c r="GA21" s="1359"/>
      <c r="GB21" s="1359"/>
      <c r="GC21" s="1359"/>
      <c r="GD21" s="1359"/>
      <c r="GE21" s="1359"/>
      <c r="GF21" s="1359"/>
      <c r="GG21" s="1359"/>
      <c r="GH21" s="1359"/>
      <c r="GI21" s="1359"/>
      <c r="GJ21" s="1359"/>
      <c r="GK21" s="1359"/>
      <c r="GL21" s="1359"/>
      <c r="GM21" s="1359"/>
      <c r="GN21" s="1359"/>
      <c r="GO21" s="1359"/>
      <c r="GP21" s="1359"/>
      <c r="GQ21" s="1359"/>
      <c r="GR21" s="1359"/>
      <c r="GS21" s="1359"/>
      <c r="GT21" s="1359"/>
      <c r="GU21" s="1359"/>
      <c r="GV21" s="1359"/>
      <c r="GW21" s="1359"/>
    </row>
    <row r="22" spans="2:205" ht="23.25" customHeight="1" x14ac:dyDescent="0.3">
      <c r="B22" s="1363"/>
      <c r="C22" s="1363"/>
      <c r="D22" s="1363"/>
      <c r="E22" s="1363"/>
      <c r="F22" s="1363"/>
      <c r="G22" s="1363"/>
      <c r="H22" s="1363"/>
      <c r="I22" s="1363"/>
      <c r="J22" s="1363"/>
      <c r="K22" s="1363"/>
      <c r="L22" s="1365"/>
      <c r="M22" s="1365"/>
      <c r="N22" s="1365"/>
      <c r="O22" s="1365"/>
      <c r="P22" s="1365"/>
      <c r="Q22" s="1365"/>
      <c r="R22" s="1365"/>
      <c r="S22" s="1365"/>
      <c r="T22" s="1365"/>
      <c r="U22" s="1365"/>
      <c r="V22" s="1365"/>
      <c r="W22" s="1365"/>
      <c r="X22" s="1365"/>
      <c r="Y22" s="1365"/>
      <c r="Z22" s="1365"/>
      <c r="AA22" s="1365"/>
      <c r="AB22" s="1365"/>
      <c r="AC22" s="1365"/>
      <c r="AD22" s="1365"/>
      <c r="AE22" s="1365"/>
      <c r="AF22" s="1365"/>
      <c r="AG22" s="1365"/>
      <c r="AH22" s="1365"/>
      <c r="AI22" s="1365"/>
      <c r="AJ22" s="1365"/>
      <c r="AK22" s="1365"/>
      <c r="AL22" s="1365"/>
      <c r="AM22" s="1365"/>
      <c r="AN22" s="1365"/>
      <c r="AO22" s="1365"/>
      <c r="AP22" s="1365"/>
      <c r="AQ22" s="1366"/>
      <c r="AR22" s="1366"/>
      <c r="AS22" s="1366"/>
      <c r="AT22" s="1366"/>
      <c r="AU22" s="1366"/>
      <c r="AV22" s="1366"/>
      <c r="AW22" s="1366"/>
      <c r="AX22" s="1366"/>
      <c r="AY22" s="514"/>
      <c r="AZ22" s="515"/>
      <c r="BA22" s="1356" t="str">
        <f>MID(SUVAHAVUJ!AE80,1,1)</f>
        <v xml:space="preserve"> </v>
      </c>
      <c r="BB22" s="1356"/>
      <c r="BC22" s="1356"/>
      <c r="BD22" s="1356"/>
      <c r="BE22" s="1356"/>
      <c r="BF22" s="1356"/>
      <c r="BG22" s="1356" t="str">
        <f>MID(SUVAHAVUJ!AE80,2,1)</f>
        <v xml:space="preserve"> </v>
      </c>
      <c r="BH22" s="1356"/>
      <c r="BI22" s="1356"/>
      <c r="BJ22" s="1356"/>
      <c r="BK22" s="1356"/>
      <c r="BL22" s="1356" t="str">
        <f>MID(SUVAHAVUJ!AE80,3,1)</f>
        <v xml:space="preserve"> </v>
      </c>
      <c r="BM22" s="1356"/>
      <c r="BN22" s="1356"/>
      <c r="BO22" s="1356"/>
      <c r="BP22" s="1356"/>
      <c r="BQ22" s="1356"/>
      <c r="BR22" s="1356" t="str">
        <f>MID(SUVAHAVUJ!AE80,4,1)</f>
        <v xml:space="preserve"> </v>
      </c>
      <c r="BS22" s="1356"/>
      <c r="BT22" s="1356"/>
      <c r="BU22" s="1356"/>
      <c r="BV22" s="1356"/>
      <c r="BW22" s="1356" t="str">
        <f>MID(SUVAHAVUJ!AE80,5,1)</f>
        <v xml:space="preserve"> </v>
      </c>
      <c r="BX22" s="1356"/>
      <c r="BY22" s="1356"/>
      <c r="BZ22" s="1356"/>
      <c r="CA22" s="1356"/>
      <c r="CB22" s="1356"/>
      <c r="CC22" s="1356" t="str">
        <f>MID(SUVAHAVUJ!AE80,6,1)</f>
        <v xml:space="preserve"> </v>
      </c>
      <c r="CD22" s="1356"/>
      <c r="CE22" s="1356"/>
      <c r="CF22" s="1356"/>
      <c r="CG22" s="1356"/>
      <c r="CH22" s="1356" t="str">
        <f>MID(SUVAHAVUJ!AE80,7,1)</f>
        <v xml:space="preserve"> </v>
      </c>
      <c r="CI22" s="1356"/>
      <c r="CJ22" s="1356"/>
      <c r="CK22" s="1356"/>
      <c r="CL22" s="1356"/>
      <c r="CM22" s="1356"/>
      <c r="CN22" s="1356" t="str">
        <f>MID(SUVAHAVUJ!AE80,8,1)</f>
        <v xml:space="preserve"> </v>
      </c>
      <c r="CO22" s="1356"/>
      <c r="CP22" s="1356"/>
      <c r="CQ22" s="1356"/>
      <c r="CR22" s="1356"/>
      <c r="CS22" s="1356" t="str">
        <f>MID(SUVAHAVUJ!AE80,9,1)</f>
        <v xml:space="preserve"> </v>
      </c>
      <c r="CT22" s="1356"/>
      <c r="CU22" s="1356"/>
      <c r="CV22" s="1356"/>
      <c r="CW22" s="1356"/>
      <c r="CX22" s="1356"/>
      <c r="CY22" s="1356" t="str">
        <f>MID(SUVAHAVUJ!AE80,10,1)</f>
        <v xml:space="preserve"> </v>
      </c>
      <c r="CZ22" s="1356"/>
      <c r="DA22" s="1356"/>
      <c r="DB22" s="1356"/>
      <c r="DC22" s="1356"/>
      <c r="DD22" s="1356" t="str">
        <f>MID(SUVAHAVUJ!AE80,11,1)</f>
        <v>0</v>
      </c>
      <c r="DE22" s="1356"/>
      <c r="DF22" s="1356"/>
      <c r="DG22" s="1356"/>
      <c r="DH22" s="1356"/>
      <c r="DI22" s="1360"/>
      <c r="DJ22" s="1361"/>
      <c r="DK22" s="1361"/>
      <c r="DL22" s="1361"/>
      <c r="DM22" s="1361"/>
      <c r="DN22" s="1361"/>
      <c r="DO22" s="1361"/>
      <c r="DP22" s="1361"/>
      <c r="DQ22" s="1361"/>
      <c r="DR22" s="1361"/>
      <c r="DS22" s="1361"/>
      <c r="DT22" s="1361"/>
      <c r="DU22" s="1361"/>
      <c r="DV22" s="1361"/>
      <c r="DW22" s="1361"/>
      <c r="DX22" s="1361"/>
      <c r="DY22" s="1361"/>
      <c r="DZ22" s="1361"/>
      <c r="EA22" s="1361"/>
      <c r="EB22" s="1361"/>
      <c r="EC22" s="1361"/>
      <c r="ED22" s="1361"/>
      <c r="EE22" s="1361"/>
      <c r="EF22" s="1361"/>
      <c r="EG22" s="1361"/>
      <c r="EH22" s="1361"/>
      <c r="EI22" s="1361"/>
      <c r="EJ22" s="1361"/>
      <c r="EK22" s="1361"/>
      <c r="EL22" s="1361"/>
      <c r="EM22" s="1361"/>
      <c r="EN22" s="514"/>
      <c r="EO22" s="515"/>
      <c r="EP22" s="1356" t="str">
        <f>MID(SUVAHAVUJ!AG80,1,1)</f>
        <v xml:space="preserve"> </v>
      </c>
      <c r="EQ22" s="1356"/>
      <c r="ER22" s="1356"/>
      <c r="ES22" s="1356"/>
      <c r="ET22" s="1356"/>
      <c r="EU22" s="1356"/>
      <c r="EV22" s="1356" t="str">
        <f>MID(SUVAHAVUJ!AG80,2,1)</f>
        <v xml:space="preserve"> </v>
      </c>
      <c r="EW22" s="1356"/>
      <c r="EX22" s="1356"/>
      <c r="EY22" s="1356"/>
      <c r="EZ22" s="1356"/>
      <c r="FA22" s="1356" t="str">
        <f>MID(SUVAHAVUJ!AG80,3,1)</f>
        <v xml:space="preserve"> </v>
      </c>
      <c r="FB22" s="1356"/>
      <c r="FC22" s="1356"/>
      <c r="FD22" s="1356"/>
      <c r="FE22" s="1356"/>
      <c r="FF22" s="1356"/>
      <c r="FG22" s="1356" t="str">
        <f>MID(SUVAHAVUJ!AG80,4,1)</f>
        <v xml:space="preserve"> </v>
      </c>
      <c r="FH22" s="1356"/>
      <c r="FI22" s="1356"/>
      <c r="FJ22" s="1356"/>
      <c r="FK22" s="1356"/>
      <c r="FL22" s="1356" t="str">
        <f>MID(SUVAHAVUJ!AG80,5,1)</f>
        <v xml:space="preserve"> </v>
      </c>
      <c r="FM22" s="1356"/>
      <c r="FN22" s="1356"/>
      <c r="FO22" s="1356"/>
      <c r="FP22" s="1356"/>
      <c r="FQ22" s="1356"/>
      <c r="FR22" s="1356" t="str">
        <f>MID(SUVAHAVUJ!AG80,6,1)</f>
        <v xml:space="preserve"> </v>
      </c>
      <c r="FS22" s="1356"/>
      <c r="FT22" s="1356"/>
      <c r="FU22" s="1356"/>
      <c r="FV22" s="1356"/>
      <c r="FW22" s="1356" t="str">
        <f>MID(SUVAHAVUJ!AG80,7,1)</f>
        <v xml:space="preserve"> </v>
      </c>
      <c r="FX22" s="1356"/>
      <c r="FY22" s="1356"/>
      <c r="FZ22" s="1356"/>
      <c r="GA22" s="1356"/>
      <c r="GB22" s="1356"/>
      <c r="GC22" s="1356" t="str">
        <f>MID(SUVAHAVUJ!AG80,8,1)</f>
        <v xml:space="preserve"> </v>
      </c>
      <c r="GD22" s="1356"/>
      <c r="GE22" s="1356"/>
      <c r="GF22" s="1356"/>
      <c r="GG22" s="1356"/>
      <c r="GH22" s="1356" t="str">
        <f>MID(SUVAHAVUJ!AG80,9,1)</f>
        <v xml:space="preserve"> </v>
      </c>
      <c r="GI22" s="1356"/>
      <c r="GJ22" s="1356"/>
      <c r="GK22" s="1356"/>
      <c r="GL22" s="1356"/>
      <c r="GM22" s="1356"/>
      <c r="GN22" s="1356" t="str">
        <f>MID(SUVAHAVUJ!AG80,10,1)</f>
        <v xml:space="preserve"> </v>
      </c>
      <c r="GO22" s="1356"/>
      <c r="GP22" s="1356"/>
      <c r="GQ22" s="1356"/>
      <c r="GR22" s="1356"/>
      <c r="GS22" s="1357" t="str">
        <f>MID(SUVAHAVUJ!AG80,11,1)</f>
        <v>0</v>
      </c>
      <c r="GT22" s="1357"/>
      <c r="GU22" s="1357"/>
      <c r="GV22" s="1357"/>
      <c r="GW22" s="1358"/>
    </row>
    <row r="23" spans="2:205" s="516" customFormat="1" ht="2.25" customHeight="1" x14ac:dyDescent="0.3">
      <c r="B23" s="525"/>
      <c r="C23" s="525"/>
      <c r="D23" s="525"/>
      <c r="E23" s="525"/>
      <c r="F23" s="525"/>
      <c r="G23" s="525"/>
      <c r="H23" s="525"/>
      <c r="I23" s="525"/>
      <c r="J23" s="525"/>
      <c r="K23" s="525"/>
      <c r="L23" s="526"/>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8"/>
      <c r="AR23" s="528"/>
      <c r="AS23" s="528"/>
      <c r="AT23" s="528"/>
      <c r="AU23" s="528"/>
      <c r="AV23" s="528"/>
      <c r="AW23" s="528"/>
      <c r="AX23" s="528"/>
      <c r="AY23" s="529"/>
      <c r="AZ23" s="529"/>
      <c r="BA23" s="1468"/>
      <c r="BB23" s="1468"/>
      <c r="BC23" s="1468"/>
      <c r="BD23" s="1468"/>
      <c r="BE23" s="1468"/>
      <c r="BF23" s="1468"/>
      <c r="BG23" s="1468"/>
      <c r="BH23" s="1468"/>
      <c r="BI23" s="1468"/>
      <c r="BJ23" s="1468"/>
      <c r="BK23" s="1468"/>
      <c r="BL23" s="1468"/>
      <c r="BM23" s="1468"/>
      <c r="BN23" s="1468"/>
      <c r="BO23" s="1468"/>
      <c r="BP23" s="1468"/>
      <c r="BQ23" s="1468"/>
      <c r="BR23" s="1468"/>
      <c r="BS23" s="1468"/>
      <c r="BT23" s="1468"/>
      <c r="BU23" s="1468"/>
      <c r="BV23" s="1468"/>
      <c r="BW23" s="1468"/>
      <c r="BX23" s="1468"/>
      <c r="BY23" s="1468"/>
      <c r="BZ23" s="1468"/>
      <c r="CA23" s="1468"/>
      <c r="CB23" s="1468"/>
      <c r="CC23" s="1468"/>
      <c r="CD23" s="1468"/>
      <c r="CE23" s="1468"/>
      <c r="CF23" s="1468"/>
      <c r="CG23" s="1468"/>
      <c r="CH23" s="1468"/>
      <c r="CI23" s="1468"/>
      <c r="CJ23" s="1468"/>
      <c r="CK23" s="1468"/>
      <c r="CL23" s="1468"/>
      <c r="CM23" s="1468"/>
      <c r="CN23" s="1468"/>
      <c r="CO23" s="1468"/>
      <c r="CP23" s="1468"/>
      <c r="CQ23" s="1468"/>
      <c r="CR23" s="1468"/>
      <c r="CS23" s="1468"/>
      <c r="CT23" s="1468"/>
      <c r="CU23" s="1468"/>
      <c r="CV23" s="1468"/>
      <c r="CW23" s="1468"/>
      <c r="CX23" s="1468"/>
      <c r="CY23" s="1468"/>
      <c r="CZ23" s="1468"/>
      <c r="DA23" s="1468"/>
      <c r="DB23" s="1468"/>
      <c r="DC23" s="1468"/>
      <c r="DD23" s="1468"/>
      <c r="DE23" s="1468"/>
      <c r="DF23" s="1468"/>
      <c r="DG23" s="1468"/>
      <c r="DH23" s="1468"/>
      <c r="DI23" s="1468"/>
      <c r="DJ23" s="529"/>
      <c r="DK23" s="529"/>
      <c r="DL23" s="1468"/>
      <c r="DM23" s="1468"/>
      <c r="DN23" s="1468"/>
      <c r="DO23" s="1468"/>
      <c r="DP23" s="1468"/>
      <c r="DQ23" s="1468"/>
      <c r="DR23" s="1468"/>
      <c r="DS23" s="1468"/>
      <c r="DT23" s="1468"/>
      <c r="DU23" s="1468"/>
      <c r="DV23" s="1468"/>
      <c r="DW23" s="1468"/>
      <c r="DX23" s="1468"/>
      <c r="DY23" s="1468"/>
      <c r="DZ23" s="1468"/>
      <c r="EA23" s="1468"/>
      <c r="EB23" s="1468"/>
      <c r="EC23" s="1468"/>
      <c r="ED23" s="1468"/>
      <c r="EE23" s="1468"/>
      <c r="EF23" s="1468"/>
      <c r="EG23" s="1468"/>
      <c r="EH23" s="1468"/>
      <c r="EI23" s="1468"/>
      <c r="EJ23" s="1468"/>
      <c r="EK23" s="1468"/>
      <c r="EL23" s="1468"/>
      <c r="EM23" s="1468"/>
      <c r="EN23" s="1468"/>
      <c r="EO23" s="1468"/>
      <c r="EP23" s="1468"/>
      <c r="EQ23" s="1468"/>
      <c r="ER23" s="1468"/>
      <c r="ES23" s="1468"/>
      <c r="ET23" s="1468"/>
      <c r="EU23" s="1468"/>
      <c r="EV23" s="1468"/>
      <c r="EW23" s="1468"/>
      <c r="EX23" s="1468"/>
      <c r="EY23" s="1468"/>
      <c r="EZ23" s="1468"/>
      <c r="FA23" s="1468"/>
      <c r="FB23" s="1468"/>
      <c r="FC23" s="1468"/>
      <c r="FD23" s="1468"/>
      <c r="FE23" s="1468"/>
      <c r="FF23" s="1468"/>
      <c r="FG23" s="1468"/>
      <c r="FH23" s="1468"/>
      <c r="FI23" s="1468"/>
      <c r="FJ23" s="1468"/>
      <c r="FK23" s="1468"/>
      <c r="FL23" s="1468"/>
      <c r="FM23" s="1468"/>
      <c r="FN23" s="1468"/>
      <c r="FO23" s="1451"/>
      <c r="FP23" s="1451"/>
      <c r="FQ23" s="1451"/>
      <c r="FR23" s="1451"/>
      <c r="FS23" s="1451"/>
      <c r="FT23" s="1452"/>
      <c r="FU23" s="1452"/>
      <c r="FV23" s="1452"/>
      <c r="FW23" s="1452"/>
      <c r="FX23" s="1452"/>
      <c r="FY23" s="1452"/>
      <c r="FZ23" s="1452"/>
      <c r="GA23" s="1452"/>
      <c r="GB23" s="1452"/>
      <c r="GC23" s="1452"/>
      <c r="GD23" s="1452"/>
      <c r="GE23" s="1452"/>
      <c r="GF23" s="1452"/>
      <c r="GG23" s="1452"/>
      <c r="GH23" s="1452"/>
      <c r="GI23" s="1452"/>
      <c r="GJ23" s="1452"/>
      <c r="GK23" s="1452"/>
      <c r="GL23" s="1452"/>
      <c r="GM23" s="1452"/>
      <c r="GN23" s="1452"/>
      <c r="GO23" s="1452"/>
      <c r="GP23" s="1452"/>
      <c r="GQ23" s="1452"/>
      <c r="GR23" s="1452"/>
      <c r="GS23" s="1452"/>
      <c r="GT23" s="1452"/>
      <c r="GU23" s="1452"/>
      <c r="GV23" s="1452"/>
      <c r="GW23" s="1452"/>
    </row>
    <row r="24" spans="2:205" ht="25.5" customHeight="1" x14ac:dyDescent="0.2">
      <c r="B24" s="1453" t="s">
        <v>5001</v>
      </c>
      <c r="C24" s="1454"/>
      <c r="D24" s="1454"/>
      <c r="E24" s="1454"/>
      <c r="F24" s="1454"/>
      <c r="G24" s="1454"/>
      <c r="H24" s="1454"/>
      <c r="I24" s="1454"/>
      <c r="J24" s="1454"/>
      <c r="K24" s="1455"/>
      <c r="L24" s="1456" t="s">
        <v>5002</v>
      </c>
      <c r="M24" s="1457"/>
      <c r="N24" s="1457"/>
      <c r="O24" s="1457"/>
      <c r="P24" s="1457"/>
      <c r="Q24" s="1457"/>
      <c r="R24" s="1457"/>
      <c r="S24" s="1457"/>
      <c r="T24" s="1457"/>
      <c r="U24" s="1457"/>
      <c r="V24" s="1457"/>
      <c r="W24" s="1457"/>
      <c r="X24" s="1457"/>
      <c r="Y24" s="1457"/>
      <c r="Z24" s="1457"/>
      <c r="AA24" s="1457"/>
      <c r="AB24" s="1457"/>
      <c r="AC24" s="1457"/>
      <c r="AD24" s="1457"/>
      <c r="AE24" s="1457"/>
      <c r="AF24" s="1457"/>
      <c r="AG24" s="1457"/>
      <c r="AH24" s="1457"/>
      <c r="AI24" s="1457"/>
      <c r="AJ24" s="1457"/>
      <c r="AK24" s="1457"/>
      <c r="AL24" s="1457"/>
      <c r="AM24" s="1457"/>
      <c r="AN24" s="1457"/>
      <c r="AO24" s="1457"/>
      <c r="AP24" s="1457"/>
      <c r="AQ24" s="1457"/>
      <c r="AR24" s="1457"/>
      <c r="AS24" s="1457"/>
      <c r="AT24" s="1457"/>
      <c r="AU24" s="1457"/>
      <c r="AV24" s="1457"/>
      <c r="AW24" s="1457"/>
      <c r="AX24" s="1457"/>
      <c r="AY24" s="1457"/>
      <c r="AZ24" s="1457"/>
      <c r="BA24" s="1457"/>
      <c r="BB24" s="1457"/>
      <c r="BC24" s="1457"/>
      <c r="BD24" s="1457"/>
      <c r="BE24" s="1457"/>
      <c r="BF24" s="1457"/>
      <c r="BG24" s="1457"/>
      <c r="BH24" s="1457"/>
      <c r="BI24" s="1457"/>
      <c r="BJ24" s="1457"/>
      <c r="BK24" s="1457"/>
      <c r="BL24" s="1457"/>
      <c r="BM24" s="1457"/>
      <c r="BN24" s="1457"/>
      <c r="BO24" s="1457"/>
      <c r="BP24" s="1457"/>
      <c r="BQ24" s="1457"/>
      <c r="BR24" s="1457"/>
      <c r="BS24" s="1457"/>
      <c r="BT24" s="1457"/>
      <c r="BU24" s="1457"/>
      <c r="BV24" s="1458"/>
      <c r="BW24" s="1459" t="str">
        <f>$AQ$4</f>
        <v>Číslo riadku</v>
      </c>
      <c r="BX24" s="1460"/>
      <c r="BY24" s="1460"/>
      <c r="BZ24" s="1460"/>
      <c r="CA24" s="1460"/>
      <c r="CB24" s="1460"/>
      <c r="CC24" s="1460"/>
      <c r="CD24" s="1461"/>
      <c r="CE24" s="1462" t="str">
        <f>$AY$4</f>
        <v>Bežné účtovné obdobie</v>
      </c>
      <c r="CF24" s="1463"/>
      <c r="CG24" s="1463"/>
      <c r="CH24" s="1463"/>
      <c r="CI24" s="1463"/>
      <c r="CJ24" s="1463"/>
      <c r="CK24" s="1463"/>
      <c r="CL24" s="1463"/>
      <c r="CM24" s="1463"/>
      <c r="CN24" s="1463"/>
      <c r="CO24" s="1463"/>
      <c r="CP24" s="1463"/>
      <c r="CQ24" s="1463"/>
      <c r="CR24" s="1463"/>
      <c r="CS24" s="1463"/>
      <c r="CT24" s="1463"/>
      <c r="CU24" s="1463"/>
      <c r="CV24" s="1463"/>
      <c r="CW24" s="1463"/>
      <c r="CX24" s="1463"/>
      <c r="CY24" s="1463"/>
      <c r="CZ24" s="1463"/>
      <c r="DA24" s="1463"/>
      <c r="DB24" s="1463"/>
      <c r="DC24" s="1463"/>
      <c r="DD24" s="1463"/>
      <c r="DE24" s="1463"/>
      <c r="DF24" s="1463"/>
      <c r="DG24" s="1463"/>
      <c r="DH24" s="1463"/>
      <c r="DI24" s="1463"/>
      <c r="DJ24" s="1463"/>
      <c r="DK24" s="1463"/>
      <c r="DL24" s="1463"/>
      <c r="DM24" s="1463"/>
      <c r="DN24" s="1463"/>
      <c r="DO24" s="1463"/>
      <c r="DP24" s="1463"/>
      <c r="DQ24" s="1463"/>
      <c r="DR24" s="1463"/>
      <c r="DS24" s="1463"/>
      <c r="DT24" s="1463"/>
      <c r="DU24" s="1463"/>
      <c r="DV24" s="1463"/>
      <c r="DW24" s="1463"/>
      <c r="DX24" s="1463"/>
      <c r="DY24" s="1463"/>
      <c r="DZ24" s="1463"/>
      <c r="EA24" s="1463"/>
      <c r="EB24" s="1463"/>
      <c r="EC24" s="1463"/>
      <c r="ED24" s="1463"/>
      <c r="EE24" s="1463"/>
      <c r="EF24" s="1463"/>
      <c r="EG24" s="1463"/>
      <c r="EH24" s="1463"/>
      <c r="EI24" s="1463"/>
      <c r="EJ24" s="1463"/>
      <c r="EK24" s="1463"/>
      <c r="EL24" s="1463"/>
      <c r="EM24" s="1464"/>
      <c r="EN24" s="1465">
        <f>$FC$4</f>
        <v>0</v>
      </c>
      <c r="EO24" s="1466"/>
      <c r="EP24" s="1466"/>
      <c r="EQ24" s="1466"/>
      <c r="ER24" s="1466"/>
      <c r="ES24" s="1466"/>
      <c r="ET24" s="1466"/>
      <c r="EU24" s="1466"/>
      <c r="EV24" s="1466"/>
      <c r="EW24" s="1466"/>
      <c r="EX24" s="1466"/>
      <c r="EY24" s="1466"/>
      <c r="EZ24" s="1466"/>
      <c r="FA24" s="1466"/>
      <c r="FB24" s="1466"/>
      <c r="FC24" s="1466"/>
      <c r="FD24" s="1466"/>
      <c r="FE24" s="1466"/>
      <c r="FF24" s="1466"/>
      <c r="FG24" s="1466"/>
      <c r="FH24" s="1466"/>
      <c r="FI24" s="1466"/>
      <c r="FJ24" s="1466"/>
      <c r="FK24" s="1466"/>
      <c r="FL24" s="1466"/>
      <c r="FM24" s="1466"/>
      <c r="FN24" s="1466"/>
      <c r="FO24" s="1466"/>
      <c r="FP24" s="1466"/>
      <c r="FQ24" s="1466"/>
      <c r="FR24" s="1466"/>
      <c r="FS24" s="1466"/>
      <c r="FT24" s="1466"/>
      <c r="FU24" s="1466"/>
      <c r="FV24" s="1466"/>
      <c r="FW24" s="1466"/>
      <c r="FX24" s="1466"/>
      <c r="FY24" s="1466"/>
      <c r="FZ24" s="1466"/>
      <c r="GA24" s="1466"/>
      <c r="GB24" s="1466"/>
      <c r="GC24" s="1466"/>
      <c r="GD24" s="1466"/>
      <c r="GE24" s="1466"/>
      <c r="GF24" s="1466"/>
      <c r="GG24" s="1466"/>
      <c r="GH24" s="1466"/>
      <c r="GI24" s="1466"/>
      <c r="GJ24" s="1466"/>
      <c r="GK24" s="1466"/>
      <c r="GL24" s="1466"/>
      <c r="GM24" s="1466"/>
      <c r="GN24" s="1466"/>
      <c r="GO24" s="1466"/>
      <c r="GP24" s="1466"/>
      <c r="GQ24" s="1466"/>
      <c r="GR24" s="1466"/>
      <c r="GS24" s="1466"/>
      <c r="GT24" s="1466"/>
      <c r="GU24" s="1466"/>
      <c r="GV24" s="1466"/>
      <c r="GW24" s="1467"/>
    </row>
    <row r="25" spans="2:205" s="516" customFormat="1" ht="21.6" customHeight="1" x14ac:dyDescent="0.2">
      <c r="B25" s="1448"/>
      <c r="C25" s="1449"/>
      <c r="D25" s="1449"/>
      <c r="E25" s="1449"/>
      <c r="F25" s="1449"/>
      <c r="G25" s="1449"/>
      <c r="H25" s="1449"/>
      <c r="I25" s="1449"/>
      <c r="J25" s="1449"/>
      <c r="K25" s="1450"/>
      <c r="L25" s="1446" t="str">
        <f>SUVAHAVUJ!$D$81</f>
        <v>Spolu vlastné imanie a záväzky r. 80 + r. 101 + r. 141</v>
      </c>
      <c r="M25" s="1447"/>
      <c r="N25" s="1447"/>
      <c r="O25" s="1447"/>
      <c r="P25" s="1447"/>
      <c r="Q25" s="1447"/>
      <c r="R25" s="1447"/>
      <c r="S25" s="1447"/>
      <c r="T25" s="1447"/>
      <c r="U25" s="1447"/>
      <c r="V25" s="1447"/>
      <c r="W25" s="1447"/>
      <c r="X25" s="1447"/>
      <c r="Y25" s="1447"/>
      <c r="Z25" s="1447"/>
      <c r="AA25" s="1447"/>
      <c r="AB25" s="1447"/>
      <c r="AC25" s="1447"/>
      <c r="AD25" s="1447"/>
      <c r="AE25" s="1447"/>
      <c r="AF25" s="1447"/>
      <c r="AG25" s="1447"/>
      <c r="AH25" s="1447"/>
      <c r="AI25" s="1447"/>
      <c r="AJ25" s="1447"/>
      <c r="AK25" s="1447"/>
      <c r="AL25" s="1447"/>
      <c r="AM25" s="1447"/>
      <c r="AN25" s="1447"/>
      <c r="AO25" s="1447"/>
      <c r="AP25" s="1447"/>
      <c r="AQ25" s="1447"/>
      <c r="AR25" s="1447"/>
      <c r="AS25" s="1447"/>
      <c r="AT25" s="1447"/>
      <c r="AU25" s="1447"/>
      <c r="AV25" s="1447"/>
      <c r="AW25" s="1447"/>
      <c r="AX25" s="1447"/>
      <c r="AY25" s="1447"/>
      <c r="AZ25" s="1447"/>
      <c r="BA25" s="1447"/>
      <c r="BB25" s="1447"/>
      <c r="BC25" s="1447"/>
      <c r="BD25" s="1447"/>
      <c r="BE25" s="1447"/>
      <c r="BF25" s="1447"/>
      <c r="BG25" s="1447"/>
      <c r="BH25" s="1447"/>
      <c r="BI25" s="1447"/>
      <c r="BJ25" s="1447"/>
      <c r="BK25" s="1447"/>
      <c r="BL25" s="1447"/>
      <c r="BM25" s="1447"/>
      <c r="BN25" s="1447"/>
      <c r="BO25" s="1447"/>
      <c r="BP25" s="1447"/>
      <c r="BQ25" s="1447"/>
      <c r="BR25" s="1447"/>
      <c r="BS25" s="1447"/>
      <c r="BT25" s="1447"/>
      <c r="BU25" s="1447"/>
      <c r="BV25" s="1447"/>
      <c r="BW25" s="1437">
        <v>79</v>
      </c>
      <c r="BX25" s="1438"/>
      <c r="BY25" s="1438"/>
      <c r="BZ25" s="1438"/>
      <c r="CA25" s="1438"/>
      <c r="CB25" s="1438"/>
      <c r="CC25" s="1438"/>
      <c r="CD25" s="1439"/>
      <c r="CE25" s="1356" t="str">
        <f>MID(SUVAHAVUJ!AF81,1,1)</f>
        <v xml:space="preserve"> </v>
      </c>
      <c r="CF25" s="1356"/>
      <c r="CG25" s="1356"/>
      <c r="CH25" s="1356"/>
      <c r="CI25" s="1356"/>
      <c r="CJ25" s="1356" t="str">
        <f>MID(SUVAHAVUJ!AF81,2,1)</f>
        <v xml:space="preserve"> </v>
      </c>
      <c r="CK25" s="1356"/>
      <c r="CL25" s="1356"/>
      <c r="CM25" s="1356"/>
      <c r="CN25" s="1356"/>
      <c r="CO25" s="1356"/>
      <c r="CP25" s="1356" t="str">
        <f>MID(SUVAHAVUJ!AF81,3,1)</f>
        <v xml:space="preserve"> </v>
      </c>
      <c r="CQ25" s="1356"/>
      <c r="CR25" s="1356"/>
      <c r="CS25" s="1356"/>
      <c r="CT25" s="1356"/>
      <c r="CU25" s="1356" t="str">
        <f>MID(SUVAHAVUJ!AF81,4,1)</f>
        <v xml:space="preserve"> </v>
      </c>
      <c r="CV25" s="1356"/>
      <c r="CW25" s="1356"/>
      <c r="CX25" s="1356"/>
      <c r="CY25" s="1356"/>
      <c r="CZ25" s="1356"/>
      <c r="DA25" s="1356" t="str">
        <f>MID(SUVAHAVUJ!AF81,5,1)</f>
        <v>5</v>
      </c>
      <c r="DB25" s="1356"/>
      <c r="DC25" s="1356"/>
      <c r="DD25" s="1356"/>
      <c r="DE25" s="1356"/>
      <c r="DF25" s="1356" t="str">
        <f>MID(SUVAHAVUJ!AF81,6,1)</f>
        <v>6</v>
      </c>
      <c r="DG25" s="1356"/>
      <c r="DH25" s="1356"/>
      <c r="DI25" s="1356"/>
      <c r="DJ25" s="1356"/>
      <c r="DK25" s="1356"/>
      <c r="DL25" s="1356" t="str">
        <f>MID(SUVAHAVUJ!AF81,7,1)</f>
        <v>2</v>
      </c>
      <c r="DM25" s="1356"/>
      <c r="DN25" s="1356"/>
      <c r="DO25" s="1356"/>
      <c r="DP25" s="1356"/>
      <c r="DQ25" s="1356"/>
      <c r="DR25" s="1356" t="str">
        <f>MID(SUVAHAVUJ!AF81,8,1)</f>
        <v>3</v>
      </c>
      <c r="DS25" s="1356"/>
      <c r="DT25" s="1356"/>
      <c r="DU25" s="1356"/>
      <c r="DV25" s="1356"/>
      <c r="DW25" s="1431" t="str">
        <f>MID(SUVAHAVUJ!AF81,9,1)</f>
        <v>7</v>
      </c>
      <c r="DX25" s="1431"/>
      <c r="DY25" s="1431"/>
      <c r="DZ25" s="1431"/>
      <c r="EA25" s="1431"/>
      <c r="EB25" s="1431"/>
      <c r="EC25" s="1431" t="str">
        <f>MID(SUVAHAVUJ!AF81,10,1)</f>
        <v>5</v>
      </c>
      <c r="ED25" s="1431"/>
      <c r="EE25" s="1431"/>
      <c r="EF25" s="1431"/>
      <c r="EG25" s="1431"/>
      <c r="EH25" s="1356" t="str">
        <f>MID(SUVAHAVUJ!AF81,11,1)</f>
        <v>6</v>
      </c>
      <c r="EI25" s="1356"/>
      <c r="EJ25" s="1356"/>
      <c r="EK25" s="1356"/>
      <c r="EL25" s="1356"/>
      <c r="EM25" s="1360"/>
      <c r="EN25" s="530"/>
      <c r="EO25" s="531"/>
      <c r="EP25" s="1356" t="str">
        <f>MID(SUVAHAVUJ!AG81,1,1)</f>
        <v xml:space="preserve"> </v>
      </c>
      <c r="EQ25" s="1356"/>
      <c r="ER25" s="1356"/>
      <c r="ES25" s="1356"/>
      <c r="ET25" s="1356"/>
      <c r="EU25" s="1356"/>
      <c r="EV25" s="1356" t="str">
        <f>MID(SUVAHAVUJ!AG81,2,1)</f>
        <v xml:space="preserve"> </v>
      </c>
      <c r="EW25" s="1356"/>
      <c r="EX25" s="1356"/>
      <c r="EY25" s="1356"/>
      <c r="EZ25" s="1356"/>
      <c r="FA25" s="1356" t="str">
        <f>MID(SUVAHAVUJ!AG81,3,1)</f>
        <v xml:space="preserve"> </v>
      </c>
      <c r="FB25" s="1356"/>
      <c r="FC25" s="1356"/>
      <c r="FD25" s="1356"/>
      <c r="FE25" s="1356"/>
      <c r="FF25" s="1356"/>
      <c r="FG25" s="1356" t="str">
        <f>MID(SUVAHAVUJ!AG81,4,1)</f>
        <v xml:space="preserve"> </v>
      </c>
      <c r="FH25" s="1356"/>
      <c r="FI25" s="1356"/>
      <c r="FJ25" s="1356"/>
      <c r="FK25" s="1356"/>
      <c r="FL25" s="1357" t="str">
        <f>MID(SUVAHAVUJ!AG81,5,1)</f>
        <v>5</v>
      </c>
      <c r="FM25" s="1357"/>
      <c r="FN25" s="1357"/>
      <c r="FO25" s="1357"/>
      <c r="FP25" s="1357"/>
      <c r="FQ25" s="1357"/>
      <c r="FR25" s="1357" t="str">
        <f>MID(SUVAHAVUJ!AG81,6,1)</f>
        <v>5</v>
      </c>
      <c r="FS25" s="1357"/>
      <c r="FT25" s="1357"/>
      <c r="FU25" s="1357"/>
      <c r="FV25" s="1357"/>
      <c r="FW25" s="1357" t="str">
        <f>MID(SUVAHAVUJ!AG81,7,1)</f>
        <v>1</v>
      </c>
      <c r="FX25" s="1357"/>
      <c r="FY25" s="1357"/>
      <c r="FZ25" s="1357"/>
      <c r="GA25" s="1357"/>
      <c r="GB25" s="1357"/>
      <c r="GC25" s="1357" t="str">
        <f>MID(SUVAHAVUJ!AG81,8,1)</f>
        <v>4</v>
      </c>
      <c r="GD25" s="1357"/>
      <c r="GE25" s="1357"/>
      <c r="GF25" s="1357"/>
      <c r="GG25" s="1357"/>
      <c r="GH25" s="1357" t="str">
        <f>MID(SUVAHAVUJ!AG81,9,1)</f>
        <v>8</v>
      </c>
      <c r="GI25" s="1357"/>
      <c r="GJ25" s="1357"/>
      <c r="GK25" s="1357"/>
      <c r="GL25" s="1357"/>
      <c r="GM25" s="1357"/>
      <c r="GN25" s="1357" t="str">
        <f>MID(SUVAHAVUJ!AG81,10,1)</f>
        <v>3</v>
      </c>
      <c r="GO25" s="1357"/>
      <c r="GP25" s="1357"/>
      <c r="GQ25" s="1357"/>
      <c r="GR25" s="1357"/>
      <c r="GS25" s="1357" t="str">
        <f>MID(SUVAHAVUJ!AG81,11,1)</f>
        <v>2</v>
      </c>
      <c r="GT25" s="1357"/>
      <c r="GU25" s="1357"/>
      <c r="GV25" s="1357"/>
      <c r="GW25" s="1358"/>
    </row>
    <row r="26" spans="2:205" ht="21.6" customHeight="1" x14ac:dyDescent="0.2">
      <c r="B26" s="1443" t="s">
        <v>2035</v>
      </c>
      <c r="C26" s="1444"/>
      <c r="D26" s="1444"/>
      <c r="E26" s="1444"/>
      <c r="F26" s="1444"/>
      <c r="G26" s="1444"/>
      <c r="H26" s="1444"/>
      <c r="I26" s="1444"/>
      <c r="J26" s="1444"/>
      <c r="K26" s="1445"/>
      <c r="L26" s="1446" t="str">
        <f>SUVAHAVUJ!$D$82</f>
        <v>Vlastné imanie r. 81 + r. 85 + r. 86 + r. 87 + r. 90 + r. 93
+ r. 97 + r. 100</v>
      </c>
      <c r="M26" s="1447"/>
      <c r="N26" s="1447"/>
      <c r="O26" s="1447"/>
      <c r="P26" s="1447"/>
      <c r="Q26" s="1447"/>
      <c r="R26" s="1447"/>
      <c r="S26" s="1447"/>
      <c r="T26" s="1447"/>
      <c r="U26" s="1447"/>
      <c r="V26" s="1447"/>
      <c r="W26" s="1447"/>
      <c r="X26" s="1447"/>
      <c r="Y26" s="1447"/>
      <c r="Z26" s="1447"/>
      <c r="AA26" s="1447"/>
      <c r="AB26" s="1447"/>
      <c r="AC26" s="1447"/>
      <c r="AD26" s="1447"/>
      <c r="AE26" s="1447"/>
      <c r="AF26" s="1447"/>
      <c r="AG26" s="1447"/>
      <c r="AH26" s="1447"/>
      <c r="AI26" s="1447"/>
      <c r="AJ26" s="1447"/>
      <c r="AK26" s="1447"/>
      <c r="AL26" s="1447"/>
      <c r="AM26" s="1447"/>
      <c r="AN26" s="1447"/>
      <c r="AO26" s="1447"/>
      <c r="AP26" s="1447"/>
      <c r="AQ26" s="1447"/>
      <c r="AR26" s="1447"/>
      <c r="AS26" s="1447"/>
      <c r="AT26" s="1447"/>
      <c r="AU26" s="1447"/>
      <c r="AV26" s="1447"/>
      <c r="AW26" s="1447"/>
      <c r="AX26" s="1447"/>
      <c r="AY26" s="1447"/>
      <c r="AZ26" s="1447"/>
      <c r="BA26" s="1447"/>
      <c r="BB26" s="1447"/>
      <c r="BC26" s="1447"/>
      <c r="BD26" s="1447"/>
      <c r="BE26" s="1447"/>
      <c r="BF26" s="1447"/>
      <c r="BG26" s="1447"/>
      <c r="BH26" s="1447"/>
      <c r="BI26" s="1447"/>
      <c r="BJ26" s="1447"/>
      <c r="BK26" s="1447"/>
      <c r="BL26" s="1447"/>
      <c r="BM26" s="1447"/>
      <c r="BN26" s="1447"/>
      <c r="BO26" s="1447"/>
      <c r="BP26" s="1447"/>
      <c r="BQ26" s="1447"/>
      <c r="BR26" s="1447"/>
      <c r="BS26" s="1447"/>
      <c r="BT26" s="1447"/>
      <c r="BU26" s="1447"/>
      <c r="BV26" s="1447"/>
      <c r="BW26" s="1437" t="s">
        <v>2098</v>
      </c>
      <c r="BX26" s="1438"/>
      <c r="BY26" s="1438"/>
      <c r="BZ26" s="1438"/>
      <c r="CA26" s="1438"/>
      <c r="CB26" s="1438"/>
      <c r="CC26" s="1438" t="str">
        <f>MID([8]SUVAHAVUJ!AK68,6,1)</f>
        <v xml:space="preserve"> </v>
      </c>
      <c r="CD26" s="1439"/>
      <c r="CE26" s="1356" t="str">
        <f>MID(SUVAHAVUJ!AF82,1,1)</f>
        <v xml:space="preserve"> </v>
      </c>
      <c r="CF26" s="1356"/>
      <c r="CG26" s="1356"/>
      <c r="CH26" s="1356"/>
      <c r="CI26" s="1356"/>
      <c r="CJ26" s="1356" t="str">
        <f>MID(SUVAHAVUJ!AF82,2,1)</f>
        <v xml:space="preserve"> </v>
      </c>
      <c r="CK26" s="1356"/>
      <c r="CL26" s="1356"/>
      <c r="CM26" s="1356"/>
      <c r="CN26" s="1356"/>
      <c r="CO26" s="1356"/>
      <c r="CP26" s="1356" t="str">
        <f>MID(SUVAHAVUJ!AF82,3,1)</f>
        <v xml:space="preserve"> </v>
      </c>
      <c r="CQ26" s="1356"/>
      <c r="CR26" s="1356"/>
      <c r="CS26" s="1356"/>
      <c r="CT26" s="1356"/>
      <c r="CU26" s="1356" t="str">
        <f>MID(SUVAHAVUJ!AF82,4,1)</f>
        <v xml:space="preserve"> </v>
      </c>
      <c r="CV26" s="1356"/>
      <c r="CW26" s="1356"/>
      <c r="CX26" s="1356"/>
      <c r="CY26" s="1356"/>
      <c r="CZ26" s="1356"/>
      <c r="DA26" s="1356" t="str">
        <f>MID(SUVAHAVUJ!AF82,5,1)</f>
        <v>2</v>
      </c>
      <c r="DB26" s="1356"/>
      <c r="DC26" s="1356"/>
      <c r="DD26" s="1356"/>
      <c r="DE26" s="1356"/>
      <c r="DF26" s="1356" t="str">
        <f>MID(SUVAHAVUJ!AF82,6,1)</f>
        <v>8</v>
      </c>
      <c r="DG26" s="1356"/>
      <c r="DH26" s="1356"/>
      <c r="DI26" s="1356"/>
      <c r="DJ26" s="1356"/>
      <c r="DK26" s="1356"/>
      <c r="DL26" s="1356" t="str">
        <f>MID(SUVAHAVUJ!AF82,7,1)</f>
        <v>7</v>
      </c>
      <c r="DM26" s="1356"/>
      <c r="DN26" s="1356"/>
      <c r="DO26" s="1356"/>
      <c r="DP26" s="1356"/>
      <c r="DQ26" s="1356"/>
      <c r="DR26" s="1356" t="str">
        <f>MID(SUVAHAVUJ!AF82,8,1)</f>
        <v>6</v>
      </c>
      <c r="DS26" s="1356"/>
      <c r="DT26" s="1356"/>
      <c r="DU26" s="1356"/>
      <c r="DV26" s="1356"/>
      <c r="DW26" s="1431" t="str">
        <f>MID(SUVAHAVUJ!AF82,9,1)</f>
        <v>9</v>
      </c>
      <c r="DX26" s="1431"/>
      <c r="DY26" s="1431"/>
      <c r="DZ26" s="1431"/>
      <c r="EA26" s="1431"/>
      <c r="EB26" s="1431"/>
      <c r="EC26" s="1431" t="str">
        <f>MID(SUVAHAVUJ!AF82,10,1)</f>
        <v>6</v>
      </c>
      <c r="ED26" s="1431"/>
      <c r="EE26" s="1431"/>
      <c r="EF26" s="1431"/>
      <c r="EG26" s="1431"/>
      <c r="EH26" s="1356" t="str">
        <f>MID(SUVAHAVUJ!AF82,11,1)</f>
        <v>7</v>
      </c>
      <c r="EI26" s="1356"/>
      <c r="EJ26" s="1356"/>
      <c r="EK26" s="1356"/>
      <c r="EL26" s="1356"/>
      <c r="EM26" s="1360"/>
      <c r="EN26" s="530"/>
      <c r="EO26" s="531"/>
      <c r="EP26" s="1356" t="str">
        <f>MID(SUVAHAVUJ!AG82,1,1)</f>
        <v xml:space="preserve"> </v>
      </c>
      <c r="EQ26" s="1356"/>
      <c r="ER26" s="1356"/>
      <c r="ES26" s="1356"/>
      <c r="ET26" s="1356"/>
      <c r="EU26" s="1356"/>
      <c r="EV26" s="1356" t="str">
        <f>MID(SUVAHAVUJ!AG82,2,1)</f>
        <v xml:space="preserve"> </v>
      </c>
      <c r="EW26" s="1356"/>
      <c r="EX26" s="1356"/>
      <c r="EY26" s="1356"/>
      <c r="EZ26" s="1356"/>
      <c r="FA26" s="1356" t="str">
        <f>MID(SUVAHAVUJ!AG82,3,1)</f>
        <v xml:space="preserve"> </v>
      </c>
      <c r="FB26" s="1356"/>
      <c r="FC26" s="1356"/>
      <c r="FD26" s="1356"/>
      <c r="FE26" s="1356"/>
      <c r="FF26" s="1356"/>
      <c r="FG26" s="1356" t="str">
        <f>MID(SUVAHAVUJ!AG82,4,1)</f>
        <v xml:space="preserve"> </v>
      </c>
      <c r="FH26" s="1356"/>
      <c r="FI26" s="1356"/>
      <c r="FJ26" s="1356"/>
      <c r="FK26" s="1356"/>
      <c r="FL26" s="1357" t="str">
        <f>MID(SUVAHAVUJ!AG82,5,1)</f>
        <v>2</v>
      </c>
      <c r="FM26" s="1357"/>
      <c r="FN26" s="1357"/>
      <c r="FO26" s="1357"/>
      <c r="FP26" s="1357"/>
      <c r="FQ26" s="1357"/>
      <c r="FR26" s="1357" t="str">
        <f>MID(SUVAHAVUJ!AG82,6,1)</f>
        <v>6</v>
      </c>
      <c r="FS26" s="1357"/>
      <c r="FT26" s="1357"/>
      <c r="FU26" s="1357"/>
      <c r="FV26" s="1357"/>
      <c r="FW26" s="1357" t="str">
        <f>MID(SUVAHAVUJ!AG82,7,1)</f>
        <v>3</v>
      </c>
      <c r="FX26" s="1357"/>
      <c r="FY26" s="1357"/>
      <c r="FZ26" s="1357"/>
      <c r="GA26" s="1357"/>
      <c r="GB26" s="1357"/>
      <c r="GC26" s="1357" t="str">
        <f>MID(SUVAHAVUJ!AG82,8,1)</f>
        <v>1</v>
      </c>
      <c r="GD26" s="1357"/>
      <c r="GE26" s="1357"/>
      <c r="GF26" s="1357"/>
      <c r="GG26" s="1357"/>
      <c r="GH26" s="1357" t="str">
        <f>MID(SUVAHAVUJ!AG82,9,1)</f>
        <v>2</v>
      </c>
      <c r="GI26" s="1357"/>
      <c r="GJ26" s="1357"/>
      <c r="GK26" s="1357"/>
      <c r="GL26" s="1357"/>
      <c r="GM26" s="1357"/>
      <c r="GN26" s="1357" t="str">
        <f>MID(SUVAHAVUJ!AG82,10,1)</f>
        <v>6</v>
      </c>
      <c r="GO26" s="1357"/>
      <c r="GP26" s="1357"/>
      <c r="GQ26" s="1357"/>
      <c r="GR26" s="1357"/>
      <c r="GS26" s="1357" t="str">
        <f>MID(SUVAHAVUJ!AG82,11,1)</f>
        <v>9</v>
      </c>
      <c r="GT26" s="1357"/>
      <c r="GU26" s="1357"/>
      <c r="GV26" s="1357"/>
      <c r="GW26" s="1358"/>
    </row>
    <row r="27" spans="2:205" s="516" customFormat="1" ht="21.6" customHeight="1" x14ac:dyDescent="0.2">
      <c r="B27" s="1443" t="s">
        <v>2037</v>
      </c>
      <c r="C27" s="1444"/>
      <c r="D27" s="1444"/>
      <c r="E27" s="1444"/>
      <c r="F27" s="1444"/>
      <c r="G27" s="1444"/>
      <c r="H27" s="1444"/>
      <c r="I27" s="1444"/>
      <c r="J27" s="1444"/>
      <c r="K27" s="1445"/>
      <c r="L27" s="1446" t="str">
        <f>SUVAHAVUJ!$D$83</f>
        <v>Základné imanie súčet (r. 82 až r. 84)</v>
      </c>
      <c r="M27" s="1447"/>
      <c r="N27" s="1447"/>
      <c r="O27" s="1447"/>
      <c r="P27" s="1447"/>
      <c r="Q27" s="1447"/>
      <c r="R27" s="1447"/>
      <c r="S27" s="1447"/>
      <c r="T27" s="1447"/>
      <c r="U27" s="1447"/>
      <c r="V27" s="1447"/>
      <c r="W27" s="1447"/>
      <c r="X27" s="1447"/>
      <c r="Y27" s="1447"/>
      <c r="Z27" s="1447"/>
      <c r="AA27" s="1447"/>
      <c r="AB27" s="1447"/>
      <c r="AC27" s="1447"/>
      <c r="AD27" s="1447"/>
      <c r="AE27" s="1447"/>
      <c r="AF27" s="1447"/>
      <c r="AG27" s="1447"/>
      <c r="AH27" s="1447"/>
      <c r="AI27" s="1447"/>
      <c r="AJ27" s="1447"/>
      <c r="AK27" s="1447"/>
      <c r="AL27" s="1447"/>
      <c r="AM27" s="1447"/>
      <c r="AN27" s="1447"/>
      <c r="AO27" s="1447"/>
      <c r="AP27" s="1447"/>
      <c r="AQ27" s="1447"/>
      <c r="AR27" s="1447"/>
      <c r="AS27" s="1447"/>
      <c r="AT27" s="1447"/>
      <c r="AU27" s="1447"/>
      <c r="AV27" s="1447"/>
      <c r="AW27" s="1447"/>
      <c r="AX27" s="1447"/>
      <c r="AY27" s="1447"/>
      <c r="AZ27" s="1447"/>
      <c r="BA27" s="1447"/>
      <c r="BB27" s="1447"/>
      <c r="BC27" s="1447"/>
      <c r="BD27" s="1447"/>
      <c r="BE27" s="1447"/>
      <c r="BF27" s="1447"/>
      <c r="BG27" s="1447"/>
      <c r="BH27" s="1447"/>
      <c r="BI27" s="1447"/>
      <c r="BJ27" s="1447"/>
      <c r="BK27" s="1447"/>
      <c r="BL27" s="1447"/>
      <c r="BM27" s="1447"/>
      <c r="BN27" s="1447"/>
      <c r="BO27" s="1447"/>
      <c r="BP27" s="1447"/>
      <c r="BQ27" s="1447"/>
      <c r="BR27" s="1447"/>
      <c r="BS27" s="1447"/>
      <c r="BT27" s="1447"/>
      <c r="BU27" s="1447"/>
      <c r="BV27" s="1447"/>
      <c r="BW27" s="1437" t="s">
        <v>2099</v>
      </c>
      <c r="BX27" s="1438"/>
      <c r="BY27" s="1438"/>
      <c r="BZ27" s="1438"/>
      <c r="CA27" s="1438"/>
      <c r="CB27" s="1438"/>
      <c r="CC27" s="1438" t="str">
        <f>MID([8]SUVAHAVUJ!AI69,6,1)</f>
        <v xml:space="preserve"> </v>
      </c>
      <c r="CD27" s="1439"/>
      <c r="CE27" s="1356" t="str">
        <f>MID(SUVAHAVUJ!AF83,1,1)</f>
        <v xml:space="preserve"> </v>
      </c>
      <c r="CF27" s="1356"/>
      <c r="CG27" s="1356"/>
      <c r="CH27" s="1356"/>
      <c r="CI27" s="1356"/>
      <c r="CJ27" s="1356" t="str">
        <f>MID(SUVAHAVUJ!AF83,2,1)</f>
        <v xml:space="preserve"> </v>
      </c>
      <c r="CK27" s="1356"/>
      <c r="CL27" s="1356"/>
      <c r="CM27" s="1356"/>
      <c r="CN27" s="1356"/>
      <c r="CO27" s="1356"/>
      <c r="CP27" s="1356" t="str">
        <f>MID(SUVAHAVUJ!AF83,3,1)</f>
        <v xml:space="preserve"> </v>
      </c>
      <c r="CQ27" s="1356"/>
      <c r="CR27" s="1356"/>
      <c r="CS27" s="1356"/>
      <c r="CT27" s="1356"/>
      <c r="CU27" s="1356" t="str">
        <f>MID(SUVAHAVUJ!AF83,4,1)</f>
        <v xml:space="preserve"> </v>
      </c>
      <c r="CV27" s="1356"/>
      <c r="CW27" s="1356"/>
      <c r="CX27" s="1356"/>
      <c r="CY27" s="1356"/>
      <c r="CZ27" s="1356"/>
      <c r="DA27" s="1356" t="str">
        <f>MID(SUVAHAVUJ!AF83,5,1)</f>
        <v xml:space="preserve"> </v>
      </c>
      <c r="DB27" s="1356"/>
      <c r="DC27" s="1356"/>
      <c r="DD27" s="1356"/>
      <c r="DE27" s="1356"/>
      <c r="DF27" s="1356" t="str">
        <f>MID(SUVAHAVUJ!AF83,6,1)</f>
        <v>8</v>
      </c>
      <c r="DG27" s="1356"/>
      <c r="DH27" s="1356"/>
      <c r="DI27" s="1356"/>
      <c r="DJ27" s="1356"/>
      <c r="DK27" s="1356"/>
      <c r="DL27" s="1356" t="str">
        <f>MID(SUVAHAVUJ!AF83,7,1)</f>
        <v>0</v>
      </c>
      <c r="DM27" s="1356"/>
      <c r="DN27" s="1356"/>
      <c r="DO27" s="1356"/>
      <c r="DP27" s="1356"/>
      <c r="DQ27" s="1356"/>
      <c r="DR27" s="1356" t="str">
        <f>MID(SUVAHAVUJ!AF83,8,1)</f>
        <v>0</v>
      </c>
      <c r="DS27" s="1356"/>
      <c r="DT27" s="1356"/>
      <c r="DU27" s="1356"/>
      <c r="DV27" s="1356"/>
      <c r="DW27" s="1431" t="str">
        <f>MID(SUVAHAVUJ!AF83,9,1)</f>
        <v>0</v>
      </c>
      <c r="DX27" s="1431"/>
      <c r="DY27" s="1431"/>
      <c r="DZ27" s="1431"/>
      <c r="EA27" s="1431"/>
      <c r="EB27" s="1431"/>
      <c r="EC27" s="1431" t="str">
        <f>MID(SUVAHAVUJ!AF83,10,1)</f>
        <v>0</v>
      </c>
      <c r="ED27" s="1431"/>
      <c r="EE27" s="1431"/>
      <c r="EF27" s="1431"/>
      <c r="EG27" s="1431"/>
      <c r="EH27" s="1356" t="str">
        <f>MID(SUVAHAVUJ!AF83,11,1)</f>
        <v>0</v>
      </c>
      <c r="EI27" s="1356"/>
      <c r="EJ27" s="1356"/>
      <c r="EK27" s="1356"/>
      <c r="EL27" s="1356"/>
      <c r="EM27" s="1360"/>
      <c r="EN27" s="530"/>
      <c r="EO27" s="531"/>
      <c r="EP27" s="1356" t="str">
        <f>MID(SUVAHAVUJ!AG83,1,1)</f>
        <v xml:space="preserve"> </v>
      </c>
      <c r="EQ27" s="1356"/>
      <c r="ER27" s="1356"/>
      <c r="ES27" s="1356"/>
      <c r="ET27" s="1356"/>
      <c r="EU27" s="1356"/>
      <c r="EV27" s="1356" t="str">
        <f>MID(SUVAHAVUJ!AG83,2,1)</f>
        <v xml:space="preserve"> </v>
      </c>
      <c r="EW27" s="1356"/>
      <c r="EX27" s="1356"/>
      <c r="EY27" s="1356"/>
      <c r="EZ27" s="1356"/>
      <c r="FA27" s="1356" t="str">
        <f>MID(SUVAHAVUJ!AG83,3,1)</f>
        <v xml:space="preserve"> </v>
      </c>
      <c r="FB27" s="1356"/>
      <c r="FC27" s="1356"/>
      <c r="FD27" s="1356"/>
      <c r="FE27" s="1356"/>
      <c r="FF27" s="1356"/>
      <c r="FG27" s="1356" t="str">
        <f>MID(SUVAHAVUJ!AG83,4,1)</f>
        <v xml:space="preserve"> </v>
      </c>
      <c r="FH27" s="1356"/>
      <c r="FI27" s="1356"/>
      <c r="FJ27" s="1356"/>
      <c r="FK27" s="1356"/>
      <c r="FL27" s="1357" t="str">
        <f>MID(SUVAHAVUJ!AG83,5,1)</f>
        <v xml:space="preserve"> </v>
      </c>
      <c r="FM27" s="1357"/>
      <c r="FN27" s="1357"/>
      <c r="FO27" s="1357"/>
      <c r="FP27" s="1357"/>
      <c r="FQ27" s="1357"/>
      <c r="FR27" s="1357" t="str">
        <f>MID(SUVAHAVUJ!AG83,6,1)</f>
        <v>8</v>
      </c>
      <c r="FS27" s="1357"/>
      <c r="FT27" s="1357"/>
      <c r="FU27" s="1357"/>
      <c r="FV27" s="1357"/>
      <c r="FW27" s="1357" t="str">
        <f>MID(SUVAHAVUJ!AG83,7,1)</f>
        <v>0</v>
      </c>
      <c r="FX27" s="1357"/>
      <c r="FY27" s="1357"/>
      <c r="FZ27" s="1357"/>
      <c r="GA27" s="1357"/>
      <c r="GB27" s="1357"/>
      <c r="GC27" s="1357" t="str">
        <f>MID(SUVAHAVUJ!AG83,8,1)</f>
        <v>0</v>
      </c>
      <c r="GD27" s="1357"/>
      <c r="GE27" s="1357"/>
      <c r="GF27" s="1357"/>
      <c r="GG27" s="1357"/>
      <c r="GH27" s="1357" t="str">
        <f>MID(SUVAHAVUJ!AG83,9,1)</f>
        <v>0</v>
      </c>
      <c r="GI27" s="1357"/>
      <c r="GJ27" s="1357"/>
      <c r="GK27" s="1357"/>
      <c r="GL27" s="1357"/>
      <c r="GM27" s="1357"/>
      <c r="GN27" s="1357" t="str">
        <f>MID(SUVAHAVUJ!AG83,10,1)</f>
        <v>0</v>
      </c>
      <c r="GO27" s="1357"/>
      <c r="GP27" s="1357"/>
      <c r="GQ27" s="1357"/>
      <c r="GR27" s="1357"/>
      <c r="GS27" s="1357" t="str">
        <f>MID(SUVAHAVUJ!AG83,11,1)</f>
        <v>0</v>
      </c>
      <c r="GT27" s="1357"/>
      <c r="GU27" s="1357"/>
      <c r="GV27" s="1357"/>
      <c r="GW27" s="1358"/>
    </row>
    <row r="28" spans="2:205" ht="21.6" customHeight="1" x14ac:dyDescent="0.2">
      <c r="B28" s="1440" t="s">
        <v>2038</v>
      </c>
      <c r="C28" s="1441"/>
      <c r="D28" s="1441"/>
      <c r="E28" s="1441"/>
      <c r="F28" s="1441"/>
      <c r="G28" s="1441"/>
      <c r="H28" s="1441"/>
      <c r="I28" s="1441"/>
      <c r="J28" s="1441"/>
      <c r="K28" s="1442"/>
      <c r="L28" s="1435" t="str">
        <f>SUVAHAVUJ!$D$84</f>
        <v>Základné imanie (411 alebo +/- 491)</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437" t="s">
        <v>2100</v>
      </c>
      <c r="BX28" s="1438"/>
      <c r="BY28" s="1438"/>
      <c r="BZ28" s="1438"/>
      <c r="CA28" s="1438"/>
      <c r="CB28" s="1438"/>
      <c r="CC28" s="1438" t="str">
        <f>MID([8]SUVAHAVUJ!AK69,6,1)</f>
        <v xml:space="preserve"> </v>
      </c>
      <c r="CD28" s="1439"/>
      <c r="CE28" s="1356" t="str">
        <f>MID(SUVAHAVUJ!AF84,1,1)</f>
        <v xml:space="preserve"> </v>
      </c>
      <c r="CF28" s="1356"/>
      <c r="CG28" s="1356"/>
      <c r="CH28" s="1356"/>
      <c r="CI28" s="1356"/>
      <c r="CJ28" s="1356" t="str">
        <f>MID(SUVAHAVUJ!AF84,2,1)</f>
        <v xml:space="preserve"> </v>
      </c>
      <c r="CK28" s="1356"/>
      <c r="CL28" s="1356"/>
      <c r="CM28" s="1356"/>
      <c r="CN28" s="1356"/>
      <c r="CO28" s="1356"/>
      <c r="CP28" s="1356" t="str">
        <f>MID(SUVAHAVUJ!AF84,3,1)</f>
        <v xml:space="preserve"> </v>
      </c>
      <c r="CQ28" s="1356"/>
      <c r="CR28" s="1356"/>
      <c r="CS28" s="1356"/>
      <c r="CT28" s="1356"/>
      <c r="CU28" s="1356" t="str">
        <f>MID(SUVAHAVUJ!AF84,4,1)</f>
        <v xml:space="preserve"> </v>
      </c>
      <c r="CV28" s="1356"/>
      <c r="CW28" s="1356"/>
      <c r="CX28" s="1356"/>
      <c r="CY28" s="1356"/>
      <c r="CZ28" s="1356"/>
      <c r="DA28" s="1356" t="str">
        <f>MID(SUVAHAVUJ!AF84,5,1)</f>
        <v xml:space="preserve"> </v>
      </c>
      <c r="DB28" s="1356"/>
      <c r="DC28" s="1356"/>
      <c r="DD28" s="1356"/>
      <c r="DE28" s="1356"/>
      <c r="DF28" s="1356" t="str">
        <f>MID(SUVAHAVUJ!AF84,6,1)</f>
        <v>8</v>
      </c>
      <c r="DG28" s="1356"/>
      <c r="DH28" s="1356"/>
      <c r="DI28" s="1356"/>
      <c r="DJ28" s="1356"/>
      <c r="DK28" s="1356"/>
      <c r="DL28" s="1356" t="str">
        <f>MID(SUVAHAVUJ!AF84,7,1)</f>
        <v>0</v>
      </c>
      <c r="DM28" s="1356"/>
      <c r="DN28" s="1356"/>
      <c r="DO28" s="1356"/>
      <c r="DP28" s="1356"/>
      <c r="DQ28" s="1356"/>
      <c r="DR28" s="1356" t="str">
        <f>MID(SUVAHAVUJ!AF84,8,1)</f>
        <v>0</v>
      </c>
      <c r="DS28" s="1356"/>
      <c r="DT28" s="1356"/>
      <c r="DU28" s="1356"/>
      <c r="DV28" s="1356"/>
      <c r="DW28" s="1431" t="str">
        <f>MID(SUVAHAVUJ!AF84,9,1)</f>
        <v>0</v>
      </c>
      <c r="DX28" s="1431"/>
      <c r="DY28" s="1431"/>
      <c r="DZ28" s="1431"/>
      <c r="EA28" s="1431"/>
      <c r="EB28" s="1431"/>
      <c r="EC28" s="1431" t="str">
        <f>MID(SUVAHAVUJ!AF84,10,1)</f>
        <v>0</v>
      </c>
      <c r="ED28" s="1431"/>
      <c r="EE28" s="1431"/>
      <c r="EF28" s="1431"/>
      <c r="EG28" s="1431"/>
      <c r="EH28" s="1356" t="str">
        <f>MID(SUVAHAVUJ!AF84,11,1)</f>
        <v>0</v>
      </c>
      <c r="EI28" s="1356"/>
      <c r="EJ28" s="1356"/>
      <c r="EK28" s="1356"/>
      <c r="EL28" s="1356"/>
      <c r="EM28" s="1360"/>
      <c r="EN28" s="530"/>
      <c r="EO28" s="531"/>
      <c r="EP28" s="1356" t="str">
        <f>MID(SUVAHAVUJ!AG84,1,1)</f>
        <v xml:space="preserve"> </v>
      </c>
      <c r="EQ28" s="1356"/>
      <c r="ER28" s="1356"/>
      <c r="ES28" s="1356"/>
      <c r="ET28" s="1356"/>
      <c r="EU28" s="1356"/>
      <c r="EV28" s="1356" t="str">
        <f>MID(SUVAHAVUJ!AG84,2,1)</f>
        <v xml:space="preserve"> </v>
      </c>
      <c r="EW28" s="1356"/>
      <c r="EX28" s="1356"/>
      <c r="EY28" s="1356"/>
      <c r="EZ28" s="1356"/>
      <c r="FA28" s="1356" t="str">
        <f>MID(SUVAHAVUJ!AG84,3,1)</f>
        <v xml:space="preserve"> </v>
      </c>
      <c r="FB28" s="1356"/>
      <c r="FC28" s="1356"/>
      <c r="FD28" s="1356"/>
      <c r="FE28" s="1356"/>
      <c r="FF28" s="1356"/>
      <c r="FG28" s="1356" t="str">
        <f>MID(SUVAHAVUJ!AG84,4,1)</f>
        <v xml:space="preserve"> </v>
      </c>
      <c r="FH28" s="1356"/>
      <c r="FI28" s="1356"/>
      <c r="FJ28" s="1356"/>
      <c r="FK28" s="1356"/>
      <c r="FL28" s="1357" t="str">
        <f>MID(SUVAHAVUJ!AG84,5,1)</f>
        <v xml:space="preserve"> </v>
      </c>
      <c r="FM28" s="1357"/>
      <c r="FN28" s="1357"/>
      <c r="FO28" s="1357"/>
      <c r="FP28" s="1357"/>
      <c r="FQ28" s="1357"/>
      <c r="FR28" s="1357" t="str">
        <f>MID(SUVAHAVUJ!AG84,6,1)</f>
        <v>8</v>
      </c>
      <c r="FS28" s="1357"/>
      <c r="FT28" s="1357"/>
      <c r="FU28" s="1357"/>
      <c r="FV28" s="1357"/>
      <c r="FW28" s="1357" t="str">
        <f>MID(SUVAHAVUJ!AG84,7,1)</f>
        <v>0</v>
      </c>
      <c r="FX28" s="1357"/>
      <c r="FY28" s="1357"/>
      <c r="FZ28" s="1357"/>
      <c r="GA28" s="1357"/>
      <c r="GB28" s="1357"/>
      <c r="GC28" s="1357" t="str">
        <f>MID(SUVAHAVUJ!AG84,8,1)</f>
        <v>0</v>
      </c>
      <c r="GD28" s="1357"/>
      <c r="GE28" s="1357"/>
      <c r="GF28" s="1357"/>
      <c r="GG28" s="1357"/>
      <c r="GH28" s="1357" t="str">
        <f>MID(SUVAHAVUJ!AG84,9,1)</f>
        <v>0</v>
      </c>
      <c r="GI28" s="1357"/>
      <c r="GJ28" s="1357"/>
      <c r="GK28" s="1357"/>
      <c r="GL28" s="1357"/>
      <c r="GM28" s="1357"/>
      <c r="GN28" s="1357" t="str">
        <f>MID(SUVAHAVUJ!AG84,10,1)</f>
        <v>0</v>
      </c>
      <c r="GO28" s="1357"/>
      <c r="GP28" s="1357"/>
      <c r="GQ28" s="1357"/>
      <c r="GR28" s="1357"/>
      <c r="GS28" s="1357" t="str">
        <f>MID(SUVAHAVUJ!AG84,11,1)</f>
        <v>0</v>
      </c>
      <c r="GT28" s="1357"/>
      <c r="GU28" s="1357"/>
      <c r="GV28" s="1357"/>
      <c r="GW28" s="1358"/>
    </row>
    <row r="29" spans="2:205" s="516" customFormat="1" ht="21.6" customHeight="1" x14ac:dyDescent="0.2">
      <c r="B29" s="1432" t="s">
        <v>2039</v>
      </c>
      <c r="C29" s="1433"/>
      <c r="D29" s="1433"/>
      <c r="E29" s="1433"/>
      <c r="F29" s="1433"/>
      <c r="G29" s="1433"/>
      <c r="H29" s="1433"/>
      <c r="I29" s="1433"/>
      <c r="J29" s="1433"/>
      <c r="K29" s="1434"/>
      <c r="L29" s="1435" t="str">
        <f>SUVAHAVUJ!$D$85</f>
        <v>Zmena základného imania +/- 419</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437" t="s">
        <v>2101</v>
      </c>
      <c r="BX29" s="1438"/>
      <c r="BY29" s="1438"/>
      <c r="BZ29" s="1438"/>
      <c r="CA29" s="1438"/>
      <c r="CB29" s="1438"/>
      <c r="CC29" s="1438" t="str">
        <f>MID([8]SUVAHAVUJ!AI70,6,1)</f>
        <v xml:space="preserve"> </v>
      </c>
      <c r="CD29" s="1439"/>
      <c r="CE29" s="1356" t="str">
        <f>MID(SUVAHAVUJ!AF85,1,1)</f>
        <v xml:space="preserve"> </v>
      </c>
      <c r="CF29" s="1356"/>
      <c r="CG29" s="1356"/>
      <c r="CH29" s="1356"/>
      <c r="CI29" s="1356"/>
      <c r="CJ29" s="1356" t="str">
        <f>MID(SUVAHAVUJ!AF85,2,1)</f>
        <v xml:space="preserve"> </v>
      </c>
      <c r="CK29" s="1356"/>
      <c r="CL29" s="1356"/>
      <c r="CM29" s="1356"/>
      <c r="CN29" s="1356"/>
      <c r="CO29" s="1356"/>
      <c r="CP29" s="1356" t="str">
        <f>MID(SUVAHAVUJ!AF85,3,1)</f>
        <v xml:space="preserve"> </v>
      </c>
      <c r="CQ29" s="1356"/>
      <c r="CR29" s="1356"/>
      <c r="CS29" s="1356"/>
      <c r="CT29" s="1356"/>
      <c r="CU29" s="1356" t="str">
        <f>MID(SUVAHAVUJ!AF85,4,1)</f>
        <v xml:space="preserve"> </v>
      </c>
      <c r="CV29" s="1356"/>
      <c r="CW29" s="1356"/>
      <c r="CX29" s="1356"/>
      <c r="CY29" s="1356"/>
      <c r="CZ29" s="1356"/>
      <c r="DA29" s="1356" t="str">
        <f>MID(SUVAHAVUJ!AF85,5,1)</f>
        <v xml:space="preserve"> </v>
      </c>
      <c r="DB29" s="1356"/>
      <c r="DC29" s="1356"/>
      <c r="DD29" s="1356"/>
      <c r="DE29" s="1356"/>
      <c r="DF29" s="1356" t="str">
        <f>MID(SUVAHAVUJ!AF85,6,1)</f>
        <v xml:space="preserve"> </v>
      </c>
      <c r="DG29" s="1356"/>
      <c r="DH29" s="1356"/>
      <c r="DI29" s="1356"/>
      <c r="DJ29" s="1356"/>
      <c r="DK29" s="1356"/>
      <c r="DL29" s="1356" t="str">
        <f>MID(SUVAHAVUJ!AF85,7,1)</f>
        <v xml:space="preserve"> </v>
      </c>
      <c r="DM29" s="1356"/>
      <c r="DN29" s="1356"/>
      <c r="DO29" s="1356"/>
      <c r="DP29" s="1356"/>
      <c r="DQ29" s="1356"/>
      <c r="DR29" s="1356" t="str">
        <f>MID(SUVAHAVUJ!AF85,8,1)</f>
        <v xml:space="preserve"> </v>
      </c>
      <c r="DS29" s="1356"/>
      <c r="DT29" s="1356"/>
      <c r="DU29" s="1356"/>
      <c r="DV29" s="1356"/>
      <c r="DW29" s="1431" t="str">
        <f>MID(SUVAHAVUJ!AF85,9,1)</f>
        <v xml:space="preserve"> </v>
      </c>
      <c r="DX29" s="1431"/>
      <c r="DY29" s="1431"/>
      <c r="DZ29" s="1431"/>
      <c r="EA29" s="1431"/>
      <c r="EB29" s="1431"/>
      <c r="EC29" s="1431" t="str">
        <f>MID(SUVAHAVUJ!AF85,10,1)</f>
        <v xml:space="preserve"> </v>
      </c>
      <c r="ED29" s="1431"/>
      <c r="EE29" s="1431"/>
      <c r="EF29" s="1431"/>
      <c r="EG29" s="1431"/>
      <c r="EH29" s="1356" t="str">
        <f>MID(SUVAHAVUJ!AF85,11,1)</f>
        <v>0</v>
      </c>
      <c r="EI29" s="1356"/>
      <c r="EJ29" s="1356"/>
      <c r="EK29" s="1356"/>
      <c r="EL29" s="1356"/>
      <c r="EM29" s="1360"/>
      <c r="EN29" s="530"/>
      <c r="EO29" s="531"/>
      <c r="EP29" s="1356" t="str">
        <f>MID(SUVAHAVUJ!AG85,1,1)</f>
        <v xml:space="preserve"> </v>
      </c>
      <c r="EQ29" s="1356"/>
      <c r="ER29" s="1356"/>
      <c r="ES29" s="1356"/>
      <c r="ET29" s="1356"/>
      <c r="EU29" s="1356"/>
      <c r="EV29" s="1356" t="str">
        <f>MID(SUVAHAVUJ!AG85,2,1)</f>
        <v xml:space="preserve"> </v>
      </c>
      <c r="EW29" s="1356"/>
      <c r="EX29" s="1356"/>
      <c r="EY29" s="1356"/>
      <c r="EZ29" s="1356"/>
      <c r="FA29" s="1356" t="str">
        <f>MID(SUVAHAVUJ!AG85,3,1)</f>
        <v xml:space="preserve"> </v>
      </c>
      <c r="FB29" s="1356"/>
      <c r="FC29" s="1356"/>
      <c r="FD29" s="1356"/>
      <c r="FE29" s="1356"/>
      <c r="FF29" s="1356"/>
      <c r="FG29" s="1356" t="str">
        <f>MID(SUVAHAVUJ!AG85,4,1)</f>
        <v xml:space="preserve"> </v>
      </c>
      <c r="FH29" s="1356"/>
      <c r="FI29" s="1356"/>
      <c r="FJ29" s="1356"/>
      <c r="FK29" s="1356"/>
      <c r="FL29" s="1357" t="str">
        <f>MID(SUVAHAVUJ!AG85,5,1)</f>
        <v xml:space="preserve"> </v>
      </c>
      <c r="FM29" s="1357"/>
      <c r="FN29" s="1357"/>
      <c r="FO29" s="1357"/>
      <c r="FP29" s="1357"/>
      <c r="FQ29" s="1357"/>
      <c r="FR29" s="1357" t="str">
        <f>MID(SUVAHAVUJ!AG85,6,1)</f>
        <v xml:space="preserve"> </v>
      </c>
      <c r="FS29" s="1357"/>
      <c r="FT29" s="1357"/>
      <c r="FU29" s="1357"/>
      <c r="FV29" s="1357"/>
      <c r="FW29" s="1357" t="str">
        <f>MID(SUVAHAVUJ!AG85,7,1)</f>
        <v xml:space="preserve"> </v>
      </c>
      <c r="FX29" s="1357"/>
      <c r="FY29" s="1357"/>
      <c r="FZ29" s="1357"/>
      <c r="GA29" s="1357"/>
      <c r="GB29" s="1357"/>
      <c r="GC29" s="1357" t="str">
        <f>MID(SUVAHAVUJ!AG85,8,1)</f>
        <v xml:space="preserve"> </v>
      </c>
      <c r="GD29" s="1357"/>
      <c r="GE29" s="1357"/>
      <c r="GF29" s="1357"/>
      <c r="GG29" s="1357"/>
      <c r="GH29" s="1357" t="str">
        <f>MID(SUVAHAVUJ!AG85,9,1)</f>
        <v xml:space="preserve"> </v>
      </c>
      <c r="GI29" s="1357"/>
      <c r="GJ29" s="1357"/>
      <c r="GK29" s="1357"/>
      <c r="GL29" s="1357"/>
      <c r="GM29" s="1357"/>
      <c r="GN29" s="1357" t="str">
        <f>MID(SUVAHAVUJ!AG85,10,1)</f>
        <v xml:space="preserve"> </v>
      </c>
      <c r="GO29" s="1357"/>
      <c r="GP29" s="1357"/>
      <c r="GQ29" s="1357"/>
      <c r="GR29" s="1357"/>
      <c r="GS29" s="1357" t="str">
        <f>MID(SUVAHAVUJ!AG85,11,1)</f>
        <v>0</v>
      </c>
      <c r="GT29" s="1357"/>
      <c r="GU29" s="1357"/>
      <c r="GV29" s="1357"/>
      <c r="GW29" s="1358"/>
    </row>
    <row r="30" spans="2:205" ht="21.6" customHeight="1" x14ac:dyDescent="0.2">
      <c r="B30" s="1432" t="s">
        <v>2040</v>
      </c>
      <c r="C30" s="1433"/>
      <c r="D30" s="1433"/>
      <c r="E30" s="1433"/>
      <c r="F30" s="1433"/>
      <c r="G30" s="1433"/>
      <c r="H30" s="1433"/>
      <c r="I30" s="1433"/>
      <c r="J30" s="1433"/>
      <c r="K30" s="1434"/>
      <c r="L30" s="1435" t="str">
        <f>SUVAHAVUJ!$D$86</f>
        <v>Pohľadávky za upísané vlastné imanie (/-/353)</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437" t="s">
        <v>2102</v>
      </c>
      <c r="BX30" s="1438"/>
      <c r="BY30" s="1438"/>
      <c r="BZ30" s="1438"/>
      <c r="CA30" s="1438"/>
      <c r="CB30" s="1438"/>
      <c r="CC30" s="1438" t="str">
        <f>MID([8]SUVAHAVUJ!AK70,6,1)</f>
        <v xml:space="preserve"> </v>
      </c>
      <c r="CD30" s="1439"/>
      <c r="CE30" s="1356" t="str">
        <f>MID(SUVAHAVUJ!AF86,1,1)</f>
        <v xml:space="preserve"> </v>
      </c>
      <c r="CF30" s="1356"/>
      <c r="CG30" s="1356"/>
      <c r="CH30" s="1356"/>
      <c r="CI30" s="1356"/>
      <c r="CJ30" s="1356" t="str">
        <f>MID(SUVAHAVUJ!AF86,2,1)</f>
        <v xml:space="preserve"> </v>
      </c>
      <c r="CK30" s="1356"/>
      <c r="CL30" s="1356"/>
      <c r="CM30" s="1356"/>
      <c r="CN30" s="1356"/>
      <c r="CO30" s="1356"/>
      <c r="CP30" s="1356" t="str">
        <f>MID(SUVAHAVUJ!AF86,3,1)</f>
        <v xml:space="preserve"> </v>
      </c>
      <c r="CQ30" s="1356"/>
      <c r="CR30" s="1356"/>
      <c r="CS30" s="1356"/>
      <c r="CT30" s="1356"/>
      <c r="CU30" s="1356" t="str">
        <f>MID(SUVAHAVUJ!AF86,4,1)</f>
        <v xml:space="preserve"> </v>
      </c>
      <c r="CV30" s="1356"/>
      <c r="CW30" s="1356"/>
      <c r="CX30" s="1356"/>
      <c r="CY30" s="1356"/>
      <c r="CZ30" s="1356"/>
      <c r="DA30" s="1356" t="str">
        <f>MID(SUVAHAVUJ!AF86,5,1)</f>
        <v xml:space="preserve"> </v>
      </c>
      <c r="DB30" s="1356"/>
      <c r="DC30" s="1356"/>
      <c r="DD30" s="1356"/>
      <c r="DE30" s="1356"/>
      <c r="DF30" s="1356" t="str">
        <f>MID(SUVAHAVUJ!AF86,6,1)</f>
        <v xml:space="preserve"> </v>
      </c>
      <c r="DG30" s="1356"/>
      <c r="DH30" s="1356"/>
      <c r="DI30" s="1356"/>
      <c r="DJ30" s="1356"/>
      <c r="DK30" s="1356"/>
      <c r="DL30" s="1356" t="str">
        <f>MID(SUVAHAVUJ!AF86,7,1)</f>
        <v xml:space="preserve"> </v>
      </c>
      <c r="DM30" s="1356"/>
      <c r="DN30" s="1356"/>
      <c r="DO30" s="1356"/>
      <c r="DP30" s="1356"/>
      <c r="DQ30" s="1356"/>
      <c r="DR30" s="1356" t="str">
        <f>MID(SUVAHAVUJ!AF86,8,1)</f>
        <v xml:space="preserve"> </v>
      </c>
      <c r="DS30" s="1356"/>
      <c r="DT30" s="1356"/>
      <c r="DU30" s="1356"/>
      <c r="DV30" s="1356"/>
      <c r="DW30" s="1431" t="str">
        <f>MID(SUVAHAVUJ!AF86,9,1)</f>
        <v xml:space="preserve"> </v>
      </c>
      <c r="DX30" s="1431"/>
      <c r="DY30" s="1431"/>
      <c r="DZ30" s="1431"/>
      <c r="EA30" s="1431"/>
      <c r="EB30" s="1431"/>
      <c r="EC30" s="1431" t="str">
        <f>MID(SUVAHAVUJ!AF86,10,1)</f>
        <v xml:space="preserve"> </v>
      </c>
      <c r="ED30" s="1431"/>
      <c r="EE30" s="1431"/>
      <c r="EF30" s="1431"/>
      <c r="EG30" s="1431"/>
      <c r="EH30" s="1356" t="str">
        <f>MID(SUVAHAVUJ!AF86,11,1)</f>
        <v>0</v>
      </c>
      <c r="EI30" s="1356"/>
      <c r="EJ30" s="1356"/>
      <c r="EK30" s="1356"/>
      <c r="EL30" s="1356"/>
      <c r="EM30" s="1360"/>
      <c r="EN30" s="530"/>
      <c r="EO30" s="531"/>
      <c r="EP30" s="1356" t="str">
        <f>MID(SUVAHAVUJ!AG86,1,1)</f>
        <v xml:space="preserve"> </v>
      </c>
      <c r="EQ30" s="1356"/>
      <c r="ER30" s="1356"/>
      <c r="ES30" s="1356"/>
      <c r="ET30" s="1356"/>
      <c r="EU30" s="1356"/>
      <c r="EV30" s="1356" t="str">
        <f>MID(SUVAHAVUJ!AG86,2,1)</f>
        <v xml:space="preserve"> </v>
      </c>
      <c r="EW30" s="1356"/>
      <c r="EX30" s="1356"/>
      <c r="EY30" s="1356"/>
      <c r="EZ30" s="1356"/>
      <c r="FA30" s="1356" t="str">
        <f>MID(SUVAHAVUJ!AG86,3,1)</f>
        <v xml:space="preserve"> </v>
      </c>
      <c r="FB30" s="1356"/>
      <c r="FC30" s="1356"/>
      <c r="FD30" s="1356"/>
      <c r="FE30" s="1356"/>
      <c r="FF30" s="1356"/>
      <c r="FG30" s="1356" t="str">
        <f>MID(SUVAHAVUJ!AG86,4,1)</f>
        <v xml:space="preserve"> </v>
      </c>
      <c r="FH30" s="1356"/>
      <c r="FI30" s="1356"/>
      <c r="FJ30" s="1356"/>
      <c r="FK30" s="1356"/>
      <c r="FL30" s="1357" t="str">
        <f>MID(SUVAHAVUJ!AG86,5,1)</f>
        <v xml:space="preserve"> </v>
      </c>
      <c r="FM30" s="1357"/>
      <c r="FN30" s="1357"/>
      <c r="FO30" s="1357"/>
      <c r="FP30" s="1357"/>
      <c r="FQ30" s="1357"/>
      <c r="FR30" s="1357" t="str">
        <f>MID(SUVAHAVUJ!AG86,6,1)</f>
        <v xml:space="preserve"> </v>
      </c>
      <c r="FS30" s="1357"/>
      <c r="FT30" s="1357"/>
      <c r="FU30" s="1357"/>
      <c r="FV30" s="1357"/>
      <c r="FW30" s="1357" t="str">
        <f>MID(SUVAHAVUJ!AG86,7,1)</f>
        <v xml:space="preserve"> </v>
      </c>
      <c r="FX30" s="1357"/>
      <c r="FY30" s="1357"/>
      <c r="FZ30" s="1357"/>
      <c r="GA30" s="1357"/>
      <c r="GB30" s="1357"/>
      <c r="GC30" s="1357" t="str">
        <f>MID(SUVAHAVUJ!AG86,8,1)</f>
        <v xml:space="preserve"> </v>
      </c>
      <c r="GD30" s="1357"/>
      <c r="GE30" s="1357"/>
      <c r="GF30" s="1357"/>
      <c r="GG30" s="1357"/>
      <c r="GH30" s="1357" t="str">
        <f>MID(SUVAHAVUJ!AG86,9,1)</f>
        <v xml:space="preserve"> </v>
      </c>
      <c r="GI30" s="1357"/>
      <c r="GJ30" s="1357"/>
      <c r="GK30" s="1357"/>
      <c r="GL30" s="1357"/>
      <c r="GM30" s="1357"/>
      <c r="GN30" s="1357" t="str">
        <f>MID(SUVAHAVUJ!AG86,10,1)</f>
        <v xml:space="preserve"> </v>
      </c>
      <c r="GO30" s="1357"/>
      <c r="GP30" s="1357"/>
      <c r="GQ30" s="1357"/>
      <c r="GR30" s="1357"/>
      <c r="GS30" s="1357" t="str">
        <f>MID(SUVAHAVUJ!AG86,11,1)</f>
        <v>0</v>
      </c>
      <c r="GT30" s="1357"/>
      <c r="GU30" s="1357"/>
      <c r="GV30" s="1357"/>
      <c r="GW30" s="1358"/>
    </row>
    <row r="31" spans="2:205" s="516" customFormat="1" ht="21.6" customHeight="1" x14ac:dyDescent="0.2">
      <c r="B31" s="1443" t="s">
        <v>2046</v>
      </c>
      <c r="C31" s="1444"/>
      <c r="D31" s="1444"/>
      <c r="E31" s="1444"/>
      <c r="F31" s="1444"/>
      <c r="G31" s="1444"/>
      <c r="H31" s="1444"/>
      <c r="I31" s="1444"/>
      <c r="J31" s="1444"/>
      <c r="K31" s="1445"/>
      <c r="L31" s="1446" t="str">
        <f>SUVAHAVUJ!$D$87</f>
        <v>Emisné ážio (412)</v>
      </c>
      <c r="M31" s="1447"/>
      <c r="N31" s="1447"/>
      <c r="O31" s="1447"/>
      <c r="P31" s="1447"/>
      <c r="Q31" s="1447"/>
      <c r="R31" s="1447"/>
      <c r="S31" s="1447"/>
      <c r="T31" s="1447"/>
      <c r="U31" s="1447"/>
      <c r="V31" s="1447"/>
      <c r="W31" s="1447"/>
      <c r="X31" s="1447"/>
      <c r="Y31" s="1447"/>
      <c r="Z31" s="1447"/>
      <c r="AA31" s="1447"/>
      <c r="AB31" s="1447"/>
      <c r="AC31" s="1447"/>
      <c r="AD31" s="1447"/>
      <c r="AE31" s="1447"/>
      <c r="AF31" s="1447"/>
      <c r="AG31" s="1447"/>
      <c r="AH31" s="1447"/>
      <c r="AI31" s="1447"/>
      <c r="AJ31" s="1447"/>
      <c r="AK31" s="1447"/>
      <c r="AL31" s="1447"/>
      <c r="AM31" s="1447"/>
      <c r="AN31" s="1447"/>
      <c r="AO31" s="1447"/>
      <c r="AP31" s="1447"/>
      <c r="AQ31" s="1447"/>
      <c r="AR31" s="1447"/>
      <c r="AS31" s="1447"/>
      <c r="AT31" s="1447"/>
      <c r="AU31" s="1447"/>
      <c r="AV31" s="1447"/>
      <c r="AW31" s="1447"/>
      <c r="AX31" s="1447"/>
      <c r="AY31" s="1447"/>
      <c r="AZ31" s="1447"/>
      <c r="BA31" s="1447"/>
      <c r="BB31" s="1447"/>
      <c r="BC31" s="1447"/>
      <c r="BD31" s="1447"/>
      <c r="BE31" s="1447"/>
      <c r="BF31" s="1447"/>
      <c r="BG31" s="1447"/>
      <c r="BH31" s="1447"/>
      <c r="BI31" s="1447"/>
      <c r="BJ31" s="1447"/>
      <c r="BK31" s="1447"/>
      <c r="BL31" s="1447"/>
      <c r="BM31" s="1447"/>
      <c r="BN31" s="1447"/>
      <c r="BO31" s="1447"/>
      <c r="BP31" s="1447"/>
      <c r="BQ31" s="1447"/>
      <c r="BR31" s="1447"/>
      <c r="BS31" s="1447"/>
      <c r="BT31" s="1447"/>
      <c r="BU31" s="1447"/>
      <c r="BV31" s="1447"/>
      <c r="BW31" s="1437" t="s">
        <v>2103</v>
      </c>
      <c r="BX31" s="1438"/>
      <c r="BY31" s="1438"/>
      <c r="BZ31" s="1438"/>
      <c r="CA31" s="1438"/>
      <c r="CB31" s="1438"/>
      <c r="CC31" s="1438" t="str">
        <f>MID([8]SUVAHAVUJ!AI71,6,1)</f>
        <v xml:space="preserve"> </v>
      </c>
      <c r="CD31" s="1439"/>
      <c r="CE31" s="1356" t="str">
        <f>MID(SUVAHAVUJ!AF87,1,1)</f>
        <v xml:space="preserve"> </v>
      </c>
      <c r="CF31" s="1356"/>
      <c r="CG31" s="1356"/>
      <c r="CH31" s="1356"/>
      <c r="CI31" s="1356"/>
      <c r="CJ31" s="1356" t="str">
        <f>MID(SUVAHAVUJ!AF87,2,1)</f>
        <v xml:space="preserve"> </v>
      </c>
      <c r="CK31" s="1356"/>
      <c r="CL31" s="1356"/>
      <c r="CM31" s="1356"/>
      <c r="CN31" s="1356"/>
      <c r="CO31" s="1356"/>
      <c r="CP31" s="1356" t="str">
        <f>MID(SUVAHAVUJ!AF87,3,1)</f>
        <v xml:space="preserve"> </v>
      </c>
      <c r="CQ31" s="1356"/>
      <c r="CR31" s="1356"/>
      <c r="CS31" s="1356"/>
      <c r="CT31" s="1356"/>
      <c r="CU31" s="1356" t="str">
        <f>MID(SUVAHAVUJ!AF87,4,1)</f>
        <v xml:space="preserve"> </v>
      </c>
      <c r="CV31" s="1356"/>
      <c r="CW31" s="1356"/>
      <c r="CX31" s="1356"/>
      <c r="CY31" s="1356"/>
      <c r="CZ31" s="1356"/>
      <c r="DA31" s="1356" t="str">
        <f>MID(SUVAHAVUJ!AF87,5,1)</f>
        <v xml:space="preserve"> </v>
      </c>
      <c r="DB31" s="1356"/>
      <c r="DC31" s="1356"/>
      <c r="DD31" s="1356"/>
      <c r="DE31" s="1356"/>
      <c r="DF31" s="1356" t="str">
        <f>MID(SUVAHAVUJ!AF87,6,1)</f>
        <v xml:space="preserve"> </v>
      </c>
      <c r="DG31" s="1356"/>
      <c r="DH31" s="1356"/>
      <c r="DI31" s="1356"/>
      <c r="DJ31" s="1356"/>
      <c r="DK31" s="1356"/>
      <c r="DL31" s="1356" t="str">
        <f>MID(SUVAHAVUJ!AF87,7,1)</f>
        <v xml:space="preserve"> </v>
      </c>
      <c r="DM31" s="1356"/>
      <c r="DN31" s="1356"/>
      <c r="DO31" s="1356"/>
      <c r="DP31" s="1356"/>
      <c r="DQ31" s="1356"/>
      <c r="DR31" s="1356" t="str">
        <f>MID(SUVAHAVUJ!AF87,8,1)</f>
        <v xml:space="preserve"> </v>
      </c>
      <c r="DS31" s="1356"/>
      <c r="DT31" s="1356"/>
      <c r="DU31" s="1356"/>
      <c r="DV31" s="1356"/>
      <c r="DW31" s="1431" t="str">
        <f>MID(SUVAHAVUJ!AF87,9,1)</f>
        <v xml:space="preserve"> </v>
      </c>
      <c r="DX31" s="1431"/>
      <c r="DY31" s="1431"/>
      <c r="DZ31" s="1431"/>
      <c r="EA31" s="1431"/>
      <c r="EB31" s="1431"/>
      <c r="EC31" s="1431" t="str">
        <f>MID(SUVAHAVUJ!AF87,10,1)</f>
        <v xml:space="preserve"> </v>
      </c>
      <c r="ED31" s="1431"/>
      <c r="EE31" s="1431"/>
      <c r="EF31" s="1431"/>
      <c r="EG31" s="1431"/>
      <c r="EH31" s="1356" t="str">
        <f>MID(SUVAHAVUJ!AF87,11,1)</f>
        <v>0</v>
      </c>
      <c r="EI31" s="1356"/>
      <c r="EJ31" s="1356"/>
      <c r="EK31" s="1356"/>
      <c r="EL31" s="1356"/>
      <c r="EM31" s="1360"/>
      <c r="EN31" s="530"/>
      <c r="EO31" s="531"/>
      <c r="EP31" s="1356" t="str">
        <f>MID(SUVAHAVUJ!AG87,1,1)</f>
        <v xml:space="preserve"> </v>
      </c>
      <c r="EQ31" s="1356"/>
      <c r="ER31" s="1356"/>
      <c r="ES31" s="1356"/>
      <c r="ET31" s="1356"/>
      <c r="EU31" s="1356"/>
      <c r="EV31" s="1356" t="str">
        <f>MID(SUVAHAVUJ!AG87,2,1)</f>
        <v xml:space="preserve"> </v>
      </c>
      <c r="EW31" s="1356"/>
      <c r="EX31" s="1356"/>
      <c r="EY31" s="1356"/>
      <c r="EZ31" s="1356"/>
      <c r="FA31" s="1356" t="str">
        <f>MID(SUVAHAVUJ!AG87,3,1)</f>
        <v xml:space="preserve"> </v>
      </c>
      <c r="FB31" s="1356"/>
      <c r="FC31" s="1356"/>
      <c r="FD31" s="1356"/>
      <c r="FE31" s="1356"/>
      <c r="FF31" s="1356"/>
      <c r="FG31" s="1356" t="str">
        <f>MID(SUVAHAVUJ!AG87,4,1)</f>
        <v xml:space="preserve"> </v>
      </c>
      <c r="FH31" s="1356"/>
      <c r="FI31" s="1356"/>
      <c r="FJ31" s="1356"/>
      <c r="FK31" s="1356"/>
      <c r="FL31" s="1357" t="str">
        <f>MID(SUVAHAVUJ!AG87,5,1)</f>
        <v xml:space="preserve"> </v>
      </c>
      <c r="FM31" s="1357"/>
      <c r="FN31" s="1357"/>
      <c r="FO31" s="1357"/>
      <c r="FP31" s="1357"/>
      <c r="FQ31" s="1357"/>
      <c r="FR31" s="1357" t="str">
        <f>MID(SUVAHAVUJ!AG87,6,1)</f>
        <v xml:space="preserve"> </v>
      </c>
      <c r="FS31" s="1357"/>
      <c r="FT31" s="1357"/>
      <c r="FU31" s="1357"/>
      <c r="FV31" s="1357"/>
      <c r="FW31" s="1357" t="str">
        <f>MID(SUVAHAVUJ!AG87,7,1)</f>
        <v xml:space="preserve"> </v>
      </c>
      <c r="FX31" s="1357"/>
      <c r="FY31" s="1357"/>
      <c r="FZ31" s="1357"/>
      <c r="GA31" s="1357"/>
      <c r="GB31" s="1357"/>
      <c r="GC31" s="1357" t="str">
        <f>MID(SUVAHAVUJ!AG87,8,1)</f>
        <v xml:space="preserve"> </v>
      </c>
      <c r="GD31" s="1357"/>
      <c r="GE31" s="1357"/>
      <c r="GF31" s="1357"/>
      <c r="GG31" s="1357"/>
      <c r="GH31" s="1357" t="str">
        <f>MID(SUVAHAVUJ!AG87,9,1)</f>
        <v xml:space="preserve"> </v>
      </c>
      <c r="GI31" s="1357"/>
      <c r="GJ31" s="1357"/>
      <c r="GK31" s="1357"/>
      <c r="GL31" s="1357"/>
      <c r="GM31" s="1357"/>
      <c r="GN31" s="1357" t="str">
        <f>MID(SUVAHAVUJ!AG87,10,1)</f>
        <v xml:space="preserve"> </v>
      </c>
      <c r="GO31" s="1357"/>
      <c r="GP31" s="1357"/>
      <c r="GQ31" s="1357"/>
      <c r="GR31" s="1357"/>
      <c r="GS31" s="1357" t="str">
        <f>MID(SUVAHAVUJ!AG87,11,1)</f>
        <v>0</v>
      </c>
      <c r="GT31" s="1357"/>
      <c r="GU31" s="1357"/>
      <c r="GV31" s="1357"/>
      <c r="GW31" s="1358"/>
    </row>
    <row r="32" spans="2:205" ht="21.6" customHeight="1" x14ac:dyDescent="0.2">
      <c r="B32" s="1443" t="s">
        <v>2053</v>
      </c>
      <c r="C32" s="1444"/>
      <c r="D32" s="1444"/>
      <c r="E32" s="1444"/>
      <c r="F32" s="1444"/>
      <c r="G32" s="1444"/>
      <c r="H32" s="1444"/>
      <c r="I32" s="1444"/>
      <c r="J32" s="1444"/>
      <c r="K32" s="1445"/>
      <c r="L32" s="1446" t="str">
        <f>SUVAHAVUJ!$D$88</f>
        <v>Ostatné kapitálové fondy (413)</v>
      </c>
      <c r="M32" s="1447"/>
      <c r="N32" s="1447"/>
      <c r="O32" s="1447"/>
      <c r="P32" s="1447"/>
      <c r="Q32" s="1447"/>
      <c r="R32" s="1447"/>
      <c r="S32" s="1447"/>
      <c r="T32" s="1447"/>
      <c r="U32" s="1447"/>
      <c r="V32" s="1447"/>
      <c r="W32" s="1447"/>
      <c r="X32" s="1447"/>
      <c r="Y32" s="1447"/>
      <c r="Z32" s="1447"/>
      <c r="AA32" s="1447"/>
      <c r="AB32" s="1447"/>
      <c r="AC32" s="1447"/>
      <c r="AD32" s="1447"/>
      <c r="AE32" s="1447"/>
      <c r="AF32" s="1447"/>
      <c r="AG32" s="1447"/>
      <c r="AH32" s="1447"/>
      <c r="AI32" s="1447"/>
      <c r="AJ32" s="1447"/>
      <c r="AK32" s="1447"/>
      <c r="AL32" s="1447"/>
      <c r="AM32" s="1447"/>
      <c r="AN32" s="1447"/>
      <c r="AO32" s="1447"/>
      <c r="AP32" s="1447"/>
      <c r="AQ32" s="1447"/>
      <c r="AR32" s="1447"/>
      <c r="AS32" s="1447"/>
      <c r="AT32" s="1447"/>
      <c r="AU32" s="1447"/>
      <c r="AV32" s="1447"/>
      <c r="AW32" s="1447"/>
      <c r="AX32" s="1447"/>
      <c r="AY32" s="1447"/>
      <c r="AZ32" s="1447"/>
      <c r="BA32" s="1447"/>
      <c r="BB32" s="1447"/>
      <c r="BC32" s="1447"/>
      <c r="BD32" s="1447"/>
      <c r="BE32" s="1447"/>
      <c r="BF32" s="1447"/>
      <c r="BG32" s="1447"/>
      <c r="BH32" s="1447"/>
      <c r="BI32" s="1447"/>
      <c r="BJ32" s="1447"/>
      <c r="BK32" s="1447"/>
      <c r="BL32" s="1447"/>
      <c r="BM32" s="1447"/>
      <c r="BN32" s="1447"/>
      <c r="BO32" s="1447"/>
      <c r="BP32" s="1447"/>
      <c r="BQ32" s="1447"/>
      <c r="BR32" s="1447"/>
      <c r="BS32" s="1447"/>
      <c r="BT32" s="1447"/>
      <c r="BU32" s="1447"/>
      <c r="BV32" s="1447"/>
      <c r="BW32" s="1437" t="s">
        <v>2105</v>
      </c>
      <c r="BX32" s="1438"/>
      <c r="BY32" s="1438"/>
      <c r="BZ32" s="1438"/>
      <c r="CA32" s="1438"/>
      <c r="CB32" s="1438"/>
      <c r="CC32" s="1438" t="str">
        <f>MID([8]SUVAHAVUJ!AK71,6,1)</f>
        <v xml:space="preserve"> </v>
      </c>
      <c r="CD32" s="1439"/>
      <c r="CE32" s="1356" t="str">
        <f>MID(SUVAHAVUJ!AF88,1,1)</f>
        <v xml:space="preserve"> </v>
      </c>
      <c r="CF32" s="1356"/>
      <c r="CG32" s="1356"/>
      <c r="CH32" s="1356"/>
      <c r="CI32" s="1356"/>
      <c r="CJ32" s="1356" t="str">
        <f>MID(SUVAHAVUJ!AF88,2,1)</f>
        <v xml:space="preserve"> </v>
      </c>
      <c r="CK32" s="1356"/>
      <c r="CL32" s="1356"/>
      <c r="CM32" s="1356"/>
      <c r="CN32" s="1356"/>
      <c r="CO32" s="1356"/>
      <c r="CP32" s="1356" t="str">
        <f>MID(SUVAHAVUJ!AF88,3,1)</f>
        <v xml:space="preserve"> </v>
      </c>
      <c r="CQ32" s="1356"/>
      <c r="CR32" s="1356"/>
      <c r="CS32" s="1356"/>
      <c r="CT32" s="1356"/>
      <c r="CU32" s="1356" t="str">
        <f>MID(SUVAHAVUJ!AF88,4,1)</f>
        <v xml:space="preserve"> </v>
      </c>
      <c r="CV32" s="1356"/>
      <c r="CW32" s="1356"/>
      <c r="CX32" s="1356"/>
      <c r="CY32" s="1356"/>
      <c r="CZ32" s="1356"/>
      <c r="DA32" s="1356" t="str">
        <f>MID(SUVAHAVUJ!AF88,5,1)</f>
        <v xml:space="preserve"> </v>
      </c>
      <c r="DB32" s="1356"/>
      <c r="DC32" s="1356"/>
      <c r="DD32" s="1356"/>
      <c r="DE32" s="1356"/>
      <c r="DF32" s="1356" t="str">
        <f>MID(SUVAHAVUJ!AF88,6,1)</f>
        <v xml:space="preserve"> </v>
      </c>
      <c r="DG32" s="1356"/>
      <c r="DH32" s="1356"/>
      <c r="DI32" s="1356"/>
      <c r="DJ32" s="1356"/>
      <c r="DK32" s="1356"/>
      <c r="DL32" s="1356" t="str">
        <f>MID(SUVAHAVUJ!AF88,7,1)</f>
        <v xml:space="preserve"> </v>
      </c>
      <c r="DM32" s="1356"/>
      <c r="DN32" s="1356"/>
      <c r="DO32" s="1356"/>
      <c r="DP32" s="1356"/>
      <c r="DQ32" s="1356"/>
      <c r="DR32" s="1356" t="str">
        <f>MID(SUVAHAVUJ!AF88,8,1)</f>
        <v xml:space="preserve"> </v>
      </c>
      <c r="DS32" s="1356"/>
      <c r="DT32" s="1356"/>
      <c r="DU32" s="1356"/>
      <c r="DV32" s="1356"/>
      <c r="DW32" s="1431" t="str">
        <f>MID(SUVAHAVUJ!AF88,9,1)</f>
        <v xml:space="preserve"> </v>
      </c>
      <c r="DX32" s="1431"/>
      <c r="DY32" s="1431"/>
      <c r="DZ32" s="1431"/>
      <c r="EA32" s="1431"/>
      <c r="EB32" s="1431"/>
      <c r="EC32" s="1431" t="str">
        <f>MID(SUVAHAVUJ!AF88,10,1)</f>
        <v xml:space="preserve"> </v>
      </c>
      <c r="ED32" s="1431"/>
      <c r="EE32" s="1431"/>
      <c r="EF32" s="1431"/>
      <c r="EG32" s="1431"/>
      <c r="EH32" s="1356" t="str">
        <f>MID(SUVAHAVUJ!AF88,11,1)</f>
        <v>0</v>
      </c>
      <c r="EI32" s="1356"/>
      <c r="EJ32" s="1356"/>
      <c r="EK32" s="1356"/>
      <c r="EL32" s="1356"/>
      <c r="EM32" s="1360"/>
      <c r="EN32" s="530"/>
      <c r="EO32" s="531"/>
      <c r="EP32" s="1356" t="str">
        <f>MID(SUVAHAVUJ!AG88,1,1)</f>
        <v xml:space="preserve"> </v>
      </c>
      <c r="EQ32" s="1356"/>
      <c r="ER32" s="1356"/>
      <c r="ES32" s="1356"/>
      <c r="ET32" s="1356"/>
      <c r="EU32" s="1356"/>
      <c r="EV32" s="1356" t="str">
        <f>MID(SUVAHAVUJ!AG88,2,1)</f>
        <v xml:space="preserve"> </v>
      </c>
      <c r="EW32" s="1356"/>
      <c r="EX32" s="1356"/>
      <c r="EY32" s="1356"/>
      <c r="EZ32" s="1356"/>
      <c r="FA32" s="1356" t="str">
        <f>MID(SUVAHAVUJ!AG88,3,1)</f>
        <v xml:space="preserve"> </v>
      </c>
      <c r="FB32" s="1356"/>
      <c r="FC32" s="1356"/>
      <c r="FD32" s="1356"/>
      <c r="FE32" s="1356"/>
      <c r="FF32" s="1356"/>
      <c r="FG32" s="1356" t="str">
        <f>MID(SUVAHAVUJ!AG88,4,1)</f>
        <v xml:space="preserve"> </v>
      </c>
      <c r="FH32" s="1356"/>
      <c r="FI32" s="1356"/>
      <c r="FJ32" s="1356"/>
      <c r="FK32" s="1356"/>
      <c r="FL32" s="1357" t="str">
        <f>MID(SUVAHAVUJ!AG88,5,1)</f>
        <v xml:space="preserve"> </v>
      </c>
      <c r="FM32" s="1357"/>
      <c r="FN32" s="1357"/>
      <c r="FO32" s="1357"/>
      <c r="FP32" s="1357"/>
      <c r="FQ32" s="1357"/>
      <c r="FR32" s="1357" t="str">
        <f>MID(SUVAHAVUJ!AG88,6,1)</f>
        <v xml:space="preserve"> </v>
      </c>
      <c r="FS32" s="1357"/>
      <c r="FT32" s="1357"/>
      <c r="FU32" s="1357"/>
      <c r="FV32" s="1357"/>
      <c r="FW32" s="1357" t="str">
        <f>MID(SUVAHAVUJ!AG88,7,1)</f>
        <v xml:space="preserve"> </v>
      </c>
      <c r="FX32" s="1357"/>
      <c r="FY32" s="1357"/>
      <c r="FZ32" s="1357"/>
      <c r="GA32" s="1357"/>
      <c r="GB32" s="1357"/>
      <c r="GC32" s="1357" t="str">
        <f>MID(SUVAHAVUJ!AG88,8,1)</f>
        <v xml:space="preserve"> </v>
      </c>
      <c r="GD32" s="1357"/>
      <c r="GE32" s="1357"/>
      <c r="GF32" s="1357"/>
      <c r="GG32" s="1357"/>
      <c r="GH32" s="1357" t="str">
        <f>MID(SUVAHAVUJ!AG88,9,1)</f>
        <v xml:space="preserve"> </v>
      </c>
      <c r="GI32" s="1357"/>
      <c r="GJ32" s="1357"/>
      <c r="GK32" s="1357"/>
      <c r="GL32" s="1357"/>
      <c r="GM32" s="1357"/>
      <c r="GN32" s="1357" t="str">
        <f>MID(SUVAHAVUJ!AG88,10,1)</f>
        <v xml:space="preserve"> </v>
      </c>
      <c r="GO32" s="1357"/>
      <c r="GP32" s="1357"/>
      <c r="GQ32" s="1357"/>
      <c r="GR32" s="1357"/>
      <c r="GS32" s="1357" t="str">
        <f>MID(SUVAHAVUJ!AG88,11,1)</f>
        <v>0</v>
      </c>
      <c r="GT32" s="1357"/>
      <c r="GU32" s="1357"/>
      <c r="GV32" s="1357"/>
      <c r="GW32" s="1358"/>
    </row>
    <row r="33" spans="1:205" s="516" customFormat="1" ht="21.6" customHeight="1" x14ac:dyDescent="0.2">
      <c r="B33" s="1443" t="s">
        <v>2106</v>
      </c>
      <c r="C33" s="1444"/>
      <c r="D33" s="1444"/>
      <c r="E33" s="1444"/>
      <c r="F33" s="1444"/>
      <c r="G33" s="1444"/>
      <c r="H33" s="1444"/>
      <c r="I33" s="1444"/>
      <c r="J33" s="1444"/>
      <c r="K33" s="1445"/>
      <c r="L33" s="1446" t="str">
        <f>SUVAHAVUJ!$D$89</f>
        <v>Zákonné rezervné fondy r. 88 + r. 89</v>
      </c>
      <c r="M33" s="1447"/>
      <c r="N33" s="1447"/>
      <c r="O33" s="1447"/>
      <c r="P33" s="1447"/>
      <c r="Q33" s="1447"/>
      <c r="R33" s="1447"/>
      <c r="S33" s="1447"/>
      <c r="T33" s="1447"/>
      <c r="U33" s="1447"/>
      <c r="V33" s="1447"/>
      <c r="W33" s="1447"/>
      <c r="X33" s="1447"/>
      <c r="Y33" s="1447"/>
      <c r="Z33" s="1447"/>
      <c r="AA33" s="1447"/>
      <c r="AB33" s="1447"/>
      <c r="AC33" s="1447"/>
      <c r="AD33" s="1447"/>
      <c r="AE33" s="1447"/>
      <c r="AF33" s="1447"/>
      <c r="AG33" s="1447"/>
      <c r="AH33" s="1447"/>
      <c r="AI33" s="1447"/>
      <c r="AJ33" s="1447"/>
      <c r="AK33" s="1447"/>
      <c r="AL33" s="1447"/>
      <c r="AM33" s="1447"/>
      <c r="AN33" s="1447"/>
      <c r="AO33" s="1447"/>
      <c r="AP33" s="1447"/>
      <c r="AQ33" s="1447"/>
      <c r="AR33" s="1447"/>
      <c r="AS33" s="1447"/>
      <c r="AT33" s="1447"/>
      <c r="AU33" s="1447"/>
      <c r="AV33" s="1447"/>
      <c r="AW33" s="1447"/>
      <c r="AX33" s="1447"/>
      <c r="AY33" s="1447"/>
      <c r="AZ33" s="1447"/>
      <c r="BA33" s="1447"/>
      <c r="BB33" s="1447"/>
      <c r="BC33" s="1447"/>
      <c r="BD33" s="1447"/>
      <c r="BE33" s="1447"/>
      <c r="BF33" s="1447"/>
      <c r="BG33" s="1447"/>
      <c r="BH33" s="1447"/>
      <c r="BI33" s="1447"/>
      <c r="BJ33" s="1447"/>
      <c r="BK33" s="1447"/>
      <c r="BL33" s="1447"/>
      <c r="BM33" s="1447"/>
      <c r="BN33" s="1447"/>
      <c r="BO33" s="1447"/>
      <c r="BP33" s="1447"/>
      <c r="BQ33" s="1447"/>
      <c r="BR33" s="1447"/>
      <c r="BS33" s="1447"/>
      <c r="BT33" s="1447"/>
      <c r="BU33" s="1447"/>
      <c r="BV33" s="1447"/>
      <c r="BW33" s="1437" t="s">
        <v>2107</v>
      </c>
      <c r="BX33" s="1438"/>
      <c r="BY33" s="1438"/>
      <c r="BZ33" s="1438"/>
      <c r="CA33" s="1438"/>
      <c r="CB33" s="1438"/>
      <c r="CC33" s="1438" t="str">
        <f>MID([8]SUVAHAVUJ!AI72,6,1)</f>
        <v xml:space="preserve"> </v>
      </c>
      <c r="CD33" s="1439"/>
      <c r="CE33" s="1356" t="str">
        <f>MID(SUVAHAVUJ!AF89,1,1)</f>
        <v xml:space="preserve"> </v>
      </c>
      <c r="CF33" s="1356"/>
      <c r="CG33" s="1356"/>
      <c r="CH33" s="1356"/>
      <c r="CI33" s="1356"/>
      <c r="CJ33" s="1356" t="str">
        <f>MID(SUVAHAVUJ!AF89,2,1)</f>
        <v xml:space="preserve"> </v>
      </c>
      <c r="CK33" s="1356"/>
      <c r="CL33" s="1356"/>
      <c r="CM33" s="1356"/>
      <c r="CN33" s="1356"/>
      <c r="CO33" s="1356"/>
      <c r="CP33" s="1356" t="str">
        <f>MID(SUVAHAVUJ!AF89,3,1)</f>
        <v xml:space="preserve"> </v>
      </c>
      <c r="CQ33" s="1356"/>
      <c r="CR33" s="1356"/>
      <c r="CS33" s="1356"/>
      <c r="CT33" s="1356"/>
      <c r="CU33" s="1356" t="str">
        <f>MID(SUVAHAVUJ!AF89,4,1)</f>
        <v xml:space="preserve"> </v>
      </c>
      <c r="CV33" s="1356"/>
      <c r="CW33" s="1356"/>
      <c r="CX33" s="1356"/>
      <c r="CY33" s="1356"/>
      <c r="CZ33" s="1356"/>
      <c r="DA33" s="1356" t="str">
        <f>MID(SUVAHAVUJ!AF89,5,1)</f>
        <v xml:space="preserve"> </v>
      </c>
      <c r="DB33" s="1356"/>
      <c r="DC33" s="1356"/>
      <c r="DD33" s="1356"/>
      <c r="DE33" s="1356"/>
      <c r="DF33" s="1356" t="str">
        <f>MID(SUVAHAVUJ!AF89,6,1)</f>
        <v xml:space="preserve"> </v>
      </c>
      <c r="DG33" s="1356"/>
      <c r="DH33" s="1356"/>
      <c r="DI33" s="1356"/>
      <c r="DJ33" s="1356"/>
      <c r="DK33" s="1356"/>
      <c r="DL33" s="1356" t="str">
        <f>MID(SUVAHAVUJ!AF89,7,1)</f>
        <v>8</v>
      </c>
      <c r="DM33" s="1356"/>
      <c r="DN33" s="1356"/>
      <c r="DO33" s="1356"/>
      <c r="DP33" s="1356"/>
      <c r="DQ33" s="1356"/>
      <c r="DR33" s="1356" t="str">
        <f>MID(SUVAHAVUJ!AF89,8,1)</f>
        <v>0</v>
      </c>
      <c r="DS33" s="1356"/>
      <c r="DT33" s="1356"/>
      <c r="DU33" s="1356"/>
      <c r="DV33" s="1356"/>
      <c r="DW33" s="1431" t="str">
        <f>MID(SUVAHAVUJ!AF89,9,1)</f>
        <v>0</v>
      </c>
      <c r="DX33" s="1431"/>
      <c r="DY33" s="1431"/>
      <c r="DZ33" s="1431"/>
      <c r="EA33" s="1431"/>
      <c r="EB33" s="1431"/>
      <c r="EC33" s="1431" t="str">
        <f>MID(SUVAHAVUJ!AF89,10,1)</f>
        <v>0</v>
      </c>
      <c r="ED33" s="1431"/>
      <c r="EE33" s="1431"/>
      <c r="EF33" s="1431"/>
      <c r="EG33" s="1431"/>
      <c r="EH33" s="1356" t="str">
        <f>MID(SUVAHAVUJ!AF89,11,1)</f>
        <v>0</v>
      </c>
      <c r="EI33" s="1356"/>
      <c r="EJ33" s="1356"/>
      <c r="EK33" s="1356"/>
      <c r="EL33" s="1356"/>
      <c r="EM33" s="1360"/>
      <c r="EN33" s="530"/>
      <c r="EO33" s="531"/>
      <c r="EP33" s="1356" t="str">
        <f>MID(SUVAHAVUJ!AG89,1,1)</f>
        <v xml:space="preserve"> </v>
      </c>
      <c r="EQ33" s="1356"/>
      <c r="ER33" s="1356"/>
      <c r="ES33" s="1356"/>
      <c r="ET33" s="1356"/>
      <c r="EU33" s="1356"/>
      <c r="EV33" s="1356" t="str">
        <f>MID(SUVAHAVUJ!AG89,2,1)</f>
        <v xml:space="preserve"> </v>
      </c>
      <c r="EW33" s="1356"/>
      <c r="EX33" s="1356"/>
      <c r="EY33" s="1356"/>
      <c r="EZ33" s="1356"/>
      <c r="FA33" s="1356" t="str">
        <f>MID(SUVAHAVUJ!AG89,3,1)</f>
        <v xml:space="preserve"> </v>
      </c>
      <c r="FB33" s="1356"/>
      <c r="FC33" s="1356"/>
      <c r="FD33" s="1356"/>
      <c r="FE33" s="1356"/>
      <c r="FF33" s="1356"/>
      <c r="FG33" s="1356" t="str">
        <f>MID(SUVAHAVUJ!AG89,4,1)</f>
        <v xml:space="preserve"> </v>
      </c>
      <c r="FH33" s="1356"/>
      <c r="FI33" s="1356"/>
      <c r="FJ33" s="1356"/>
      <c r="FK33" s="1356"/>
      <c r="FL33" s="1357" t="str">
        <f>MID(SUVAHAVUJ!AG89,5,1)</f>
        <v xml:space="preserve"> </v>
      </c>
      <c r="FM33" s="1357"/>
      <c r="FN33" s="1357"/>
      <c r="FO33" s="1357"/>
      <c r="FP33" s="1357"/>
      <c r="FQ33" s="1357"/>
      <c r="FR33" s="1357" t="str">
        <f>MID(SUVAHAVUJ!AG89,6,1)</f>
        <v xml:space="preserve"> </v>
      </c>
      <c r="FS33" s="1357"/>
      <c r="FT33" s="1357"/>
      <c r="FU33" s="1357"/>
      <c r="FV33" s="1357"/>
      <c r="FW33" s="1357" t="str">
        <f>MID(SUVAHAVUJ!AG89,7,1)</f>
        <v>8</v>
      </c>
      <c r="FX33" s="1357"/>
      <c r="FY33" s="1357"/>
      <c r="FZ33" s="1357"/>
      <c r="GA33" s="1357"/>
      <c r="GB33" s="1357"/>
      <c r="GC33" s="1357" t="str">
        <f>MID(SUVAHAVUJ!AG89,8,1)</f>
        <v>0</v>
      </c>
      <c r="GD33" s="1357"/>
      <c r="GE33" s="1357"/>
      <c r="GF33" s="1357"/>
      <c r="GG33" s="1357"/>
      <c r="GH33" s="1357" t="str">
        <f>MID(SUVAHAVUJ!AG89,9,1)</f>
        <v>0</v>
      </c>
      <c r="GI33" s="1357"/>
      <c r="GJ33" s="1357"/>
      <c r="GK33" s="1357"/>
      <c r="GL33" s="1357"/>
      <c r="GM33" s="1357"/>
      <c r="GN33" s="1357" t="str">
        <f>MID(SUVAHAVUJ!AG89,10,1)</f>
        <v>0</v>
      </c>
      <c r="GO33" s="1357"/>
      <c r="GP33" s="1357"/>
      <c r="GQ33" s="1357"/>
      <c r="GR33" s="1357"/>
      <c r="GS33" s="1357" t="str">
        <f>MID(SUVAHAVUJ!AG89,11,1)</f>
        <v>0</v>
      </c>
      <c r="GT33" s="1357"/>
      <c r="GU33" s="1357"/>
      <c r="GV33" s="1357"/>
      <c r="GW33" s="1358"/>
    </row>
    <row r="34" spans="1:205" ht="21.6" customHeight="1" x14ac:dyDescent="0.2">
      <c r="B34" s="1440" t="s">
        <v>2108</v>
      </c>
      <c r="C34" s="1441"/>
      <c r="D34" s="1441"/>
      <c r="E34" s="1441"/>
      <c r="F34" s="1441"/>
      <c r="G34" s="1441"/>
      <c r="H34" s="1441"/>
      <c r="I34" s="1441"/>
      <c r="J34" s="1441"/>
      <c r="K34" s="1442"/>
      <c r="L34" s="1435" t="str">
        <f>SUVAHAVUJ!$D$90</f>
        <v>Zákonný rezervný fond a nedeliteľný fond (417A, 418, 421A, 422)</v>
      </c>
      <c r="M34" s="1436"/>
      <c r="N34" s="1436"/>
      <c r="O34" s="1436"/>
      <c r="P34" s="1436"/>
      <c r="Q34" s="1436"/>
      <c r="R34" s="1436"/>
      <c r="S34" s="1436"/>
      <c r="T34" s="1436"/>
      <c r="U34" s="1436"/>
      <c r="V34" s="1436"/>
      <c r="W34" s="1436"/>
      <c r="X34" s="1436"/>
      <c r="Y34" s="1436"/>
      <c r="Z34" s="1436"/>
      <c r="AA34" s="1436"/>
      <c r="AB34" s="1436"/>
      <c r="AC34" s="1436"/>
      <c r="AD34" s="1436"/>
      <c r="AE34" s="1436"/>
      <c r="AF34" s="1436"/>
      <c r="AG34" s="1436"/>
      <c r="AH34" s="1436"/>
      <c r="AI34" s="1436"/>
      <c r="AJ34" s="1436"/>
      <c r="AK34" s="1436"/>
      <c r="AL34" s="1436"/>
      <c r="AM34" s="1436"/>
      <c r="AN34" s="1436"/>
      <c r="AO34" s="1436"/>
      <c r="AP34" s="1436"/>
      <c r="AQ34" s="1436"/>
      <c r="AR34" s="1436"/>
      <c r="AS34" s="1436"/>
      <c r="AT34" s="1436"/>
      <c r="AU34" s="1436"/>
      <c r="AV34" s="1436"/>
      <c r="AW34" s="1436"/>
      <c r="AX34" s="1436"/>
      <c r="AY34" s="1436"/>
      <c r="AZ34" s="1436"/>
      <c r="BA34" s="1436"/>
      <c r="BB34" s="1436"/>
      <c r="BC34" s="1436"/>
      <c r="BD34" s="1436"/>
      <c r="BE34" s="1436"/>
      <c r="BF34" s="1436"/>
      <c r="BG34" s="1436"/>
      <c r="BH34" s="1436"/>
      <c r="BI34" s="1436"/>
      <c r="BJ34" s="1436"/>
      <c r="BK34" s="1436"/>
      <c r="BL34" s="1436"/>
      <c r="BM34" s="1436"/>
      <c r="BN34" s="1436"/>
      <c r="BO34" s="1436"/>
      <c r="BP34" s="1436"/>
      <c r="BQ34" s="1436"/>
      <c r="BR34" s="1436"/>
      <c r="BS34" s="1436"/>
      <c r="BT34" s="1436"/>
      <c r="BU34" s="1436"/>
      <c r="BV34" s="1436"/>
      <c r="BW34" s="1437" t="s">
        <v>2109</v>
      </c>
      <c r="BX34" s="1438"/>
      <c r="BY34" s="1438"/>
      <c r="BZ34" s="1438"/>
      <c r="CA34" s="1438"/>
      <c r="CB34" s="1438"/>
      <c r="CC34" s="1438" t="str">
        <f>MID([8]SUVAHAVUJ!AK72,6,1)</f>
        <v xml:space="preserve"> </v>
      </c>
      <c r="CD34" s="1439"/>
      <c r="CE34" s="1356" t="str">
        <f>MID(SUVAHAVUJ!AF90,1,1)</f>
        <v xml:space="preserve"> </v>
      </c>
      <c r="CF34" s="1356"/>
      <c r="CG34" s="1356"/>
      <c r="CH34" s="1356"/>
      <c r="CI34" s="1356"/>
      <c r="CJ34" s="1356" t="str">
        <f>MID(SUVAHAVUJ!AF90,2,1)</f>
        <v xml:space="preserve"> </v>
      </c>
      <c r="CK34" s="1356"/>
      <c r="CL34" s="1356"/>
      <c r="CM34" s="1356"/>
      <c r="CN34" s="1356"/>
      <c r="CO34" s="1356"/>
      <c r="CP34" s="1356" t="str">
        <f>MID(SUVAHAVUJ!AF90,3,1)</f>
        <v xml:space="preserve"> </v>
      </c>
      <c r="CQ34" s="1356"/>
      <c r="CR34" s="1356"/>
      <c r="CS34" s="1356"/>
      <c r="CT34" s="1356"/>
      <c r="CU34" s="1356" t="str">
        <f>MID(SUVAHAVUJ!AF90,4,1)</f>
        <v xml:space="preserve"> </v>
      </c>
      <c r="CV34" s="1356"/>
      <c r="CW34" s="1356"/>
      <c r="CX34" s="1356"/>
      <c r="CY34" s="1356"/>
      <c r="CZ34" s="1356"/>
      <c r="DA34" s="1356" t="str">
        <f>MID(SUVAHAVUJ!AF90,5,1)</f>
        <v xml:space="preserve"> </v>
      </c>
      <c r="DB34" s="1356"/>
      <c r="DC34" s="1356"/>
      <c r="DD34" s="1356"/>
      <c r="DE34" s="1356"/>
      <c r="DF34" s="1356" t="str">
        <f>MID(SUVAHAVUJ!AF90,6,1)</f>
        <v xml:space="preserve"> </v>
      </c>
      <c r="DG34" s="1356"/>
      <c r="DH34" s="1356"/>
      <c r="DI34" s="1356"/>
      <c r="DJ34" s="1356"/>
      <c r="DK34" s="1356"/>
      <c r="DL34" s="1356" t="str">
        <f>MID(SUVAHAVUJ!AF90,7,1)</f>
        <v>8</v>
      </c>
      <c r="DM34" s="1356"/>
      <c r="DN34" s="1356"/>
      <c r="DO34" s="1356"/>
      <c r="DP34" s="1356"/>
      <c r="DQ34" s="1356"/>
      <c r="DR34" s="1356" t="str">
        <f>MID(SUVAHAVUJ!AF90,8,1)</f>
        <v>0</v>
      </c>
      <c r="DS34" s="1356"/>
      <c r="DT34" s="1356"/>
      <c r="DU34" s="1356"/>
      <c r="DV34" s="1356"/>
      <c r="DW34" s="1431" t="str">
        <f>MID(SUVAHAVUJ!AF90,9,1)</f>
        <v>0</v>
      </c>
      <c r="DX34" s="1431"/>
      <c r="DY34" s="1431"/>
      <c r="DZ34" s="1431"/>
      <c r="EA34" s="1431"/>
      <c r="EB34" s="1431"/>
      <c r="EC34" s="1431" t="str">
        <f>MID(SUVAHAVUJ!AF90,10,1)</f>
        <v>0</v>
      </c>
      <c r="ED34" s="1431"/>
      <c r="EE34" s="1431"/>
      <c r="EF34" s="1431"/>
      <c r="EG34" s="1431"/>
      <c r="EH34" s="1356" t="str">
        <f>MID(SUVAHAVUJ!AF90,11,1)</f>
        <v>0</v>
      </c>
      <c r="EI34" s="1356"/>
      <c r="EJ34" s="1356"/>
      <c r="EK34" s="1356"/>
      <c r="EL34" s="1356"/>
      <c r="EM34" s="1360"/>
      <c r="EN34" s="530"/>
      <c r="EO34" s="531"/>
      <c r="EP34" s="1356" t="str">
        <f>MID(SUVAHAVUJ!AG90,1,1)</f>
        <v xml:space="preserve"> </v>
      </c>
      <c r="EQ34" s="1356"/>
      <c r="ER34" s="1356"/>
      <c r="ES34" s="1356"/>
      <c r="ET34" s="1356"/>
      <c r="EU34" s="1356"/>
      <c r="EV34" s="1356" t="str">
        <f>MID(SUVAHAVUJ!AG90,2,1)</f>
        <v xml:space="preserve"> </v>
      </c>
      <c r="EW34" s="1356"/>
      <c r="EX34" s="1356"/>
      <c r="EY34" s="1356"/>
      <c r="EZ34" s="1356"/>
      <c r="FA34" s="1356" t="str">
        <f>MID(SUVAHAVUJ!AG90,3,1)</f>
        <v xml:space="preserve"> </v>
      </c>
      <c r="FB34" s="1356"/>
      <c r="FC34" s="1356"/>
      <c r="FD34" s="1356"/>
      <c r="FE34" s="1356"/>
      <c r="FF34" s="1356"/>
      <c r="FG34" s="1356" t="str">
        <f>MID(SUVAHAVUJ!AG90,4,1)</f>
        <v xml:space="preserve"> </v>
      </c>
      <c r="FH34" s="1356"/>
      <c r="FI34" s="1356"/>
      <c r="FJ34" s="1356"/>
      <c r="FK34" s="1356"/>
      <c r="FL34" s="1357" t="str">
        <f>MID(SUVAHAVUJ!AG90,5,1)</f>
        <v xml:space="preserve"> </v>
      </c>
      <c r="FM34" s="1357"/>
      <c r="FN34" s="1357"/>
      <c r="FO34" s="1357"/>
      <c r="FP34" s="1357"/>
      <c r="FQ34" s="1357"/>
      <c r="FR34" s="1357" t="str">
        <f>MID(SUVAHAVUJ!AG90,6,1)</f>
        <v xml:space="preserve"> </v>
      </c>
      <c r="FS34" s="1357"/>
      <c r="FT34" s="1357"/>
      <c r="FU34" s="1357"/>
      <c r="FV34" s="1357"/>
      <c r="FW34" s="1357" t="str">
        <f>MID(SUVAHAVUJ!AG90,7,1)</f>
        <v>8</v>
      </c>
      <c r="FX34" s="1357"/>
      <c r="FY34" s="1357"/>
      <c r="FZ34" s="1357"/>
      <c r="GA34" s="1357"/>
      <c r="GB34" s="1357"/>
      <c r="GC34" s="1357" t="str">
        <f>MID(SUVAHAVUJ!AG90,8,1)</f>
        <v>0</v>
      </c>
      <c r="GD34" s="1357"/>
      <c r="GE34" s="1357"/>
      <c r="GF34" s="1357"/>
      <c r="GG34" s="1357"/>
      <c r="GH34" s="1357" t="str">
        <f>MID(SUVAHAVUJ!AG90,9,1)</f>
        <v>0</v>
      </c>
      <c r="GI34" s="1357"/>
      <c r="GJ34" s="1357"/>
      <c r="GK34" s="1357"/>
      <c r="GL34" s="1357"/>
      <c r="GM34" s="1357"/>
      <c r="GN34" s="1357" t="str">
        <f>MID(SUVAHAVUJ!AG90,10,1)</f>
        <v>0</v>
      </c>
      <c r="GO34" s="1357"/>
      <c r="GP34" s="1357"/>
      <c r="GQ34" s="1357"/>
      <c r="GR34" s="1357"/>
      <c r="GS34" s="1357" t="str">
        <f>MID(SUVAHAVUJ!AG90,11,1)</f>
        <v>0</v>
      </c>
      <c r="GT34" s="1357"/>
      <c r="GU34" s="1357"/>
      <c r="GV34" s="1357"/>
      <c r="GW34" s="1358"/>
    </row>
    <row r="35" spans="1:205" ht="21.6" customHeight="1" x14ac:dyDescent="0.2">
      <c r="A35" s="516"/>
      <c r="B35" s="1432" t="s">
        <v>2039</v>
      </c>
      <c r="C35" s="1433"/>
      <c r="D35" s="1433"/>
      <c r="E35" s="1433"/>
      <c r="F35" s="1433"/>
      <c r="G35" s="1433"/>
      <c r="H35" s="1433"/>
      <c r="I35" s="1433"/>
      <c r="J35" s="1433"/>
      <c r="K35" s="1434"/>
      <c r="L35" s="1435" t="str">
        <f>SUVAHAVUJ!$D$91</f>
        <v>Rezervný fond na vlastné akcie a vlastné podiely (417A, 421A)</v>
      </c>
      <c r="M35" s="1436"/>
      <c r="N35" s="1436"/>
      <c r="O35" s="1436"/>
      <c r="P35" s="1436"/>
      <c r="Q35" s="1436"/>
      <c r="R35" s="1436"/>
      <c r="S35" s="1436"/>
      <c r="T35" s="1436"/>
      <c r="U35" s="1436"/>
      <c r="V35" s="1436"/>
      <c r="W35" s="1436"/>
      <c r="X35" s="1436"/>
      <c r="Y35" s="1436"/>
      <c r="Z35" s="1436"/>
      <c r="AA35" s="1436"/>
      <c r="AB35" s="1436"/>
      <c r="AC35" s="1436"/>
      <c r="AD35" s="1436"/>
      <c r="AE35" s="1436"/>
      <c r="AF35" s="1436"/>
      <c r="AG35" s="1436"/>
      <c r="AH35" s="1436"/>
      <c r="AI35" s="1436"/>
      <c r="AJ35" s="1436"/>
      <c r="AK35" s="1436"/>
      <c r="AL35" s="1436"/>
      <c r="AM35" s="1436"/>
      <c r="AN35" s="1436"/>
      <c r="AO35" s="1436"/>
      <c r="AP35" s="1436"/>
      <c r="AQ35" s="1436"/>
      <c r="AR35" s="1436"/>
      <c r="AS35" s="1436"/>
      <c r="AT35" s="1436"/>
      <c r="AU35" s="1436"/>
      <c r="AV35" s="1436"/>
      <c r="AW35" s="1436"/>
      <c r="AX35" s="1436"/>
      <c r="AY35" s="1436"/>
      <c r="AZ35" s="1436"/>
      <c r="BA35" s="1436"/>
      <c r="BB35" s="1436"/>
      <c r="BC35" s="1436"/>
      <c r="BD35" s="1436"/>
      <c r="BE35" s="1436"/>
      <c r="BF35" s="1436"/>
      <c r="BG35" s="1436"/>
      <c r="BH35" s="1436"/>
      <c r="BI35" s="1436"/>
      <c r="BJ35" s="1436"/>
      <c r="BK35" s="1436"/>
      <c r="BL35" s="1436"/>
      <c r="BM35" s="1436"/>
      <c r="BN35" s="1436"/>
      <c r="BO35" s="1436"/>
      <c r="BP35" s="1436"/>
      <c r="BQ35" s="1436"/>
      <c r="BR35" s="1436"/>
      <c r="BS35" s="1436"/>
      <c r="BT35" s="1436"/>
      <c r="BU35" s="1436"/>
      <c r="BV35" s="1436"/>
      <c r="BW35" s="1437" t="s">
        <v>2110</v>
      </c>
      <c r="BX35" s="1438"/>
      <c r="BY35" s="1438"/>
      <c r="BZ35" s="1438"/>
      <c r="CA35" s="1438"/>
      <c r="CB35" s="1438"/>
      <c r="CC35" s="1438"/>
      <c r="CD35" s="1439"/>
      <c r="CE35" s="1356" t="str">
        <f>MID(SUVAHAVUJ!AF91,1,1)</f>
        <v xml:space="preserve"> </v>
      </c>
      <c r="CF35" s="1356"/>
      <c r="CG35" s="1356"/>
      <c r="CH35" s="1356"/>
      <c r="CI35" s="1356"/>
      <c r="CJ35" s="1356" t="str">
        <f>MID(SUVAHAVUJ!AF91,2,1)</f>
        <v xml:space="preserve"> </v>
      </c>
      <c r="CK35" s="1356"/>
      <c r="CL35" s="1356"/>
      <c r="CM35" s="1356"/>
      <c r="CN35" s="1356"/>
      <c r="CO35" s="1356"/>
      <c r="CP35" s="1356" t="str">
        <f>MID(SUVAHAVUJ!AF91,3,1)</f>
        <v xml:space="preserve"> </v>
      </c>
      <c r="CQ35" s="1356"/>
      <c r="CR35" s="1356"/>
      <c r="CS35" s="1356"/>
      <c r="CT35" s="1356"/>
      <c r="CU35" s="1356" t="str">
        <f>MID(SUVAHAVUJ!AF91,4,1)</f>
        <v xml:space="preserve"> </v>
      </c>
      <c r="CV35" s="1356"/>
      <c r="CW35" s="1356"/>
      <c r="CX35" s="1356"/>
      <c r="CY35" s="1356"/>
      <c r="CZ35" s="1356"/>
      <c r="DA35" s="1356" t="str">
        <f>MID(SUVAHAVUJ!AF91,5,1)</f>
        <v xml:space="preserve"> </v>
      </c>
      <c r="DB35" s="1356"/>
      <c r="DC35" s="1356"/>
      <c r="DD35" s="1356"/>
      <c r="DE35" s="1356"/>
      <c r="DF35" s="1356" t="str">
        <f>MID(SUVAHAVUJ!AF91,6,1)</f>
        <v xml:space="preserve"> </v>
      </c>
      <c r="DG35" s="1356"/>
      <c r="DH35" s="1356"/>
      <c r="DI35" s="1356"/>
      <c r="DJ35" s="1356"/>
      <c r="DK35" s="1356"/>
      <c r="DL35" s="1356" t="str">
        <f>MID(SUVAHAVUJ!AF91,7,1)</f>
        <v xml:space="preserve"> </v>
      </c>
      <c r="DM35" s="1356"/>
      <c r="DN35" s="1356"/>
      <c r="DO35" s="1356"/>
      <c r="DP35" s="1356"/>
      <c r="DQ35" s="1356"/>
      <c r="DR35" s="1356" t="str">
        <f>MID(SUVAHAVUJ!AF91,8,1)</f>
        <v xml:space="preserve"> </v>
      </c>
      <c r="DS35" s="1356"/>
      <c r="DT35" s="1356"/>
      <c r="DU35" s="1356"/>
      <c r="DV35" s="1356"/>
      <c r="DW35" s="1431" t="str">
        <f>MID(SUVAHAVUJ!AF91,9,1)</f>
        <v xml:space="preserve"> </v>
      </c>
      <c r="DX35" s="1431"/>
      <c r="DY35" s="1431"/>
      <c r="DZ35" s="1431"/>
      <c r="EA35" s="1431"/>
      <c r="EB35" s="1431"/>
      <c r="EC35" s="1431" t="str">
        <f>MID(SUVAHAVUJ!AF91,10,1)</f>
        <v xml:space="preserve"> </v>
      </c>
      <c r="ED35" s="1431"/>
      <c r="EE35" s="1431"/>
      <c r="EF35" s="1431"/>
      <c r="EG35" s="1431"/>
      <c r="EH35" s="1356" t="str">
        <f>MID(SUVAHAVUJ!AF91,11,1)</f>
        <v>0</v>
      </c>
      <c r="EI35" s="1356"/>
      <c r="EJ35" s="1356"/>
      <c r="EK35" s="1356"/>
      <c r="EL35" s="1356"/>
      <c r="EM35" s="1360"/>
      <c r="EN35" s="530"/>
      <c r="EO35" s="531"/>
      <c r="EP35" s="1356" t="str">
        <f>MID(SUVAHAVUJ!AG91,1,1)</f>
        <v xml:space="preserve"> </v>
      </c>
      <c r="EQ35" s="1356"/>
      <c r="ER35" s="1356"/>
      <c r="ES35" s="1356"/>
      <c r="ET35" s="1356"/>
      <c r="EU35" s="1356"/>
      <c r="EV35" s="1356" t="str">
        <f>MID(SUVAHAVUJ!AG91,2,1)</f>
        <v xml:space="preserve"> </v>
      </c>
      <c r="EW35" s="1356"/>
      <c r="EX35" s="1356"/>
      <c r="EY35" s="1356"/>
      <c r="EZ35" s="1356"/>
      <c r="FA35" s="1356" t="str">
        <f>MID(SUVAHAVUJ!AG91,3,1)</f>
        <v xml:space="preserve"> </v>
      </c>
      <c r="FB35" s="1356"/>
      <c r="FC35" s="1356"/>
      <c r="FD35" s="1356"/>
      <c r="FE35" s="1356"/>
      <c r="FF35" s="1356"/>
      <c r="FG35" s="1356" t="str">
        <f>MID(SUVAHAVUJ!AG91,4,1)</f>
        <v xml:space="preserve"> </v>
      </c>
      <c r="FH35" s="1356"/>
      <c r="FI35" s="1356"/>
      <c r="FJ35" s="1356"/>
      <c r="FK35" s="1356"/>
      <c r="FL35" s="1357" t="str">
        <f>MID(SUVAHAVUJ!AG91,5,1)</f>
        <v xml:space="preserve"> </v>
      </c>
      <c r="FM35" s="1357"/>
      <c r="FN35" s="1357"/>
      <c r="FO35" s="1357"/>
      <c r="FP35" s="1357"/>
      <c r="FQ35" s="1357"/>
      <c r="FR35" s="1357" t="str">
        <f>MID(SUVAHAVUJ!AG91,6,1)</f>
        <v xml:space="preserve"> </v>
      </c>
      <c r="FS35" s="1357"/>
      <c r="FT35" s="1357"/>
      <c r="FU35" s="1357"/>
      <c r="FV35" s="1357"/>
      <c r="FW35" s="1357" t="str">
        <f>MID(SUVAHAVUJ!AG91,7,1)</f>
        <v xml:space="preserve"> </v>
      </c>
      <c r="FX35" s="1357"/>
      <c r="FY35" s="1357"/>
      <c r="FZ35" s="1357"/>
      <c r="GA35" s="1357"/>
      <c r="GB35" s="1357"/>
      <c r="GC35" s="1357" t="str">
        <f>MID(SUVAHAVUJ!AG91,8,1)</f>
        <v xml:space="preserve"> </v>
      </c>
      <c r="GD35" s="1357"/>
      <c r="GE35" s="1357"/>
      <c r="GF35" s="1357"/>
      <c r="GG35" s="1357"/>
      <c r="GH35" s="1357" t="str">
        <f>MID(SUVAHAVUJ!AG91,9,1)</f>
        <v xml:space="preserve"> </v>
      </c>
      <c r="GI35" s="1357"/>
      <c r="GJ35" s="1357"/>
      <c r="GK35" s="1357"/>
      <c r="GL35" s="1357"/>
      <c r="GM35" s="1357"/>
      <c r="GN35" s="1357" t="str">
        <f>MID(SUVAHAVUJ!AG91,10,1)</f>
        <v xml:space="preserve"> </v>
      </c>
      <c r="GO35" s="1357"/>
      <c r="GP35" s="1357"/>
      <c r="GQ35" s="1357"/>
      <c r="GR35" s="1357"/>
      <c r="GS35" s="1357" t="str">
        <f>MID(SUVAHAVUJ!AG91,11,1)</f>
        <v>0</v>
      </c>
      <c r="GT35" s="1357"/>
      <c r="GU35" s="1357"/>
      <c r="GV35" s="1357"/>
      <c r="GW35" s="1358"/>
    </row>
    <row r="36" spans="1:205" ht="12.75" customHeight="1" thickBot="1" x14ac:dyDescent="0.25">
      <c r="A36" s="516"/>
      <c r="B36" s="532"/>
      <c r="C36" s="533"/>
      <c r="D36" s="533"/>
      <c r="E36" s="533"/>
      <c r="F36" s="533"/>
      <c r="G36" s="533"/>
      <c r="H36" s="533"/>
      <c r="I36" s="533"/>
      <c r="J36" s="533"/>
      <c r="K36" s="53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33"/>
      <c r="GR36" s="533"/>
      <c r="GS36" s="533"/>
      <c r="GT36" s="533"/>
      <c r="GU36" s="533"/>
      <c r="GV36" s="533"/>
      <c r="GW36" s="534"/>
    </row>
    <row r="37" spans="1:205" ht="9" customHeight="1" x14ac:dyDescent="0.2">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2">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2">
      <c r="AQ52" s="508">
        <v>57</v>
      </c>
    </row>
    <row r="147" spans="10:10" ht="3.75" customHeight="1" x14ac:dyDescent="0.2">
      <c r="J147" s="508">
        <v>33</v>
      </c>
    </row>
  </sheetData>
  <mergeCells count="713">
    <mergeCell ref="J2:AJ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CC7:CG7"/>
    <mergeCell ref="CH7:CM7"/>
    <mergeCell ref="CN7:CR7"/>
    <mergeCell ref="CS7:CX7"/>
    <mergeCell ref="B7:K8"/>
    <mergeCell ref="L7:AP8"/>
    <mergeCell ref="AQ7:AX8"/>
    <mergeCell ref="BA7:BF7"/>
    <mergeCell ref="BG7:BK7"/>
    <mergeCell ref="BL7:BQ7"/>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L13:BQ13"/>
    <mergeCell ref="BR13:BV13"/>
    <mergeCell ref="BW13:CB13"/>
    <mergeCell ref="CC13:CG13"/>
    <mergeCell ref="CH13:CM13"/>
    <mergeCell ref="CN13:CR13"/>
    <mergeCell ref="FW12:GB12"/>
    <mergeCell ref="GC12:GG12"/>
    <mergeCell ref="GH12:GM12"/>
    <mergeCell ref="CC12:CG12"/>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FR16:FV16"/>
    <mergeCell ref="FW16:GB16"/>
    <mergeCell ref="GC16:GG16"/>
    <mergeCell ref="CS16:CX16"/>
    <mergeCell ref="CY16:DC16"/>
    <mergeCell ref="DD16:DI16"/>
    <mergeCell ref="DJ16:EM16"/>
    <mergeCell ref="EP16:EU16"/>
    <mergeCell ref="EV16:EZ16"/>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DF25:DK25"/>
    <mergeCell ref="DL25:DQ25"/>
    <mergeCell ref="DR25:DV25"/>
    <mergeCell ref="DW25:EB25"/>
    <mergeCell ref="B25:K25"/>
    <mergeCell ref="L25:BV25"/>
    <mergeCell ref="BW25:CD25"/>
    <mergeCell ref="CE25:CI25"/>
    <mergeCell ref="CJ25:CO25"/>
    <mergeCell ref="CP25:CT25"/>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B30:K30"/>
    <mergeCell ref="L30:BV30"/>
    <mergeCell ref="BW30:CD30"/>
    <mergeCell ref="CE30:CI30"/>
    <mergeCell ref="CJ30:CO30"/>
    <mergeCell ref="CP30:CT30"/>
    <mergeCell ref="CU30:CZ30"/>
    <mergeCell ref="DA30:DE30"/>
    <mergeCell ref="DF30:DK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3:GW33"/>
    <mergeCell ref="FL33:FQ33"/>
    <mergeCell ref="FR33:FV33"/>
    <mergeCell ref="FW33:GB33"/>
    <mergeCell ref="GC33:GG33"/>
    <mergeCell ref="EP31:EU31"/>
    <mergeCell ref="EV31:EZ31"/>
    <mergeCell ref="FA31:FF31"/>
    <mergeCell ref="FG31:FK31"/>
    <mergeCell ref="GC32:GG32"/>
    <mergeCell ref="GH33:GM33"/>
    <mergeCell ref="GN33:GR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EC33:EG33"/>
    <mergeCell ref="EH33:EM33"/>
    <mergeCell ref="EP33:EU33"/>
    <mergeCell ref="EV33:EZ33"/>
    <mergeCell ref="FA33:FF33"/>
    <mergeCell ref="FG33:FK33"/>
    <mergeCell ref="CU33:CZ33"/>
    <mergeCell ref="DA33:DE33"/>
    <mergeCell ref="DF33:DK33"/>
    <mergeCell ref="DL33:DQ33"/>
    <mergeCell ref="DR33:DV33"/>
    <mergeCell ref="DW33:EB33"/>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31A0B7"/>
  </sheetPr>
  <dimension ref="A1"/>
  <sheetViews>
    <sheetView workbookViewId="0"/>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31A0B7"/>
  </sheetPr>
  <dimension ref="A1"/>
  <sheetViews>
    <sheetView workbookViewId="0"/>
  </sheetViews>
  <sheetFormatPr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31A0B7"/>
  </sheetPr>
  <dimension ref="A1:GW147"/>
  <sheetViews>
    <sheetView zoomScale="220" zoomScaleNormal="220" workbookViewId="0">
      <selection activeCell="N1" sqref="N1"/>
    </sheetView>
  </sheetViews>
  <sheetFormatPr defaultColWidth="0.42578125" defaultRowHeight="3.75" customHeight="1" x14ac:dyDescent="0.2"/>
  <cols>
    <col min="1" max="16384" width="0.42578125" style="508"/>
  </cols>
  <sheetData>
    <row r="1" spans="1:205" ht="3.75" customHeight="1" thickBot="1" x14ac:dyDescent="0.25">
      <c r="A1" s="725"/>
    </row>
    <row r="2" spans="1:205" ht="25.5" customHeight="1" x14ac:dyDescent="0.2">
      <c r="B2" s="509"/>
      <c r="C2" s="510"/>
      <c r="D2" s="510"/>
      <c r="E2" s="510"/>
      <c r="F2" s="510"/>
      <c r="G2" s="510"/>
      <c r="H2" s="510"/>
      <c r="J2" s="1397" t="s">
        <v>5003</v>
      </c>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7"/>
      <c r="AJ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68"/>
      <c r="BB4" s="1468"/>
      <c r="BC4" s="1468"/>
      <c r="BD4" s="1468"/>
      <c r="BE4" s="1468"/>
      <c r="BF4" s="1468"/>
      <c r="BG4" s="1468"/>
      <c r="BH4" s="1468"/>
      <c r="BI4" s="1468"/>
      <c r="BJ4" s="1468"/>
      <c r="BK4" s="1468"/>
      <c r="BL4" s="1468"/>
      <c r="BM4" s="1468"/>
      <c r="BN4" s="1468"/>
      <c r="BO4" s="1468"/>
      <c r="BP4" s="1468"/>
      <c r="BQ4" s="1468"/>
      <c r="BR4" s="1468"/>
      <c r="BS4" s="1468"/>
      <c r="BT4" s="1468"/>
      <c r="BU4" s="1468"/>
      <c r="BV4" s="1468"/>
      <c r="BW4" s="1468"/>
      <c r="BX4" s="1468"/>
      <c r="BY4" s="1468"/>
      <c r="BZ4" s="1468"/>
      <c r="CA4" s="1468"/>
      <c r="CB4" s="1468"/>
      <c r="CC4" s="1468"/>
      <c r="CD4" s="1468"/>
      <c r="CE4" s="1468"/>
      <c r="CF4" s="1468"/>
      <c r="CG4" s="1468"/>
      <c r="CH4" s="1468"/>
      <c r="CI4" s="1468"/>
      <c r="CJ4" s="1468"/>
      <c r="CK4" s="1468"/>
      <c r="CL4" s="1468"/>
      <c r="CM4" s="1468"/>
      <c r="CN4" s="1468"/>
      <c r="CO4" s="1468"/>
      <c r="CP4" s="1468"/>
      <c r="CQ4" s="1468"/>
      <c r="CR4" s="1468"/>
      <c r="CS4" s="1468"/>
      <c r="CT4" s="1468"/>
      <c r="CU4" s="1468"/>
      <c r="CV4" s="1468"/>
      <c r="CW4" s="1468"/>
      <c r="CX4" s="1468"/>
      <c r="CY4" s="1468"/>
      <c r="CZ4" s="1468"/>
      <c r="DA4" s="1468"/>
      <c r="DB4" s="1468"/>
      <c r="DC4" s="1468"/>
      <c r="DD4" s="1468"/>
      <c r="DE4" s="1468"/>
      <c r="DF4" s="1468"/>
      <c r="DG4" s="1468"/>
      <c r="DH4" s="1468"/>
      <c r="DI4" s="1502"/>
      <c r="DJ4" s="539"/>
      <c r="DK4" s="529"/>
      <c r="DL4" s="1468"/>
      <c r="DM4" s="1468"/>
      <c r="DN4" s="1468"/>
      <c r="DO4" s="1468"/>
      <c r="DP4" s="1468"/>
      <c r="DQ4" s="1468"/>
      <c r="DR4" s="1468"/>
      <c r="DS4" s="1468"/>
      <c r="DT4" s="1468"/>
      <c r="DU4" s="1468"/>
      <c r="DV4" s="1468"/>
      <c r="DW4" s="1468"/>
      <c r="DX4" s="1468"/>
      <c r="DY4" s="1468"/>
      <c r="DZ4" s="1468"/>
      <c r="EA4" s="1468"/>
      <c r="EB4" s="1468"/>
      <c r="EC4" s="1468"/>
      <c r="ED4" s="1468"/>
      <c r="EE4" s="1468"/>
      <c r="EF4" s="1468"/>
      <c r="EG4" s="1468"/>
      <c r="EH4" s="1468"/>
      <c r="EI4" s="1468"/>
      <c r="EJ4" s="1468"/>
      <c r="EK4" s="1468"/>
      <c r="EL4" s="1468"/>
      <c r="EM4" s="1468"/>
      <c r="EN4" s="1468"/>
      <c r="EO4" s="1468"/>
      <c r="EP4" s="1468"/>
      <c r="EQ4" s="1468"/>
      <c r="ER4" s="1468"/>
      <c r="ES4" s="1468"/>
      <c r="ET4" s="1468"/>
      <c r="EU4" s="1468"/>
      <c r="EV4" s="1468"/>
      <c r="EW4" s="1468"/>
      <c r="EX4" s="1468"/>
      <c r="EY4" s="1468"/>
      <c r="EZ4" s="1468"/>
      <c r="FA4" s="1468"/>
      <c r="FB4" s="1468"/>
      <c r="FC4" s="1468"/>
      <c r="FD4" s="1468"/>
      <c r="FE4" s="1468"/>
      <c r="FF4" s="1468"/>
      <c r="FG4" s="1468"/>
      <c r="FH4" s="1468"/>
      <c r="FI4" s="1468"/>
      <c r="FJ4" s="1468"/>
      <c r="FK4" s="1468"/>
      <c r="FL4" s="1468"/>
      <c r="FM4" s="1468"/>
      <c r="FN4" s="1468"/>
      <c r="FO4" s="1451"/>
      <c r="FP4" s="1451"/>
      <c r="FQ4" s="1451"/>
      <c r="FR4" s="1451"/>
      <c r="FS4" s="1500"/>
      <c r="FT4" s="1501"/>
      <c r="FU4" s="1501"/>
      <c r="FV4" s="1501"/>
      <c r="FW4" s="1501"/>
      <c r="FX4" s="1501"/>
      <c r="FY4" s="1501"/>
      <c r="FZ4" s="1501"/>
      <c r="GA4" s="1501"/>
      <c r="GB4" s="1501"/>
      <c r="GC4" s="1501"/>
      <c r="GD4" s="1501"/>
      <c r="GE4" s="1501"/>
      <c r="GF4" s="1501"/>
      <c r="GG4" s="1501"/>
      <c r="GH4" s="1501"/>
      <c r="GI4" s="1501"/>
      <c r="GJ4" s="1501"/>
      <c r="GK4" s="1501"/>
      <c r="GL4" s="1501"/>
      <c r="GM4" s="1501"/>
      <c r="GN4" s="1501"/>
      <c r="GO4" s="1501"/>
      <c r="GP4" s="1501"/>
      <c r="GQ4" s="1501"/>
      <c r="GR4" s="1501"/>
      <c r="GS4" s="1501"/>
      <c r="GT4" s="1501"/>
      <c r="GU4" s="1501"/>
      <c r="GV4" s="1501"/>
      <c r="GW4" s="1501"/>
    </row>
    <row r="5" spans="1:205" ht="25.5" customHeight="1" x14ac:dyDescent="0.2">
      <c r="B5" s="1453" t="s">
        <v>5001</v>
      </c>
      <c r="C5" s="1454"/>
      <c r="D5" s="1454"/>
      <c r="E5" s="1454"/>
      <c r="F5" s="1454"/>
      <c r="G5" s="1454"/>
      <c r="H5" s="1454"/>
      <c r="I5" s="1454"/>
      <c r="J5" s="1454"/>
      <c r="K5" s="1455"/>
      <c r="L5" s="1456" t="s">
        <v>5002</v>
      </c>
      <c r="M5" s="1457"/>
      <c r="N5" s="1457"/>
      <c r="O5" s="1457"/>
      <c r="P5" s="1457"/>
      <c r="Q5" s="1457"/>
      <c r="R5" s="1457"/>
      <c r="S5" s="1457"/>
      <c r="T5" s="1457"/>
      <c r="U5" s="1457"/>
      <c r="V5" s="1457"/>
      <c r="W5" s="1457"/>
      <c r="X5" s="1457"/>
      <c r="Y5" s="1457"/>
      <c r="Z5" s="1457"/>
      <c r="AA5" s="1457"/>
      <c r="AB5" s="1457"/>
      <c r="AC5" s="1457"/>
      <c r="AD5" s="1457"/>
      <c r="AE5" s="1457"/>
      <c r="AF5" s="1457"/>
      <c r="AG5" s="1457"/>
      <c r="AH5" s="1457"/>
      <c r="AI5" s="1457"/>
      <c r="AJ5" s="1457"/>
      <c r="AK5" s="1457"/>
      <c r="AL5" s="1457"/>
      <c r="AM5" s="1457"/>
      <c r="AN5" s="1457"/>
      <c r="AO5" s="1457"/>
      <c r="AP5" s="1457"/>
      <c r="AQ5" s="1457"/>
      <c r="AR5" s="1457"/>
      <c r="AS5" s="1457"/>
      <c r="AT5" s="1457"/>
      <c r="AU5" s="1457"/>
      <c r="AV5" s="1457"/>
      <c r="AW5" s="1457"/>
      <c r="AX5" s="1457"/>
      <c r="AY5" s="1457"/>
      <c r="AZ5" s="1457"/>
      <c r="BA5" s="1457"/>
      <c r="BB5" s="1457"/>
      <c r="BC5" s="1457"/>
      <c r="BD5" s="1457"/>
      <c r="BE5" s="1457"/>
      <c r="BF5" s="1457"/>
      <c r="BG5" s="1457"/>
      <c r="BH5" s="1457"/>
      <c r="BI5" s="1457"/>
      <c r="BJ5" s="1457"/>
      <c r="BK5" s="1457"/>
      <c r="BL5" s="1457"/>
      <c r="BM5" s="1457"/>
      <c r="BN5" s="1457"/>
      <c r="BO5" s="1457"/>
      <c r="BP5" s="1457"/>
      <c r="BQ5" s="1457"/>
      <c r="BR5" s="1457"/>
      <c r="BS5" s="1457"/>
      <c r="BT5" s="1457"/>
      <c r="BU5" s="1457"/>
      <c r="BV5" s="1458"/>
      <c r="BW5" s="1459" t="str">
        <f>'S 007'!BW24</f>
        <v>Číslo riadku</v>
      </c>
      <c r="BX5" s="1460"/>
      <c r="BY5" s="1460"/>
      <c r="BZ5" s="1460"/>
      <c r="CA5" s="1460"/>
      <c r="CB5" s="1460"/>
      <c r="CC5" s="1460"/>
      <c r="CD5" s="1461"/>
      <c r="CE5" s="1496" t="str">
        <f>'S 007'!CE24</f>
        <v>Bežné účtovné obdobie</v>
      </c>
      <c r="CF5" s="1497"/>
      <c r="CG5" s="1497"/>
      <c r="CH5" s="1497"/>
      <c r="CI5" s="1497"/>
      <c r="CJ5" s="1497"/>
      <c r="CK5" s="1497"/>
      <c r="CL5" s="1497"/>
      <c r="CM5" s="1497"/>
      <c r="CN5" s="1497"/>
      <c r="CO5" s="1497"/>
      <c r="CP5" s="1497"/>
      <c r="CQ5" s="1497"/>
      <c r="CR5" s="1497"/>
      <c r="CS5" s="1497"/>
      <c r="CT5" s="1497"/>
      <c r="CU5" s="1497"/>
      <c r="CV5" s="1497"/>
      <c r="CW5" s="1497"/>
      <c r="CX5" s="1497"/>
      <c r="CY5" s="1497"/>
      <c r="CZ5" s="1497"/>
      <c r="DA5" s="1497"/>
      <c r="DB5" s="1497"/>
      <c r="DC5" s="1497"/>
      <c r="DD5" s="1497"/>
      <c r="DE5" s="1497"/>
      <c r="DF5" s="1497"/>
      <c r="DG5" s="1497"/>
      <c r="DH5" s="1497"/>
      <c r="DI5" s="1497"/>
      <c r="DJ5" s="1497"/>
      <c r="DK5" s="1497"/>
      <c r="DL5" s="1497"/>
      <c r="DM5" s="1497"/>
      <c r="DN5" s="1497"/>
      <c r="DO5" s="1497"/>
      <c r="DP5" s="1497"/>
      <c r="DQ5" s="1497"/>
      <c r="DR5" s="1497"/>
      <c r="DS5" s="1497"/>
      <c r="DT5" s="1497"/>
      <c r="DU5" s="1497"/>
      <c r="DV5" s="1497"/>
      <c r="DW5" s="1497"/>
      <c r="DX5" s="1497"/>
      <c r="DY5" s="1497"/>
      <c r="DZ5" s="1497"/>
      <c r="EA5" s="1497"/>
      <c r="EB5" s="1497"/>
      <c r="EC5" s="1497"/>
      <c r="ED5" s="1497"/>
      <c r="EE5" s="1497"/>
      <c r="EF5" s="1497"/>
      <c r="EG5" s="1497"/>
      <c r="EH5" s="1497"/>
      <c r="EI5" s="1497"/>
      <c r="EJ5" s="1497"/>
      <c r="EK5" s="1497"/>
      <c r="EL5" s="1497"/>
      <c r="EM5" s="1498"/>
      <c r="EN5" s="1499">
        <f>'S 007'!EN24</f>
        <v>0</v>
      </c>
      <c r="EO5" s="1466"/>
      <c r="EP5" s="1466"/>
      <c r="EQ5" s="1466"/>
      <c r="ER5" s="1466"/>
      <c r="ES5" s="1466"/>
      <c r="ET5" s="1466"/>
      <c r="EU5" s="1466"/>
      <c r="EV5" s="1466"/>
      <c r="EW5" s="1466"/>
      <c r="EX5" s="1466"/>
      <c r="EY5" s="1466"/>
      <c r="EZ5" s="1466"/>
      <c r="FA5" s="1466"/>
      <c r="FB5" s="1466"/>
      <c r="FC5" s="1466"/>
      <c r="FD5" s="1466"/>
      <c r="FE5" s="1466"/>
      <c r="FF5" s="1466"/>
      <c r="FG5" s="1466"/>
      <c r="FH5" s="1466"/>
      <c r="FI5" s="1466"/>
      <c r="FJ5" s="1466"/>
      <c r="FK5" s="1466"/>
      <c r="FL5" s="1466"/>
      <c r="FM5" s="1466"/>
      <c r="FN5" s="1466"/>
      <c r="FO5" s="1466"/>
      <c r="FP5" s="1466"/>
      <c r="FQ5" s="1466"/>
      <c r="FR5" s="1466"/>
      <c r="FS5" s="1466"/>
      <c r="FT5" s="1466"/>
      <c r="FU5" s="1466"/>
      <c r="FV5" s="1466"/>
      <c r="FW5" s="1466"/>
      <c r="FX5" s="1466"/>
      <c r="FY5" s="1466"/>
      <c r="FZ5" s="1466"/>
      <c r="GA5" s="1466"/>
      <c r="GB5" s="1466"/>
      <c r="GC5" s="1466"/>
      <c r="GD5" s="1466"/>
      <c r="GE5" s="1466"/>
      <c r="GF5" s="1466"/>
      <c r="GG5" s="1466"/>
      <c r="GH5" s="1466"/>
      <c r="GI5" s="1466"/>
      <c r="GJ5" s="1466"/>
      <c r="GK5" s="1466"/>
      <c r="GL5" s="1466"/>
      <c r="GM5" s="1466"/>
      <c r="GN5" s="1466"/>
      <c r="GO5" s="1466"/>
      <c r="GP5" s="1466"/>
      <c r="GQ5" s="1466"/>
      <c r="GR5" s="1466"/>
      <c r="GS5" s="1466"/>
      <c r="GT5" s="1466"/>
      <c r="GU5" s="1466"/>
      <c r="GV5" s="1466"/>
      <c r="GW5" s="1467"/>
    </row>
    <row r="6" spans="1:205" s="516" customFormat="1" ht="24" customHeight="1" x14ac:dyDescent="0.2">
      <c r="B6" s="1448" t="s">
        <v>2111</v>
      </c>
      <c r="C6" s="1449"/>
      <c r="D6" s="1449"/>
      <c r="E6" s="1449"/>
      <c r="F6" s="1449"/>
      <c r="G6" s="1449"/>
      <c r="H6" s="1449"/>
      <c r="I6" s="1449"/>
      <c r="J6" s="1449"/>
      <c r="K6" s="1450"/>
      <c r="L6" s="1446" t="str">
        <f>SUVAHAVUJ!$D$92</f>
        <v>Ostatné fondy zo zisku r. 91 + r. 92</v>
      </c>
      <c r="M6" s="1447"/>
      <c r="N6" s="1447"/>
      <c r="O6" s="1447"/>
      <c r="P6" s="1447"/>
      <c r="Q6" s="1447"/>
      <c r="R6" s="1447"/>
      <c r="S6" s="1447"/>
      <c r="T6" s="1447"/>
      <c r="U6" s="1447"/>
      <c r="V6" s="1447"/>
      <c r="W6" s="1447"/>
      <c r="X6" s="1447"/>
      <c r="Y6" s="1447"/>
      <c r="Z6" s="1447"/>
      <c r="AA6" s="1447"/>
      <c r="AB6" s="1447"/>
      <c r="AC6" s="1447"/>
      <c r="AD6" s="1447"/>
      <c r="AE6" s="1447"/>
      <c r="AF6" s="1447"/>
      <c r="AG6" s="1447"/>
      <c r="AH6" s="1447"/>
      <c r="AI6" s="1447"/>
      <c r="AJ6" s="1447"/>
      <c r="AK6" s="1447"/>
      <c r="AL6" s="1447"/>
      <c r="AM6" s="1447"/>
      <c r="AN6" s="1447"/>
      <c r="AO6" s="1447"/>
      <c r="AP6" s="1447"/>
      <c r="AQ6" s="1447"/>
      <c r="AR6" s="1447"/>
      <c r="AS6" s="1447"/>
      <c r="AT6" s="1447"/>
      <c r="AU6" s="1447"/>
      <c r="AV6" s="1447"/>
      <c r="AW6" s="1447"/>
      <c r="AX6" s="1447"/>
      <c r="AY6" s="1447"/>
      <c r="AZ6" s="1447"/>
      <c r="BA6" s="1447"/>
      <c r="BB6" s="1447"/>
      <c r="BC6" s="1447"/>
      <c r="BD6" s="1447"/>
      <c r="BE6" s="1447"/>
      <c r="BF6" s="1447"/>
      <c r="BG6" s="1447"/>
      <c r="BH6" s="1447"/>
      <c r="BI6" s="1447"/>
      <c r="BJ6" s="1447"/>
      <c r="BK6" s="1447"/>
      <c r="BL6" s="1447"/>
      <c r="BM6" s="1447"/>
      <c r="BN6" s="1447"/>
      <c r="BO6" s="1447"/>
      <c r="BP6" s="1447"/>
      <c r="BQ6" s="1447"/>
      <c r="BR6" s="1447"/>
      <c r="BS6" s="1447"/>
      <c r="BT6" s="1447"/>
      <c r="BU6" s="1447"/>
      <c r="BV6" s="1447"/>
      <c r="BW6" s="1437" t="s">
        <v>2112</v>
      </c>
      <c r="BX6" s="1438"/>
      <c r="BY6" s="1438"/>
      <c r="BZ6" s="1438"/>
      <c r="CA6" s="1438"/>
      <c r="CB6" s="1438"/>
      <c r="CC6" s="1438"/>
      <c r="CD6" s="1439"/>
      <c r="CE6" s="1356" t="str">
        <f>MID(SUVAHAVUJ!AF92,1,1)</f>
        <v xml:space="preserve"> </v>
      </c>
      <c r="CF6" s="1356"/>
      <c r="CG6" s="1356"/>
      <c r="CH6" s="1356"/>
      <c r="CI6" s="1356"/>
      <c r="CJ6" s="1356" t="str">
        <f>MID(SUVAHAVUJ!AF92,2,1)</f>
        <v xml:space="preserve"> </v>
      </c>
      <c r="CK6" s="1356"/>
      <c r="CL6" s="1356"/>
      <c r="CM6" s="1356"/>
      <c r="CN6" s="1356"/>
      <c r="CO6" s="1356"/>
      <c r="CP6" s="1356" t="str">
        <f>MID(SUVAHAVUJ!AF92,3,1)</f>
        <v xml:space="preserve"> </v>
      </c>
      <c r="CQ6" s="1356"/>
      <c r="CR6" s="1356"/>
      <c r="CS6" s="1356"/>
      <c r="CT6" s="1356"/>
      <c r="CU6" s="1356" t="str">
        <f>MID(SUVAHAVUJ!AF92,4,1)</f>
        <v xml:space="preserve"> </v>
      </c>
      <c r="CV6" s="1356"/>
      <c r="CW6" s="1356"/>
      <c r="CX6" s="1356"/>
      <c r="CY6" s="1356"/>
      <c r="CZ6" s="1356"/>
      <c r="DA6" s="1356" t="str">
        <f>MID(SUVAHAVUJ!AF92,5,1)</f>
        <v xml:space="preserve"> </v>
      </c>
      <c r="DB6" s="1356"/>
      <c r="DC6" s="1356"/>
      <c r="DD6" s="1356"/>
      <c r="DE6" s="1356"/>
      <c r="DF6" s="1356" t="str">
        <f>MID(SUVAHAVUJ!AF92,6,1)</f>
        <v xml:space="preserve"> </v>
      </c>
      <c r="DG6" s="1356"/>
      <c r="DH6" s="1356"/>
      <c r="DI6" s="1356"/>
      <c r="DJ6" s="1356"/>
      <c r="DK6" s="1356"/>
      <c r="DL6" s="1356" t="str">
        <f>MID(SUVAHAVUJ!AF92,7,1)</f>
        <v xml:space="preserve"> </v>
      </c>
      <c r="DM6" s="1356"/>
      <c r="DN6" s="1356"/>
      <c r="DO6" s="1356"/>
      <c r="DP6" s="1356"/>
      <c r="DQ6" s="1356"/>
      <c r="DR6" s="1356" t="str">
        <f>MID(SUVAHAVUJ!AF92,8,1)</f>
        <v xml:space="preserve"> </v>
      </c>
      <c r="DS6" s="1356"/>
      <c r="DT6" s="1356"/>
      <c r="DU6" s="1356"/>
      <c r="DV6" s="1356"/>
      <c r="DW6" s="1431" t="str">
        <f>MID(SUVAHAVUJ!AF92,9,1)</f>
        <v xml:space="preserve"> </v>
      </c>
      <c r="DX6" s="1431"/>
      <c r="DY6" s="1431"/>
      <c r="DZ6" s="1431"/>
      <c r="EA6" s="1431"/>
      <c r="EB6" s="1431"/>
      <c r="EC6" s="1431" t="str">
        <f>MID(SUVAHAVUJ!AF92,10,1)</f>
        <v xml:space="preserve"> </v>
      </c>
      <c r="ED6" s="1431"/>
      <c r="EE6" s="1431"/>
      <c r="EF6" s="1431"/>
      <c r="EG6" s="1431"/>
      <c r="EH6" s="1356" t="str">
        <f>MID(SUVAHAVUJ!AF92,11,1)</f>
        <v>0</v>
      </c>
      <c r="EI6" s="1356"/>
      <c r="EJ6" s="1356"/>
      <c r="EK6" s="1356"/>
      <c r="EL6" s="1356"/>
      <c r="EM6" s="1360"/>
      <c r="EN6" s="530"/>
      <c r="EO6" s="531"/>
      <c r="EP6" s="1356" t="str">
        <f>MID(SUVAHAVUJ!AG92,1,1)</f>
        <v xml:space="preserve"> </v>
      </c>
      <c r="EQ6" s="1356"/>
      <c r="ER6" s="1356"/>
      <c r="ES6" s="1356"/>
      <c r="ET6" s="1356"/>
      <c r="EU6" s="1356"/>
      <c r="EV6" s="1356" t="str">
        <f>MID(SUVAHAVUJ!AG92,2,1)</f>
        <v xml:space="preserve"> </v>
      </c>
      <c r="EW6" s="1356"/>
      <c r="EX6" s="1356"/>
      <c r="EY6" s="1356"/>
      <c r="EZ6" s="1356"/>
      <c r="FA6" s="1356" t="str">
        <f>MID(SUVAHAVUJ!AG92,3,1)</f>
        <v xml:space="preserve"> </v>
      </c>
      <c r="FB6" s="1356"/>
      <c r="FC6" s="1356"/>
      <c r="FD6" s="1356"/>
      <c r="FE6" s="1356"/>
      <c r="FF6" s="1356"/>
      <c r="FG6" s="1356" t="str">
        <f>MID(SUVAHAVUJ!AG92,4,1)</f>
        <v xml:space="preserve"> </v>
      </c>
      <c r="FH6" s="1356"/>
      <c r="FI6" s="1356"/>
      <c r="FJ6" s="1356"/>
      <c r="FK6" s="1356"/>
      <c r="FL6" s="1357" t="str">
        <f>MID(SUVAHAVUJ!AG92,5,1)</f>
        <v xml:space="preserve"> </v>
      </c>
      <c r="FM6" s="1357"/>
      <c r="FN6" s="1357"/>
      <c r="FO6" s="1357"/>
      <c r="FP6" s="1357"/>
      <c r="FQ6" s="1357"/>
      <c r="FR6" s="1357" t="str">
        <f>MID(SUVAHAVUJ!AG92,6,1)</f>
        <v xml:space="preserve"> </v>
      </c>
      <c r="FS6" s="1357"/>
      <c r="FT6" s="1357"/>
      <c r="FU6" s="1357"/>
      <c r="FV6" s="1357"/>
      <c r="FW6" s="1357" t="str">
        <f>MID(SUVAHAVUJ!AG92,7,1)</f>
        <v xml:space="preserve"> </v>
      </c>
      <c r="FX6" s="1357"/>
      <c r="FY6" s="1357"/>
      <c r="FZ6" s="1357"/>
      <c r="GA6" s="1357"/>
      <c r="GB6" s="1357"/>
      <c r="GC6" s="1357" t="str">
        <f>MID(SUVAHAVUJ!AG92,8,1)</f>
        <v xml:space="preserve"> </v>
      </c>
      <c r="GD6" s="1357"/>
      <c r="GE6" s="1357"/>
      <c r="GF6" s="1357"/>
      <c r="GG6" s="1357"/>
      <c r="GH6" s="1357" t="str">
        <f>MID(SUVAHAVUJ!AG92,9,1)</f>
        <v xml:space="preserve"> </v>
      </c>
      <c r="GI6" s="1357"/>
      <c r="GJ6" s="1357"/>
      <c r="GK6" s="1357"/>
      <c r="GL6" s="1357"/>
      <c r="GM6" s="1357"/>
      <c r="GN6" s="1357" t="str">
        <f>MID(SUVAHAVUJ!AG92,10,1)</f>
        <v xml:space="preserve"> </v>
      </c>
      <c r="GO6" s="1357"/>
      <c r="GP6" s="1357"/>
      <c r="GQ6" s="1357"/>
      <c r="GR6" s="1357"/>
      <c r="GS6" s="1357" t="str">
        <f>MID(SUVAHAVUJ!AG92,11,1)</f>
        <v>0</v>
      </c>
      <c r="GT6" s="1357"/>
      <c r="GU6" s="1357"/>
      <c r="GV6" s="1357"/>
      <c r="GW6" s="1358"/>
    </row>
    <row r="7" spans="1:205" ht="24" customHeight="1" x14ac:dyDescent="0.2">
      <c r="B7" s="1440" t="s">
        <v>2113</v>
      </c>
      <c r="C7" s="1441"/>
      <c r="D7" s="1441"/>
      <c r="E7" s="1441"/>
      <c r="F7" s="1441"/>
      <c r="G7" s="1441"/>
      <c r="H7" s="1441"/>
      <c r="I7" s="1441"/>
      <c r="J7" s="1441"/>
      <c r="K7" s="1442"/>
      <c r="L7" s="1435" t="str">
        <f>SUVAHAVUJ!$D$93</f>
        <v>Štatutárne fondy (423, 42X)</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37" t="s">
        <v>2114</v>
      </c>
      <c r="BX7" s="1438"/>
      <c r="BY7" s="1438"/>
      <c r="BZ7" s="1438"/>
      <c r="CA7" s="1438"/>
      <c r="CB7" s="1438"/>
      <c r="CC7" s="1438"/>
      <c r="CD7" s="1439"/>
      <c r="CE7" s="1356" t="str">
        <f>MID(SUVAHAVUJ!AF93,1,1)</f>
        <v xml:space="preserve"> </v>
      </c>
      <c r="CF7" s="1356"/>
      <c r="CG7" s="1356"/>
      <c r="CH7" s="1356"/>
      <c r="CI7" s="1356"/>
      <c r="CJ7" s="1356" t="str">
        <f>MID(SUVAHAVUJ!AF93,2,1)</f>
        <v xml:space="preserve"> </v>
      </c>
      <c r="CK7" s="1356"/>
      <c r="CL7" s="1356"/>
      <c r="CM7" s="1356"/>
      <c r="CN7" s="1356"/>
      <c r="CO7" s="1356"/>
      <c r="CP7" s="1356" t="str">
        <f>MID(SUVAHAVUJ!AF93,3,1)</f>
        <v xml:space="preserve"> </v>
      </c>
      <c r="CQ7" s="1356"/>
      <c r="CR7" s="1356"/>
      <c r="CS7" s="1356"/>
      <c r="CT7" s="1356"/>
      <c r="CU7" s="1356" t="str">
        <f>MID(SUVAHAVUJ!AF93,4,1)</f>
        <v xml:space="preserve"> </v>
      </c>
      <c r="CV7" s="1356"/>
      <c r="CW7" s="1356"/>
      <c r="CX7" s="1356"/>
      <c r="CY7" s="1356"/>
      <c r="CZ7" s="1356"/>
      <c r="DA7" s="1356" t="str">
        <f>MID(SUVAHAVUJ!AF93,5,1)</f>
        <v xml:space="preserve"> </v>
      </c>
      <c r="DB7" s="1356"/>
      <c r="DC7" s="1356"/>
      <c r="DD7" s="1356"/>
      <c r="DE7" s="1356"/>
      <c r="DF7" s="1356" t="str">
        <f>MID(SUVAHAVUJ!AF93,6,1)</f>
        <v xml:space="preserve"> </v>
      </c>
      <c r="DG7" s="1356"/>
      <c r="DH7" s="1356"/>
      <c r="DI7" s="1356"/>
      <c r="DJ7" s="1356"/>
      <c r="DK7" s="1356"/>
      <c r="DL7" s="1356" t="str">
        <f>MID(SUVAHAVUJ!AF93,7,1)</f>
        <v xml:space="preserve"> </v>
      </c>
      <c r="DM7" s="1356"/>
      <c r="DN7" s="1356"/>
      <c r="DO7" s="1356"/>
      <c r="DP7" s="1356"/>
      <c r="DQ7" s="1356"/>
      <c r="DR7" s="1356" t="str">
        <f>MID(SUVAHAVUJ!AF93,8,1)</f>
        <v xml:space="preserve"> </v>
      </c>
      <c r="DS7" s="1356"/>
      <c r="DT7" s="1356"/>
      <c r="DU7" s="1356"/>
      <c r="DV7" s="1356"/>
      <c r="DW7" s="1431" t="str">
        <f>MID(SUVAHAVUJ!AF93,9,1)</f>
        <v xml:space="preserve"> </v>
      </c>
      <c r="DX7" s="1431"/>
      <c r="DY7" s="1431"/>
      <c r="DZ7" s="1431"/>
      <c r="EA7" s="1431"/>
      <c r="EB7" s="1431"/>
      <c r="EC7" s="1431" t="str">
        <f>MID(SUVAHAVUJ!AF93,10,1)</f>
        <v xml:space="preserve"> </v>
      </c>
      <c r="ED7" s="1431"/>
      <c r="EE7" s="1431"/>
      <c r="EF7" s="1431"/>
      <c r="EG7" s="1431"/>
      <c r="EH7" s="1356" t="str">
        <f>MID(SUVAHAVUJ!AF93,11,1)</f>
        <v>0</v>
      </c>
      <c r="EI7" s="1356"/>
      <c r="EJ7" s="1356"/>
      <c r="EK7" s="1356"/>
      <c r="EL7" s="1356"/>
      <c r="EM7" s="1360"/>
      <c r="EN7" s="530"/>
      <c r="EO7" s="531"/>
      <c r="EP7" s="1356" t="str">
        <f>MID(SUVAHAVUJ!AG93,1,1)</f>
        <v xml:space="preserve"> </v>
      </c>
      <c r="EQ7" s="1356"/>
      <c r="ER7" s="1356"/>
      <c r="ES7" s="1356"/>
      <c r="ET7" s="1356"/>
      <c r="EU7" s="1356"/>
      <c r="EV7" s="1356" t="str">
        <f>MID(SUVAHAVUJ!AG93,2,1)</f>
        <v xml:space="preserve"> </v>
      </c>
      <c r="EW7" s="1356"/>
      <c r="EX7" s="1356"/>
      <c r="EY7" s="1356"/>
      <c r="EZ7" s="1356"/>
      <c r="FA7" s="1356" t="str">
        <f>MID(SUVAHAVUJ!AG93,3,1)</f>
        <v xml:space="preserve"> </v>
      </c>
      <c r="FB7" s="1356"/>
      <c r="FC7" s="1356"/>
      <c r="FD7" s="1356"/>
      <c r="FE7" s="1356"/>
      <c r="FF7" s="1356"/>
      <c r="FG7" s="1356" t="str">
        <f>MID(SUVAHAVUJ!AG93,4,1)</f>
        <v xml:space="preserve"> </v>
      </c>
      <c r="FH7" s="1356"/>
      <c r="FI7" s="1356"/>
      <c r="FJ7" s="1356"/>
      <c r="FK7" s="1356"/>
      <c r="FL7" s="1357" t="str">
        <f>MID(SUVAHAVUJ!AG93,5,1)</f>
        <v xml:space="preserve"> </v>
      </c>
      <c r="FM7" s="1357"/>
      <c r="FN7" s="1357"/>
      <c r="FO7" s="1357"/>
      <c r="FP7" s="1357"/>
      <c r="FQ7" s="1357"/>
      <c r="FR7" s="1357" t="str">
        <f>MID(SUVAHAVUJ!AG93,6,1)</f>
        <v xml:space="preserve"> </v>
      </c>
      <c r="FS7" s="1357"/>
      <c r="FT7" s="1357"/>
      <c r="FU7" s="1357"/>
      <c r="FV7" s="1357"/>
      <c r="FW7" s="1357" t="str">
        <f>MID(SUVAHAVUJ!AG93,7,1)</f>
        <v xml:space="preserve"> </v>
      </c>
      <c r="FX7" s="1357"/>
      <c r="FY7" s="1357"/>
      <c r="FZ7" s="1357"/>
      <c r="GA7" s="1357"/>
      <c r="GB7" s="1357"/>
      <c r="GC7" s="1357" t="str">
        <f>MID(SUVAHAVUJ!AG93,8,1)</f>
        <v xml:space="preserve"> </v>
      </c>
      <c r="GD7" s="1357"/>
      <c r="GE7" s="1357"/>
      <c r="GF7" s="1357"/>
      <c r="GG7" s="1357"/>
      <c r="GH7" s="1357" t="str">
        <f>MID(SUVAHAVUJ!AG93,9,1)</f>
        <v xml:space="preserve"> </v>
      </c>
      <c r="GI7" s="1357"/>
      <c r="GJ7" s="1357"/>
      <c r="GK7" s="1357"/>
      <c r="GL7" s="1357"/>
      <c r="GM7" s="1357"/>
      <c r="GN7" s="1357" t="str">
        <f>MID(SUVAHAVUJ!AG93,10,1)</f>
        <v xml:space="preserve"> </v>
      </c>
      <c r="GO7" s="1357"/>
      <c r="GP7" s="1357"/>
      <c r="GQ7" s="1357"/>
      <c r="GR7" s="1357"/>
      <c r="GS7" s="1357" t="str">
        <f>MID(SUVAHAVUJ!AG93,11,1)</f>
        <v>0</v>
      </c>
      <c r="GT7" s="1357"/>
      <c r="GU7" s="1357"/>
      <c r="GV7" s="1357"/>
      <c r="GW7" s="1358"/>
    </row>
    <row r="8" spans="1:205" ht="24" customHeight="1" x14ac:dyDescent="0.2">
      <c r="B8" s="1432" t="s">
        <v>2039</v>
      </c>
      <c r="C8" s="1433"/>
      <c r="D8" s="1433"/>
      <c r="E8" s="1433"/>
      <c r="F8" s="1433"/>
      <c r="G8" s="1433"/>
      <c r="H8" s="1433"/>
      <c r="I8" s="1433"/>
      <c r="J8" s="1433"/>
      <c r="K8" s="1434"/>
      <c r="L8" s="1435" t="str">
        <f>SUVAHAVUJ!$D$94</f>
        <v>Ostatné fondy (427, 42X)</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37" t="s">
        <v>2115</v>
      </c>
      <c r="BX8" s="1438"/>
      <c r="BY8" s="1438"/>
      <c r="BZ8" s="1438"/>
      <c r="CA8" s="1438"/>
      <c r="CB8" s="1438"/>
      <c r="CC8" s="1438"/>
      <c r="CD8" s="1439"/>
      <c r="CE8" s="1356" t="str">
        <f>MID(SUVAHAVUJ!AF94,1,1)</f>
        <v xml:space="preserve"> </v>
      </c>
      <c r="CF8" s="1356"/>
      <c r="CG8" s="1356"/>
      <c r="CH8" s="1356"/>
      <c r="CI8" s="1356"/>
      <c r="CJ8" s="1356" t="str">
        <f>MID(SUVAHAVUJ!AF94,2,1)</f>
        <v xml:space="preserve"> </v>
      </c>
      <c r="CK8" s="1356"/>
      <c r="CL8" s="1356"/>
      <c r="CM8" s="1356"/>
      <c r="CN8" s="1356"/>
      <c r="CO8" s="1356"/>
      <c r="CP8" s="1356" t="str">
        <f>MID(SUVAHAVUJ!AF94,3,1)</f>
        <v xml:space="preserve"> </v>
      </c>
      <c r="CQ8" s="1356"/>
      <c r="CR8" s="1356"/>
      <c r="CS8" s="1356"/>
      <c r="CT8" s="1356"/>
      <c r="CU8" s="1356" t="str">
        <f>MID(SUVAHAVUJ!AF94,4,1)</f>
        <v xml:space="preserve"> </v>
      </c>
      <c r="CV8" s="1356"/>
      <c r="CW8" s="1356"/>
      <c r="CX8" s="1356"/>
      <c r="CY8" s="1356"/>
      <c r="CZ8" s="1356"/>
      <c r="DA8" s="1356" t="str">
        <f>MID(SUVAHAVUJ!AF94,5,1)</f>
        <v xml:space="preserve"> </v>
      </c>
      <c r="DB8" s="1356"/>
      <c r="DC8" s="1356"/>
      <c r="DD8" s="1356"/>
      <c r="DE8" s="1356"/>
      <c r="DF8" s="1356" t="str">
        <f>MID(SUVAHAVUJ!AF94,6,1)</f>
        <v xml:space="preserve"> </v>
      </c>
      <c r="DG8" s="1356"/>
      <c r="DH8" s="1356"/>
      <c r="DI8" s="1356"/>
      <c r="DJ8" s="1356"/>
      <c r="DK8" s="1356"/>
      <c r="DL8" s="1356" t="str">
        <f>MID(SUVAHAVUJ!AF94,7,1)</f>
        <v xml:space="preserve"> </v>
      </c>
      <c r="DM8" s="1356"/>
      <c r="DN8" s="1356"/>
      <c r="DO8" s="1356"/>
      <c r="DP8" s="1356"/>
      <c r="DQ8" s="1356"/>
      <c r="DR8" s="1356" t="str">
        <f>MID(SUVAHAVUJ!AF94,8,1)</f>
        <v xml:space="preserve"> </v>
      </c>
      <c r="DS8" s="1356"/>
      <c r="DT8" s="1356"/>
      <c r="DU8" s="1356"/>
      <c r="DV8" s="1356"/>
      <c r="DW8" s="1431" t="str">
        <f>MID(SUVAHAVUJ!AF94,9,1)</f>
        <v xml:space="preserve"> </v>
      </c>
      <c r="DX8" s="1431"/>
      <c r="DY8" s="1431"/>
      <c r="DZ8" s="1431"/>
      <c r="EA8" s="1431"/>
      <c r="EB8" s="1431"/>
      <c r="EC8" s="1431" t="str">
        <f>MID(SUVAHAVUJ!AF94,10,1)</f>
        <v xml:space="preserve"> </v>
      </c>
      <c r="ED8" s="1431"/>
      <c r="EE8" s="1431"/>
      <c r="EF8" s="1431"/>
      <c r="EG8" s="1431"/>
      <c r="EH8" s="1356" t="str">
        <f>MID(SUVAHAVUJ!AF94,11,1)</f>
        <v>0</v>
      </c>
      <c r="EI8" s="1356"/>
      <c r="EJ8" s="1356"/>
      <c r="EK8" s="1356"/>
      <c r="EL8" s="1356"/>
      <c r="EM8" s="1360"/>
      <c r="EN8" s="530"/>
      <c r="EO8" s="531"/>
      <c r="EP8" s="1356" t="str">
        <f>MID(SUVAHAVUJ!AG94,1,1)</f>
        <v xml:space="preserve"> </v>
      </c>
      <c r="EQ8" s="1356"/>
      <c r="ER8" s="1356"/>
      <c r="ES8" s="1356"/>
      <c r="ET8" s="1356"/>
      <c r="EU8" s="1356"/>
      <c r="EV8" s="1356" t="str">
        <f>MID(SUVAHAVUJ!AG94,2,1)</f>
        <v xml:space="preserve"> </v>
      </c>
      <c r="EW8" s="1356"/>
      <c r="EX8" s="1356"/>
      <c r="EY8" s="1356"/>
      <c r="EZ8" s="1356"/>
      <c r="FA8" s="1356" t="str">
        <f>MID(SUVAHAVUJ!AG94,3,1)</f>
        <v xml:space="preserve"> </v>
      </c>
      <c r="FB8" s="1356"/>
      <c r="FC8" s="1356"/>
      <c r="FD8" s="1356"/>
      <c r="FE8" s="1356"/>
      <c r="FF8" s="1356"/>
      <c r="FG8" s="1356" t="str">
        <f>MID(SUVAHAVUJ!AG94,4,1)</f>
        <v xml:space="preserve"> </v>
      </c>
      <c r="FH8" s="1356"/>
      <c r="FI8" s="1356"/>
      <c r="FJ8" s="1356"/>
      <c r="FK8" s="1356"/>
      <c r="FL8" s="1357" t="str">
        <f>MID(SUVAHAVUJ!AG94,5,1)</f>
        <v xml:space="preserve"> </v>
      </c>
      <c r="FM8" s="1357"/>
      <c r="FN8" s="1357"/>
      <c r="FO8" s="1357"/>
      <c r="FP8" s="1357"/>
      <c r="FQ8" s="1357"/>
      <c r="FR8" s="1357" t="str">
        <f>MID(SUVAHAVUJ!AG94,6,1)</f>
        <v xml:space="preserve"> </v>
      </c>
      <c r="FS8" s="1357"/>
      <c r="FT8" s="1357"/>
      <c r="FU8" s="1357"/>
      <c r="FV8" s="1357"/>
      <c r="FW8" s="1357" t="str">
        <f>MID(SUVAHAVUJ!AG94,7,1)</f>
        <v xml:space="preserve"> </v>
      </c>
      <c r="FX8" s="1357"/>
      <c r="FY8" s="1357"/>
      <c r="FZ8" s="1357"/>
      <c r="GA8" s="1357"/>
      <c r="GB8" s="1357"/>
      <c r="GC8" s="1357" t="str">
        <f>MID(SUVAHAVUJ!AG94,8,1)</f>
        <v xml:space="preserve"> </v>
      </c>
      <c r="GD8" s="1357"/>
      <c r="GE8" s="1357"/>
      <c r="GF8" s="1357"/>
      <c r="GG8" s="1357"/>
      <c r="GH8" s="1357" t="str">
        <f>MID(SUVAHAVUJ!AG94,9,1)</f>
        <v xml:space="preserve"> </v>
      </c>
      <c r="GI8" s="1357"/>
      <c r="GJ8" s="1357"/>
      <c r="GK8" s="1357"/>
      <c r="GL8" s="1357"/>
      <c r="GM8" s="1357"/>
      <c r="GN8" s="1357" t="str">
        <f>MID(SUVAHAVUJ!AG94,10,1)</f>
        <v xml:space="preserve"> </v>
      </c>
      <c r="GO8" s="1357"/>
      <c r="GP8" s="1357"/>
      <c r="GQ8" s="1357"/>
      <c r="GR8" s="1357"/>
      <c r="GS8" s="1357" t="str">
        <f>MID(SUVAHAVUJ!AG94,11,1)</f>
        <v>0</v>
      </c>
      <c r="GT8" s="1357"/>
      <c r="GU8" s="1357"/>
      <c r="GV8" s="1357"/>
      <c r="GW8" s="1358"/>
    </row>
    <row r="9" spans="1:205" ht="24" customHeight="1" x14ac:dyDescent="0.2">
      <c r="B9" s="1443" t="s">
        <v>2116</v>
      </c>
      <c r="C9" s="1444"/>
      <c r="D9" s="1444"/>
      <c r="E9" s="1444"/>
      <c r="F9" s="1444"/>
      <c r="G9" s="1444"/>
      <c r="H9" s="1444"/>
      <c r="I9" s="1444"/>
      <c r="J9" s="1444"/>
      <c r="K9" s="1445"/>
      <c r="L9" s="1446" t="str">
        <f>SUVAHAVUJ!$D$95</f>
        <v>Oceňovacie rozdiely z precenenia súčet (r. 94 až r. 96)</v>
      </c>
      <c r="M9" s="1447"/>
      <c r="N9" s="1447"/>
      <c r="O9" s="1447"/>
      <c r="P9" s="1447"/>
      <c r="Q9" s="1447"/>
      <c r="R9" s="1447"/>
      <c r="S9" s="1447"/>
      <c r="T9" s="1447"/>
      <c r="U9" s="1447"/>
      <c r="V9" s="1447"/>
      <c r="W9" s="1447"/>
      <c r="X9" s="1447"/>
      <c r="Y9" s="1447"/>
      <c r="Z9" s="1447"/>
      <c r="AA9" s="1447"/>
      <c r="AB9" s="1447"/>
      <c r="AC9" s="1447"/>
      <c r="AD9" s="1447"/>
      <c r="AE9" s="1447"/>
      <c r="AF9" s="1447"/>
      <c r="AG9" s="1447"/>
      <c r="AH9" s="1447"/>
      <c r="AI9" s="1447"/>
      <c r="AJ9" s="1447"/>
      <c r="AK9" s="1447"/>
      <c r="AL9" s="1447"/>
      <c r="AM9" s="1447"/>
      <c r="AN9" s="1447"/>
      <c r="AO9" s="1447"/>
      <c r="AP9" s="1447"/>
      <c r="AQ9" s="1447"/>
      <c r="AR9" s="1447"/>
      <c r="AS9" s="1447"/>
      <c r="AT9" s="1447"/>
      <c r="AU9" s="1447"/>
      <c r="AV9" s="1447"/>
      <c r="AW9" s="1447"/>
      <c r="AX9" s="1447"/>
      <c r="AY9" s="1447"/>
      <c r="AZ9" s="1447"/>
      <c r="BA9" s="1447"/>
      <c r="BB9" s="1447"/>
      <c r="BC9" s="1447"/>
      <c r="BD9" s="1447"/>
      <c r="BE9" s="1447"/>
      <c r="BF9" s="1447"/>
      <c r="BG9" s="1447"/>
      <c r="BH9" s="1447"/>
      <c r="BI9" s="1447"/>
      <c r="BJ9" s="1447"/>
      <c r="BK9" s="1447"/>
      <c r="BL9" s="1447"/>
      <c r="BM9" s="1447"/>
      <c r="BN9" s="1447"/>
      <c r="BO9" s="1447"/>
      <c r="BP9" s="1447"/>
      <c r="BQ9" s="1447"/>
      <c r="BR9" s="1447"/>
      <c r="BS9" s="1447"/>
      <c r="BT9" s="1447"/>
      <c r="BU9" s="1447"/>
      <c r="BV9" s="1447"/>
      <c r="BW9" s="1437" t="s">
        <v>2117</v>
      </c>
      <c r="BX9" s="1438"/>
      <c r="BY9" s="1438"/>
      <c r="BZ9" s="1438"/>
      <c r="CA9" s="1438"/>
      <c r="CB9" s="1438"/>
      <c r="CC9" s="1438"/>
      <c r="CD9" s="1439"/>
      <c r="CE9" s="1356" t="str">
        <f>MID(SUVAHAVUJ!AF95,1,1)</f>
        <v xml:space="preserve"> </v>
      </c>
      <c r="CF9" s="1356"/>
      <c r="CG9" s="1356"/>
      <c r="CH9" s="1356"/>
      <c r="CI9" s="1356"/>
      <c r="CJ9" s="1356" t="str">
        <f>MID(SUVAHAVUJ!AF95,2,1)</f>
        <v xml:space="preserve"> </v>
      </c>
      <c r="CK9" s="1356"/>
      <c r="CL9" s="1356"/>
      <c r="CM9" s="1356"/>
      <c r="CN9" s="1356"/>
      <c r="CO9" s="1356"/>
      <c r="CP9" s="1356" t="str">
        <f>MID(SUVAHAVUJ!AF95,3,1)</f>
        <v xml:space="preserve"> </v>
      </c>
      <c r="CQ9" s="1356"/>
      <c r="CR9" s="1356"/>
      <c r="CS9" s="1356"/>
      <c r="CT9" s="1356"/>
      <c r="CU9" s="1356" t="str">
        <f>MID(SUVAHAVUJ!AF95,4,1)</f>
        <v xml:space="preserve"> </v>
      </c>
      <c r="CV9" s="1356"/>
      <c r="CW9" s="1356"/>
      <c r="CX9" s="1356"/>
      <c r="CY9" s="1356"/>
      <c r="CZ9" s="1356"/>
      <c r="DA9" s="1356" t="str">
        <f>MID(SUVAHAVUJ!AF95,5,1)</f>
        <v xml:space="preserve"> </v>
      </c>
      <c r="DB9" s="1356"/>
      <c r="DC9" s="1356"/>
      <c r="DD9" s="1356"/>
      <c r="DE9" s="1356"/>
      <c r="DF9" s="1356" t="str">
        <f>MID(SUVAHAVUJ!AF95,6,1)</f>
        <v xml:space="preserve"> </v>
      </c>
      <c r="DG9" s="1356"/>
      <c r="DH9" s="1356"/>
      <c r="DI9" s="1356"/>
      <c r="DJ9" s="1356"/>
      <c r="DK9" s="1356"/>
      <c r="DL9" s="1356" t="str">
        <f>MID(SUVAHAVUJ!AF95,7,1)</f>
        <v xml:space="preserve"> </v>
      </c>
      <c r="DM9" s="1356"/>
      <c r="DN9" s="1356"/>
      <c r="DO9" s="1356"/>
      <c r="DP9" s="1356"/>
      <c r="DQ9" s="1356"/>
      <c r="DR9" s="1356" t="str">
        <f>MID(SUVAHAVUJ!AF95,8,1)</f>
        <v xml:space="preserve"> </v>
      </c>
      <c r="DS9" s="1356"/>
      <c r="DT9" s="1356"/>
      <c r="DU9" s="1356"/>
      <c r="DV9" s="1356"/>
      <c r="DW9" s="1431" t="str">
        <f>MID(SUVAHAVUJ!AF95,9,1)</f>
        <v xml:space="preserve"> </v>
      </c>
      <c r="DX9" s="1431"/>
      <c r="DY9" s="1431"/>
      <c r="DZ9" s="1431"/>
      <c r="EA9" s="1431"/>
      <c r="EB9" s="1431"/>
      <c r="EC9" s="1431" t="str">
        <f>MID(SUVAHAVUJ!AF95,10,1)</f>
        <v xml:space="preserve"> </v>
      </c>
      <c r="ED9" s="1431"/>
      <c r="EE9" s="1431"/>
      <c r="EF9" s="1431"/>
      <c r="EG9" s="1431"/>
      <c r="EH9" s="1356" t="str">
        <f>MID(SUVAHAVUJ!AF95,11,1)</f>
        <v>0</v>
      </c>
      <c r="EI9" s="1356"/>
      <c r="EJ9" s="1356"/>
      <c r="EK9" s="1356"/>
      <c r="EL9" s="1356"/>
      <c r="EM9" s="1360"/>
      <c r="EN9" s="530"/>
      <c r="EO9" s="531"/>
      <c r="EP9" s="1356" t="str">
        <f>MID(SUVAHAVUJ!AG95,1,1)</f>
        <v xml:space="preserve"> </v>
      </c>
      <c r="EQ9" s="1356"/>
      <c r="ER9" s="1356"/>
      <c r="ES9" s="1356"/>
      <c r="ET9" s="1356"/>
      <c r="EU9" s="1356"/>
      <c r="EV9" s="1356" t="str">
        <f>MID(SUVAHAVUJ!AG95,2,1)</f>
        <v xml:space="preserve"> </v>
      </c>
      <c r="EW9" s="1356"/>
      <c r="EX9" s="1356"/>
      <c r="EY9" s="1356"/>
      <c r="EZ9" s="1356"/>
      <c r="FA9" s="1356" t="str">
        <f>MID(SUVAHAVUJ!AG95,3,1)</f>
        <v xml:space="preserve"> </v>
      </c>
      <c r="FB9" s="1356"/>
      <c r="FC9" s="1356"/>
      <c r="FD9" s="1356"/>
      <c r="FE9" s="1356"/>
      <c r="FF9" s="1356"/>
      <c r="FG9" s="1356" t="str">
        <f>MID(SUVAHAVUJ!AG95,4,1)</f>
        <v xml:space="preserve"> </v>
      </c>
      <c r="FH9" s="1356"/>
      <c r="FI9" s="1356"/>
      <c r="FJ9" s="1356"/>
      <c r="FK9" s="1356"/>
      <c r="FL9" s="1357" t="str">
        <f>MID(SUVAHAVUJ!AG95,5,1)</f>
        <v xml:space="preserve"> </v>
      </c>
      <c r="FM9" s="1357"/>
      <c r="FN9" s="1357"/>
      <c r="FO9" s="1357"/>
      <c r="FP9" s="1357"/>
      <c r="FQ9" s="1357"/>
      <c r="FR9" s="1357" t="str">
        <f>MID(SUVAHAVUJ!AG95,6,1)</f>
        <v xml:space="preserve"> </v>
      </c>
      <c r="FS9" s="1357"/>
      <c r="FT9" s="1357"/>
      <c r="FU9" s="1357"/>
      <c r="FV9" s="1357"/>
      <c r="FW9" s="1357" t="str">
        <f>MID(SUVAHAVUJ!AG95,7,1)</f>
        <v xml:space="preserve"> </v>
      </c>
      <c r="FX9" s="1357"/>
      <c r="FY9" s="1357"/>
      <c r="FZ9" s="1357"/>
      <c r="GA9" s="1357"/>
      <c r="GB9" s="1357"/>
      <c r="GC9" s="1357" t="str">
        <f>MID(SUVAHAVUJ!AG95,8,1)</f>
        <v xml:space="preserve"> </v>
      </c>
      <c r="GD9" s="1357"/>
      <c r="GE9" s="1357"/>
      <c r="GF9" s="1357"/>
      <c r="GG9" s="1357"/>
      <c r="GH9" s="1357" t="str">
        <f>MID(SUVAHAVUJ!AG95,9,1)</f>
        <v xml:space="preserve"> </v>
      </c>
      <c r="GI9" s="1357"/>
      <c r="GJ9" s="1357"/>
      <c r="GK9" s="1357"/>
      <c r="GL9" s="1357"/>
      <c r="GM9" s="1357"/>
      <c r="GN9" s="1357" t="str">
        <f>MID(SUVAHAVUJ!AG95,10,1)</f>
        <v xml:space="preserve"> </v>
      </c>
      <c r="GO9" s="1357"/>
      <c r="GP9" s="1357"/>
      <c r="GQ9" s="1357"/>
      <c r="GR9" s="1357"/>
      <c r="GS9" s="1357" t="str">
        <f>MID(SUVAHAVUJ!AG95,11,1)</f>
        <v>0</v>
      </c>
      <c r="GT9" s="1357"/>
      <c r="GU9" s="1357"/>
      <c r="GV9" s="1357"/>
      <c r="GW9" s="1358"/>
    </row>
    <row r="10" spans="1:205" ht="24" customHeight="1" x14ac:dyDescent="0.2">
      <c r="B10" s="1493" t="s">
        <v>2118</v>
      </c>
      <c r="C10" s="1494"/>
      <c r="D10" s="1494"/>
      <c r="E10" s="1494"/>
      <c r="F10" s="1494"/>
      <c r="G10" s="1494"/>
      <c r="H10" s="1494"/>
      <c r="I10" s="1494"/>
      <c r="J10" s="1494"/>
      <c r="K10" s="1495"/>
      <c r="L10" s="1435" t="str">
        <f>SUVAHAVUJ!$D$96</f>
        <v>Oceňovacie rozdiely z precenenia majetku a záväzkov (+/- 414)</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437" t="s">
        <v>2119</v>
      </c>
      <c r="BX10" s="1438"/>
      <c r="BY10" s="1438"/>
      <c r="BZ10" s="1438"/>
      <c r="CA10" s="1438"/>
      <c r="CB10" s="1438"/>
      <c r="CC10" s="1438"/>
      <c r="CD10" s="1439"/>
      <c r="CE10" s="1356" t="str">
        <f>MID(SUVAHAVUJ!AF96,1,1)</f>
        <v xml:space="preserve"> </v>
      </c>
      <c r="CF10" s="1356"/>
      <c r="CG10" s="1356"/>
      <c r="CH10" s="1356"/>
      <c r="CI10" s="1356"/>
      <c r="CJ10" s="1356" t="str">
        <f>MID(SUVAHAVUJ!AF96,2,1)</f>
        <v xml:space="preserve"> </v>
      </c>
      <c r="CK10" s="1356"/>
      <c r="CL10" s="1356"/>
      <c r="CM10" s="1356"/>
      <c r="CN10" s="1356"/>
      <c r="CO10" s="1356"/>
      <c r="CP10" s="1356" t="str">
        <f>MID(SUVAHAVUJ!AF96,3,1)</f>
        <v xml:space="preserve"> </v>
      </c>
      <c r="CQ10" s="1356"/>
      <c r="CR10" s="1356"/>
      <c r="CS10" s="1356"/>
      <c r="CT10" s="1356"/>
      <c r="CU10" s="1356" t="str">
        <f>MID(SUVAHAVUJ!AF96,4,1)</f>
        <v xml:space="preserve"> </v>
      </c>
      <c r="CV10" s="1356"/>
      <c r="CW10" s="1356"/>
      <c r="CX10" s="1356"/>
      <c r="CY10" s="1356"/>
      <c r="CZ10" s="1356"/>
      <c r="DA10" s="1356" t="str">
        <f>MID(SUVAHAVUJ!AF96,5,1)</f>
        <v xml:space="preserve"> </v>
      </c>
      <c r="DB10" s="1356"/>
      <c r="DC10" s="1356"/>
      <c r="DD10" s="1356"/>
      <c r="DE10" s="1356"/>
      <c r="DF10" s="1356" t="str">
        <f>MID(SUVAHAVUJ!AF96,6,1)</f>
        <v xml:space="preserve"> </v>
      </c>
      <c r="DG10" s="1356"/>
      <c r="DH10" s="1356"/>
      <c r="DI10" s="1356"/>
      <c r="DJ10" s="1356"/>
      <c r="DK10" s="1356"/>
      <c r="DL10" s="1356" t="str">
        <f>MID(SUVAHAVUJ!AF96,7,1)</f>
        <v xml:space="preserve"> </v>
      </c>
      <c r="DM10" s="1356"/>
      <c r="DN10" s="1356"/>
      <c r="DO10" s="1356"/>
      <c r="DP10" s="1356"/>
      <c r="DQ10" s="1356"/>
      <c r="DR10" s="1356" t="str">
        <f>MID(SUVAHAVUJ!AF96,8,1)</f>
        <v xml:space="preserve"> </v>
      </c>
      <c r="DS10" s="1356"/>
      <c r="DT10" s="1356"/>
      <c r="DU10" s="1356"/>
      <c r="DV10" s="1356"/>
      <c r="DW10" s="1431" t="str">
        <f>MID(SUVAHAVUJ!AF96,9,1)</f>
        <v xml:space="preserve"> </v>
      </c>
      <c r="DX10" s="1431"/>
      <c r="DY10" s="1431"/>
      <c r="DZ10" s="1431"/>
      <c r="EA10" s="1431"/>
      <c r="EB10" s="1431"/>
      <c r="EC10" s="1431" t="str">
        <f>MID(SUVAHAVUJ!AF96,10,1)</f>
        <v xml:space="preserve"> </v>
      </c>
      <c r="ED10" s="1431"/>
      <c r="EE10" s="1431"/>
      <c r="EF10" s="1431"/>
      <c r="EG10" s="1431"/>
      <c r="EH10" s="1356" t="str">
        <f>MID(SUVAHAVUJ!AF96,11,1)</f>
        <v>0</v>
      </c>
      <c r="EI10" s="1356"/>
      <c r="EJ10" s="1356"/>
      <c r="EK10" s="1356"/>
      <c r="EL10" s="1356"/>
      <c r="EM10" s="1360"/>
      <c r="EN10" s="530"/>
      <c r="EO10" s="531"/>
      <c r="EP10" s="1356" t="str">
        <f>MID(SUVAHAVUJ!AG96,1,1)</f>
        <v xml:space="preserve"> </v>
      </c>
      <c r="EQ10" s="1356"/>
      <c r="ER10" s="1356"/>
      <c r="ES10" s="1356"/>
      <c r="ET10" s="1356"/>
      <c r="EU10" s="1356"/>
      <c r="EV10" s="1356" t="str">
        <f>MID(SUVAHAVUJ!AG96,2,1)</f>
        <v xml:space="preserve"> </v>
      </c>
      <c r="EW10" s="1356"/>
      <c r="EX10" s="1356"/>
      <c r="EY10" s="1356"/>
      <c r="EZ10" s="1356"/>
      <c r="FA10" s="1356" t="str">
        <f>MID(SUVAHAVUJ!AG96,3,1)</f>
        <v xml:space="preserve"> </v>
      </c>
      <c r="FB10" s="1356"/>
      <c r="FC10" s="1356"/>
      <c r="FD10" s="1356"/>
      <c r="FE10" s="1356"/>
      <c r="FF10" s="1356"/>
      <c r="FG10" s="1356" t="str">
        <f>MID(SUVAHAVUJ!AG96,4,1)</f>
        <v xml:space="preserve"> </v>
      </c>
      <c r="FH10" s="1356"/>
      <c r="FI10" s="1356"/>
      <c r="FJ10" s="1356"/>
      <c r="FK10" s="1356"/>
      <c r="FL10" s="1357" t="str">
        <f>MID(SUVAHAVUJ!AG96,5,1)</f>
        <v xml:space="preserve"> </v>
      </c>
      <c r="FM10" s="1357"/>
      <c r="FN10" s="1357"/>
      <c r="FO10" s="1357"/>
      <c r="FP10" s="1357"/>
      <c r="FQ10" s="1357"/>
      <c r="FR10" s="1357" t="str">
        <f>MID(SUVAHAVUJ!AG96,6,1)</f>
        <v xml:space="preserve"> </v>
      </c>
      <c r="FS10" s="1357"/>
      <c r="FT10" s="1357"/>
      <c r="FU10" s="1357"/>
      <c r="FV10" s="1357"/>
      <c r="FW10" s="1357" t="str">
        <f>MID(SUVAHAVUJ!AG96,7,1)</f>
        <v xml:space="preserve"> </v>
      </c>
      <c r="FX10" s="1357"/>
      <c r="FY10" s="1357"/>
      <c r="FZ10" s="1357"/>
      <c r="GA10" s="1357"/>
      <c r="GB10" s="1357"/>
      <c r="GC10" s="1357" t="str">
        <f>MID(SUVAHAVUJ!AG96,8,1)</f>
        <v xml:space="preserve"> </v>
      </c>
      <c r="GD10" s="1357"/>
      <c r="GE10" s="1357"/>
      <c r="GF10" s="1357"/>
      <c r="GG10" s="1357"/>
      <c r="GH10" s="1357" t="str">
        <f>MID(SUVAHAVUJ!AG96,9,1)</f>
        <v xml:space="preserve"> </v>
      </c>
      <c r="GI10" s="1357"/>
      <c r="GJ10" s="1357"/>
      <c r="GK10" s="1357"/>
      <c r="GL10" s="1357"/>
      <c r="GM10" s="1357"/>
      <c r="GN10" s="1357" t="str">
        <f>MID(SUVAHAVUJ!AG96,10,1)</f>
        <v xml:space="preserve"> </v>
      </c>
      <c r="GO10" s="1357"/>
      <c r="GP10" s="1357"/>
      <c r="GQ10" s="1357"/>
      <c r="GR10" s="1357"/>
      <c r="GS10" s="1357" t="str">
        <f>MID(SUVAHAVUJ!AG96,11,1)</f>
        <v>0</v>
      </c>
      <c r="GT10" s="1357"/>
      <c r="GU10" s="1357"/>
      <c r="GV10" s="1357"/>
      <c r="GW10" s="1358"/>
    </row>
    <row r="11" spans="1:205" ht="24" customHeight="1" x14ac:dyDescent="0.2">
      <c r="B11" s="1432" t="s">
        <v>2039</v>
      </c>
      <c r="C11" s="1433"/>
      <c r="D11" s="1433"/>
      <c r="E11" s="1433"/>
      <c r="F11" s="1433"/>
      <c r="G11" s="1433"/>
      <c r="H11" s="1433"/>
      <c r="I11" s="1433"/>
      <c r="J11" s="1433"/>
      <c r="K11" s="1434"/>
      <c r="L11" s="1435" t="str">
        <f>SUVAHAVUJ!$D$97</f>
        <v>Oceňovacie rozdiely z kapitálových účastín
(+/- 415)</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437" t="s">
        <v>2120</v>
      </c>
      <c r="BX11" s="1438"/>
      <c r="BY11" s="1438"/>
      <c r="BZ11" s="1438"/>
      <c r="CA11" s="1438"/>
      <c r="CB11" s="1438"/>
      <c r="CC11" s="1438"/>
      <c r="CD11" s="1439"/>
      <c r="CE11" s="1356" t="str">
        <f>MID(SUVAHAVUJ!AF97,1,1)</f>
        <v xml:space="preserve"> </v>
      </c>
      <c r="CF11" s="1356"/>
      <c r="CG11" s="1356"/>
      <c r="CH11" s="1356"/>
      <c r="CI11" s="1356"/>
      <c r="CJ11" s="1356" t="str">
        <f>MID(SUVAHAVUJ!AF97,2,1)</f>
        <v xml:space="preserve"> </v>
      </c>
      <c r="CK11" s="1356"/>
      <c r="CL11" s="1356"/>
      <c r="CM11" s="1356"/>
      <c r="CN11" s="1356"/>
      <c r="CO11" s="1356"/>
      <c r="CP11" s="1356" t="str">
        <f>MID(SUVAHAVUJ!AF97,3,1)</f>
        <v xml:space="preserve"> </v>
      </c>
      <c r="CQ11" s="1356"/>
      <c r="CR11" s="1356"/>
      <c r="CS11" s="1356"/>
      <c r="CT11" s="1356"/>
      <c r="CU11" s="1356" t="str">
        <f>MID(SUVAHAVUJ!AF97,4,1)</f>
        <v xml:space="preserve"> </v>
      </c>
      <c r="CV11" s="1356"/>
      <c r="CW11" s="1356"/>
      <c r="CX11" s="1356"/>
      <c r="CY11" s="1356"/>
      <c r="CZ11" s="1356"/>
      <c r="DA11" s="1356" t="str">
        <f>MID(SUVAHAVUJ!AF97,5,1)</f>
        <v xml:space="preserve"> </v>
      </c>
      <c r="DB11" s="1356"/>
      <c r="DC11" s="1356"/>
      <c r="DD11" s="1356"/>
      <c r="DE11" s="1356"/>
      <c r="DF11" s="1356" t="str">
        <f>MID(SUVAHAVUJ!AF97,6,1)</f>
        <v xml:space="preserve"> </v>
      </c>
      <c r="DG11" s="1356"/>
      <c r="DH11" s="1356"/>
      <c r="DI11" s="1356"/>
      <c r="DJ11" s="1356"/>
      <c r="DK11" s="1356"/>
      <c r="DL11" s="1356" t="str">
        <f>MID(SUVAHAVUJ!AF97,7,1)</f>
        <v xml:space="preserve"> </v>
      </c>
      <c r="DM11" s="1356"/>
      <c r="DN11" s="1356"/>
      <c r="DO11" s="1356"/>
      <c r="DP11" s="1356"/>
      <c r="DQ11" s="1356"/>
      <c r="DR11" s="1356" t="str">
        <f>MID(SUVAHAVUJ!AF97,8,1)</f>
        <v xml:space="preserve"> </v>
      </c>
      <c r="DS11" s="1356"/>
      <c r="DT11" s="1356"/>
      <c r="DU11" s="1356"/>
      <c r="DV11" s="1356"/>
      <c r="DW11" s="1431" t="str">
        <f>MID(SUVAHAVUJ!AF97,9,1)</f>
        <v xml:space="preserve"> </v>
      </c>
      <c r="DX11" s="1431"/>
      <c r="DY11" s="1431"/>
      <c r="DZ11" s="1431"/>
      <c r="EA11" s="1431"/>
      <c r="EB11" s="1431"/>
      <c r="EC11" s="1431" t="str">
        <f>MID(SUVAHAVUJ!AF97,10,1)</f>
        <v xml:space="preserve"> </v>
      </c>
      <c r="ED11" s="1431"/>
      <c r="EE11" s="1431"/>
      <c r="EF11" s="1431"/>
      <c r="EG11" s="1431"/>
      <c r="EH11" s="1356" t="str">
        <f>MID(SUVAHAVUJ!AF97,11,1)</f>
        <v>0</v>
      </c>
      <c r="EI11" s="1356"/>
      <c r="EJ11" s="1356"/>
      <c r="EK11" s="1356"/>
      <c r="EL11" s="1356"/>
      <c r="EM11" s="1360"/>
      <c r="EN11" s="530"/>
      <c r="EO11" s="531"/>
      <c r="EP11" s="1356" t="str">
        <f>MID(SUVAHAVUJ!AG97,1,1)</f>
        <v xml:space="preserve"> </v>
      </c>
      <c r="EQ11" s="1356"/>
      <c r="ER11" s="1356"/>
      <c r="ES11" s="1356"/>
      <c r="ET11" s="1356"/>
      <c r="EU11" s="1356"/>
      <c r="EV11" s="1356" t="str">
        <f>MID(SUVAHAVUJ!AG97,2,1)</f>
        <v xml:space="preserve"> </v>
      </c>
      <c r="EW11" s="1356"/>
      <c r="EX11" s="1356"/>
      <c r="EY11" s="1356"/>
      <c r="EZ11" s="1356"/>
      <c r="FA11" s="1356" t="str">
        <f>MID(SUVAHAVUJ!AG97,3,1)</f>
        <v xml:space="preserve"> </v>
      </c>
      <c r="FB11" s="1356"/>
      <c r="FC11" s="1356"/>
      <c r="FD11" s="1356"/>
      <c r="FE11" s="1356"/>
      <c r="FF11" s="1356"/>
      <c r="FG11" s="1356" t="str">
        <f>MID(SUVAHAVUJ!AG97,4,1)</f>
        <v xml:space="preserve"> </v>
      </c>
      <c r="FH11" s="1356"/>
      <c r="FI11" s="1356"/>
      <c r="FJ11" s="1356"/>
      <c r="FK11" s="1356"/>
      <c r="FL11" s="1357" t="str">
        <f>MID(SUVAHAVUJ!AG97,5,1)</f>
        <v xml:space="preserve"> </v>
      </c>
      <c r="FM11" s="1357"/>
      <c r="FN11" s="1357"/>
      <c r="FO11" s="1357"/>
      <c r="FP11" s="1357"/>
      <c r="FQ11" s="1357"/>
      <c r="FR11" s="1357" t="str">
        <f>MID(SUVAHAVUJ!AG97,6,1)</f>
        <v xml:space="preserve"> </v>
      </c>
      <c r="FS11" s="1357"/>
      <c r="FT11" s="1357"/>
      <c r="FU11" s="1357"/>
      <c r="FV11" s="1357"/>
      <c r="FW11" s="1357" t="str">
        <f>MID(SUVAHAVUJ!AG97,7,1)</f>
        <v xml:space="preserve"> </v>
      </c>
      <c r="FX11" s="1357"/>
      <c r="FY11" s="1357"/>
      <c r="FZ11" s="1357"/>
      <c r="GA11" s="1357"/>
      <c r="GB11" s="1357"/>
      <c r="GC11" s="1357" t="str">
        <f>MID(SUVAHAVUJ!AG97,8,1)</f>
        <v xml:space="preserve"> </v>
      </c>
      <c r="GD11" s="1357"/>
      <c r="GE11" s="1357"/>
      <c r="GF11" s="1357"/>
      <c r="GG11" s="1357"/>
      <c r="GH11" s="1357" t="str">
        <f>MID(SUVAHAVUJ!AG97,9,1)</f>
        <v xml:space="preserve"> </v>
      </c>
      <c r="GI11" s="1357"/>
      <c r="GJ11" s="1357"/>
      <c r="GK11" s="1357"/>
      <c r="GL11" s="1357"/>
      <c r="GM11" s="1357"/>
      <c r="GN11" s="1357" t="str">
        <f>MID(SUVAHAVUJ!AG97,10,1)</f>
        <v xml:space="preserve"> </v>
      </c>
      <c r="GO11" s="1357"/>
      <c r="GP11" s="1357"/>
      <c r="GQ11" s="1357"/>
      <c r="GR11" s="1357"/>
      <c r="GS11" s="1357" t="str">
        <f>MID(SUVAHAVUJ!AG97,11,1)</f>
        <v>0</v>
      </c>
      <c r="GT11" s="1357"/>
      <c r="GU11" s="1357"/>
      <c r="GV11" s="1357"/>
      <c r="GW11" s="1358"/>
    </row>
    <row r="12" spans="1:205" ht="24" customHeight="1" x14ac:dyDescent="0.2">
      <c r="B12" s="1432" t="s">
        <v>2040</v>
      </c>
      <c r="C12" s="1433"/>
      <c r="D12" s="1433"/>
      <c r="E12" s="1433"/>
      <c r="F12" s="1433"/>
      <c r="G12" s="1433"/>
      <c r="H12" s="1433"/>
      <c r="I12" s="1433"/>
      <c r="J12" s="1433"/>
      <c r="K12" s="1434"/>
      <c r="L12" s="1435" t="str">
        <f>SUVAHAVUJ!$D$98</f>
        <v>Oceňovacie rozdiely z precenenia pri zlúčení, splynutí a rozdelení (+/- 416)</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437" t="s">
        <v>2121</v>
      </c>
      <c r="BX12" s="1438"/>
      <c r="BY12" s="1438"/>
      <c r="BZ12" s="1438"/>
      <c r="CA12" s="1438"/>
      <c r="CB12" s="1438"/>
      <c r="CC12" s="1438"/>
      <c r="CD12" s="1439"/>
      <c r="CE12" s="1356" t="str">
        <f>MID(SUVAHAVUJ!AF98,1,1)</f>
        <v xml:space="preserve"> </v>
      </c>
      <c r="CF12" s="1356"/>
      <c r="CG12" s="1356"/>
      <c r="CH12" s="1356"/>
      <c r="CI12" s="1356"/>
      <c r="CJ12" s="1356" t="str">
        <f>MID(SUVAHAVUJ!AF98,2,1)</f>
        <v xml:space="preserve"> </v>
      </c>
      <c r="CK12" s="1356"/>
      <c r="CL12" s="1356"/>
      <c r="CM12" s="1356"/>
      <c r="CN12" s="1356"/>
      <c r="CO12" s="1356"/>
      <c r="CP12" s="1356" t="str">
        <f>MID(SUVAHAVUJ!AF98,3,1)</f>
        <v xml:space="preserve"> </v>
      </c>
      <c r="CQ12" s="1356"/>
      <c r="CR12" s="1356"/>
      <c r="CS12" s="1356"/>
      <c r="CT12" s="1356"/>
      <c r="CU12" s="1356" t="str">
        <f>MID(SUVAHAVUJ!AF98,4,1)</f>
        <v xml:space="preserve"> </v>
      </c>
      <c r="CV12" s="1356"/>
      <c r="CW12" s="1356"/>
      <c r="CX12" s="1356"/>
      <c r="CY12" s="1356"/>
      <c r="CZ12" s="1356"/>
      <c r="DA12" s="1356" t="str">
        <f>MID(SUVAHAVUJ!AF98,5,1)</f>
        <v xml:space="preserve"> </v>
      </c>
      <c r="DB12" s="1356"/>
      <c r="DC12" s="1356"/>
      <c r="DD12" s="1356"/>
      <c r="DE12" s="1356"/>
      <c r="DF12" s="1356" t="str">
        <f>MID(SUVAHAVUJ!AF98,6,1)</f>
        <v xml:space="preserve"> </v>
      </c>
      <c r="DG12" s="1356"/>
      <c r="DH12" s="1356"/>
      <c r="DI12" s="1356"/>
      <c r="DJ12" s="1356"/>
      <c r="DK12" s="1356"/>
      <c r="DL12" s="1356" t="str">
        <f>MID(SUVAHAVUJ!AF98,7,1)</f>
        <v xml:space="preserve"> </v>
      </c>
      <c r="DM12" s="1356"/>
      <c r="DN12" s="1356"/>
      <c r="DO12" s="1356"/>
      <c r="DP12" s="1356"/>
      <c r="DQ12" s="1356"/>
      <c r="DR12" s="1356" t="str">
        <f>MID(SUVAHAVUJ!AF98,8,1)</f>
        <v xml:space="preserve"> </v>
      </c>
      <c r="DS12" s="1356"/>
      <c r="DT12" s="1356"/>
      <c r="DU12" s="1356"/>
      <c r="DV12" s="1356"/>
      <c r="DW12" s="1431" t="str">
        <f>MID(SUVAHAVUJ!AF98,9,1)</f>
        <v xml:space="preserve"> </v>
      </c>
      <c r="DX12" s="1431"/>
      <c r="DY12" s="1431"/>
      <c r="DZ12" s="1431"/>
      <c r="EA12" s="1431"/>
      <c r="EB12" s="1431"/>
      <c r="EC12" s="1431" t="str">
        <f>MID(SUVAHAVUJ!AF98,10,1)</f>
        <v xml:space="preserve"> </v>
      </c>
      <c r="ED12" s="1431"/>
      <c r="EE12" s="1431"/>
      <c r="EF12" s="1431"/>
      <c r="EG12" s="1431"/>
      <c r="EH12" s="1356" t="str">
        <f>MID(SUVAHAVUJ!AF98,11,1)</f>
        <v>0</v>
      </c>
      <c r="EI12" s="1356"/>
      <c r="EJ12" s="1356"/>
      <c r="EK12" s="1356"/>
      <c r="EL12" s="1356"/>
      <c r="EM12" s="1360"/>
      <c r="EN12" s="530"/>
      <c r="EO12" s="531"/>
      <c r="EP12" s="1356" t="str">
        <f>MID(SUVAHAVUJ!AG98,1,1)</f>
        <v xml:space="preserve"> </v>
      </c>
      <c r="EQ12" s="1356"/>
      <c r="ER12" s="1356"/>
      <c r="ES12" s="1356"/>
      <c r="ET12" s="1356"/>
      <c r="EU12" s="1356"/>
      <c r="EV12" s="1356" t="str">
        <f>MID(SUVAHAVUJ!AG98,2,1)</f>
        <v xml:space="preserve"> </v>
      </c>
      <c r="EW12" s="1356"/>
      <c r="EX12" s="1356"/>
      <c r="EY12" s="1356"/>
      <c r="EZ12" s="1356"/>
      <c r="FA12" s="1356" t="str">
        <f>MID(SUVAHAVUJ!AG98,3,1)</f>
        <v xml:space="preserve"> </v>
      </c>
      <c r="FB12" s="1356"/>
      <c r="FC12" s="1356"/>
      <c r="FD12" s="1356"/>
      <c r="FE12" s="1356"/>
      <c r="FF12" s="1356"/>
      <c r="FG12" s="1356" t="str">
        <f>MID(SUVAHAVUJ!AG98,4,1)</f>
        <v xml:space="preserve"> </v>
      </c>
      <c r="FH12" s="1356"/>
      <c r="FI12" s="1356"/>
      <c r="FJ12" s="1356"/>
      <c r="FK12" s="1356"/>
      <c r="FL12" s="1357" t="str">
        <f>MID(SUVAHAVUJ!AG98,5,1)</f>
        <v xml:space="preserve"> </v>
      </c>
      <c r="FM12" s="1357"/>
      <c r="FN12" s="1357"/>
      <c r="FO12" s="1357"/>
      <c r="FP12" s="1357"/>
      <c r="FQ12" s="1357"/>
      <c r="FR12" s="1357" t="str">
        <f>MID(SUVAHAVUJ!AG98,6,1)</f>
        <v xml:space="preserve"> </v>
      </c>
      <c r="FS12" s="1357"/>
      <c r="FT12" s="1357"/>
      <c r="FU12" s="1357"/>
      <c r="FV12" s="1357"/>
      <c r="FW12" s="1357" t="str">
        <f>MID(SUVAHAVUJ!AG98,7,1)</f>
        <v xml:space="preserve"> </v>
      </c>
      <c r="FX12" s="1357"/>
      <c r="FY12" s="1357"/>
      <c r="FZ12" s="1357"/>
      <c r="GA12" s="1357"/>
      <c r="GB12" s="1357"/>
      <c r="GC12" s="1357" t="str">
        <f>MID(SUVAHAVUJ!AG98,8,1)</f>
        <v xml:space="preserve"> </v>
      </c>
      <c r="GD12" s="1357"/>
      <c r="GE12" s="1357"/>
      <c r="GF12" s="1357"/>
      <c r="GG12" s="1357"/>
      <c r="GH12" s="1357" t="str">
        <f>MID(SUVAHAVUJ!AG98,9,1)</f>
        <v xml:space="preserve"> </v>
      </c>
      <c r="GI12" s="1357"/>
      <c r="GJ12" s="1357"/>
      <c r="GK12" s="1357"/>
      <c r="GL12" s="1357"/>
      <c r="GM12" s="1357"/>
      <c r="GN12" s="1357" t="str">
        <f>MID(SUVAHAVUJ!AG98,10,1)</f>
        <v xml:space="preserve"> </v>
      </c>
      <c r="GO12" s="1357"/>
      <c r="GP12" s="1357"/>
      <c r="GQ12" s="1357"/>
      <c r="GR12" s="1357"/>
      <c r="GS12" s="1357" t="str">
        <f>MID(SUVAHAVUJ!AG98,11,1)</f>
        <v>0</v>
      </c>
      <c r="GT12" s="1357"/>
      <c r="GU12" s="1357"/>
      <c r="GV12" s="1357"/>
      <c r="GW12" s="1358"/>
    </row>
    <row r="13" spans="1:205" ht="24" customHeight="1" x14ac:dyDescent="0.2">
      <c r="B13" s="1443" t="s">
        <v>2122</v>
      </c>
      <c r="C13" s="1444"/>
      <c r="D13" s="1444"/>
      <c r="E13" s="1444"/>
      <c r="F13" s="1444"/>
      <c r="G13" s="1444"/>
      <c r="H13" s="1444"/>
      <c r="I13" s="1444"/>
      <c r="J13" s="1444"/>
      <c r="K13" s="1445"/>
      <c r="L13" s="1446" t="str">
        <f>SUVAHAVUJ!$D$99</f>
        <v>Výsledok hospodárenia minulých rokov r. 98 + r. 99</v>
      </c>
      <c r="M13" s="1447"/>
      <c r="N13" s="1447"/>
      <c r="O13" s="1447"/>
      <c r="P13" s="1447"/>
      <c r="Q13" s="1447"/>
      <c r="R13" s="1447"/>
      <c r="S13" s="1447"/>
      <c r="T13" s="1447"/>
      <c r="U13" s="1447"/>
      <c r="V13" s="1447"/>
      <c r="W13" s="1447"/>
      <c r="X13" s="1447"/>
      <c r="Y13" s="1447"/>
      <c r="Z13" s="1447"/>
      <c r="AA13" s="1447"/>
      <c r="AB13" s="1447"/>
      <c r="AC13" s="1447"/>
      <c r="AD13" s="1447"/>
      <c r="AE13" s="1447"/>
      <c r="AF13" s="1447"/>
      <c r="AG13" s="1447"/>
      <c r="AH13" s="1447"/>
      <c r="AI13" s="1447"/>
      <c r="AJ13" s="1447"/>
      <c r="AK13" s="1447"/>
      <c r="AL13" s="1447"/>
      <c r="AM13" s="1447"/>
      <c r="AN13" s="1447"/>
      <c r="AO13" s="1447"/>
      <c r="AP13" s="1447"/>
      <c r="AQ13" s="1447"/>
      <c r="AR13" s="1447"/>
      <c r="AS13" s="1447"/>
      <c r="AT13" s="1447"/>
      <c r="AU13" s="1447"/>
      <c r="AV13" s="1447"/>
      <c r="AW13" s="1447"/>
      <c r="AX13" s="1447"/>
      <c r="AY13" s="1447"/>
      <c r="AZ13" s="1447"/>
      <c r="BA13" s="1447"/>
      <c r="BB13" s="1447"/>
      <c r="BC13" s="1447"/>
      <c r="BD13" s="1447"/>
      <c r="BE13" s="1447"/>
      <c r="BF13" s="1447"/>
      <c r="BG13" s="1447"/>
      <c r="BH13" s="1447"/>
      <c r="BI13" s="1447"/>
      <c r="BJ13" s="1447"/>
      <c r="BK13" s="1447"/>
      <c r="BL13" s="1447"/>
      <c r="BM13" s="1447"/>
      <c r="BN13" s="1447"/>
      <c r="BO13" s="1447"/>
      <c r="BP13" s="1447"/>
      <c r="BQ13" s="1447"/>
      <c r="BR13" s="1447"/>
      <c r="BS13" s="1447"/>
      <c r="BT13" s="1447"/>
      <c r="BU13" s="1447"/>
      <c r="BV13" s="1447"/>
      <c r="BW13" s="1437" t="s">
        <v>2123</v>
      </c>
      <c r="BX13" s="1438"/>
      <c r="BY13" s="1438"/>
      <c r="BZ13" s="1438"/>
      <c r="CA13" s="1438"/>
      <c r="CB13" s="1438"/>
      <c r="CC13" s="1438"/>
      <c r="CD13" s="1439"/>
      <c r="CE13" s="1356" t="str">
        <f>MID(SUVAHAVUJ!AF99,1,1)</f>
        <v xml:space="preserve"> </v>
      </c>
      <c r="CF13" s="1356"/>
      <c r="CG13" s="1356"/>
      <c r="CH13" s="1356"/>
      <c r="CI13" s="1356"/>
      <c r="CJ13" s="1356" t="str">
        <f>MID(SUVAHAVUJ!AF99,2,1)</f>
        <v xml:space="preserve"> </v>
      </c>
      <c r="CK13" s="1356"/>
      <c r="CL13" s="1356"/>
      <c r="CM13" s="1356"/>
      <c r="CN13" s="1356"/>
      <c r="CO13" s="1356"/>
      <c r="CP13" s="1356" t="str">
        <f>MID(SUVAHAVUJ!AF99,3,1)</f>
        <v xml:space="preserve"> </v>
      </c>
      <c r="CQ13" s="1356"/>
      <c r="CR13" s="1356"/>
      <c r="CS13" s="1356"/>
      <c r="CT13" s="1356"/>
      <c r="CU13" s="1356" t="str">
        <f>MID(SUVAHAVUJ!AF99,4,1)</f>
        <v xml:space="preserve"> </v>
      </c>
      <c r="CV13" s="1356"/>
      <c r="CW13" s="1356"/>
      <c r="CX13" s="1356"/>
      <c r="CY13" s="1356"/>
      <c r="CZ13" s="1356"/>
      <c r="DA13" s="1356" t="str">
        <f>MID(SUVAHAVUJ!AF99,5,1)</f>
        <v>1</v>
      </c>
      <c r="DB13" s="1356"/>
      <c r="DC13" s="1356"/>
      <c r="DD13" s="1356"/>
      <c r="DE13" s="1356"/>
      <c r="DF13" s="1356" t="str">
        <f>MID(SUVAHAVUJ!AF99,6,1)</f>
        <v>5</v>
      </c>
      <c r="DG13" s="1356"/>
      <c r="DH13" s="1356"/>
      <c r="DI13" s="1356"/>
      <c r="DJ13" s="1356"/>
      <c r="DK13" s="1356"/>
      <c r="DL13" s="1356" t="str">
        <f>MID(SUVAHAVUJ!AF99,7,1)</f>
        <v>5</v>
      </c>
      <c r="DM13" s="1356"/>
      <c r="DN13" s="1356"/>
      <c r="DO13" s="1356"/>
      <c r="DP13" s="1356"/>
      <c r="DQ13" s="1356"/>
      <c r="DR13" s="1356" t="str">
        <f>MID(SUVAHAVUJ!AF99,8,1)</f>
        <v>6</v>
      </c>
      <c r="DS13" s="1356"/>
      <c r="DT13" s="1356"/>
      <c r="DU13" s="1356"/>
      <c r="DV13" s="1356"/>
      <c r="DW13" s="1431" t="str">
        <f>MID(SUVAHAVUJ!AF99,9,1)</f>
        <v>0</v>
      </c>
      <c r="DX13" s="1431"/>
      <c r="DY13" s="1431"/>
      <c r="DZ13" s="1431"/>
      <c r="EA13" s="1431"/>
      <c r="EB13" s="1431"/>
      <c r="EC13" s="1431" t="str">
        <f>MID(SUVAHAVUJ!AF99,10,1)</f>
        <v>2</v>
      </c>
      <c r="ED13" s="1431"/>
      <c r="EE13" s="1431"/>
      <c r="EF13" s="1431"/>
      <c r="EG13" s="1431"/>
      <c r="EH13" s="1356" t="str">
        <f>MID(SUVAHAVUJ!AF99,11,1)</f>
        <v>4</v>
      </c>
      <c r="EI13" s="1356"/>
      <c r="EJ13" s="1356"/>
      <c r="EK13" s="1356"/>
      <c r="EL13" s="1356"/>
      <c r="EM13" s="1360"/>
      <c r="EN13" s="530"/>
      <c r="EO13" s="531"/>
      <c r="EP13" s="1356" t="str">
        <f>MID(SUVAHAVUJ!AG99,1,1)</f>
        <v xml:space="preserve"> </v>
      </c>
      <c r="EQ13" s="1356"/>
      <c r="ER13" s="1356"/>
      <c r="ES13" s="1356"/>
      <c r="ET13" s="1356"/>
      <c r="EU13" s="1356"/>
      <c r="EV13" s="1356" t="str">
        <f>MID(SUVAHAVUJ!AG99,2,1)</f>
        <v xml:space="preserve"> </v>
      </c>
      <c r="EW13" s="1356"/>
      <c r="EX13" s="1356"/>
      <c r="EY13" s="1356"/>
      <c r="EZ13" s="1356"/>
      <c r="FA13" s="1356" t="str">
        <f>MID(SUVAHAVUJ!AG99,3,1)</f>
        <v xml:space="preserve"> </v>
      </c>
      <c r="FB13" s="1356"/>
      <c r="FC13" s="1356"/>
      <c r="FD13" s="1356"/>
      <c r="FE13" s="1356"/>
      <c r="FF13" s="1356"/>
      <c r="FG13" s="1356" t="str">
        <f>MID(SUVAHAVUJ!AG99,4,1)</f>
        <v xml:space="preserve"> </v>
      </c>
      <c r="FH13" s="1356"/>
      <c r="FI13" s="1356"/>
      <c r="FJ13" s="1356"/>
      <c r="FK13" s="1356"/>
      <c r="FL13" s="1357" t="str">
        <f>MID(SUVAHAVUJ!AG99,5,1)</f>
        <v>1</v>
      </c>
      <c r="FM13" s="1357"/>
      <c r="FN13" s="1357"/>
      <c r="FO13" s="1357"/>
      <c r="FP13" s="1357"/>
      <c r="FQ13" s="1357"/>
      <c r="FR13" s="1357" t="str">
        <f>MID(SUVAHAVUJ!AG99,6,1)</f>
        <v>3</v>
      </c>
      <c r="FS13" s="1357"/>
      <c r="FT13" s="1357"/>
      <c r="FU13" s="1357"/>
      <c r="FV13" s="1357"/>
      <c r="FW13" s="1357" t="str">
        <f>MID(SUVAHAVUJ!AG99,7,1)</f>
        <v>5</v>
      </c>
      <c r="FX13" s="1357"/>
      <c r="FY13" s="1357"/>
      <c r="FZ13" s="1357"/>
      <c r="GA13" s="1357"/>
      <c r="GB13" s="1357"/>
      <c r="GC13" s="1357" t="str">
        <f>MID(SUVAHAVUJ!AG99,8,1)</f>
        <v>4</v>
      </c>
      <c r="GD13" s="1357"/>
      <c r="GE13" s="1357"/>
      <c r="GF13" s="1357"/>
      <c r="GG13" s="1357"/>
      <c r="GH13" s="1357" t="str">
        <f>MID(SUVAHAVUJ!AG99,9,1)</f>
        <v>9</v>
      </c>
      <c r="GI13" s="1357"/>
      <c r="GJ13" s="1357"/>
      <c r="GK13" s="1357"/>
      <c r="GL13" s="1357"/>
      <c r="GM13" s="1357"/>
      <c r="GN13" s="1357" t="str">
        <f>MID(SUVAHAVUJ!AG99,10,1)</f>
        <v>5</v>
      </c>
      <c r="GO13" s="1357"/>
      <c r="GP13" s="1357"/>
      <c r="GQ13" s="1357"/>
      <c r="GR13" s="1357"/>
      <c r="GS13" s="1357" t="str">
        <f>MID(SUVAHAVUJ!AG99,11,1)</f>
        <v>0</v>
      </c>
      <c r="GT13" s="1357"/>
      <c r="GU13" s="1357"/>
      <c r="GV13" s="1357"/>
      <c r="GW13" s="1358"/>
    </row>
    <row r="14" spans="1:205" ht="24" customHeight="1" x14ac:dyDescent="0.2">
      <c r="B14" s="1490" t="s">
        <v>2124</v>
      </c>
      <c r="C14" s="1491"/>
      <c r="D14" s="1491"/>
      <c r="E14" s="1491"/>
      <c r="F14" s="1491"/>
      <c r="G14" s="1491"/>
      <c r="H14" s="1491"/>
      <c r="I14" s="1491"/>
      <c r="J14" s="1491"/>
      <c r="K14" s="1492"/>
      <c r="L14" s="1435" t="str">
        <f>SUVAHAVUJ!$D$100</f>
        <v>Nerozdelený zisk minulých rokov (428)</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37" t="s">
        <v>2125</v>
      </c>
      <c r="BX14" s="1438"/>
      <c r="BY14" s="1438"/>
      <c r="BZ14" s="1438"/>
      <c r="CA14" s="1438"/>
      <c r="CB14" s="1438"/>
      <c r="CC14" s="1438"/>
      <c r="CD14" s="1439"/>
      <c r="CE14" s="1356" t="str">
        <f>MID(SUVAHAVUJ!AF100,1,1)</f>
        <v xml:space="preserve"> </v>
      </c>
      <c r="CF14" s="1356"/>
      <c r="CG14" s="1356"/>
      <c r="CH14" s="1356"/>
      <c r="CI14" s="1356"/>
      <c r="CJ14" s="1356" t="str">
        <f>MID(SUVAHAVUJ!AF100,2,1)</f>
        <v xml:space="preserve"> </v>
      </c>
      <c r="CK14" s="1356"/>
      <c r="CL14" s="1356"/>
      <c r="CM14" s="1356"/>
      <c r="CN14" s="1356"/>
      <c r="CO14" s="1356"/>
      <c r="CP14" s="1356" t="str">
        <f>MID(SUVAHAVUJ!AF100,3,1)</f>
        <v xml:space="preserve"> </v>
      </c>
      <c r="CQ14" s="1356"/>
      <c r="CR14" s="1356"/>
      <c r="CS14" s="1356"/>
      <c r="CT14" s="1356"/>
      <c r="CU14" s="1356" t="str">
        <f>MID(SUVAHAVUJ!AF100,4,1)</f>
        <v xml:space="preserve"> </v>
      </c>
      <c r="CV14" s="1356"/>
      <c r="CW14" s="1356"/>
      <c r="CX14" s="1356"/>
      <c r="CY14" s="1356"/>
      <c r="CZ14" s="1356"/>
      <c r="DA14" s="1356" t="str">
        <f>MID(SUVAHAVUJ!AF100,5,1)</f>
        <v>1</v>
      </c>
      <c r="DB14" s="1356"/>
      <c r="DC14" s="1356"/>
      <c r="DD14" s="1356"/>
      <c r="DE14" s="1356"/>
      <c r="DF14" s="1356" t="str">
        <f>MID(SUVAHAVUJ!AF100,6,1)</f>
        <v>5</v>
      </c>
      <c r="DG14" s="1356"/>
      <c r="DH14" s="1356"/>
      <c r="DI14" s="1356"/>
      <c r="DJ14" s="1356"/>
      <c r="DK14" s="1356"/>
      <c r="DL14" s="1356" t="str">
        <f>MID(SUVAHAVUJ!AF100,7,1)</f>
        <v>5</v>
      </c>
      <c r="DM14" s="1356"/>
      <c r="DN14" s="1356"/>
      <c r="DO14" s="1356"/>
      <c r="DP14" s="1356"/>
      <c r="DQ14" s="1356"/>
      <c r="DR14" s="1356" t="str">
        <f>MID(SUVAHAVUJ!AF100,8,1)</f>
        <v>6</v>
      </c>
      <c r="DS14" s="1356"/>
      <c r="DT14" s="1356"/>
      <c r="DU14" s="1356"/>
      <c r="DV14" s="1356"/>
      <c r="DW14" s="1431" t="str">
        <f>MID(SUVAHAVUJ!AF100,9,1)</f>
        <v>0</v>
      </c>
      <c r="DX14" s="1431"/>
      <c r="DY14" s="1431"/>
      <c r="DZ14" s="1431"/>
      <c r="EA14" s="1431"/>
      <c r="EB14" s="1431"/>
      <c r="EC14" s="1431" t="str">
        <f>MID(SUVAHAVUJ!AF100,10,1)</f>
        <v>2</v>
      </c>
      <c r="ED14" s="1431"/>
      <c r="EE14" s="1431"/>
      <c r="EF14" s="1431"/>
      <c r="EG14" s="1431"/>
      <c r="EH14" s="1356" t="str">
        <f>MID(SUVAHAVUJ!AF100,11,1)</f>
        <v>4</v>
      </c>
      <c r="EI14" s="1356"/>
      <c r="EJ14" s="1356"/>
      <c r="EK14" s="1356"/>
      <c r="EL14" s="1356"/>
      <c r="EM14" s="1360"/>
      <c r="EN14" s="530"/>
      <c r="EO14" s="531"/>
      <c r="EP14" s="1356" t="str">
        <f>MID(SUVAHAVUJ!AG100,1,1)</f>
        <v xml:space="preserve"> </v>
      </c>
      <c r="EQ14" s="1356"/>
      <c r="ER14" s="1356"/>
      <c r="ES14" s="1356"/>
      <c r="ET14" s="1356"/>
      <c r="EU14" s="1356"/>
      <c r="EV14" s="1356" t="str">
        <f>MID(SUVAHAVUJ!AG100,2,1)</f>
        <v xml:space="preserve"> </v>
      </c>
      <c r="EW14" s="1356"/>
      <c r="EX14" s="1356"/>
      <c r="EY14" s="1356"/>
      <c r="EZ14" s="1356"/>
      <c r="FA14" s="1356" t="str">
        <f>MID(SUVAHAVUJ!AG100,3,1)</f>
        <v xml:space="preserve"> </v>
      </c>
      <c r="FB14" s="1356"/>
      <c r="FC14" s="1356"/>
      <c r="FD14" s="1356"/>
      <c r="FE14" s="1356"/>
      <c r="FF14" s="1356"/>
      <c r="FG14" s="1356" t="str">
        <f>MID(SUVAHAVUJ!AG100,4,1)</f>
        <v xml:space="preserve"> </v>
      </c>
      <c r="FH14" s="1356"/>
      <c r="FI14" s="1356"/>
      <c r="FJ14" s="1356"/>
      <c r="FK14" s="1356"/>
      <c r="FL14" s="1357" t="str">
        <f>MID(SUVAHAVUJ!AG100,5,1)</f>
        <v>1</v>
      </c>
      <c r="FM14" s="1357"/>
      <c r="FN14" s="1357"/>
      <c r="FO14" s="1357"/>
      <c r="FP14" s="1357"/>
      <c r="FQ14" s="1357"/>
      <c r="FR14" s="1357" t="str">
        <f>MID(SUVAHAVUJ!AG100,6,1)</f>
        <v>3</v>
      </c>
      <c r="FS14" s="1357"/>
      <c r="FT14" s="1357"/>
      <c r="FU14" s="1357"/>
      <c r="FV14" s="1357"/>
      <c r="FW14" s="1357" t="str">
        <f>MID(SUVAHAVUJ!AG100,7,1)</f>
        <v>5</v>
      </c>
      <c r="FX14" s="1357"/>
      <c r="FY14" s="1357"/>
      <c r="FZ14" s="1357"/>
      <c r="GA14" s="1357"/>
      <c r="GB14" s="1357"/>
      <c r="GC14" s="1357" t="str">
        <f>MID(SUVAHAVUJ!AG100,8,1)</f>
        <v>4</v>
      </c>
      <c r="GD14" s="1357"/>
      <c r="GE14" s="1357"/>
      <c r="GF14" s="1357"/>
      <c r="GG14" s="1357"/>
      <c r="GH14" s="1357" t="str">
        <f>MID(SUVAHAVUJ!AG100,9,1)</f>
        <v>9</v>
      </c>
      <c r="GI14" s="1357"/>
      <c r="GJ14" s="1357"/>
      <c r="GK14" s="1357"/>
      <c r="GL14" s="1357"/>
      <c r="GM14" s="1357"/>
      <c r="GN14" s="1357" t="str">
        <f>MID(SUVAHAVUJ!AG100,10,1)</f>
        <v>5</v>
      </c>
      <c r="GO14" s="1357"/>
      <c r="GP14" s="1357"/>
      <c r="GQ14" s="1357"/>
      <c r="GR14" s="1357"/>
      <c r="GS14" s="1357" t="str">
        <f>MID(SUVAHAVUJ!AG100,11,1)</f>
        <v>0</v>
      </c>
      <c r="GT14" s="1357"/>
      <c r="GU14" s="1357"/>
      <c r="GV14" s="1357"/>
      <c r="GW14" s="1358"/>
    </row>
    <row r="15" spans="1:205" ht="24" customHeight="1" x14ac:dyDescent="0.2">
      <c r="B15" s="1432" t="s">
        <v>2039</v>
      </c>
      <c r="C15" s="1433"/>
      <c r="D15" s="1433"/>
      <c r="E15" s="1433"/>
      <c r="F15" s="1433"/>
      <c r="G15" s="1433"/>
      <c r="H15" s="1433"/>
      <c r="I15" s="1433"/>
      <c r="J15" s="1433"/>
      <c r="K15" s="1434"/>
      <c r="L15" s="1435" t="str">
        <f>SUVAHAVUJ!$D$101</f>
        <v>Neuhradená strata minulých rokov (/-/429)</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37" t="s">
        <v>2126</v>
      </c>
      <c r="BX15" s="1438"/>
      <c r="BY15" s="1438"/>
      <c r="BZ15" s="1438"/>
      <c r="CA15" s="1438"/>
      <c r="CB15" s="1438"/>
      <c r="CC15" s="1438"/>
      <c r="CD15" s="1439"/>
      <c r="CE15" s="1356" t="str">
        <f>MID(SUVAHAVUJ!AF101,1,1)</f>
        <v xml:space="preserve"> </v>
      </c>
      <c r="CF15" s="1356"/>
      <c r="CG15" s="1356"/>
      <c r="CH15" s="1356"/>
      <c r="CI15" s="1356"/>
      <c r="CJ15" s="1356" t="str">
        <f>MID(SUVAHAVUJ!AF101,2,1)</f>
        <v xml:space="preserve"> </v>
      </c>
      <c r="CK15" s="1356"/>
      <c r="CL15" s="1356"/>
      <c r="CM15" s="1356"/>
      <c r="CN15" s="1356"/>
      <c r="CO15" s="1356"/>
      <c r="CP15" s="1356" t="str">
        <f>MID(SUVAHAVUJ!AF101,3,1)</f>
        <v xml:space="preserve"> </v>
      </c>
      <c r="CQ15" s="1356"/>
      <c r="CR15" s="1356"/>
      <c r="CS15" s="1356"/>
      <c r="CT15" s="1356"/>
      <c r="CU15" s="1356" t="str">
        <f>MID(SUVAHAVUJ!AF101,4,1)</f>
        <v xml:space="preserve"> </v>
      </c>
      <c r="CV15" s="1356"/>
      <c r="CW15" s="1356"/>
      <c r="CX15" s="1356"/>
      <c r="CY15" s="1356"/>
      <c r="CZ15" s="1356"/>
      <c r="DA15" s="1356" t="str">
        <f>MID(SUVAHAVUJ!AF101,5,1)</f>
        <v xml:space="preserve"> </v>
      </c>
      <c r="DB15" s="1356"/>
      <c r="DC15" s="1356"/>
      <c r="DD15" s="1356"/>
      <c r="DE15" s="1356"/>
      <c r="DF15" s="1356" t="str">
        <f>MID(SUVAHAVUJ!AF101,6,1)</f>
        <v xml:space="preserve"> </v>
      </c>
      <c r="DG15" s="1356"/>
      <c r="DH15" s="1356"/>
      <c r="DI15" s="1356"/>
      <c r="DJ15" s="1356"/>
      <c r="DK15" s="1356"/>
      <c r="DL15" s="1356" t="str">
        <f>MID(SUVAHAVUJ!AF101,7,1)</f>
        <v xml:space="preserve"> </v>
      </c>
      <c r="DM15" s="1356"/>
      <c r="DN15" s="1356"/>
      <c r="DO15" s="1356"/>
      <c r="DP15" s="1356"/>
      <c r="DQ15" s="1356"/>
      <c r="DR15" s="1356" t="str">
        <f>MID(SUVAHAVUJ!AF101,8,1)</f>
        <v xml:space="preserve"> </v>
      </c>
      <c r="DS15" s="1356"/>
      <c r="DT15" s="1356"/>
      <c r="DU15" s="1356"/>
      <c r="DV15" s="1356"/>
      <c r="DW15" s="1431" t="str">
        <f>MID(SUVAHAVUJ!AF101,9,1)</f>
        <v xml:space="preserve"> </v>
      </c>
      <c r="DX15" s="1431"/>
      <c r="DY15" s="1431"/>
      <c r="DZ15" s="1431"/>
      <c r="EA15" s="1431"/>
      <c r="EB15" s="1431"/>
      <c r="EC15" s="1431" t="str">
        <f>MID(SUVAHAVUJ!AF101,10,1)</f>
        <v xml:space="preserve"> </v>
      </c>
      <c r="ED15" s="1431"/>
      <c r="EE15" s="1431"/>
      <c r="EF15" s="1431"/>
      <c r="EG15" s="1431"/>
      <c r="EH15" s="1356" t="str">
        <f>MID(SUVAHAVUJ!AF101,11,1)</f>
        <v>0</v>
      </c>
      <c r="EI15" s="1356"/>
      <c r="EJ15" s="1356"/>
      <c r="EK15" s="1356"/>
      <c r="EL15" s="1356"/>
      <c r="EM15" s="1360"/>
      <c r="EN15" s="530"/>
      <c r="EO15" s="531"/>
      <c r="EP15" s="1356" t="str">
        <f>MID(SUVAHAVUJ!AG101,1,1)</f>
        <v xml:space="preserve"> </v>
      </c>
      <c r="EQ15" s="1356"/>
      <c r="ER15" s="1356"/>
      <c r="ES15" s="1356"/>
      <c r="ET15" s="1356"/>
      <c r="EU15" s="1356"/>
      <c r="EV15" s="1356" t="str">
        <f>MID(SUVAHAVUJ!AG101,2,1)</f>
        <v xml:space="preserve"> </v>
      </c>
      <c r="EW15" s="1356"/>
      <c r="EX15" s="1356"/>
      <c r="EY15" s="1356"/>
      <c r="EZ15" s="1356"/>
      <c r="FA15" s="1356" t="str">
        <f>MID(SUVAHAVUJ!AG101,3,1)</f>
        <v xml:space="preserve"> </v>
      </c>
      <c r="FB15" s="1356"/>
      <c r="FC15" s="1356"/>
      <c r="FD15" s="1356"/>
      <c r="FE15" s="1356"/>
      <c r="FF15" s="1356"/>
      <c r="FG15" s="1356" t="str">
        <f>MID(SUVAHAVUJ!AG101,4,1)</f>
        <v xml:space="preserve"> </v>
      </c>
      <c r="FH15" s="1356"/>
      <c r="FI15" s="1356"/>
      <c r="FJ15" s="1356"/>
      <c r="FK15" s="1356"/>
      <c r="FL15" s="1357" t="str">
        <f>MID(SUVAHAVUJ!AG101,5,1)</f>
        <v xml:space="preserve"> </v>
      </c>
      <c r="FM15" s="1357"/>
      <c r="FN15" s="1357"/>
      <c r="FO15" s="1357"/>
      <c r="FP15" s="1357"/>
      <c r="FQ15" s="1357"/>
      <c r="FR15" s="1357" t="str">
        <f>MID(SUVAHAVUJ!AG101,6,1)</f>
        <v xml:space="preserve"> </v>
      </c>
      <c r="FS15" s="1357"/>
      <c r="FT15" s="1357"/>
      <c r="FU15" s="1357"/>
      <c r="FV15" s="1357"/>
      <c r="FW15" s="1357" t="str">
        <f>MID(SUVAHAVUJ!AG101,7,1)</f>
        <v xml:space="preserve"> </v>
      </c>
      <c r="FX15" s="1357"/>
      <c r="FY15" s="1357"/>
      <c r="FZ15" s="1357"/>
      <c r="GA15" s="1357"/>
      <c r="GB15" s="1357"/>
      <c r="GC15" s="1357" t="str">
        <f>MID(SUVAHAVUJ!AG101,8,1)</f>
        <v xml:space="preserve"> </v>
      </c>
      <c r="GD15" s="1357"/>
      <c r="GE15" s="1357"/>
      <c r="GF15" s="1357"/>
      <c r="GG15" s="1357"/>
      <c r="GH15" s="1357" t="str">
        <f>MID(SUVAHAVUJ!AG101,9,1)</f>
        <v xml:space="preserve"> </v>
      </c>
      <c r="GI15" s="1357"/>
      <c r="GJ15" s="1357"/>
      <c r="GK15" s="1357"/>
      <c r="GL15" s="1357"/>
      <c r="GM15" s="1357"/>
      <c r="GN15" s="1357" t="str">
        <f>MID(SUVAHAVUJ!AG101,10,1)</f>
        <v xml:space="preserve"> </v>
      </c>
      <c r="GO15" s="1357"/>
      <c r="GP15" s="1357"/>
      <c r="GQ15" s="1357"/>
      <c r="GR15" s="1357"/>
      <c r="GS15" s="1357" t="str">
        <f>MID(SUVAHAVUJ!AG101,11,1)</f>
        <v>0</v>
      </c>
      <c r="GT15" s="1357"/>
      <c r="GU15" s="1357"/>
      <c r="GV15" s="1357"/>
      <c r="GW15" s="1358"/>
    </row>
    <row r="16" spans="1:205" ht="24" customHeight="1" x14ac:dyDescent="0.2">
      <c r="B16" s="1443" t="s">
        <v>2127</v>
      </c>
      <c r="C16" s="1444"/>
      <c r="D16" s="1444"/>
      <c r="E16" s="1444"/>
      <c r="F16" s="1444"/>
      <c r="G16" s="1444"/>
      <c r="H16" s="1444"/>
      <c r="I16" s="1444"/>
      <c r="J16" s="1444"/>
      <c r="K16" s="1445"/>
      <c r="L16" s="1446" t="str">
        <f>SUVAHAVUJ!$D$102</f>
        <v>Výsledok hospodárenia za účtovné obdobie po zdanení /+-/  r. 01 - (r. 81 + r. 85 + r. 86 + r. 87 + r. 90 + r. 93 + r. 97
+ r. 101 + r. 141)</v>
      </c>
      <c r="M16" s="1447"/>
      <c r="N16" s="1447"/>
      <c r="O16" s="1447"/>
      <c r="P16" s="1447"/>
      <c r="Q16" s="1447"/>
      <c r="R16" s="1447"/>
      <c r="S16" s="1447"/>
      <c r="T16" s="1447"/>
      <c r="U16" s="1447"/>
      <c r="V16" s="1447"/>
      <c r="W16" s="1447"/>
      <c r="X16" s="1447"/>
      <c r="Y16" s="1447"/>
      <c r="Z16" s="1447"/>
      <c r="AA16" s="1447"/>
      <c r="AB16" s="1447"/>
      <c r="AC16" s="1447"/>
      <c r="AD16" s="1447"/>
      <c r="AE16" s="1447"/>
      <c r="AF16" s="1447"/>
      <c r="AG16" s="1447"/>
      <c r="AH16" s="1447"/>
      <c r="AI16" s="1447"/>
      <c r="AJ16" s="1447"/>
      <c r="AK16" s="1447"/>
      <c r="AL16" s="1447"/>
      <c r="AM16" s="1447"/>
      <c r="AN16" s="1447"/>
      <c r="AO16" s="1447"/>
      <c r="AP16" s="1447"/>
      <c r="AQ16" s="1447"/>
      <c r="AR16" s="1447"/>
      <c r="AS16" s="1447"/>
      <c r="AT16" s="1447"/>
      <c r="AU16" s="1447"/>
      <c r="AV16" s="1447"/>
      <c r="AW16" s="1447"/>
      <c r="AX16" s="1447"/>
      <c r="AY16" s="1447"/>
      <c r="AZ16" s="1447"/>
      <c r="BA16" s="1447"/>
      <c r="BB16" s="1447"/>
      <c r="BC16" s="1447"/>
      <c r="BD16" s="1447"/>
      <c r="BE16" s="1447"/>
      <c r="BF16" s="1447"/>
      <c r="BG16" s="1447"/>
      <c r="BH16" s="1447"/>
      <c r="BI16" s="1447"/>
      <c r="BJ16" s="1447"/>
      <c r="BK16" s="1447"/>
      <c r="BL16" s="1447"/>
      <c r="BM16" s="1447"/>
      <c r="BN16" s="1447"/>
      <c r="BO16" s="1447"/>
      <c r="BP16" s="1447"/>
      <c r="BQ16" s="1447"/>
      <c r="BR16" s="1447"/>
      <c r="BS16" s="1447"/>
      <c r="BT16" s="1447"/>
      <c r="BU16" s="1447"/>
      <c r="BV16" s="1447"/>
      <c r="BW16" s="1437" t="s">
        <v>2128</v>
      </c>
      <c r="BX16" s="1438"/>
      <c r="BY16" s="1438"/>
      <c r="BZ16" s="1438"/>
      <c r="CA16" s="1438"/>
      <c r="CB16" s="1438"/>
      <c r="CC16" s="1438"/>
      <c r="CD16" s="1439"/>
      <c r="CE16" s="1356" t="str">
        <f>MID(SUVAHAVUJ!AF102,1,1)</f>
        <v xml:space="preserve"> </v>
      </c>
      <c r="CF16" s="1356"/>
      <c r="CG16" s="1356"/>
      <c r="CH16" s="1356"/>
      <c r="CI16" s="1356"/>
      <c r="CJ16" s="1356" t="str">
        <f>MID(SUVAHAVUJ!AF102,2,1)</f>
        <v xml:space="preserve"> </v>
      </c>
      <c r="CK16" s="1356"/>
      <c r="CL16" s="1356"/>
      <c r="CM16" s="1356"/>
      <c r="CN16" s="1356"/>
      <c r="CO16" s="1356"/>
      <c r="CP16" s="1356" t="str">
        <f>MID(SUVAHAVUJ!AF102,3,1)</f>
        <v xml:space="preserve"> </v>
      </c>
      <c r="CQ16" s="1356"/>
      <c r="CR16" s="1356"/>
      <c r="CS16" s="1356"/>
      <c r="CT16" s="1356"/>
      <c r="CU16" s="1356" t="str">
        <f>MID(SUVAHAVUJ!AF102,4,1)</f>
        <v xml:space="preserve"> </v>
      </c>
      <c r="CV16" s="1356"/>
      <c r="CW16" s="1356"/>
      <c r="CX16" s="1356"/>
      <c r="CY16" s="1356"/>
      <c r="CZ16" s="1356"/>
      <c r="DA16" s="1356" t="str">
        <f>MID(SUVAHAVUJ!AF102,5,1)</f>
        <v xml:space="preserve"> </v>
      </c>
      <c r="DB16" s="1356"/>
      <c r="DC16" s="1356"/>
      <c r="DD16" s="1356"/>
      <c r="DE16" s="1356"/>
      <c r="DF16" s="1356" t="str">
        <f>MID(SUVAHAVUJ!AF102,6,1)</f>
        <v>4</v>
      </c>
      <c r="DG16" s="1356"/>
      <c r="DH16" s="1356"/>
      <c r="DI16" s="1356"/>
      <c r="DJ16" s="1356"/>
      <c r="DK16" s="1356"/>
      <c r="DL16" s="1356" t="str">
        <f>MID(SUVAHAVUJ!AF102,7,1)</f>
        <v>4</v>
      </c>
      <c r="DM16" s="1356"/>
      <c r="DN16" s="1356"/>
      <c r="DO16" s="1356"/>
      <c r="DP16" s="1356"/>
      <c r="DQ16" s="1356"/>
      <c r="DR16" s="1356" t="str">
        <f>MID(SUVAHAVUJ!AF102,8,1)</f>
        <v>0</v>
      </c>
      <c r="DS16" s="1356"/>
      <c r="DT16" s="1356"/>
      <c r="DU16" s="1356"/>
      <c r="DV16" s="1356"/>
      <c r="DW16" s="1431" t="str">
        <f>MID(SUVAHAVUJ!AF102,9,1)</f>
        <v>9</v>
      </c>
      <c r="DX16" s="1431"/>
      <c r="DY16" s="1431"/>
      <c r="DZ16" s="1431"/>
      <c r="EA16" s="1431"/>
      <c r="EB16" s="1431"/>
      <c r="EC16" s="1431" t="str">
        <f>MID(SUVAHAVUJ!AF102,10,1)</f>
        <v>4</v>
      </c>
      <c r="ED16" s="1431"/>
      <c r="EE16" s="1431"/>
      <c r="EF16" s="1431"/>
      <c r="EG16" s="1431"/>
      <c r="EH16" s="1356" t="str">
        <f>MID(SUVAHAVUJ!AF102,11,1)</f>
        <v>3</v>
      </c>
      <c r="EI16" s="1356"/>
      <c r="EJ16" s="1356"/>
      <c r="EK16" s="1356"/>
      <c r="EL16" s="1356"/>
      <c r="EM16" s="1360"/>
      <c r="EN16" s="530"/>
      <c r="EO16" s="531"/>
      <c r="EP16" s="1356" t="str">
        <f>MID(SUVAHAVUJ!AG102,1,1)</f>
        <v xml:space="preserve"> </v>
      </c>
      <c r="EQ16" s="1356"/>
      <c r="ER16" s="1356"/>
      <c r="ES16" s="1356"/>
      <c r="ET16" s="1356"/>
      <c r="EU16" s="1356"/>
      <c r="EV16" s="1356" t="str">
        <f>MID(SUVAHAVUJ!AG102,2,1)</f>
        <v xml:space="preserve"> </v>
      </c>
      <c r="EW16" s="1356"/>
      <c r="EX16" s="1356"/>
      <c r="EY16" s="1356"/>
      <c r="EZ16" s="1356"/>
      <c r="FA16" s="1356" t="str">
        <f>MID(SUVAHAVUJ!AG102,3,1)</f>
        <v xml:space="preserve"> </v>
      </c>
      <c r="FB16" s="1356"/>
      <c r="FC16" s="1356"/>
      <c r="FD16" s="1356"/>
      <c r="FE16" s="1356"/>
      <c r="FF16" s="1356"/>
      <c r="FG16" s="1356" t="str">
        <f>MID(SUVAHAVUJ!AG102,4,1)</f>
        <v xml:space="preserve"> </v>
      </c>
      <c r="FH16" s="1356"/>
      <c r="FI16" s="1356"/>
      <c r="FJ16" s="1356"/>
      <c r="FK16" s="1356"/>
      <c r="FL16" s="1357" t="str">
        <f>MID(SUVAHAVUJ!AG102,5,1)</f>
        <v xml:space="preserve"> </v>
      </c>
      <c r="FM16" s="1357"/>
      <c r="FN16" s="1357"/>
      <c r="FO16" s="1357"/>
      <c r="FP16" s="1357"/>
      <c r="FQ16" s="1357"/>
      <c r="FR16" s="1357" t="str">
        <f>MID(SUVAHAVUJ!AG102,6,1)</f>
        <v>3</v>
      </c>
      <c r="FS16" s="1357"/>
      <c r="FT16" s="1357"/>
      <c r="FU16" s="1357"/>
      <c r="FV16" s="1357"/>
      <c r="FW16" s="1357" t="str">
        <f>MID(SUVAHAVUJ!AG102,7,1)</f>
        <v>9</v>
      </c>
      <c r="FX16" s="1357"/>
      <c r="FY16" s="1357"/>
      <c r="FZ16" s="1357"/>
      <c r="GA16" s="1357"/>
      <c r="GB16" s="1357"/>
      <c r="GC16" s="1357" t="str">
        <f>MID(SUVAHAVUJ!AG102,8,1)</f>
        <v>6</v>
      </c>
      <c r="GD16" s="1357"/>
      <c r="GE16" s="1357"/>
      <c r="GF16" s="1357"/>
      <c r="GG16" s="1357"/>
      <c r="GH16" s="1357" t="str">
        <f>MID(SUVAHAVUJ!AG102,9,1)</f>
        <v>3</v>
      </c>
      <c r="GI16" s="1357"/>
      <c r="GJ16" s="1357"/>
      <c r="GK16" s="1357"/>
      <c r="GL16" s="1357"/>
      <c r="GM16" s="1357"/>
      <c r="GN16" s="1357" t="str">
        <f>MID(SUVAHAVUJ!AG102,10,1)</f>
        <v>1</v>
      </c>
      <c r="GO16" s="1357"/>
      <c r="GP16" s="1357"/>
      <c r="GQ16" s="1357"/>
      <c r="GR16" s="1357"/>
      <c r="GS16" s="1357" t="str">
        <f>MID(SUVAHAVUJ!AG102,11,1)</f>
        <v>9</v>
      </c>
      <c r="GT16" s="1357"/>
      <c r="GU16" s="1357"/>
      <c r="GV16" s="1357"/>
      <c r="GW16" s="1358"/>
    </row>
    <row r="17" spans="1:205" ht="24" customHeight="1" x14ac:dyDescent="0.2">
      <c r="B17" s="1443" t="s">
        <v>2059</v>
      </c>
      <c r="C17" s="1444"/>
      <c r="D17" s="1444"/>
      <c r="E17" s="1444"/>
      <c r="F17" s="1444"/>
      <c r="G17" s="1444"/>
      <c r="H17" s="1444"/>
      <c r="I17" s="1444"/>
      <c r="J17" s="1444"/>
      <c r="K17" s="1445"/>
      <c r="L17" s="1446" t="str">
        <f>SUVAHAVUJ!$D$103</f>
        <v>Záväzky r. 102 + r. 118 + r. 121 + r. 122 + r. 136 + r. 139
 + r. 140</v>
      </c>
      <c r="M17" s="1447"/>
      <c r="N17" s="1447"/>
      <c r="O17" s="1447"/>
      <c r="P17" s="1447"/>
      <c r="Q17" s="1447"/>
      <c r="R17" s="1447"/>
      <c r="S17" s="1447"/>
      <c r="T17" s="1447"/>
      <c r="U17" s="1447"/>
      <c r="V17" s="1447"/>
      <c r="W17" s="1447"/>
      <c r="X17" s="1447"/>
      <c r="Y17" s="1447"/>
      <c r="Z17" s="1447"/>
      <c r="AA17" s="1447"/>
      <c r="AB17" s="1447"/>
      <c r="AC17" s="1447"/>
      <c r="AD17" s="1447"/>
      <c r="AE17" s="1447"/>
      <c r="AF17" s="1447"/>
      <c r="AG17" s="1447"/>
      <c r="AH17" s="1447"/>
      <c r="AI17" s="1447"/>
      <c r="AJ17" s="1447"/>
      <c r="AK17" s="1447"/>
      <c r="AL17" s="1447"/>
      <c r="AM17" s="1447"/>
      <c r="AN17" s="1447"/>
      <c r="AO17" s="1447"/>
      <c r="AP17" s="1447"/>
      <c r="AQ17" s="1447"/>
      <c r="AR17" s="1447"/>
      <c r="AS17" s="1447"/>
      <c r="AT17" s="1447"/>
      <c r="AU17" s="1447"/>
      <c r="AV17" s="1447"/>
      <c r="AW17" s="1447"/>
      <c r="AX17" s="1447"/>
      <c r="AY17" s="1447"/>
      <c r="AZ17" s="1447"/>
      <c r="BA17" s="1447"/>
      <c r="BB17" s="1447"/>
      <c r="BC17" s="1447"/>
      <c r="BD17" s="1447"/>
      <c r="BE17" s="1447"/>
      <c r="BF17" s="1447"/>
      <c r="BG17" s="1447"/>
      <c r="BH17" s="1447"/>
      <c r="BI17" s="1447"/>
      <c r="BJ17" s="1447"/>
      <c r="BK17" s="1447"/>
      <c r="BL17" s="1447"/>
      <c r="BM17" s="1447"/>
      <c r="BN17" s="1447"/>
      <c r="BO17" s="1447"/>
      <c r="BP17" s="1447"/>
      <c r="BQ17" s="1447"/>
      <c r="BR17" s="1447"/>
      <c r="BS17" s="1447"/>
      <c r="BT17" s="1447"/>
      <c r="BU17" s="1447"/>
      <c r="BV17" s="1447"/>
      <c r="BW17" s="1437" t="s">
        <v>2129</v>
      </c>
      <c r="BX17" s="1438"/>
      <c r="BY17" s="1438"/>
      <c r="BZ17" s="1438"/>
      <c r="CA17" s="1438"/>
      <c r="CB17" s="1438"/>
      <c r="CC17" s="1438"/>
      <c r="CD17" s="1439"/>
      <c r="CE17" s="1356" t="str">
        <f>MID(SUVAHAVUJ!AF103,1,1)</f>
        <v xml:space="preserve"> </v>
      </c>
      <c r="CF17" s="1356"/>
      <c r="CG17" s="1356"/>
      <c r="CH17" s="1356"/>
      <c r="CI17" s="1356"/>
      <c r="CJ17" s="1356" t="str">
        <f>MID(SUVAHAVUJ!AF103,2,1)</f>
        <v xml:space="preserve"> </v>
      </c>
      <c r="CK17" s="1356"/>
      <c r="CL17" s="1356"/>
      <c r="CM17" s="1356"/>
      <c r="CN17" s="1356"/>
      <c r="CO17" s="1356"/>
      <c r="CP17" s="1356" t="str">
        <f>MID(SUVAHAVUJ!AF103,3,1)</f>
        <v xml:space="preserve"> </v>
      </c>
      <c r="CQ17" s="1356"/>
      <c r="CR17" s="1356"/>
      <c r="CS17" s="1356"/>
      <c r="CT17" s="1356"/>
      <c r="CU17" s="1356" t="str">
        <f>MID(SUVAHAVUJ!AF103,4,1)</f>
        <v xml:space="preserve"> </v>
      </c>
      <c r="CV17" s="1356"/>
      <c r="CW17" s="1356"/>
      <c r="CX17" s="1356"/>
      <c r="CY17" s="1356"/>
      <c r="CZ17" s="1356"/>
      <c r="DA17" s="1356" t="str">
        <f>MID(SUVAHAVUJ!AF103,5,1)</f>
        <v>2</v>
      </c>
      <c r="DB17" s="1356"/>
      <c r="DC17" s="1356"/>
      <c r="DD17" s="1356"/>
      <c r="DE17" s="1356"/>
      <c r="DF17" s="1356" t="str">
        <f>MID(SUVAHAVUJ!AF103,6,1)</f>
        <v>7</v>
      </c>
      <c r="DG17" s="1356"/>
      <c r="DH17" s="1356"/>
      <c r="DI17" s="1356"/>
      <c r="DJ17" s="1356"/>
      <c r="DK17" s="1356"/>
      <c r="DL17" s="1356" t="str">
        <f>MID(SUVAHAVUJ!AF103,7,1)</f>
        <v>4</v>
      </c>
      <c r="DM17" s="1356"/>
      <c r="DN17" s="1356"/>
      <c r="DO17" s="1356"/>
      <c r="DP17" s="1356"/>
      <c r="DQ17" s="1356"/>
      <c r="DR17" s="1356" t="str">
        <f>MID(SUVAHAVUJ!AF103,8,1)</f>
        <v>4</v>
      </c>
      <c r="DS17" s="1356"/>
      <c r="DT17" s="1356"/>
      <c r="DU17" s="1356"/>
      <c r="DV17" s="1356"/>
      <c r="DW17" s="1431" t="str">
        <f>MID(SUVAHAVUJ!AF103,9,1)</f>
        <v>6</v>
      </c>
      <c r="DX17" s="1431"/>
      <c r="DY17" s="1431"/>
      <c r="DZ17" s="1431"/>
      <c r="EA17" s="1431"/>
      <c r="EB17" s="1431"/>
      <c r="EC17" s="1431" t="str">
        <f>MID(SUVAHAVUJ!AF103,10,1)</f>
        <v>7</v>
      </c>
      <c r="ED17" s="1431"/>
      <c r="EE17" s="1431"/>
      <c r="EF17" s="1431"/>
      <c r="EG17" s="1431"/>
      <c r="EH17" s="1356" t="str">
        <f>MID(SUVAHAVUJ!AF103,11,1)</f>
        <v>7</v>
      </c>
      <c r="EI17" s="1356"/>
      <c r="EJ17" s="1356"/>
      <c r="EK17" s="1356"/>
      <c r="EL17" s="1356"/>
      <c r="EM17" s="1360"/>
      <c r="EN17" s="530"/>
      <c r="EO17" s="531"/>
      <c r="EP17" s="1356" t="str">
        <f>MID(SUVAHAVUJ!AG103,1,1)</f>
        <v xml:space="preserve"> </v>
      </c>
      <c r="EQ17" s="1356"/>
      <c r="ER17" s="1356"/>
      <c r="ES17" s="1356"/>
      <c r="ET17" s="1356"/>
      <c r="EU17" s="1356"/>
      <c r="EV17" s="1356" t="str">
        <f>MID(SUVAHAVUJ!AG103,2,1)</f>
        <v xml:space="preserve"> </v>
      </c>
      <c r="EW17" s="1356"/>
      <c r="EX17" s="1356"/>
      <c r="EY17" s="1356"/>
      <c r="EZ17" s="1356"/>
      <c r="FA17" s="1356" t="str">
        <f>MID(SUVAHAVUJ!AG103,3,1)</f>
        <v xml:space="preserve"> </v>
      </c>
      <c r="FB17" s="1356"/>
      <c r="FC17" s="1356"/>
      <c r="FD17" s="1356"/>
      <c r="FE17" s="1356"/>
      <c r="FF17" s="1356"/>
      <c r="FG17" s="1356" t="str">
        <f>MID(SUVAHAVUJ!AG103,4,1)</f>
        <v xml:space="preserve"> </v>
      </c>
      <c r="FH17" s="1356"/>
      <c r="FI17" s="1356"/>
      <c r="FJ17" s="1356"/>
      <c r="FK17" s="1356"/>
      <c r="FL17" s="1357" t="str">
        <f>MID(SUVAHAVUJ!AG103,5,1)</f>
        <v>2</v>
      </c>
      <c r="FM17" s="1357"/>
      <c r="FN17" s="1357"/>
      <c r="FO17" s="1357"/>
      <c r="FP17" s="1357"/>
      <c r="FQ17" s="1357"/>
      <c r="FR17" s="1357" t="str">
        <f>MID(SUVAHAVUJ!AG103,6,1)</f>
        <v>8</v>
      </c>
      <c r="FS17" s="1357"/>
      <c r="FT17" s="1357"/>
      <c r="FU17" s="1357"/>
      <c r="FV17" s="1357"/>
      <c r="FW17" s="1357" t="str">
        <f>MID(SUVAHAVUJ!AG103,7,1)</f>
        <v>8</v>
      </c>
      <c r="FX17" s="1357"/>
      <c r="FY17" s="1357"/>
      <c r="FZ17" s="1357"/>
      <c r="GA17" s="1357"/>
      <c r="GB17" s="1357"/>
      <c r="GC17" s="1357" t="str">
        <f>MID(SUVAHAVUJ!AG103,8,1)</f>
        <v>1</v>
      </c>
      <c r="GD17" s="1357"/>
      <c r="GE17" s="1357"/>
      <c r="GF17" s="1357"/>
      <c r="GG17" s="1357"/>
      <c r="GH17" s="1357" t="str">
        <f>MID(SUVAHAVUJ!AG103,9,1)</f>
        <v>3</v>
      </c>
      <c r="GI17" s="1357"/>
      <c r="GJ17" s="1357"/>
      <c r="GK17" s="1357"/>
      <c r="GL17" s="1357"/>
      <c r="GM17" s="1357"/>
      <c r="GN17" s="1357" t="str">
        <f>MID(SUVAHAVUJ!AG103,10,1)</f>
        <v>8</v>
      </c>
      <c r="GO17" s="1357"/>
      <c r="GP17" s="1357"/>
      <c r="GQ17" s="1357"/>
      <c r="GR17" s="1357"/>
      <c r="GS17" s="1357" t="str">
        <f>MID(SUVAHAVUJ!AG103,11,1)</f>
        <v>1</v>
      </c>
      <c r="GT17" s="1357"/>
      <c r="GU17" s="1357"/>
      <c r="GV17" s="1357"/>
      <c r="GW17" s="1358"/>
    </row>
    <row r="18" spans="1:205" ht="24" customHeight="1" x14ac:dyDescent="0.2">
      <c r="B18" s="1443" t="s">
        <v>2061</v>
      </c>
      <c r="C18" s="1444"/>
      <c r="D18" s="1444"/>
      <c r="E18" s="1444"/>
      <c r="F18" s="1444"/>
      <c r="G18" s="1444"/>
      <c r="H18" s="1444"/>
      <c r="I18" s="1444"/>
      <c r="J18" s="1444"/>
      <c r="K18" s="1445"/>
      <c r="L18" s="1446" t="str">
        <f>SUVAHAVUJ!$D$104</f>
        <v>Dlhodobé záväzky súčet (r. 103 + r. 107 až r. 117)</v>
      </c>
      <c r="M18" s="1447"/>
      <c r="N18" s="1447"/>
      <c r="O18" s="1447"/>
      <c r="P18" s="1447"/>
      <c r="Q18" s="1447"/>
      <c r="R18" s="1447"/>
      <c r="S18" s="1447"/>
      <c r="T18" s="1447"/>
      <c r="U18" s="1447"/>
      <c r="V18" s="1447"/>
      <c r="W18" s="1447"/>
      <c r="X18" s="1447"/>
      <c r="Y18" s="1447"/>
      <c r="Z18" s="1447"/>
      <c r="AA18" s="1447"/>
      <c r="AB18" s="1447"/>
      <c r="AC18" s="1447"/>
      <c r="AD18" s="1447"/>
      <c r="AE18" s="1447"/>
      <c r="AF18" s="1447"/>
      <c r="AG18" s="1447"/>
      <c r="AH18" s="1447"/>
      <c r="AI18" s="1447"/>
      <c r="AJ18" s="1447"/>
      <c r="AK18" s="1447"/>
      <c r="AL18" s="1447"/>
      <c r="AM18" s="1447"/>
      <c r="AN18" s="1447"/>
      <c r="AO18" s="1447"/>
      <c r="AP18" s="1447"/>
      <c r="AQ18" s="1447"/>
      <c r="AR18" s="1447"/>
      <c r="AS18" s="1447"/>
      <c r="AT18" s="1447"/>
      <c r="AU18" s="1447"/>
      <c r="AV18" s="1447"/>
      <c r="AW18" s="1447"/>
      <c r="AX18" s="1447"/>
      <c r="AY18" s="1447"/>
      <c r="AZ18" s="1447"/>
      <c r="BA18" s="1447"/>
      <c r="BB18" s="1447"/>
      <c r="BC18" s="1447"/>
      <c r="BD18" s="1447"/>
      <c r="BE18" s="1447"/>
      <c r="BF18" s="1447"/>
      <c r="BG18" s="1447"/>
      <c r="BH18" s="1447"/>
      <c r="BI18" s="1447"/>
      <c r="BJ18" s="1447"/>
      <c r="BK18" s="1447"/>
      <c r="BL18" s="1447"/>
      <c r="BM18" s="1447"/>
      <c r="BN18" s="1447"/>
      <c r="BO18" s="1447"/>
      <c r="BP18" s="1447"/>
      <c r="BQ18" s="1447"/>
      <c r="BR18" s="1447"/>
      <c r="BS18" s="1447"/>
      <c r="BT18" s="1447"/>
      <c r="BU18" s="1447"/>
      <c r="BV18" s="1447"/>
      <c r="BW18" s="1437" t="s">
        <v>2130</v>
      </c>
      <c r="BX18" s="1438"/>
      <c r="BY18" s="1438"/>
      <c r="BZ18" s="1438"/>
      <c r="CA18" s="1438"/>
      <c r="CB18" s="1438"/>
      <c r="CC18" s="1438"/>
      <c r="CD18" s="1439"/>
      <c r="CE18" s="1356" t="str">
        <f>MID(SUVAHAVUJ!AF104,1,1)</f>
        <v xml:space="preserve"> </v>
      </c>
      <c r="CF18" s="1356"/>
      <c r="CG18" s="1356"/>
      <c r="CH18" s="1356"/>
      <c r="CI18" s="1356"/>
      <c r="CJ18" s="1356" t="str">
        <f>MID(SUVAHAVUJ!AF104,2,1)</f>
        <v xml:space="preserve"> </v>
      </c>
      <c r="CK18" s="1356"/>
      <c r="CL18" s="1356"/>
      <c r="CM18" s="1356"/>
      <c r="CN18" s="1356"/>
      <c r="CO18" s="1356"/>
      <c r="CP18" s="1356" t="str">
        <f>MID(SUVAHAVUJ!AF104,3,1)</f>
        <v xml:space="preserve"> </v>
      </c>
      <c r="CQ18" s="1356"/>
      <c r="CR18" s="1356"/>
      <c r="CS18" s="1356"/>
      <c r="CT18" s="1356"/>
      <c r="CU18" s="1356" t="str">
        <f>MID(SUVAHAVUJ!AF104,4,1)</f>
        <v xml:space="preserve"> </v>
      </c>
      <c r="CV18" s="1356"/>
      <c r="CW18" s="1356"/>
      <c r="CX18" s="1356"/>
      <c r="CY18" s="1356"/>
      <c r="CZ18" s="1356"/>
      <c r="DA18" s="1356" t="str">
        <f>MID(SUVAHAVUJ!AF104,5,1)</f>
        <v xml:space="preserve"> </v>
      </c>
      <c r="DB18" s="1356"/>
      <c r="DC18" s="1356"/>
      <c r="DD18" s="1356"/>
      <c r="DE18" s="1356"/>
      <c r="DF18" s="1356" t="str">
        <f>MID(SUVAHAVUJ!AF104,6,1)</f>
        <v xml:space="preserve"> </v>
      </c>
      <c r="DG18" s="1356"/>
      <c r="DH18" s="1356"/>
      <c r="DI18" s="1356"/>
      <c r="DJ18" s="1356"/>
      <c r="DK18" s="1356"/>
      <c r="DL18" s="1356" t="str">
        <f>MID(SUVAHAVUJ!AF104,7,1)</f>
        <v xml:space="preserve"> </v>
      </c>
      <c r="DM18" s="1356"/>
      <c r="DN18" s="1356"/>
      <c r="DO18" s="1356"/>
      <c r="DP18" s="1356"/>
      <c r="DQ18" s="1356"/>
      <c r="DR18" s="1356" t="str">
        <f>MID(SUVAHAVUJ!AF104,8,1)</f>
        <v>9</v>
      </c>
      <c r="DS18" s="1356"/>
      <c r="DT18" s="1356"/>
      <c r="DU18" s="1356"/>
      <c r="DV18" s="1356"/>
      <c r="DW18" s="1431" t="str">
        <f>MID(SUVAHAVUJ!AF104,9,1)</f>
        <v>4</v>
      </c>
      <c r="DX18" s="1431"/>
      <c r="DY18" s="1431"/>
      <c r="DZ18" s="1431"/>
      <c r="EA18" s="1431"/>
      <c r="EB18" s="1431"/>
      <c r="EC18" s="1431" t="str">
        <f>MID(SUVAHAVUJ!AF104,10,1)</f>
        <v>5</v>
      </c>
      <c r="ED18" s="1431"/>
      <c r="EE18" s="1431"/>
      <c r="EF18" s="1431"/>
      <c r="EG18" s="1431"/>
      <c r="EH18" s="1356" t="str">
        <f>MID(SUVAHAVUJ!AF104,11,1)</f>
        <v>0</v>
      </c>
      <c r="EI18" s="1356"/>
      <c r="EJ18" s="1356"/>
      <c r="EK18" s="1356"/>
      <c r="EL18" s="1356"/>
      <c r="EM18" s="1360"/>
      <c r="EN18" s="530"/>
      <c r="EO18" s="531"/>
      <c r="EP18" s="1356" t="str">
        <f>MID(SUVAHAVUJ!AG104,1,1)</f>
        <v xml:space="preserve"> </v>
      </c>
      <c r="EQ18" s="1356"/>
      <c r="ER18" s="1356"/>
      <c r="ES18" s="1356"/>
      <c r="ET18" s="1356"/>
      <c r="EU18" s="1356"/>
      <c r="EV18" s="1356" t="str">
        <f>MID(SUVAHAVUJ!AG104,2,1)</f>
        <v xml:space="preserve"> </v>
      </c>
      <c r="EW18" s="1356"/>
      <c r="EX18" s="1356"/>
      <c r="EY18" s="1356"/>
      <c r="EZ18" s="1356"/>
      <c r="FA18" s="1356" t="str">
        <f>MID(SUVAHAVUJ!AG104,3,1)</f>
        <v xml:space="preserve"> </v>
      </c>
      <c r="FB18" s="1356"/>
      <c r="FC18" s="1356"/>
      <c r="FD18" s="1356"/>
      <c r="FE18" s="1356"/>
      <c r="FF18" s="1356"/>
      <c r="FG18" s="1356" t="str">
        <f>MID(SUVAHAVUJ!AG104,4,1)</f>
        <v xml:space="preserve"> </v>
      </c>
      <c r="FH18" s="1356"/>
      <c r="FI18" s="1356"/>
      <c r="FJ18" s="1356"/>
      <c r="FK18" s="1356"/>
      <c r="FL18" s="1357" t="str">
        <f>MID(SUVAHAVUJ!AG104,5,1)</f>
        <v xml:space="preserve"> </v>
      </c>
      <c r="FM18" s="1357"/>
      <c r="FN18" s="1357"/>
      <c r="FO18" s="1357"/>
      <c r="FP18" s="1357"/>
      <c r="FQ18" s="1357"/>
      <c r="FR18" s="1357" t="str">
        <f>MID(SUVAHAVUJ!AG104,6,1)</f>
        <v xml:space="preserve"> </v>
      </c>
      <c r="FS18" s="1357"/>
      <c r="FT18" s="1357"/>
      <c r="FU18" s="1357"/>
      <c r="FV18" s="1357"/>
      <c r="FW18" s="1357" t="str">
        <f>MID(SUVAHAVUJ!AG104,7,1)</f>
        <v xml:space="preserve"> </v>
      </c>
      <c r="FX18" s="1357"/>
      <c r="FY18" s="1357"/>
      <c r="FZ18" s="1357"/>
      <c r="GA18" s="1357"/>
      <c r="GB18" s="1357"/>
      <c r="GC18" s="1357" t="str">
        <f>MID(SUVAHAVUJ!AG104,8,1)</f>
        <v>2</v>
      </c>
      <c r="GD18" s="1357"/>
      <c r="GE18" s="1357"/>
      <c r="GF18" s="1357"/>
      <c r="GG18" s="1357"/>
      <c r="GH18" s="1357" t="str">
        <f>MID(SUVAHAVUJ!AG104,9,1)</f>
        <v>5</v>
      </c>
      <c r="GI18" s="1357"/>
      <c r="GJ18" s="1357"/>
      <c r="GK18" s="1357"/>
      <c r="GL18" s="1357"/>
      <c r="GM18" s="1357"/>
      <c r="GN18" s="1357" t="str">
        <f>MID(SUVAHAVUJ!AG104,10,1)</f>
        <v>9</v>
      </c>
      <c r="GO18" s="1357"/>
      <c r="GP18" s="1357"/>
      <c r="GQ18" s="1357"/>
      <c r="GR18" s="1357"/>
      <c r="GS18" s="1357" t="str">
        <f>MID(SUVAHAVUJ!AG104,11,1)</f>
        <v>6</v>
      </c>
      <c r="GT18" s="1357"/>
      <c r="GU18" s="1357"/>
      <c r="GV18" s="1357"/>
      <c r="GW18" s="1358"/>
    </row>
    <row r="19" spans="1:205" ht="24" customHeight="1" x14ac:dyDescent="0.2">
      <c r="B19" s="1443" t="s">
        <v>2063</v>
      </c>
      <c r="C19" s="1444"/>
      <c r="D19" s="1444"/>
      <c r="E19" s="1444"/>
      <c r="F19" s="1444"/>
      <c r="G19" s="1444"/>
      <c r="H19" s="1444"/>
      <c r="I19" s="1444"/>
      <c r="J19" s="1444"/>
      <c r="K19" s="1445"/>
      <c r="L19" s="1446" t="str">
        <f>SUVAHAVUJ!$D$105</f>
        <v>Dlhodobé záväzky z obchodného styku súčet
(r. 104 až r. 106)</v>
      </c>
      <c r="M19" s="1447"/>
      <c r="N19" s="1447"/>
      <c r="O19" s="1447"/>
      <c r="P19" s="1447"/>
      <c r="Q19" s="1447"/>
      <c r="R19" s="1447"/>
      <c r="S19" s="1447"/>
      <c r="T19" s="1447"/>
      <c r="U19" s="1447"/>
      <c r="V19" s="1447"/>
      <c r="W19" s="1447"/>
      <c r="X19" s="1447"/>
      <c r="Y19" s="1447"/>
      <c r="Z19" s="1447"/>
      <c r="AA19" s="1447"/>
      <c r="AB19" s="1447"/>
      <c r="AC19" s="1447"/>
      <c r="AD19" s="1447"/>
      <c r="AE19" s="1447"/>
      <c r="AF19" s="1447"/>
      <c r="AG19" s="1447"/>
      <c r="AH19" s="1447"/>
      <c r="AI19" s="1447"/>
      <c r="AJ19" s="1447"/>
      <c r="AK19" s="1447"/>
      <c r="AL19" s="1447"/>
      <c r="AM19" s="1447"/>
      <c r="AN19" s="1447"/>
      <c r="AO19" s="1447"/>
      <c r="AP19" s="1447"/>
      <c r="AQ19" s="1447"/>
      <c r="AR19" s="1447"/>
      <c r="AS19" s="1447"/>
      <c r="AT19" s="1447"/>
      <c r="AU19" s="1447"/>
      <c r="AV19" s="1447"/>
      <c r="AW19" s="1447"/>
      <c r="AX19" s="1447"/>
      <c r="AY19" s="1447"/>
      <c r="AZ19" s="1447"/>
      <c r="BA19" s="1447"/>
      <c r="BB19" s="1447"/>
      <c r="BC19" s="1447"/>
      <c r="BD19" s="1447"/>
      <c r="BE19" s="1447"/>
      <c r="BF19" s="1447"/>
      <c r="BG19" s="1447"/>
      <c r="BH19" s="1447"/>
      <c r="BI19" s="1447"/>
      <c r="BJ19" s="1447"/>
      <c r="BK19" s="1447"/>
      <c r="BL19" s="1447"/>
      <c r="BM19" s="1447"/>
      <c r="BN19" s="1447"/>
      <c r="BO19" s="1447"/>
      <c r="BP19" s="1447"/>
      <c r="BQ19" s="1447"/>
      <c r="BR19" s="1447"/>
      <c r="BS19" s="1447"/>
      <c r="BT19" s="1447"/>
      <c r="BU19" s="1447"/>
      <c r="BV19" s="1447"/>
      <c r="BW19" s="1437" t="s">
        <v>2131</v>
      </c>
      <c r="BX19" s="1438"/>
      <c r="BY19" s="1438"/>
      <c r="BZ19" s="1438"/>
      <c r="CA19" s="1438"/>
      <c r="CB19" s="1438"/>
      <c r="CC19" s="1438"/>
      <c r="CD19" s="1439"/>
      <c r="CE19" s="1356" t="str">
        <f>MID(SUVAHAVUJ!AF105,1,1)</f>
        <v xml:space="preserve"> </v>
      </c>
      <c r="CF19" s="1356"/>
      <c r="CG19" s="1356"/>
      <c r="CH19" s="1356"/>
      <c r="CI19" s="1356"/>
      <c r="CJ19" s="1356" t="str">
        <f>MID(SUVAHAVUJ!AF105,2,1)</f>
        <v xml:space="preserve"> </v>
      </c>
      <c r="CK19" s="1356"/>
      <c r="CL19" s="1356"/>
      <c r="CM19" s="1356"/>
      <c r="CN19" s="1356"/>
      <c r="CO19" s="1356"/>
      <c r="CP19" s="1356" t="str">
        <f>MID(SUVAHAVUJ!AF105,3,1)</f>
        <v xml:space="preserve"> </v>
      </c>
      <c r="CQ19" s="1356"/>
      <c r="CR19" s="1356"/>
      <c r="CS19" s="1356"/>
      <c r="CT19" s="1356"/>
      <c r="CU19" s="1356" t="str">
        <f>MID(SUVAHAVUJ!AF105,4,1)</f>
        <v xml:space="preserve"> </v>
      </c>
      <c r="CV19" s="1356"/>
      <c r="CW19" s="1356"/>
      <c r="CX19" s="1356"/>
      <c r="CY19" s="1356"/>
      <c r="CZ19" s="1356"/>
      <c r="DA19" s="1356" t="str">
        <f>MID(SUVAHAVUJ!AF105,5,1)</f>
        <v xml:space="preserve"> </v>
      </c>
      <c r="DB19" s="1356"/>
      <c r="DC19" s="1356"/>
      <c r="DD19" s="1356"/>
      <c r="DE19" s="1356"/>
      <c r="DF19" s="1356" t="str">
        <f>MID(SUVAHAVUJ!AF105,6,1)</f>
        <v xml:space="preserve"> </v>
      </c>
      <c r="DG19" s="1356"/>
      <c r="DH19" s="1356"/>
      <c r="DI19" s="1356"/>
      <c r="DJ19" s="1356"/>
      <c r="DK19" s="1356"/>
      <c r="DL19" s="1356" t="str">
        <f>MID(SUVAHAVUJ!AF105,7,1)</f>
        <v xml:space="preserve"> </v>
      </c>
      <c r="DM19" s="1356"/>
      <c r="DN19" s="1356"/>
      <c r="DO19" s="1356"/>
      <c r="DP19" s="1356"/>
      <c r="DQ19" s="1356"/>
      <c r="DR19" s="1356" t="str">
        <f>MID(SUVAHAVUJ!AF105,8,1)</f>
        <v xml:space="preserve"> </v>
      </c>
      <c r="DS19" s="1356"/>
      <c r="DT19" s="1356"/>
      <c r="DU19" s="1356"/>
      <c r="DV19" s="1356"/>
      <c r="DW19" s="1431" t="str">
        <f>MID(SUVAHAVUJ!AF105,9,1)</f>
        <v xml:space="preserve"> </v>
      </c>
      <c r="DX19" s="1431"/>
      <c r="DY19" s="1431"/>
      <c r="DZ19" s="1431"/>
      <c r="EA19" s="1431"/>
      <c r="EB19" s="1431"/>
      <c r="EC19" s="1431" t="str">
        <f>MID(SUVAHAVUJ!AF105,10,1)</f>
        <v xml:space="preserve"> </v>
      </c>
      <c r="ED19" s="1431"/>
      <c r="EE19" s="1431"/>
      <c r="EF19" s="1431"/>
      <c r="EG19" s="1431"/>
      <c r="EH19" s="1356" t="str">
        <f>MID(SUVAHAVUJ!AF105,11,1)</f>
        <v>0</v>
      </c>
      <c r="EI19" s="1356"/>
      <c r="EJ19" s="1356"/>
      <c r="EK19" s="1356"/>
      <c r="EL19" s="1356"/>
      <c r="EM19" s="1360"/>
      <c r="EN19" s="530"/>
      <c r="EO19" s="531"/>
      <c r="EP19" s="1356" t="str">
        <f>MID(SUVAHAVUJ!AG105,1,1)</f>
        <v xml:space="preserve"> </v>
      </c>
      <c r="EQ19" s="1356"/>
      <c r="ER19" s="1356"/>
      <c r="ES19" s="1356"/>
      <c r="ET19" s="1356"/>
      <c r="EU19" s="1356"/>
      <c r="EV19" s="1356" t="str">
        <f>MID(SUVAHAVUJ!AG105,2,1)</f>
        <v xml:space="preserve"> </v>
      </c>
      <c r="EW19" s="1356"/>
      <c r="EX19" s="1356"/>
      <c r="EY19" s="1356"/>
      <c r="EZ19" s="1356"/>
      <c r="FA19" s="1356" t="str">
        <f>MID(SUVAHAVUJ!AG105,3,1)</f>
        <v xml:space="preserve"> </v>
      </c>
      <c r="FB19" s="1356"/>
      <c r="FC19" s="1356"/>
      <c r="FD19" s="1356"/>
      <c r="FE19" s="1356"/>
      <c r="FF19" s="1356"/>
      <c r="FG19" s="1356" t="str">
        <f>MID(SUVAHAVUJ!AG105,4,1)</f>
        <v xml:space="preserve"> </v>
      </c>
      <c r="FH19" s="1356"/>
      <c r="FI19" s="1356"/>
      <c r="FJ19" s="1356"/>
      <c r="FK19" s="1356"/>
      <c r="FL19" s="1357" t="str">
        <f>MID(SUVAHAVUJ!AG105,5,1)</f>
        <v xml:space="preserve"> </v>
      </c>
      <c r="FM19" s="1357"/>
      <c r="FN19" s="1357"/>
      <c r="FO19" s="1357"/>
      <c r="FP19" s="1357"/>
      <c r="FQ19" s="1357"/>
      <c r="FR19" s="1357" t="str">
        <f>MID(SUVAHAVUJ!AG105,6,1)</f>
        <v xml:space="preserve"> </v>
      </c>
      <c r="FS19" s="1357"/>
      <c r="FT19" s="1357"/>
      <c r="FU19" s="1357"/>
      <c r="FV19" s="1357"/>
      <c r="FW19" s="1357" t="str">
        <f>MID(SUVAHAVUJ!AG105,7,1)</f>
        <v xml:space="preserve"> </v>
      </c>
      <c r="FX19" s="1357"/>
      <c r="FY19" s="1357"/>
      <c r="FZ19" s="1357"/>
      <c r="GA19" s="1357"/>
      <c r="GB19" s="1357"/>
      <c r="GC19" s="1357" t="str">
        <f>MID(SUVAHAVUJ!AG105,8,1)</f>
        <v xml:space="preserve"> </v>
      </c>
      <c r="GD19" s="1357"/>
      <c r="GE19" s="1357"/>
      <c r="GF19" s="1357"/>
      <c r="GG19" s="1357"/>
      <c r="GH19" s="1357" t="str">
        <f>MID(SUVAHAVUJ!AG105,9,1)</f>
        <v xml:space="preserve"> </v>
      </c>
      <c r="GI19" s="1357"/>
      <c r="GJ19" s="1357"/>
      <c r="GK19" s="1357"/>
      <c r="GL19" s="1357"/>
      <c r="GM19" s="1357"/>
      <c r="GN19" s="1357" t="str">
        <f>MID(SUVAHAVUJ!AG105,10,1)</f>
        <v xml:space="preserve"> </v>
      </c>
      <c r="GO19" s="1357"/>
      <c r="GP19" s="1357"/>
      <c r="GQ19" s="1357"/>
      <c r="GR19" s="1357"/>
      <c r="GS19" s="1357" t="str">
        <f>MID(SUVAHAVUJ!AG105,11,1)</f>
        <v>0</v>
      </c>
      <c r="GT19" s="1357"/>
      <c r="GU19" s="1357"/>
      <c r="GV19" s="1357"/>
      <c r="GW19" s="1358"/>
    </row>
    <row r="20" spans="1:205" ht="24" customHeight="1" x14ac:dyDescent="0.2">
      <c r="B20" s="1432" t="s">
        <v>2072</v>
      </c>
      <c r="C20" s="1433"/>
      <c r="D20" s="1433"/>
      <c r="E20" s="1433"/>
      <c r="F20" s="1433"/>
      <c r="G20" s="1433"/>
      <c r="H20" s="1433"/>
      <c r="I20" s="1433"/>
      <c r="J20" s="1433"/>
      <c r="K20" s="1434"/>
      <c r="L20" s="1435" t="str">
        <f>SUVAHAVUJ!$D$106</f>
        <v>Záväzky z obchodného styku voči prepojeným účtovným jednotkám (321A, 475A, 476A)</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437" t="s">
        <v>2132</v>
      </c>
      <c r="BX20" s="1438"/>
      <c r="BY20" s="1438"/>
      <c r="BZ20" s="1438"/>
      <c r="CA20" s="1438"/>
      <c r="CB20" s="1438"/>
      <c r="CC20" s="1438"/>
      <c r="CD20" s="1439"/>
      <c r="CE20" s="1356" t="str">
        <f>MID(SUVAHAVUJ!AF106,1,1)</f>
        <v xml:space="preserve"> </v>
      </c>
      <c r="CF20" s="1356"/>
      <c r="CG20" s="1356"/>
      <c r="CH20" s="1356"/>
      <c r="CI20" s="1356"/>
      <c r="CJ20" s="1356" t="str">
        <f>MID(SUVAHAVUJ!AF106,2,1)</f>
        <v xml:space="preserve"> </v>
      </c>
      <c r="CK20" s="1356"/>
      <c r="CL20" s="1356"/>
      <c r="CM20" s="1356"/>
      <c r="CN20" s="1356"/>
      <c r="CO20" s="1356"/>
      <c r="CP20" s="1356" t="str">
        <f>MID(SUVAHAVUJ!AF106,3,1)</f>
        <v xml:space="preserve"> </v>
      </c>
      <c r="CQ20" s="1356"/>
      <c r="CR20" s="1356"/>
      <c r="CS20" s="1356"/>
      <c r="CT20" s="1356"/>
      <c r="CU20" s="1356" t="str">
        <f>MID(SUVAHAVUJ!AF106,4,1)</f>
        <v xml:space="preserve"> </v>
      </c>
      <c r="CV20" s="1356"/>
      <c r="CW20" s="1356"/>
      <c r="CX20" s="1356"/>
      <c r="CY20" s="1356"/>
      <c r="CZ20" s="1356"/>
      <c r="DA20" s="1356" t="str">
        <f>MID(SUVAHAVUJ!AF106,5,1)</f>
        <v xml:space="preserve"> </v>
      </c>
      <c r="DB20" s="1356"/>
      <c r="DC20" s="1356"/>
      <c r="DD20" s="1356"/>
      <c r="DE20" s="1356"/>
      <c r="DF20" s="1356" t="str">
        <f>MID(SUVAHAVUJ!AF106,6,1)</f>
        <v xml:space="preserve"> </v>
      </c>
      <c r="DG20" s="1356"/>
      <c r="DH20" s="1356"/>
      <c r="DI20" s="1356"/>
      <c r="DJ20" s="1356"/>
      <c r="DK20" s="1356"/>
      <c r="DL20" s="1356" t="str">
        <f>MID(SUVAHAVUJ!AF106,7,1)</f>
        <v xml:space="preserve"> </v>
      </c>
      <c r="DM20" s="1356"/>
      <c r="DN20" s="1356"/>
      <c r="DO20" s="1356"/>
      <c r="DP20" s="1356"/>
      <c r="DQ20" s="1356"/>
      <c r="DR20" s="1356" t="str">
        <f>MID(SUVAHAVUJ!AF106,8,1)</f>
        <v xml:space="preserve"> </v>
      </c>
      <c r="DS20" s="1356"/>
      <c r="DT20" s="1356"/>
      <c r="DU20" s="1356"/>
      <c r="DV20" s="1356"/>
      <c r="DW20" s="1431" t="str">
        <f>MID(SUVAHAVUJ!AF106,9,1)</f>
        <v xml:space="preserve"> </v>
      </c>
      <c r="DX20" s="1431"/>
      <c r="DY20" s="1431"/>
      <c r="DZ20" s="1431"/>
      <c r="EA20" s="1431"/>
      <c r="EB20" s="1431"/>
      <c r="EC20" s="1431" t="str">
        <f>MID(SUVAHAVUJ!AF106,10,1)</f>
        <v xml:space="preserve"> </v>
      </c>
      <c r="ED20" s="1431"/>
      <c r="EE20" s="1431"/>
      <c r="EF20" s="1431"/>
      <c r="EG20" s="1431"/>
      <c r="EH20" s="1356" t="str">
        <f>MID(SUVAHAVUJ!AF106,11,1)</f>
        <v>0</v>
      </c>
      <c r="EI20" s="1356"/>
      <c r="EJ20" s="1356"/>
      <c r="EK20" s="1356"/>
      <c r="EL20" s="1356"/>
      <c r="EM20" s="1360"/>
      <c r="EN20" s="530"/>
      <c r="EO20" s="531"/>
      <c r="EP20" s="1356" t="str">
        <f>MID(SUVAHAVUJ!AG106,1,1)</f>
        <v xml:space="preserve"> </v>
      </c>
      <c r="EQ20" s="1356"/>
      <c r="ER20" s="1356"/>
      <c r="ES20" s="1356"/>
      <c r="ET20" s="1356"/>
      <c r="EU20" s="1356"/>
      <c r="EV20" s="1356" t="str">
        <f>MID(SUVAHAVUJ!AG106,2,1)</f>
        <v xml:space="preserve"> </v>
      </c>
      <c r="EW20" s="1356"/>
      <c r="EX20" s="1356"/>
      <c r="EY20" s="1356"/>
      <c r="EZ20" s="1356"/>
      <c r="FA20" s="1356" t="str">
        <f>MID(SUVAHAVUJ!AG106,3,1)</f>
        <v xml:space="preserve"> </v>
      </c>
      <c r="FB20" s="1356"/>
      <c r="FC20" s="1356"/>
      <c r="FD20" s="1356"/>
      <c r="FE20" s="1356"/>
      <c r="FF20" s="1356"/>
      <c r="FG20" s="1356" t="str">
        <f>MID(SUVAHAVUJ!AG106,4,1)</f>
        <v xml:space="preserve"> </v>
      </c>
      <c r="FH20" s="1356"/>
      <c r="FI20" s="1356"/>
      <c r="FJ20" s="1356"/>
      <c r="FK20" s="1356"/>
      <c r="FL20" s="1357" t="str">
        <f>MID(SUVAHAVUJ!AG106,5,1)</f>
        <v xml:space="preserve"> </v>
      </c>
      <c r="FM20" s="1357"/>
      <c r="FN20" s="1357"/>
      <c r="FO20" s="1357"/>
      <c r="FP20" s="1357"/>
      <c r="FQ20" s="1357"/>
      <c r="FR20" s="1357" t="str">
        <f>MID(SUVAHAVUJ!AG106,6,1)</f>
        <v xml:space="preserve"> </v>
      </c>
      <c r="FS20" s="1357"/>
      <c r="FT20" s="1357"/>
      <c r="FU20" s="1357"/>
      <c r="FV20" s="1357"/>
      <c r="FW20" s="1357" t="str">
        <f>MID(SUVAHAVUJ!AG106,7,1)</f>
        <v xml:space="preserve"> </v>
      </c>
      <c r="FX20" s="1357"/>
      <c r="FY20" s="1357"/>
      <c r="FZ20" s="1357"/>
      <c r="GA20" s="1357"/>
      <c r="GB20" s="1357"/>
      <c r="GC20" s="1357" t="str">
        <f>MID(SUVAHAVUJ!AG106,8,1)</f>
        <v xml:space="preserve"> </v>
      </c>
      <c r="GD20" s="1357"/>
      <c r="GE20" s="1357"/>
      <c r="GF20" s="1357"/>
      <c r="GG20" s="1357"/>
      <c r="GH20" s="1357" t="str">
        <f>MID(SUVAHAVUJ!AG106,9,1)</f>
        <v xml:space="preserve"> </v>
      </c>
      <c r="GI20" s="1357"/>
      <c r="GJ20" s="1357"/>
      <c r="GK20" s="1357"/>
      <c r="GL20" s="1357"/>
      <c r="GM20" s="1357"/>
      <c r="GN20" s="1357" t="str">
        <f>MID(SUVAHAVUJ!AG106,10,1)</f>
        <v xml:space="preserve"> </v>
      </c>
      <c r="GO20" s="1357"/>
      <c r="GP20" s="1357"/>
      <c r="GQ20" s="1357"/>
      <c r="GR20" s="1357"/>
      <c r="GS20" s="1357" t="str">
        <f>MID(SUVAHAVUJ!AG106,11,1)</f>
        <v>0</v>
      </c>
      <c r="GT20" s="1357"/>
      <c r="GU20" s="1357"/>
      <c r="GV20" s="1357"/>
      <c r="GW20" s="1358"/>
    </row>
    <row r="21" spans="1:205" ht="24" customHeight="1" x14ac:dyDescent="0.2">
      <c r="B21" s="1432" t="s">
        <v>2073</v>
      </c>
      <c r="C21" s="1433"/>
      <c r="D21" s="1433"/>
      <c r="E21" s="1433"/>
      <c r="F21" s="1433"/>
      <c r="G21" s="1433"/>
      <c r="H21" s="1433"/>
      <c r="I21" s="1433"/>
      <c r="J21" s="1433"/>
      <c r="K21" s="1434"/>
      <c r="L21" s="1435" t="str">
        <f>SUVAHAVUJ!$D$107</f>
        <v>Záväzky z obchodného styku v rámci podielovej účasti okrem záväzkov voči prepojeným účtovným jednotkám (321A, 475A, 476A)</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437" t="s">
        <v>2133</v>
      </c>
      <c r="BX21" s="1438"/>
      <c r="BY21" s="1438"/>
      <c r="BZ21" s="1438"/>
      <c r="CA21" s="1438"/>
      <c r="CB21" s="1438"/>
      <c r="CC21" s="1438"/>
      <c r="CD21" s="1439"/>
      <c r="CE21" s="1356" t="str">
        <f>MID(SUVAHAVUJ!AF107,1,1)</f>
        <v xml:space="preserve"> </v>
      </c>
      <c r="CF21" s="1356"/>
      <c r="CG21" s="1356"/>
      <c r="CH21" s="1356"/>
      <c r="CI21" s="1356"/>
      <c r="CJ21" s="1356" t="str">
        <f>MID(SUVAHAVUJ!AF107,2,1)</f>
        <v xml:space="preserve"> </v>
      </c>
      <c r="CK21" s="1356"/>
      <c r="CL21" s="1356"/>
      <c r="CM21" s="1356"/>
      <c r="CN21" s="1356"/>
      <c r="CO21" s="1356"/>
      <c r="CP21" s="1356" t="str">
        <f>MID(SUVAHAVUJ!AF107,3,1)</f>
        <v xml:space="preserve"> </v>
      </c>
      <c r="CQ21" s="1356"/>
      <c r="CR21" s="1356"/>
      <c r="CS21" s="1356"/>
      <c r="CT21" s="1356"/>
      <c r="CU21" s="1356" t="str">
        <f>MID(SUVAHAVUJ!AF107,4,1)</f>
        <v xml:space="preserve"> </v>
      </c>
      <c r="CV21" s="1356"/>
      <c r="CW21" s="1356"/>
      <c r="CX21" s="1356"/>
      <c r="CY21" s="1356"/>
      <c r="CZ21" s="1356"/>
      <c r="DA21" s="1356" t="str">
        <f>MID(SUVAHAVUJ!AF107,5,1)</f>
        <v xml:space="preserve"> </v>
      </c>
      <c r="DB21" s="1356"/>
      <c r="DC21" s="1356"/>
      <c r="DD21" s="1356"/>
      <c r="DE21" s="1356"/>
      <c r="DF21" s="1356" t="str">
        <f>MID(SUVAHAVUJ!AF107,6,1)</f>
        <v xml:space="preserve"> </v>
      </c>
      <c r="DG21" s="1356"/>
      <c r="DH21" s="1356"/>
      <c r="DI21" s="1356"/>
      <c r="DJ21" s="1356"/>
      <c r="DK21" s="1356"/>
      <c r="DL21" s="1356" t="str">
        <f>MID(SUVAHAVUJ!AF107,7,1)</f>
        <v xml:space="preserve"> </v>
      </c>
      <c r="DM21" s="1356"/>
      <c r="DN21" s="1356"/>
      <c r="DO21" s="1356"/>
      <c r="DP21" s="1356"/>
      <c r="DQ21" s="1356"/>
      <c r="DR21" s="1356" t="str">
        <f>MID(SUVAHAVUJ!AF107,8,1)</f>
        <v xml:space="preserve"> </v>
      </c>
      <c r="DS21" s="1356"/>
      <c r="DT21" s="1356"/>
      <c r="DU21" s="1356"/>
      <c r="DV21" s="1356"/>
      <c r="DW21" s="1431" t="str">
        <f>MID(SUVAHAVUJ!AF107,9,1)</f>
        <v xml:space="preserve"> </v>
      </c>
      <c r="DX21" s="1431"/>
      <c r="DY21" s="1431"/>
      <c r="DZ21" s="1431"/>
      <c r="EA21" s="1431"/>
      <c r="EB21" s="1431"/>
      <c r="EC21" s="1431" t="str">
        <f>MID(SUVAHAVUJ!AF107,10,1)</f>
        <v xml:space="preserve"> </v>
      </c>
      <c r="ED21" s="1431"/>
      <c r="EE21" s="1431"/>
      <c r="EF21" s="1431"/>
      <c r="EG21" s="1431"/>
      <c r="EH21" s="1356" t="str">
        <f>MID(SUVAHAVUJ!AF107,11,1)</f>
        <v>0</v>
      </c>
      <c r="EI21" s="1356"/>
      <c r="EJ21" s="1356"/>
      <c r="EK21" s="1356"/>
      <c r="EL21" s="1356"/>
      <c r="EM21" s="1360"/>
      <c r="EN21" s="530"/>
      <c r="EO21" s="531"/>
      <c r="EP21" s="1356" t="str">
        <f>MID(SUVAHAVUJ!AG107,1,1)</f>
        <v xml:space="preserve"> </v>
      </c>
      <c r="EQ21" s="1356"/>
      <c r="ER21" s="1356"/>
      <c r="ES21" s="1356"/>
      <c r="ET21" s="1356"/>
      <c r="EU21" s="1356"/>
      <c r="EV21" s="1356" t="str">
        <f>MID(SUVAHAVUJ!AG107,2,1)</f>
        <v xml:space="preserve"> </v>
      </c>
      <c r="EW21" s="1356"/>
      <c r="EX21" s="1356"/>
      <c r="EY21" s="1356"/>
      <c r="EZ21" s="1356"/>
      <c r="FA21" s="1356" t="str">
        <f>MID(SUVAHAVUJ!AG107,3,1)</f>
        <v xml:space="preserve"> </v>
      </c>
      <c r="FB21" s="1356"/>
      <c r="FC21" s="1356"/>
      <c r="FD21" s="1356"/>
      <c r="FE21" s="1356"/>
      <c r="FF21" s="1356"/>
      <c r="FG21" s="1356" t="str">
        <f>MID(SUVAHAVUJ!AG107,4,1)</f>
        <v xml:space="preserve"> </v>
      </c>
      <c r="FH21" s="1356"/>
      <c r="FI21" s="1356"/>
      <c r="FJ21" s="1356"/>
      <c r="FK21" s="1356"/>
      <c r="FL21" s="1357" t="str">
        <f>MID(SUVAHAVUJ!AG107,5,1)</f>
        <v xml:space="preserve"> </v>
      </c>
      <c r="FM21" s="1357"/>
      <c r="FN21" s="1357"/>
      <c r="FO21" s="1357"/>
      <c r="FP21" s="1357"/>
      <c r="FQ21" s="1357"/>
      <c r="FR21" s="1357" t="str">
        <f>MID(SUVAHAVUJ!AG107,6,1)</f>
        <v xml:space="preserve"> </v>
      </c>
      <c r="FS21" s="1357"/>
      <c r="FT21" s="1357"/>
      <c r="FU21" s="1357"/>
      <c r="FV21" s="1357"/>
      <c r="FW21" s="1357" t="str">
        <f>MID(SUVAHAVUJ!AG107,7,1)</f>
        <v xml:space="preserve"> </v>
      </c>
      <c r="FX21" s="1357"/>
      <c r="FY21" s="1357"/>
      <c r="FZ21" s="1357"/>
      <c r="GA21" s="1357"/>
      <c r="GB21" s="1357"/>
      <c r="GC21" s="1357" t="str">
        <f>MID(SUVAHAVUJ!AG107,8,1)</f>
        <v xml:space="preserve"> </v>
      </c>
      <c r="GD21" s="1357"/>
      <c r="GE21" s="1357"/>
      <c r="GF21" s="1357"/>
      <c r="GG21" s="1357"/>
      <c r="GH21" s="1357" t="str">
        <f>MID(SUVAHAVUJ!AG107,9,1)</f>
        <v xml:space="preserve"> </v>
      </c>
      <c r="GI21" s="1357"/>
      <c r="GJ21" s="1357"/>
      <c r="GK21" s="1357"/>
      <c r="GL21" s="1357"/>
      <c r="GM21" s="1357"/>
      <c r="GN21" s="1357" t="str">
        <f>MID(SUVAHAVUJ!AG107,10,1)</f>
        <v xml:space="preserve"> </v>
      </c>
      <c r="GO21" s="1357"/>
      <c r="GP21" s="1357"/>
      <c r="GQ21" s="1357"/>
      <c r="GR21" s="1357"/>
      <c r="GS21" s="1357" t="str">
        <f>MID(SUVAHAVUJ!AG107,11,1)</f>
        <v>0</v>
      </c>
      <c r="GT21" s="1357"/>
      <c r="GU21" s="1357"/>
      <c r="GV21" s="1357"/>
      <c r="GW21" s="1358"/>
    </row>
    <row r="22" spans="1:205" ht="24" customHeight="1" x14ac:dyDescent="0.2">
      <c r="B22" s="1432" t="s">
        <v>2074</v>
      </c>
      <c r="C22" s="1433"/>
      <c r="D22" s="1433"/>
      <c r="E22" s="1433"/>
      <c r="F22" s="1433"/>
      <c r="G22" s="1433"/>
      <c r="H22" s="1433"/>
      <c r="I22" s="1433"/>
      <c r="J22" s="1433"/>
      <c r="K22" s="1434"/>
      <c r="L22" s="1435" t="str">
        <f>SUVAHAVUJ!$D$108</f>
        <v>Ostatné záväzky z obchodného styku (321A, 475A, 476A)</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437" t="s">
        <v>2134</v>
      </c>
      <c r="BX22" s="1438"/>
      <c r="BY22" s="1438"/>
      <c r="BZ22" s="1438"/>
      <c r="CA22" s="1438"/>
      <c r="CB22" s="1438"/>
      <c r="CC22" s="1438"/>
      <c r="CD22" s="1439"/>
      <c r="CE22" s="1356" t="str">
        <f>MID(SUVAHAVUJ!AF108,1,1)</f>
        <v xml:space="preserve"> </v>
      </c>
      <c r="CF22" s="1356"/>
      <c r="CG22" s="1356"/>
      <c r="CH22" s="1356"/>
      <c r="CI22" s="1356"/>
      <c r="CJ22" s="1356" t="str">
        <f>MID(SUVAHAVUJ!AF108,2,1)</f>
        <v xml:space="preserve"> </v>
      </c>
      <c r="CK22" s="1356"/>
      <c r="CL22" s="1356"/>
      <c r="CM22" s="1356"/>
      <c r="CN22" s="1356"/>
      <c r="CO22" s="1356"/>
      <c r="CP22" s="1356" t="str">
        <f>MID(SUVAHAVUJ!AF108,3,1)</f>
        <v xml:space="preserve"> </v>
      </c>
      <c r="CQ22" s="1356"/>
      <c r="CR22" s="1356"/>
      <c r="CS22" s="1356"/>
      <c r="CT22" s="1356"/>
      <c r="CU22" s="1356" t="str">
        <f>MID(SUVAHAVUJ!AF108,4,1)</f>
        <v xml:space="preserve"> </v>
      </c>
      <c r="CV22" s="1356"/>
      <c r="CW22" s="1356"/>
      <c r="CX22" s="1356"/>
      <c r="CY22" s="1356"/>
      <c r="CZ22" s="1356"/>
      <c r="DA22" s="1356" t="str">
        <f>MID(SUVAHAVUJ!AF108,5,1)</f>
        <v xml:space="preserve"> </v>
      </c>
      <c r="DB22" s="1356"/>
      <c r="DC22" s="1356"/>
      <c r="DD22" s="1356"/>
      <c r="DE22" s="1356"/>
      <c r="DF22" s="1356" t="str">
        <f>MID(SUVAHAVUJ!AF108,6,1)</f>
        <v xml:space="preserve"> </v>
      </c>
      <c r="DG22" s="1356"/>
      <c r="DH22" s="1356"/>
      <c r="DI22" s="1356"/>
      <c r="DJ22" s="1356"/>
      <c r="DK22" s="1356"/>
      <c r="DL22" s="1356" t="str">
        <f>MID(SUVAHAVUJ!AF108,7,1)</f>
        <v xml:space="preserve"> </v>
      </c>
      <c r="DM22" s="1356"/>
      <c r="DN22" s="1356"/>
      <c r="DO22" s="1356"/>
      <c r="DP22" s="1356"/>
      <c r="DQ22" s="1356"/>
      <c r="DR22" s="1356" t="str">
        <f>MID(SUVAHAVUJ!AF108,8,1)</f>
        <v xml:space="preserve"> </v>
      </c>
      <c r="DS22" s="1356"/>
      <c r="DT22" s="1356"/>
      <c r="DU22" s="1356"/>
      <c r="DV22" s="1356"/>
      <c r="DW22" s="1431" t="str">
        <f>MID(SUVAHAVUJ!AF108,9,1)</f>
        <v xml:space="preserve"> </v>
      </c>
      <c r="DX22" s="1431"/>
      <c r="DY22" s="1431"/>
      <c r="DZ22" s="1431"/>
      <c r="EA22" s="1431"/>
      <c r="EB22" s="1431"/>
      <c r="EC22" s="1431" t="str">
        <f>MID(SUVAHAVUJ!AF108,10,1)</f>
        <v xml:space="preserve"> </v>
      </c>
      <c r="ED22" s="1431"/>
      <c r="EE22" s="1431"/>
      <c r="EF22" s="1431"/>
      <c r="EG22" s="1431"/>
      <c r="EH22" s="1356" t="str">
        <f>MID(SUVAHAVUJ!AF108,11,1)</f>
        <v>0</v>
      </c>
      <c r="EI22" s="1356"/>
      <c r="EJ22" s="1356"/>
      <c r="EK22" s="1356"/>
      <c r="EL22" s="1356"/>
      <c r="EM22" s="1360"/>
      <c r="EN22" s="530"/>
      <c r="EO22" s="531"/>
      <c r="EP22" s="1356" t="str">
        <f>MID(SUVAHAVUJ!AG108,1,1)</f>
        <v xml:space="preserve"> </v>
      </c>
      <c r="EQ22" s="1356"/>
      <c r="ER22" s="1356"/>
      <c r="ES22" s="1356"/>
      <c r="ET22" s="1356"/>
      <c r="EU22" s="1356"/>
      <c r="EV22" s="1356" t="str">
        <f>MID(SUVAHAVUJ!AG108,2,1)</f>
        <v xml:space="preserve"> </v>
      </c>
      <c r="EW22" s="1356"/>
      <c r="EX22" s="1356"/>
      <c r="EY22" s="1356"/>
      <c r="EZ22" s="1356"/>
      <c r="FA22" s="1356" t="str">
        <f>MID(SUVAHAVUJ!AG108,3,1)</f>
        <v xml:space="preserve"> </v>
      </c>
      <c r="FB22" s="1356"/>
      <c r="FC22" s="1356"/>
      <c r="FD22" s="1356"/>
      <c r="FE22" s="1356"/>
      <c r="FF22" s="1356"/>
      <c r="FG22" s="1356" t="str">
        <f>MID(SUVAHAVUJ!AG108,4,1)</f>
        <v xml:space="preserve"> </v>
      </c>
      <c r="FH22" s="1356"/>
      <c r="FI22" s="1356"/>
      <c r="FJ22" s="1356"/>
      <c r="FK22" s="1356"/>
      <c r="FL22" s="1357" t="str">
        <f>MID(SUVAHAVUJ!AG108,5,1)</f>
        <v xml:space="preserve"> </v>
      </c>
      <c r="FM22" s="1357"/>
      <c r="FN22" s="1357"/>
      <c r="FO22" s="1357"/>
      <c r="FP22" s="1357"/>
      <c r="FQ22" s="1357"/>
      <c r="FR22" s="1357" t="str">
        <f>MID(SUVAHAVUJ!AG108,6,1)</f>
        <v xml:space="preserve"> </v>
      </c>
      <c r="FS22" s="1357"/>
      <c r="FT22" s="1357"/>
      <c r="FU22" s="1357"/>
      <c r="FV22" s="1357"/>
      <c r="FW22" s="1357" t="str">
        <f>MID(SUVAHAVUJ!AG108,7,1)</f>
        <v xml:space="preserve"> </v>
      </c>
      <c r="FX22" s="1357"/>
      <c r="FY22" s="1357"/>
      <c r="FZ22" s="1357"/>
      <c r="GA22" s="1357"/>
      <c r="GB22" s="1357"/>
      <c r="GC22" s="1357" t="str">
        <f>MID(SUVAHAVUJ!AG108,8,1)</f>
        <v xml:space="preserve"> </v>
      </c>
      <c r="GD22" s="1357"/>
      <c r="GE22" s="1357"/>
      <c r="GF22" s="1357"/>
      <c r="GG22" s="1357"/>
      <c r="GH22" s="1357" t="str">
        <f>MID(SUVAHAVUJ!AG108,9,1)</f>
        <v xml:space="preserve"> </v>
      </c>
      <c r="GI22" s="1357"/>
      <c r="GJ22" s="1357"/>
      <c r="GK22" s="1357"/>
      <c r="GL22" s="1357"/>
      <c r="GM22" s="1357"/>
      <c r="GN22" s="1357" t="str">
        <f>MID(SUVAHAVUJ!AG108,10,1)</f>
        <v xml:space="preserve"> </v>
      </c>
      <c r="GO22" s="1357"/>
      <c r="GP22" s="1357"/>
      <c r="GQ22" s="1357"/>
      <c r="GR22" s="1357"/>
      <c r="GS22" s="1357" t="str">
        <f>MID(SUVAHAVUJ!AG108,11,1)</f>
        <v>0</v>
      </c>
      <c r="GT22" s="1357"/>
      <c r="GU22" s="1357"/>
      <c r="GV22" s="1357"/>
      <c r="GW22" s="1358"/>
    </row>
    <row r="23" spans="1:205" ht="24" customHeight="1" x14ac:dyDescent="0.2">
      <c r="A23" s="540"/>
      <c r="B23" s="1432" t="s">
        <v>2039</v>
      </c>
      <c r="C23" s="1433"/>
      <c r="D23" s="1433"/>
      <c r="E23" s="1433"/>
      <c r="F23" s="1433"/>
      <c r="G23" s="1433"/>
      <c r="H23" s="1433"/>
      <c r="I23" s="1433"/>
      <c r="J23" s="1433"/>
      <c r="K23" s="1434"/>
      <c r="L23" s="1435" t="str">
        <f>SUVAHAVUJ!$D$109</f>
        <v>Čistá hodnota zákazky (316A)</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437" t="s">
        <v>1243</v>
      </c>
      <c r="BX23" s="1438"/>
      <c r="BY23" s="1438"/>
      <c r="BZ23" s="1438"/>
      <c r="CA23" s="1438"/>
      <c r="CB23" s="1438"/>
      <c r="CC23" s="1438"/>
      <c r="CD23" s="1439"/>
      <c r="CE23" s="1356" t="str">
        <f>MID(SUVAHAVUJ!AF109,1,1)</f>
        <v xml:space="preserve"> </v>
      </c>
      <c r="CF23" s="1356"/>
      <c r="CG23" s="1356"/>
      <c r="CH23" s="1356"/>
      <c r="CI23" s="1356"/>
      <c r="CJ23" s="1356" t="str">
        <f>MID(SUVAHAVUJ!AF109,2,1)</f>
        <v xml:space="preserve"> </v>
      </c>
      <c r="CK23" s="1356"/>
      <c r="CL23" s="1356"/>
      <c r="CM23" s="1356"/>
      <c r="CN23" s="1356"/>
      <c r="CO23" s="1356"/>
      <c r="CP23" s="1356" t="str">
        <f>MID(SUVAHAVUJ!AF109,3,1)</f>
        <v xml:space="preserve"> </v>
      </c>
      <c r="CQ23" s="1356"/>
      <c r="CR23" s="1356"/>
      <c r="CS23" s="1356"/>
      <c r="CT23" s="1356"/>
      <c r="CU23" s="1356" t="str">
        <f>MID(SUVAHAVUJ!AF109,4,1)</f>
        <v xml:space="preserve"> </v>
      </c>
      <c r="CV23" s="1356"/>
      <c r="CW23" s="1356"/>
      <c r="CX23" s="1356"/>
      <c r="CY23" s="1356"/>
      <c r="CZ23" s="1356"/>
      <c r="DA23" s="1356" t="str">
        <f>MID(SUVAHAVUJ!AF109,5,1)</f>
        <v xml:space="preserve"> </v>
      </c>
      <c r="DB23" s="1356"/>
      <c r="DC23" s="1356"/>
      <c r="DD23" s="1356"/>
      <c r="DE23" s="1356"/>
      <c r="DF23" s="1356" t="str">
        <f>MID(SUVAHAVUJ!AF109,6,1)</f>
        <v xml:space="preserve"> </v>
      </c>
      <c r="DG23" s="1356"/>
      <c r="DH23" s="1356"/>
      <c r="DI23" s="1356"/>
      <c r="DJ23" s="1356"/>
      <c r="DK23" s="1356"/>
      <c r="DL23" s="1356" t="str">
        <f>MID(SUVAHAVUJ!AF109,7,1)</f>
        <v xml:space="preserve"> </v>
      </c>
      <c r="DM23" s="1356"/>
      <c r="DN23" s="1356"/>
      <c r="DO23" s="1356"/>
      <c r="DP23" s="1356"/>
      <c r="DQ23" s="1356"/>
      <c r="DR23" s="1356" t="str">
        <f>MID(SUVAHAVUJ!AF109,8,1)</f>
        <v xml:space="preserve"> </v>
      </c>
      <c r="DS23" s="1356"/>
      <c r="DT23" s="1356"/>
      <c r="DU23" s="1356"/>
      <c r="DV23" s="1356"/>
      <c r="DW23" s="1431" t="str">
        <f>MID(SUVAHAVUJ!AF109,9,1)</f>
        <v xml:space="preserve"> </v>
      </c>
      <c r="DX23" s="1431"/>
      <c r="DY23" s="1431"/>
      <c r="DZ23" s="1431"/>
      <c r="EA23" s="1431"/>
      <c r="EB23" s="1431"/>
      <c r="EC23" s="1431" t="str">
        <f>MID(SUVAHAVUJ!AF109,10,1)</f>
        <v xml:space="preserve"> </v>
      </c>
      <c r="ED23" s="1431"/>
      <c r="EE23" s="1431"/>
      <c r="EF23" s="1431"/>
      <c r="EG23" s="1431"/>
      <c r="EH23" s="1356" t="str">
        <f>MID(SUVAHAVUJ!AF109,11,1)</f>
        <v>0</v>
      </c>
      <c r="EI23" s="1356"/>
      <c r="EJ23" s="1356"/>
      <c r="EK23" s="1356"/>
      <c r="EL23" s="1356"/>
      <c r="EM23" s="1360"/>
      <c r="EN23" s="530"/>
      <c r="EO23" s="531"/>
      <c r="EP23" s="1356" t="str">
        <f>MID(SUVAHAVUJ!AG109,1,1)</f>
        <v xml:space="preserve"> </v>
      </c>
      <c r="EQ23" s="1356"/>
      <c r="ER23" s="1356"/>
      <c r="ES23" s="1356"/>
      <c r="ET23" s="1356"/>
      <c r="EU23" s="1356"/>
      <c r="EV23" s="1356" t="str">
        <f>MID(SUVAHAVUJ!AG109,2,1)</f>
        <v xml:space="preserve"> </v>
      </c>
      <c r="EW23" s="1356"/>
      <c r="EX23" s="1356"/>
      <c r="EY23" s="1356"/>
      <c r="EZ23" s="1356"/>
      <c r="FA23" s="1356" t="str">
        <f>MID(SUVAHAVUJ!AG109,3,1)</f>
        <v xml:space="preserve"> </v>
      </c>
      <c r="FB23" s="1356"/>
      <c r="FC23" s="1356"/>
      <c r="FD23" s="1356"/>
      <c r="FE23" s="1356"/>
      <c r="FF23" s="1356"/>
      <c r="FG23" s="1356" t="str">
        <f>MID(SUVAHAVUJ!AG109,4,1)</f>
        <v xml:space="preserve"> </v>
      </c>
      <c r="FH23" s="1356"/>
      <c r="FI23" s="1356"/>
      <c r="FJ23" s="1356"/>
      <c r="FK23" s="1356"/>
      <c r="FL23" s="1357" t="str">
        <f>MID(SUVAHAVUJ!AG109,5,1)</f>
        <v xml:space="preserve"> </v>
      </c>
      <c r="FM23" s="1357"/>
      <c r="FN23" s="1357"/>
      <c r="FO23" s="1357"/>
      <c r="FP23" s="1357"/>
      <c r="FQ23" s="1357"/>
      <c r="FR23" s="1357" t="str">
        <f>MID(SUVAHAVUJ!AG109,6,1)</f>
        <v xml:space="preserve"> </v>
      </c>
      <c r="FS23" s="1357"/>
      <c r="FT23" s="1357"/>
      <c r="FU23" s="1357"/>
      <c r="FV23" s="1357"/>
      <c r="FW23" s="1357" t="str">
        <f>MID(SUVAHAVUJ!AG109,7,1)</f>
        <v xml:space="preserve"> </v>
      </c>
      <c r="FX23" s="1357"/>
      <c r="FY23" s="1357"/>
      <c r="FZ23" s="1357"/>
      <c r="GA23" s="1357"/>
      <c r="GB23" s="1357"/>
      <c r="GC23" s="1357" t="str">
        <f>MID(SUVAHAVUJ!AG109,8,1)</f>
        <v xml:space="preserve"> </v>
      </c>
      <c r="GD23" s="1357"/>
      <c r="GE23" s="1357"/>
      <c r="GF23" s="1357"/>
      <c r="GG23" s="1357"/>
      <c r="GH23" s="1357" t="str">
        <f>MID(SUVAHAVUJ!AG109,9,1)</f>
        <v xml:space="preserve"> </v>
      </c>
      <c r="GI23" s="1357"/>
      <c r="GJ23" s="1357"/>
      <c r="GK23" s="1357"/>
      <c r="GL23" s="1357"/>
      <c r="GM23" s="1357"/>
      <c r="GN23" s="1357" t="str">
        <f>MID(SUVAHAVUJ!AG109,10,1)</f>
        <v xml:space="preserve"> </v>
      </c>
      <c r="GO23" s="1357"/>
      <c r="GP23" s="1357"/>
      <c r="GQ23" s="1357"/>
      <c r="GR23" s="1357"/>
      <c r="GS23" s="1357" t="str">
        <f>MID(SUVAHAVUJ!AG109,11,1)</f>
        <v>0</v>
      </c>
      <c r="GT23" s="1357"/>
      <c r="GU23" s="1357"/>
      <c r="GV23" s="1357"/>
      <c r="GW23" s="1358"/>
    </row>
    <row r="24" spans="1:205" ht="24" customHeight="1" x14ac:dyDescent="0.2">
      <c r="A24" s="540"/>
      <c r="B24" s="1432" t="s">
        <v>2040</v>
      </c>
      <c r="C24" s="1433"/>
      <c r="D24" s="1433"/>
      <c r="E24" s="1433"/>
      <c r="F24" s="1433"/>
      <c r="G24" s="1433"/>
      <c r="H24" s="1433"/>
      <c r="I24" s="1433"/>
      <c r="J24" s="1433"/>
      <c r="K24" s="1434"/>
      <c r="L24" s="1435" t="str">
        <f>SUVAHAVUJ!$D$110</f>
        <v>Ostatné záväzky voči prepojeným účtovným jednotkám (471A, 47XA)</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437" t="s">
        <v>2135</v>
      </c>
      <c r="BX24" s="1438"/>
      <c r="BY24" s="1438"/>
      <c r="BZ24" s="1438"/>
      <c r="CA24" s="1438"/>
      <c r="CB24" s="1438"/>
      <c r="CC24" s="1438"/>
      <c r="CD24" s="1439"/>
      <c r="CE24" s="1356" t="str">
        <f>MID(SUVAHAVUJ!AF110,1,1)</f>
        <v xml:space="preserve"> </v>
      </c>
      <c r="CF24" s="1356"/>
      <c r="CG24" s="1356"/>
      <c r="CH24" s="1356"/>
      <c r="CI24" s="1356"/>
      <c r="CJ24" s="1356" t="str">
        <f>MID(SUVAHAVUJ!AF110,2,1)</f>
        <v xml:space="preserve"> </v>
      </c>
      <c r="CK24" s="1356"/>
      <c r="CL24" s="1356"/>
      <c r="CM24" s="1356"/>
      <c r="CN24" s="1356"/>
      <c r="CO24" s="1356"/>
      <c r="CP24" s="1356" t="str">
        <f>MID(SUVAHAVUJ!AF110,3,1)</f>
        <v xml:space="preserve"> </v>
      </c>
      <c r="CQ24" s="1356"/>
      <c r="CR24" s="1356"/>
      <c r="CS24" s="1356"/>
      <c r="CT24" s="1356"/>
      <c r="CU24" s="1356" t="str">
        <f>MID(SUVAHAVUJ!AF110,4,1)</f>
        <v xml:space="preserve"> </v>
      </c>
      <c r="CV24" s="1356"/>
      <c r="CW24" s="1356"/>
      <c r="CX24" s="1356"/>
      <c r="CY24" s="1356"/>
      <c r="CZ24" s="1356"/>
      <c r="DA24" s="1356" t="str">
        <f>MID(SUVAHAVUJ!AF110,5,1)</f>
        <v xml:space="preserve"> </v>
      </c>
      <c r="DB24" s="1356"/>
      <c r="DC24" s="1356"/>
      <c r="DD24" s="1356"/>
      <c r="DE24" s="1356"/>
      <c r="DF24" s="1356" t="str">
        <f>MID(SUVAHAVUJ!AF110,6,1)</f>
        <v xml:space="preserve"> </v>
      </c>
      <c r="DG24" s="1356"/>
      <c r="DH24" s="1356"/>
      <c r="DI24" s="1356"/>
      <c r="DJ24" s="1356"/>
      <c r="DK24" s="1356"/>
      <c r="DL24" s="1356" t="str">
        <f>MID(SUVAHAVUJ!AF110,7,1)</f>
        <v xml:space="preserve"> </v>
      </c>
      <c r="DM24" s="1356"/>
      <c r="DN24" s="1356"/>
      <c r="DO24" s="1356"/>
      <c r="DP24" s="1356"/>
      <c r="DQ24" s="1356"/>
      <c r="DR24" s="1356" t="str">
        <f>MID(SUVAHAVUJ!AF110,8,1)</f>
        <v xml:space="preserve"> </v>
      </c>
      <c r="DS24" s="1356"/>
      <c r="DT24" s="1356"/>
      <c r="DU24" s="1356"/>
      <c r="DV24" s="1356"/>
      <c r="DW24" s="1431" t="str">
        <f>MID(SUVAHAVUJ!AF110,9,1)</f>
        <v xml:space="preserve"> </v>
      </c>
      <c r="DX24" s="1431"/>
      <c r="DY24" s="1431"/>
      <c r="DZ24" s="1431"/>
      <c r="EA24" s="1431"/>
      <c r="EB24" s="1431"/>
      <c r="EC24" s="1431" t="str">
        <f>MID(SUVAHAVUJ!AF110,10,1)</f>
        <v xml:space="preserve"> </v>
      </c>
      <c r="ED24" s="1431"/>
      <c r="EE24" s="1431"/>
      <c r="EF24" s="1431"/>
      <c r="EG24" s="1431"/>
      <c r="EH24" s="1356" t="str">
        <f>MID(SUVAHAVUJ!AF110,11,1)</f>
        <v>0</v>
      </c>
      <c r="EI24" s="1356"/>
      <c r="EJ24" s="1356"/>
      <c r="EK24" s="1356"/>
      <c r="EL24" s="1356"/>
      <c r="EM24" s="1360"/>
      <c r="EN24" s="530"/>
      <c r="EO24" s="531"/>
      <c r="EP24" s="1356" t="str">
        <f>MID(SUVAHAVUJ!AG110,1,1)</f>
        <v xml:space="preserve"> </v>
      </c>
      <c r="EQ24" s="1356"/>
      <c r="ER24" s="1356"/>
      <c r="ES24" s="1356"/>
      <c r="ET24" s="1356"/>
      <c r="EU24" s="1356"/>
      <c r="EV24" s="1356" t="str">
        <f>MID(SUVAHAVUJ!AG110,2,1)</f>
        <v xml:space="preserve"> </v>
      </c>
      <c r="EW24" s="1356"/>
      <c r="EX24" s="1356"/>
      <c r="EY24" s="1356"/>
      <c r="EZ24" s="1356"/>
      <c r="FA24" s="1356" t="str">
        <f>MID(SUVAHAVUJ!AG110,3,1)</f>
        <v xml:space="preserve"> </v>
      </c>
      <c r="FB24" s="1356"/>
      <c r="FC24" s="1356"/>
      <c r="FD24" s="1356"/>
      <c r="FE24" s="1356"/>
      <c r="FF24" s="1356"/>
      <c r="FG24" s="1356" t="str">
        <f>MID(SUVAHAVUJ!AG110,4,1)</f>
        <v xml:space="preserve"> </v>
      </c>
      <c r="FH24" s="1356"/>
      <c r="FI24" s="1356"/>
      <c r="FJ24" s="1356"/>
      <c r="FK24" s="1356"/>
      <c r="FL24" s="1357" t="str">
        <f>MID(SUVAHAVUJ!AG110,5,1)</f>
        <v xml:space="preserve"> </v>
      </c>
      <c r="FM24" s="1357"/>
      <c r="FN24" s="1357"/>
      <c r="FO24" s="1357"/>
      <c r="FP24" s="1357"/>
      <c r="FQ24" s="1357"/>
      <c r="FR24" s="1357" t="str">
        <f>MID(SUVAHAVUJ!AG110,6,1)</f>
        <v xml:space="preserve"> </v>
      </c>
      <c r="FS24" s="1357"/>
      <c r="FT24" s="1357"/>
      <c r="FU24" s="1357"/>
      <c r="FV24" s="1357"/>
      <c r="FW24" s="1357" t="str">
        <f>MID(SUVAHAVUJ!AG110,7,1)</f>
        <v xml:space="preserve"> </v>
      </c>
      <c r="FX24" s="1357"/>
      <c r="FY24" s="1357"/>
      <c r="FZ24" s="1357"/>
      <c r="GA24" s="1357"/>
      <c r="GB24" s="1357"/>
      <c r="GC24" s="1357" t="str">
        <f>MID(SUVAHAVUJ!AG110,8,1)</f>
        <v xml:space="preserve"> </v>
      </c>
      <c r="GD24" s="1357"/>
      <c r="GE24" s="1357"/>
      <c r="GF24" s="1357"/>
      <c r="GG24" s="1357"/>
      <c r="GH24" s="1357" t="str">
        <f>MID(SUVAHAVUJ!AG110,9,1)</f>
        <v xml:space="preserve"> </v>
      </c>
      <c r="GI24" s="1357"/>
      <c r="GJ24" s="1357"/>
      <c r="GK24" s="1357"/>
      <c r="GL24" s="1357"/>
      <c r="GM24" s="1357"/>
      <c r="GN24" s="1357" t="str">
        <f>MID(SUVAHAVUJ!AG110,10,1)</f>
        <v xml:space="preserve"> </v>
      </c>
      <c r="GO24" s="1357"/>
      <c r="GP24" s="1357"/>
      <c r="GQ24" s="1357"/>
      <c r="GR24" s="1357"/>
      <c r="GS24" s="1357" t="str">
        <f>MID(SUVAHAVUJ!AG110,11,1)</f>
        <v>0</v>
      </c>
      <c r="GT24" s="1357"/>
      <c r="GU24" s="1357"/>
      <c r="GV24" s="1357"/>
      <c r="GW24" s="1358"/>
    </row>
    <row r="25" spans="1:205" ht="24" customHeight="1" x14ac:dyDescent="0.2">
      <c r="A25" s="540"/>
      <c r="B25" s="1432" t="s">
        <v>2041</v>
      </c>
      <c r="C25" s="1433"/>
      <c r="D25" s="1433"/>
      <c r="E25" s="1433"/>
      <c r="F25" s="1433"/>
      <c r="G25" s="1433"/>
      <c r="H25" s="1433"/>
      <c r="I25" s="1433"/>
      <c r="J25" s="1433"/>
      <c r="K25" s="1434"/>
      <c r="L25" s="1435" t="str">
        <f>SUVAHAVUJ!$D$111</f>
        <v>Ostatné záväzky v rámci podielovej účasti okrem záväzkov voči prepojeným účtovným jednotkám (471A, 47XA)</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437" t="s">
        <v>2136</v>
      </c>
      <c r="BX25" s="1438"/>
      <c r="BY25" s="1438"/>
      <c r="BZ25" s="1438"/>
      <c r="CA25" s="1438"/>
      <c r="CB25" s="1438"/>
      <c r="CC25" s="1438"/>
      <c r="CD25" s="1439"/>
      <c r="CE25" s="1356" t="str">
        <f>MID(SUVAHAVUJ!AF111,1,1)</f>
        <v xml:space="preserve"> </v>
      </c>
      <c r="CF25" s="1356"/>
      <c r="CG25" s="1356"/>
      <c r="CH25" s="1356"/>
      <c r="CI25" s="1356"/>
      <c r="CJ25" s="1356" t="str">
        <f>MID(SUVAHAVUJ!AF111,2,1)</f>
        <v xml:space="preserve"> </v>
      </c>
      <c r="CK25" s="1356"/>
      <c r="CL25" s="1356"/>
      <c r="CM25" s="1356"/>
      <c r="CN25" s="1356"/>
      <c r="CO25" s="1356"/>
      <c r="CP25" s="1356" t="str">
        <f>MID(SUVAHAVUJ!AF111,3,1)</f>
        <v xml:space="preserve"> </v>
      </c>
      <c r="CQ25" s="1356"/>
      <c r="CR25" s="1356"/>
      <c r="CS25" s="1356"/>
      <c r="CT25" s="1356"/>
      <c r="CU25" s="1356" t="str">
        <f>MID(SUVAHAVUJ!AF111,4,1)</f>
        <v xml:space="preserve"> </v>
      </c>
      <c r="CV25" s="1356"/>
      <c r="CW25" s="1356"/>
      <c r="CX25" s="1356"/>
      <c r="CY25" s="1356"/>
      <c r="CZ25" s="1356"/>
      <c r="DA25" s="1356" t="str">
        <f>MID(SUVAHAVUJ!AF111,5,1)</f>
        <v xml:space="preserve"> </v>
      </c>
      <c r="DB25" s="1356"/>
      <c r="DC25" s="1356"/>
      <c r="DD25" s="1356"/>
      <c r="DE25" s="1356"/>
      <c r="DF25" s="1356" t="str">
        <f>MID(SUVAHAVUJ!AF111,6,1)</f>
        <v xml:space="preserve"> </v>
      </c>
      <c r="DG25" s="1356"/>
      <c r="DH25" s="1356"/>
      <c r="DI25" s="1356"/>
      <c r="DJ25" s="1356"/>
      <c r="DK25" s="1356"/>
      <c r="DL25" s="1356" t="str">
        <f>MID(SUVAHAVUJ!AF111,7,1)</f>
        <v xml:space="preserve"> </v>
      </c>
      <c r="DM25" s="1356"/>
      <c r="DN25" s="1356"/>
      <c r="DO25" s="1356"/>
      <c r="DP25" s="1356"/>
      <c r="DQ25" s="1356"/>
      <c r="DR25" s="1356" t="str">
        <f>MID(SUVAHAVUJ!AF111,8,1)</f>
        <v xml:space="preserve"> </v>
      </c>
      <c r="DS25" s="1356"/>
      <c r="DT25" s="1356"/>
      <c r="DU25" s="1356"/>
      <c r="DV25" s="1356"/>
      <c r="DW25" s="1431" t="str">
        <f>MID(SUVAHAVUJ!AF111,9,1)</f>
        <v xml:space="preserve"> </v>
      </c>
      <c r="DX25" s="1431"/>
      <c r="DY25" s="1431"/>
      <c r="DZ25" s="1431"/>
      <c r="EA25" s="1431"/>
      <c r="EB25" s="1431"/>
      <c r="EC25" s="1431" t="str">
        <f>MID(SUVAHAVUJ!AF111,10,1)</f>
        <v xml:space="preserve"> </v>
      </c>
      <c r="ED25" s="1431"/>
      <c r="EE25" s="1431"/>
      <c r="EF25" s="1431"/>
      <c r="EG25" s="1431"/>
      <c r="EH25" s="1356" t="str">
        <f>MID(SUVAHAVUJ!AF111,11,1)</f>
        <v>0</v>
      </c>
      <c r="EI25" s="1356"/>
      <c r="EJ25" s="1356"/>
      <c r="EK25" s="1356"/>
      <c r="EL25" s="1356"/>
      <c r="EM25" s="1360"/>
      <c r="EN25" s="530"/>
      <c r="EO25" s="531"/>
      <c r="EP25" s="1356" t="str">
        <f>MID(SUVAHAVUJ!AG111,1,1)</f>
        <v xml:space="preserve"> </v>
      </c>
      <c r="EQ25" s="1356"/>
      <c r="ER25" s="1356"/>
      <c r="ES25" s="1356"/>
      <c r="ET25" s="1356"/>
      <c r="EU25" s="1356"/>
      <c r="EV25" s="1356" t="str">
        <f>MID(SUVAHAVUJ!AG111,2,1)</f>
        <v xml:space="preserve"> </v>
      </c>
      <c r="EW25" s="1356"/>
      <c r="EX25" s="1356"/>
      <c r="EY25" s="1356"/>
      <c r="EZ25" s="1356"/>
      <c r="FA25" s="1356" t="str">
        <f>MID(SUVAHAVUJ!AG111,3,1)</f>
        <v xml:space="preserve"> </v>
      </c>
      <c r="FB25" s="1356"/>
      <c r="FC25" s="1356"/>
      <c r="FD25" s="1356"/>
      <c r="FE25" s="1356"/>
      <c r="FF25" s="1356"/>
      <c r="FG25" s="1356" t="str">
        <f>MID(SUVAHAVUJ!AG111,4,1)</f>
        <v xml:space="preserve"> </v>
      </c>
      <c r="FH25" s="1356"/>
      <c r="FI25" s="1356"/>
      <c r="FJ25" s="1356"/>
      <c r="FK25" s="1356"/>
      <c r="FL25" s="1357" t="str">
        <f>MID(SUVAHAVUJ!AG111,5,1)</f>
        <v xml:space="preserve"> </v>
      </c>
      <c r="FM25" s="1357"/>
      <c r="FN25" s="1357"/>
      <c r="FO25" s="1357"/>
      <c r="FP25" s="1357"/>
      <c r="FQ25" s="1357"/>
      <c r="FR25" s="1357" t="str">
        <f>MID(SUVAHAVUJ!AG111,6,1)</f>
        <v xml:space="preserve"> </v>
      </c>
      <c r="FS25" s="1357"/>
      <c r="FT25" s="1357"/>
      <c r="FU25" s="1357"/>
      <c r="FV25" s="1357"/>
      <c r="FW25" s="1357" t="str">
        <f>MID(SUVAHAVUJ!AG111,7,1)</f>
        <v xml:space="preserve"> </v>
      </c>
      <c r="FX25" s="1357"/>
      <c r="FY25" s="1357"/>
      <c r="FZ25" s="1357"/>
      <c r="GA25" s="1357"/>
      <c r="GB25" s="1357"/>
      <c r="GC25" s="1357" t="str">
        <f>MID(SUVAHAVUJ!AG111,8,1)</f>
        <v xml:space="preserve"> </v>
      </c>
      <c r="GD25" s="1357"/>
      <c r="GE25" s="1357"/>
      <c r="GF25" s="1357"/>
      <c r="GG25" s="1357"/>
      <c r="GH25" s="1357" t="str">
        <f>MID(SUVAHAVUJ!AG111,9,1)</f>
        <v xml:space="preserve"> </v>
      </c>
      <c r="GI25" s="1357"/>
      <c r="GJ25" s="1357"/>
      <c r="GK25" s="1357"/>
      <c r="GL25" s="1357"/>
      <c r="GM25" s="1357"/>
      <c r="GN25" s="1357" t="str">
        <f>MID(SUVAHAVUJ!AG111,10,1)</f>
        <v xml:space="preserve"> </v>
      </c>
      <c r="GO25" s="1357"/>
      <c r="GP25" s="1357"/>
      <c r="GQ25" s="1357"/>
      <c r="GR25" s="1357"/>
      <c r="GS25" s="1357" t="str">
        <f>MID(SUVAHAVUJ!AG111,11,1)</f>
        <v>0</v>
      </c>
      <c r="GT25" s="1357"/>
      <c r="GU25" s="1357"/>
      <c r="GV25" s="1357"/>
      <c r="GW25" s="1358"/>
    </row>
    <row r="26" spans="1:205" ht="24" customHeight="1" x14ac:dyDescent="0.2">
      <c r="A26" s="540"/>
      <c r="B26" s="1432" t="s">
        <v>2042</v>
      </c>
      <c r="C26" s="1433"/>
      <c r="D26" s="1433"/>
      <c r="E26" s="1433"/>
      <c r="F26" s="1433"/>
      <c r="G26" s="1433"/>
      <c r="H26" s="1433"/>
      <c r="I26" s="1433"/>
      <c r="J26" s="1433"/>
      <c r="K26" s="1434"/>
      <c r="L26" s="1435" t="str">
        <f>SUVAHAVUJ!$D$112</f>
        <v>Ostatné dlhodobé záväzky (479A, 47XA)</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437" t="s">
        <v>322</v>
      </c>
      <c r="BX26" s="1438"/>
      <c r="BY26" s="1438"/>
      <c r="BZ26" s="1438"/>
      <c r="CA26" s="1438"/>
      <c r="CB26" s="1438"/>
      <c r="CC26" s="1438"/>
      <c r="CD26" s="1439"/>
      <c r="CE26" s="1356" t="str">
        <f>MID(SUVAHAVUJ!AF112,1,1)</f>
        <v xml:space="preserve"> </v>
      </c>
      <c r="CF26" s="1356"/>
      <c r="CG26" s="1356"/>
      <c r="CH26" s="1356"/>
      <c r="CI26" s="1356"/>
      <c r="CJ26" s="1356" t="str">
        <f>MID(SUVAHAVUJ!AF112,2,1)</f>
        <v xml:space="preserve"> </v>
      </c>
      <c r="CK26" s="1356"/>
      <c r="CL26" s="1356"/>
      <c r="CM26" s="1356"/>
      <c r="CN26" s="1356"/>
      <c r="CO26" s="1356"/>
      <c r="CP26" s="1356" t="str">
        <f>MID(SUVAHAVUJ!AF112,3,1)</f>
        <v xml:space="preserve"> </v>
      </c>
      <c r="CQ26" s="1356"/>
      <c r="CR26" s="1356"/>
      <c r="CS26" s="1356"/>
      <c r="CT26" s="1356"/>
      <c r="CU26" s="1356" t="str">
        <f>MID(SUVAHAVUJ!AF112,4,1)</f>
        <v xml:space="preserve"> </v>
      </c>
      <c r="CV26" s="1356"/>
      <c r="CW26" s="1356"/>
      <c r="CX26" s="1356"/>
      <c r="CY26" s="1356"/>
      <c r="CZ26" s="1356"/>
      <c r="DA26" s="1356" t="str">
        <f>MID(SUVAHAVUJ!AF112,5,1)</f>
        <v xml:space="preserve"> </v>
      </c>
      <c r="DB26" s="1356"/>
      <c r="DC26" s="1356"/>
      <c r="DD26" s="1356"/>
      <c r="DE26" s="1356"/>
      <c r="DF26" s="1356" t="str">
        <f>MID(SUVAHAVUJ!AF112,6,1)</f>
        <v xml:space="preserve"> </v>
      </c>
      <c r="DG26" s="1356"/>
      <c r="DH26" s="1356"/>
      <c r="DI26" s="1356"/>
      <c r="DJ26" s="1356"/>
      <c r="DK26" s="1356"/>
      <c r="DL26" s="1356" t="str">
        <f>MID(SUVAHAVUJ!AF112,7,1)</f>
        <v xml:space="preserve"> </v>
      </c>
      <c r="DM26" s="1356"/>
      <c r="DN26" s="1356"/>
      <c r="DO26" s="1356"/>
      <c r="DP26" s="1356"/>
      <c r="DQ26" s="1356"/>
      <c r="DR26" s="1356" t="str">
        <f>MID(SUVAHAVUJ!AF112,8,1)</f>
        <v xml:space="preserve"> </v>
      </c>
      <c r="DS26" s="1356"/>
      <c r="DT26" s="1356"/>
      <c r="DU26" s="1356"/>
      <c r="DV26" s="1356"/>
      <c r="DW26" s="1431" t="str">
        <f>MID(SUVAHAVUJ!AF112,9,1)</f>
        <v xml:space="preserve"> </v>
      </c>
      <c r="DX26" s="1431"/>
      <c r="DY26" s="1431"/>
      <c r="DZ26" s="1431"/>
      <c r="EA26" s="1431"/>
      <c r="EB26" s="1431"/>
      <c r="EC26" s="1431" t="str">
        <f>MID(SUVAHAVUJ!AF112,10,1)</f>
        <v xml:space="preserve"> </v>
      </c>
      <c r="ED26" s="1431"/>
      <c r="EE26" s="1431"/>
      <c r="EF26" s="1431"/>
      <c r="EG26" s="1431"/>
      <c r="EH26" s="1356" t="str">
        <f>MID(SUVAHAVUJ!AF112,11,1)</f>
        <v>0</v>
      </c>
      <c r="EI26" s="1356"/>
      <c r="EJ26" s="1356"/>
      <c r="EK26" s="1356"/>
      <c r="EL26" s="1356"/>
      <c r="EM26" s="1360"/>
      <c r="EN26" s="530"/>
      <c r="EO26" s="531"/>
      <c r="EP26" s="1356" t="str">
        <f>MID(SUVAHAVUJ!AG112,1,1)</f>
        <v xml:space="preserve"> </v>
      </c>
      <c r="EQ26" s="1356"/>
      <c r="ER26" s="1356"/>
      <c r="ES26" s="1356"/>
      <c r="ET26" s="1356"/>
      <c r="EU26" s="1356"/>
      <c r="EV26" s="1356" t="str">
        <f>MID(SUVAHAVUJ!AG112,2,1)</f>
        <v xml:space="preserve"> </v>
      </c>
      <c r="EW26" s="1356"/>
      <c r="EX26" s="1356"/>
      <c r="EY26" s="1356"/>
      <c r="EZ26" s="1356"/>
      <c r="FA26" s="1356" t="str">
        <f>MID(SUVAHAVUJ!AG112,3,1)</f>
        <v xml:space="preserve"> </v>
      </c>
      <c r="FB26" s="1356"/>
      <c r="FC26" s="1356"/>
      <c r="FD26" s="1356"/>
      <c r="FE26" s="1356"/>
      <c r="FF26" s="1356"/>
      <c r="FG26" s="1356" t="str">
        <f>MID(SUVAHAVUJ!AG112,4,1)</f>
        <v xml:space="preserve"> </v>
      </c>
      <c r="FH26" s="1356"/>
      <c r="FI26" s="1356"/>
      <c r="FJ26" s="1356"/>
      <c r="FK26" s="1356"/>
      <c r="FL26" s="1357" t="str">
        <f>MID(SUVAHAVUJ!AG112,5,1)</f>
        <v xml:space="preserve"> </v>
      </c>
      <c r="FM26" s="1357"/>
      <c r="FN26" s="1357"/>
      <c r="FO26" s="1357"/>
      <c r="FP26" s="1357"/>
      <c r="FQ26" s="1357"/>
      <c r="FR26" s="1357" t="str">
        <f>MID(SUVAHAVUJ!AG112,6,1)</f>
        <v xml:space="preserve"> </v>
      </c>
      <c r="FS26" s="1357"/>
      <c r="FT26" s="1357"/>
      <c r="FU26" s="1357"/>
      <c r="FV26" s="1357"/>
      <c r="FW26" s="1357" t="str">
        <f>MID(SUVAHAVUJ!AG112,7,1)</f>
        <v xml:space="preserve"> </v>
      </c>
      <c r="FX26" s="1357"/>
      <c r="FY26" s="1357"/>
      <c r="FZ26" s="1357"/>
      <c r="GA26" s="1357"/>
      <c r="GB26" s="1357"/>
      <c r="GC26" s="1357" t="str">
        <f>MID(SUVAHAVUJ!AG112,8,1)</f>
        <v xml:space="preserve"> </v>
      </c>
      <c r="GD26" s="1357"/>
      <c r="GE26" s="1357"/>
      <c r="GF26" s="1357"/>
      <c r="GG26" s="1357"/>
      <c r="GH26" s="1357" t="str">
        <f>MID(SUVAHAVUJ!AG112,9,1)</f>
        <v xml:space="preserve"> </v>
      </c>
      <c r="GI26" s="1357"/>
      <c r="GJ26" s="1357"/>
      <c r="GK26" s="1357"/>
      <c r="GL26" s="1357"/>
      <c r="GM26" s="1357"/>
      <c r="GN26" s="1357" t="str">
        <f>MID(SUVAHAVUJ!AG112,10,1)</f>
        <v xml:space="preserve"> </v>
      </c>
      <c r="GO26" s="1357"/>
      <c r="GP26" s="1357"/>
      <c r="GQ26" s="1357"/>
      <c r="GR26" s="1357"/>
      <c r="GS26" s="1357" t="str">
        <f>MID(SUVAHAVUJ!AG112,11,1)</f>
        <v>0</v>
      </c>
      <c r="GT26" s="1357"/>
      <c r="GU26" s="1357"/>
      <c r="GV26" s="1357"/>
      <c r="GW26" s="1358"/>
    </row>
    <row r="27" spans="1:205" ht="24" customHeight="1" x14ac:dyDescent="0.2">
      <c r="A27" s="540"/>
      <c r="B27" s="1432" t="s">
        <v>2044</v>
      </c>
      <c r="C27" s="1433"/>
      <c r="D27" s="1433"/>
      <c r="E27" s="1433"/>
      <c r="F27" s="1433"/>
      <c r="G27" s="1433"/>
      <c r="H27" s="1433"/>
      <c r="I27" s="1433"/>
      <c r="J27" s="1433"/>
      <c r="K27" s="1434"/>
      <c r="L27" s="1435" t="str">
        <f>SUVAHAVUJ!$D$113</f>
        <v>Dlhodobé prijaté preddavky (475A)</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437" t="s">
        <v>49</v>
      </c>
      <c r="BX27" s="1438"/>
      <c r="BY27" s="1438"/>
      <c r="BZ27" s="1438"/>
      <c r="CA27" s="1438"/>
      <c r="CB27" s="1438"/>
      <c r="CC27" s="1438" t="str">
        <f>MID([8]SUVAHAVUJ!AK68,6,1)</f>
        <v xml:space="preserve"> </v>
      </c>
      <c r="CD27" s="1439"/>
      <c r="CE27" s="1356" t="str">
        <f>MID(SUVAHAVUJ!AF113,1,1)</f>
        <v xml:space="preserve"> </v>
      </c>
      <c r="CF27" s="1356"/>
      <c r="CG27" s="1356"/>
      <c r="CH27" s="1356"/>
      <c r="CI27" s="1356"/>
      <c r="CJ27" s="1356" t="str">
        <f>MID(SUVAHAVUJ!AF113,2,1)</f>
        <v xml:space="preserve"> </v>
      </c>
      <c r="CK27" s="1356"/>
      <c r="CL27" s="1356"/>
      <c r="CM27" s="1356"/>
      <c r="CN27" s="1356"/>
      <c r="CO27" s="1356"/>
      <c r="CP27" s="1356" t="str">
        <f>MID(SUVAHAVUJ!AF113,3,1)</f>
        <v xml:space="preserve"> </v>
      </c>
      <c r="CQ27" s="1356"/>
      <c r="CR27" s="1356"/>
      <c r="CS27" s="1356"/>
      <c r="CT27" s="1356"/>
      <c r="CU27" s="1356" t="str">
        <f>MID(SUVAHAVUJ!AF113,4,1)</f>
        <v xml:space="preserve"> </v>
      </c>
      <c r="CV27" s="1356"/>
      <c r="CW27" s="1356"/>
      <c r="CX27" s="1356"/>
      <c r="CY27" s="1356"/>
      <c r="CZ27" s="1356"/>
      <c r="DA27" s="1356" t="str">
        <f>MID(SUVAHAVUJ!AF113,5,1)</f>
        <v xml:space="preserve"> </v>
      </c>
      <c r="DB27" s="1356"/>
      <c r="DC27" s="1356"/>
      <c r="DD27" s="1356"/>
      <c r="DE27" s="1356"/>
      <c r="DF27" s="1356" t="str">
        <f>MID(SUVAHAVUJ!AF113,6,1)</f>
        <v xml:space="preserve"> </v>
      </c>
      <c r="DG27" s="1356"/>
      <c r="DH27" s="1356"/>
      <c r="DI27" s="1356"/>
      <c r="DJ27" s="1356"/>
      <c r="DK27" s="1356"/>
      <c r="DL27" s="1356" t="str">
        <f>MID(SUVAHAVUJ!AF113,7,1)</f>
        <v xml:space="preserve"> </v>
      </c>
      <c r="DM27" s="1356"/>
      <c r="DN27" s="1356"/>
      <c r="DO27" s="1356"/>
      <c r="DP27" s="1356"/>
      <c r="DQ27" s="1356"/>
      <c r="DR27" s="1356" t="str">
        <f>MID(SUVAHAVUJ!AF113,8,1)</f>
        <v xml:space="preserve"> </v>
      </c>
      <c r="DS27" s="1356"/>
      <c r="DT27" s="1356"/>
      <c r="DU27" s="1356"/>
      <c r="DV27" s="1356"/>
      <c r="DW27" s="1431" t="str">
        <f>MID(SUVAHAVUJ!AF113,9,1)</f>
        <v xml:space="preserve"> </v>
      </c>
      <c r="DX27" s="1431"/>
      <c r="DY27" s="1431"/>
      <c r="DZ27" s="1431"/>
      <c r="EA27" s="1431"/>
      <c r="EB27" s="1431"/>
      <c r="EC27" s="1431" t="str">
        <f>MID(SUVAHAVUJ!AF113,10,1)</f>
        <v xml:space="preserve"> </v>
      </c>
      <c r="ED27" s="1431"/>
      <c r="EE27" s="1431"/>
      <c r="EF27" s="1431"/>
      <c r="EG27" s="1431"/>
      <c r="EH27" s="1356" t="str">
        <f>MID(SUVAHAVUJ!AF113,11,1)</f>
        <v>0</v>
      </c>
      <c r="EI27" s="1356"/>
      <c r="EJ27" s="1356"/>
      <c r="EK27" s="1356"/>
      <c r="EL27" s="1356"/>
      <c r="EM27" s="1360"/>
      <c r="EN27" s="530"/>
      <c r="EO27" s="531"/>
      <c r="EP27" s="1356" t="str">
        <f>MID(SUVAHAVUJ!AG113,1,1)</f>
        <v xml:space="preserve"> </v>
      </c>
      <c r="EQ27" s="1356"/>
      <c r="ER27" s="1356"/>
      <c r="ES27" s="1356"/>
      <c r="ET27" s="1356"/>
      <c r="EU27" s="1356"/>
      <c r="EV27" s="1356" t="str">
        <f>MID(SUVAHAVUJ!AG113,2,1)</f>
        <v xml:space="preserve"> </v>
      </c>
      <c r="EW27" s="1356"/>
      <c r="EX27" s="1356"/>
      <c r="EY27" s="1356"/>
      <c r="EZ27" s="1356"/>
      <c r="FA27" s="1356" t="str">
        <f>MID(SUVAHAVUJ!AG113,3,1)</f>
        <v xml:space="preserve"> </v>
      </c>
      <c r="FB27" s="1356"/>
      <c r="FC27" s="1356"/>
      <c r="FD27" s="1356"/>
      <c r="FE27" s="1356"/>
      <c r="FF27" s="1356"/>
      <c r="FG27" s="1356" t="str">
        <f>MID(SUVAHAVUJ!AG113,4,1)</f>
        <v xml:space="preserve"> </v>
      </c>
      <c r="FH27" s="1356"/>
      <c r="FI27" s="1356"/>
      <c r="FJ27" s="1356"/>
      <c r="FK27" s="1356"/>
      <c r="FL27" s="1357" t="str">
        <f>MID(SUVAHAVUJ!AG113,5,1)</f>
        <v xml:space="preserve"> </v>
      </c>
      <c r="FM27" s="1357"/>
      <c r="FN27" s="1357"/>
      <c r="FO27" s="1357"/>
      <c r="FP27" s="1357"/>
      <c r="FQ27" s="1357"/>
      <c r="FR27" s="1357" t="str">
        <f>MID(SUVAHAVUJ!AG113,6,1)</f>
        <v xml:space="preserve"> </v>
      </c>
      <c r="FS27" s="1357"/>
      <c r="FT27" s="1357"/>
      <c r="FU27" s="1357"/>
      <c r="FV27" s="1357"/>
      <c r="FW27" s="1357" t="str">
        <f>MID(SUVAHAVUJ!AG113,7,1)</f>
        <v xml:space="preserve"> </v>
      </c>
      <c r="FX27" s="1357"/>
      <c r="FY27" s="1357"/>
      <c r="FZ27" s="1357"/>
      <c r="GA27" s="1357"/>
      <c r="GB27" s="1357"/>
      <c r="GC27" s="1357" t="str">
        <f>MID(SUVAHAVUJ!AG113,8,1)</f>
        <v xml:space="preserve"> </v>
      </c>
      <c r="GD27" s="1357"/>
      <c r="GE27" s="1357"/>
      <c r="GF27" s="1357"/>
      <c r="GG27" s="1357"/>
      <c r="GH27" s="1357" t="str">
        <f>MID(SUVAHAVUJ!AG113,9,1)</f>
        <v xml:space="preserve"> </v>
      </c>
      <c r="GI27" s="1357"/>
      <c r="GJ27" s="1357"/>
      <c r="GK27" s="1357"/>
      <c r="GL27" s="1357"/>
      <c r="GM27" s="1357"/>
      <c r="GN27" s="1357" t="str">
        <f>MID(SUVAHAVUJ!AG113,10,1)</f>
        <v xml:space="preserve"> </v>
      </c>
      <c r="GO27" s="1357"/>
      <c r="GP27" s="1357"/>
      <c r="GQ27" s="1357"/>
      <c r="GR27" s="1357"/>
      <c r="GS27" s="1357" t="str">
        <f>MID(SUVAHAVUJ!AG113,11,1)</f>
        <v>0</v>
      </c>
      <c r="GT27" s="1357"/>
      <c r="GU27" s="1357"/>
      <c r="GV27" s="1357"/>
      <c r="GW27" s="1358"/>
    </row>
    <row r="28" spans="1:205" s="516" customFormat="1" ht="24" customHeight="1" x14ac:dyDescent="0.2">
      <c r="A28" s="541"/>
      <c r="B28" s="1432" t="s">
        <v>2045</v>
      </c>
      <c r="C28" s="1433"/>
      <c r="D28" s="1433"/>
      <c r="E28" s="1433"/>
      <c r="F28" s="1433"/>
      <c r="G28" s="1433"/>
      <c r="H28" s="1433"/>
      <c r="I28" s="1433"/>
      <c r="J28" s="1433"/>
      <c r="K28" s="1434"/>
      <c r="L28" s="1435" t="str">
        <f>SUVAHAVUJ!$D$114</f>
        <v>Dlhodobé zmenky na úhradu (478A)</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437" t="s">
        <v>50</v>
      </c>
      <c r="BX28" s="1438"/>
      <c r="BY28" s="1438"/>
      <c r="BZ28" s="1438"/>
      <c r="CA28" s="1438"/>
      <c r="CB28" s="1438"/>
      <c r="CC28" s="1438" t="str">
        <f>MID([8]SUVAHAVUJ!AI69,6,1)</f>
        <v xml:space="preserve"> </v>
      </c>
      <c r="CD28" s="1439"/>
      <c r="CE28" s="1356" t="str">
        <f>MID(SUVAHAVUJ!AF114,1,1)</f>
        <v xml:space="preserve"> </v>
      </c>
      <c r="CF28" s="1356"/>
      <c r="CG28" s="1356"/>
      <c r="CH28" s="1356"/>
      <c r="CI28" s="1356"/>
      <c r="CJ28" s="1356" t="str">
        <f>MID(SUVAHAVUJ!AF114,2,1)</f>
        <v xml:space="preserve"> </v>
      </c>
      <c r="CK28" s="1356"/>
      <c r="CL28" s="1356"/>
      <c r="CM28" s="1356"/>
      <c r="CN28" s="1356"/>
      <c r="CO28" s="1356"/>
      <c r="CP28" s="1356" t="str">
        <f>MID(SUVAHAVUJ!AF114,3,1)</f>
        <v xml:space="preserve"> </v>
      </c>
      <c r="CQ28" s="1356"/>
      <c r="CR28" s="1356"/>
      <c r="CS28" s="1356"/>
      <c r="CT28" s="1356"/>
      <c r="CU28" s="1356" t="str">
        <f>MID(SUVAHAVUJ!AF114,4,1)</f>
        <v xml:space="preserve"> </v>
      </c>
      <c r="CV28" s="1356"/>
      <c r="CW28" s="1356"/>
      <c r="CX28" s="1356"/>
      <c r="CY28" s="1356"/>
      <c r="CZ28" s="1356"/>
      <c r="DA28" s="1356" t="str">
        <f>MID(SUVAHAVUJ!AF114,5,1)</f>
        <v xml:space="preserve"> </v>
      </c>
      <c r="DB28" s="1356"/>
      <c r="DC28" s="1356"/>
      <c r="DD28" s="1356"/>
      <c r="DE28" s="1356"/>
      <c r="DF28" s="1356" t="str">
        <f>MID(SUVAHAVUJ!AF114,6,1)</f>
        <v xml:space="preserve"> </v>
      </c>
      <c r="DG28" s="1356"/>
      <c r="DH28" s="1356"/>
      <c r="DI28" s="1356"/>
      <c r="DJ28" s="1356"/>
      <c r="DK28" s="1356"/>
      <c r="DL28" s="1356" t="str">
        <f>MID(SUVAHAVUJ!AF114,7,1)</f>
        <v xml:space="preserve"> </v>
      </c>
      <c r="DM28" s="1356"/>
      <c r="DN28" s="1356"/>
      <c r="DO28" s="1356"/>
      <c r="DP28" s="1356"/>
      <c r="DQ28" s="1356"/>
      <c r="DR28" s="1356" t="str">
        <f>MID(SUVAHAVUJ!AF114,8,1)</f>
        <v xml:space="preserve"> </v>
      </c>
      <c r="DS28" s="1356"/>
      <c r="DT28" s="1356"/>
      <c r="DU28" s="1356"/>
      <c r="DV28" s="1356"/>
      <c r="DW28" s="1431" t="str">
        <f>MID(SUVAHAVUJ!AF114,9,1)</f>
        <v xml:space="preserve"> </v>
      </c>
      <c r="DX28" s="1431"/>
      <c r="DY28" s="1431"/>
      <c r="DZ28" s="1431"/>
      <c r="EA28" s="1431"/>
      <c r="EB28" s="1431"/>
      <c r="EC28" s="1431" t="str">
        <f>MID(SUVAHAVUJ!AF114,10,1)</f>
        <v xml:space="preserve"> </v>
      </c>
      <c r="ED28" s="1431"/>
      <c r="EE28" s="1431"/>
      <c r="EF28" s="1431"/>
      <c r="EG28" s="1431"/>
      <c r="EH28" s="1356" t="str">
        <f>MID(SUVAHAVUJ!AF114,11,1)</f>
        <v>0</v>
      </c>
      <c r="EI28" s="1356"/>
      <c r="EJ28" s="1356"/>
      <c r="EK28" s="1356"/>
      <c r="EL28" s="1356"/>
      <c r="EM28" s="1360"/>
      <c r="EN28" s="530"/>
      <c r="EO28" s="531"/>
      <c r="EP28" s="1356" t="str">
        <f>MID(SUVAHAVUJ!AG114,1,1)</f>
        <v xml:space="preserve"> </v>
      </c>
      <c r="EQ28" s="1356"/>
      <c r="ER28" s="1356"/>
      <c r="ES28" s="1356"/>
      <c r="ET28" s="1356"/>
      <c r="EU28" s="1356"/>
      <c r="EV28" s="1356" t="str">
        <f>MID(SUVAHAVUJ!AG114,2,1)</f>
        <v xml:space="preserve"> </v>
      </c>
      <c r="EW28" s="1356"/>
      <c r="EX28" s="1356"/>
      <c r="EY28" s="1356"/>
      <c r="EZ28" s="1356"/>
      <c r="FA28" s="1356" t="str">
        <f>MID(SUVAHAVUJ!AG114,3,1)</f>
        <v xml:space="preserve"> </v>
      </c>
      <c r="FB28" s="1356"/>
      <c r="FC28" s="1356"/>
      <c r="FD28" s="1356"/>
      <c r="FE28" s="1356"/>
      <c r="FF28" s="1356"/>
      <c r="FG28" s="1356" t="str">
        <f>MID(SUVAHAVUJ!AG114,4,1)</f>
        <v xml:space="preserve"> </v>
      </c>
      <c r="FH28" s="1356"/>
      <c r="FI28" s="1356"/>
      <c r="FJ28" s="1356"/>
      <c r="FK28" s="1356"/>
      <c r="FL28" s="1357" t="str">
        <f>MID(SUVAHAVUJ!AG114,5,1)</f>
        <v xml:space="preserve"> </v>
      </c>
      <c r="FM28" s="1357"/>
      <c r="FN28" s="1357"/>
      <c r="FO28" s="1357"/>
      <c r="FP28" s="1357"/>
      <c r="FQ28" s="1357"/>
      <c r="FR28" s="1357" t="str">
        <f>MID(SUVAHAVUJ!AG114,6,1)</f>
        <v xml:space="preserve"> </v>
      </c>
      <c r="FS28" s="1357"/>
      <c r="FT28" s="1357"/>
      <c r="FU28" s="1357"/>
      <c r="FV28" s="1357"/>
      <c r="FW28" s="1357" t="str">
        <f>MID(SUVAHAVUJ!AG114,7,1)</f>
        <v xml:space="preserve"> </v>
      </c>
      <c r="FX28" s="1357"/>
      <c r="FY28" s="1357"/>
      <c r="FZ28" s="1357"/>
      <c r="GA28" s="1357"/>
      <c r="GB28" s="1357"/>
      <c r="GC28" s="1357" t="str">
        <f>MID(SUVAHAVUJ!AG114,8,1)</f>
        <v xml:space="preserve"> </v>
      </c>
      <c r="GD28" s="1357"/>
      <c r="GE28" s="1357"/>
      <c r="GF28" s="1357"/>
      <c r="GG28" s="1357"/>
      <c r="GH28" s="1357" t="str">
        <f>MID(SUVAHAVUJ!AG114,9,1)</f>
        <v xml:space="preserve"> </v>
      </c>
      <c r="GI28" s="1357"/>
      <c r="GJ28" s="1357"/>
      <c r="GK28" s="1357"/>
      <c r="GL28" s="1357"/>
      <c r="GM28" s="1357"/>
      <c r="GN28" s="1357" t="str">
        <f>MID(SUVAHAVUJ!AG114,10,1)</f>
        <v xml:space="preserve"> </v>
      </c>
      <c r="GO28" s="1357"/>
      <c r="GP28" s="1357"/>
      <c r="GQ28" s="1357"/>
      <c r="GR28" s="1357"/>
      <c r="GS28" s="1357" t="str">
        <f>MID(SUVAHAVUJ!AG114,11,1)</f>
        <v>0</v>
      </c>
      <c r="GT28" s="1357"/>
      <c r="GU28" s="1357"/>
      <c r="GV28" s="1357"/>
      <c r="GW28" s="1358"/>
    </row>
    <row r="29" spans="1:205" ht="24" customHeight="1" x14ac:dyDescent="0.2">
      <c r="A29" s="540"/>
      <c r="B29" s="1432" t="s">
        <v>2050</v>
      </c>
      <c r="C29" s="1433"/>
      <c r="D29" s="1433"/>
      <c r="E29" s="1433"/>
      <c r="F29" s="1433"/>
      <c r="G29" s="1433"/>
      <c r="H29" s="1433"/>
      <c r="I29" s="1433"/>
      <c r="J29" s="1433"/>
      <c r="K29" s="1434"/>
      <c r="L29" s="1435" t="str">
        <f>SUVAHAVUJ!$D$115</f>
        <v>Vydané dlhopisy (473A/-/255A)</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437" t="s">
        <v>2137</v>
      </c>
      <c r="BX29" s="1438"/>
      <c r="BY29" s="1438"/>
      <c r="BZ29" s="1438"/>
      <c r="CA29" s="1438"/>
      <c r="CB29" s="1438"/>
      <c r="CC29" s="1438" t="str">
        <f>MID([8]SUVAHAVUJ!AK69,6,1)</f>
        <v xml:space="preserve"> </v>
      </c>
      <c r="CD29" s="1439"/>
      <c r="CE29" s="1356" t="str">
        <f>MID(SUVAHAVUJ!AF115,1,1)</f>
        <v xml:space="preserve"> </v>
      </c>
      <c r="CF29" s="1356"/>
      <c r="CG29" s="1356"/>
      <c r="CH29" s="1356"/>
      <c r="CI29" s="1356"/>
      <c r="CJ29" s="1356" t="str">
        <f>MID(SUVAHAVUJ!AF115,2,1)</f>
        <v xml:space="preserve"> </v>
      </c>
      <c r="CK29" s="1356"/>
      <c r="CL29" s="1356"/>
      <c r="CM29" s="1356"/>
      <c r="CN29" s="1356"/>
      <c r="CO29" s="1356"/>
      <c r="CP29" s="1356" t="str">
        <f>MID(SUVAHAVUJ!AF115,3,1)</f>
        <v xml:space="preserve"> </v>
      </c>
      <c r="CQ29" s="1356"/>
      <c r="CR29" s="1356"/>
      <c r="CS29" s="1356"/>
      <c r="CT29" s="1356"/>
      <c r="CU29" s="1356" t="str">
        <f>MID(SUVAHAVUJ!AF115,4,1)</f>
        <v xml:space="preserve"> </v>
      </c>
      <c r="CV29" s="1356"/>
      <c r="CW29" s="1356"/>
      <c r="CX29" s="1356"/>
      <c r="CY29" s="1356"/>
      <c r="CZ29" s="1356"/>
      <c r="DA29" s="1356" t="str">
        <f>MID(SUVAHAVUJ!AF115,5,1)</f>
        <v xml:space="preserve"> </v>
      </c>
      <c r="DB29" s="1356"/>
      <c r="DC29" s="1356"/>
      <c r="DD29" s="1356"/>
      <c r="DE29" s="1356"/>
      <c r="DF29" s="1356" t="str">
        <f>MID(SUVAHAVUJ!AF115,6,1)</f>
        <v xml:space="preserve"> </v>
      </c>
      <c r="DG29" s="1356"/>
      <c r="DH29" s="1356"/>
      <c r="DI29" s="1356"/>
      <c r="DJ29" s="1356"/>
      <c r="DK29" s="1356"/>
      <c r="DL29" s="1356" t="str">
        <f>MID(SUVAHAVUJ!AF115,7,1)</f>
        <v xml:space="preserve"> </v>
      </c>
      <c r="DM29" s="1356"/>
      <c r="DN29" s="1356"/>
      <c r="DO29" s="1356"/>
      <c r="DP29" s="1356"/>
      <c r="DQ29" s="1356"/>
      <c r="DR29" s="1356" t="str">
        <f>MID(SUVAHAVUJ!AF115,8,1)</f>
        <v xml:space="preserve"> </v>
      </c>
      <c r="DS29" s="1356"/>
      <c r="DT29" s="1356"/>
      <c r="DU29" s="1356"/>
      <c r="DV29" s="1356"/>
      <c r="DW29" s="1431" t="str">
        <f>MID(SUVAHAVUJ!AF115,9,1)</f>
        <v xml:space="preserve"> </v>
      </c>
      <c r="DX29" s="1431"/>
      <c r="DY29" s="1431"/>
      <c r="DZ29" s="1431"/>
      <c r="EA29" s="1431"/>
      <c r="EB29" s="1431"/>
      <c r="EC29" s="1431" t="str">
        <f>MID(SUVAHAVUJ!AF115,10,1)</f>
        <v xml:space="preserve"> </v>
      </c>
      <c r="ED29" s="1431"/>
      <c r="EE29" s="1431"/>
      <c r="EF29" s="1431"/>
      <c r="EG29" s="1431"/>
      <c r="EH29" s="1356" t="str">
        <f>MID(SUVAHAVUJ!AF115,11,1)</f>
        <v>0</v>
      </c>
      <c r="EI29" s="1356"/>
      <c r="EJ29" s="1356"/>
      <c r="EK29" s="1356"/>
      <c r="EL29" s="1356"/>
      <c r="EM29" s="1360"/>
      <c r="EN29" s="530"/>
      <c r="EO29" s="531"/>
      <c r="EP29" s="1356" t="str">
        <f>MID(SUVAHAVUJ!AG115,1,1)</f>
        <v xml:space="preserve"> </v>
      </c>
      <c r="EQ29" s="1356"/>
      <c r="ER29" s="1356"/>
      <c r="ES29" s="1356"/>
      <c r="ET29" s="1356"/>
      <c r="EU29" s="1356"/>
      <c r="EV29" s="1356" t="str">
        <f>MID(SUVAHAVUJ!AG115,2,1)</f>
        <v xml:space="preserve"> </v>
      </c>
      <c r="EW29" s="1356"/>
      <c r="EX29" s="1356"/>
      <c r="EY29" s="1356"/>
      <c r="EZ29" s="1356"/>
      <c r="FA29" s="1356" t="str">
        <f>MID(SUVAHAVUJ!AG115,3,1)</f>
        <v xml:space="preserve"> </v>
      </c>
      <c r="FB29" s="1356"/>
      <c r="FC29" s="1356"/>
      <c r="FD29" s="1356"/>
      <c r="FE29" s="1356"/>
      <c r="FF29" s="1356"/>
      <c r="FG29" s="1356" t="str">
        <f>MID(SUVAHAVUJ!AG115,4,1)</f>
        <v xml:space="preserve"> </v>
      </c>
      <c r="FH29" s="1356"/>
      <c r="FI29" s="1356"/>
      <c r="FJ29" s="1356"/>
      <c r="FK29" s="1356"/>
      <c r="FL29" s="1357" t="str">
        <f>MID(SUVAHAVUJ!AG115,5,1)</f>
        <v xml:space="preserve"> </v>
      </c>
      <c r="FM29" s="1357"/>
      <c r="FN29" s="1357"/>
      <c r="FO29" s="1357"/>
      <c r="FP29" s="1357"/>
      <c r="FQ29" s="1357"/>
      <c r="FR29" s="1357" t="str">
        <f>MID(SUVAHAVUJ!AG115,6,1)</f>
        <v xml:space="preserve"> </v>
      </c>
      <c r="FS29" s="1357"/>
      <c r="FT29" s="1357"/>
      <c r="FU29" s="1357"/>
      <c r="FV29" s="1357"/>
      <c r="FW29" s="1357" t="str">
        <f>MID(SUVAHAVUJ!AG115,7,1)</f>
        <v xml:space="preserve"> </v>
      </c>
      <c r="FX29" s="1357"/>
      <c r="FY29" s="1357"/>
      <c r="FZ29" s="1357"/>
      <c r="GA29" s="1357"/>
      <c r="GB29" s="1357"/>
      <c r="GC29" s="1357" t="str">
        <f>MID(SUVAHAVUJ!AG115,8,1)</f>
        <v xml:space="preserve"> </v>
      </c>
      <c r="GD29" s="1357"/>
      <c r="GE29" s="1357"/>
      <c r="GF29" s="1357"/>
      <c r="GG29" s="1357"/>
      <c r="GH29" s="1357" t="str">
        <f>MID(SUVAHAVUJ!AG115,9,1)</f>
        <v xml:space="preserve"> </v>
      </c>
      <c r="GI29" s="1357"/>
      <c r="GJ29" s="1357"/>
      <c r="GK29" s="1357"/>
      <c r="GL29" s="1357"/>
      <c r="GM29" s="1357"/>
      <c r="GN29" s="1357" t="str">
        <f>MID(SUVAHAVUJ!AG115,10,1)</f>
        <v xml:space="preserve"> </v>
      </c>
      <c r="GO29" s="1357"/>
      <c r="GP29" s="1357"/>
      <c r="GQ29" s="1357"/>
      <c r="GR29" s="1357"/>
      <c r="GS29" s="1357" t="str">
        <f>MID(SUVAHAVUJ!AG115,11,1)</f>
        <v>0</v>
      </c>
      <c r="GT29" s="1357"/>
      <c r="GU29" s="1357"/>
      <c r="GV29" s="1357"/>
      <c r="GW29" s="1358"/>
    </row>
    <row r="30" spans="1:205" s="516" customFormat="1" ht="24" customHeight="1" x14ac:dyDescent="0.2">
      <c r="A30" s="541"/>
      <c r="B30" s="1432" t="s">
        <v>2051</v>
      </c>
      <c r="C30" s="1433"/>
      <c r="D30" s="1433"/>
      <c r="E30" s="1433"/>
      <c r="F30" s="1433"/>
      <c r="G30" s="1433"/>
      <c r="H30" s="1433"/>
      <c r="I30" s="1433"/>
      <c r="J30" s="1433"/>
      <c r="K30" s="1434"/>
      <c r="L30" s="1435" t="str">
        <f>SUVAHAVUJ!$D$116</f>
        <v>Záväzky zo sociálneho fondu (472)</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437" t="s">
        <v>2138</v>
      </c>
      <c r="BX30" s="1438"/>
      <c r="BY30" s="1438"/>
      <c r="BZ30" s="1438"/>
      <c r="CA30" s="1438"/>
      <c r="CB30" s="1438"/>
      <c r="CC30" s="1438" t="str">
        <f>MID([8]SUVAHAVUJ!AI70,6,1)</f>
        <v xml:space="preserve"> </v>
      </c>
      <c r="CD30" s="1439"/>
      <c r="CE30" s="1356" t="str">
        <f>MID(SUVAHAVUJ!AF116,1,1)</f>
        <v xml:space="preserve"> </v>
      </c>
      <c r="CF30" s="1356"/>
      <c r="CG30" s="1356"/>
      <c r="CH30" s="1356"/>
      <c r="CI30" s="1356"/>
      <c r="CJ30" s="1356" t="str">
        <f>MID(SUVAHAVUJ!AF116,2,1)</f>
        <v xml:space="preserve"> </v>
      </c>
      <c r="CK30" s="1356"/>
      <c r="CL30" s="1356"/>
      <c r="CM30" s="1356"/>
      <c r="CN30" s="1356"/>
      <c r="CO30" s="1356"/>
      <c r="CP30" s="1356" t="str">
        <f>MID(SUVAHAVUJ!AF116,3,1)</f>
        <v xml:space="preserve"> </v>
      </c>
      <c r="CQ30" s="1356"/>
      <c r="CR30" s="1356"/>
      <c r="CS30" s="1356"/>
      <c r="CT30" s="1356"/>
      <c r="CU30" s="1356" t="str">
        <f>MID(SUVAHAVUJ!AF116,4,1)</f>
        <v xml:space="preserve"> </v>
      </c>
      <c r="CV30" s="1356"/>
      <c r="CW30" s="1356"/>
      <c r="CX30" s="1356"/>
      <c r="CY30" s="1356"/>
      <c r="CZ30" s="1356"/>
      <c r="DA30" s="1356" t="str">
        <f>MID(SUVAHAVUJ!AF116,5,1)</f>
        <v xml:space="preserve"> </v>
      </c>
      <c r="DB30" s="1356"/>
      <c r="DC30" s="1356"/>
      <c r="DD30" s="1356"/>
      <c r="DE30" s="1356"/>
      <c r="DF30" s="1356" t="str">
        <f>MID(SUVAHAVUJ!AF116,6,1)</f>
        <v xml:space="preserve"> </v>
      </c>
      <c r="DG30" s="1356"/>
      <c r="DH30" s="1356"/>
      <c r="DI30" s="1356"/>
      <c r="DJ30" s="1356"/>
      <c r="DK30" s="1356"/>
      <c r="DL30" s="1356" t="str">
        <f>MID(SUVAHAVUJ!AF116,7,1)</f>
        <v xml:space="preserve"> </v>
      </c>
      <c r="DM30" s="1356"/>
      <c r="DN30" s="1356"/>
      <c r="DO30" s="1356"/>
      <c r="DP30" s="1356"/>
      <c r="DQ30" s="1356"/>
      <c r="DR30" s="1356" t="str">
        <f>MID(SUVAHAVUJ!AF116,8,1)</f>
        <v>9</v>
      </c>
      <c r="DS30" s="1356"/>
      <c r="DT30" s="1356"/>
      <c r="DU30" s="1356"/>
      <c r="DV30" s="1356"/>
      <c r="DW30" s="1431" t="str">
        <f>MID(SUVAHAVUJ!AF116,9,1)</f>
        <v>4</v>
      </c>
      <c r="DX30" s="1431"/>
      <c r="DY30" s="1431"/>
      <c r="DZ30" s="1431"/>
      <c r="EA30" s="1431"/>
      <c r="EB30" s="1431"/>
      <c r="EC30" s="1431" t="str">
        <f>MID(SUVAHAVUJ!AF116,10,1)</f>
        <v>5</v>
      </c>
      <c r="ED30" s="1431"/>
      <c r="EE30" s="1431"/>
      <c r="EF30" s="1431"/>
      <c r="EG30" s="1431"/>
      <c r="EH30" s="1356" t="str">
        <f>MID(SUVAHAVUJ!AF116,11,1)</f>
        <v>0</v>
      </c>
      <c r="EI30" s="1356"/>
      <c r="EJ30" s="1356"/>
      <c r="EK30" s="1356"/>
      <c r="EL30" s="1356"/>
      <c r="EM30" s="1360"/>
      <c r="EN30" s="530"/>
      <c r="EO30" s="531"/>
      <c r="EP30" s="1356" t="str">
        <f>MID(SUVAHAVUJ!AG116,1,1)</f>
        <v xml:space="preserve"> </v>
      </c>
      <c r="EQ30" s="1356"/>
      <c r="ER30" s="1356"/>
      <c r="ES30" s="1356"/>
      <c r="ET30" s="1356"/>
      <c r="EU30" s="1356"/>
      <c r="EV30" s="1356" t="str">
        <f>MID(SUVAHAVUJ!AG116,2,1)</f>
        <v xml:space="preserve"> </v>
      </c>
      <c r="EW30" s="1356"/>
      <c r="EX30" s="1356"/>
      <c r="EY30" s="1356"/>
      <c r="EZ30" s="1356"/>
      <c r="FA30" s="1356" t="str">
        <f>MID(SUVAHAVUJ!AG116,3,1)</f>
        <v xml:space="preserve"> </v>
      </c>
      <c r="FB30" s="1356"/>
      <c r="FC30" s="1356"/>
      <c r="FD30" s="1356"/>
      <c r="FE30" s="1356"/>
      <c r="FF30" s="1356"/>
      <c r="FG30" s="1356" t="str">
        <f>MID(SUVAHAVUJ!AG116,4,1)</f>
        <v xml:space="preserve"> </v>
      </c>
      <c r="FH30" s="1356"/>
      <c r="FI30" s="1356"/>
      <c r="FJ30" s="1356"/>
      <c r="FK30" s="1356"/>
      <c r="FL30" s="1357" t="str">
        <f>MID(SUVAHAVUJ!AG116,5,1)</f>
        <v xml:space="preserve"> </v>
      </c>
      <c r="FM30" s="1357"/>
      <c r="FN30" s="1357"/>
      <c r="FO30" s="1357"/>
      <c r="FP30" s="1357"/>
      <c r="FQ30" s="1357"/>
      <c r="FR30" s="1357" t="str">
        <f>MID(SUVAHAVUJ!AG116,6,1)</f>
        <v xml:space="preserve"> </v>
      </c>
      <c r="FS30" s="1357"/>
      <c r="FT30" s="1357"/>
      <c r="FU30" s="1357"/>
      <c r="FV30" s="1357"/>
      <c r="FW30" s="1357" t="str">
        <f>MID(SUVAHAVUJ!AG116,7,1)</f>
        <v xml:space="preserve"> </v>
      </c>
      <c r="FX30" s="1357"/>
      <c r="FY30" s="1357"/>
      <c r="FZ30" s="1357"/>
      <c r="GA30" s="1357"/>
      <c r="GB30" s="1357"/>
      <c r="GC30" s="1357" t="str">
        <f>MID(SUVAHAVUJ!AG116,8,1)</f>
        <v>1</v>
      </c>
      <c r="GD30" s="1357"/>
      <c r="GE30" s="1357"/>
      <c r="GF30" s="1357"/>
      <c r="GG30" s="1357"/>
      <c r="GH30" s="1357" t="str">
        <f>MID(SUVAHAVUJ!AG116,9,1)</f>
        <v>3</v>
      </c>
      <c r="GI30" s="1357"/>
      <c r="GJ30" s="1357"/>
      <c r="GK30" s="1357"/>
      <c r="GL30" s="1357"/>
      <c r="GM30" s="1357"/>
      <c r="GN30" s="1357" t="str">
        <f>MID(SUVAHAVUJ!AG116,10,1)</f>
        <v>6</v>
      </c>
      <c r="GO30" s="1357"/>
      <c r="GP30" s="1357"/>
      <c r="GQ30" s="1357"/>
      <c r="GR30" s="1357"/>
      <c r="GS30" s="1357" t="str">
        <f>MID(SUVAHAVUJ!AG116,11,1)</f>
        <v>9</v>
      </c>
      <c r="GT30" s="1357"/>
      <c r="GU30" s="1357"/>
      <c r="GV30" s="1357"/>
      <c r="GW30" s="1358"/>
    </row>
    <row r="31" spans="1:205" ht="24" customHeight="1" x14ac:dyDescent="0.2">
      <c r="A31" s="540"/>
      <c r="B31" s="1432" t="s">
        <v>2056</v>
      </c>
      <c r="C31" s="1433"/>
      <c r="D31" s="1433"/>
      <c r="E31" s="1433"/>
      <c r="F31" s="1433"/>
      <c r="G31" s="1433"/>
      <c r="H31" s="1433"/>
      <c r="I31" s="1433"/>
      <c r="J31" s="1433"/>
      <c r="K31" s="1434"/>
      <c r="L31" s="1435" t="str">
        <f>SUVAHAVUJ!$D$117</f>
        <v>Iné dlhodobé záväzky (336A, 372A, 474A, 47XA)</v>
      </c>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437" t="s">
        <v>1244</v>
      </c>
      <c r="BX31" s="1438"/>
      <c r="BY31" s="1438"/>
      <c r="BZ31" s="1438"/>
      <c r="CA31" s="1438"/>
      <c r="CB31" s="1438"/>
      <c r="CC31" s="1438" t="str">
        <f>MID([8]SUVAHAVUJ!AK70,6,1)</f>
        <v xml:space="preserve"> </v>
      </c>
      <c r="CD31" s="1439"/>
      <c r="CE31" s="1356" t="str">
        <f>MID(SUVAHAVUJ!AF117,1,1)</f>
        <v xml:space="preserve"> </v>
      </c>
      <c r="CF31" s="1356"/>
      <c r="CG31" s="1356"/>
      <c r="CH31" s="1356"/>
      <c r="CI31" s="1356"/>
      <c r="CJ31" s="1356" t="str">
        <f>MID(SUVAHAVUJ!AF117,2,1)</f>
        <v xml:space="preserve"> </v>
      </c>
      <c r="CK31" s="1356"/>
      <c r="CL31" s="1356"/>
      <c r="CM31" s="1356"/>
      <c r="CN31" s="1356"/>
      <c r="CO31" s="1356"/>
      <c r="CP31" s="1356" t="str">
        <f>MID(SUVAHAVUJ!AF117,3,1)</f>
        <v xml:space="preserve"> </v>
      </c>
      <c r="CQ31" s="1356"/>
      <c r="CR31" s="1356"/>
      <c r="CS31" s="1356"/>
      <c r="CT31" s="1356"/>
      <c r="CU31" s="1356" t="str">
        <f>MID(SUVAHAVUJ!AF117,4,1)</f>
        <v xml:space="preserve"> </v>
      </c>
      <c r="CV31" s="1356"/>
      <c r="CW31" s="1356"/>
      <c r="CX31" s="1356"/>
      <c r="CY31" s="1356"/>
      <c r="CZ31" s="1356"/>
      <c r="DA31" s="1356" t="str">
        <f>MID(SUVAHAVUJ!AF117,5,1)</f>
        <v xml:space="preserve"> </v>
      </c>
      <c r="DB31" s="1356"/>
      <c r="DC31" s="1356"/>
      <c r="DD31" s="1356"/>
      <c r="DE31" s="1356"/>
      <c r="DF31" s="1356" t="str">
        <f>MID(SUVAHAVUJ!AF117,6,1)</f>
        <v xml:space="preserve"> </v>
      </c>
      <c r="DG31" s="1356"/>
      <c r="DH31" s="1356"/>
      <c r="DI31" s="1356"/>
      <c r="DJ31" s="1356"/>
      <c r="DK31" s="1356"/>
      <c r="DL31" s="1356" t="str">
        <f>MID(SUVAHAVUJ!AF117,7,1)</f>
        <v xml:space="preserve"> </v>
      </c>
      <c r="DM31" s="1356"/>
      <c r="DN31" s="1356"/>
      <c r="DO31" s="1356"/>
      <c r="DP31" s="1356"/>
      <c r="DQ31" s="1356"/>
      <c r="DR31" s="1356" t="str">
        <f>MID(SUVAHAVUJ!AF117,8,1)</f>
        <v xml:space="preserve"> </v>
      </c>
      <c r="DS31" s="1356"/>
      <c r="DT31" s="1356"/>
      <c r="DU31" s="1356"/>
      <c r="DV31" s="1356"/>
      <c r="DW31" s="1431" t="str">
        <f>MID(SUVAHAVUJ!AF117,9,1)</f>
        <v xml:space="preserve"> </v>
      </c>
      <c r="DX31" s="1431"/>
      <c r="DY31" s="1431"/>
      <c r="DZ31" s="1431"/>
      <c r="EA31" s="1431"/>
      <c r="EB31" s="1431"/>
      <c r="EC31" s="1431" t="str">
        <f>MID(SUVAHAVUJ!AF117,10,1)</f>
        <v xml:space="preserve"> </v>
      </c>
      <c r="ED31" s="1431"/>
      <c r="EE31" s="1431"/>
      <c r="EF31" s="1431"/>
      <c r="EG31" s="1431"/>
      <c r="EH31" s="1356" t="str">
        <f>MID(SUVAHAVUJ!AF117,11,1)</f>
        <v>0</v>
      </c>
      <c r="EI31" s="1356"/>
      <c r="EJ31" s="1356"/>
      <c r="EK31" s="1356"/>
      <c r="EL31" s="1356"/>
      <c r="EM31" s="1360"/>
      <c r="EN31" s="530"/>
      <c r="EO31" s="531"/>
      <c r="EP31" s="1356" t="str">
        <f>MID(SUVAHAVUJ!AG117,1,1)</f>
        <v xml:space="preserve"> </v>
      </c>
      <c r="EQ31" s="1356"/>
      <c r="ER31" s="1356"/>
      <c r="ES31" s="1356"/>
      <c r="ET31" s="1356"/>
      <c r="EU31" s="1356"/>
      <c r="EV31" s="1356" t="str">
        <f>MID(SUVAHAVUJ!AG117,2,1)</f>
        <v xml:space="preserve"> </v>
      </c>
      <c r="EW31" s="1356"/>
      <c r="EX31" s="1356"/>
      <c r="EY31" s="1356"/>
      <c r="EZ31" s="1356"/>
      <c r="FA31" s="1356" t="str">
        <f>MID(SUVAHAVUJ!AG117,3,1)</f>
        <v xml:space="preserve"> </v>
      </c>
      <c r="FB31" s="1356"/>
      <c r="FC31" s="1356"/>
      <c r="FD31" s="1356"/>
      <c r="FE31" s="1356"/>
      <c r="FF31" s="1356"/>
      <c r="FG31" s="1356" t="str">
        <f>MID(SUVAHAVUJ!AG117,4,1)</f>
        <v xml:space="preserve"> </v>
      </c>
      <c r="FH31" s="1356"/>
      <c r="FI31" s="1356"/>
      <c r="FJ31" s="1356"/>
      <c r="FK31" s="1356"/>
      <c r="FL31" s="1357" t="str">
        <f>MID(SUVAHAVUJ!AG117,5,1)</f>
        <v xml:space="preserve"> </v>
      </c>
      <c r="FM31" s="1357"/>
      <c r="FN31" s="1357"/>
      <c r="FO31" s="1357"/>
      <c r="FP31" s="1357"/>
      <c r="FQ31" s="1357"/>
      <c r="FR31" s="1357" t="str">
        <f>MID(SUVAHAVUJ!AG117,6,1)</f>
        <v xml:space="preserve"> </v>
      </c>
      <c r="FS31" s="1357"/>
      <c r="FT31" s="1357"/>
      <c r="FU31" s="1357"/>
      <c r="FV31" s="1357"/>
      <c r="FW31" s="1357" t="str">
        <f>MID(SUVAHAVUJ!AG117,7,1)</f>
        <v xml:space="preserve"> </v>
      </c>
      <c r="FX31" s="1357"/>
      <c r="FY31" s="1357"/>
      <c r="FZ31" s="1357"/>
      <c r="GA31" s="1357"/>
      <c r="GB31" s="1357"/>
      <c r="GC31" s="1357" t="str">
        <f>MID(SUVAHAVUJ!AG117,8,1)</f>
        <v xml:space="preserve"> </v>
      </c>
      <c r="GD31" s="1357"/>
      <c r="GE31" s="1357"/>
      <c r="GF31" s="1357"/>
      <c r="GG31" s="1357"/>
      <c r="GH31" s="1357" t="str">
        <f>MID(SUVAHAVUJ!AG117,9,1)</f>
        <v xml:space="preserve"> </v>
      </c>
      <c r="GI31" s="1357"/>
      <c r="GJ31" s="1357"/>
      <c r="GK31" s="1357"/>
      <c r="GL31" s="1357"/>
      <c r="GM31" s="1357"/>
      <c r="GN31" s="1357" t="str">
        <f>MID(SUVAHAVUJ!AG117,10,1)</f>
        <v xml:space="preserve"> </v>
      </c>
      <c r="GO31" s="1357"/>
      <c r="GP31" s="1357"/>
      <c r="GQ31" s="1357"/>
      <c r="GR31" s="1357"/>
      <c r="GS31" s="1357" t="str">
        <f>MID(SUVAHAVUJ!AG117,11,1)</f>
        <v>0</v>
      </c>
      <c r="GT31" s="1357"/>
      <c r="GU31" s="1357"/>
      <c r="GV31" s="1357"/>
      <c r="GW31" s="1358"/>
    </row>
    <row r="32" spans="1:205" s="516" customFormat="1" ht="24" customHeight="1" x14ac:dyDescent="0.2">
      <c r="A32" s="541"/>
      <c r="B32" s="1432" t="s">
        <v>2057</v>
      </c>
      <c r="C32" s="1433"/>
      <c r="D32" s="1433"/>
      <c r="E32" s="1433"/>
      <c r="F32" s="1433"/>
      <c r="G32" s="1433"/>
      <c r="H32" s="1433"/>
      <c r="I32" s="1433"/>
      <c r="J32" s="1433"/>
      <c r="K32" s="1434"/>
      <c r="L32" s="1435" t="str">
        <f>SUVAHAVUJ!$D$118</f>
        <v>Dlhodobé záväzky z derivátových operácií (373A, 377A)</v>
      </c>
      <c r="M32" s="1436"/>
      <c r="N32" s="1436"/>
      <c r="O32" s="1436"/>
      <c r="P32" s="1436"/>
      <c r="Q32" s="1436"/>
      <c r="R32" s="1436"/>
      <c r="S32" s="1436"/>
      <c r="T32" s="1436"/>
      <c r="U32" s="1436"/>
      <c r="V32" s="1436"/>
      <c r="W32" s="1436"/>
      <c r="X32" s="1436"/>
      <c r="Y32" s="1436"/>
      <c r="Z32" s="1436"/>
      <c r="AA32" s="1436"/>
      <c r="AB32" s="1436"/>
      <c r="AC32" s="1436"/>
      <c r="AD32" s="1436"/>
      <c r="AE32" s="1436"/>
      <c r="AF32" s="1436"/>
      <c r="AG32" s="1436"/>
      <c r="AH32" s="1436"/>
      <c r="AI32" s="1436"/>
      <c r="AJ32" s="1436"/>
      <c r="AK32" s="1436"/>
      <c r="AL32" s="1436"/>
      <c r="AM32" s="1436"/>
      <c r="AN32" s="1436"/>
      <c r="AO32" s="1436"/>
      <c r="AP32" s="1436"/>
      <c r="AQ32" s="1436"/>
      <c r="AR32" s="1436"/>
      <c r="AS32" s="1436"/>
      <c r="AT32" s="1436"/>
      <c r="AU32" s="1436"/>
      <c r="AV32" s="1436"/>
      <c r="AW32" s="1436"/>
      <c r="AX32" s="1436"/>
      <c r="AY32" s="1436"/>
      <c r="AZ32" s="1436"/>
      <c r="BA32" s="1436"/>
      <c r="BB32" s="1436"/>
      <c r="BC32" s="1436"/>
      <c r="BD32" s="1436"/>
      <c r="BE32" s="1436"/>
      <c r="BF32" s="1436"/>
      <c r="BG32" s="1436"/>
      <c r="BH32" s="1436"/>
      <c r="BI32" s="1436"/>
      <c r="BJ32" s="1436"/>
      <c r="BK32" s="1436"/>
      <c r="BL32" s="1436"/>
      <c r="BM32" s="1436"/>
      <c r="BN32" s="1436"/>
      <c r="BO32" s="1436"/>
      <c r="BP32" s="1436"/>
      <c r="BQ32" s="1436"/>
      <c r="BR32" s="1436"/>
      <c r="BS32" s="1436"/>
      <c r="BT32" s="1436"/>
      <c r="BU32" s="1436"/>
      <c r="BV32" s="1436"/>
      <c r="BW32" s="1437" t="s">
        <v>1245</v>
      </c>
      <c r="BX32" s="1438"/>
      <c r="BY32" s="1438"/>
      <c r="BZ32" s="1438"/>
      <c r="CA32" s="1438"/>
      <c r="CB32" s="1438"/>
      <c r="CC32" s="1438" t="str">
        <f>MID([8]SUVAHAVUJ!AI71,6,1)</f>
        <v xml:space="preserve"> </v>
      </c>
      <c r="CD32" s="1439"/>
      <c r="CE32" s="1356" t="str">
        <f>MID(SUVAHAVUJ!AF118,1,1)</f>
        <v xml:space="preserve"> </v>
      </c>
      <c r="CF32" s="1356"/>
      <c r="CG32" s="1356"/>
      <c r="CH32" s="1356"/>
      <c r="CI32" s="1356"/>
      <c r="CJ32" s="1356" t="str">
        <f>MID(SUVAHAVUJ!AF118,2,1)</f>
        <v xml:space="preserve"> </v>
      </c>
      <c r="CK32" s="1356"/>
      <c r="CL32" s="1356"/>
      <c r="CM32" s="1356"/>
      <c r="CN32" s="1356"/>
      <c r="CO32" s="1356"/>
      <c r="CP32" s="1356" t="str">
        <f>MID(SUVAHAVUJ!AF118,3,1)</f>
        <v xml:space="preserve"> </v>
      </c>
      <c r="CQ32" s="1356"/>
      <c r="CR32" s="1356"/>
      <c r="CS32" s="1356"/>
      <c r="CT32" s="1356"/>
      <c r="CU32" s="1356" t="str">
        <f>MID(SUVAHAVUJ!AF118,4,1)</f>
        <v xml:space="preserve"> </v>
      </c>
      <c r="CV32" s="1356"/>
      <c r="CW32" s="1356"/>
      <c r="CX32" s="1356"/>
      <c r="CY32" s="1356"/>
      <c r="CZ32" s="1356"/>
      <c r="DA32" s="1356" t="str">
        <f>MID(SUVAHAVUJ!AF118,5,1)</f>
        <v xml:space="preserve"> </v>
      </c>
      <c r="DB32" s="1356"/>
      <c r="DC32" s="1356"/>
      <c r="DD32" s="1356"/>
      <c r="DE32" s="1356"/>
      <c r="DF32" s="1356" t="str">
        <f>MID(SUVAHAVUJ!AF118,6,1)</f>
        <v xml:space="preserve"> </v>
      </c>
      <c r="DG32" s="1356"/>
      <c r="DH32" s="1356"/>
      <c r="DI32" s="1356"/>
      <c r="DJ32" s="1356"/>
      <c r="DK32" s="1356"/>
      <c r="DL32" s="1356" t="str">
        <f>MID(SUVAHAVUJ!AF118,7,1)</f>
        <v xml:space="preserve"> </v>
      </c>
      <c r="DM32" s="1356"/>
      <c r="DN32" s="1356"/>
      <c r="DO32" s="1356"/>
      <c r="DP32" s="1356"/>
      <c r="DQ32" s="1356"/>
      <c r="DR32" s="1356" t="str">
        <f>MID(SUVAHAVUJ!AF118,8,1)</f>
        <v xml:space="preserve"> </v>
      </c>
      <c r="DS32" s="1356"/>
      <c r="DT32" s="1356"/>
      <c r="DU32" s="1356"/>
      <c r="DV32" s="1356"/>
      <c r="DW32" s="1431" t="str">
        <f>MID(SUVAHAVUJ!AF118,9,1)</f>
        <v xml:space="preserve"> </v>
      </c>
      <c r="DX32" s="1431"/>
      <c r="DY32" s="1431"/>
      <c r="DZ32" s="1431"/>
      <c r="EA32" s="1431"/>
      <c r="EB32" s="1431"/>
      <c r="EC32" s="1431" t="str">
        <f>MID(SUVAHAVUJ!AF118,10,1)</f>
        <v xml:space="preserve"> </v>
      </c>
      <c r="ED32" s="1431"/>
      <c r="EE32" s="1431"/>
      <c r="EF32" s="1431"/>
      <c r="EG32" s="1431"/>
      <c r="EH32" s="1356" t="str">
        <f>MID(SUVAHAVUJ!AF118,11,1)</f>
        <v>0</v>
      </c>
      <c r="EI32" s="1356"/>
      <c r="EJ32" s="1356"/>
      <c r="EK32" s="1356"/>
      <c r="EL32" s="1356"/>
      <c r="EM32" s="1360"/>
      <c r="EN32" s="530"/>
      <c r="EO32" s="531"/>
      <c r="EP32" s="1356" t="str">
        <f>MID(SUVAHAVUJ!AG118,1,1)</f>
        <v xml:space="preserve"> </v>
      </c>
      <c r="EQ32" s="1356"/>
      <c r="ER32" s="1356"/>
      <c r="ES32" s="1356"/>
      <c r="ET32" s="1356"/>
      <c r="EU32" s="1356"/>
      <c r="EV32" s="1356" t="str">
        <f>MID(SUVAHAVUJ!AG118,2,1)</f>
        <v xml:space="preserve"> </v>
      </c>
      <c r="EW32" s="1356"/>
      <c r="EX32" s="1356"/>
      <c r="EY32" s="1356"/>
      <c r="EZ32" s="1356"/>
      <c r="FA32" s="1356" t="str">
        <f>MID(SUVAHAVUJ!AG118,3,1)</f>
        <v xml:space="preserve"> </v>
      </c>
      <c r="FB32" s="1356"/>
      <c r="FC32" s="1356"/>
      <c r="FD32" s="1356"/>
      <c r="FE32" s="1356"/>
      <c r="FF32" s="1356"/>
      <c r="FG32" s="1356" t="str">
        <f>MID(SUVAHAVUJ!AG118,4,1)</f>
        <v xml:space="preserve"> </v>
      </c>
      <c r="FH32" s="1356"/>
      <c r="FI32" s="1356"/>
      <c r="FJ32" s="1356"/>
      <c r="FK32" s="1356"/>
      <c r="FL32" s="1357" t="str">
        <f>MID(SUVAHAVUJ!AG118,5,1)</f>
        <v xml:space="preserve"> </v>
      </c>
      <c r="FM32" s="1357"/>
      <c r="FN32" s="1357"/>
      <c r="FO32" s="1357"/>
      <c r="FP32" s="1357"/>
      <c r="FQ32" s="1357"/>
      <c r="FR32" s="1357" t="str">
        <f>MID(SUVAHAVUJ!AG118,6,1)</f>
        <v xml:space="preserve"> </v>
      </c>
      <c r="FS32" s="1357"/>
      <c r="FT32" s="1357"/>
      <c r="FU32" s="1357"/>
      <c r="FV32" s="1357"/>
      <c r="FW32" s="1357" t="str">
        <f>MID(SUVAHAVUJ!AG118,7,1)</f>
        <v xml:space="preserve"> </v>
      </c>
      <c r="FX32" s="1357"/>
      <c r="FY32" s="1357"/>
      <c r="FZ32" s="1357"/>
      <c r="GA32" s="1357"/>
      <c r="GB32" s="1357"/>
      <c r="GC32" s="1357" t="str">
        <f>MID(SUVAHAVUJ!AG118,8,1)</f>
        <v xml:space="preserve"> </v>
      </c>
      <c r="GD32" s="1357"/>
      <c r="GE32" s="1357"/>
      <c r="GF32" s="1357"/>
      <c r="GG32" s="1357"/>
      <c r="GH32" s="1357" t="str">
        <f>MID(SUVAHAVUJ!AG118,9,1)</f>
        <v xml:space="preserve"> </v>
      </c>
      <c r="GI32" s="1357"/>
      <c r="GJ32" s="1357"/>
      <c r="GK32" s="1357"/>
      <c r="GL32" s="1357"/>
      <c r="GM32" s="1357"/>
      <c r="GN32" s="1357" t="str">
        <f>MID(SUVAHAVUJ!AG118,10,1)</f>
        <v xml:space="preserve"> </v>
      </c>
      <c r="GO32" s="1357"/>
      <c r="GP32" s="1357"/>
      <c r="GQ32" s="1357"/>
      <c r="GR32" s="1357"/>
      <c r="GS32" s="1357" t="str">
        <f>MID(SUVAHAVUJ!AG118,11,1)</f>
        <v>0</v>
      </c>
      <c r="GT32" s="1357"/>
      <c r="GU32" s="1357"/>
      <c r="GV32" s="1357"/>
      <c r="GW32" s="1358"/>
    </row>
    <row r="33" spans="1:205" ht="24" customHeight="1" x14ac:dyDescent="0.2">
      <c r="A33" s="540"/>
      <c r="B33" s="1432" t="s">
        <v>2139</v>
      </c>
      <c r="C33" s="1433"/>
      <c r="D33" s="1433"/>
      <c r="E33" s="1433"/>
      <c r="F33" s="1433"/>
      <c r="G33" s="1433"/>
      <c r="H33" s="1433"/>
      <c r="I33" s="1433"/>
      <c r="J33" s="1433"/>
      <c r="K33" s="1434"/>
      <c r="L33" s="1435" t="str">
        <f>SUVAHAVUJ!$D$119</f>
        <v>Odložený daňový záväzok (481A)</v>
      </c>
      <c r="M33" s="1436"/>
      <c r="N33" s="1436"/>
      <c r="O33" s="1436"/>
      <c r="P33" s="1436"/>
      <c r="Q33" s="1436"/>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1436"/>
      <c r="AV33" s="1436"/>
      <c r="AW33" s="1436"/>
      <c r="AX33" s="1436"/>
      <c r="AY33" s="1436"/>
      <c r="AZ33" s="1436"/>
      <c r="BA33" s="1436"/>
      <c r="BB33" s="1436"/>
      <c r="BC33" s="1436"/>
      <c r="BD33" s="1436"/>
      <c r="BE33" s="1436"/>
      <c r="BF33" s="1436"/>
      <c r="BG33" s="1436"/>
      <c r="BH33" s="1436"/>
      <c r="BI33" s="1436"/>
      <c r="BJ33" s="1436"/>
      <c r="BK33" s="1436"/>
      <c r="BL33" s="1436"/>
      <c r="BM33" s="1436"/>
      <c r="BN33" s="1436"/>
      <c r="BO33" s="1436"/>
      <c r="BP33" s="1436"/>
      <c r="BQ33" s="1436"/>
      <c r="BR33" s="1436"/>
      <c r="BS33" s="1436"/>
      <c r="BT33" s="1436"/>
      <c r="BU33" s="1436"/>
      <c r="BV33" s="1436"/>
      <c r="BW33" s="1437" t="s">
        <v>1247</v>
      </c>
      <c r="BX33" s="1438"/>
      <c r="BY33" s="1438"/>
      <c r="BZ33" s="1438"/>
      <c r="CA33" s="1438"/>
      <c r="CB33" s="1438"/>
      <c r="CC33" s="1438" t="str">
        <f>MID([8]SUVAHAVUJ!AK71,6,1)</f>
        <v xml:space="preserve"> </v>
      </c>
      <c r="CD33" s="1439"/>
      <c r="CE33" s="1356" t="str">
        <f>MID(SUVAHAVUJ!AF119,1,1)</f>
        <v xml:space="preserve"> </v>
      </c>
      <c r="CF33" s="1356"/>
      <c r="CG33" s="1356"/>
      <c r="CH33" s="1356"/>
      <c r="CI33" s="1356"/>
      <c r="CJ33" s="1356" t="str">
        <f>MID(SUVAHAVUJ!AF119,2,1)</f>
        <v xml:space="preserve"> </v>
      </c>
      <c r="CK33" s="1356"/>
      <c r="CL33" s="1356"/>
      <c r="CM33" s="1356"/>
      <c r="CN33" s="1356"/>
      <c r="CO33" s="1356"/>
      <c r="CP33" s="1356" t="str">
        <f>MID(SUVAHAVUJ!AF119,3,1)</f>
        <v xml:space="preserve"> </v>
      </c>
      <c r="CQ33" s="1356"/>
      <c r="CR33" s="1356"/>
      <c r="CS33" s="1356"/>
      <c r="CT33" s="1356"/>
      <c r="CU33" s="1356" t="str">
        <f>MID(SUVAHAVUJ!AF119,4,1)</f>
        <v xml:space="preserve"> </v>
      </c>
      <c r="CV33" s="1356"/>
      <c r="CW33" s="1356"/>
      <c r="CX33" s="1356"/>
      <c r="CY33" s="1356"/>
      <c r="CZ33" s="1356"/>
      <c r="DA33" s="1356" t="str">
        <f>MID(SUVAHAVUJ!AF119,5,1)</f>
        <v xml:space="preserve"> </v>
      </c>
      <c r="DB33" s="1356"/>
      <c r="DC33" s="1356"/>
      <c r="DD33" s="1356"/>
      <c r="DE33" s="1356"/>
      <c r="DF33" s="1356" t="str">
        <f>MID(SUVAHAVUJ!AF119,6,1)</f>
        <v xml:space="preserve"> </v>
      </c>
      <c r="DG33" s="1356"/>
      <c r="DH33" s="1356"/>
      <c r="DI33" s="1356"/>
      <c r="DJ33" s="1356"/>
      <c r="DK33" s="1356"/>
      <c r="DL33" s="1356" t="str">
        <f>MID(SUVAHAVUJ!AF119,7,1)</f>
        <v xml:space="preserve"> </v>
      </c>
      <c r="DM33" s="1356"/>
      <c r="DN33" s="1356"/>
      <c r="DO33" s="1356"/>
      <c r="DP33" s="1356"/>
      <c r="DQ33" s="1356"/>
      <c r="DR33" s="1356" t="str">
        <f>MID(SUVAHAVUJ!AF119,8,1)</f>
        <v xml:space="preserve"> </v>
      </c>
      <c r="DS33" s="1356"/>
      <c r="DT33" s="1356"/>
      <c r="DU33" s="1356"/>
      <c r="DV33" s="1356"/>
      <c r="DW33" s="1431" t="str">
        <f>MID(SUVAHAVUJ!AF119,9,1)</f>
        <v xml:space="preserve"> </v>
      </c>
      <c r="DX33" s="1431"/>
      <c r="DY33" s="1431"/>
      <c r="DZ33" s="1431"/>
      <c r="EA33" s="1431"/>
      <c r="EB33" s="1431"/>
      <c r="EC33" s="1431" t="str">
        <f>MID(SUVAHAVUJ!AF119,10,1)</f>
        <v xml:space="preserve"> </v>
      </c>
      <c r="ED33" s="1431"/>
      <c r="EE33" s="1431"/>
      <c r="EF33" s="1431"/>
      <c r="EG33" s="1431"/>
      <c r="EH33" s="1356" t="str">
        <f>MID(SUVAHAVUJ!AF119,11,1)</f>
        <v>0</v>
      </c>
      <c r="EI33" s="1356"/>
      <c r="EJ33" s="1356"/>
      <c r="EK33" s="1356"/>
      <c r="EL33" s="1356"/>
      <c r="EM33" s="1360"/>
      <c r="EN33" s="530"/>
      <c r="EO33" s="531"/>
      <c r="EP33" s="1356" t="str">
        <f>MID(SUVAHAVUJ!AG119,1,1)</f>
        <v xml:space="preserve"> </v>
      </c>
      <c r="EQ33" s="1356"/>
      <c r="ER33" s="1356"/>
      <c r="ES33" s="1356"/>
      <c r="ET33" s="1356"/>
      <c r="EU33" s="1356"/>
      <c r="EV33" s="1356" t="str">
        <f>MID(SUVAHAVUJ!AG119,2,1)</f>
        <v xml:space="preserve"> </v>
      </c>
      <c r="EW33" s="1356"/>
      <c r="EX33" s="1356"/>
      <c r="EY33" s="1356"/>
      <c r="EZ33" s="1356"/>
      <c r="FA33" s="1356" t="str">
        <f>MID(SUVAHAVUJ!AG119,3,1)</f>
        <v xml:space="preserve"> </v>
      </c>
      <c r="FB33" s="1356"/>
      <c r="FC33" s="1356"/>
      <c r="FD33" s="1356"/>
      <c r="FE33" s="1356"/>
      <c r="FF33" s="1356"/>
      <c r="FG33" s="1356" t="str">
        <f>MID(SUVAHAVUJ!AG119,4,1)</f>
        <v xml:space="preserve"> </v>
      </c>
      <c r="FH33" s="1356"/>
      <c r="FI33" s="1356"/>
      <c r="FJ33" s="1356"/>
      <c r="FK33" s="1356"/>
      <c r="FL33" s="1357" t="str">
        <f>MID(SUVAHAVUJ!AG119,5,1)</f>
        <v xml:space="preserve"> </v>
      </c>
      <c r="FM33" s="1357"/>
      <c r="FN33" s="1357"/>
      <c r="FO33" s="1357"/>
      <c r="FP33" s="1357"/>
      <c r="FQ33" s="1357"/>
      <c r="FR33" s="1357" t="str">
        <f>MID(SUVAHAVUJ!AG119,6,1)</f>
        <v xml:space="preserve"> </v>
      </c>
      <c r="FS33" s="1357"/>
      <c r="FT33" s="1357"/>
      <c r="FU33" s="1357"/>
      <c r="FV33" s="1357"/>
      <c r="FW33" s="1357" t="str">
        <f>MID(SUVAHAVUJ!AG119,7,1)</f>
        <v xml:space="preserve"> </v>
      </c>
      <c r="FX33" s="1357"/>
      <c r="FY33" s="1357"/>
      <c r="FZ33" s="1357"/>
      <c r="GA33" s="1357"/>
      <c r="GB33" s="1357"/>
      <c r="GC33" s="1357" t="str">
        <f>MID(SUVAHAVUJ!AG119,8,1)</f>
        <v>1</v>
      </c>
      <c r="GD33" s="1357"/>
      <c r="GE33" s="1357"/>
      <c r="GF33" s="1357"/>
      <c r="GG33" s="1357"/>
      <c r="GH33" s="1357" t="str">
        <f>MID(SUVAHAVUJ!AG119,9,1)</f>
        <v>2</v>
      </c>
      <c r="GI33" s="1357"/>
      <c r="GJ33" s="1357"/>
      <c r="GK33" s="1357"/>
      <c r="GL33" s="1357"/>
      <c r="GM33" s="1357"/>
      <c r="GN33" s="1357" t="str">
        <f>MID(SUVAHAVUJ!AG119,10,1)</f>
        <v>2</v>
      </c>
      <c r="GO33" s="1357"/>
      <c r="GP33" s="1357"/>
      <c r="GQ33" s="1357"/>
      <c r="GR33" s="1357"/>
      <c r="GS33" s="1357" t="str">
        <f>MID(SUVAHAVUJ!AG119,11,1)</f>
        <v>7</v>
      </c>
      <c r="GT33" s="1357"/>
      <c r="GU33" s="1357"/>
      <c r="GV33" s="1357"/>
      <c r="GW33" s="1358"/>
    </row>
    <row r="34" spans="1:205" ht="12.75" customHeight="1" thickBot="1" x14ac:dyDescent="0.25">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x14ac:dyDescent="0.2">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x14ac:dyDescent="0.2">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x14ac:dyDescent="0.2">
      <c r="AQ52" s="508">
        <v>57</v>
      </c>
    </row>
    <row r="147" spans="10:10" ht="3.75" customHeight="1" x14ac:dyDescent="0.2">
      <c r="J147" s="508">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31A0B7"/>
  </sheetPr>
  <dimension ref="A1:GW147"/>
  <sheetViews>
    <sheetView zoomScale="145" zoomScaleNormal="145" workbookViewId="0">
      <selection activeCell="T1" sqref="T1"/>
    </sheetView>
  </sheetViews>
  <sheetFormatPr defaultColWidth="0.42578125" defaultRowHeight="3.75" customHeight="1" x14ac:dyDescent="0.2"/>
  <cols>
    <col min="1" max="16384" width="0.42578125" style="508"/>
  </cols>
  <sheetData>
    <row r="1" spans="1:205" ht="3.75" customHeight="1" thickBot="1" x14ac:dyDescent="0.25">
      <c r="A1" s="725"/>
    </row>
    <row r="2" spans="1:205" ht="25.5" customHeight="1" x14ac:dyDescent="0.2">
      <c r="B2" s="509"/>
      <c r="C2" s="510"/>
      <c r="D2" s="510"/>
      <c r="E2" s="510"/>
      <c r="F2" s="510"/>
      <c r="G2" s="510"/>
      <c r="H2" s="510"/>
      <c r="J2" s="1397" t="s">
        <v>5004</v>
      </c>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7"/>
      <c r="AJ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68"/>
      <c r="BB4" s="1468"/>
      <c r="BC4" s="1468"/>
      <c r="BD4" s="1468"/>
      <c r="BE4" s="1468"/>
      <c r="BF4" s="1468"/>
      <c r="BG4" s="1468"/>
      <c r="BH4" s="1468"/>
      <c r="BI4" s="1468"/>
      <c r="BJ4" s="1468"/>
      <c r="BK4" s="1468"/>
      <c r="BL4" s="1468"/>
      <c r="BM4" s="1468"/>
      <c r="BN4" s="1468"/>
      <c r="BO4" s="1468"/>
      <c r="BP4" s="1468"/>
      <c r="BQ4" s="1468"/>
      <c r="BR4" s="1468"/>
      <c r="BS4" s="1468"/>
      <c r="BT4" s="1468"/>
      <c r="BU4" s="1468"/>
      <c r="BV4" s="1468"/>
      <c r="BW4" s="1468"/>
      <c r="BX4" s="1468"/>
      <c r="BY4" s="1468"/>
      <c r="BZ4" s="1468"/>
      <c r="CA4" s="1468"/>
      <c r="CB4" s="1468"/>
      <c r="CC4" s="1468"/>
      <c r="CD4" s="1468"/>
      <c r="CE4" s="1468"/>
      <c r="CF4" s="1468"/>
      <c r="CG4" s="1468"/>
      <c r="CH4" s="1468"/>
      <c r="CI4" s="1468"/>
      <c r="CJ4" s="1468"/>
      <c r="CK4" s="1468"/>
      <c r="CL4" s="1468"/>
      <c r="CM4" s="1468"/>
      <c r="CN4" s="1468"/>
      <c r="CO4" s="1468"/>
      <c r="CP4" s="1468"/>
      <c r="CQ4" s="1468"/>
      <c r="CR4" s="1468"/>
      <c r="CS4" s="1468"/>
      <c r="CT4" s="1468"/>
      <c r="CU4" s="1468"/>
      <c r="CV4" s="1468"/>
      <c r="CW4" s="1468"/>
      <c r="CX4" s="1468"/>
      <c r="CY4" s="1468"/>
      <c r="CZ4" s="1468"/>
      <c r="DA4" s="1468"/>
      <c r="DB4" s="1468"/>
      <c r="DC4" s="1468"/>
      <c r="DD4" s="1468"/>
      <c r="DE4" s="1468"/>
      <c r="DF4" s="1468"/>
      <c r="DG4" s="1468"/>
      <c r="DH4" s="1468"/>
      <c r="DI4" s="1502"/>
      <c r="DJ4" s="539"/>
      <c r="DK4" s="529"/>
      <c r="DL4" s="1468"/>
      <c r="DM4" s="1468"/>
      <c r="DN4" s="1468"/>
      <c r="DO4" s="1468"/>
      <c r="DP4" s="1468"/>
      <c r="DQ4" s="1468"/>
      <c r="DR4" s="1468"/>
      <c r="DS4" s="1468"/>
      <c r="DT4" s="1468"/>
      <c r="DU4" s="1468"/>
      <c r="DV4" s="1468"/>
      <c r="DW4" s="1468"/>
      <c r="DX4" s="1468"/>
      <c r="DY4" s="1468"/>
      <c r="DZ4" s="1468"/>
      <c r="EA4" s="1468"/>
      <c r="EB4" s="1468"/>
      <c r="EC4" s="1468"/>
      <c r="ED4" s="1468"/>
      <c r="EE4" s="1468"/>
      <c r="EF4" s="1468"/>
      <c r="EG4" s="1468"/>
      <c r="EH4" s="1468"/>
      <c r="EI4" s="1468"/>
      <c r="EJ4" s="1468"/>
      <c r="EK4" s="1468"/>
      <c r="EL4" s="1468"/>
      <c r="EM4" s="1468"/>
      <c r="EN4" s="1468"/>
      <c r="EO4" s="1468"/>
      <c r="EP4" s="1468"/>
      <c r="EQ4" s="1468"/>
      <c r="ER4" s="1468"/>
      <c r="ES4" s="1468"/>
      <c r="ET4" s="1468"/>
      <c r="EU4" s="1468"/>
      <c r="EV4" s="1468"/>
      <c r="EW4" s="1468"/>
      <c r="EX4" s="1468"/>
      <c r="EY4" s="1468"/>
      <c r="EZ4" s="1468"/>
      <c r="FA4" s="1468"/>
      <c r="FB4" s="1468"/>
      <c r="FC4" s="1468"/>
      <c r="FD4" s="1468"/>
      <c r="FE4" s="1468"/>
      <c r="FF4" s="1468"/>
      <c r="FG4" s="1468"/>
      <c r="FH4" s="1468"/>
      <c r="FI4" s="1468"/>
      <c r="FJ4" s="1468"/>
      <c r="FK4" s="1468"/>
      <c r="FL4" s="1468"/>
      <c r="FM4" s="1468"/>
      <c r="FN4" s="1468"/>
      <c r="FO4" s="1451"/>
      <c r="FP4" s="1451"/>
      <c r="FQ4" s="1451"/>
      <c r="FR4" s="1451"/>
      <c r="FS4" s="1500"/>
      <c r="FT4" s="1501"/>
      <c r="FU4" s="1501"/>
      <c r="FV4" s="1501"/>
      <c r="FW4" s="1501"/>
      <c r="FX4" s="1501"/>
      <c r="FY4" s="1501"/>
      <c r="FZ4" s="1501"/>
      <c r="GA4" s="1501"/>
      <c r="GB4" s="1501"/>
      <c r="GC4" s="1501"/>
      <c r="GD4" s="1501"/>
      <c r="GE4" s="1501"/>
      <c r="GF4" s="1501"/>
      <c r="GG4" s="1501"/>
      <c r="GH4" s="1501"/>
      <c r="GI4" s="1501"/>
      <c r="GJ4" s="1501"/>
      <c r="GK4" s="1501"/>
      <c r="GL4" s="1501"/>
      <c r="GM4" s="1501"/>
      <c r="GN4" s="1501"/>
      <c r="GO4" s="1501"/>
      <c r="GP4" s="1501"/>
      <c r="GQ4" s="1501"/>
      <c r="GR4" s="1501"/>
      <c r="GS4" s="1501"/>
      <c r="GT4" s="1501"/>
      <c r="GU4" s="1501"/>
      <c r="GV4" s="1501"/>
      <c r="GW4" s="1501"/>
    </row>
    <row r="5" spans="1:205" ht="25.5" customHeight="1" x14ac:dyDescent="0.2">
      <c r="B5" s="1453" t="s">
        <v>5001</v>
      </c>
      <c r="C5" s="1454"/>
      <c r="D5" s="1454"/>
      <c r="E5" s="1454"/>
      <c r="F5" s="1454"/>
      <c r="G5" s="1454"/>
      <c r="H5" s="1454"/>
      <c r="I5" s="1454"/>
      <c r="J5" s="1454"/>
      <c r="K5" s="1455"/>
      <c r="L5" s="1456" t="s">
        <v>5002</v>
      </c>
      <c r="M5" s="1457"/>
      <c r="N5" s="1457"/>
      <c r="O5" s="1457"/>
      <c r="P5" s="1457"/>
      <c r="Q5" s="1457"/>
      <c r="R5" s="1457"/>
      <c r="S5" s="1457"/>
      <c r="T5" s="1457"/>
      <c r="U5" s="1457"/>
      <c r="V5" s="1457"/>
      <c r="W5" s="1457"/>
      <c r="X5" s="1457"/>
      <c r="Y5" s="1457"/>
      <c r="Z5" s="1457"/>
      <c r="AA5" s="1457"/>
      <c r="AB5" s="1457"/>
      <c r="AC5" s="1457"/>
      <c r="AD5" s="1457"/>
      <c r="AE5" s="1457"/>
      <c r="AF5" s="1457"/>
      <c r="AG5" s="1457"/>
      <c r="AH5" s="1457"/>
      <c r="AI5" s="1457"/>
      <c r="AJ5" s="1457"/>
      <c r="AK5" s="1457"/>
      <c r="AL5" s="1457"/>
      <c r="AM5" s="1457"/>
      <c r="AN5" s="1457"/>
      <c r="AO5" s="1457"/>
      <c r="AP5" s="1457"/>
      <c r="AQ5" s="1457"/>
      <c r="AR5" s="1457"/>
      <c r="AS5" s="1457"/>
      <c r="AT5" s="1457"/>
      <c r="AU5" s="1457"/>
      <c r="AV5" s="1457"/>
      <c r="AW5" s="1457"/>
      <c r="AX5" s="1457"/>
      <c r="AY5" s="1457"/>
      <c r="AZ5" s="1457"/>
      <c r="BA5" s="1457"/>
      <c r="BB5" s="1457"/>
      <c r="BC5" s="1457"/>
      <c r="BD5" s="1457"/>
      <c r="BE5" s="1457"/>
      <c r="BF5" s="1457"/>
      <c r="BG5" s="1457"/>
      <c r="BH5" s="1457"/>
      <c r="BI5" s="1457"/>
      <c r="BJ5" s="1457"/>
      <c r="BK5" s="1457"/>
      <c r="BL5" s="1457"/>
      <c r="BM5" s="1457"/>
      <c r="BN5" s="1457"/>
      <c r="BO5" s="1457"/>
      <c r="BP5" s="1457"/>
      <c r="BQ5" s="1457"/>
      <c r="BR5" s="1457"/>
      <c r="BS5" s="1457"/>
      <c r="BT5" s="1457"/>
      <c r="BU5" s="1457"/>
      <c r="BV5" s="1458"/>
      <c r="BW5" s="1459" t="str">
        <f>'S 008'!$BW$5</f>
        <v>Číslo riadku</v>
      </c>
      <c r="BX5" s="1460"/>
      <c r="BY5" s="1460"/>
      <c r="BZ5" s="1460"/>
      <c r="CA5" s="1460"/>
      <c r="CB5" s="1460"/>
      <c r="CC5" s="1460"/>
      <c r="CD5" s="1461"/>
      <c r="CE5" s="1496" t="str">
        <f>'S 008'!CE5</f>
        <v>Bežné účtovné obdobie</v>
      </c>
      <c r="CF5" s="1497"/>
      <c r="CG5" s="1497"/>
      <c r="CH5" s="1497"/>
      <c r="CI5" s="1497"/>
      <c r="CJ5" s="1497"/>
      <c r="CK5" s="1497"/>
      <c r="CL5" s="1497"/>
      <c r="CM5" s="1497"/>
      <c r="CN5" s="1497"/>
      <c r="CO5" s="1497"/>
      <c r="CP5" s="1497"/>
      <c r="CQ5" s="1497"/>
      <c r="CR5" s="1497"/>
      <c r="CS5" s="1497"/>
      <c r="CT5" s="1497"/>
      <c r="CU5" s="1497"/>
      <c r="CV5" s="1497"/>
      <c r="CW5" s="1497"/>
      <c r="CX5" s="1497"/>
      <c r="CY5" s="1497"/>
      <c r="CZ5" s="1497"/>
      <c r="DA5" s="1497"/>
      <c r="DB5" s="1497"/>
      <c r="DC5" s="1497"/>
      <c r="DD5" s="1497"/>
      <c r="DE5" s="1497"/>
      <c r="DF5" s="1497"/>
      <c r="DG5" s="1497"/>
      <c r="DH5" s="1497"/>
      <c r="DI5" s="1497"/>
      <c r="DJ5" s="1497"/>
      <c r="DK5" s="1497"/>
      <c r="DL5" s="1497"/>
      <c r="DM5" s="1497"/>
      <c r="DN5" s="1497"/>
      <c r="DO5" s="1497"/>
      <c r="DP5" s="1497"/>
      <c r="DQ5" s="1497"/>
      <c r="DR5" s="1497"/>
      <c r="DS5" s="1497"/>
      <c r="DT5" s="1497"/>
      <c r="DU5" s="1497"/>
      <c r="DV5" s="1497"/>
      <c r="DW5" s="1497"/>
      <c r="DX5" s="1497"/>
      <c r="DY5" s="1497"/>
      <c r="DZ5" s="1497"/>
      <c r="EA5" s="1497"/>
      <c r="EB5" s="1497"/>
      <c r="EC5" s="1497"/>
      <c r="ED5" s="1497"/>
      <c r="EE5" s="1497"/>
      <c r="EF5" s="1497"/>
      <c r="EG5" s="1497"/>
      <c r="EH5" s="1497"/>
      <c r="EI5" s="1497"/>
      <c r="EJ5" s="1497"/>
      <c r="EK5" s="1497"/>
      <c r="EL5" s="1497"/>
      <c r="EM5" s="1498"/>
      <c r="EN5" s="1499">
        <f>'S 008'!EN5</f>
        <v>0</v>
      </c>
      <c r="EO5" s="1466"/>
      <c r="EP5" s="1466"/>
      <c r="EQ5" s="1466"/>
      <c r="ER5" s="1466"/>
      <c r="ES5" s="1466"/>
      <c r="ET5" s="1466"/>
      <c r="EU5" s="1466"/>
      <c r="EV5" s="1466"/>
      <c r="EW5" s="1466"/>
      <c r="EX5" s="1466"/>
      <c r="EY5" s="1466"/>
      <c r="EZ5" s="1466"/>
      <c r="FA5" s="1466"/>
      <c r="FB5" s="1466"/>
      <c r="FC5" s="1466"/>
      <c r="FD5" s="1466"/>
      <c r="FE5" s="1466"/>
      <c r="FF5" s="1466"/>
      <c r="FG5" s="1466"/>
      <c r="FH5" s="1466"/>
      <c r="FI5" s="1466"/>
      <c r="FJ5" s="1466"/>
      <c r="FK5" s="1466"/>
      <c r="FL5" s="1466"/>
      <c r="FM5" s="1466"/>
      <c r="FN5" s="1466"/>
      <c r="FO5" s="1466"/>
      <c r="FP5" s="1466"/>
      <c r="FQ5" s="1466"/>
      <c r="FR5" s="1466"/>
      <c r="FS5" s="1466"/>
      <c r="FT5" s="1466"/>
      <c r="FU5" s="1466"/>
      <c r="FV5" s="1466"/>
      <c r="FW5" s="1466"/>
      <c r="FX5" s="1466"/>
      <c r="FY5" s="1466"/>
      <c r="FZ5" s="1466"/>
      <c r="GA5" s="1466"/>
      <c r="GB5" s="1466"/>
      <c r="GC5" s="1466"/>
      <c r="GD5" s="1466"/>
      <c r="GE5" s="1466"/>
      <c r="GF5" s="1466"/>
      <c r="GG5" s="1466"/>
      <c r="GH5" s="1466"/>
      <c r="GI5" s="1466"/>
      <c r="GJ5" s="1466"/>
      <c r="GK5" s="1466"/>
      <c r="GL5" s="1466"/>
      <c r="GM5" s="1466"/>
      <c r="GN5" s="1466"/>
      <c r="GO5" s="1466"/>
      <c r="GP5" s="1466"/>
      <c r="GQ5" s="1466"/>
      <c r="GR5" s="1466"/>
      <c r="GS5" s="1466"/>
      <c r="GT5" s="1466"/>
      <c r="GU5" s="1466"/>
      <c r="GV5" s="1466"/>
      <c r="GW5" s="1467"/>
    </row>
    <row r="6" spans="1:205" s="516" customFormat="1" ht="24" customHeight="1" x14ac:dyDescent="0.2">
      <c r="B6" s="1448" t="s">
        <v>2069</v>
      </c>
      <c r="C6" s="1449"/>
      <c r="D6" s="1449"/>
      <c r="E6" s="1449"/>
      <c r="F6" s="1449"/>
      <c r="G6" s="1449"/>
      <c r="H6" s="1449"/>
      <c r="I6" s="1449"/>
      <c r="J6" s="1449"/>
      <c r="K6" s="1450"/>
      <c r="L6" s="1446" t="str">
        <f>SUVAHAVUJ!$D$120</f>
        <v>Dlhodobé rezervy r. 119 + r. 120</v>
      </c>
      <c r="M6" s="1447"/>
      <c r="N6" s="1447"/>
      <c r="O6" s="1447"/>
      <c r="P6" s="1447"/>
      <c r="Q6" s="1447"/>
      <c r="R6" s="1447"/>
      <c r="S6" s="1447"/>
      <c r="T6" s="1447"/>
      <c r="U6" s="1447"/>
      <c r="V6" s="1447"/>
      <c r="W6" s="1447"/>
      <c r="X6" s="1447"/>
      <c r="Y6" s="1447"/>
      <c r="Z6" s="1447"/>
      <c r="AA6" s="1447"/>
      <c r="AB6" s="1447"/>
      <c r="AC6" s="1447"/>
      <c r="AD6" s="1447"/>
      <c r="AE6" s="1447"/>
      <c r="AF6" s="1447"/>
      <c r="AG6" s="1447"/>
      <c r="AH6" s="1447"/>
      <c r="AI6" s="1447"/>
      <c r="AJ6" s="1447"/>
      <c r="AK6" s="1447"/>
      <c r="AL6" s="1447"/>
      <c r="AM6" s="1447"/>
      <c r="AN6" s="1447"/>
      <c r="AO6" s="1447"/>
      <c r="AP6" s="1447"/>
      <c r="AQ6" s="1447"/>
      <c r="AR6" s="1447"/>
      <c r="AS6" s="1447"/>
      <c r="AT6" s="1447"/>
      <c r="AU6" s="1447"/>
      <c r="AV6" s="1447"/>
      <c r="AW6" s="1447"/>
      <c r="AX6" s="1447"/>
      <c r="AY6" s="1447"/>
      <c r="AZ6" s="1447"/>
      <c r="BA6" s="1447"/>
      <c r="BB6" s="1447"/>
      <c r="BC6" s="1447"/>
      <c r="BD6" s="1447"/>
      <c r="BE6" s="1447"/>
      <c r="BF6" s="1447"/>
      <c r="BG6" s="1447"/>
      <c r="BH6" s="1447"/>
      <c r="BI6" s="1447"/>
      <c r="BJ6" s="1447"/>
      <c r="BK6" s="1447"/>
      <c r="BL6" s="1447"/>
      <c r="BM6" s="1447"/>
      <c r="BN6" s="1447"/>
      <c r="BO6" s="1447"/>
      <c r="BP6" s="1447"/>
      <c r="BQ6" s="1447"/>
      <c r="BR6" s="1447"/>
      <c r="BS6" s="1447"/>
      <c r="BT6" s="1447"/>
      <c r="BU6" s="1447"/>
      <c r="BV6" s="1447"/>
      <c r="BW6" s="1503" t="s">
        <v>2140</v>
      </c>
      <c r="BX6" s="1504"/>
      <c r="BY6" s="1504"/>
      <c r="BZ6" s="1504"/>
      <c r="CA6" s="1504"/>
      <c r="CB6" s="1504"/>
      <c r="CC6" s="1504"/>
      <c r="CD6" s="1505"/>
      <c r="CE6" s="1356" t="str">
        <f>MID(SUVAHAVUJ!AF120,1,1)</f>
        <v xml:space="preserve"> </v>
      </c>
      <c r="CF6" s="1356"/>
      <c r="CG6" s="1356"/>
      <c r="CH6" s="1356"/>
      <c r="CI6" s="1356"/>
      <c r="CJ6" s="1356" t="str">
        <f>MID(SUVAHAVUJ!AF120,2,1)</f>
        <v xml:space="preserve"> </v>
      </c>
      <c r="CK6" s="1356"/>
      <c r="CL6" s="1356"/>
      <c r="CM6" s="1356"/>
      <c r="CN6" s="1356"/>
      <c r="CO6" s="1356"/>
      <c r="CP6" s="1356" t="str">
        <f>MID(SUVAHAVUJ!AF120,3,1)</f>
        <v xml:space="preserve"> </v>
      </c>
      <c r="CQ6" s="1356"/>
      <c r="CR6" s="1356"/>
      <c r="CS6" s="1356"/>
      <c r="CT6" s="1356"/>
      <c r="CU6" s="1356" t="str">
        <f>MID(SUVAHAVUJ!AF120,4,1)</f>
        <v xml:space="preserve"> </v>
      </c>
      <c r="CV6" s="1356"/>
      <c r="CW6" s="1356"/>
      <c r="CX6" s="1356"/>
      <c r="CY6" s="1356"/>
      <c r="CZ6" s="1356"/>
      <c r="DA6" s="1356" t="str">
        <f>MID(SUVAHAVUJ!AF120,5,1)</f>
        <v xml:space="preserve"> </v>
      </c>
      <c r="DB6" s="1356"/>
      <c r="DC6" s="1356"/>
      <c r="DD6" s="1356"/>
      <c r="DE6" s="1356"/>
      <c r="DF6" s="1356" t="str">
        <f>MID(SUVAHAVUJ!AF120,6,1)</f>
        <v xml:space="preserve"> </v>
      </c>
      <c r="DG6" s="1356"/>
      <c r="DH6" s="1356"/>
      <c r="DI6" s="1356"/>
      <c r="DJ6" s="1356"/>
      <c r="DK6" s="1356"/>
      <c r="DL6" s="1356" t="str">
        <f>MID(SUVAHAVUJ!AF120,7,1)</f>
        <v xml:space="preserve"> </v>
      </c>
      <c r="DM6" s="1356"/>
      <c r="DN6" s="1356"/>
      <c r="DO6" s="1356"/>
      <c r="DP6" s="1356"/>
      <c r="DQ6" s="1356"/>
      <c r="DR6" s="1356" t="str">
        <f>MID(SUVAHAVUJ!AF120,8,1)</f>
        <v xml:space="preserve"> </v>
      </c>
      <c r="DS6" s="1356"/>
      <c r="DT6" s="1356"/>
      <c r="DU6" s="1356"/>
      <c r="DV6" s="1356"/>
      <c r="DW6" s="1431" t="str">
        <f>MID(SUVAHAVUJ!AF120,9,1)</f>
        <v xml:space="preserve"> </v>
      </c>
      <c r="DX6" s="1431"/>
      <c r="DY6" s="1431"/>
      <c r="DZ6" s="1431"/>
      <c r="EA6" s="1431"/>
      <c r="EB6" s="1431"/>
      <c r="EC6" s="1431" t="str">
        <f>MID(SUVAHAVUJ!AF120,10,1)</f>
        <v xml:space="preserve"> </v>
      </c>
      <c r="ED6" s="1431"/>
      <c r="EE6" s="1431"/>
      <c r="EF6" s="1431"/>
      <c r="EG6" s="1431"/>
      <c r="EH6" s="1356" t="str">
        <f>MID(SUVAHAVUJ!AF120,11,1)</f>
        <v>0</v>
      </c>
      <c r="EI6" s="1356"/>
      <c r="EJ6" s="1356"/>
      <c r="EK6" s="1356"/>
      <c r="EL6" s="1356"/>
      <c r="EM6" s="1360"/>
      <c r="EN6" s="530"/>
      <c r="EO6" s="531"/>
      <c r="EP6" s="1356" t="str">
        <f>MID(SUVAHAVUJ!AG120,1,1)</f>
        <v xml:space="preserve"> </v>
      </c>
      <c r="EQ6" s="1356"/>
      <c r="ER6" s="1356"/>
      <c r="ES6" s="1356"/>
      <c r="ET6" s="1356"/>
      <c r="EU6" s="1356"/>
      <c r="EV6" s="1356" t="str">
        <f>MID(SUVAHAVUJ!AG120,2,1)</f>
        <v xml:space="preserve"> </v>
      </c>
      <c r="EW6" s="1356"/>
      <c r="EX6" s="1356"/>
      <c r="EY6" s="1356"/>
      <c r="EZ6" s="1356"/>
      <c r="FA6" s="1356" t="str">
        <f>MID(SUVAHAVUJ!AG120,3,1)</f>
        <v xml:space="preserve"> </v>
      </c>
      <c r="FB6" s="1356"/>
      <c r="FC6" s="1356"/>
      <c r="FD6" s="1356"/>
      <c r="FE6" s="1356"/>
      <c r="FF6" s="1356"/>
      <c r="FG6" s="1356" t="str">
        <f>MID(SUVAHAVUJ!AG120,4,1)</f>
        <v xml:space="preserve"> </v>
      </c>
      <c r="FH6" s="1356"/>
      <c r="FI6" s="1356"/>
      <c r="FJ6" s="1356"/>
      <c r="FK6" s="1356"/>
      <c r="FL6" s="1357" t="str">
        <f>MID(SUVAHAVUJ!AG120,5,1)</f>
        <v xml:space="preserve"> </v>
      </c>
      <c r="FM6" s="1357"/>
      <c r="FN6" s="1357"/>
      <c r="FO6" s="1357"/>
      <c r="FP6" s="1357"/>
      <c r="FQ6" s="1357"/>
      <c r="FR6" s="1357" t="str">
        <f>MID(SUVAHAVUJ!AG120,6,1)</f>
        <v xml:space="preserve"> </v>
      </c>
      <c r="FS6" s="1357"/>
      <c r="FT6" s="1357"/>
      <c r="FU6" s="1357"/>
      <c r="FV6" s="1357"/>
      <c r="FW6" s="1357" t="str">
        <f>MID(SUVAHAVUJ!AG120,7,1)</f>
        <v xml:space="preserve"> </v>
      </c>
      <c r="FX6" s="1357"/>
      <c r="FY6" s="1357"/>
      <c r="FZ6" s="1357"/>
      <c r="GA6" s="1357"/>
      <c r="GB6" s="1357"/>
      <c r="GC6" s="1357" t="str">
        <f>MID(SUVAHAVUJ!AG120,8,1)</f>
        <v xml:space="preserve"> </v>
      </c>
      <c r="GD6" s="1357"/>
      <c r="GE6" s="1357"/>
      <c r="GF6" s="1357"/>
      <c r="GG6" s="1357"/>
      <c r="GH6" s="1357" t="str">
        <f>MID(SUVAHAVUJ!AG120,9,1)</f>
        <v xml:space="preserve"> </v>
      </c>
      <c r="GI6" s="1357"/>
      <c r="GJ6" s="1357"/>
      <c r="GK6" s="1357"/>
      <c r="GL6" s="1357"/>
      <c r="GM6" s="1357"/>
      <c r="GN6" s="1357" t="str">
        <f>MID(SUVAHAVUJ!AG120,10,1)</f>
        <v xml:space="preserve"> </v>
      </c>
      <c r="GO6" s="1357"/>
      <c r="GP6" s="1357"/>
      <c r="GQ6" s="1357"/>
      <c r="GR6" s="1357"/>
      <c r="GS6" s="1357" t="str">
        <f>MID(SUVAHAVUJ!AG120,11,1)</f>
        <v>0</v>
      </c>
      <c r="GT6" s="1357"/>
      <c r="GU6" s="1357"/>
      <c r="GV6" s="1357"/>
      <c r="GW6" s="1358"/>
    </row>
    <row r="7" spans="1:205" ht="24" customHeight="1" x14ac:dyDescent="0.2">
      <c r="B7" s="1440" t="s">
        <v>2071</v>
      </c>
      <c r="C7" s="1441"/>
      <c r="D7" s="1441"/>
      <c r="E7" s="1441"/>
      <c r="F7" s="1441"/>
      <c r="G7" s="1441"/>
      <c r="H7" s="1441"/>
      <c r="I7" s="1441"/>
      <c r="J7" s="1441"/>
      <c r="K7" s="1442"/>
      <c r="L7" s="1435" t="str">
        <f>SUVAHAVUJ!$D$121</f>
        <v>Zákonné rezervy  (451A)</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37" t="s">
        <v>330</v>
      </c>
      <c r="BX7" s="1438"/>
      <c r="BY7" s="1438"/>
      <c r="BZ7" s="1438"/>
      <c r="CA7" s="1438"/>
      <c r="CB7" s="1438"/>
      <c r="CC7" s="1438"/>
      <c r="CD7" s="1439"/>
      <c r="CE7" s="1356" t="str">
        <f>MID(SUVAHAVUJ!AF121,1,1)</f>
        <v xml:space="preserve"> </v>
      </c>
      <c r="CF7" s="1356"/>
      <c r="CG7" s="1356"/>
      <c r="CH7" s="1356"/>
      <c r="CI7" s="1356"/>
      <c r="CJ7" s="1356" t="str">
        <f>MID(SUVAHAVUJ!AF121,2,1)</f>
        <v xml:space="preserve"> </v>
      </c>
      <c r="CK7" s="1356"/>
      <c r="CL7" s="1356"/>
      <c r="CM7" s="1356"/>
      <c r="CN7" s="1356"/>
      <c r="CO7" s="1356"/>
      <c r="CP7" s="1356" t="str">
        <f>MID(SUVAHAVUJ!AF121,3,1)</f>
        <v xml:space="preserve"> </v>
      </c>
      <c r="CQ7" s="1356"/>
      <c r="CR7" s="1356"/>
      <c r="CS7" s="1356"/>
      <c r="CT7" s="1356"/>
      <c r="CU7" s="1356" t="str">
        <f>MID(SUVAHAVUJ!AF121,4,1)</f>
        <v xml:space="preserve"> </v>
      </c>
      <c r="CV7" s="1356"/>
      <c r="CW7" s="1356"/>
      <c r="CX7" s="1356"/>
      <c r="CY7" s="1356"/>
      <c r="CZ7" s="1356"/>
      <c r="DA7" s="1356" t="str">
        <f>MID(SUVAHAVUJ!AF121,5,1)</f>
        <v xml:space="preserve"> </v>
      </c>
      <c r="DB7" s="1356"/>
      <c r="DC7" s="1356"/>
      <c r="DD7" s="1356"/>
      <c r="DE7" s="1356"/>
      <c r="DF7" s="1356" t="str">
        <f>MID(SUVAHAVUJ!AF121,6,1)</f>
        <v xml:space="preserve"> </v>
      </c>
      <c r="DG7" s="1356"/>
      <c r="DH7" s="1356"/>
      <c r="DI7" s="1356"/>
      <c r="DJ7" s="1356"/>
      <c r="DK7" s="1356"/>
      <c r="DL7" s="1356" t="str">
        <f>MID(SUVAHAVUJ!AF121,7,1)</f>
        <v xml:space="preserve"> </v>
      </c>
      <c r="DM7" s="1356"/>
      <c r="DN7" s="1356"/>
      <c r="DO7" s="1356"/>
      <c r="DP7" s="1356"/>
      <c r="DQ7" s="1356"/>
      <c r="DR7" s="1356" t="str">
        <f>MID(SUVAHAVUJ!AF121,8,1)</f>
        <v xml:space="preserve"> </v>
      </c>
      <c r="DS7" s="1356"/>
      <c r="DT7" s="1356"/>
      <c r="DU7" s="1356"/>
      <c r="DV7" s="1356"/>
      <c r="DW7" s="1431" t="str">
        <f>MID(SUVAHAVUJ!AF121,9,1)</f>
        <v xml:space="preserve"> </v>
      </c>
      <c r="DX7" s="1431"/>
      <c r="DY7" s="1431"/>
      <c r="DZ7" s="1431"/>
      <c r="EA7" s="1431"/>
      <c r="EB7" s="1431"/>
      <c r="EC7" s="1431" t="str">
        <f>MID(SUVAHAVUJ!AF121,10,1)</f>
        <v xml:space="preserve"> </v>
      </c>
      <c r="ED7" s="1431"/>
      <c r="EE7" s="1431"/>
      <c r="EF7" s="1431"/>
      <c r="EG7" s="1431"/>
      <c r="EH7" s="1356" t="str">
        <f>MID(SUVAHAVUJ!AF121,11,1)</f>
        <v>0</v>
      </c>
      <c r="EI7" s="1356"/>
      <c r="EJ7" s="1356"/>
      <c r="EK7" s="1356"/>
      <c r="EL7" s="1356"/>
      <c r="EM7" s="1360"/>
      <c r="EN7" s="530"/>
      <c r="EO7" s="531"/>
      <c r="EP7" s="1356" t="str">
        <f>MID(SUVAHAVUJ!AG121,1,1)</f>
        <v xml:space="preserve"> </v>
      </c>
      <c r="EQ7" s="1356"/>
      <c r="ER7" s="1356"/>
      <c r="ES7" s="1356"/>
      <c r="ET7" s="1356"/>
      <c r="EU7" s="1356"/>
      <c r="EV7" s="1356" t="str">
        <f>MID(SUVAHAVUJ!AG121,2,1)</f>
        <v xml:space="preserve"> </v>
      </c>
      <c r="EW7" s="1356"/>
      <c r="EX7" s="1356"/>
      <c r="EY7" s="1356"/>
      <c r="EZ7" s="1356"/>
      <c r="FA7" s="1356" t="str">
        <f>MID(SUVAHAVUJ!AG121,3,1)</f>
        <v xml:space="preserve"> </v>
      </c>
      <c r="FB7" s="1356"/>
      <c r="FC7" s="1356"/>
      <c r="FD7" s="1356"/>
      <c r="FE7" s="1356"/>
      <c r="FF7" s="1356"/>
      <c r="FG7" s="1356" t="str">
        <f>MID(SUVAHAVUJ!AG121,4,1)</f>
        <v xml:space="preserve"> </v>
      </c>
      <c r="FH7" s="1356"/>
      <c r="FI7" s="1356"/>
      <c r="FJ7" s="1356"/>
      <c r="FK7" s="1356"/>
      <c r="FL7" s="1357" t="str">
        <f>MID(SUVAHAVUJ!AG121,5,1)</f>
        <v xml:space="preserve"> </v>
      </c>
      <c r="FM7" s="1357"/>
      <c r="FN7" s="1357"/>
      <c r="FO7" s="1357"/>
      <c r="FP7" s="1357"/>
      <c r="FQ7" s="1357"/>
      <c r="FR7" s="1357" t="str">
        <f>MID(SUVAHAVUJ!AG121,6,1)</f>
        <v xml:space="preserve"> </v>
      </c>
      <c r="FS7" s="1357"/>
      <c r="FT7" s="1357"/>
      <c r="FU7" s="1357"/>
      <c r="FV7" s="1357"/>
      <c r="FW7" s="1357" t="str">
        <f>MID(SUVAHAVUJ!AG121,7,1)</f>
        <v xml:space="preserve"> </v>
      </c>
      <c r="FX7" s="1357"/>
      <c r="FY7" s="1357"/>
      <c r="FZ7" s="1357"/>
      <c r="GA7" s="1357"/>
      <c r="GB7" s="1357"/>
      <c r="GC7" s="1357" t="str">
        <f>MID(SUVAHAVUJ!AG121,8,1)</f>
        <v xml:space="preserve"> </v>
      </c>
      <c r="GD7" s="1357"/>
      <c r="GE7" s="1357"/>
      <c r="GF7" s="1357"/>
      <c r="GG7" s="1357"/>
      <c r="GH7" s="1357" t="str">
        <f>MID(SUVAHAVUJ!AG121,9,1)</f>
        <v xml:space="preserve"> </v>
      </c>
      <c r="GI7" s="1357"/>
      <c r="GJ7" s="1357"/>
      <c r="GK7" s="1357"/>
      <c r="GL7" s="1357"/>
      <c r="GM7" s="1357"/>
      <c r="GN7" s="1357" t="str">
        <f>MID(SUVAHAVUJ!AG121,10,1)</f>
        <v xml:space="preserve"> </v>
      </c>
      <c r="GO7" s="1357"/>
      <c r="GP7" s="1357"/>
      <c r="GQ7" s="1357"/>
      <c r="GR7" s="1357"/>
      <c r="GS7" s="1357" t="str">
        <f>MID(SUVAHAVUJ!AG121,11,1)</f>
        <v>0</v>
      </c>
      <c r="GT7" s="1357"/>
      <c r="GU7" s="1357"/>
      <c r="GV7" s="1357"/>
      <c r="GW7" s="1358"/>
    </row>
    <row r="8" spans="1:205" ht="24" customHeight="1" x14ac:dyDescent="0.2">
      <c r="B8" s="1432" t="s">
        <v>2039</v>
      </c>
      <c r="C8" s="1433"/>
      <c r="D8" s="1433"/>
      <c r="E8" s="1433"/>
      <c r="F8" s="1433"/>
      <c r="G8" s="1433"/>
      <c r="H8" s="1433"/>
      <c r="I8" s="1433"/>
      <c r="J8" s="1433"/>
      <c r="K8" s="1434"/>
      <c r="L8" s="1435" t="str">
        <f>SUVAHAVUJ!$D$122</f>
        <v>Ostatné rezervy (459A, 45XA)</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37" t="s">
        <v>334</v>
      </c>
      <c r="BX8" s="1438"/>
      <c r="BY8" s="1438"/>
      <c r="BZ8" s="1438"/>
      <c r="CA8" s="1438"/>
      <c r="CB8" s="1438"/>
      <c r="CC8" s="1438"/>
      <c r="CD8" s="1439"/>
      <c r="CE8" s="1356" t="str">
        <f>MID(SUVAHAVUJ!AF122,1,1)</f>
        <v xml:space="preserve"> </v>
      </c>
      <c r="CF8" s="1356"/>
      <c r="CG8" s="1356"/>
      <c r="CH8" s="1356"/>
      <c r="CI8" s="1356"/>
      <c r="CJ8" s="1356" t="str">
        <f>MID(SUVAHAVUJ!AF122,2,1)</f>
        <v xml:space="preserve"> </v>
      </c>
      <c r="CK8" s="1356"/>
      <c r="CL8" s="1356"/>
      <c r="CM8" s="1356"/>
      <c r="CN8" s="1356"/>
      <c r="CO8" s="1356"/>
      <c r="CP8" s="1356" t="str">
        <f>MID(SUVAHAVUJ!AF122,3,1)</f>
        <v xml:space="preserve"> </v>
      </c>
      <c r="CQ8" s="1356"/>
      <c r="CR8" s="1356"/>
      <c r="CS8" s="1356"/>
      <c r="CT8" s="1356"/>
      <c r="CU8" s="1356" t="str">
        <f>MID(SUVAHAVUJ!AF122,4,1)</f>
        <v xml:space="preserve"> </v>
      </c>
      <c r="CV8" s="1356"/>
      <c r="CW8" s="1356"/>
      <c r="CX8" s="1356"/>
      <c r="CY8" s="1356"/>
      <c r="CZ8" s="1356"/>
      <c r="DA8" s="1356" t="str">
        <f>MID(SUVAHAVUJ!AF122,5,1)</f>
        <v xml:space="preserve"> </v>
      </c>
      <c r="DB8" s="1356"/>
      <c r="DC8" s="1356"/>
      <c r="DD8" s="1356"/>
      <c r="DE8" s="1356"/>
      <c r="DF8" s="1356" t="str">
        <f>MID(SUVAHAVUJ!AF122,6,1)</f>
        <v xml:space="preserve"> </v>
      </c>
      <c r="DG8" s="1356"/>
      <c r="DH8" s="1356"/>
      <c r="DI8" s="1356"/>
      <c r="DJ8" s="1356"/>
      <c r="DK8" s="1356"/>
      <c r="DL8" s="1356" t="str">
        <f>MID(SUVAHAVUJ!AF122,7,1)</f>
        <v xml:space="preserve"> </v>
      </c>
      <c r="DM8" s="1356"/>
      <c r="DN8" s="1356"/>
      <c r="DO8" s="1356"/>
      <c r="DP8" s="1356"/>
      <c r="DQ8" s="1356"/>
      <c r="DR8" s="1356" t="str">
        <f>MID(SUVAHAVUJ!AF122,8,1)</f>
        <v xml:space="preserve"> </v>
      </c>
      <c r="DS8" s="1356"/>
      <c r="DT8" s="1356"/>
      <c r="DU8" s="1356"/>
      <c r="DV8" s="1356"/>
      <c r="DW8" s="1431" t="str">
        <f>MID(SUVAHAVUJ!AF122,9,1)</f>
        <v xml:space="preserve"> </v>
      </c>
      <c r="DX8" s="1431"/>
      <c r="DY8" s="1431"/>
      <c r="DZ8" s="1431"/>
      <c r="EA8" s="1431"/>
      <c r="EB8" s="1431"/>
      <c r="EC8" s="1431" t="str">
        <f>MID(SUVAHAVUJ!AF122,10,1)</f>
        <v xml:space="preserve"> </v>
      </c>
      <c r="ED8" s="1431"/>
      <c r="EE8" s="1431"/>
      <c r="EF8" s="1431"/>
      <c r="EG8" s="1431"/>
      <c r="EH8" s="1356" t="str">
        <f>MID(SUVAHAVUJ!AF122,11,1)</f>
        <v>0</v>
      </c>
      <c r="EI8" s="1356"/>
      <c r="EJ8" s="1356"/>
      <c r="EK8" s="1356"/>
      <c r="EL8" s="1356"/>
      <c r="EM8" s="1360"/>
      <c r="EN8" s="530"/>
      <c r="EO8" s="531"/>
      <c r="EP8" s="1356" t="str">
        <f>MID(SUVAHAVUJ!AG122,1,1)</f>
        <v xml:space="preserve"> </v>
      </c>
      <c r="EQ8" s="1356"/>
      <c r="ER8" s="1356"/>
      <c r="ES8" s="1356"/>
      <c r="ET8" s="1356"/>
      <c r="EU8" s="1356"/>
      <c r="EV8" s="1356" t="str">
        <f>MID(SUVAHAVUJ!AG122,2,1)</f>
        <v xml:space="preserve"> </v>
      </c>
      <c r="EW8" s="1356"/>
      <c r="EX8" s="1356"/>
      <c r="EY8" s="1356"/>
      <c r="EZ8" s="1356"/>
      <c r="FA8" s="1356" t="str">
        <f>MID(SUVAHAVUJ!AG122,3,1)</f>
        <v xml:space="preserve"> </v>
      </c>
      <c r="FB8" s="1356"/>
      <c r="FC8" s="1356"/>
      <c r="FD8" s="1356"/>
      <c r="FE8" s="1356"/>
      <c r="FF8" s="1356"/>
      <c r="FG8" s="1356" t="str">
        <f>MID(SUVAHAVUJ!AG122,4,1)</f>
        <v xml:space="preserve"> </v>
      </c>
      <c r="FH8" s="1356"/>
      <c r="FI8" s="1356"/>
      <c r="FJ8" s="1356"/>
      <c r="FK8" s="1356"/>
      <c r="FL8" s="1357" t="str">
        <f>MID(SUVAHAVUJ!AG122,5,1)</f>
        <v xml:space="preserve"> </v>
      </c>
      <c r="FM8" s="1357"/>
      <c r="FN8" s="1357"/>
      <c r="FO8" s="1357"/>
      <c r="FP8" s="1357"/>
      <c r="FQ8" s="1357"/>
      <c r="FR8" s="1357" t="str">
        <f>MID(SUVAHAVUJ!AG122,6,1)</f>
        <v xml:space="preserve"> </v>
      </c>
      <c r="FS8" s="1357"/>
      <c r="FT8" s="1357"/>
      <c r="FU8" s="1357"/>
      <c r="FV8" s="1357"/>
      <c r="FW8" s="1357" t="str">
        <f>MID(SUVAHAVUJ!AG122,7,1)</f>
        <v xml:space="preserve"> </v>
      </c>
      <c r="FX8" s="1357"/>
      <c r="FY8" s="1357"/>
      <c r="FZ8" s="1357"/>
      <c r="GA8" s="1357"/>
      <c r="GB8" s="1357"/>
      <c r="GC8" s="1357" t="str">
        <f>MID(SUVAHAVUJ!AG122,8,1)</f>
        <v xml:space="preserve"> </v>
      </c>
      <c r="GD8" s="1357"/>
      <c r="GE8" s="1357"/>
      <c r="GF8" s="1357"/>
      <c r="GG8" s="1357"/>
      <c r="GH8" s="1357" t="str">
        <f>MID(SUVAHAVUJ!AG122,9,1)</f>
        <v xml:space="preserve"> </v>
      </c>
      <c r="GI8" s="1357"/>
      <c r="GJ8" s="1357"/>
      <c r="GK8" s="1357"/>
      <c r="GL8" s="1357"/>
      <c r="GM8" s="1357"/>
      <c r="GN8" s="1357" t="str">
        <f>MID(SUVAHAVUJ!AG122,10,1)</f>
        <v xml:space="preserve"> </v>
      </c>
      <c r="GO8" s="1357"/>
      <c r="GP8" s="1357"/>
      <c r="GQ8" s="1357"/>
      <c r="GR8" s="1357"/>
      <c r="GS8" s="1357" t="str">
        <f>MID(SUVAHAVUJ!AG122,11,1)</f>
        <v>0</v>
      </c>
      <c r="GT8" s="1357"/>
      <c r="GU8" s="1357"/>
      <c r="GV8" s="1357"/>
      <c r="GW8" s="1358"/>
    </row>
    <row r="9" spans="1:205" ht="24" customHeight="1" x14ac:dyDescent="0.2">
      <c r="B9" s="1443" t="s">
        <v>2116</v>
      </c>
      <c r="C9" s="1444"/>
      <c r="D9" s="1444"/>
      <c r="E9" s="1444"/>
      <c r="F9" s="1444"/>
      <c r="G9" s="1444"/>
      <c r="H9" s="1444"/>
      <c r="I9" s="1444"/>
      <c r="J9" s="1444"/>
      <c r="K9" s="1445"/>
      <c r="L9" s="1446" t="str">
        <f>SUVAHAVUJ!$D$123</f>
        <v>Dlhodobé bankové úvery (461A, 46XA)</v>
      </c>
      <c r="M9" s="1447"/>
      <c r="N9" s="1447"/>
      <c r="O9" s="1447"/>
      <c r="P9" s="1447"/>
      <c r="Q9" s="1447"/>
      <c r="R9" s="1447"/>
      <c r="S9" s="1447"/>
      <c r="T9" s="1447"/>
      <c r="U9" s="1447"/>
      <c r="V9" s="1447"/>
      <c r="W9" s="1447"/>
      <c r="X9" s="1447"/>
      <c r="Y9" s="1447"/>
      <c r="Z9" s="1447"/>
      <c r="AA9" s="1447"/>
      <c r="AB9" s="1447"/>
      <c r="AC9" s="1447"/>
      <c r="AD9" s="1447"/>
      <c r="AE9" s="1447"/>
      <c r="AF9" s="1447"/>
      <c r="AG9" s="1447"/>
      <c r="AH9" s="1447"/>
      <c r="AI9" s="1447"/>
      <c r="AJ9" s="1447"/>
      <c r="AK9" s="1447"/>
      <c r="AL9" s="1447"/>
      <c r="AM9" s="1447"/>
      <c r="AN9" s="1447"/>
      <c r="AO9" s="1447"/>
      <c r="AP9" s="1447"/>
      <c r="AQ9" s="1447"/>
      <c r="AR9" s="1447"/>
      <c r="AS9" s="1447"/>
      <c r="AT9" s="1447"/>
      <c r="AU9" s="1447"/>
      <c r="AV9" s="1447"/>
      <c r="AW9" s="1447"/>
      <c r="AX9" s="1447"/>
      <c r="AY9" s="1447"/>
      <c r="AZ9" s="1447"/>
      <c r="BA9" s="1447"/>
      <c r="BB9" s="1447"/>
      <c r="BC9" s="1447"/>
      <c r="BD9" s="1447"/>
      <c r="BE9" s="1447"/>
      <c r="BF9" s="1447"/>
      <c r="BG9" s="1447"/>
      <c r="BH9" s="1447"/>
      <c r="BI9" s="1447"/>
      <c r="BJ9" s="1447"/>
      <c r="BK9" s="1447"/>
      <c r="BL9" s="1447"/>
      <c r="BM9" s="1447"/>
      <c r="BN9" s="1447"/>
      <c r="BO9" s="1447"/>
      <c r="BP9" s="1447"/>
      <c r="BQ9" s="1447"/>
      <c r="BR9" s="1447"/>
      <c r="BS9" s="1447"/>
      <c r="BT9" s="1447"/>
      <c r="BU9" s="1447"/>
      <c r="BV9" s="1447"/>
      <c r="BW9" s="1503" t="s">
        <v>51</v>
      </c>
      <c r="BX9" s="1504"/>
      <c r="BY9" s="1504"/>
      <c r="BZ9" s="1504"/>
      <c r="CA9" s="1504"/>
      <c r="CB9" s="1504"/>
      <c r="CC9" s="1504"/>
      <c r="CD9" s="1505"/>
      <c r="CE9" s="1356" t="str">
        <f>MID(SUVAHAVUJ!AF123,1,1)</f>
        <v xml:space="preserve"> </v>
      </c>
      <c r="CF9" s="1356"/>
      <c r="CG9" s="1356"/>
      <c r="CH9" s="1356"/>
      <c r="CI9" s="1356"/>
      <c r="CJ9" s="1356" t="str">
        <f>MID(SUVAHAVUJ!AF123,2,1)</f>
        <v xml:space="preserve"> </v>
      </c>
      <c r="CK9" s="1356"/>
      <c r="CL9" s="1356"/>
      <c r="CM9" s="1356"/>
      <c r="CN9" s="1356"/>
      <c r="CO9" s="1356"/>
      <c r="CP9" s="1356" t="str">
        <f>MID(SUVAHAVUJ!AF123,3,1)</f>
        <v xml:space="preserve"> </v>
      </c>
      <c r="CQ9" s="1356"/>
      <c r="CR9" s="1356"/>
      <c r="CS9" s="1356"/>
      <c r="CT9" s="1356"/>
      <c r="CU9" s="1356" t="str">
        <f>MID(SUVAHAVUJ!AF123,4,1)</f>
        <v xml:space="preserve"> </v>
      </c>
      <c r="CV9" s="1356"/>
      <c r="CW9" s="1356"/>
      <c r="CX9" s="1356"/>
      <c r="CY9" s="1356"/>
      <c r="CZ9" s="1356"/>
      <c r="DA9" s="1356" t="str">
        <f>MID(SUVAHAVUJ!AF123,5,1)</f>
        <v xml:space="preserve"> </v>
      </c>
      <c r="DB9" s="1356"/>
      <c r="DC9" s="1356"/>
      <c r="DD9" s="1356"/>
      <c r="DE9" s="1356"/>
      <c r="DF9" s="1356" t="str">
        <f>MID(SUVAHAVUJ!AF123,6,1)</f>
        <v xml:space="preserve"> </v>
      </c>
      <c r="DG9" s="1356"/>
      <c r="DH9" s="1356"/>
      <c r="DI9" s="1356"/>
      <c r="DJ9" s="1356"/>
      <c r="DK9" s="1356"/>
      <c r="DL9" s="1356" t="str">
        <f>MID(SUVAHAVUJ!AF123,7,1)</f>
        <v xml:space="preserve"> </v>
      </c>
      <c r="DM9" s="1356"/>
      <c r="DN9" s="1356"/>
      <c r="DO9" s="1356"/>
      <c r="DP9" s="1356"/>
      <c r="DQ9" s="1356"/>
      <c r="DR9" s="1356" t="str">
        <f>MID(SUVAHAVUJ!AF123,8,1)</f>
        <v xml:space="preserve"> </v>
      </c>
      <c r="DS9" s="1356"/>
      <c r="DT9" s="1356"/>
      <c r="DU9" s="1356"/>
      <c r="DV9" s="1356"/>
      <c r="DW9" s="1431" t="str">
        <f>MID(SUVAHAVUJ!AF123,9,1)</f>
        <v xml:space="preserve"> </v>
      </c>
      <c r="DX9" s="1431"/>
      <c r="DY9" s="1431"/>
      <c r="DZ9" s="1431"/>
      <c r="EA9" s="1431"/>
      <c r="EB9" s="1431"/>
      <c r="EC9" s="1431" t="str">
        <f>MID(SUVAHAVUJ!AF123,10,1)</f>
        <v xml:space="preserve"> </v>
      </c>
      <c r="ED9" s="1431"/>
      <c r="EE9" s="1431"/>
      <c r="EF9" s="1431"/>
      <c r="EG9" s="1431"/>
      <c r="EH9" s="1356" t="str">
        <f>MID(SUVAHAVUJ!AF123,11,1)</f>
        <v>0</v>
      </c>
      <c r="EI9" s="1356"/>
      <c r="EJ9" s="1356"/>
      <c r="EK9" s="1356"/>
      <c r="EL9" s="1356"/>
      <c r="EM9" s="1360"/>
      <c r="EN9" s="530"/>
      <c r="EO9" s="531"/>
      <c r="EP9" s="1356" t="str">
        <f>MID(SUVAHAVUJ!AG123,1,1)</f>
        <v xml:space="preserve"> </v>
      </c>
      <c r="EQ9" s="1356"/>
      <c r="ER9" s="1356"/>
      <c r="ES9" s="1356"/>
      <c r="ET9" s="1356"/>
      <c r="EU9" s="1356"/>
      <c r="EV9" s="1356" t="str">
        <f>MID(SUVAHAVUJ!AG123,2,1)</f>
        <v xml:space="preserve"> </v>
      </c>
      <c r="EW9" s="1356"/>
      <c r="EX9" s="1356"/>
      <c r="EY9" s="1356"/>
      <c r="EZ9" s="1356"/>
      <c r="FA9" s="1356" t="str">
        <f>MID(SUVAHAVUJ!AG123,3,1)</f>
        <v xml:space="preserve"> </v>
      </c>
      <c r="FB9" s="1356"/>
      <c r="FC9" s="1356"/>
      <c r="FD9" s="1356"/>
      <c r="FE9" s="1356"/>
      <c r="FF9" s="1356"/>
      <c r="FG9" s="1356" t="str">
        <f>MID(SUVAHAVUJ!AG123,4,1)</f>
        <v xml:space="preserve"> </v>
      </c>
      <c r="FH9" s="1356"/>
      <c r="FI9" s="1356"/>
      <c r="FJ9" s="1356"/>
      <c r="FK9" s="1356"/>
      <c r="FL9" s="1357" t="str">
        <f>MID(SUVAHAVUJ!AG123,5,1)</f>
        <v xml:space="preserve"> </v>
      </c>
      <c r="FM9" s="1357"/>
      <c r="FN9" s="1357"/>
      <c r="FO9" s="1357"/>
      <c r="FP9" s="1357"/>
      <c r="FQ9" s="1357"/>
      <c r="FR9" s="1357" t="str">
        <f>MID(SUVAHAVUJ!AG123,6,1)</f>
        <v xml:space="preserve"> </v>
      </c>
      <c r="FS9" s="1357"/>
      <c r="FT9" s="1357"/>
      <c r="FU9" s="1357"/>
      <c r="FV9" s="1357"/>
      <c r="FW9" s="1357" t="str">
        <f>MID(SUVAHAVUJ!AG123,7,1)</f>
        <v xml:space="preserve"> </v>
      </c>
      <c r="FX9" s="1357"/>
      <c r="FY9" s="1357"/>
      <c r="FZ9" s="1357"/>
      <c r="GA9" s="1357"/>
      <c r="GB9" s="1357"/>
      <c r="GC9" s="1357" t="str">
        <f>MID(SUVAHAVUJ!AG123,8,1)</f>
        <v xml:space="preserve"> </v>
      </c>
      <c r="GD9" s="1357"/>
      <c r="GE9" s="1357"/>
      <c r="GF9" s="1357"/>
      <c r="GG9" s="1357"/>
      <c r="GH9" s="1357" t="str">
        <f>MID(SUVAHAVUJ!AG123,9,1)</f>
        <v xml:space="preserve"> </v>
      </c>
      <c r="GI9" s="1357"/>
      <c r="GJ9" s="1357"/>
      <c r="GK9" s="1357"/>
      <c r="GL9" s="1357"/>
      <c r="GM9" s="1357"/>
      <c r="GN9" s="1357" t="str">
        <f>MID(SUVAHAVUJ!AG123,10,1)</f>
        <v xml:space="preserve"> </v>
      </c>
      <c r="GO9" s="1357"/>
      <c r="GP9" s="1357"/>
      <c r="GQ9" s="1357"/>
      <c r="GR9" s="1357"/>
      <c r="GS9" s="1357" t="str">
        <f>MID(SUVAHAVUJ!AG123,11,1)</f>
        <v>0</v>
      </c>
      <c r="GT9" s="1357"/>
      <c r="GU9" s="1357"/>
      <c r="GV9" s="1357"/>
      <c r="GW9" s="1358"/>
    </row>
    <row r="10" spans="1:205" ht="24" customHeight="1" x14ac:dyDescent="0.2">
      <c r="B10" s="1509" t="s">
        <v>2118</v>
      </c>
      <c r="C10" s="1510"/>
      <c r="D10" s="1510"/>
      <c r="E10" s="1510"/>
      <c r="F10" s="1510"/>
      <c r="G10" s="1510"/>
      <c r="H10" s="1510"/>
      <c r="I10" s="1510"/>
      <c r="J10" s="1510"/>
      <c r="K10" s="1511"/>
      <c r="L10" s="1446" t="str">
        <f>SUVAHAVUJ!$D$124</f>
        <v>Krátkodobé záväzky súčet (r. 123 + r. 127 až r. 135)</v>
      </c>
      <c r="M10" s="1447"/>
      <c r="N10" s="1447"/>
      <c r="O10" s="1447"/>
      <c r="P10" s="1447"/>
      <c r="Q10" s="1447"/>
      <c r="R10" s="1447"/>
      <c r="S10" s="1447"/>
      <c r="T10" s="1447"/>
      <c r="U10" s="1447"/>
      <c r="V10" s="1447"/>
      <c r="W10" s="1447"/>
      <c r="X10" s="1447"/>
      <c r="Y10" s="1447"/>
      <c r="Z10" s="1447"/>
      <c r="AA10" s="1447"/>
      <c r="AB10" s="1447"/>
      <c r="AC10" s="1447"/>
      <c r="AD10" s="1447"/>
      <c r="AE10" s="1447"/>
      <c r="AF10" s="1447"/>
      <c r="AG10" s="1447"/>
      <c r="AH10" s="1447"/>
      <c r="AI10" s="1447"/>
      <c r="AJ10" s="1447"/>
      <c r="AK10" s="1447"/>
      <c r="AL10" s="1447"/>
      <c r="AM10" s="1447"/>
      <c r="AN10" s="1447"/>
      <c r="AO10" s="1447"/>
      <c r="AP10" s="1447"/>
      <c r="AQ10" s="1447"/>
      <c r="AR10" s="1447"/>
      <c r="AS10" s="1447"/>
      <c r="AT10" s="1447"/>
      <c r="AU10" s="1447"/>
      <c r="AV10" s="1447"/>
      <c r="AW10" s="1447"/>
      <c r="AX10" s="1447"/>
      <c r="AY10" s="1447"/>
      <c r="AZ10" s="1447"/>
      <c r="BA10" s="1447"/>
      <c r="BB10" s="1447"/>
      <c r="BC10" s="1447"/>
      <c r="BD10" s="1447"/>
      <c r="BE10" s="1447"/>
      <c r="BF10" s="1447"/>
      <c r="BG10" s="1447"/>
      <c r="BH10" s="1447"/>
      <c r="BI10" s="1447"/>
      <c r="BJ10" s="1447"/>
      <c r="BK10" s="1447"/>
      <c r="BL10" s="1447"/>
      <c r="BM10" s="1447"/>
      <c r="BN10" s="1447"/>
      <c r="BO10" s="1447"/>
      <c r="BP10" s="1447"/>
      <c r="BQ10" s="1447"/>
      <c r="BR10" s="1447"/>
      <c r="BS10" s="1447"/>
      <c r="BT10" s="1447"/>
      <c r="BU10" s="1447"/>
      <c r="BV10" s="1447"/>
      <c r="BW10" s="1503" t="s">
        <v>339</v>
      </c>
      <c r="BX10" s="1504"/>
      <c r="BY10" s="1504"/>
      <c r="BZ10" s="1504"/>
      <c r="CA10" s="1504"/>
      <c r="CB10" s="1504"/>
      <c r="CC10" s="1504"/>
      <c r="CD10" s="1505"/>
      <c r="CE10" s="1356" t="str">
        <f>MID(SUVAHAVUJ!AF124,1,1)</f>
        <v xml:space="preserve"> </v>
      </c>
      <c r="CF10" s="1356"/>
      <c r="CG10" s="1356"/>
      <c r="CH10" s="1356"/>
      <c r="CI10" s="1356"/>
      <c r="CJ10" s="1356" t="str">
        <f>MID(SUVAHAVUJ!AF124,2,1)</f>
        <v xml:space="preserve"> </v>
      </c>
      <c r="CK10" s="1356"/>
      <c r="CL10" s="1356"/>
      <c r="CM10" s="1356"/>
      <c r="CN10" s="1356"/>
      <c r="CO10" s="1356"/>
      <c r="CP10" s="1356" t="str">
        <f>MID(SUVAHAVUJ!AF124,3,1)</f>
        <v xml:space="preserve"> </v>
      </c>
      <c r="CQ10" s="1356"/>
      <c r="CR10" s="1356"/>
      <c r="CS10" s="1356"/>
      <c r="CT10" s="1356"/>
      <c r="CU10" s="1356" t="str">
        <f>MID(SUVAHAVUJ!AF124,4,1)</f>
        <v xml:space="preserve"> </v>
      </c>
      <c r="CV10" s="1356"/>
      <c r="CW10" s="1356"/>
      <c r="CX10" s="1356"/>
      <c r="CY10" s="1356"/>
      <c r="CZ10" s="1356"/>
      <c r="DA10" s="1356" t="str">
        <f>MID(SUVAHAVUJ!AF124,5,1)</f>
        <v>2</v>
      </c>
      <c r="DB10" s="1356"/>
      <c r="DC10" s="1356"/>
      <c r="DD10" s="1356"/>
      <c r="DE10" s="1356"/>
      <c r="DF10" s="1356" t="str">
        <f>MID(SUVAHAVUJ!AF124,6,1)</f>
        <v>3</v>
      </c>
      <c r="DG10" s="1356"/>
      <c r="DH10" s="1356"/>
      <c r="DI10" s="1356"/>
      <c r="DJ10" s="1356"/>
      <c r="DK10" s="1356"/>
      <c r="DL10" s="1356" t="str">
        <f>MID(SUVAHAVUJ!AF124,7,1)</f>
        <v>5</v>
      </c>
      <c r="DM10" s="1356"/>
      <c r="DN10" s="1356"/>
      <c r="DO10" s="1356"/>
      <c r="DP10" s="1356"/>
      <c r="DQ10" s="1356"/>
      <c r="DR10" s="1356" t="str">
        <f>MID(SUVAHAVUJ!AF124,8,1)</f>
        <v>8</v>
      </c>
      <c r="DS10" s="1356"/>
      <c r="DT10" s="1356"/>
      <c r="DU10" s="1356"/>
      <c r="DV10" s="1356"/>
      <c r="DW10" s="1431" t="str">
        <f>MID(SUVAHAVUJ!AF124,9,1)</f>
        <v>4</v>
      </c>
      <c r="DX10" s="1431"/>
      <c r="DY10" s="1431"/>
      <c r="DZ10" s="1431"/>
      <c r="EA10" s="1431"/>
      <c r="EB10" s="1431"/>
      <c r="EC10" s="1431" t="str">
        <f>MID(SUVAHAVUJ!AF124,10,1)</f>
        <v>5</v>
      </c>
      <c r="ED10" s="1431"/>
      <c r="EE10" s="1431"/>
      <c r="EF10" s="1431"/>
      <c r="EG10" s="1431"/>
      <c r="EH10" s="1356" t="str">
        <f>MID(SUVAHAVUJ!AF124,11,1)</f>
        <v>7</v>
      </c>
      <c r="EI10" s="1356"/>
      <c r="EJ10" s="1356"/>
      <c r="EK10" s="1356"/>
      <c r="EL10" s="1356"/>
      <c r="EM10" s="1360"/>
      <c r="EN10" s="530"/>
      <c r="EO10" s="531"/>
      <c r="EP10" s="1356" t="str">
        <f>MID(SUVAHAVUJ!AG124,1,1)</f>
        <v xml:space="preserve"> </v>
      </c>
      <c r="EQ10" s="1356"/>
      <c r="ER10" s="1356"/>
      <c r="ES10" s="1356"/>
      <c r="ET10" s="1356"/>
      <c r="EU10" s="1356"/>
      <c r="EV10" s="1356" t="str">
        <f>MID(SUVAHAVUJ!AG124,2,1)</f>
        <v xml:space="preserve"> </v>
      </c>
      <c r="EW10" s="1356"/>
      <c r="EX10" s="1356"/>
      <c r="EY10" s="1356"/>
      <c r="EZ10" s="1356"/>
      <c r="FA10" s="1356" t="str">
        <f>MID(SUVAHAVUJ!AG124,3,1)</f>
        <v xml:space="preserve"> </v>
      </c>
      <c r="FB10" s="1356"/>
      <c r="FC10" s="1356"/>
      <c r="FD10" s="1356"/>
      <c r="FE10" s="1356"/>
      <c r="FF10" s="1356"/>
      <c r="FG10" s="1356" t="str">
        <f>MID(SUVAHAVUJ!AG124,4,1)</f>
        <v xml:space="preserve"> </v>
      </c>
      <c r="FH10" s="1356"/>
      <c r="FI10" s="1356"/>
      <c r="FJ10" s="1356"/>
      <c r="FK10" s="1356"/>
      <c r="FL10" s="1357" t="str">
        <f>MID(SUVAHAVUJ!AG124,5,1)</f>
        <v>2</v>
      </c>
      <c r="FM10" s="1357"/>
      <c r="FN10" s="1357"/>
      <c r="FO10" s="1357"/>
      <c r="FP10" s="1357"/>
      <c r="FQ10" s="1357"/>
      <c r="FR10" s="1357" t="str">
        <f>MID(SUVAHAVUJ!AG124,6,1)</f>
        <v>2</v>
      </c>
      <c r="FS10" s="1357"/>
      <c r="FT10" s="1357"/>
      <c r="FU10" s="1357"/>
      <c r="FV10" s="1357"/>
      <c r="FW10" s="1357" t="str">
        <f>MID(SUVAHAVUJ!AG124,7,1)</f>
        <v>5</v>
      </c>
      <c r="FX10" s="1357"/>
      <c r="FY10" s="1357"/>
      <c r="FZ10" s="1357"/>
      <c r="GA10" s="1357"/>
      <c r="GB10" s="1357"/>
      <c r="GC10" s="1357" t="str">
        <f>MID(SUVAHAVUJ!AG124,8,1)</f>
        <v>7</v>
      </c>
      <c r="GD10" s="1357"/>
      <c r="GE10" s="1357"/>
      <c r="GF10" s="1357"/>
      <c r="GG10" s="1357"/>
      <c r="GH10" s="1357" t="str">
        <f>MID(SUVAHAVUJ!AG124,9,1)</f>
        <v>3</v>
      </c>
      <c r="GI10" s="1357"/>
      <c r="GJ10" s="1357"/>
      <c r="GK10" s="1357"/>
      <c r="GL10" s="1357"/>
      <c r="GM10" s="1357"/>
      <c r="GN10" s="1357" t="str">
        <f>MID(SUVAHAVUJ!AG124,10,1)</f>
        <v>0</v>
      </c>
      <c r="GO10" s="1357"/>
      <c r="GP10" s="1357"/>
      <c r="GQ10" s="1357"/>
      <c r="GR10" s="1357"/>
      <c r="GS10" s="1357" t="str">
        <f>MID(SUVAHAVUJ!AG124,11,1)</f>
        <v>5</v>
      </c>
      <c r="GT10" s="1357"/>
      <c r="GU10" s="1357"/>
      <c r="GV10" s="1357"/>
      <c r="GW10" s="1358"/>
    </row>
    <row r="11" spans="1:205" ht="24" customHeight="1" x14ac:dyDescent="0.2">
      <c r="B11" s="1509" t="s">
        <v>2082</v>
      </c>
      <c r="C11" s="1510"/>
      <c r="D11" s="1510"/>
      <c r="E11" s="1510"/>
      <c r="F11" s="1510"/>
      <c r="G11" s="1510"/>
      <c r="H11" s="1510"/>
      <c r="I11" s="1510"/>
      <c r="J11" s="1510"/>
      <c r="K11" s="1511"/>
      <c r="L11" s="1446" t="str">
        <f>SUVAHAVUJ!$D$125</f>
        <v>Záväzky z obchodného styku súčet (r.124 až r. 126)</v>
      </c>
      <c r="M11" s="1447"/>
      <c r="N11" s="1447"/>
      <c r="O11" s="1447"/>
      <c r="P11" s="1447"/>
      <c r="Q11" s="1447"/>
      <c r="R11" s="1447"/>
      <c r="S11" s="1447"/>
      <c r="T11" s="1447"/>
      <c r="U11" s="1447"/>
      <c r="V11" s="1447"/>
      <c r="W11" s="1447"/>
      <c r="X11" s="1447"/>
      <c r="Y11" s="1447"/>
      <c r="Z11" s="1447"/>
      <c r="AA11" s="1447"/>
      <c r="AB11" s="1447"/>
      <c r="AC11" s="1447"/>
      <c r="AD11" s="1447"/>
      <c r="AE11" s="1447"/>
      <c r="AF11" s="1447"/>
      <c r="AG11" s="1447"/>
      <c r="AH11" s="1447"/>
      <c r="AI11" s="1447"/>
      <c r="AJ11" s="1447"/>
      <c r="AK11" s="1447"/>
      <c r="AL11" s="1447"/>
      <c r="AM11" s="1447"/>
      <c r="AN11" s="1447"/>
      <c r="AO11" s="1447"/>
      <c r="AP11" s="1447"/>
      <c r="AQ11" s="1447"/>
      <c r="AR11" s="1447"/>
      <c r="AS11" s="1447"/>
      <c r="AT11" s="1447"/>
      <c r="AU11" s="1447"/>
      <c r="AV11" s="1447"/>
      <c r="AW11" s="1447"/>
      <c r="AX11" s="1447"/>
      <c r="AY11" s="1447"/>
      <c r="AZ11" s="1447"/>
      <c r="BA11" s="1447"/>
      <c r="BB11" s="1447"/>
      <c r="BC11" s="1447"/>
      <c r="BD11" s="1447"/>
      <c r="BE11" s="1447"/>
      <c r="BF11" s="1447"/>
      <c r="BG11" s="1447"/>
      <c r="BH11" s="1447"/>
      <c r="BI11" s="1447"/>
      <c r="BJ11" s="1447"/>
      <c r="BK11" s="1447"/>
      <c r="BL11" s="1447"/>
      <c r="BM11" s="1447"/>
      <c r="BN11" s="1447"/>
      <c r="BO11" s="1447"/>
      <c r="BP11" s="1447"/>
      <c r="BQ11" s="1447"/>
      <c r="BR11" s="1447"/>
      <c r="BS11" s="1447"/>
      <c r="BT11" s="1447"/>
      <c r="BU11" s="1447"/>
      <c r="BV11" s="1447"/>
      <c r="BW11" s="1503" t="s">
        <v>52</v>
      </c>
      <c r="BX11" s="1504"/>
      <c r="BY11" s="1504"/>
      <c r="BZ11" s="1504"/>
      <c r="CA11" s="1504"/>
      <c r="CB11" s="1504"/>
      <c r="CC11" s="1504"/>
      <c r="CD11" s="1505"/>
      <c r="CE11" s="1356" t="str">
        <f>MID(SUVAHAVUJ!AF125,1,1)</f>
        <v xml:space="preserve"> </v>
      </c>
      <c r="CF11" s="1356"/>
      <c r="CG11" s="1356"/>
      <c r="CH11" s="1356"/>
      <c r="CI11" s="1356"/>
      <c r="CJ11" s="1356" t="str">
        <f>MID(SUVAHAVUJ!AF125,2,1)</f>
        <v xml:space="preserve"> </v>
      </c>
      <c r="CK11" s="1356"/>
      <c r="CL11" s="1356"/>
      <c r="CM11" s="1356"/>
      <c r="CN11" s="1356"/>
      <c r="CO11" s="1356"/>
      <c r="CP11" s="1356" t="str">
        <f>MID(SUVAHAVUJ!AF125,3,1)</f>
        <v xml:space="preserve"> </v>
      </c>
      <c r="CQ11" s="1356"/>
      <c r="CR11" s="1356"/>
      <c r="CS11" s="1356"/>
      <c r="CT11" s="1356"/>
      <c r="CU11" s="1356" t="str">
        <f>MID(SUVAHAVUJ!AF125,4,1)</f>
        <v xml:space="preserve"> </v>
      </c>
      <c r="CV11" s="1356"/>
      <c r="CW11" s="1356"/>
      <c r="CX11" s="1356"/>
      <c r="CY11" s="1356"/>
      <c r="CZ11" s="1356"/>
      <c r="DA11" s="1356" t="str">
        <f>MID(SUVAHAVUJ!AF125,5,1)</f>
        <v>1</v>
      </c>
      <c r="DB11" s="1356"/>
      <c r="DC11" s="1356"/>
      <c r="DD11" s="1356"/>
      <c r="DE11" s="1356"/>
      <c r="DF11" s="1356" t="str">
        <f>MID(SUVAHAVUJ!AF125,6,1)</f>
        <v>7</v>
      </c>
      <c r="DG11" s="1356"/>
      <c r="DH11" s="1356"/>
      <c r="DI11" s="1356"/>
      <c r="DJ11" s="1356"/>
      <c r="DK11" s="1356"/>
      <c r="DL11" s="1356" t="str">
        <f>MID(SUVAHAVUJ!AF125,7,1)</f>
        <v>7</v>
      </c>
      <c r="DM11" s="1356"/>
      <c r="DN11" s="1356"/>
      <c r="DO11" s="1356"/>
      <c r="DP11" s="1356"/>
      <c r="DQ11" s="1356"/>
      <c r="DR11" s="1356" t="str">
        <f>MID(SUVAHAVUJ!AF125,8,1)</f>
        <v>4</v>
      </c>
      <c r="DS11" s="1356"/>
      <c r="DT11" s="1356"/>
      <c r="DU11" s="1356"/>
      <c r="DV11" s="1356"/>
      <c r="DW11" s="1431" t="str">
        <f>MID(SUVAHAVUJ!AF125,9,1)</f>
        <v>7</v>
      </c>
      <c r="DX11" s="1431"/>
      <c r="DY11" s="1431"/>
      <c r="DZ11" s="1431"/>
      <c r="EA11" s="1431"/>
      <c r="EB11" s="1431"/>
      <c r="EC11" s="1431" t="str">
        <f>MID(SUVAHAVUJ!AF125,10,1)</f>
        <v>9</v>
      </c>
      <c r="ED11" s="1431"/>
      <c r="EE11" s="1431"/>
      <c r="EF11" s="1431"/>
      <c r="EG11" s="1431"/>
      <c r="EH11" s="1356" t="str">
        <f>MID(SUVAHAVUJ!AF125,11,1)</f>
        <v>9</v>
      </c>
      <c r="EI11" s="1356"/>
      <c r="EJ11" s="1356"/>
      <c r="EK11" s="1356"/>
      <c r="EL11" s="1356"/>
      <c r="EM11" s="1360"/>
      <c r="EN11" s="530"/>
      <c r="EO11" s="531"/>
      <c r="EP11" s="1356" t="str">
        <f>MID(SUVAHAVUJ!AG125,1,1)</f>
        <v xml:space="preserve"> </v>
      </c>
      <c r="EQ11" s="1356"/>
      <c r="ER11" s="1356"/>
      <c r="ES11" s="1356"/>
      <c r="ET11" s="1356"/>
      <c r="EU11" s="1356"/>
      <c r="EV11" s="1356" t="str">
        <f>MID(SUVAHAVUJ!AG125,2,1)</f>
        <v xml:space="preserve"> </v>
      </c>
      <c r="EW11" s="1356"/>
      <c r="EX11" s="1356"/>
      <c r="EY11" s="1356"/>
      <c r="EZ11" s="1356"/>
      <c r="FA11" s="1356" t="str">
        <f>MID(SUVAHAVUJ!AG125,3,1)</f>
        <v xml:space="preserve"> </v>
      </c>
      <c r="FB11" s="1356"/>
      <c r="FC11" s="1356"/>
      <c r="FD11" s="1356"/>
      <c r="FE11" s="1356"/>
      <c r="FF11" s="1356"/>
      <c r="FG11" s="1356" t="str">
        <f>MID(SUVAHAVUJ!AG125,4,1)</f>
        <v xml:space="preserve"> </v>
      </c>
      <c r="FH11" s="1356"/>
      <c r="FI11" s="1356"/>
      <c r="FJ11" s="1356"/>
      <c r="FK11" s="1356"/>
      <c r="FL11" s="1357" t="str">
        <f>MID(SUVAHAVUJ!AG125,5,1)</f>
        <v>1</v>
      </c>
      <c r="FM11" s="1357"/>
      <c r="FN11" s="1357"/>
      <c r="FO11" s="1357"/>
      <c r="FP11" s="1357"/>
      <c r="FQ11" s="1357"/>
      <c r="FR11" s="1357" t="str">
        <f>MID(SUVAHAVUJ!AG125,6,1)</f>
        <v>7</v>
      </c>
      <c r="FS11" s="1357"/>
      <c r="FT11" s="1357"/>
      <c r="FU11" s="1357"/>
      <c r="FV11" s="1357"/>
      <c r="FW11" s="1357" t="str">
        <f>MID(SUVAHAVUJ!AG125,7,1)</f>
        <v>9</v>
      </c>
      <c r="FX11" s="1357"/>
      <c r="FY11" s="1357"/>
      <c r="FZ11" s="1357"/>
      <c r="GA11" s="1357"/>
      <c r="GB11" s="1357"/>
      <c r="GC11" s="1357" t="str">
        <f>MID(SUVAHAVUJ!AG125,8,1)</f>
        <v>3</v>
      </c>
      <c r="GD11" s="1357"/>
      <c r="GE11" s="1357"/>
      <c r="GF11" s="1357"/>
      <c r="GG11" s="1357"/>
      <c r="GH11" s="1357" t="str">
        <f>MID(SUVAHAVUJ!AG125,9,1)</f>
        <v>7</v>
      </c>
      <c r="GI11" s="1357"/>
      <c r="GJ11" s="1357"/>
      <c r="GK11" s="1357"/>
      <c r="GL11" s="1357"/>
      <c r="GM11" s="1357"/>
      <c r="GN11" s="1357" t="str">
        <f>MID(SUVAHAVUJ!AG125,10,1)</f>
        <v>3</v>
      </c>
      <c r="GO11" s="1357"/>
      <c r="GP11" s="1357"/>
      <c r="GQ11" s="1357"/>
      <c r="GR11" s="1357"/>
      <c r="GS11" s="1357" t="str">
        <f>MID(SUVAHAVUJ!AG125,11,1)</f>
        <v>7</v>
      </c>
      <c r="GT11" s="1357"/>
      <c r="GU11" s="1357"/>
      <c r="GV11" s="1357"/>
      <c r="GW11" s="1358"/>
    </row>
    <row r="12" spans="1:205" ht="24" customHeight="1" x14ac:dyDescent="0.2">
      <c r="B12" s="1432" t="s">
        <v>2072</v>
      </c>
      <c r="C12" s="1433"/>
      <c r="D12" s="1433"/>
      <c r="E12" s="1433"/>
      <c r="F12" s="1433"/>
      <c r="G12" s="1433"/>
      <c r="H12" s="1433"/>
      <c r="I12" s="1433"/>
      <c r="J12" s="1433"/>
      <c r="K12" s="1434"/>
      <c r="L12" s="1435" t="str">
        <f>SUVAHAVUJ!$D$126</f>
        <v>Záväzky z obchodného styku voči prepojeným účtovným jednotkám (321A, 322A, 324A, 325A, 326A, 32XA, 475A, 476A, 478A, 47XA)</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437" t="s">
        <v>346</v>
      </c>
      <c r="BX12" s="1438"/>
      <c r="BY12" s="1438"/>
      <c r="BZ12" s="1438"/>
      <c r="CA12" s="1438"/>
      <c r="CB12" s="1438"/>
      <c r="CC12" s="1438"/>
      <c r="CD12" s="1439"/>
      <c r="CE12" s="1356" t="str">
        <f>MID(SUVAHAVUJ!AF126,1,1)</f>
        <v xml:space="preserve"> </v>
      </c>
      <c r="CF12" s="1356"/>
      <c r="CG12" s="1356"/>
      <c r="CH12" s="1356"/>
      <c r="CI12" s="1356"/>
      <c r="CJ12" s="1356" t="str">
        <f>MID(SUVAHAVUJ!AF126,2,1)</f>
        <v xml:space="preserve"> </v>
      </c>
      <c r="CK12" s="1356"/>
      <c r="CL12" s="1356"/>
      <c r="CM12" s="1356"/>
      <c r="CN12" s="1356"/>
      <c r="CO12" s="1356"/>
      <c r="CP12" s="1356" t="str">
        <f>MID(SUVAHAVUJ!AF126,3,1)</f>
        <v xml:space="preserve"> </v>
      </c>
      <c r="CQ12" s="1356"/>
      <c r="CR12" s="1356"/>
      <c r="CS12" s="1356"/>
      <c r="CT12" s="1356"/>
      <c r="CU12" s="1356" t="str">
        <f>MID(SUVAHAVUJ!AF126,4,1)</f>
        <v xml:space="preserve"> </v>
      </c>
      <c r="CV12" s="1356"/>
      <c r="CW12" s="1356"/>
      <c r="CX12" s="1356"/>
      <c r="CY12" s="1356"/>
      <c r="CZ12" s="1356"/>
      <c r="DA12" s="1356" t="str">
        <f>MID(SUVAHAVUJ!AF126,5,1)</f>
        <v xml:space="preserve"> </v>
      </c>
      <c r="DB12" s="1356"/>
      <c r="DC12" s="1356"/>
      <c r="DD12" s="1356"/>
      <c r="DE12" s="1356"/>
      <c r="DF12" s="1356" t="str">
        <f>MID(SUVAHAVUJ!AF126,6,1)</f>
        <v>1</v>
      </c>
      <c r="DG12" s="1356"/>
      <c r="DH12" s="1356"/>
      <c r="DI12" s="1356"/>
      <c r="DJ12" s="1356"/>
      <c r="DK12" s="1356"/>
      <c r="DL12" s="1356" t="str">
        <f>MID(SUVAHAVUJ!AF126,7,1)</f>
        <v>3</v>
      </c>
      <c r="DM12" s="1356"/>
      <c r="DN12" s="1356"/>
      <c r="DO12" s="1356"/>
      <c r="DP12" s="1356"/>
      <c r="DQ12" s="1356"/>
      <c r="DR12" s="1356" t="str">
        <f>MID(SUVAHAVUJ!AF126,8,1)</f>
        <v>9</v>
      </c>
      <c r="DS12" s="1356"/>
      <c r="DT12" s="1356"/>
      <c r="DU12" s="1356"/>
      <c r="DV12" s="1356"/>
      <c r="DW12" s="1431" t="str">
        <f>MID(SUVAHAVUJ!AF126,9,1)</f>
        <v>0</v>
      </c>
      <c r="DX12" s="1431"/>
      <c r="DY12" s="1431"/>
      <c r="DZ12" s="1431"/>
      <c r="EA12" s="1431"/>
      <c r="EB12" s="1431"/>
      <c r="EC12" s="1431" t="str">
        <f>MID(SUVAHAVUJ!AF126,10,1)</f>
        <v>4</v>
      </c>
      <c r="ED12" s="1431"/>
      <c r="EE12" s="1431"/>
      <c r="EF12" s="1431"/>
      <c r="EG12" s="1431"/>
      <c r="EH12" s="1356" t="str">
        <f>MID(SUVAHAVUJ!AF126,11,1)</f>
        <v>4</v>
      </c>
      <c r="EI12" s="1356"/>
      <c r="EJ12" s="1356"/>
      <c r="EK12" s="1356"/>
      <c r="EL12" s="1356"/>
      <c r="EM12" s="1360"/>
      <c r="EN12" s="530"/>
      <c r="EO12" s="531"/>
      <c r="EP12" s="1356" t="str">
        <f>MID(SUVAHAVUJ!AG126,1,1)</f>
        <v xml:space="preserve"> </v>
      </c>
      <c r="EQ12" s="1356"/>
      <c r="ER12" s="1356"/>
      <c r="ES12" s="1356"/>
      <c r="ET12" s="1356"/>
      <c r="EU12" s="1356"/>
      <c r="EV12" s="1356" t="str">
        <f>MID(SUVAHAVUJ!AG126,2,1)</f>
        <v xml:space="preserve"> </v>
      </c>
      <c r="EW12" s="1356"/>
      <c r="EX12" s="1356"/>
      <c r="EY12" s="1356"/>
      <c r="EZ12" s="1356"/>
      <c r="FA12" s="1356" t="str">
        <f>MID(SUVAHAVUJ!AG126,3,1)</f>
        <v xml:space="preserve"> </v>
      </c>
      <c r="FB12" s="1356"/>
      <c r="FC12" s="1356"/>
      <c r="FD12" s="1356"/>
      <c r="FE12" s="1356"/>
      <c r="FF12" s="1356"/>
      <c r="FG12" s="1356" t="str">
        <f>MID(SUVAHAVUJ!AG126,4,1)</f>
        <v xml:space="preserve"> </v>
      </c>
      <c r="FH12" s="1356"/>
      <c r="FI12" s="1356"/>
      <c r="FJ12" s="1356"/>
      <c r="FK12" s="1356"/>
      <c r="FL12" s="1357" t="str">
        <f>MID(SUVAHAVUJ!AG126,5,1)</f>
        <v xml:space="preserve"> </v>
      </c>
      <c r="FM12" s="1357"/>
      <c r="FN12" s="1357"/>
      <c r="FO12" s="1357"/>
      <c r="FP12" s="1357"/>
      <c r="FQ12" s="1357"/>
      <c r="FR12" s="1357" t="str">
        <f>MID(SUVAHAVUJ!AG126,6,1)</f>
        <v xml:space="preserve"> </v>
      </c>
      <c r="FS12" s="1357"/>
      <c r="FT12" s="1357"/>
      <c r="FU12" s="1357"/>
      <c r="FV12" s="1357"/>
      <c r="FW12" s="1357" t="str">
        <f>MID(SUVAHAVUJ!AG126,7,1)</f>
        <v>9</v>
      </c>
      <c r="FX12" s="1357"/>
      <c r="FY12" s="1357"/>
      <c r="FZ12" s="1357"/>
      <c r="GA12" s="1357"/>
      <c r="GB12" s="1357"/>
      <c r="GC12" s="1357" t="str">
        <f>MID(SUVAHAVUJ!AG126,8,1)</f>
        <v>8</v>
      </c>
      <c r="GD12" s="1357"/>
      <c r="GE12" s="1357"/>
      <c r="GF12" s="1357"/>
      <c r="GG12" s="1357"/>
      <c r="GH12" s="1357" t="str">
        <f>MID(SUVAHAVUJ!AG126,9,1)</f>
        <v>8</v>
      </c>
      <c r="GI12" s="1357"/>
      <c r="GJ12" s="1357"/>
      <c r="GK12" s="1357"/>
      <c r="GL12" s="1357"/>
      <c r="GM12" s="1357"/>
      <c r="GN12" s="1357" t="str">
        <f>MID(SUVAHAVUJ!AG126,10,1)</f>
        <v>5</v>
      </c>
      <c r="GO12" s="1357"/>
      <c r="GP12" s="1357"/>
      <c r="GQ12" s="1357"/>
      <c r="GR12" s="1357"/>
      <c r="GS12" s="1357" t="str">
        <f>MID(SUVAHAVUJ!AG126,11,1)</f>
        <v>1</v>
      </c>
      <c r="GT12" s="1357"/>
      <c r="GU12" s="1357"/>
      <c r="GV12" s="1357"/>
      <c r="GW12" s="1358"/>
    </row>
    <row r="13" spans="1:205" ht="24" customHeight="1" x14ac:dyDescent="0.2">
      <c r="B13" s="1432" t="s">
        <v>2073</v>
      </c>
      <c r="C13" s="1433"/>
      <c r="D13" s="1433"/>
      <c r="E13" s="1433"/>
      <c r="F13" s="1433"/>
      <c r="G13" s="1433"/>
      <c r="H13" s="1433"/>
      <c r="I13" s="1433"/>
      <c r="J13" s="1433"/>
      <c r="K13" s="1434"/>
      <c r="L13" s="1435" t="str">
        <f>SUVAHAVUJ!$D$127</f>
        <v>Záväzky z obchodného styku v rámci podielovej účasti okrem záväzkov voči prepojeným účtovným jednotkám (321A, 322A, 324A, 325A, 326A, 32XA, 475A, 476A, 478A, 47XA)</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437" t="s">
        <v>2141</v>
      </c>
      <c r="BX13" s="1438"/>
      <c r="BY13" s="1438"/>
      <c r="BZ13" s="1438"/>
      <c r="CA13" s="1438"/>
      <c r="CB13" s="1438"/>
      <c r="CC13" s="1438"/>
      <c r="CD13" s="1439"/>
      <c r="CE13" s="1356" t="str">
        <f>MID(SUVAHAVUJ!AF127,1,1)</f>
        <v xml:space="preserve"> </v>
      </c>
      <c r="CF13" s="1356"/>
      <c r="CG13" s="1356"/>
      <c r="CH13" s="1356"/>
      <c r="CI13" s="1356"/>
      <c r="CJ13" s="1356" t="str">
        <f>MID(SUVAHAVUJ!AF127,2,1)</f>
        <v xml:space="preserve"> </v>
      </c>
      <c r="CK13" s="1356"/>
      <c r="CL13" s="1356"/>
      <c r="CM13" s="1356"/>
      <c r="CN13" s="1356"/>
      <c r="CO13" s="1356"/>
      <c r="CP13" s="1356" t="str">
        <f>MID(SUVAHAVUJ!AF127,3,1)</f>
        <v xml:space="preserve"> </v>
      </c>
      <c r="CQ13" s="1356"/>
      <c r="CR13" s="1356"/>
      <c r="CS13" s="1356"/>
      <c r="CT13" s="1356"/>
      <c r="CU13" s="1356" t="str">
        <f>MID(SUVAHAVUJ!AF127,4,1)</f>
        <v xml:space="preserve"> </v>
      </c>
      <c r="CV13" s="1356"/>
      <c r="CW13" s="1356"/>
      <c r="CX13" s="1356"/>
      <c r="CY13" s="1356"/>
      <c r="CZ13" s="1356"/>
      <c r="DA13" s="1356" t="str">
        <f>MID(SUVAHAVUJ!AF127,5,1)</f>
        <v xml:space="preserve"> </v>
      </c>
      <c r="DB13" s="1356"/>
      <c r="DC13" s="1356"/>
      <c r="DD13" s="1356"/>
      <c r="DE13" s="1356"/>
      <c r="DF13" s="1356" t="str">
        <f>MID(SUVAHAVUJ!AF127,6,1)</f>
        <v xml:space="preserve"> </v>
      </c>
      <c r="DG13" s="1356"/>
      <c r="DH13" s="1356"/>
      <c r="DI13" s="1356"/>
      <c r="DJ13" s="1356"/>
      <c r="DK13" s="1356"/>
      <c r="DL13" s="1356" t="str">
        <f>MID(SUVAHAVUJ!AF127,7,1)</f>
        <v xml:space="preserve"> </v>
      </c>
      <c r="DM13" s="1356"/>
      <c r="DN13" s="1356"/>
      <c r="DO13" s="1356"/>
      <c r="DP13" s="1356"/>
      <c r="DQ13" s="1356"/>
      <c r="DR13" s="1356" t="str">
        <f>MID(SUVAHAVUJ!AF127,8,1)</f>
        <v xml:space="preserve"> </v>
      </c>
      <c r="DS13" s="1356"/>
      <c r="DT13" s="1356"/>
      <c r="DU13" s="1356"/>
      <c r="DV13" s="1356"/>
      <c r="DW13" s="1431" t="str">
        <f>MID(SUVAHAVUJ!AF127,9,1)</f>
        <v xml:space="preserve"> </v>
      </c>
      <c r="DX13" s="1431"/>
      <c r="DY13" s="1431"/>
      <c r="DZ13" s="1431"/>
      <c r="EA13" s="1431"/>
      <c r="EB13" s="1431"/>
      <c r="EC13" s="1431" t="str">
        <f>MID(SUVAHAVUJ!AF127,10,1)</f>
        <v xml:space="preserve"> </v>
      </c>
      <c r="ED13" s="1431"/>
      <c r="EE13" s="1431"/>
      <c r="EF13" s="1431"/>
      <c r="EG13" s="1431"/>
      <c r="EH13" s="1356" t="str">
        <f>MID(SUVAHAVUJ!AF127,11,1)</f>
        <v>0</v>
      </c>
      <c r="EI13" s="1356"/>
      <c r="EJ13" s="1356"/>
      <c r="EK13" s="1356"/>
      <c r="EL13" s="1356"/>
      <c r="EM13" s="1360"/>
      <c r="EN13" s="530"/>
      <c r="EO13" s="531"/>
      <c r="EP13" s="1356" t="str">
        <f>MID(SUVAHAVUJ!AG127,1,1)</f>
        <v xml:space="preserve"> </v>
      </c>
      <c r="EQ13" s="1356"/>
      <c r="ER13" s="1356"/>
      <c r="ES13" s="1356"/>
      <c r="ET13" s="1356"/>
      <c r="EU13" s="1356"/>
      <c r="EV13" s="1356" t="str">
        <f>MID(SUVAHAVUJ!AG127,2,1)</f>
        <v xml:space="preserve"> </v>
      </c>
      <c r="EW13" s="1356"/>
      <c r="EX13" s="1356"/>
      <c r="EY13" s="1356"/>
      <c r="EZ13" s="1356"/>
      <c r="FA13" s="1356" t="str">
        <f>MID(SUVAHAVUJ!AG127,3,1)</f>
        <v xml:space="preserve"> </v>
      </c>
      <c r="FB13" s="1356"/>
      <c r="FC13" s="1356"/>
      <c r="FD13" s="1356"/>
      <c r="FE13" s="1356"/>
      <c r="FF13" s="1356"/>
      <c r="FG13" s="1356" t="str">
        <f>MID(SUVAHAVUJ!AG127,4,1)</f>
        <v xml:space="preserve"> </v>
      </c>
      <c r="FH13" s="1356"/>
      <c r="FI13" s="1356"/>
      <c r="FJ13" s="1356"/>
      <c r="FK13" s="1356"/>
      <c r="FL13" s="1357" t="str">
        <f>MID(SUVAHAVUJ!AG127,5,1)</f>
        <v xml:space="preserve"> </v>
      </c>
      <c r="FM13" s="1357"/>
      <c r="FN13" s="1357"/>
      <c r="FO13" s="1357"/>
      <c r="FP13" s="1357"/>
      <c r="FQ13" s="1357"/>
      <c r="FR13" s="1357" t="str">
        <f>MID(SUVAHAVUJ!AG127,6,1)</f>
        <v xml:space="preserve"> </v>
      </c>
      <c r="FS13" s="1357"/>
      <c r="FT13" s="1357"/>
      <c r="FU13" s="1357"/>
      <c r="FV13" s="1357"/>
      <c r="FW13" s="1357" t="str">
        <f>MID(SUVAHAVUJ!AG127,7,1)</f>
        <v xml:space="preserve"> </v>
      </c>
      <c r="FX13" s="1357"/>
      <c r="FY13" s="1357"/>
      <c r="FZ13" s="1357"/>
      <c r="GA13" s="1357"/>
      <c r="GB13" s="1357"/>
      <c r="GC13" s="1357" t="str">
        <f>MID(SUVAHAVUJ!AG127,8,1)</f>
        <v xml:space="preserve"> </v>
      </c>
      <c r="GD13" s="1357"/>
      <c r="GE13" s="1357"/>
      <c r="GF13" s="1357"/>
      <c r="GG13" s="1357"/>
      <c r="GH13" s="1357" t="str">
        <f>MID(SUVAHAVUJ!AG127,9,1)</f>
        <v xml:space="preserve"> </v>
      </c>
      <c r="GI13" s="1357"/>
      <c r="GJ13" s="1357"/>
      <c r="GK13" s="1357"/>
      <c r="GL13" s="1357"/>
      <c r="GM13" s="1357"/>
      <c r="GN13" s="1357" t="str">
        <f>MID(SUVAHAVUJ!AG127,10,1)</f>
        <v xml:space="preserve"> </v>
      </c>
      <c r="GO13" s="1357"/>
      <c r="GP13" s="1357"/>
      <c r="GQ13" s="1357"/>
      <c r="GR13" s="1357"/>
      <c r="GS13" s="1357" t="str">
        <f>MID(SUVAHAVUJ!AG127,11,1)</f>
        <v>0</v>
      </c>
      <c r="GT13" s="1357"/>
      <c r="GU13" s="1357"/>
      <c r="GV13" s="1357"/>
      <c r="GW13" s="1358"/>
    </row>
    <row r="14" spans="1:205" ht="24" customHeight="1" x14ac:dyDescent="0.2">
      <c r="B14" s="1432" t="s">
        <v>2074</v>
      </c>
      <c r="C14" s="1433"/>
      <c r="D14" s="1433"/>
      <c r="E14" s="1433"/>
      <c r="F14" s="1433"/>
      <c r="G14" s="1433"/>
      <c r="H14" s="1433"/>
      <c r="I14" s="1433"/>
      <c r="J14" s="1433"/>
      <c r="K14" s="1434"/>
      <c r="L14" s="1435" t="str">
        <f>SUVAHAVUJ!$D$128</f>
        <v>Ostatné záväzky z obchodného styku (321A, 322A, 324A, 325A, 326A, 32XA, 475A, 476A, 478A, 47XA)</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37" t="s">
        <v>2142</v>
      </c>
      <c r="BX14" s="1438"/>
      <c r="BY14" s="1438"/>
      <c r="BZ14" s="1438"/>
      <c r="CA14" s="1438"/>
      <c r="CB14" s="1438"/>
      <c r="CC14" s="1438"/>
      <c r="CD14" s="1439"/>
      <c r="CE14" s="1356" t="str">
        <f>MID(SUVAHAVUJ!AF128,1,1)</f>
        <v xml:space="preserve"> </v>
      </c>
      <c r="CF14" s="1356"/>
      <c r="CG14" s="1356"/>
      <c r="CH14" s="1356"/>
      <c r="CI14" s="1356"/>
      <c r="CJ14" s="1356" t="str">
        <f>MID(SUVAHAVUJ!AF128,2,1)</f>
        <v xml:space="preserve"> </v>
      </c>
      <c r="CK14" s="1356"/>
      <c r="CL14" s="1356"/>
      <c r="CM14" s="1356"/>
      <c r="CN14" s="1356"/>
      <c r="CO14" s="1356"/>
      <c r="CP14" s="1356" t="str">
        <f>MID(SUVAHAVUJ!AF128,3,1)</f>
        <v xml:space="preserve"> </v>
      </c>
      <c r="CQ14" s="1356"/>
      <c r="CR14" s="1356"/>
      <c r="CS14" s="1356"/>
      <c r="CT14" s="1356"/>
      <c r="CU14" s="1356" t="str">
        <f>MID(SUVAHAVUJ!AF128,4,1)</f>
        <v xml:space="preserve"> </v>
      </c>
      <c r="CV14" s="1356"/>
      <c r="CW14" s="1356"/>
      <c r="CX14" s="1356"/>
      <c r="CY14" s="1356"/>
      <c r="CZ14" s="1356"/>
      <c r="DA14" s="1356" t="str">
        <f>MID(SUVAHAVUJ!AF128,5,1)</f>
        <v>1</v>
      </c>
      <c r="DB14" s="1356"/>
      <c r="DC14" s="1356"/>
      <c r="DD14" s="1356"/>
      <c r="DE14" s="1356"/>
      <c r="DF14" s="1356" t="str">
        <f>MID(SUVAHAVUJ!AF128,6,1)</f>
        <v>6</v>
      </c>
      <c r="DG14" s="1356"/>
      <c r="DH14" s="1356"/>
      <c r="DI14" s="1356"/>
      <c r="DJ14" s="1356"/>
      <c r="DK14" s="1356"/>
      <c r="DL14" s="1356" t="str">
        <f>MID(SUVAHAVUJ!AF128,7,1)</f>
        <v>3</v>
      </c>
      <c r="DM14" s="1356"/>
      <c r="DN14" s="1356"/>
      <c r="DO14" s="1356"/>
      <c r="DP14" s="1356"/>
      <c r="DQ14" s="1356"/>
      <c r="DR14" s="1356" t="str">
        <f>MID(SUVAHAVUJ!AF128,8,1)</f>
        <v>5</v>
      </c>
      <c r="DS14" s="1356"/>
      <c r="DT14" s="1356"/>
      <c r="DU14" s="1356"/>
      <c r="DV14" s="1356"/>
      <c r="DW14" s="1431" t="str">
        <f>MID(SUVAHAVUJ!AF128,9,1)</f>
        <v>7</v>
      </c>
      <c r="DX14" s="1431"/>
      <c r="DY14" s="1431"/>
      <c r="DZ14" s="1431"/>
      <c r="EA14" s="1431"/>
      <c r="EB14" s="1431"/>
      <c r="EC14" s="1431" t="str">
        <f>MID(SUVAHAVUJ!AF128,10,1)</f>
        <v>5</v>
      </c>
      <c r="ED14" s="1431"/>
      <c r="EE14" s="1431"/>
      <c r="EF14" s="1431"/>
      <c r="EG14" s="1431"/>
      <c r="EH14" s="1356" t="str">
        <f>MID(SUVAHAVUJ!AF128,11,1)</f>
        <v>5</v>
      </c>
      <c r="EI14" s="1356"/>
      <c r="EJ14" s="1356"/>
      <c r="EK14" s="1356"/>
      <c r="EL14" s="1356"/>
      <c r="EM14" s="1360"/>
      <c r="EN14" s="530"/>
      <c r="EO14" s="531"/>
      <c r="EP14" s="1356" t="str">
        <f>MID(SUVAHAVUJ!AG128,1,1)</f>
        <v xml:space="preserve"> </v>
      </c>
      <c r="EQ14" s="1356"/>
      <c r="ER14" s="1356"/>
      <c r="ES14" s="1356"/>
      <c r="ET14" s="1356"/>
      <c r="EU14" s="1356"/>
      <c r="EV14" s="1356" t="str">
        <f>MID(SUVAHAVUJ!AG128,2,1)</f>
        <v xml:space="preserve"> </v>
      </c>
      <c r="EW14" s="1356"/>
      <c r="EX14" s="1356"/>
      <c r="EY14" s="1356"/>
      <c r="EZ14" s="1356"/>
      <c r="FA14" s="1356" t="str">
        <f>MID(SUVAHAVUJ!AG128,3,1)</f>
        <v xml:space="preserve"> </v>
      </c>
      <c r="FB14" s="1356"/>
      <c r="FC14" s="1356"/>
      <c r="FD14" s="1356"/>
      <c r="FE14" s="1356"/>
      <c r="FF14" s="1356"/>
      <c r="FG14" s="1356" t="str">
        <f>MID(SUVAHAVUJ!AG128,4,1)</f>
        <v xml:space="preserve"> </v>
      </c>
      <c r="FH14" s="1356"/>
      <c r="FI14" s="1356"/>
      <c r="FJ14" s="1356"/>
      <c r="FK14" s="1356"/>
      <c r="FL14" s="1357" t="str">
        <f>MID(SUVAHAVUJ!AG128,5,1)</f>
        <v>1</v>
      </c>
      <c r="FM14" s="1357"/>
      <c r="FN14" s="1357"/>
      <c r="FO14" s="1357"/>
      <c r="FP14" s="1357"/>
      <c r="FQ14" s="1357"/>
      <c r="FR14" s="1357" t="str">
        <f>MID(SUVAHAVUJ!AG128,6,1)</f>
        <v>6</v>
      </c>
      <c r="FS14" s="1357"/>
      <c r="FT14" s="1357"/>
      <c r="FU14" s="1357"/>
      <c r="FV14" s="1357"/>
      <c r="FW14" s="1357" t="str">
        <f>MID(SUVAHAVUJ!AG128,7,1)</f>
        <v>9</v>
      </c>
      <c r="FX14" s="1357"/>
      <c r="FY14" s="1357"/>
      <c r="FZ14" s="1357"/>
      <c r="GA14" s="1357"/>
      <c r="GB14" s="1357"/>
      <c r="GC14" s="1357" t="str">
        <f>MID(SUVAHAVUJ!AG128,8,1)</f>
        <v>4</v>
      </c>
      <c r="GD14" s="1357"/>
      <c r="GE14" s="1357"/>
      <c r="GF14" s="1357"/>
      <c r="GG14" s="1357"/>
      <c r="GH14" s="1357" t="str">
        <f>MID(SUVAHAVUJ!AG128,9,1)</f>
        <v>8</v>
      </c>
      <c r="GI14" s="1357"/>
      <c r="GJ14" s="1357"/>
      <c r="GK14" s="1357"/>
      <c r="GL14" s="1357"/>
      <c r="GM14" s="1357"/>
      <c r="GN14" s="1357" t="str">
        <f>MID(SUVAHAVUJ!AG128,10,1)</f>
        <v>8</v>
      </c>
      <c r="GO14" s="1357"/>
      <c r="GP14" s="1357"/>
      <c r="GQ14" s="1357"/>
      <c r="GR14" s="1357"/>
      <c r="GS14" s="1357" t="str">
        <f>MID(SUVAHAVUJ!AG128,11,1)</f>
        <v>6</v>
      </c>
      <c r="GT14" s="1357"/>
      <c r="GU14" s="1357"/>
      <c r="GV14" s="1357"/>
      <c r="GW14" s="1358"/>
    </row>
    <row r="15" spans="1:205" ht="24" customHeight="1" x14ac:dyDescent="0.2">
      <c r="B15" s="1432" t="s">
        <v>2039</v>
      </c>
      <c r="C15" s="1433"/>
      <c r="D15" s="1433"/>
      <c r="E15" s="1433"/>
      <c r="F15" s="1433"/>
      <c r="G15" s="1433"/>
      <c r="H15" s="1433"/>
      <c r="I15" s="1433"/>
      <c r="J15" s="1433"/>
      <c r="K15" s="1434"/>
      <c r="L15" s="1435" t="str">
        <f>SUVAHAVUJ!$D$129</f>
        <v>Čistá hodnota zákazky (316A)</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37" t="s">
        <v>2143</v>
      </c>
      <c r="BX15" s="1438"/>
      <c r="BY15" s="1438"/>
      <c r="BZ15" s="1438"/>
      <c r="CA15" s="1438"/>
      <c r="CB15" s="1438"/>
      <c r="CC15" s="1438"/>
      <c r="CD15" s="1439"/>
      <c r="CE15" s="1356" t="str">
        <f>MID(SUVAHAVUJ!AF129,1,1)</f>
        <v xml:space="preserve"> </v>
      </c>
      <c r="CF15" s="1356"/>
      <c r="CG15" s="1356"/>
      <c r="CH15" s="1356"/>
      <c r="CI15" s="1356"/>
      <c r="CJ15" s="1356" t="str">
        <f>MID(SUVAHAVUJ!AF129,2,1)</f>
        <v xml:space="preserve"> </v>
      </c>
      <c r="CK15" s="1356"/>
      <c r="CL15" s="1356"/>
      <c r="CM15" s="1356"/>
      <c r="CN15" s="1356"/>
      <c r="CO15" s="1356"/>
      <c r="CP15" s="1356" t="str">
        <f>MID(SUVAHAVUJ!AF129,3,1)</f>
        <v xml:space="preserve"> </v>
      </c>
      <c r="CQ15" s="1356"/>
      <c r="CR15" s="1356"/>
      <c r="CS15" s="1356"/>
      <c r="CT15" s="1356"/>
      <c r="CU15" s="1356" t="str">
        <f>MID(SUVAHAVUJ!AF129,4,1)</f>
        <v xml:space="preserve"> </v>
      </c>
      <c r="CV15" s="1356"/>
      <c r="CW15" s="1356"/>
      <c r="CX15" s="1356"/>
      <c r="CY15" s="1356"/>
      <c r="CZ15" s="1356"/>
      <c r="DA15" s="1356" t="str">
        <f>MID(SUVAHAVUJ!AF129,5,1)</f>
        <v xml:space="preserve"> </v>
      </c>
      <c r="DB15" s="1356"/>
      <c r="DC15" s="1356"/>
      <c r="DD15" s="1356"/>
      <c r="DE15" s="1356"/>
      <c r="DF15" s="1356" t="str">
        <f>MID(SUVAHAVUJ!AF129,6,1)</f>
        <v xml:space="preserve"> </v>
      </c>
      <c r="DG15" s="1356"/>
      <c r="DH15" s="1356"/>
      <c r="DI15" s="1356"/>
      <c r="DJ15" s="1356"/>
      <c r="DK15" s="1356"/>
      <c r="DL15" s="1356" t="str">
        <f>MID(SUVAHAVUJ!AF129,7,1)</f>
        <v xml:space="preserve"> </v>
      </c>
      <c r="DM15" s="1356"/>
      <c r="DN15" s="1356"/>
      <c r="DO15" s="1356"/>
      <c r="DP15" s="1356"/>
      <c r="DQ15" s="1356"/>
      <c r="DR15" s="1356" t="str">
        <f>MID(SUVAHAVUJ!AF129,8,1)</f>
        <v xml:space="preserve"> </v>
      </c>
      <c r="DS15" s="1356"/>
      <c r="DT15" s="1356"/>
      <c r="DU15" s="1356"/>
      <c r="DV15" s="1356"/>
      <c r="DW15" s="1431" t="str">
        <f>MID(SUVAHAVUJ!AF129,9,1)</f>
        <v xml:space="preserve"> </v>
      </c>
      <c r="DX15" s="1431"/>
      <c r="DY15" s="1431"/>
      <c r="DZ15" s="1431"/>
      <c r="EA15" s="1431"/>
      <c r="EB15" s="1431"/>
      <c r="EC15" s="1431" t="str">
        <f>MID(SUVAHAVUJ!AF129,10,1)</f>
        <v xml:space="preserve"> </v>
      </c>
      <c r="ED15" s="1431"/>
      <c r="EE15" s="1431"/>
      <c r="EF15" s="1431"/>
      <c r="EG15" s="1431"/>
      <c r="EH15" s="1356" t="str">
        <f>MID(SUVAHAVUJ!AF129,11,1)</f>
        <v>0</v>
      </c>
      <c r="EI15" s="1356"/>
      <c r="EJ15" s="1356"/>
      <c r="EK15" s="1356"/>
      <c r="EL15" s="1356"/>
      <c r="EM15" s="1360"/>
      <c r="EN15" s="530"/>
      <c r="EO15" s="531"/>
      <c r="EP15" s="1356" t="str">
        <f>MID(SUVAHAVUJ!AG129,1,1)</f>
        <v xml:space="preserve"> </v>
      </c>
      <c r="EQ15" s="1356"/>
      <c r="ER15" s="1356"/>
      <c r="ES15" s="1356"/>
      <c r="ET15" s="1356"/>
      <c r="EU15" s="1356"/>
      <c r="EV15" s="1356" t="str">
        <f>MID(SUVAHAVUJ!AG129,2,1)</f>
        <v xml:space="preserve"> </v>
      </c>
      <c r="EW15" s="1356"/>
      <c r="EX15" s="1356"/>
      <c r="EY15" s="1356"/>
      <c r="EZ15" s="1356"/>
      <c r="FA15" s="1356" t="str">
        <f>MID(SUVAHAVUJ!AG129,3,1)</f>
        <v xml:space="preserve"> </v>
      </c>
      <c r="FB15" s="1356"/>
      <c r="FC15" s="1356"/>
      <c r="FD15" s="1356"/>
      <c r="FE15" s="1356"/>
      <c r="FF15" s="1356"/>
      <c r="FG15" s="1356" t="str">
        <f>MID(SUVAHAVUJ!AG129,4,1)</f>
        <v xml:space="preserve"> </v>
      </c>
      <c r="FH15" s="1356"/>
      <c r="FI15" s="1356"/>
      <c r="FJ15" s="1356"/>
      <c r="FK15" s="1356"/>
      <c r="FL15" s="1357" t="str">
        <f>MID(SUVAHAVUJ!AG129,5,1)</f>
        <v xml:space="preserve"> </v>
      </c>
      <c r="FM15" s="1357"/>
      <c r="FN15" s="1357"/>
      <c r="FO15" s="1357"/>
      <c r="FP15" s="1357"/>
      <c r="FQ15" s="1357"/>
      <c r="FR15" s="1357" t="str">
        <f>MID(SUVAHAVUJ!AG129,6,1)</f>
        <v xml:space="preserve"> </v>
      </c>
      <c r="FS15" s="1357"/>
      <c r="FT15" s="1357"/>
      <c r="FU15" s="1357"/>
      <c r="FV15" s="1357"/>
      <c r="FW15" s="1357" t="str">
        <f>MID(SUVAHAVUJ!AG129,7,1)</f>
        <v xml:space="preserve"> </v>
      </c>
      <c r="FX15" s="1357"/>
      <c r="FY15" s="1357"/>
      <c r="FZ15" s="1357"/>
      <c r="GA15" s="1357"/>
      <c r="GB15" s="1357"/>
      <c r="GC15" s="1357" t="str">
        <f>MID(SUVAHAVUJ!AG129,8,1)</f>
        <v xml:space="preserve"> </v>
      </c>
      <c r="GD15" s="1357"/>
      <c r="GE15" s="1357"/>
      <c r="GF15" s="1357"/>
      <c r="GG15" s="1357"/>
      <c r="GH15" s="1357" t="str">
        <f>MID(SUVAHAVUJ!AG129,9,1)</f>
        <v xml:space="preserve"> </v>
      </c>
      <c r="GI15" s="1357"/>
      <c r="GJ15" s="1357"/>
      <c r="GK15" s="1357"/>
      <c r="GL15" s="1357"/>
      <c r="GM15" s="1357"/>
      <c r="GN15" s="1357" t="str">
        <f>MID(SUVAHAVUJ!AG129,10,1)</f>
        <v xml:space="preserve"> </v>
      </c>
      <c r="GO15" s="1357"/>
      <c r="GP15" s="1357"/>
      <c r="GQ15" s="1357"/>
      <c r="GR15" s="1357"/>
      <c r="GS15" s="1357" t="str">
        <f>MID(SUVAHAVUJ!AG129,11,1)</f>
        <v>0</v>
      </c>
      <c r="GT15" s="1357"/>
      <c r="GU15" s="1357"/>
      <c r="GV15" s="1357"/>
      <c r="GW15" s="1358"/>
    </row>
    <row r="16" spans="1:205" ht="24" customHeight="1" x14ac:dyDescent="0.2">
      <c r="B16" s="1432" t="s">
        <v>2040</v>
      </c>
      <c r="C16" s="1433"/>
      <c r="D16" s="1433"/>
      <c r="E16" s="1433"/>
      <c r="F16" s="1433"/>
      <c r="G16" s="1433"/>
      <c r="H16" s="1433"/>
      <c r="I16" s="1433"/>
      <c r="J16" s="1433"/>
      <c r="K16" s="1434"/>
      <c r="L16" s="1435" t="str">
        <f>SUVAHAVUJ!$D$130</f>
        <v>Ostatné záväzky voči prepojeným účtovným jednotkám (361A, 36XA, 471A, 47XA)</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437" t="s">
        <v>2144</v>
      </c>
      <c r="BX16" s="1438"/>
      <c r="BY16" s="1438"/>
      <c r="BZ16" s="1438"/>
      <c r="CA16" s="1438"/>
      <c r="CB16" s="1438"/>
      <c r="CC16" s="1438"/>
      <c r="CD16" s="1439"/>
      <c r="CE16" s="1356" t="str">
        <f>MID(SUVAHAVUJ!AF130,1,1)</f>
        <v xml:space="preserve"> </v>
      </c>
      <c r="CF16" s="1356"/>
      <c r="CG16" s="1356"/>
      <c r="CH16" s="1356"/>
      <c r="CI16" s="1356"/>
      <c r="CJ16" s="1356" t="str">
        <f>MID(SUVAHAVUJ!AF130,2,1)</f>
        <v xml:space="preserve"> </v>
      </c>
      <c r="CK16" s="1356"/>
      <c r="CL16" s="1356"/>
      <c r="CM16" s="1356"/>
      <c r="CN16" s="1356"/>
      <c r="CO16" s="1356"/>
      <c r="CP16" s="1356" t="str">
        <f>MID(SUVAHAVUJ!AF130,3,1)</f>
        <v xml:space="preserve"> </v>
      </c>
      <c r="CQ16" s="1356"/>
      <c r="CR16" s="1356"/>
      <c r="CS16" s="1356"/>
      <c r="CT16" s="1356"/>
      <c r="CU16" s="1356" t="str">
        <f>MID(SUVAHAVUJ!AF130,4,1)</f>
        <v xml:space="preserve"> </v>
      </c>
      <c r="CV16" s="1356"/>
      <c r="CW16" s="1356"/>
      <c r="CX16" s="1356"/>
      <c r="CY16" s="1356"/>
      <c r="CZ16" s="1356"/>
      <c r="DA16" s="1356" t="str">
        <f>MID(SUVAHAVUJ!AF130,5,1)</f>
        <v xml:space="preserve"> </v>
      </c>
      <c r="DB16" s="1356"/>
      <c r="DC16" s="1356"/>
      <c r="DD16" s="1356"/>
      <c r="DE16" s="1356"/>
      <c r="DF16" s="1356" t="str">
        <f>MID(SUVAHAVUJ!AF130,6,1)</f>
        <v xml:space="preserve"> </v>
      </c>
      <c r="DG16" s="1356"/>
      <c r="DH16" s="1356"/>
      <c r="DI16" s="1356"/>
      <c r="DJ16" s="1356"/>
      <c r="DK16" s="1356"/>
      <c r="DL16" s="1356" t="str">
        <f>MID(SUVAHAVUJ!AF130,7,1)</f>
        <v xml:space="preserve"> </v>
      </c>
      <c r="DM16" s="1356"/>
      <c r="DN16" s="1356"/>
      <c r="DO16" s="1356"/>
      <c r="DP16" s="1356"/>
      <c r="DQ16" s="1356"/>
      <c r="DR16" s="1356" t="str">
        <f>MID(SUVAHAVUJ!AF130,8,1)</f>
        <v xml:space="preserve"> </v>
      </c>
      <c r="DS16" s="1356"/>
      <c r="DT16" s="1356"/>
      <c r="DU16" s="1356"/>
      <c r="DV16" s="1356"/>
      <c r="DW16" s="1431" t="str">
        <f>MID(SUVAHAVUJ!AF130,9,1)</f>
        <v xml:space="preserve"> </v>
      </c>
      <c r="DX16" s="1431"/>
      <c r="DY16" s="1431"/>
      <c r="DZ16" s="1431"/>
      <c r="EA16" s="1431"/>
      <c r="EB16" s="1431"/>
      <c r="EC16" s="1431" t="str">
        <f>MID(SUVAHAVUJ!AF130,10,1)</f>
        <v xml:space="preserve"> </v>
      </c>
      <c r="ED16" s="1431"/>
      <c r="EE16" s="1431"/>
      <c r="EF16" s="1431"/>
      <c r="EG16" s="1431"/>
      <c r="EH16" s="1356" t="str">
        <f>MID(SUVAHAVUJ!AF130,11,1)</f>
        <v>0</v>
      </c>
      <c r="EI16" s="1356"/>
      <c r="EJ16" s="1356"/>
      <c r="EK16" s="1356"/>
      <c r="EL16" s="1356"/>
      <c r="EM16" s="1360"/>
      <c r="EN16" s="530"/>
      <c r="EO16" s="531"/>
      <c r="EP16" s="1356" t="str">
        <f>MID(SUVAHAVUJ!AG130,1,1)</f>
        <v xml:space="preserve"> </v>
      </c>
      <c r="EQ16" s="1356"/>
      <c r="ER16" s="1356"/>
      <c r="ES16" s="1356"/>
      <c r="ET16" s="1356"/>
      <c r="EU16" s="1356"/>
      <c r="EV16" s="1356" t="str">
        <f>MID(SUVAHAVUJ!AG130,2,1)</f>
        <v xml:space="preserve"> </v>
      </c>
      <c r="EW16" s="1356"/>
      <c r="EX16" s="1356"/>
      <c r="EY16" s="1356"/>
      <c r="EZ16" s="1356"/>
      <c r="FA16" s="1356" t="str">
        <f>MID(SUVAHAVUJ!AG130,3,1)</f>
        <v xml:space="preserve"> </v>
      </c>
      <c r="FB16" s="1356"/>
      <c r="FC16" s="1356"/>
      <c r="FD16" s="1356"/>
      <c r="FE16" s="1356"/>
      <c r="FF16" s="1356"/>
      <c r="FG16" s="1356" t="str">
        <f>MID(SUVAHAVUJ!AG130,4,1)</f>
        <v xml:space="preserve"> </v>
      </c>
      <c r="FH16" s="1356"/>
      <c r="FI16" s="1356"/>
      <c r="FJ16" s="1356"/>
      <c r="FK16" s="1356"/>
      <c r="FL16" s="1357" t="str">
        <f>MID(SUVAHAVUJ!AG130,5,1)</f>
        <v xml:space="preserve"> </v>
      </c>
      <c r="FM16" s="1357"/>
      <c r="FN16" s="1357"/>
      <c r="FO16" s="1357"/>
      <c r="FP16" s="1357"/>
      <c r="FQ16" s="1357"/>
      <c r="FR16" s="1357" t="str">
        <f>MID(SUVAHAVUJ!AG130,6,1)</f>
        <v xml:space="preserve"> </v>
      </c>
      <c r="FS16" s="1357"/>
      <c r="FT16" s="1357"/>
      <c r="FU16" s="1357"/>
      <c r="FV16" s="1357"/>
      <c r="FW16" s="1357" t="str">
        <f>MID(SUVAHAVUJ!AG130,7,1)</f>
        <v xml:space="preserve"> </v>
      </c>
      <c r="FX16" s="1357"/>
      <c r="FY16" s="1357"/>
      <c r="FZ16" s="1357"/>
      <c r="GA16" s="1357"/>
      <c r="GB16" s="1357"/>
      <c r="GC16" s="1357" t="str">
        <f>MID(SUVAHAVUJ!AG130,8,1)</f>
        <v xml:space="preserve"> </v>
      </c>
      <c r="GD16" s="1357"/>
      <c r="GE16" s="1357"/>
      <c r="GF16" s="1357"/>
      <c r="GG16" s="1357"/>
      <c r="GH16" s="1357" t="str">
        <f>MID(SUVAHAVUJ!AG130,9,1)</f>
        <v xml:space="preserve"> </v>
      </c>
      <c r="GI16" s="1357"/>
      <c r="GJ16" s="1357"/>
      <c r="GK16" s="1357"/>
      <c r="GL16" s="1357"/>
      <c r="GM16" s="1357"/>
      <c r="GN16" s="1357" t="str">
        <f>MID(SUVAHAVUJ!AG130,10,1)</f>
        <v xml:space="preserve"> </v>
      </c>
      <c r="GO16" s="1357"/>
      <c r="GP16" s="1357"/>
      <c r="GQ16" s="1357"/>
      <c r="GR16" s="1357"/>
      <c r="GS16" s="1357" t="str">
        <f>MID(SUVAHAVUJ!AG130,11,1)</f>
        <v>0</v>
      </c>
      <c r="GT16" s="1357"/>
      <c r="GU16" s="1357"/>
      <c r="GV16" s="1357"/>
      <c r="GW16" s="1358"/>
    </row>
    <row r="17" spans="1:205" ht="24" customHeight="1" x14ac:dyDescent="0.2">
      <c r="B17" s="1432" t="s">
        <v>2041</v>
      </c>
      <c r="C17" s="1433"/>
      <c r="D17" s="1433"/>
      <c r="E17" s="1433"/>
      <c r="F17" s="1433"/>
      <c r="G17" s="1433"/>
      <c r="H17" s="1433"/>
      <c r="I17" s="1433"/>
      <c r="J17" s="1433"/>
      <c r="K17" s="1434"/>
      <c r="L17" s="1435" t="str">
        <f>SUVAHAVUJ!$D$131</f>
        <v>Ostatné záväzky v rámci podielovej účasti okrem záväzkov voči prepojeným účtovným jednotkám (361A, 36XA, 471A, 47XA)</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437" t="s">
        <v>2145</v>
      </c>
      <c r="BX17" s="1438"/>
      <c r="BY17" s="1438"/>
      <c r="BZ17" s="1438"/>
      <c r="CA17" s="1438"/>
      <c r="CB17" s="1438"/>
      <c r="CC17" s="1438"/>
      <c r="CD17" s="1439"/>
      <c r="CE17" s="1356" t="str">
        <f>MID(SUVAHAVUJ!AF131,1,1)</f>
        <v xml:space="preserve"> </v>
      </c>
      <c r="CF17" s="1356"/>
      <c r="CG17" s="1356"/>
      <c r="CH17" s="1356"/>
      <c r="CI17" s="1356"/>
      <c r="CJ17" s="1356" t="str">
        <f>MID(SUVAHAVUJ!AF131,2,1)</f>
        <v xml:space="preserve"> </v>
      </c>
      <c r="CK17" s="1356"/>
      <c r="CL17" s="1356"/>
      <c r="CM17" s="1356"/>
      <c r="CN17" s="1356"/>
      <c r="CO17" s="1356"/>
      <c r="CP17" s="1356" t="str">
        <f>MID(SUVAHAVUJ!AF131,3,1)</f>
        <v xml:space="preserve"> </v>
      </c>
      <c r="CQ17" s="1356"/>
      <c r="CR17" s="1356"/>
      <c r="CS17" s="1356"/>
      <c r="CT17" s="1356"/>
      <c r="CU17" s="1356" t="str">
        <f>MID(SUVAHAVUJ!AF131,4,1)</f>
        <v xml:space="preserve"> </v>
      </c>
      <c r="CV17" s="1356"/>
      <c r="CW17" s="1356"/>
      <c r="CX17" s="1356"/>
      <c r="CY17" s="1356"/>
      <c r="CZ17" s="1356"/>
      <c r="DA17" s="1356" t="str">
        <f>MID(SUVAHAVUJ!AF131,5,1)</f>
        <v xml:space="preserve"> </v>
      </c>
      <c r="DB17" s="1356"/>
      <c r="DC17" s="1356"/>
      <c r="DD17" s="1356"/>
      <c r="DE17" s="1356"/>
      <c r="DF17" s="1356" t="str">
        <f>MID(SUVAHAVUJ!AF131,6,1)</f>
        <v xml:space="preserve"> </v>
      </c>
      <c r="DG17" s="1356"/>
      <c r="DH17" s="1356"/>
      <c r="DI17" s="1356"/>
      <c r="DJ17" s="1356"/>
      <c r="DK17" s="1356"/>
      <c r="DL17" s="1356" t="str">
        <f>MID(SUVAHAVUJ!AF131,7,1)</f>
        <v xml:space="preserve"> </v>
      </c>
      <c r="DM17" s="1356"/>
      <c r="DN17" s="1356"/>
      <c r="DO17" s="1356"/>
      <c r="DP17" s="1356"/>
      <c r="DQ17" s="1356"/>
      <c r="DR17" s="1356" t="str">
        <f>MID(SUVAHAVUJ!AF131,8,1)</f>
        <v xml:space="preserve"> </v>
      </c>
      <c r="DS17" s="1356"/>
      <c r="DT17" s="1356"/>
      <c r="DU17" s="1356"/>
      <c r="DV17" s="1356"/>
      <c r="DW17" s="1431" t="str">
        <f>MID(SUVAHAVUJ!AF131,9,1)</f>
        <v xml:space="preserve"> </v>
      </c>
      <c r="DX17" s="1431"/>
      <c r="DY17" s="1431"/>
      <c r="DZ17" s="1431"/>
      <c r="EA17" s="1431"/>
      <c r="EB17" s="1431"/>
      <c r="EC17" s="1431" t="str">
        <f>MID(SUVAHAVUJ!AF131,10,1)</f>
        <v xml:space="preserve"> </v>
      </c>
      <c r="ED17" s="1431"/>
      <c r="EE17" s="1431"/>
      <c r="EF17" s="1431"/>
      <c r="EG17" s="1431"/>
      <c r="EH17" s="1356" t="str">
        <f>MID(SUVAHAVUJ!AF131,11,1)</f>
        <v>0</v>
      </c>
      <c r="EI17" s="1356"/>
      <c r="EJ17" s="1356"/>
      <c r="EK17" s="1356"/>
      <c r="EL17" s="1356"/>
      <c r="EM17" s="1360"/>
      <c r="EN17" s="530"/>
      <c r="EO17" s="531"/>
      <c r="EP17" s="1356" t="str">
        <f>MID(SUVAHAVUJ!AG131,1,1)</f>
        <v xml:space="preserve"> </v>
      </c>
      <c r="EQ17" s="1356"/>
      <c r="ER17" s="1356"/>
      <c r="ES17" s="1356"/>
      <c r="ET17" s="1356"/>
      <c r="EU17" s="1356"/>
      <c r="EV17" s="1356" t="str">
        <f>MID(SUVAHAVUJ!AG131,2,1)</f>
        <v xml:space="preserve"> </v>
      </c>
      <c r="EW17" s="1356"/>
      <c r="EX17" s="1356"/>
      <c r="EY17" s="1356"/>
      <c r="EZ17" s="1356"/>
      <c r="FA17" s="1356" t="str">
        <f>MID(SUVAHAVUJ!AG131,3,1)</f>
        <v xml:space="preserve"> </v>
      </c>
      <c r="FB17" s="1356"/>
      <c r="FC17" s="1356"/>
      <c r="FD17" s="1356"/>
      <c r="FE17" s="1356"/>
      <c r="FF17" s="1356"/>
      <c r="FG17" s="1356" t="str">
        <f>MID(SUVAHAVUJ!AG131,4,1)</f>
        <v xml:space="preserve"> </v>
      </c>
      <c r="FH17" s="1356"/>
      <c r="FI17" s="1356"/>
      <c r="FJ17" s="1356"/>
      <c r="FK17" s="1356"/>
      <c r="FL17" s="1357" t="str">
        <f>MID(SUVAHAVUJ!AG131,5,1)</f>
        <v xml:space="preserve"> </v>
      </c>
      <c r="FM17" s="1357"/>
      <c r="FN17" s="1357"/>
      <c r="FO17" s="1357"/>
      <c r="FP17" s="1357"/>
      <c r="FQ17" s="1357"/>
      <c r="FR17" s="1357" t="str">
        <f>MID(SUVAHAVUJ!AG131,6,1)</f>
        <v xml:space="preserve"> </v>
      </c>
      <c r="FS17" s="1357"/>
      <c r="FT17" s="1357"/>
      <c r="FU17" s="1357"/>
      <c r="FV17" s="1357"/>
      <c r="FW17" s="1357" t="str">
        <f>MID(SUVAHAVUJ!AG131,7,1)</f>
        <v xml:space="preserve"> </v>
      </c>
      <c r="FX17" s="1357"/>
      <c r="FY17" s="1357"/>
      <c r="FZ17" s="1357"/>
      <c r="GA17" s="1357"/>
      <c r="GB17" s="1357"/>
      <c r="GC17" s="1357" t="str">
        <f>MID(SUVAHAVUJ!AG131,8,1)</f>
        <v>7</v>
      </c>
      <c r="GD17" s="1357"/>
      <c r="GE17" s="1357"/>
      <c r="GF17" s="1357"/>
      <c r="GG17" s="1357"/>
      <c r="GH17" s="1357" t="str">
        <f>MID(SUVAHAVUJ!AG131,9,1)</f>
        <v>2</v>
      </c>
      <c r="GI17" s="1357"/>
      <c r="GJ17" s="1357"/>
      <c r="GK17" s="1357"/>
      <c r="GL17" s="1357"/>
      <c r="GM17" s="1357"/>
      <c r="GN17" s="1357" t="str">
        <f>MID(SUVAHAVUJ!AG131,10,1)</f>
        <v>5</v>
      </c>
      <c r="GO17" s="1357"/>
      <c r="GP17" s="1357"/>
      <c r="GQ17" s="1357"/>
      <c r="GR17" s="1357"/>
      <c r="GS17" s="1357" t="str">
        <f>MID(SUVAHAVUJ!AG131,11,1)</f>
        <v>1</v>
      </c>
      <c r="GT17" s="1357"/>
      <c r="GU17" s="1357"/>
      <c r="GV17" s="1357"/>
      <c r="GW17" s="1358"/>
    </row>
    <row r="18" spans="1:205" ht="24" customHeight="1" x14ac:dyDescent="0.2">
      <c r="B18" s="1432" t="s">
        <v>2042</v>
      </c>
      <c r="C18" s="1433"/>
      <c r="D18" s="1433"/>
      <c r="E18" s="1433"/>
      <c r="F18" s="1433"/>
      <c r="G18" s="1433"/>
      <c r="H18" s="1433"/>
      <c r="I18" s="1433"/>
      <c r="J18" s="1433"/>
      <c r="K18" s="1434"/>
      <c r="L18" s="1435" t="str">
        <f>SUVAHAVUJ!$D$132</f>
        <v>Záväzky voči spoločníkom a združeniu (364, 365, 366, 367, 368, 398A, 478A, 479A)</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437" t="s">
        <v>350</v>
      </c>
      <c r="BX18" s="1438"/>
      <c r="BY18" s="1438"/>
      <c r="BZ18" s="1438"/>
      <c r="CA18" s="1438"/>
      <c r="CB18" s="1438"/>
      <c r="CC18" s="1438"/>
      <c r="CD18" s="1439"/>
      <c r="CE18" s="1356" t="str">
        <f>MID(SUVAHAVUJ!AF132,1,1)</f>
        <v xml:space="preserve"> </v>
      </c>
      <c r="CF18" s="1356"/>
      <c r="CG18" s="1356"/>
      <c r="CH18" s="1356"/>
      <c r="CI18" s="1356"/>
      <c r="CJ18" s="1356" t="str">
        <f>MID(SUVAHAVUJ!AF132,2,1)</f>
        <v xml:space="preserve"> </v>
      </c>
      <c r="CK18" s="1356"/>
      <c r="CL18" s="1356"/>
      <c r="CM18" s="1356"/>
      <c r="CN18" s="1356"/>
      <c r="CO18" s="1356"/>
      <c r="CP18" s="1356" t="str">
        <f>MID(SUVAHAVUJ!AF132,3,1)</f>
        <v xml:space="preserve"> </v>
      </c>
      <c r="CQ18" s="1356"/>
      <c r="CR18" s="1356"/>
      <c r="CS18" s="1356"/>
      <c r="CT18" s="1356"/>
      <c r="CU18" s="1356" t="str">
        <f>MID(SUVAHAVUJ!AF132,4,1)</f>
        <v xml:space="preserve"> </v>
      </c>
      <c r="CV18" s="1356"/>
      <c r="CW18" s="1356"/>
      <c r="CX18" s="1356"/>
      <c r="CY18" s="1356"/>
      <c r="CZ18" s="1356"/>
      <c r="DA18" s="1356" t="str">
        <f>MID(SUVAHAVUJ!AF132,5,1)</f>
        <v xml:space="preserve"> </v>
      </c>
      <c r="DB18" s="1356"/>
      <c r="DC18" s="1356"/>
      <c r="DD18" s="1356"/>
      <c r="DE18" s="1356"/>
      <c r="DF18" s="1356" t="str">
        <f>MID(SUVAHAVUJ!AF132,6,1)</f>
        <v>1</v>
      </c>
      <c r="DG18" s="1356"/>
      <c r="DH18" s="1356"/>
      <c r="DI18" s="1356"/>
      <c r="DJ18" s="1356"/>
      <c r="DK18" s="1356"/>
      <c r="DL18" s="1356" t="str">
        <f>MID(SUVAHAVUJ!AF132,7,1)</f>
        <v>9</v>
      </c>
      <c r="DM18" s="1356"/>
      <c r="DN18" s="1356"/>
      <c r="DO18" s="1356"/>
      <c r="DP18" s="1356"/>
      <c r="DQ18" s="1356"/>
      <c r="DR18" s="1356" t="str">
        <f>MID(SUVAHAVUJ!AF132,8,1)</f>
        <v>3</v>
      </c>
      <c r="DS18" s="1356"/>
      <c r="DT18" s="1356"/>
      <c r="DU18" s="1356"/>
      <c r="DV18" s="1356"/>
      <c r="DW18" s="1431" t="str">
        <f>MID(SUVAHAVUJ!AF132,9,1)</f>
        <v>2</v>
      </c>
      <c r="DX18" s="1431"/>
      <c r="DY18" s="1431"/>
      <c r="DZ18" s="1431"/>
      <c r="EA18" s="1431"/>
      <c r="EB18" s="1431"/>
      <c r="EC18" s="1431" t="str">
        <f>MID(SUVAHAVUJ!AF132,10,1)</f>
        <v>4</v>
      </c>
      <c r="ED18" s="1431"/>
      <c r="EE18" s="1431"/>
      <c r="EF18" s="1431"/>
      <c r="EG18" s="1431"/>
      <c r="EH18" s="1356" t="str">
        <f>MID(SUVAHAVUJ!AF132,11,1)</f>
        <v>9</v>
      </c>
      <c r="EI18" s="1356"/>
      <c r="EJ18" s="1356"/>
      <c r="EK18" s="1356"/>
      <c r="EL18" s="1356"/>
      <c r="EM18" s="1360"/>
      <c r="EN18" s="530"/>
      <c r="EO18" s="531"/>
      <c r="EP18" s="1356" t="str">
        <f>MID(SUVAHAVUJ!AG132,1,1)</f>
        <v xml:space="preserve"> </v>
      </c>
      <c r="EQ18" s="1356"/>
      <c r="ER18" s="1356"/>
      <c r="ES18" s="1356"/>
      <c r="ET18" s="1356"/>
      <c r="EU18" s="1356"/>
      <c r="EV18" s="1356" t="str">
        <f>MID(SUVAHAVUJ!AG132,2,1)</f>
        <v xml:space="preserve"> </v>
      </c>
      <c r="EW18" s="1356"/>
      <c r="EX18" s="1356"/>
      <c r="EY18" s="1356"/>
      <c r="EZ18" s="1356"/>
      <c r="FA18" s="1356" t="str">
        <f>MID(SUVAHAVUJ!AG132,3,1)</f>
        <v xml:space="preserve"> </v>
      </c>
      <c r="FB18" s="1356"/>
      <c r="FC18" s="1356"/>
      <c r="FD18" s="1356"/>
      <c r="FE18" s="1356"/>
      <c r="FF18" s="1356"/>
      <c r="FG18" s="1356" t="str">
        <f>MID(SUVAHAVUJ!AG132,4,1)</f>
        <v xml:space="preserve"> </v>
      </c>
      <c r="FH18" s="1356"/>
      <c r="FI18" s="1356"/>
      <c r="FJ18" s="1356"/>
      <c r="FK18" s="1356"/>
      <c r="FL18" s="1357" t="str">
        <f>MID(SUVAHAVUJ!AG132,5,1)</f>
        <v xml:space="preserve"> </v>
      </c>
      <c r="FM18" s="1357"/>
      <c r="FN18" s="1357"/>
      <c r="FO18" s="1357"/>
      <c r="FP18" s="1357"/>
      <c r="FQ18" s="1357"/>
      <c r="FR18" s="1357" t="str">
        <f>MID(SUVAHAVUJ!AG132,6,1)</f>
        <v xml:space="preserve"> </v>
      </c>
      <c r="FS18" s="1357"/>
      <c r="FT18" s="1357"/>
      <c r="FU18" s="1357"/>
      <c r="FV18" s="1357"/>
      <c r="FW18" s="1357" t="str">
        <f>MID(SUVAHAVUJ!AG132,7,1)</f>
        <v>9</v>
      </c>
      <c r="FX18" s="1357"/>
      <c r="FY18" s="1357"/>
      <c r="FZ18" s="1357"/>
      <c r="GA18" s="1357"/>
      <c r="GB18" s="1357"/>
      <c r="GC18" s="1357" t="str">
        <f>MID(SUVAHAVUJ!AG132,8,1)</f>
        <v>6</v>
      </c>
      <c r="GD18" s="1357"/>
      <c r="GE18" s="1357"/>
      <c r="GF18" s="1357"/>
      <c r="GG18" s="1357"/>
      <c r="GH18" s="1357" t="str">
        <f>MID(SUVAHAVUJ!AG132,9,1)</f>
        <v>8</v>
      </c>
      <c r="GI18" s="1357"/>
      <c r="GJ18" s="1357"/>
      <c r="GK18" s="1357"/>
      <c r="GL18" s="1357"/>
      <c r="GM18" s="1357"/>
      <c r="GN18" s="1357" t="str">
        <f>MID(SUVAHAVUJ!AG132,10,1)</f>
        <v>8</v>
      </c>
      <c r="GO18" s="1357"/>
      <c r="GP18" s="1357"/>
      <c r="GQ18" s="1357"/>
      <c r="GR18" s="1357"/>
      <c r="GS18" s="1357" t="str">
        <f>MID(SUVAHAVUJ!AG132,11,1)</f>
        <v>2</v>
      </c>
      <c r="GT18" s="1357"/>
      <c r="GU18" s="1357"/>
      <c r="GV18" s="1357"/>
      <c r="GW18" s="1358"/>
    </row>
    <row r="19" spans="1:205" ht="24" customHeight="1" x14ac:dyDescent="0.2">
      <c r="B19" s="1432" t="s">
        <v>2044</v>
      </c>
      <c r="C19" s="1433"/>
      <c r="D19" s="1433"/>
      <c r="E19" s="1433"/>
      <c r="F19" s="1433"/>
      <c r="G19" s="1433"/>
      <c r="H19" s="1433"/>
      <c r="I19" s="1433"/>
      <c r="J19" s="1433"/>
      <c r="K19" s="1434"/>
      <c r="L19" s="1435" t="str">
        <f>SUVAHAVUJ!$D$133</f>
        <v>Záväzky voči zamestnancom (331, 333, 33X, 479A)</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37" t="s">
        <v>352</v>
      </c>
      <c r="BX19" s="1438"/>
      <c r="BY19" s="1438"/>
      <c r="BZ19" s="1438"/>
      <c r="CA19" s="1438"/>
      <c r="CB19" s="1438"/>
      <c r="CC19" s="1438"/>
      <c r="CD19" s="1439"/>
      <c r="CE19" s="1356" t="str">
        <f>MID(SUVAHAVUJ!AF133,1,1)</f>
        <v xml:space="preserve"> </v>
      </c>
      <c r="CF19" s="1356"/>
      <c r="CG19" s="1356"/>
      <c r="CH19" s="1356"/>
      <c r="CI19" s="1356"/>
      <c r="CJ19" s="1356" t="str">
        <f>MID(SUVAHAVUJ!AF133,2,1)</f>
        <v xml:space="preserve"> </v>
      </c>
      <c r="CK19" s="1356"/>
      <c r="CL19" s="1356"/>
      <c r="CM19" s="1356"/>
      <c r="CN19" s="1356"/>
      <c r="CO19" s="1356"/>
      <c r="CP19" s="1356" t="str">
        <f>MID(SUVAHAVUJ!AF133,3,1)</f>
        <v xml:space="preserve"> </v>
      </c>
      <c r="CQ19" s="1356"/>
      <c r="CR19" s="1356"/>
      <c r="CS19" s="1356"/>
      <c r="CT19" s="1356"/>
      <c r="CU19" s="1356" t="str">
        <f>MID(SUVAHAVUJ!AF133,4,1)</f>
        <v xml:space="preserve"> </v>
      </c>
      <c r="CV19" s="1356"/>
      <c r="CW19" s="1356"/>
      <c r="CX19" s="1356"/>
      <c r="CY19" s="1356"/>
      <c r="CZ19" s="1356"/>
      <c r="DA19" s="1356" t="str">
        <f>MID(SUVAHAVUJ!AF133,5,1)</f>
        <v xml:space="preserve"> </v>
      </c>
      <c r="DB19" s="1356"/>
      <c r="DC19" s="1356"/>
      <c r="DD19" s="1356"/>
      <c r="DE19" s="1356"/>
      <c r="DF19" s="1356" t="str">
        <f>MID(SUVAHAVUJ!AF133,6,1)</f>
        <v xml:space="preserve"> </v>
      </c>
      <c r="DG19" s="1356"/>
      <c r="DH19" s="1356"/>
      <c r="DI19" s="1356"/>
      <c r="DJ19" s="1356"/>
      <c r="DK19" s="1356"/>
      <c r="DL19" s="1356" t="str">
        <f>MID(SUVAHAVUJ!AF133,7,1)</f>
        <v xml:space="preserve"> </v>
      </c>
      <c r="DM19" s="1356"/>
      <c r="DN19" s="1356"/>
      <c r="DO19" s="1356"/>
      <c r="DP19" s="1356"/>
      <c r="DQ19" s="1356"/>
      <c r="DR19" s="1356" t="str">
        <f>MID(SUVAHAVUJ!AF133,8,1)</f>
        <v>7</v>
      </c>
      <c r="DS19" s="1356"/>
      <c r="DT19" s="1356"/>
      <c r="DU19" s="1356"/>
      <c r="DV19" s="1356"/>
      <c r="DW19" s="1431" t="str">
        <f>MID(SUVAHAVUJ!AF133,9,1)</f>
        <v>2</v>
      </c>
      <c r="DX19" s="1431"/>
      <c r="DY19" s="1431"/>
      <c r="DZ19" s="1431"/>
      <c r="EA19" s="1431"/>
      <c r="EB19" s="1431"/>
      <c r="EC19" s="1431" t="str">
        <f>MID(SUVAHAVUJ!AF133,10,1)</f>
        <v>2</v>
      </c>
      <c r="ED19" s="1431"/>
      <c r="EE19" s="1431"/>
      <c r="EF19" s="1431"/>
      <c r="EG19" s="1431"/>
      <c r="EH19" s="1356" t="str">
        <f>MID(SUVAHAVUJ!AF133,11,1)</f>
        <v>4</v>
      </c>
      <c r="EI19" s="1356"/>
      <c r="EJ19" s="1356"/>
      <c r="EK19" s="1356"/>
      <c r="EL19" s="1356"/>
      <c r="EM19" s="1360"/>
      <c r="EN19" s="530"/>
      <c r="EO19" s="531"/>
      <c r="EP19" s="1356" t="str">
        <f>MID(SUVAHAVUJ!AG133,1,1)</f>
        <v xml:space="preserve"> </v>
      </c>
      <c r="EQ19" s="1356"/>
      <c r="ER19" s="1356"/>
      <c r="ES19" s="1356"/>
      <c r="ET19" s="1356"/>
      <c r="EU19" s="1356"/>
      <c r="EV19" s="1356" t="str">
        <f>MID(SUVAHAVUJ!AG133,2,1)</f>
        <v xml:space="preserve"> </v>
      </c>
      <c r="EW19" s="1356"/>
      <c r="EX19" s="1356"/>
      <c r="EY19" s="1356"/>
      <c r="EZ19" s="1356"/>
      <c r="FA19" s="1356" t="str">
        <f>MID(SUVAHAVUJ!AG133,3,1)</f>
        <v xml:space="preserve"> </v>
      </c>
      <c r="FB19" s="1356"/>
      <c r="FC19" s="1356"/>
      <c r="FD19" s="1356"/>
      <c r="FE19" s="1356"/>
      <c r="FF19" s="1356"/>
      <c r="FG19" s="1356" t="str">
        <f>MID(SUVAHAVUJ!AG133,4,1)</f>
        <v xml:space="preserve"> </v>
      </c>
      <c r="FH19" s="1356"/>
      <c r="FI19" s="1356"/>
      <c r="FJ19" s="1356"/>
      <c r="FK19" s="1356"/>
      <c r="FL19" s="1357" t="str">
        <f>MID(SUVAHAVUJ!AG133,5,1)</f>
        <v xml:space="preserve"> </v>
      </c>
      <c r="FM19" s="1357"/>
      <c r="FN19" s="1357"/>
      <c r="FO19" s="1357"/>
      <c r="FP19" s="1357"/>
      <c r="FQ19" s="1357"/>
      <c r="FR19" s="1357" t="str">
        <f>MID(SUVAHAVUJ!AG133,6,1)</f>
        <v xml:space="preserve"> </v>
      </c>
      <c r="FS19" s="1357"/>
      <c r="FT19" s="1357"/>
      <c r="FU19" s="1357"/>
      <c r="FV19" s="1357"/>
      <c r="FW19" s="1357" t="str">
        <f>MID(SUVAHAVUJ!AG133,7,1)</f>
        <v xml:space="preserve"> </v>
      </c>
      <c r="FX19" s="1357"/>
      <c r="FY19" s="1357"/>
      <c r="FZ19" s="1357"/>
      <c r="GA19" s="1357"/>
      <c r="GB19" s="1357"/>
      <c r="GC19" s="1357" t="str">
        <f>MID(SUVAHAVUJ!AG133,8,1)</f>
        <v>4</v>
      </c>
      <c r="GD19" s="1357"/>
      <c r="GE19" s="1357"/>
      <c r="GF19" s="1357"/>
      <c r="GG19" s="1357"/>
      <c r="GH19" s="1357" t="str">
        <f>MID(SUVAHAVUJ!AG133,9,1)</f>
        <v>8</v>
      </c>
      <c r="GI19" s="1357"/>
      <c r="GJ19" s="1357"/>
      <c r="GK19" s="1357"/>
      <c r="GL19" s="1357"/>
      <c r="GM19" s="1357"/>
      <c r="GN19" s="1357" t="str">
        <f>MID(SUVAHAVUJ!AG133,10,1)</f>
        <v>4</v>
      </c>
      <c r="GO19" s="1357"/>
      <c r="GP19" s="1357"/>
      <c r="GQ19" s="1357"/>
      <c r="GR19" s="1357"/>
      <c r="GS19" s="1357" t="str">
        <f>MID(SUVAHAVUJ!AG133,11,1)</f>
        <v>1</v>
      </c>
      <c r="GT19" s="1357"/>
      <c r="GU19" s="1357"/>
      <c r="GV19" s="1357"/>
      <c r="GW19" s="1358"/>
    </row>
    <row r="20" spans="1:205" ht="24" customHeight="1" x14ac:dyDescent="0.2">
      <c r="B20" s="1432" t="s">
        <v>2045</v>
      </c>
      <c r="C20" s="1433"/>
      <c r="D20" s="1433"/>
      <c r="E20" s="1433"/>
      <c r="F20" s="1433"/>
      <c r="G20" s="1433"/>
      <c r="H20" s="1433"/>
      <c r="I20" s="1433"/>
      <c r="J20" s="1433"/>
      <c r="K20" s="1434"/>
      <c r="L20" s="1435" t="str">
        <f>SUVAHAVUJ!$D$134</f>
        <v>Záväzky zo sociálneho poistenia (336A)</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437" t="s">
        <v>356</v>
      </c>
      <c r="BX20" s="1438"/>
      <c r="BY20" s="1438"/>
      <c r="BZ20" s="1438"/>
      <c r="CA20" s="1438"/>
      <c r="CB20" s="1438"/>
      <c r="CC20" s="1438"/>
      <c r="CD20" s="1439"/>
      <c r="CE20" s="1356" t="str">
        <f>MID(SUVAHAVUJ!AF134,1,1)</f>
        <v xml:space="preserve"> </v>
      </c>
      <c r="CF20" s="1356"/>
      <c r="CG20" s="1356"/>
      <c r="CH20" s="1356"/>
      <c r="CI20" s="1356"/>
      <c r="CJ20" s="1356" t="str">
        <f>MID(SUVAHAVUJ!AF134,2,1)</f>
        <v xml:space="preserve"> </v>
      </c>
      <c r="CK20" s="1356"/>
      <c r="CL20" s="1356"/>
      <c r="CM20" s="1356"/>
      <c r="CN20" s="1356"/>
      <c r="CO20" s="1356"/>
      <c r="CP20" s="1356" t="str">
        <f>MID(SUVAHAVUJ!AF134,3,1)</f>
        <v xml:space="preserve"> </v>
      </c>
      <c r="CQ20" s="1356"/>
      <c r="CR20" s="1356"/>
      <c r="CS20" s="1356"/>
      <c r="CT20" s="1356"/>
      <c r="CU20" s="1356" t="str">
        <f>MID(SUVAHAVUJ!AF134,4,1)</f>
        <v xml:space="preserve"> </v>
      </c>
      <c r="CV20" s="1356"/>
      <c r="CW20" s="1356"/>
      <c r="CX20" s="1356"/>
      <c r="CY20" s="1356"/>
      <c r="CZ20" s="1356"/>
      <c r="DA20" s="1356" t="str">
        <f>MID(SUVAHAVUJ!AF134,5,1)</f>
        <v xml:space="preserve"> </v>
      </c>
      <c r="DB20" s="1356"/>
      <c r="DC20" s="1356"/>
      <c r="DD20" s="1356"/>
      <c r="DE20" s="1356"/>
      <c r="DF20" s="1356" t="str">
        <f>MID(SUVAHAVUJ!AF134,6,1)</f>
        <v>1</v>
      </c>
      <c r="DG20" s="1356"/>
      <c r="DH20" s="1356"/>
      <c r="DI20" s="1356"/>
      <c r="DJ20" s="1356"/>
      <c r="DK20" s="1356"/>
      <c r="DL20" s="1356" t="str">
        <f>MID(SUVAHAVUJ!AF134,7,1)</f>
        <v>3</v>
      </c>
      <c r="DM20" s="1356"/>
      <c r="DN20" s="1356"/>
      <c r="DO20" s="1356"/>
      <c r="DP20" s="1356"/>
      <c r="DQ20" s="1356"/>
      <c r="DR20" s="1356" t="str">
        <f>MID(SUVAHAVUJ!AF134,8,1)</f>
        <v>1</v>
      </c>
      <c r="DS20" s="1356"/>
      <c r="DT20" s="1356"/>
      <c r="DU20" s="1356"/>
      <c r="DV20" s="1356"/>
      <c r="DW20" s="1431" t="str">
        <f>MID(SUVAHAVUJ!AF134,9,1)</f>
        <v>0</v>
      </c>
      <c r="DX20" s="1431"/>
      <c r="DY20" s="1431"/>
      <c r="DZ20" s="1431"/>
      <c r="EA20" s="1431"/>
      <c r="EB20" s="1431"/>
      <c r="EC20" s="1431" t="str">
        <f>MID(SUVAHAVUJ!AF134,10,1)</f>
        <v>6</v>
      </c>
      <c r="ED20" s="1431"/>
      <c r="EE20" s="1431"/>
      <c r="EF20" s="1431"/>
      <c r="EG20" s="1431"/>
      <c r="EH20" s="1356" t="str">
        <f>MID(SUVAHAVUJ!AF134,11,1)</f>
        <v>3</v>
      </c>
      <c r="EI20" s="1356"/>
      <c r="EJ20" s="1356"/>
      <c r="EK20" s="1356"/>
      <c r="EL20" s="1356"/>
      <c r="EM20" s="1360"/>
      <c r="EN20" s="530"/>
      <c r="EO20" s="531"/>
      <c r="EP20" s="1356" t="str">
        <f>MID(SUVAHAVUJ!AG134,1,1)</f>
        <v xml:space="preserve"> </v>
      </c>
      <c r="EQ20" s="1356"/>
      <c r="ER20" s="1356"/>
      <c r="ES20" s="1356"/>
      <c r="ET20" s="1356"/>
      <c r="EU20" s="1356"/>
      <c r="EV20" s="1356" t="str">
        <f>MID(SUVAHAVUJ!AG134,2,1)</f>
        <v xml:space="preserve"> </v>
      </c>
      <c r="EW20" s="1356"/>
      <c r="EX20" s="1356"/>
      <c r="EY20" s="1356"/>
      <c r="EZ20" s="1356"/>
      <c r="FA20" s="1356" t="str">
        <f>MID(SUVAHAVUJ!AG134,3,1)</f>
        <v xml:space="preserve"> </v>
      </c>
      <c r="FB20" s="1356"/>
      <c r="FC20" s="1356"/>
      <c r="FD20" s="1356"/>
      <c r="FE20" s="1356"/>
      <c r="FF20" s="1356"/>
      <c r="FG20" s="1356" t="str">
        <f>MID(SUVAHAVUJ!AG134,4,1)</f>
        <v xml:space="preserve"> </v>
      </c>
      <c r="FH20" s="1356"/>
      <c r="FI20" s="1356"/>
      <c r="FJ20" s="1356"/>
      <c r="FK20" s="1356"/>
      <c r="FL20" s="1357" t="str">
        <f>MID(SUVAHAVUJ!AG134,5,1)</f>
        <v xml:space="preserve"> </v>
      </c>
      <c r="FM20" s="1357"/>
      <c r="FN20" s="1357"/>
      <c r="FO20" s="1357"/>
      <c r="FP20" s="1357"/>
      <c r="FQ20" s="1357"/>
      <c r="FR20" s="1357" t="str">
        <f>MID(SUVAHAVUJ!AG134,6,1)</f>
        <v>1</v>
      </c>
      <c r="FS20" s="1357"/>
      <c r="FT20" s="1357"/>
      <c r="FU20" s="1357"/>
      <c r="FV20" s="1357"/>
      <c r="FW20" s="1357" t="str">
        <f>MID(SUVAHAVUJ!AG134,7,1)</f>
        <v>2</v>
      </c>
      <c r="FX20" s="1357"/>
      <c r="FY20" s="1357"/>
      <c r="FZ20" s="1357"/>
      <c r="GA20" s="1357"/>
      <c r="GB20" s="1357"/>
      <c r="GC20" s="1357" t="str">
        <f>MID(SUVAHAVUJ!AG134,8,1)</f>
        <v>1</v>
      </c>
      <c r="GD20" s="1357"/>
      <c r="GE20" s="1357"/>
      <c r="GF20" s="1357"/>
      <c r="GG20" s="1357"/>
      <c r="GH20" s="1357" t="str">
        <f>MID(SUVAHAVUJ!AG134,9,1)</f>
        <v>1</v>
      </c>
      <c r="GI20" s="1357"/>
      <c r="GJ20" s="1357"/>
      <c r="GK20" s="1357"/>
      <c r="GL20" s="1357"/>
      <c r="GM20" s="1357"/>
      <c r="GN20" s="1357" t="str">
        <f>MID(SUVAHAVUJ!AG134,10,1)</f>
        <v>5</v>
      </c>
      <c r="GO20" s="1357"/>
      <c r="GP20" s="1357"/>
      <c r="GQ20" s="1357"/>
      <c r="GR20" s="1357"/>
      <c r="GS20" s="1357" t="str">
        <f>MID(SUVAHAVUJ!AG134,11,1)</f>
        <v>7</v>
      </c>
      <c r="GT20" s="1357"/>
      <c r="GU20" s="1357"/>
      <c r="GV20" s="1357"/>
      <c r="GW20" s="1358"/>
    </row>
    <row r="21" spans="1:205" ht="24" customHeight="1" x14ac:dyDescent="0.2">
      <c r="B21" s="1432" t="s">
        <v>2050</v>
      </c>
      <c r="C21" s="1433"/>
      <c r="D21" s="1433"/>
      <c r="E21" s="1433"/>
      <c r="F21" s="1433"/>
      <c r="G21" s="1433"/>
      <c r="H21" s="1433"/>
      <c r="I21" s="1433"/>
      <c r="J21" s="1433"/>
      <c r="K21" s="1434"/>
      <c r="L21" s="1435" t="str">
        <f>SUVAHAVUJ!$D$135</f>
        <v>Daňové záväzky a dotácie (341, 342, 343, 345, 346, 347, 34X)</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437" t="s">
        <v>360</v>
      </c>
      <c r="BX21" s="1438"/>
      <c r="BY21" s="1438"/>
      <c r="BZ21" s="1438"/>
      <c r="CA21" s="1438"/>
      <c r="CB21" s="1438"/>
      <c r="CC21" s="1438"/>
      <c r="CD21" s="1439"/>
      <c r="CE21" s="1356" t="str">
        <f>MID(SUVAHAVUJ!AF135,1,1)</f>
        <v xml:space="preserve"> </v>
      </c>
      <c r="CF21" s="1356"/>
      <c r="CG21" s="1356"/>
      <c r="CH21" s="1356"/>
      <c r="CI21" s="1356"/>
      <c r="CJ21" s="1356" t="str">
        <f>MID(SUVAHAVUJ!AF135,2,1)</f>
        <v xml:space="preserve"> </v>
      </c>
      <c r="CK21" s="1356"/>
      <c r="CL21" s="1356"/>
      <c r="CM21" s="1356"/>
      <c r="CN21" s="1356"/>
      <c r="CO21" s="1356"/>
      <c r="CP21" s="1356" t="str">
        <f>MID(SUVAHAVUJ!AF135,3,1)</f>
        <v xml:space="preserve"> </v>
      </c>
      <c r="CQ21" s="1356"/>
      <c r="CR21" s="1356"/>
      <c r="CS21" s="1356"/>
      <c r="CT21" s="1356"/>
      <c r="CU21" s="1356" t="str">
        <f>MID(SUVAHAVUJ!AF135,4,1)</f>
        <v xml:space="preserve"> </v>
      </c>
      <c r="CV21" s="1356"/>
      <c r="CW21" s="1356"/>
      <c r="CX21" s="1356"/>
      <c r="CY21" s="1356"/>
      <c r="CZ21" s="1356"/>
      <c r="DA21" s="1356" t="str">
        <f>MID(SUVAHAVUJ!AF135,5,1)</f>
        <v xml:space="preserve"> </v>
      </c>
      <c r="DB21" s="1356"/>
      <c r="DC21" s="1356"/>
      <c r="DD21" s="1356"/>
      <c r="DE21" s="1356"/>
      <c r="DF21" s="1356" t="str">
        <f>MID(SUVAHAVUJ!AF135,6,1)</f>
        <v xml:space="preserve"> </v>
      </c>
      <c r="DG21" s="1356"/>
      <c r="DH21" s="1356"/>
      <c r="DI21" s="1356"/>
      <c r="DJ21" s="1356"/>
      <c r="DK21" s="1356"/>
      <c r="DL21" s="1356" t="str">
        <f>MID(SUVAHAVUJ!AF135,7,1)</f>
        <v>4</v>
      </c>
      <c r="DM21" s="1356"/>
      <c r="DN21" s="1356"/>
      <c r="DO21" s="1356"/>
      <c r="DP21" s="1356"/>
      <c r="DQ21" s="1356"/>
      <c r="DR21" s="1356" t="str">
        <f>MID(SUVAHAVUJ!AF135,8,1)</f>
        <v>6</v>
      </c>
      <c r="DS21" s="1356"/>
      <c r="DT21" s="1356"/>
      <c r="DU21" s="1356"/>
      <c r="DV21" s="1356"/>
      <c r="DW21" s="1431" t="str">
        <f>MID(SUVAHAVUJ!AF135,9,1)</f>
        <v>5</v>
      </c>
      <c r="DX21" s="1431"/>
      <c r="DY21" s="1431"/>
      <c r="DZ21" s="1431"/>
      <c r="EA21" s="1431"/>
      <c r="EB21" s="1431"/>
      <c r="EC21" s="1431" t="str">
        <f>MID(SUVAHAVUJ!AF135,10,1)</f>
        <v>4</v>
      </c>
      <c r="ED21" s="1431"/>
      <c r="EE21" s="1431"/>
      <c r="EF21" s="1431"/>
      <c r="EG21" s="1431"/>
      <c r="EH21" s="1356" t="str">
        <f>MID(SUVAHAVUJ!AF135,11,1)</f>
        <v>2</v>
      </c>
      <c r="EI21" s="1356"/>
      <c r="EJ21" s="1356"/>
      <c r="EK21" s="1356"/>
      <c r="EL21" s="1356"/>
      <c r="EM21" s="1360"/>
      <c r="EN21" s="530"/>
      <c r="EO21" s="531"/>
      <c r="EP21" s="1356" t="str">
        <f>MID(SUVAHAVUJ!AG135,1,1)</f>
        <v xml:space="preserve"> </v>
      </c>
      <c r="EQ21" s="1356"/>
      <c r="ER21" s="1356"/>
      <c r="ES21" s="1356"/>
      <c r="ET21" s="1356"/>
      <c r="EU21" s="1356"/>
      <c r="EV21" s="1356" t="str">
        <f>MID(SUVAHAVUJ!AG135,2,1)</f>
        <v xml:space="preserve"> </v>
      </c>
      <c r="EW21" s="1356"/>
      <c r="EX21" s="1356"/>
      <c r="EY21" s="1356"/>
      <c r="EZ21" s="1356"/>
      <c r="FA21" s="1356" t="str">
        <f>MID(SUVAHAVUJ!AG135,3,1)</f>
        <v xml:space="preserve"> </v>
      </c>
      <c r="FB21" s="1356"/>
      <c r="FC21" s="1356"/>
      <c r="FD21" s="1356"/>
      <c r="FE21" s="1356"/>
      <c r="FF21" s="1356"/>
      <c r="FG21" s="1356" t="str">
        <f>MID(SUVAHAVUJ!AG135,4,1)</f>
        <v xml:space="preserve"> </v>
      </c>
      <c r="FH21" s="1356"/>
      <c r="FI21" s="1356"/>
      <c r="FJ21" s="1356"/>
      <c r="FK21" s="1356"/>
      <c r="FL21" s="1357" t="str">
        <f>MID(SUVAHAVUJ!AG135,5,1)</f>
        <v xml:space="preserve"> </v>
      </c>
      <c r="FM21" s="1357"/>
      <c r="FN21" s="1357"/>
      <c r="FO21" s="1357"/>
      <c r="FP21" s="1357"/>
      <c r="FQ21" s="1357"/>
      <c r="FR21" s="1357" t="str">
        <f>MID(SUVAHAVUJ!AG135,6,1)</f>
        <v xml:space="preserve"> </v>
      </c>
      <c r="FS21" s="1357"/>
      <c r="FT21" s="1357"/>
      <c r="FU21" s="1357"/>
      <c r="FV21" s="1357"/>
      <c r="FW21" s="1357" t="str">
        <f>MID(SUVAHAVUJ!AG135,7,1)</f>
        <v>3</v>
      </c>
      <c r="FX21" s="1357"/>
      <c r="FY21" s="1357"/>
      <c r="FZ21" s="1357"/>
      <c r="GA21" s="1357"/>
      <c r="GB21" s="1357"/>
      <c r="GC21" s="1357" t="str">
        <f>MID(SUVAHAVUJ!AG135,8,1)</f>
        <v>5</v>
      </c>
      <c r="GD21" s="1357"/>
      <c r="GE21" s="1357"/>
      <c r="GF21" s="1357"/>
      <c r="GG21" s="1357"/>
      <c r="GH21" s="1357" t="str">
        <f>MID(SUVAHAVUJ!AG135,9,1)</f>
        <v>5</v>
      </c>
      <c r="GI21" s="1357"/>
      <c r="GJ21" s="1357"/>
      <c r="GK21" s="1357"/>
      <c r="GL21" s="1357"/>
      <c r="GM21" s="1357"/>
      <c r="GN21" s="1357" t="str">
        <f>MID(SUVAHAVUJ!AG135,10,1)</f>
        <v>6</v>
      </c>
      <c r="GO21" s="1357"/>
      <c r="GP21" s="1357"/>
      <c r="GQ21" s="1357"/>
      <c r="GR21" s="1357"/>
      <c r="GS21" s="1357" t="str">
        <f>MID(SUVAHAVUJ!AG135,11,1)</f>
        <v>2</v>
      </c>
      <c r="GT21" s="1357"/>
      <c r="GU21" s="1357"/>
      <c r="GV21" s="1357"/>
      <c r="GW21" s="1358"/>
    </row>
    <row r="22" spans="1:205" ht="24" customHeight="1" x14ac:dyDescent="0.2">
      <c r="B22" s="1432" t="s">
        <v>2051</v>
      </c>
      <c r="C22" s="1433"/>
      <c r="D22" s="1433"/>
      <c r="E22" s="1433"/>
      <c r="F22" s="1433"/>
      <c r="G22" s="1433"/>
      <c r="H22" s="1433"/>
      <c r="I22" s="1433"/>
      <c r="J22" s="1433"/>
      <c r="K22" s="1434"/>
      <c r="L22" s="1435" t="str">
        <f>SUVAHAVUJ!$D$136</f>
        <v>Záväzky z derivátových operácií (373A, 377A)</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437" t="s">
        <v>2146</v>
      </c>
      <c r="BX22" s="1438"/>
      <c r="BY22" s="1438"/>
      <c r="BZ22" s="1438"/>
      <c r="CA22" s="1438"/>
      <c r="CB22" s="1438"/>
      <c r="CC22" s="1438"/>
      <c r="CD22" s="1439"/>
      <c r="CE22" s="1356" t="str">
        <f>MID(SUVAHAVUJ!AF136,1,1)</f>
        <v xml:space="preserve"> </v>
      </c>
      <c r="CF22" s="1356"/>
      <c r="CG22" s="1356"/>
      <c r="CH22" s="1356"/>
      <c r="CI22" s="1356"/>
      <c r="CJ22" s="1356" t="str">
        <f>MID(SUVAHAVUJ!AF136,2,1)</f>
        <v xml:space="preserve"> </v>
      </c>
      <c r="CK22" s="1356"/>
      <c r="CL22" s="1356"/>
      <c r="CM22" s="1356"/>
      <c r="CN22" s="1356"/>
      <c r="CO22" s="1356"/>
      <c r="CP22" s="1356" t="str">
        <f>MID(SUVAHAVUJ!AF136,3,1)</f>
        <v xml:space="preserve"> </v>
      </c>
      <c r="CQ22" s="1356"/>
      <c r="CR22" s="1356"/>
      <c r="CS22" s="1356"/>
      <c r="CT22" s="1356"/>
      <c r="CU22" s="1356" t="str">
        <f>MID(SUVAHAVUJ!AF136,4,1)</f>
        <v xml:space="preserve"> </v>
      </c>
      <c r="CV22" s="1356"/>
      <c r="CW22" s="1356"/>
      <c r="CX22" s="1356"/>
      <c r="CY22" s="1356"/>
      <c r="CZ22" s="1356"/>
      <c r="DA22" s="1356" t="str">
        <f>MID(SUVAHAVUJ!AF136,5,1)</f>
        <v xml:space="preserve"> </v>
      </c>
      <c r="DB22" s="1356"/>
      <c r="DC22" s="1356"/>
      <c r="DD22" s="1356"/>
      <c r="DE22" s="1356"/>
      <c r="DF22" s="1356" t="str">
        <f>MID(SUVAHAVUJ!AF136,6,1)</f>
        <v xml:space="preserve"> </v>
      </c>
      <c r="DG22" s="1356"/>
      <c r="DH22" s="1356"/>
      <c r="DI22" s="1356"/>
      <c r="DJ22" s="1356"/>
      <c r="DK22" s="1356"/>
      <c r="DL22" s="1356" t="str">
        <f>MID(SUVAHAVUJ!AF136,7,1)</f>
        <v xml:space="preserve"> </v>
      </c>
      <c r="DM22" s="1356"/>
      <c r="DN22" s="1356"/>
      <c r="DO22" s="1356"/>
      <c r="DP22" s="1356"/>
      <c r="DQ22" s="1356"/>
      <c r="DR22" s="1356" t="str">
        <f>MID(SUVAHAVUJ!AF136,8,1)</f>
        <v xml:space="preserve"> </v>
      </c>
      <c r="DS22" s="1356"/>
      <c r="DT22" s="1356"/>
      <c r="DU22" s="1356"/>
      <c r="DV22" s="1356"/>
      <c r="DW22" s="1431" t="str">
        <f>MID(SUVAHAVUJ!AF136,9,1)</f>
        <v xml:space="preserve"> </v>
      </c>
      <c r="DX22" s="1431"/>
      <c r="DY22" s="1431"/>
      <c r="DZ22" s="1431"/>
      <c r="EA22" s="1431"/>
      <c r="EB22" s="1431"/>
      <c r="EC22" s="1431" t="str">
        <f>MID(SUVAHAVUJ!AF136,10,1)</f>
        <v xml:space="preserve"> </v>
      </c>
      <c r="ED22" s="1431"/>
      <c r="EE22" s="1431"/>
      <c r="EF22" s="1431"/>
      <c r="EG22" s="1431"/>
      <c r="EH22" s="1356" t="str">
        <f>MID(SUVAHAVUJ!AF136,11,1)</f>
        <v>0</v>
      </c>
      <c r="EI22" s="1356"/>
      <c r="EJ22" s="1356"/>
      <c r="EK22" s="1356"/>
      <c r="EL22" s="1356"/>
      <c r="EM22" s="1360"/>
      <c r="EN22" s="530"/>
      <c r="EO22" s="531"/>
      <c r="EP22" s="1356" t="str">
        <f>MID(SUVAHAVUJ!AG136,1,1)</f>
        <v xml:space="preserve"> </v>
      </c>
      <c r="EQ22" s="1356"/>
      <c r="ER22" s="1356"/>
      <c r="ES22" s="1356"/>
      <c r="ET22" s="1356"/>
      <c r="EU22" s="1356"/>
      <c r="EV22" s="1356" t="str">
        <f>MID(SUVAHAVUJ!AG136,2,1)</f>
        <v xml:space="preserve"> </v>
      </c>
      <c r="EW22" s="1356"/>
      <c r="EX22" s="1356"/>
      <c r="EY22" s="1356"/>
      <c r="EZ22" s="1356"/>
      <c r="FA22" s="1356" t="str">
        <f>MID(SUVAHAVUJ!AG136,3,1)</f>
        <v xml:space="preserve"> </v>
      </c>
      <c r="FB22" s="1356"/>
      <c r="FC22" s="1356"/>
      <c r="FD22" s="1356"/>
      <c r="FE22" s="1356"/>
      <c r="FF22" s="1356"/>
      <c r="FG22" s="1356" t="str">
        <f>MID(SUVAHAVUJ!AG136,4,1)</f>
        <v xml:space="preserve"> </v>
      </c>
      <c r="FH22" s="1356"/>
      <c r="FI22" s="1356"/>
      <c r="FJ22" s="1356"/>
      <c r="FK22" s="1356"/>
      <c r="FL22" s="1357" t="str">
        <f>MID(SUVAHAVUJ!AG136,5,1)</f>
        <v xml:space="preserve"> </v>
      </c>
      <c r="FM22" s="1357"/>
      <c r="FN22" s="1357"/>
      <c r="FO22" s="1357"/>
      <c r="FP22" s="1357"/>
      <c r="FQ22" s="1357"/>
      <c r="FR22" s="1357" t="str">
        <f>MID(SUVAHAVUJ!AG136,6,1)</f>
        <v xml:space="preserve"> </v>
      </c>
      <c r="FS22" s="1357"/>
      <c r="FT22" s="1357"/>
      <c r="FU22" s="1357"/>
      <c r="FV22" s="1357"/>
      <c r="FW22" s="1357" t="str">
        <f>MID(SUVAHAVUJ!AG136,7,1)</f>
        <v xml:space="preserve"> </v>
      </c>
      <c r="FX22" s="1357"/>
      <c r="FY22" s="1357"/>
      <c r="FZ22" s="1357"/>
      <c r="GA22" s="1357"/>
      <c r="GB22" s="1357"/>
      <c r="GC22" s="1357" t="str">
        <f>MID(SUVAHAVUJ!AG136,8,1)</f>
        <v xml:space="preserve"> </v>
      </c>
      <c r="GD22" s="1357"/>
      <c r="GE22" s="1357"/>
      <c r="GF22" s="1357"/>
      <c r="GG22" s="1357"/>
      <c r="GH22" s="1357" t="str">
        <f>MID(SUVAHAVUJ!AG136,9,1)</f>
        <v xml:space="preserve"> </v>
      </c>
      <c r="GI22" s="1357"/>
      <c r="GJ22" s="1357"/>
      <c r="GK22" s="1357"/>
      <c r="GL22" s="1357"/>
      <c r="GM22" s="1357"/>
      <c r="GN22" s="1357" t="str">
        <f>MID(SUVAHAVUJ!AG136,10,1)</f>
        <v xml:space="preserve"> </v>
      </c>
      <c r="GO22" s="1357"/>
      <c r="GP22" s="1357"/>
      <c r="GQ22" s="1357"/>
      <c r="GR22" s="1357"/>
      <c r="GS22" s="1357" t="str">
        <f>MID(SUVAHAVUJ!AG136,11,1)</f>
        <v>0</v>
      </c>
      <c r="GT22" s="1357"/>
      <c r="GU22" s="1357"/>
      <c r="GV22" s="1357"/>
      <c r="GW22" s="1358"/>
    </row>
    <row r="23" spans="1:205" ht="24" customHeight="1" x14ac:dyDescent="0.2">
      <c r="A23" s="540"/>
      <c r="B23" s="1432" t="s">
        <v>2056</v>
      </c>
      <c r="C23" s="1433"/>
      <c r="D23" s="1433"/>
      <c r="E23" s="1433"/>
      <c r="F23" s="1433"/>
      <c r="G23" s="1433"/>
      <c r="H23" s="1433"/>
      <c r="I23" s="1433"/>
      <c r="J23" s="1433"/>
      <c r="K23" s="1434"/>
      <c r="L23" s="1435" t="str">
        <f>SUVAHAVUJ!$D$137</f>
        <v>Iné záväzky (372A, 379A, 474A, 475A, 479A, 47XA)</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437" t="s">
        <v>2147</v>
      </c>
      <c r="BX23" s="1438"/>
      <c r="BY23" s="1438"/>
      <c r="BZ23" s="1438"/>
      <c r="CA23" s="1438"/>
      <c r="CB23" s="1438"/>
      <c r="CC23" s="1438"/>
      <c r="CD23" s="1439"/>
      <c r="CE23" s="1356" t="str">
        <f>MID(SUVAHAVUJ!AF137,1,1)</f>
        <v xml:space="preserve"> </v>
      </c>
      <c r="CF23" s="1356"/>
      <c r="CG23" s="1356"/>
      <c r="CH23" s="1356"/>
      <c r="CI23" s="1356"/>
      <c r="CJ23" s="1356" t="str">
        <f>MID(SUVAHAVUJ!AF137,2,1)</f>
        <v xml:space="preserve"> </v>
      </c>
      <c r="CK23" s="1356"/>
      <c r="CL23" s="1356"/>
      <c r="CM23" s="1356"/>
      <c r="CN23" s="1356"/>
      <c r="CO23" s="1356"/>
      <c r="CP23" s="1356" t="str">
        <f>MID(SUVAHAVUJ!AF137,3,1)</f>
        <v xml:space="preserve"> </v>
      </c>
      <c r="CQ23" s="1356"/>
      <c r="CR23" s="1356"/>
      <c r="CS23" s="1356"/>
      <c r="CT23" s="1356"/>
      <c r="CU23" s="1356" t="str">
        <f>MID(SUVAHAVUJ!AF137,4,1)</f>
        <v xml:space="preserve"> </v>
      </c>
      <c r="CV23" s="1356"/>
      <c r="CW23" s="1356"/>
      <c r="CX23" s="1356"/>
      <c r="CY23" s="1356"/>
      <c r="CZ23" s="1356"/>
      <c r="DA23" s="1356" t="str">
        <f>MID(SUVAHAVUJ!AF137,5,1)</f>
        <v xml:space="preserve"> </v>
      </c>
      <c r="DB23" s="1356"/>
      <c r="DC23" s="1356"/>
      <c r="DD23" s="1356"/>
      <c r="DE23" s="1356"/>
      <c r="DF23" s="1356" t="str">
        <f>MID(SUVAHAVUJ!AF137,6,1)</f>
        <v>2</v>
      </c>
      <c r="DG23" s="1356"/>
      <c r="DH23" s="1356"/>
      <c r="DI23" s="1356"/>
      <c r="DJ23" s="1356"/>
      <c r="DK23" s="1356"/>
      <c r="DL23" s="1356" t="str">
        <f>MID(SUVAHAVUJ!AF137,7,1)</f>
        <v>0</v>
      </c>
      <c r="DM23" s="1356"/>
      <c r="DN23" s="1356"/>
      <c r="DO23" s="1356"/>
      <c r="DP23" s="1356"/>
      <c r="DQ23" s="1356"/>
      <c r="DR23" s="1356" t="str">
        <f>MID(SUVAHAVUJ!AF137,8,1)</f>
        <v>5</v>
      </c>
      <c r="DS23" s="1356"/>
      <c r="DT23" s="1356"/>
      <c r="DU23" s="1356"/>
      <c r="DV23" s="1356"/>
      <c r="DW23" s="1431" t="str">
        <f>MID(SUVAHAVUJ!AF137,9,1)</f>
        <v>5</v>
      </c>
      <c r="DX23" s="1431"/>
      <c r="DY23" s="1431"/>
      <c r="DZ23" s="1431"/>
      <c r="EA23" s="1431"/>
      <c r="EB23" s="1431"/>
      <c r="EC23" s="1431" t="str">
        <f>MID(SUVAHAVUJ!AF137,10,1)</f>
        <v>8</v>
      </c>
      <c r="ED23" s="1431"/>
      <c r="EE23" s="1431"/>
      <c r="EF23" s="1431"/>
      <c r="EG23" s="1431"/>
      <c r="EH23" s="1356" t="str">
        <f>MID(SUVAHAVUJ!AF137,11,1)</f>
        <v>0</v>
      </c>
      <c r="EI23" s="1356"/>
      <c r="EJ23" s="1356"/>
      <c r="EK23" s="1356"/>
      <c r="EL23" s="1356"/>
      <c r="EM23" s="1360"/>
      <c r="EN23" s="530"/>
      <c r="EO23" s="531"/>
      <c r="EP23" s="1356" t="str">
        <f>MID(SUVAHAVUJ!AG137,1,1)</f>
        <v xml:space="preserve"> </v>
      </c>
      <c r="EQ23" s="1356"/>
      <c r="ER23" s="1356"/>
      <c r="ES23" s="1356"/>
      <c r="ET23" s="1356"/>
      <c r="EU23" s="1356"/>
      <c r="EV23" s="1356" t="str">
        <f>MID(SUVAHAVUJ!AG137,2,1)</f>
        <v xml:space="preserve"> </v>
      </c>
      <c r="EW23" s="1356"/>
      <c r="EX23" s="1356"/>
      <c r="EY23" s="1356"/>
      <c r="EZ23" s="1356"/>
      <c r="FA23" s="1356" t="str">
        <f>MID(SUVAHAVUJ!AG137,3,1)</f>
        <v xml:space="preserve"> </v>
      </c>
      <c r="FB23" s="1356"/>
      <c r="FC23" s="1356"/>
      <c r="FD23" s="1356"/>
      <c r="FE23" s="1356"/>
      <c r="FF23" s="1356"/>
      <c r="FG23" s="1356" t="str">
        <f>MID(SUVAHAVUJ!AG137,4,1)</f>
        <v xml:space="preserve"> </v>
      </c>
      <c r="FH23" s="1356"/>
      <c r="FI23" s="1356"/>
      <c r="FJ23" s="1356"/>
      <c r="FK23" s="1356"/>
      <c r="FL23" s="1357" t="str">
        <f>MID(SUVAHAVUJ!AG137,5,1)</f>
        <v xml:space="preserve"> </v>
      </c>
      <c r="FM23" s="1357"/>
      <c r="FN23" s="1357"/>
      <c r="FO23" s="1357"/>
      <c r="FP23" s="1357"/>
      <c r="FQ23" s="1357"/>
      <c r="FR23" s="1357" t="str">
        <f>MID(SUVAHAVUJ!AG137,6,1)</f>
        <v>1</v>
      </c>
      <c r="FS23" s="1357"/>
      <c r="FT23" s="1357"/>
      <c r="FU23" s="1357"/>
      <c r="FV23" s="1357"/>
      <c r="FW23" s="1357" t="str">
        <f>MID(SUVAHAVUJ!AG137,7,1)</f>
        <v>9</v>
      </c>
      <c r="FX23" s="1357"/>
      <c r="FY23" s="1357"/>
      <c r="FZ23" s="1357"/>
      <c r="GA23" s="1357"/>
      <c r="GB23" s="1357"/>
      <c r="GC23" s="1357" t="str">
        <f>MID(SUVAHAVUJ!AG137,8,1)</f>
        <v>7</v>
      </c>
      <c r="GD23" s="1357"/>
      <c r="GE23" s="1357"/>
      <c r="GF23" s="1357"/>
      <c r="GG23" s="1357"/>
      <c r="GH23" s="1357" t="str">
        <f>MID(SUVAHAVUJ!AG137,9,1)</f>
        <v>8</v>
      </c>
      <c r="GI23" s="1357"/>
      <c r="GJ23" s="1357"/>
      <c r="GK23" s="1357"/>
      <c r="GL23" s="1357"/>
      <c r="GM23" s="1357"/>
      <c r="GN23" s="1357" t="str">
        <f>MID(SUVAHAVUJ!AG137,10,1)</f>
        <v>7</v>
      </c>
      <c r="GO23" s="1357"/>
      <c r="GP23" s="1357"/>
      <c r="GQ23" s="1357"/>
      <c r="GR23" s="1357"/>
      <c r="GS23" s="1357" t="str">
        <f>MID(SUVAHAVUJ!AG137,11,1)</f>
        <v>5</v>
      </c>
      <c r="GT23" s="1357"/>
      <c r="GU23" s="1357"/>
      <c r="GV23" s="1357"/>
      <c r="GW23" s="1358"/>
    </row>
    <row r="24" spans="1:205" ht="24" customHeight="1" x14ac:dyDescent="0.2">
      <c r="A24" s="540"/>
      <c r="B24" s="1443" t="s">
        <v>2086</v>
      </c>
      <c r="C24" s="1444"/>
      <c r="D24" s="1444"/>
      <c r="E24" s="1444"/>
      <c r="F24" s="1444"/>
      <c r="G24" s="1444"/>
      <c r="H24" s="1444"/>
      <c r="I24" s="1444"/>
      <c r="J24" s="1444"/>
      <c r="K24" s="1445"/>
      <c r="L24" s="1446" t="str">
        <f>SUVAHAVUJ!$D$138</f>
        <v>Krátkodobé rezervy r. 137 + r. 138</v>
      </c>
      <c r="M24" s="1447"/>
      <c r="N24" s="1447"/>
      <c r="O24" s="1447"/>
      <c r="P24" s="1447"/>
      <c r="Q24" s="1447"/>
      <c r="R24" s="1447"/>
      <c r="S24" s="1447"/>
      <c r="T24" s="1447"/>
      <c r="U24" s="1447"/>
      <c r="V24" s="1447"/>
      <c r="W24" s="1447"/>
      <c r="X24" s="1447"/>
      <c r="Y24" s="1447"/>
      <c r="Z24" s="1447"/>
      <c r="AA24" s="1447"/>
      <c r="AB24" s="1447"/>
      <c r="AC24" s="1447"/>
      <c r="AD24" s="1447"/>
      <c r="AE24" s="1447"/>
      <c r="AF24" s="1447"/>
      <c r="AG24" s="1447"/>
      <c r="AH24" s="1447"/>
      <c r="AI24" s="1447"/>
      <c r="AJ24" s="1447"/>
      <c r="AK24" s="1447"/>
      <c r="AL24" s="1447"/>
      <c r="AM24" s="1447"/>
      <c r="AN24" s="1447"/>
      <c r="AO24" s="1447"/>
      <c r="AP24" s="1447"/>
      <c r="AQ24" s="1447"/>
      <c r="AR24" s="1447"/>
      <c r="AS24" s="1447"/>
      <c r="AT24" s="1447"/>
      <c r="AU24" s="1447"/>
      <c r="AV24" s="1447"/>
      <c r="AW24" s="1447"/>
      <c r="AX24" s="1447"/>
      <c r="AY24" s="1447"/>
      <c r="AZ24" s="1447"/>
      <c r="BA24" s="1447"/>
      <c r="BB24" s="1447"/>
      <c r="BC24" s="1447"/>
      <c r="BD24" s="1447"/>
      <c r="BE24" s="1447"/>
      <c r="BF24" s="1447"/>
      <c r="BG24" s="1447"/>
      <c r="BH24" s="1447"/>
      <c r="BI24" s="1447"/>
      <c r="BJ24" s="1447"/>
      <c r="BK24" s="1447"/>
      <c r="BL24" s="1447"/>
      <c r="BM24" s="1447"/>
      <c r="BN24" s="1447"/>
      <c r="BO24" s="1447"/>
      <c r="BP24" s="1447"/>
      <c r="BQ24" s="1447"/>
      <c r="BR24" s="1447"/>
      <c r="BS24" s="1447"/>
      <c r="BT24" s="1447"/>
      <c r="BU24" s="1447"/>
      <c r="BV24" s="1447"/>
      <c r="BW24" s="1503" t="s">
        <v>2148</v>
      </c>
      <c r="BX24" s="1504"/>
      <c r="BY24" s="1504"/>
      <c r="BZ24" s="1504"/>
      <c r="CA24" s="1504"/>
      <c r="CB24" s="1504"/>
      <c r="CC24" s="1504"/>
      <c r="CD24" s="1505"/>
      <c r="CE24" s="1356" t="str">
        <f>MID(SUVAHAVUJ!AF138,1,1)</f>
        <v xml:space="preserve"> </v>
      </c>
      <c r="CF24" s="1356"/>
      <c r="CG24" s="1356"/>
      <c r="CH24" s="1356"/>
      <c r="CI24" s="1356"/>
      <c r="CJ24" s="1356" t="str">
        <f>MID(SUVAHAVUJ!AF138,2,1)</f>
        <v xml:space="preserve"> </v>
      </c>
      <c r="CK24" s="1356"/>
      <c r="CL24" s="1356"/>
      <c r="CM24" s="1356"/>
      <c r="CN24" s="1356"/>
      <c r="CO24" s="1356"/>
      <c r="CP24" s="1356" t="str">
        <f>MID(SUVAHAVUJ!AF138,3,1)</f>
        <v xml:space="preserve"> </v>
      </c>
      <c r="CQ24" s="1356"/>
      <c r="CR24" s="1356"/>
      <c r="CS24" s="1356"/>
      <c r="CT24" s="1356"/>
      <c r="CU24" s="1356" t="str">
        <f>MID(SUVAHAVUJ!AF138,4,1)</f>
        <v xml:space="preserve"> </v>
      </c>
      <c r="CV24" s="1356"/>
      <c r="CW24" s="1356"/>
      <c r="CX24" s="1356"/>
      <c r="CY24" s="1356"/>
      <c r="CZ24" s="1356"/>
      <c r="DA24" s="1356" t="str">
        <f>MID(SUVAHAVUJ!AF138,5,1)</f>
        <v xml:space="preserve"> </v>
      </c>
      <c r="DB24" s="1356"/>
      <c r="DC24" s="1356"/>
      <c r="DD24" s="1356"/>
      <c r="DE24" s="1356"/>
      <c r="DF24" s="1356" t="str">
        <f>MID(SUVAHAVUJ!AF138,6,1)</f>
        <v>1</v>
      </c>
      <c r="DG24" s="1356"/>
      <c r="DH24" s="1356"/>
      <c r="DI24" s="1356"/>
      <c r="DJ24" s="1356"/>
      <c r="DK24" s="1356"/>
      <c r="DL24" s="1356" t="str">
        <f>MID(SUVAHAVUJ!AF138,7,1)</f>
        <v>3</v>
      </c>
      <c r="DM24" s="1356"/>
      <c r="DN24" s="1356"/>
      <c r="DO24" s="1356"/>
      <c r="DP24" s="1356"/>
      <c r="DQ24" s="1356"/>
      <c r="DR24" s="1356" t="str">
        <f>MID(SUVAHAVUJ!AF138,8,1)</f>
        <v>1</v>
      </c>
      <c r="DS24" s="1356"/>
      <c r="DT24" s="1356"/>
      <c r="DU24" s="1356"/>
      <c r="DV24" s="1356"/>
      <c r="DW24" s="1431" t="str">
        <f>MID(SUVAHAVUJ!AF138,9,1)</f>
        <v>7</v>
      </c>
      <c r="DX24" s="1431"/>
      <c r="DY24" s="1431"/>
      <c r="DZ24" s="1431"/>
      <c r="EA24" s="1431"/>
      <c r="EB24" s="1431"/>
      <c r="EC24" s="1431" t="str">
        <f>MID(SUVAHAVUJ!AF138,10,1)</f>
        <v>7</v>
      </c>
      <c r="ED24" s="1431"/>
      <c r="EE24" s="1431"/>
      <c r="EF24" s="1431"/>
      <c r="EG24" s="1431"/>
      <c r="EH24" s="1356" t="str">
        <f>MID(SUVAHAVUJ!AF138,11,1)</f>
        <v>8</v>
      </c>
      <c r="EI24" s="1356"/>
      <c r="EJ24" s="1356"/>
      <c r="EK24" s="1356"/>
      <c r="EL24" s="1356"/>
      <c r="EM24" s="1360"/>
      <c r="EN24" s="530"/>
      <c r="EO24" s="531"/>
      <c r="EP24" s="1356" t="str">
        <f>MID(SUVAHAVUJ!AG138,1,1)</f>
        <v xml:space="preserve"> </v>
      </c>
      <c r="EQ24" s="1356"/>
      <c r="ER24" s="1356"/>
      <c r="ES24" s="1356"/>
      <c r="ET24" s="1356"/>
      <c r="EU24" s="1356"/>
      <c r="EV24" s="1356" t="str">
        <f>MID(SUVAHAVUJ!AG138,2,1)</f>
        <v xml:space="preserve"> </v>
      </c>
      <c r="EW24" s="1356"/>
      <c r="EX24" s="1356"/>
      <c r="EY24" s="1356"/>
      <c r="EZ24" s="1356"/>
      <c r="FA24" s="1356" t="str">
        <f>MID(SUVAHAVUJ!AG138,3,1)</f>
        <v xml:space="preserve"> </v>
      </c>
      <c r="FB24" s="1356"/>
      <c r="FC24" s="1356"/>
      <c r="FD24" s="1356"/>
      <c r="FE24" s="1356"/>
      <c r="FF24" s="1356"/>
      <c r="FG24" s="1356" t="str">
        <f>MID(SUVAHAVUJ!AG138,4,1)</f>
        <v xml:space="preserve"> </v>
      </c>
      <c r="FH24" s="1356"/>
      <c r="FI24" s="1356"/>
      <c r="FJ24" s="1356"/>
      <c r="FK24" s="1356"/>
      <c r="FL24" s="1357" t="str">
        <f>MID(SUVAHAVUJ!AG138,5,1)</f>
        <v xml:space="preserve"> </v>
      </c>
      <c r="FM24" s="1357"/>
      <c r="FN24" s="1357"/>
      <c r="FO24" s="1357"/>
      <c r="FP24" s="1357"/>
      <c r="FQ24" s="1357"/>
      <c r="FR24" s="1357" t="str">
        <f>MID(SUVAHAVUJ!AG138,6,1)</f>
        <v>1</v>
      </c>
      <c r="FS24" s="1357"/>
      <c r="FT24" s="1357"/>
      <c r="FU24" s="1357"/>
      <c r="FV24" s="1357"/>
      <c r="FW24" s="1357" t="str">
        <f>MID(SUVAHAVUJ!AG138,7,1)</f>
        <v>2</v>
      </c>
      <c r="FX24" s="1357"/>
      <c r="FY24" s="1357"/>
      <c r="FZ24" s="1357"/>
      <c r="GA24" s="1357"/>
      <c r="GB24" s="1357"/>
      <c r="GC24" s="1357" t="str">
        <f>MID(SUVAHAVUJ!AG138,8,1)</f>
        <v>7</v>
      </c>
      <c r="GD24" s="1357"/>
      <c r="GE24" s="1357"/>
      <c r="GF24" s="1357"/>
      <c r="GG24" s="1357"/>
      <c r="GH24" s="1357" t="str">
        <f>MID(SUVAHAVUJ!AG138,9,1)</f>
        <v>1</v>
      </c>
      <c r="GI24" s="1357"/>
      <c r="GJ24" s="1357"/>
      <c r="GK24" s="1357"/>
      <c r="GL24" s="1357"/>
      <c r="GM24" s="1357"/>
      <c r="GN24" s="1357" t="str">
        <f>MID(SUVAHAVUJ!AG138,10,1)</f>
        <v>3</v>
      </c>
      <c r="GO24" s="1357"/>
      <c r="GP24" s="1357"/>
      <c r="GQ24" s="1357"/>
      <c r="GR24" s="1357"/>
      <c r="GS24" s="1357" t="str">
        <f>MID(SUVAHAVUJ!AG138,11,1)</f>
        <v>8</v>
      </c>
      <c r="GT24" s="1357"/>
      <c r="GU24" s="1357"/>
      <c r="GV24" s="1357"/>
      <c r="GW24" s="1358"/>
    </row>
    <row r="25" spans="1:205" ht="24" customHeight="1" x14ac:dyDescent="0.2">
      <c r="A25" s="540"/>
      <c r="B25" s="1432" t="s">
        <v>2088</v>
      </c>
      <c r="C25" s="1433"/>
      <c r="D25" s="1433"/>
      <c r="E25" s="1433"/>
      <c r="F25" s="1433"/>
      <c r="G25" s="1433"/>
      <c r="H25" s="1433"/>
      <c r="I25" s="1433"/>
      <c r="J25" s="1433"/>
      <c r="K25" s="1434"/>
      <c r="L25" s="1435" t="str">
        <f>SUVAHAVUJ!$D$139</f>
        <v>Zákonné rezervy (323A, 451A)</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437" t="s">
        <v>2149</v>
      </c>
      <c r="BX25" s="1438"/>
      <c r="BY25" s="1438"/>
      <c r="BZ25" s="1438"/>
      <c r="CA25" s="1438"/>
      <c r="CB25" s="1438"/>
      <c r="CC25" s="1438"/>
      <c r="CD25" s="1439"/>
      <c r="CE25" s="1356" t="str">
        <f>MID(SUVAHAVUJ!AF139,1,1)</f>
        <v xml:space="preserve"> </v>
      </c>
      <c r="CF25" s="1356"/>
      <c r="CG25" s="1356"/>
      <c r="CH25" s="1356"/>
      <c r="CI25" s="1356"/>
      <c r="CJ25" s="1356" t="str">
        <f>MID(SUVAHAVUJ!AF139,2,1)</f>
        <v xml:space="preserve"> </v>
      </c>
      <c r="CK25" s="1356"/>
      <c r="CL25" s="1356"/>
      <c r="CM25" s="1356"/>
      <c r="CN25" s="1356"/>
      <c r="CO25" s="1356"/>
      <c r="CP25" s="1356" t="str">
        <f>MID(SUVAHAVUJ!AF139,3,1)</f>
        <v xml:space="preserve"> </v>
      </c>
      <c r="CQ25" s="1356"/>
      <c r="CR25" s="1356"/>
      <c r="CS25" s="1356"/>
      <c r="CT25" s="1356"/>
      <c r="CU25" s="1356" t="str">
        <f>MID(SUVAHAVUJ!AF139,4,1)</f>
        <v xml:space="preserve"> </v>
      </c>
      <c r="CV25" s="1356"/>
      <c r="CW25" s="1356"/>
      <c r="CX25" s="1356"/>
      <c r="CY25" s="1356"/>
      <c r="CZ25" s="1356"/>
      <c r="DA25" s="1356" t="str">
        <f>MID(SUVAHAVUJ!AF139,5,1)</f>
        <v xml:space="preserve"> </v>
      </c>
      <c r="DB25" s="1356"/>
      <c r="DC25" s="1356"/>
      <c r="DD25" s="1356"/>
      <c r="DE25" s="1356"/>
      <c r="DF25" s="1356" t="str">
        <f>MID(SUVAHAVUJ!AF139,6,1)</f>
        <v>1</v>
      </c>
      <c r="DG25" s="1356"/>
      <c r="DH25" s="1356"/>
      <c r="DI25" s="1356"/>
      <c r="DJ25" s="1356"/>
      <c r="DK25" s="1356"/>
      <c r="DL25" s="1356" t="str">
        <f>MID(SUVAHAVUJ!AF139,7,1)</f>
        <v>3</v>
      </c>
      <c r="DM25" s="1356"/>
      <c r="DN25" s="1356"/>
      <c r="DO25" s="1356"/>
      <c r="DP25" s="1356"/>
      <c r="DQ25" s="1356"/>
      <c r="DR25" s="1356" t="str">
        <f>MID(SUVAHAVUJ!AF139,8,1)</f>
        <v>1</v>
      </c>
      <c r="DS25" s="1356"/>
      <c r="DT25" s="1356"/>
      <c r="DU25" s="1356"/>
      <c r="DV25" s="1356"/>
      <c r="DW25" s="1431" t="str">
        <f>MID(SUVAHAVUJ!AF139,9,1)</f>
        <v>7</v>
      </c>
      <c r="DX25" s="1431"/>
      <c r="DY25" s="1431"/>
      <c r="DZ25" s="1431"/>
      <c r="EA25" s="1431"/>
      <c r="EB25" s="1431"/>
      <c r="EC25" s="1431" t="str">
        <f>MID(SUVAHAVUJ!AF139,10,1)</f>
        <v>7</v>
      </c>
      <c r="ED25" s="1431"/>
      <c r="EE25" s="1431"/>
      <c r="EF25" s="1431"/>
      <c r="EG25" s="1431"/>
      <c r="EH25" s="1356" t="str">
        <f>MID(SUVAHAVUJ!AF139,11,1)</f>
        <v>8</v>
      </c>
      <c r="EI25" s="1356"/>
      <c r="EJ25" s="1356"/>
      <c r="EK25" s="1356"/>
      <c r="EL25" s="1356"/>
      <c r="EM25" s="1360"/>
      <c r="EN25" s="530"/>
      <c r="EO25" s="531"/>
      <c r="EP25" s="1356" t="str">
        <f>MID(SUVAHAVUJ!AG139,1,1)</f>
        <v xml:space="preserve"> </v>
      </c>
      <c r="EQ25" s="1356"/>
      <c r="ER25" s="1356"/>
      <c r="ES25" s="1356"/>
      <c r="ET25" s="1356"/>
      <c r="EU25" s="1356"/>
      <c r="EV25" s="1356" t="str">
        <f>MID(SUVAHAVUJ!AG139,2,1)</f>
        <v xml:space="preserve"> </v>
      </c>
      <c r="EW25" s="1356"/>
      <c r="EX25" s="1356"/>
      <c r="EY25" s="1356"/>
      <c r="EZ25" s="1356"/>
      <c r="FA25" s="1356" t="str">
        <f>MID(SUVAHAVUJ!AG139,3,1)</f>
        <v xml:space="preserve"> </v>
      </c>
      <c r="FB25" s="1356"/>
      <c r="FC25" s="1356"/>
      <c r="FD25" s="1356"/>
      <c r="FE25" s="1356"/>
      <c r="FF25" s="1356"/>
      <c r="FG25" s="1356" t="str">
        <f>MID(SUVAHAVUJ!AG139,4,1)</f>
        <v xml:space="preserve"> </v>
      </c>
      <c r="FH25" s="1356"/>
      <c r="FI25" s="1356"/>
      <c r="FJ25" s="1356"/>
      <c r="FK25" s="1356"/>
      <c r="FL25" s="1357" t="str">
        <f>MID(SUVAHAVUJ!AG139,5,1)</f>
        <v xml:space="preserve"> </v>
      </c>
      <c r="FM25" s="1357"/>
      <c r="FN25" s="1357"/>
      <c r="FO25" s="1357"/>
      <c r="FP25" s="1357"/>
      <c r="FQ25" s="1357"/>
      <c r="FR25" s="1357" t="str">
        <f>MID(SUVAHAVUJ!AG139,6,1)</f>
        <v>1</v>
      </c>
      <c r="FS25" s="1357"/>
      <c r="FT25" s="1357"/>
      <c r="FU25" s="1357"/>
      <c r="FV25" s="1357"/>
      <c r="FW25" s="1357" t="str">
        <f>MID(SUVAHAVUJ!AG139,7,1)</f>
        <v>2</v>
      </c>
      <c r="FX25" s="1357"/>
      <c r="FY25" s="1357"/>
      <c r="FZ25" s="1357"/>
      <c r="GA25" s="1357"/>
      <c r="GB25" s="1357"/>
      <c r="GC25" s="1357" t="str">
        <f>MID(SUVAHAVUJ!AG139,8,1)</f>
        <v>7</v>
      </c>
      <c r="GD25" s="1357"/>
      <c r="GE25" s="1357"/>
      <c r="GF25" s="1357"/>
      <c r="GG25" s="1357"/>
      <c r="GH25" s="1357" t="str">
        <f>MID(SUVAHAVUJ!AG139,9,1)</f>
        <v>1</v>
      </c>
      <c r="GI25" s="1357"/>
      <c r="GJ25" s="1357"/>
      <c r="GK25" s="1357"/>
      <c r="GL25" s="1357"/>
      <c r="GM25" s="1357"/>
      <c r="GN25" s="1357" t="str">
        <f>MID(SUVAHAVUJ!AG139,10,1)</f>
        <v>3</v>
      </c>
      <c r="GO25" s="1357"/>
      <c r="GP25" s="1357"/>
      <c r="GQ25" s="1357"/>
      <c r="GR25" s="1357"/>
      <c r="GS25" s="1357" t="str">
        <f>MID(SUVAHAVUJ!AG139,11,1)</f>
        <v>8</v>
      </c>
      <c r="GT25" s="1357"/>
      <c r="GU25" s="1357"/>
      <c r="GV25" s="1357"/>
      <c r="GW25" s="1358"/>
    </row>
    <row r="26" spans="1:205" ht="24" customHeight="1" x14ac:dyDescent="0.2">
      <c r="A26" s="540"/>
      <c r="B26" s="1432" t="s">
        <v>2039</v>
      </c>
      <c r="C26" s="1433"/>
      <c r="D26" s="1433"/>
      <c r="E26" s="1433"/>
      <c r="F26" s="1433"/>
      <c r="G26" s="1433"/>
      <c r="H26" s="1433"/>
      <c r="I26" s="1433"/>
      <c r="J26" s="1433"/>
      <c r="K26" s="1434"/>
      <c r="L26" s="1435" t="str">
        <f>SUVAHAVUJ!$D$140</f>
        <v>Ostatné rezervy (323A, 32X, 459A, 45XA)</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437" t="s">
        <v>2150</v>
      </c>
      <c r="BX26" s="1438"/>
      <c r="BY26" s="1438"/>
      <c r="BZ26" s="1438"/>
      <c r="CA26" s="1438"/>
      <c r="CB26" s="1438"/>
      <c r="CC26" s="1438"/>
      <c r="CD26" s="1439"/>
      <c r="CE26" s="1356" t="str">
        <f>MID(SUVAHAVUJ!AF140,1,1)</f>
        <v xml:space="preserve"> </v>
      </c>
      <c r="CF26" s="1356"/>
      <c r="CG26" s="1356"/>
      <c r="CH26" s="1356"/>
      <c r="CI26" s="1356"/>
      <c r="CJ26" s="1356" t="str">
        <f>MID(SUVAHAVUJ!AF140,2,1)</f>
        <v xml:space="preserve"> </v>
      </c>
      <c r="CK26" s="1356"/>
      <c r="CL26" s="1356"/>
      <c r="CM26" s="1356"/>
      <c r="CN26" s="1356"/>
      <c r="CO26" s="1356"/>
      <c r="CP26" s="1356" t="str">
        <f>MID(SUVAHAVUJ!AF140,3,1)</f>
        <v xml:space="preserve"> </v>
      </c>
      <c r="CQ26" s="1356"/>
      <c r="CR26" s="1356"/>
      <c r="CS26" s="1356"/>
      <c r="CT26" s="1356"/>
      <c r="CU26" s="1356" t="str">
        <f>MID(SUVAHAVUJ!AF140,4,1)</f>
        <v xml:space="preserve"> </v>
      </c>
      <c r="CV26" s="1356"/>
      <c r="CW26" s="1356"/>
      <c r="CX26" s="1356"/>
      <c r="CY26" s="1356"/>
      <c r="CZ26" s="1356"/>
      <c r="DA26" s="1356" t="str">
        <f>MID(SUVAHAVUJ!AF140,5,1)</f>
        <v xml:space="preserve"> </v>
      </c>
      <c r="DB26" s="1356"/>
      <c r="DC26" s="1356"/>
      <c r="DD26" s="1356"/>
      <c r="DE26" s="1356"/>
      <c r="DF26" s="1356" t="str">
        <f>MID(SUVAHAVUJ!AF140,6,1)</f>
        <v xml:space="preserve"> </v>
      </c>
      <c r="DG26" s="1356"/>
      <c r="DH26" s="1356"/>
      <c r="DI26" s="1356"/>
      <c r="DJ26" s="1356"/>
      <c r="DK26" s="1356"/>
      <c r="DL26" s="1356" t="str">
        <f>MID(SUVAHAVUJ!AF140,7,1)</f>
        <v xml:space="preserve"> </v>
      </c>
      <c r="DM26" s="1356"/>
      <c r="DN26" s="1356"/>
      <c r="DO26" s="1356"/>
      <c r="DP26" s="1356"/>
      <c r="DQ26" s="1356"/>
      <c r="DR26" s="1356" t="str">
        <f>MID(SUVAHAVUJ!AF140,8,1)</f>
        <v xml:space="preserve"> </v>
      </c>
      <c r="DS26" s="1356"/>
      <c r="DT26" s="1356"/>
      <c r="DU26" s="1356"/>
      <c r="DV26" s="1356"/>
      <c r="DW26" s="1431" t="str">
        <f>MID(SUVAHAVUJ!AF140,9,1)</f>
        <v xml:space="preserve"> </v>
      </c>
      <c r="DX26" s="1431"/>
      <c r="DY26" s="1431"/>
      <c r="DZ26" s="1431"/>
      <c r="EA26" s="1431"/>
      <c r="EB26" s="1431"/>
      <c r="EC26" s="1431" t="str">
        <f>MID(SUVAHAVUJ!AF140,10,1)</f>
        <v xml:space="preserve"> </v>
      </c>
      <c r="ED26" s="1431"/>
      <c r="EE26" s="1431"/>
      <c r="EF26" s="1431"/>
      <c r="EG26" s="1431"/>
      <c r="EH26" s="1356" t="str">
        <f>MID(SUVAHAVUJ!AF140,11,1)</f>
        <v>0</v>
      </c>
      <c r="EI26" s="1356"/>
      <c r="EJ26" s="1356"/>
      <c r="EK26" s="1356"/>
      <c r="EL26" s="1356"/>
      <c r="EM26" s="1360"/>
      <c r="EN26" s="530"/>
      <c r="EO26" s="531"/>
      <c r="EP26" s="1356" t="str">
        <f>MID(SUVAHAVUJ!AG140,1,1)</f>
        <v xml:space="preserve"> </v>
      </c>
      <c r="EQ26" s="1356"/>
      <c r="ER26" s="1356"/>
      <c r="ES26" s="1356"/>
      <c r="ET26" s="1356"/>
      <c r="EU26" s="1356"/>
      <c r="EV26" s="1356" t="str">
        <f>MID(SUVAHAVUJ!AG140,2,1)</f>
        <v xml:space="preserve"> </v>
      </c>
      <c r="EW26" s="1356"/>
      <c r="EX26" s="1356"/>
      <c r="EY26" s="1356"/>
      <c r="EZ26" s="1356"/>
      <c r="FA26" s="1356" t="str">
        <f>MID(SUVAHAVUJ!AG140,3,1)</f>
        <v xml:space="preserve"> </v>
      </c>
      <c r="FB26" s="1356"/>
      <c r="FC26" s="1356"/>
      <c r="FD26" s="1356"/>
      <c r="FE26" s="1356"/>
      <c r="FF26" s="1356"/>
      <c r="FG26" s="1356" t="str">
        <f>MID(SUVAHAVUJ!AG140,4,1)</f>
        <v xml:space="preserve"> </v>
      </c>
      <c r="FH26" s="1356"/>
      <c r="FI26" s="1356"/>
      <c r="FJ26" s="1356"/>
      <c r="FK26" s="1356"/>
      <c r="FL26" s="1357" t="str">
        <f>MID(SUVAHAVUJ!AG140,5,1)</f>
        <v xml:space="preserve"> </v>
      </c>
      <c r="FM26" s="1357"/>
      <c r="FN26" s="1357"/>
      <c r="FO26" s="1357"/>
      <c r="FP26" s="1357"/>
      <c r="FQ26" s="1357"/>
      <c r="FR26" s="1357" t="str">
        <f>MID(SUVAHAVUJ!AG140,6,1)</f>
        <v xml:space="preserve"> </v>
      </c>
      <c r="FS26" s="1357"/>
      <c r="FT26" s="1357"/>
      <c r="FU26" s="1357"/>
      <c r="FV26" s="1357"/>
      <c r="FW26" s="1357" t="str">
        <f>MID(SUVAHAVUJ!AG140,7,1)</f>
        <v xml:space="preserve"> </v>
      </c>
      <c r="FX26" s="1357"/>
      <c r="FY26" s="1357"/>
      <c r="FZ26" s="1357"/>
      <c r="GA26" s="1357"/>
      <c r="GB26" s="1357"/>
      <c r="GC26" s="1357" t="str">
        <f>MID(SUVAHAVUJ!AG140,8,1)</f>
        <v xml:space="preserve"> </v>
      </c>
      <c r="GD26" s="1357"/>
      <c r="GE26" s="1357"/>
      <c r="GF26" s="1357"/>
      <c r="GG26" s="1357"/>
      <c r="GH26" s="1357" t="str">
        <f>MID(SUVAHAVUJ!AG140,9,1)</f>
        <v xml:space="preserve"> </v>
      </c>
      <c r="GI26" s="1357"/>
      <c r="GJ26" s="1357"/>
      <c r="GK26" s="1357"/>
      <c r="GL26" s="1357"/>
      <c r="GM26" s="1357"/>
      <c r="GN26" s="1357" t="str">
        <f>MID(SUVAHAVUJ!AG140,10,1)</f>
        <v xml:space="preserve"> </v>
      </c>
      <c r="GO26" s="1357"/>
      <c r="GP26" s="1357"/>
      <c r="GQ26" s="1357"/>
      <c r="GR26" s="1357"/>
      <c r="GS26" s="1357" t="str">
        <f>MID(SUVAHAVUJ!AG140,11,1)</f>
        <v>0</v>
      </c>
      <c r="GT26" s="1357"/>
      <c r="GU26" s="1357"/>
      <c r="GV26" s="1357"/>
      <c r="GW26" s="1358"/>
    </row>
    <row r="27" spans="1:205" ht="24" customHeight="1" x14ac:dyDescent="0.2">
      <c r="A27" s="540"/>
      <c r="B27" s="1506" t="s">
        <v>2151</v>
      </c>
      <c r="C27" s="1507"/>
      <c r="D27" s="1507"/>
      <c r="E27" s="1507"/>
      <c r="F27" s="1507"/>
      <c r="G27" s="1507"/>
      <c r="H27" s="1507"/>
      <c r="I27" s="1507"/>
      <c r="J27" s="1507"/>
      <c r="K27" s="1508"/>
      <c r="L27" s="1446" t="str">
        <f>SUVAHAVUJ!$D$141</f>
        <v>Bežné bankové úvery (221A, 231, 232, 23X, 461A, 46XA)</v>
      </c>
      <c r="M27" s="1447"/>
      <c r="N27" s="1447"/>
      <c r="O27" s="1447"/>
      <c r="P27" s="1447"/>
      <c r="Q27" s="1447"/>
      <c r="R27" s="1447"/>
      <c r="S27" s="1447"/>
      <c r="T27" s="1447"/>
      <c r="U27" s="1447"/>
      <c r="V27" s="1447"/>
      <c r="W27" s="1447"/>
      <c r="X27" s="1447"/>
      <c r="Y27" s="1447"/>
      <c r="Z27" s="1447"/>
      <c r="AA27" s="1447"/>
      <c r="AB27" s="1447"/>
      <c r="AC27" s="1447"/>
      <c r="AD27" s="1447"/>
      <c r="AE27" s="1447"/>
      <c r="AF27" s="1447"/>
      <c r="AG27" s="1447"/>
      <c r="AH27" s="1447"/>
      <c r="AI27" s="1447"/>
      <c r="AJ27" s="1447"/>
      <c r="AK27" s="1447"/>
      <c r="AL27" s="1447"/>
      <c r="AM27" s="1447"/>
      <c r="AN27" s="1447"/>
      <c r="AO27" s="1447"/>
      <c r="AP27" s="1447"/>
      <c r="AQ27" s="1447"/>
      <c r="AR27" s="1447"/>
      <c r="AS27" s="1447"/>
      <c r="AT27" s="1447"/>
      <c r="AU27" s="1447"/>
      <c r="AV27" s="1447"/>
      <c r="AW27" s="1447"/>
      <c r="AX27" s="1447"/>
      <c r="AY27" s="1447"/>
      <c r="AZ27" s="1447"/>
      <c r="BA27" s="1447"/>
      <c r="BB27" s="1447"/>
      <c r="BC27" s="1447"/>
      <c r="BD27" s="1447"/>
      <c r="BE27" s="1447"/>
      <c r="BF27" s="1447"/>
      <c r="BG27" s="1447"/>
      <c r="BH27" s="1447"/>
      <c r="BI27" s="1447"/>
      <c r="BJ27" s="1447"/>
      <c r="BK27" s="1447"/>
      <c r="BL27" s="1447"/>
      <c r="BM27" s="1447"/>
      <c r="BN27" s="1447"/>
      <c r="BO27" s="1447"/>
      <c r="BP27" s="1447"/>
      <c r="BQ27" s="1447"/>
      <c r="BR27" s="1447"/>
      <c r="BS27" s="1447"/>
      <c r="BT27" s="1447"/>
      <c r="BU27" s="1447"/>
      <c r="BV27" s="1447"/>
      <c r="BW27" s="1503" t="s">
        <v>363</v>
      </c>
      <c r="BX27" s="1504"/>
      <c r="BY27" s="1504"/>
      <c r="BZ27" s="1504"/>
      <c r="CA27" s="1504"/>
      <c r="CB27" s="1504"/>
      <c r="CC27" s="1504" t="str">
        <f>MID([8]SUVAHAVUJ!AK68,6,1)</f>
        <v xml:space="preserve"> </v>
      </c>
      <c r="CD27" s="1505"/>
      <c r="CE27" s="1356" t="str">
        <f>MID(SUVAHAVUJ!AF141,1,1)</f>
        <v xml:space="preserve"> </v>
      </c>
      <c r="CF27" s="1356"/>
      <c r="CG27" s="1356"/>
      <c r="CH27" s="1356"/>
      <c r="CI27" s="1356"/>
      <c r="CJ27" s="1356" t="str">
        <f>MID(SUVAHAVUJ!AF141,2,1)</f>
        <v xml:space="preserve"> </v>
      </c>
      <c r="CK27" s="1356"/>
      <c r="CL27" s="1356"/>
      <c r="CM27" s="1356"/>
      <c r="CN27" s="1356"/>
      <c r="CO27" s="1356"/>
      <c r="CP27" s="1356" t="str">
        <f>MID(SUVAHAVUJ!AF141,3,1)</f>
        <v xml:space="preserve"> </v>
      </c>
      <c r="CQ27" s="1356"/>
      <c r="CR27" s="1356"/>
      <c r="CS27" s="1356"/>
      <c r="CT27" s="1356"/>
      <c r="CU27" s="1356" t="str">
        <f>MID(SUVAHAVUJ!AF141,4,1)</f>
        <v xml:space="preserve"> </v>
      </c>
      <c r="CV27" s="1356"/>
      <c r="CW27" s="1356"/>
      <c r="CX27" s="1356"/>
      <c r="CY27" s="1356"/>
      <c r="CZ27" s="1356"/>
      <c r="DA27" s="1356" t="str">
        <f>MID(SUVAHAVUJ!AF141,5,1)</f>
        <v xml:space="preserve"> </v>
      </c>
      <c r="DB27" s="1356"/>
      <c r="DC27" s="1356"/>
      <c r="DD27" s="1356"/>
      <c r="DE27" s="1356"/>
      <c r="DF27" s="1356" t="str">
        <f>MID(SUVAHAVUJ!AF141,6,1)</f>
        <v>2</v>
      </c>
      <c r="DG27" s="1356"/>
      <c r="DH27" s="1356"/>
      <c r="DI27" s="1356"/>
      <c r="DJ27" s="1356"/>
      <c r="DK27" s="1356"/>
      <c r="DL27" s="1356" t="str">
        <f>MID(SUVAHAVUJ!AF141,7,1)</f>
        <v>4</v>
      </c>
      <c r="DM27" s="1356"/>
      <c r="DN27" s="1356"/>
      <c r="DO27" s="1356"/>
      <c r="DP27" s="1356"/>
      <c r="DQ27" s="1356"/>
      <c r="DR27" s="1356" t="str">
        <f>MID(SUVAHAVUJ!AF141,8,1)</f>
        <v>4</v>
      </c>
      <c r="DS27" s="1356"/>
      <c r="DT27" s="1356"/>
      <c r="DU27" s="1356"/>
      <c r="DV27" s="1356"/>
      <c r="DW27" s="1431" t="str">
        <f>MID(SUVAHAVUJ!AF141,9,1)</f>
        <v>9</v>
      </c>
      <c r="DX27" s="1431"/>
      <c r="DY27" s="1431"/>
      <c r="DZ27" s="1431"/>
      <c r="EA27" s="1431"/>
      <c r="EB27" s="1431"/>
      <c r="EC27" s="1431" t="str">
        <f>MID(SUVAHAVUJ!AF141,10,1)</f>
        <v>9</v>
      </c>
      <c r="ED27" s="1431"/>
      <c r="EE27" s="1431"/>
      <c r="EF27" s="1431"/>
      <c r="EG27" s="1431"/>
      <c r="EH27" s="1356" t="str">
        <f>MID(SUVAHAVUJ!AF141,11,1)</f>
        <v>2</v>
      </c>
      <c r="EI27" s="1356"/>
      <c r="EJ27" s="1356"/>
      <c r="EK27" s="1356"/>
      <c r="EL27" s="1356"/>
      <c r="EM27" s="1360"/>
      <c r="EN27" s="530"/>
      <c r="EO27" s="531"/>
      <c r="EP27" s="1356" t="str">
        <f>MID(SUVAHAVUJ!AG141,1,1)</f>
        <v xml:space="preserve"> </v>
      </c>
      <c r="EQ27" s="1356"/>
      <c r="ER27" s="1356"/>
      <c r="ES27" s="1356"/>
      <c r="ET27" s="1356"/>
      <c r="EU27" s="1356"/>
      <c r="EV27" s="1356" t="str">
        <f>MID(SUVAHAVUJ!AG141,2,1)</f>
        <v xml:space="preserve"> </v>
      </c>
      <c r="EW27" s="1356"/>
      <c r="EX27" s="1356"/>
      <c r="EY27" s="1356"/>
      <c r="EZ27" s="1356"/>
      <c r="FA27" s="1356" t="str">
        <f>MID(SUVAHAVUJ!AG141,3,1)</f>
        <v xml:space="preserve"> </v>
      </c>
      <c r="FB27" s="1356"/>
      <c r="FC27" s="1356"/>
      <c r="FD27" s="1356"/>
      <c r="FE27" s="1356"/>
      <c r="FF27" s="1356"/>
      <c r="FG27" s="1356" t="str">
        <f>MID(SUVAHAVUJ!AG141,4,1)</f>
        <v xml:space="preserve"> </v>
      </c>
      <c r="FH27" s="1356"/>
      <c r="FI27" s="1356"/>
      <c r="FJ27" s="1356"/>
      <c r="FK27" s="1356"/>
      <c r="FL27" s="1357" t="str">
        <f>MID(SUVAHAVUJ!AG141,5,1)</f>
        <v xml:space="preserve"> </v>
      </c>
      <c r="FM27" s="1357"/>
      <c r="FN27" s="1357"/>
      <c r="FO27" s="1357"/>
      <c r="FP27" s="1357"/>
      <c r="FQ27" s="1357"/>
      <c r="FR27" s="1357" t="str">
        <f>MID(SUVAHAVUJ!AG141,6,1)</f>
        <v>4</v>
      </c>
      <c r="FS27" s="1357"/>
      <c r="FT27" s="1357"/>
      <c r="FU27" s="1357"/>
      <c r="FV27" s="1357"/>
      <c r="FW27" s="1357" t="str">
        <f>MID(SUVAHAVUJ!AG141,7,1)</f>
        <v>9</v>
      </c>
      <c r="FX27" s="1357"/>
      <c r="FY27" s="1357"/>
      <c r="FZ27" s="1357"/>
      <c r="GA27" s="1357"/>
      <c r="GB27" s="1357"/>
      <c r="GC27" s="1357" t="str">
        <f>MID(SUVAHAVUJ!AG141,8,1)</f>
        <v>4</v>
      </c>
      <c r="GD27" s="1357"/>
      <c r="GE27" s="1357"/>
      <c r="GF27" s="1357"/>
      <c r="GG27" s="1357"/>
      <c r="GH27" s="1357" t="str">
        <f>MID(SUVAHAVUJ!AG141,9,1)</f>
        <v>3</v>
      </c>
      <c r="GI27" s="1357"/>
      <c r="GJ27" s="1357"/>
      <c r="GK27" s="1357"/>
      <c r="GL27" s="1357"/>
      <c r="GM27" s="1357"/>
      <c r="GN27" s="1357" t="str">
        <f>MID(SUVAHAVUJ!AG141,10,1)</f>
        <v>4</v>
      </c>
      <c r="GO27" s="1357"/>
      <c r="GP27" s="1357"/>
      <c r="GQ27" s="1357"/>
      <c r="GR27" s="1357"/>
      <c r="GS27" s="1357" t="str">
        <f>MID(SUVAHAVUJ!AG141,11,1)</f>
        <v>2</v>
      </c>
      <c r="GT27" s="1357"/>
      <c r="GU27" s="1357"/>
      <c r="GV27" s="1357"/>
      <c r="GW27" s="1358"/>
    </row>
    <row r="28" spans="1:205" s="516" customFormat="1" ht="24" customHeight="1" x14ac:dyDescent="0.2">
      <c r="A28" s="541"/>
      <c r="B28" s="1506" t="s">
        <v>2152</v>
      </c>
      <c r="C28" s="1507"/>
      <c r="D28" s="1507"/>
      <c r="E28" s="1507"/>
      <c r="F28" s="1507"/>
      <c r="G28" s="1507"/>
      <c r="H28" s="1507"/>
      <c r="I28" s="1507"/>
      <c r="J28" s="1507"/>
      <c r="K28" s="1508"/>
      <c r="L28" s="1446" t="str">
        <f>SUVAHAVUJ!$D$142</f>
        <v>Krátkodobé finančné výpomoci (241, 249, 24X, 473A,
 /-/255A)</v>
      </c>
      <c r="M28" s="1447"/>
      <c r="N28" s="1447"/>
      <c r="O28" s="1447"/>
      <c r="P28" s="1447"/>
      <c r="Q28" s="1447"/>
      <c r="R28" s="1447"/>
      <c r="S28" s="1447"/>
      <c r="T28" s="1447"/>
      <c r="U28" s="1447"/>
      <c r="V28" s="1447"/>
      <c r="W28" s="1447"/>
      <c r="X28" s="1447"/>
      <c r="Y28" s="1447"/>
      <c r="Z28" s="1447"/>
      <c r="AA28" s="1447"/>
      <c r="AB28" s="1447"/>
      <c r="AC28" s="1447"/>
      <c r="AD28" s="1447"/>
      <c r="AE28" s="1447"/>
      <c r="AF28" s="1447"/>
      <c r="AG28" s="1447"/>
      <c r="AH28" s="1447"/>
      <c r="AI28" s="1447"/>
      <c r="AJ28" s="1447"/>
      <c r="AK28" s="1447"/>
      <c r="AL28" s="1447"/>
      <c r="AM28" s="1447"/>
      <c r="AN28" s="1447"/>
      <c r="AO28" s="1447"/>
      <c r="AP28" s="1447"/>
      <c r="AQ28" s="1447"/>
      <c r="AR28" s="1447"/>
      <c r="AS28" s="1447"/>
      <c r="AT28" s="1447"/>
      <c r="AU28" s="1447"/>
      <c r="AV28" s="1447"/>
      <c r="AW28" s="1447"/>
      <c r="AX28" s="1447"/>
      <c r="AY28" s="1447"/>
      <c r="AZ28" s="1447"/>
      <c r="BA28" s="1447"/>
      <c r="BB28" s="1447"/>
      <c r="BC28" s="1447"/>
      <c r="BD28" s="1447"/>
      <c r="BE28" s="1447"/>
      <c r="BF28" s="1447"/>
      <c r="BG28" s="1447"/>
      <c r="BH28" s="1447"/>
      <c r="BI28" s="1447"/>
      <c r="BJ28" s="1447"/>
      <c r="BK28" s="1447"/>
      <c r="BL28" s="1447"/>
      <c r="BM28" s="1447"/>
      <c r="BN28" s="1447"/>
      <c r="BO28" s="1447"/>
      <c r="BP28" s="1447"/>
      <c r="BQ28" s="1447"/>
      <c r="BR28" s="1447"/>
      <c r="BS28" s="1447"/>
      <c r="BT28" s="1447"/>
      <c r="BU28" s="1447"/>
      <c r="BV28" s="1447"/>
      <c r="BW28" s="1503" t="s">
        <v>2153</v>
      </c>
      <c r="BX28" s="1504"/>
      <c r="BY28" s="1504"/>
      <c r="BZ28" s="1504"/>
      <c r="CA28" s="1504"/>
      <c r="CB28" s="1504"/>
      <c r="CC28" s="1504" t="str">
        <f>MID([8]SUVAHAVUJ!AI69,6,1)</f>
        <v xml:space="preserve"> </v>
      </c>
      <c r="CD28" s="1505"/>
      <c r="CE28" s="1356" t="str">
        <f>MID(SUVAHAVUJ!AF142,1,1)</f>
        <v xml:space="preserve"> </v>
      </c>
      <c r="CF28" s="1356"/>
      <c r="CG28" s="1356"/>
      <c r="CH28" s="1356"/>
      <c r="CI28" s="1356"/>
      <c r="CJ28" s="1356" t="str">
        <f>MID(SUVAHAVUJ!AF142,2,1)</f>
        <v xml:space="preserve"> </v>
      </c>
      <c r="CK28" s="1356"/>
      <c r="CL28" s="1356"/>
      <c r="CM28" s="1356"/>
      <c r="CN28" s="1356"/>
      <c r="CO28" s="1356"/>
      <c r="CP28" s="1356" t="str">
        <f>MID(SUVAHAVUJ!AF142,3,1)</f>
        <v xml:space="preserve"> </v>
      </c>
      <c r="CQ28" s="1356"/>
      <c r="CR28" s="1356"/>
      <c r="CS28" s="1356"/>
      <c r="CT28" s="1356"/>
      <c r="CU28" s="1356" t="str">
        <f>MID(SUVAHAVUJ!AF142,4,1)</f>
        <v xml:space="preserve"> </v>
      </c>
      <c r="CV28" s="1356"/>
      <c r="CW28" s="1356"/>
      <c r="CX28" s="1356"/>
      <c r="CY28" s="1356"/>
      <c r="CZ28" s="1356"/>
      <c r="DA28" s="1356" t="str">
        <f>MID(SUVAHAVUJ!AF142,5,1)</f>
        <v xml:space="preserve"> </v>
      </c>
      <c r="DB28" s="1356"/>
      <c r="DC28" s="1356"/>
      <c r="DD28" s="1356"/>
      <c r="DE28" s="1356"/>
      <c r="DF28" s="1356" t="str">
        <f>MID(SUVAHAVUJ!AF142,6,1)</f>
        <v xml:space="preserve"> </v>
      </c>
      <c r="DG28" s="1356"/>
      <c r="DH28" s="1356"/>
      <c r="DI28" s="1356"/>
      <c r="DJ28" s="1356"/>
      <c r="DK28" s="1356"/>
      <c r="DL28" s="1356" t="str">
        <f>MID(SUVAHAVUJ!AF142,7,1)</f>
        <v xml:space="preserve"> </v>
      </c>
      <c r="DM28" s="1356"/>
      <c r="DN28" s="1356"/>
      <c r="DO28" s="1356"/>
      <c r="DP28" s="1356"/>
      <c r="DQ28" s="1356"/>
      <c r="DR28" s="1356" t="str">
        <f>MID(SUVAHAVUJ!AF142,8,1)</f>
        <v xml:space="preserve"> </v>
      </c>
      <c r="DS28" s="1356"/>
      <c r="DT28" s="1356"/>
      <c r="DU28" s="1356"/>
      <c r="DV28" s="1356"/>
      <c r="DW28" s="1431" t="str">
        <f>MID(SUVAHAVUJ!AF142,9,1)</f>
        <v xml:space="preserve"> </v>
      </c>
      <c r="DX28" s="1431"/>
      <c r="DY28" s="1431"/>
      <c r="DZ28" s="1431"/>
      <c r="EA28" s="1431"/>
      <c r="EB28" s="1431"/>
      <c r="EC28" s="1431" t="str">
        <f>MID(SUVAHAVUJ!AF142,10,1)</f>
        <v xml:space="preserve"> </v>
      </c>
      <c r="ED28" s="1431"/>
      <c r="EE28" s="1431"/>
      <c r="EF28" s="1431"/>
      <c r="EG28" s="1431"/>
      <c r="EH28" s="1356" t="str">
        <f>MID(SUVAHAVUJ!AF142,11,1)</f>
        <v>0</v>
      </c>
      <c r="EI28" s="1356"/>
      <c r="EJ28" s="1356"/>
      <c r="EK28" s="1356"/>
      <c r="EL28" s="1356"/>
      <c r="EM28" s="1360"/>
      <c r="EN28" s="530"/>
      <c r="EO28" s="531"/>
      <c r="EP28" s="1356" t="str">
        <f>MID(SUVAHAVUJ!AG142,1,1)</f>
        <v xml:space="preserve"> </v>
      </c>
      <c r="EQ28" s="1356"/>
      <c r="ER28" s="1356"/>
      <c r="ES28" s="1356"/>
      <c r="ET28" s="1356"/>
      <c r="EU28" s="1356"/>
      <c r="EV28" s="1356" t="str">
        <f>MID(SUVAHAVUJ!AG142,2,1)</f>
        <v xml:space="preserve"> </v>
      </c>
      <c r="EW28" s="1356"/>
      <c r="EX28" s="1356"/>
      <c r="EY28" s="1356"/>
      <c r="EZ28" s="1356"/>
      <c r="FA28" s="1356" t="str">
        <f>MID(SUVAHAVUJ!AG142,3,1)</f>
        <v xml:space="preserve"> </v>
      </c>
      <c r="FB28" s="1356"/>
      <c r="FC28" s="1356"/>
      <c r="FD28" s="1356"/>
      <c r="FE28" s="1356"/>
      <c r="FF28" s="1356"/>
      <c r="FG28" s="1356" t="str">
        <f>MID(SUVAHAVUJ!AG142,4,1)</f>
        <v xml:space="preserve"> </v>
      </c>
      <c r="FH28" s="1356"/>
      <c r="FI28" s="1356"/>
      <c r="FJ28" s="1356"/>
      <c r="FK28" s="1356"/>
      <c r="FL28" s="1357" t="str">
        <f>MID(SUVAHAVUJ!AG142,5,1)</f>
        <v xml:space="preserve"> </v>
      </c>
      <c r="FM28" s="1357"/>
      <c r="FN28" s="1357"/>
      <c r="FO28" s="1357"/>
      <c r="FP28" s="1357"/>
      <c r="FQ28" s="1357"/>
      <c r="FR28" s="1357" t="str">
        <f>MID(SUVAHAVUJ!AG142,6,1)</f>
        <v xml:space="preserve"> </v>
      </c>
      <c r="FS28" s="1357"/>
      <c r="FT28" s="1357"/>
      <c r="FU28" s="1357"/>
      <c r="FV28" s="1357"/>
      <c r="FW28" s="1357" t="str">
        <f>MID(SUVAHAVUJ!AG142,7,1)</f>
        <v xml:space="preserve"> </v>
      </c>
      <c r="FX28" s="1357"/>
      <c r="FY28" s="1357"/>
      <c r="FZ28" s="1357"/>
      <c r="GA28" s="1357"/>
      <c r="GB28" s="1357"/>
      <c r="GC28" s="1357" t="str">
        <f>MID(SUVAHAVUJ!AG142,8,1)</f>
        <v xml:space="preserve"> </v>
      </c>
      <c r="GD28" s="1357"/>
      <c r="GE28" s="1357"/>
      <c r="GF28" s="1357"/>
      <c r="GG28" s="1357"/>
      <c r="GH28" s="1357" t="str">
        <f>MID(SUVAHAVUJ!AG142,9,1)</f>
        <v xml:space="preserve"> </v>
      </c>
      <c r="GI28" s="1357"/>
      <c r="GJ28" s="1357"/>
      <c r="GK28" s="1357"/>
      <c r="GL28" s="1357"/>
      <c r="GM28" s="1357"/>
      <c r="GN28" s="1357" t="str">
        <f>MID(SUVAHAVUJ!AG142,10,1)</f>
        <v xml:space="preserve"> </v>
      </c>
      <c r="GO28" s="1357"/>
      <c r="GP28" s="1357"/>
      <c r="GQ28" s="1357"/>
      <c r="GR28" s="1357"/>
      <c r="GS28" s="1357" t="str">
        <f>MID(SUVAHAVUJ!AG142,11,1)</f>
        <v>0</v>
      </c>
      <c r="GT28" s="1357"/>
      <c r="GU28" s="1357"/>
      <c r="GV28" s="1357"/>
      <c r="GW28" s="1358"/>
    </row>
    <row r="29" spans="1:205" ht="24" customHeight="1" x14ac:dyDescent="0.2">
      <c r="A29" s="540"/>
      <c r="B29" s="1443" t="s">
        <v>2091</v>
      </c>
      <c r="C29" s="1444"/>
      <c r="D29" s="1444"/>
      <c r="E29" s="1444"/>
      <c r="F29" s="1444"/>
      <c r="G29" s="1444"/>
      <c r="H29" s="1444"/>
      <c r="I29" s="1444"/>
      <c r="J29" s="1444"/>
      <c r="K29" s="1445"/>
      <c r="L29" s="1446" t="str">
        <f>SUVAHAVUJ!$D$143</f>
        <v>Časové rozlíšenie súčet (r. 142 až r. 145)</v>
      </c>
      <c r="M29" s="1447"/>
      <c r="N29" s="1447"/>
      <c r="O29" s="1447"/>
      <c r="P29" s="1447"/>
      <c r="Q29" s="1447"/>
      <c r="R29" s="1447"/>
      <c r="S29" s="1447"/>
      <c r="T29" s="1447"/>
      <c r="U29" s="1447"/>
      <c r="V29" s="1447"/>
      <c r="W29" s="1447"/>
      <c r="X29" s="1447"/>
      <c r="Y29" s="1447"/>
      <c r="Z29" s="1447"/>
      <c r="AA29" s="1447"/>
      <c r="AB29" s="1447"/>
      <c r="AC29" s="1447"/>
      <c r="AD29" s="1447"/>
      <c r="AE29" s="1447"/>
      <c r="AF29" s="1447"/>
      <c r="AG29" s="1447"/>
      <c r="AH29" s="1447"/>
      <c r="AI29" s="1447"/>
      <c r="AJ29" s="1447"/>
      <c r="AK29" s="1447"/>
      <c r="AL29" s="1447"/>
      <c r="AM29" s="1447"/>
      <c r="AN29" s="1447"/>
      <c r="AO29" s="1447"/>
      <c r="AP29" s="1447"/>
      <c r="AQ29" s="1447"/>
      <c r="AR29" s="1447"/>
      <c r="AS29" s="1447"/>
      <c r="AT29" s="1447"/>
      <c r="AU29" s="1447"/>
      <c r="AV29" s="1447"/>
      <c r="AW29" s="1447"/>
      <c r="AX29" s="1447"/>
      <c r="AY29" s="1447"/>
      <c r="AZ29" s="1447"/>
      <c r="BA29" s="1447"/>
      <c r="BB29" s="1447"/>
      <c r="BC29" s="1447"/>
      <c r="BD29" s="1447"/>
      <c r="BE29" s="1447"/>
      <c r="BF29" s="1447"/>
      <c r="BG29" s="1447"/>
      <c r="BH29" s="1447"/>
      <c r="BI29" s="1447"/>
      <c r="BJ29" s="1447"/>
      <c r="BK29" s="1447"/>
      <c r="BL29" s="1447"/>
      <c r="BM29" s="1447"/>
      <c r="BN29" s="1447"/>
      <c r="BO29" s="1447"/>
      <c r="BP29" s="1447"/>
      <c r="BQ29" s="1447"/>
      <c r="BR29" s="1447"/>
      <c r="BS29" s="1447"/>
      <c r="BT29" s="1447"/>
      <c r="BU29" s="1447"/>
      <c r="BV29" s="1447"/>
      <c r="BW29" s="1503" t="s">
        <v>2154</v>
      </c>
      <c r="BX29" s="1504"/>
      <c r="BY29" s="1504"/>
      <c r="BZ29" s="1504"/>
      <c r="CA29" s="1504"/>
      <c r="CB29" s="1504"/>
      <c r="CC29" s="1504" t="str">
        <f>MID([8]SUVAHAVUJ!AK69,6,1)</f>
        <v xml:space="preserve"> </v>
      </c>
      <c r="CD29" s="1505"/>
      <c r="CE29" s="1356" t="str">
        <f>MID(SUVAHAVUJ!AF143,1,1)</f>
        <v xml:space="preserve"> </v>
      </c>
      <c r="CF29" s="1356"/>
      <c r="CG29" s="1356"/>
      <c r="CH29" s="1356"/>
      <c r="CI29" s="1356"/>
      <c r="CJ29" s="1356" t="str">
        <f>MID(SUVAHAVUJ!AF143,2,1)</f>
        <v xml:space="preserve"> </v>
      </c>
      <c r="CK29" s="1356"/>
      <c r="CL29" s="1356"/>
      <c r="CM29" s="1356"/>
      <c r="CN29" s="1356"/>
      <c r="CO29" s="1356"/>
      <c r="CP29" s="1356" t="str">
        <f>MID(SUVAHAVUJ!AF143,3,1)</f>
        <v xml:space="preserve"> </v>
      </c>
      <c r="CQ29" s="1356"/>
      <c r="CR29" s="1356"/>
      <c r="CS29" s="1356"/>
      <c r="CT29" s="1356"/>
      <c r="CU29" s="1356" t="str">
        <f>MID(SUVAHAVUJ!AF143,4,1)</f>
        <v xml:space="preserve"> </v>
      </c>
      <c r="CV29" s="1356"/>
      <c r="CW29" s="1356"/>
      <c r="CX29" s="1356"/>
      <c r="CY29" s="1356"/>
      <c r="CZ29" s="1356"/>
      <c r="DA29" s="1356" t="str">
        <f>MID(SUVAHAVUJ!AF143,5,1)</f>
        <v xml:space="preserve"> </v>
      </c>
      <c r="DB29" s="1356"/>
      <c r="DC29" s="1356"/>
      <c r="DD29" s="1356"/>
      <c r="DE29" s="1356"/>
      <c r="DF29" s="1356" t="str">
        <f>MID(SUVAHAVUJ!AF143,6,1)</f>
        <v xml:space="preserve"> </v>
      </c>
      <c r="DG29" s="1356"/>
      <c r="DH29" s="1356"/>
      <c r="DI29" s="1356"/>
      <c r="DJ29" s="1356"/>
      <c r="DK29" s="1356"/>
      <c r="DL29" s="1356" t="str">
        <f>MID(SUVAHAVUJ!AF143,7,1)</f>
        <v xml:space="preserve"> </v>
      </c>
      <c r="DM29" s="1356"/>
      <c r="DN29" s="1356"/>
      <c r="DO29" s="1356"/>
      <c r="DP29" s="1356"/>
      <c r="DQ29" s="1356"/>
      <c r="DR29" s="1356" t="str">
        <f>MID(SUVAHAVUJ!AF143,8,1)</f>
        <v>2</v>
      </c>
      <c r="DS29" s="1356"/>
      <c r="DT29" s="1356"/>
      <c r="DU29" s="1356"/>
      <c r="DV29" s="1356"/>
      <c r="DW29" s="1431" t="str">
        <f>MID(SUVAHAVUJ!AF143,9,1)</f>
        <v>1</v>
      </c>
      <c r="DX29" s="1431"/>
      <c r="DY29" s="1431"/>
      <c r="DZ29" s="1431"/>
      <c r="EA29" s="1431"/>
      <c r="EB29" s="1431"/>
      <c r="EC29" s="1431" t="str">
        <f>MID(SUVAHAVUJ!AF143,10,1)</f>
        <v>1</v>
      </c>
      <c r="ED29" s="1431"/>
      <c r="EE29" s="1431"/>
      <c r="EF29" s="1431"/>
      <c r="EG29" s="1431"/>
      <c r="EH29" s="1356" t="str">
        <f>MID(SUVAHAVUJ!AF143,11,1)</f>
        <v>2</v>
      </c>
      <c r="EI29" s="1356"/>
      <c r="EJ29" s="1356"/>
      <c r="EK29" s="1356"/>
      <c r="EL29" s="1356"/>
      <c r="EM29" s="1360"/>
      <c r="EN29" s="530"/>
      <c r="EO29" s="531"/>
      <c r="EP29" s="1356" t="str">
        <f>MID(SUVAHAVUJ!AG143,1,1)</f>
        <v xml:space="preserve"> </v>
      </c>
      <c r="EQ29" s="1356"/>
      <c r="ER29" s="1356"/>
      <c r="ES29" s="1356"/>
      <c r="ET29" s="1356"/>
      <c r="EU29" s="1356"/>
      <c r="EV29" s="1356" t="str">
        <f>MID(SUVAHAVUJ!AG143,2,1)</f>
        <v xml:space="preserve"> </v>
      </c>
      <c r="EW29" s="1356"/>
      <c r="EX29" s="1356"/>
      <c r="EY29" s="1356"/>
      <c r="EZ29" s="1356"/>
      <c r="FA29" s="1356" t="str">
        <f>MID(SUVAHAVUJ!AG143,3,1)</f>
        <v xml:space="preserve"> </v>
      </c>
      <c r="FB29" s="1356"/>
      <c r="FC29" s="1356"/>
      <c r="FD29" s="1356"/>
      <c r="FE29" s="1356"/>
      <c r="FF29" s="1356"/>
      <c r="FG29" s="1356" t="str">
        <f>MID(SUVAHAVUJ!AG143,4,1)</f>
        <v xml:space="preserve"> </v>
      </c>
      <c r="FH29" s="1356"/>
      <c r="FI29" s="1356"/>
      <c r="FJ29" s="1356"/>
      <c r="FK29" s="1356"/>
      <c r="FL29" s="1357" t="str">
        <f>MID(SUVAHAVUJ!AG143,5,1)</f>
        <v xml:space="preserve"> </v>
      </c>
      <c r="FM29" s="1357"/>
      <c r="FN29" s="1357"/>
      <c r="FO29" s="1357"/>
      <c r="FP29" s="1357"/>
      <c r="FQ29" s="1357"/>
      <c r="FR29" s="1357" t="str">
        <f>MID(SUVAHAVUJ!AG143,6,1)</f>
        <v xml:space="preserve"> </v>
      </c>
      <c r="FS29" s="1357"/>
      <c r="FT29" s="1357"/>
      <c r="FU29" s="1357"/>
      <c r="FV29" s="1357"/>
      <c r="FW29" s="1357" t="str">
        <f>MID(SUVAHAVUJ!AG143,7,1)</f>
        <v xml:space="preserve"> </v>
      </c>
      <c r="FX29" s="1357"/>
      <c r="FY29" s="1357"/>
      <c r="FZ29" s="1357"/>
      <c r="GA29" s="1357"/>
      <c r="GB29" s="1357"/>
      <c r="GC29" s="1357" t="str">
        <f>MID(SUVAHAVUJ!AG143,8,1)</f>
        <v>2</v>
      </c>
      <c r="GD29" s="1357"/>
      <c r="GE29" s="1357"/>
      <c r="GF29" s="1357"/>
      <c r="GG29" s="1357"/>
      <c r="GH29" s="1357" t="str">
        <f>MID(SUVAHAVUJ!AG143,9,1)</f>
        <v>1</v>
      </c>
      <c r="GI29" s="1357"/>
      <c r="GJ29" s="1357"/>
      <c r="GK29" s="1357"/>
      <c r="GL29" s="1357"/>
      <c r="GM29" s="1357"/>
      <c r="GN29" s="1357" t="str">
        <f>MID(SUVAHAVUJ!AG143,10,1)</f>
        <v>8</v>
      </c>
      <c r="GO29" s="1357"/>
      <c r="GP29" s="1357"/>
      <c r="GQ29" s="1357"/>
      <c r="GR29" s="1357"/>
      <c r="GS29" s="1357" t="str">
        <f>MID(SUVAHAVUJ!AG143,11,1)</f>
        <v>2</v>
      </c>
      <c r="GT29" s="1357"/>
      <c r="GU29" s="1357"/>
      <c r="GV29" s="1357"/>
      <c r="GW29" s="1358"/>
    </row>
    <row r="30" spans="1:205" s="516" customFormat="1" ht="24" customHeight="1" x14ac:dyDescent="0.2">
      <c r="A30" s="541"/>
      <c r="B30" s="1432" t="s">
        <v>2093</v>
      </c>
      <c r="C30" s="1433"/>
      <c r="D30" s="1433"/>
      <c r="E30" s="1433"/>
      <c r="F30" s="1433"/>
      <c r="G30" s="1433"/>
      <c r="H30" s="1433"/>
      <c r="I30" s="1433"/>
      <c r="J30" s="1433"/>
      <c r="K30" s="1434"/>
      <c r="L30" s="1435" t="str">
        <f>SUVAHAVUJ!$D$144</f>
        <v>Výdavky budúcich období dlhodobé (383A)</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437" t="s">
        <v>2155</v>
      </c>
      <c r="BX30" s="1438"/>
      <c r="BY30" s="1438"/>
      <c r="BZ30" s="1438"/>
      <c r="CA30" s="1438"/>
      <c r="CB30" s="1438"/>
      <c r="CC30" s="1438" t="str">
        <f>MID([8]SUVAHAVUJ!AI70,6,1)</f>
        <v xml:space="preserve"> </v>
      </c>
      <c r="CD30" s="1439"/>
      <c r="CE30" s="1356" t="str">
        <f>MID(SUVAHAVUJ!AF144,1,1)</f>
        <v xml:space="preserve"> </v>
      </c>
      <c r="CF30" s="1356"/>
      <c r="CG30" s="1356"/>
      <c r="CH30" s="1356"/>
      <c r="CI30" s="1356"/>
      <c r="CJ30" s="1356" t="str">
        <f>MID(SUVAHAVUJ!AF144,2,1)</f>
        <v xml:space="preserve"> </v>
      </c>
      <c r="CK30" s="1356"/>
      <c r="CL30" s="1356"/>
      <c r="CM30" s="1356"/>
      <c r="CN30" s="1356"/>
      <c r="CO30" s="1356"/>
      <c r="CP30" s="1356" t="str">
        <f>MID(SUVAHAVUJ!AF144,3,1)</f>
        <v xml:space="preserve"> </v>
      </c>
      <c r="CQ30" s="1356"/>
      <c r="CR30" s="1356"/>
      <c r="CS30" s="1356"/>
      <c r="CT30" s="1356"/>
      <c r="CU30" s="1356" t="str">
        <f>MID(SUVAHAVUJ!AF144,4,1)</f>
        <v xml:space="preserve"> </v>
      </c>
      <c r="CV30" s="1356"/>
      <c r="CW30" s="1356"/>
      <c r="CX30" s="1356"/>
      <c r="CY30" s="1356"/>
      <c r="CZ30" s="1356"/>
      <c r="DA30" s="1356" t="str">
        <f>MID(SUVAHAVUJ!AF144,5,1)</f>
        <v xml:space="preserve"> </v>
      </c>
      <c r="DB30" s="1356"/>
      <c r="DC30" s="1356"/>
      <c r="DD30" s="1356"/>
      <c r="DE30" s="1356"/>
      <c r="DF30" s="1356" t="str">
        <f>MID(SUVAHAVUJ!AF144,6,1)</f>
        <v xml:space="preserve"> </v>
      </c>
      <c r="DG30" s="1356"/>
      <c r="DH30" s="1356"/>
      <c r="DI30" s="1356"/>
      <c r="DJ30" s="1356"/>
      <c r="DK30" s="1356"/>
      <c r="DL30" s="1356" t="str">
        <f>MID(SUVAHAVUJ!AF144,7,1)</f>
        <v xml:space="preserve"> </v>
      </c>
      <c r="DM30" s="1356"/>
      <c r="DN30" s="1356"/>
      <c r="DO30" s="1356"/>
      <c r="DP30" s="1356"/>
      <c r="DQ30" s="1356"/>
      <c r="DR30" s="1356" t="str">
        <f>MID(SUVAHAVUJ!AF144,8,1)</f>
        <v xml:space="preserve"> </v>
      </c>
      <c r="DS30" s="1356"/>
      <c r="DT30" s="1356"/>
      <c r="DU30" s="1356"/>
      <c r="DV30" s="1356"/>
      <c r="DW30" s="1431" t="str">
        <f>MID(SUVAHAVUJ!AF144,9,1)</f>
        <v xml:space="preserve"> </v>
      </c>
      <c r="DX30" s="1431"/>
      <c r="DY30" s="1431"/>
      <c r="DZ30" s="1431"/>
      <c r="EA30" s="1431"/>
      <c r="EB30" s="1431"/>
      <c r="EC30" s="1431" t="str">
        <f>MID(SUVAHAVUJ!AF144,10,1)</f>
        <v xml:space="preserve"> </v>
      </c>
      <c r="ED30" s="1431"/>
      <c r="EE30" s="1431"/>
      <c r="EF30" s="1431"/>
      <c r="EG30" s="1431"/>
      <c r="EH30" s="1356" t="str">
        <f>MID(SUVAHAVUJ!AF144,11,1)</f>
        <v>0</v>
      </c>
      <c r="EI30" s="1356"/>
      <c r="EJ30" s="1356"/>
      <c r="EK30" s="1356"/>
      <c r="EL30" s="1356"/>
      <c r="EM30" s="1360"/>
      <c r="EN30" s="530"/>
      <c r="EO30" s="531"/>
      <c r="EP30" s="1356" t="str">
        <f>MID(SUVAHAVUJ!AG144,1,1)</f>
        <v xml:space="preserve"> </v>
      </c>
      <c r="EQ30" s="1356"/>
      <c r="ER30" s="1356"/>
      <c r="ES30" s="1356"/>
      <c r="ET30" s="1356"/>
      <c r="EU30" s="1356"/>
      <c r="EV30" s="1356" t="str">
        <f>MID(SUVAHAVUJ!AG144,2,1)</f>
        <v xml:space="preserve"> </v>
      </c>
      <c r="EW30" s="1356"/>
      <c r="EX30" s="1356"/>
      <c r="EY30" s="1356"/>
      <c r="EZ30" s="1356"/>
      <c r="FA30" s="1356" t="str">
        <f>MID(SUVAHAVUJ!AG144,3,1)</f>
        <v xml:space="preserve"> </v>
      </c>
      <c r="FB30" s="1356"/>
      <c r="FC30" s="1356"/>
      <c r="FD30" s="1356"/>
      <c r="FE30" s="1356"/>
      <c r="FF30" s="1356"/>
      <c r="FG30" s="1356" t="str">
        <f>MID(SUVAHAVUJ!AG144,4,1)</f>
        <v xml:space="preserve"> </v>
      </c>
      <c r="FH30" s="1356"/>
      <c r="FI30" s="1356"/>
      <c r="FJ30" s="1356"/>
      <c r="FK30" s="1356"/>
      <c r="FL30" s="1357" t="str">
        <f>MID(SUVAHAVUJ!AG144,5,1)</f>
        <v xml:space="preserve"> </v>
      </c>
      <c r="FM30" s="1357"/>
      <c r="FN30" s="1357"/>
      <c r="FO30" s="1357"/>
      <c r="FP30" s="1357"/>
      <c r="FQ30" s="1357"/>
      <c r="FR30" s="1357" t="str">
        <f>MID(SUVAHAVUJ!AG144,6,1)</f>
        <v xml:space="preserve"> </v>
      </c>
      <c r="FS30" s="1357"/>
      <c r="FT30" s="1357"/>
      <c r="FU30" s="1357"/>
      <c r="FV30" s="1357"/>
      <c r="FW30" s="1357" t="str">
        <f>MID(SUVAHAVUJ!AG144,7,1)</f>
        <v xml:space="preserve"> </v>
      </c>
      <c r="FX30" s="1357"/>
      <c r="FY30" s="1357"/>
      <c r="FZ30" s="1357"/>
      <c r="GA30" s="1357"/>
      <c r="GB30" s="1357"/>
      <c r="GC30" s="1357" t="str">
        <f>MID(SUVAHAVUJ!AG144,8,1)</f>
        <v xml:space="preserve"> </v>
      </c>
      <c r="GD30" s="1357"/>
      <c r="GE30" s="1357"/>
      <c r="GF30" s="1357"/>
      <c r="GG30" s="1357"/>
      <c r="GH30" s="1357" t="str">
        <f>MID(SUVAHAVUJ!AG144,9,1)</f>
        <v xml:space="preserve"> </v>
      </c>
      <c r="GI30" s="1357"/>
      <c r="GJ30" s="1357"/>
      <c r="GK30" s="1357"/>
      <c r="GL30" s="1357"/>
      <c r="GM30" s="1357"/>
      <c r="GN30" s="1357" t="str">
        <f>MID(SUVAHAVUJ!AG144,10,1)</f>
        <v xml:space="preserve"> </v>
      </c>
      <c r="GO30" s="1357"/>
      <c r="GP30" s="1357"/>
      <c r="GQ30" s="1357"/>
      <c r="GR30" s="1357"/>
      <c r="GS30" s="1357" t="str">
        <f>MID(SUVAHAVUJ!AG144,11,1)</f>
        <v>0</v>
      </c>
      <c r="GT30" s="1357"/>
      <c r="GU30" s="1357"/>
      <c r="GV30" s="1357"/>
      <c r="GW30" s="1358"/>
    </row>
    <row r="31" spans="1:205" ht="24" customHeight="1" x14ac:dyDescent="0.2">
      <c r="A31" s="540"/>
      <c r="B31" s="1432" t="s">
        <v>2039</v>
      </c>
      <c r="C31" s="1433"/>
      <c r="D31" s="1433"/>
      <c r="E31" s="1433"/>
      <c r="F31" s="1433"/>
      <c r="G31" s="1433"/>
      <c r="H31" s="1433"/>
      <c r="I31" s="1433"/>
      <c r="J31" s="1433"/>
      <c r="K31" s="1434"/>
      <c r="L31" s="1435" t="str">
        <f>SUVAHAVUJ!$D$145</f>
        <v>Výdavky budúcich období krátkodobé (383A)</v>
      </c>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437" t="s">
        <v>2156</v>
      </c>
      <c r="BX31" s="1438"/>
      <c r="BY31" s="1438"/>
      <c r="BZ31" s="1438"/>
      <c r="CA31" s="1438"/>
      <c r="CB31" s="1438"/>
      <c r="CC31" s="1438" t="str">
        <f>MID([8]SUVAHAVUJ!AK70,6,1)</f>
        <v xml:space="preserve"> </v>
      </c>
      <c r="CD31" s="1439"/>
      <c r="CE31" s="1356" t="str">
        <f>MID(SUVAHAVUJ!AF145,1,1)</f>
        <v xml:space="preserve"> </v>
      </c>
      <c r="CF31" s="1356"/>
      <c r="CG31" s="1356"/>
      <c r="CH31" s="1356"/>
      <c r="CI31" s="1356"/>
      <c r="CJ31" s="1356" t="str">
        <f>MID(SUVAHAVUJ!AF145,2,1)</f>
        <v xml:space="preserve"> </v>
      </c>
      <c r="CK31" s="1356"/>
      <c r="CL31" s="1356"/>
      <c r="CM31" s="1356"/>
      <c r="CN31" s="1356"/>
      <c r="CO31" s="1356"/>
      <c r="CP31" s="1356" t="str">
        <f>MID(SUVAHAVUJ!AF145,3,1)</f>
        <v xml:space="preserve"> </v>
      </c>
      <c r="CQ31" s="1356"/>
      <c r="CR31" s="1356"/>
      <c r="CS31" s="1356"/>
      <c r="CT31" s="1356"/>
      <c r="CU31" s="1356" t="str">
        <f>MID(SUVAHAVUJ!AF145,4,1)</f>
        <v xml:space="preserve"> </v>
      </c>
      <c r="CV31" s="1356"/>
      <c r="CW31" s="1356"/>
      <c r="CX31" s="1356"/>
      <c r="CY31" s="1356"/>
      <c r="CZ31" s="1356"/>
      <c r="DA31" s="1356" t="str">
        <f>MID(SUVAHAVUJ!AF145,5,1)</f>
        <v xml:space="preserve"> </v>
      </c>
      <c r="DB31" s="1356"/>
      <c r="DC31" s="1356"/>
      <c r="DD31" s="1356"/>
      <c r="DE31" s="1356"/>
      <c r="DF31" s="1356" t="str">
        <f>MID(SUVAHAVUJ!AF145,6,1)</f>
        <v xml:space="preserve"> </v>
      </c>
      <c r="DG31" s="1356"/>
      <c r="DH31" s="1356"/>
      <c r="DI31" s="1356"/>
      <c r="DJ31" s="1356"/>
      <c r="DK31" s="1356"/>
      <c r="DL31" s="1356" t="str">
        <f>MID(SUVAHAVUJ!AF145,7,1)</f>
        <v xml:space="preserve"> </v>
      </c>
      <c r="DM31" s="1356"/>
      <c r="DN31" s="1356"/>
      <c r="DO31" s="1356"/>
      <c r="DP31" s="1356"/>
      <c r="DQ31" s="1356"/>
      <c r="DR31" s="1356" t="str">
        <f>MID(SUVAHAVUJ!AF145,8,1)</f>
        <v>2</v>
      </c>
      <c r="DS31" s="1356"/>
      <c r="DT31" s="1356"/>
      <c r="DU31" s="1356"/>
      <c r="DV31" s="1356"/>
      <c r="DW31" s="1431" t="str">
        <f>MID(SUVAHAVUJ!AF145,9,1)</f>
        <v>1</v>
      </c>
      <c r="DX31" s="1431"/>
      <c r="DY31" s="1431"/>
      <c r="DZ31" s="1431"/>
      <c r="EA31" s="1431"/>
      <c r="EB31" s="1431"/>
      <c r="EC31" s="1431" t="str">
        <f>MID(SUVAHAVUJ!AF145,10,1)</f>
        <v>1</v>
      </c>
      <c r="ED31" s="1431"/>
      <c r="EE31" s="1431"/>
      <c r="EF31" s="1431"/>
      <c r="EG31" s="1431"/>
      <c r="EH31" s="1356" t="str">
        <f>MID(SUVAHAVUJ!AF145,11,1)</f>
        <v>2</v>
      </c>
      <c r="EI31" s="1356"/>
      <c r="EJ31" s="1356"/>
      <c r="EK31" s="1356"/>
      <c r="EL31" s="1356"/>
      <c r="EM31" s="1360"/>
      <c r="EN31" s="530"/>
      <c r="EO31" s="531"/>
      <c r="EP31" s="1356" t="str">
        <f>MID(SUVAHAVUJ!AG145,1,1)</f>
        <v xml:space="preserve"> </v>
      </c>
      <c r="EQ31" s="1356"/>
      <c r="ER31" s="1356"/>
      <c r="ES31" s="1356"/>
      <c r="ET31" s="1356"/>
      <c r="EU31" s="1356"/>
      <c r="EV31" s="1356" t="str">
        <f>MID(SUVAHAVUJ!AG145,2,1)</f>
        <v xml:space="preserve"> </v>
      </c>
      <c r="EW31" s="1356"/>
      <c r="EX31" s="1356"/>
      <c r="EY31" s="1356"/>
      <c r="EZ31" s="1356"/>
      <c r="FA31" s="1356" t="str">
        <f>MID(SUVAHAVUJ!AG145,3,1)</f>
        <v xml:space="preserve"> </v>
      </c>
      <c r="FB31" s="1356"/>
      <c r="FC31" s="1356"/>
      <c r="FD31" s="1356"/>
      <c r="FE31" s="1356"/>
      <c r="FF31" s="1356"/>
      <c r="FG31" s="1356" t="str">
        <f>MID(SUVAHAVUJ!AG145,4,1)</f>
        <v xml:space="preserve"> </v>
      </c>
      <c r="FH31" s="1356"/>
      <c r="FI31" s="1356"/>
      <c r="FJ31" s="1356"/>
      <c r="FK31" s="1356"/>
      <c r="FL31" s="1357" t="str">
        <f>MID(SUVAHAVUJ!AG145,5,1)</f>
        <v xml:space="preserve"> </v>
      </c>
      <c r="FM31" s="1357"/>
      <c r="FN31" s="1357"/>
      <c r="FO31" s="1357"/>
      <c r="FP31" s="1357"/>
      <c r="FQ31" s="1357"/>
      <c r="FR31" s="1357" t="str">
        <f>MID(SUVAHAVUJ!AG145,6,1)</f>
        <v xml:space="preserve"> </v>
      </c>
      <c r="FS31" s="1357"/>
      <c r="FT31" s="1357"/>
      <c r="FU31" s="1357"/>
      <c r="FV31" s="1357"/>
      <c r="FW31" s="1357" t="str">
        <f>MID(SUVAHAVUJ!AG145,7,1)</f>
        <v xml:space="preserve"> </v>
      </c>
      <c r="FX31" s="1357"/>
      <c r="FY31" s="1357"/>
      <c r="FZ31" s="1357"/>
      <c r="GA31" s="1357"/>
      <c r="GB31" s="1357"/>
      <c r="GC31" s="1357" t="str">
        <f>MID(SUVAHAVUJ!AG145,8,1)</f>
        <v>2</v>
      </c>
      <c r="GD31" s="1357"/>
      <c r="GE31" s="1357"/>
      <c r="GF31" s="1357"/>
      <c r="GG31" s="1357"/>
      <c r="GH31" s="1357" t="str">
        <f>MID(SUVAHAVUJ!AG145,9,1)</f>
        <v>1</v>
      </c>
      <c r="GI31" s="1357"/>
      <c r="GJ31" s="1357"/>
      <c r="GK31" s="1357"/>
      <c r="GL31" s="1357"/>
      <c r="GM31" s="1357"/>
      <c r="GN31" s="1357" t="str">
        <f>MID(SUVAHAVUJ!AG145,10,1)</f>
        <v>8</v>
      </c>
      <c r="GO31" s="1357"/>
      <c r="GP31" s="1357"/>
      <c r="GQ31" s="1357"/>
      <c r="GR31" s="1357"/>
      <c r="GS31" s="1357" t="str">
        <f>MID(SUVAHAVUJ!AG145,11,1)</f>
        <v>2</v>
      </c>
      <c r="GT31" s="1357"/>
      <c r="GU31" s="1357"/>
      <c r="GV31" s="1357"/>
      <c r="GW31" s="1358"/>
    </row>
    <row r="32" spans="1:205" s="516" customFormat="1" ht="24" customHeight="1" x14ac:dyDescent="0.2">
      <c r="A32" s="541"/>
      <c r="B32" s="1432" t="s">
        <v>2040</v>
      </c>
      <c r="C32" s="1433"/>
      <c r="D32" s="1433"/>
      <c r="E32" s="1433"/>
      <c r="F32" s="1433"/>
      <c r="G32" s="1433"/>
      <c r="H32" s="1433"/>
      <c r="I32" s="1433"/>
      <c r="J32" s="1433"/>
      <c r="K32" s="1434"/>
      <c r="L32" s="1435" t="str">
        <f>SUVAHAVUJ!$D$146</f>
        <v>Výnosy budúcich období dlhodobé (384A)</v>
      </c>
      <c r="M32" s="1436"/>
      <c r="N32" s="1436"/>
      <c r="O32" s="1436"/>
      <c r="P32" s="1436"/>
      <c r="Q32" s="1436"/>
      <c r="R32" s="1436"/>
      <c r="S32" s="1436"/>
      <c r="T32" s="1436"/>
      <c r="U32" s="1436"/>
      <c r="V32" s="1436"/>
      <c r="W32" s="1436"/>
      <c r="X32" s="1436"/>
      <c r="Y32" s="1436"/>
      <c r="Z32" s="1436"/>
      <c r="AA32" s="1436"/>
      <c r="AB32" s="1436"/>
      <c r="AC32" s="1436"/>
      <c r="AD32" s="1436"/>
      <c r="AE32" s="1436"/>
      <c r="AF32" s="1436"/>
      <c r="AG32" s="1436"/>
      <c r="AH32" s="1436"/>
      <c r="AI32" s="1436"/>
      <c r="AJ32" s="1436"/>
      <c r="AK32" s="1436"/>
      <c r="AL32" s="1436"/>
      <c r="AM32" s="1436"/>
      <c r="AN32" s="1436"/>
      <c r="AO32" s="1436"/>
      <c r="AP32" s="1436"/>
      <c r="AQ32" s="1436"/>
      <c r="AR32" s="1436"/>
      <c r="AS32" s="1436"/>
      <c r="AT32" s="1436"/>
      <c r="AU32" s="1436"/>
      <c r="AV32" s="1436"/>
      <c r="AW32" s="1436"/>
      <c r="AX32" s="1436"/>
      <c r="AY32" s="1436"/>
      <c r="AZ32" s="1436"/>
      <c r="BA32" s="1436"/>
      <c r="BB32" s="1436"/>
      <c r="BC32" s="1436"/>
      <c r="BD32" s="1436"/>
      <c r="BE32" s="1436"/>
      <c r="BF32" s="1436"/>
      <c r="BG32" s="1436"/>
      <c r="BH32" s="1436"/>
      <c r="BI32" s="1436"/>
      <c r="BJ32" s="1436"/>
      <c r="BK32" s="1436"/>
      <c r="BL32" s="1436"/>
      <c r="BM32" s="1436"/>
      <c r="BN32" s="1436"/>
      <c r="BO32" s="1436"/>
      <c r="BP32" s="1436"/>
      <c r="BQ32" s="1436"/>
      <c r="BR32" s="1436"/>
      <c r="BS32" s="1436"/>
      <c r="BT32" s="1436"/>
      <c r="BU32" s="1436"/>
      <c r="BV32" s="1436"/>
      <c r="BW32" s="1437" t="s">
        <v>2157</v>
      </c>
      <c r="BX32" s="1438"/>
      <c r="BY32" s="1438"/>
      <c r="BZ32" s="1438"/>
      <c r="CA32" s="1438"/>
      <c r="CB32" s="1438"/>
      <c r="CC32" s="1438" t="str">
        <f>MID([8]SUVAHAVUJ!AI71,6,1)</f>
        <v xml:space="preserve"> </v>
      </c>
      <c r="CD32" s="1439"/>
      <c r="CE32" s="1356" t="str">
        <f>MID(SUVAHAVUJ!AF146,1,1)</f>
        <v xml:space="preserve"> </v>
      </c>
      <c r="CF32" s="1356"/>
      <c r="CG32" s="1356"/>
      <c r="CH32" s="1356"/>
      <c r="CI32" s="1356"/>
      <c r="CJ32" s="1356" t="str">
        <f>MID(SUVAHAVUJ!AF146,2,1)</f>
        <v xml:space="preserve"> </v>
      </c>
      <c r="CK32" s="1356"/>
      <c r="CL32" s="1356"/>
      <c r="CM32" s="1356"/>
      <c r="CN32" s="1356"/>
      <c r="CO32" s="1356"/>
      <c r="CP32" s="1356" t="str">
        <f>MID(SUVAHAVUJ!AF146,3,1)</f>
        <v xml:space="preserve"> </v>
      </c>
      <c r="CQ32" s="1356"/>
      <c r="CR32" s="1356"/>
      <c r="CS32" s="1356"/>
      <c r="CT32" s="1356"/>
      <c r="CU32" s="1356" t="str">
        <f>MID(SUVAHAVUJ!AF146,4,1)</f>
        <v xml:space="preserve"> </v>
      </c>
      <c r="CV32" s="1356"/>
      <c r="CW32" s="1356"/>
      <c r="CX32" s="1356"/>
      <c r="CY32" s="1356"/>
      <c r="CZ32" s="1356"/>
      <c r="DA32" s="1356" t="str">
        <f>MID(SUVAHAVUJ!AF146,5,1)</f>
        <v xml:space="preserve"> </v>
      </c>
      <c r="DB32" s="1356"/>
      <c r="DC32" s="1356"/>
      <c r="DD32" s="1356"/>
      <c r="DE32" s="1356"/>
      <c r="DF32" s="1356" t="str">
        <f>MID(SUVAHAVUJ!AF146,6,1)</f>
        <v xml:space="preserve"> </v>
      </c>
      <c r="DG32" s="1356"/>
      <c r="DH32" s="1356"/>
      <c r="DI32" s="1356"/>
      <c r="DJ32" s="1356"/>
      <c r="DK32" s="1356"/>
      <c r="DL32" s="1356" t="str">
        <f>MID(SUVAHAVUJ!AF146,7,1)</f>
        <v xml:space="preserve"> </v>
      </c>
      <c r="DM32" s="1356"/>
      <c r="DN32" s="1356"/>
      <c r="DO32" s="1356"/>
      <c r="DP32" s="1356"/>
      <c r="DQ32" s="1356"/>
      <c r="DR32" s="1356" t="str">
        <f>MID(SUVAHAVUJ!AF146,8,1)</f>
        <v xml:space="preserve"> </v>
      </c>
      <c r="DS32" s="1356"/>
      <c r="DT32" s="1356"/>
      <c r="DU32" s="1356"/>
      <c r="DV32" s="1356"/>
      <c r="DW32" s="1431" t="str">
        <f>MID(SUVAHAVUJ!AF146,9,1)</f>
        <v xml:space="preserve"> </v>
      </c>
      <c r="DX32" s="1431"/>
      <c r="DY32" s="1431"/>
      <c r="DZ32" s="1431"/>
      <c r="EA32" s="1431"/>
      <c r="EB32" s="1431"/>
      <c r="EC32" s="1431" t="str">
        <f>MID(SUVAHAVUJ!AF146,10,1)</f>
        <v xml:space="preserve"> </v>
      </c>
      <c r="ED32" s="1431"/>
      <c r="EE32" s="1431"/>
      <c r="EF32" s="1431"/>
      <c r="EG32" s="1431"/>
      <c r="EH32" s="1356" t="str">
        <f>MID(SUVAHAVUJ!AF146,11,1)</f>
        <v>0</v>
      </c>
      <c r="EI32" s="1356"/>
      <c r="EJ32" s="1356"/>
      <c r="EK32" s="1356"/>
      <c r="EL32" s="1356"/>
      <c r="EM32" s="1360"/>
      <c r="EN32" s="530"/>
      <c r="EO32" s="531"/>
      <c r="EP32" s="1356" t="str">
        <f>MID(SUVAHAVUJ!AG146,1,1)</f>
        <v xml:space="preserve"> </v>
      </c>
      <c r="EQ32" s="1356"/>
      <c r="ER32" s="1356"/>
      <c r="ES32" s="1356"/>
      <c r="ET32" s="1356"/>
      <c r="EU32" s="1356"/>
      <c r="EV32" s="1356" t="str">
        <f>MID(SUVAHAVUJ!AG146,2,1)</f>
        <v xml:space="preserve"> </v>
      </c>
      <c r="EW32" s="1356"/>
      <c r="EX32" s="1356"/>
      <c r="EY32" s="1356"/>
      <c r="EZ32" s="1356"/>
      <c r="FA32" s="1356" t="str">
        <f>MID(SUVAHAVUJ!AG146,3,1)</f>
        <v xml:space="preserve"> </v>
      </c>
      <c r="FB32" s="1356"/>
      <c r="FC32" s="1356"/>
      <c r="FD32" s="1356"/>
      <c r="FE32" s="1356"/>
      <c r="FF32" s="1356"/>
      <c r="FG32" s="1356" t="str">
        <f>MID(SUVAHAVUJ!AG146,4,1)</f>
        <v xml:space="preserve"> </v>
      </c>
      <c r="FH32" s="1356"/>
      <c r="FI32" s="1356"/>
      <c r="FJ32" s="1356"/>
      <c r="FK32" s="1356"/>
      <c r="FL32" s="1357" t="str">
        <f>MID(SUVAHAVUJ!AG146,5,1)</f>
        <v xml:space="preserve"> </v>
      </c>
      <c r="FM32" s="1357"/>
      <c r="FN32" s="1357"/>
      <c r="FO32" s="1357"/>
      <c r="FP32" s="1357"/>
      <c r="FQ32" s="1357"/>
      <c r="FR32" s="1357" t="str">
        <f>MID(SUVAHAVUJ!AG146,6,1)</f>
        <v xml:space="preserve"> </v>
      </c>
      <c r="FS32" s="1357"/>
      <c r="FT32" s="1357"/>
      <c r="FU32" s="1357"/>
      <c r="FV32" s="1357"/>
      <c r="FW32" s="1357" t="str">
        <f>MID(SUVAHAVUJ!AG146,7,1)</f>
        <v xml:space="preserve"> </v>
      </c>
      <c r="FX32" s="1357"/>
      <c r="FY32" s="1357"/>
      <c r="FZ32" s="1357"/>
      <c r="GA32" s="1357"/>
      <c r="GB32" s="1357"/>
      <c r="GC32" s="1357" t="str">
        <f>MID(SUVAHAVUJ!AG146,8,1)</f>
        <v xml:space="preserve"> </v>
      </c>
      <c r="GD32" s="1357"/>
      <c r="GE32" s="1357"/>
      <c r="GF32" s="1357"/>
      <c r="GG32" s="1357"/>
      <c r="GH32" s="1357" t="str">
        <f>MID(SUVAHAVUJ!AG146,9,1)</f>
        <v xml:space="preserve"> </v>
      </c>
      <c r="GI32" s="1357"/>
      <c r="GJ32" s="1357"/>
      <c r="GK32" s="1357"/>
      <c r="GL32" s="1357"/>
      <c r="GM32" s="1357"/>
      <c r="GN32" s="1357" t="str">
        <f>MID(SUVAHAVUJ!AG146,10,1)</f>
        <v xml:space="preserve"> </v>
      </c>
      <c r="GO32" s="1357"/>
      <c r="GP32" s="1357"/>
      <c r="GQ32" s="1357"/>
      <c r="GR32" s="1357"/>
      <c r="GS32" s="1357" t="str">
        <f>MID(SUVAHAVUJ!AG146,11,1)</f>
        <v>0</v>
      </c>
      <c r="GT32" s="1357"/>
      <c r="GU32" s="1357"/>
      <c r="GV32" s="1357"/>
      <c r="GW32" s="1358"/>
    </row>
    <row r="33" spans="1:205" ht="24" customHeight="1" x14ac:dyDescent="0.2">
      <c r="A33" s="540"/>
      <c r="B33" s="1432" t="s">
        <v>2041</v>
      </c>
      <c r="C33" s="1433"/>
      <c r="D33" s="1433"/>
      <c r="E33" s="1433"/>
      <c r="F33" s="1433"/>
      <c r="G33" s="1433"/>
      <c r="H33" s="1433"/>
      <c r="I33" s="1433"/>
      <c r="J33" s="1433"/>
      <c r="K33" s="1434"/>
      <c r="L33" s="1435" t="str">
        <f>SUVAHAVUJ!$D$147</f>
        <v>Výnosy budúcich období krátkodobé (384A)</v>
      </c>
      <c r="M33" s="1436"/>
      <c r="N33" s="1436"/>
      <c r="O33" s="1436"/>
      <c r="P33" s="1436"/>
      <c r="Q33" s="1436"/>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1436"/>
      <c r="AV33" s="1436"/>
      <c r="AW33" s="1436"/>
      <c r="AX33" s="1436"/>
      <c r="AY33" s="1436"/>
      <c r="AZ33" s="1436"/>
      <c r="BA33" s="1436"/>
      <c r="BB33" s="1436"/>
      <c r="BC33" s="1436"/>
      <c r="BD33" s="1436"/>
      <c r="BE33" s="1436"/>
      <c r="BF33" s="1436"/>
      <c r="BG33" s="1436"/>
      <c r="BH33" s="1436"/>
      <c r="BI33" s="1436"/>
      <c r="BJ33" s="1436"/>
      <c r="BK33" s="1436"/>
      <c r="BL33" s="1436"/>
      <c r="BM33" s="1436"/>
      <c r="BN33" s="1436"/>
      <c r="BO33" s="1436"/>
      <c r="BP33" s="1436"/>
      <c r="BQ33" s="1436"/>
      <c r="BR33" s="1436"/>
      <c r="BS33" s="1436"/>
      <c r="BT33" s="1436"/>
      <c r="BU33" s="1436"/>
      <c r="BV33" s="1436"/>
      <c r="BW33" s="1437" t="s">
        <v>2158</v>
      </c>
      <c r="BX33" s="1438"/>
      <c r="BY33" s="1438"/>
      <c r="BZ33" s="1438"/>
      <c r="CA33" s="1438"/>
      <c r="CB33" s="1438"/>
      <c r="CC33" s="1438" t="str">
        <f>MID([8]SUVAHAVUJ!AK71,6,1)</f>
        <v xml:space="preserve"> </v>
      </c>
      <c r="CD33" s="1439"/>
      <c r="CE33" s="1356" t="str">
        <f>MID(SUVAHAVUJ!AF147,1,1)</f>
        <v xml:space="preserve"> </v>
      </c>
      <c r="CF33" s="1356"/>
      <c r="CG33" s="1356"/>
      <c r="CH33" s="1356"/>
      <c r="CI33" s="1356"/>
      <c r="CJ33" s="1356" t="str">
        <f>MID(SUVAHAVUJ!AF147,2,1)</f>
        <v xml:space="preserve"> </v>
      </c>
      <c r="CK33" s="1356"/>
      <c r="CL33" s="1356"/>
      <c r="CM33" s="1356"/>
      <c r="CN33" s="1356"/>
      <c r="CO33" s="1356"/>
      <c r="CP33" s="1356" t="str">
        <f>MID(SUVAHAVUJ!AF147,3,1)</f>
        <v xml:space="preserve"> </v>
      </c>
      <c r="CQ33" s="1356"/>
      <c r="CR33" s="1356"/>
      <c r="CS33" s="1356"/>
      <c r="CT33" s="1356"/>
      <c r="CU33" s="1356" t="str">
        <f>MID(SUVAHAVUJ!AF147,4,1)</f>
        <v xml:space="preserve"> </v>
      </c>
      <c r="CV33" s="1356"/>
      <c r="CW33" s="1356"/>
      <c r="CX33" s="1356"/>
      <c r="CY33" s="1356"/>
      <c r="CZ33" s="1356"/>
      <c r="DA33" s="1356" t="str">
        <f>MID(SUVAHAVUJ!AF147,5,1)</f>
        <v xml:space="preserve"> </v>
      </c>
      <c r="DB33" s="1356"/>
      <c r="DC33" s="1356"/>
      <c r="DD33" s="1356"/>
      <c r="DE33" s="1356"/>
      <c r="DF33" s="1356" t="str">
        <f>MID(SUVAHAVUJ!AF147,6,1)</f>
        <v xml:space="preserve"> </v>
      </c>
      <c r="DG33" s="1356"/>
      <c r="DH33" s="1356"/>
      <c r="DI33" s="1356"/>
      <c r="DJ33" s="1356"/>
      <c r="DK33" s="1356"/>
      <c r="DL33" s="1356" t="str">
        <f>MID(SUVAHAVUJ!AF147,7,1)</f>
        <v xml:space="preserve"> </v>
      </c>
      <c r="DM33" s="1356"/>
      <c r="DN33" s="1356"/>
      <c r="DO33" s="1356"/>
      <c r="DP33" s="1356"/>
      <c r="DQ33" s="1356"/>
      <c r="DR33" s="1356" t="str">
        <f>MID(SUVAHAVUJ!AF147,8,1)</f>
        <v xml:space="preserve"> </v>
      </c>
      <c r="DS33" s="1356"/>
      <c r="DT33" s="1356"/>
      <c r="DU33" s="1356"/>
      <c r="DV33" s="1356"/>
      <c r="DW33" s="1431" t="str">
        <f>MID(SUVAHAVUJ!AF147,9,1)</f>
        <v xml:space="preserve"> </v>
      </c>
      <c r="DX33" s="1431"/>
      <c r="DY33" s="1431"/>
      <c r="DZ33" s="1431"/>
      <c r="EA33" s="1431"/>
      <c r="EB33" s="1431"/>
      <c r="EC33" s="1431" t="str">
        <f>MID(SUVAHAVUJ!AF147,10,1)</f>
        <v xml:space="preserve"> </v>
      </c>
      <c r="ED33" s="1431"/>
      <c r="EE33" s="1431"/>
      <c r="EF33" s="1431"/>
      <c r="EG33" s="1431"/>
      <c r="EH33" s="1356" t="str">
        <f>MID(SUVAHAVUJ!AF147,11,1)</f>
        <v>0</v>
      </c>
      <c r="EI33" s="1356"/>
      <c r="EJ33" s="1356"/>
      <c r="EK33" s="1356"/>
      <c r="EL33" s="1356"/>
      <c r="EM33" s="1360"/>
      <c r="EN33" s="530"/>
      <c r="EO33" s="531"/>
      <c r="EP33" s="1356" t="str">
        <f>MID(SUVAHAVUJ!AG147,1,1)</f>
        <v xml:space="preserve"> </v>
      </c>
      <c r="EQ33" s="1356"/>
      <c r="ER33" s="1356"/>
      <c r="ES33" s="1356"/>
      <c r="ET33" s="1356"/>
      <c r="EU33" s="1356"/>
      <c r="EV33" s="1356" t="str">
        <f>MID(SUVAHAVUJ!AG147,2,1)</f>
        <v xml:space="preserve"> </v>
      </c>
      <c r="EW33" s="1356"/>
      <c r="EX33" s="1356"/>
      <c r="EY33" s="1356"/>
      <c r="EZ33" s="1356"/>
      <c r="FA33" s="1356" t="str">
        <f>MID(SUVAHAVUJ!AG147,3,1)</f>
        <v xml:space="preserve"> </v>
      </c>
      <c r="FB33" s="1356"/>
      <c r="FC33" s="1356"/>
      <c r="FD33" s="1356"/>
      <c r="FE33" s="1356"/>
      <c r="FF33" s="1356"/>
      <c r="FG33" s="1356" t="str">
        <f>MID(SUVAHAVUJ!AG147,4,1)</f>
        <v xml:space="preserve"> </v>
      </c>
      <c r="FH33" s="1356"/>
      <c r="FI33" s="1356"/>
      <c r="FJ33" s="1356"/>
      <c r="FK33" s="1356"/>
      <c r="FL33" s="1357" t="str">
        <f>MID(SUVAHAVUJ!AG147,5,1)</f>
        <v xml:space="preserve"> </v>
      </c>
      <c r="FM33" s="1357"/>
      <c r="FN33" s="1357"/>
      <c r="FO33" s="1357"/>
      <c r="FP33" s="1357"/>
      <c r="FQ33" s="1357"/>
      <c r="FR33" s="1357" t="str">
        <f>MID(SUVAHAVUJ!AG147,6,1)</f>
        <v xml:space="preserve"> </v>
      </c>
      <c r="FS33" s="1357"/>
      <c r="FT33" s="1357"/>
      <c r="FU33" s="1357"/>
      <c r="FV33" s="1357"/>
      <c r="FW33" s="1357" t="str">
        <f>MID(SUVAHAVUJ!AG147,7,1)</f>
        <v xml:space="preserve"> </v>
      </c>
      <c r="FX33" s="1357"/>
      <c r="FY33" s="1357"/>
      <c r="FZ33" s="1357"/>
      <c r="GA33" s="1357"/>
      <c r="GB33" s="1357"/>
      <c r="GC33" s="1357" t="str">
        <f>MID(SUVAHAVUJ!AG147,8,1)</f>
        <v xml:space="preserve"> </v>
      </c>
      <c r="GD33" s="1357"/>
      <c r="GE33" s="1357"/>
      <c r="GF33" s="1357"/>
      <c r="GG33" s="1357"/>
      <c r="GH33" s="1357" t="str">
        <f>MID(SUVAHAVUJ!AG147,9,1)</f>
        <v xml:space="preserve"> </v>
      </c>
      <c r="GI33" s="1357"/>
      <c r="GJ33" s="1357"/>
      <c r="GK33" s="1357"/>
      <c r="GL33" s="1357"/>
      <c r="GM33" s="1357"/>
      <c r="GN33" s="1357" t="str">
        <f>MID(SUVAHAVUJ!AG147,10,1)</f>
        <v xml:space="preserve"> </v>
      </c>
      <c r="GO33" s="1357"/>
      <c r="GP33" s="1357"/>
      <c r="GQ33" s="1357"/>
      <c r="GR33" s="1357"/>
      <c r="GS33" s="1357" t="str">
        <f>MID(SUVAHAVUJ!AG147,11,1)</f>
        <v>0</v>
      </c>
      <c r="GT33" s="1357"/>
      <c r="GU33" s="1357"/>
      <c r="GV33" s="1357"/>
      <c r="GW33" s="1358"/>
    </row>
    <row r="34" spans="1:205" ht="12.75" customHeight="1" thickBot="1" x14ac:dyDescent="0.25">
      <c r="A34" s="516"/>
      <c r="B34" s="532"/>
      <c r="C34" s="533"/>
      <c r="D34" s="533"/>
      <c r="E34" s="533"/>
      <c r="F34" s="533"/>
      <c r="G34" s="533"/>
      <c r="H34" s="533"/>
      <c r="I34" s="533"/>
      <c r="J34" s="533"/>
      <c r="K34" s="542"/>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x14ac:dyDescent="0.2">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x14ac:dyDescent="0.2">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x14ac:dyDescent="0.2">
      <c r="AQ52" s="508">
        <v>57</v>
      </c>
    </row>
    <row r="147" spans="10:10" ht="3.75" customHeight="1" x14ac:dyDescent="0.2">
      <c r="J147" s="508">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31A0B7"/>
  </sheetPr>
  <dimension ref="A1:GW147"/>
  <sheetViews>
    <sheetView zoomScale="160" zoomScaleNormal="160" workbookViewId="0">
      <selection activeCell="O1" sqref="O1"/>
    </sheetView>
  </sheetViews>
  <sheetFormatPr defaultColWidth="0.42578125" defaultRowHeight="3.75" customHeight="1" x14ac:dyDescent="0.2"/>
  <cols>
    <col min="1" max="16384" width="0.42578125" style="508"/>
  </cols>
  <sheetData>
    <row r="1" spans="1:205" ht="3.75" customHeight="1" thickBot="1" x14ac:dyDescent="0.25">
      <c r="A1" s="725"/>
    </row>
    <row r="2" spans="1:205" ht="25.5" customHeight="1" x14ac:dyDescent="0.2">
      <c r="B2" s="509"/>
      <c r="C2" s="510"/>
      <c r="D2" s="510"/>
      <c r="E2" s="510"/>
      <c r="F2" s="510"/>
      <c r="G2" s="510"/>
      <c r="H2" s="510"/>
      <c r="J2" s="1397" t="s">
        <v>5005</v>
      </c>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7"/>
      <c r="AJ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68"/>
      <c r="BB4" s="1468"/>
      <c r="BC4" s="1468"/>
      <c r="BD4" s="1468"/>
      <c r="BE4" s="1468"/>
      <c r="BF4" s="1468"/>
      <c r="BG4" s="1468"/>
      <c r="BH4" s="1468"/>
      <c r="BI4" s="1468"/>
      <c r="BJ4" s="1468"/>
      <c r="BK4" s="1468"/>
      <c r="BL4" s="1468"/>
      <c r="BM4" s="1468"/>
      <c r="BN4" s="1468"/>
      <c r="BO4" s="1468"/>
      <c r="BP4" s="1468"/>
      <c r="BQ4" s="1468"/>
      <c r="BR4" s="1468"/>
      <c r="BS4" s="1468"/>
      <c r="BT4" s="1468"/>
      <c r="BU4" s="1468"/>
      <c r="BV4" s="1468"/>
      <c r="BW4" s="1468"/>
      <c r="BX4" s="1468"/>
      <c r="BY4" s="1468"/>
      <c r="BZ4" s="1468"/>
      <c r="CA4" s="1468"/>
      <c r="CB4" s="1468"/>
      <c r="CC4" s="1468"/>
      <c r="CD4" s="1468"/>
      <c r="CE4" s="1468"/>
      <c r="CF4" s="1468"/>
      <c r="CG4" s="1468"/>
      <c r="CH4" s="1468"/>
      <c r="CI4" s="1468"/>
      <c r="CJ4" s="1468"/>
      <c r="CK4" s="1468"/>
      <c r="CL4" s="1468"/>
      <c r="CM4" s="1468"/>
      <c r="CN4" s="1468"/>
      <c r="CO4" s="1468"/>
      <c r="CP4" s="1468"/>
      <c r="CQ4" s="1468"/>
      <c r="CR4" s="1468"/>
      <c r="CS4" s="1468"/>
      <c r="CT4" s="1468"/>
      <c r="CU4" s="1468"/>
      <c r="CV4" s="1468"/>
      <c r="CW4" s="1468"/>
      <c r="CX4" s="1468"/>
      <c r="CY4" s="1468"/>
      <c r="CZ4" s="1468"/>
      <c r="DA4" s="1468"/>
      <c r="DB4" s="1468"/>
      <c r="DC4" s="1468"/>
      <c r="DD4" s="1468"/>
      <c r="DE4" s="1468"/>
      <c r="DF4" s="1468"/>
      <c r="DG4" s="1468"/>
      <c r="DH4" s="1468"/>
      <c r="DI4" s="1502"/>
      <c r="DJ4" s="539"/>
      <c r="DK4" s="529"/>
      <c r="DL4" s="1468"/>
      <c r="DM4" s="1468"/>
      <c r="DN4" s="1468"/>
      <c r="DO4" s="1468"/>
      <c r="DP4" s="1468"/>
      <c r="DQ4" s="1468"/>
      <c r="DR4" s="1468"/>
      <c r="DS4" s="1468"/>
      <c r="DT4" s="1468"/>
      <c r="DU4" s="1468"/>
      <c r="DV4" s="1468"/>
      <c r="DW4" s="1468"/>
      <c r="DX4" s="1468"/>
      <c r="DY4" s="1468"/>
      <c r="DZ4" s="1468"/>
      <c r="EA4" s="1468"/>
      <c r="EB4" s="1468"/>
      <c r="EC4" s="1468"/>
      <c r="ED4" s="1468"/>
      <c r="EE4" s="1468"/>
      <c r="EF4" s="1468"/>
      <c r="EG4" s="1468"/>
      <c r="EH4" s="1468"/>
      <c r="EI4" s="1468"/>
      <c r="EJ4" s="1468"/>
      <c r="EK4" s="1468"/>
      <c r="EL4" s="1468"/>
      <c r="EM4" s="1468"/>
      <c r="EN4" s="1468"/>
      <c r="EO4" s="1468"/>
      <c r="EP4" s="1468"/>
      <c r="EQ4" s="1468"/>
      <c r="ER4" s="1468"/>
      <c r="ES4" s="1468"/>
      <c r="ET4" s="1468"/>
      <c r="EU4" s="1468"/>
      <c r="EV4" s="1468"/>
      <c r="EW4" s="1468"/>
      <c r="EX4" s="1468"/>
      <c r="EY4" s="1468"/>
      <c r="EZ4" s="1468"/>
      <c r="FA4" s="1468"/>
      <c r="FB4" s="1468"/>
      <c r="FC4" s="1468"/>
      <c r="FD4" s="1468"/>
      <c r="FE4" s="1468"/>
      <c r="FF4" s="1468"/>
      <c r="FG4" s="1468"/>
      <c r="FH4" s="1468"/>
      <c r="FI4" s="1468"/>
      <c r="FJ4" s="1468"/>
      <c r="FK4" s="1468"/>
      <c r="FL4" s="1468"/>
      <c r="FM4" s="1468"/>
      <c r="FN4" s="1468"/>
      <c r="FO4" s="1451"/>
      <c r="FP4" s="1451"/>
      <c r="FQ4" s="1451"/>
      <c r="FR4" s="1451"/>
      <c r="FS4" s="1500"/>
      <c r="FT4" s="1501"/>
      <c r="FU4" s="1501"/>
      <c r="FV4" s="1501"/>
      <c r="FW4" s="1501"/>
      <c r="FX4" s="1501"/>
      <c r="FY4" s="1501"/>
      <c r="FZ4" s="1501"/>
      <c r="GA4" s="1501"/>
      <c r="GB4" s="1501"/>
      <c r="GC4" s="1501"/>
      <c r="GD4" s="1501"/>
      <c r="GE4" s="1501"/>
      <c r="GF4" s="1501"/>
      <c r="GG4" s="1501"/>
      <c r="GH4" s="1501"/>
      <c r="GI4" s="1501"/>
      <c r="GJ4" s="1501"/>
      <c r="GK4" s="1501"/>
      <c r="GL4" s="1501"/>
      <c r="GM4" s="1501"/>
      <c r="GN4" s="1501"/>
      <c r="GO4" s="1501"/>
      <c r="GP4" s="1501"/>
      <c r="GQ4" s="1501"/>
      <c r="GR4" s="1501"/>
      <c r="GS4" s="1501"/>
      <c r="GT4" s="1501"/>
      <c r="GU4" s="1501"/>
      <c r="GV4" s="1501"/>
      <c r="GW4" s="1501"/>
    </row>
    <row r="5" spans="1:205" s="516" customFormat="1" ht="11.25" customHeight="1" x14ac:dyDescent="0.2">
      <c r="B5" s="1521" t="s">
        <v>5001</v>
      </c>
      <c r="C5" s="1521"/>
      <c r="D5" s="1521"/>
      <c r="E5" s="1521"/>
      <c r="F5" s="1521"/>
      <c r="G5" s="1521"/>
      <c r="H5" s="1521"/>
      <c r="I5" s="1521"/>
      <c r="J5" s="1521"/>
      <c r="K5" s="1521"/>
      <c r="L5" s="1522" t="s">
        <v>5006</v>
      </c>
      <c r="M5" s="1522"/>
      <c r="N5" s="1522"/>
      <c r="O5" s="1522"/>
      <c r="P5" s="1522"/>
      <c r="Q5" s="1522"/>
      <c r="R5" s="1522"/>
      <c r="S5" s="1522"/>
      <c r="T5" s="1522"/>
      <c r="U5" s="1522"/>
      <c r="V5" s="1522"/>
      <c r="W5" s="1522"/>
      <c r="X5" s="1522"/>
      <c r="Y5" s="1522"/>
      <c r="Z5" s="1522"/>
      <c r="AA5" s="1522"/>
      <c r="AB5" s="1522"/>
      <c r="AC5" s="1522"/>
      <c r="AD5" s="1522"/>
      <c r="AE5" s="1522"/>
      <c r="AF5" s="1522"/>
      <c r="AG5" s="1522"/>
      <c r="AH5" s="1522"/>
      <c r="AI5" s="1522"/>
      <c r="AJ5" s="1522"/>
      <c r="AK5" s="1522"/>
      <c r="AL5" s="1522"/>
      <c r="AM5" s="1522"/>
      <c r="AN5" s="1522"/>
      <c r="AO5" s="1522"/>
      <c r="AP5" s="1522"/>
      <c r="AQ5" s="1522"/>
      <c r="AR5" s="1522"/>
      <c r="AS5" s="1522"/>
      <c r="AT5" s="1522"/>
      <c r="AU5" s="1522"/>
      <c r="AV5" s="1522"/>
      <c r="AW5" s="1522"/>
      <c r="AX5" s="1522"/>
      <c r="AY5" s="1522"/>
      <c r="AZ5" s="1522"/>
      <c r="BA5" s="1522"/>
      <c r="BB5" s="1522"/>
      <c r="BC5" s="1522"/>
      <c r="BD5" s="1522"/>
      <c r="BE5" s="1522"/>
      <c r="BF5" s="1522"/>
      <c r="BG5" s="1522"/>
      <c r="BH5" s="1522"/>
      <c r="BI5" s="1522"/>
      <c r="BJ5" s="1522"/>
      <c r="BK5" s="1522"/>
      <c r="BL5" s="1522"/>
      <c r="BM5" s="1522"/>
      <c r="BN5" s="1522"/>
      <c r="BO5" s="1522"/>
      <c r="BP5" s="1522"/>
      <c r="BQ5" s="1522"/>
      <c r="BR5" s="1522"/>
      <c r="BS5" s="1522"/>
      <c r="BT5" s="1522"/>
      <c r="BU5" s="1522"/>
      <c r="BV5" s="1522"/>
      <c r="BW5" s="1523" t="str">
        <f>'S 008'!$BW$5</f>
        <v>Číslo riadku</v>
      </c>
      <c r="BX5" s="1523"/>
      <c r="BY5" s="1523"/>
      <c r="BZ5" s="1523"/>
      <c r="CA5" s="1523"/>
      <c r="CB5" s="1523"/>
      <c r="CC5" s="1523"/>
      <c r="CD5" s="1523"/>
      <c r="CE5" s="1524" t="s">
        <v>4806</v>
      </c>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1524"/>
      <c r="EW5" s="1524"/>
      <c r="EX5" s="1524"/>
      <c r="EY5" s="1524"/>
      <c r="EZ5" s="1524"/>
      <c r="FA5" s="1524"/>
      <c r="FB5" s="1524"/>
      <c r="FC5" s="1524"/>
      <c r="FD5" s="1524"/>
      <c r="FE5" s="1524"/>
      <c r="FF5" s="1524"/>
      <c r="FG5" s="1524"/>
      <c r="FH5" s="1524"/>
      <c r="FI5" s="1524"/>
      <c r="FJ5" s="1524"/>
      <c r="FK5" s="1524"/>
      <c r="FL5" s="1524"/>
      <c r="FM5" s="1524"/>
      <c r="FN5" s="1524"/>
      <c r="FO5" s="1524"/>
      <c r="FP5" s="1524"/>
      <c r="FQ5" s="1524"/>
      <c r="FR5" s="1524"/>
      <c r="FS5" s="1524"/>
      <c r="FT5" s="1524"/>
      <c r="FU5" s="1524"/>
      <c r="FV5" s="1524"/>
      <c r="FW5" s="1524"/>
      <c r="FX5" s="1524"/>
      <c r="FY5" s="1524"/>
      <c r="FZ5" s="1524"/>
      <c r="GA5" s="1524"/>
      <c r="GB5" s="1524"/>
      <c r="GC5" s="1524"/>
      <c r="GD5" s="1524"/>
      <c r="GE5" s="1524"/>
      <c r="GF5" s="1524"/>
      <c r="GG5" s="1524"/>
      <c r="GH5" s="1524"/>
      <c r="GI5" s="1524"/>
      <c r="GJ5" s="1524"/>
      <c r="GK5" s="1524"/>
      <c r="GL5" s="1524"/>
      <c r="GM5" s="1524"/>
      <c r="GN5" s="1524"/>
      <c r="GO5" s="1524"/>
      <c r="GP5" s="1524"/>
      <c r="GQ5" s="1524"/>
      <c r="GR5" s="1524"/>
      <c r="GS5" s="1524"/>
      <c r="GT5" s="1524"/>
      <c r="GU5" s="1524"/>
      <c r="GV5" s="1524"/>
      <c r="GW5" s="1524"/>
    </row>
    <row r="6" spans="1:205" ht="25.5" customHeight="1" x14ac:dyDescent="0.2">
      <c r="B6" s="1521"/>
      <c r="C6" s="1521"/>
      <c r="D6" s="1521"/>
      <c r="E6" s="1521"/>
      <c r="F6" s="1521"/>
      <c r="G6" s="1521"/>
      <c r="H6" s="1521"/>
      <c r="I6" s="1521"/>
      <c r="J6" s="1521"/>
      <c r="K6" s="1521"/>
      <c r="L6" s="1522"/>
      <c r="M6" s="1522"/>
      <c r="N6" s="1522"/>
      <c r="O6" s="1522"/>
      <c r="P6" s="1522"/>
      <c r="Q6" s="1522"/>
      <c r="R6" s="1522"/>
      <c r="S6" s="1522"/>
      <c r="T6" s="1522"/>
      <c r="U6" s="1522"/>
      <c r="V6" s="1522"/>
      <c r="W6" s="1522"/>
      <c r="X6" s="1522"/>
      <c r="Y6" s="1522"/>
      <c r="Z6" s="1522"/>
      <c r="AA6" s="1522"/>
      <c r="AB6" s="1522"/>
      <c r="AC6" s="1522"/>
      <c r="AD6" s="1522"/>
      <c r="AE6" s="1522"/>
      <c r="AF6" s="1522"/>
      <c r="AG6" s="1522"/>
      <c r="AH6" s="1522"/>
      <c r="AI6" s="1522"/>
      <c r="AJ6" s="1522"/>
      <c r="AK6" s="1522"/>
      <c r="AL6" s="1522"/>
      <c r="AM6" s="1522"/>
      <c r="AN6" s="1522"/>
      <c r="AO6" s="1522"/>
      <c r="AP6" s="1522"/>
      <c r="AQ6" s="1522"/>
      <c r="AR6" s="1522"/>
      <c r="AS6" s="1522"/>
      <c r="AT6" s="1522"/>
      <c r="AU6" s="1522"/>
      <c r="AV6" s="1522"/>
      <c r="AW6" s="1522"/>
      <c r="AX6" s="1522"/>
      <c r="AY6" s="1522"/>
      <c r="AZ6" s="1522"/>
      <c r="BA6" s="1522"/>
      <c r="BB6" s="1522"/>
      <c r="BC6" s="1522"/>
      <c r="BD6" s="1522"/>
      <c r="BE6" s="1522"/>
      <c r="BF6" s="1522"/>
      <c r="BG6" s="1522"/>
      <c r="BH6" s="1522"/>
      <c r="BI6" s="1522"/>
      <c r="BJ6" s="1522"/>
      <c r="BK6" s="1522"/>
      <c r="BL6" s="1522"/>
      <c r="BM6" s="1522"/>
      <c r="BN6" s="1522"/>
      <c r="BO6" s="1522"/>
      <c r="BP6" s="1522"/>
      <c r="BQ6" s="1522"/>
      <c r="BR6" s="1522"/>
      <c r="BS6" s="1522"/>
      <c r="BT6" s="1522"/>
      <c r="BU6" s="1522"/>
      <c r="BV6" s="1522"/>
      <c r="BW6" s="1523"/>
      <c r="BX6" s="1523"/>
      <c r="BY6" s="1523"/>
      <c r="BZ6" s="1523"/>
      <c r="CA6" s="1523"/>
      <c r="CB6" s="1523"/>
      <c r="CC6" s="1523"/>
      <c r="CD6" s="1523"/>
      <c r="CE6" s="1525" t="str">
        <f>'S 009'!CE5</f>
        <v>Bežné účtovné obdobie</v>
      </c>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6"/>
      <c r="EN6" s="1527">
        <f>'S 009'!EN5</f>
        <v>0</v>
      </c>
      <c r="EO6" s="1528"/>
      <c r="EP6" s="1528"/>
      <c r="EQ6" s="1528"/>
      <c r="ER6" s="1528"/>
      <c r="ES6" s="1528"/>
      <c r="ET6" s="1528"/>
      <c r="EU6" s="1528"/>
      <c r="EV6" s="1528"/>
      <c r="EW6" s="1528"/>
      <c r="EX6" s="1528"/>
      <c r="EY6" s="1528"/>
      <c r="EZ6" s="1528"/>
      <c r="FA6" s="1528"/>
      <c r="FB6" s="1528"/>
      <c r="FC6" s="1528"/>
      <c r="FD6" s="1528"/>
      <c r="FE6" s="1528"/>
      <c r="FF6" s="1528"/>
      <c r="FG6" s="1528"/>
      <c r="FH6" s="1528"/>
      <c r="FI6" s="1528"/>
      <c r="FJ6" s="1528"/>
      <c r="FK6" s="1528"/>
      <c r="FL6" s="1528"/>
      <c r="FM6" s="1528"/>
      <c r="FN6" s="1528"/>
      <c r="FO6" s="1528"/>
      <c r="FP6" s="1528"/>
      <c r="FQ6" s="1528"/>
      <c r="FR6" s="1528"/>
      <c r="FS6" s="1528"/>
      <c r="FT6" s="1528"/>
      <c r="FU6" s="1528"/>
      <c r="FV6" s="1528"/>
      <c r="FW6" s="1528"/>
      <c r="FX6" s="1528"/>
      <c r="FY6" s="1528"/>
      <c r="FZ6" s="1528"/>
      <c r="GA6" s="1528"/>
      <c r="GB6" s="1528"/>
      <c r="GC6" s="1528"/>
      <c r="GD6" s="1528"/>
      <c r="GE6" s="1528"/>
      <c r="GF6" s="1528"/>
      <c r="GG6" s="1528"/>
      <c r="GH6" s="1528"/>
      <c r="GI6" s="1528"/>
      <c r="GJ6" s="1528"/>
      <c r="GK6" s="1528"/>
      <c r="GL6" s="1528"/>
      <c r="GM6" s="1528"/>
      <c r="GN6" s="1528"/>
      <c r="GO6" s="1528"/>
      <c r="GP6" s="1528"/>
      <c r="GQ6" s="1528"/>
      <c r="GR6" s="1528"/>
      <c r="GS6" s="1528"/>
      <c r="GT6" s="1528"/>
      <c r="GU6" s="1528"/>
      <c r="GV6" s="1528"/>
      <c r="GW6" s="1529"/>
    </row>
    <row r="7" spans="1:205" s="516" customFormat="1" ht="24.6" customHeight="1" x14ac:dyDescent="0.2">
      <c r="B7" s="1503" t="s">
        <v>2159</v>
      </c>
      <c r="C7" s="1504"/>
      <c r="D7" s="1504"/>
      <c r="E7" s="1504"/>
      <c r="F7" s="1504"/>
      <c r="G7" s="1504"/>
      <c r="H7" s="1504"/>
      <c r="I7" s="1504"/>
      <c r="J7" s="1504"/>
      <c r="K7" s="1505"/>
      <c r="L7" s="1446" t="str">
        <f>SUVAHAVUJ!$D$149</f>
        <v>Čistý obrat (časť účt. tr. 6 podľa zákona)</v>
      </c>
      <c r="M7" s="1447"/>
      <c r="N7" s="1447"/>
      <c r="O7" s="1447"/>
      <c r="P7" s="1447"/>
      <c r="Q7" s="1447"/>
      <c r="R7" s="1447"/>
      <c r="S7" s="1447"/>
      <c r="T7" s="1447"/>
      <c r="U7" s="1447"/>
      <c r="V7" s="1447"/>
      <c r="W7" s="1447"/>
      <c r="X7" s="1447"/>
      <c r="Y7" s="1447"/>
      <c r="Z7" s="1447"/>
      <c r="AA7" s="1447"/>
      <c r="AB7" s="1447"/>
      <c r="AC7" s="1447"/>
      <c r="AD7" s="1447"/>
      <c r="AE7" s="1447"/>
      <c r="AF7" s="1447"/>
      <c r="AG7" s="1447"/>
      <c r="AH7" s="1447"/>
      <c r="AI7" s="1447"/>
      <c r="AJ7" s="1447"/>
      <c r="AK7" s="1447"/>
      <c r="AL7" s="1447"/>
      <c r="AM7" s="1447"/>
      <c r="AN7" s="1447"/>
      <c r="AO7" s="1447"/>
      <c r="AP7" s="1447"/>
      <c r="AQ7" s="1447"/>
      <c r="AR7" s="1447"/>
      <c r="AS7" s="1447"/>
      <c r="AT7" s="1447"/>
      <c r="AU7" s="1447"/>
      <c r="AV7" s="1447"/>
      <c r="AW7" s="1447"/>
      <c r="AX7" s="1447"/>
      <c r="AY7" s="1447"/>
      <c r="AZ7" s="1447"/>
      <c r="BA7" s="1447"/>
      <c r="BB7" s="1447"/>
      <c r="BC7" s="1447"/>
      <c r="BD7" s="1447"/>
      <c r="BE7" s="1447"/>
      <c r="BF7" s="1447"/>
      <c r="BG7" s="1447"/>
      <c r="BH7" s="1447"/>
      <c r="BI7" s="1447"/>
      <c r="BJ7" s="1447"/>
      <c r="BK7" s="1447"/>
      <c r="BL7" s="1447"/>
      <c r="BM7" s="1447"/>
      <c r="BN7" s="1447"/>
      <c r="BO7" s="1447"/>
      <c r="BP7" s="1447"/>
      <c r="BQ7" s="1447"/>
      <c r="BR7" s="1447"/>
      <c r="BS7" s="1447"/>
      <c r="BT7" s="1447"/>
      <c r="BU7" s="1447"/>
      <c r="BV7" s="1447"/>
      <c r="BW7" s="1437" t="s">
        <v>2033</v>
      </c>
      <c r="BX7" s="1438"/>
      <c r="BY7" s="1438"/>
      <c r="BZ7" s="1438"/>
      <c r="CA7" s="1438"/>
      <c r="CB7" s="1438"/>
      <c r="CC7" s="1438"/>
      <c r="CD7" s="1439"/>
      <c r="CE7" s="1356" t="str">
        <f>MID(SUVAHAVUJ!AF149,1,1)</f>
        <v xml:space="preserve"> </v>
      </c>
      <c r="CF7" s="1356"/>
      <c r="CG7" s="1356"/>
      <c r="CH7" s="1356"/>
      <c r="CI7" s="1356"/>
      <c r="CJ7" s="1356" t="str">
        <f>MID(SUVAHAVUJ!AF149,2,1)</f>
        <v xml:space="preserve"> </v>
      </c>
      <c r="CK7" s="1356"/>
      <c r="CL7" s="1356"/>
      <c r="CM7" s="1356"/>
      <c r="CN7" s="1356"/>
      <c r="CO7" s="1356"/>
      <c r="CP7" s="1356" t="str">
        <f>MID(SUVAHAVUJ!AF149,3,1)</f>
        <v xml:space="preserve"> </v>
      </c>
      <c r="CQ7" s="1356"/>
      <c r="CR7" s="1356"/>
      <c r="CS7" s="1356"/>
      <c r="CT7" s="1356"/>
      <c r="CU7" s="1356" t="str">
        <f>MID(SUVAHAVUJ!AF149,4,1)</f>
        <v>1</v>
      </c>
      <c r="CV7" s="1356"/>
      <c r="CW7" s="1356"/>
      <c r="CX7" s="1356"/>
      <c r="CY7" s="1356"/>
      <c r="CZ7" s="1356"/>
      <c r="DA7" s="1356" t="str">
        <f>MID(SUVAHAVUJ!AF149,5,1)</f>
        <v>7</v>
      </c>
      <c r="DB7" s="1356"/>
      <c r="DC7" s="1356"/>
      <c r="DD7" s="1356"/>
      <c r="DE7" s="1356"/>
      <c r="DF7" s="1356" t="str">
        <f>MID(SUVAHAVUJ!AF149,6,1)</f>
        <v>3</v>
      </c>
      <c r="DG7" s="1356"/>
      <c r="DH7" s="1356"/>
      <c r="DI7" s="1356"/>
      <c r="DJ7" s="1356"/>
      <c r="DK7" s="1356"/>
      <c r="DL7" s="1356" t="str">
        <f>MID(SUVAHAVUJ!AF149,7,1)</f>
        <v>2</v>
      </c>
      <c r="DM7" s="1356"/>
      <c r="DN7" s="1356"/>
      <c r="DO7" s="1356"/>
      <c r="DP7" s="1356"/>
      <c r="DQ7" s="1356"/>
      <c r="DR7" s="1356" t="str">
        <f>MID(SUVAHAVUJ!AF149,8,1)</f>
        <v>6</v>
      </c>
      <c r="DS7" s="1356"/>
      <c r="DT7" s="1356"/>
      <c r="DU7" s="1356"/>
      <c r="DV7" s="1356"/>
      <c r="DW7" s="1431" t="str">
        <f>MID(SUVAHAVUJ!AF149,9,1)</f>
        <v>3</v>
      </c>
      <c r="DX7" s="1431"/>
      <c r="DY7" s="1431"/>
      <c r="DZ7" s="1431"/>
      <c r="EA7" s="1431"/>
      <c r="EB7" s="1431"/>
      <c r="EC7" s="1431" t="str">
        <f>MID(SUVAHAVUJ!AF149,10,1)</f>
        <v>7</v>
      </c>
      <c r="ED7" s="1431"/>
      <c r="EE7" s="1431"/>
      <c r="EF7" s="1431"/>
      <c r="EG7" s="1431"/>
      <c r="EH7" s="1356" t="str">
        <f>MID(SUVAHAVUJ!AF149,11,1)</f>
        <v>8</v>
      </c>
      <c r="EI7" s="1356"/>
      <c r="EJ7" s="1356"/>
      <c r="EK7" s="1356"/>
      <c r="EL7" s="1356"/>
      <c r="EM7" s="1360"/>
      <c r="EN7" s="530"/>
      <c r="EO7" s="531"/>
      <c r="EP7" s="1356" t="str">
        <f>MID(SUVAHAVUJ!AG149,1,1)</f>
        <v xml:space="preserve"> </v>
      </c>
      <c r="EQ7" s="1356"/>
      <c r="ER7" s="1356"/>
      <c r="ES7" s="1356"/>
      <c r="ET7" s="1356"/>
      <c r="EU7" s="1356"/>
      <c r="EV7" s="1356" t="str">
        <f>MID(SUVAHAVUJ!AG149,2,1)</f>
        <v xml:space="preserve"> </v>
      </c>
      <c r="EW7" s="1356"/>
      <c r="EX7" s="1356"/>
      <c r="EY7" s="1356"/>
      <c r="EZ7" s="1356"/>
      <c r="FA7" s="1356" t="str">
        <f>MID(SUVAHAVUJ!AG149,3,1)</f>
        <v xml:space="preserve"> </v>
      </c>
      <c r="FB7" s="1356"/>
      <c r="FC7" s="1356"/>
      <c r="FD7" s="1356"/>
      <c r="FE7" s="1356"/>
      <c r="FF7" s="1356"/>
      <c r="FG7" s="1356" t="str">
        <f>MID(SUVAHAVUJ!AG149,4,1)</f>
        <v>1</v>
      </c>
      <c r="FH7" s="1356"/>
      <c r="FI7" s="1356"/>
      <c r="FJ7" s="1356"/>
      <c r="FK7" s="1356"/>
      <c r="FL7" s="1357" t="str">
        <f>MID(SUVAHAVUJ!AG149,5,1)</f>
        <v>6</v>
      </c>
      <c r="FM7" s="1357"/>
      <c r="FN7" s="1357"/>
      <c r="FO7" s="1357"/>
      <c r="FP7" s="1357"/>
      <c r="FQ7" s="1357"/>
      <c r="FR7" s="1357" t="str">
        <f>MID(SUVAHAVUJ!AG149,6,1)</f>
        <v>2</v>
      </c>
      <c r="FS7" s="1357"/>
      <c r="FT7" s="1357"/>
      <c r="FU7" s="1357"/>
      <c r="FV7" s="1357"/>
      <c r="FW7" s="1357" t="str">
        <f>MID(SUVAHAVUJ!AG149,7,1)</f>
        <v>0</v>
      </c>
      <c r="FX7" s="1357"/>
      <c r="FY7" s="1357"/>
      <c r="FZ7" s="1357"/>
      <c r="GA7" s="1357"/>
      <c r="GB7" s="1357"/>
      <c r="GC7" s="1357" t="str">
        <f>MID(SUVAHAVUJ!AG149,8,1)</f>
        <v>3</v>
      </c>
      <c r="GD7" s="1357"/>
      <c r="GE7" s="1357"/>
      <c r="GF7" s="1357"/>
      <c r="GG7" s="1357"/>
      <c r="GH7" s="1357" t="str">
        <f>MID(SUVAHAVUJ!AG149,9,1)</f>
        <v>8</v>
      </c>
      <c r="GI7" s="1357"/>
      <c r="GJ7" s="1357"/>
      <c r="GK7" s="1357"/>
      <c r="GL7" s="1357"/>
      <c r="GM7" s="1357"/>
      <c r="GN7" s="1357" t="str">
        <f>MID(SUVAHAVUJ!AG149,10,1)</f>
        <v>0</v>
      </c>
      <c r="GO7" s="1357"/>
      <c r="GP7" s="1357"/>
      <c r="GQ7" s="1357"/>
      <c r="GR7" s="1357"/>
      <c r="GS7" s="1357" t="str">
        <f>MID(SUVAHAVUJ!AG149,11,1)</f>
        <v>8</v>
      </c>
      <c r="GT7" s="1357"/>
      <c r="GU7" s="1357"/>
      <c r="GV7" s="1357"/>
      <c r="GW7" s="1358"/>
    </row>
    <row r="8" spans="1:205" ht="24.6" customHeight="1" x14ac:dyDescent="0.2">
      <c r="B8" s="1503" t="s">
        <v>2160</v>
      </c>
      <c r="C8" s="1504"/>
      <c r="D8" s="1504"/>
      <c r="E8" s="1504"/>
      <c r="F8" s="1504"/>
      <c r="G8" s="1504"/>
      <c r="H8" s="1504"/>
      <c r="I8" s="1504"/>
      <c r="J8" s="1504"/>
      <c r="K8" s="1505"/>
      <c r="L8" s="1446" t="str">
        <f>SUVAHAVUJ!$D$150</f>
        <v xml:space="preserve">Výnosy z hospodárskej činnosti spolu súčet
(r. 03 až r. 09) </v>
      </c>
      <c r="M8" s="1447"/>
      <c r="N8" s="1447"/>
      <c r="O8" s="1447"/>
      <c r="P8" s="1447"/>
      <c r="Q8" s="1447"/>
      <c r="R8" s="1447"/>
      <c r="S8" s="1447"/>
      <c r="T8" s="1447"/>
      <c r="U8" s="1447"/>
      <c r="V8" s="1447"/>
      <c r="W8" s="1447"/>
      <c r="X8" s="1447"/>
      <c r="Y8" s="1447"/>
      <c r="Z8" s="1447"/>
      <c r="AA8" s="1447"/>
      <c r="AB8" s="1447"/>
      <c r="AC8" s="1447"/>
      <c r="AD8" s="1447"/>
      <c r="AE8" s="1447"/>
      <c r="AF8" s="1447"/>
      <c r="AG8" s="1447"/>
      <c r="AH8" s="1447"/>
      <c r="AI8" s="1447"/>
      <c r="AJ8" s="1447"/>
      <c r="AK8" s="1447"/>
      <c r="AL8" s="1447"/>
      <c r="AM8" s="1447"/>
      <c r="AN8" s="1447"/>
      <c r="AO8" s="1447"/>
      <c r="AP8" s="1447"/>
      <c r="AQ8" s="1447"/>
      <c r="AR8" s="1447"/>
      <c r="AS8" s="1447"/>
      <c r="AT8" s="1447"/>
      <c r="AU8" s="1447"/>
      <c r="AV8" s="1447"/>
      <c r="AW8" s="1447"/>
      <c r="AX8" s="1447"/>
      <c r="AY8" s="1447"/>
      <c r="AZ8" s="1447"/>
      <c r="BA8" s="1447"/>
      <c r="BB8" s="1447"/>
      <c r="BC8" s="1447"/>
      <c r="BD8" s="1447"/>
      <c r="BE8" s="1447"/>
      <c r="BF8" s="1447"/>
      <c r="BG8" s="1447"/>
      <c r="BH8" s="1447"/>
      <c r="BI8" s="1447"/>
      <c r="BJ8" s="1447"/>
      <c r="BK8" s="1447"/>
      <c r="BL8" s="1447"/>
      <c r="BM8" s="1447"/>
      <c r="BN8" s="1447"/>
      <c r="BO8" s="1447"/>
      <c r="BP8" s="1447"/>
      <c r="BQ8" s="1447"/>
      <c r="BR8" s="1447"/>
      <c r="BS8" s="1447"/>
      <c r="BT8" s="1447"/>
      <c r="BU8" s="1447"/>
      <c r="BV8" s="1447"/>
      <c r="BW8" s="1437" t="s">
        <v>2034</v>
      </c>
      <c r="BX8" s="1438"/>
      <c r="BY8" s="1438"/>
      <c r="BZ8" s="1438"/>
      <c r="CA8" s="1438"/>
      <c r="CB8" s="1438"/>
      <c r="CC8" s="1438"/>
      <c r="CD8" s="1439"/>
      <c r="CE8" s="1356" t="str">
        <f>MID(SUVAHAVUJ!AF150,1,1)</f>
        <v xml:space="preserve"> </v>
      </c>
      <c r="CF8" s="1356"/>
      <c r="CG8" s="1356"/>
      <c r="CH8" s="1356"/>
      <c r="CI8" s="1356"/>
      <c r="CJ8" s="1356" t="str">
        <f>MID(SUVAHAVUJ!AF150,2,1)</f>
        <v xml:space="preserve"> </v>
      </c>
      <c r="CK8" s="1356"/>
      <c r="CL8" s="1356"/>
      <c r="CM8" s="1356"/>
      <c r="CN8" s="1356"/>
      <c r="CO8" s="1356"/>
      <c r="CP8" s="1356" t="str">
        <f>MID(SUVAHAVUJ!AF150,3,1)</f>
        <v xml:space="preserve"> </v>
      </c>
      <c r="CQ8" s="1356"/>
      <c r="CR8" s="1356"/>
      <c r="CS8" s="1356"/>
      <c r="CT8" s="1356"/>
      <c r="CU8" s="1356" t="str">
        <f>MID(SUVAHAVUJ!AF150,4,1)</f>
        <v>1</v>
      </c>
      <c r="CV8" s="1356"/>
      <c r="CW8" s="1356"/>
      <c r="CX8" s="1356"/>
      <c r="CY8" s="1356"/>
      <c r="CZ8" s="1356"/>
      <c r="DA8" s="1356" t="str">
        <f>MID(SUVAHAVUJ!AF150,5,1)</f>
        <v>7</v>
      </c>
      <c r="DB8" s="1356"/>
      <c r="DC8" s="1356"/>
      <c r="DD8" s="1356"/>
      <c r="DE8" s="1356"/>
      <c r="DF8" s="1356" t="str">
        <f>MID(SUVAHAVUJ!AF150,6,1)</f>
        <v>5</v>
      </c>
      <c r="DG8" s="1356"/>
      <c r="DH8" s="1356"/>
      <c r="DI8" s="1356"/>
      <c r="DJ8" s="1356"/>
      <c r="DK8" s="1356"/>
      <c r="DL8" s="1356" t="str">
        <f>MID(SUVAHAVUJ!AF150,7,1)</f>
        <v>7</v>
      </c>
      <c r="DM8" s="1356"/>
      <c r="DN8" s="1356"/>
      <c r="DO8" s="1356"/>
      <c r="DP8" s="1356"/>
      <c r="DQ8" s="1356"/>
      <c r="DR8" s="1356" t="str">
        <f>MID(SUVAHAVUJ!AF150,8,1)</f>
        <v>0</v>
      </c>
      <c r="DS8" s="1356"/>
      <c r="DT8" s="1356"/>
      <c r="DU8" s="1356"/>
      <c r="DV8" s="1356"/>
      <c r="DW8" s="1431" t="str">
        <f>MID(SUVAHAVUJ!AF150,9,1)</f>
        <v>1</v>
      </c>
      <c r="DX8" s="1431"/>
      <c r="DY8" s="1431"/>
      <c r="DZ8" s="1431"/>
      <c r="EA8" s="1431"/>
      <c r="EB8" s="1431"/>
      <c r="EC8" s="1431" t="str">
        <f>MID(SUVAHAVUJ!AF150,10,1)</f>
        <v>0</v>
      </c>
      <c r="ED8" s="1431"/>
      <c r="EE8" s="1431"/>
      <c r="EF8" s="1431"/>
      <c r="EG8" s="1431"/>
      <c r="EH8" s="1356" t="str">
        <f>MID(SUVAHAVUJ!AF150,11,1)</f>
        <v>6</v>
      </c>
      <c r="EI8" s="1356"/>
      <c r="EJ8" s="1356"/>
      <c r="EK8" s="1356"/>
      <c r="EL8" s="1356"/>
      <c r="EM8" s="1360"/>
      <c r="EN8" s="530"/>
      <c r="EO8" s="531"/>
      <c r="EP8" s="1356" t="str">
        <f>MID(SUVAHAVUJ!AG150,1,1)</f>
        <v xml:space="preserve"> </v>
      </c>
      <c r="EQ8" s="1356"/>
      <c r="ER8" s="1356"/>
      <c r="ES8" s="1356"/>
      <c r="ET8" s="1356"/>
      <c r="EU8" s="1356"/>
      <c r="EV8" s="1356" t="str">
        <f>MID(SUVAHAVUJ!AG150,2,1)</f>
        <v xml:space="preserve"> </v>
      </c>
      <c r="EW8" s="1356"/>
      <c r="EX8" s="1356"/>
      <c r="EY8" s="1356"/>
      <c r="EZ8" s="1356"/>
      <c r="FA8" s="1356" t="str">
        <f>MID(SUVAHAVUJ!AG150,3,1)</f>
        <v xml:space="preserve"> </v>
      </c>
      <c r="FB8" s="1356"/>
      <c r="FC8" s="1356"/>
      <c r="FD8" s="1356"/>
      <c r="FE8" s="1356"/>
      <c r="FF8" s="1356"/>
      <c r="FG8" s="1356" t="str">
        <f>MID(SUVAHAVUJ!AG150,4,1)</f>
        <v>1</v>
      </c>
      <c r="FH8" s="1356"/>
      <c r="FI8" s="1356"/>
      <c r="FJ8" s="1356"/>
      <c r="FK8" s="1356"/>
      <c r="FL8" s="1357" t="str">
        <f>MID(SUVAHAVUJ!AG150,5,1)</f>
        <v>6</v>
      </c>
      <c r="FM8" s="1357"/>
      <c r="FN8" s="1357"/>
      <c r="FO8" s="1357"/>
      <c r="FP8" s="1357"/>
      <c r="FQ8" s="1357"/>
      <c r="FR8" s="1357" t="str">
        <f>MID(SUVAHAVUJ!AG150,6,1)</f>
        <v>2</v>
      </c>
      <c r="FS8" s="1357"/>
      <c r="FT8" s="1357"/>
      <c r="FU8" s="1357"/>
      <c r="FV8" s="1357"/>
      <c r="FW8" s="1357" t="str">
        <f>MID(SUVAHAVUJ!AG150,7,1)</f>
        <v>4</v>
      </c>
      <c r="FX8" s="1357"/>
      <c r="FY8" s="1357"/>
      <c r="FZ8" s="1357"/>
      <c r="GA8" s="1357"/>
      <c r="GB8" s="1357"/>
      <c r="GC8" s="1357" t="str">
        <f>MID(SUVAHAVUJ!AG150,8,1)</f>
        <v>9</v>
      </c>
      <c r="GD8" s="1357"/>
      <c r="GE8" s="1357"/>
      <c r="GF8" s="1357"/>
      <c r="GG8" s="1357"/>
      <c r="GH8" s="1357" t="str">
        <f>MID(SUVAHAVUJ!AG150,9,1)</f>
        <v>8</v>
      </c>
      <c r="GI8" s="1357"/>
      <c r="GJ8" s="1357"/>
      <c r="GK8" s="1357"/>
      <c r="GL8" s="1357"/>
      <c r="GM8" s="1357"/>
      <c r="GN8" s="1357" t="str">
        <f>MID(SUVAHAVUJ!AG150,10,1)</f>
        <v>4</v>
      </c>
      <c r="GO8" s="1357"/>
      <c r="GP8" s="1357"/>
      <c r="GQ8" s="1357"/>
      <c r="GR8" s="1357"/>
      <c r="GS8" s="1357" t="str">
        <f>MID(SUVAHAVUJ!AG150,11,1)</f>
        <v>3</v>
      </c>
      <c r="GT8" s="1357"/>
      <c r="GU8" s="1357"/>
      <c r="GV8" s="1357"/>
      <c r="GW8" s="1358"/>
    </row>
    <row r="9" spans="1:205" ht="24.6" customHeight="1" x14ac:dyDescent="0.2">
      <c r="B9" s="1515" t="s">
        <v>2161</v>
      </c>
      <c r="C9" s="1516"/>
      <c r="D9" s="1516"/>
      <c r="E9" s="1516"/>
      <c r="F9" s="1516"/>
      <c r="G9" s="1516"/>
      <c r="H9" s="1516"/>
      <c r="I9" s="1516"/>
      <c r="J9" s="1516"/>
      <c r="K9" s="1517"/>
      <c r="L9" s="1435" t="str">
        <f>SUVAHAVUJ!$D$151</f>
        <v>Tržby z predaja tovaru (604, 607)</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437" t="s">
        <v>2036</v>
      </c>
      <c r="BX9" s="1438"/>
      <c r="BY9" s="1438"/>
      <c r="BZ9" s="1438"/>
      <c r="CA9" s="1438"/>
      <c r="CB9" s="1438"/>
      <c r="CC9" s="1438"/>
      <c r="CD9" s="1439"/>
      <c r="CE9" s="1356" t="str">
        <f>MID(SUVAHAVUJ!AF151,1,1)</f>
        <v xml:space="preserve"> </v>
      </c>
      <c r="CF9" s="1356"/>
      <c r="CG9" s="1356"/>
      <c r="CH9" s="1356"/>
      <c r="CI9" s="1356"/>
      <c r="CJ9" s="1356" t="str">
        <f>MID(SUVAHAVUJ!AF151,2,1)</f>
        <v xml:space="preserve"> </v>
      </c>
      <c r="CK9" s="1356"/>
      <c r="CL9" s="1356"/>
      <c r="CM9" s="1356"/>
      <c r="CN9" s="1356"/>
      <c r="CO9" s="1356"/>
      <c r="CP9" s="1356" t="str">
        <f>MID(SUVAHAVUJ!AF151,3,1)</f>
        <v xml:space="preserve"> </v>
      </c>
      <c r="CQ9" s="1356"/>
      <c r="CR9" s="1356"/>
      <c r="CS9" s="1356"/>
      <c r="CT9" s="1356"/>
      <c r="CU9" s="1356" t="str">
        <f>MID(SUVAHAVUJ!AF151,4,1)</f>
        <v xml:space="preserve"> </v>
      </c>
      <c r="CV9" s="1356"/>
      <c r="CW9" s="1356"/>
      <c r="CX9" s="1356"/>
      <c r="CY9" s="1356"/>
      <c r="CZ9" s="1356"/>
      <c r="DA9" s="1356" t="str">
        <f>MID(SUVAHAVUJ!AF151,5,1)</f>
        <v xml:space="preserve"> </v>
      </c>
      <c r="DB9" s="1356"/>
      <c r="DC9" s="1356"/>
      <c r="DD9" s="1356"/>
      <c r="DE9" s="1356"/>
      <c r="DF9" s="1356" t="str">
        <f>MID(SUVAHAVUJ!AF151,6,1)</f>
        <v>9</v>
      </c>
      <c r="DG9" s="1356"/>
      <c r="DH9" s="1356"/>
      <c r="DI9" s="1356"/>
      <c r="DJ9" s="1356"/>
      <c r="DK9" s="1356"/>
      <c r="DL9" s="1356" t="str">
        <f>MID(SUVAHAVUJ!AF151,7,1)</f>
        <v>8</v>
      </c>
      <c r="DM9" s="1356"/>
      <c r="DN9" s="1356"/>
      <c r="DO9" s="1356"/>
      <c r="DP9" s="1356"/>
      <c r="DQ9" s="1356"/>
      <c r="DR9" s="1356" t="str">
        <f>MID(SUVAHAVUJ!AF151,8,1)</f>
        <v>6</v>
      </c>
      <c r="DS9" s="1356"/>
      <c r="DT9" s="1356"/>
      <c r="DU9" s="1356"/>
      <c r="DV9" s="1356"/>
      <c r="DW9" s="1431" t="str">
        <f>MID(SUVAHAVUJ!AF151,9,1)</f>
        <v>3</v>
      </c>
      <c r="DX9" s="1431"/>
      <c r="DY9" s="1431"/>
      <c r="DZ9" s="1431"/>
      <c r="EA9" s="1431"/>
      <c r="EB9" s="1431"/>
      <c r="EC9" s="1431" t="str">
        <f>MID(SUVAHAVUJ!AF151,10,1)</f>
        <v>6</v>
      </c>
      <c r="ED9" s="1431"/>
      <c r="EE9" s="1431"/>
      <c r="EF9" s="1431"/>
      <c r="EG9" s="1431"/>
      <c r="EH9" s="1356" t="str">
        <f>MID(SUVAHAVUJ!AF151,11,1)</f>
        <v>2</v>
      </c>
      <c r="EI9" s="1356"/>
      <c r="EJ9" s="1356"/>
      <c r="EK9" s="1356"/>
      <c r="EL9" s="1356"/>
      <c r="EM9" s="1360"/>
      <c r="EN9" s="530"/>
      <c r="EO9" s="531"/>
      <c r="EP9" s="1356" t="str">
        <f>MID(SUVAHAVUJ!AG151,1,1)</f>
        <v xml:space="preserve"> </v>
      </c>
      <c r="EQ9" s="1356"/>
      <c r="ER9" s="1356"/>
      <c r="ES9" s="1356"/>
      <c r="ET9" s="1356"/>
      <c r="EU9" s="1356"/>
      <c r="EV9" s="1356" t="str">
        <f>MID(SUVAHAVUJ!AG151,2,1)</f>
        <v xml:space="preserve"> </v>
      </c>
      <c r="EW9" s="1356"/>
      <c r="EX9" s="1356"/>
      <c r="EY9" s="1356"/>
      <c r="EZ9" s="1356"/>
      <c r="FA9" s="1356" t="str">
        <f>MID(SUVAHAVUJ!AG151,3,1)</f>
        <v xml:space="preserve"> </v>
      </c>
      <c r="FB9" s="1356"/>
      <c r="FC9" s="1356"/>
      <c r="FD9" s="1356"/>
      <c r="FE9" s="1356"/>
      <c r="FF9" s="1356"/>
      <c r="FG9" s="1356" t="str">
        <f>MID(SUVAHAVUJ!AG151,4,1)</f>
        <v xml:space="preserve"> </v>
      </c>
      <c r="FH9" s="1356"/>
      <c r="FI9" s="1356"/>
      <c r="FJ9" s="1356"/>
      <c r="FK9" s="1356"/>
      <c r="FL9" s="1357" t="str">
        <f>MID(SUVAHAVUJ!AG151,5,1)</f>
        <v>1</v>
      </c>
      <c r="FM9" s="1357"/>
      <c r="FN9" s="1357"/>
      <c r="FO9" s="1357"/>
      <c r="FP9" s="1357"/>
      <c r="FQ9" s="1357"/>
      <c r="FR9" s="1357" t="str">
        <f>MID(SUVAHAVUJ!AG151,6,1)</f>
        <v>1</v>
      </c>
      <c r="FS9" s="1357"/>
      <c r="FT9" s="1357"/>
      <c r="FU9" s="1357"/>
      <c r="FV9" s="1357"/>
      <c r="FW9" s="1357" t="str">
        <f>MID(SUVAHAVUJ!AG151,7,1)</f>
        <v>6</v>
      </c>
      <c r="FX9" s="1357"/>
      <c r="FY9" s="1357"/>
      <c r="FZ9" s="1357"/>
      <c r="GA9" s="1357"/>
      <c r="GB9" s="1357"/>
      <c r="GC9" s="1357" t="str">
        <f>MID(SUVAHAVUJ!AG151,8,1)</f>
        <v>0</v>
      </c>
      <c r="GD9" s="1357"/>
      <c r="GE9" s="1357"/>
      <c r="GF9" s="1357"/>
      <c r="GG9" s="1357"/>
      <c r="GH9" s="1357" t="str">
        <f>MID(SUVAHAVUJ!AG151,9,1)</f>
        <v>6</v>
      </c>
      <c r="GI9" s="1357"/>
      <c r="GJ9" s="1357"/>
      <c r="GK9" s="1357"/>
      <c r="GL9" s="1357"/>
      <c r="GM9" s="1357"/>
      <c r="GN9" s="1357" t="str">
        <f>MID(SUVAHAVUJ!AG151,10,1)</f>
        <v>9</v>
      </c>
      <c r="GO9" s="1357"/>
      <c r="GP9" s="1357"/>
      <c r="GQ9" s="1357"/>
      <c r="GR9" s="1357"/>
      <c r="GS9" s="1357" t="str">
        <f>MID(SUVAHAVUJ!AG151,11,1)</f>
        <v>6</v>
      </c>
      <c r="GT9" s="1357"/>
      <c r="GU9" s="1357"/>
      <c r="GV9" s="1357"/>
      <c r="GW9" s="1358"/>
    </row>
    <row r="10" spans="1:205" ht="24.6" customHeight="1" x14ac:dyDescent="0.2">
      <c r="B10" s="1515" t="s">
        <v>5007</v>
      </c>
      <c r="C10" s="1516"/>
      <c r="D10" s="1516"/>
      <c r="E10" s="1516"/>
      <c r="F10" s="1516"/>
      <c r="G10" s="1516"/>
      <c r="H10" s="1516"/>
      <c r="I10" s="1516"/>
      <c r="J10" s="1516"/>
      <c r="K10" s="1517"/>
      <c r="L10" s="1435" t="str">
        <f>SUVAHAVUJ!$D$152</f>
        <v>Tržby z predaja vlastných výrobkov (601)</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437" t="s">
        <v>1212</v>
      </c>
      <c r="BX10" s="1438"/>
      <c r="BY10" s="1438"/>
      <c r="BZ10" s="1438"/>
      <c r="CA10" s="1438"/>
      <c r="CB10" s="1438"/>
      <c r="CC10" s="1438"/>
      <c r="CD10" s="1439"/>
      <c r="CE10" s="1356" t="str">
        <f>MID(SUVAHAVUJ!AF152,1,1)</f>
        <v xml:space="preserve"> </v>
      </c>
      <c r="CF10" s="1356"/>
      <c r="CG10" s="1356"/>
      <c r="CH10" s="1356"/>
      <c r="CI10" s="1356"/>
      <c r="CJ10" s="1356" t="str">
        <f>MID(SUVAHAVUJ!AF152,2,1)</f>
        <v xml:space="preserve"> </v>
      </c>
      <c r="CK10" s="1356"/>
      <c r="CL10" s="1356"/>
      <c r="CM10" s="1356"/>
      <c r="CN10" s="1356"/>
      <c r="CO10" s="1356"/>
      <c r="CP10" s="1356" t="str">
        <f>MID(SUVAHAVUJ!AF152,3,1)</f>
        <v xml:space="preserve"> </v>
      </c>
      <c r="CQ10" s="1356"/>
      <c r="CR10" s="1356"/>
      <c r="CS10" s="1356"/>
      <c r="CT10" s="1356"/>
      <c r="CU10" s="1356" t="str">
        <f>MID(SUVAHAVUJ!AF152,4,1)</f>
        <v>1</v>
      </c>
      <c r="CV10" s="1356"/>
      <c r="CW10" s="1356"/>
      <c r="CX10" s="1356"/>
      <c r="CY10" s="1356"/>
      <c r="CZ10" s="1356"/>
      <c r="DA10" s="1356" t="str">
        <f>MID(SUVAHAVUJ!AF152,5,1)</f>
        <v>5</v>
      </c>
      <c r="DB10" s="1356"/>
      <c r="DC10" s="1356"/>
      <c r="DD10" s="1356"/>
      <c r="DE10" s="1356"/>
      <c r="DF10" s="1356" t="str">
        <f>MID(SUVAHAVUJ!AF152,6,1)</f>
        <v>7</v>
      </c>
      <c r="DG10" s="1356"/>
      <c r="DH10" s="1356"/>
      <c r="DI10" s="1356"/>
      <c r="DJ10" s="1356"/>
      <c r="DK10" s="1356"/>
      <c r="DL10" s="1356" t="str">
        <f>MID(SUVAHAVUJ!AF152,7,1)</f>
        <v>5</v>
      </c>
      <c r="DM10" s="1356"/>
      <c r="DN10" s="1356"/>
      <c r="DO10" s="1356"/>
      <c r="DP10" s="1356"/>
      <c r="DQ10" s="1356"/>
      <c r="DR10" s="1356" t="str">
        <f>MID(SUVAHAVUJ!AF152,8,1)</f>
        <v>3</v>
      </c>
      <c r="DS10" s="1356"/>
      <c r="DT10" s="1356"/>
      <c r="DU10" s="1356"/>
      <c r="DV10" s="1356"/>
      <c r="DW10" s="1431" t="str">
        <f>MID(SUVAHAVUJ!AF152,9,1)</f>
        <v>6</v>
      </c>
      <c r="DX10" s="1431"/>
      <c r="DY10" s="1431"/>
      <c r="DZ10" s="1431"/>
      <c r="EA10" s="1431"/>
      <c r="EB10" s="1431"/>
      <c r="EC10" s="1431" t="str">
        <f>MID(SUVAHAVUJ!AF152,10,1)</f>
        <v>7</v>
      </c>
      <c r="ED10" s="1431"/>
      <c r="EE10" s="1431"/>
      <c r="EF10" s="1431"/>
      <c r="EG10" s="1431"/>
      <c r="EH10" s="1356" t="str">
        <f>MID(SUVAHAVUJ!AF152,11,1)</f>
        <v>2</v>
      </c>
      <c r="EI10" s="1356"/>
      <c r="EJ10" s="1356"/>
      <c r="EK10" s="1356"/>
      <c r="EL10" s="1356"/>
      <c r="EM10" s="1360"/>
      <c r="EN10" s="530"/>
      <c r="EO10" s="531"/>
      <c r="EP10" s="1356" t="str">
        <f>MID(SUVAHAVUJ!AG152,1,1)</f>
        <v xml:space="preserve"> </v>
      </c>
      <c r="EQ10" s="1356"/>
      <c r="ER10" s="1356"/>
      <c r="ES10" s="1356"/>
      <c r="ET10" s="1356"/>
      <c r="EU10" s="1356"/>
      <c r="EV10" s="1356" t="str">
        <f>MID(SUVAHAVUJ!AG152,2,1)</f>
        <v xml:space="preserve"> </v>
      </c>
      <c r="EW10" s="1356"/>
      <c r="EX10" s="1356"/>
      <c r="EY10" s="1356"/>
      <c r="EZ10" s="1356"/>
      <c r="FA10" s="1356" t="str">
        <f>MID(SUVAHAVUJ!AG152,3,1)</f>
        <v xml:space="preserve"> </v>
      </c>
      <c r="FB10" s="1356"/>
      <c r="FC10" s="1356"/>
      <c r="FD10" s="1356"/>
      <c r="FE10" s="1356"/>
      <c r="FF10" s="1356"/>
      <c r="FG10" s="1356" t="str">
        <f>MID(SUVAHAVUJ!AG152,4,1)</f>
        <v>1</v>
      </c>
      <c r="FH10" s="1356"/>
      <c r="FI10" s="1356"/>
      <c r="FJ10" s="1356"/>
      <c r="FK10" s="1356"/>
      <c r="FL10" s="1357" t="str">
        <f>MID(SUVAHAVUJ!AG152,5,1)</f>
        <v>4</v>
      </c>
      <c r="FM10" s="1357"/>
      <c r="FN10" s="1357"/>
      <c r="FO10" s="1357"/>
      <c r="FP10" s="1357"/>
      <c r="FQ10" s="1357"/>
      <c r="FR10" s="1357" t="str">
        <f>MID(SUVAHAVUJ!AG152,6,1)</f>
        <v>7</v>
      </c>
      <c r="FS10" s="1357"/>
      <c r="FT10" s="1357"/>
      <c r="FU10" s="1357"/>
      <c r="FV10" s="1357"/>
      <c r="FW10" s="1357" t="str">
        <f>MID(SUVAHAVUJ!AG152,7,1)</f>
        <v>8</v>
      </c>
      <c r="FX10" s="1357"/>
      <c r="FY10" s="1357"/>
      <c r="FZ10" s="1357"/>
      <c r="GA10" s="1357"/>
      <c r="GB10" s="1357"/>
      <c r="GC10" s="1357" t="str">
        <f>MID(SUVAHAVUJ!AG152,8,1)</f>
        <v>2</v>
      </c>
      <c r="GD10" s="1357"/>
      <c r="GE10" s="1357"/>
      <c r="GF10" s="1357"/>
      <c r="GG10" s="1357"/>
      <c r="GH10" s="1357" t="str">
        <f>MID(SUVAHAVUJ!AG152,9,1)</f>
        <v>3</v>
      </c>
      <c r="GI10" s="1357"/>
      <c r="GJ10" s="1357"/>
      <c r="GK10" s="1357"/>
      <c r="GL10" s="1357"/>
      <c r="GM10" s="1357"/>
      <c r="GN10" s="1357" t="str">
        <f>MID(SUVAHAVUJ!AG152,10,1)</f>
        <v>2</v>
      </c>
      <c r="GO10" s="1357"/>
      <c r="GP10" s="1357"/>
      <c r="GQ10" s="1357"/>
      <c r="GR10" s="1357"/>
      <c r="GS10" s="1357" t="str">
        <f>MID(SUVAHAVUJ!AG152,11,1)</f>
        <v>6</v>
      </c>
      <c r="GT10" s="1357"/>
      <c r="GU10" s="1357"/>
      <c r="GV10" s="1357"/>
      <c r="GW10" s="1358"/>
    </row>
    <row r="11" spans="1:205" ht="24.6" customHeight="1" x14ac:dyDescent="0.2">
      <c r="B11" s="1515" t="s">
        <v>2163</v>
      </c>
      <c r="C11" s="1516"/>
      <c r="D11" s="1516"/>
      <c r="E11" s="1516"/>
      <c r="F11" s="1516"/>
      <c r="G11" s="1516"/>
      <c r="H11" s="1516"/>
      <c r="I11" s="1516"/>
      <c r="J11" s="1516"/>
      <c r="K11" s="1517"/>
      <c r="L11" s="1435" t="str">
        <f>SUVAHAVUJ!$D$153</f>
        <v>Tržby z predaja služieb (602, 606)</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437" t="s">
        <v>1213</v>
      </c>
      <c r="BX11" s="1438"/>
      <c r="BY11" s="1438"/>
      <c r="BZ11" s="1438"/>
      <c r="CA11" s="1438"/>
      <c r="CB11" s="1438"/>
      <c r="CC11" s="1438"/>
      <c r="CD11" s="1439"/>
      <c r="CE11" s="1356" t="str">
        <f>MID(SUVAHAVUJ!AF153,1,1)</f>
        <v xml:space="preserve"> </v>
      </c>
      <c r="CF11" s="1356"/>
      <c r="CG11" s="1356"/>
      <c r="CH11" s="1356"/>
      <c r="CI11" s="1356"/>
      <c r="CJ11" s="1356" t="str">
        <f>MID(SUVAHAVUJ!AF153,2,1)</f>
        <v xml:space="preserve"> </v>
      </c>
      <c r="CK11" s="1356"/>
      <c r="CL11" s="1356"/>
      <c r="CM11" s="1356"/>
      <c r="CN11" s="1356"/>
      <c r="CO11" s="1356"/>
      <c r="CP11" s="1356" t="str">
        <f>MID(SUVAHAVUJ!AF153,3,1)</f>
        <v xml:space="preserve"> </v>
      </c>
      <c r="CQ11" s="1356"/>
      <c r="CR11" s="1356"/>
      <c r="CS11" s="1356"/>
      <c r="CT11" s="1356"/>
      <c r="CU11" s="1356" t="str">
        <f>MID(SUVAHAVUJ!AF153,4,1)</f>
        <v xml:space="preserve"> </v>
      </c>
      <c r="CV11" s="1356"/>
      <c r="CW11" s="1356"/>
      <c r="CX11" s="1356"/>
      <c r="CY11" s="1356"/>
      <c r="CZ11" s="1356"/>
      <c r="DA11" s="1356" t="str">
        <f>MID(SUVAHAVUJ!AF153,5,1)</f>
        <v xml:space="preserve"> </v>
      </c>
      <c r="DB11" s="1356"/>
      <c r="DC11" s="1356"/>
      <c r="DD11" s="1356"/>
      <c r="DE11" s="1356"/>
      <c r="DF11" s="1356" t="str">
        <f>MID(SUVAHAVUJ!AF153,6,1)</f>
        <v>5</v>
      </c>
      <c r="DG11" s="1356"/>
      <c r="DH11" s="1356"/>
      <c r="DI11" s="1356"/>
      <c r="DJ11" s="1356"/>
      <c r="DK11" s="1356"/>
      <c r="DL11" s="1356" t="str">
        <f>MID(SUVAHAVUJ!AF153,7,1)</f>
        <v>7</v>
      </c>
      <c r="DM11" s="1356"/>
      <c r="DN11" s="1356"/>
      <c r="DO11" s="1356"/>
      <c r="DP11" s="1356"/>
      <c r="DQ11" s="1356"/>
      <c r="DR11" s="1356" t="str">
        <f>MID(SUVAHAVUJ!AF153,8,1)</f>
        <v>4</v>
      </c>
      <c r="DS11" s="1356"/>
      <c r="DT11" s="1356"/>
      <c r="DU11" s="1356"/>
      <c r="DV11" s="1356"/>
      <c r="DW11" s="1431" t="str">
        <f>MID(SUVAHAVUJ!AF153,9,1)</f>
        <v>4</v>
      </c>
      <c r="DX11" s="1431"/>
      <c r="DY11" s="1431"/>
      <c r="DZ11" s="1431"/>
      <c r="EA11" s="1431"/>
      <c r="EB11" s="1431"/>
      <c r="EC11" s="1431" t="str">
        <f>MID(SUVAHAVUJ!AF153,10,1)</f>
        <v>0</v>
      </c>
      <c r="ED11" s="1431"/>
      <c r="EE11" s="1431"/>
      <c r="EF11" s="1431"/>
      <c r="EG11" s="1431"/>
      <c r="EH11" s="1356" t="str">
        <f>MID(SUVAHAVUJ!AF153,11,1)</f>
        <v>3</v>
      </c>
      <c r="EI11" s="1356"/>
      <c r="EJ11" s="1356"/>
      <c r="EK11" s="1356"/>
      <c r="EL11" s="1356"/>
      <c r="EM11" s="1360"/>
      <c r="EN11" s="530"/>
      <c r="EO11" s="531"/>
      <c r="EP11" s="1356" t="str">
        <f>MID(SUVAHAVUJ!AG153,1,1)</f>
        <v xml:space="preserve"> </v>
      </c>
      <c r="EQ11" s="1356"/>
      <c r="ER11" s="1356"/>
      <c r="ES11" s="1356"/>
      <c r="ET11" s="1356"/>
      <c r="EU11" s="1356"/>
      <c r="EV11" s="1356" t="str">
        <f>MID(SUVAHAVUJ!AG153,2,1)</f>
        <v xml:space="preserve"> </v>
      </c>
      <c r="EW11" s="1356"/>
      <c r="EX11" s="1356"/>
      <c r="EY11" s="1356"/>
      <c r="EZ11" s="1356"/>
      <c r="FA11" s="1356" t="str">
        <f>MID(SUVAHAVUJ!AG153,3,1)</f>
        <v xml:space="preserve"> </v>
      </c>
      <c r="FB11" s="1356"/>
      <c r="FC11" s="1356"/>
      <c r="FD11" s="1356"/>
      <c r="FE11" s="1356"/>
      <c r="FF11" s="1356"/>
      <c r="FG11" s="1356" t="str">
        <f>MID(SUVAHAVUJ!AG153,4,1)</f>
        <v xml:space="preserve"> </v>
      </c>
      <c r="FH11" s="1356"/>
      <c r="FI11" s="1356"/>
      <c r="FJ11" s="1356"/>
      <c r="FK11" s="1356"/>
      <c r="FL11" s="1357" t="str">
        <f>MID(SUVAHAVUJ!AG153,5,1)</f>
        <v xml:space="preserve"> </v>
      </c>
      <c r="FM11" s="1357"/>
      <c r="FN11" s="1357"/>
      <c r="FO11" s="1357"/>
      <c r="FP11" s="1357"/>
      <c r="FQ11" s="1357"/>
      <c r="FR11" s="1357" t="str">
        <f>MID(SUVAHAVUJ!AG153,6,1)</f>
        <v>2</v>
      </c>
      <c r="FS11" s="1357"/>
      <c r="FT11" s="1357"/>
      <c r="FU11" s="1357"/>
      <c r="FV11" s="1357"/>
      <c r="FW11" s="1357" t="str">
        <f>MID(SUVAHAVUJ!AG153,7,1)</f>
        <v>4</v>
      </c>
      <c r="FX11" s="1357"/>
      <c r="FY11" s="1357"/>
      <c r="FZ11" s="1357"/>
      <c r="GA11" s="1357"/>
      <c r="GB11" s="1357"/>
      <c r="GC11" s="1357" t="str">
        <f>MID(SUVAHAVUJ!AG153,8,1)</f>
        <v>6</v>
      </c>
      <c r="GD11" s="1357"/>
      <c r="GE11" s="1357"/>
      <c r="GF11" s="1357"/>
      <c r="GG11" s="1357"/>
      <c r="GH11" s="1357" t="str">
        <f>MID(SUVAHAVUJ!AG153,9,1)</f>
        <v>4</v>
      </c>
      <c r="GI11" s="1357"/>
      <c r="GJ11" s="1357"/>
      <c r="GK11" s="1357"/>
      <c r="GL11" s="1357"/>
      <c r="GM11" s="1357"/>
      <c r="GN11" s="1357" t="str">
        <f>MID(SUVAHAVUJ!AG153,10,1)</f>
        <v>4</v>
      </c>
      <c r="GO11" s="1357"/>
      <c r="GP11" s="1357"/>
      <c r="GQ11" s="1357"/>
      <c r="GR11" s="1357"/>
      <c r="GS11" s="1357" t="str">
        <f>MID(SUVAHAVUJ!AG153,11,1)</f>
        <v>8</v>
      </c>
      <c r="GT11" s="1357"/>
      <c r="GU11" s="1357"/>
      <c r="GV11" s="1357"/>
      <c r="GW11" s="1358"/>
    </row>
    <row r="12" spans="1:205" ht="24.6" customHeight="1" x14ac:dyDescent="0.2">
      <c r="B12" s="1515" t="s">
        <v>2164</v>
      </c>
      <c r="C12" s="1516"/>
      <c r="D12" s="1516"/>
      <c r="E12" s="1516"/>
      <c r="F12" s="1516"/>
      <c r="G12" s="1516"/>
      <c r="H12" s="1516"/>
      <c r="I12" s="1516"/>
      <c r="J12" s="1516"/>
      <c r="K12" s="1517"/>
      <c r="L12" s="1435" t="str">
        <f>SUVAHAVUJ!$D$154</f>
        <v>Zmeny stavu vnútroorganizačných zásob (+/-)
(účtová skupina 61)</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437" t="s">
        <v>1214</v>
      </c>
      <c r="BX12" s="1438"/>
      <c r="BY12" s="1438"/>
      <c r="BZ12" s="1438"/>
      <c r="CA12" s="1438"/>
      <c r="CB12" s="1438"/>
      <c r="CC12" s="1438"/>
      <c r="CD12" s="1439"/>
      <c r="CE12" s="1356" t="str">
        <f>MID(SUVAHAVUJ!AF154,1,1)</f>
        <v xml:space="preserve"> </v>
      </c>
      <c r="CF12" s="1356"/>
      <c r="CG12" s="1356"/>
      <c r="CH12" s="1356"/>
      <c r="CI12" s="1356"/>
      <c r="CJ12" s="1356" t="str">
        <f>MID(SUVAHAVUJ!AF154,2,1)</f>
        <v xml:space="preserve"> </v>
      </c>
      <c r="CK12" s="1356"/>
      <c r="CL12" s="1356"/>
      <c r="CM12" s="1356"/>
      <c r="CN12" s="1356"/>
      <c r="CO12" s="1356"/>
      <c r="CP12" s="1356" t="str">
        <f>MID(SUVAHAVUJ!AF154,3,1)</f>
        <v xml:space="preserve"> </v>
      </c>
      <c r="CQ12" s="1356"/>
      <c r="CR12" s="1356"/>
      <c r="CS12" s="1356"/>
      <c r="CT12" s="1356"/>
      <c r="CU12" s="1356" t="str">
        <f>MID(SUVAHAVUJ!AF154,4,1)</f>
        <v xml:space="preserve"> </v>
      </c>
      <c r="CV12" s="1356"/>
      <c r="CW12" s="1356"/>
      <c r="CX12" s="1356"/>
      <c r="CY12" s="1356"/>
      <c r="CZ12" s="1356"/>
      <c r="DA12" s="1356" t="str">
        <f>MID(SUVAHAVUJ!AF154,5,1)</f>
        <v xml:space="preserve"> </v>
      </c>
      <c r="DB12" s="1356"/>
      <c r="DC12" s="1356"/>
      <c r="DD12" s="1356"/>
      <c r="DE12" s="1356"/>
      <c r="DF12" s="1356" t="str">
        <f>MID(SUVAHAVUJ!AF154,6,1)</f>
        <v>1</v>
      </c>
      <c r="DG12" s="1356"/>
      <c r="DH12" s="1356"/>
      <c r="DI12" s="1356"/>
      <c r="DJ12" s="1356"/>
      <c r="DK12" s="1356"/>
      <c r="DL12" s="1356" t="str">
        <f>MID(SUVAHAVUJ!AF154,7,1)</f>
        <v>5</v>
      </c>
      <c r="DM12" s="1356"/>
      <c r="DN12" s="1356"/>
      <c r="DO12" s="1356"/>
      <c r="DP12" s="1356"/>
      <c r="DQ12" s="1356"/>
      <c r="DR12" s="1356" t="str">
        <f>MID(SUVAHAVUJ!AF154,8,1)</f>
        <v>6</v>
      </c>
      <c r="DS12" s="1356"/>
      <c r="DT12" s="1356"/>
      <c r="DU12" s="1356"/>
      <c r="DV12" s="1356"/>
      <c r="DW12" s="1431" t="str">
        <f>MID(SUVAHAVUJ!AF154,9,1)</f>
        <v>4</v>
      </c>
      <c r="DX12" s="1431"/>
      <c r="DY12" s="1431"/>
      <c r="DZ12" s="1431"/>
      <c r="EA12" s="1431"/>
      <c r="EB12" s="1431"/>
      <c r="EC12" s="1431" t="str">
        <f>MID(SUVAHAVUJ!AF154,10,1)</f>
        <v>2</v>
      </c>
      <c r="ED12" s="1431"/>
      <c r="EE12" s="1431"/>
      <c r="EF12" s="1431"/>
      <c r="EG12" s="1431"/>
      <c r="EH12" s="1356" t="str">
        <f>MID(SUVAHAVUJ!AF154,11,1)</f>
        <v>1</v>
      </c>
      <c r="EI12" s="1356"/>
      <c r="EJ12" s="1356"/>
      <c r="EK12" s="1356"/>
      <c r="EL12" s="1356"/>
      <c r="EM12" s="1360"/>
      <c r="EN12" s="530"/>
      <c r="EO12" s="531"/>
      <c r="EP12" s="1356" t="str">
        <f>MID(SUVAHAVUJ!AG154,1,1)</f>
        <v xml:space="preserve"> </v>
      </c>
      <c r="EQ12" s="1356"/>
      <c r="ER12" s="1356"/>
      <c r="ES12" s="1356"/>
      <c r="ET12" s="1356"/>
      <c r="EU12" s="1356"/>
      <c r="EV12" s="1356" t="str">
        <f>MID(SUVAHAVUJ!AG154,2,1)</f>
        <v xml:space="preserve"> </v>
      </c>
      <c r="EW12" s="1356"/>
      <c r="EX12" s="1356"/>
      <c r="EY12" s="1356"/>
      <c r="EZ12" s="1356"/>
      <c r="FA12" s="1356" t="str">
        <f>MID(SUVAHAVUJ!AG154,3,1)</f>
        <v xml:space="preserve"> </v>
      </c>
      <c r="FB12" s="1356"/>
      <c r="FC12" s="1356"/>
      <c r="FD12" s="1356"/>
      <c r="FE12" s="1356"/>
      <c r="FF12" s="1356"/>
      <c r="FG12" s="1356" t="str">
        <f>MID(SUVAHAVUJ!AG154,4,1)</f>
        <v xml:space="preserve"> </v>
      </c>
      <c r="FH12" s="1356"/>
      <c r="FI12" s="1356"/>
      <c r="FJ12" s="1356"/>
      <c r="FK12" s="1356"/>
      <c r="FL12" s="1357" t="str">
        <f>MID(SUVAHAVUJ!AG154,5,1)</f>
        <v xml:space="preserve"> </v>
      </c>
      <c r="FM12" s="1357"/>
      <c r="FN12" s="1357"/>
      <c r="FO12" s="1357"/>
      <c r="FP12" s="1357"/>
      <c r="FQ12" s="1357"/>
      <c r="FR12" s="1357" t="str">
        <f>MID(SUVAHAVUJ!AG154,6,1)</f>
        <v xml:space="preserve"> </v>
      </c>
      <c r="FS12" s="1357"/>
      <c r="FT12" s="1357"/>
      <c r="FU12" s="1357"/>
      <c r="FV12" s="1357"/>
      <c r="FW12" s="1357" t="str">
        <f>MID(SUVAHAVUJ!AG154,7,1)</f>
        <v>2</v>
      </c>
      <c r="FX12" s="1357"/>
      <c r="FY12" s="1357"/>
      <c r="FZ12" s="1357"/>
      <c r="GA12" s="1357"/>
      <c r="GB12" s="1357"/>
      <c r="GC12" s="1357" t="str">
        <f>MID(SUVAHAVUJ!AG154,8,1)</f>
        <v>5</v>
      </c>
      <c r="GD12" s="1357"/>
      <c r="GE12" s="1357"/>
      <c r="GF12" s="1357"/>
      <c r="GG12" s="1357"/>
      <c r="GH12" s="1357" t="str">
        <f>MID(SUVAHAVUJ!AG154,9,1)</f>
        <v>7</v>
      </c>
      <c r="GI12" s="1357"/>
      <c r="GJ12" s="1357"/>
      <c r="GK12" s="1357"/>
      <c r="GL12" s="1357"/>
      <c r="GM12" s="1357"/>
      <c r="GN12" s="1357" t="str">
        <f>MID(SUVAHAVUJ!AG154,10,1)</f>
        <v>9</v>
      </c>
      <c r="GO12" s="1357"/>
      <c r="GP12" s="1357"/>
      <c r="GQ12" s="1357"/>
      <c r="GR12" s="1357"/>
      <c r="GS12" s="1357" t="str">
        <f>MID(SUVAHAVUJ!AG154,11,1)</f>
        <v>7</v>
      </c>
      <c r="GT12" s="1357"/>
      <c r="GU12" s="1357"/>
      <c r="GV12" s="1357"/>
      <c r="GW12" s="1358"/>
    </row>
    <row r="13" spans="1:205" ht="24.6" customHeight="1" x14ac:dyDescent="0.2">
      <c r="B13" s="1515" t="s">
        <v>2165</v>
      </c>
      <c r="C13" s="1516"/>
      <c r="D13" s="1516"/>
      <c r="E13" s="1516"/>
      <c r="F13" s="1516"/>
      <c r="G13" s="1516"/>
      <c r="H13" s="1516"/>
      <c r="I13" s="1516"/>
      <c r="J13" s="1516"/>
      <c r="K13" s="1517"/>
      <c r="L13" s="1435" t="str">
        <f>SUVAHAVUJ!$D$155</f>
        <v>Aktivácia (účtová skupina 62)</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437" t="s">
        <v>1215</v>
      </c>
      <c r="BX13" s="1438"/>
      <c r="BY13" s="1438"/>
      <c r="BZ13" s="1438"/>
      <c r="CA13" s="1438"/>
      <c r="CB13" s="1438"/>
      <c r="CC13" s="1438"/>
      <c r="CD13" s="1439"/>
      <c r="CE13" s="1356" t="str">
        <f>MID(SUVAHAVUJ!AF155,1,1)</f>
        <v xml:space="preserve"> </v>
      </c>
      <c r="CF13" s="1356"/>
      <c r="CG13" s="1356"/>
      <c r="CH13" s="1356"/>
      <c r="CI13" s="1356"/>
      <c r="CJ13" s="1356" t="str">
        <f>MID(SUVAHAVUJ!AF155,2,1)</f>
        <v xml:space="preserve"> </v>
      </c>
      <c r="CK13" s="1356"/>
      <c r="CL13" s="1356"/>
      <c r="CM13" s="1356"/>
      <c r="CN13" s="1356"/>
      <c r="CO13" s="1356"/>
      <c r="CP13" s="1356" t="str">
        <f>MID(SUVAHAVUJ!AF155,3,1)</f>
        <v xml:space="preserve"> </v>
      </c>
      <c r="CQ13" s="1356"/>
      <c r="CR13" s="1356"/>
      <c r="CS13" s="1356"/>
      <c r="CT13" s="1356"/>
      <c r="CU13" s="1356" t="str">
        <f>MID(SUVAHAVUJ!AF155,4,1)</f>
        <v xml:space="preserve"> </v>
      </c>
      <c r="CV13" s="1356"/>
      <c r="CW13" s="1356"/>
      <c r="CX13" s="1356"/>
      <c r="CY13" s="1356"/>
      <c r="CZ13" s="1356"/>
      <c r="DA13" s="1356" t="str">
        <f>MID(SUVAHAVUJ!AF155,5,1)</f>
        <v xml:space="preserve"> </v>
      </c>
      <c r="DB13" s="1356"/>
      <c r="DC13" s="1356"/>
      <c r="DD13" s="1356"/>
      <c r="DE13" s="1356"/>
      <c r="DF13" s="1356" t="str">
        <f>MID(SUVAHAVUJ!AF155,6,1)</f>
        <v xml:space="preserve"> </v>
      </c>
      <c r="DG13" s="1356"/>
      <c r="DH13" s="1356"/>
      <c r="DI13" s="1356"/>
      <c r="DJ13" s="1356"/>
      <c r="DK13" s="1356"/>
      <c r="DL13" s="1356" t="str">
        <f>MID(SUVAHAVUJ!AF155,7,1)</f>
        <v xml:space="preserve"> </v>
      </c>
      <c r="DM13" s="1356"/>
      <c r="DN13" s="1356"/>
      <c r="DO13" s="1356"/>
      <c r="DP13" s="1356"/>
      <c r="DQ13" s="1356"/>
      <c r="DR13" s="1356" t="str">
        <f>MID(SUVAHAVUJ!AF155,8,1)</f>
        <v xml:space="preserve"> </v>
      </c>
      <c r="DS13" s="1356"/>
      <c r="DT13" s="1356"/>
      <c r="DU13" s="1356"/>
      <c r="DV13" s="1356"/>
      <c r="DW13" s="1431" t="str">
        <f>MID(SUVAHAVUJ!AF155,9,1)</f>
        <v xml:space="preserve"> </v>
      </c>
      <c r="DX13" s="1431"/>
      <c r="DY13" s="1431"/>
      <c r="DZ13" s="1431"/>
      <c r="EA13" s="1431"/>
      <c r="EB13" s="1431"/>
      <c r="EC13" s="1431" t="str">
        <f>MID(SUVAHAVUJ!AF155,10,1)</f>
        <v xml:space="preserve"> </v>
      </c>
      <c r="ED13" s="1431"/>
      <c r="EE13" s="1431"/>
      <c r="EF13" s="1431"/>
      <c r="EG13" s="1431"/>
      <c r="EH13" s="1356" t="str">
        <f>MID(SUVAHAVUJ!AF155,11,1)</f>
        <v>0</v>
      </c>
      <c r="EI13" s="1356"/>
      <c r="EJ13" s="1356"/>
      <c r="EK13" s="1356"/>
      <c r="EL13" s="1356"/>
      <c r="EM13" s="1360"/>
      <c r="EN13" s="530"/>
      <c r="EO13" s="531"/>
      <c r="EP13" s="1356" t="str">
        <f>MID(SUVAHAVUJ!AG155,1,1)</f>
        <v xml:space="preserve"> </v>
      </c>
      <c r="EQ13" s="1356"/>
      <c r="ER13" s="1356"/>
      <c r="ES13" s="1356"/>
      <c r="ET13" s="1356"/>
      <c r="EU13" s="1356"/>
      <c r="EV13" s="1356" t="str">
        <f>MID(SUVAHAVUJ!AG155,2,1)</f>
        <v xml:space="preserve"> </v>
      </c>
      <c r="EW13" s="1356"/>
      <c r="EX13" s="1356"/>
      <c r="EY13" s="1356"/>
      <c r="EZ13" s="1356"/>
      <c r="FA13" s="1356" t="str">
        <f>MID(SUVAHAVUJ!AG155,3,1)</f>
        <v xml:space="preserve"> </v>
      </c>
      <c r="FB13" s="1356"/>
      <c r="FC13" s="1356"/>
      <c r="FD13" s="1356"/>
      <c r="FE13" s="1356"/>
      <c r="FF13" s="1356"/>
      <c r="FG13" s="1356" t="str">
        <f>MID(SUVAHAVUJ!AG155,4,1)</f>
        <v xml:space="preserve"> </v>
      </c>
      <c r="FH13" s="1356"/>
      <c r="FI13" s="1356"/>
      <c r="FJ13" s="1356"/>
      <c r="FK13" s="1356"/>
      <c r="FL13" s="1357" t="str">
        <f>MID(SUVAHAVUJ!AG155,5,1)</f>
        <v xml:space="preserve"> </v>
      </c>
      <c r="FM13" s="1357"/>
      <c r="FN13" s="1357"/>
      <c r="FO13" s="1357"/>
      <c r="FP13" s="1357"/>
      <c r="FQ13" s="1357"/>
      <c r="FR13" s="1357" t="str">
        <f>MID(SUVAHAVUJ!AG155,6,1)</f>
        <v xml:space="preserve"> </v>
      </c>
      <c r="FS13" s="1357"/>
      <c r="FT13" s="1357"/>
      <c r="FU13" s="1357"/>
      <c r="FV13" s="1357"/>
      <c r="FW13" s="1357" t="str">
        <f>MID(SUVAHAVUJ!AG155,7,1)</f>
        <v xml:space="preserve"> </v>
      </c>
      <c r="FX13" s="1357"/>
      <c r="FY13" s="1357"/>
      <c r="FZ13" s="1357"/>
      <c r="GA13" s="1357"/>
      <c r="GB13" s="1357"/>
      <c r="GC13" s="1357" t="str">
        <f>MID(SUVAHAVUJ!AG155,8,1)</f>
        <v xml:space="preserve"> </v>
      </c>
      <c r="GD13" s="1357"/>
      <c r="GE13" s="1357"/>
      <c r="GF13" s="1357"/>
      <c r="GG13" s="1357"/>
      <c r="GH13" s="1357" t="str">
        <f>MID(SUVAHAVUJ!AG155,9,1)</f>
        <v xml:space="preserve"> </v>
      </c>
      <c r="GI13" s="1357"/>
      <c r="GJ13" s="1357"/>
      <c r="GK13" s="1357"/>
      <c r="GL13" s="1357"/>
      <c r="GM13" s="1357"/>
      <c r="GN13" s="1357" t="str">
        <f>MID(SUVAHAVUJ!AG155,10,1)</f>
        <v xml:space="preserve"> </v>
      </c>
      <c r="GO13" s="1357"/>
      <c r="GP13" s="1357"/>
      <c r="GQ13" s="1357"/>
      <c r="GR13" s="1357"/>
      <c r="GS13" s="1357" t="str">
        <f>MID(SUVAHAVUJ!AG155,11,1)</f>
        <v>0</v>
      </c>
      <c r="GT13" s="1357"/>
      <c r="GU13" s="1357"/>
      <c r="GV13" s="1357"/>
      <c r="GW13" s="1358"/>
    </row>
    <row r="14" spans="1:205" ht="24.6" customHeight="1" x14ac:dyDescent="0.2">
      <c r="B14" s="1515" t="s">
        <v>2166</v>
      </c>
      <c r="C14" s="1516"/>
      <c r="D14" s="1516"/>
      <c r="E14" s="1516"/>
      <c r="F14" s="1516"/>
      <c r="G14" s="1516"/>
      <c r="H14" s="1516"/>
      <c r="I14" s="1516"/>
      <c r="J14" s="1516"/>
      <c r="K14" s="1517"/>
      <c r="L14" s="1435" t="str">
        <f>SUVAHAVUJ!$D$156</f>
        <v>Tržby z predaja dlhodobého nehmotného majetku, dlhodobého hmotného majetku a materiálu (641, 642)</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37" t="s">
        <v>1216</v>
      </c>
      <c r="BX14" s="1438"/>
      <c r="BY14" s="1438"/>
      <c r="BZ14" s="1438"/>
      <c r="CA14" s="1438"/>
      <c r="CB14" s="1438"/>
      <c r="CC14" s="1438"/>
      <c r="CD14" s="1439"/>
      <c r="CE14" s="1356" t="str">
        <f>MID(SUVAHAVUJ!AF156,1,1)</f>
        <v xml:space="preserve"> </v>
      </c>
      <c r="CF14" s="1356"/>
      <c r="CG14" s="1356"/>
      <c r="CH14" s="1356"/>
      <c r="CI14" s="1356"/>
      <c r="CJ14" s="1356" t="str">
        <f>MID(SUVAHAVUJ!AF156,2,1)</f>
        <v xml:space="preserve"> </v>
      </c>
      <c r="CK14" s="1356"/>
      <c r="CL14" s="1356"/>
      <c r="CM14" s="1356"/>
      <c r="CN14" s="1356"/>
      <c r="CO14" s="1356"/>
      <c r="CP14" s="1356" t="str">
        <f>MID(SUVAHAVUJ!AF156,3,1)</f>
        <v xml:space="preserve"> </v>
      </c>
      <c r="CQ14" s="1356"/>
      <c r="CR14" s="1356"/>
      <c r="CS14" s="1356"/>
      <c r="CT14" s="1356"/>
      <c r="CU14" s="1356" t="str">
        <f>MID(SUVAHAVUJ!AF156,4,1)</f>
        <v xml:space="preserve"> </v>
      </c>
      <c r="CV14" s="1356"/>
      <c r="CW14" s="1356"/>
      <c r="CX14" s="1356"/>
      <c r="CY14" s="1356"/>
      <c r="CZ14" s="1356"/>
      <c r="DA14" s="1356" t="str">
        <f>MID(SUVAHAVUJ!AF156,5,1)</f>
        <v xml:space="preserve"> </v>
      </c>
      <c r="DB14" s="1356"/>
      <c r="DC14" s="1356"/>
      <c r="DD14" s="1356"/>
      <c r="DE14" s="1356"/>
      <c r="DF14" s="1356" t="str">
        <f>MID(SUVAHAVUJ!AF156,6,1)</f>
        <v xml:space="preserve"> </v>
      </c>
      <c r="DG14" s="1356"/>
      <c r="DH14" s="1356"/>
      <c r="DI14" s="1356"/>
      <c r="DJ14" s="1356"/>
      <c r="DK14" s="1356"/>
      <c r="DL14" s="1356" t="str">
        <f>MID(SUVAHAVUJ!AF156,7,1)</f>
        <v>5</v>
      </c>
      <c r="DM14" s="1356"/>
      <c r="DN14" s="1356"/>
      <c r="DO14" s="1356"/>
      <c r="DP14" s="1356"/>
      <c r="DQ14" s="1356"/>
      <c r="DR14" s="1356" t="str">
        <f>MID(SUVAHAVUJ!AF156,8,1)</f>
        <v>0</v>
      </c>
      <c r="DS14" s="1356"/>
      <c r="DT14" s="1356"/>
      <c r="DU14" s="1356"/>
      <c r="DV14" s="1356"/>
      <c r="DW14" s="1431" t="str">
        <f>MID(SUVAHAVUJ!AF156,9,1)</f>
        <v>1</v>
      </c>
      <c r="DX14" s="1431"/>
      <c r="DY14" s="1431"/>
      <c r="DZ14" s="1431"/>
      <c r="EA14" s="1431"/>
      <c r="EB14" s="1431"/>
      <c r="EC14" s="1431" t="str">
        <f>MID(SUVAHAVUJ!AF156,10,1)</f>
        <v>8</v>
      </c>
      <c r="ED14" s="1431"/>
      <c r="EE14" s="1431"/>
      <c r="EF14" s="1431"/>
      <c r="EG14" s="1431"/>
      <c r="EH14" s="1356" t="str">
        <f>MID(SUVAHAVUJ!AF156,11,1)</f>
        <v>3</v>
      </c>
      <c r="EI14" s="1356"/>
      <c r="EJ14" s="1356"/>
      <c r="EK14" s="1356"/>
      <c r="EL14" s="1356"/>
      <c r="EM14" s="1360"/>
      <c r="EN14" s="530"/>
      <c r="EO14" s="531"/>
      <c r="EP14" s="1356" t="str">
        <f>MID(SUVAHAVUJ!AG156,1,1)</f>
        <v xml:space="preserve"> </v>
      </c>
      <c r="EQ14" s="1356"/>
      <c r="ER14" s="1356"/>
      <c r="ES14" s="1356"/>
      <c r="ET14" s="1356"/>
      <c r="EU14" s="1356"/>
      <c r="EV14" s="1356" t="str">
        <f>MID(SUVAHAVUJ!AG156,2,1)</f>
        <v xml:space="preserve"> </v>
      </c>
      <c r="EW14" s="1356"/>
      <c r="EX14" s="1356"/>
      <c r="EY14" s="1356"/>
      <c r="EZ14" s="1356"/>
      <c r="FA14" s="1356" t="str">
        <f>MID(SUVAHAVUJ!AG156,3,1)</f>
        <v xml:space="preserve"> </v>
      </c>
      <c r="FB14" s="1356"/>
      <c r="FC14" s="1356"/>
      <c r="FD14" s="1356"/>
      <c r="FE14" s="1356"/>
      <c r="FF14" s="1356"/>
      <c r="FG14" s="1356" t="str">
        <f>MID(SUVAHAVUJ!AG156,4,1)</f>
        <v xml:space="preserve"> </v>
      </c>
      <c r="FH14" s="1356"/>
      <c r="FI14" s="1356"/>
      <c r="FJ14" s="1356"/>
      <c r="FK14" s="1356"/>
      <c r="FL14" s="1357" t="str">
        <f>MID(SUVAHAVUJ!AG156,5,1)</f>
        <v xml:space="preserve"> </v>
      </c>
      <c r="FM14" s="1357"/>
      <c r="FN14" s="1357"/>
      <c r="FO14" s="1357"/>
      <c r="FP14" s="1357"/>
      <c r="FQ14" s="1357"/>
      <c r="FR14" s="1357" t="str">
        <f>MID(SUVAHAVUJ!AG156,6,1)</f>
        <v xml:space="preserve"> </v>
      </c>
      <c r="FS14" s="1357"/>
      <c r="FT14" s="1357"/>
      <c r="FU14" s="1357"/>
      <c r="FV14" s="1357"/>
      <c r="FW14" s="1357" t="str">
        <f>MID(SUVAHAVUJ!AG156,7,1)</f>
        <v>3</v>
      </c>
      <c r="FX14" s="1357"/>
      <c r="FY14" s="1357"/>
      <c r="FZ14" s="1357"/>
      <c r="GA14" s="1357"/>
      <c r="GB14" s="1357"/>
      <c r="GC14" s="1357" t="str">
        <f>MID(SUVAHAVUJ!AG156,8,1)</f>
        <v>2</v>
      </c>
      <c r="GD14" s="1357"/>
      <c r="GE14" s="1357"/>
      <c r="GF14" s="1357"/>
      <c r="GG14" s="1357"/>
      <c r="GH14" s="1357" t="str">
        <f>MID(SUVAHAVUJ!AG156,9,1)</f>
        <v>6</v>
      </c>
      <c r="GI14" s="1357"/>
      <c r="GJ14" s="1357"/>
      <c r="GK14" s="1357"/>
      <c r="GL14" s="1357"/>
      <c r="GM14" s="1357"/>
      <c r="GN14" s="1357" t="str">
        <f>MID(SUVAHAVUJ!AG156,10,1)</f>
        <v>1</v>
      </c>
      <c r="GO14" s="1357"/>
      <c r="GP14" s="1357"/>
      <c r="GQ14" s="1357"/>
      <c r="GR14" s="1357"/>
      <c r="GS14" s="1357" t="str">
        <f>MID(SUVAHAVUJ!AG156,11,1)</f>
        <v>7</v>
      </c>
      <c r="GT14" s="1357"/>
      <c r="GU14" s="1357"/>
      <c r="GV14" s="1357"/>
      <c r="GW14" s="1358"/>
    </row>
    <row r="15" spans="1:205" ht="24.6" customHeight="1" x14ac:dyDescent="0.2">
      <c r="B15" s="1515" t="s">
        <v>2167</v>
      </c>
      <c r="C15" s="1516"/>
      <c r="D15" s="1516"/>
      <c r="E15" s="1516"/>
      <c r="F15" s="1516"/>
      <c r="G15" s="1516"/>
      <c r="H15" s="1516"/>
      <c r="I15" s="1516"/>
      <c r="J15" s="1516"/>
      <c r="K15" s="1517"/>
      <c r="L15" s="1435" t="str">
        <f>SUVAHAVUJ!$D$157</f>
        <v>Ostatné výnosy z hospodárskej činnosti (644, 645, 646, 648, 655, 657)</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37" t="s">
        <v>2043</v>
      </c>
      <c r="BX15" s="1438"/>
      <c r="BY15" s="1438"/>
      <c r="BZ15" s="1438"/>
      <c r="CA15" s="1438"/>
      <c r="CB15" s="1438"/>
      <c r="CC15" s="1438"/>
      <c r="CD15" s="1439"/>
      <c r="CE15" s="1356" t="str">
        <f>MID(SUVAHAVUJ!AF157,1,1)</f>
        <v xml:space="preserve"> </v>
      </c>
      <c r="CF15" s="1356"/>
      <c r="CG15" s="1356"/>
      <c r="CH15" s="1356"/>
      <c r="CI15" s="1356"/>
      <c r="CJ15" s="1356" t="str">
        <f>MID(SUVAHAVUJ!AF157,2,1)</f>
        <v xml:space="preserve"> </v>
      </c>
      <c r="CK15" s="1356"/>
      <c r="CL15" s="1356"/>
      <c r="CM15" s="1356"/>
      <c r="CN15" s="1356"/>
      <c r="CO15" s="1356"/>
      <c r="CP15" s="1356" t="str">
        <f>MID(SUVAHAVUJ!AF157,3,1)</f>
        <v xml:space="preserve"> </v>
      </c>
      <c r="CQ15" s="1356"/>
      <c r="CR15" s="1356"/>
      <c r="CS15" s="1356"/>
      <c r="CT15" s="1356"/>
      <c r="CU15" s="1356" t="str">
        <f>MID(SUVAHAVUJ!AF157,4,1)</f>
        <v xml:space="preserve"> </v>
      </c>
      <c r="CV15" s="1356"/>
      <c r="CW15" s="1356"/>
      <c r="CX15" s="1356"/>
      <c r="CY15" s="1356"/>
      <c r="CZ15" s="1356"/>
      <c r="DA15" s="1356" t="str">
        <f>MID(SUVAHAVUJ!AF157,5,1)</f>
        <v xml:space="preserve"> </v>
      </c>
      <c r="DB15" s="1356"/>
      <c r="DC15" s="1356"/>
      <c r="DD15" s="1356"/>
      <c r="DE15" s="1356"/>
      <c r="DF15" s="1356" t="str">
        <f>MID(SUVAHAVUJ!AF157,6,1)</f>
        <v xml:space="preserve"> </v>
      </c>
      <c r="DG15" s="1356"/>
      <c r="DH15" s="1356"/>
      <c r="DI15" s="1356"/>
      <c r="DJ15" s="1356"/>
      <c r="DK15" s="1356"/>
      <c r="DL15" s="1356" t="str">
        <f>MID(SUVAHAVUJ!AF157,7,1)</f>
        <v>4</v>
      </c>
      <c r="DM15" s="1356"/>
      <c r="DN15" s="1356"/>
      <c r="DO15" s="1356"/>
      <c r="DP15" s="1356"/>
      <c r="DQ15" s="1356"/>
      <c r="DR15" s="1356" t="str">
        <f>MID(SUVAHAVUJ!AF157,8,1)</f>
        <v>9</v>
      </c>
      <c r="DS15" s="1356"/>
      <c r="DT15" s="1356"/>
      <c r="DU15" s="1356"/>
      <c r="DV15" s="1356"/>
      <c r="DW15" s="1431" t="str">
        <f>MID(SUVAHAVUJ!AF157,9,1)</f>
        <v>0</v>
      </c>
      <c r="DX15" s="1431"/>
      <c r="DY15" s="1431"/>
      <c r="DZ15" s="1431"/>
      <c r="EA15" s="1431"/>
      <c r="EB15" s="1431"/>
      <c r="EC15" s="1431" t="str">
        <f>MID(SUVAHAVUJ!AF157,10,1)</f>
        <v>6</v>
      </c>
      <c r="ED15" s="1431"/>
      <c r="EE15" s="1431"/>
      <c r="EF15" s="1431"/>
      <c r="EG15" s="1431"/>
      <c r="EH15" s="1356" t="str">
        <f>MID(SUVAHAVUJ!AF157,11,1)</f>
        <v>5</v>
      </c>
      <c r="EI15" s="1356"/>
      <c r="EJ15" s="1356"/>
      <c r="EK15" s="1356"/>
      <c r="EL15" s="1356"/>
      <c r="EM15" s="1360"/>
      <c r="EN15" s="530"/>
      <c r="EO15" s="531"/>
      <c r="EP15" s="1356" t="str">
        <f>MID(SUVAHAVUJ!AG157,1,1)</f>
        <v xml:space="preserve"> </v>
      </c>
      <c r="EQ15" s="1356"/>
      <c r="ER15" s="1356"/>
      <c r="ES15" s="1356"/>
      <c r="ET15" s="1356"/>
      <c r="EU15" s="1356"/>
      <c r="EV15" s="1356" t="str">
        <f>MID(SUVAHAVUJ!AG157,2,1)</f>
        <v xml:space="preserve"> </v>
      </c>
      <c r="EW15" s="1356"/>
      <c r="EX15" s="1356"/>
      <c r="EY15" s="1356"/>
      <c r="EZ15" s="1356"/>
      <c r="FA15" s="1356" t="str">
        <f>MID(SUVAHAVUJ!AG157,3,1)</f>
        <v xml:space="preserve"> </v>
      </c>
      <c r="FB15" s="1356"/>
      <c r="FC15" s="1356"/>
      <c r="FD15" s="1356"/>
      <c r="FE15" s="1356"/>
      <c r="FF15" s="1356"/>
      <c r="FG15" s="1356" t="str">
        <f>MID(SUVAHAVUJ!AG157,4,1)</f>
        <v xml:space="preserve"> </v>
      </c>
      <c r="FH15" s="1356"/>
      <c r="FI15" s="1356"/>
      <c r="FJ15" s="1356"/>
      <c r="FK15" s="1356"/>
      <c r="FL15" s="1357" t="str">
        <f>MID(SUVAHAVUJ!AG157,5,1)</f>
        <v xml:space="preserve"> </v>
      </c>
      <c r="FM15" s="1357"/>
      <c r="FN15" s="1357"/>
      <c r="FO15" s="1357"/>
      <c r="FP15" s="1357"/>
      <c r="FQ15" s="1357"/>
      <c r="FR15" s="1357" t="str">
        <f>MID(SUVAHAVUJ!AG157,6,1)</f>
        <v xml:space="preserve"> </v>
      </c>
      <c r="FS15" s="1357"/>
      <c r="FT15" s="1357"/>
      <c r="FU15" s="1357"/>
      <c r="FV15" s="1357"/>
      <c r="FW15" s="1357" t="str">
        <f>MID(SUVAHAVUJ!AG157,7,1)</f>
        <v xml:space="preserve"> </v>
      </c>
      <c r="FX15" s="1357"/>
      <c r="FY15" s="1357"/>
      <c r="FZ15" s="1357"/>
      <c r="GA15" s="1357"/>
      <c r="GB15" s="1357"/>
      <c r="GC15" s="1357" t="str">
        <f>MID(SUVAHAVUJ!AG157,8,1)</f>
        <v>1</v>
      </c>
      <c r="GD15" s="1357"/>
      <c r="GE15" s="1357"/>
      <c r="GF15" s="1357"/>
      <c r="GG15" s="1357"/>
      <c r="GH15" s="1357" t="str">
        <f>MID(SUVAHAVUJ!AG157,9,1)</f>
        <v>9</v>
      </c>
      <c r="GI15" s="1357"/>
      <c r="GJ15" s="1357"/>
      <c r="GK15" s="1357"/>
      <c r="GL15" s="1357"/>
      <c r="GM15" s="1357"/>
      <c r="GN15" s="1357" t="str">
        <f>MID(SUVAHAVUJ!AG157,10,1)</f>
        <v>5</v>
      </c>
      <c r="GO15" s="1357"/>
      <c r="GP15" s="1357"/>
      <c r="GQ15" s="1357"/>
      <c r="GR15" s="1357"/>
      <c r="GS15" s="1357" t="str">
        <f>MID(SUVAHAVUJ!AG157,11,1)</f>
        <v>9</v>
      </c>
      <c r="GT15" s="1357"/>
      <c r="GU15" s="1357"/>
      <c r="GV15" s="1357"/>
      <c r="GW15" s="1358"/>
    </row>
    <row r="16" spans="1:205" ht="24.6" customHeight="1" x14ac:dyDescent="0.2">
      <c r="B16" s="1503" t="s">
        <v>2160</v>
      </c>
      <c r="C16" s="1504"/>
      <c r="D16" s="1504"/>
      <c r="E16" s="1504"/>
      <c r="F16" s="1504"/>
      <c r="G16" s="1504"/>
      <c r="H16" s="1504"/>
      <c r="I16" s="1504"/>
      <c r="J16" s="1504"/>
      <c r="K16" s="1505"/>
      <c r="L16" s="1446" t="str">
        <f>SUVAHAVUJ!$D$158</f>
        <v>Náklady na hospodársku činnosť spolu r. 11 + r. 12
+ r. 13 + r. 14 + r. 15 + r. 20 +r. 21 + r. 24 + r. 25 + r. 26</v>
      </c>
      <c r="M16" s="1447"/>
      <c r="N16" s="1447"/>
      <c r="O16" s="1447"/>
      <c r="P16" s="1447"/>
      <c r="Q16" s="1447"/>
      <c r="R16" s="1447"/>
      <c r="S16" s="1447"/>
      <c r="T16" s="1447"/>
      <c r="U16" s="1447"/>
      <c r="V16" s="1447"/>
      <c r="W16" s="1447"/>
      <c r="X16" s="1447"/>
      <c r="Y16" s="1447"/>
      <c r="Z16" s="1447"/>
      <c r="AA16" s="1447"/>
      <c r="AB16" s="1447"/>
      <c r="AC16" s="1447"/>
      <c r="AD16" s="1447"/>
      <c r="AE16" s="1447"/>
      <c r="AF16" s="1447"/>
      <c r="AG16" s="1447"/>
      <c r="AH16" s="1447"/>
      <c r="AI16" s="1447"/>
      <c r="AJ16" s="1447"/>
      <c r="AK16" s="1447"/>
      <c r="AL16" s="1447"/>
      <c r="AM16" s="1447"/>
      <c r="AN16" s="1447"/>
      <c r="AO16" s="1447"/>
      <c r="AP16" s="1447"/>
      <c r="AQ16" s="1447"/>
      <c r="AR16" s="1447"/>
      <c r="AS16" s="1447"/>
      <c r="AT16" s="1447"/>
      <c r="AU16" s="1447"/>
      <c r="AV16" s="1447"/>
      <c r="AW16" s="1447"/>
      <c r="AX16" s="1447"/>
      <c r="AY16" s="1447"/>
      <c r="AZ16" s="1447"/>
      <c r="BA16" s="1447"/>
      <c r="BB16" s="1447"/>
      <c r="BC16" s="1447"/>
      <c r="BD16" s="1447"/>
      <c r="BE16" s="1447"/>
      <c r="BF16" s="1447"/>
      <c r="BG16" s="1447"/>
      <c r="BH16" s="1447"/>
      <c r="BI16" s="1447"/>
      <c r="BJ16" s="1447"/>
      <c r="BK16" s="1447"/>
      <c r="BL16" s="1447"/>
      <c r="BM16" s="1447"/>
      <c r="BN16" s="1447"/>
      <c r="BO16" s="1447"/>
      <c r="BP16" s="1447"/>
      <c r="BQ16" s="1447"/>
      <c r="BR16" s="1447"/>
      <c r="BS16" s="1447"/>
      <c r="BT16" s="1447"/>
      <c r="BU16" s="1447"/>
      <c r="BV16" s="1447"/>
      <c r="BW16" s="1437" t="s">
        <v>1225</v>
      </c>
      <c r="BX16" s="1438"/>
      <c r="BY16" s="1438"/>
      <c r="BZ16" s="1438"/>
      <c r="CA16" s="1438"/>
      <c r="CB16" s="1438"/>
      <c r="CC16" s="1438"/>
      <c r="CD16" s="1439"/>
      <c r="CE16" s="1356" t="str">
        <f>MID(SUVAHAVUJ!AF158,1,1)</f>
        <v xml:space="preserve"> </v>
      </c>
      <c r="CF16" s="1356"/>
      <c r="CG16" s="1356"/>
      <c r="CH16" s="1356"/>
      <c r="CI16" s="1356"/>
      <c r="CJ16" s="1356" t="str">
        <f>MID(SUVAHAVUJ!AF158,2,1)</f>
        <v xml:space="preserve"> </v>
      </c>
      <c r="CK16" s="1356"/>
      <c r="CL16" s="1356"/>
      <c r="CM16" s="1356"/>
      <c r="CN16" s="1356"/>
      <c r="CO16" s="1356"/>
      <c r="CP16" s="1356" t="str">
        <f>MID(SUVAHAVUJ!AF158,3,1)</f>
        <v xml:space="preserve"> </v>
      </c>
      <c r="CQ16" s="1356"/>
      <c r="CR16" s="1356"/>
      <c r="CS16" s="1356"/>
      <c r="CT16" s="1356"/>
      <c r="CU16" s="1356" t="str">
        <f>MID(SUVAHAVUJ!AF158,4,1)</f>
        <v>1</v>
      </c>
      <c r="CV16" s="1356"/>
      <c r="CW16" s="1356"/>
      <c r="CX16" s="1356"/>
      <c r="CY16" s="1356"/>
      <c r="CZ16" s="1356"/>
      <c r="DA16" s="1356" t="str">
        <f>MID(SUVAHAVUJ!AF158,5,1)</f>
        <v>6</v>
      </c>
      <c r="DB16" s="1356"/>
      <c r="DC16" s="1356"/>
      <c r="DD16" s="1356"/>
      <c r="DE16" s="1356"/>
      <c r="DF16" s="1356" t="str">
        <f>MID(SUVAHAVUJ!AF158,6,1)</f>
        <v>9</v>
      </c>
      <c r="DG16" s="1356"/>
      <c r="DH16" s="1356"/>
      <c r="DI16" s="1356"/>
      <c r="DJ16" s="1356"/>
      <c r="DK16" s="1356"/>
      <c r="DL16" s="1356" t="str">
        <f>MID(SUVAHAVUJ!AF158,7,1)</f>
        <v>9</v>
      </c>
      <c r="DM16" s="1356"/>
      <c r="DN16" s="1356"/>
      <c r="DO16" s="1356"/>
      <c r="DP16" s="1356"/>
      <c r="DQ16" s="1356"/>
      <c r="DR16" s="1356" t="str">
        <f>MID(SUVAHAVUJ!AF158,8,1)</f>
        <v>7</v>
      </c>
      <c r="DS16" s="1356"/>
      <c r="DT16" s="1356"/>
      <c r="DU16" s="1356"/>
      <c r="DV16" s="1356"/>
      <c r="DW16" s="1431" t="str">
        <f>MID(SUVAHAVUJ!AF158,9,1)</f>
        <v>9</v>
      </c>
      <c r="DX16" s="1431"/>
      <c r="DY16" s="1431"/>
      <c r="DZ16" s="1431"/>
      <c r="EA16" s="1431"/>
      <c r="EB16" s="1431"/>
      <c r="EC16" s="1431" t="str">
        <f>MID(SUVAHAVUJ!AF158,10,1)</f>
        <v>2</v>
      </c>
      <c r="ED16" s="1431"/>
      <c r="EE16" s="1431"/>
      <c r="EF16" s="1431"/>
      <c r="EG16" s="1431"/>
      <c r="EH16" s="1356" t="str">
        <f>MID(SUVAHAVUJ!AF158,11,1)</f>
        <v>8</v>
      </c>
      <c r="EI16" s="1356"/>
      <c r="EJ16" s="1356"/>
      <c r="EK16" s="1356"/>
      <c r="EL16" s="1356"/>
      <c r="EM16" s="1360"/>
      <c r="EN16" s="530"/>
      <c r="EO16" s="531"/>
      <c r="EP16" s="1356" t="str">
        <f>MID(SUVAHAVUJ!AG158,1,1)</f>
        <v xml:space="preserve"> </v>
      </c>
      <c r="EQ16" s="1356"/>
      <c r="ER16" s="1356"/>
      <c r="ES16" s="1356"/>
      <c r="ET16" s="1356"/>
      <c r="EU16" s="1356"/>
      <c r="EV16" s="1356" t="str">
        <f>MID(SUVAHAVUJ!AG158,2,1)</f>
        <v xml:space="preserve"> </v>
      </c>
      <c r="EW16" s="1356"/>
      <c r="EX16" s="1356"/>
      <c r="EY16" s="1356"/>
      <c r="EZ16" s="1356"/>
      <c r="FA16" s="1356" t="str">
        <f>MID(SUVAHAVUJ!AG158,3,1)</f>
        <v xml:space="preserve"> </v>
      </c>
      <c r="FB16" s="1356"/>
      <c r="FC16" s="1356"/>
      <c r="FD16" s="1356"/>
      <c r="FE16" s="1356"/>
      <c r="FF16" s="1356"/>
      <c r="FG16" s="1356" t="str">
        <f>MID(SUVAHAVUJ!AG158,4,1)</f>
        <v>1</v>
      </c>
      <c r="FH16" s="1356"/>
      <c r="FI16" s="1356"/>
      <c r="FJ16" s="1356"/>
      <c r="FK16" s="1356"/>
      <c r="FL16" s="1357" t="str">
        <f>MID(SUVAHAVUJ!AG158,5,1)</f>
        <v>5</v>
      </c>
      <c r="FM16" s="1357"/>
      <c r="FN16" s="1357"/>
      <c r="FO16" s="1357"/>
      <c r="FP16" s="1357"/>
      <c r="FQ16" s="1357"/>
      <c r="FR16" s="1357" t="str">
        <f>MID(SUVAHAVUJ!AG158,6,1)</f>
        <v>7</v>
      </c>
      <c r="FS16" s="1357"/>
      <c r="FT16" s="1357"/>
      <c r="FU16" s="1357"/>
      <c r="FV16" s="1357"/>
      <c r="FW16" s="1357" t="str">
        <f>MID(SUVAHAVUJ!AG158,7,1)</f>
        <v>1</v>
      </c>
      <c r="FX16" s="1357"/>
      <c r="FY16" s="1357"/>
      <c r="FZ16" s="1357"/>
      <c r="GA16" s="1357"/>
      <c r="GB16" s="1357"/>
      <c r="GC16" s="1357" t="str">
        <f>MID(SUVAHAVUJ!AG158,8,1)</f>
        <v>7</v>
      </c>
      <c r="GD16" s="1357"/>
      <c r="GE16" s="1357"/>
      <c r="GF16" s="1357"/>
      <c r="GG16" s="1357"/>
      <c r="GH16" s="1357" t="str">
        <f>MID(SUVAHAVUJ!AG158,9,1)</f>
        <v>2</v>
      </c>
      <c r="GI16" s="1357"/>
      <c r="GJ16" s="1357"/>
      <c r="GK16" s="1357"/>
      <c r="GL16" s="1357"/>
      <c r="GM16" s="1357"/>
      <c r="GN16" s="1357" t="str">
        <f>MID(SUVAHAVUJ!AG158,10,1)</f>
        <v>9</v>
      </c>
      <c r="GO16" s="1357"/>
      <c r="GP16" s="1357"/>
      <c r="GQ16" s="1357"/>
      <c r="GR16" s="1357"/>
      <c r="GS16" s="1357" t="str">
        <f>MID(SUVAHAVUJ!AG158,11,1)</f>
        <v>5</v>
      </c>
      <c r="GT16" s="1357"/>
      <c r="GU16" s="1357"/>
      <c r="GV16" s="1357"/>
      <c r="GW16" s="1358"/>
    </row>
    <row r="17" spans="1:205" ht="24.6" customHeight="1" x14ac:dyDescent="0.2">
      <c r="B17" s="1515" t="s">
        <v>2035</v>
      </c>
      <c r="C17" s="1516"/>
      <c r="D17" s="1516"/>
      <c r="E17" s="1516"/>
      <c r="F17" s="1516"/>
      <c r="G17" s="1516"/>
      <c r="H17" s="1516"/>
      <c r="I17" s="1516"/>
      <c r="J17" s="1516"/>
      <c r="K17" s="1517"/>
      <c r="L17" s="1435" t="str">
        <f>SUVAHAVUJ!$D$159</f>
        <v>Náklady vynaložené na obstaranie predaného tovaru (504, 507)</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437" t="s">
        <v>2047</v>
      </c>
      <c r="BX17" s="1438"/>
      <c r="BY17" s="1438"/>
      <c r="BZ17" s="1438"/>
      <c r="CA17" s="1438"/>
      <c r="CB17" s="1438"/>
      <c r="CC17" s="1438"/>
      <c r="CD17" s="1439"/>
      <c r="CE17" s="1356" t="str">
        <f>MID(SUVAHAVUJ!AF159,1,1)</f>
        <v xml:space="preserve"> </v>
      </c>
      <c r="CF17" s="1356"/>
      <c r="CG17" s="1356"/>
      <c r="CH17" s="1356"/>
      <c r="CI17" s="1356"/>
      <c r="CJ17" s="1356" t="str">
        <f>MID(SUVAHAVUJ!AF159,2,1)</f>
        <v xml:space="preserve"> </v>
      </c>
      <c r="CK17" s="1356"/>
      <c r="CL17" s="1356"/>
      <c r="CM17" s="1356"/>
      <c r="CN17" s="1356"/>
      <c r="CO17" s="1356"/>
      <c r="CP17" s="1356" t="str">
        <f>MID(SUVAHAVUJ!AF159,3,1)</f>
        <v xml:space="preserve"> </v>
      </c>
      <c r="CQ17" s="1356"/>
      <c r="CR17" s="1356"/>
      <c r="CS17" s="1356"/>
      <c r="CT17" s="1356"/>
      <c r="CU17" s="1356" t="str">
        <f>MID(SUVAHAVUJ!AF159,4,1)</f>
        <v xml:space="preserve"> </v>
      </c>
      <c r="CV17" s="1356"/>
      <c r="CW17" s="1356"/>
      <c r="CX17" s="1356"/>
      <c r="CY17" s="1356"/>
      <c r="CZ17" s="1356"/>
      <c r="DA17" s="1356" t="str">
        <f>MID(SUVAHAVUJ!AF159,5,1)</f>
        <v xml:space="preserve"> </v>
      </c>
      <c r="DB17" s="1356"/>
      <c r="DC17" s="1356"/>
      <c r="DD17" s="1356"/>
      <c r="DE17" s="1356"/>
      <c r="DF17" s="1356" t="str">
        <f>MID(SUVAHAVUJ!AF159,6,1)</f>
        <v>8</v>
      </c>
      <c r="DG17" s="1356"/>
      <c r="DH17" s="1356"/>
      <c r="DI17" s="1356"/>
      <c r="DJ17" s="1356"/>
      <c r="DK17" s="1356"/>
      <c r="DL17" s="1356" t="str">
        <f>MID(SUVAHAVUJ!AF159,7,1)</f>
        <v>3</v>
      </c>
      <c r="DM17" s="1356"/>
      <c r="DN17" s="1356"/>
      <c r="DO17" s="1356"/>
      <c r="DP17" s="1356"/>
      <c r="DQ17" s="1356"/>
      <c r="DR17" s="1356" t="str">
        <f>MID(SUVAHAVUJ!AF159,8,1)</f>
        <v>8</v>
      </c>
      <c r="DS17" s="1356"/>
      <c r="DT17" s="1356"/>
      <c r="DU17" s="1356"/>
      <c r="DV17" s="1356"/>
      <c r="DW17" s="1431" t="str">
        <f>MID(SUVAHAVUJ!AF159,9,1)</f>
        <v>3</v>
      </c>
      <c r="DX17" s="1431"/>
      <c r="DY17" s="1431"/>
      <c r="DZ17" s="1431"/>
      <c r="EA17" s="1431"/>
      <c r="EB17" s="1431"/>
      <c r="EC17" s="1431" t="str">
        <f>MID(SUVAHAVUJ!AF159,10,1)</f>
        <v>5</v>
      </c>
      <c r="ED17" s="1431"/>
      <c r="EE17" s="1431"/>
      <c r="EF17" s="1431"/>
      <c r="EG17" s="1431"/>
      <c r="EH17" s="1356" t="str">
        <f>MID(SUVAHAVUJ!AF159,11,1)</f>
        <v>0</v>
      </c>
      <c r="EI17" s="1356"/>
      <c r="EJ17" s="1356"/>
      <c r="EK17" s="1356"/>
      <c r="EL17" s="1356"/>
      <c r="EM17" s="1360"/>
      <c r="EN17" s="530"/>
      <c r="EO17" s="531"/>
      <c r="EP17" s="1356" t="str">
        <f>MID(SUVAHAVUJ!AG159,1,1)</f>
        <v xml:space="preserve"> </v>
      </c>
      <c r="EQ17" s="1356"/>
      <c r="ER17" s="1356"/>
      <c r="ES17" s="1356"/>
      <c r="ET17" s="1356"/>
      <c r="EU17" s="1356"/>
      <c r="EV17" s="1356" t="str">
        <f>MID(SUVAHAVUJ!AG159,2,1)</f>
        <v xml:space="preserve"> </v>
      </c>
      <c r="EW17" s="1356"/>
      <c r="EX17" s="1356"/>
      <c r="EY17" s="1356"/>
      <c r="EZ17" s="1356"/>
      <c r="FA17" s="1356" t="str">
        <f>MID(SUVAHAVUJ!AG159,3,1)</f>
        <v xml:space="preserve"> </v>
      </c>
      <c r="FB17" s="1356"/>
      <c r="FC17" s="1356"/>
      <c r="FD17" s="1356"/>
      <c r="FE17" s="1356"/>
      <c r="FF17" s="1356"/>
      <c r="FG17" s="1356" t="str">
        <f>MID(SUVAHAVUJ!AG159,4,1)</f>
        <v xml:space="preserve"> </v>
      </c>
      <c r="FH17" s="1356"/>
      <c r="FI17" s="1356"/>
      <c r="FJ17" s="1356"/>
      <c r="FK17" s="1356"/>
      <c r="FL17" s="1357" t="str">
        <f>MID(SUVAHAVUJ!AG159,5,1)</f>
        <v xml:space="preserve"> </v>
      </c>
      <c r="FM17" s="1357"/>
      <c r="FN17" s="1357"/>
      <c r="FO17" s="1357"/>
      <c r="FP17" s="1357"/>
      <c r="FQ17" s="1357"/>
      <c r="FR17" s="1357" t="str">
        <f>MID(SUVAHAVUJ!AG159,6,1)</f>
        <v>9</v>
      </c>
      <c r="FS17" s="1357"/>
      <c r="FT17" s="1357"/>
      <c r="FU17" s="1357"/>
      <c r="FV17" s="1357"/>
      <c r="FW17" s="1357" t="str">
        <f>MID(SUVAHAVUJ!AG159,7,1)</f>
        <v>8</v>
      </c>
      <c r="FX17" s="1357"/>
      <c r="FY17" s="1357"/>
      <c r="FZ17" s="1357"/>
      <c r="GA17" s="1357"/>
      <c r="GB17" s="1357"/>
      <c r="GC17" s="1357" t="str">
        <f>MID(SUVAHAVUJ!AG159,8,1)</f>
        <v>1</v>
      </c>
      <c r="GD17" s="1357"/>
      <c r="GE17" s="1357"/>
      <c r="GF17" s="1357"/>
      <c r="GG17" s="1357"/>
      <c r="GH17" s="1357" t="str">
        <f>MID(SUVAHAVUJ!AG159,9,1)</f>
        <v>5</v>
      </c>
      <c r="GI17" s="1357"/>
      <c r="GJ17" s="1357"/>
      <c r="GK17" s="1357"/>
      <c r="GL17" s="1357"/>
      <c r="GM17" s="1357"/>
      <c r="GN17" s="1357" t="str">
        <f>MID(SUVAHAVUJ!AG159,10,1)</f>
        <v>4</v>
      </c>
      <c r="GO17" s="1357"/>
      <c r="GP17" s="1357"/>
      <c r="GQ17" s="1357"/>
      <c r="GR17" s="1357"/>
      <c r="GS17" s="1357" t="str">
        <f>MID(SUVAHAVUJ!AG159,11,1)</f>
        <v>7</v>
      </c>
      <c r="GT17" s="1357"/>
      <c r="GU17" s="1357"/>
      <c r="GV17" s="1357"/>
      <c r="GW17" s="1358"/>
    </row>
    <row r="18" spans="1:205" ht="24.6" customHeight="1" x14ac:dyDescent="0.2">
      <c r="B18" s="1515" t="s">
        <v>2059</v>
      </c>
      <c r="C18" s="1516"/>
      <c r="D18" s="1516"/>
      <c r="E18" s="1516"/>
      <c r="F18" s="1516"/>
      <c r="G18" s="1516"/>
      <c r="H18" s="1516"/>
      <c r="I18" s="1516"/>
      <c r="J18" s="1516"/>
      <c r="K18" s="1517"/>
      <c r="L18" s="1435" t="str">
        <f>SUVAHAVUJ!$D$160</f>
        <v>Spotreba materiálu, energie a ostatných neskladovateľných dodávok (501, 502, 503)</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437" t="s">
        <v>1217</v>
      </c>
      <c r="BX18" s="1438"/>
      <c r="BY18" s="1438"/>
      <c r="BZ18" s="1438"/>
      <c r="CA18" s="1438"/>
      <c r="CB18" s="1438"/>
      <c r="CC18" s="1438"/>
      <c r="CD18" s="1439"/>
      <c r="CE18" s="1356" t="str">
        <f>MID(SUVAHAVUJ!AF160,1,1)</f>
        <v xml:space="preserve"> </v>
      </c>
      <c r="CF18" s="1356"/>
      <c r="CG18" s="1356"/>
      <c r="CH18" s="1356"/>
      <c r="CI18" s="1356"/>
      <c r="CJ18" s="1356" t="str">
        <f>MID(SUVAHAVUJ!AF160,2,1)</f>
        <v xml:space="preserve"> </v>
      </c>
      <c r="CK18" s="1356"/>
      <c r="CL18" s="1356"/>
      <c r="CM18" s="1356"/>
      <c r="CN18" s="1356"/>
      <c r="CO18" s="1356"/>
      <c r="CP18" s="1356" t="str">
        <f>MID(SUVAHAVUJ!AF160,3,1)</f>
        <v xml:space="preserve"> </v>
      </c>
      <c r="CQ18" s="1356"/>
      <c r="CR18" s="1356"/>
      <c r="CS18" s="1356"/>
      <c r="CT18" s="1356"/>
      <c r="CU18" s="1356" t="str">
        <f>MID(SUVAHAVUJ!AF160,4,1)</f>
        <v xml:space="preserve"> </v>
      </c>
      <c r="CV18" s="1356"/>
      <c r="CW18" s="1356"/>
      <c r="CX18" s="1356"/>
      <c r="CY18" s="1356"/>
      <c r="CZ18" s="1356"/>
      <c r="DA18" s="1356" t="str">
        <f>MID(SUVAHAVUJ!AF160,5,1)</f>
        <v>8</v>
      </c>
      <c r="DB18" s="1356"/>
      <c r="DC18" s="1356"/>
      <c r="DD18" s="1356"/>
      <c r="DE18" s="1356"/>
      <c r="DF18" s="1356" t="str">
        <f>MID(SUVAHAVUJ!AF160,6,1)</f>
        <v>2</v>
      </c>
      <c r="DG18" s="1356"/>
      <c r="DH18" s="1356"/>
      <c r="DI18" s="1356"/>
      <c r="DJ18" s="1356"/>
      <c r="DK18" s="1356"/>
      <c r="DL18" s="1356" t="str">
        <f>MID(SUVAHAVUJ!AF160,7,1)</f>
        <v>4</v>
      </c>
      <c r="DM18" s="1356"/>
      <c r="DN18" s="1356"/>
      <c r="DO18" s="1356"/>
      <c r="DP18" s="1356"/>
      <c r="DQ18" s="1356"/>
      <c r="DR18" s="1356" t="str">
        <f>MID(SUVAHAVUJ!AF160,8,1)</f>
        <v>2</v>
      </c>
      <c r="DS18" s="1356"/>
      <c r="DT18" s="1356"/>
      <c r="DU18" s="1356"/>
      <c r="DV18" s="1356"/>
      <c r="DW18" s="1431" t="str">
        <f>MID(SUVAHAVUJ!AF160,9,1)</f>
        <v>6</v>
      </c>
      <c r="DX18" s="1431"/>
      <c r="DY18" s="1431"/>
      <c r="DZ18" s="1431"/>
      <c r="EA18" s="1431"/>
      <c r="EB18" s="1431"/>
      <c r="EC18" s="1431" t="str">
        <f>MID(SUVAHAVUJ!AF160,10,1)</f>
        <v>3</v>
      </c>
      <c r="ED18" s="1431"/>
      <c r="EE18" s="1431"/>
      <c r="EF18" s="1431"/>
      <c r="EG18" s="1431"/>
      <c r="EH18" s="1356" t="str">
        <f>MID(SUVAHAVUJ!AF160,11,1)</f>
        <v>4</v>
      </c>
      <c r="EI18" s="1356"/>
      <c r="EJ18" s="1356"/>
      <c r="EK18" s="1356"/>
      <c r="EL18" s="1356"/>
      <c r="EM18" s="1360"/>
      <c r="EN18" s="530"/>
      <c r="EO18" s="531"/>
      <c r="EP18" s="1356" t="str">
        <f>MID(SUVAHAVUJ!AG160,1,1)</f>
        <v xml:space="preserve"> </v>
      </c>
      <c r="EQ18" s="1356"/>
      <c r="ER18" s="1356"/>
      <c r="ES18" s="1356"/>
      <c r="ET18" s="1356"/>
      <c r="EU18" s="1356"/>
      <c r="EV18" s="1356" t="str">
        <f>MID(SUVAHAVUJ!AG160,2,1)</f>
        <v xml:space="preserve"> </v>
      </c>
      <c r="EW18" s="1356"/>
      <c r="EX18" s="1356"/>
      <c r="EY18" s="1356"/>
      <c r="EZ18" s="1356"/>
      <c r="FA18" s="1356" t="str">
        <f>MID(SUVAHAVUJ!AG160,3,1)</f>
        <v xml:space="preserve"> </v>
      </c>
      <c r="FB18" s="1356"/>
      <c r="FC18" s="1356"/>
      <c r="FD18" s="1356"/>
      <c r="FE18" s="1356"/>
      <c r="FF18" s="1356"/>
      <c r="FG18" s="1356" t="str">
        <f>MID(SUVAHAVUJ!AG160,4,1)</f>
        <v xml:space="preserve"> </v>
      </c>
      <c r="FH18" s="1356"/>
      <c r="FI18" s="1356"/>
      <c r="FJ18" s="1356"/>
      <c r="FK18" s="1356"/>
      <c r="FL18" s="1357" t="str">
        <f>MID(SUVAHAVUJ!AG160,5,1)</f>
        <v>7</v>
      </c>
      <c r="FM18" s="1357"/>
      <c r="FN18" s="1357"/>
      <c r="FO18" s="1357"/>
      <c r="FP18" s="1357"/>
      <c r="FQ18" s="1357"/>
      <c r="FR18" s="1357" t="str">
        <f>MID(SUVAHAVUJ!AG160,6,1)</f>
        <v>7</v>
      </c>
      <c r="FS18" s="1357"/>
      <c r="FT18" s="1357"/>
      <c r="FU18" s="1357"/>
      <c r="FV18" s="1357"/>
      <c r="FW18" s="1357" t="str">
        <f>MID(SUVAHAVUJ!AG160,7,1)</f>
        <v>0</v>
      </c>
      <c r="FX18" s="1357"/>
      <c r="FY18" s="1357"/>
      <c r="FZ18" s="1357"/>
      <c r="GA18" s="1357"/>
      <c r="GB18" s="1357"/>
      <c r="GC18" s="1357" t="str">
        <f>MID(SUVAHAVUJ!AG160,8,1)</f>
        <v>2</v>
      </c>
      <c r="GD18" s="1357"/>
      <c r="GE18" s="1357"/>
      <c r="GF18" s="1357"/>
      <c r="GG18" s="1357"/>
      <c r="GH18" s="1357" t="str">
        <f>MID(SUVAHAVUJ!AG160,9,1)</f>
        <v>5</v>
      </c>
      <c r="GI18" s="1357"/>
      <c r="GJ18" s="1357"/>
      <c r="GK18" s="1357"/>
      <c r="GL18" s="1357"/>
      <c r="GM18" s="1357"/>
      <c r="GN18" s="1357" t="str">
        <f>MID(SUVAHAVUJ!AG160,10,1)</f>
        <v>4</v>
      </c>
      <c r="GO18" s="1357"/>
      <c r="GP18" s="1357"/>
      <c r="GQ18" s="1357"/>
      <c r="GR18" s="1357"/>
      <c r="GS18" s="1357" t="str">
        <f>MID(SUVAHAVUJ!AG160,11,1)</f>
        <v>8</v>
      </c>
      <c r="GT18" s="1357"/>
      <c r="GU18" s="1357"/>
      <c r="GV18" s="1357"/>
      <c r="GW18" s="1358"/>
    </row>
    <row r="19" spans="1:205" ht="24.6" customHeight="1" x14ac:dyDescent="0.2">
      <c r="B19" s="1515" t="s">
        <v>2091</v>
      </c>
      <c r="C19" s="1516"/>
      <c r="D19" s="1516"/>
      <c r="E19" s="1516"/>
      <c r="F19" s="1516"/>
      <c r="G19" s="1516"/>
      <c r="H19" s="1516"/>
      <c r="I19" s="1516"/>
      <c r="J19" s="1516"/>
      <c r="K19" s="1517"/>
      <c r="L19" s="1435" t="str">
        <f>SUVAHAVUJ!$D$161</f>
        <v>Opravné položky k zásobám (+/-) (505)</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37" t="s">
        <v>1218</v>
      </c>
      <c r="BX19" s="1438"/>
      <c r="BY19" s="1438"/>
      <c r="BZ19" s="1438"/>
      <c r="CA19" s="1438"/>
      <c r="CB19" s="1438"/>
      <c r="CC19" s="1438"/>
      <c r="CD19" s="1439"/>
      <c r="CE19" s="1356" t="str">
        <f>MID(SUVAHAVUJ!AF161,1,1)</f>
        <v xml:space="preserve"> </v>
      </c>
      <c r="CF19" s="1356"/>
      <c r="CG19" s="1356"/>
      <c r="CH19" s="1356"/>
      <c r="CI19" s="1356"/>
      <c r="CJ19" s="1356" t="str">
        <f>MID(SUVAHAVUJ!AF161,2,1)</f>
        <v xml:space="preserve"> </v>
      </c>
      <c r="CK19" s="1356"/>
      <c r="CL19" s="1356"/>
      <c r="CM19" s="1356"/>
      <c r="CN19" s="1356"/>
      <c r="CO19" s="1356"/>
      <c r="CP19" s="1356" t="str">
        <f>MID(SUVAHAVUJ!AF161,3,1)</f>
        <v xml:space="preserve"> </v>
      </c>
      <c r="CQ19" s="1356"/>
      <c r="CR19" s="1356"/>
      <c r="CS19" s="1356"/>
      <c r="CT19" s="1356"/>
      <c r="CU19" s="1356" t="str">
        <f>MID(SUVAHAVUJ!AF161,4,1)</f>
        <v xml:space="preserve"> </v>
      </c>
      <c r="CV19" s="1356"/>
      <c r="CW19" s="1356"/>
      <c r="CX19" s="1356"/>
      <c r="CY19" s="1356"/>
      <c r="CZ19" s="1356"/>
      <c r="DA19" s="1356" t="str">
        <f>MID(SUVAHAVUJ!AF161,5,1)</f>
        <v xml:space="preserve"> </v>
      </c>
      <c r="DB19" s="1356"/>
      <c r="DC19" s="1356"/>
      <c r="DD19" s="1356"/>
      <c r="DE19" s="1356"/>
      <c r="DF19" s="1356" t="str">
        <f>MID(SUVAHAVUJ!AF161,6,1)</f>
        <v xml:space="preserve"> </v>
      </c>
      <c r="DG19" s="1356"/>
      <c r="DH19" s="1356"/>
      <c r="DI19" s="1356"/>
      <c r="DJ19" s="1356"/>
      <c r="DK19" s="1356"/>
      <c r="DL19" s="1356" t="str">
        <f>MID(SUVAHAVUJ!AF161,7,1)</f>
        <v xml:space="preserve"> </v>
      </c>
      <c r="DM19" s="1356"/>
      <c r="DN19" s="1356"/>
      <c r="DO19" s="1356"/>
      <c r="DP19" s="1356"/>
      <c r="DQ19" s="1356"/>
      <c r="DR19" s="1356" t="str">
        <f>MID(SUVAHAVUJ!AF161,8,1)</f>
        <v xml:space="preserve"> </v>
      </c>
      <c r="DS19" s="1356"/>
      <c r="DT19" s="1356"/>
      <c r="DU19" s="1356"/>
      <c r="DV19" s="1356"/>
      <c r="DW19" s="1431" t="str">
        <f>MID(SUVAHAVUJ!AF161,9,1)</f>
        <v xml:space="preserve"> </v>
      </c>
      <c r="DX19" s="1431"/>
      <c r="DY19" s="1431"/>
      <c r="DZ19" s="1431"/>
      <c r="EA19" s="1431"/>
      <c r="EB19" s="1431"/>
      <c r="EC19" s="1431" t="str">
        <f>MID(SUVAHAVUJ!AF161,10,1)</f>
        <v xml:space="preserve"> </v>
      </c>
      <c r="ED19" s="1431"/>
      <c r="EE19" s="1431"/>
      <c r="EF19" s="1431"/>
      <c r="EG19" s="1431"/>
      <c r="EH19" s="1356" t="str">
        <f>MID(SUVAHAVUJ!AF161,11,1)</f>
        <v>0</v>
      </c>
      <c r="EI19" s="1356"/>
      <c r="EJ19" s="1356"/>
      <c r="EK19" s="1356"/>
      <c r="EL19" s="1356"/>
      <c r="EM19" s="1360"/>
      <c r="EN19" s="530"/>
      <c r="EO19" s="531"/>
      <c r="EP19" s="1356" t="str">
        <f>MID(SUVAHAVUJ!AG161,1,1)</f>
        <v xml:space="preserve"> </v>
      </c>
      <c r="EQ19" s="1356"/>
      <c r="ER19" s="1356"/>
      <c r="ES19" s="1356"/>
      <c r="ET19" s="1356"/>
      <c r="EU19" s="1356"/>
      <c r="EV19" s="1356" t="str">
        <f>MID(SUVAHAVUJ!AG161,2,1)</f>
        <v xml:space="preserve"> </v>
      </c>
      <c r="EW19" s="1356"/>
      <c r="EX19" s="1356"/>
      <c r="EY19" s="1356"/>
      <c r="EZ19" s="1356"/>
      <c r="FA19" s="1356" t="str">
        <f>MID(SUVAHAVUJ!AG161,3,1)</f>
        <v xml:space="preserve"> </v>
      </c>
      <c r="FB19" s="1356"/>
      <c r="FC19" s="1356"/>
      <c r="FD19" s="1356"/>
      <c r="FE19" s="1356"/>
      <c r="FF19" s="1356"/>
      <c r="FG19" s="1356" t="str">
        <f>MID(SUVAHAVUJ!AG161,4,1)</f>
        <v xml:space="preserve"> </v>
      </c>
      <c r="FH19" s="1356"/>
      <c r="FI19" s="1356"/>
      <c r="FJ19" s="1356"/>
      <c r="FK19" s="1356"/>
      <c r="FL19" s="1357" t="str">
        <f>MID(SUVAHAVUJ!AG161,5,1)</f>
        <v xml:space="preserve"> </v>
      </c>
      <c r="FM19" s="1357"/>
      <c r="FN19" s="1357"/>
      <c r="FO19" s="1357"/>
      <c r="FP19" s="1357"/>
      <c r="FQ19" s="1357"/>
      <c r="FR19" s="1357" t="str">
        <f>MID(SUVAHAVUJ!AG161,6,1)</f>
        <v xml:space="preserve"> </v>
      </c>
      <c r="FS19" s="1357"/>
      <c r="FT19" s="1357"/>
      <c r="FU19" s="1357"/>
      <c r="FV19" s="1357"/>
      <c r="FW19" s="1357" t="str">
        <f>MID(SUVAHAVUJ!AG161,7,1)</f>
        <v xml:space="preserve"> </v>
      </c>
      <c r="FX19" s="1357"/>
      <c r="FY19" s="1357"/>
      <c r="FZ19" s="1357"/>
      <c r="GA19" s="1357"/>
      <c r="GB19" s="1357"/>
      <c r="GC19" s="1357" t="str">
        <f>MID(SUVAHAVUJ!AG161,8,1)</f>
        <v xml:space="preserve"> </v>
      </c>
      <c r="GD19" s="1357"/>
      <c r="GE19" s="1357"/>
      <c r="GF19" s="1357"/>
      <c r="GG19" s="1357"/>
      <c r="GH19" s="1357" t="str">
        <f>MID(SUVAHAVUJ!AG161,9,1)</f>
        <v xml:space="preserve"> </v>
      </c>
      <c r="GI19" s="1357"/>
      <c r="GJ19" s="1357"/>
      <c r="GK19" s="1357"/>
      <c r="GL19" s="1357"/>
      <c r="GM19" s="1357"/>
      <c r="GN19" s="1357" t="str">
        <f>MID(SUVAHAVUJ!AG161,10,1)</f>
        <v xml:space="preserve"> </v>
      </c>
      <c r="GO19" s="1357"/>
      <c r="GP19" s="1357"/>
      <c r="GQ19" s="1357"/>
      <c r="GR19" s="1357"/>
      <c r="GS19" s="1357" t="str">
        <f>MID(SUVAHAVUJ!AG161,11,1)</f>
        <v>0</v>
      </c>
      <c r="GT19" s="1357"/>
      <c r="GU19" s="1357"/>
      <c r="GV19" s="1357"/>
      <c r="GW19" s="1358"/>
    </row>
    <row r="20" spans="1:205" ht="24.6" customHeight="1" x14ac:dyDescent="0.2">
      <c r="B20" s="1515" t="s">
        <v>2168</v>
      </c>
      <c r="C20" s="1516"/>
      <c r="D20" s="1516"/>
      <c r="E20" s="1516"/>
      <c r="F20" s="1516"/>
      <c r="G20" s="1516"/>
      <c r="H20" s="1516"/>
      <c r="I20" s="1516"/>
      <c r="J20" s="1516"/>
      <c r="K20" s="1517"/>
      <c r="L20" s="1435" t="str">
        <f>SUVAHAVUJ!$D$162</f>
        <v>Služby (účtová skupina 51)</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437" t="s">
        <v>1219</v>
      </c>
      <c r="BX20" s="1438"/>
      <c r="BY20" s="1438"/>
      <c r="BZ20" s="1438"/>
      <c r="CA20" s="1438"/>
      <c r="CB20" s="1438"/>
      <c r="CC20" s="1438"/>
      <c r="CD20" s="1439"/>
      <c r="CE20" s="1356" t="str">
        <f>MID(SUVAHAVUJ!AF162,1,1)</f>
        <v xml:space="preserve"> </v>
      </c>
      <c r="CF20" s="1356"/>
      <c r="CG20" s="1356"/>
      <c r="CH20" s="1356"/>
      <c r="CI20" s="1356"/>
      <c r="CJ20" s="1356" t="str">
        <f>MID(SUVAHAVUJ!AF162,2,1)</f>
        <v xml:space="preserve"> </v>
      </c>
      <c r="CK20" s="1356"/>
      <c r="CL20" s="1356"/>
      <c r="CM20" s="1356"/>
      <c r="CN20" s="1356"/>
      <c r="CO20" s="1356"/>
      <c r="CP20" s="1356" t="str">
        <f>MID(SUVAHAVUJ!AF162,3,1)</f>
        <v xml:space="preserve"> </v>
      </c>
      <c r="CQ20" s="1356"/>
      <c r="CR20" s="1356"/>
      <c r="CS20" s="1356"/>
      <c r="CT20" s="1356"/>
      <c r="CU20" s="1356" t="str">
        <f>MID(SUVAHAVUJ!AF162,4,1)</f>
        <v xml:space="preserve"> </v>
      </c>
      <c r="CV20" s="1356"/>
      <c r="CW20" s="1356"/>
      <c r="CX20" s="1356"/>
      <c r="CY20" s="1356"/>
      <c r="CZ20" s="1356"/>
      <c r="DA20" s="1356" t="str">
        <f>MID(SUVAHAVUJ!AF162,5,1)</f>
        <v>3</v>
      </c>
      <c r="DB20" s="1356"/>
      <c r="DC20" s="1356"/>
      <c r="DD20" s="1356"/>
      <c r="DE20" s="1356"/>
      <c r="DF20" s="1356" t="str">
        <f>MID(SUVAHAVUJ!AF162,6,1)</f>
        <v>1</v>
      </c>
      <c r="DG20" s="1356"/>
      <c r="DH20" s="1356"/>
      <c r="DI20" s="1356"/>
      <c r="DJ20" s="1356"/>
      <c r="DK20" s="1356"/>
      <c r="DL20" s="1356" t="str">
        <f>MID(SUVAHAVUJ!AF162,7,1)</f>
        <v>6</v>
      </c>
      <c r="DM20" s="1356"/>
      <c r="DN20" s="1356"/>
      <c r="DO20" s="1356"/>
      <c r="DP20" s="1356"/>
      <c r="DQ20" s="1356"/>
      <c r="DR20" s="1356" t="str">
        <f>MID(SUVAHAVUJ!AF162,8,1)</f>
        <v>5</v>
      </c>
      <c r="DS20" s="1356"/>
      <c r="DT20" s="1356"/>
      <c r="DU20" s="1356"/>
      <c r="DV20" s="1356"/>
      <c r="DW20" s="1431" t="str">
        <f>MID(SUVAHAVUJ!AF162,9,1)</f>
        <v>8</v>
      </c>
      <c r="DX20" s="1431"/>
      <c r="DY20" s="1431"/>
      <c r="DZ20" s="1431"/>
      <c r="EA20" s="1431"/>
      <c r="EB20" s="1431"/>
      <c r="EC20" s="1431" t="str">
        <f>MID(SUVAHAVUJ!AF162,10,1)</f>
        <v>3</v>
      </c>
      <c r="ED20" s="1431"/>
      <c r="EE20" s="1431"/>
      <c r="EF20" s="1431"/>
      <c r="EG20" s="1431"/>
      <c r="EH20" s="1356" t="str">
        <f>MID(SUVAHAVUJ!AF162,11,1)</f>
        <v>1</v>
      </c>
      <c r="EI20" s="1356"/>
      <c r="EJ20" s="1356"/>
      <c r="EK20" s="1356"/>
      <c r="EL20" s="1356"/>
      <c r="EM20" s="1360"/>
      <c r="EN20" s="530"/>
      <c r="EO20" s="531"/>
      <c r="EP20" s="1356" t="str">
        <f>MID(SUVAHAVUJ!AG162,1,1)</f>
        <v xml:space="preserve"> </v>
      </c>
      <c r="EQ20" s="1356"/>
      <c r="ER20" s="1356"/>
      <c r="ES20" s="1356"/>
      <c r="ET20" s="1356"/>
      <c r="EU20" s="1356"/>
      <c r="EV20" s="1356" t="str">
        <f>MID(SUVAHAVUJ!AG162,2,1)</f>
        <v xml:space="preserve"> </v>
      </c>
      <c r="EW20" s="1356"/>
      <c r="EX20" s="1356"/>
      <c r="EY20" s="1356"/>
      <c r="EZ20" s="1356"/>
      <c r="FA20" s="1356" t="str">
        <f>MID(SUVAHAVUJ!AG162,3,1)</f>
        <v xml:space="preserve"> </v>
      </c>
      <c r="FB20" s="1356"/>
      <c r="FC20" s="1356"/>
      <c r="FD20" s="1356"/>
      <c r="FE20" s="1356"/>
      <c r="FF20" s="1356"/>
      <c r="FG20" s="1356" t="str">
        <f>MID(SUVAHAVUJ!AG162,4,1)</f>
        <v xml:space="preserve"> </v>
      </c>
      <c r="FH20" s="1356"/>
      <c r="FI20" s="1356"/>
      <c r="FJ20" s="1356"/>
      <c r="FK20" s="1356"/>
      <c r="FL20" s="1357" t="str">
        <f>MID(SUVAHAVUJ!AG162,5,1)</f>
        <v>2</v>
      </c>
      <c r="FM20" s="1357"/>
      <c r="FN20" s="1357"/>
      <c r="FO20" s="1357"/>
      <c r="FP20" s="1357"/>
      <c r="FQ20" s="1357"/>
      <c r="FR20" s="1357" t="str">
        <f>MID(SUVAHAVUJ!AG162,6,1)</f>
        <v>5</v>
      </c>
      <c r="FS20" s="1357"/>
      <c r="FT20" s="1357"/>
      <c r="FU20" s="1357"/>
      <c r="FV20" s="1357"/>
      <c r="FW20" s="1357" t="str">
        <f>MID(SUVAHAVUJ!AG162,7,1)</f>
        <v>7</v>
      </c>
      <c r="FX20" s="1357"/>
      <c r="FY20" s="1357"/>
      <c r="FZ20" s="1357"/>
      <c r="GA20" s="1357"/>
      <c r="GB20" s="1357"/>
      <c r="GC20" s="1357" t="str">
        <f>MID(SUVAHAVUJ!AG162,8,1)</f>
        <v>1</v>
      </c>
      <c r="GD20" s="1357"/>
      <c r="GE20" s="1357"/>
      <c r="GF20" s="1357"/>
      <c r="GG20" s="1357"/>
      <c r="GH20" s="1357" t="str">
        <f>MID(SUVAHAVUJ!AG162,9,1)</f>
        <v>6</v>
      </c>
      <c r="GI20" s="1357"/>
      <c r="GJ20" s="1357"/>
      <c r="GK20" s="1357"/>
      <c r="GL20" s="1357"/>
      <c r="GM20" s="1357"/>
      <c r="GN20" s="1357" t="str">
        <f>MID(SUVAHAVUJ!AG162,10,1)</f>
        <v>1</v>
      </c>
      <c r="GO20" s="1357"/>
      <c r="GP20" s="1357"/>
      <c r="GQ20" s="1357"/>
      <c r="GR20" s="1357"/>
      <c r="GS20" s="1357" t="str">
        <f>MID(SUVAHAVUJ!AG162,11,1)</f>
        <v>4</v>
      </c>
      <c r="GT20" s="1357"/>
      <c r="GU20" s="1357"/>
      <c r="GV20" s="1357"/>
      <c r="GW20" s="1358"/>
    </row>
    <row r="21" spans="1:205" ht="24.6" customHeight="1" x14ac:dyDescent="0.2">
      <c r="B21" s="1515" t="s">
        <v>2169</v>
      </c>
      <c r="C21" s="1516"/>
      <c r="D21" s="1516"/>
      <c r="E21" s="1516"/>
      <c r="F21" s="1516"/>
      <c r="G21" s="1516"/>
      <c r="H21" s="1516"/>
      <c r="I21" s="1516"/>
      <c r="J21" s="1516"/>
      <c r="K21" s="1517"/>
      <c r="L21" s="1435" t="str">
        <f>SUVAHAVUJ!$D$163</f>
        <v>Osobné náklady súčet (r. 16 až r. 19)</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437" t="s">
        <v>1220</v>
      </c>
      <c r="BX21" s="1438"/>
      <c r="BY21" s="1438"/>
      <c r="BZ21" s="1438"/>
      <c r="CA21" s="1438"/>
      <c r="CB21" s="1438"/>
      <c r="CC21" s="1438"/>
      <c r="CD21" s="1439"/>
      <c r="CE21" s="1356" t="str">
        <f>MID(SUVAHAVUJ!AF163,1,1)</f>
        <v xml:space="preserve"> </v>
      </c>
      <c r="CF21" s="1356"/>
      <c r="CG21" s="1356"/>
      <c r="CH21" s="1356"/>
      <c r="CI21" s="1356"/>
      <c r="CJ21" s="1356" t="str">
        <f>MID(SUVAHAVUJ!AF163,2,1)</f>
        <v xml:space="preserve"> </v>
      </c>
      <c r="CK21" s="1356"/>
      <c r="CL21" s="1356"/>
      <c r="CM21" s="1356"/>
      <c r="CN21" s="1356"/>
      <c r="CO21" s="1356"/>
      <c r="CP21" s="1356" t="str">
        <f>MID(SUVAHAVUJ!AF163,3,1)</f>
        <v xml:space="preserve"> </v>
      </c>
      <c r="CQ21" s="1356"/>
      <c r="CR21" s="1356"/>
      <c r="CS21" s="1356"/>
      <c r="CT21" s="1356"/>
      <c r="CU21" s="1356" t="str">
        <f>MID(SUVAHAVUJ!AF163,4,1)</f>
        <v xml:space="preserve"> </v>
      </c>
      <c r="CV21" s="1356"/>
      <c r="CW21" s="1356"/>
      <c r="CX21" s="1356"/>
      <c r="CY21" s="1356"/>
      <c r="CZ21" s="1356"/>
      <c r="DA21" s="1356" t="str">
        <f>MID(SUVAHAVUJ!AF163,5,1)</f>
        <v>4</v>
      </c>
      <c r="DB21" s="1356"/>
      <c r="DC21" s="1356"/>
      <c r="DD21" s="1356"/>
      <c r="DE21" s="1356"/>
      <c r="DF21" s="1356" t="str">
        <f>MID(SUVAHAVUJ!AF163,6,1)</f>
        <v>0</v>
      </c>
      <c r="DG21" s="1356"/>
      <c r="DH21" s="1356"/>
      <c r="DI21" s="1356"/>
      <c r="DJ21" s="1356"/>
      <c r="DK21" s="1356"/>
      <c r="DL21" s="1356" t="str">
        <f>MID(SUVAHAVUJ!AF163,7,1)</f>
        <v>8</v>
      </c>
      <c r="DM21" s="1356"/>
      <c r="DN21" s="1356"/>
      <c r="DO21" s="1356"/>
      <c r="DP21" s="1356"/>
      <c r="DQ21" s="1356"/>
      <c r="DR21" s="1356" t="str">
        <f>MID(SUVAHAVUJ!AF163,8,1)</f>
        <v>8</v>
      </c>
      <c r="DS21" s="1356"/>
      <c r="DT21" s="1356"/>
      <c r="DU21" s="1356"/>
      <c r="DV21" s="1356"/>
      <c r="DW21" s="1431" t="str">
        <f>MID(SUVAHAVUJ!AF163,9,1)</f>
        <v>6</v>
      </c>
      <c r="DX21" s="1431"/>
      <c r="DY21" s="1431"/>
      <c r="DZ21" s="1431"/>
      <c r="EA21" s="1431"/>
      <c r="EB21" s="1431"/>
      <c r="EC21" s="1431" t="str">
        <f>MID(SUVAHAVUJ!AF163,10,1)</f>
        <v>1</v>
      </c>
      <c r="ED21" s="1431"/>
      <c r="EE21" s="1431"/>
      <c r="EF21" s="1431"/>
      <c r="EG21" s="1431"/>
      <c r="EH21" s="1356" t="str">
        <f>MID(SUVAHAVUJ!AF163,11,1)</f>
        <v>9</v>
      </c>
      <c r="EI21" s="1356"/>
      <c r="EJ21" s="1356"/>
      <c r="EK21" s="1356"/>
      <c r="EL21" s="1356"/>
      <c r="EM21" s="1360"/>
      <c r="EN21" s="530"/>
      <c r="EO21" s="531"/>
      <c r="EP21" s="1356" t="str">
        <f>MID(SUVAHAVUJ!AG163,1,1)</f>
        <v xml:space="preserve"> </v>
      </c>
      <c r="EQ21" s="1356"/>
      <c r="ER21" s="1356"/>
      <c r="ES21" s="1356"/>
      <c r="ET21" s="1356"/>
      <c r="EU21" s="1356"/>
      <c r="EV21" s="1356" t="str">
        <f>MID(SUVAHAVUJ!AG163,2,1)</f>
        <v xml:space="preserve"> </v>
      </c>
      <c r="EW21" s="1356"/>
      <c r="EX21" s="1356"/>
      <c r="EY21" s="1356"/>
      <c r="EZ21" s="1356"/>
      <c r="FA21" s="1356" t="str">
        <f>MID(SUVAHAVUJ!AG163,3,1)</f>
        <v xml:space="preserve"> </v>
      </c>
      <c r="FB21" s="1356"/>
      <c r="FC21" s="1356"/>
      <c r="FD21" s="1356"/>
      <c r="FE21" s="1356"/>
      <c r="FF21" s="1356"/>
      <c r="FG21" s="1356" t="str">
        <f>MID(SUVAHAVUJ!AG163,4,1)</f>
        <v xml:space="preserve"> </v>
      </c>
      <c r="FH21" s="1356"/>
      <c r="FI21" s="1356"/>
      <c r="FJ21" s="1356"/>
      <c r="FK21" s="1356"/>
      <c r="FL21" s="1357" t="str">
        <f>MID(SUVAHAVUJ!AG163,5,1)</f>
        <v>3</v>
      </c>
      <c r="FM21" s="1357"/>
      <c r="FN21" s="1357"/>
      <c r="FO21" s="1357"/>
      <c r="FP21" s="1357"/>
      <c r="FQ21" s="1357"/>
      <c r="FR21" s="1357" t="str">
        <f>MID(SUVAHAVUJ!AG163,6,1)</f>
        <v>8</v>
      </c>
      <c r="FS21" s="1357"/>
      <c r="FT21" s="1357"/>
      <c r="FU21" s="1357"/>
      <c r="FV21" s="1357"/>
      <c r="FW21" s="1357" t="str">
        <f>MID(SUVAHAVUJ!AG163,7,1)</f>
        <v>0</v>
      </c>
      <c r="FX21" s="1357"/>
      <c r="FY21" s="1357"/>
      <c r="FZ21" s="1357"/>
      <c r="GA21" s="1357"/>
      <c r="GB21" s="1357"/>
      <c r="GC21" s="1357" t="str">
        <f>MID(SUVAHAVUJ!AG163,8,1)</f>
        <v>3</v>
      </c>
      <c r="GD21" s="1357"/>
      <c r="GE21" s="1357"/>
      <c r="GF21" s="1357"/>
      <c r="GG21" s="1357"/>
      <c r="GH21" s="1357" t="str">
        <f>MID(SUVAHAVUJ!AG163,9,1)</f>
        <v>3</v>
      </c>
      <c r="GI21" s="1357"/>
      <c r="GJ21" s="1357"/>
      <c r="GK21" s="1357"/>
      <c r="GL21" s="1357"/>
      <c r="GM21" s="1357"/>
      <c r="GN21" s="1357" t="str">
        <f>MID(SUVAHAVUJ!AG163,10,1)</f>
        <v>3</v>
      </c>
      <c r="GO21" s="1357"/>
      <c r="GP21" s="1357"/>
      <c r="GQ21" s="1357"/>
      <c r="GR21" s="1357"/>
      <c r="GS21" s="1357" t="str">
        <f>MID(SUVAHAVUJ!AG163,11,1)</f>
        <v>4</v>
      </c>
      <c r="GT21" s="1357"/>
      <c r="GU21" s="1357"/>
      <c r="GV21" s="1357"/>
      <c r="GW21" s="1358"/>
    </row>
    <row r="22" spans="1:205" ht="24.6" customHeight="1" x14ac:dyDescent="0.2">
      <c r="B22" s="1515" t="s">
        <v>2170</v>
      </c>
      <c r="C22" s="1516"/>
      <c r="D22" s="1516"/>
      <c r="E22" s="1516"/>
      <c r="F22" s="1516"/>
      <c r="G22" s="1516"/>
      <c r="H22" s="1516"/>
      <c r="I22" s="1516"/>
      <c r="J22" s="1516"/>
      <c r="K22" s="1517"/>
      <c r="L22" s="1435" t="str">
        <f>SUVAHAVUJ!$D$164</f>
        <v>Mzdové náklady (521, 522)</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437" t="s">
        <v>1221</v>
      </c>
      <c r="BX22" s="1438"/>
      <c r="BY22" s="1438"/>
      <c r="BZ22" s="1438"/>
      <c r="CA22" s="1438"/>
      <c r="CB22" s="1438"/>
      <c r="CC22" s="1438"/>
      <c r="CD22" s="1439"/>
      <c r="CE22" s="1356" t="str">
        <f>MID(SUVAHAVUJ!AF164,1,1)</f>
        <v xml:space="preserve"> </v>
      </c>
      <c r="CF22" s="1356"/>
      <c r="CG22" s="1356"/>
      <c r="CH22" s="1356"/>
      <c r="CI22" s="1356"/>
      <c r="CJ22" s="1356" t="str">
        <f>MID(SUVAHAVUJ!AF164,2,1)</f>
        <v xml:space="preserve"> </v>
      </c>
      <c r="CK22" s="1356"/>
      <c r="CL22" s="1356"/>
      <c r="CM22" s="1356"/>
      <c r="CN22" s="1356"/>
      <c r="CO22" s="1356"/>
      <c r="CP22" s="1356" t="str">
        <f>MID(SUVAHAVUJ!AF164,3,1)</f>
        <v xml:space="preserve"> </v>
      </c>
      <c r="CQ22" s="1356"/>
      <c r="CR22" s="1356"/>
      <c r="CS22" s="1356"/>
      <c r="CT22" s="1356"/>
      <c r="CU22" s="1356" t="str">
        <f>MID(SUVAHAVUJ!AF164,4,1)</f>
        <v xml:space="preserve"> </v>
      </c>
      <c r="CV22" s="1356"/>
      <c r="CW22" s="1356"/>
      <c r="CX22" s="1356"/>
      <c r="CY22" s="1356"/>
      <c r="CZ22" s="1356"/>
      <c r="DA22" s="1356" t="str">
        <f>MID(SUVAHAVUJ!AF164,5,1)</f>
        <v>2</v>
      </c>
      <c r="DB22" s="1356"/>
      <c r="DC22" s="1356"/>
      <c r="DD22" s="1356"/>
      <c r="DE22" s="1356"/>
      <c r="DF22" s="1356" t="str">
        <f>MID(SUVAHAVUJ!AF164,6,1)</f>
        <v>9</v>
      </c>
      <c r="DG22" s="1356"/>
      <c r="DH22" s="1356"/>
      <c r="DI22" s="1356"/>
      <c r="DJ22" s="1356"/>
      <c r="DK22" s="1356"/>
      <c r="DL22" s="1356" t="str">
        <f>MID(SUVAHAVUJ!AF164,7,1)</f>
        <v>6</v>
      </c>
      <c r="DM22" s="1356"/>
      <c r="DN22" s="1356"/>
      <c r="DO22" s="1356"/>
      <c r="DP22" s="1356"/>
      <c r="DQ22" s="1356"/>
      <c r="DR22" s="1356" t="str">
        <f>MID(SUVAHAVUJ!AF164,8,1)</f>
        <v>3</v>
      </c>
      <c r="DS22" s="1356"/>
      <c r="DT22" s="1356"/>
      <c r="DU22" s="1356"/>
      <c r="DV22" s="1356"/>
      <c r="DW22" s="1431" t="str">
        <f>MID(SUVAHAVUJ!AF164,9,1)</f>
        <v>2</v>
      </c>
      <c r="DX22" s="1431"/>
      <c r="DY22" s="1431"/>
      <c r="DZ22" s="1431"/>
      <c r="EA22" s="1431"/>
      <c r="EB22" s="1431"/>
      <c r="EC22" s="1431" t="str">
        <f>MID(SUVAHAVUJ!AF164,10,1)</f>
        <v>3</v>
      </c>
      <c r="ED22" s="1431"/>
      <c r="EE22" s="1431"/>
      <c r="EF22" s="1431"/>
      <c r="EG22" s="1431"/>
      <c r="EH22" s="1356" t="str">
        <f>MID(SUVAHAVUJ!AF164,11,1)</f>
        <v>3</v>
      </c>
      <c r="EI22" s="1356"/>
      <c r="EJ22" s="1356"/>
      <c r="EK22" s="1356"/>
      <c r="EL22" s="1356"/>
      <c r="EM22" s="1360"/>
      <c r="EN22" s="530"/>
      <c r="EO22" s="531"/>
      <c r="EP22" s="1356" t="str">
        <f>MID(SUVAHAVUJ!AG164,1,1)</f>
        <v xml:space="preserve"> </v>
      </c>
      <c r="EQ22" s="1356"/>
      <c r="ER22" s="1356"/>
      <c r="ES22" s="1356"/>
      <c r="ET22" s="1356"/>
      <c r="EU22" s="1356"/>
      <c r="EV22" s="1356" t="str">
        <f>MID(SUVAHAVUJ!AG164,2,1)</f>
        <v xml:space="preserve"> </v>
      </c>
      <c r="EW22" s="1356"/>
      <c r="EX22" s="1356"/>
      <c r="EY22" s="1356"/>
      <c r="EZ22" s="1356"/>
      <c r="FA22" s="1356" t="str">
        <f>MID(SUVAHAVUJ!AG164,3,1)</f>
        <v xml:space="preserve"> </v>
      </c>
      <c r="FB22" s="1356"/>
      <c r="FC22" s="1356"/>
      <c r="FD22" s="1356"/>
      <c r="FE22" s="1356"/>
      <c r="FF22" s="1356"/>
      <c r="FG22" s="1356" t="str">
        <f>MID(SUVAHAVUJ!AG164,4,1)</f>
        <v xml:space="preserve"> </v>
      </c>
      <c r="FH22" s="1356"/>
      <c r="FI22" s="1356"/>
      <c r="FJ22" s="1356"/>
      <c r="FK22" s="1356"/>
      <c r="FL22" s="1357" t="str">
        <f>MID(SUVAHAVUJ!AG164,5,1)</f>
        <v>2</v>
      </c>
      <c r="FM22" s="1357"/>
      <c r="FN22" s="1357"/>
      <c r="FO22" s="1357"/>
      <c r="FP22" s="1357"/>
      <c r="FQ22" s="1357"/>
      <c r="FR22" s="1357" t="str">
        <f>MID(SUVAHAVUJ!AG164,6,1)</f>
        <v>7</v>
      </c>
      <c r="FS22" s="1357"/>
      <c r="FT22" s="1357"/>
      <c r="FU22" s="1357"/>
      <c r="FV22" s="1357"/>
      <c r="FW22" s="1357" t="str">
        <f>MID(SUVAHAVUJ!AG164,7,1)</f>
        <v>8</v>
      </c>
      <c r="FX22" s="1357"/>
      <c r="FY22" s="1357"/>
      <c r="FZ22" s="1357"/>
      <c r="GA22" s="1357"/>
      <c r="GB22" s="1357"/>
      <c r="GC22" s="1357" t="str">
        <f>MID(SUVAHAVUJ!AG164,8,1)</f>
        <v>2</v>
      </c>
      <c r="GD22" s="1357"/>
      <c r="GE22" s="1357"/>
      <c r="GF22" s="1357"/>
      <c r="GG22" s="1357"/>
      <c r="GH22" s="1357" t="str">
        <f>MID(SUVAHAVUJ!AG164,9,1)</f>
        <v>6</v>
      </c>
      <c r="GI22" s="1357"/>
      <c r="GJ22" s="1357"/>
      <c r="GK22" s="1357"/>
      <c r="GL22" s="1357"/>
      <c r="GM22" s="1357"/>
      <c r="GN22" s="1357" t="str">
        <f>MID(SUVAHAVUJ!AG164,10,1)</f>
        <v>3</v>
      </c>
      <c r="GO22" s="1357"/>
      <c r="GP22" s="1357"/>
      <c r="GQ22" s="1357"/>
      <c r="GR22" s="1357"/>
      <c r="GS22" s="1357" t="str">
        <f>MID(SUVAHAVUJ!AG164,11,1)</f>
        <v>3</v>
      </c>
      <c r="GT22" s="1357"/>
      <c r="GU22" s="1357"/>
      <c r="GV22" s="1357"/>
      <c r="GW22" s="1358"/>
    </row>
    <row r="23" spans="1:205" ht="24.6" customHeight="1" x14ac:dyDescent="0.2">
      <c r="B23" s="1518" t="s">
        <v>2039</v>
      </c>
      <c r="C23" s="1519"/>
      <c r="D23" s="1519"/>
      <c r="E23" s="1519"/>
      <c r="F23" s="1519"/>
      <c r="G23" s="1519"/>
      <c r="H23" s="1519"/>
      <c r="I23" s="1519"/>
      <c r="J23" s="1519"/>
      <c r="K23" s="1520"/>
      <c r="L23" s="1435" t="str">
        <f>SUVAHAVUJ!$D$165</f>
        <v>Odmeny členom orgánov spoločnosti a družstva (523)</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437" t="s">
        <v>1222</v>
      </c>
      <c r="BX23" s="1438"/>
      <c r="BY23" s="1438"/>
      <c r="BZ23" s="1438"/>
      <c r="CA23" s="1438"/>
      <c r="CB23" s="1438"/>
      <c r="CC23" s="1438"/>
      <c r="CD23" s="1439"/>
      <c r="CE23" s="1356" t="str">
        <f>MID(SUVAHAVUJ!AF165,1,1)</f>
        <v xml:space="preserve"> </v>
      </c>
      <c r="CF23" s="1356"/>
      <c r="CG23" s="1356"/>
      <c r="CH23" s="1356"/>
      <c r="CI23" s="1356"/>
      <c r="CJ23" s="1356" t="str">
        <f>MID(SUVAHAVUJ!AF165,2,1)</f>
        <v xml:space="preserve"> </v>
      </c>
      <c r="CK23" s="1356"/>
      <c r="CL23" s="1356"/>
      <c r="CM23" s="1356"/>
      <c r="CN23" s="1356"/>
      <c r="CO23" s="1356"/>
      <c r="CP23" s="1356" t="str">
        <f>MID(SUVAHAVUJ!AF165,3,1)</f>
        <v xml:space="preserve"> </v>
      </c>
      <c r="CQ23" s="1356"/>
      <c r="CR23" s="1356"/>
      <c r="CS23" s="1356"/>
      <c r="CT23" s="1356"/>
      <c r="CU23" s="1356" t="str">
        <f>MID(SUVAHAVUJ!AF165,4,1)</f>
        <v xml:space="preserve"> </v>
      </c>
      <c r="CV23" s="1356"/>
      <c r="CW23" s="1356"/>
      <c r="CX23" s="1356"/>
      <c r="CY23" s="1356"/>
      <c r="CZ23" s="1356"/>
      <c r="DA23" s="1356" t="str">
        <f>MID(SUVAHAVUJ!AF165,5,1)</f>
        <v xml:space="preserve"> </v>
      </c>
      <c r="DB23" s="1356"/>
      <c r="DC23" s="1356"/>
      <c r="DD23" s="1356"/>
      <c r="DE23" s="1356"/>
      <c r="DF23" s="1356" t="str">
        <f>MID(SUVAHAVUJ!AF165,6,1)</f>
        <v xml:space="preserve"> </v>
      </c>
      <c r="DG23" s="1356"/>
      <c r="DH23" s="1356"/>
      <c r="DI23" s="1356"/>
      <c r="DJ23" s="1356"/>
      <c r="DK23" s="1356"/>
      <c r="DL23" s="1356" t="str">
        <f>MID(SUVAHAVUJ!AF165,7,1)</f>
        <v xml:space="preserve"> </v>
      </c>
      <c r="DM23" s="1356"/>
      <c r="DN23" s="1356"/>
      <c r="DO23" s="1356"/>
      <c r="DP23" s="1356"/>
      <c r="DQ23" s="1356"/>
      <c r="DR23" s="1356" t="str">
        <f>MID(SUVAHAVUJ!AF165,8,1)</f>
        <v xml:space="preserve"> </v>
      </c>
      <c r="DS23" s="1356"/>
      <c r="DT23" s="1356"/>
      <c r="DU23" s="1356"/>
      <c r="DV23" s="1356"/>
      <c r="DW23" s="1431" t="str">
        <f>MID(SUVAHAVUJ!AF165,9,1)</f>
        <v xml:space="preserve"> </v>
      </c>
      <c r="DX23" s="1431"/>
      <c r="DY23" s="1431"/>
      <c r="DZ23" s="1431"/>
      <c r="EA23" s="1431"/>
      <c r="EB23" s="1431"/>
      <c r="EC23" s="1431" t="str">
        <f>MID(SUVAHAVUJ!AF165,10,1)</f>
        <v xml:space="preserve"> </v>
      </c>
      <c r="ED23" s="1431"/>
      <c r="EE23" s="1431"/>
      <c r="EF23" s="1431"/>
      <c r="EG23" s="1431"/>
      <c r="EH23" s="1356" t="str">
        <f>MID(SUVAHAVUJ!AF165,11,1)</f>
        <v>0</v>
      </c>
      <c r="EI23" s="1356"/>
      <c r="EJ23" s="1356"/>
      <c r="EK23" s="1356"/>
      <c r="EL23" s="1356"/>
      <c r="EM23" s="1360"/>
      <c r="EN23" s="530"/>
      <c r="EO23" s="531"/>
      <c r="EP23" s="1356" t="str">
        <f>MID(SUVAHAVUJ!AG165,1,1)</f>
        <v xml:space="preserve"> </v>
      </c>
      <c r="EQ23" s="1356"/>
      <c r="ER23" s="1356"/>
      <c r="ES23" s="1356"/>
      <c r="ET23" s="1356"/>
      <c r="EU23" s="1356"/>
      <c r="EV23" s="1356" t="str">
        <f>MID(SUVAHAVUJ!AG165,2,1)</f>
        <v xml:space="preserve"> </v>
      </c>
      <c r="EW23" s="1356"/>
      <c r="EX23" s="1356"/>
      <c r="EY23" s="1356"/>
      <c r="EZ23" s="1356"/>
      <c r="FA23" s="1356" t="str">
        <f>MID(SUVAHAVUJ!AG165,3,1)</f>
        <v xml:space="preserve"> </v>
      </c>
      <c r="FB23" s="1356"/>
      <c r="FC23" s="1356"/>
      <c r="FD23" s="1356"/>
      <c r="FE23" s="1356"/>
      <c r="FF23" s="1356"/>
      <c r="FG23" s="1356" t="str">
        <f>MID(SUVAHAVUJ!AG165,4,1)</f>
        <v xml:space="preserve"> </v>
      </c>
      <c r="FH23" s="1356"/>
      <c r="FI23" s="1356"/>
      <c r="FJ23" s="1356"/>
      <c r="FK23" s="1356"/>
      <c r="FL23" s="1357" t="str">
        <f>MID(SUVAHAVUJ!AG165,5,1)</f>
        <v xml:space="preserve"> </v>
      </c>
      <c r="FM23" s="1357"/>
      <c r="FN23" s="1357"/>
      <c r="FO23" s="1357"/>
      <c r="FP23" s="1357"/>
      <c r="FQ23" s="1357"/>
      <c r="FR23" s="1357" t="str">
        <f>MID(SUVAHAVUJ!AG165,6,1)</f>
        <v xml:space="preserve"> </v>
      </c>
      <c r="FS23" s="1357"/>
      <c r="FT23" s="1357"/>
      <c r="FU23" s="1357"/>
      <c r="FV23" s="1357"/>
      <c r="FW23" s="1357" t="str">
        <f>MID(SUVAHAVUJ!AG165,7,1)</f>
        <v xml:space="preserve"> </v>
      </c>
      <c r="FX23" s="1357"/>
      <c r="FY23" s="1357"/>
      <c r="FZ23" s="1357"/>
      <c r="GA23" s="1357"/>
      <c r="GB23" s="1357"/>
      <c r="GC23" s="1357" t="str">
        <f>MID(SUVAHAVUJ!AG165,8,1)</f>
        <v xml:space="preserve"> </v>
      </c>
      <c r="GD23" s="1357"/>
      <c r="GE23" s="1357"/>
      <c r="GF23" s="1357"/>
      <c r="GG23" s="1357"/>
      <c r="GH23" s="1357" t="str">
        <f>MID(SUVAHAVUJ!AG165,9,1)</f>
        <v xml:space="preserve"> </v>
      </c>
      <c r="GI23" s="1357"/>
      <c r="GJ23" s="1357"/>
      <c r="GK23" s="1357"/>
      <c r="GL23" s="1357"/>
      <c r="GM23" s="1357"/>
      <c r="GN23" s="1357" t="str">
        <f>MID(SUVAHAVUJ!AG165,10,1)</f>
        <v xml:space="preserve"> </v>
      </c>
      <c r="GO23" s="1357"/>
      <c r="GP23" s="1357"/>
      <c r="GQ23" s="1357"/>
      <c r="GR23" s="1357"/>
      <c r="GS23" s="1357" t="str">
        <f>MID(SUVAHAVUJ!AG165,11,1)</f>
        <v>0</v>
      </c>
      <c r="GT23" s="1357"/>
      <c r="GU23" s="1357"/>
      <c r="GV23" s="1357"/>
      <c r="GW23" s="1358"/>
    </row>
    <row r="24" spans="1:205" ht="24.6" customHeight="1" x14ac:dyDescent="0.2">
      <c r="A24" s="540"/>
      <c r="B24" s="1518" t="s">
        <v>2040</v>
      </c>
      <c r="C24" s="1519"/>
      <c r="D24" s="1519"/>
      <c r="E24" s="1519"/>
      <c r="F24" s="1519"/>
      <c r="G24" s="1519"/>
      <c r="H24" s="1519"/>
      <c r="I24" s="1519"/>
      <c r="J24" s="1519"/>
      <c r="K24" s="1520"/>
      <c r="L24" s="1435" t="str">
        <f>SUVAHAVUJ!$D$166</f>
        <v>Náklady na sociálne poistenie (524, 525, 526)</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437" t="s">
        <v>2049</v>
      </c>
      <c r="BX24" s="1438"/>
      <c r="BY24" s="1438"/>
      <c r="BZ24" s="1438"/>
      <c r="CA24" s="1438"/>
      <c r="CB24" s="1438"/>
      <c r="CC24" s="1438"/>
      <c r="CD24" s="1439"/>
      <c r="CE24" s="1356" t="str">
        <f>MID(SUVAHAVUJ!AF166,1,1)</f>
        <v xml:space="preserve"> </v>
      </c>
      <c r="CF24" s="1356"/>
      <c r="CG24" s="1356"/>
      <c r="CH24" s="1356"/>
      <c r="CI24" s="1356"/>
      <c r="CJ24" s="1356" t="str">
        <f>MID(SUVAHAVUJ!AF166,2,1)</f>
        <v xml:space="preserve"> </v>
      </c>
      <c r="CK24" s="1356"/>
      <c r="CL24" s="1356"/>
      <c r="CM24" s="1356"/>
      <c r="CN24" s="1356"/>
      <c r="CO24" s="1356"/>
      <c r="CP24" s="1356" t="str">
        <f>MID(SUVAHAVUJ!AF166,3,1)</f>
        <v xml:space="preserve"> </v>
      </c>
      <c r="CQ24" s="1356"/>
      <c r="CR24" s="1356"/>
      <c r="CS24" s="1356"/>
      <c r="CT24" s="1356"/>
      <c r="CU24" s="1356" t="str">
        <f>MID(SUVAHAVUJ!AF166,4,1)</f>
        <v xml:space="preserve"> </v>
      </c>
      <c r="CV24" s="1356"/>
      <c r="CW24" s="1356"/>
      <c r="CX24" s="1356"/>
      <c r="CY24" s="1356"/>
      <c r="CZ24" s="1356"/>
      <c r="DA24" s="1356" t="str">
        <f>MID(SUVAHAVUJ!AF166,5,1)</f>
        <v>1</v>
      </c>
      <c r="DB24" s="1356"/>
      <c r="DC24" s="1356"/>
      <c r="DD24" s="1356"/>
      <c r="DE24" s="1356"/>
      <c r="DF24" s="1356" t="str">
        <f>MID(SUVAHAVUJ!AF166,6,1)</f>
        <v>0</v>
      </c>
      <c r="DG24" s="1356"/>
      <c r="DH24" s="1356"/>
      <c r="DI24" s="1356"/>
      <c r="DJ24" s="1356"/>
      <c r="DK24" s="1356"/>
      <c r="DL24" s="1356" t="str">
        <f>MID(SUVAHAVUJ!AF166,7,1)</f>
        <v>4</v>
      </c>
      <c r="DM24" s="1356"/>
      <c r="DN24" s="1356"/>
      <c r="DO24" s="1356"/>
      <c r="DP24" s="1356"/>
      <c r="DQ24" s="1356"/>
      <c r="DR24" s="1356" t="str">
        <f>MID(SUVAHAVUJ!AF166,8,1)</f>
        <v>5</v>
      </c>
      <c r="DS24" s="1356"/>
      <c r="DT24" s="1356"/>
      <c r="DU24" s="1356"/>
      <c r="DV24" s="1356"/>
      <c r="DW24" s="1431" t="str">
        <f>MID(SUVAHAVUJ!AF166,9,1)</f>
        <v>8</v>
      </c>
      <c r="DX24" s="1431"/>
      <c r="DY24" s="1431"/>
      <c r="DZ24" s="1431"/>
      <c r="EA24" s="1431"/>
      <c r="EB24" s="1431"/>
      <c r="EC24" s="1431" t="str">
        <f>MID(SUVAHAVUJ!AF166,10,1)</f>
        <v>8</v>
      </c>
      <c r="ED24" s="1431"/>
      <c r="EE24" s="1431"/>
      <c r="EF24" s="1431"/>
      <c r="EG24" s="1431"/>
      <c r="EH24" s="1356" t="str">
        <f>MID(SUVAHAVUJ!AF166,11,1)</f>
        <v>4</v>
      </c>
      <c r="EI24" s="1356"/>
      <c r="EJ24" s="1356"/>
      <c r="EK24" s="1356"/>
      <c r="EL24" s="1356"/>
      <c r="EM24" s="1360"/>
      <c r="EN24" s="530"/>
      <c r="EO24" s="531"/>
      <c r="EP24" s="1356" t="str">
        <f>MID(SUVAHAVUJ!AG166,1,1)</f>
        <v xml:space="preserve"> </v>
      </c>
      <c r="EQ24" s="1356"/>
      <c r="ER24" s="1356"/>
      <c r="ES24" s="1356"/>
      <c r="ET24" s="1356"/>
      <c r="EU24" s="1356"/>
      <c r="EV24" s="1356" t="str">
        <f>MID(SUVAHAVUJ!AG166,2,1)</f>
        <v xml:space="preserve"> </v>
      </c>
      <c r="EW24" s="1356"/>
      <c r="EX24" s="1356"/>
      <c r="EY24" s="1356"/>
      <c r="EZ24" s="1356"/>
      <c r="FA24" s="1356" t="str">
        <f>MID(SUVAHAVUJ!AG166,3,1)</f>
        <v xml:space="preserve"> </v>
      </c>
      <c r="FB24" s="1356"/>
      <c r="FC24" s="1356"/>
      <c r="FD24" s="1356"/>
      <c r="FE24" s="1356"/>
      <c r="FF24" s="1356"/>
      <c r="FG24" s="1356" t="str">
        <f>MID(SUVAHAVUJ!AG166,4,1)</f>
        <v xml:space="preserve"> </v>
      </c>
      <c r="FH24" s="1356"/>
      <c r="FI24" s="1356"/>
      <c r="FJ24" s="1356"/>
      <c r="FK24" s="1356"/>
      <c r="FL24" s="1357" t="str">
        <f>MID(SUVAHAVUJ!AG166,5,1)</f>
        <v xml:space="preserve"> </v>
      </c>
      <c r="FM24" s="1357"/>
      <c r="FN24" s="1357"/>
      <c r="FO24" s="1357"/>
      <c r="FP24" s="1357"/>
      <c r="FQ24" s="1357"/>
      <c r="FR24" s="1357" t="str">
        <f>MID(SUVAHAVUJ!AG166,6,1)</f>
        <v>9</v>
      </c>
      <c r="FS24" s="1357"/>
      <c r="FT24" s="1357"/>
      <c r="FU24" s="1357"/>
      <c r="FV24" s="1357"/>
      <c r="FW24" s="1357" t="str">
        <f>MID(SUVAHAVUJ!AG166,7,1)</f>
        <v>4</v>
      </c>
      <c r="FX24" s="1357"/>
      <c r="FY24" s="1357"/>
      <c r="FZ24" s="1357"/>
      <c r="GA24" s="1357"/>
      <c r="GB24" s="1357"/>
      <c r="GC24" s="1357" t="str">
        <f>MID(SUVAHAVUJ!AG166,8,1)</f>
        <v>7</v>
      </c>
      <c r="GD24" s="1357"/>
      <c r="GE24" s="1357"/>
      <c r="GF24" s="1357"/>
      <c r="GG24" s="1357"/>
      <c r="GH24" s="1357" t="str">
        <f>MID(SUVAHAVUJ!AG166,9,1)</f>
        <v>1</v>
      </c>
      <c r="GI24" s="1357"/>
      <c r="GJ24" s="1357"/>
      <c r="GK24" s="1357"/>
      <c r="GL24" s="1357"/>
      <c r="GM24" s="1357"/>
      <c r="GN24" s="1357" t="str">
        <f>MID(SUVAHAVUJ!AG166,10,1)</f>
        <v>1</v>
      </c>
      <c r="GO24" s="1357"/>
      <c r="GP24" s="1357"/>
      <c r="GQ24" s="1357"/>
      <c r="GR24" s="1357"/>
      <c r="GS24" s="1357" t="str">
        <f>MID(SUVAHAVUJ!AG166,11,1)</f>
        <v>1</v>
      </c>
      <c r="GT24" s="1357"/>
      <c r="GU24" s="1357"/>
      <c r="GV24" s="1357"/>
      <c r="GW24" s="1358"/>
    </row>
    <row r="25" spans="1:205" ht="24.6" customHeight="1" x14ac:dyDescent="0.2">
      <c r="A25" s="540"/>
      <c r="B25" s="1518" t="s">
        <v>2041</v>
      </c>
      <c r="C25" s="1519"/>
      <c r="D25" s="1519"/>
      <c r="E25" s="1519"/>
      <c r="F25" s="1519"/>
      <c r="G25" s="1519"/>
      <c r="H25" s="1519"/>
      <c r="I25" s="1519"/>
      <c r="J25" s="1519"/>
      <c r="K25" s="1520"/>
      <c r="L25" s="1435" t="str">
        <f>SUVAHAVUJ!$D$167</f>
        <v>Sociálne náklady (527, 528)</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437" t="s">
        <v>1226</v>
      </c>
      <c r="BX25" s="1438"/>
      <c r="BY25" s="1438"/>
      <c r="BZ25" s="1438"/>
      <c r="CA25" s="1438"/>
      <c r="CB25" s="1438"/>
      <c r="CC25" s="1438"/>
      <c r="CD25" s="1439"/>
      <c r="CE25" s="1356" t="str">
        <f>MID(SUVAHAVUJ!AF167,1,1)</f>
        <v xml:space="preserve"> </v>
      </c>
      <c r="CF25" s="1356"/>
      <c r="CG25" s="1356"/>
      <c r="CH25" s="1356"/>
      <c r="CI25" s="1356"/>
      <c r="CJ25" s="1356" t="str">
        <f>MID(SUVAHAVUJ!AF167,2,1)</f>
        <v xml:space="preserve"> </v>
      </c>
      <c r="CK25" s="1356"/>
      <c r="CL25" s="1356"/>
      <c r="CM25" s="1356"/>
      <c r="CN25" s="1356"/>
      <c r="CO25" s="1356"/>
      <c r="CP25" s="1356" t="str">
        <f>MID(SUVAHAVUJ!AF167,3,1)</f>
        <v xml:space="preserve"> </v>
      </c>
      <c r="CQ25" s="1356"/>
      <c r="CR25" s="1356"/>
      <c r="CS25" s="1356"/>
      <c r="CT25" s="1356"/>
      <c r="CU25" s="1356" t="str">
        <f>MID(SUVAHAVUJ!AF167,4,1)</f>
        <v xml:space="preserve"> </v>
      </c>
      <c r="CV25" s="1356"/>
      <c r="CW25" s="1356"/>
      <c r="CX25" s="1356"/>
      <c r="CY25" s="1356"/>
      <c r="CZ25" s="1356"/>
      <c r="DA25" s="1356" t="str">
        <f>MID(SUVAHAVUJ!AF167,5,1)</f>
        <v xml:space="preserve"> </v>
      </c>
      <c r="DB25" s="1356"/>
      <c r="DC25" s="1356"/>
      <c r="DD25" s="1356"/>
      <c r="DE25" s="1356"/>
      <c r="DF25" s="1356" t="str">
        <f>MID(SUVAHAVUJ!AF167,6,1)</f>
        <v xml:space="preserve"> </v>
      </c>
      <c r="DG25" s="1356"/>
      <c r="DH25" s="1356"/>
      <c r="DI25" s="1356"/>
      <c r="DJ25" s="1356"/>
      <c r="DK25" s="1356"/>
      <c r="DL25" s="1356" t="str">
        <f>MID(SUVAHAVUJ!AF167,7,1)</f>
        <v>7</v>
      </c>
      <c r="DM25" s="1356"/>
      <c r="DN25" s="1356"/>
      <c r="DO25" s="1356"/>
      <c r="DP25" s="1356"/>
      <c r="DQ25" s="1356"/>
      <c r="DR25" s="1356" t="str">
        <f>MID(SUVAHAVUJ!AF167,8,1)</f>
        <v>9</v>
      </c>
      <c r="DS25" s="1356"/>
      <c r="DT25" s="1356"/>
      <c r="DU25" s="1356"/>
      <c r="DV25" s="1356"/>
      <c r="DW25" s="1431" t="str">
        <f>MID(SUVAHAVUJ!AF167,9,1)</f>
        <v>5</v>
      </c>
      <c r="DX25" s="1431"/>
      <c r="DY25" s="1431"/>
      <c r="DZ25" s="1431"/>
      <c r="EA25" s="1431"/>
      <c r="EB25" s="1431"/>
      <c r="EC25" s="1431" t="str">
        <f>MID(SUVAHAVUJ!AF167,10,1)</f>
        <v>0</v>
      </c>
      <c r="ED25" s="1431"/>
      <c r="EE25" s="1431"/>
      <c r="EF25" s="1431"/>
      <c r="EG25" s="1431"/>
      <c r="EH25" s="1356" t="str">
        <f>MID(SUVAHAVUJ!AF167,11,1)</f>
        <v>2</v>
      </c>
      <c r="EI25" s="1356"/>
      <c r="EJ25" s="1356"/>
      <c r="EK25" s="1356"/>
      <c r="EL25" s="1356"/>
      <c r="EM25" s="1360"/>
      <c r="EN25" s="530"/>
      <c r="EO25" s="531"/>
      <c r="EP25" s="1356" t="str">
        <f>MID(SUVAHAVUJ!AG167,1,1)</f>
        <v xml:space="preserve"> </v>
      </c>
      <c r="EQ25" s="1356"/>
      <c r="ER25" s="1356"/>
      <c r="ES25" s="1356"/>
      <c r="ET25" s="1356"/>
      <c r="EU25" s="1356"/>
      <c r="EV25" s="1356" t="str">
        <f>MID(SUVAHAVUJ!AG167,2,1)</f>
        <v xml:space="preserve"> </v>
      </c>
      <c r="EW25" s="1356"/>
      <c r="EX25" s="1356"/>
      <c r="EY25" s="1356"/>
      <c r="EZ25" s="1356"/>
      <c r="FA25" s="1356" t="str">
        <f>MID(SUVAHAVUJ!AG167,3,1)</f>
        <v xml:space="preserve"> </v>
      </c>
      <c r="FB25" s="1356"/>
      <c r="FC25" s="1356"/>
      <c r="FD25" s="1356"/>
      <c r="FE25" s="1356"/>
      <c r="FF25" s="1356"/>
      <c r="FG25" s="1356" t="str">
        <f>MID(SUVAHAVUJ!AG167,4,1)</f>
        <v xml:space="preserve"> </v>
      </c>
      <c r="FH25" s="1356"/>
      <c r="FI25" s="1356"/>
      <c r="FJ25" s="1356"/>
      <c r="FK25" s="1356"/>
      <c r="FL25" s="1357" t="str">
        <f>MID(SUVAHAVUJ!AG167,5,1)</f>
        <v xml:space="preserve"> </v>
      </c>
      <c r="FM25" s="1357"/>
      <c r="FN25" s="1357"/>
      <c r="FO25" s="1357"/>
      <c r="FP25" s="1357"/>
      <c r="FQ25" s="1357"/>
      <c r="FR25" s="1357" t="str">
        <f>MID(SUVAHAVUJ!AG167,6,1)</f>
        <v xml:space="preserve"> </v>
      </c>
      <c r="FS25" s="1357"/>
      <c r="FT25" s="1357"/>
      <c r="FU25" s="1357"/>
      <c r="FV25" s="1357"/>
      <c r="FW25" s="1357" t="str">
        <f>MID(SUVAHAVUJ!AG167,7,1)</f>
        <v>7</v>
      </c>
      <c r="FX25" s="1357"/>
      <c r="FY25" s="1357"/>
      <c r="FZ25" s="1357"/>
      <c r="GA25" s="1357"/>
      <c r="GB25" s="1357"/>
      <c r="GC25" s="1357" t="str">
        <f>MID(SUVAHAVUJ!AG167,8,1)</f>
        <v>3</v>
      </c>
      <c r="GD25" s="1357"/>
      <c r="GE25" s="1357"/>
      <c r="GF25" s="1357"/>
      <c r="GG25" s="1357"/>
      <c r="GH25" s="1357" t="str">
        <f>MID(SUVAHAVUJ!AG167,9,1)</f>
        <v>5</v>
      </c>
      <c r="GI25" s="1357"/>
      <c r="GJ25" s="1357"/>
      <c r="GK25" s="1357"/>
      <c r="GL25" s="1357"/>
      <c r="GM25" s="1357"/>
      <c r="GN25" s="1357" t="str">
        <f>MID(SUVAHAVUJ!AG167,10,1)</f>
        <v>9</v>
      </c>
      <c r="GO25" s="1357"/>
      <c r="GP25" s="1357"/>
      <c r="GQ25" s="1357"/>
      <c r="GR25" s="1357"/>
      <c r="GS25" s="1357" t="str">
        <f>MID(SUVAHAVUJ!AG167,11,1)</f>
        <v>0</v>
      </c>
      <c r="GT25" s="1357"/>
      <c r="GU25" s="1357"/>
      <c r="GV25" s="1357"/>
      <c r="GW25" s="1358"/>
    </row>
    <row r="26" spans="1:205" ht="24.6" customHeight="1" x14ac:dyDescent="0.2">
      <c r="A26" s="540"/>
      <c r="B26" s="1515" t="s">
        <v>2171</v>
      </c>
      <c r="C26" s="1516"/>
      <c r="D26" s="1516"/>
      <c r="E26" s="1516"/>
      <c r="F26" s="1516"/>
      <c r="G26" s="1516"/>
      <c r="H26" s="1516"/>
      <c r="I26" s="1516"/>
      <c r="J26" s="1516"/>
      <c r="K26" s="1517"/>
      <c r="L26" s="1435" t="str">
        <f>SUVAHAVUJ!$D$168</f>
        <v>Dane a poplatky (účtová skupina 53)</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437" t="s">
        <v>2052</v>
      </c>
      <c r="BX26" s="1438"/>
      <c r="BY26" s="1438"/>
      <c r="BZ26" s="1438"/>
      <c r="CA26" s="1438"/>
      <c r="CB26" s="1438"/>
      <c r="CC26" s="1438"/>
      <c r="CD26" s="1439"/>
      <c r="CE26" s="1356" t="str">
        <f>MID(SUVAHAVUJ!AF168,1,1)</f>
        <v xml:space="preserve"> </v>
      </c>
      <c r="CF26" s="1356"/>
      <c r="CG26" s="1356"/>
      <c r="CH26" s="1356"/>
      <c r="CI26" s="1356"/>
      <c r="CJ26" s="1356" t="str">
        <f>MID(SUVAHAVUJ!AF168,2,1)</f>
        <v xml:space="preserve"> </v>
      </c>
      <c r="CK26" s="1356"/>
      <c r="CL26" s="1356"/>
      <c r="CM26" s="1356"/>
      <c r="CN26" s="1356"/>
      <c r="CO26" s="1356"/>
      <c r="CP26" s="1356" t="str">
        <f>MID(SUVAHAVUJ!AF168,3,1)</f>
        <v xml:space="preserve"> </v>
      </c>
      <c r="CQ26" s="1356"/>
      <c r="CR26" s="1356"/>
      <c r="CS26" s="1356"/>
      <c r="CT26" s="1356"/>
      <c r="CU26" s="1356" t="str">
        <f>MID(SUVAHAVUJ!AF168,4,1)</f>
        <v xml:space="preserve"> </v>
      </c>
      <c r="CV26" s="1356"/>
      <c r="CW26" s="1356"/>
      <c r="CX26" s="1356"/>
      <c r="CY26" s="1356"/>
      <c r="CZ26" s="1356"/>
      <c r="DA26" s="1356" t="str">
        <f>MID(SUVAHAVUJ!AF168,5,1)</f>
        <v xml:space="preserve"> </v>
      </c>
      <c r="DB26" s="1356"/>
      <c r="DC26" s="1356"/>
      <c r="DD26" s="1356"/>
      <c r="DE26" s="1356"/>
      <c r="DF26" s="1356" t="str">
        <f>MID(SUVAHAVUJ!AF168,6,1)</f>
        <v xml:space="preserve"> </v>
      </c>
      <c r="DG26" s="1356"/>
      <c r="DH26" s="1356"/>
      <c r="DI26" s="1356"/>
      <c r="DJ26" s="1356"/>
      <c r="DK26" s="1356"/>
      <c r="DL26" s="1356" t="str">
        <f>MID(SUVAHAVUJ!AF168,7,1)</f>
        <v>1</v>
      </c>
      <c r="DM26" s="1356"/>
      <c r="DN26" s="1356"/>
      <c r="DO26" s="1356"/>
      <c r="DP26" s="1356"/>
      <c r="DQ26" s="1356"/>
      <c r="DR26" s="1356" t="str">
        <f>MID(SUVAHAVUJ!AF168,8,1)</f>
        <v>8</v>
      </c>
      <c r="DS26" s="1356"/>
      <c r="DT26" s="1356"/>
      <c r="DU26" s="1356"/>
      <c r="DV26" s="1356"/>
      <c r="DW26" s="1431" t="str">
        <f>MID(SUVAHAVUJ!AF168,9,1)</f>
        <v>1</v>
      </c>
      <c r="DX26" s="1431"/>
      <c r="DY26" s="1431"/>
      <c r="DZ26" s="1431"/>
      <c r="EA26" s="1431"/>
      <c r="EB26" s="1431"/>
      <c r="EC26" s="1431" t="str">
        <f>MID(SUVAHAVUJ!AF168,10,1)</f>
        <v>6</v>
      </c>
      <c r="ED26" s="1431"/>
      <c r="EE26" s="1431"/>
      <c r="EF26" s="1431"/>
      <c r="EG26" s="1431"/>
      <c r="EH26" s="1356" t="str">
        <f>MID(SUVAHAVUJ!AF168,11,1)</f>
        <v>8</v>
      </c>
      <c r="EI26" s="1356"/>
      <c r="EJ26" s="1356"/>
      <c r="EK26" s="1356"/>
      <c r="EL26" s="1356"/>
      <c r="EM26" s="1360"/>
      <c r="EN26" s="530"/>
      <c r="EO26" s="531"/>
      <c r="EP26" s="1356" t="str">
        <f>MID(SUVAHAVUJ!AG168,1,1)</f>
        <v xml:space="preserve"> </v>
      </c>
      <c r="EQ26" s="1356"/>
      <c r="ER26" s="1356"/>
      <c r="ES26" s="1356"/>
      <c r="ET26" s="1356"/>
      <c r="EU26" s="1356"/>
      <c r="EV26" s="1356" t="str">
        <f>MID(SUVAHAVUJ!AG168,2,1)</f>
        <v xml:space="preserve"> </v>
      </c>
      <c r="EW26" s="1356"/>
      <c r="EX26" s="1356"/>
      <c r="EY26" s="1356"/>
      <c r="EZ26" s="1356"/>
      <c r="FA26" s="1356" t="str">
        <f>MID(SUVAHAVUJ!AG168,3,1)</f>
        <v xml:space="preserve"> </v>
      </c>
      <c r="FB26" s="1356"/>
      <c r="FC26" s="1356"/>
      <c r="FD26" s="1356"/>
      <c r="FE26" s="1356"/>
      <c r="FF26" s="1356"/>
      <c r="FG26" s="1356" t="str">
        <f>MID(SUVAHAVUJ!AG168,4,1)</f>
        <v xml:space="preserve"> </v>
      </c>
      <c r="FH26" s="1356"/>
      <c r="FI26" s="1356"/>
      <c r="FJ26" s="1356"/>
      <c r="FK26" s="1356"/>
      <c r="FL26" s="1357" t="str">
        <f>MID(SUVAHAVUJ!AG168,5,1)</f>
        <v xml:space="preserve"> </v>
      </c>
      <c r="FM26" s="1357"/>
      <c r="FN26" s="1357"/>
      <c r="FO26" s="1357"/>
      <c r="FP26" s="1357"/>
      <c r="FQ26" s="1357"/>
      <c r="FR26" s="1357" t="str">
        <f>MID(SUVAHAVUJ!AG168,6,1)</f>
        <v xml:space="preserve"> </v>
      </c>
      <c r="FS26" s="1357"/>
      <c r="FT26" s="1357"/>
      <c r="FU26" s="1357"/>
      <c r="FV26" s="1357"/>
      <c r="FW26" s="1357" t="str">
        <f>MID(SUVAHAVUJ!AG168,7,1)</f>
        <v>1</v>
      </c>
      <c r="FX26" s="1357"/>
      <c r="FY26" s="1357"/>
      <c r="FZ26" s="1357"/>
      <c r="GA26" s="1357"/>
      <c r="GB26" s="1357"/>
      <c r="GC26" s="1357" t="str">
        <f>MID(SUVAHAVUJ!AG168,8,1)</f>
        <v>7</v>
      </c>
      <c r="GD26" s="1357"/>
      <c r="GE26" s="1357"/>
      <c r="GF26" s="1357"/>
      <c r="GG26" s="1357"/>
      <c r="GH26" s="1357" t="str">
        <f>MID(SUVAHAVUJ!AG168,9,1)</f>
        <v>8</v>
      </c>
      <c r="GI26" s="1357"/>
      <c r="GJ26" s="1357"/>
      <c r="GK26" s="1357"/>
      <c r="GL26" s="1357"/>
      <c r="GM26" s="1357"/>
      <c r="GN26" s="1357" t="str">
        <f>MID(SUVAHAVUJ!AG168,10,1)</f>
        <v>6</v>
      </c>
      <c r="GO26" s="1357"/>
      <c r="GP26" s="1357"/>
      <c r="GQ26" s="1357"/>
      <c r="GR26" s="1357"/>
      <c r="GS26" s="1357" t="str">
        <f>MID(SUVAHAVUJ!AG168,11,1)</f>
        <v>3</v>
      </c>
      <c r="GT26" s="1357"/>
      <c r="GU26" s="1357"/>
      <c r="GV26" s="1357"/>
      <c r="GW26" s="1358"/>
    </row>
    <row r="27" spans="1:205" ht="24.6" customHeight="1" x14ac:dyDescent="0.2">
      <c r="A27" s="540"/>
      <c r="B27" s="1515" t="s">
        <v>2172</v>
      </c>
      <c r="C27" s="1516"/>
      <c r="D27" s="1516"/>
      <c r="E27" s="1516"/>
      <c r="F27" s="1516"/>
      <c r="G27" s="1516"/>
      <c r="H27" s="1516"/>
      <c r="I27" s="1516"/>
      <c r="J27" s="1516"/>
      <c r="K27" s="1517"/>
      <c r="L27" s="1435" t="str">
        <f>SUVAHAVUJ!$D$169</f>
        <v>Odpisy a opravné položky k dlhodobému nehmotnému majetku a dlhodobému hmotnému majetku (r. 22 + r. 23)</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437" t="s">
        <v>2054</v>
      </c>
      <c r="BX27" s="1438"/>
      <c r="BY27" s="1438"/>
      <c r="BZ27" s="1438"/>
      <c r="CA27" s="1438"/>
      <c r="CB27" s="1438"/>
      <c r="CC27" s="1438"/>
      <c r="CD27" s="1439"/>
      <c r="CE27" s="1356" t="str">
        <f>MID(SUVAHAVUJ!AF169,1,1)</f>
        <v xml:space="preserve"> </v>
      </c>
      <c r="CF27" s="1356"/>
      <c r="CG27" s="1356"/>
      <c r="CH27" s="1356"/>
      <c r="CI27" s="1356"/>
      <c r="CJ27" s="1356" t="str">
        <f>MID(SUVAHAVUJ!AF169,2,1)</f>
        <v xml:space="preserve"> </v>
      </c>
      <c r="CK27" s="1356"/>
      <c r="CL27" s="1356"/>
      <c r="CM27" s="1356"/>
      <c r="CN27" s="1356"/>
      <c r="CO27" s="1356"/>
      <c r="CP27" s="1356" t="str">
        <f>MID(SUVAHAVUJ!AF169,3,1)</f>
        <v xml:space="preserve"> </v>
      </c>
      <c r="CQ27" s="1356"/>
      <c r="CR27" s="1356"/>
      <c r="CS27" s="1356"/>
      <c r="CT27" s="1356"/>
      <c r="CU27" s="1356" t="str">
        <f>MID(SUVAHAVUJ!AF169,4,1)</f>
        <v xml:space="preserve"> </v>
      </c>
      <c r="CV27" s="1356"/>
      <c r="CW27" s="1356"/>
      <c r="CX27" s="1356"/>
      <c r="CY27" s="1356"/>
      <c r="CZ27" s="1356"/>
      <c r="DA27" s="1356" t="str">
        <f>MID(SUVAHAVUJ!AF169,5,1)</f>
        <v xml:space="preserve"> </v>
      </c>
      <c r="DB27" s="1356"/>
      <c r="DC27" s="1356"/>
      <c r="DD27" s="1356"/>
      <c r="DE27" s="1356"/>
      <c r="DF27" s="1356" t="str">
        <f>MID(SUVAHAVUJ!AF169,6,1)</f>
        <v>5</v>
      </c>
      <c r="DG27" s="1356"/>
      <c r="DH27" s="1356"/>
      <c r="DI27" s="1356"/>
      <c r="DJ27" s="1356"/>
      <c r="DK27" s="1356"/>
      <c r="DL27" s="1356" t="str">
        <f>MID(SUVAHAVUJ!AF169,7,1)</f>
        <v>8</v>
      </c>
      <c r="DM27" s="1356"/>
      <c r="DN27" s="1356"/>
      <c r="DO27" s="1356"/>
      <c r="DP27" s="1356"/>
      <c r="DQ27" s="1356"/>
      <c r="DR27" s="1356" t="str">
        <f>MID(SUVAHAVUJ!AF169,8,1)</f>
        <v>1</v>
      </c>
      <c r="DS27" s="1356"/>
      <c r="DT27" s="1356"/>
      <c r="DU27" s="1356"/>
      <c r="DV27" s="1356"/>
      <c r="DW27" s="1431" t="str">
        <f>MID(SUVAHAVUJ!AF169,9,1)</f>
        <v>0</v>
      </c>
      <c r="DX27" s="1431"/>
      <c r="DY27" s="1431"/>
      <c r="DZ27" s="1431"/>
      <c r="EA27" s="1431"/>
      <c r="EB27" s="1431"/>
      <c r="EC27" s="1431" t="str">
        <f>MID(SUVAHAVUJ!AF169,10,1)</f>
        <v>4</v>
      </c>
      <c r="ED27" s="1431"/>
      <c r="EE27" s="1431"/>
      <c r="EF27" s="1431"/>
      <c r="EG27" s="1431"/>
      <c r="EH27" s="1356" t="str">
        <f>MID(SUVAHAVUJ!AF169,11,1)</f>
        <v>7</v>
      </c>
      <c r="EI27" s="1356"/>
      <c r="EJ27" s="1356"/>
      <c r="EK27" s="1356"/>
      <c r="EL27" s="1356"/>
      <c r="EM27" s="1360"/>
      <c r="EN27" s="530"/>
      <c r="EO27" s="531"/>
      <c r="EP27" s="1356" t="str">
        <f>MID(SUVAHAVUJ!AG169,1,1)</f>
        <v xml:space="preserve"> </v>
      </c>
      <c r="EQ27" s="1356"/>
      <c r="ER27" s="1356"/>
      <c r="ES27" s="1356"/>
      <c r="ET27" s="1356"/>
      <c r="EU27" s="1356"/>
      <c r="EV27" s="1356" t="str">
        <f>MID(SUVAHAVUJ!AG169,2,1)</f>
        <v xml:space="preserve"> </v>
      </c>
      <c r="EW27" s="1356"/>
      <c r="EX27" s="1356"/>
      <c r="EY27" s="1356"/>
      <c r="EZ27" s="1356"/>
      <c r="FA27" s="1356" t="str">
        <f>MID(SUVAHAVUJ!AG169,3,1)</f>
        <v xml:space="preserve"> </v>
      </c>
      <c r="FB27" s="1356"/>
      <c r="FC27" s="1356"/>
      <c r="FD27" s="1356"/>
      <c r="FE27" s="1356"/>
      <c r="FF27" s="1356"/>
      <c r="FG27" s="1356" t="str">
        <f>MID(SUVAHAVUJ!AG169,4,1)</f>
        <v xml:space="preserve"> </v>
      </c>
      <c r="FH27" s="1356"/>
      <c r="FI27" s="1356"/>
      <c r="FJ27" s="1356"/>
      <c r="FK27" s="1356"/>
      <c r="FL27" s="1357" t="str">
        <f>MID(SUVAHAVUJ!AG169,5,1)</f>
        <v xml:space="preserve"> </v>
      </c>
      <c r="FM27" s="1357"/>
      <c r="FN27" s="1357"/>
      <c r="FO27" s="1357"/>
      <c r="FP27" s="1357"/>
      <c r="FQ27" s="1357"/>
      <c r="FR27" s="1357" t="str">
        <f>MID(SUVAHAVUJ!AG169,6,1)</f>
        <v>5</v>
      </c>
      <c r="FS27" s="1357"/>
      <c r="FT27" s="1357"/>
      <c r="FU27" s="1357"/>
      <c r="FV27" s="1357"/>
      <c r="FW27" s="1357" t="str">
        <f>MID(SUVAHAVUJ!AG169,7,1)</f>
        <v>9</v>
      </c>
      <c r="FX27" s="1357"/>
      <c r="FY27" s="1357"/>
      <c r="FZ27" s="1357"/>
      <c r="GA27" s="1357"/>
      <c r="GB27" s="1357"/>
      <c r="GC27" s="1357" t="str">
        <f>MID(SUVAHAVUJ!AG169,8,1)</f>
        <v>2</v>
      </c>
      <c r="GD27" s="1357"/>
      <c r="GE27" s="1357"/>
      <c r="GF27" s="1357"/>
      <c r="GG27" s="1357"/>
      <c r="GH27" s="1357" t="str">
        <f>MID(SUVAHAVUJ!AG169,9,1)</f>
        <v>1</v>
      </c>
      <c r="GI27" s="1357"/>
      <c r="GJ27" s="1357"/>
      <c r="GK27" s="1357"/>
      <c r="GL27" s="1357"/>
      <c r="GM27" s="1357"/>
      <c r="GN27" s="1357" t="str">
        <f>MID(SUVAHAVUJ!AG169,10,1)</f>
        <v>6</v>
      </c>
      <c r="GO27" s="1357"/>
      <c r="GP27" s="1357"/>
      <c r="GQ27" s="1357"/>
      <c r="GR27" s="1357"/>
      <c r="GS27" s="1357" t="str">
        <f>MID(SUVAHAVUJ!AG169,11,1)</f>
        <v>1</v>
      </c>
      <c r="GT27" s="1357"/>
      <c r="GU27" s="1357"/>
      <c r="GV27" s="1357"/>
      <c r="GW27" s="1358"/>
    </row>
    <row r="28" spans="1:205" ht="24.6" customHeight="1" x14ac:dyDescent="0.2">
      <c r="A28" s="540"/>
      <c r="B28" s="1518" t="s">
        <v>2173</v>
      </c>
      <c r="C28" s="1519"/>
      <c r="D28" s="1519"/>
      <c r="E28" s="1519"/>
      <c r="F28" s="1519"/>
      <c r="G28" s="1519"/>
      <c r="H28" s="1519"/>
      <c r="I28" s="1519"/>
      <c r="J28" s="1519"/>
      <c r="K28" s="1520"/>
      <c r="L28" s="1435" t="str">
        <f>SUVAHAVUJ!$D$170</f>
        <v>Odpisy dlhodobého nehmotného majetku a dlhodobého hmotného majetku (551)</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437" t="s">
        <v>1197</v>
      </c>
      <c r="BX28" s="1438"/>
      <c r="BY28" s="1438"/>
      <c r="BZ28" s="1438"/>
      <c r="CA28" s="1438"/>
      <c r="CB28" s="1438"/>
      <c r="CC28" s="1438" t="str">
        <f>MID([8]SUVAHAVUJ!AK68,6,1)</f>
        <v xml:space="preserve"> </v>
      </c>
      <c r="CD28" s="1439"/>
      <c r="CE28" s="1356" t="str">
        <f>MID(SUVAHAVUJ!AF170,1,1)</f>
        <v xml:space="preserve"> </v>
      </c>
      <c r="CF28" s="1356"/>
      <c r="CG28" s="1356"/>
      <c r="CH28" s="1356"/>
      <c r="CI28" s="1356"/>
      <c r="CJ28" s="1356" t="str">
        <f>MID(SUVAHAVUJ!AF170,2,1)</f>
        <v xml:space="preserve"> </v>
      </c>
      <c r="CK28" s="1356"/>
      <c r="CL28" s="1356"/>
      <c r="CM28" s="1356"/>
      <c r="CN28" s="1356"/>
      <c r="CO28" s="1356"/>
      <c r="CP28" s="1356" t="str">
        <f>MID(SUVAHAVUJ!AF170,3,1)</f>
        <v xml:space="preserve"> </v>
      </c>
      <c r="CQ28" s="1356"/>
      <c r="CR28" s="1356"/>
      <c r="CS28" s="1356"/>
      <c r="CT28" s="1356"/>
      <c r="CU28" s="1356" t="str">
        <f>MID(SUVAHAVUJ!AF170,4,1)</f>
        <v xml:space="preserve"> </v>
      </c>
      <c r="CV28" s="1356"/>
      <c r="CW28" s="1356"/>
      <c r="CX28" s="1356"/>
      <c r="CY28" s="1356"/>
      <c r="CZ28" s="1356"/>
      <c r="DA28" s="1356" t="str">
        <f>MID(SUVAHAVUJ!AF170,5,1)</f>
        <v xml:space="preserve"> </v>
      </c>
      <c r="DB28" s="1356"/>
      <c r="DC28" s="1356"/>
      <c r="DD28" s="1356"/>
      <c r="DE28" s="1356"/>
      <c r="DF28" s="1356" t="str">
        <f>MID(SUVAHAVUJ!AF170,6,1)</f>
        <v>5</v>
      </c>
      <c r="DG28" s="1356"/>
      <c r="DH28" s="1356"/>
      <c r="DI28" s="1356"/>
      <c r="DJ28" s="1356"/>
      <c r="DK28" s="1356"/>
      <c r="DL28" s="1356" t="str">
        <f>MID(SUVAHAVUJ!AF170,7,1)</f>
        <v>8</v>
      </c>
      <c r="DM28" s="1356"/>
      <c r="DN28" s="1356"/>
      <c r="DO28" s="1356"/>
      <c r="DP28" s="1356"/>
      <c r="DQ28" s="1356"/>
      <c r="DR28" s="1356" t="str">
        <f>MID(SUVAHAVUJ!AF170,8,1)</f>
        <v>1</v>
      </c>
      <c r="DS28" s="1356"/>
      <c r="DT28" s="1356"/>
      <c r="DU28" s="1356"/>
      <c r="DV28" s="1356"/>
      <c r="DW28" s="1431" t="str">
        <f>MID(SUVAHAVUJ!AF170,9,1)</f>
        <v>0</v>
      </c>
      <c r="DX28" s="1431"/>
      <c r="DY28" s="1431"/>
      <c r="DZ28" s="1431"/>
      <c r="EA28" s="1431"/>
      <c r="EB28" s="1431"/>
      <c r="EC28" s="1431" t="str">
        <f>MID(SUVAHAVUJ!AF170,10,1)</f>
        <v>4</v>
      </c>
      <c r="ED28" s="1431"/>
      <c r="EE28" s="1431"/>
      <c r="EF28" s="1431"/>
      <c r="EG28" s="1431"/>
      <c r="EH28" s="1356" t="str">
        <f>MID(SUVAHAVUJ!AF170,11,1)</f>
        <v>7</v>
      </c>
      <c r="EI28" s="1356"/>
      <c r="EJ28" s="1356"/>
      <c r="EK28" s="1356"/>
      <c r="EL28" s="1356"/>
      <c r="EM28" s="1360"/>
      <c r="EN28" s="530"/>
      <c r="EO28" s="531"/>
      <c r="EP28" s="1356" t="str">
        <f>MID(SUVAHAVUJ!AG170,1,1)</f>
        <v xml:space="preserve"> </v>
      </c>
      <c r="EQ28" s="1356"/>
      <c r="ER28" s="1356"/>
      <c r="ES28" s="1356"/>
      <c r="ET28" s="1356"/>
      <c r="EU28" s="1356"/>
      <c r="EV28" s="1356" t="str">
        <f>MID(SUVAHAVUJ!AG170,2,1)</f>
        <v xml:space="preserve"> </v>
      </c>
      <c r="EW28" s="1356"/>
      <c r="EX28" s="1356"/>
      <c r="EY28" s="1356"/>
      <c r="EZ28" s="1356"/>
      <c r="FA28" s="1356" t="str">
        <f>MID(SUVAHAVUJ!AG170,3,1)</f>
        <v xml:space="preserve"> </v>
      </c>
      <c r="FB28" s="1356"/>
      <c r="FC28" s="1356"/>
      <c r="FD28" s="1356"/>
      <c r="FE28" s="1356"/>
      <c r="FF28" s="1356"/>
      <c r="FG28" s="1356" t="str">
        <f>MID(SUVAHAVUJ!AG170,4,1)</f>
        <v xml:space="preserve"> </v>
      </c>
      <c r="FH28" s="1356"/>
      <c r="FI28" s="1356"/>
      <c r="FJ28" s="1356"/>
      <c r="FK28" s="1356"/>
      <c r="FL28" s="1357" t="str">
        <f>MID(SUVAHAVUJ!AG170,5,1)</f>
        <v xml:space="preserve"> </v>
      </c>
      <c r="FM28" s="1357"/>
      <c r="FN28" s="1357"/>
      <c r="FO28" s="1357"/>
      <c r="FP28" s="1357"/>
      <c r="FQ28" s="1357"/>
      <c r="FR28" s="1357" t="str">
        <f>MID(SUVAHAVUJ!AG170,6,1)</f>
        <v>5</v>
      </c>
      <c r="FS28" s="1357"/>
      <c r="FT28" s="1357"/>
      <c r="FU28" s="1357"/>
      <c r="FV28" s="1357"/>
      <c r="FW28" s="1357" t="str">
        <f>MID(SUVAHAVUJ!AG170,7,1)</f>
        <v>9</v>
      </c>
      <c r="FX28" s="1357"/>
      <c r="FY28" s="1357"/>
      <c r="FZ28" s="1357"/>
      <c r="GA28" s="1357"/>
      <c r="GB28" s="1357"/>
      <c r="GC28" s="1357" t="str">
        <f>MID(SUVAHAVUJ!AG170,8,1)</f>
        <v>2</v>
      </c>
      <c r="GD28" s="1357"/>
      <c r="GE28" s="1357"/>
      <c r="GF28" s="1357"/>
      <c r="GG28" s="1357"/>
      <c r="GH28" s="1357" t="str">
        <f>MID(SUVAHAVUJ!AG170,9,1)</f>
        <v>1</v>
      </c>
      <c r="GI28" s="1357"/>
      <c r="GJ28" s="1357"/>
      <c r="GK28" s="1357"/>
      <c r="GL28" s="1357"/>
      <c r="GM28" s="1357"/>
      <c r="GN28" s="1357" t="str">
        <f>MID(SUVAHAVUJ!AG170,10,1)</f>
        <v>6</v>
      </c>
      <c r="GO28" s="1357"/>
      <c r="GP28" s="1357"/>
      <c r="GQ28" s="1357"/>
      <c r="GR28" s="1357"/>
      <c r="GS28" s="1357" t="str">
        <f>MID(SUVAHAVUJ!AG170,11,1)</f>
        <v>1</v>
      </c>
      <c r="GT28" s="1357"/>
      <c r="GU28" s="1357"/>
      <c r="GV28" s="1357"/>
      <c r="GW28" s="1358"/>
    </row>
    <row r="29" spans="1:205" s="516" customFormat="1" ht="24.6" customHeight="1" x14ac:dyDescent="0.2">
      <c r="A29" s="541"/>
      <c r="B29" s="1518" t="s">
        <v>2039</v>
      </c>
      <c r="C29" s="1519"/>
      <c r="D29" s="1519"/>
      <c r="E29" s="1519"/>
      <c r="F29" s="1519"/>
      <c r="G29" s="1519"/>
      <c r="H29" s="1519"/>
      <c r="I29" s="1519"/>
      <c r="J29" s="1519"/>
      <c r="K29" s="1520"/>
      <c r="L29" s="1435" t="str">
        <f>SUVAHAVUJ!$D$171</f>
        <v>Opravné položky  k dlhodobému nehmotnému majetku a dlhodobému hmotnému majetku (+/-) (553)</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437" t="s">
        <v>1199</v>
      </c>
      <c r="BX29" s="1438"/>
      <c r="BY29" s="1438"/>
      <c r="BZ29" s="1438"/>
      <c r="CA29" s="1438"/>
      <c r="CB29" s="1438"/>
      <c r="CC29" s="1438" t="str">
        <f>MID([8]SUVAHAVUJ!AI69,6,1)</f>
        <v xml:space="preserve"> </v>
      </c>
      <c r="CD29" s="1439"/>
      <c r="CE29" s="1356" t="str">
        <f>MID(SUVAHAVUJ!AF171,1,1)</f>
        <v xml:space="preserve"> </v>
      </c>
      <c r="CF29" s="1356"/>
      <c r="CG29" s="1356"/>
      <c r="CH29" s="1356"/>
      <c r="CI29" s="1356"/>
      <c r="CJ29" s="1356" t="str">
        <f>MID(SUVAHAVUJ!AF171,2,1)</f>
        <v xml:space="preserve"> </v>
      </c>
      <c r="CK29" s="1356"/>
      <c r="CL29" s="1356"/>
      <c r="CM29" s="1356"/>
      <c r="CN29" s="1356"/>
      <c r="CO29" s="1356"/>
      <c r="CP29" s="1356" t="str">
        <f>MID(SUVAHAVUJ!AF171,3,1)</f>
        <v xml:space="preserve"> </v>
      </c>
      <c r="CQ29" s="1356"/>
      <c r="CR29" s="1356"/>
      <c r="CS29" s="1356"/>
      <c r="CT29" s="1356"/>
      <c r="CU29" s="1356" t="str">
        <f>MID(SUVAHAVUJ!AF171,4,1)</f>
        <v xml:space="preserve"> </v>
      </c>
      <c r="CV29" s="1356"/>
      <c r="CW29" s="1356"/>
      <c r="CX29" s="1356"/>
      <c r="CY29" s="1356"/>
      <c r="CZ29" s="1356"/>
      <c r="DA29" s="1356" t="str">
        <f>MID(SUVAHAVUJ!AF171,5,1)</f>
        <v xml:space="preserve"> </v>
      </c>
      <c r="DB29" s="1356"/>
      <c r="DC29" s="1356"/>
      <c r="DD29" s="1356"/>
      <c r="DE29" s="1356"/>
      <c r="DF29" s="1356" t="str">
        <f>MID(SUVAHAVUJ!AF171,6,1)</f>
        <v xml:space="preserve"> </v>
      </c>
      <c r="DG29" s="1356"/>
      <c r="DH29" s="1356"/>
      <c r="DI29" s="1356"/>
      <c r="DJ29" s="1356"/>
      <c r="DK29" s="1356"/>
      <c r="DL29" s="1356" t="str">
        <f>MID(SUVAHAVUJ!AF171,7,1)</f>
        <v xml:space="preserve"> </v>
      </c>
      <c r="DM29" s="1356"/>
      <c r="DN29" s="1356"/>
      <c r="DO29" s="1356"/>
      <c r="DP29" s="1356"/>
      <c r="DQ29" s="1356"/>
      <c r="DR29" s="1356" t="str">
        <f>MID(SUVAHAVUJ!AF171,8,1)</f>
        <v xml:space="preserve"> </v>
      </c>
      <c r="DS29" s="1356"/>
      <c r="DT29" s="1356"/>
      <c r="DU29" s="1356"/>
      <c r="DV29" s="1356"/>
      <c r="DW29" s="1431" t="str">
        <f>MID(SUVAHAVUJ!AF171,9,1)</f>
        <v xml:space="preserve"> </v>
      </c>
      <c r="DX29" s="1431"/>
      <c r="DY29" s="1431"/>
      <c r="DZ29" s="1431"/>
      <c r="EA29" s="1431"/>
      <c r="EB29" s="1431"/>
      <c r="EC29" s="1431" t="str">
        <f>MID(SUVAHAVUJ!AF171,10,1)</f>
        <v xml:space="preserve"> </v>
      </c>
      <c r="ED29" s="1431"/>
      <c r="EE29" s="1431"/>
      <c r="EF29" s="1431"/>
      <c r="EG29" s="1431"/>
      <c r="EH29" s="1356" t="str">
        <f>MID(SUVAHAVUJ!AF171,11,1)</f>
        <v>0</v>
      </c>
      <c r="EI29" s="1356"/>
      <c r="EJ29" s="1356"/>
      <c r="EK29" s="1356"/>
      <c r="EL29" s="1356"/>
      <c r="EM29" s="1360"/>
      <c r="EN29" s="530"/>
      <c r="EO29" s="531"/>
      <c r="EP29" s="1356" t="str">
        <f>MID(SUVAHAVUJ!AG171,1,1)</f>
        <v xml:space="preserve"> </v>
      </c>
      <c r="EQ29" s="1356"/>
      <c r="ER29" s="1356"/>
      <c r="ES29" s="1356"/>
      <c r="ET29" s="1356"/>
      <c r="EU29" s="1356"/>
      <c r="EV29" s="1356" t="str">
        <f>MID(SUVAHAVUJ!AG171,2,1)</f>
        <v xml:space="preserve"> </v>
      </c>
      <c r="EW29" s="1356"/>
      <c r="EX29" s="1356"/>
      <c r="EY29" s="1356"/>
      <c r="EZ29" s="1356"/>
      <c r="FA29" s="1356" t="str">
        <f>MID(SUVAHAVUJ!AG171,3,1)</f>
        <v xml:space="preserve"> </v>
      </c>
      <c r="FB29" s="1356"/>
      <c r="FC29" s="1356"/>
      <c r="FD29" s="1356"/>
      <c r="FE29" s="1356"/>
      <c r="FF29" s="1356"/>
      <c r="FG29" s="1356" t="str">
        <f>MID(SUVAHAVUJ!AG171,4,1)</f>
        <v xml:space="preserve"> </v>
      </c>
      <c r="FH29" s="1356"/>
      <c r="FI29" s="1356"/>
      <c r="FJ29" s="1356"/>
      <c r="FK29" s="1356"/>
      <c r="FL29" s="1357" t="str">
        <f>MID(SUVAHAVUJ!AG171,5,1)</f>
        <v xml:space="preserve"> </v>
      </c>
      <c r="FM29" s="1357"/>
      <c r="FN29" s="1357"/>
      <c r="FO29" s="1357"/>
      <c r="FP29" s="1357"/>
      <c r="FQ29" s="1357"/>
      <c r="FR29" s="1357" t="str">
        <f>MID(SUVAHAVUJ!AG171,6,1)</f>
        <v xml:space="preserve"> </v>
      </c>
      <c r="FS29" s="1357"/>
      <c r="FT29" s="1357"/>
      <c r="FU29" s="1357"/>
      <c r="FV29" s="1357"/>
      <c r="FW29" s="1357" t="str">
        <f>MID(SUVAHAVUJ!AG171,7,1)</f>
        <v xml:space="preserve"> </v>
      </c>
      <c r="FX29" s="1357"/>
      <c r="FY29" s="1357"/>
      <c r="FZ29" s="1357"/>
      <c r="GA29" s="1357"/>
      <c r="GB29" s="1357"/>
      <c r="GC29" s="1357" t="str">
        <f>MID(SUVAHAVUJ!AG171,8,1)</f>
        <v xml:space="preserve"> </v>
      </c>
      <c r="GD29" s="1357"/>
      <c r="GE29" s="1357"/>
      <c r="GF29" s="1357"/>
      <c r="GG29" s="1357"/>
      <c r="GH29" s="1357" t="str">
        <f>MID(SUVAHAVUJ!AG171,9,1)</f>
        <v xml:space="preserve"> </v>
      </c>
      <c r="GI29" s="1357"/>
      <c r="GJ29" s="1357"/>
      <c r="GK29" s="1357"/>
      <c r="GL29" s="1357"/>
      <c r="GM29" s="1357"/>
      <c r="GN29" s="1357" t="str">
        <f>MID(SUVAHAVUJ!AG171,10,1)</f>
        <v xml:space="preserve"> </v>
      </c>
      <c r="GO29" s="1357"/>
      <c r="GP29" s="1357"/>
      <c r="GQ29" s="1357"/>
      <c r="GR29" s="1357"/>
      <c r="GS29" s="1357" t="str">
        <f>MID(SUVAHAVUJ!AG171,11,1)</f>
        <v>0</v>
      </c>
      <c r="GT29" s="1357"/>
      <c r="GU29" s="1357"/>
      <c r="GV29" s="1357"/>
      <c r="GW29" s="1358"/>
    </row>
    <row r="30" spans="1:205" ht="24.6" customHeight="1" x14ac:dyDescent="0.2">
      <c r="A30" s="540"/>
      <c r="B30" s="1515" t="s">
        <v>2174</v>
      </c>
      <c r="C30" s="1516"/>
      <c r="D30" s="1516"/>
      <c r="E30" s="1516"/>
      <c r="F30" s="1516"/>
      <c r="G30" s="1516"/>
      <c r="H30" s="1516"/>
      <c r="I30" s="1516"/>
      <c r="J30" s="1516"/>
      <c r="K30" s="1517"/>
      <c r="L30" s="1435" t="str">
        <f>SUVAHAVUJ!$D$172</f>
        <v>Zostatková cena predaného dlhodobého majetku a predaného materiálu (541, 542)</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437" t="s">
        <v>1202</v>
      </c>
      <c r="BX30" s="1438"/>
      <c r="BY30" s="1438"/>
      <c r="BZ30" s="1438"/>
      <c r="CA30" s="1438"/>
      <c r="CB30" s="1438"/>
      <c r="CC30" s="1438" t="str">
        <f>MID([8]SUVAHAVUJ!AK69,6,1)</f>
        <v xml:space="preserve"> </v>
      </c>
      <c r="CD30" s="1439"/>
      <c r="CE30" s="1356" t="str">
        <f>MID(SUVAHAVUJ!AF172,1,1)</f>
        <v xml:space="preserve"> </v>
      </c>
      <c r="CF30" s="1356"/>
      <c r="CG30" s="1356"/>
      <c r="CH30" s="1356"/>
      <c r="CI30" s="1356"/>
      <c r="CJ30" s="1356" t="str">
        <f>MID(SUVAHAVUJ!AF172,2,1)</f>
        <v xml:space="preserve"> </v>
      </c>
      <c r="CK30" s="1356"/>
      <c r="CL30" s="1356"/>
      <c r="CM30" s="1356"/>
      <c r="CN30" s="1356"/>
      <c r="CO30" s="1356"/>
      <c r="CP30" s="1356" t="str">
        <f>MID(SUVAHAVUJ!AF172,3,1)</f>
        <v xml:space="preserve"> </v>
      </c>
      <c r="CQ30" s="1356"/>
      <c r="CR30" s="1356"/>
      <c r="CS30" s="1356"/>
      <c r="CT30" s="1356"/>
      <c r="CU30" s="1356" t="str">
        <f>MID(SUVAHAVUJ!AF172,4,1)</f>
        <v xml:space="preserve"> </v>
      </c>
      <c r="CV30" s="1356"/>
      <c r="CW30" s="1356"/>
      <c r="CX30" s="1356"/>
      <c r="CY30" s="1356"/>
      <c r="CZ30" s="1356"/>
      <c r="DA30" s="1356" t="str">
        <f>MID(SUVAHAVUJ!AF172,5,1)</f>
        <v xml:space="preserve"> </v>
      </c>
      <c r="DB30" s="1356"/>
      <c r="DC30" s="1356"/>
      <c r="DD30" s="1356"/>
      <c r="DE30" s="1356"/>
      <c r="DF30" s="1356" t="str">
        <f>MID(SUVAHAVUJ!AF172,6,1)</f>
        <v xml:space="preserve"> </v>
      </c>
      <c r="DG30" s="1356"/>
      <c r="DH30" s="1356"/>
      <c r="DI30" s="1356"/>
      <c r="DJ30" s="1356"/>
      <c r="DK30" s="1356"/>
      <c r="DL30" s="1356" t="str">
        <f>MID(SUVAHAVUJ!AF172,7,1)</f>
        <v xml:space="preserve"> </v>
      </c>
      <c r="DM30" s="1356"/>
      <c r="DN30" s="1356"/>
      <c r="DO30" s="1356"/>
      <c r="DP30" s="1356"/>
      <c r="DQ30" s="1356"/>
      <c r="DR30" s="1356" t="str">
        <f>MID(SUVAHAVUJ!AF172,8,1)</f>
        <v xml:space="preserve"> </v>
      </c>
      <c r="DS30" s="1356"/>
      <c r="DT30" s="1356"/>
      <c r="DU30" s="1356"/>
      <c r="DV30" s="1356"/>
      <c r="DW30" s="1431" t="str">
        <f>MID(SUVAHAVUJ!AF172,9,1)</f>
        <v xml:space="preserve"> </v>
      </c>
      <c r="DX30" s="1431"/>
      <c r="DY30" s="1431"/>
      <c r="DZ30" s="1431"/>
      <c r="EA30" s="1431"/>
      <c r="EB30" s="1431"/>
      <c r="EC30" s="1431" t="str">
        <f>MID(SUVAHAVUJ!AF172,10,1)</f>
        <v xml:space="preserve"> </v>
      </c>
      <c r="ED30" s="1431"/>
      <c r="EE30" s="1431"/>
      <c r="EF30" s="1431"/>
      <c r="EG30" s="1431"/>
      <c r="EH30" s="1356" t="str">
        <f>MID(SUVAHAVUJ!AF172,11,1)</f>
        <v>0</v>
      </c>
      <c r="EI30" s="1356"/>
      <c r="EJ30" s="1356"/>
      <c r="EK30" s="1356"/>
      <c r="EL30" s="1356"/>
      <c r="EM30" s="1360"/>
      <c r="EN30" s="530"/>
      <c r="EO30" s="531"/>
      <c r="EP30" s="1356" t="str">
        <f>MID(SUVAHAVUJ!AG172,1,1)</f>
        <v xml:space="preserve"> </v>
      </c>
      <c r="EQ30" s="1356"/>
      <c r="ER30" s="1356"/>
      <c r="ES30" s="1356"/>
      <c r="ET30" s="1356"/>
      <c r="EU30" s="1356"/>
      <c r="EV30" s="1356" t="str">
        <f>MID(SUVAHAVUJ!AG172,2,1)</f>
        <v xml:space="preserve"> </v>
      </c>
      <c r="EW30" s="1356"/>
      <c r="EX30" s="1356"/>
      <c r="EY30" s="1356"/>
      <c r="EZ30" s="1356"/>
      <c r="FA30" s="1356" t="str">
        <f>MID(SUVAHAVUJ!AG172,3,1)</f>
        <v xml:space="preserve"> </v>
      </c>
      <c r="FB30" s="1356"/>
      <c r="FC30" s="1356"/>
      <c r="FD30" s="1356"/>
      <c r="FE30" s="1356"/>
      <c r="FF30" s="1356"/>
      <c r="FG30" s="1356" t="str">
        <f>MID(SUVAHAVUJ!AG172,4,1)</f>
        <v xml:space="preserve"> </v>
      </c>
      <c r="FH30" s="1356"/>
      <c r="FI30" s="1356"/>
      <c r="FJ30" s="1356"/>
      <c r="FK30" s="1356"/>
      <c r="FL30" s="1357" t="str">
        <f>MID(SUVAHAVUJ!AG172,5,1)</f>
        <v xml:space="preserve"> </v>
      </c>
      <c r="FM30" s="1357"/>
      <c r="FN30" s="1357"/>
      <c r="FO30" s="1357"/>
      <c r="FP30" s="1357"/>
      <c r="FQ30" s="1357"/>
      <c r="FR30" s="1357" t="str">
        <f>MID(SUVAHAVUJ!AG172,6,1)</f>
        <v xml:space="preserve"> </v>
      </c>
      <c r="FS30" s="1357"/>
      <c r="FT30" s="1357"/>
      <c r="FU30" s="1357"/>
      <c r="FV30" s="1357"/>
      <c r="FW30" s="1357" t="str">
        <f>MID(SUVAHAVUJ!AG172,7,1)</f>
        <v xml:space="preserve"> </v>
      </c>
      <c r="FX30" s="1357"/>
      <c r="FY30" s="1357"/>
      <c r="FZ30" s="1357"/>
      <c r="GA30" s="1357"/>
      <c r="GB30" s="1357"/>
      <c r="GC30" s="1357" t="str">
        <f>MID(SUVAHAVUJ!AG172,8,1)</f>
        <v xml:space="preserve"> </v>
      </c>
      <c r="GD30" s="1357"/>
      <c r="GE30" s="1357"/>
      <c r="GF30" s="1357"/>
      <c r="GG30" s="1357"/>
      <c r="GH30" s="1357" t="str">
        <f>MID(SUVAHAVUJ!AG172,9,1)</f>
        <v xml:space="preserve"> </v>
      </c>
      <c r="GI30" s="1357"/>
      <c r="GJ30" s="1357"/>
      <c r="GK30" s="1357"/>
      <c r="GL30" s="1357"/>
      <c r="GM30" s="1357"/>
      <c r="GN30" s="1357" t="str">
        <f>MID(SUVAHAVUJ!AG172,10,1)</f>
        <v xml:space="preserve"> </v>
      </c>
      <c r="GO30" s="1357"/>
      <c r="GP30" s="1357"/>
      <c r="GQ30" s="1357"/>
      <c r="GR30" s="1357"/>
      <c r="GS30" s="1357" t="str">
        <f>MID(SUVAHAVUJ!AG172,11,1)</f>
        <v>0</v>
      </c>
      <c r="GT30" s="1357"/>
      <c r="GU30" s="1357"/>
      <c r="GV30" s="1357"/>
      <c r="GW30" s="1358"/>
    </row>
    <row r="31" spans="1:205" s="516" customFormat="1" ht="24.6" customHeight="1" x14ac:dyDescent="0.2">
      <c r="A31" s="541"/>
      <c r="B31" s="1515" t="s">
        <v>2161</v>
      </c>
      <c r="C31" s="1516"/>
      <c r="D31" s="1516"/>
      <c r="E31" s="1516"/>
      <c r="F31" s="1516"/>
      <c r="G31" s="1516"/>
      <c r="H31" s="1516"/>
      <c r="I31" s="1516"/>
      <c r="J31" s="1516"/>
      <c r="K31" s="1517"/>
      <c r="L31" s="1435" t="str">
        <f>SUVAHAVUJ!$D$173</f>
        <v>Opravné položky k pohľadávkam (+/-) (547)</v>
      </c>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437" t="s">
        <v>1205</v>
      </c>
      <c r="BX31" s="1438"/>
      <c r="BY31" s="1438"/>
      <c r="BZ31" s="1438"/>
      <c r="CA31" s="1438"/>
      <c r="CB31" s="1438"/>
      <c r="CC31" s="1438" t="str">
        <f>MID([8]SUVAHAVUJ!AI70,6,1)</f>
        <v xml:space="preserve"> </v>
      </c>
      <c r="CD31" s="1439"/>
      <c r="CE31" s="1356" t="str">
        <f>MID(SUVAHAVUJ!AF173,1,1)</f>
        <v xml:space="preserve"> </v>
      </c>
      <c r="CF31" s="1356"/>
      <c r="CG31" s="1356"/>
      <c r="CH31" s="1356"/>
      <c r="CI31" s="1356"/>
      <c r="CJ31" s="1356" t="str">
        <f>MID(SUVAHAVUJ!AF173,2,1)</f>
        <v xml:space="preserve"> </v>
      </c>
      <c r="CK31" s="1356"/>
      <c r="CL31" s="1356"/>
      <c r="CM31" s="1356"/>
      <c r="CN31" s="1356"/>
      <c r="CO31" s="1356"/>
      <c r="CP31" s="1356" t="str">
        <f>MID(SUVAHAVUJ!AF173,3,1)</f>
        <v xml:space="preserve"> </v>
      </c>
      <c r="CQ31" s="1356"/>
      <c r="CR31" s="1356"/>
      <c r="CS31" s="1356"/>
      <c r="CT31" s="1356"/>
      <c r="CU31" s="1356" t="str">
        <f>MID(SUVAHAVUJ!AF173,4,1)</f>
        <v xml:space="preserve"> </v>
      </c>
      <c r="CV31" s="1356"/>
      <c r="CW31" s="1356"/>
      <c r="CX31" s="1356"/>
      <c r="CY31" s="1356"/>
      <c r="CZ31" s="1356"/>
      <c r="DA31" s="1356" t="str">
        <f>MID(SUVAHAVUJ!AF173,5,1)</f>
        <v xml:space="preserve"> </v>
      </c>
      <c r="DB31" s="1356"/>
      <c r="DC31" s="1356"/>
      <c r="DD31" s="1356"/>
      <c r="DE31" s="1356"/>
      <c r="DF31" s="1356" t="str">
        <f>MID(SUVAHAVUJ!AF173,6,1)</f>
        <v xml:space="preserve"> </v>
      </c>
      <c r="DG31" s="1356"/>
      <c r="DH31" s="1356"/>
      <c r="DI31" s="1356"/>
      <c r="DJ31" s="1356"/>
      <c r="DK31" s="1356"/>
      <c r="DL31" s="1356" t="str">
        <f>MID(SUVAHAVUJ!AF173,7,1)</f>
        <v>2</v>
      </c>
      <c r="DM31" s="1356"/>
      <c r="DN31" s="1356"/>
      <c r="DO31" s="1356"/>
      <c r="DP31" s="1356"/>
      <c r="DQ31" s="1356"/>
      <c r="DR31" s="1356" t="str">
        <f>MID(SUVAHAVUJ!AF173,8,1)</f>
        <v>1</v>
      </c>
      <c r="DS31" s="1356"/>
      <c r="DT31" s="1356"/>
      <c r="DU31" s="1356"/>
      <c r="DV31" s="1356"/>
      <c r="DW31" s="1431" t="str">
        <f>MID(SUVAHAVUJ!AF173,9,1)</f>
        <v>2</v>
      </c>
      <c r="DX31" s="1431"/>
      <c r="DY31" s="1431"/>
      <c r="DZ31" s="1431"/>
      <c r="EA31" s="1431"/>
      <c r="EB31" s="1431"/>
      <c r="EC31" s="1431" t="str">
        <f>MID(SUVAHAVUJ!AF173,10,1)</f>
        <v>4</v>
      </c>
      <c r="ED31" s="1431"/>
      <c r="EE31" s="1431"/>
      <c r="EF31" s="1431"/>
      <c r="EG31" s="1431"/>
      <c r="EH31" s="1356" t="str">
        <f>MID(SUVAHAVUJ!AF173,11,1)</f>
        <v>6</v>
      </c>
      <c r="EI31" s="1356"/>
      <c r="EJ31" s="1356"/>
      <c r="EK31" s="1356"/>
      <c r="EL31" s="1356"/>
      <c r="EM31" s="1360"/>
      <c r="EN31" s="530"/>
      <c r="EO31" s="531"/>
      <c r="EP31" s="1356" t="str">
        <f>MID(SUVAHAVUJ!AG173,1,1)</f>
        <v xml:space="preserve"> </v>
      </c>
      <c r="EQ31" s="1356"/>
      <c r="ER31" s="1356"/>
      <c r="ES31" s="1356"/>
      <c r="ET31" s="1356"/>
      <c r="EU31" s="1356"/>
      <c r="EV31" s="1356" t="str">
        <f>MID(SUVAHAVUJ!AG173,2,1)</f>
        <v xml:space="preserve"> </v>
      </c>
      <c r="EW31" s="1356"/>
      <c r="EX31" s="1356"/>
      <c r="EY31" s="1356"/>
      <c r="EZ31" s="1356"/>
      <c r="FA31" s="1356" t="str">
        <f>MID(SUVAHAVUJ!AG173,3,1)</f>
        <v xml:space="preserve"> </v>
      </c>
      <c r="FB31" s="1356"/>
      <c r="FC31" s="1356"/>
      <c r="FD31" s="1356"/>
      <c r="FE31" s="1356"/>
      <c r="FF31" s="1356"/>
      <c r="FG31" s="1356" t="str">
        <f>MID(SUVAHAVUJ!AG173,4,1)</f>
        <v xml:space="preserve"> </v>
      </c>
      <c r="FH31" s="1356"/>
      <c r="FI31" s="1356"/>
      <c r="FJ31" s="1356"/>
      <c r="FK31" s="1356"/>
      <c r="FL31" s="1357" t="str">
        <f>MID(SUVAHAVUJ!AG173,5,1)</f>
        <v xml:space="preserve"> </v>
      </c>
      <c r="FM31" s="1357"/>
      <c r="FN31" s="1357"/>
      <c r="FO31" s="1357"/>
      <c r="FP31" s="1357"/>
      <c r="FQ31" s="1357"/>
      <c r="FR31" s="1357" t="str">
        <f>MID(SUVAHAVUJ!AG173,6,1)</f>
        <v xml:space="preserve"> </v>
      </c>
      <c r="FS31" s="1357"/>
      <c r="FT31" s="1357"/>
      <c r="FU31" s="1357"/>
      <c r="FV31" s="1357"/>
      <c r="FW31" s="1357" t="str">
        <f>MID(SUVAHAVUJ!AG173,7,1)</f>
        <v xml:space="preserve"> </v>
      </c>
      <c r="FX31" s="1357"/>
      <c r="FY31" s="1357"/>
      <c r="FZ31" s="1357"/>
      <c r="GA31" s="1357"/>
      <c r="GB31" s="1357"/>
      <c r="GC31" s="1357" t="str">
        <f>MID(SUVAHAVUJ!AG173,8,1)</f>
        <v>3</v>
      </c>
      <c r="GD31" s="1357"/>
      <c r="GE31" s="1357"/>
      <c r="GF31" s="1357"/>
      <c r="GG31" s="1357"/>
      <c r="GH31" s="1357" t="str">
        <f>MID(SUVAHAVUJ!AG173,9,1)</f>
        <v>2</v>
      </c>
      <c r="GI31" s="1357"/>
      <c r="GJ31" s="1357"/>
      <c r="GK31" s="1357"/>
      <c r="GL31" s="1357"/>
      <c r="GM31" s="1357"/>
      <c r="GN31" s="1357" t="str">
        <f>MID(SUVAHAVUJ!AG173,10,1)</f>
        <v>8</v>
      </c>
      <c r="GO31" s="1357"/>
      <c r="GP31" s="1357"/>
      <c r="GQ31" s="1357"/>
      <c r="GR31" s="1357"/>
      <c r="GS31" s="1357" t="str">
        <f>MID(SUVAHAVUJ!AG173,11,1)</f>
        <v>6</v>
      </c>
      <c r="GT31" s="1357"/>
      <c r="GU31" s="1357"/>
      <c r="GV31" s="1357"/>
      <c r="GW31" s="1358"/>
    </row>
    <row r="32" spans="1:205" ht="24.6" customHeight="1" x14ac:dyDescent="0.2">
      <c r="A32" s="540"/>
      <c r="B32" s="1515" t="s">
        <v>2175</v>
      </c>
      <c r="C32" s="1516"/>
      <c r="D32" s="1516"/>
      <c r="E32" s="1516"/>
      <c r="F32" s="1516"/>
      <c r="G32" s="1516"/>
      <c r="H32" s="1516"/>
      <c r="I32" s="1516"/>
      <c r="J32" s="1516"/>
      <c r="K32" s="1517"/>
      <c r="L32" s="1435" t="str">
        <f>SUVAHAVUJ!$D$174</f>
        <v>Ostatné náklady na hospodársku činnosť 
(543, 544, 545, 546, 548, 549, 555, 557)</v>
      </c>
      <c r="M32" s="1436"/>
      <c r="N32" s="1436"/>
      <c r="O32" s="1436"/>
      <c r="P32" s="1436"/>
      <c r="Q32" s="1436"/>
      <c r="R32" s="1436"/>
      <c r="S32" s="1436"/>
      <c r="T32" s="1436"/>
      <c r="U32" s="1436"/>
      <c r="V32" s="1436"/>
      <c r="W32" s="1436"/>
      <c r="X32" s="1436"/>
      <c r="Y32" s="1436"/>
      <c r="Z32" s="1436"/>
      <c r="AA32" s="1436"/>
      <c r="AB32" s="1436"/>
      <c r="AC32" s="1436"/>
      <c r="AD32" s="1436"/>
      <c r="AE32" s="1436"/>
      <c r="AF32" s="1436"/>
      <c r="AG32" s="1436"/>
      <c r="AH32" s="1436"/>
      <c r="AI32" s="1436"/>
      <c r="AJ32" s="1436"/>
      <c r="AK32" s="1436"/>
      <c r="AL32" s="1436"/>
      <c r="AM32" s="1436"/>
      <c r="AN32" s="1436"/>
      <c r="AO32" s="1436"/>
      <c r="AP32" s="1436"/>
      <c r="AQ32" s="1436"/>
      <c r="AR32" s="1436"/>
      <c r="AS32" s="1436"/>
      <c r="AT32" s="1436"/>
      <c r="AU32" s="1436"/>
      <c r="AV32" s="1436"/>
      <c r="AW32" s="1436"/>
      <c r="AX32" s="1436"/>
      <c r="AY32" s="1436"/>
      <c r="AZ32" s="1436"/>
      <c r="BA32" s="1436"/>
      <c r="BB32" s="1436"/>
      <c r="BC32" s="1436"/>
      <c r="BD32" s="1436"/>
      <c r="BE32" s="1436"/>
      <c r="BF32" s="1436"/>
      <c r="BG32" s="1436"/>
      <c r="BH32" s="1436"/>
      <c r="BI32" s="1436"/>
      <c r="BJ32" s="1436"/>
      <c r="BK32" s="1436"/>
      <c r="BL32" s="1436"/>
      <c r="BM32" s="1436"/>
      <c r="BN32" s="1436"/>
      <c r="BO32" s="1436"/>
      <c r="BP32" s="1436"/>
      <c r="BQ32" s="1436"/>
      <c r="BR32" s="1436"/>
      <c r="BS32" s="1436"/>
      <c r="BT32" s="1436"/>
      <c r="BU32" s="1436"/>
      <c r="BV32" s="1436"/>
      <c r="BW32" s="1437" t="s">
        <v>1206</v>
      </c>
      <c r="BX32" s="1438"/>
      <c r="BY32" s="1438"/>
      <c r="BZ32" s="1438"/>
      <c r="CA32" s="1438"/>
      <c r="CB32" s="1438"/>
      <c r="CC32" s="1438" t="str">
        <f>MID([8]SUVAHAVUJ!AK70,6,1)</f>
        <v xml:space="preserve"> </v>
      </c>
      <c r="CD32" s="1439"/>
      <c r="CE32" s="1356" t="str">
        <f>MID(SUVAHAVUJ!AF174,1,1)</f>
        <v xml:space="preserve"> </v>
      </c>
      <c r="CF32" s="1356"/>
      <c r="CG32" s="1356"/>
      <c r="CH32" s="1356"/>
      <c r="CI32" s="1356"/>
      <c r="CJ32" s="1356" t="str">
        <f>MID(SUVAHAVUJ!AF174,2,1)</f>
        <v xml:space="preserve"> </v>
      </c>
      <c r="CK32" s="1356"/>
      <c r="CL32" s="1356"/>
      <c r="CM32" s="1356"/>
      <c r="CN32" s="1356"/>
      <c r="CO32" s="1356"/>
      <c r="CP32" s="1356" t="str">
        <f>MID(SUVAHAVUJ!AF174,3,1)</f>
        <v xml:space="preserve"> </v>
      </c>
      <c r="CQ32" s="1356"/>
      <c r="CR32" s="1356"/>
      <c r="CS32" s="1356"/>
      <c r="CT32" s="1356"/>
      <c r="CU32" s="1356" t="str">
        <f>MID(SUVAHAVUJ!AF174,4,1)</f>
        <v xml:space="preserve"> </v>
      </c>
      <c r="CV32" s="1356"/>
      <c r="CW32" s="1356"/>
      <c r="CX32" s="1356"/>
      <c r="CY32" s="1356"/>
      <c r="CZ32" s="1356"/>
      <c r="DA32" s="1356" t="str">
        <f>MID(SUVAHAVUJ!AF174,5,1)</f>
        <v xml:space="preserve"> </v>
      </c>
      <c r="DB32" s="1356"/>
      <c r="DC32" s="1356"/>
      <c r="DD32" s="1356"/>
      <c r="DE32" s="1356"/>
      <c r="DF32" s="1356" t="str">
        <f>MID(SUVAHAVUJ!AF174,6,1)</f>
        <v xml:space="preserve"> </v>
      </c>
      <c r="DG32" s="1356"/>
      <c r="DH32" s="1356"/>
      <c r="DI32" s="1356"/>
      <c r="DJ32" s="1356"/>
      <c r="DK32" s="1356"/>
      <c r="DL32" s="1356" t="str">
        <f>MID(SUVAHAVUJ!AF174,7,1)</f>
        <v>4</v>
      </c>
      <c r="DM32" s="1356"/>
      <c r="DN32" s="1356"/>
      <c r="DO32" s="1356"/>
      <c r="DP32" s="1356"/>
      <c r="DQ32" s="1356"/>
      <c r="DR32" s="1356" t="str">
        <f>MID(SUVAHAVUJ!AF174,8,1)</f>
        <v>2</v>
      </c>
      <c r="DS32" s="1356"/>
      <c r="DT32" s="1356"/>
      <c r="DU32" s="1356"/>
      <c r="DV32" s="1356"/>
      <c r="DW32" s="1431" t="str">
        <f>MID(SUVAHAVUJ!AF174,9,1)</f>
        <v>0</v>
      </c>
      <c r="DX32" s="1431"/>
      <c r="DY32" s="1431"/>
      <c r="DZ32" s="1431"/>
      <c r="EA32" s="1431"/>
      <c r="EB32" s="1431"/>
      <c r="EC32" s="1431" t="str">
        <f>MID(SUVAHAVUJ!AF174,10,1)</f>
        <v>3</v>
      </c>
      <c r="ED32" s="1431"/>
      <c r="EE32" s="1431"/>
      <c r="EF32" s="1431"/>
      <c r="EG32" s="1431"/>
      <c r="EH32" s="1356" t="str">
        <f>MID(SUVAHAVUJ!AF174,11,1)</f>
        <v>3</v>
      </c>
      <c r="EI32" s="1356"/>
      <c r="EJ32" s="1356"/>
      <c r="EK32" s="1356"/>
      <c r="EL32" s="1356"/>
      <c r="EM32" s="1360"/>
      <c r="EN32" s="530"/>
      <c r="EO32" s="531"/>
      <c r="EP32" s="1356" t="str">
        <f>MID(SUVAHAVUJ!AG174,1,1)</f>
        <v xml:space="preserve"> </v>
      </c>
      <c r="EQ32" s="1356"/>
      <c r="ER32" s="1356"/>
      <c r="ES32" s="1356"/>
      <c r="ET32" s="1356"/>
      <c r="EU32" s="1356"/>
      <c r="EV32" s="1356" t="str">
        <f>MID(SUVAHAVUJ!AG174,2,1)</f>
        <v xml:space="preserve"> </v>
      </c>
      <c r="EW32" s="1356"/>
      <c r="EX32" s="1356"/>
      <c r="EY32" s="1356"/>
      <c r="EZ32" s="1356"/>
      <c r="FA32" s="1356" t="str">
        <f>MID(SUVAHAVUJ!AG174,3,1)</f>
        <v xml:space="preserve"> </v>
      </c>
      <c r="FB32" s="1356"/>
      <c r="FC32" s="1356"/>
      <c r="FD32" s="1356"/>
      <c r="FE32" s="1356"/>
      <c r="FF32" s="1356"/>
      <c r="FG32" s="1356" t="str">
        <f>MID(SUVAHAVUJ!AG174,4,1)</f>
        <v xml:space="preserve"> </v>
      </c>
      <c r="FH32" s="1356"/>
      <c r="FI32" s="1356"/>
      <c r="FJ32" s="1356"/>
      <c r="FK32" s="1356"/>
      <c r="FL32" s="1357" t="str">
        <f>MID(SUVAHAVUJ!AG174,5,1)</f>
        <v xml:space="preserve"> </v>
      </c>
      <c r="FM32" s="1357"/>
      <c r="FN32" s="1357"/>
      <c r="FO32" s="1357"/>
      <c r="FP32" s="1357"/>
      <c r="FQ32" s="1357"/>
      <c r="FR32" s="1357" t="str">
        <f>MID(SUVAHAVUJ!AG174,6,1)</f>
        <v xml:space="preserve"> </v>
      </c>
      <c r="FS32" s="1357"/>
      <c r="FT32" s="1357"/>
      <c r="FU32" s="1357"/>
      <c r="FV32" s="1357"/>
      <c r="FW32" s="1357" t="str">
        <f>MID(SUVAHAVUJ!AG174,7,1)</f>
        <v>4</v>
      </c>
      <c r="FX32" s="1357"/>
      <c r="FY32" s="1357"/>
      <c r="FZ32" s="1357"/>
      <c r="GA32" s="1357"/>
      <c r="GB32" s="1357"/>
      <c r="GC32" s="1357" t="str">
        <f>MID(SUVAHAVUJ!AG174,8,1)</f>
        <v>4</v>
      </c>
      <c r="GD32" s="1357"/>
      <c r="GE32" s="1357"/>
      <c r="GF32" s="1357"/>
      <c r="GG32" s="1357"/>
      <c r="GH32" s="1357" t="str">
        <f>MID(SUVAHAVUJ!AG174,9,1)</f>
        <v>9</v>
      </c>
      <c r="GI32" s="1357"/>
      <c r="GJ32" s="1357"/>
      <c r="GK32" s="1357"/>
      <c r="GL32" s="1357"/>
      <c r="GM32" s="1357"/>
      <c r="GN32" s="1357" t="str">
        <f>MID(SUVAHAVUJ!AG174,10,1)</f>
        <v>4</v>
      </c>
      <c r="GO32" s="1357"/>
      <c r="GP32" s="1357"/>
      <c r="GQ32" s="1357"/>
      <c r="GR32" s="1357"/>
      <c r="GS32" s="1357" t="str">
        <f>MID(SUVAHAVUJ!AG174,11,1)</f>
        <v>2</v>
      </c>
      <c r="GT32" s="1357"/>
      <c r="GU32" s="1357"/>
      <c r="GV32" s="1357"/>
      <c r="GW32" s="1358"/>
    </row>
    <row r="33" spans="1:205" s="516" customFormat="1" ht="24.6" customHeight="1" x14ac:dyDescent="0.2">
      <c r="A33" s="541"/>
      <c r="B33" s="1512" t="s">
        <v>2176</v>
      </c>
      <c r="C33" s="1513"/>
      <c r="D33" s="1513"/>
      <c r="E33" s="1513"/>
      <c r="F33" s="1513"/>
      <c r="G33" s="1513"/>
      <c r="H33" s="1513"/>
      <c r="I33" s="1513"/>
      <c r="J33" s="1513"/>
      <c r="K33" s="1514"/>
      <c r="L33" s="1446" t="str">
        <f>SUVAHAVUJ!$D$175</f>
        <v>Výsledok hospodárenia z hospodárskej činnosti (+/-) (r. 02 - r. 10)</v>
      </c>
      <c r="M33" s="1447"/>
      <c r="N33" s="1447"/>
      <c r="O33" s="1447"/>
      <c r="P33" s="1447"/>
      <c r="Q33" s="1447"/>
      <c r="R33" s="1447"/>
      <c r="S33" s="1447"/>
      <c r="T33" s="1447"/>
      <c r="U33" s="1447"/>
      <c r="V33" s="1447"/>
      <c r="W33" s="1447"/>
      <c r="X33" s="1447"/>
      <c r="Y33" s="1447"/>
      <c r="Z33" s="1447"/>
      <c r="AA33" s="1447"/>
      <c r="AB33" s="1447"/>
      <c r="AC33" s="1447"/>
      <c r="AD33" s="1447"/>
      <c r="AE33" s="1447"/>
      <c r="AF33" s="1447"/>
      <c r="AG33" s="1447"/>
      <c r="AH33" s="1447"/>
      <c r="AI33" s="1447"/>
      <c r="AJ33" s="1447"/>
      <c r="AK33" s="1447"/>
      <c r="AL33" s="1447"/>
      <c r="AM33" s="1447"/>
      <c r="AN33" s="1447"/>
      <c r="AO33" s="1447"/>
      <c r="AP33" s="1447"/>
      <c r="AQ33" s="1447"/>
      <c r="AR33" s="1447"/>
      <c r="AS33" s="1447"/>
      <c r="AT33" s="1447"/>
      <c r="AU33" s="1447"/>
      <c r="AV33" s="1447"/>
      <c r="AW33" s="1447"/>
      <c r="AX33" s="1447"/>
      <c r="AY33" s="1447"/>
      <c r="AZ33" s="1447"/>
      <c r="BA33" s="1447"/>
      <c r="BB33" s="1447"/>
      <c r="BC33" s="1447"/>
      <c r="BD33" s="1447"/>
      <c r="BE33" s="1447"/>
      <c r="BF33" s="1447"/>
      <c r="BG33" s="1447"/>
      <c r="BH33" s="1447"/>
      <c r="BI33" s="1447"/>
      <c r="BJ33" s="1447"/>
      <c r="BK33" s="1447"/>
      <c r="BL33" s="1447"/>
      <c r="BM33" s="1447"/>
      <c r="BN33" s="1447"/>
      <c r="BO33" s="1447"/>
      <c r="BP33" s="1447"/>
      <c r="BQ33" s="1447"/>
      <c r="BR33" s="1447"/>
      <c r="BS33" s="1447"/>
      <c r="BT33" s="1447"/>
      <c r="BU33" s="1447"/>
      <c r="BV33" s="1447"/>
      <c r="BW33" s="1437" t="s">
        <v>1210</v>
      </c>
      <c r="BX33" s="1438"/>
      <c r="BY33" s="1438"/>
      <c r="BZ33" s="1438"/>
      <c r="CA33" s="1438"/>
      <c r="CB33" s="1438"/>
      <c r="CC33" s="1438" t="str">
        <f>MID([8]SUVAHAVUJ!AI71,6,1)</f>
        <v xml:space="preserve"> </v>
      </c>
      <c r="CD33" s="1439"/>
      <c r="CE33" s="1356" t="str">
        <f>MID(SUVAHAVUJ!AF175,1,1)</f>
        <v xml:space="preserve"> </v>
      </c>
      <c r="CF33" s="1356"/>
      <c r="CG33" s="1356"/>
      <c r="CH33" s="1356"/>
      <c r="CI33" s="1356"/>
      <c r="CJ33" s="1356" t="str">
        <f>MID(SUVAHAVUJ!AF175,2,1)</f>
        <v xml:space="preserve"> </v>
      </c>
      <c r="CK33" s="1356"/>
      <c r="CL33" s="1356"/>
      <c r="CM33" s="1356"/>
      <c r="CN33" s="1356"/>
      <c r="CO33" s="1356"/>
      <c r="CP33" s="1356" t="str">
        <f>MID(SUVAHAVUJ!AF175,3,1)</f>
        <v xml:space="preserve"> </v>
      </c>
      <c r="CQ33" s="1356"/>
      <c r="CR33" s="1356"/>
      <c r="CS33" s="1356"/>
      <c r="CT33" s="1356"/>
      <c r="CU33" s="1356" t="str">
        <f>MID(SUVAHAVUJ!AF175,4,1)</f>
        <v xml:space="preserve"> </v>
      </c>
      <c r="CV33" s="1356"/>
      <c r="CW33" s="1356"/>
      <c r="CX33" s="1356"/>
      <c r="CY33" s="1356"/>
      <c r="CZ33" s="1356"/>
      <c r="DA33" s="1356" t="str">
        <f>MID(SUVAHAVUJ!AF175,5,1)</f>
        <v xml:space="preserve"> </v>
      </c>
      <c r="DB33" s="1356"/>
      <c r="DC33" s="1356"/>
      <c r="DD33" s="1356"/>
      <c r="DE33" s="1356"/>
      <c r="DF33" s="1356" t="str">
        <f>MID(SUVAHAVUJ!AF175,6,1)</f>
        <v>5</v>
      </c>
      <c r="DG33" s="1356"/>
      <c r="DH33" s="1356"/>
      <c r="DI33" s="1356"/>
      <c r="DJ33" s="1356"/>
      <c r="DK33" s="1356"/>
      <c r="DL33" s="1356" t="str">
        <f>MID(SUVAHAVUJ!AF175,7,1)</f>
        <v>7</v>
      </c>
      <c r="DM33" s="1356"/>
      <c r="DN33" s="1356"/>
      <c r="DO33" s="1356"/>
      <c r="DP33" s="1356"/>
      <c r="DQ33" s="1356"/>
      <c r="DR33" s="1356" t="str">
        <f>MID(SUVAHAVUJ!AF175,8,1)</f>
        <v>2</v>
      </c>
      <c r="DS33" s="1356"/>
      <c r="DT33" s="1356"/>
      <c r="DU33" s="1356"/>
      <c r="DV33" s="1356"/>
      <c r="DW33" s="1431" t="str">
        <f>MID(SUVAHAVUJ!AF175,9,1)</f>
        <v>1</v>
      </c>
      <c r="DX33" s="1431"/>
      <c r="DY33" s="1431"/>
      <c r="DZ33" s="1431"/>
      <c r="EA33" s="1431"/>
      <c r="EB33" s="1431"/>
      <c r="EC33" s="1431" t="str">
        <f>MID(SUVAHAVUJ!AF175,10,1)</f>
        <v>7</v>
      </c>
      <c r="ED33" s="1431"/>
      <c r="EE33" s="1431"/>
      <c r="EF33" s="1431"/>
      <c r="EG33" s="1431"/>
      <c r="EH33" s="1356" t="str">
        <f>MID(SUVAHAVUJ!AF175,11,1)</f>
        <v>8</v>
      </c>
      <c r="EI33" s="1356"/>
      <c r="EJ33" s="1356"/>
      <c r="EK33" s="1356"/>
      <c r="EL33" s="1356"/>
      <c r="EM33" s="1360"/>
      <c r="EN33" s="530"/>
      <c r="EO33" s="531"/>
      <c r="EP33" s="1356" t="str">
        <f>MID(SUVAHAVUJ!AG175,1,1)</f>
        <v xml:space="preserve"> </v>
      </c>
      <c r="EQ33" s="1356"/>
      <c r="ER33" s="1356"/>
      <c r="ES33" s="1356"/>
      <c r="ET33" s="1356"/>
      <c r="EU33" s="1356"/>
      <c r="EV33" s="1356" t="str">
        <f>MID(SUVAHAVUJ!AG175,2,1)</f>
        <v xml:space="preserve"> </v>
      </c>
      <c r="EW33" s="1356"/>
      <c r="EX33" s="1356"/>
      <c r="EY33" s="1356"/>
      <c r="EZ33" s="1356"/>
      <c r="FA33" s="1356" t="str">
        <f>MID(SUVAHAVUJ!AG175,3,1)</f>
        <v xml:space="preserve"> </v>
      </c>
      <c r="FB33" s="1356"/>
      <c r="FC33" s="1356"/>
      <c r="FD33" s="1356"/>
      <c r="FE33" s="1356"/>
      <c r="FF33" s="1356"/>
      <c r="FG33" s="1356" t="str">
        <f>MID(SUVAHAVUJ!AG175,4,1)</f>
        <v xml:space="preserve"> </v>
      </c>
      <c r="FH33" s="1356"/>
      <c r="FI33" s="1356"/>
      <c r="FJ33" s="1356"/>
      <c r="FK33" s="1356"/>
      <c r="FL33" s="1357" t="str">
        <f>MID(SUVAHAVUJ!AG175,5,1)</f>
        <v xml:space="preserve"> </v>
      </c>
      <c r="FM33" s="1357"/>
      <c r="FN33" s="1357"/>
      <c r="FO33" s="1357"/>
      <c r="FP33" s="1357"/>
      <c r="FQ33" s="1357"/>
      <c r="FR33" s="1357" t="str">
        <f>MID(SUVAHAVUJ!AG175,6,1)</f>
        <v>5</v>
      </c>
      <c r="FS33" s="1357"/>
      <c r="FT33" s="1357"/>
      <c r="FU33" s="1357"/>
      <c r="FV33" s="1357"/>
      <c r="FW33" s="1357" t="str">
        <f>MID(SUVAHAVUJ!AG175,7,1)</f>
        <v>3</v>
      </c>
      <c r="FX33" s="1357"/>
      <c r="FY33" s="1357"/>
      <c r="FZ33" s="1357"/>
      <c r="GA33" s="1357"/>
      <c r="GB33" s="1357"/>
      <c r="GC33" s="1357" t="str">
        <f>MID(SUVAHAVUJ!AG175,8,1)</f>
        <v>2</v>
      </c>
      <c r="GD33" s="1357"/>
      <c r="GE33" s="1357"/>
      <c r="GF33" s="1357"/>
      <c r="GG33" s="1357"/>
      <c r="GH33" s="1357" t="str">
        <f>MID(SUVAHAVUJ!AG175,9,1)</f>
        <v>5</v>
      </c>
      <c r="GI33" s="1357"/>
      <c r="GJ33" s="1357"/>
      <c r="GK33" s="1357"/>
      <c r="GL33" s="1357"/>
      <c r="GM33" s="1357"/>
      <c r="GN33" s="1357" t="str">
        <f>MID(SUVAHAVUJ!AG175,10,1)</f>
        <v>4</v>
      </c>
      <c r="GO33" s="1357"/>
      <c r="GP33" s="1357"/>
      <c r="GQ33" s="1357"/>
      <c r="GR33" s="1357"/>
      <c r="GS33" s="1357" t="str">
        <f>MID(SUVAHAVUJ!AG175,11,1)</f>
        <v>8</v>
      </c>
      <c r="GT33" s="1357"/>
      <c r="GU33" s="1357"/>
      <c r="GV33" s="1357"/>
      <c r="GW33" s="1358"/>
    </row>
    <row r="34" spans="1:205" ht="12.75" customHeight="1" thickBot="1" x14ac:dyDescent="0.25">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33"/>
      <c r="GQ34" s="533"/>
      <c r="GR34" s="533"/>
      <c r="GS34" s="533"/>
      <c r="GT34" s="533"/>
      <c r="GU34" s="533"/>
      <c r="GV34" s="533"/>
      <c r="GW34" s="534"/>
    </row>
    <row r="35" spans="1:205" ht="9" customHeight="1" x14ac:dyDescent="0.2">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x14ac:dyDescent="0.2">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x14ac:dyDescent="0.2">
      <c r="AQ52" s="508">
        <v>57</v>
      </c>
    </row>
    <row r="147" spans="10:10" ht="3.75" customHeight="1" x14ac:dyDescent="0.2">
      <c r="J147" s="508">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31A0B7"/>
  </sheetPr>
  <dimension ref="A1:GW147"/>
  <sheetViews>
    <sheetView zoomScale="160" zoomScaleNormal="160" workbookViewId="0">
      <selection activeCell="N1" sqref="N1"/>
    </sheetView>
  </sheetViews>
  <sheetFormatPr defaultColWidth="0.42578125" defaultRowHeight="3.75" customHeight="1" x14ac:dyDescent="0.2"/>
  <cols>
    <col min="1" max="16384" width="0.42578125" style="508"/>
  </cols>
  <sheetData>
    <row r="1" spans="1:205" ht="3.75" customHeight="1" thickBot="1" x14ac:dyDescent="0.25">
      <c r="A1" s="725"/>
    </row>
    <row r="2" spans="1:205" ht="25.5" customHeight="1" x14ac:dyDescent="0.2">
      <c r="B2" s="509"/>
      <c r="C2" s="510"/>
      <c r="D2" s="510"/>
      <c r="E2" s="510"/>
      <c r="F2" s="510"/>
      <c r="G2" s="510"/>
      <c r="H2" s="510"/>
      <c r="J2" s="1397" t="s">
        <v>5008</v>
      </c>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7"/>
      <c r="AJ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68"/>
      <c r="BB4" s="1468"/>
      <c r="BC4" s="1468"/>
      <c r="BD4" s="1468"/>
      <c r="BE4" s="1468"/>
      <c r="BF4" s="1468"/>
      <c r="BG4" s="1468"/>
      <c r="BH4" s="1468"/>
      <c r="BI4" s="1468"/>
      <c r="BJ4" s="1468"/>
      <c r="BK4" s="1468"/>
      <c r="BL4" s="1468"/>
      <c r="BM4" s="1468"/>
      <c r="BN4" s="1468"/>
      <c r="BO4" s="1468"/>
      <c r="BP4" s="1468"/>
      <c r="BQ4" s="1468"/>
      <c r="BR4" s="1468"/>
      <c r="BS4" s="1468"/>
      <c r="BT4" s="1468"/>
      <c r="BU4" s="1468"/>
      <c r="BV4" s="1468"/>
      <c r="BW4" s="1468"/>
      <c r="BX4" s="1468"/>
      <c r="BY4" s="1468"/>
      <c r="BZ4" s="1468"/>
      <c r="CA4" s="1468"/>
      <c r="CB4" s="1468"/>
      <c r="CC4" s="1468"/>
      <c r="CD4" s="1468"/>
      <c r="CE4" s="1468"/>
      <c r="CF4" s="1468"/>
      <c r="CG4" s="1468"/>
      <c r="CH4" s="1468"/>
      <c r="CI4" s="1468"/>
      <c r="CJ4" s="1468"/>
      <c r="CK4" s="1468"/>
      <c r="CL4" s="1468"/>
      <c r="CM4" s="1468"/>
      <c r="CN4" s="1468"/>
      <c r="CO4" s="1468"/>
      <c r="CP4" s="1468"/>
      <c r="CQ4" s="1468"/>
      <c r="CR4" s="1468"/>
      <c r="CS4" s="1468"/>
      <c r="CT4" s="1468"/>
      <c r="CU4" s="1468"/>
      <c r="CV4" s="1468"/>
      <c r="CW4" s="1468"/>
      <c r="CX4" s="1468"/>
      <c r="CY4" s="1468"/>
      <c r="CZ4" s="1468"/>
      <c r="DA4" s="1468"/>
      <c r="DB4" s="1468"/>
      <c r="DC4" s="1468"/>
      <c r="DD4" s="1468"/>
      <c r="DE4" s="1468"/>
      <c r="DF4" s="1468"/>
      <c r="DG4" s="1468"/>
      <c r="DH4" s="1468"/>
      <c r="DI4" s="1502"/>
      <c r="DJ4" s="539"/>
      <c r="DK4" s="529"/>
      <c r="DL4" s="1468"/>
      <c r="DM4" s="1468"/>
      <c r="DN4" s="1468"/>
      <c r="DO4" s="1468"/>
      <c r="DP4" s="1468"/>
      <c r="DQ4" s="1468"/>
      <c r="DR4" s="1468"/>
      <c r="DS4" s="1468"/>
      <c r="DT4" s="1468"/>
      <c r="DU4" s="1468"/>
      <c r="DV4" s="1468"/>
      <c r="DW4" s="1468"/>
      <c r="DX4" s="1468"/>
      <c r="DY4" s="1468"/>
      <c r="DZ4" s="1468"/>
      <c r="EA4" s="1468"/>
      <c r="EB4" s="1468"/>
      <c r="EC4" s="1468"/>
      <c r="ED4" s="1468"/>
      <c r="EE4" s="1468"/>
      <c r="EF4" s="1468"/>
      <c r="EG4" s="1468"/>
      <c r="EH4" s="1468"/>
      <c r="EI4" s="1468"/>
      <c r="EJ4" s="1468"/>
      <c r="EK4" s="1468"/>
      <c r="EL4" s="1468"/>
      <c r="EM4" s="1468"/>
      <c r="EN4" s="1468"/>
      <c r="EO4" s="1468"/>
      <c r="EP4" s="1468"/>
      <c r="EQ4" s="1468"/>
      <c r="ER4" s="1468"/>
      <c r="ES4" s="1468"/>
      <c r="ET4" s="1468"/>
      <c r="EU4" s="1468"/>
      <c r="EV4" s="1468"/>
      <c r="EW4" s="1468"/>
      <c r="EX4" s="1468"/>
      <c r="EY4" s="1468"/>
      <c r="EZ4" s="1468"/>
      <c r="FA4" s="1468"/>
      <c r="FB4" s="1468"/>
      <c r="FC4" s="1468"/>
      <c r="FD4" s="1468"/>
      <c r="FE4" s="1468"/>
      <c r="FF4" s="1468"/>
      <c r="FG4" s="1468"/>
      <c r="FH4" s="1468"/>
      <c r="FI4" s="1468"/>
      <c r="FJ4" s="1468"/>
      <c r="FK4" s="1468"/>
      <c r="FL4" s="1468"/>
      <c r="FM4" s="1468"/>
      <c r="FN4" s="1468"/>
      <c r="FO4" s="1451"/>
      <c r="FP4" s="1451"/>
      <c r="FQ4" s="1451"/>
      <c r="FR4" s="1451"/>
      <c r="FS4" s="1500"/>
      <c r="FT4" s="1501"/>
      <c r="FU4" s="1501"/>
      <c r="FV4" s="1501"/>
      <c r="FW4" s="1501"/>
      <c r="FX4" s="1501"/>
      <c r="FY4" s="1501"/>
      <c r="FZ4" s="1501"/>
      <c r="GA4" s="1501"/>
      <c r="GB4" s="1501"/>
      <c r="GC4" s="1501"/>
      <c r="GD4" s="1501"/>
      <c r="GE4" s="1501"/>
      <c r="GF4" s="1501"/>
      <c r="GG4" s="1501"/>
      <c r="GH4" s="1501"/>
      <c r="GI4" s="1501"/>
      <c r="GJ4" s="1501"/>
      <c r="GK4" s="1501"/>
      <c r="GL4" s="1501"/>
      <c r="GM4" s="1501"/>
      <c r="GN4" s="1501"/>
      <c r="GO4" s="1501"/>
      <c r="GP4" s="1501"/>
      <c r="GQ4" s="1501"/>
      <c r="GR4" s="1501"/>
      <c r="GS4" s="1501"/>
      <c r="GT4" s="1501"/>
      <c r="GU4" s="1501"/>
      <c r="GV4" s="1501"/>
      <c r="GW4" s="1501"/>
    </row>
    <row r="5" spans="1:205" s="516" customFormat="1" ht="11.25" customHeight="1" x14ac:dyDescent="0.2">
      <c r="B5" s="1521" t="s">
        <v>5001</v>
      </c>
      <c r="C5" s="1521"/>
      <c r="D5" s="1521"/>
      <c r="E5" s="1521"/>
      <c r="F5" s="1521"/>
      <c r="G5" s="1521"/>
      <c r="H5" s="1521"/>
      <c r="I5" s="1521"/>
      <c r="J5" s="1521"/>
      <c r="K5" s="1521"/>
      <c r="L5" s="1522" t="s">
        <v>5006</v>
      </c>
      <c r="M5" s="1522"/>
      <c r="N5" s="1522"/>
      <c r="O5" s="1522"/>
      <c r="P5" s="1522"/>
      <c r="Q5" s="1522"/>
      <c r="R5" s="1522"/>
      <c r="S5" s="1522"/>
      <c r="T5" s="1522"/>
      <c r="U5" s="1522"/>
      <c r="V5" s="1522"/>
      <c r="W5" s="1522"/>
      <c r="X5" s="1522"/>
      <c r="Y5" s="1522"/>
      <c r="Z5" s="1522"/>
      <c r="AA5" s="1522"/>
      <c r="AB5" s="1522"/>
      <c r="AC5" s="1522"/>
      <c r="AD5" s="1522"/>
      <c r="AE5" s="1522"/>
      <c r="AF5" s="1522"/>
      <c r="AG5" s="1522"/>
      <c r="AH5" s="1522"/>
      <c r="AI5" s="1522"/>
      <c r="AJ5" s="1522"/>
      <c r="AK5" s="1522"/>
      <c r="AL5" s="1522"/>
      <c r="AM5" s="1522"/>
      <c r="AN5" s="1522"/>
      <c r="AO5" s="1522"/>
      <c r="AP5" s="1522"/>
      <c r="AQ5" s="1522"/>
      <c r="AR5" s="1522"/>
      <c r="AS5" s="1522"/>
      <c r="AT5" s="1522"/>
      <c r="AU5" s="1522"/>
      <c r="AV5" s="1522"/>
      <c r="AW5" s="1522"/>
      <c r="AX5" s="1522"/>
      <c r="AY5" s="1522"/>
      <c r="AZ5" s="1522"/>
      <c r="BA5" s="1522"/>
      <c r="BB5" s="1522"/>
      <c r="BC5" s="1522"/>
      <c r="BD5" s="1522"/>
      <c r="BE5" s="1522"/>
      <c r="BF5" s="1522"/>
      <c r="BG5" s="1522"/>
      <c r="BH5" s="1522"/>
      <c r="BI5" s="1522"/>
      <c r="BJ5" s="1522"/>
      <c r="BK5" s="1522"/>
      <c r="BL5" s="1522"/>
      <c r="BM5" s="1522"/>
      <c r="BN5" s="1522"/>
      <c r="BO5" s="1522"/>
      <c r="BP5" s="1522"/>
      <c r="BQ5" s="1522"/>
      <c r="BR5" s="1522"/>
      <c r="BS5" s="1522"/>
      <c r="BT5" s="1522"/>
      <c r="BU5" s="1522"/>
      <c r="BV5" s="1522"/>
      <c r="BW5" s="1523" t="str">
        <f>'S 008'!$BW$5</f>
        <v>Číslo riadku</v>
      </c>
      <c r="BX5" s="1523"/>
      <c r="BY5" s="1523"/>
      <c r="BZ5" s="1523"/>
      <c r="CA5" s="1523"/>
      <c r="CB5" s="1523"/>
      <c r="CC5" s="1523"/>
      <c r="CD5" s="1523"/>
      <c r="CE5" s="1524" t="s">
        <v>4806</v>
      </c>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1524"/>
      <c r="EW5" s="1524"/>
      <c r="EX5" s="1524"/>
      <c r="EY5" s="1524"/>
      <c r="EZ5" s="1524"/>
      <c r="FA5" s="1524"/>
      <c r="FB5" s="1524"/>
      <c r="FC5" s="1524"/>
      <c r="FD5" s="1524"/>
      <c r="FE5" s="1524"/>
      <c r="FF5" s="1524"/>
      <c r="FG5" s="1524"/>
      <c r="FH5" s="1524"/>
      <c r="FI5" s="1524"/>
      <c r="FJ5" s="1524"/>
      <c r="FK5" s="1524"/>
      <c r="FL5" s="1524"/>
      <c r="FM5" s="1524"/>
      <c r="FN5" s="1524"/>
      <c r="FO5" s="1524"/>
      <c r="FP5" s="1524"/>
      <c r="FQ5" s="1524"/>
      <c r="FR5" s="1524"/>
      <c r="FS5" s="1524"/>
      <c r="FT5" s="1524"/>
      <c r="FU5" s="1524"/>
      <c r="FV5" s="1524"/>
      <c r="FW5" s="1524"/>
      <c r="FX5" s="1524"/>
      <c r="FY5" s="1524"/>
      <c r="FZ5" s="1524"/>
      <c r="GA5" s="1524"/>
      <c r="GB5" s="1524"/>
      <c r="GC5" s="1524"/>
      <c r="GD5" s="1524"/>
      <c r="GE5" s="1524"/>
      <c r="GF5" s="1524"/>
      <c r="GG5" s="1524"/>
      <c r="GH5" s="1524"/>
      <c r="GI5" s="1524"/>
      <c r="GJ5" s="1524"/>
      <c r="GK5" s="1524"/>
      <c r="GL5" s="1524"/>
      <c r="GM5" s="1524"/>
      <c r="GN5" s="1524"/>
      <c r="GO5" s="1524"/>
      <c r="GP5" s="1524"/>
      <c r="GQ5" s="1524"/>
      <c r="GR5" s="1524"/>
      <c r="GS5" s="1524"/>
      <c r="GT5" s="1524"/>
      <c r="GU5" s="1524"/>
      <c r="GV5" s="1524"/>
      <c r="GW5" s="1524"/>
    </row>
    <row r="6" spans="1:205" ht="25.5" customHeight="1" x14ac:dyDescent="0.2">
      <c r="B6" s="1521"/>
      <c r="C6" s="1521"/>
      <c r="D6" s="1521"/>
      <c r="E6" s="1521"/>
      <c r="F6" s="1521"/>
      <c r="G6" s="1521"/>
      <c r="H6" s="1521"/>
      <c r="I6" s="1521"/>
      <c r="J6" s="1521"/>
      <c r="K6" s="1521"/>
      <c r="L6" s="1522"/>
      <c r="M6" s="1522"/>
      <c r="N6" s="1522"/>
      <c r="O6" s="1522"/>
      <c r="P6" s="1522"/>
      <c r="Q6" s="1522"/>
      <c r="R6" s="1522"/>
      <c r="S6" s="1522"/>
      <c r="T6" s="1522"/>
      <c r="U6" s="1522"/>
      <c r="V6" s="1522"/>
      <c r="W6" s="1522"/>
      <c r="X6" s="1522"/>
      <c r="Y6" s="1522"/>
      <c r="Z6" s="1522"/>
      <c r="AA6" s="1522"/>
      <c r="AB6" s="1522"/>
      <c r="AC6" s="1522"/>
      <c r="AD6" s="1522"/>
      <c r="AE6" s="1522"/>
      <c r="AF6" s="1522"/>
      <c r="AG6" s="1522"/>
      <c r="AH6" s="1522"/>
      <c r="AI6" s="1522"/>
      <c r="AJ6" s="1522"/>
      <c r="AK6" s="1522"/>
      <c r="AL6" s="1522"/>
      <c r="AM6" s="1522"/>
      <c r="AN6" s="1522"/>
      <c r="AO6" s="1522"/>
      <c r="AP6" s="1522"/>
      <c r="AQ6" s="1522"/>
      <c r="AR6" s="1522"/>
      <c r="AS6" s="1522"/>
      <c r="AT6" s="1522"/>
      <c r="AU6" s="1522"/>
      <c r="AV6" s="1522"/>
      <c r="AW6" s="1522"/>
      <c r="AX6" s="1522"/>
      <c r="AY6" s="1522"/>
      <c r="AZ6" s="1522"/>
      <c r="BA6" s="1522"/>
      <c r="BB6" s="1522"/>
      <c r="BC6" s="1522"/>
      <c r="BD6" s="1522"/>
      <c r="BE6" s="1522"/>
      <c r="BF6" s="1522"/>
      <c r="BG6" s="1522"/>
      <c r="BH6" s="1522"/>
      <c r="BI6" s="1522"/>
      <c r="BJ6" s="1522"/>
      <c r="BK6" s="1522"/>
      <c r="BL6" s="1522"/>
      <c r="BM6" s="1522"/>
      <c r="BN6" s="1522"/>
      <c r="BO6" s="1522"/>
      <c r="BP6" s="1522"/>
      <c r="BQ6" s="1522"/>
      <c r="BR6" s="1522"/>
      <c r="BS6" s="1522"/>
      <c r="BT6" s="1522"/>
      <c r="BU6" s="1522"/>
      <c r="BV6" s="1522"/>
      <c r="BW6" s="1523"/>
      <c r="BX6" s="1523"/>
      <c r="BY6" s="1523"/>
      <c r="BZ6" s="1523"/>
      <c r="CA6" s="1523"/>
      <c r="CB6" s="1523"/>
      <c r="CC6" s="1523"/>
      <c r="CD6" s="1523"/>
      <c r="CE6" s="1525" t="str">
        <f>'VZS 010'!CE6</f>
        <v>Bežné účtovné obdobie</v>
      </c>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6"/>
      <c r="EN6" s="1527">
        <f>'VZS 010'!EN6</f>
        <v>0</v>
      </c>
      <c r="EO6" s="1528"/>
      <c r="EP6" s="1528"/>
      <c r="EQ6" s="1528"/>
      <c r="ER6" s="1528"/>
      <c r="ES6" s="1528"/>
      <c r="ET6" s="1528"/>
      <c r="EU6" s="1528"/>
      <c r="EV6" s="1528"/>
      <c r="EW6" s="1528"/>
      <c r="EX6" s="1528"/>
      <c r="EY6" s="1528"/>
      <c r="EZ6" s="1528"/>
      <c r="FA6" s="1528"/>
      <c r="FB6" s="1528"/>
      <c r="FC6" s="1528"/>
      <c r="FD6" s="1528"/>
      <c r="FE6" s="1528"/>
      <c r="FF6" s="1528"/>
      <c r="FG6" s="1528"/>
      <c r="FH6" s="1528"/>
      <c r="FI6" s="1528"/>
      <c r="FJ6" s="1528"/>
      <c r="FK6" s="1528"/>
      <c r="FL6" s="1528"/>
      <c r="FM6" s="1528"/>
      <c r="FN6" s="1528"/>
      <c r="FO6" s="1528"/>
      <c r="FP6" s="1528"/>
      <c r="FQ6" s="1528"/>
      <c r="FR6" s="1528"/>
      <c r="FS6" s="1528"/>
      <c r="FT6" s="1528"/>
      <c r="FU6" s="1528"/>
      <c r="FV6" s="1528"/>
      <c r="FW6" s="1528"/>
      <c r="FX6" s="1528"/>
      <c r="FY6" s="1528"/>
      <c r="FZ6" s="1528"/>
      <c r="GA6" s="1528"/>
      <c r="GB6" s="1528"/>
      <c r="GC6" s="1528"/>
      <c r="GD6" s="1528"/>
      <c r="GE6" s="1528"/>
      <c r="GF6" s="1528"/>
      <c r="GG6" s="1528"/>
      <c r="GH6" s="1528"/>
      <c r="GI6" s="1528"/>
      <c r="GJ6" s="1528"/>
      <c r="GK6" s="1528"/>
      <c r="GL6" s="1528"/>
      <c r="GM6" s="1528"/>
      <c r="GN6" s="1528"/>
      <c r="GO6" s="1528"/>
      <c r="GP6" s="1528"/>
      <c r="GQ6" s="1528"/>
      <c r="GR6" s="1528"/>
      <c r="GS6" s="1528"/>
      <c r="GT6" s="1528"/>
      <c r="GU6" s="1528"/>
      <c r="GV6" s="1528"/>
      <c r="GW6" s="1529"/>
    </row>
    <row r="7" spans="1:205" s="516" customFormat="1" ht="24.6" customHeight="1" x14ac:dyDescent="0.2">
      <c r="B7" s="1503" t="s">
        <v>2159</v>
      </c>
      <c r="C7" s="1504"/>
      <c r="D7" s="1504"/>
      <c r="E7" s="1504"/>
      <c r="F7" s="1504"/>
      <c r="G7" s="1504"/>
      <c r="H7" s="1504"/>
      <c r="I7" s="1504"/>
      <c r="J7" s="1504"/>
      <c r="K7" s="1505"/>
      <c r="L7" s="1435" t="str">
        <f>SUVAHAVUJ!$D$176</f>
        <v>Pridaná hodnota (r. 03 + r. 04 + r. 05 + r. 06 + r. 07)
- (r. 11 + r. 12 + r. 13 + r. 14)</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37" t="s">
        <v>1211</v>
      </c>
      <c r="BX7" s="1438"/>
      <c r="BY7" s="1438"/>
      <c r="BZ7" s="1438"/>
      <c r="CA7" s="1438"/>
      <c r="CB7" s="1438"/>
      <c r="CC7" s="1438"/>
      <c r="CD7" s="1439"/>
      <c r="CE7" s="1356" t="str">
        <f>MID(SUVAHAVUJ!AF176,1,1)</f>
        <v xml:space="preserve"> </v>
      </c>
      <c r="CF7" s="1356"/>
      <c r="CG7" s="1356"/>
      <c r="CH7" s="1356"/>
      <c r="CI7" s="1356"/>
      <c r="CJ7" s="1356" t="str">
        <f>MID(SUVAHAVUJ!AF176,2,1)</f>
        <v xml:space="preserve"> </v>
      </c>
      <c r="CK7" s="1356"/>
      <c r="CL7" s="1356"/>
      <c r="CM7" s="1356"/>
      <c r="CN7" s="1356"/>
      <c r="CO7" s="1356"/>
      <c r="CP7" s="1356" t="str">
        <f>MID(SUVAHAVUJ!AF176,3,1)</f>
        <v xml:space="preserve"> </v>
      </c>
      <c r="CQ7" s="1356"/>
      <c r="CR7" s="1356"/>
      <c r="CS7" s="1356"/>
      <c r="CT7" s="1356"/>
      <c r="CU7" s="1356" t="str">
        <f>MID(SUVAHAVUJ!AF176,4,1)</f>
        <v xml:space="preserve"> </v>
      </c>
      <c r="CV7" s="1356"/>
      <c r="CW7" s="1356"/>
      <c r="CX7" s="1356"/>
      <c r="CY7" s="1356"/>
      <c r="CZ7" s="1356"/>
      <c r="DA7" s="1356" t="str">
        <f>MID(SUVAHAVUJ!AF176,5,1)</f>
        <v>5</v>
      </c>
      <c r="DB7" s="1356"/>
      <c r="DC7" s="1356"/>
      <c r="DD7" s="1356"/>
      <c r="DE7" s="1356"/>
      <c r="DF7" s="1356" t="str">
        <f>MID(SUVAHAVUJ!AF176,6,1)</f>
        <v>2</v>
      </c>
      <c r="DG7" s="1356"/>
      <c r="DH7" s="1356"/>
      <c r="DI7" s="1356"/>
      <c r="DJ7" s="1356"/>
      <c r="DK7" s="1356"/>
      <c r="DL7" s="1356" t="str">
        <f>MID(SUVAHAVUJ!AF176,7,1)</f>
        <v>2</v>
      </c>
      <c r="DM7" s="1356"/>
      <c r="DN7" s="1356"/>
      <c r="DO7" s="1356"/>
      <c r="DP7" s="1356"/>
      <c r="DQ7" s="1356"/>
      <c r="DR7" s="1356" t="str">
        <f>MID(SUVAHAVUJ!AF176,8,1)</f>
        <v>4</v>
      </c>
      <c r="DS7" s="1356"/>
      <c r="DT7" s="1356"/>
      <c r="DU7" s="1356"/>
      <c r="DV7" s="1356"/>
      <c r="DW7" s="1431" t="str">
        <f>MID(SUVAHAVUJ!AF176,9,1)</f>
        <v>0</v>
      </c>
      <c r="DX7" s="1431"/>
      <c r="DY7" s="1431"/>
      <c r="DZ7" s="1431"/>
      <c r="EA7" s="1431"/>
      <c r="EB7" s="1431"/>
      <c r="EC7" s="1431" t="str">
        <f>MID(SUVAHAVUJ!AF176,10,1)</f>
        <v>4</v>
      </c>
      <c r="ED7" s="1431"/>
      <c r="EE7" s="1431"/>
      <c r="EF7" s="1431"/>
      <c r="EG7" s="1431"/>
      <c r="EH7" s="1356" t="str">
        <f>MID(SUVAHAVUJ!AF176,11,1)</f>
        <v>3</v>
      </c>
      <c r="EI7" s="1356"/>
      <c r="EJ7" s="1356"/>
      <c r="EK7" s="1356"/>
      <c r="EL7" s="1356"/>
      <c r="EM7" s="1360"/>
      <c r="EN7" s="530"/>
      <c r="EO7" s="531"/>
      <c r="EP7" s="1356" t="str">
        <f>MID(SUVAHAVUJ!AG176,1,1)</f>
        <v xml:space="preserve"> </v>
      </c>
      <c r="EQ7" s="1356"/>
      <c r="ER7" s="1356"/>
      <c r="ES7" s="1356"/>
      <c r="ET7" s="1356"/>
      <c r="EU7" s="1356"/>
      <c r="EV7" s="1356" t="str">
        <f>MID(SUVAHAVUJ!AG176,2,1)</f>
        <v xml:space="preserve"> </v>
      </c>
      <c r="EW7" s="1356"/>
      <c r="EX7" s="1356"/>
      <c r="EY7" s="1356"/>
      <c r="EZ7" s="1356"/>
      <c r="FA7" s="1356" t="str">
        <f>MID(SUVAHAVUJ!AG176,3,1)</f>
        <v xml:space="preserve"> </v>
      </c>
      <c r="FB7" s="1356"/>
      <c r="FC7" s="1356"/>
      <c r="FD7" s="1356"/>
      <c r="FE7" s="1356"/>
      <c r="FF7" s="1356"/>
      <c r="FG7" s="1356" t="str">
        <f>MID(SUVAHAVUJ!AG176,4,1)</f>
        <v xml:space="preserve"> </v>
      </c>
      <c r="FH7" s="1356"/>
      <c r="FI7" s="1356"/>
      <c r="FJ7" s="1356"/>
      <c r="FK7" s="1356"/>
      <c r="FL7" s="1357" t="str">
        <f>MID(SUVAHAVUJ!AG176,5,1)</f>
        <v>4</v>
      </c>
      <c r="FM7" s="1357"/>
      <c r="FN7" s="1357"/>
      <c r="FO7" s="1357"/>
      <c r="FP7" s="1357"/>
      <c r="FQ7" s="1357"/>
      <c r="FR7" s="1357" t="str">
        <f>MID(SUVAHAVUJ!AG176,6,1)</f>
        <v>9</v>
      </c>
      <c r="FS7" s="1357"/>
      <c r="FT7" s="1357"/>
      <c r="FU7" s="1357"/>
      <c r="FV7" s="1357"/>
      <c r="FW7" s="1357" t="str">
        <f>MID(SUVAHAVUJ!AG176,7,1)</f>
        <v>5</v>
      </c>
      <c r="FX7" s="1357"/>
      <c r="FY7" s="1357"/>
      <c r="FZ7" s="1357"/>
      <c r="GA7" s="1357"/>
      <c r="GB7" s="1357"/>
      <c r="GC7" s="1357" t="str">
        <f>MID(SUVAHAVUJ!AG176,8,1)</f>
        <v>9</v>
      </c>
      <c r="GD7" s="1357"/>
      <c r="GE7" s="1357"/>
      <c r="GF7" s="1357"/>
      <c r="GG7" s="1357"/>
      <c r="GH7" s="1357" t="str">
        <f>MID(SUVAHAVUJ!AG176,9,1)</f>
        <v>5</v>
      </c>
      <c r="GI7" s="1357"/>
      <c r="GJ7" s="1357"/>
      <c r="GK7" s="1357"/>
      <c r="GL7" s="1357"/>
      <c r="GM7" s="1357"/>
      <c r="GN7" s="1357" t="str">
        <f>MID(SUVAHAVUJ!AG176,10,1)</f>
        <v>5</v>
      </c>
      <c r="GO7" s="1357"/>
      <c r="GP7" s="1357"/>
      <c r="GQ7" s="1357"/>
      <c r="GR7" s="1357"/>
      <c r="GS7" s="1357" t="str">
        <f>MID(SUVAHAVUJ!AG176,11,1)</f>
        <v>8</v>
      </c>
      <c r="GT7" s="1357"/>
      <c r="GU7" s="1357"/>
      <c r="GV7" s="1357"/>
      <c r="GW7" s="1358"/>
    </row>
    <row r="8" spans="1:205" ht="24.6" customHeight="1" x14ac:dyDescent="0.2">
      <c r="B8" s="1503" t="s">
        <v>2160</v>
      </c>
      <c r="C8" s="1504"/>
      <c r="D8" s="1504"/>
      <c r="E8" s="1504"/>
      <c r="F8" s="1504"/>
      <c r="G8" s="1504"/>
      <c r="H8" s="1504"/>
      <c r="I8" s="1504"/>
      <c r="J8" s="1504"/>
      <c r="K8" s="1505"/>
      <c r="L8" s="1435" t="str">
        <f>SUVAHAVUJ!$D$177</f>
        <v>Výnosy z finančnej činnosti spolu r. 30 + r. 31 + r. 35
+ r. 39 + r. 42 + r. 43 + r. 44</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37" t="s">
        <v>1207</v>
      </c>
      <c r="BX8" s="1438"/>
      <c r="BY8" s="1438"/>
      <c r="BZ8" s="1438"/>
      <c r="CA8" s="1438"/>
      <c r="CB8" s="1438"/>
      <c r="CC8" s="1438"/>
      <c r="CD8" s="1439"/>
      <c r="CE8" s="1356" t="str">
        <f>MID(SUVAHAVUJ!AF177,1,1)</f>
        <v xml:space="preserve"> </v>
      </c>
      <c r="CF8" s="1356"/>
      <c r="CG8" s="1356"/>
      <c r="CH8" s="1356"/>
      <c r="CI8" s="1356"/>
      <c r="CJ8" s="1356" t="str">
        <f>MID(SUVAHAVUJ!AF177,2,1)</f>
        <v xml:space="preserve"> </v>
      </c>
      <c r="CK8" s="1356"/>
      <c r="CL8" s="1356"/>
      <c r="CM8" s="1356"/>
      <c r="CN8" s="1356"/>
      <c r="CO8" s="1356"/>
      <c r="CP8" s="1356" t="str">
        <f>MID(SUVAHAVUJ!AF177,3,1)</f>
        <v xml:space="preserve"> </v>
      </c>
      <c r="CQ8" s="1356"/>
      <c r="CR8" s="1356"/>
      <c r="CS8" s="1356"/>
      <c r="CT8" s="1356"/>
      <c r="CU8" s="1356" t="str">
        <f>MID(SUVAHAVUJ!AF177,4,1)</f>
        <v xml:space="preserve"> </v>
      </c>
      <c r="CV8" s="1356"/>
      <c r="CW8" s="1356"/>
      <c r="CX8" s="1356"/>
      <c r="CY8" s="1356"/>
      <c r="CZ8" s="1356"/>
      <c r="DA8" s="1356" t="str">
        <f>MID(SUVAHAVUJ!AF177,5,1)</f>
        <v xml:space="preserve"> </v>
      </c>
      <c r="DB8" s="1356"/>
      <c r="DC8" s="1356"/>
      <c r="DD8" s="1356"/>
      <c r="DE8" s="1356"/>
      <c r="DF8" s="1356" t="str">
        <f>MID(SUVAHAVUJ!AF177,6,1)</f>
        <v xml:space="preserve"> </v>
      </c>
      <c r="DG8" s="1356"/>
      <c r="DH8" s="1356"/>
      <c r="DI8" s="1356"/>
      <c r="DJ8" s="1356"/>
      <c r="DK8" s="1356"/>
      <c r="DL8" s="1356" t="str">
        <f>MID(SUVAHAVUJ!AF177,7,1)</f>
        <v xml:space="preserve"> </v>
      </c>
      <c r="DM8" s="1356"/>
      <c r="DN8" s="1356"/>
      <c r="DO8" s="1356"/>
      <c r="DP8" s="1356"/>
      <c r="DQ8" s="1356"/>
      <c r="DR8" s="1356" t="str">
        <f>MID(SUVAHAVUJ!AF177,8,1)</f>
        <v xml:space="preserve"> </v>
      </c>
      <c r="DS8" s="1356"/>
      <c r="DT8" s="1356"/>
      <c r="DU8" s="1356"/>
      <c r="DV8" s="1356"/>
      <c r="DW8" s="1431" t="str">
        <f>MID(SUVAHAVUJ!AF177,9,1)</f>
        <v>7</v>
      </c>
      <c r="DX8" s="1431"/>
      <c r="DY8" s="1431"/>
      <c r="DZ8" s="1431"/>
      <c r="EA8" s="1431"/>
      <c r="EB8" s="1431"/>
      <c r="EC8" s="1431" t="str">
        <f>MID(SUVAHAVUJ!AF177,10,1)</f>
        <v>1</v>
      </c>
      <c r="ED8" s="1431"/>
      <c r="EE8" s="1431"/>
      <c r="EF8" s="1431"/>
      <c r="EG8" s="1431"/>
      <c r="EH8" s="1356" t="str">
        <f>MID(SUVAHAVUJ!AF177,11,1)</f>
        <v>6</v>
      </c>
      <c r="EI8" s="1356"/>
      <c r="EJ8" s="1356"/>
      <c r="EK8" s="1356"/>
      <c r="EL8" s="1356"/>
      <c r="EM8" s="1360"/>
      <c r="EN8" s="530"/>
      <c r="EO8" s="531"/>
      <c r="EP8" s="1356" t="str">
        <f>MID(SUVAHAVUJ!AG177,1,1)</f>
        <v xml:space="preserve"> </v>
      </c>
      <c r="EQ8" s="1356"/>
      <c r="ER8" s="1356"/>
      <c r="ES8" s="1356"/>
      <c r="ET8" s="1356"/>
      <c r="EU8" s="1356"/>
      <c r="EV8" s="1356" t="str">
        <f>MID(SUVAHAVUJ!AG177,2,1)</f>
        <v xml:space="preserve"> </v>
      </c>
      <c r="EW8" s="1356"/>
      <c r="EX8" s="1356"/>
      <c r="EY8" s="1356"/>
      <c r="EZ8" s="1356"/>
      <c r="FA8" s="1356" t="str">
        <f>MID(SUVAHAVUJ!AG177,3,1)</f>
        <v xml:space="preserve"> </v>
      </c>
      <c r="FB8" s="1356"/>
      <c r="FC8" s="1356"/>
      <c r="FD8" s="1356"/>
      <c r="FE8" s="1356"/>
      <c r="FF8" s="1356"/>
      <c r="FG8" s="1356" t="str">
        <f>MID(SUVAHAVUJ!AG177,4,1)</f>
        <v xml:space="preserve"> </v>
      </c>
      <c r="FH8" s="1356"/>
      <c r="FI8" s="1356"/>
      <c r="FJ8" s="1356"/>
      <c r="FK8" s="1356"/>
      <c r="FL8" s="1357" t="str">
        <f>MID(SUVAHAVUJ!AG177,5,1)</f>
        <v xml:space="preserve"> </v>
      </c>
      <c r="FM8" s="1357"/>
      <c r="FN8" s="1357"/>
      <c r="FO8" s="1357"/>
      <c r="FP8" s="1357"/>
      <c r="FQ8" s="1357"/>
      <c r="FR8" s="1357" t="str">
        <f>MID(SUVAHAVUJ!AG177,6,1)</f>
        <v xml:space="preserve"> </v>
      </c>
      <c r="FS8" s="1357"/>
      <c r="FT8" s="1357"/>
      <c r="FU8" s="1357"/>
      <c r="FV8" s="1357"/>
      <c r="FW8" s="1357" t="str">
        <f>MID(SUVAHAVUJ!AG177,7,1)</f>
        <v xml:space="preserve"> </v>
      </c>
      <c r="FX8" s="1357"/>
      <c r="FY8" s="1357"/>
      <c r="FZ8" s="1357"/>
      <c r="GA8" s="1357"/>
      <c r="GB8" s="1357"/>
      <c r="GC8" s="1357" t="str">
        <f>MID(SUVAHAVUJ!AG177,8,1)</f>
        <v xml:space="preserve"> </v>
      </c>
      <c r="GD8" s="1357"/>
      <c r="GE8" s="1357"/>
      <c r="GF8" s="1357"/>
      <c r="GG8" s="1357"/>
      <c r="GH8" s="1357" t="str">
        <f>MID(SUVAHAVUJ!AG177,9,1)</f>
        <v>1</v>
      </c>
      <c r="GI8" s="1357"/>
      <c r="GJ8" s="1357"/>
      <c r="GK8" s="1357"/>
      <c r="GL8" s="1357"/>
      <c r="GM8" s="1357"/>
      <c r="GN8" s="1357" t="str">
        <f>MID(SUVAHAVUJ!AG177,10,1)</f>
        <v>3</v>
      </c>
      <c r="GO8" s="1357"/>
      <c r="GP8" s="1357"/>
      <c r="GQ8" s="1357"/>
      <c r="GR8" s="1357"/>
      <c r="GS8" s="1357" t="str">
        <f>MID(SUVAHAVUJ!AG177,11,1)</f>
        <v>2</v>
      </c>
      <c r="GT8" s="1357"/>
      <c r="GU8" s="1357"/>
      <c r="GV8" s="1357"/>
      <c r="GW8" s="1358"/>
    </row>
    <row r="9" spans="1:205" ht="24.6" customHeight="1" x14ac:dyDescent="0.2">
      <c r="B9" s="1515" t="s">
        <v>2177</v>
      </c>
      <c r="C9" s="1516"/>
      <c r="D9" s="1516"/>
      <c r="E9" s="1516"/>
      <c r="F9" s="1516"/>
      <c r="G9" s="1516"/>
      <c r="H9" s="1516"/>
      <c r="I9" s="1516"/>
      <c r="J9" s="1516"/>
      <c r="K9" s="1517"/>
      <c r="L9" s="1435" t="str">
        <f>SUVAHAVUJ!$D$178</f>
        <v>Tržby z predaja cenných papierov a podielov (661)</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437" t="s">
        <v>1240</v>
      </c>
      <c r="BX9" s="1438"/>
      <c r="BY9" s="1438"/>
      <c r="BZ9" s="1438"/>
      <c r="CA9" s="1438"/>
      <c r="CB9" s="1438"/>
      <c r="CC9" s="1438"/>
      <c r="CD9" s="1439"/>
      <c r="CE9" s="1356" t="str">
        <f>MID(SUVAHAVUJ!AF178,1,1)</f>
        <v xml:space="preserve"> </v>
      </c>
      <c r="CF9" s="1356"/>
      <c r="CG9" s="1356"/>
      <c r="CH9" s="1356"/>
      <c r="CI9" s="1356"/>
      <c r="CJ9" s="1356" t="str">
        <f>MID(SUVAHAVUJ!AF178,2,1)</f>
        <v xml:space="preserve"> </v>
      </c>
      <c r="CK9" s="1356"/>
      <c r="CL9" s="1356"/>
      <c r="CM9" s="1356"/>
      <c r="CN9" s="1356"/>
      <c r="CO9" s="1356"/>
      <c r="CP9" s="1356" t="str">
        <f>MID(SUVAHAVUJ!AF178,3,1)</f>
        <v xml:space="preserve"> </v>
      </c>
      <c r="CQ9" s="1356"/>
      <c r="CR9" s="1356"/>
      <c r="CS9" s="1356"/>
      <c r="CT9" s="1356"/>
      <c r="CU9" s="1356" t="str">
        <f>MID(SUVAHAVUJ!AF178,4,1)</f>
        <v xml:space="preserve"> </v>
      </c>
      <c r="CV9" s="1356"/>
      <c r="CW9" s="1356"/>
      <c r="CX9" s="1356"/>
      <c r="CY9" s="1356"/>
      <c r="CZ9" s="1356"/>
      <c r="DA9" s="1356" t="str">
        <f>MID(SUVAHAVUJ!AF178,5,1)</f>
        <v xml:space="preserve"> </v>
      </c>
      <c r="DB9" s="1356"/>
      <c r="DC9" s="1356"/>
      <c r="DD9" s="1356"/>
      <c r="DE9" s="1356"/>
      <c r="DF9" s="1356" t="str">
        <f>MID(SUVAHAVUJ!AF178,6,1)</f>
        <v xml:space="preserve"> </v>
      </c>
      <c r="DG9" s="1356"/>
      <c r="DH9" s="1356"/>
      <c r="DI9" s="1356"/>
      <c r="DJ9" s="1356"/>
      <c r="DK9" s="1356"/>
      <c r="DL9" s="1356" t="str">
        <f>MID(SUVAHAVUJ!AF178,7,1)</f>
        <v xml:space="preserve"> </v>
      </c>
      <c r="DM9" s="1356"/>
      <c r="DN9" s="1356"/>
      <c r="DO9" s="1356"/>
      <c r="DP9" s="1356"/>
      <c r="DQ9" s="1356"/>
      <c r="DR9" s="1356" t="str">
        <f>MID(SUVAHAVUJ!AF178,8,1)</f>
        <v xml:space="preserve"> </v>
      </c>
      <c r="DS9" s="1356"/>
      <c r="DT9" s="1356"/>
      <c r="DU9" s="1356"/>
      <c r="DV9" s="1356"/>
      <c r="DW9" s="1431" t="str">
        <f>MID(SUVAHAVUJ!AF178,9,1)</f>
        <v xml:space="preserve"> </v>
      </c>
      <c r="DX9" s="1431"/>
      <c r="DY9" s="1431"/>
      <c r="DZ9" s="1431"/>
      <c r="EA9" s="1431"/>
      <c r="EB9" s="1431"/>
      <c r="EC9" s="1431" t="str">
        <f>MID(SUVAHAVUJ!AF178,10,1)</f>
        <v xml:space="preserve"> </v>
      </c>
      <c r="ED9" s="1431"/>
      <c r="EE9" s="1431"/>
      <c r="EF9" s="1431"/>
      <c r="EG9" s="1431"/>
      <c r="EH9" s="1356" t="str">
        <f>MID(SUVAHAVUJ!AF178,11,1)</f>
        <v>0</v>
      </c>
      <c r="EI9" s="1356"/>
      <c r="EJ9" s="1356"/>
      <c r="EK9" s="1356"/>
      <c r="EL9" s="1356"/>
      <c r="EM9" s="1360"/>
      <c r="EN9" s="530"/>
      <c r="EO9" s="531"/>
      <c r="EP9" s="1356" t="str">
        <f>MID(SUVAHAVUJ!AG178,1,1)</f>
        <v xml:space="preserve"> </v>
      </c>
      <c r="EQ9" s="1356"/>
      <c r="ER9" s="1356"/>
      <c r="ES9" s="1356"/>
      <c r="ET9" s="1356"/>
      <c r="EU9" s="1356"/>
      <c r="EV9" s="1356" t="str">
        <f>MID(SUVAHAVUJ!AG178,2,1)</f>
        <v xml:space="preserve"> </v>
      </c>
      <c r="EW9" s="1356"/>
      <c r="EX9" s="1356"/>
      <c r="EY9" s="1356"/>
      <c r="EZ9" s="1356"/>
      <c r="FA9" s="1356" t="str">
        <f>MID(SUVAHAVUJ!AG178,3,1)</f>
        <v xml:space="preserve"> </v>
      </c>
      <c r="FB9" s="1356"/>
      <c r="FC9" s="1356"/>
      <c r="FD9" s="1356"/>
      <c r="FE9" s="1356"/>
      <c r="FF9" s="1356"/>
      <c r="FG9" s="1356" t="str">
        <f>MID(SUVAHAVUJ!AG178,4,1)</f>
        <v xml:space="preserve"> </v>
      </c>
      <c r="FH9" s="1356"/>
      <c r="FI9" s="1356"/>
      <c r="FJ9" s="1356"/>
      <c r="FK9" s="1356"/>
      <c r="FL9" s="1357" t="str">
        <f>MID(SUVAHAVUJ!AG178,5,1)</f>
        <v xml:space="preserve"> </v>
      </c>
      <c r="FM9" s="1357"/>
      <c r="FN9" s="1357"/>
      <c r="FO9" s="1357"/>
      <c r="FP9" s="1357"/>
      <c r="FQ9" s="1357"/>
      <c r="FR9" s="1357" t="str">
        <f>MID(SUVAHAVUJ!AG178,6,1)</f>
        <v xml:space="preserve"> </v>
      </c>
      <c r="FS9" s="1357"/>
      <c r="FT9" s="1357"/>
      <c r="FU9" s="1357"/>
      <c r="FV9" s="1357"/>
      <c r="FW9" s="1357" t="str">
        <f>MID(SUVAHAVUJ!AG178,7,1)</f>
        <v xml:space="preserve"> </v>
      </c>
      <c r="FX9" s="1357"/>
      <c r="FY9" s="1357"/>
      <c r="FZ9" s="1357"/>
      <c r="GA9" s="1357"/>
      <c r="GB9" s="1357"/>
      <c r="GC9" s="1357" t="str">
        <f>MID(SUVAHAVUJ!AG178,8,1)</f>
        <v xml:space="preserve"> </v>
      </c>
      <c r="GD9" s="1357"/>
      <c r="GE9" s="1357"/>
      <c r="GF9" s="1357"/>
      <c r="GG9" s="1357"/>
      <c r="GH9" s="1357" t="str">
        <f>MID(SUVAHAVUJ!AG178,9,1)</f>
        <v xml:space="preserve"> </v>
      </c>
      <c r="GI9" s="1357"/>
      <c r="GJ9" s="1357"/>
      <c r="GK9" s="1357"/>
      <c r="GL9" s="1357"/>
      <c r="GM9" s="1357"/>
      <c r="GN9" s="1357" t="str">
        <f>MID(SUVAHAVUJ!AG178,10,1)</f>
        <v xml:space="preserve"> </v>
      </c>
      <c r="GO9" s="1357"/>
      <c r="GP9" s="1357"/>
      <c r="GQ9" s="1357"/>
      <c r="GR9" s="1357"/>
      <c r="GS9" s="1357" t="str">
        <f>MID(SUVAHAVUJ!AG178,11,1)</f>
        <v>0</v>
      </c>
      <c r="GT9" s="1357"/>
      <c r="GU9" s="1357"/>
      <c r="GV9" s="1357"/>
      <c r="GW9" s="1358"/>
    </row>
    <row r="10" spans="1:205" ht="24.6" customHeight="1" x14ac:dyDescent="0.2">
      <c r="B10" s="1515" t="s">
        <v>2178</v>
      </c>
      <c r="C10" s="1516"/>
      <c r="D10" s="1516"/>
      <c r="E10" s="1516"/>
      <c r="F10" s="1516"/>
      <c r="G10" s="1516"/>
      <c r="H10" s="1516"/>
      <c r="I10" s="1516"/>
      <c r="J10" s="1516"/>
      <c r="K10" s="1517"/>
      <c r="L10" s="1435" t="str">
        <f>SUVAHAVUJ!$D$179</f>
        <v>Výnosy z dlhodobého finančného majetku súčet
(r. 32 až r. 34)</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437" t="s">
        <v>1228</v>
      </c>
      <c r="BX10" s="1438"/>
      <c r="BY10" s="1438"/>
      <c r="BZ10" s="1438"/>
      <c r="CA10" s="1438"/>
      <c r="CB10" s="1438"/>
      <c r="CC10" s="1438"/>
      <c r="CD10" s="1439"/>
      <c r="CE10" s="1356" t="str">
        <f>MID(SUVAHAVUJ!AF179,1,1)</f>
        <v xml:space="preserve"> </v>
      </c>
      <c r="CF10" s="1356"/>
      <c r="CG10" s="1356"/>
      <c r="CH10" s="1356"/>
      <c r="CI10" s="1356"/>
      <c r="CJ10" s="1356" t="str">
        <f>MID(SUVAHAVUJ!AF179,2,1)</f>
        <v xml:space="preserve"> </v>
      </c>
      <c r="CK10" s="1356"/>
      <c r="CL10" s="1356"/>
      <c r="CM10" s="1356"/>
      <c r="CN10" s="1356"/>
      <c r="CO10" s="1356"/>
      <c r="CP10" s="1356" t="str">
        <f>MID(SUVAHAVUJ!AF179,3,1)</f>
        <v xml:space="preserve"> </v>
      </c>
      <c r="CQ10" s="1356"/>
      <c r="CR10" s="1356"/>
      <c r="CS10" s="1356"/>
      <c r="CT10" s="1356"/>
      <c r="CU10" s="1356" t="str">
        <f>MID(SUVAHAVUJ!AF179,4,1)</f>
        <v xml:space="preserve"> </v>
      </c>
      <c r="CV10" s="1356"/>
      <c r="CW10" s="1356"/>
      <c r="CX10" s="1356"/>
      <c r="CY10" s="1356"/>
      <c r="CZ10" s="1356"/>
      <c r="DA10" s="1356" t="str">
        <f>MID(SUVAHAVUJ!AF179,5,1)</f>
        <v xml:space="preserve"> </v>
      </c>
      <c r="DB10" s="1356"/>
      <c r="DC10" s="1356"/>
      <c r="DD10" s="1356"/>
      <c r="DE10" s="1356"/>
      <c r="DF10" s="1356" t="str">
        <f>MID(SUVAHAVUJ!AF179,6,1)</f>
        <v xml:space="preserve"> </v>
      </c>
      <c r="DG10" s="1356"/>
      <c r="DH10" s="1356"/>
      <c r="DI10" s="1356"/>
      <c r="DJ10" s="1356"/>
      <c r="DK10" s="1356"/>
      <c r="DL10" s="1356" t="str">
        <f>MID(SUVAHAVUJ!AF179,7,1)</f>
        <v xml:space="preserve"> </v>
      </c>
      <c r="DM10" s="1356"/>
      <c r="DN10" s="1356"/>
      <c r="DO10" s="1356"/>
      <c r="DP10" s="1356"/>
      <c r="DQ10" s="1356"/>
      <c r="DR10" s="1356" t="str">
        <f>MID(SUVAHAVUJ!AF179,8,1)</f>
        <v xml:space="preserve"> </v>
      </c>
      <c r="DS10" s="1356"/>
      <c r="DT10" s="1356"/>
      <c r="DU10" s="1356"/>
      <c r="DV10" s="1356"/>
      <c r="DW10" s="1431" t="str">
        <f>MID(SUVAHAVUJ!AF179,9,1)</f>
        <v xml:space="preserve"> </v>
      </c>
      <c r="DX10" s="1431"/>
      <c r="DY10" s="1431"/>
      <c r="DZ10" s="1431"/>
      <c r="EA10" s="1431"/>
      <c r="EB10" s="1431"/>
      <c r="EC10" s="1431" t="str">
        <f>MID(SUVAHAVUJ!AF179,10,1)</f>
        <v xml:space="preserve"> </v>
      </c>
      <c r="ED10" s="1431"/>
      <c r="EE10" s="1431"/>
      <c r="EF10" s="1431"/>
      <c r="EG10" s="1431"/>
      <c r="EH10" s="1356" t="str">
        <f>MID(SUVAHAVUJ!AF179,11,1)</f>
        <v>0</v>
      </c>
      <c r="EI10" s="1356"/>
      <c r="EJ10" s="1356"/>
      <c r="EK10" s="1356"/>
      <c r="EL10" s="1356"/>
      <c r="EM10" s="1360"/>
      <c r="EN10" s="530"/>
      <c r="EO10" s="531"/>
      <c r="EP10" s="1356" t="str">
        <f>MID(SUVAHAVUJ!AG179,1,1)</f>
        <v xml:space="preserve"> </v>
      </c>
      <c r="EQ10" s="1356"/>
      <c r="ER10" s="1356"/>
      <c r="ES10" s="1356"/>
      <c r="ET10" s="1356"/>
      <c r="EU10" s="1356"/>
      <c r="EV10" s="1356" t="str">
        <f>MID(SUVAHAVUJ!AG179,2,1)</f>
        <v xml:space="preserve"> </v>
      </c>
      <c r="EW10" s="1356"/>
      <c r="EX10" s="1356"/>
      <c r="EY10" s="1356"/>
      <c r="EZ10" s="1356"/>
      <c r="FA10" s="1356" t="str">
        <f>MID(SUVAHAVUJ!AG179,3,1)</f>
        <v xml:space="preserve"> </v>
      </c>
      <c r="FB10" s="1356"/>
      <c r="FC10" s="1356"/>
      <c r="FD10" s="1356"/>
      <c r="FE10" s="1356"/>
      <c r="FF10" s="1356"/>
      <c r="FG10" s="1356" t="str">
        <f>MID(SUVAHAVUJ!AG179,4,1)</f>
        <v xml:space="preserve"> </v>
      </c>
      <c r="FH10" s="1356"/>
      <c r="FI10" s="1356"/>
      <c r="FJ10" s="1356"/>
      <c r="FK10" s="1356"/>
      <c r="FL10" s="1357" t="str">
        <f>MID(SUVAHAVUJ!AG179,5,1)</f>
        <v xml:space="preserve"> </v>
      </c>
      <c r="FM10" s="1357"/>
      <c r="FN10" s="1357"/>
      <c r="FO10" s="1357"/>
      <c r="FP10" s="1357"/>
      <c r="FQ10" s="1357"/>
      <c r="FR10" s="1357" t="str">
        <f>MID(SUVAHAVUJ!AG179,6,1)</f>
        <v xml:space="preserve"> </v>
      </c>
      <c r="FS10" s="1357"/>
      <c r="FT10" s="1357"/>
      <c r="FU10" s="1357"/>
      <c r="FV10" s="1357"/>
      <c r="FW10" s="1357" t="str">
        <f>MID(SUVAHAVUJ!AG179,7,1)</f>
        <v xml:space="preserve"> </v>
      </c>
      <c r="FX10" s="1357"/>
      <c r="FY10" s="1357"/>
      <c r="FZ10" s="1357"/>
      <c r="GA10" s="1357"/>
      <c r="GB10" s="1357"/>
      <c r="GC10" s="1357" t="str">
        <f>MID(SUVAHAVUJ!AG179,8,1)</f>
        <v xml:space="preserve"> </v>
      </c>
      <c r="GD10" s="1357"/>
      <c r="GE10" s="1357"/>
      <c r="GF10" s="1357"/>
      <c r="GG10" s="1357"/>
      <c r="GH10" s="1357" t="str">
        <f>MID(SUVAHAVUJ!AG179,9,1)</f>
        <v xml:space="preserve"> </v>
      </c>
      <c r="GI10" s="1357"/>
      <c r="GJ10" s="1357"/>
      <c r="GK10" s="1357"/>
      <c r="GL10" s="1357"/>
      <c r="GM10" s="1357"/>
      <c r="GN10" s="1357" t="str">
        <f>MID(SUVAHAVUJ!AG179,10,1)</f>
        <v xml:space="preserve"> </v>
      </c>
      <c r="GO10" s="1357"/>
      <c r="GP10" s="1357"/>
      <c r="GQ10" s="1357"/>
      <c r="GR10" s="1357"/>
      <c r="GS10" s="1357" t="str">
        <f>MID(SUVAHAVUJ!AG179,11,1)</f>
        <v>0</v>
      </c>
      <c r="GT10" s="1357"/>
      <c r="GU10" s="1357"/>
      <c r="GV10" s="1357"/>
      <c r="GW10" s="1358"/>
    </row>
    <row r="11" spans="1:205" ht="24.6" customHeight="1" x14ac:dyDescent="0.2">
      <c r="B11" s="1515" t="s">
        <v>2179</v>
      </c>
      <c r="C11" s="1516"/>
      <c r="D11" s="1516"/>
      <c r="E11" s="1516"/>
      <c r="F11" s="1516"/>
      <c r="G11" s="1516"/>
      <c r="H11" s="1516"/>
      <c r="I11" s="1516"/>
      <c r="J11" s="1516"/>
      <c r="K11" s="1517"/>
      <c r="L11" s="1435" t="str">
        <f>SUVAHAVUJ!$D$180</f>
        <v>Výnosy z cenných papierov a podielov od prepojených účtovných jednotiek (665A)</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437" t="s">
        <v>1227</v>
      </c>
      <c r="BX11" s="1438"/>
      <c r="BY11" s="1438"/>
      <c r="BZ11" s="1438"/>
      <c r="CA11" s="1438"/>
      <c r="CB11" s="1438"/>
      <c r="CC11" s="1438"/>
      <c r="CD11" s="1439"/>
      <c r="CE11" s="1356" t="str">
        <f>MID(SUVAHAVUJ!AF180,1,1)</f>
        <v xml:space="preserve"> </v>
      </c>
      <c r="CF11" s="1356"/>
      <c r="CG11" s="1356"/>
      <c r="CH11" s="1356"/>
      <c r="CI11" s="1356"/>
      <c r="CJ11" s="1356" t="str">
        <f>MID(SUVAHAVUJ!AF180,2,1)</f>
        <v xml:space="preserve"> </v>
      </c>
      <c r="CK11" s="1356"/>
      <c r="CL11" s="1356"/>
      <c r="CM11" s="1356"/>
      <c r="CN11" s="1356"/>
      <c r="CO11" s="1356"/>
      <c r="CP11" s="1356" t="str">
        <f>MID(SUVAHAVUJ!AF180,3,1)</f>
        <v xml:space="preserve"> </v>
      </c>
      <c r="CQ11" s="1356"/>
      <c r="CR11" s="1356"/>
      <c r="CS11" s="1356"/>
      <c r="CT11" s="1356"/>
      <c r="CU11" s="1356" t="str">
        <f>MID(SUVAHAVUJ!AF180,4,1)</f>
        <v xml:space="preserve"> </v>
      </c>
      <c r="CV11" s="1356"/>
      <c r="CW11" s="1356"/>
      <c r="CX11" s="1356"/>
      <c r="CY11" s="1356"/>
      <c r="CZ11" s="1356"/>
      <c r="DA11" s="1356" t="str">
        <f>MID(SUVAHAVUJ!AF180,5,1)</f>
        <v xml:space="preserve"> </v>
      </c>
      <c r="DB11" s="1356"/>
      <c r="DC11" s="1356"/>
      <c r="DD11" s="1356"/>
      <c r="DE11" s="1356"/>
      <c r="DF11" s="1356" t="str">
        <f>MID(SUVAHAVUJ!AF180,6,1)</f>
        <v xml:space="preserve"> </v>
      </c>
      <c r="DG11" s="1356"/>
      <c r="DH11" s="1356"/>
      <c r="DI11" s="1356"/>
      <c r="DJ11" s="1356"/>
      <c r="DK11" s="1356"/>
      <c r="DL11" s="1356" t="str">
        <f>MID(SUVAHAVUJ!AF180,7,1)</f>
        <v xml:space="preserve"> </v>
      </c>
      <c r="DM11" s="1356"/>
      <c r="DN11" s="1356"/>
      <c r="DO11" s="1356"/>
      <c r="DP11" s="1356"/>
      <c r="DQ11" s="1356"/>
      <c r="DR11" s="1356" t="str">
        <f>MID(SUVAHAVUJ!AF180,8,1)</f>
        <v xml:space="preserve"> </v>
      </c>
      <c r="DS11" s="1356"/>
      <c r="DT11" s="1356"/>
      <c r="DU11" s="1356"/>
      <c r="DV11" s="1356"/>
      <c r="DW11" s="1431" t="str">
        <f>MID(SUVAHAVUJ!AF180,9,1)</f>
        <v xml:space="preserve"> </v>
      </c>
      <c r="DX11" s="1431"/>
      <c r="DY11" s="1431"/>
      <c r="DZ11" s="1431"/>
      <c r="EA11" s="1431"/>
      <c r="EB11" s="1431"/>
      <c r="EC11" s="1431" t="str">
        <f>MID(SUVAHAVUJ!AF180,10,1)</f>
        <v xml:space="preserve"> </v>
      </c>
      <c r="ED11" s="1431"/>
      <c r="EE11" s="1431"/>
      <c r="EF11" s="1431"/>
      <c r="EG11" s="1431"/>
      <c r="EH11" s="1356" t="str">
        <f>MID(SUVAHAVUJ!AF180,11,1)</f>
        <v>0</v>
      </c>
      <c r="EI11" s="1356"/>
      <c r="EJ11" s="1356"/>
      <c r="EK11" s="1356"/>
      <c r="EL11" s="1356"/>
      <c r="EM11" s="1360"/>
      <c r="EN11" s="530"/>
      <c r="EO11" s="531"/>
      <c r="EP11" s="1356" t="str">
        <f>MID(SUVAHAVUJ!AG180,1,1)</f>
        <v xml:space="preserve"> </v>
      </c>
      <c r="EQ11" s="1356"/>
      <c r="ER11" s="1356"/>
      <c r="ES11" s="1356"/>
      <c r="ET11" s="1356"/>
      <c r="EU11" s="1356"/>
      <c r="EV11" s="1356" t="str">
        <f>MID(SUVAHAVUJ!AG180,2,1)</f>
        <v xml:space="preserve"> </v>
      </c>
      <c r="EW11" s="1356"/>
      <c r="EX11" s="1356"/>
      <c r="EY11" s="1356"/>
      <c r="EZ11" s="1356"/>
      <c r="FA11" s="1356" t="str">
        <f>MID(SUVAHAVUJ!AG180,3,1)</f>
        <v xml:space="preserve"> </v>
      </c>
      <c r="FB11" s="1356"/>
      <c r="FC11" s="1356"/>
      <c r="FD11" s="1356"/>
      <c r="FE11" s="1356"/>
      <c r="FF11" s="1356"/>
      <c r="FG11" s="1356" t="str">
        <f>MID(SUVAHAVUJ!AG180,4,1)</f>
        <v xml:space="preserve"> </v>
      </c>
      <c r="FH11" s="1356"/>
      <c r="FI11" s="1356"/>
      <c r="FJ11" s="1356"/>
      <c r="FK11" s="1356"/>
      <c r="FL11" s="1357" t="str">
        <f>MID(SUVAHAVUJ!AG180,5,1)</f>
        <v xml:space="preserve"> </v>
      </c>
      <c r="FM11" s="1357"/>
      <c r="FN11" s="1357"/>
      <c r="FO11" s="1357"/>
      <c r="FP11" s="1357"/>
      <c r="FQ11" s="1357"/>
      <c r="FR11" s="1357" t="str">
        <f>MID(SUVAHAVUJ!AG180,6,1)</f>
        <v xml:space="preserve"> </v>
      </c>
      <c r="FS11" s="1357"/>
      <c r="FT11" s="1357"/>
      <c r="FU11" s="1357"/>
      <c r="FV11" s="1357"/>
      <c r="FW11" s="1357" t="str">
        <f>MID(SUVAHAVUJ!AG180,7,1)</f>
        <v xml:space="preserve"> </v>
      </c>
      <c r="FX11" s="1357"/>
      <c r="FY11" s="1357"/>
      <c r="FZ11" s="1357"/>
      <c r="GA11" s="1357"/>
      <c r="GB11" s="1357"/>
      <c r="GC11" s="1357" t="str">
        <f>MID(SUVAHAVUJ!AG180,8,1)</f>
        <v xml:space="preserve"> </v>
      </c>
      <c r="GD11" s="1357"/>
      <c r="GE11" s="1357"/>
      <c r="GF11" s="1357"/>
      <c r="GG11" s="1357"/>
      <c r="GH11" s="1357" t="str">
        <f>MID(SUVAHAVUJ!AG180,9,1)</f>
        <v xml:space="preserve"> </v>
      </c>
      <c r="GI11" s="1357"/>
      <c r="GJ11" s="1357"/>
      <c r="GK11" s="1357"/>
      <c r="GL11" s="1357"/>
      <c r="GM11" s="1357"/>
      <c r="GN11" s="1357" t="str">
        <f>MID(SUVAHAVUJ!AG180,10,1)</f>
        <v xml:space="preserve"> </v>
      </c>
      <c r="GO11" s="1357"/>
      <c r="GP11" s="1357"/>
      <c r="GQ11" s="1357"/>
      <c r="GR11" s="1357"/>
      <c r="GS11" s="1357" t="str">
        <f>MID(SUVAHAVUJ!AG180,11,1)</f>
        <v>0</v>
      </c>
      <c r="GT11" s="1357"/>
      <c r="GU11" s="1357"/>
      <c r="GV11" s="1357"/>
      <c r="GW11" s="1358"/>
    </row>
    <row r="12" spans="1:205" ht="24.6" customHeight="1" x14ac:dyDescent="0.2">
      <c r="B12" s="1515" t="s">
        <v>2039</v>
      </c>
      <c r="C12" s="1516"/>
      <c r="D12" s="1516"/>
      <c r="E12" s="1516"/>
      <c r="F12" s="1516"/>
      <c r="G12" s="1516"/>
      <c r="H12" s="1516"/>
      <c r="I12" s="1516"/>
      <c r="J12" s="1516"/>
      <c r="K12" s="1517"/>
      <c r="L12" s="1435" t="str">
        <f>SUVAHAVUJ!$D$181</f>
        <v>Výnosy z cenných papierov a podielov v podielovej účasti okrem výnosov prepojených účtovných jednotiek (665A)</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437" t="s">
        <v>2058</v>
      </c>
      <c r="BX12" s="1438"/>
      <c r="BY12" s="1438"/>
      <c r="BZ12" s="1438"/>
      <c r="CA12" s="1438"/>
      <c r="CB12" s="1438"/>
      <c r="CC12" s="1438"/>
      <c r="CD12" s="1439"/>
      <c r="CE12" s="1356" t="str">
        <f>MID(SUVAHAVUJ!AF181,1,1)</f>
        <v xml:space="preserve"> </v>
      </c>
      <c r="CF12" s="1356"/>
      <c r="CG12" s="1356"/>
      <c r="CH12" s="1356"/>
      <c r="CI12" s="1356"/>
      <c r="CJ12" s="1356" t="str">
        <f>MID(SUVAHAVUJ!AF181,2,1)</f>
        <v xml:space="preserve"> </v>
      </c>
      <c r="CK12" s="1356"/>
      <c r="CL12" s="1356"/>
      <c r="CM12" s="1356"/>
      <c r="CN12" s="1356"/>
      <c r="CO12" s="1356"/>
      <c r="CP12" s="1356" t="str">
        <f>MID(SUVAHAVUJ!AF181,3,1)</f>
        <v xml:space="preserve"> </v>
      </c>
      <c r="CQ12" s="1356"/>
      <c r="CR12" s="1356"/>
      <c r="CS12" s="1356"/>
      <c r="CT12" s="1356"/>
      <c r="CU12" s="1356" t="str">
        <f>MID(SUVAHAVUJ!AF181,4,1)</f>
        <v xml:space="preserve"> </v>
      </c>
      <c r="CV12" s="1356"/>
      <c r="CW12" s="1356"/>
      <c r="CX12" s="1356"/>
      <c r="CY12" s="1356"/>
      <c r="CZ12" s="1356"/>
      <c r="DA12" s="1356" t="str">
        <f>MID(SUVAHAVUJ!AF181,5,1)</f>
        <v xml:space="preserve"> </v>
      </c>
      <c r="DB12" s="1356"/>
      <c r="DC12" s="1356"/>
      <c r="DD12" s="1356"/>
      <c r="DE12" s="1356"/>
      <c r="DF12" s="1356" t="str">
        <f>MID(SUVAHAVUJ!AF181,6,1)</f>
        <v xml:space="preserve"> </v>
      </c>
      <c r="DG12" s="1356"/>
      <c r="DH12" s="1356"/>
      <c r="DI12" s="1356"/>
      <c r="DJ12" s="1356"/>
      <c r="DK12" s="1356"/>
      <c r="DL12" s="1356" t="str">
        <f>MID(SUVAHAVUJ!AF181,7,1)</f>
        <v xml:space="preserve"> </v>
      </c>
      <c r="DM12" s="1356"/>
      <c r="DN12" s="1356"/>
      <c r="DO12" s="1356"/>
      <c r="DP12" s="1356"/>
      <c r="DQ12" s="1356"/>
      <c r="DR12" s="1356" t="str">
        <f>MID(SUVAHAVUJ!AF181,8,1)</f>
        <v xml:space="preserve"> </v>
      </c>
      <c r="DS12" s="1356"/>
      <c r="DT12" s="1356"/>
      <c r="DU12" s="1356"/>
      <c r="DV12" s="1356"/>
      <c r="DW12" s="1431" t="str">
        <f>MID(SUVAHAVUJ!AF181,9,1)</f>
        <v xml:space="preserve"> </v>
      </c>
      <c r="DX12" s="1431"/>
      <c r="DY12" s="1431"/>
      <c r="DZ12" s="1431"/>
      <c r="EA12" s="1431"/>
      <c r="EB12" s="1431"/>
      <c r="EC12" s="1431" t="str">
        <f>MID(SUVAHAVUJ!AF181,10,1)</f>
        <v xml:space="preserve"> </v>
      </c>
      <c r="ED12" s="1431"/>
      <c r="EE12" s="1431"/>
      <c r="EF12" s="1431"/>
      <c r="EG12" s="1431"/>
      <c r="EH12" s="1356" t="str">
        <f>MID(SUVAHAVUJ!AF181,11,1)</f>
        <v>0</v>
      </c>
      <c r="EI12" s="1356"/>
      <c r="EJ12" s="1356"/>
      <c r="EK12" s="1356"/>
      <c r="EL12" s="1356"/>
      <c r="EM12" s="1360"/>
      <c r="EN12" s="530"/>
      <c r="EO12" s="531"/>
      <c r="EP12" s="1356" t="str">
        <f>MID(SUVAHAVUJ!AG181,1,1)</f>
        <v xml:space="preserve"> </v>
      </c>
      <c r="EQ12" s="1356"/>
      <c r="ER12" s="1356"/>
      <c r="ES12" s="1356"/>
      <c r="ET12" s="1356"/>
      <c r="EU12" s="1356"/>
      <c r="EV12" s="1356" t="str">
        <f>MID(SUVAHAVUJ!AG181,2,1)</f>
        <v xml:space="preserve"> </v>
      </c>
      <c r="EW12" s="1356"/>
      <c r="EX12" s="1356"/>
      <c r="EY12" s="1356"/>
      <c r="EZ12" s="1356"/>
      <c r="FA12" s="1356" t="str">
        <f>MID(SUVAHAVUJ!AG181,3,1)</f>
        <v xml:space="preserve"> </v>
      </c>
      <c r="FB12" s="1356"/>
      <c r="FC12" s="1356"/>
      <c r="FD12" s="1356"/>
      <c r="FE12" s="1356"/>
      <c r="FF12" s="1356"/>
      <c r="FG12" s="1356" t="str">
        <f>MID(SUVAHAVUJ!AG181,4,1)</f>
        <v xml:space="preserve"> </v>
      </c>
      <c r="FH12" s="1356"/>
      <c r="FI12" s="1356"/>
      <c r="FJ12" s="1356"/>
      <c r="FK12" s="1356"/>
      <c r="FL12" s="1357" t="str">
        <f>MID(SUVAHAVUJ!AG181,5,1)</f>
        <v xml:space="preserve"> </v>
      </c>
      <c r="FM12" s="1357"/>
      <c r="FN12" s="1357"/>
      <c r="FO12" s="1357"/>
      <c r="FP12" s="1357"/>
      <c r="FQ12" s="1357"/>
      <c r="FR12" s="1357" t="str">
        <f>MID(SUVAHAVUJ!AG181,6,1)</f>
        <v xml:space="preserve"> </v>
      </c>
      <c r="FS12" s="1357"/>
      <c r="FT12" s="1357"/>
      <c r="FU12" s="1357"/>
      <c r="FV12" s="1357"/>
      <c r="FW12" s="1357" t="str">
        <f>MID(SUVAHAVUJ!AG181,7,1)</f>
        <v xml:space="preserve"> </v>
      </c>
      <c r="FX12" s="1357"/>
      <c r="FY12" s="1357"/>
      <c r="FZ12" s="1357"/>
      <c r="GA12" s="1357"/>
      <c r="GB12" s="1357"/>
      <c r="GC12" s="1357" t="str">
        <f>MID(SUVAHAVUJ!AG181,8,1)</f>
        <v xml:space="preserve"> </v>
      </c>
      <c r="GD12" s="1357"/>
      <c r="GE12" s="1357"/>
      <c r="GF12" s="1357"/>
      <c r="GG12" s="1357"/>
      <c r="GH12" s="1357" t="str">
        <f>MID(SUVAHAVUJ!AG181,9,1)</f>
        <v xml:space="preserve"> </v>
      </c>
      <c r="GI12" s="1357"/>
      <c r="GJ12" s="1357"/>
      <c r="GK12" s="1357"/>
      <c r="GL12" s="1357"/>
      <c r="GM12" s="1357"/>
      <c r="GN12" s="1357" t="str">
        <f>MID(SUVAHAVUJ!AG181,10,1)</f>
        <v xml:space="preserve"> </v>
      </c>
      <c r="GO12" s="1357"/>
      <c r="GP12" s="1357"/>
      <c r="GQ12" s="1357"/>
      <c r="GR12" s="1357"/>
      <c r="GS12" s="1357" t="str">
        <f>MID(SUVAHAVUJ!AG181,11,1)</f>
        <v>0</v>
      </c>
      <c r="GT12" s="1357"/>
      <c r="GU12" s="1357"/>
      <c r="GV12" s="1357"/>
      <c r="GW12" s="1358"/>
    </row>
    <row r="13" spans="1:205" ht="24.6" customHeight="1" x14ac:dyDescent="0.2">
      <c r="B13" s="1515" t="s">
        <v>2040</v>
      </c>
      <c r="C13" s="1516"/>
      <c r="D13" s="1516"/>
      <c r="E13" s="1516"/>
      <c r="F13" s="1516"/>
      <c r="G13" s="1516"/>
      <c r="H13" s="1516"/>
      <c r="I13" s="1516"/>
      <c r="J13" s="1516"/>
      <c r="K13" s="1517"/>
      <c r="L13" s="1435" t="str">
        <f>SUVAHAVUJ!$D$182</f>
        <v>Ostatné výnosy z cenných papierov a podielov (665A)</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437" t="s">
        <v>2060</v>
      </c>
      <c r="BX13" s="1438"/>
      <c r="BY13" s="1438"/>
      <c r="BZ13" s="1438"/>
      <c r="CA13" s="1438"/>
      <c r="CB13" s="1438"/>
      <c r="CC13" s="1438"/>
      <c r="CD13" s="1439"/>
      <c r="CE13" s="1356" t="str">
        <f>MID(SUVAHAVUJ!AF182,1,1)</f>
        <v xml:space="preserve"> </v>
      </c>
      <c r="CF13" s="1356"/>
      <c r="CG13" s="1356"/>
      <c r="CH13" s="1356"/>
      <c r="CI13" s="1356"/>
      <c r="CJ13" s="1356" t="str">
        <f>MID(SUVAHAVUJ!AF182,2,1)</f>
        <v xml:space="preserve"> </v>
      </c>
      <c r="CK13" s="1356"/>
      <c r="CL13" s="1356"/>
      <c r="CM13" s="1356"/>
      <c r="CN13" s="1356"/>
      <c r="CO13" s="1356"/>
      <c r="CP13" s="1356" t="str">
        <f>MID(SUVAHAVUJ!AF182,3,1)</f>
        <v xml:space="preserve"> </v>
      </c>
      <c r="CQ13" s="1356"/>
      <c r="CR13" s="1356"/>
      <c r="CS13" s="1356"/>
      <c r="CT13" s="1356"/>
      <c r="CU13" s="1356" t="str">
        <f>MID(SUVAHAVUJ!AF182,4,1)</f>
        <v xml:space="preserve"> </v>
      </c>
      <c r="CV13" s="1356"/>
      <c r="CW13" s="1356"/>
      <c r="CX13" s="1356"/>
      <c r="CY13" s="1356"/>
      <c r="CZ13" s="1356"/>
      <c r="DA13" s="1356" t="str">
        <f>MID(SUVAHAVUJ!AF182,5,1)</f>
        <v xml:space="preserve"> </v>
      </c>
      <c r="DB13" s="1356"/>
      <c r="DC13" s="1356"/>
      <c r="DD13" s="1356"/>
      <c r="DE13" s="1356"/>
      <c r="DF13" s="1356" t="str">
        <f>MID(SUVAHAVUJ!AF182,6,1)</f>
        <v xml:space="preserve"> </v>
      </c>
      <c r="DG13" s="1356"/>
      <c r="DH13" s="1356"/>
      <c r="DI13" s="1356"/>
      <c r="DJ13" s="1356"/>
      <c r="DK13" s="1356"/>
      <c r="DL13" s="1356" t="str">
        <f>MID(SUVAHAVUJ!AF182,7,1)</f>
        <v xml:space="preserve"> </v>
      </c>
      <c r="DM13" s="1356"/>
      <c r="DN13" s="1356"/>
      <c r="DO13" s="1356"/>
      <c r="DP13" s="1356"/>
      <c r="DQ13" s="1356"/>
      <c r="DR13" s="1356" t="str">
        <f>MID(SUVAHAVUJ!AF182,8,1)</f>
        <v xml:space="preserve"> </v>
      </c>
      <c r="DS13" s="1356"/>
      <c r="DT13" s="1356"/>
      <c r="DU13" s="1356"/>
      <c r="DV13" s="1356"/>
      <c r="DW13" s="1431" t="str">
        <f>MID(SUVAHAVUJ!AF182,9,1)</f>
        <v xml:space="preserve"> </v>
      </c>
      <c r="DX13" s="1431"/>
      <c r="DY13" s="1431"/>
      <c r="DZ13" s="1431"/>
      <c r="EA13" s="1431"/>
      <c r="EB13" s="1431"/>
      <c r="EC13" s="1431" t="str">
        <f>MID(SUVAHAVUJ!AF182,10,1)</f>
        <v xml:space="preserve"> </v>
      </c>
      <c r="ED13" s="1431"/>
      <c r="EE13" s="1431"/>
      <c r="EF13" s="1431"/>
      <c r="EG13" s="1431"/>
      <c r="EH13" s="1356" t="str">
        <f>MID(SUVAHAVUJ!AF182,11,1)</f>
        <v>0</v>
      </c>
      <c r="EI13" s="1356"/>
      <c r="EJ13" s="1356"/>
      <c r="EK13" s="1356"/>
      <c r="EL13" s="1356"/>
      <c r="EM13" s="1360"/>
      <c r="EN13" s="530"/>
      <c r="EO13" s="531"/>
      <c r="EP13" s="1356" t="str">
        <f>MID(SUVAHAVUJ!AG182,1,1)</f>
        <v xml:space="preserve"> </v>
      </c>
      <c r="EQ13" s="1356"/>
      <c r="ER13" s="1356"/>
      <c r="ES13" s="1356"/>
      <c r="ET13" s="1356"/>
      <c r="EU13" s="1356"/>
      <c r="EV13" s="1356" t="str">
        <f>MID(SUVAHAVUJ!AG182,2,1)</f>
        <v xml:space="preserve"> </v>
      </c>
      <c r="EW13" s="1356"/>
      <c r="EX13" s="1356"/>
      <c r="EY13" s="1356"/>
      <c r="EZ13" s="1356"/>
      <c r="FA13" s="1356" t="str">
        <f>MID(SUVAHAVUJ!AG182,3,1)</f>
        <v xml:space="preserve"> </v>
      </c>
      <c r="FB13" s="1356"/>
      <c r="FC13" s="1356"/>
      <c r="FD13" s="1356"/>
      <c r="FE13" s="1356"/>
      <c r="FF13" s="1356"/>
      <c r="FG13" s="1356" t="str">
        <f>MID(SUVAHAVUJ!AG182,4,1)</f>
        <v xml:space="preserve"> </v>
      </c>
      <c r="FH13" s="1356"/>
      <c r="FI13" s="1356"/>
      <c r="FJ13" s="1356"/>
      <c r="FK13" s="1356"/>
      <c r="FL13" s="1357" t="str">
        <f>MID(SUVAHAVUJ!AG182,5,1)</f>
        <v xml:space="preserve"> </v>
      </c>
      <c r="FM13" s="1357"/>
      <c r="FN13" s="1357"/>
      <c r="FO13" s="1357"/>
      <c r="FP13" s="1357"/>
      <c r="FQ13" s="1357"/>
      <c r="FR13" s="1357" t="str">
        <f>MID(SUVAHAVUJ!AG182,6,1)</f>
        <v xml:space="preserve"> </v>
      </c>
      <c r="FS13" s="1357"/>
      <c r="FT13" s="1357"/>
      <c r="FU13" s="1357"/>
      <c r="FV13" s="1357"/>
      <c r="FW13" s="1357" t="str">
        <f>MID(SUVAHAVUJ!AG182,7,1)</f>
        <v xml:space="preserve"> </v>
      </c>
      <c r="FX13" s="1357"/>
      <c r="FY13" s="1357"/>
      <c r="FZ13" s="1357"/>
      <c r="GA13" s="1357"/>
      <c r="GB13" s="1357"/>
      <c r="GC13" s="1357" t="str">
        <f>MID(SUVAHAVUJ!AG182,8,1)</f>
        <v xml:space="preserve"> </v>
      </c>
      <c r="GD13" s="1357"/>
      <c r="GE13" s="1357"/>
      <c r="GF13" s="1357"/>
      <c r="GG13" s="1357"/>
      <c r="GH13" s="1357" t="str">
        <f>MID(SUVAHAVUJ!AG182,9,1)</f>
        <v xml:space="preserve"> </v>
      </c>
      <c r="GI13" s="1357"/>
      <c r="GJ13" s="1357"/>
      <c r="GK13" s="1357"/>
      <c r="GL13" s="1357"/>
      <c r="GM13" s="1357"/>
      <c r="GN13" s="1357" t="str">
        <f>MID(SUVAHAVUJ!AG182,10,1)</f>
        <v xml:space="preserve"> </v>
      </c>
      <c r="GO13" s="1357"/>
      <c r="GP13" s="1357"/>
      <c r="GQ13" s="1357"/>
      <c r="GR13" s="1357"/>
      <c r="GS13" s="1357" t="str">
        <f>MID(SUVAHAVUJ!AG182,11,1)</f>
        <v>0</v>
      </c>
      <c r="GT13" s="1357"/>
      <c r="GU13" s="1357"/>
      <c r="GV13" s="1357"/>
      <c r="GW13" s="1358"/>
    </row>
    <row r="14" spans="1:205" ht="24.6" customHeight="1" x14ac:dyDescent="0.2">
      <c r="B14" s="1512" t="s">
        <v>2180</v>
      </c>
      <c r="C14" s="1513"/>
      <c r="D14" s="1513"/>
      <c r="E14" s="1513"/>
      <c r="F14" s="1513"/>
      <c r="G14" s="1513"/>
      <c r="H14" s="1513"/>
      <c r="I14" s="1513"/>
      <c r="J14" s="1513"/>
      <c r="K14" s="1514"/>
      <c r="L14" s="1446" t="str">
        <f>SUVAHAVUJ!$D$183</f>
        <v>Výnosy z krátkodobého finančného majetku súčet
(r. 36 až r. 38)</v>
      </c>
      <c r="M14" s="1447"/>
      <c r="N14" s="1447"/>
      <c r="O14" s="1447"/>
      <c r="P14" s="1447"/>
      <c r="Q14" s="1447"/>
      <c r="R14" s="1447"/>
      <c r="S14" s="1447"/>
      <c r="T14" s="1447"/>
      <c r="U14" s="1447"/>
      <c r="V14" s="1447"/>
      <c r="W14" s="1447"/>
      <c r="X14" s="1447"/>
      <c r="Y14" s="1447"/>
      <c r="Z14" s="1447"/>
      <c r="AA14" s="1447"/>
      <c r="AB14" s="1447"/>
      <c r="AC14" s="1447"/>
      <c r="AD14" s="1447"/>
      <c r="AE14" s="1447"/>
      <c r="AF14" s="1447"/>
      <c r="AG14" s="1447"/>
      <c r="AH14" s="1447"/>
      <c r="AI14" s="1447"/>
      <c r="AJ14" s="1447"/>
      <c r="AK14" s="1447"/>
      <c r="AL14" s="1447"/>
      <c r="AM14" s="1447"/>
      <c r="AN14" s="1447"/>
      <c r="AO14" s="1447"/>
      <c r="AP14" s="1447"/>
      <c r="AQ14" s="1447"/>
      <c r="AR14" s="1447"/>
      <c r="AS14" s="1447"/>
      <c r="AT14" s="1447"/>
      <c r="AU14" s="1447"/>
      <c r="AV14" s="1447"/>
      <c r="AW14" s="1447"/>
      <c r="AX14" s="1447"/>
      <c r="AY14" s="1447"/>
      <c r="AZ14" s="1447"/>
      <c r="BA14" s="1447"/>
      <c r="BB14" s="1447"/>
      <c r="BC14" s="1447"/>
      <c r="BD14" s="1447"/>
      <c r="BE14" s="1447"/>
      <c r="BF14" s="1447"/>
      <c r="BG14" s="1447"/>
      <c r="BH14" s="1447"/>
      <c r="BI14" s="1447"/>
      <c r="BJ14" s="1447"/>
      <c r="BK14" s="1447"/>
      <c r="BL14" s="1447"/>
      <c r="BM14" s="1447"/>
      <c r="BN14" s="1447"/>
      <c r="BO14" s="1447"/>
      <c r="BP14" s="1447"/>
      <c r="BQ14" s="1447"/>
      <c r="BR14" s="1447"/>
      <c r="BS14" s="1447"/>
      <c r="BT14" s="1447"/>
      <c r="BU14" s="1447"/>
      <c r="BV14" s="1447"/>
      <c r="BW14" s="1437" t="s">
        <v>2062</v>
      </c>
      <c r="BX14" s="1438"/>
      <c r="BY14" s="1438"/>
      <c r="BZ14" s="1438"/>
      <c r="CA14" s="1438"/>
      <c r="CB14" s="1438"/>
      <c r="CC14" s="1438"/>
      <c r="CD14" s="1439"/>
      <c r="CE14" s="1356" t="str">
        <f>MID(SUVAHAVUJ!AF183,1,1)</f>
        <v xml:space="preserve"> </v>
      </c>
      <c r="CF14" s="1356"/>
      <c r="CG14" s="1356"/>
      <c r="CH14" s="1356"/>
      <c r="CI14" s="1356"/>
      <c r="CJ14" s="1356" t="str">
        <f>MID(SUVAHAVUJ!AF183,2,1)</f>
        <v xml:space="preserve"> </v>
      </c>
      <c r="CK14" s="1356"/>
      <c r="CL14" s="1356"/>
      <c r="CM14" s="1356"/>
      <c r="CN14" s="1356"/>
      <c r="CO14" s="1356"/>
      <c r="CP14" s="1356" t="str">
        <f>MID(SUVAHAVUJ!AF183,3,1)</f>
        <v xml:space="preserve"> </v>
      </c>
      <c r="CQ14" s="1356"/>
      <c r="CR14" s="1356"/>
      <c r="CS14" s="1356"/>
      <c r="CT14" s="1356"/>
      <c r="CU14" s="1356" t="str">
        <f>MID(SUVAHAVUJ!AF183,4,1)</f>
        <v xml:space="preserve"> </v>
      </c>
      <c r="CV14" s="1356"/>
      <c r="CW14" s="1356"/>
      <c r="CX14" s="1356"/>
      <c r="CY14" s="1356"/>
      <c r="CZ14" s="1356"/>
      <c r="DA14" s="1356" t="str">
        <f>MID(SUVAHAVUJ!AF183,5,1)</f>
        <v xml:space="preserve"> </v>
      </c>
      <c r="DB14" s="1356"/>
      <c r="DC14" s="1356"/>
      <c r="DD14" s="1356"/>
      <c r="DE14" s="1356"/>
      <c r="DF14" s="1356" t="str">
        <f>MID(SUVAHAVUJ!AF183,6,1)</f>
        <v xml:space="preserve"> </v>
      </c>
      <c r="DG14" s="1356"/>
      <c r="DH14" s="1356"/>
      <c r="DI14" s="1356"/>
      <c r="DJ14" s="1356"/>
      <c r="DK14" s="1356"/>
      <c r="DL14" s="1356" t="str">
        <f>MID(SUVAHAVUJ!AF183,7,1)</f>
        <v xml:space="preserve"> </v>
      </c>
      <c r="DM14" s="1356"/>
      <c r="DN14" s="1356"/>
      <c r="DO14" s="1356"/>
      <c r="DP14" s="1356"/>
      <c r="DQ14" s="1356"/>
      <c r="DR14" s="1356" t="str">
        <f>MID(SUVAHAVUJ!AF183,8,1)</f>
        <v xml:space="preserve"> </v>
      </c>
      <c r="DS14" s="1356"/>
      <c r="DT14" s="1356"/>
      <c r="DU14" s="1356"/>
      <c r="DV14" s="1356"/>
      <c r="DW14" s="1431" t="str">
        <f>MID(SUVAHAVUJ!AF183,9,1)</f>
        <v xml:space="preserve"> </v>
      </c>
      <c r="DX14" s="1431"/>
      <c r="DY14" s="1431"/>
      <c r="DZ14" s="1431"/>
      <c r="EA14" s="1431"/>
      <c r="EB14" s="1431"/>
      <c r="EC14" s="1431" t="str">
        <f>MID(SUVAHAVUJ!AF183,10,1)</f>
        <v xml:space="preserve"> </v>
      </c>
      <c r="ED14" s="1431"/>
      <c r="EE14" s="1431"/>
      <c r="EF14" s="1431"/>
      <c r="EG14" s="1431"/>
      <c r="EH14" s="1356" t="str">
        <f>MID(SUVAHAVUJ!AF183,11,1)</f>
        <v>0</v>
      </c>
      <c r="EI14" s="1356"/>
      <c r="EJ14" s="1356"/>
      <c r="EK14" s="1356"/>
      <c r="EL14" s="1356"/>
      <c r="EM14" s="1360"/>
      <c r="EN14" s="530"/>
      <c r="EO14" s="531"/>
      <c r="EP14" s="1356" t="str">
        <f>MID(SUVAHAVUJ!AG183,1,1)</f>
        <v xml:space="preserve"> </v>
      </c>
      <c r="EQ14" s="1356"/>
      <c r="ER14" s="1356"/>
      <c r="ES14" s="1356"/>
      <c r="ET14" s="1356"/>
      <c r="EU14" s="1356"/>
      <c r="EV14" s="1356" t="str">
        <f>MID(SUVAHAVUJ!AG183,2,1)</f>
        <v xml:space="preserve"> </v>
      </c>
      <c r="EW14" s="1356"/>
      <c r="EX14" s="1356"/>
      <c r="EY14" s="1356"/>
      <c r="EZ14" s="1356"/>
      <c r="FA14" s="1356" t="str">
        <f>MID(SUVAHAVUJ!AG183,3,1)</f>
        <v xml:space="preserve"> </v>
      </c>
      <c r="FB14" s="1356"/>
      <c r="FC14" s="1356"/>
      <c r="FD14" s="1356"/>
      <c r="FE14" s="1356"/>
      <c r="FF14" s="1356"/>
      <c r="FG14" s="1356" t="str">
        <f>MID(SUVAHAVUJ!AG183,4,1)</f>
        <v xml:space="preserve"> </v>
      </c>
      <c r="FH14" s="1356"/>
      <c r="FI14" s="1356"/>
      <c r="FJ14" s="1356"/>
      <c r="FK14" s="1356"/>
      <c r="FL14" s="1357" t="str">
        <f>MID(SUVAHAVUJ!AG183,5,1)</f>
        <v xml:space="preserve"> </v>
      </c>
      <c r="FM14" s="1357"/>
      <c r="FN14" s="1357"/>
      <c r="FO14" s="1357"/>
      <c r="FP14" s="1357"/>
      <c r="FQ14" s="1357"/>
      <c r="FR14" s="1357" t="str">
        <f>MID(SUVAHAVUJ!AG183,6,1)</f>
        <v xml:space="preserve"> </v>
      </c>
      <c r="FS14" s="1357"/>
      <c r="FT14" s="1357"/>
      <c r="FU14" s="1357"/>
      <c r="FV14" s="1357"/>
      <c r="FW14" s="1357" t="str">
        <f>MID(SUVAHAVUJ!AG183,7,1)</f>
        <v xml:space="preserve"> </v>
      </c>
      <c r="FX14" s="1357"/>
      <c r="FY14" s="1357"/>
      <c r="FZ14" s="1357"/>
      <c r="GA14" s="1357"/>
      <c r="GB14" s="1357"/>
      <c r="GC14" s="1357" t="str">
        <f>MID(SUVAHAVUJ!AG183,8,1)</f>
        <v xml:space="preserve"> </v>
      </c>
      <c r="GD14" s="1357"/>
      <c r="GE14" s="1357"/>
      <c r="GF14" s="1357"/>
      <c r="GG14" s="1357"/>
      <c r="GH14" s="1357" t="str">
        <f>MID(SUVAHAVUJ!AG183,9,1)</f>
        <v xml:space="preserve"> </v>
      </c>
      <c r="GI14" s="1357"/>
      <c r="GJ14" s="1357"/>
      <c r="GK14" s="1357"/>
      <c r="GL14" s="1357"/>
      <c r="GM14" s="1357"/>
      <c r="GN14" s="1357" t="str">
        <f>MID(SUVAHAVUJ!AG183,10,1)</f>
        <v xml:space="preserve"> </v>
      </c>
      <c r="GO14" s="1357"/>
      <c r="GP14" s="1357"/>
      <c r="GQ14" s="1357"/>
      <c r="GR14" s="1357"/>
      <c r="GS14" s="1357" t="str">
        <f>MID(SUVAHAVUJ!AG183,11,1)</f>
        <v>0</v>
      </c>
      <c r="GT14" s="1357"/>
      <c r="GU14" s="1357"/>
      <c r="GV14" s="1357"/>
      <c r="GW14" s="1358"/>
    </row>
    <row r="15" spans="1:205" ht="24.6" customHeight="1" x14ac:dyDescent="0.2">
      <c r="B15" s="1518" t="s">
        <v>2181</v>
      </c>
      <c r="C15" s="1519"/>
      <c r="D15" s="1519"/>
      <c r="E15" s="1519"/>
      <c r="F15" s="1519"/>
      <c r="G15" s="1519"/>
      <c r="H15" s="1519"/>
      <c r="I15" s="1519"/>
      <c r="J15" s="1519"/>
      <c r="K15" s="1520"/>
      <c r="L15" s="1435" t="str">
        <f>SUVAHAVUJ!$D$184</f>
        <v>Výnosy z krátkodobého finančného majetku od prepojených účtovných jednotiek (666A)</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37" t="s">
        <v>2064</v>
      </c>
      <c r="BX15" s="1438"/>
      <c r="BY15" s="1438"/>
      <c r="BZ15" s="1438"/>
      <c r="CA15" s="1438"/>
      <c r="CB15" s="1438"/>
      <c r="CC15" s="1438"/>
      <c r="CD15" s="1439"/>
      <c r="CE15" s="1356" t="str">
        <f>MID(SUVAHAVUJ!AF184,1,1)</f>
        <v xml:space="preserve"> </v>
      </c>
      <c r="CF15" s="1356"/>
      <c r="CG15" s="1356"/>
      <c r="CH15" s="1356"/>
      <c r="CI15" s="1356"/>
      <c r="CJ15" s="1356" t="str">
        <f>MID(SUVAHAVUJ!AF184,2,1)</f>
        <v xml:space="preserve"> </v>
      </c>
      <c r="CK15" s="1356"/>
      <c r="CL15" s="1356"/>
      <c r="CM15" s="1356"/>
      <c r="CN15" s="1356"/>
      <c r="CO15" s="1356"/>
      <c r="CP15" s="1356" t="str">
        <f>MID(SUVAHAVUJ!AF184,3,1)</f>
        <v xml:space="preserve"> </v>
      </c>
      <c r="CQ15" s="1356"/>
      <c r="CR15" s="1356"/>
      <c r="CS15" s="1356"/>
      <c r="CT15" s="1356"/>
      <c r="CU15" s="1356" t="str">
        <f>MID(SUVAHAVUJ!AF184,4,1)</f>
        <v xml:space="preserve"> </v>
      </c>
      <c r="CV15" s="1356"/>
      <c r="CW15" s="1356"/>
      <c r="CX15" s="1356"/>
      <c r="CY15" s="1356"/>
      <c r="CZ15" s="1356"/>
      <c r="DA15" s="1356" t="str">
        <f>MID(SUVAHAVUJ!AF184,5,1)</f>
        <v xml:space="preserve"> </v>
      </c>
      <c r="DB15" s="1356"/>
      <c r="DC15" s="1356"/>
      <c r="DD15" s="1356"/>
      <c r="DE15" s="1356"/>
      <c r="DF15" s="1356" t="str">
        <f>MID(SUVAHAVUJ!AF184,6,1)</f>
        <v xml:space="preserve"> </v>
      </c>
      <c r="DG15" s="1356"/>
      <c r="DH15" s="1356"/>
      <c r="DI15" s="1356"/>
      <c r="DJ15" s="1356"/>
      <c r="DK15" s="1356"/>
      <c r="DL15" s="1356" t="str">
        <f>MID(SUVAHAVUJ!AF184,7,1)</f>
        <v xml:space="preserve"> </v>
      </c>
      <c r="DM15" s="1356"/>
      <c r="DN15" s="1356"/>
      <c r="DO15" s="1356"/>
      <c r="DP15" s="1356"/>
      <c r="DQ15" s="1356"/>
      <c r="DR15" s="1356" t="str">
        <f>MID(SUVAHAVUJ!AF184,8,1)</f>
        <v xml:space="preserve"> </v>
      </c>
      <c r="DS15" s="1356"/>
      <c r="DT15" s="1356"/>
      <c r="DU15" s="1356"/>
      <c r="DV15" s="1356"/>
      <c r="DW15" s="1431" t="str">
        <f>MID(SUVAHAVUJ!AF184,9,1)</f>
        <v xml:space="preserve"> </v>
      </c>
      <c r="DX15" s="1431"/>
      <c r="DY15" s="1431"/>
      <c r="DZ15" s="1431"/>
      <c r="EA15" s="1431"/>
      <c r="EB15" s="1431"/>
      <c r="EC15" s="1431" t="str">
        <f>MID(SUVAHAVUJ!AF184,10,1)</f>
        <v xml:space="preserve"> </v>
      </c>
      <c r="ED15" s="1431"/>
      <c r="EE15" s="1431"/>
      <c r="EF15" s="1431"/>
      <c r="EG15" s="1431"/>
      <c r="EH15" s="1356" t="str">
        <f>MID(SUVAHAVUJ!AF184,11,1)</f>
        <v>0</v>
      </c>
      <c r="EI15" s="1356"/>
      <c r="EJ15" s="1356"/>
      <c r="EK15" s="1356"/>
      <c r="EL15" s="1356"/>
      <c r="EM15" s="1360"/>
      <c r="EN15" s="530"/>
      <c r="EO15" s="531"/>
      <c r="EP15" s="1356" t="str">
        <f>MID(SUVAHAVUJ!AG184,1,1)</f>
        <v xml:space="preserve"> </v>
      </c>
      <c r="EQ15" s="1356"/>
      <c r="ER15" s="1356"/>
      <c r="ES15" s="1356"/>
      <c r="ET15" s="1356"/>
      <c r="EU15" s="1356"/>
      <c r="EV15" s="1356" t="str">
        <f>MID(SUVAHAVUJ!AG184,2,1)</f>
        <v xml:space="preserve"> </v>
      </c>
      <c r="EW15" s="1356"/>
      <c r="EX15" s="1356"/>
      <c r="EY15" s="1356"/>
      <c r="EZ15" s="1356"/>
      <c r="FA15" s="1356" t="str">
        <f>MID(SUVAHAVUJ!AG184,3,1)</f>
        <v xml:space="preserve"> </v>
      </c>
      <c r="FB15" s="1356"/>
      <c r="FC15" s="1356"/>
      <c r="FD15" s="1356"/>
      <c r="FE15" s="1356"/>
      <c r="FF15" s="1356"/>
      <c r="FG15" s="1356" t="str">
        <f>MID(SUVAHAVUJ!AG184,4,1)</f>
        <v xml:space="preserve"> </v>
      </c>
      <c r="FH15" s="1356"/>
      <c r="FI15" s="1356"/>
      <c r="FJ15" s="1356"/>
      <c r="FK15" s="1356"/>
      <c r="FL15" s="1357" t="str">
        <f>MID(SUVAHAVUJ!AG184,5,1)</f>
        <v xml:space="preserve"> </v>
      </c>
      <c r="FM15" s="1357"/>
      <c r="FN15" s="1357"/>
      <c r="FO15" s="1357"/>
      <c r="FP15" s="1357"/>
      <c r="FQ15" s="1357"/>
      <c r="FR15" s="1357" t="str">
        <f>MID(SUVAHAVUJ!AG184,6,1)</f>
        <v xml:space="preserve"> </v>
      </c>
      <c r="FS15" s="1357"/>
      <c r="FT15" s="1357"/>
      <c r="FU15" s="1357"/>
      <c r="FV15" s="1357"/>
      <c r="FW15" s="1357" t="str">
        <f>MID(SUVAHAVUJ!AG184,7,1)</f>
        <v xml:space="preserve"> </v>
      </c>
      <c r="FX15" s="1357"/>
      <c r="FY15" s="1357"/>
      <c r="FZ15" s="1357"/>
      <c r="GA15" s="1357"/>
      <c r="GB15" s="1357"/>
      <c r="GC15" s="1357" t="str">
        <f>MID(SUVAHAVUJ!AG184,8,1)</f>
        <v xml:space="preserve"> </v>
      </c>
      <c r="GD15" s="1357"/>
      <c r="GE15" s="1357"/>
      <c r="GF15" s="1357"/>
      <c r="GG15" s="1357"/>
      <c r="GH15" s="1357" t="str">
        <f>MID(SUVAHAVUJ!AG184,9,1)</f>
        <v xml:space="preserve"> </v>
      </c>
      <c r="GI15" s="1357"/>
      <c r="GJ15" s="1357"/>
      <c r="GK15" s="1357"/>
      <c r="GL15" s="1357"/>
      <c r="GM15" s="1357"/>
      <c r="GN15" s="1357" t="str">
        <f>MID(SUVAHAVUJ!AG184,10,1)</f>
        <v xml:space="preserve"> </v>
      </c>
      <c r="GO15" s="1357"/>
      <c r="GP15" s="1357"/>
      <c r="GQ15" s="1357"/>
      <c r="GR15" s="1357"/>
      <c r="GS15" s="1357" t="str">
        <f>MID(SUVAHAVUJ!AG184,11,1)</f>
        <v>0</v>
      </c>
      <c r="GT15" s="1357"/>
      <c r="GU15" s="1357"/>
      <c r="GV15" s="1357"/>
      <c r="GW15" s="1358"/>
    </row>
    <row r="16" spans="1:205" ht="24.6" customHeight="1" x14ac:dyDescent="0.2">
      <c r="B16" s="1530" t="s">
        <v>2039</v>
      </c>
      <c r="C16" s="1531"/>
      <c r="D16" s="1531"/>
      <c r="E16" s="1531"/>
      <c r="F16" s="1531"/>
      <c r="G16" s="1531"/>
      <c r="H16" s="1531"/>
      <c r="I16" s="1531"/>
      <c r="J16" s="1531"/>
      <c r="K16" s="1532"/>
      <c r="L16" s="1435" t="str">
        <f>SUVAHAVUJ!$D$185</f>
        <v>Výnosy z krátkodobého finančného majetku v podielovej účasti okrem výnosov prepojených účtovných jednotiek (666A)</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437" t="s">
        <v>2065</v>
      </c>
      <c r="BX16" s="1438"/>
      <c r="BY16" s="1438"/>
      <c r="BZ16" s="1438"/>
      <c r="CA16" s="1438"/>
      <c r="CB16" s="1438"/>
      <c r="CC16" s="1438"/>
      <c r="CD16" s="1439"/>
      <c r="CE16" s="1356" t="str">
        <f>MID(SUVAHAVUJ!AF185,1,1)</f>
        <v xml:space="preserve"> </v>
      </c>
      <c r="CF16" s="1356"/>
      <c r="CG16" s="1356"/>
      <c r="CH16" s="1356"/>
      <c r="CI16" s="1356"/>
      <c r="CJ16" s="1356" t="str">
        <f>MID(SUVAHAVUJ!AF185,2,1)</f>
        <v xml:space="preserve"> </v>
      </c>
      <c r="CK16" s="1356"/>
      <c r="CL16" s="1356"/>
      <c r="CM16" s="1356"/>
      <c r="CN16" s="1356"/>
      <c r="CO16" s="1356"/>
      <c r="CP16" s="1356" t="str">
        <f>MID(SUVAHAVUJ!AF185,3,1)</f>
        <v xml:space="preserve"> </v>
      </c>
      <c r="CQ16" s="1356"/>
      <c r="CR16" s="1356"/>
      <c r="CS16" s="1356"/>
      <c r="CT16" s="1356"/>
      <c r="CU16" s="1356" t="str">
        <f>MID(SUVAHAVUJ!AF185,4,1)</f>
        <v xml:space="preserve"> </v>
      </c>
      <c r="CV16" s="1356"/>
      <c r="CW16" s="1356"/>
      <c r="CX16" s="1356"/>
      <c r="CY16" s="1356"/>
      <c r="CZ16" s="1356"/>
      <c r="DA16" s="1356" t="str">
        <f>MID(SUVAHAVUJ!AF185,5,1)</f>
        <v xml:space="preserve"> </v>
      </c>
      <c r="DB16" s="1356"/>
      <c r="DC16" s="1356"/>
      <c r="DD16" s="1356"/>
      <c r="DE16" s="1356"/>
      <c r="DF16" s="1356" t="str">
        <f>MID(SUVAHAVUJ!AF185,6,1)</f>
        <v xml:space="preserve"> </v>
      </c>
      <c r="DG16" s="1356"/>
      <c r="DH16" s="1356"/>
      <c r="DI16" s="1356"/>
      <c r="DJ16" s="1356"/>
      <c r="DK16" s="1356"/>
      <c r="DL16" s="1356" t="str">
        <f>MID(SUVAHAVUJ!AF185,7,1)</f>
        <v xml:space="preserve"> </v>
      </c>
      <c r="DM16" s="1356"/>
      <c r="DN16" s="1356"/>
      <c r="DO16" s="1356"/>
      <c r="DP16" s="1356"/>
      <c r="DQ16" s="1356"/>
      <c r="DR16" s="1356" t="str">
        <f>MID(SUVAHAVUJ!AF185,8,1)</f>
        <v xml:space="preserve"> </v>
      </c>
      <c r="DS16" s="1356"/>
      <c r="DT16" s="1356"/>
      <c r="DU16" s="1356"/>
      <c r="DV16" s="1356"/>
      <c r="DW16" s="1431" t="str">
        <f>MID(SUVAHAVUJ!AF185,9,1)</f>
        <v xml:space="preserve"> </v>
      </c>
      <c r="DX16" s="1431"/>
      <c r="DY16" s="1431"/>
      <c r="DZ16" s="1431"/>
      <c r="EA16" s="1431"/>
      <c r="EB16" s="1431"/>
      <c r="EC16" s="1431" t="str">
        <f>MID(SUVAHAVUJ!AF185,10,1)</f>
        <v xml:space="preserve"> </v>
      </c>
      <c r="ED16" s="1431"/>
      <c r="EE16" s="1431"/>
      <c r="EF16" s="1431"/>
      <c r="EG16" s="1431"/>
      <c r="EH16" s="1356" t="str">
        <f>MID(SUVAHAVUJ!AF185,11,1)</f>
        <v>0</v>
      </c>
      <c r="EI16" s="1356"/>
      <c r="EJ16" s="1356"/>
      <c r="EK16" s="1356"/>
      <c r="EL16" s="1356"/>
      <c r="EM16" s="1360"/>
      <c r="EN16" s="530"/>
      <c r="EO16" s="531"/>
      <c r="EP16" s="1356" t="str">
        <f>MID(SUVAHAVUJ!AG185,1,1)</f>
        <v xml:space="preserve"> </v>
      </c>
      <c r="EQ16" s="1356"/>
      <c r="ER16" s="1356"/>
      <c r="ES16" s="1356"/>
      <c r="ET16" s="1356"/>
      <c r="EU16" s="1356"/>
      <c r="EV16" s="1356" t="str">
        <f>MID(SUVAHAVUJ!AG185,2,1)</f>
        <v xml:space="preserve"> </v>
      </c>
      <c r="EW16" s="1356"/>
      <c r="EX16" s="1356"/>
      <c r="EY16" s="1356"/>
      <c r="EZ16" s="1356"/>
      <c r="FA16" s="1356" t="str">
        <f>MID(SUVAHAVUJ!AG185,3,1)</f>
        <v xml:space="preserve"> </v>
      </c>
      <c r="FB16" s="1356"/>
      <c r="FC16" s="1356"/>
      <c r="FD16" s="1356"/>
      <c r="FE16" s="1356"/>
      <c r="FF16" s="1356"/>
      <c r="FG16" s="1356" t="str">
        <f>MID(SUVAHAVUJ!AG185,4,1)</f>
        <v xml:space="preserve"> </v>
      </c>
      <c r="FH16" s="1356"/>
      <c r="FI16" s="1356"/>
      <c r="FJ16" s="1356"/>
      <c r="FK16" s="1356"/>
      <c r="FL16" s="1357" t="str">
        <f>MID(SUVAHAVUJ!AG185,5,1)</f>
        <v xml:space="preserve"> </v>
      </c>
      <c r="FM16" s="1357"/>
      <c r="FN16" s="1357"/>
      <c r="FO16" s="1357"/>
      <c r="FP16" s="1357"/>
      <c r="FQ16" s="1357"/>
      <c r="FR16" s="1357" t="str">
        <f>MID(SUVAHAVUJ!AG185,6,1)</f>
        <v xml:space="preserve"> </v>
      </c>
      <c r="FS16" s="1357"/>
      <c r="FT16" s="1357"/>
      <c r="FU16" s="1357"/>
      <c r="FV16" s="1357"/>
      <c r="FW16" s="1357" t="str">
        <f>MID(SUVAHAVUJ!AG185,7,1)</f>
        <v xml:space="preserve"> </v>
      </c>
      <c r="FX16" s="1357"/>
      <c r="FY16" s="1357"/>
      <c r="FZ16" s="1357"/>
      <c r="GA16" s="1357"/>
      <c r="GB16" s="1357"/>
      <c r="GC16" s="1357" t="str">
        <f>MID(SUVAHAVUJ!AG185,8,1)</f>
        <v xml:space="preserve"> </v>
      </c>
      <c r="GD16" s="1357"/>
      <c r="GE16" s="1357"/>
      <c r="GF16" s="1357"/>
      <c r="GG16" s="1357"/>
      <c r="GH16" s="1357" t="str">
        <f>MID(SUVAHAVUJ!AG185,9,1)</f>
        <v xml:space="preserve"> </v>
      </c>
      <c r="GI16" s="1357"/>
      <c r="GJ16" s="1357"/>
      <c r="GK16" s="1357"/>
      <c r="GL16" s="1357"/>
      <c r="GM16" s="1357"/>
      <c r="GN16" s="1357" t="str">
        <f>MID(SUVAHAVUJ!AG185,10,1)</f>
        <v xml:space="preserve"> </v>
      </c>
      <c r="GO16" s="1357"/>
      <c r="GP16" s="1357"/>
      <c r="GQ16" s="1357"/>
      <c r="GR16" s="1357"/>
      <c r="GS16" s="1357" t="str">
        <f>MID(SUVAHAVUJ!AG185,11,1)</f>
        <v>0</v>
      </c>
      <c r="GT16" s="1357"/>
      <c r="GU16" s="1357"/>
      <c r="GV16" s="1357"/>
      <c r="GW16" s="1358"/>
    </row>
    <row r="17" spans="1:205" ht="24.6" customHeight="1" x14ac:dyDescent="0.2">
      <c r="B17" s="1518" t="s">
        <v>2040</v>
      </c>
      <c r="C17" s="1519"/>
      <c r="D17" s="1519"/>
      <c r="E17" s="1519"/>
      <c r="F17" s="1519"/>
      <c r="G17" s="1519"/>
      <c r="H17" s="1519"/>
      <c r="I17" s="1519"/>
      <c r="J17" s="1519"/>
      <c r="K17" s="1520"/>
      <c r="L17" s="1435" t="str">
        <f>SUVAHAVUJ!$D$186</f>
        <v>Ostatné výnosy z krátkodobého finančného majetku (666A)</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437" t="s">
        <v>2066</v>
      </c>
      <c r="BX17" s="1438"/>
      <c r="BY17" s="1438"/>
      <c r="BZ17" s="1438"/>
      <c r="CA17" s="1438"/>
      <c r="CB17" s="1438"/>
      <c r="CC17" s="1438"/>
      <c r="CD17" s="1439"/>
      <c r="CE17" s="1356" t="str">
        <f>MID(SUVAHAVUJ!AF186,1,1)</f>
        <v xml:space="preserve"> </v>
      </c>
      <c r="CF17" s="1356"/>
      <c r="CG17" s="1356"/>
      <c r="CH17" s="1356"/>
      <c r="CI17" s="1356"/>
      <c r="CJ17" s="1356" t="str">
        <f>MID(SUVAHAVUJ!AF186,2,1)</f>
        <v xml:space="preserve"> </v>
      </c>
      <c r="CK17" s="1356"/>
      <c r="CL17" s="1356"/>
      <c r="CM17" s="1356"/>
      <c r="CN17" s="1356"/>
      <c r="CO17" s="1356"/>
      <c r="CP17" s="1356" t="str">
        <f>MID(SUVAHAVUJ!AF186,3,1)</f>
        <v xml:space="preserve"> </v>
      </c>
      <c r="CQ17" s="1356"/>
      <c r="CR17" s="1356"/>
      <c r="CS17" s="1356"/>
      <c r="CT17" s="1356"/>
      <c r="CU17" s="1356" t="str">
        <f>MID(SUVAHAVUJ!AF186,4,1)</f>
        <v xml:space="preserve"> </v>
      </c>
      <c r="CV17" s="1356"/>
      <c r="CW17" s="1356"/>
      <c r="CX17" s="1356"/>
      <c r="CY17" s="1356"/>
      <c r="CZ17" s="1356"/>
      <c r="DA17" s="1356" t="str">
        <f>MID(SUVAHAVUJ!AF186,5,1)</f>
        <v xml:space="preserve"> </v>
      </c>
      <c r="DB17" s="1356"/>
      <c r="DC17" s="1356"/>
      <c r="DD17" s="1356"/>
      <c r="DE17" s="1356"/>
      <c r="DF17" s="1356" t="str">
        <f>MID(SUVAHAVUJ!AF186,6,1)</f>
        <v xml:space="preserve"> </v>
      </c>
      <c r="DG17" s="1356"/>
      <c r="DH17" s="1356"/>
      <c r="DI17" s="1356"/>
      <c r="DJ17" s="1356"/>
      <c r="DK17" s="1356"/>
      <c r="DL17" s="1356" t="str">
        <f>MID(SUVAHAVUJ!AF186,7,1)</f>
        <v xml:space="preserve"> </v>
      </c>
      <c r="DM17" s="1356"/>
      <c r="DN17" s="1356"/>
      <c r="DO17" s="1356"/>
      <c r="DP17" s="1356"/>
      <c r="DQ17" s="1356"/>
      <c r="DR17" s="1356" t="str">
        <f>MID(SUVAHAVUJ!AF186,8,1)</f>
        <v xml:space="preserve"> </v>
      </c>
      <c r="DS17" s="1356"/>
      <c r="DT17" s="1356"/>
      <c r="DU17" s="1356"/>
      <c r="DV17" s="1356"/>
      <c r="DW17" s="1431" t="str">
        <f>MID(SUVAHAVUJ!AF186,9,1)</f>
        <v xml:space="preserve"> </v>
      </c>
      <c r="DX17" s="1431"/>
      <c r="DY17" s="1431"/>
      <c r="DZ17" s="1431"/>
      <c r="EA17" s="1431"/>
      <c r="EB17" s="1431"/>
      <c r="EC17" s="1431" t="str">
        <f>MID(SUVAHAVUJ!AF186,10,1)</f>
        <v xml:space="preserve"> </v>
      </c>
      <c r="ED17" s="1431"/>
      <c r="EE17" s="1431"/>
      <c r="EF17" s="1431"/>
      <c r="EG17" s="1431"/>
      <c r="EH17" s="1356" t="str">
        <f>MID(SUVAHAVUJ!AF186,11,1)</f>
        <v>0</v>
      </c>
      <c r="EI17" s="1356"/>
      <c r="EJ17" s="1356"/>
      <c r="EK17" s="1356"/>
      <c r="EL17" s="1356"/>
      <c r="EM17" s="1360"/>
      <c r="EN17" s="530"/>
      <c r="EO17" s="531"/>
      <c r="EP17" s="1356" t="str">
        <f>MID(SUVAHAVUJ!AG186,1,1)</f>
        <v xml:space="preserve"> </v>
      </c>
      <c r="EQ17" s="1356"/>
      <c r="ER17" s="1356"/>
      <c r="ES17" s="1356"/>
      <c r="ET17" s="1356"/>
      <c r="EU17" s="1356"/>
      <c r="EV17" s="1356" t="str">
        <f>MID(SUVAHAVUJ!AG186,2,1)</f>
        <v xml:space="preserve"> </v>
      </c>
      <c r="EW17" s="1356"/>
      <c r="EX17" s="1356"/>
      <c r="EY17" s="1356"/>
      <c r="EZ17" s="1356"/>
      <c r="FA17" s="1356" t="str">
        <f>MID(SUVAHAVUJ!AG186,3,1)</f>
        <v xml:space="preserve"> </v>
      </c>
      <c r="FB17" s="1356"/>
      <c r="FC17" s="1356"/>
      <c r="FD17" s="1356"/>
      <c r="FE17" s="1356"/>
      <c r="FF17" s="1356"/>
      <c r="FG17" s="1356" t="str">
        <f>MID(SUVAHAVUJ!AG186,4,1)</f>
        <v xml:space="preserve"> </v>
      </c>
      <c r="FH17" s="1356"/>
      <c r="FI17" s="1356"/>
      <c r="FJ17" s="1356"/>
      <c r="FK17" s="1356"/>
      <c r="FL17" s="1357" t="str">
        <f>MID(SUVAHAVUJ!AG186,5,1)</f>
        <v xml:space="preserve"> </v>
      </c>
      <c r="FM17" s="1357"/>
      <c r="FN17" s="1357"/>
      <c r="FO17" s="1357"/>
      <c r="FP17" s="1357"/>
      <c r="FQ17" s="1357"/>
      <c r="FR17" s="1357" t="str">
        <f>MID(SUVAHAVUJ!AG186,6,1)</f>
        <v xml:space="preserve"> </v>
      </c>
      <c r="FS17" s="1357"/>
      <c r="FT17" s="1357"/>
      <c r="FU17" s="1357"/>
      <c r="FV17" s="1357"/>
      <c r="FW17" s="1357" t="str">
        <f>MID(SUVAHAVUJ!AG186,7,1)</f>
        <v xml:space="preserve"> </v>
      </c>
      <c r="FX17" s="1357"/>
      <c r="FY17" s="1357"/>
      <c r="FZ17" s="1357"/>
      <c r="GA17" s="1357"/>
      <c r="GB17" s="1357"/>
      <c r="GC17" s="1357" t="str">
        <f>MID(SUVAHAVUJ!AG186,8,1)</f>
        <v xml:space="preserve"> </v>
      </c>
      <c r="GD17" s="1357"/>
      <c r="GE17" s="1357"/>
      <c r="GF17" s="1357"/>
      <c r="GG17" s="1357"/>
      <c r="GH17" s="1357" t="str">
        <f>MID(SUVAHAVUJ!AG186,9,1)</f>
        <v xml:space="preserve"> </v>
      </c>
      <c r="GI17" s="1357"/>
      <c r="GJ17" s="1357"/>
      <c r="GK17" s="1357"/>
      <c r="GL17" s="1357"/>
      <c r="GM17" s="1357"/>
      <c r="GN17" s="1357" t="str">
        <f>MID(SUVAHAVUJ!AG186,10,1)</f>
        <v xml:space="preserve"> </v>
      </c>
      <c r="GO17" s="1357"/>
      <c r="GP17" s="1357"/>
      <c r="GQ17" s="1357"/>
      <c r="GR17" s="1357"/>
      <c r="GS17" s="1357" t="str">
        <f>MID(SUVAHAVUJ!AG186,11,1)</f>
        <v>0</v>
      </c>
      <c r="GT17" s="1357"/>
      <c r="GU17" s="1357"/>
      <c r="GV17" s="1357"/>
      <c r="GW17" s="1358"/>
    </row>
    <row r="18" spans="1:205" ht="24.6" customHeight="1" x14ac:dyDescent="0.2">
      <c r="B18" s="1512" t="s">
        <v>2182</v>
      </c>
      <c r="C18" s="1513"/>
      <c r="D18" s="1513"/>
      <c r="E18" s="1513"/>
      <c r="F18" s="1513"/>
      <c r="G18" s="1513"/>
      <c r="H18" s="1513"/>
      <c r="I18" s="1513"/>
      <c r="J18" s="1513"/>
      <c r="K18" s="1514"/>
      <c r="L18" s="1446" t="str">
        <f>SUVAHAVUJ!$D$187</f>
        <v>Výnosové úroky (r. 40 + r. 41)</v>
      </c>
      <c r="M18" s="1447"/>
      <c r="N18" s="1447"/>
      <c r="O18" s="1447"/>
      <c r="P18" s="1447"/>
      <c r="Q18" s="1447"/>
      <c r="R18" s="1447"/>
      <c r="S18" s="1447"/>
      <c r="T18" s="1447"/>
      <c r="U18" s="1447"/>
      <c r="V18" s="1447"/>
      <c r="W18" s="1447"/>
      <c r="X18" s="1447"/>
      <c r="Y18" s="1447"/>
      <c r="Z18" s="1447"/>
      <c r="AA18" s="1447"/>
      <c r="AB18" s="1447"/>
      <c r="AC18" s="1447"/>
      <c r="AD18" s="1447"/>
      <c r="AE18" s="1447"/>
      <c r="AF18" s="1447"/>
      <c r="AG18" s="1447"/>
      <c r="AH18" s="1447"/>
      <c r="AI18" s="1447"/>
      <c r="AJ18" s="1447"/>
      <c r="AK18" s="1447"/>
      <c r="AL18" s="1447"/>
      <c r="AM18" s="1447"/>
      <c r="AN18" s="1447"/>
      <c r="AO18" s="1447"/>
      <c r="AP18" s="1447"/>
      <c r="AQ18" s="1447"/>
      <c r="AR18" s="1447"/>
      <c r="AS18" s="1447"/>
      <c r="AT18" s="1447"/>
      <c r="AU18" s="1447"/>
      <c r="AV18" s="1447"/>
      <c r="AW18" s="1447"/>
      <c r="AX18" s="1447"/>
      <c r="AY18" s="1447"/>
      <c r="AZ18" s="1447"/>
      <c r="BA18" s="1447"/>
      <c r="BB18" s="1447"/>
      <c r="BC18" s="1447"/>
      <c r="BD18" s="1447"/>
      <c r="BE18" s="1447"/>
      <c r="BF18" s="1447"/>
      <c r="BG18" s="1447"/>
      <c r="BH18" s="1447"/>
      <c r="BI18" s="1447"/>
      <c r="BJ18" s="1447"/>
      <c r="BK18" s="1447"/>
      <c r="BL18" s="1447"/>
      <c r="BM18" s="1447"/>
      <c r="BN18" s="1447"/>
      <c r="BO18" s="1447"/>
      <c r="BP18" s="1447"/>
      <c r="BQ18" s="1447"/>
      <c r="BR18" s="1447"/>
      <c r="BS18" s="1447"/>
      <c r="BT18" s="1447"/>
      <c r="BU18" s="1447"/>
      <c r="BV18" s="1447"/>
      <c r="BW18" s="1437" t="s">
        <v>2067</v>
      </c>
      <c r="BX18" s="1438"/>
      <c r="BY18" s="1438"/>
      <c r="BZ18" s="1438"/>
      <c r="CA18" s="1438"/>
      <c r="CB18" s="1438"/>
      <c r="CC18" s="1438"/>
      <c r="CD18" s="1439"/>
      <c r="CE18" s="1356" t="str">
        <f>MID(SUVAHAVUJ!AF187,1,1)</f>
        <v xml:space="preserve"> </v>
      </c>
      <c r="CF18" s="1356"/>
      <c r="CG18" s="1356"/>
      <c r="CH18" s="1356"/>
      <c r="CI18" s="1356"/>
      <c r="CJ18" s="1356" t="str">
        <f>MID(SUVAHAVUJ!AF187,2,1)</f>
        <v xml:space="preserve"> </v>
      </c>
      <c r="CK18" s="1356"/>
      <c r="CL18" s="1356"/>
      <c r="CM18" s="1356"/>
      <c r="CN18" s="1356"/>
      <c r="CO18" s="1356"/>
      <c r="CP18" s="1356" t="str">
        <f>MID(SUVAHAVUJ!AF187,3,1)</f>
        <v xml:space="preserve"> </v>
      </c>
      <c r="CQ18" s="1356"/>
      <c r="CR18" s="1356"/>
      <c r="CS18" s="1356"/>
      <c r="CT18" s="1356"/>
      <c r="CU18" s="1356" t="str">
        <f>MID(SUVAHAVUJ!AF187,4,1)</f>
        <v xml:space="preserve"> </v>
      </c>
      <c r="CV18" s="1356"/>
      <c r="CW18" s="1356"/>
      <c r="CX18" s="1356"/>
      <c r="CY18" s="1356"/>
      <c r="CZ18" s="1356"/>
      <c r="DA18" s="1356" t="str">
        <f>MID(SUVAHAVUJ!AF187,5,1)</f>
        <v xml:space="preserve"> </v>
      </c>
      <c r="DB18" s="1356"/>
      <c r="DC18" s="1356"/>
      <c r="DD18" s="1356"/>
      <c r="DE18" s="1356"/>
      <c r="DF18" s="1356" t="str">
        <f>MID(SUVAHAVUJ!AF187,6,1)</f>
        <v xml:space="preserve"> </v>
      </c>
      <c r="DG18" s="1356"/>
      <c r="DH18" s="1356"/>
      <c r="DI18" s="1356"/>
      <c r="DJ18" s="1356"/>
      <c r="DK18" s="1356"/>
      <c r="DL18" s="1356" t="str">
        <f>MID(SUVAHAVUJ!AF187,7,1)</f>
        <v xml:space="preserve"> </v>
      </c>
      <c r="DM18" s="1356"/>
      <c r="DN18" s="1356"/>
      <c r="DO18" s="1356"/>
      <c r="DP18" s="1356"/>
      <c r="DQ18" s="1356"/>
      <c r="DR18" s="1356" t="str">
        <f>MID(SUVAHAVUJ!AF187,8,1)</f>
        <v xml:space="preserve"> </v>
      </c>
      <c r="DS18" s="1356"/>
      <c r="DT18" s="1356"/>
      <c r="DU18" s="1356"/>
      <c r="DV18" s="1356"/>
      <c r="DW18" s="1431" t="str">
        <f>MID(SUVAHAVUJ!AF187,9,1)</f>
        <v>7</v>
      </c>
      <c r="DX18" s="1431"/>
      <c r="DY18" s="1431"/>
      <c r="DZ18" s="1431"/>
      <c r="EA18" s="1431"/>
      <c r="EB18" s="1431"/>
      <c r="EC18" s="1431" t="str">
        <f>MID(SUVAHAVUJ!AF187,10,1)</f>
        <v>1</v>
      </c>
      <c r="ED18" s="1431"/>
      <c r="EE18" s="1431"/>
      <c r="EF18" s="1431"/>
      <c r="EG18" s="1431"/>
      <c r="EH18" s="1356" t="str">
        <f>MID(SUVAHAVUJ!AF187,11,1)</f>
        <v>6</v>
      </c>
      <c r="EI18" s="1356"/>
      <c r="EJ18" s="1356"/>
      <c r="EK18" s="1356"/>
      <c r="EL18" s="1356"/>
      <c r="EM18" s="1360"/>
      <c r="EN18" s="530"/>
      <c r="EO18" s="531"/>
      <c r="EP18" s="1356" t="str">
        <f>MID(SUVAHAVUJ!AG187,1,1)</f>
        <v xml:space="preserve"> </v>
      </c>
      <c r="EQ18" s="1356"/>
      <c r="ER18" s="1356"/>
      <c r="ES18" s="1356"/>
      <c r="ET18" s="1356"/>
      <c r="EU18" s="1356"/>
      <c r="EV18" s="1356" t="str">
        <f>MID(SUVAHAVUJ!AG187,2,1)</f>
        <v xml:space="preserve"> </v>
      </c>
      <c r="EW18" s="1356"/>
      <c r="EX18" s="1356"/>
      <c r="EY18" s="1356"/>
      <c r="EZ18" s="1356"/>
      <c r="FA18" s="1356" t="str">
        <f>MID(SUVAHAVUJ!AG187,3,1)</f>
        <v xml:space="preserve"> </v>
      </c>
      <c r="FB18" s="1356"/>
      <c r="FC18" s="1356"/>
      <c r="FD18" s="1356"/>
      <c r="FE18" s="1356"/>
      <c r="FF18" s="1356"/>
      <c r="FG18" s="1356" t="str">
        <f>MID(SUVAHAVUJ!AG187,4,1)</f>
        <v xml:space="preserve"> </v>
      </c>
      <c r="FH18" s="1356"/>
      <c r="FI18" s="1356"/>
      <c r="FJ18" s="1356"/>
      <c r="FK18" s="1356"/>
      <c r="FL18" s="1357" t="str">
        <f>MID(SUVAHAVUJ!AG187,5,1)</f>
        <v xml:space="preserve"> </v>
      </c>
      <c r="FM18" s="1357"/>
      <c r="FN18" s="1357"/>
      <c r="FO18" s="1357"/>
      <c r="FP18" s="1357"/>
      <c r="FQ18" s="1357"/>
      <c r="FR18" s="1357" t="str">
        <f>MID(SUVAHAVUJ!AG187,6,1)</f>
        <v xml:space="preserve"> </v>
      </c>
      <c r="FS18" s="1357"/>
      <c r="FT18" s="1357"/>
      <c r="FU18" s="1357"/>
      <c r="FV18" s="1357"/>
      <c r="FW18" s="1357" t="str">
        <f>MID(SUVAHAVUJ!AG187,7,1)</f>
        <v xml:space="preserve"> </v>
      </c>
      <c r="FX18" s="1357"/>
      <c r="FY18" s="1357"/>
      <c r="FZ18" s="1357"/>
      <c r="GA18" s="1357"/>
      <c r="GB18" s="1357"/>
      <c r="GC18" s="1357" t="str">
        <f>MID(SUVAHAVUJ!AG187,8,1)</f>
        <v xml:space="preserve"> </v>
      </c>
      <c r="GD18" s="1357"/>
      <c r="GE18" s="1357"/>
      <c r="GF18" s="1357"/>
      <c r="GG18" s="1357"/>
      <c r="GH18" s="1357" t="str">
        <f>MID(SUVAHAVUJ!AG187,9,1)</f>
        <v>1</v>
      </c>
      <c r="GI18" s="1357"/>
      <c r="GJ18" s="1357"/>
      <c r="GK18" s="1357"/>
      <c r="GL18" s="1357"/>
      <c r="GM18" s="1357"/>
      <c r="GN18" s="1357" t="str">
        <f>MID(SUVAHAVUJ!AG187,10,1)</f>
        <v>3</v>
      </c>
      <c r="GO18" s="1357"/>
      <c r="GP18" s="1357"/>
      <c r="GQ18" s="1357"/>
      <c r="GR18" s="1357"/>
      <c r="GS18" s="1357" t="str">
        <f>MID(SUVAHAVUJ!AG187,11,1)</f>
        <v>2</v>
      </c>
      <c r="GT18" s="1357"/>
      <c r="GU18" s="1357"/>
      <c r="GV18" s="1357"/>
      <c r="GW18" s="1358"/>
    </row>
    <row r="19" spans="1:205" ht="24.6" customHeight="1" x14ac:dyDescent="0.2">
      <c r="B19" s="1515" t="s">
        <v>2183</v>
      </c>
      <c r="C19" s="1516"/>
      <c r="D19" s="1516"/>
      <c r="E19" s="1516"/>
      <c r="F19" s="1516"/>
      <c r="G19" s="1516"/>
      <c r="H19" s="1516"/>
      <c r="I19" s="1516"/>
      <c r="J19" s="1516"/>
      <c r="K19" s="1517"/>
      <c r="L19" s="1435" t="str">
        <f>SUVAHAVUJ!$D$188</f>
        <v>Výnosové úroky od prepojených účtovných jednotiek (662A)</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37" t="s">
        <v>1229</v>
      </c>
      <c r="BX19" s="1438"/>
      <c r="BY19" s="1438"/>
      <c r="BZ19" s="1438"/>
      <c r="CA19" s="1438"/>
      <c r="CB19" s="1438"/>
      <c r="CC19" s="1438"/>
      <c r="CD19" s="1439"/>
      <c r="CE19" s="1356" t="str">
        <f>MID(SUVAHAVUJ!AF188,1,1)</f>
        <v xml:space="preserve"> </v>
      </c>
      <c r="CF19" s="1356"/>
      <c r="CG19" s="1356"/>
      <c r="CH19" s="1356"/>
      <c r="CI19" s="1356"/>
      <c r="CJ19" s="1356" t="str">
        <f>MID(SUVAHAVUJ!AF188,2,1)</f>
        <v xml:space="preserve"> </v>
      </c>
      <c r="CK19" s="1356"/>
      <c r="CL19" s="1356"/>
      <c r="CM19" s="1356"/>
      <c r="CN19" s="1356"/>
      <c r="CO19" s="1356"/>
      <c r="CP19" s="1356" t="str">
        <f>MID(SUVAHAVUJ!AF188,3,1)</f>
        <v xml:space="preserve"> </v>
      </c>
      <c r="CQ19" s="1356"/>
      <c r="CR19" s="1356"/>
      <c r="CS19" s="1356"/>
      <c r="CT19" s="1356"/>
      <c r="CU19" s="1356" t="str">
        <f>MID(SUVAHAVUJ!AF188,4,1)</f>
        <v xml:space="preserve"> </v>
      </c>
      <c r="CV19" s="1356"/>
      <c r="CW19" s="1356"/>
      <c r="CX19" s="1356"/>
      <c r="CY19" s="1356"/>
      <c r="CZ19" s="1356"/>
      <c r="DA19" s="1356" t="str">
        <f>MID(SUVAHAVUJ!AF188,5,1)</f>
        <v xml:space="preserve"> </v>
      </c>
      <c r="DB19" s="1356"/>
      <c r="DC19" s="1356"/>
      <c r="DD19" s="1356"/>
      <c r="DE19" s="1356"/>
      <c r="DF19" s="1356" t="str">
        <f>MID(SUVAHAVUJ!AF188,6,1)</f>
        <v xml:space="preserve"> </v>
      </c>
      <c r="DG19" s="1356"/>
      <c r="DH19" s="1356"/>
      <c r="DI19" s="1356"/>
      <c r="DJ19" s="1356"/>
      <c r="DK19" s="1356"/>
      <c r="DL19" s="1356" t="str">
        <f>MID(SUVAHAVUJ!AF188,7,1)</f>
        <v xml:space="preserve"> </v>
      </c>
      <c r="DM19" s="1356"/>
      <c r="DN19" s="1356"/>
      <c r="DO19" s="1356"/>
      <c r="DP19" s="1356"/>
      <c r="DQ19" s="1356"/>
      <c r="DR19" s="1356" t="str">
        <f>MID(SUVAHAVUJ!AF188,8,1)</f>
        <v xml:space="preserve"> </v>
      </c>
      <c r="DS19" s="1356"/>
      <c r="DT19" s="1356"/>
      <c r="DU19" s="1356"/>
      <c r="DV19" s="1356"/>
      <c r="DW19" s="1431" t="str">
        <f>MID(SUVAHAVUJ!AF188,9,1)</f>
        <v>7</v>
      </c>
      <c r="DX19" s="1431"/>
      <c r="DY19" s="1431"/>
      <c r="DZ19" s="1431"/>
      <c r="EA19" s="1431"/>
      <c r="EB19" s="1431"/>
      <c r="EC19" s="1431" t="str">
        <f>MID(SUVAHAVUJ!AF188,10,1)</f>
        <v>1</v>
      </c>
      <c r="ED19" s="1431"/>
      <c r="EE19" s="1431"/>
      <c r="EF19" s="1431"/>
      <c r="EG19" s="1431"/>
      <c r="EH19" s="1356" t="str">
        <f>MID(SUVAHAVUJ!AF188,11,1)</f>
        <v>6</v>
      </c>
      <c r="EI19" s="1356"/>
      <c r="EJ19" s="1356"/>
      <c r="EK19" s="1356"/>
      <c r="EL19" s="1356"/>
      <c r="EM19" s="1360"/>
      <c r="EN19" s="530"/>
      <c r="EO19" s="531"/>
      <c r="EP19" s="1356" t="str">
        <f>MID(SUVAHAVUJ!AG188,1,1)</f>
        <v xml:space="preserve"> </v>
      </c>
      <c r="EQ19" s="1356"/>
      <c r="ER19" s="1356"/>
      <c r="ES19" s="1356"/>
      <c r="ET19" s="1356"/>
      <c r="EU19" s="1356"/>
      <c r="EV19" s="1356" t="str">
        <f>MID(SUVAHAVUJ!AG188,2,1)</f>
        <v xml:space="preserve"> </v>
      </c>
      <c r="EW19" s="1356"/>
      <c r="EX19" s="1356"/>
      <c r="EY19" s="1356"/>
      <c r="EZ19" s="1356"/>
      <c r="FA19" s="1356" t="str">
        <f>MID(SUVAHAVUJ!AG188,3,1)</f>
        <v xml:space="preserve"> </v>
      </c>
      <c r="FB19" s="1356"/>
      <c r="FC19" s="1356"/>
      <c r="FD19" s="1356"/>
      <c r="FE19" s="1356"/>
      <c r="FF19" s="1356"/>
      <c r="FG19" s="1356" t="str">
        <f>MID(SUVAHAVUJ!AG188,4,1)</f>
        <v xml:space="preserve"> </v>
      </c>
      <c r="FH19" s="1356"/>
      <c r="FI19" s="1356"/>
      <c r="FJ19" s="1356"/>
      <c r="FK19" s="1356"/>
      <c r="FL19" s="1357" t="str">
        <f>MID(SUVAHAVUJ!AG188,5,1)</f>
        <v xml:space="preserve"> </v>
      </c>
      <c r="FM19" s="1357"/>
      <c r="FN19" s="1357"/>
      <c r="FO19" s="1357"/>
      <c r="FP19" s="1357"/>
      <c r="FQ19" s="1357"/>
      <c r="FR19" s="1357" t="str">
        <f>MID(SUVAHAVUJ!AG188,6,1)</f>
        <v xml:space="preserve"> </v>
      </c>
      <c r="FS19" s="1357"/>
      <c r="FT19" s="1357"/>
      <c r="FU19" s="1357"/>
      <c r="FV19" s="1357"/>
      <c r="FW19" s="1357" t="str">
        <f>MID(SUVAHAVUJ!AG188,7,1)</f>
        <v xml:space="preserve"> </v>
      </c>
      <c r="FX19" s="1357"/>
      <c r="FY19" s="1357"/>
      <c r="FZ19" s="1357"/>
      <c r="GA19" s="1357"/>
      <c r="GB19" s="1357"/>
      <c r="GC19" s="1357" t="str">
        <f>MID(SUVAHAVUJ!AG188,8,1)</f>
        <v xml:space="preserve"> </v>
      </c>
      <c r="GD19" s="1357"/>
      <c r="GE19" s="1357"/>
      <c r="GF19" s="1357"/>
      <c r="GG19" s="1357"/>
      <c r="GH19" s="1357" t="str">
        <f>MID(SUVAHAVUJ!AG188,9,1)</f>
        <v>1</v>
      </c>
      <c r="GI19" s="1357"/>
      <c r="GJ19" s="1357"/>
      <c r="GK19" s="1357"/>
      <c r="GL19" s="1357"/>
      <c r="GM19" s="1357"/>
      <c r="GN19" s="1357" t="str">
        <f>MID(SUVAHAVUJ!AG188,10,1)</f>
        <v>3</v>
      </c>
      <c r="GO19" s="1357"/>
      <c r="GP19" s="1357"/>
      <c r="GQ19" s="1357"/>
      <c r="GR19" s="1357"/>
      <c r="GS19" s="1357" t="str">
        <f>MID(SUVAHAVUJ!AG188,11,1)</f>
        <v>2</v>
      </c>
      <c r="GT19" s="1357"/>
      <c r="GU19" s="1357"/>
      <c r="GV19" s="1357"/>
      <c r="GW19" s="1358"/>
    </row>
    <row r="20" spans="1:205" ht="24.6" customHeight="1" x14ac:dyDescent="0.2">
      <c r="B20" s="1518" t="s">
        <v>2039</v>
      </c>
      <c r="C20" s="1519"/>
      <c r="D20" s="1519"/>
      <c r="E20" s="1519"/>
      <c r="F20" s="1519"/>
      <c r="G20" s="1519"/>
      <c r="H20" s="1519"/>
      <c r="I20" s="1519"/>
      <c r="J20" s="1519"/>
      <c r="K20" s="1520"/>
      <c r="L20" s="1435" t="str">
        <f>SUVAHAVUJ!$D$189</f>
        <v>Ostatné výnosové úroky (662A)</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437" t="s">
        <v>2068</v>
      </c>
      <c r="BX20" s="1438"/>
      <c r="BY20" s="1438"/>
      <c r="BZ20" s="1438"/>
      <c r="CA20" s="1438"/>
      <c r="CB20" s="1438"/>
      <c r="CC20" s="1438"/>
      <c r="CD20" s="1439"/>
      <c r="CE20" s="1356" t="str">
        <f>MID(SUVAHAVUJ!AF189,1,1)</f>
        <v xml:space="preserve"> </v>
      </c>
      <c r="CF20" s="1356"/>
      <c r="CG20" s="1356"/>
      <c r="CH20" s="1356"/>
      <c r="CI20" s="1356"/>
      <c r="CJ20" s="1356" t="str">
        <f>MID(SUVAHAVUJ!AF189,2,1)</f>
        <v xml:space="preserve"> </v>
      </c>
      <c r="CK20" s="1356"/>
      <c r="CL20" s="1356"/>
      <c r="CM20" s="1356"/>
      <c r="CN20" s="1356"/>
      <c r="CO20" s="1356"/>
      <c r="CP20" s="1356" t="str">
        <f>MID(SUVAHAVUJ!AF189,3,1)</f>
        <v xml:space="preserve"> </v>
      </c>
      <c r="CQ20" s="1356"/>
      <c r="CR20" s="1356"/>
      <c r="CS20" s="1356"/>
      <c r="CT20" s="1356"/>
      <c r="CU20" s="1356" t="str">
        <f>MID(SUVAHAVUJ!AF189,4,1)</f>
        <v xml:space="preserve"> </v>
      </c>
      <c r="CV20" s="1356"/>
      <c r="CW20" s="1356"/>
      <c r="CX20" s="1356"/>
      <c r="CY20" s="1356"/>
      <c r="CZ20" s="1356"/>
      <c r="DA20" s="1356" t="str">
        <f>MID(SUVAHAVUJ!AF189,5,1)</f>
        <v xml:space="preserve"> </v>
      </c>
      <c r="DB20" s="1356"/>
      <c r="DC20" s="1356"/>
      <c r="DD20" s="1356"/>
      <c r="DE20" s="1356"/>
      <c r="DF20" s="1356" t="str">
        <f>MID(SUVAHAVUJ!AF189,6,1)</f>
        <v xml:space="preserve"> </v>
      </c>
      <c r="DG20" s="1356"/>
      <c r="DH20" s="1356"/>
      <c r="DI20" s="1356"/>
      <c r="DJ20" s="1356"/>
      <c r="DK20" s="1356"/>
      <c r="DL20" s="1356" t="str">
        <f>MID(SUVAHAVUJ!AF189,7,1)</f>
        <v xml:space="preserve"> </v>
      </c>
      <c r="DM20" s="1356"/>
      <c r="DN20" s="1356"/>
      <c r="DO20" s="1356"/>
      <c r="DP20" s="1356"/>
      <c r="DQ20" s="1356"/>
      <c r="DR20" s="1356" t="str">
        <f>MID(SUVAHAVUJ!AF189,8,1)</f>
        <v xml:space="preserve"> </v>
      </c>
      <c r="DS20" s="1356"/>
      <c r="DT20" s="1356"/>
      <c r="DU20" s="1356"/>
      <c r="DV20" s="1356"/>
      <c r="DW20" s="1431" t="str">
        <f>MID(SUVAHAVUJ!AF189,9,1)</f>
        <v xml:space="preserve"> </v>
      </c>
      <c r="DX20" s="1431"/>
      <c r="DY20" s="1431"/>
      <c r="DZ20" s="1431"/>
      <c r="EA20" s="1431"/>
      <c r="EB20" s="1431"/>
      <c r="EC20" s="1431" t="str">
        <f>MID(SUVAHAVUJ!AF189,10,1)</f>
        <v xml:space="preserve"> </v>
      </c>
      <c r="ED20" s="1431"/>
      <c r="EE20" s="1431"/>
      <c r="EF20" s="1431"/>
      <c r="EG20" s="1431"/>
      <c r="EH20" s="1356" t="str">
        <f>MID(SUVAHAVUJ!AF189,11,1)</f>
        <v>0</v>
      </c>
      <c r="EI20" s="1356"/>
      <c r="EJ20" s="1356"/>
      <c r="EK20" s="1356"/>
      <c r="EL20" s="1356"/>
      <c r="EM20" s="1360"/>
      <c r="EN20" s="530"/>
      <c r="EO20" s="531"/>
      <c r="EP20" s="1356" t="str">
        <f>MID(SUVAHAVUJ!AG189,1,1)</f>
        <v xml:space="preserve"> </v>
      </c>
      <c r="EQ20" s="1356"/>
      <c r="ER20" s="1356"/>
      <c r="ES20" s="1356"/>
      <c r="ET20" s="1356"/>
      <c r="EU20" s="1356"/>
      <c r="EV20" s="1356" t="str">
        <f>MID(SUVAHAVUJ!AG189,2,1)</f>
        <v xml:space="preserve"> </v>
      </c>
      <c r="EW20" s="1356"/>
      <c r="EX20" s="1356"/>
      <c r="EY20" s="1356"/>
      <c r="EZ20" s="1356"/>
      <c r="FA20" s="1356" t="str">
        <f>MID(SUVAHAVUJ!AG189,3,1)</f>
        <v xml:space="preserve"> </v>
      </c>
      <c r="FB20" s="1356"/>
      <c r="FC20" s="1356"/>
      <c r="FD20" s="1356"/>
      <c r="FE20" s="1356"/>
      <c r="FF20" s="1356"/>
      <c r="FG20" s="1356" t="str">
        <f>MID(SUVAHAVUJ!AG189,4,1)</f>
        <v xml:space="preserve"> </v>
      </c>
      <c r="FH20" s="1356"/>
      <c r="FI20" s="1356"/>
      <c r="FJ20" s="1356"/>
      <c r="FK20" s="1356"/>
      <c r="FL20" s="1357" t="str">
        <f>MID(SUVAHAVUJ!AG189,5,1)</f>
        <v xml:space="preserve"> </v>
      </c>
      <c r="FM20" s="1357"/>
      <c r="FN20" s="1357"/>
      <c r="FO20" s="1357"/>
      <c r="FP20" s="1357"/>
      <c r="FQ20" s="1357"/>
      <c r="FR20" s="1357" t="str">
        <f>MID(SUVAHAVUJ!AG189,6,1)</f>
        <v xml:space="preserve"> </v>
      </c>
      <c r="FS20" s="1357"/>
      <c r="FT20" s="1357"/>
      <c r="FU20" s="1357"/>
      <c r="FV20" s="1357"/>
      <c r="FW20" s="1357" t="str">
        <f>MID(SUVAHAVUJ!AG189,7,1)</f>
        <v xml:space="preserve"> </v>
      </c>
      <c r="FX20" s="1357"/>
      <c r="FY20" s="1357"/>
      <c r="FZ20" s="1357"/>
      <c r="GA20" s="1357"/>
      <c r="GB20" s="1357"/>
      <c r="GC20" s="1357" t="str">
        <f>MID(SUVAHAVUJ!AG189,8,1)</f>
        <v xml:space="preserve"> </v>
      </c>
      <c r="GD20" s="1357"/>
      <c r="GE20" s="1357"/>
      <c r="GF20" s="1357"/>
      <c r="GG20" s="1357"/>
      <c r="GH20" s="1357" t="str">
        <f>MID(SUVAHAVUJ!AG189,9,1)</f>
        <v xml:space="preserve"> </v>
      </c>
      <c r="GI20" s="1357"/>
      <c r="GJ20" s="1357"/>
      <c r="GK20" s="1357"/>
      <c r="GL20" s="1357"/>
      <c r="GM20" s="1357"/>
      <c r="GN20" s="1357" t="str">
        <f>MID(SUVAHAVUJ!AG189,10,1)</f>
        <v xml:space="preserve"> </v>
      </c>
      <c r="GO20" s="1357"/>
      <c r="GP20" s="1357"/>
      <c r="GQ20" s="1357"/>
      <c r="GR20" s="1357"/>
      <c r="GS20" s="1357" t="str">
        <f>MID(SUVAHAVUJ!AG189,11,1)</f>
        <v>0</v>
      </c>
      <c r="GT20" s="1357"/>
      <c r="GU20" s="1357"/>
      <c r="GV20" s="1357"/>
      <c r="GW20" s="1358"/>
    </row>
    <row r="21" spans="1:205" ht="24.6" customHeight="1" x14ac:dyDescent="0.2">
      <c r="B21" s="1515" t="s">
        <v>2184</v>
      </c>
      <c r="C21" s="1516"/>
      <c r="D21" s="1516"/>
      <c r="E21" s="1516"/>
      <c r="F21" s="1516"/>
      <c r="G21" s="1516"/>
      <c r="H21" s="1516"/>
      <c r="I21" s="1516"/>
      <c r="J21" s="1516"/>
      <c r="K21" s="1517"/>
      <c r="L21" s="1435" t="str">
        <f>SUVAHAVUJ!$D$190</f>
        <v>Kurzové zisky (663)</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437" t="s">
        <v>2070</v>
      </c>
      <c r="BX21" s="1438"/>
      <c r="BY21" s="1438"/>
      <c r="BZ21" s="1438"/>
      <c r="CA21" s="1438"/>
      <c r="CB21" s="1438"/>
      <c r="CC21" s="1438"/>
      <c r="CD21" s="1439"/>
      <c r="CE21" s="1356" t="str">
        <f>MID(SUVAHAVUJ!AF190,1,1)</f>
        <v xml:space="preserve"> </v>
      </c>
      <c r="CF21" s="1356"/>
      <c r="CG21" s="1356"/>
      <c r="CH21" s="1356"/>
      <c r="CI21" s="1356"/>
      <c r="CJ21" s="1356" t="str">
        <f>MID(SUVAHAVUJ!AF190,2,1)</f>
        <v xml:space="preserve"> </v>
      </c>
      <c r="CK21" s="1356"/>
      <c r="CL21" s="1356"/>
      <c r="CM21" s="1356"/>
      <c r="CN21" s="1356"/>
      <c r="CO21" s="1356"/>
      <c r="CP21" s="1356" t="str">
        <f>MID(SUVAHAVUJ!AF190,3,1)</f>
        <v xml:space="preserve"> </v>
      </c>
      <c r="CQ21" s="1356"/>
      <c r="CR21" s="1356"/>
      <c r="CS21" s="1356"/>
      <c r="CT21" s="1356"/>
      <c r="CU21" s="1356" t="str">
        <f>MID(SUVAHAVUJ!AF190,4,1)</f>
        <v xml:space="preserve"> </v>
      </c>
      <c r="CV21" s="1356"/>
      <c r="CW21" s="1356"/>
      <c r="CX21" s="1356"/>
      <c r="CY21" s="1356"/>
      <c r="CZ21" s="1356"/>
      <c r="DA21" s="1356" t="str">
        <f>MID(SUVAHAVUJ!AF190,5,1)</f>
        <v xml:space="preserve"> </v>
      </c>
      <c r="DB21" s="1356"/>
      <c r="DC21" s="1356"/>
      <c r="DD21" s="1356"/>
      <c r="DE21" s="1356"/>
      <c r="DF21" s="1356" t="str">
        <f>MID(SUVAHAVUJ!AF190,6,1)</f>
        <v xml:space="preserve"> </v>
      </c>
      <c r="DG21" s="1356"/>
      <c r="DH21" s="1356"/>
      <c r="DI21" s="1356"/>
      <c r="DJ21" s="1356"/>
      <c r="DK21" s="1356"/>
      <c r="DL21" s="1356" t="str">
        <f>MID(SUVAHAVUJ!AF190,7,1)</f>
        <v xml:space="preserve"> </v>
      </c>
      <c r="DM21" s="1356"/>
      <c r="DN21" s="1356"/>
      <c r="DO21" s="1356"/>
      <c r="DP21" s="1356"/>
      <c r="DQ21" s="1356"/>
      <c r="DR21" s="1356" t="str">
        <f>MID(SUVAHAVUJ!AF190,8,1)</f>
        <v xml:space="preserve"> </v>
      </c>
      <c r="DS21" s="1356"/>
      <c r="DT21" s="1356"/>
      <c r="DU21" s="1356"/>
      <c r="DV21" s="1356"/>
      <c r="DW21" s="1431" t="str">
        <f>MID(SUVAHAVUJ!AF190,9,1)</f>
        <v xml:space="preserve"> </v>
      </c>
      <c r="DX21" s="1431"/>
      <c r="DY21" s="1431"/>
      <c r="DZ21" s="1431"/>
      <c r="EA21" s="1431"/>
      <c r="EB21" s="1431"/>
      <c r="EC21" s="1431" t="str">
        <f>MID(SUVAHAVUJ!AF190,10,1)</f>
        <v xml:space="preserve"> </v>
      </c>
      <c r="ED21" s="1431"/>
      <c r="EE21" s="1431"/>
      <c r="EF21" s="1431"/>
      <c r="EG21" s="1431"/>
      <c r="EH21" s="1356" t="str">
        <f>MID(SUVAHAVUJ!AF190,11,1)</f>
        <v>0</v>
      </c>
      <c r="EI21" s="1356"/>
      <c r="EJ21" s="1356"/>
      <c r="EK21" s="1356"/>
      <c r="EL21" s="1356"/>
      <c r="EM21" s="1360"/>
      <c r="EN21" s="530"/>
      <c r="EO21" s="531"/>
      <c r="EP21" s="1356" t="str">
        <f>MID(SUVAHAVUJ!AG190,1,1)</f>
        <v xml:space="preserve"> </v>
      </c>
      <c r="EQ21" s="1356"/>
      <c r="ER21" s="1356"/>
      <c r="ES21" s="1356"/>
      <c r="ET21" s="1356"/>
      <c r="EU21" s="1356"/>
      <c r="EV21" s="1356" t="str">
        <f>MID(SUVAHAVUJ!AG190,2,1)</f>
        <v xml:space="preserve"> </v>
      </c>
      <c r="EW21" s="1356"/>
      <c r="EX21" s="1356"/>
      <c r="EY21" s="1356"/>
      <c r="EZ21" s="1356"/>
      <c r="FA21" s="1356" t="str">
        <f>MID(SUVAHAVUJ!AG190,3,1)</f>
        <v xml:space="preserve"> </v>
      </c>
      <c r="FB21" s="1356"/>
      <c r="FC21" s="1356"/>
      <c r="FD21" s="1356"/>
      <c r="FE21" s="1356"/>
      <c r="FF21" s="1356"/>
      <c r="FG21" s="1356" t="str">
        <f>MID(SUVAHAVUJ!AG190,4,1)</f>
        <v xml:space="preserve"> </v>
      </c>
      <c r="FH21" s="1356"/>
      <c r="FI21" s="1356"/>
      <c r="FJ21" s="1356"/>
      <c r="FK21" s="1356"/>
      <c r="FL21" s="1357" t="str">
        <f>MID(SUVAHAVUJ!AG190,5,1)</f>
        <v xml:space="preserve"> </v>
      </c>
      <c r="FM21" s="1357"/>
      <c r="FN21" s="1357"/>
      <c r="FO21" s="1357"/>
      <c r="FP21" s="1357"/>
      <c r="FQ21" s="1357"/>
      <c r="FR21" s="1357" t="str">
        <f>MID(SUVAHAVUJ!AG190,6,1)</f>
        <v xml:space="preserve"> </v>
      </c>
      <c r="FS21" s="1357"/>
      <c r="FT21" s="1357"/>
      <c r="FU21" s="1357"/>
      <c r="FV21" s="1357"/>
      <c r="FW21" s="1357" t="str">
        <f>MID(SUVAHAVUJ!AG190,7,1)</f>
        <v xml:space="preserve"> </v>
      </c>
      <c r="FX21" s="1357"/>
      <c r="FY21" s="1357"/>
      <c r="FZ21" s="1357"/>
      <c r="GA21" s="1357"/>
      <c r="GB21" s="1357"/>
      <c r="GC21" s="1357" t="str">
        <f>MID(SUVAHAVUJ!AG190,8,1)</f>
        <v xml:space="preserve"> </v>
      </c>
      <c r="GD21" s="1357"/>
      <c r="GE21" s="1357"/>
      <c r="GF21" s="1357"/>
      <c r="GG21" s="1357"/>
      <c r="GH21" s="1357" t="str">
        <f>MID(SUVAHAVUJ!AG190,9,1)</f>
        <v xml:space="preserve"> </v>
      </c>
      <c r="GI21" s="1357"/>
      <c r="GJ21" s="1357"/>
      <c r="GK21" s="1357"/>
      <c r="GL21" s="1357"/>
      <c r="GM21" s="1357"/>
      <c r="GN21" s="1357" t="str">
        <f>MID(SUVAHAVUJ!AG190,10,1)</f>
        <v xml:space="preserve"> </v>
      </c>
      <c r="GO21" s="1357"/>
      <c r="GP21" s="1357"/>
      <c r="GQ21" s="1357"/>
      <c r="GR21" s="1357"/>
      <c r="GS21" s="1357" t="str">
        <f>MID(SUVAHAVUJ!AG190,11,1)</f>
        <v>0</v>
      </c>
      <c r="GT21" s="1357"/>
      <c r="GU21" s="1357"/>
      <c r="GV21" s="1357"/>
      <c r="GW21" s="1358"/>
    </row>
    <row r="22" spans="1:205" ht="24.6" customHeight="1" x14ac:dyDescent="0.2">
      <c r="B22" s="1515" t="s">
        <v>2185</v>
      </c>
      <c r="C22" s="1516"/>
      <c r="D22" s="1516"/>
      <c r="E22" s="1516"/>
      <c r="F22" s="1516"/>
      <c r="G22" s="1516"/>
      <c r="H22" s="1516"/>
      <c r="I22" s="1516"/>
      <c r="J22" s="1516"/>
      <c r="K22" s="1517"/>
      <c r="L22" s="1435" t="str">
        <f>SUVAHAVUJ!$D$191</f>
        <v>Výnosy z precenenia cenných papierov a výnosy z derivátových operácií (664, 667)</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437" t="s">
        <v>1230</v>
      </c>
      <c r="BX22" s="1438"/>
      <c r="BY22" s="1438"/>
      <c r="BZ22" s="1438"/>
      <c r="CA22" s="1438"/>
      <c r="CB22" s="1438"/>
      <c r="CC22" s="1438"/>
      <c r="CD22" s="1439"/>
      <c r="CE22" s="1356" t="str">
        <f>MID(SUVAHAVUJ!AF191,1,1)</f>
        <v xml:space="preserve"> </v>
      </c>
      <c r="CF22" s="1356"/>
      <c r="CG22" s="1356"/>
      <c r="CH22" s="1356"/>
      <c r="CI22" s="1356"/>
      <c r="CJ22" s="1356" t="str">
        <f>MID(SUVAHAVUJ!AF191,2,1)</f>
        <v xml:space="preserve"> </v>
      </c>
      <c r="CK22" s="1356"/>
      <c r="CL22" s="1356"/>
      <c r="CM22" s="1356"/>
      <c r="CN22" s="1356"/>
      <c r="CO22" s="1356"/>
      <c r="CP22" s="1356" t="str">
        <f>MID(SUVAHAVUJ!AF191,3,1)</f>
        <v xml:space="preserve"> </v>
      </c>
      <c r="CQ22" s="1356"/>
      <c r="CR22" s="1356"/>
      <c r="CS22" s="1356"/>
      <c r="CT22" s="1356"/>
      <c r="CU22" s="1356" t="str">
        <f>MID(SUVAHAVUJ!AF191,4,1)</f>
        <v xml:space="preserve"> </v>
      </c>
      <c r="CV22" s="1356"/>
      <c r="CW22" s="1356"/>
      <c r="CX22" s="1356"/>
      <c r="CY22" s="1356"/>
      <c r="CZ22" s="1356"/>
      <c r="DA22" s="1356" t="str">
        <f>MID(SUVAHAVUJ!AF191,5,1)</f>
        <v xml:space="preserve"> </v>
      </c>
      <c r="DB22" s="1356"/>
      <c r="DC22" s="1356"/>
      <c r="DD22" s="1356"/>
      <c r="DE22" s="1356"/>
      <c r="DF22" s="1356" t="str">
        <f>MID(SUVAHAVUJ!AF191,6,1)</f>
        <v xml:space="preserve"> </v>
      </c>
      <c r="DG22" s="1356"/>
      <c r="DH22" s="1356"/>
      <c r="DI22" s="1356"/>
      <c r="DJ22" s="1356"/>
      <c r="DK22" s="1356"/>
      <c r="DL22" s="1356" t="str">
        <f>MID(SUVAHAVUJ!AF191,7,1)</f>
        <v xml:space="preserve"> </v>
      </c>
      <c r="DM22" s="1356"/>
      <c r="DN22" s="1356"/>
      <c r="DO22" s="1356"/>
      <c r="DP22" s="1356"/>
      <c r="DQ22" s="1356"/>
      <c r="DR22" s="1356" t="str">
        <f>MID(SUVAHAVUJ!AF191,8,1)</f>
        <v xml:space="preserve"> </v>
      </c>
      <c r="DS22" s="1356"/>
      <c r="DT22" s="1356"/>
      <c r="DU22" s="1356"/>
      <c r="DV22" s="1356"/>
      <c r="DW22" s="1431" t="str">
        <f>MID(SUVAHAVUJ!AF191,9,1)</f>
        <v xml:space="preserve"> </v>
      </c>
      <c r="DX22" s="1431"/>
      <c r="DY22" s="1431"/>
      <c r="DZ22" s="1431"/>
      <c r="EA22" s="1431"/>
      <c r="EB22" s="1431"/>
      <c r="EC22" s="1431" t="str">
        <f>MID(SUVAHAVUJ!AF191,10,1)</f>
        <v xml:space="preserve"> </v>
      </c>
      <c r="ED22" s="1431"/>
      <c r="EE22" s="1431"/>
      <c r="EF22" s="1431"/>
      <c r="EG22" s="1431"/>
      <c r="EH22" s="1356" t="str">
        <f>MID(SUVAHAVUJ!AF191,11,1)</f>
        <v>0</v>
      </c>
      <c r="EI22" s="1356"/>
      <c r="EJ22" s="1356"/>
      <c r="EK22" s="1356"/>
      <c r="EL22" s="1356"/>
      <c r="EM22" s="1360"/>
      <c r="EN22" s="530"/>
      <c r="EO22" s="531"/>
      <c r="EP22" s="1356" t="str">
        <f>MID(SUVAHAVUJ!AG191,1,1)</f>
        <v xml:space="preserve"> </v>
      </c>
      <c r="EQ22" s="1356"/>
      <c r="ER22" s="1356"/>
      <c r="ES22" s="1356"/>
      <c r="ET22" s="1356"/>
      <c r="EU22" s="1356"/>
      <c r="EV22" s="1356" t="str">
        <f>MID(SUVAHAVUJ!AG191,2,1)</f>
        <v xml:space="preserve"> </v>
      </c>
      <c r="EW22" s="1356"/>
      <c r="EX22" s="1356"/>
      <c r="EY22" s="1356"/>
      <c r="EZ22" s="1356"/>
      <c r="FA22" s="1356" t="str">
        <f>MID(SUVAHAVUJ!AG191,3,1)</f>
        <v xml:space="preserve"> </v>
      </c>
      <c r="FB22" s="1356"/>
      <c r="FC22" s="1356"/>
      <c r="FD22" s="1356"/>
      <c r="FE22" s="1356"/>
      <c r="FF22" s="1356"/>
      <c r="FG22" s="1356" t="str">
        <f>MID(SUVAHAVUJ!AG191,4,1)</f>
        <v xml:space="preserve"> </v>
      </c>
      <c r="FH22" s="1356"/>
      <c r="FI22" s="1356"/>
      <c r="FJ22" s="1356"/>
      <c r="FK22" s="1356"/>
      <c r="FL22" s="1357" t="str">
        <f>MID(SUVAHAVUJ!AG191,5,1)</f>
        <v xml:space="preserve"> </v>
      </c>
      <c r="FM22" s="1357"/>
      <c r="FN22" s="1357"/>
      <c r="FO22" s="1357"/>
      <c r="FP22" s="1357"/>
      <c r="FQ22" s="1357"/>
      <c r="FR22" s="1357" t="str">
        <f>MID(SUVAHAVUJ!AG191,6,1)</f>
        <v xml:space="preserve"> </v>
      </c>
      <c r="FS22" s="1357"/>
      <c r="FT22" s="1357"/>
      <c r="FU22" s="1357"/>
      <c r="FV22" s="1357"/>
      <c r="FW22" s="1357" t="str">
        <f>MID(SUVAHAVUJ!AG191,7,1)</f>
        <v xml:space="preserve"> </v>
      </c>
      <c r="FX22" s="1357"/>
      <c r="FY22" s="1357"/>
      <c r="FZ22" s="1357"/>
      <c r="GA22" s="1357"/>
      <c r="GB22" s="1357"/>
      <c r="GC22" s="1357" t="str">
        <f>MID(SUVAHAVUJ!AG191,8,1)</f>
        <v xml:space="preserve"> </v>
      </c>
      <c r="GD22" s="1357"/>
      <c r="GE22" s="1357"/>
      <c r="GF22" s="1357"/>
      <c r="GG22" s="1357"/>
      <c r="GH22" s="1357" t="str">
        <f>MID(SUVAHAVUJ!AG191,9,1)</f>
        <v xml:space="preserve"> </v>
      </c>
      <c r="GI22" s="1357"/>
      <c r="GJ22" s="1357"/>
      <c r="GK22" s="1357"/>
      <c r="GL22" s="1357"/>
      <c r="GM22" s="1357"/>
      <c r="GN22" s="1357" t="str">
        <f>MID(SUVAHAVUJ!AG191,10,1)</f>
        <v xml:space="preserve"> </v>
      </c>
      <c r="GO22" s="1357"/>
      <c r="GP22" s="1357"/>
      <c r="GQ22" s="1357"/>
      <c r="GR22" s="1357"/>
      <c r="GS22" s="1357" t="str">
        <f>MID(SUVAHAVUJ!AG191,11,1)</f>
        <v>0</v>
      </c>
      <c r="GT22" s="1357"/>
      <c r="GU22" s="1357"/>
      <c r="GV22" s="1357"/>
      <c r="GW22" s="1358"/>
    </row>
    <row r="23" spans="1:205" ht="24.6" customHeight="1" x14ac:dyDescent="0.2">
      <c r="B23" s="1515" t="s">
        <v>2186</v>
      </c>
      <c r="C23" s="1516"/>
      <c r="D23" s="1516"/>
      <c r="E23" s="1516"/>
      <c r="F23" s="1516"/>
      <c r="G23" s="1516"/>
      <c r="H23" s="1516"/>
      <c r="I23" s="1516"/>
      <c r="J23" s="1516"/>
      <c r="K23" s="1517"/>
      <c r="L23" s="1435" t="str">
        <f>SUVAHAVUJ!$D$192</f>
        <v>Ostatné výnosy z finančnej činnosti (668)</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437" t="s">
        <v>1231</v>
      </c>
      <c r="BX23" s="1438"/>
      <c r="BY23" s="1438"/>
      <c r="BZ23" s="1438"/>
      <c r="CA23" s="1438"/>
      <c r="CB23" s="1438"/>
      <c r="CC23" s="1438"/>
      <c r="CD23" s="1439"/>
      <c r="CE23" s="1356" t="str">
        <f>MID(SUVAHAVUJ!AF192,1,1)</f>
        <v xml:space="preserve"> </v>
      </c>
      <c r="CF23" s="1356"/>
      <c r="CG23" s="1356"/>
      <c r="CH23" s="1356"/>
      <c r="CI23" s="1356"/>
      <c r="CJ23" s="1356" t="str">
        <f>MID(SUVAHAVUJ!AF192,2,1)</f>
        <v xml:space="preserve"> </v>
      </c>
      <c r="CK23" s="1356"/>
      <c r="CL23" s="1356"/>
      <c r="CM23" s="1356"/>
      <c r="CN23" s="1356"/>
      <c r="CO23" s="1356"/>
      <c r="CP23" s="1356" t="str">
        <f>MID(SUVAHAVUJ!AF192,3,1)</f>
        <v xml:space="preserve"> </v>
      </c>
      <c r="CQ23" s="1356"/>
      <c r="CR23" s="1356"/>
      <c r="CS23" s="1356"/>
      <c r="CT23" s="1356"/>
      <c r="CU23" s="1356" t="str">
        <f>MID(SUVAHAVUJ!AF192,4,1)</f>
        <v xml:space="preserve"> </v>
      </c>
      <c r="CV23" s="1356"/>
      <c r="CW23" s="1356"/>
      <c r="CX23" s="1356"/>
      <c r="CY23" s="1356"/>
      <c r="CZ23" s="1356"/>
      <c r="DA23" s="1356" t="str">
        <f>MID(SUVAHAVUJ!AF192,5,1)</f>
        <v xml:space="preserve"> </v>
      </c>
      <c r="DB23" s="1356"/>
      <c r="DC23" s="1356"/>
      <c r="DD23" s="1356"/>
      <c r="DE23" s="1356"/>
      <c r="DF23" s="1356" t="str">
        <f>MID(SUVAHAVUJ!AF192,6,1)</f>
        <v xml:space="preserve"> </v>
      </c>
      <c r="DG23" s="1356"/>
      <c r="DH23" s="1356"/>
      <c r="DI23" s="1356"/>
      <c r="DJ23" s="1356"/>
      <c r="DK23" s="1356"/>
      <c r="DL23" s="1356" t="str">
        <f>MID(SUVAHAVUJ!AF192,7,1)</f>
        <v xml:space="preserve"> </v>
      </c>
      <c r="DM23" s="1356"/>
      <c r="DN23" s="1356"/>
      <c r="DO23" s="1356"/>
      <c r="DP23" s="1356"/>
      <c r="DQ23" s="1356"/>
      <c r="DR23" s="1356" t="str">
        <f>MID(SUVAHAVUJ!AF192,8,1)</f>
        <v xml:space="preserve"> </v>
      </c>
      <c r="DS23" s="1356"/>
      <c r="DT23" s="1356"/>
      <c r="DU23" s="1356"/>
      <c r="DV23" s="1356"/>
      <c r="DW23" s="1431" t="str">
        <f>MID(SUVAHAVUJ!AF192,9,1)</f>
        <v xml:space="preserve"> </v>
      </c>
      <c r="DX23" s="1431"/>
      <c r="DY23" s="1431"/>
      <c r="DZ23" s="1431"/>
      <c r="EA23" s="1431"/>
      <c r="EB23" s="1431"/>
      <c r="EC23" s="1431" t="str">
        <f>MID(SUVAHAVUJ!AF192,10,1)</f>
        <v xml:space="preserve"> </v>
      </c>
      <c r="ED23" s="1431"/>
      <c r="EE23" s="1431"/>
      <c r="EF23" s="1431"/>
      <c r="EG23" s="1431"/>
      <c r="EH23" s="1356" t="str">
        <f>MID(SUVAHAVUJ!AF192,11,1)</f>
        <v>0</v>
      </c>
      <c r="EI23" s="1356"/>
      <c r="EJ23" s="1356"/>
      <c r="EK23" s="1356"/>
      <c r="EL23" s="1356"/>
      <c r="EM23" s="1360"/>
      <c r="EN23" s="530"/>
      <c r="EO23" s="531"/>
      <c r="EP23" s="1356" t="str">
        <f>MID(SUVAHAVUJ!AG192,1,1)</f>
        <v xml:space="preserve"> </v>
      </c>
      <c r="EQ23" s="1356"/>
      <c r="ER23" s="1356"/>
      <c r="ES23" s="1356"/>
      <c r="ET23" s="1356"/>
      <c r="EU23" s="1356"/>
      <c r="EV23" s="1356" t="str">
        <f>MID(SUVAHAVUJ!AG192,2,1)</f>
        <v xml:space="preserve"> </v>
      </c>
      <c r="EW23" s="1356"/>
      <c r="EX23" s="1356"/>
      <c r="EY23" s="1356"/>
      <c r="EZ23" s="1356"/>
      <c r="FA23" s="1356" t="str">
        <f>MID(SUVAHAVUJ!AG192,3,1)</f>
        <v xml:space="preserve"> </v>
      </c>
      <c r="FB23" s="1356"/>
      <c r="FC23" s="1356"/>
      <c r="FD23" s="1356"/>
      <c r="FE23" s="1356"/>
      <c r="FF23" s="1356"/>
      <c r="FG23" s="1356" t="str">
        <f>MID(SUVAHAVUJ!AG192,4,1)</f>
        <v xml:space="preserve"> </v>
      </c>
      <c r="FH23" s="1356"/>
      <c r="FI23" s="1356"/>
      <c r="FJ23" s="1356"/>
      <c r="FK23" s="1356"/>
      <c r="FL23" s="1357" t="str">
        <f>MID(SUVAHAVUJ!AG192,5,1)</f>
        <v xml:space="preserve"> </v>
      </c>
      <c r="FM23" s="1357"/>
      <c r="FN23" s="1357"/>
      <c r="FO23" s="1357"/>
      <c r="FP23" s="1357"/>
      <c r="FQ23" s="1357"/>
      <c r="FR23" s="1357" t="str">
        <f>MID(SUVAHAVUJ!AG192,6,1)</f>
        <v xml:space="preserve"> </v>
      </c>
      <c r="FS23" s="1357"/>
      <c r="FT23" s="1357"/>
      <c r="FU23" s="1357"/>
      <c r="FV23" s="1357"/>
      <c r="FW23" s="1357" t="str">
        <f>MID(SUVAHAVUJ!AG192,7,1)</f>
        <v xml:space="preserve"> </v>
      </c>
      <c r="FX23" s="1357"/>
      <c r="FY23" s="1357"/>
      <c r="FZ23" s="1357"/>
      <c r="GA23" s="1357"/>
      <c r="GB23" s="1357"/>
      <c r="GC23" s="1357" t="str">
        <f>MID(SUVAHAVUJ!AG192,8,1)</f>
        <v xml:space="preserve"> </v>
      </c>
      <c r="GD23" s="1357"/>
      <c r="GE23" s="1357"/>
      <c r="GF23" s="1357"/>
      <c r="GG23" s="1357"/>
      <c r="GH23" s="1357" t="str">
        <f>MID(SUVAHAVUJ!AG192,9,1)</f>
        <v xml:space="preserve"> </v>
      </c>
      <c r="GI23" s="1357"/>
      <c r="GJ23" s="1357"/>
      <c r="GK23" s="1357"/>
      <c r="GL23" s="1357"/>
      <c r="GM23" s="1357"/>
      <c r="GN23" s="1357" t="str">
        <f>MID(SUVAHAVUJ!AG192,10,1)</f>
        <v xml:space="preserve"> </v>
      </c>
      <c r="GO23" s="1357"/>
      <c r="GP23" s="1357"/>
      <c r="GQ23" s="1357"/>
      <c r="GR23" s="1357"/>
      <c r="GS23" s="1357" t="str">
        <f>MID(SUVAHAVUJ!AG192,11,1)</f>
        <v>0</v>
      </c>
      <c r="GT23" s="1357"/>
      <c r="GU23" s="1357"/>
      <c r="GV23" s="1357"/>
      <c r="GW23" s="1358"/>
    </row>
    <row r="24" spans="1:205" ht="24.6" customHeight="1" x14ac:dyDescent="0.2">
      <c r="A24" s="540"/>
      <c r="B24" s="1515" t="s">
        <v>2160</v>
      </c>
      <c r="C24" s="1516"/>
      <c r="D24" s="1516"/>
      <c r="E24" s="1516"/>
      <c r="F24" s="1516"/>
      <c r="G24" s="1516"/>
      <c r="H24" s="1516"/>
      <c r="I24" s="1516"/>
      <c r="J24" s="1516"/>
      <c r="K24" s="1517"/>
      <c r="L24" s="1446" t="str">
        <f>SUVAHAVUJ!$D$193</f>
        <v>Náklady na finančnú činnosť spolu r. 46 + r. 47 + r. 48
+ r. 49 + r. 52 + r. 53 + r. 54</v>
      </c>
      <c r="M24" s="1447"/>
      <c r="N24" s="1447"/>
      <c r="O24" s="1447"/>
      <c r="P24" s="1447"/>
      <c r="Q24" s="1447"/>
      <c r="R24" s="1447"/>
      <c r="S24" s="1447"/>
      <c r="T24" s="1447"/>
      <c r="U24" s="1447"/>
      <c r="V24" s="1447"/>
      <c r="W24" s="1447"/>
      <c r="X24" s="1447"/>
      <c r="Y24" s="1447"/>
      <c r="Z24" s="1447"/>
      <c r="AA24" s="1447"/>
      <c r="AB24" s="1447"/>
      <c r="AC24" s="1447"/>
      <c r="AD24" s="1447"/>
      <c r="AE24" s="1447"/>
      <c r="AF24" s="1447"/>
      <c r="AG24" s="1447"/>
      <c r="AH24" s="1447"/>
      <c r="AI24" s="1447"/>
      <c r="AJ24" s="1447"/>
      <c r="AK24" s="1447"/>
      <c r="AL24" s="1447"/>
      <c r="AM24" s="1447"/>
      <c r="AN24" s="1447"/>
      <c r="AO24" s="1447"/>
      <c r="AP24" s="1447"/>
      <c r="AQ24" s="1447"/>
      <c r="AR24" s="1447"/>
      <c r="AS24" s="1447"/>
      <c r="AT24" s="1447"/>
      <c r="AU24" s="1447"/>
      <c r="AV24" s="1447"/>
      <c r="AW24" s="1447"/>
      <c r="AX24" s="1447"/>
      <c r="AY24" s="1447"/>
      <c r="AZ24" s="1447"/>
      <c r="BA24" s="1447"/>
      <c r="BB24" s="1447"/>
      <c r="BC24" s="1447"/>
      <c r="BD24" s="1447"/>
      <c r="BE24" s="1447"/>
      <c r="BF24" s="1447"/>
      <c r="BG24" s="1447"/>
      <c r="BH24" s="1447"/>
      <c r="BI24" s="1447"/>
      <c r="BJ24" s="1447"/>
      <c r="BK24" s="1447"/>
      <c r="BL24" s="1447"/>
      <c r="BM24" s="1447"/>
      <c r="BN24" s="1447"/>
      <c r="BO24" s="1447"/>
      <c r="BP24" s="1447"/>
      <c r="BQ24" s="1447"/>
      <c r="BR24" s="1447"/>
      <c r="BS24" s="1447"/>
      <c r="BT24" s="1447"/>
      <c r="BU24" s="1447"/>
      <c r="BV24" s="1447"/>
      <c r="BW24" s="1437" t="s">
        <v>1232</v>
      </c>
      <c r="BX24" s="1438"/>
      <c r="BY24" s="1438"/>
      <c r="BZ24" s="1438"/>
      <c r="CA24" s="1438"/>
      <c r="CB24" s="1438"/>
      <c r="CC24" s="1438"/>
      <c r="CD24" s="1439"/>
      <c r="CE24" s="1356" t="str">
        <f>MID(SUVAHAVUJ!AF193,1,1)</f>
        <v xml:space="preserve"> </v>
      </c>
      <c r="CF24" s="1356"/>
      <c r="CG24" s="1356"/>
      <c r="CH24" s="1356"/>
      <c r="CI24" s="1356"/>
      <c r="CJ24" s="1356" t="str">
        <f>MID(SUVAHAVUJ!AF193,2,1)</f>
        <v xml:space="preserve"> </v>
      </c>
      <c r="CK24" s="1356"/>
      <c r="CL24" s="1356"/>
      <c r="CM24" s="1356"/>
      <c r="CN24" s="1356"/>
      <c r="CO24" s="1356"/>
      <c r="CP24" s="1356" t="str">
        <f>MID(SUVAHAVUJ!AF193,3,1)</f>
        <v xml:space="preserve"> </v>
      </c>
      <c r="CQ24" s="1356"/>
      <c r="CR24" s="1356"/>
      <c r="CS24" s="1356"/>
      <c r="CT24" s="1356"/>
      <c r="CU24" s="1356" t="str">
        <f>MID(SUVAHAVUJ!AF193,4,1)</f>
        <v xml:space="preserve"> </v>
      </c>
      <c r="CV24" s="1356"/>
      <c r="CW24" s="1356"/>
      <c r="CX24" s="1356"/>
      <c r="CY24" s="1356"/>
      <c r="CZ24" s="1356"/>
      <c r="DA24" s="1356" t="str">
        <f>MID(SUVAHAVUJ!AF193,5,1)</f>
        <v xml:space="preserve"> </v>
      </c>
      <c r="DB24" s="1356"/>
      <c r="DC24" s="1356"/>
      <c r="DD24" s="1356"/>
      <c r="DE24" s="1356"/>
      <c r="DF24" s="1356" t="str">
        <f>MID(SUVAHAVUJ!AF193,6,1)</f>
        <v xml:space="preserve"> </v>
      </c>
      <c r="DG24" s="1356"/>
      <c r="DH24" s="1356"/>
      <c r="DI24" s="1356"/>
      <c r="DJ24" s="1356"/>
      <c r="DK24" s="1356"/>
      <c r="DL24" s="1356" t="str">
        <f>MID(SUVAHAVUJ!AF193,7,1)</f>
        <v>1</v>
      </c>
      <c r="DM24" s="1356"/>
      <c r="DN24" s="1356"/>
      <c r="DO24" s="1356"/>
      <c r="DP24" s="1356"/>
      <c r="DQ24" s="1356"/>
      <c r="DR24" s="1356" t="str">
        <f>MID(SUVAHAVUJ!AF193,8,1)</f>
        <v>2</v>
      </c>
      <c r="DS24" s="1356"/>
      <c r="DT24" s="1356"/>
      <c r="DU24" s="1356"/>
      <c r="DV24" s="1356"/>
      <c r="DW24" s="1431" t="str">
        <f>MID(SUVAHAVUJ!AF193,9,1)</f>
        <v>7</v>
      </c>
      <c r="DX24" s="1431"/>
      <c r="DY24" s="1431"/>
      <c r="DZ24" s="1431"/>
      <c r="EA24" s="1431"/>
      <c r="EB24" s="1431"/>
      <c r="EC24" s="1431" t="str">
        <f>MID(SUVAHAVUJ!AF193,10,1)</f>
        <v>5</v>
      </c>
      <c r="ED24" s="1431"/>
      <c r="EE24" s="1431"/>
      <c r="EF24" s="1431"/>
      <c r="EG24" s="1431"/>
      <c r="EH24" s="1356" t="str">
        <f>MID(SUVAHAVUJ!AF193,11,1)</f>
        <v>3</v>
      </c>
      <c r="EI24" s="1356"/>
      <c r="EJ24" s="1356"/>
      <c r="EK24" s="1356"/>
      <c r="EL24" s="1356"/>
      <c r="EM24" s="1360"/>
      <c r="EN24" s="530"/>
      <c r="EO24" s="531"/>
      <c r="EP24" s="1356" t="str">
        <f>MID(SUVAHAVUJ!AG193,1,1)</f>
        <v xml:space="preserve"> </v>
      </c>
      <c r="EQ24" s="1356"/>
      <c r="ER24" s="1356"/>
      <c r="ES24" s="1356"/>
      <c r="ET24" s="1356"/>
      <c r="EU24" s="1356"/>
      <c r="EV24" s="1356" t="str">
        <f>MID(SUVAHAVUJ!AG193,2,1)</f>
        <v xml:space="preserve"> </v>
      </c>
      <c r="EW24" s="1356"/>
      <c r="EX24" s="1356"/>
      <c r="EY24" s="1356"/>
      <c r="EZ24" s="1356"/>
      <c r="FA24" s="1356" t="str">
        <f>MID(SUVAHAVUJ!AG193,3,1)</f>
        <v xml:space="preserve"> </v>
      </c>
      <c r="FB24" s="1356"/>
      <c r="FC24" s="1356"/>
      <c r="FD24" s="1356"/>
      <c r="FE24" s="1356"/>
      <c r="FF24" s="1356"/>
      <c r="FG24" s="1356" t="str">
        <f>MID(SUVAHAVUJ!AG193,4,1)</f>
        <v xml:space="preserve"> </v>
      </c>
      <c r="FH24" s="1356"/>
      <c r="FI24" s="1356"/>
      <c r="FJ24" s="1356"/>
      <c r="FK24" s="1356"/>
      <c r="FL24" s="1357" t="str">
        <f>MID(SUVAHAVUJ!AG193,5,1)</f>
        <v xml:space="preserve"> </v>
      </c>
      <c r="FM24" s="1357"/>
      <c r="FN24" s="1357"/>
      <c r="FO24" s="1357"/>
      <c r="FP24" s="1357"/>
      <c r="FQ24" s="1357"/>
      <c r="FR24" s="1357" t="str">
        <f>MID(SUVAHAVUJ!AG193,6,1)</f>
        <v xml:space="preserve"> </v>
      </c>
      <c r="FS24" s="1357"/>
      <c r="FT24" s="1357"/>
      <c r="FU24" s="1357"/>
      <c r="FV24" s="1357"/>
      <c r="FW24" s="1357" t="str">
        <f>MID(SUVAHAVUJ!AG193,7,1)</f>
        <v>1</v>
      </c>
      <c r="FX24" s="1357"/>
      <c r="FY24" s="1357"/>
      <c r="FZ24" s="1357"/>
      <c r="GA24" s="1357"/>
      <c r="GB24" s="1357"/>
      <c r="GC24" s="1357" t="str">
        <f>MID(SUVAHAVUJ!AG193,8,1)</f>
        <v>5</v>
      </c>
      <c r="GD24" s="1357"/>
      <c r="GE24" s="1357"/>
      <c r="GF24" s="1357"/>
      <c r="GG24" s="1357"/>
      <c r="GH24" s="1357" t="str">
        <f>MID(SUVAHAVUJ!AG193,9,1)</f>
        <v>7</v>
      </c>
      <c r="GI24" s="1357"/>
      <c r="GJ24" s="1357"/>
      <c r="GK24" s="1357"/>
      <c r="GL24" s="1357"/>
      <c r="GM24" s="1357"/>
      <c r="GN24" s="1357" t="str">
        <f>MID(SUVAHAVUJ!AG193,10,1)</f>
        <v>3</v>
      </c>
      <c r="GO24" s="1357"/>
      <c r="GP24" s="1357"/>
      <c r="GQ24" s="1357"/>
      <c r="GR24" s="1357"/>
      <c r="GS24" s="1357" t="str">
        <f>MID(SUVAHAVUJ!AG193,11,1)</f>
        <v>0</v>
      </c>
      <c r="GT24" s="1357"/>
      <c r="GU24" s="1357"/>
      <c r="GV24" s="1357"/>
      <c r="GW24" s="1358"/>
    </row>
    <row r="25" spans="1:205" ht="24.6" customHeight="1" x14ac:dyDescent="0.2">
      <c r="A25" s="540"/>
      <c r="B25" s="1515" t="s">
        <v>2187</v>
      </c>
      <c r="C25" s="1516"/>
      <c r="D25" s="1516"/>
      <c r="E25" s="1516"/>
      <c r="F25" s="1516"/>
      <c r="G25" s="1516"/>
      <c r="H25" s="1516"/>
      <c r="I25" s="1516"/>
      <c r="J25" s="1516"/>
      <c r="K25" s="1517"/>
      <c r="L25" s="1435" t="str">
        <f>SUVAHAVUJ!$D$194</f>
        <v>Predané cenné papiere a podiely (561)</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437" t="s">
        <v>1241</v>
      </c>
      <c r="BX25" s="1438"/>
      <c r="BY25" s="1438"/>
      <c r="BZ25" s="1438"/>
      <c r="CA25" s="1438"/>
      <c r="CB25" s="1438"/>
      <c r="CC25" s="1438"/>
      <c r="CD25" s="1439"/>
      <c r="CE25" s="1356" t="str">
        <f>MID(SUVAHAVUJ!AF194,1,1)</f>
        <v xml:space="preserve"> </v>
      </c>
      <c r="CF25" s="1356"/>
      <c r="CG25" s="1356"/>
      <c r="CH25" s="1356"/>
      <c r="CI25" s="1356"/>
      <c r="CJ25" s="1356" t="str">
        <f>MID(SUVAHAVUJ!AF194,2,1)</f>
        <v xml:space="preserve"> </v>
      </c>
      <c r="CK25" s="1356"/>
      <c r="CL25" s="1356"/>
      <c r="CM25" s="1356"/>
      <c r="CN25" s="1356"/>
      <c r="CO25" s="1356"/>
      <c r="CP25" s="1356" t="str">
        <f>MID(SUVAHAVUJ!AF194,3,1)</f>
        <v xml:space="preserve"> </v>
      </c>
      <c r="CQ25" s="1356"/>
      <c r="CR25" s="1356"/>
      <c r="CS25" s="1356"/>
      <c r="CT25" s="1356"/>
      <c r="CU25" s="1356" t="str">
        <f>MID(SUVAHAVUJ!AF194,4,1)</f>
        <v xml:space="preserve"> </v>
      </c>
      <c r="CV25" s="1356"/>
      <c r="CW25" s="1356"/>
      <c r="CX25" s="1356"/>
      <c r="CY25" s="1356"/>
      <c r="CZ25" s="1356"/>
      <c r="DA25" s="1356" t="str">
        <f>MID(SUVAHAVUJ!AF194,5,1)</f>
        <v xml:space="preserve"> </v>
      </c>
      <c r="DB25" s="1356"/>
      <c r="DC25" s="1356"/>
      <c r="DD25" s="1356"/>
      <c r="DE25" s="1356"/>
      <c r="DF25" s="1356" t="str">
        <f>MID(SUVAHAVUJ!AF194,6,1)</f>
        <v xml:space="preserve"> </v>
      </c>
      <c r="DG25" s="1356"/>
      <c r="DH25" s="1356"/>
      <c r="DI25" s="1356"/>
      <c r="DJ25" s="1356"/>
      <c r="DK25" s="1356"/>
      <c r="DL25" s="1356" t="str">
        <f>MID(SUVAHAVUJ!AF194,7,1)</f>
        <v xml:space="preserve"> </v>
      </c>
      <c r="DM25" s="1356"/>
      <c r="DN25" s="1356"/>
      <c r="DO25" s="1356"/>
      <c r="DP25" s="1356"/>
      <c r="DQ25" s="1356"/>
      <c r="DR25" s="1356" t="str">
        <f>MID(SUVAHAVUJ!AF194,8,1)</f>
        <v xml:space="preserve"> </v>
      </c>
      <c r="DS25" s="1356"/>
      <c r="DT25" s="1356"/>
      <c r="DU25" s="1356"/>
      <c r="DV25" s="1356"/>
      <c r="DW25" s="1431" t="str">
        <f>MID(SUVAHAVUJ!AF194,9,1)</f>
        <v xml:space="preserve"> </v>
      </c>
      <c r="DX25" s="1431"/>
      <c r="DY25" s="1431"/>
      <c r="DZ25" s="1431"/>
      <c r="EA25" s="1431"/>
      <c r="EB25" s="1431"/>
      <c r="EC25" s="1431" t="str">
        <f>MID(SUVAHAVUJ!AF194,10,1)</f>
        <v xml:space="preserve"> </v>
      </c>
      <c r="ED25" s="1431"/>
      <c r="EE25" s="1431"/>
      <c r="EF25" s="1431"/>
      <c r="EG25" s="1431"/>
      <c r="EH25" s="1356" t="str">
        <f>MID(SUVAHAVUJ!AF194,11,1)</f>
        <v>0</v>
      </c>
      <c r="EI25" s="1356"/>
      <c r="EJ25" s="1356"/>
      <c r="EK25" s="1356"/>
      <c r="EL25" s="1356"/>
      <c r="EM25" s="1360"/>
      <c r="EN25" s="530"/>
      <c r="EO25" s="531"/>
      <c r="EP25" s="1356" t="str">
        <f>MID(SUVAHAVUJ!AG194,1,1)</f>
        <v xml:space="preserve"> </v>
      </c>
      <c r="EQ25" s="1356"/>
      <c r="ER25" s="1356"/>
      <c r="ES25" s="1356"/>
      <c r="ET25" s="1356"/>
      <c r="EU25" s="1356"/>
      <c r="EV25" s="1356" t="str">
        <f>MID(SUVAHAVUJ!AG194,2,1)</f>
        <v xml:space="preserve"> </v>
      </c>
      <c r="EW25" s="1356"/>
      <c r="EX25" s="1356"/>
      <c r="EY25" s="1356"/>
      <c r="EZ25" s="1356"/>
      <c r="FA25" s="1356" t="str">
        <f>MID(SUVAHAVUJ!AG194,3,1)</f>
        <v xml:space="preserve"> </v>
      </c>
      <c r="FB25" s="1356"/>
      <c r="FC25" s="1356"/>
      <c r="FD25" s="1356"/>
      <c r="FE25" s="1356"/>
      <c r="FF25" s="1356"/>
      <c r="FG25" s="1356" t="str">
        <f>MID(SUVAHAVUJ!AG194,4,1)</f>
        <v xml:space="preserve"> </v>
      </c>
      <c r="FH25" s="1356"/>
      <c r="FI25" s="1356"/>
      <c r="FJ25" s="1356"/>
      <c r="FK25" s="1356"/>
      <c r="FL25" s="1357" t="str">
        <f>MID(SUVAHAVUJ!AG194,5,1)</f>
        <v xml:space="preserve"> </v>
      </c>
      <c r="FM25" s="1357"/>
      <c r="FN25" s="1357"/>
      <c r="FO25" s="1357"/>
      <c r="FP25" s="1357"/>
      <c r="FQ25" s="1357"/>
      <c r="FR25" s="1357" t="str">
        <f>MID(SUVAHAVUJ!AG194,6,1)</f>
        <v xml:space="preserve"> </v>
      </c>
      <c r="FS25" s="1357"/>
      <c r="FT25" s="1357"/>
      <c r="FU25" s="1357"/>
      <c r="FV25" s="1357"/>
      <c r="FW25" s="1357" t="str">
        <f>MID(SUVAHAVUJ!AG194,7,1)</f>
        <v xml:space="preserve"> </v>
      </c>
      <c r="FX25" s="1357"/>
      <c r="FY25" s="1357"/>
      <c r="FZ25" s="1357"/>
      <c r="GA25" s="1357"/>
      <c r="GB25" s="1357"/>
      <c r="GC25" s="1357" t="str">
        <f>MID(SUVAHAVUJ!AG194,8,1)</f>
        <v xml:space="preserve"> </v>
      </c>
      <c r="GD25" s="1357"/>
      <c r="GE25" s="1357"/>
      <c r="GF25" s="1357"/>
      <c r="GG25" s="1357"/>
      <c r="GH25" s="1357" t="str">
        <f>MID(SUVAHAVUJ!AG194,9,1)</f>
        <v xml:space="preserve"> </v>
      </c>
      <c r="GI25" s="1357"/>
      <c r="GJ25" s="1357"/>
      <c r="GK25" s="1357"/>
      <c r="GL25" s="1357"/>
      <c r="GM25" s="1357"/>
      <c r="GN25" s="1357" t="str">
        <f>MID(SUVAHAVUJ!AG194,10,1)</f>
        <v xml:space="preserve"> </v>
      </c>
      <c r="GO25" s="1357"/>
      <c r="GP25" s="1357"/>
      <c r="GQ25" s="1357"/>
      <c r="GR25" s="1357"/>
      <c r="GS25" s="1357" t="str">
        <f>MID(SUVAHAVUJ!AG194,11,1)</f>
        <v>0</v>
      </c>
      <c r="GT25" s="1357"/>
      <c r="GU25" s="1357"/>
      <c r="GV25" s="1357"/>
      <c r="GW25" s="1358"/>
    </row>
    <row r="26" spans="1:205" ht="24.6" customHeight="1" x14ac:dyDescent="0.2">
      <c r="A26" s="540"/>
      <c r="B26" s="1515" t="s">
        <v>2188</v>
      </c>
      <c r="C26" s="1516"/>
      <c r="D26" s="1516"/>
      <c r="E26" s="1516"/>
      <c r="F26" s="1516"/>
      <c r="G26" s="1516"/>
      <c r="H26" s="1516"/>
      <c r="I26" s="1516"/>
      <c r="J26" s="1516"/>
      <c r="K26" s="1517"/>
      <c r="L26" s="1435" t="str">
        <f>SUVAHAVUJ!$D$195</f>
        <v>Náklady na krátkodobý finančný majetok (566)</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437" t="s">
        <v>1200</v>
      </c>
      <c r="BX26" s="1438"/>
      <c r="BY26" s="1438"/>
      <c r="BZ26" s="1438"/>
      <c r="CA26" s="1438"/>
      <c r="CB26" s="1438"/>
      <c r="CC26" s="1438"/>
      <c r="CD26" s="1439"/>
      <c r="CE26" s="1356" t="str">
        <f>MID(SUVAHAVUJ!AF195,1,1)</f>
        <v xml:space="preserve"> </v>
      </c>
      <c r="CF26" s="1356"/>
      <c r="CG26" s="1356"/>
      <c r="CH26" s="1356"/>
      <c r="CI26" s="1356"/>
      <c r="CJ26" s="1356" t="str">
        <f>MID(SUVAHAVUJ!AF195,2,1)</f>
        <v xml:space="preserve"> </v>
      </c>
      <c r="CK26" s="1356"/>
      <c r="CL26" s="1356"/>
      <c r="CM26" s="1356"/>
      <c r="CN26" s="1356"/>
      <c r="CO26" s="1356"/>
      <c r="CP26" s="1356" t="str">
        <f>MID(SUVAHAVUJ!AF195,3,1)</f>
        <v xml:space="preserve"> </v>
      </c>
      <c r="CQ26" s="1356"/>
      <c r="CR26" s="1356"/>
      <c r="CS26" s="1356"/>
      <c r="CT26" s="1356"/>
      <c r="CU26" s="1356" t="str">
        <f>MID(SUVAHAVUJ!AF195,4,1)</f>
        <v xml:space="preserve"> </v>
      </c>
      <c r="CV26" s="1356"/>
      <c r="CW26" s="1356"/>
      <c r="CX26" s="1356"/>
      <c r="CY26" s="1356"/>
      <c r="CZ26" s="1356"/>
      <c r="DA26" s="1356" t="str">
        <f>MID(SUVAHAVUJ!AF195,5,1)</f>
        <v xml:space="preserve"> </v>
      </c>
      <c r="DB26" s="1356"/>
      <c r="DC26" s="1356"/>
      <c r="DD26" s="1356"/>
      <c r="DE26" s="1356"/>
      <c r="DF26" s="1356" t="str">
        <f>MID(SUVAHAVUJ!AF195,6,1)</f>
        <v xml:space="preserve"> </v>
      </c>
      <c r="DG26" s="1356"/>
      <c r="DH26" s="1356"/>
      <c r="DI26" s="1356"/>
      <c r="DJ26" s="1356"/>
      <c r="DK26" s="1356"/>
      <c r="DL26" s="1356" t="str">
        <f>MID(SUVAHAVUJ!AF195,7,1)</f>
        <v xml:space="preserve"> </v>
      </c>
      <c r="DM26" s="1356"/>
      <c r="DN26" s="1356"/>
      <c r="DO26" s="1356"/>
      <c r="DP26" s="1356"/>
      <c r="DQ26" s="1356"/>
      <c r="DR26" s="1356" t="str">
        <f>MID(SUVAHAVUJ!AF195,8,1)</f>
        <v xml:space="preserve"> </v>
      </c>
      <c r="DS26" s="1356"/>
      <c r="DT26" s="1356"/>
      <c r="DU26" s="1356"/>
      <c r="DV26" s="1356"/>
      <c r="DW26" s="1431" t="str">
        <f>MID(SUVAHAVUJ!AF195,9,1)</f>
        <v xml:space="preserve"> </v>
      </c>
      <c r="DX26" s="1431"/>
      <c r="DY26" s="1431"/>
      <c r="DZ26" s="1431"/>
      <c r="EA26" s="1431"/>
      <c r="EB26" s="1431"/>
      <c r="EC26" s="1431" t="str">
        <f>MID(SUVAHAVUJ!AF195,10,1)</f>
        <v xml:space="preserve"> </v>
      </c>
      <c r="ED26" s="1431"/>
      <c r="EE26" s="1431"/>
      <c r="EF26" s="1431"/>
      <c r="EG26" s="1431"/>
      <c r="EH26" s="1356" t="str">
        <f>MID(SUVAHAVUJ!AF195,11,1)</f>
        <v>0</v>
      </c>
      <c r="EI26" s="1356"/>
      <c r="EJ26" s="1356"/>
      <c r="EK26" s="1356"/>
      <c r="EL26" s="1356"/>
      <c r="EM26" s="1360"/>
      <c r="EN26" s="530"/>
      <c r="EO26" s="531"/>
      <c r="EP26" s="1356" t="str">
        <f>MID(SUVAHAVUJ!AG195,1,1)</f>
        <v xml:space="preserve"> </v>
      </c>
      <c r="EQ26" s="1356"/>
      <c r="ER26" s="1356"/>
      <c r="ES26" s="1356"/>
      <c r="ET26" s="1356"/>
      <c r="EU26" s="1356"/>
      <c r="EV26" s="1356" t="str">
        <f>MID(SUVAHAVUJ!AG195,2,1)</f>
        <v xml:space="preserve"> </v>
      </c>
      <c r="EW26" s="1356"/>
      <c r="EX26" s="1356"/>
      <c r="EY26" s="1356"/>
      <c r="EZ26" s="1356"/>
      <c r="FA26" s="1356" t="str">
        <f>MID(SUVAHAVUJ!AG195,3,1)</f>
        <v xml:space="preserve"> </v>
      </c>
      <c r="FB26" s="1356"/>
      <c r="FC26" s="1356"/>
      <c r="FD26" s="1356"/>
      <c r="FE26" s="1356"/>
      <c r="FF26" s="1356"/>
      <c r="FG26" s="1356" t="str">
        <f>MID(SUVAHAVUJ!AG195,4,1)</f>
        <v xml:space="preserve"> </v>
      </c>
      <c r="FH26" s="1356"/>
      <c r="FI26" s="1356"/>
      <c r="FJ26" s="1356"/>
      <c r="FK26" s="1356"/>
      <c r="FL26" s="1357" t="str">
        <f>MID(SUVAHAVUJ!AG195,5,1)</f>
        <v xml:space="preserve"> </v>
      </c>
      <c r="FM26" s="1357"/>
      <c r="FN26" s="1357"/>
      <c r="FO26" s="1357"/>
      <c r="FP26" s="1357"/>
      <c r="FQ26" s="1357"/>
      <c r="FR26" s="1357" t="str">
        <f>MID(SUVAHAVUJ!AG195,6,1)</f>
        <v xml:space="preserve"> </v>
      </c>
      <c r="FS26" s="1357"/>
      <c r="FT26" s="1357"/>
      <c r="FU26" s="1357"/>
      <c r="FV26" s="1357"/>
      <c r="FW26" s="1357" t="str">
        <f>MID(SUVAHAVUJ!AG195,7,1)</f>
        <v xml:space="preserve"> </v>
      </c>
      <c r="FX26" s="1357"/>
      <c r="FY26" s="1357"/>
      <c r="FZ26" s="1357"/>
      <c r="GA26" s="1357"/>
      <c r="GB26" s="1357"/>
      <c r="GC26" s="1357" t="str">
        <f>MID(SUVAHAVUJ!AG195,8,1)</f>
        <v xml:space="preserve"> </v>
      </c>
      <c r="GD26" s="1357"/>
      <c r="GE26" s="1357"/>
      <c r="GF26" s="1357"/>
      <c r="GG26" s="1357"/>
      <c r="GH26" s="1357" t="str">
        <f>MID(SUVAHAVUJ!AG195,9,1)</f>
        <v xml:space="preserve"> </v>
      </c>
      <c r="GI26" s="1357"/>
      <c r="GJ26" s="1357"/>
      <c r="GK26" s="1357"/>
      <c r="GL26" s="1357"/>
      <c r="GM26" s="1357"/>
      <c r="GN26" s="1357" t="str">
        <f>MID(SUVAHAVUJ!AG195,10,1)</f>
        <v xml:space="preserve"> </v>
      </c>
      <c r="GO26" s="1357"/>
      <c r="GP26" s="1357"/>
      <c r="GQ26" s="1357"/>
      <c r="GR26" s="1357"/>
      <c r="GS26" s="1357" t="str">
        <f>MID(SUVAHAVUJ!AG195,11,1)</f>
        <v>0</v>
      </c>
      <c r="GT26" s="1357"/>
      <c r="GU26" s="1357"/>
      <c r="GV26" s="1357"/>
      <c r="GW26" s="1358"/>
    </row>
    <row r="27" spans="1:205" ht="24.6" customHeight="1" x14ac:dyDescent="0.2">
      <c r="A27" s="540"/>
      <c r="B27" s="1515" t="s">
        <v>2189</v>
      </c>
      <c r="C27" s="1516"/>
      <c r="D27" s="1516"/>
      <c r="E27" s="1516"/>
      <c r="F27" s="1516"/>
      <c r="G27" s="1516"/>
      <c r="H27" s="1516"/>
      <c r="I27" s="1516"/>
      <c r="J27" s="1516"/>
      <c r="K27" s="1517"/>
      <c r="L27" s="1435" t="str">
        <f>SUVAHAVUJ!$D$196</f>
        <v>Opravné položky k finančnému majetku (+/-) (565)</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437" t="s">
        <v>1201</v>
      </c>
      <c r="BX27" s="1438"/>
      <c r="BY27" s="1438"/>
      <c r="BZ27" s="1438"/>
      <c r="CA27" s="1438"/>
      <c r="CB27" s="1438"/>
      <c r="CC27" s="1438"/>
      <c r="CD27" s="1439"/>
      <c r="CE27" s="1356" t="str">
        <f>MID(SUVAHAVUJ!AF196,1,1)</f>
        <v xml:space="preserve"> </v>
      </c>
      <c r="CF27" s="1356"/>
      <c r="CG27" s="1356"/>
      <c r="CH27" s="1356"/>
      <c r="CI27" s="1356"/>
      <c r="CJ27" s="1356" t="str">
        <f>MID(SUVAHAVUJ!AF196,2,1)</f>
        <v xml:space="preserve"> </v>
      </c>
      <c r="CK27" s="1356"/>
      <c r="CL27" s="1356"/>
      <c r="CM27" s="1356"/>
      <c r="CN27" s="1356"/>
      <c r="CO27" s="1356"/>
      <c r="CP27" s="1356" t="str">
        <f>MID(SUVAHAVUJ!AF196,3,1)</f>
        <v xml:space="preserve"> </v>
      </c>
      <c r="CQ27" s="1356"/>
      <c r="CR27" s="1356"/>
      <c r="CS27" s="1356"/>
      <c r="CT27" s="1356"/>
      <c r="CU27" s="1356" t="str">
        <f>MID(SUVAHAVUJ!AF196,4,1)</f>
        <v xml:space="preserve"> </v>
      </c>
      <c r="CV27" s="1356"/>
      <c r="CW27" s="1356"/>
      <c r="CX27" s="1356"/>
      <c r="CY27" s="1356"/>
      <c r="CZ27" s="1356"/>
      <c r="DA27" s="1356" t="str">
        <f>MID(SUVAHAVUJ!AF196,5,1)</f>
        <v xml:space="preserve"> </v>
      </c>
      <c r="DB27" s="1356"/>
      <c r="DC27" s="1356"/>
      <c r="DD27" s="1356"/>
      <c r="DE27" s="1356"/>
      <c r="DF27" s="1356" t="str">
        <f>MID(SUVAHAVUJ!AF196,6,1)</f>
        <v xml:space="preserve"> </v>
      </c>
      <c r="DG27" s="1356"/>
      <c r="DH27" s="1356"/>
      <c r="DI27" s="1356"/>
      <c r="DJ27" s="1356"/>
      <c r="DK27" s="1356"/>
      <c r="DL27" s="1356" t="str">
        <f>MID(SUVAHAVUJ!AF196,7,1)</f>
        <v xml:space="preserve"> </v>
      </c>
      <c r="DM27" s="1356"/>
      <c r="DN27" s="1356"/>
      <c r="DO27" s="1356"/>
      <c r="DP27" s="1356"/>
      <c r="DQ27" s="1356"/>
      <c r="DR27" s="1356" t="str">
        <f>MID(SUVAHAVUJ!AF196,8,1)</f>
        <v xml:space="preserve"> </v>
      </c>
      <c r="DS27" s="1356"/>
      <c r="DT27" s="1356"/>
      <c r="DU27" s="1356"/>
      <c r="DV27" s="1356"/>
      <c r="DW27" s="1431" t="str">
        <f>MID(SUVAHAVUJ!AF196,9,1)</f>
        <v xml:space="preserve"> </v>
      </c>
      <c r="DX27" s="1431"/>
      <c r="DY27" s="1431"/>
      <c r="DZ27" s="1431"/>
      <c r="EA27" s="1431"/>
      <c r="EB27" s="1431"/>
      <c r="EC27" s="1431" t="str">
        <f>MID(SUVAHAVUJ!AF196,10,1)</f>
        <v xml:space="preserve"> </v>
      </c>
      <c r="ED27" s="1431"/>
      <c r="EE27" s="1431"/>
      <c r="EF27" s="1431"/>
      <c r="EG27" s="1431"/>
      <c r="EH27" s="1356" t="str">
        <f>MID(SUVAHAVUJ!AF196,11,1)</f>
        <v>0</v>
      </c>
      <c r="EI27" s="1356"/>
      <c r="EJ27" s="1356"/>
      <c r="EK27" s="1356"/>
      <c r="EL27" s="1356"/>
      <c r="EM27" s="1360"/>
      <c r="EN27" s="530"/>
      <c r="EO27" s="531"/>
      <c r="EP27" s="1356" t="str">
        <f>MID(SUVAHAVUJ!AG196,1,1)</f>
        <v xml:space="preserve"> </v>
      </c>
      <c r="EQ27" s="1356"/>
      <c r="ER27" s="1356"/>
      <c r="ES27" s="1356"/>
      <c r="ET27" s="1356"/>
      <c r="EU27" s="1356"/>
      <c r="EV27" s="1356" t="str">
        <f>MID(SUVAHAVUJ!AG196,2,1)</f>
        <v xml:space="preserve"> </v>
      </c>
      <c r="EW27" s="1356"/>
      <c r="EX27" s="1356"/>
      <c r="EY27" s="1356"/>
      <c r="EZ27" s="1356"/>
      <c r="FA27" s="1356" t="str">
        <f>MID(SUVAHAVUJ!AG196,3,1)</f>
        <v xml:space="preserve"> </v>
      </c>
      <c r="FB27" s="1356"/>
      <c r="FC27" s="1356"/>
      <c r="FD27" s="1356"/>
      <c r="FE27" s="1356"/>
      <c r="FF27" s="1356"/>
      <c r="FG27" s="1356" t="str">
        <f>MID(SUVAHAVUJ!AG196,4,1)</f>
        <v xml:space="preserve"> </v>
      </c>
      <c r="FH27" s="1356"/>
      <c r="FI27" s="1356"/>
      <c r="FJ27" s="1356"/>
      <c r="FK27" s="1356"/>
      <c r="FL27" s="1357" t="str">
        <f>MID(SUVAHAVUJ!AG196,5,1)</f>
        <v xml:space="preserve"> </v>
      </c>
      <c r="FM27" s="1357"/>
      <c r="FN27" s="1357"/>
      <c r="FO27" s="1357"/>
      <c r="FP27" s="1357"/>
      <c r="FQ27" s="1357"/>
      <c r="FR27" s="1357" t="str">
        <f>MID(SUVAHAVUJ!AG196,6,1)</f>
        <v xml:space="preserve"> </v>
      </c>
      <c r="FS27" s="1357"/>
      <c r="FT27" s="1357"/>
      <c r="FU27" s="1357"/>
      <c r="FV27" s="1357"/>
      <c r="FW27" s="1357" t="str">
        <f>MID(SUVAHAVUJ!AG196,7,1)</f>
        <v xml:space="preserve"> </v>
      </c>
      <c r="FX27" s="1357"/>
      <c r="FY27" s="1357"/>
      <c r="FZ27" s="1357"/>
      <c r="GA27" s="1357"/>
      <c r="GB27" s="1357"/>
      <c r="GC27" s="1357" t="str">
        <f>MID(SUVAHAVUJ!AG196,8,1)</f>
        <v xml:space="preserve"> </v>
      </c>
      <c r="GD27" s="1357"/>
      <c r="GE27" s="1357"/>
      <c r="GF27" s="1357"/>
      <c r="GG27" s="1357"/>
      <c r="GH27" s="1357" t="str">
        <f>MID(SUVAHAVUJ!AG196,9,1)</f>
        <v xml:space="preserve"> </v>
      </c>
      <c r="GI27" s="1357"/>
      <c r="GJ27" s="1357"/>
      <c r="GK27" s="1357"/>
      <c r="GL27" s="1357"/>
      <c r="GM27" s="1357"/>
      <c r="GN27" s="1357" t="str">
        <f>MID(SUVAHAVUJ!AG196,10,1)</f>
        <v xml:space="preserve"> </v>
      </c>
      <c r="GO27" s="1357"/>
      <c r="GP27" s="1357"/>
      <c r="GQ27" s="1357"/>
      <c r="GR27" s="1357"/>
      <c r="GS27" s="1357" t="str">
        <f>MID(SUVAHAVUJ!AG196,11,1)</f>
        <v>0</v>
      </c>
      <c r="GT27" s="1357"/>
      <c r="GU27" s="1357"/>
      <c r="GV27" s="1357"/>
      <c r="GW27" s="1358"/>
    </row>
    <row r="28" spans="1:205" ht="24.6" customHeight="1" x14ac:dyDescent="0.2">
      <c r="A28" s="540"/>
      <c r="B28" s="1512" t="s">
        <v>2190</v>
      </c>
      <c r="C28" s="1513"/>
      <c r="D28" s="1513"/>
      <c r="E28" s="1513"/>
      <c r="F28" s="1513"/>
      <c r="G28" s="1513"/>
      <c r="H28" s="1513"/>
      <c r="I28" s="1513"/>
      <c r="J28" s="1513"/>
      <c r="K28" s="1514"/>
      <c r="L28" s="1446" t="str">
        <f>SUVAHAVUJ!$D$197</f>
        <v>Nákladové úroky (r. 50 + r. 51)</v>
      </c>
      <c r="M28" s="1447"/>
      <c r="N28" s="1447"/>
      <c r="O28" s="1447"/>
      <c r="P28" s="1447"/>
      <c r="Q28" s="1447"/>
      <c r="R28" s="1447"/>
      <c r="S28" s="1447"/>
      <c r="T28" s="1447"/>
      <c r="U28" s="1447"/>
      <c r="V28" s="1447"/>
      <c r="W28" s="1447"/>
      <c r="X28" s="1447"/>
      <c r="Y28" s="1447"/>
      <c r="Z28" s="1447"/>
      <c r="AA28" s="1447"/>
      <c r="AB28" s="1447"/>
      <c r="AC28" s="1447"/>
      <c r="AD28" s="1447"/>
      <c r="AE28" s="1447"/>
      <c r="AF28" s="1447"/>
      <c r="AG28" s="1447"/>
      <c r="AH28" s="1447"/>
      <c r="AI28" s="1447"/>
      <c r="AJ28" s="1447"/>
      <c r="AK28" s="1447"/>
      <c r="AL28" s="1447"/>
      <c r="AM28" s="1447"/>
      <c r="AN28" s="1447"/>
      <c r="AO28" s="1447"/>
      <c r="AP28" s="1447"/>
      <c r="AQ28" s="1447"/>
      <c r="AR28" s="1447"/>
      <c r="AS28" s="1447"/>
      <c r="AT28" s="1447"/>
      <c r="AU28" s="1447"/>
      <c r="AV28" s="1447"/>
      <c r="AW28" s="1447"/>
      <c r="AX28" s="1447"/>
      <c r="AY28" s="1447"/>
      <c r="AZ28" s="1447"/>
      <c r="BA28" s="1447"/>
      <c r="BB28" s="1447"/>
      <c r="BC28" s="1447"/>
      <c r="BD28" s="1447"/>
      <c r="BE28" s="1447"/>
      <c r="BF28" s="1447"/>
      <c r="BG28" s="1447"/>
      <c r="BH28" s="1447"/>
      <c r="BI28" s="1447"/>
      <c r="BJ28" s="1447"/>
      <c r="BK28" s="1447"/>
      <c r="BL28" s="1447"/>
      <c r="BM28" s="1447"/>
      <c r="BN28" s="1447"/>
      <c r="BO28" s="1447"/>
      <c r="BP28" s="1447"/>
      <c r="BQ28" s="1447"/>
      <c r="BR28" s="1447"/>
      <c r="BS28" s="1447"/>
      <c r="BT28" s="1447"/>
      <c r="BU28" s="1447"/>
      <c r="BV28" s="1447"/>
      <c r="BW28" s="1437" t="s">
        <v>1208</v>
      </c>
      <c r="BX28" s="1438"/>
      <c r="BY28" s="1438"/>
      <c r="BZ28" s="1438"/>
      <c r="CA28" s="1438"/>
      <c r="CB28" s="1438"/>
      <c r="CC28" s="1438" t="str">
        <f>MID([8]SUVAHAVUJ!AK68,6,1)</f>
        <v xml:space="preserve"> </v>
      </c>
      <c r="CD28" s="1439"/>
      <c r="CE28" s="1356" t="str">
        <f>MID(SUVAHAVUJ!AF197,1,1)</f>
        <v xml:space="preserve"> </v>
      </c>
      <c r="CF28" s="1356"/>
      <c r="CG28" s="1356"/>
      <c r="CH28" s="1356"/>
      <c r="CI28" s="1356"/>
      <c r="CJ28" s="1356" t="str">
        <f>MID(SUVAHAVUJ!AF197,2,1)</f>
        <v xml:space="preserve"> </v>
      </c>
      <c r="CK28" s="1356"/>
      <c r="CL28" s="1356"/>
      <c r="CM28" s="1356"/>
      <c r="CN28" s="1356"/>
      <c r="CO28" s="1356"/>
      <c r="CP28" s="1356" t="str">
        <f>MID(SUVAHAVUJ!AF197,3,1)</f>
        <v xml:space="preserve"> </v>
      </c>
      <c r="CQ28" s="1356"/>
      <c r="CR28" s="1356"/>
      <c r="CS28" s="1356"/>
      <c r="CT28" s="1356"/>
      <c r="CU28" s="1356" t="str">
        <f>MID(SUVAHAVUJ!AF197,4,1)</f>
        <v xml:space="preserve"> </v>
      </c>
      <c r="CV28" s="1356"/>
      <c r="CW28" s="1356"/>
      <c r="CX28" s="1356"/>
      <c r="CY28" s="1356"/>
      <c r="CZ28" s="1356"/>
      <c r="DA28" s="1356" t="str">
        <f>MID(SUVAHAVUJ!AF197,5,1)</f>
        <v xml:space="preserve"> </v>
      </c>
      <c r="DB28" s="1356"/>
      <c r="DC28" s="1356"/>
      <c r="DD28" s="1356"/>
      <c r="DE28" s="1356"/>
      <c r="DF28" s="1356" t="str">
        <f>MID(SUVAHAVUJ!AF197,6,1)</f>
        <v xml:space="preserve"> </v>
      </c>
      <c r="DG28" s="1356"/>
      <c r="DH28" s="1356"/>
      <c r="DI28" s="1356"/>
      <c r="DJ28" s="1356"/>
      <c r="DK28" s="1356"/>
      <c r="DL28" s="1356" t="str">
        <f>MID(SUVAHAVUJ!AF197,7,1)</f>
        <v xml:space="preserve"> </v>
      </c>
      <c r="DM28" s="1356"/>
      <c r="DN28" s="1356"/>
      <c r="DO28" s="1356"/>
      <c r="DP28" s="1356"/>
      <c r="DQ28" s="1356"/>
      <c r="DR28" s="1356" t="str">
        <f>MID(SUVAHAVUJ!AF197,8,1)</f>
        <v>7</v>
      </c>
      <c r="DS28" s="1356"/>
      <c r="DT28" s="1356"/>
      <c r="DU28" s="1356"/>
      <c r="DV28" s="1356"/>
      <c r="DW28" s="1431" t="str">
        <f>MID(SUVAHAVUJ!AF197,9,1)</f>
        <v>1</v>
      </c>
      <c r="DX28" s="1431"/>
      <c r="DY28" s="1431"/>
      <c r="DZ28" s="1431"/>
      <c r="EA28" s="1431"/>
      <c r="EB28" s="1431"/>
      <c r="EC28" s="1431" t="str">
        <f>MID(SUVAHAVUJ!AF197,10,1)</f>
        <v>1</v>
      </c>
      <c r="ED28" s="1431"/>
      <c r="EE28" s="1431"/>
      <c r="EF28" s="1431"/>
      <c r="EG28" s="1431"/>
      <c r="EH28" s="1356" t="str">
        <f>MID(SUVAHAVUJ!AF197,11,1)</f>
        <v>1</v>
      </c>
      <c r="EI28" s="1356"/>
      <c r="EJ28" s="1356"/>
      <c r="EK28" s="1356"/>
      <c r="EL28" s="1356"/>
      <c r="EM28" s="1360"/>
      <c r="EN28" s="530"/>
      <c r="EO28" s="531"/>
      <c r="EP28" s="1356" t="str">
        <f>MID(SUVAHAVUJ!AG197,1,1)</f>
        <v xml:space="preserve"> </v>
      </c>
      <c r="EQ28" s="1356"/>
      <c r="ER28" s="1356"/>
      <c r="ES28" s="1356"/>
      <c r="ET28" s="1356"/>
      <c r="EU28" s="1356"/>
      <c r="EV28" s="1356" t="str">
        <f>MID(SUVAHAVUJ!AG197,2,1)</f>
        <v xml:space="preserve"> </v>
      </c>
      <c r="EW28" s="1356"/>
      <c r="EX28" s="1356"/>
      <c r="EY28" s="1356"/>
      <c r="EZ28" s="1356"/>
      <c r="FA28" s="1356" t="str">
        <f>MID(SUVAHAVUJ!AG197,3,1)</f>
        <v xml:space="preserve"> </v>
      </c>
      <c r="FB28" s="1356"/>
      <c r="FC28" s="1356"/>
      <c r="FD28" s="1356"/>
      <c r="FE28" s="1356"/>
      <c r="FF28" s="1356"/>
      <c r="FG28" s="1356" t="str">
        <f>MID(SUVAHAVUJ!AG197,4,1)</f>
        <v xml:space="preserve"> </v>
      </c>
      <c r="FH28" s="1356"/>
      <c r="FI28" s="1356"/>
      <c r="FJ28" s="1356"/>
      <c r="FK28" s="1356"/>
      <c r="FL28" s="1357" t="str">
        <f>MID(SUVAHAVUJ!AG197,5,1)</f>
        <v xml:space="preserve"> </v>
      </c>
      <c r="FM28" s="1357"/>
      <c r="FN28" s="1357"/>
      <c r="FO28" s="1357"/>
      <c r="FP28" s="1357"/>
      <c r="FQ28" s="1357"/>
      <c r="FR28" s="1357" t="str">
        <f>MID(SUVAHAVUJ!AG197,6,1)</f>
        <v xml:space="preserve"> </v>
      </c>
      <c r="FS28" s="1357"/>
      <c r="FT28" s="1357"/>
      <c r="FU28" s="1357"/>
      <c r="FV28" s="1357"/>
      <c r="FW28" s="1357" t="str">
        <f>MID(SUVAHAVUJ!AG197,7,1)</f>
        <v>1</v>
      </c>
      <c r="FX28" s="1357"/>
      <c r="FY28" s="1357"/>
      <c r="FZ28" s="1357"/>
      <c r="GA28" s="1357"/>
      <c r="GB28" s="1357"/>
      <c r="GC28" s="1357" t="str">
        <f>MID(SUVAHAVUJ!AG197,8,1)</f>
        <v>1</v>
      </c>
      <c r="GD28" s="1357"/>
      <c r="GE28" s="1357"/>
      <c r="GF28" s="1357"/>
      <c r="GG28" s="1357"/>
      <c r="GH28" s="1357" t="str">
        <f>MID(SUVAHAVUJ!AG197,9,1)</f>
        <v>3</v>
      </c>
      <c r="GI28" s="1357"/>
      <c r="GJ28" s="1357"/>
      <c r="GK28" s="1357"/>
      <c r="GL28" s="1357"/>
      <c r="GM28" s="1357"/>
      <c r="GN28" s="1357" t="str">
        <f>MID(SUVAHAVUJ!AG197,10,1)</f>
        <v>8</v>
      </c>
      <c r="GO28" s="1357"/>
      <c r="GP28" s="1357"/>
      <c r="GQ28" s="1357"/>
      <c r="GR28" s="1357"/>
      <c r="GS28" s="1357" t="str">
        <f>MID(SUVAHAVUJ!AG197,11,1)</f>
        <v>4</v>
      </c>
      <c r="GT28" s="1357"/>
      <c r="GU28" s="1357"/>
      <c r="GV28" s="1357"/>
      <c r="GW28" s="1358"/>
    </row>
    <row r="29" spans="1:205" s="516" customFormat="1" ht="24.6" customHeight="1" x14ac:dyDescent="0.2">
      <c r="A29" s="541"/>
      <c r="B29" s="1518" t="s">
        <v>2191</v>
      </c>
      <c r="C29" s="1519"/>
      <c r="D29" s="1519"/>
      <c r="E29" s="1519"/>
      <c r="F29" s="1519"/>
      <c r="G29" s="1519"/>
      <c r="H29" s="1519"/>
      <c r="I29" s="1519"/>
      <c r="J29" s="1519"/>
      <c r="K29" s="1520"/>
      <c r="L29" s="1435" t="str">
        <f>SUVAHAVUJ!$D$198</f>
        <v>Nákladové úroky pre prepojené účtovné jednotky (562A)</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437" t="s">
        <v>1223</v>
      </c>
      <c r="BX29" s="1438"/>
      <c r="BY29" s="1438"/>
      <c r="BZ29" s="1438"/>
      <c r="CA29" s="1438"/>
      <c r="CB29" s="1438"/>
      <c r="CC29" s="1438" t="str">
        <f>MID([8]SUVAHAVUJ!AI69,6,1)</f>
        <v xml:space="preserve"> </v>
      </c>
      <c r="CD29" s="1439"/>
      <c r="CE29" s="1356" t="str">
        <f>MID(SUVAHAVUJ!AF198,1,1)</f>
        <v xml:space="preserve"> </v>
      </c>
      <c r="CF29" s="1356"/>
      <c r="CG29" s="1356"/>
      <c r="CH29" s="1356"/>
      <c r="CI29" s="1356"/>
      <c r="CJ29" s="1356" t="str">
        <f>MID(SUVAHAVUJ!AF198,2,1)</f>
        <v xml:space="preserve"> </v>
      </c>
      <c r="CK29" s="1356"/>
      <c r="CL29" s="1356"/>
      <c r="CM29" s="1356"/>
      <c r="CN29" s="1356"/>
      <c r="CO29" s="1356"/>
      <c r="CP29" s="1356" t="str">
        <f>MID(SUVAHAVUJ!AF198,3,1)</f>
        <v xml:space="preserve"> </v>
      </c>
      <c r="CQ29" s="1356"/>
      <c r="CR29" s="1356"/>
      <c r="CS29" s="1356"/>
      <c r="CT29" s="1356"/>
      <c r="CU29" s="1356" t="str">
        <f>MID(SUVAHAVUJ!AF198,4,1)</f>
        <v xml:space="preserve"> </v>
      </c>
      <c r="CV29" s="1356"/>
      <c r="CW29" s="1356"/>
      <c r="CX29" s="1356"/>
      <c r="CY29" s="1356"/>
      <c r="CZ29" s="1356"/>
      <c r="DA29" s="1356" t="str">
        <f>MID(SUVAHAVUJ!AF198,5,1)</f>
        <v xml:space="preserve"> </v>
      </c>
      <c r="DB29" s="1356"/>
      <c r="DC29" s="1356"/>
      <c r="DD29" s="1356"/>
      <c r="DE29" s="1356"/>
      <c r="DF29" s="1356" t="str">
        <f>MID(SUVAHAVUJ!AF198,6,1)</f>
        <v xml:space="preserve"> </v>
      </c>
      <c r="DG29" s="1356"/>
      <c r="DH29" s="1356"/>
      <c r="DI29" s="1356"/>
      <c r="DJ29" s="1356"/>
      <c r="DK29" s="1356"/>
      <c r="DL29" s="1356" t="str">
        <f>MID(SUVAHAVUJ!AF198,7,1)</f>
        <v xml:space="preserve"> </v>
      </c>
      <c r="DM29" s="1356"/>
      <c r="DN29" s="1356"/>
      <c r="DO29" s="1356"/>
      <c r="DP29" s="1356"/>
      <c r="DQ29" s="1356"/>
      <c r="DR29" s="1356" t="str">
        <f>MID(SUVAHAVUJ!AF198,8,1)</f>
        <v>7</v>
      </c>
      <c r="DS29" s="1356"/>
      <c r="DT29" s="1356"/>
      <c r="DU29" s="1356"/>
      <c r="DV29" s="1356"/>
      <c r="DW29" s="1431" t="str">
        <f>MID(SUVAHAVUJ!AF198,9,1)</f>
        <v>1</v>
      </c>
      <c r="DX29" s="1431"/>
      <c r="DY29" s="1431"/>
      <c r="DZ29" s="1431"/>
      <c r="EA29" s="1431"/>
      <c r="EB29" s="1431"/>
      <c r="EC29" s="1431" t="str">
        <f>MID(SUVAHAVUJ!AF198,10,1)</f>
        <v>1</v>
      </c>
      <c r="ED29" s="1431"/>
      <c r="EE29" s="1431"/>
      <c r="EF29" s="1431"/>
      <c r="EG29" s="1431"/>
      <c r="EH29" s="1356" t="str">
        <f>MID(SUVAHAVUJ!AF198,11,1)</f>
        <v>1</v>
      </c>
      <c r="EI29" s="1356"/>
      <c r="EJ29" s="1356"/>
      <c r="EK29" s="1356"/>
      <c r="EL29" s="1356"/>
      <c r="EM29" s="1360"/>
      <c r="EN29" s="530"/>
      <c r="EO29" s="531"/>
      <c r="EP29" s="1356" t="str">
        <f>MID(SUVAHAVUJ!AG198,1,1)</f>
        <v xml:space="preserve"> </v>
      </c>
      <c r="EQ29" s="1356"/>
      <c r="ER29" s="1356"/>
      <c r="ES29" s="1356"/>
      <c r="ET29" s="1356"/>
      <c r="EU29" s="1356"/>
      <c r="EV29" s="1356" t="str">
        <f>MID(SUVAHAVUJ!AG198,2,1)</f>
        <v xml:space="preserve"> </v>
      </c>
      <c r="EW29" s="1356"/>
      <c r="EX29" s="1356"/>
      <c r="EY29" s="1356"/>
      <c r="EZ29" s="1356"/>
      <c r="FA29" s="1356" t="str">
        <f>MID(SUVAHAVUJ!AG198,3,1)</f>
        <v xml:space="preserve"> </v>
      </c>
      <c r="FB29" s="1356"/>
      <c r="FC29" s="1356"/>
      <c r="FD29" s="1356"/>
      <c r="FE29" s="1356"/>
      <c r="FF29" s="1356"/>
      <c r="FG29" s="1356" t="str">
        <f>MID(SUVAHAVUJ!AG198,4,1)</f>
        <v xml:space="preserve"> </v>
      </c>
      <c r="FH29" s="1356"/>
      <c r="FI29" s="1356"/>
      <c r="FJ29" s="1356"/>
      <c r="FK29" s="1356"/>
      <c r="FL29" s="1357" t="str">
        <f>MID(SUVAHAVUJ!AG198,5,1)</f>
        <v xml:space="preserve"> </v>
      </c>
      <c r="FM29" s="1357"/>
      <c r="FN29" s="1357"/>
      <c r="FO29" s="1357"/>
      <c r="FP29" s="1357"/>
      <c r="FQ29" s="1357"/>
      <c r="FR29" s="1357" t="str">
        <f>MID(SUVAHAVUJ!AG198,6,1)</f>
        <v xml:space="preserve"> </v>
      </c>
      <c r="FS29" s="1357"/>
      <c r="FT29" s="1357"/>
      <c r="FU29" s="1357"/>
      <c r="FV29" s="1357"/>
      <c r="FW29" s="1357" t="str">
        <f>MID(SUVAHAVUJ!AG198,7,1)</f>
        <v>1</v>
      </c>
      <c r="FX29" s="1357"/>
      <c r="FY29" s="1357"/>
      <c r="FZ29" s="1357"/>
      <c r="GA29" s="1357"/>
      <c r="GB29" s="1357"/>
      <c r="GC29" s="1357" t="str">
        <f>MID(SUVAHAVUJ!AG198,8,1)</f>
        <v>1</v>
      </c>
      <c r="GD29" s="1357"/>
      <c r="GE29" s="1357"/>
      <c r="GF29" s="1357"/>
      <c r="GG29" s="1357"/>
      <c r="GH29" s="1357" t="str">
        <f>MID(SUVAHAVUJ!AG198,9,1)</f>
        <v>3</v>
      </c>
      <c r="GI29" s="1357"/>
      <c r="GJ29" s="1357"/>
      <c r="GK29" s="1357"/>
      <c r="GL29" s="1357"/>
      <c r="GM29" s="1357"/>
      <c r="GN29" s="1357" t="str">
        <f>MID(SUVAHAVUJ!AG198,10,1)</f>
        <v>8</v>
      </c>
      <c r="GO29" s="1357"/>
      <c r="GP29" s="1357"/>
      <c r="GQ29" s="1357"/>
      <c r="GR29" s="1357"/>
      <c r="GS29" s="1357" t="str">
        <f>MID(SUVAHAVUJ!AG198,11,1)</f>
        <v>4</v>
      </c>
      <c r="GT29" s="1357"/>
      <c r="GU29" s="1357"/>
      <c r="GV29" s="1357"/>
      <c r="GW29" s="1358"/>
    </row>
    <row r="30" spans="1:205" ht="24.6" customHeight="1" x14ac:dyDescent="0.2">
      <c r="A30" s="540"/>
      <c r="B30" s="1518" t="s">
        <v>2039</v>
      </c>
      <c r="C30" s="1519"/>
      <c r="D30" s="1519"/>
      <c r="E30" s="1519"/>
      <c r="F30" s="1519"/>
      <c r="G30" s="1519"/>
      <c r="H30" s="1519"/>
      <c r="I30" s="1519"/>
      <c r="J30" s="1519"/>
      <c r="K30" s="1520"/>
      <c r="L30" s="1435" t="str">
        <f>SUVAHAVUJ!$D$199</f>
        <v>Ostatné nákladové úroky (562A)</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437" t="s">
        <v>1196</v>
      </c>
      <c r="BX30" s="1438"/>
      <c r="BY30" s="1438"/>
      <c r="BZ30" s="1438"/>
      <c r="CA30" s="1438"/>
      <c r="CB30" s="1438"/>
      <c r="CC30" s="1438" t="str">
        <f>MID([8]SUVAHAVUJ!AK69,6,1)</f>
        <v xml:space="preserve"> </v>
      </c>
      <c r="CD30" s="1439"/>
      <c r="CE30" s="1356" t="str">
        <f>MID(SUVAHAVUJ!AF199,1,1)</f>
        <v xml:space="preserve"> </v>
      </c>
      <c r="CF30" s="1356"/>
      <c r="CG30" s="1356"/>
      <c r="CH30" s="1356"/>
      <c r="CI30" s="1356"/>
      <c r="CJ30" s="1356" t="str">
        <f>MID(SUVAHAVUJ!AF199,2,1)</f>
        <v xml:space="preserve"> </v>
      </c>
      <c r="CK30" s="1356"/>
      <c r="CL30" s="1356"/>
      <c r="CM30" s="1356"/>
      <c r="CN30" s="1356"/>
      <c r="CO30" s="1356"/>
      <c r="CP30" s="1356" t="str">
        <f>MID(SUVAHAVUJ!AF199,3,1)</f>
        <v xml:space="preserve"> </v>
      </c>
      <c r="CQ30" s="1356"/>
      <c r="CR30" s="1356"/>
      <c r="CS30" s="1356"/>
      <c r="CT30" s="1356"/>
      <c r="CU30" s="1356" t="str">
        <f>MID(SUVAHAVUJ!AF199,4,1)</f>
        <v xml:space="preserve"> </v>
      </c>
      <c r="CV30" s="1356"/>
      <c r="CW30" s="1356"/>
      <c r="CX30" s="1356"/>
      <c r="CY30" s="1356"/>
      <c r="CZ30" s="1356"/>
      <c r="DA30" s="1356" t="str">
        <f>MID(SUVAHAVUJ!AF199,5,1)</f>
        <v xml:space="preserve"> </v>
      </c>
      <c r="DB30" s="1356"/>
      <c r="DC30" s="1356"/>
      <c r="DD30" s="1356"/>
      <c r="DE30" s="1356"/>
      <c r="DF30" s="1356" t="str">
        <f>MID(SUVAHAVUJ!AF199,6,1)</f>
        <v xml:space="preserve"> </v>
      </c>
      <c r="DG30" s="1356"/>
      <c r="DH30" s="1356"/>
      <c r="DI30" s="1356"/>
      <c r="DJ30" s="1356"/>
      <c r="DK30" s="1356"/>
      <c r="DL30" s="1356" t="str">
        <f>MID(SUVAHAVUJ!AF199,7,1)</f>
        <v xml:space="preserve"> </v>
      </c>
      <c r="DM30" s="1356"/>
      <c r="DN30" s="1356"/>
      <c r="DO30" s="1356"/>
      <c r="DP30" s="1356"/>
      <c r="DQ30" s="1356"/>
      <c r="DR30" s="1356" t="str">
        <f>MID(SUVAHAVUJ!AF199,8,1)</f>
        <v xml:space="preserve"> </v>
      </c>
      <c r="DS30" s="1356"/>
      <c r="DT30" s="1356"/>
      <c r="DU30" s="1356"/>
      <c r="DV30" s="1356"/>
      <c r="DW30" s="1431" t="str">
        <f>MID(SUVAHAVUJ!AF199,9,1)</f>
        <v xml:space="preserve"> </v>
      </c>
      <c r="DX30" s="1431"/>
      <c r="DY30" s="1431"/>
      <c r="DZ30" s="1431"/>
      <c r="EA30" s="1431"/>
      <c r="EB30" s="1431"/>
      <c r="EC30" s="1431" t="str">
        <f>MID(SUVAHAVUJ!AF199,10,1)</f>
        <v xml:space="preserve"> </v>
      </c>
      <c r="ED30" s="1431"/>
      <c r="EE30" s="1431"/>
      <c r="EF30" s="1431"/>
      <c r="EG30" s="1431"/>
      <c r="EH30" s="1356" t="str">
        <f>MID(SUVAHAVUJ!AF199,11,1)</f>
        <v>0</v>
      </c>
      <c r="EI30" s="1356"/>
      <c r="EJ30" s="1356"/>
      <c r="EK30" s="1356"/>
      <c r="EL30" s="1356"/>
      <c r="EM30" s="1360"/>
      <c r="EN30" s="530"/>
      <c r="EO30" s="531"/>
      <c r="EP30" s="1356" t="str">
        <f>MID(SUVAHAVUJ!AG199,1,1)</f>
        <v xml:space="preserve"> </v>
      </c>
      <c r="EQ30" s="1356"/>
      <c r="ER30" s="1356"/>
      <c r="ES30" s="1356"/>
      <c r="ET30" s="1356"/>
      <c r="EU30" s="1356"/>
      <c r="EV30" s="1356" t="str">
        <f>MID(SUVAHAVUJ!AG199,2,1)</f>
        <v xml:space="preserve"> </v>
      </c>
      <c r="EW30" s="1356"/>
      <c r="EX30" s="1356"/>
      <c r="EY30" s="1356"/>
      <c r="EZ30" s="1356"/>
      <c r="FA30" s="1356" t="str">
        <f>MID(SUVAHAVUJ!AG199,3,1)</f>
        <v xml:space="preserve"> </v>
      </c>
      <c r="FB30" s="1356"/>
      <c r="FC30" s="1356"/>
      <c r="FD30" s="1356"/>
      <c r="FE30" s="1356"/>
      <c r="FF30" s="1356"/>
      <c r="FG30" s="1356" t="str">
        <f>MID(SUVAHAVUJ!AG199,4,1)</f>
        <v xml:space="preserve"> </v>
      </c>
      <c r="FH30" s="1356"/>
      <c r="FI30" s="1356"/>
      <c r="FJ30" s="1356"/>
      <c r="FK30" s="1356"/>
      <c r="FL30" s="1357" t="str">
        <f>MID(SUVAHAVUJ!AG199,5,1)</f>
        <v xml:space="preserve"> </v>
      </c>
      <c r="FM30" s="1357"/>
      <c r="FN30" s="1357"/>
      <c r="FO30" s="1357"/>
      <c r="FP30" s="1357"/>
      <c r="FQ30" s="1357"/>
      <c r="FR30" s="1357" t="str">
        <f>MID(SUVAHAVUJ!AG199,6,1)</f>
        <v xml:space="preserve"> </v>
      </c>
      <c r="FS30" s="1357"/>
      <c r="FT30" s="1357"/>
      <c r="FU30" s="1357"/>
      <c r="FV30" s="1357"/>
      <c r="FW30" s="1357" t="str">
        <f>MID(SUVAHAVUJ!AG199,7,1)</f>
        <v xml:space="preserve"> </v>
      </c>
      <c r="FX30" s="1357"/>
      <c r="FY30" s="1357"/>
      <c r="FZ30" s="1357"/>
      <c r="GA30" s="1357"/>
      <c r="GB30" s="1357"/>
      <c r="GC30" s="1357" t="str">
        <f>MID(SUVAHAVUJ!AG199,8,1)</f>
        <v xml:space="preserve"> </v>
      </c>
      <c r="GD30" s="1357"/>
      <c r="GE30" s="1357"/>
      <c r="GF30" s="1357"/>
      <c r="GG30" s="1357"/>
      <c r="GH30" s="1357" t="str">
        <f>MID(SUVAHAVUJ!AG199,9,1)</f>
        <v xml:space="preserve"> </v>
      </c>
      <c r="GI30" s="1357"/>
      <c r="GJ30" s="1357"/>
      <c r="GK30" s="1357"/>
      <c r="GL30" s="1357"/>
      <c r="GM30" s="1357"/>
      <c r="GN30" s="1357" t="str">
        <f>MID(SUVAHAVUJ!AG199,10,1)</f>
        <v xml:space="preserve"> </v>
      </c>
      <c r="GO30" s="1357"/>
      <c r="GP30" s="1357"/>
      <c r="GQ30" s="1357"/>
      <c r="GR30" s="1357"/>
      <c r="GS30" s="1357" t="str">
        <f>MID(SUVAHAVUJ!AG199,11,1)</f>
        <v>0</v>
      </c>
      <c r="GT30" s="1357"/>
      <c r="GU30" s="1357"/>
      <c r="GV30" s="1357"/>
      <c r="GW30" s="1358"/>
    </row>
    <row r="31" spans="1:205" s="516" customFormat="1" ht="24.6" customHeight="1" x14ac:dyDescent="0.2">
      <c r="A31" s="541"/>
      <c r="B31" s="1515" t="s">
        <v>2192</v>
      </c>
      <c r="C31" s="1516"/>
      <c r="D31" s="1516"/>
      <c r="E31" s="1516"/>
      <c r="F31" s="1516"/>
      <c r="G31" s="1516"/>
      <c r="H31" s="1516"/>
      <c r="I31" s="1516"/>
      <c r="J31" s="1516"/>
      <c r="K31" s="1517"/>
      <c r="L31" s="1435" t="str">
        <f>SUVAHAVUJ!$D$200</f>
        <v>Kurzové straty (563)</v>
      </c>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437" t="s">
        <v>1246</v>
      </c>
      <c r="BX31" s="1438"/>
      <c r="BY31" s="1438"/>
      <c r="BZ31" s="1438"/>
      <c r="CA31" s="1438"/>
      <c r="CB31" s="1438"/>
      <c r="CC31" s="1438" t="str">
        <f>MID([8]SUVAHAVUJ!AI70,6,1)</f>
        <v xml:space="preserve"> </v>
      </c>
      <c r="CD31" s="1439"/>
      <c r="CE31" s="1356" t="str">
        <f>MID(SUVAHAVUJ!AF200,1,1)</f>
        <v xml:space="preserve"> </v>
      </c>
      <c r="CF31" s="1356"/>
      <c r="CG31" s="1356"/>
      <c r="CH31" s="1356"/>
      <c r="CI31" s="1356"/>
      <c r="CJ31" s="1356" t="str">
        <f>MID(SUVAHAVUJ!AF200,2,1)</f>
        <v xml:space="preserve"> </v>
      </c>
      <c r="CK31" s="1356"/>
      <c r="CL31" s="1356"/>
      <c r="CM31" s="1356"/>
      <c r="CN31" s="1356"/>
      <c r="CO31" s="1356"/>
      <c r="CP31" s="1356" t="str">
        <f>MID(SUVAHAVUJ!AF200,3,1)</f>
        <v xml:space="preserve"> </v>
      </c>
      <c r="CQ31" s="1356"/>
      <c r="CR31" s="1356"/>
      <c r="CS31" s="1356"/>
      <c r="CT31" s="1356"/>
      <c r="CU31" s="1356" t="str">
        <f>MID(SUVAHAVUJ!AF200,4,1)</f>
        <v xml:space="preserve"> </v>
      </c>
      <c r="CV31" s="1356"/>
      <c r="CW31" s="1356"/>
      <c r="CX31" s="1356"/>
      <c r="CY31" s="1356"/>
      <c r="CZ31" s="1356"/>
      <c r="DA31" s="1356" t="str">
        <f>MID(SUVAHAVUJ!AF200,5,1)</f>
        <v xml:space="preserve"> </v>
      </c>
      <c r="DB31" s="1356"/>
      <c r="DC31" s="1356"/>
      <c r="DD31" s="1356"/>
      <c r="DE31" s="1356"/>
      <c r="DF31" s="1356" t="str">
        <f>MID(SUVAHAVUJ!AF200,6,1)</f>
        <v xml:space="preserve"> </v>
      </c>
      <c r="DG31" s="1356"/>
      <c r="DH31" s="1356"/>
      <c r="DI31" s="1356"/>
      <c r="DJ31" s="1356"/>
      <c r="DK31" s="1356"/>
      <c r="DL31" s="1356" t="str">
        <f>MID(SUVAHAVUJ!AF200,7,1)</f>
        <v xml:space="preserve"> </v>
      </c>
      <c r="DM31" s="1356"/>
      <c r="DN31" s="1356"/>
      <c r="DO31" s="1356"/>
      <c r="DP31" s="1356"/>
      <c r="DQ31" s="1356"/>
      <c r="DR31" s="1356" t="str">
        <f>MID(SUVAHAVUJ!AF200,8,1)</f>
        <v xml:space="preserve"> </v>
      </c>
      <c r="DS31" s="1356"/>
      <c r="DT31" s="1356"/>
      <c r="DU31" s="1356"/>
      <c r="DV31" s="1356"/>
      <c r="DW31" s="1431" t="str">
        <f>MID(SUVAHAVUJ!AF200,9,1)</f>
        <v xml:space="preserve"> </v>
      </c>
      <c r="DX31" s="1431"/>
      <c r="DY31" s="1431"/>
      <c r="DZ31" s="1431"/>
      <c r="EA31" s="1431"/>
      <c r="EB31" s="1431"/>
      <c r="EC31" s="1431" t="str">
        <f>MID(SUVAHAVUJ!AF200,10,1)</f>
        <v xml:space="preserve"> </v>
      </c>
      <c r="ED31" s="1431"/>
      <c r="EE31" s="1431"/>
      <c r="EF31" s="1431"/>
      <c r="EG31" s="1431"/>
      <c r="EH31" s="1356" t="str">
        <f>MID(SUVAHAVUJ!AF200,11,1)</f>
        <v>0</v>
      </c>
      <c r="EI31" s="1356"/>
      <c r="EJ31" s="1356"/>
      <c r="EK31" s="1356"/>
      <c r="EL31" s="1356"/>
      <c r="EM31" s="1360"/>
      <c r="EN31" s="530"/>
      <c r="EO31" s="531"/>
      <c r="EP31" s="1356" t="str">
        <f>MID(SUVAHAVUJ!AG200,1,1)</f>
        <v xml:space="preserve"> </v>
      </c>
      <c r="EQ31" s="1356"/>
      <c r="ER31" s="1356"/>
      <c r="ES31" s="1356"/>
      <c r="ET31" s="1356"/>
      <c r="EU31" s="1356"/>
      <c r="EV31" s="1356" t="str">
        <f>MID(SUVAHAVUJ!AG200,2,1)</f>
        <v xml:space="preserve"> </v>
      </c>
      <c r="EW31" s="1356"/>
      <c r="EX31" s="1356"/>
      <c r="EY31" s="1356"/>
      <c r="EZ31" s="1356"/>
      <c r="FA31" s="1356" t="str">
        <f>MID(SUVAHAVUJ!AG200,3,1)</f>
        <v xml:space="preserve"> </v>
      </c>
      <c r="FB31" s="1356"/>
      <c r="FC31" s="1356"/>
      <c r="FD31" s="1356"/>
      <c r="FE31" s="1356"/>
      <c r="FF31" s="1356"/>
      <c r="FG31" s="1356" t="str">
        <f>MID(SUVAHAVUJ!AG200,4,1)</f>
        <v xml:space="preserve"> </v>
      </c>
      <c r="FH31" s="1356"/>
      <c r="FI31" s="1356"/>
      <c r="FJ31" s="1356"/>
      <c r="FK31" s="1356"/>
      <c r="FL31" s="1357" t="str">
        <f>MID(SUVAHAVUJ!AG200,5,1)</f>
        <v xml:space="preserve"> </v>
      </c>
      <c r="FM31" s="1357"/>
      <c r="FN31" s="1357"/>
      <c r="FO31" s="1357"/>
      <c r="FP31" s="1357"/>
      <c r="FQ31" s="1357"/>
      <c r="FR31" s="1357" t="str">
        <f>MID(SUVAHAVUJ!AG200,6,1)</f>
        <v xml:space="preserve"> </v>
      </c>
      <c r="FS31" s="1357"/>
      <c r="FT31" s="1357"/>
      <c r="FU31" s="1357"/>
      <c r="FV31" s="1357"/>
      <c r="FW31" s="1357" t="str">
        <f>MID(SUVAHAVUJ!AG200,7,1)</f>
        <v xml:space="preserve"> </v>
      </c>
      <c r="FX31" s="1357"/>
      <c r="FY31" s="1357"/>
      <c r="FZ31" s="1357"/>
      <c r="GA31" s="1357"/>
      <c r="GB31" s="1357"/>
      <c r="GC31" s="1357" t="str">
        <f>MID(SUVAHAVUJ!AG200,8,1)</f>
        <v xml:space="preserve"> </v>
      </c>
      <c r="GD31" s="1357"/>
      <c r="GE31" s="1357"/>
      <c r="GF31" s="1357"/>
      <c r="GG31" s="1357"/>
      <c r="GH31" s="1357" t="str">
        <f>MID(SUVAHAVUJ!AG200,9,1)</f>
        <v xml:space="preserve"> </v>
      </c>
      <c r="GI31" s="1357"/>
      <c r="GJ31" s="1357"/>
      <c r="GK31" s="1357"/>
      <c r="GL31" s="1357"/>
      <c r="GM31" s="1357"/>
      <c r="GN31" s="1357" t="str">
        <f>MID(SUVAHAVUJ!AG200,10,1)</f>
        <v xml:space="preserve"> </v>
      </c>
      <c r="GO31" s="1357"/>
      <c r="GP31" s="1357"/>
      <c r="GQ31" s="1357"/>
      <c r="GR31" s="1357"/>
      <c r="GS31" s="1357" t="str">
        <f>MID(SUVAHAVUJ!AG200,11,1)</f>
        <v>0</v>
      </c>
      <c r="GT31" s="1357"/>
      <c r="GU31" s="1357"/>
      <c r="GV31" s="1357"/>
      <c r="GW31" s="1358"/>
    </row>
    <row r="32" spans="1:205" ht="24.6" customHeight="1" x14ac:dyDescent="0.2">
      <c r="A32" s="540"/>
      <c r="B32" s="1515" t="s">
        <v>2193</v>
      </c>
      <c r="C32" s="1516"/>
      <c r="D32" s="1516"/>
      <c r="E32" s="1516"/>
      <c r="F32" s="1516"/>
      <c r="G32" s="1516"/>
      <c r="H32" s="1516"/>
      <c r="I32" s="1516"/>
      <c r="J32" s="1516"/>
      <c r="K32" s="1517"/>
      <c r="L32" s="1435" t="str">
        <f>SUVAHAVUJ!$D$201</f>
        <v>Náklady na precenenie cenných papierov a náklady na derivátové operácie (564, 567)</v>
      </c>
      <c r="M32" s="1436"/>
      <c r="N32" s="1436"/>
      <c r="O32" s="1436"/>
      <c r="P32" s="1436"/>
      <c r="Q32" s="1436"/>
      <c r="R32" s="1436"/>
      <c r="S32" s="1436"/>
      <c r="T32" s="1436"/>
      <c r="U32" s="1436"/>
      <c r="V32" s="1436"/>
      <c r="W32" s="1436"/>
      <c r="X32" s="1436"/>
      <c r="Y32" s="1436"/>
      <c r="Z32" s="1436"/>
      <c r="AA32" s="1436"/>
      <c r="AB32" s="1436"/>
      <c r="AC32" s="1436"/>
      <c r="AD32" s="1436"/>
      <c r="AE32" s="1436"/>
      <c r="AF32" s="1436"/>
      <c r="AG32" s="1436"/>
      <c r="AH32" s="1436"/>
      <c r="AI32" s="1436"/>
      <c r="AJ32" s="1436"/>
      <c r="AK32" s="1436"/>
      <c r="AL32" s="1436"/>
      <c r="AM32" s="1436"/>
      <c r="AN32" s="1436"/>
      <c r="AO32" s="1436"/>
      <c r="AP32" s="1436"/>
      <c r="AQ32" s="1436"/>
      <c r="AR32" s="1436"/>
      <c r="AS32" s="1436"/>
      <c r="AT32" s="1436"/>
      <c r="AU32" s="1436"/>
      <c r="AV32" s="1436"/>
      <c r="AW32" s="1436"/>
      <c r="AX32" s="1436"/>
      <c r="AY32" s="1436"/>
      <c r="AZ32" s="1436"/>
      <c r="BA32" s="1436"/>
      <c r="BB32" s="1436"/>
      <c r="BC32" s="1436"/>
      <c r="BD32" s="1436"/>
      <c r="BE32" s="1436"/>
      <c r="BF32" s="1436"/>
      <c r="BG32" s="1436"/>
      <c r="BH32" s="1436"/>
      <c r="BI32" s="1436"/>
      <c r="BJ32" s="1436"/>
      <c r="BK32" s="1436"/>
      <c r="BL32" s="1436"/>
      <c r="BM32" s="1436"/>
      <c r="BN32" s="1436"/>
      <c r="BO32" s="1436"/>
      <c r="BP32" s="1436"/>
      <c r="BQ32" s="1436"/>
      <c r="BR32" s="1436"/>
      <c r="BS32" s="1436"/>
      <c r="BT32" s="1436"/>
      <c r="BU32" s="1436"/>
      <c r="BV32" s="1436"/>
      <c r="BW32" s="1437" t="s">
        <v>2075</v>
      </c>
      <c r="BX32" s="1438"/>
      <c r="BY32" s="1438"/>
      <c r="BZ32" s="1438"/>
      <c r="CA32" s="1438"/>
      <c r="CB32" s="1438"/>
      <c r="CC32" s="1438" t="str">
        <f>MID([8]SUVAHAVUJ!AK70,6,1)</f>
        <v xml:space="preserve"> </v>
      </c>
      <c r="CD32" s="1439"/>
      <c r="CE32" s="1356" t="str">
        <f>MID(SUVAHAVUJ!AF201,1,1)</f>
        <v xml:space="preserve"> </v>
      </c>
      <c r="CF32" s="1356"/>
      <c r="CG32" s="1356"/>
      <c r="CH32" s="1356"/>
      <c r="CI32" s="1356"/>
      <c r="CJ32" s="1356" t="str">
        <f>MID(SUVAHAVUJ!AF201,2,1)</f>
        <v xml:space="preserve"> </v>
      </c>
      <c r="CK32" s="1356"/>
      <c r="CL32" s="1356"/>
      <c r="CM32" s="1356"/>
      <c r="CN32" s="1356"/>
      <c r="CO32" s="1356"/>
      <c r="CP32" s="1356" t="str">
        <f>MID(SUVAHAVUJ!AF201,3,1)</f>
        <v xml:space="preserve"> </v>
      </c>
      <c r="CQ32" s="1356"/>
      <c r="CR32" s="1356"/>
      <c r="CS32" s="1356"/>
      <c r="CT32" s="1356"/>
      <c r="CU32" s="1356" t="str">
        <f>MID(SUVAHAVUJ!AF201,4,1)</f>
        <v xml:space="preserve"> </v>
      </c>
      <c r="CV32" s="1356"/>
      <c r="CW32" s="1356"/>
      <c r="CX32" s="1356"/>
      <c r="CY32" s="1356"/>
      <c r="CZ32" s="1356"/>
      <c r="DA32" s="1356" t="str">
        <f>MID(SUVAHAVUJ!AF201,5,1)</f>
        <v xml:space="preserve"> </v>
      </c>
      <c r="DB32" s="1356"/>
      <c r="DC32" s="1356"/>
      <c r="DD32" s="1356"/>
      <c r="DE32" s="1356"/>
      <c r="DF32" s="1356" t="str">
        <f>MID(SUVAHAVUJ!AF201,6,1)</f>
        <v xml:space="preserve"> </v>
      </c>
      <c r="DG32" s="1356"/>
      <c r="DH32" s="1356"/>
      <c r="DI32" s="1356"/>
      <c r="DJ32" s="1356"/>
      <c r="DK32" s="1356"/>
      <c r="DL32" s="1356" t="str">
        <f>MID(SUVAHAVUJ!AF201,7,1)</f>
        <v xml:space="preserve"> </v>
      </c>
      <c r="DM32" s="1356"/>
      <c r="DN32" s="1356"/>
      <c r="DO32" s="1356"/>
      <c r="DP32" s="1356"/>
      <c r="DQ32" s="1356"/>
      <c r="DR32" s="1356" t="str">
        <f>MID(SUVAHAVUJ!AF201,8,1)</f>
        <v xml:space="preserve"> </v>
      </c>
      <c r="DS32" s="1356"/>
      <c r="DT32" s="1356"/>
      <c r="DU32" s="1356"/>
      <c r="DV32" s="1356"/>
      <c r="DW32" s="1431" t="str">
        <f>MID(SUVAHAVUJ!AF201,9,1)</f>
        <v xml:space="preserve"> </v>
      </c>
      <c r="DX32" s="1431"/>
      <c r="DY32" s="1431"/>
      <c r="DZ32" s="1431"/>
      <c r="EA32" s="1431"/>
      <c r="EB32" s="1431"/>
      <c r="EC32" s="1431" t="str">
        <f>MID(SUVAHAVUJ!AF201,10,1)</f>
        <v xml:space="preserve"> </v>
      </c>
      <c r="ED32" s="1431"/>
      <c r="EE32" s="1431"/>
      <c r="EF32" s="1431"/>
      <c r="EG32" s="1431"/>
      <c r="EH32" s="1356" t="str">
        <f>MID(SUVAHAVUJ!AF201,11,1)</f>
        <v>0</v>
      </c>
      <c r="EI32" s="1356"/>
      <c r="EJ32" s="1356"/>
      <c r="EK32" s="1356"/>
      <c r="EL32" s="1356"/>
      <c r="EM32" s="1360"/>
      <c r="EN32" s="530"/>
      <c r="EO32" s="531"/>
      <c r="EP32" s="1356" t="str">
        <f>MID(SUVAHAVUJ!AG201,1,1)</f>
        <v xml:space="preserve"> </v>
      </c>
      <c r="EQ32" s="1356"/>
      <c r="ER32" s="1356"/>
      <c r="ES32" s="1356"/>
      <c r="ET32" s="1356"/>
      <c r="EU32" s="1356"/>
      <c r="EV32" s="1356" t="str">
        <f>MID(SUVAHAVUJ!AG201,2,1)</f>
        <v xml:space="preserve"> </v>
      </c>
      <c r="EW32" s="1356"/>
      <c r="EX32" s="1356"/>
      <c r="EY32" s="1356"/>
      <c r="EZ32" s="1356"/>
      <c r="FA32" s="1356" t="str">
        <f>MID(SUVAHAVUJ!AG201,3,1)</f>
        <v xml:space="preserve"> </v>
      </c>
      <c r="FB32" s="1356"/>
      <c r="FC32" s="1356"/>
      <c r="FD32" s="1356"/>
      <c r="FE32" s="1356"/>
      <c r="FF32" s="1356"/>
      <c r="FG32" s="1356" t="str">
        <f>MID(SUVAHAVUJ!AG201,4,1)</f>
        <v xml:space="preserve"> </v>
      </c>
      <c r="FH32" s="1356"/>
      <c r="FI32" s="1356"/>
      <c r="FJ32" s="1356"/>
      <c r="FK32" s="1356"/>
      <c r="FL32" s="1357" t="str">
        <f>MID(SUVAHAVUJ!AG201,5,1)</f>
        <v xml:space="preserve"> </v>
      </c>
      <c r="FM32" s="1357"/>
      <c r="FN32" s="1357"/>
      <c r="FO32" s="1357"/>
      <c r="FP32" s="1357"/>
      <c r="FQ32" s="1357"/>
      <c r="FR32" s="1357" t="str">
        <f>MID(SUVAHAVUJ!AG201,6,1)</f>
        <v xml:space="preserve"> </v>
      </c>
      <c r="FS32" s="1357"/>
      <c r="FT32" s="1357"/>
      <c r="FU32" s="1357"/>
      <c r="FV32" s="1357"/>
      <c r="FW32" s="1357" t="str">
        <f>MID(SUVAHAVUJ!AG201,7,1)</f>
        <v xml:space="preserve"> </v>
      </c>
      <c r="FX32" s="1357"/>
      <c r="FY32" s="1357"/>
      <c r="FZ32" s="1357"/>
      <c r="GA32" s="1357"/>
      <c r="GB32" s="1357"/>
      <c r="GC32" s="1357" t="str">
        <f>MID(SUVAHAVUJ!AG201,8,1)</f>
        <v xml:space="preserve"> </v>
      </c>
      <c r="GD32" s="1357"/>
      <c r="GE32" s="1357"/>
      <c r="GF32" s="1357"/>
      <c r="GG32" s="1357"/>
      <c r="GH32" s="1357" t="str">
        <f>MID(SUVAHAVUJ!AG201,9,1)</f>
        <v xml:space="preserve"> </v>
      </c>
      <c r="GI32" s="1357"/>
      <c r="GJ32" s="1357"/>
      <c r="GK32" s="1357"/>
      <c r="GL32" s="1357"/>
      <c r="GM32" s="1357"/>
      <c r="GN32" s="1357" t="str">
        <f>MID(SUVAHAVUJ!AG201,10,1)</f>
        <v xml:space="preserve"> </v>
      </c>
      <c r="GO32" s="1357"/>
      <c r="GP32" s="1357"/>
      <c r="GQ32" s="1357"/>
      <c r="GR32" s="1357"/>
      <c r="GS32" s="1357" t="str">
        <f>MID(SUVAHAVUJ!AG201,11,1)</f>
        <v>0</v>
      </c>
      <c r="GT32" s="1357"/>
      <c r="GU32" s="1357"/>
      <c r="GV32" s="1357"/>
      <c r="GW32" s="1358"/>
    </row>
    <row r="33" spans="1:205" s="516" customFormat="1" ht="24.6" customHeight="1" x14ac:dyDescent="0.2">
      <c r="A33" s="541"/>
      <c r="B33" s="1515" t="s">
        <v>2194</v>
      </c>
      <c r="C33" s="1516"/>
      <c r="D33" s="1516"/>
      <c r="E33" s="1516"/>
      <c r="F33" s="1516"/>
      <c r="G33" s="1516"/>
      <c r="H33" s="1516"/>
      <c r="I33" s="1516"/>
      <c r="J33" s="1516"/>
      <c r="K33" s="1517"/>
      <c r="L33" s="1435" t="str">
        <f>SUVAHAVUJ!$D$202</f>
        <v>Ostatné náklady na finančnú činnosť (568, 569)</v>
      </c>
      <c r="M33" s="1436"/>
      <c r="N33" s="1436"/>
      <c r="O33" s="1436"/>
      <c r="P33" s="1436"/>
      <c r="Q33" s="1436"/>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1436"/>
      <c r="AV33" s="1436"/>
      <c r="AW33" s="1436"/>
      <c r="AX33" s="1436"/>
      <c r="AY33" s="1436"/>
      <c r="AZ33" s="1436"/>
      <c r="BA33" s="1436"/>
      <c r="BB33" s="1436"/>
      <c r="BC33" s="1436"/>
      <c r="BD33" s="1436"/>
      <c r="BE33" s="1436"/>
      <c r="BF33" s="1436"/>
      <c r="BG33" s="1436"/>
      <c r="BH33" s="1436"/>
      <c r="BI33" s="1436"/>
      <c r="BJ33" s="1436"/>
      <c r="BK33" s="1436"/>
      <c r="BL33" s="1436"/>
      <c r="BM33" s="1436"/>
      <c r="BN33" s="1436"/>
      <c r="BO33" s="1436"/>
      <c r="BP33" s="1436"/>
      <c r="BQ33" s="1436"/>
      <c r="BR33" s="1436"/>
      <c r="BS33" s="1436"/>
      <c r="BT33" s="1436"/>
      <c r="BU33" s="1436"/>
      <c r="BV33" s="1436"/>
      <c r="BW33" s="1437" t="s">
        <v>2077</v>
      </c>
      <c r="BX33" s="1438"/>
      <c r="BY33" s="1438"/>
      <c r="BZ33" s="1438"/>
      <c r="CA33" s="1438"/>
      <c r="CB33" s="1438"/>
      <c r="CC33" s="1438" t="str">
        <f>MID([8]SUVAHAVUJ!AI71,6,1)</f>
        <v xml:space="preserve"> </v>
      </c>
      <c r="CD33" s="1439"/>
      <c r="CE33" s="1356" t="str">
        <f>MID(SUVAHAVUJ!AF202,1,1)</f>
        <v xml:space="preserve"> </v>
      </c>
      <c r="CF33" s="1356"/>
      <c r="CG33" s="1356"/>
      <c r="CH33" s="1356"/>
      <c r="CI33" s="1356"/>
      <c r="CJ33" s="1356" t="str">
        <f>MID(SUVAHAVUJ!AF202,2,1)</f>
        <v xml:space="preserve"> </v>
      </c>
      <c r="CK33" s="1356"/>
      <c r="CL33" s="1356"/>
      <c r="CM33" s="1356"/>
      <c r="CN33" s="1356"/>
      <c r="CO33" s="1356"/>
      <c r="CP33" s="1356" t="str">
        <f>MID(SUVAHAVUJ!AF202,3,1)</f>
        <v xml:space="preserve"> </v>
      </c>
      <c r="CQ33" s="1356"/>
      <c r="CR33" s="1356"/>
      <c r="CS33" s="1356"/>
      <c r="CT33" s="1356"/>
      <c r="CU33" s="1356" t="str">
        <f>MID(SUVAHAVUJ!AF202,4,1)</f>
        <v xml:space="preserve"> </v>
      </c>
      <c r="CV33" s="1356"/>
      <c r="CW33" s="1356"/>
      <c r="CX33" s="1356"/>
      <c r="CY33" s="1356"/>
      <c r="CZ33" s="1356"/>
      <c r="DA33" s="1356" t="str">
        <f>MID(SUVAHAVUJ!AF202,5,1)</f>
        <v xml:space="preserve"> </v>
      </c>
      <c r="DB33" s="1356"/>
      <c r="DC33" s="1356"/>
      <c r="DD33" s="1356"/>
      <c r="DE33" s="1356"/>
      <c r="DF33" s="1356" t="str">
        <f>MID(SUVAHAVUJ!AF202,6,1)</f>
        <v xml:space="preserve"> </v>
      </c>
      <c r="DG33" s="1356"/>
      <c r="DH33" s="1356"/>
      <c r="DI33" s="1356"/>
      <c r="DJ33" s="1356"/>
      <c r="DK33" s="1356"/>
      <c r="DL33" s="1356" t="str">
        <f>MID(SUVAHAVUJ!AF202,7,1)</f>
        <v xml:space="preserve"> </v>
      </c>
      <c r="DM33" s="1356"/>
      <c r="DN33" s="1356"/>
      <c r="DO33" s="1356"/>
      <c r="DP33" s="1356"/>
      <c r="DQ33" s="1356"/>
      <c r="DR33" s="1356" t="str">
        <f>MID(SUVAHAVUJ!AF202,8,1)</f>
        <v>5</v>
      </c>
      <c r="DS33" s="1356"/>
      <c r="DT33" s="1356"/>
      <c r="DU33" s="1356"/>
      <c r="DV33" s="1356"/>
      <c r="DW33" s="1431" t="str">
        <f>MID(SUVAHAVUJ!AF202,9,1)</f>
        <v>6</v>
      </c>
      <c r="DX33" s="1431"/>
      <c r="DY33" s="1431"/>
      <c r="DZ33" s="1431"/>
      <c r="EA33" s="1431"/>
      <c r="EB33" s="1431"/>
      <c r="EC33" s="1431" t="str">
        <f>MID(SUVAHAVUJ!AF202,10,1)</f>
        <v>4</v>
      </c>
      <c r="ED33" s="1431"/>
      <c r="EE33" s="1431"/>
      <c r="EF33" s="1431"/>
      <c r="EG33" s="1431"/>
      <c r="EH33" s="1356" t="str">
        <f>MID(SUVAHAVUJ!AF202,11,1)</f>
        <v>2</v>
      </c>
      <c r="EI33" s="1356"/>
      <c r="EJ33" s="1356"/>
      <c r="EK33" s="1356"/>
      <c r="EL33" s="1356"/>
      <c r="EM33" s="1360"/>
      <c r="EN33" s="530"/>
      <c r="EO33" s="531"/>
      <c r="EP33" s="1356" t="str">
        <f>MID(SUVAHAVUJ!AG202,1,1)</f>
        <v xml:space="preserve"> </v>
      </c>
      <c r="EQ33" s="1356"/>
      <c r="ER33" s="1356"/>
      <c r="ES33" s="1356"/>
      <c r="ET33" s="1356"/>
      <c r="EU33" s="1356"/>
      <c r="EV33" s="1356" t="str">
        <f>MID(SUVAHAVUJ!AG202,2,1)</f>
        <v xml:space="preserve"> </v>
      </c>
      <c r="EW33" s="1356"/>
      <c r="EX33" s="1356"/>
      <c r="EY33" s="1356"/>
      <c r="EZ33" s="1356"/>
      <c r="FA33" s="1356" t="str">
        <f>MID(SUVAHAVUJ!AG202,3,1)</f>
        <v xml:space="preserve"> </v>
      </c>
      <c r="FB33" s="1356"/>
      <c r="FC33" s="1356"/>
      <c r="FD33" s="1356"/>
      <c r="FE33" s="1356"/>
      <c r="FF33" s="1356"/>
      <c r="FG33" s="1356" t="str">
        <f>MID(SUVAHAVUJ!AG202,4,1)</f>
        <v xml:space="preserve"> </v>
      </c>
      <c r="FH33" s="1356"/>
      <c r="FI33" s="1356"/>
      <c r="FJ33" s="1356"/>
      <c r="FK33" s="1356"/>
      <c r="FL33" s="1357" t="str">
        <f>MID(SUVAHAVUJ!AG202,5,1)</f>
        <v xml:space="preserve"> </v>
      </c>
      <c r="FM33" s="1357"/>
      <c r="FN33" s="1357"/>
      <c r="FO33" s="1357"/>
      <c r="FP33" s="1357"/>
      <c r="FQ33" s="1357"/>
      <c r="FR33" s="1357" t="str">
        <f>MID(SUVAHAVUJ!AG202,6,1)</f>
        <v xml:space="preserve"> </v>
      </c>
      <c r="FS33" s="1357"/>
      <c r="FT33" s="1357"/>
      <c r="FU33" s="1357"/>
      <c r="FV33" s="1357"/>
      <c r="FW33" s="1357" t="str">
        <f>MID(SUVAHAVUJ!AG202,7,1)</f>
        <v xml:space="preserve"> </v>
      </c>
      <c r="FX33" s="1357"/>
      <c r="FY33" s="1357"/>
      <c r="FZ33" s="1357"/>
      <c r="GA33" s="1357"/>
      <c r="GB33" s="1357"/>
      <c r="GC33" s="1357" t="str">
        <f>MID(SUVAHAVUJ!AG202,8,1)</f>
        <v>4</v>
      </c>
      <c r="GD33" s="1357"/>
      <c r="GE33" s="1357"/>
      <c r="GF33" s="1357"/>
      <c r="GG33" s="1357"/>
      <c r="GH33" s="1357" t="str">
        <f>MID(SUVAHAVUJ!AG202,9,1)</f>
        <v>3</v>
      </c>
      <c r="GI33" s="1357"/>
      <c r="GJ33" s="1357"/>
      <c r="GK33" s="1357"/>
      <c r="GL33" s="1357"/>
      <c r="GM33" s="1357"/>
      <c r="GN33" s="1357" t="str">
        <f>MID(SUVAHAVUJ!AG202,10,1)</f>
        <v>4</v>
      </c>
      <c r="GO33" s="1357"/>
      <c r="GP33" s="1357"/>
      <c r="GQ33" s="1357"/>
      <c r="GR33" s="1357"/>
      <c r="GS33" s="1357" t="str">
        <f>MID(SUVAHAVUJ!AG202,11,1)</f>
        <v>6</v>
      </c>
      <c r="GT33" s="1357"/>
      <c r="GU33" s="1357"/>
      <c r="GV33" s="1357"/>
      <c r="GW33" s="1358"/>
    </row>
    <row r="34" spans="1:205" ht="12.75" customHeight="1" thickBot="1" x14ac:dyDescent="0.25">
      <c r="A34" s="516"/>
      <c r="B34" s="532"/>
      <c r="C34" s="533"/>
      <c r="D34" s="533"/>
      <c r="E34" s="533"/>
      <c r="F34" s="533"/>
      <c r="G34" s="533"/>
      <c r="H34" s="533"/>
      <c r="I34" s="533"/>
      <c r="J34" s="533"/>
      <c r="K34" s="533"/>
      <c r="L34" s="533"/>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x14ac:dyDescent="0.2">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x14ac:dyDescent="0.2">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x14ac:dyDescent="0.2">
      <c r="AQ52" s="508">
        <v>57</v>
      </c>
    </row>
    <row r="147" spans="10:10" ht="3.75" customHeight="1" x14ac:dyDescent="0.2">
      <c r="J147" s="508">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31A0B7"/>
  </sheetPr>
  <dimension ref="A1:GW147"/>
  <sheetViews>
    <sheetView view="pageBreakPreview" zoomScale="205" zoomScaleNormal="160" zoomScaleSheetLayoutView="205" workbookViewId="0">
      <selection activeCell="DR12" sqref="DR12:DV12"/>
    </sheetView>
  </sheetViews>
  <sheetFormatPr defaultColWidth="0.42578125" defaultRowHeight="3.75" customHeight="1" x14ac:dyDescent="0.2"/>
  <cols>
    <col min="1" max="16384" width="0.42578125" style="508"/>
  </cols>
  <sheetData>
    <row r="1" spans="1:205" ht="3.75" customHeight="1" thickBot="1" x14ac:dyDescent="0.25">
      <c r="A1" s="725"/>
    </row>
    <row r="2" spans="1:205" ht="25.5" customHeight="1" x14ac:dyDescent="0.2">
      <c r="B2" s="509"/>
      <c r="C2" s="510"/>
      <c r="D2" s="510"/>
      <c r="E2" s="510"/>
      <c r="F2" s="510"/>
      <c r="G2" s="510"/>
      <c r="H2" s="510"/>
      <c r="J2" s="1397" t="s">
        <v>5009</v>
      </c>
      <c r="K2" s="1397"/>
      <c r="L2" s="1397"/>
      <c r="M2" s="1397"/>
      <c r="N2" s="1397"/>
      <c r="O2" s="1397"/>
      <c r="P2" s="1397"/>
      <c r="Q2" s="1397"/>
      <c r="R2" s="1397"/>
      <c r="S2" s="1397"/>
      <c r="T2" s="1397"/>
      <c r="U2" s="1397"/>
      <c r="V2" s="1397"/>
      <c r="W2" s="1397"/>
      <c r="X2" s="1397"/>
      <c r="Y2" s="1397"/>
      <c r="Z2" s="1397"/>
      <c r="AA2" s="1397"/>
      <c r="AB2" s="1397"/>
      <c r="AC2" s="1397"/>
      <c r="AD2" s="1397"/>
      <c r="AE2" s="1397"/>
      <c r="AF2" s="1397"/>
      <c r="AG2" s="1397"/>
      <c r="AH2" s="1397"/>
      <c r="AI2" s="1397"/>
      <c r="AJ2" s="1398"/>
      <c r="AK2" s="1399" t="s">
        <v>2200</v>
      </c>
      <c r="AL2" s="1400"/>
      <c r="AM2" s="1400"/>
      <c r="AN2" s="1400"/>
      <c r="AO2" s="1400"/>
      <c r="AP2" s="1400"/>
      <c r="AQ2" s="1400"/>
      <c r="AR2" s="1400"/>
      <c r="AS2" s="511"/>
      <c r="AT2" s="1421" t="str">
        <f>'S 002'!$AT$2</f>
        <v>2020386379</v>
      </c>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1"/>
      <c r="BS2" s="1421"/>
      <c r="BT2" s="1421"/>
      <c r="BU2" s="1421"/>
      <c r="BV2" s="1421"/>
      <c r="BW2" s="1421"/>
      <c r="BX2" s="1421"/>
      <c r="BY2" s="1421"/>
      <c r="BZ2" s="1421"/>
      <c r="CA2" s="1421"/>
      <c r="CB2" s="1421"/>
      <c r="CC2" s="1421"/>
      <c r="CD2" s="1421"/>
      <c r="CE2" s="1421"/>
      <c r="CF2" s="1421"/>
      <c r="CG2" s="1421"/>
      <c r="CH2" s="1421"/>
      <c r="CI2" s="1421"/>
      <c r="CJ2" s="1421"/>
      <c r="CK2" s="1421"/>
      <c r="CL2" s="1421"/>
      <c r="CM2" s="1421"/>
      <c r="CN2" s="1421"/>
      <c r="CO2" s="1421"/>
      <c r="CP2" s="1421"/>
      <c r="CQ2" s="1421"/>
      <c r="CR2" s="1421"/>
      <c r="CS2" s="1421"/>
      <c r="CT2" s="511"/>
      <c r="CU2" s="512"/>
      <c r="CW2" s="1399" t="s">
        <v>3</v>
      </c>
      <c r="CX2" s="1400"/>
      <c r="CY2" s="1400"/>
      <c r="CZ2" s="1400"/>
      <c r="DA2" s="1400"/>
      <c r="DB2" s="1400"/>
      <c r="DC2" s="1400"/>
      <c r="DD2" s="511"/>
      <c r="DE2" s="1421" t="str">
        <f>'S 002'!$DE$2</f>
        <v>34121111</v>
      </c>
      <c r="DF2" s="1421"/>
      <c r="DG2" s="1421"/>
      <c r="DH2" s="1421"/>
      <c r="DI2" s="1421"/>
      <c r="DJ2" s="1421"/>
      <c r="DK2" s="1421"/>
      <c r="DL2" s="1421"/>
      <c r="DM2" s="1421"/>
      <c r="DN2" s="1421"/>
      <c r="DO2" s="1421"/>
      <c r="DP2" s="1421"/>
      <c r="DQ2" s="1421"/>
      <c r="DR2" s="1421"/>
      <c r="DS2" s="1421"/>
      <c r="DT2" s="1421"/>
      <c r="DU2" s="1421"/>
      <c r="DV2" s="1421"/>
      <c r="DW2" s="1421"/>
      <c r="DX2" s="1421"/>
      <c r="DY2" s="1421"/>
      <c r="DZ2" s="1421"/>
      <c r="EA2" s="1421"/>
      <c r="EB2" s="1421"/>
      <c r="EC2" s="1421"/>
      <c r="ED2" s="1421"/>
      <c r="EE2" s="1421"/>
      <c r="EF2" s="1421"/>
      <c r="EG2" s="1421"/>
      <c r="EH2" s="1421"/>
      <c r="EI2" s="1421"/>
      <c r="EJ2" s="1421"/>
      <c r="EK2" s="1421"/>
      <c r="EL2" s="1421"/>
      <c r="EM2" s="1421"/>
      <c r="EN2" s="1421"/>
      <c r="EO2" s="1421"/>
      <c r="EP2" s="1421"/>
      <c r="EQ2" s="1421"/>
      <c r="ER2" s="1421"/>
      <c r="ES2" s="1421"/>
      <c r="ET2" s="1421"/>
      <c r="EU2" s="1421"/>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68"/>
      <c r="BB4" s="1468"/>
      <c r="BC4" s="1468"/>
      <c r="BD4" s="1468"/>
      <c r="BE4" s="1468"/>
      <c r="BF4" s="1468"/>
      <c r="BG4" s="1468"/>
      <c r="BH4" s="1468"/>
      <c r="BI4" s="1468"/>
      <c r="BJ4" s="1468"/>
      <c r="BK4" s="1468"/>
      <c r="BL4" s="1468"/>
      <c r="BM4" s="1468"/>
      <c r="BN4" s="1468"/>
      <c r="BO4" s="1468"/>
      <c r="BP4" s="1468"/>
      <c r="BQ4" s="1468"/>
      <c r="BR4" s="1468"/>
      <c r="BS4" s="1468"/>
      <c r="BT4" s="1468"/>
      <c r="BU4" s="1468"/>
      <c r="BV4" s="1468"/>
      <c r="BW4" s="1468"/>
      <c r="BX4" s="1468"/>
      <c r="BY4" s="1468"/>
      <c r="BZ4" s="1468"/>
      <c r="CA4" s="1468"/>
      <c r="CB4" s="1468"/>
      <c r="CC4" s="1468"/>
      <c r="CD4" s="1468"/>
      <c r="CE4" s="1468"/>
      <c r="CF4" s="1468"/>
      <c r="CG4" s="1468"/>
      <c r="CH4" s="1468"/>
      <c r="CI4" s="1468"/>
      <c r="CJ4" s="1468"/>
      <c r="CK4" s="1468"/>
      <c r="CL4" s="1468"/>
      <c r="CM4" s="1468"/>
      <c r="CN4" s="1468"/>
      <c r="CO4" s="1468"/>
      <c r="CP4" s="1468"/>
      <c r="CQ4" s="1468"/>
      <c r="CR4" s="1468"/>
      <c r="CS4" s="1468"/>
      <c r="CT4" s="1468"/>
      <c r="CU4" s="1468"/>
      <c r="CV4" s="1468"/>
      <c r="CW4" s="1468"/>
      <c r="CX4" s="1468"/>
      <c r="CY4" s="1468"/>
      <c r="CZ4" s="1468"/>
      <c r="DA4" s="1468"/>
      <c r="DB4" s="1468"/>
      <c r="DC4" s="1468"/>
      <c r="DD4" s="1468"/>
      <c r="DE4" s="1468"/>
      <c r="DF4" s="1468"/>
      <c r="DG4" s="1468"/>
      <c r="DH4" s="1468"/>
      <c r="DI4" s="1502"/>
      <c r="DJ4" s="539"/>
      <c r="DK4" s="529"/>
      <c r="DL4" s="1468"/>
      <c r="DM4" s="1468"/>
      <c r="DN4" s="1468"/>
      <c r="DO4" s="1468"/>
      <c r="DP4" s="1468"/>
      <c r="DQ4" s="1468"/>
      <c r="DR4" s="1468"/>
      <c r="DS4" s="1468"/>
      <c r="DT4" s="1468"/>
      <c r="DU4" s="1468"/>
      <c r="DV4" s="1468"/>
      <c r="DW4" s="1468"/>
      <c r="DX4" s="1468"/>
      <c r="DY4" s="1468"/>
      <c r="DZ4" s="1468"/>
      <c r="EA4" s="1468"/>
      <c r="EB4" s="1468"/>
      <c r="EC4" s="1468"/>
      <c r="ED4" s="1468"/>
      <c r="EE4" s="1468"/>
      <c r="EF4" s="1468"/>
      <c r="EG4" s="1468"/>
      <c r="EH4" s="1468"/>
      <c r="EI4" s="1468"/>
      <c r="EJ4" s="1468"/>
      <c r="EK4" s="1468"/>
      <c r="EL4" s="1468"/>
      <c r="EM4" s="1468"/>
      <c r="EN4" s="1468"/>
      <c r="EO4" s="1468"/>
      <c r="EP4" s="1468"/>
      <c r="EQ4" s="1468"/>
      <c r="ER4" s="1468"/>
      <c r="ES4" s="1468"/>
      <c r="ET4" s="1468"/>
      <c r="EU4" s="1468"/>
      <c r="EV4" s="1468"/>
      <c r="EW4" s="1468"/>
      <c r="EX4" s="1468"/>
      <c r="EY4" s="1468"/>
      <c r="EZ4" s="1468"/>
      <c r="FA4" s="1468"/>
      <c r="FB4" s="1468"/>
      <c r="FC4" s="1468"/>
      <c r="FD4" s="1468"/>
      <c r="FE4" s="1468"/>
      <c r="FF4" s="1468"/>
      <c r="FG4" s="1468"/>
      <c r="FH4" s="1468"/>
      <c r="FI4" s="1468"/>
      <c r="FJ4" s="1468"/>
      <c r="FK4" s="1468"/>
      <c r="FL4" s="1468"/>
      <c r="FM4" s="1468"/>
      <c r="FN4" s="1468"/>
      <c r="FO4" s="1451"/>
      <c r="FP4" s="1451"/>
      <c r="FQ4" s="1451"/>
      <c r="FR4" s="1451"/>
      <c r="FS4" s="1500"/>
      <c r="FT4" s="1501"/>
      <c r="FU4" s="1501"/>
      <c r="FV4" s="1501"/>
      <c r="FW4" s="1501"/>
      <c r="FX4" s="1501"/>
      <c r="FY4" s="1501"/>
      <c r="FZ4" s="1501"/>
      <c r="GA4" s="1501"/>
      <c r="GB4" s="1501"/>
      <c r="GC4" s="1501"/>
      <c r="GD4" s="1501"/>
      <c r="GE4" s="1501"/>
      <c r="GF4" s="1501"/>
      <c r="GG4" s="1501"/>
      <c r="GH4" s="1501"/>
      <c r="GI4" s="1501"/>
      <c r="GJ4" s="1501"/>
      <c r="GK4" s="1501"/>
      <c r="GL4" s="1501"/>
      <c r="GM4" s="1501"/>
      <c r="GN4" s="1501"/>
      <c r="GO4" s="1501"/>
      <c r="GP4" s="1501"/>
      <c r="GQ4" s="1501"/>
      <c r="GR4" s="1501"/>
      <c r="GS4" s="1501"/>
      <c r="GT4" s="1501"/>
      <c r="GU4" s="1501"/>
      <c r="GV4" s="1501"/>
      <c r="GW4" s="1501"/>
    </row>
    <row r="5" spans="1:205" s="516" customFormat="1" ht="11.25" customHeight="1" x14ac:dyDescent="0.2">
      <c r="B5" s="1521" t="s">
        <v>5001</v>
      </c>
      <c r="C5" s="1521"/>
      <c r="D5" s="1521"/>
      <c r="E5" s="1521"/>
      <c r="F5" s="1521"/>
      <c r="G5" s="1521"/>
      <c r="H5" s="1521"/>
      <c r="I5" s="1521"/>
      <c r="J5" s="1521"/>
      <c r="K5" s="1521"/>
      <c r="L5" s="1522" t="s">
        <v>5006</v>
      </c>
      <c r="M5" s="1522"/>
      <c r="N5" s="1522"/>
      <c r="O5" s="1522"/>
      <c r="P5" s="1522"/>
      <c r="Q5" s="1522"/>
      <c r="R5" s="1522"/>
      <c r="S5" s="1522"/>
      <c r="T5" s="1522"/>
      <c r="U5" s="1522"/>
      <c r="V5" s="1522"/>
      <c r="W5" s="1522"/>
      <c r="X5" s="1522"/>
      <c r="Y5" s="1522"/>
      <c r="Z5" s="1522"/>
      <c r="AA5" s="1522"/>
      <c r="AB5" s="1522"/>
      <c r="AC5" s="1522"/>
      <c r="AD5" s="1522"/>
      <c r="AE5" s="1522"/>
      <c r="AF5" s="1522"/>
      <c r="AG5" s="1522"/>
      <c r="AH5" s="1522"/>
      <c r="AI5" s="1522"/>
      <c r="AJ5" s="1522"/>
      <c r="AK5" s="1522"/>
      <c r="AL5" s="1522"/>
      <c r="AM5" s="1522"/>
      <c r="AN5" s="1522"/>
      <c r="AO5" s="1522"/>
      <c r="AP5" s="1522"/>
      <c r="AQ5" s="1522"/>
      <c r="AR5" s="1522"/>
      <c r="AS5" s="1522"/>
      <c r="AT5" s="1522"/>
      <c r="AU5" s="1522"/>
      <c r="AV5" s="1522"/>
      <c r="AW5" s="1522"/>
      <c r="AX5" s="1522"/>
      <c r="AY5" s="1522"/>
      <c r="AZ5" s="1522"/>
      <c r="BA5" s="1522"/>
      <c r="BB5" s="1522"/>
      <c r="BC5" s="1522"/>
      <c r="BD5" s="1522"/>
      <c r="BE5" s="1522"/>
      <c r="BF5" s="1522"/>
      <c r="BG5" s="1522"/>
      <c r="BH5" s="1522"/>
      <c r="BI5" s="1522"/>
      <c r="BJ5" s="1522"/>
      <c r="BK5" s="1522"/>
      <c r="BL5" s="1522"/>
      <c r="BM5" s="1522"/>
      <c r="BN5" s="1522"/>
      <c r="BO5" s="1522"/>
      <c r="BP5" s="1522"/>
      <c r="BQ5" s="1522"/>
      <c r="BR5" s="1522"/>
      <c r="BS5" s="1522"/>
      <c r="BT5" s="1522"/>
      <c r="BU5" s="1522"/>
      <c r="BV5" s="1522"/>
      <c r="BW5" s="1523" t="str">
        <f>'S 008'!$BW$5</f>
        <v>Číslo riadku</v>
      </c>
      <c r="BX5" s="1523"/>
      <c r="BY5" s="1523"/>
      <c r="BZ5" s="1523"/>
      <c r="CA5" s="1523"/>
      <c r="CB5" s="1523"/>
      <c r="CC5" s="1523"/>
      <c r="CD5" s="1523"/>
      <c r="CE5" s="1524" t="s">
        <v>4806</v>
      </c>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1524"/>
      <c r="EW5" s="1524"/>
      <c r="EX5" s="1524"/>
      <c r="EY5" s="1524"/>
      <c r="EZ5" s="1524"/>
      <c r="FA5" s="1524"/>
      <c r="FB5" s="1524"/>
      <c r="FC5" s="1524"/>
      <c r="FD5" s="1524"/>
      <c r="FE5" s="1524"/>
      <c r="FF5" s="1524"/>
      <c r="FG5" s="1524"/>
      <c r="FH5" s="1524"/>
      <c r="FI5" s="1524"/>
      <c r="FJ5" s="1524"/>
      <c r="FK5" s="1524"/>
      <c r="FL5" s="1524"/>
      <c r="FM5" s="1524"/>
      <c r="FN5" s="1524"/>
      <c r="FO5" s="1524"/>
      <c r="FP5" s="1524"/>
      <c r="FQ5" s="1524"/>
      <c r="FR5" s="1524"/>
      <c r="FS5" s="1524"/>
      <c r="FT5" s="1524"/>
      <c r="FU5" s="1524"/>
      <c r="FV5" s="1524"/>
      <c r="FW5" s="1524"/>
      <c r="FX5" s="1524"/>
      <c r="FY5" s="1524"/>
      <c r="FZ5" s="1524"/>
      <c r="GA5" s="1524"/>
      <c r="GB5" s="1524"/>
      <c r="GC5" s="1524"/>
      <c r="GD5" s="1524"/>
      <c r="GE5" s="1524"/>
      <c r="GF5" s="1524"/>
      <c r="GG5" s="1524"/>
      <c r="GH5" s="1524"/>
      <c r="GI5" s="1524"/>
      <c r="GJ5" s="1524"/>
      <c r="GK5" s="1524"/>
      <c r="GL5" s="1524"/>
      <c r="GM5" s="1524"/>
      <c r="GN5" s="1524"/>
      <c r="GO5" s="1524"/>
      <c r="GP5" s="1524"/>
      <c r="GQ5" s="1524"/>
      <c r="GR5" s="1524"/>
      <c r="GS5" s="1524"/>
      <c r="GT5" s="1524"/>
      <c r="GU5" s="1524"/>
      <c r="GV5" s="1524"/>
      <c r="GW5" s="1524"/>
    </row>
    <row r="6" spans="1:205" ht="25.5" customHeight="1" x14ac:dyDescent="0.2">
      <c r="B6" s="1521"/>
      <c r="C6" s="1521"/>
      <c r="D6" s="1521"/>
      <c r="E6" s="1521"/>
      <c r="F6" s="1521"/>
      <c r="G6" s="1521"/>
      <c r="H6" s="1521"/>
      <c r="I6" s="1521"/>
      <c r="J6" s="1521"/>
      <c r="K6" s="1521"/>
      <c r="L6" s="1522"/>
      <c r="M6" s="1522"/>
      <c r="N6" s="1522"/>
      <c r="O6" s="1522"/>
      <c r="P6" s="1522"/>
      <c r="Q6" s="1522"/>
      <c r="R6" s="1522"/>
      <c r="S6" s="1522"/>
      <c r="T6" s="1522"/>
      <c r="U6" s="1522"/>
      <c r="V6" s="1522"/>
      <c r="W6" s="1522"/>
      <c r="X6" s="1522"/>
      <c r="Y6" s="1522"/>
      <c r="Z6" s="1522"/>
      <c r="AA6" s="1522"/>
      <c r="AB6" s="1522"/>
      <c r="AC6" s="1522"/>
      <c r="AD6" s="1522"/>
      <c r="AE6" s="1522"/>
      <c r="AF6" s="1522"/>
      <c r="AG6" s="1522"/>
      <c r="AH6" s="1522"/>
      <c r="AI6" s="1522"/>
      <c r="AJ6" s="1522"/>
      <c r="AK6" s="1522"/>
      <c r="AL6" s="1522"/>
      <c r="AM6" s="1522"/>
      <c r="AN6" s="1522"/>
      <c r="AO6" s="1522"/>
      <c r="AP6" s="1522"/>
      <c r="AQ6" s="1522"/>
      <c r="AR6" s="1522"/>
      <c r="AS6" s="1522"/>
      <c r="AT6" s="1522"/>
      <c r="AU6" s="1522"/>
      <c r="AV6" s="1522"/>
      <c r="AW6" s="1522"/>
      <c r="AX6" s="1522"/>
      <c r="AY6" s="1522"/>
      <c r="AZ6" s="1522"/>
      <c r="BA6" s="1522"/>
      <c r="BB6" s="1522"/>
      <c r="BC6" s="1522"/>
      <c r="BD6" s="1522"/>
      <c r="BE6" s="1522"/>
      <c r="BF6" s="1522"/>
      <c r="BG6" s="1522"/>
      <c r="BH6" s="1522"/>
      <c r="BI6" s="1522"/>
      <c r="BJ6" s="1522"/>
      <c r="BK6" s="1522"/>
      <c r="BL6" s="1522"/>
      <c r="BM6" s="1522"/>
      <c r="BN6" s="1522"/>
      <c r="BO6" s="1522"/>
      <c r="BP6" s="1522"/>
      <c r="BQ6" s="1522"/>
      <c r="BR6" s="1522"/>
      <c r="BS6" s="1522"/>
      <c r="BT6" s="1522"/>
      <c r="BU6" s="1522"/>
      <c r="BV6" s="1522"/>
      <c r="BW6" s="1523"/>
      <c r="BX6" s="1523"/>
      <c r="BY6" s="1523"/>
      <c r="BZ6" s="1523"/>
      <c r="CA6" s="1523"/>
      <c r="CB6" s="1523"/>
      <c r="CC6" s="1523"/>
      <c r="CD6" s="1523"/>
      <c r="CE6" s="1533" t="str">
        <f>'VZS 010'!CE6</f>
        <v>Bežné účtovné obdobie</v>
      </c>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6"/>
      <c r="EN6" s="1527">
        <f>'VZS 010'!EN6</f>
        <v>0</v>
      </c>
      <c r="EO6" s="1528"/>
      <c r="EP6" s="1528"/>
      <c r="EQ6" s="1528"/>
      <c r="ER6" s="1528"/>
      <c r="ES6" s="1528"/>
      <c r="ET6" s="1528"/>
      <c r="EU6" s="1528"/>
      <c r="EV6" s="1528"/>
      <c r="EW6" s="1528"/>
      <c r="EX6" s="1528"/>
      <c r="EY6" s="1528"/>
      <c r="EZ6" s="1528"/>
      <c r="FA6" s="1528"/>
      <c r="FB6" s="1528"/>
      <c r="FC6" s="1528"/>
      <c r="FD6" s="1528"/>
      <c r="FE6" s="1528"/>
      <c r="FF6" s="1528"/>
      <c r="FG6" s="1528"/>
      <c r="FH6" s="1528"/>
      <c r="FI6" s="1528"/>
      <c r="FJ6" s="1528"/>
      <c r="FK6" s="1528"/>
      <c r="FL6" s="1528"/>
      <c r="FM6" s="1528"/>
      <c r="FN6" s="1528"/>
      <c r="FO6" s="1528"/>
      <c r="FP6" s="1528"/>
      <c r="FQ6" s="1528"/>
      <c r="FR6" s="1528"/>
      <c r="FS6" s="1528"/>
      <c r="FT6" s="1528"/>
      <c r="FU6" s="1528"/>
      <c r="FV6" s="1528"/>
      <c r="FW6" s="1528"/>
      <c r="FX6" s="1528"/>
      <c r="FY6" s="1528"/>
      <c r="FZ6" s="1528"/>
      <c r="GA6" s="1528"/>
      <c r="GB6" s="1528"/>
      <c r="GC6" s="1528"/>
      <c r="GD6" s="1528"/>
      <c r="GE6" s="1528"/>
      <c r="GF6" s="1528"/>
      <c r="GG6" s="1528"/>
      <c r="GH6" s="1528"/>
      <c r="GI6" s="1528"/>
      <c r="GJ6" s="1528"/>
      <c r="GK6" s="1528"/>
      <c r="GL6" s="1528"/>
      <c r="GM6" s="1528"/>
      <c r="GN6" s="1528"/>
      <c r="GO6" s="1528"/>
      <c r="GP6" s="1528"/>
      <c r="GQ6" s="1528"/>
      <c r="GR6" s="1528"/>
      <c r="GS6" s="1528"/>
      <c r="GT6" s="1528"/>
      <c r="GU6" s="1528"/>
      <c r="GV6" s="1528"/>
      <c r="GW6" s="1529"/>
    </row>
    <row r="7" spans="1:205" s="516" customFormat="1" ht="24.6" customHeight="1" x14ac:dyDescent="0.2">
      <c r="B7" s="1503" t="s">
        <v>2176</v>
      </c>
      <c r="C7" s="1504"/>
      <c r="D7" s="1504"/>
      <c r="E7" s="1504"/>
      <c r="F7" s="1504"/>
      <c r="G7" s="1504"/>
      <c r="H7" s="1504"/>
      <c r="I7" s="1504"/>
      <c r="J7" s="1504"/>
      <c r="K7" s="1505"/>
      <c r="L7" s="1446" t="str">
        <f>SUVAHAVUJ!$D$203</f>
        <v>Výsledok hospodárenia z finančnej činnosti (+/-)
(r. 29 - r. 45)</v>
      </c>
      <c r="M7" s="1447"/>
      <c r="N7" s="1447"/>
      <c r="O7" s="1447"/>
      <c r="P7" s="1447"/>
      <c r="Q7" s="1447"/>
      <c r="R7" s="1447"/>
      <c r="S7" s="1447"/>
      <c r="T7" s="1447"/>
      <c r="U7" s="1447"/>
      <c r="V7" s="1447"/>
      <c r="W7" s="1447"/>
      <c r="X7" s="1447"/>
      <c r="Y7" s="1447"/>
      <c r="Z7" s="1447"/>
      <c r="AA7" s="1447"/>
      <c r="AB7" s="1447"/>
      <c r="AC7" s="1447"/>
      <c r="AD7" s="1447"/>
      <c r="AE7" s="1447"/>
      <c r="AF7" s="1447"/>
      <c r="AG7" s="1447"/>
      <c r="AH7" s="1447"/>
      <c r="AI7" s="1447"/>
      <c r="AJ7" s="1447"/>
      <c r="AK7" s="1447"/>
      <c r="AL7" s="1447"/>
      <c r="AM7" s="1447"/>
      <c r="AN7" s="1447"/>
      <c r="AO7" s="1447"/>
      <c r="AP7" s="1447"/>
      <c r="AQ7" s="1447"/>
      <c r="AR7" s="1447"/>
      <c r="AS7" s="1447"/>
      <c r="AT7" s="1447"/>
      <c r="AU7" s="1447"/>
      <c r="AV7" s="1447"/>
      <c r="AW7" s="1447"/>
      <c r="AX7" s="1447"/>
      <c r="AY7" s="1447"/>
      <c r="AZ7" s="1447"/>
      <c r="BA7" s="1447"/>
      <c r="BB7" s="1447"/>
      <c r="BC7" s="1447"/>
      <c r="BD7" s="1447"/>
      <c r="BE7" s="1447"/>
      <c r="BF7" s="1447"/>
      <c r="BG7" s="1447"/>
      <c r="BH7" s="1447"/>
      <c r="BI7" s="1447"/>
      <c r="BJ7" s="1447"/>
      <c r="BK7" s="1447"/>
      <c r="BL7" s="1447"/>
      <c r="BM7" s="1447"/>
      <c r="BN7" s="1447"/>
      <c r="BO7" s="1447"/>
      <c r="BP7" s="1447"/>
      <c r="BQ7" s="1447"/>
      <c r="BR7" s="1447"/>
      <c r="BS7" s="1447"/>
      <c r="BT7" s="1447"/>
      <c r="BU7" s="1447"/>
      <c r="BV7" s="1447"/>
      <c r="BW7" s="1437" t="s">
        <v>1233</v>
      </c>
      <c r="BX7" s="1438"/>
      <c r="BY7" s="1438"/>
      <c r="BZ7" s="1438"/>
      <c r="CA7" s="1438"/>
      <c r="CB7" s="1438"/>
      <c r="CC7" s="1438"/>
      <c r="CD7" s="1439"/>
      <c r="CE7" s="1356" t="str">
        <f>MID(SUVAHAVUJ!AF203,1,1)</f>
        <v xml:space="preserve"> </v>
      </c>
      <c r="CF7" s="1356"/>
      <c r="CG7" s="1356"/>
      <c r="CH7" s="1356"/>
      <c r="CI7" s="1356"/>
      <c r="CJ7" s="1356" t="str">
        <f>MID(SUVAHAVUJ!AF203,2,1)</f>
        <v xml:space="preserve"> </v>
      </c>
      <c r="CK7" s="1356"/>
      <c r="CL7" s="1356"/>
      <c r="CM7" s="1356"/>
      <c r="CN7" s="1356"/>
      <c r="CO7" s="1356"/>
      <c r="CP7" s="1356" t="str">
        <f>MID(SUVAHAVUJ!AF203,3,1)</f>
        <v xml:space="preserve"> </v>
      </c>
      <c r="CQ7" s="1356"/>
      <c r="CR7" s="1356"/>
      <c r="CS7" s="1356"/>
      <c r="CT7" s="1356"/>
      <c r="CU7" s="1356" t="str">
        <f>MID(SUVAHAVUJ!AF203,4,1)</f>
        <v xml:space="preserve"> </v>
      </c>
      <c r="CV7" s="1356"/>
      <c r="CW7" s="1356"/>
      <c r="CX7" s="1356"/>
      <c r="CY7" s="1356"/>
      <c r="CZ7" s="1356"/>
      <c r="DA7" s="1356" t="str">
        <f>MID(SUVAHAVUJ!AF203,5,1)</f>
        <v xml:space="preserve"> </v>
      </c>
      <c r="DB7" s="1356"/>
      <c r="DC7" s="1356"/>
      <c r="DD7" s="1356"/>
      <c r="DE7" s="1356"/>
      <c r="DF7" s="1356" t="str">
        <f>MID(SUVAHAVUJ!AF203,6,1)</f>
        <v>-</v>
      </c>
      <c r="DG7" s="1356"/>
      <c r="DH7" s="1356"/>
      <c r="DI7" s="1356"/>
      <c r="DJ7" s="1356"/>
      <c r="DK7" s="1356"/>
      <c r="DL7" s="1356" t="str">
        <f>MID(SUVAHAVUJ!AF203,7,1)</f>
        <v>1</v>
      </c>
      <c r="DM7" s="1356"/>
      <c r="DN7" s="1356"/>
      <c r="DO7" s="1356"/>
      <c r="DP7" s="1356"/>
      <c r="DQ7" s="1356"/>
      <c r="DR7" s="1356" t="str">
        <f>MID(SUVAHAVUJ!AF203,8,1)</f>
        <v>2</v>
      </c>
      <c r="DS7" s="1356"/>
      <c r="DT7" s="1356"/>
      <c r="DU7" s="1356"/>
      <c r="DV7" s="1356"/>
      <c r="DW7" s="1431" t="str">
        <f>MID(SUVAHAVUJ!AF203,9,1)</f>
        <v>0</v>
      </c>
      <c r="DX7" s="1431"/>
      <c r="DY7" s="1431"/>
      <c r="DZ7" s="1431"/>
      <c r="EA7" s="1431"/>
      <c r="EB7" s="1431"/>
      <c r="EC7" s="1431" t="str">
        <f>MID(SUVAHAVUJ!AF203,10,1)</f>
        <v>3</v>
      </c>
      <c r="ED7" s="1431"/>
      <c r="EE7" s="1431"/>
      <c r="EF7" s="1431"/>
      <c r="EG7" s="1431"/>
      <c r="EH7" s="1356" t="str">
        <f>MID(SUVAHAVUJ!AF203,11,1)</f>
        <v>7</v>
      </c>
      <c r="EI7" s="1356"/>
      <c r="EJ7" s="1356"/>
      <c r="EK7" s="1356"/>
      <c r="EL7" s="1356"/>
      <c r="EM7" s="1360"/>
      <c r="EN7" s="530"/>
      <c r="EO7" s="531"/>
      <c r="EP7" s="1356" t="str">
        <f>MID(SUVAHAVUJ!AG203,1,1)</f>
        <v xml:space="preserve"> </v>
      </c>
      <c r="EQ7" s="1356"/>
      <c r="ER7" s="1356"/>
      <c r="ES7" s="1356"/>
      <c r="ET7" s="1356"/>
      <c r="EU7" s="1356"/>
      <c r="EV7" s="1356" t="str">
        <f>MID(SUVAHAVUJ!AG203,2,1)</f>
        <v xml:space="preserve"> </v>
      </c>
      <c r="EW7" s="1356"/>
      <c r="EX7" s="1356"/>
      <c r="EY7" s="1356"/>
      <c r="EZ7" s="1356"/>
      <c r="FA7" s="1356" t="str">
        <f>MID(SUVAHAVUJ!AG203,3,1)</f>
        <v xml:space="preserve"> </v>
      </c>
      <c r="FB7" s="1356"/>
      <c r="FC7" s="1356"/>
      <c r="FD7" s="1356"/>
      <c r="FE7" s="1356"/>
      <c r="FF7" s="1356"/>
      <c r="FG7" s="1356" t="str">
        <f>MID(SUVAHAVUJ!AG203,4,1)</f>
        <v xml:space="preserve"> </v>
      </c>
      <c r="FH7" s="1356"/>
      <c r="FI7" s="1356"/>
      <c r="FJ7" s="1356"/>
      <c r="FK7" s="1356"/>
      <c r="FL7" s="1357" t="str">
        <f>MID(SUVAHAVUJ!AG203,5,1)</f>
        <v xml:space="preserve"> </v>
      </c>
      <c r="FM7" s="1357"/>
      <c r="FN7" s="1357"/>
      <c r="FO7" s="1357"/>
      <c r="FP7" s="1357"/>
      <c r="FQ7" s="1357"/>
      <c r="FR7" s="1357" t="str">
        <f>MID(SUVAHAVUJ!AG203,6,1)</f>
        <v>-</v>
      </c>
      <c r="FS7" s="1357"/>
      <c r="FT7" s="1357"/>
      <c r="FU7" s="1357"/>
      <c r="FV7" s="1357"/>
      <c r="FW7" s="1357" t="str">
        <f>MID(SUVAHAVUJ!AG203,7,1)</f>
        <v>1</v>
      </c>
      <c r="FX7" s="1357"/>
      <c r="FY7" s="1357"/>
      <c r="FZ7" s="1357"/>
      <c r="GA7" s="1357"/>
      <c r="GB7" s="1357"/>
      <c r="GC7" s="1357" t="str">
        <f>MID(SUVAHAVUJ!AG203,8,1)</f>
        <v>5</v>
      </c>
      <c r="GD7" s="1357"/>
      <c r="GE7" s="1357"/>
      <c r="GF7" s="1357"/>
      <c r="GG7" s="1357"/>
      <c r="GH7" s="1357" t="str">
        <f>MID(SUVAHAVUJ!AG203,9,1)</f>
        <v>5</v>
      </c>
      <c r="GI7" s="1357"/>
      <c r="GJ7" s="1357"/>
      <c r="GK7" s="1357"/>
      <c r="GL7" s="1357"/>
      <c r="GM7" s="1357"/>
      <c r="GN7" s="1357" t="str">
        <f>MID(SUVAHAVUJ!AG203,10,1)</f>
        <v>9</v>
      </c>
      <c r="GO7" s="1357"/>
      <c r="GP7" s="1357"/>
      <c r="GQ7" s="1357"/>
      <c r="GR7" s="1357"/>
      <c r="GS7" s="1357" t="str">
        <f>MID(SUVAHAVUJ!AG203,11,1)</f>
        <v>8</v>
      </c>
      <c r="GT7" s="1357"/>
      <c r="GU7" s="1357"/>
      <c r="GV7" s="1357"/>
      <c r="GW7" s="1358"/>
    </row>
    <row r="8" spans="1:205" ht="24.6" customHeight="1" x14ac:dyDescent="0.2">
      <c r="B8" s="1503" t="s">
        <v>2195</v>
      </c>
      <c r="C8" s="1504"/>
      <c r="D8" s="1504"/>
      <c r="E8" s="1504"/>
      <c r="F8" s="1504"/>
      <c r="G8" s="1504"/>
      <c r="H8" s="1504"/>
      <c r="I8" s="1504"/>
      <c r="J8" s="1504"/>
      <c r="K8" s="1505"/>
      <c r="L8" s="1446" t="str">
        <f>SUVAHAVUJ!$D$204</f>
        <v>Výsledok hospodárenia za účtovné obdobie pred zdanením (+/-) (r. 27 + r. 55)</v>
      </c>
      <c r="M8" s="1447"/>
      <c r="N8" s="1447"/>
      <c r="O8" s="1447"/>
      <c r="P8" s="1447"/>
      <c r="Q8" s="1447"/>
      <c r="R8" s="1447"/>
      <c r="S8" s="1447"/>
      <c r="T8" s="1447"/>
      <c r="U8" s="1447"/>
      <c r="V8" s="1447"/>
      <c r="W8" s="1447"/>
      <c r="X8" s="1447"/>
      <c r="Y8" s="1447"/>
      <c r="Z8" s="1447"/>
      <c r="AA8" s="1447"/>
      <c r="AB8" s="1447"/>
      <c r="AC8" s="1447"/>
      <c r="AD8" s="1447"/>
      <c r="AE8" s="1447"/>
      <c r="AF8" s="1447"/>
      <c r="AG8" s="1447"/>
      <c r="AH8" s="1447"/>
      <c r="AI8" s="1447"/>
      <c r="AJ8" s="1447"/>
      <c r="AK8" s="1447"/>
      <c r="AL8" s="1447"/>
      <c r="AM8" s="1447"/>
      <c r="AN8" s="1447"/>
      <c r="AO8" s="1447"/>
      <c r="AP8" s="1447"/>
      <c r="AQ8" s="1447"/>
      <c r="AR8" s="1447"/>
      <c r="AS8" s="1447"/>
      <c r="AT8" s="1447"/>
      <c r="AU8" s="1447"/>
      <c r="AV8" s="1447"/>
      <c r="AW8" s="1447"/>
      <c r="AX8" s="1447"/>
      <c r="AY8" s="1447"/>
      <c r="AZ8" s="1447"/>
      <c r="BA8" s="1447"/>
      <c r="BB8" s="1447"/>
      <c r="BC8" s="1447"/>
      <c r="BD8" s="1447"/>
      <c r="BE8" s="1447"/>
      <c r="BF8" s="1447"/>
      <c r="BG8" s="1447"/>
      <c r="BH8" s="1447"/>
      <c r="BI8" s="1447"/>
      <c r="BJ8" s="1447"/>
      <c r="BK8" s="1447"/>
      <c r="BL8" s="1447"/>
      <c r="BM8" s="1447"/>
      <c r="BN8" s="1447"/>
      <c r="BO8" s="1447"/>
      <c r="BP8" s="1447"/>
      <c r="BQ8" s="1447"/>
      <c r="BR8" s="1447"/>
      <c r="BS8" s="1447"/>
      <c r="BT8" s="1447"/>
      <c r="BU8" s="1447"/>
      <c r="BV8" s="1447"/>
      <c r="BW8" s="1437" t="s">
        <v>1234</v>
      </c>
      <c r="BX8" s="1438"/>
      <c r="BY8" s="1438"/>
      <c r="BZ8" s="1438"/>
      <c r="CA8" s="1438"/>
      <c r="CB8" s="1438"/>
      <c r="CC8" s="1438"/>
      <c r="CD8" s="1439"/>
      <c r="CE8" s="1356" t="str">
        <f>MID(SUVAHAVUJ!AF204,1,1)</f>
        <v xml:space="preserve"> </v>
      </c>
      <c r="CF8" s="1356"/>
      <c r="CG8" s="1356"/>
      <c r="CH8" s="1356"/>
      <c r="CI8" s="1356"/>
      <c r="CJ8" s="1356" t="str">
        <f>MID(SUVAHAVUJ!AF204,2,1)</f>
        <v xml:space="preserve"> </v>
      </c>
      <c r="CK8" s="1356"/>
      <c r="CL8" s="1356"/>
      <c r="CM8" s="1356"/>
      <c r="CN8" s="1356"/>
      <c r="CO8" s="1356"/>
      <c r="CP8" s="1356" t="str">
        <f>MID(SUVAHAVUJ!AF204,3,1)</f>
        <v xml:space="preserve"> </v>
      </c>
      <c r="CQ8" s="1356"/>
      <c r="CR8" s="1356"/>
      <c r="CS8" s="1356"/>
      <c r="CT8" s="1356"/>
      <c r="CU8" s="1356" t="str">
        <f>MID(SUVAHAVUJ!AF204,4,1)</f>
        <v xml:space="preserve"> </v>
      </c>
      <c r="CV8" s="1356"/>
      <c r="CW8" s="1356"/>
      <c r="CX8" s="1356"/>
      <c r="CY8" s="1356"/>
      <c r="CZ8" s="1356"/>
      <c r="DA8" s="1356" t="str">
        <f>MID(SUVAHAVUJ!AF204,5,1)</f>
        <v xml:space="preserve"> </v>
      </c>
      <c r="DB8" s="1356"/>
      <c r="DC8" s="1356"/>
      <c r="DD8" s="1356"/>
      <c r="DE8" s="1356"/>
      <c r="DF8" s="1356" t="str">
        <f>MID(SUVAHAVUJ!AF204,6,1)</f>
        <v>5</v>
      </c>
      <c r="DG8" s="1356"/>
      <c r="DH8" s="1356"/>
      <c r="DI8" s="1356"/>
      <c r="DJ8" s="1356"/>
      <c r="DK8" s="1356"/>
      <c r="DL8" s="1356" t="str">
        <f>MID(SUVAHAVUJ!AF204,7,1)</f>
        <v>6</v>
      </c>
      <c r="DM8" s="1356"/>
      <c r="DN8" s="1356"/>
      <c r="DO8" s="1356"/>
      <c r="DP8" s="1356"/>
      <c r="DQ8" s="1356"/>
      <c r="DR8" s="1356" t="str">
        <f>MID(SUVAHAVUJ!AF204,8,1)</f>
        <v>0</v>
      </c>
      <c r="DS8" s="1356"/>
      <c r="DT8" s="1356"/>
      <c r="DU8" s="1356"/>
      <c r="DV8" s="1356"/>
      <c r="DW8" s="1431" t="str">
        <f>MID(SUVAHAVUJ!AF204,9,1)</f>
        <v>1</v>
      </c>
      <c r="DX8" s="1431"/>
      <c r="DY8" s="1431"/>
      <c r="DZ8" s="1431"/>
      <c r="EA8" s="1431"/>
      <c r="EB8" s="1431"/>
      <c r="EC8" s="1431" t="str">
        <f>MID(SUVAHAVUJ!AF204,10,1)</f>
        <v>4</v>
      </c>
      <c r="ED8" s="1431"/>
      <c r="EE8" s="1431"/>
      <c r="EF8" s="1431"/>
      <c r="EG8" s="1431"/>
      <c r="EH8" s="1356" t="str">
        <f>MID(SUVAHAVUJ!AF204,11,1)</f>
        <v>1</v>
      </c>
      <c r="EI8" s="1356"/>
      <c r="EJ8" s="1356"/>
      <c r="EK8" s="1356"/>
      <c r="EL8" s="1356"/>
      <c r="EM8" s="1360"/>
      <c r="EN8" s="530"/>
      <c r="EO8" s="531"/>
      <c r="EP8" s="1356" t="str">
        <f>MID(SUVAHAVUJ!AG204,1,1)</f>
        <v xml:space="preserve"> </v>
      </c>
      <c r="EQ8" s="1356"/>
      <c r="ER8" s="1356"/>
      <c r="ES8" s="1356"/>
      <c r="ET8" s="1356"/>
      <c r="EU8" s="1356"/>
      <c r="EV8" s="1356" t="str">
        <f>MID(SUVAHAVUJ!AG204,2,1)</f>
        <v xml:space="preserve"> </v>
      </c>
      <c r="EW8" s="1356"/>
      <c r="EX8" s="1356"/>
      <c r="EY8" s="1356"/>
      <c r="EZ8" s="1356"/>
      <c r="FA8" s="1356" t="str">
        <f>MID(SUVAHAVUJ!AG204,3,1)</f>
        <v xml:space="preserve"> </v>
      </c>
      <c r="FB8" s="1356"/>
      <c r="FC8" s="1356"/>
      <c r="FD8" s="1356"/>
      <c r="FE8" s="1356"/>
      <c r="FF8" s="1356"/>
      <c r="FG8" s="1356" t="str">
        <f>MID(SUVAHAVUJ!AG204,4,1)</f>
        <v xml:space="preserve"> </v>
      </c>
      <c r="FH8" s="1356"/>
      <c r="FI8" s="1356"/>
      <c r="FJ8" s="1356"/>
      <c r="FK8" s="1356"/>
      <c r="FL8" s="1357" t="str">
        <f>MID(SUVAHAVUJ!AG204,5,1)</f>
        <v xml:space="preserve"> </v>
      </c>
      <c r="FM8" s="1357"/>
      <c r="FN8" s="1357"/>
      <c r="FO8" s="1357"/>
      <c r="FP8" s="1357"/>
      <c r="FQ8" s="1357"/>
      <c r="FR8" s="1357" t="str">
        <f>MID(SUVAHAVUJ!AG204,6,1)</f>
        <v>5</v>
      </c>
      <c r="FS8" s="1357"/>
      <c r="FT8" s="1357"/>
      <c r="FU8" s="1357"/>
      <c r="FV8" s="1357"/>
      <c r="FW8" s="1357" t="str">
        <f>MID(SUVAHAVUJ!AG204,7,1)</f>
        <v>1</v>
      </c>
      <c r="FX8" s="1357"/>
      <c r="FY8" s="1357"/>
      <c r="FZ8" s="1357"/>
      <c r="GA8" s="1357"/>
      <c r="GB8" s="1357"/>
      <c r="GC8" s="1357" t="str">
        <f>MID(SUVAHAVUJ!AG204,8,1)</f>
        <v>6</v>
      </c>
      <c r="GD8" s="1357"/>
      <c r="GE8" s="1357"/>
      <c r="GF8" s="1357"/>
      <c r="GG8" s="1357"/>
      <c r="GH8" s="1357" t="str">
        <f>MID(SUVAHAVUJ!AG204,9,1)</f>
        <v>9</v>
      </c>
      <c r="GI8" s="1357"/>
      <c r="GJ8" s="1357"/>
      <c r="GK8" s="1357"/>
      <c r="GL8" s="1357"/>
      <c r="GM8" s="1357"/>
      <c r="GN8" s="1357" t="str">
        <f>MID(SUVAHAVUJ!AG204,10,1)</f>
        <v>5</v>
      </c>
      <c r="GO8" s="1357"/>
      <c r="GP8" s="1357"/>
      <c r="GQ8" s="1357"/>
      <c r="GR8" s="1357"/>
      <c r="GS8" s="1357" t="str">
        <f>MID(SUVAHAVUJ!AG204,11,1)</f>
        <v>0</v>
      </c>
      <c r="GT8" s="1357"/>
      <c r="GU8" s="1357"/>
      <c r="GV8" s="1357"/>
      <c r="GW8" s="1358"/>
    </row>
    <row r="9" spans="1:205" ht="24.6" customHeight="1" x14ac:dyDescent="0.2">
      <c r="B9" s="1512" t="s">
        <v>2196</v>
      </c>
      <c r="C9" s="1513"/>
      <c r="D9" s="1513"/>
      <c r="E9" s="1513"/>
      <c r="F9" s="1513"/>
      <c r="G9" s="1513"/>
      <c r="H9" s="1513"/>
      <c r="I9" s="1513"/>
      <c r="J9" s="1513"/>
      <c r="K9" s="1514"/>
      <c r="L9" s="1446" t="str">
        <f>SUVAHAVUJ!$D$205</f>
        <v>Daň z príjmov (r. 58 + r. 59)</v>
      </c>
      <c r="M9" s="1447"/>
      <c r="N9" s="1447"/>
      <c r="O9" s="1447"/>
      <c r="P9" s="1447"/>
      <c r="Q9" s="1447"/>
      <c r="R9" s="1447"/>
      <c r="S9" s="1447"/>
      <c r="T9" s="1447"/>
      <c r="U9" s="1447"/>
      <c r="V9" s="1447"/>
      <c r="W9" s="1447"/>
      <c r="X9" s="1447"/>
      <c r="Y9" s="1447"/>
      <c r="Z9" s="1447"/>
      <c r="AA9" s="1447"/>
      <c r="AB9" s="1447"/>
      <c r="AC9" s="1447"/>
      <c r="AD9" s="1447"/>
      <c r="AE9" s="1447"/>
      <c r="AF9" s="1447"/>
      <c r="AG9" s="1447"/>
      <c r="AH9" s="1447"/>
      <c r="AI9" s="1447"/>
      <c r="AJ9" s="1447"/>
      <c r="AK9" s="1447"/>
      <c r="AL9" s="1447"/>
      <c r="AM9" s="1447"/>
      <c r="AN9" s="1447"/>
      <c r="AO9" s="1447"/>
      <c r="AP9" s="1447"/>
      <c r="AQ9" s="1447"/>
      <c r="AR9" s="1447"/>
      <c r="AS9" s="1447"/>
      <c r="AT9" s="1447"/>
      <c r="AU9" s="1447"/>
      <c r="AV9" s="1447"/>
      <c r="AW9" s="1447"/>
      <c r="AX9" s="1447"/>
      <c r="AY9" s="1447"/>
      <c r="AZ9" s="1447"/>
      <c r="BA9" s="1447"/>
      <c r="BB9" s="1447"/>
      <c r="BC9" s="1447"/>
      <c r="BD9" s="1447"/>
      <c r="BE9" s="1447"/>
      <c r="BF9" s="1447"/>
      <c r="BG9" s="1447"/>
      <c r="BH9" s="1447"/>
      <c r="BI9" s="1447"/>
      <c r="BJ9" s="1447"/>
      <c r="BK9" s="1447"/>
      <c r="BL9" s="1447"/>
      <c r="BM9" s="1447"/>
      <c r="BN9" s="1447"/>
      <c r="BO9" s="1447"/>
      <c r="BP9" s="1447"/>
      <c r="BQ9" s="1447"/>
      <c r="BR9" s="1447"/>
      <c r="BS9" s="1447"/>
      <c r="BT9" s="1447"/>
      <c r="BU9" s="1447"/>
      <c r="BV9" s="1447"/>
      <c r="BW9" s="1437" t="s">
        <v>1235</v>
      </c>
      <c r="BX9" s="1438"/>
      <c r="BY9" s="1438"/>
      <c r="BZ9" s="1438"/>
      <c r="CA9" s="1438"/>
      <c r="CB9" s="1438"/>
      <c r="CC9" s="1438"/>
      <c r="CD9" s="1439"/>
      <c r="CE9" s="1356" t="str">
        <f>MID(SUVAHAVUJ!AF205,1,1)</f>
        <v xml:space="preserve"> </v>
      </c>
      <c r="CF9" s="1356"/>
      <c r="CG9" s="1356"/>
      <c r="CH9" s="1356"/>
      <c r="CI9" s="1356"/>
      <c r="CJ9" s="1356" t="str">
        <f>MID(SUVAHAVUJ!AF205,2,1)</f>
        <v xml:space="preserve"> </v>
      </c>
      <c r="CK9" s="1356"/>
      <c r="CL9" s="1356"/>
      <c r="CM9" s="1356"/>
      <c r="CN9" s="1356"/>
      <c r="CO9" s="1356"/>
      <c r="CP9" s="1356" t="str">
        <f>MID(SUVAHAVUJ!AF205,3,1)</f>
        <v xml:space="preserve"> </v>
      </c>
      <c r="CQ9" s="1356"/>
      <c r="CR9" s="1356"/>
      <c r="CS9" s="1356"/>
      <c r="CT9" s="1356"/>
      <c r="CU9" s="1356" t="str">
        <f>MID(SUVAHAVUJ!AF205,4,1)</f>
        <v xml:space="preserve"> </v>
      </c>
      <c r="CV9" s="1356"/>
      <c r="CW9" s="1356"/>
      <c r="CX9" s="1356"/>
      <c r="CY9" s="1356"/>
      <c r="CZ9" s="1356"/>
      <c r="DA9" s="1356" t="str">
        <f>MID(SUVAHAVUJ!AF205,5,1)</f>
        <v xml:space="preserve"> </v>
      </c>
      <c r="DB9" s="1356"/>
      <c r="DC9" s="1356"/>
      <c r="DD9" s="1356"/>
      <c r="DE9" s="1356"/>
      <c r="DF9" s="1356" t="str">
        <f>MID(SUVAHAVUJ!AF205,6,1)</f>
        <v>1</v>
      </c>
      <c r="DG9" s="1356"/>
      <c r="DH9" s="1356"/>
      <c r="DI9" s="1356"/>
      <c r="DJ9" s="1356"/>
      <c r="DK9" s="1356"/>
      <c r="DL9" s="1356" t="str">
        <f>MID(SUVAHAVUJ!AF205,7,1)</f>
        <v>1</v>
      </c>
      <c r="DM9" s="1356"/>
      <c r="DN9" s="1356"/>
      <c r="DO9" s="1356"/>
      <c r="DP9" s="1356"/>
      <c r="DQ9" s="1356"/>
      <c r="DR9" s="1356" t="str">
        <f>MID(SUVAHAVUJ!AF205,8,1)</f>
        <v>9</v>
      </c>
      <c r="DS9" s="1356"/>
      <c r="DT9" s="1356"/>
      <c r="DU9" s="1356"/>
      <c r="DV9" s="1356"/>
      <c r="DW9" s="1431" t="str">
        <f>MID(SUVAHAVUJ!AF205,9,1)</f>
        <v>1</v>
      </c>
      <c r="DX9" s="1431"/>
      <c r="DY9" s="1431"/>
      <c r="DZ9" s="1431"/>
      <c r="EA9" s="1431"/>
      <c r="EB9" s="1431"/>
      <c r="EC9" s="1431" t="str">
        <f>MID(SUVAHAVUJ!AF205,10,1)</f>
        <v>9</v>
      </c>
      <c r="ED9" s="1431"/>
      <c r="EE9" s="1431"/>
      <c r="EF9" s="1431"/>
      <c r="EG9" s="1431"/>
      <c r="EH9" s="1356" t="str">
        <f>MID(SUVAHAVUJ!AF205,11,1)</f>
        <v>8</v>
      </c>
      <c r="EI9" s="1356"/>
      <c r="EJ9" s="1356"/>
      <c r="EK9" s="1356"/>
      <c r="EL9" s="1356"/>
      <c r="EM9" s="1360"/>
      <c r="EN9" s="530"/>
      <c r="EO9" s="531"/>
      <c r="EP9" s="1356" t="str">
        <f>MID(SUVAHAVUJ!AG205,1,1)</f>
        <v xml:space="preserve"> </v>
      </c>
      <c r="EQ9" s="1356"/>
      <c r="ER9" s="1356"/>
      <c r="ES9" s="1356"/>
      <c r="ET9" s="1356"/>
      <c r="EU9" s="1356"/>
      <c r="EV9" s="1356" t="str">
        <f>MID(SUVAHAVUJ!AG205,2,1)</f>
        <v xml:space="preserve"> </v>
      </c>
      <c r="EW9" s="1356"/>
      <c r="EX9" s="1356"/>
      <c r="EY9" s="1356"/>
      <c r="EZ9" s="1356"/>
      <c r="FA9" s="1356" t="str">
        <f>MID(SUVAHAVUJ!AG205,3,1)</f>
        <v xml:space="preserve"> </v>
      </c>
      <c r="FB9" s="1356"/>
      <c r="FC9" s="1356"/>
      <c r="FD9" s="1356"/>
      <c r="FE9" s="1356"/>
      <c r="FF9" s="1356"/>
      <c r="FG9" s="1356" t="str">
        <f>MID(SUVAHAVUJ!AG205,4,1)</f>
        <v xml:space="preserve"> </v>
      </c>
      <c r="FH9" s="1356"/>
      <c r="FI9" s="1356"/>
      <c r="FJ9" s="1356"/>
      <c r="FK9" s="1356"/>
      <c r="FL9" s="1357" t="str">
        <f>MID(SUVAHAVUJ!AG205,5,1)</f>
        <v xml:space="preserve"> </v>
      </c>
      <c r="FM9" s="1357"/>
      <c r="FN9" s="1357"/>
      <c r="FO9" s="1357"/>
      <c r="FP9" s="1357"/>
      <c r="FQ9" s="1357"/>
      <c r="FR9" s="1357" t="str">
        <f>MID(SUVAHAVUJ!AG205,6,1)</f>
        <v>1</v>
      </c>
      <c r="FS9" s="1357"/>
      <c r="FT9" s="1357"/>
      <c r="FU9" s="1357"/>
      <c r="FV9" s="1357"/>
      <c r="FW9" s="1357" t="str">
        <f>MID(SUVAHAVUJ!AG205,7,1)</f>
        <v>2</v>
      </c>
      <c r="FX9" s="1357"/>
      <c r="FY9" s="1357"/>
      <c r="FZ9" s="1357"/>
      <c r="GA9" s="1357"/>
      <c r="GB9" s="1357"/>
      <c r="GC9" s="1357" t="str">
        <f>MID(SUVAHAVUJ!AG205,8,1)</f>
        <v>0</v>
      </c>
      <c r="GD9" s="1357"/>
      <c r="GE9" s="1357"/>
      <c r="GF9" s="1357"/>
      <c r="GG9" s="1357"/>
      <c r="GH9" s="1357" t="str">
        <f>MID(SUVAHAVUJ!AG205,9,1)</f>
        <v>6</v>
      </c>
      <c r="GI9" s="1357"/>
      <c r="GJ9" s="1357"/>
      <c r="GK9" s="1357"/>
      <c r="GL9" s="1357"/>
      <c r="GM9" s="1357"/>
      <c r="GN9" s="1357" t="str">
        <f>MID(SUVAHAVUJ!AG205,10,1)</f>
        <v>3</v>
      </c>
      <c r="GO9" s="1357"/>
      <c r="GP9" s="1357"/>
      <c r="GQ9" s="1357"/>
      <c r="GR9" s="1357"/>
      <c r="GS9" s="1357" t="str">
        <f>MID(SUVAHAVUJ!AG205,11,1)</f>
        <v>1</v>
      </c>
      <c r="GT9" s="1357"/>
      <c r="GU9" s="1357"/>
      <c r="GV9" s="1357"/>
      <c r="GW9" s="1358"/>
    </row>
    <row r="10" spans="1:205" ht="24.6" customHeight="1" x14ac:dyDescent="0.2">
      <c r="B10" s="1515" t="s">
        <v>2197</v>
      </c>
      <c r="C10" s="1516"/>
      <c r="D10" s="1516"/>
      <c r="E10" s="1516"/>
      <c r="F10" s="1516"/>
      <c r="G10" s="1516"/>
      <c r="H10" s="1516"/>
      <c r="I10" s="1516"/>
      <c r="J10" s="1516"/>
      <c r="K10" s="1517"/>
      <c r="L10" s="1435" t="str">
        <f>SUVAHAVUJ!$D$206</f>
        <v>Daň z príjmov  splatná (591, 595)</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437" t="s">
        <v>1242</v>
      </c>
      <c r="BX10" s="1438"/>
      <c r="BY10" s="1438"/>
      <c r="BZ10" s="1438"/>
      <c r="CA10" s="1438"/>
      <c r="CB10" s="1438"/>
      <c r="CC10" s="1438"/>
      <c r="CD10" s="1439"/>
      <c r="CE10" s="1356" t="str">
        <f>MID(SUVAHAVUJ!AF206,1,1)</f>
        <v xml:space="preserve"> </v>
      </c>
      <c r="CF10" s="1356"/>
      <c r="CG10" s="1356"/>
      <c r="CH10" s="1356"/>
      <c r="CI10" s="1356"/>
      <c r="CJ10" s="1356" t="str">
        <f>MID(SUVAHAVUJ!AF206,2,1)</f>
        <v xml:space="preserve"> </v>
      </c>
      <c r="CK10" s="1356"/>
      <c r="CL10" s="1356"/>
      <c r="CM10" s="1356"/>
      <c r="CN10" s="1356"/>
      <c r="CO10" s="1356"/>
      <c r="CP10" s="1356" t="str">
        <f>MID(SUVAHAVUJ!AF206,3,1)</f>
        <v xml:space="preserve"> </v>
      </c>
      <c r="CQ10" s="1356"/>
      <c r="CR10" s="1356"/>
      <c r="CS10" s="1356"/>
      <c r="CT10" s="1356"/>
      <c r="CU10" s="1356" t="str">
        <f>MID(SUVAHAVUJ!AF206,4,1)</f>
        <v xml:space="preserve"> </v>
      </c>
      <c r="CV10" s="1356"/>
      <c r="CW10" s="1356"/>
      <c r="CX10" s="1356"/>
      <c r="CY10" s="1356"/>
      <c r="CZ10" s="1356"/>
      <c r="DA10" s="1356" t="str">
        <f>MID(SUVAHAVUJ!AF206,5,1)</f>
        <v xml:space="preserve"> </v>
      </c>
      <c r="DB10" s="1356"/>
      <c r="DC10" s="1356"/>
      <c r="DD10" s="1356"/>
      <c r="DE10" s="1356"/>
      <c r="DF10" s="1356" t="str">
        <f>MID(SUVAHAVUJ!AF206,6,1)</f>
        <v>1</v>
      </c>
      <c r="DG10" s="1356"/>
      <c r="DH10" s="1356"/>
      <c r="DI10" s="1356"/>
      <c r="DJ10" s="1356"/>
      <c r="DK10" s="1356"/>
      <c r="DL10" s="1356" t="str">
        <f>MID(SUVAHAVUJ!AF206,7,1)</f>
        <v>2</v>
      </c>
      <c r="DM10" s="1356"/>
      <c r="DN10" s="1356"/>
      <c r="DO10" s="1356"/>
      <c r="DP10" s="1356"/>
      <c r="DQ10" s="1356"/>
      <c r="DR10" s="1356" t="str">
        <f>MID(SUVAHAVUJ!AF206,8,1)</f>
        <v>5</v>
      </c>
      <c r="DS10" s="1356"/>
      <c r="DT10" s="1356"/>
      <c r="DU10" s="1356"/>
      <c r="DV10" s="1356"/>
      <c r="DW10" s="1431" t="str">
        <f>MID(SUVAHAVUJ!AF206,9,1)</f>
        <v>4</v>
      </c>
      <c r="DX10" s="1431"/>
      <c r="DY10" s="1431"/>
      <c r="DZ10" s="1431"/>
      <c r="EA10" s="1431"/>
      <c r="EB10" s="1431"/>
      <c r="EC10" s="1431" t="str">
        <f>MID(SUVAHAVUJ!AF206,10,1)</f>
        <v>4</v>
      </c>
      <c r="ED10" s="1431"/>
      <c r="EE10" s="1431"/>
      <c r="EF10" s="1431"/>
      <c r="EG10" s="1431"/>
      <c r="EH10" s="1356" t="str">
        <f>MID(SUVAHAVUJ!AF206,11,1)</f>
        <v>3</v>
      </c>
      <c r="EI10" s="1356"/>
      <c r="EJ10" s="1356"/>
      <c r="EK10" s="1356"/>
      <c r="EL10" s="1356"/>
      <c r="EM10" s="1360"/>
      <c r="EN10" s="530"/>
      <c r="EO10" s="531"/>
      <c r="EP10" s="1356" t="str">
        <f>MID(SUVAHAVUJ!AG206,1,1)</f>
        <v xml:space="preserve"> </v>
      </c>
      <c r="EQ10" s="1356"/>
      <c r="ER10" s="1356"/>
      <c r="ES10" s="1356"/>
      <c r="ET10" s="1356"/>
      <c r="EU10" s="1356"/>
      <c r="EV10" s="1356" t="str">
        <f>MID(SUVAHAVUJ!AG206,2,1)</f>
        <v xml:space="preserve"> </v>
      </c>
      <c r="EW10" s="1356"/>
      <c r="EX10" s="1356"/>
      <c r="EY10" s="1356"/>
      <c r="EZ10" s="1356"/>
      <c r="FA10" s="1356" t="str">
        <f>MID(SUVAHAVUJ!AG206,3,1)</f>
        <v xml:space="preserve"> </v>
      </c>
      <c r="FB10" s="1356"/>
      <c r="FC10" s="1356"/>
      <c r="FD10" s="1356"/>
      <c r="FE10" s="1356"/>
      <c r="FF10" s="1356"/>
      <c r="FG10" s="1356" t="str">
        <f>MID(SUVAHAVUJ!AG206,4,1)</f>
        <v xml:space="preserve"> </v>
      </c>
      <c r="FH10" s="1356"/>
      <c r="FI10" s="1356"/>
      <c r="FJ10" s="1356"/>
      <c r="FK10" s="1356"/>
      <c r="FL10" s="1357" t="str">
        <f>MID(SUVAHAVUJ!AG206,5,1)</f>
        <v xml:space="preserve"> </v>
      </c>
      <c r="FM10" s="1357"/>
      <c r="FN10" s="1357"/>
      <c r="FO10" s="1357"/>
      <c r="FP10" s="1357"/>
      <c r="FQ10" s="1357"/>
      <c r="FR10" s="1357" t="str">
        <f>MID(SUVAHAVUJ!AG206,6,1)</f>
        <v>1</v>
      </c>
      <c r="FS10" s="1357"/>
      <c r="FT10" s="1357"/>
      <c r="FU10" s="1357"/>
      <c r="FV10" s="1357"/>
      <c r="FW10" s="1357" t="str">
        <f>MID(SUVAHAVUJ!AG206,7,1)</f>
        <v>2</v>
      </c>
      <c r="FX10" s="1357"/>
      <c r="FY10" s="1357"/>
      <c r="FZ10" s="1357"/>
      <c r="GA10" s="1357"/>
      <c r="GB10" s="1357"/>
      <c r="GC10" s="1357" t="str">
        <f>MID(SUVAHAVUJ!AG206,8,1)</f>
        <v>2</v>
      </c>
      <c r="GD10" s="1357"/>
      <c r="GE10" s="1357"/>
      <c r="GF10" s="1357"/>
      <c r="GG10" s="1357"/>
      <c r="GH10" s="1357" t="str">
        <f>MID(SUVAHAVUJ!AG206,9,1)</f>
        <v>9</v>
      </c>
      <c r="GI10" s="1357"/>
      <c r="GJ10" s="1357"/>
      <c r="GK10" s="1357"/>
      <c r="GL10" s="1357"/>
      <c r="GM10" s="1357"/>
      <c r="GN10" s="1357" t="str">
        <f>MID(SUVAHAVUJ!AG206,10,1)</f>
        <v>5</v>
      </c>
      <c r="GO10" s="1357"/>
      <c r="GP10" s="1357"/>
      <c r="GQ10" s="1357"/>
      <c r="GR10" s="1357"/>
      <c r="GS10" s="1357" t="str">
        <f>MID(SUVAHAVUJ!AG206,11,1)</f>
        <v>3</v>
      </c>
      <c r="GT10" s="1357"/>
      <c r="GU10" s="1357"/>
      <c r="GV10" s="1357"/>
      <c r="GW10" s="1358"/>
    </row>
    <row r="11" spans="1:205" ht="24.6" customHeight="1" x14ac:dyDescent="0.2">
      <c r="B11" s="1515" t="s">
        <v>2039</v>
      </c>
      <c r="C11" s="1516"/>
      <c r="D11" s="1516"/>
      <c r="E11" s="1516"/>
      <c r="F11" s="1516"/>
      <c r="G11" s="1516"/>
      <c r="H11" s="1516"/>
      <c r="I11" s="1516"/>
      <c r="J11" s="1516"/>
      <c r="K11" s="1517"/>
      <c r="L11" s="1435" t="str">
        <f>SUVAHAVUJ!$D$207</f>
        <v>Daň z príjmov odložená (+/-) (592)</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437" t="s">
        <v>1203</v>
      </c>
      <c r="BX11" s="1438"/>
      <c r="BY11" s="1438"/>
      <c r="BZ11" s="1438"/>
      <c r="CA11" s="1438"/>
      <c r="CB11" s="1438"/>
      <c r="CC11" s="1438"/>
      <c r="CD11" s="1439"/>
      <c r="CE11" s="1356" t="str">
        <f>MID(SUVAHAVUJ!AF207,1,1)</f>
        <v xml:space="preserve"> </v>
      </c>
      <c r="CF11" s="1356"/>
      <c r="CG11" s="1356"/>
      <c r="CH11" s="1356"/>
      <c r="CI11" s="1356"/>
      <c r="CJ11" s="1356" t="str">
        <f>MID(SUVAHAVUJ!AF207,2,1)</f>
        <v xml:space="preserve"> </v>
      </c>
      <c r="CK11" s="1356"/>
      <c r="CL11" s="1356"/>
      <c r="CM11" s="1356"/>
      <c r="CN11" s="1356"/>
      <c r="CO11" s="1356"/>
      <c r="CP11" s="1356" t="str">
        <f>MID(SUVAHAVUJ!AF207,3,1)</f>
        <v xml:space="preserve"> </v>
      </c>
      <c r="CQ11" s="1356"/>
      <c r="CR11" s="1356"/>
      <c r="CS11" s="1356"/>
      <c r="CT11" s="1356"/>
      <c r="CU11" s="1356" t="str">
        <f>MID(SUVAHAVUJ!AF207,4,1)</f>
        <v xml:space="preserve"> </v>
      </c>
      <c r="CV11" s="1356"/>
      <c r="CW11" s="1356"/>
      <c r="CX11" s="1356"/>
      <c r="CY11" s="1356"/>
      <c r="CZ11" s="1356"/>
      <c r="DA11" s="1356" t="str">
        <f>MID(SUVAHAVUJ!AF207,5,1)</f>
        <v xml:space="preserve"> </v>
      </c>
      <c r="DB11" s="1356"/>
      <c r="DC11" s="1356"/>
      <c r="DD11" s="1356"/>
      <c r="DE11" s="1356"/>
      <c r="DF11" s="1356" t="str">
        <f>MID(SUVAHAVUJ!AF207,6,1)</f>
        <v xml:space="preserve"> </v>
      </c>
      <c r="DG11" s="1356"/>
      <c r="DH11" s="1356"/>
      <c r="DI11" s="1356"/>
      <c r="DJ11" s="1356"/>
      <c r="DK11" s="1356"/>
      <c r="DL11" s="1356" t="str">
        <f>MID(SUVAHAVUJ!AF207,7,1)</f>
        <v>-</v>
      </c>
      <c r="DM11" s="1356"/>
      <c r="DN11" s="1356"/>
      <c r="DO11" s="1356"/>
      <c r="DP11" s="1356"/>
      <c r="DQ11" s="1356"/>
      <c r="DR11" s="1356" t="str">
        <f>MID(SUVAHAVUJ!AF207,8,1)</f>
        <v>6</v>
      </c>
      <c r="DS11" s="1356"/>
      <c r="DT11" s="1356"/>
      <c r="DU11" s="1356"/>
      <c r="DV11" s="1356"/>
      <c r="DW11" s="1431" t="str">
        <f>MID(SUVAHAVUJ!AF207,9,1)</f>
        <v>2</v>
      </c>
      <c r="DX11" s="1431"/>
      <c r="DY11" s="1431"/>
      <c r="DZ11" s="1431"/>
      <c r="EA11" s="1431"/>
      <c r="EB11" s="1431"/>
      <c r="EC11" s="1431" t="str">
        <f>MID(SUVAHAVUJ!AF207,10,1)</f>
        <v>4</v>
      </c>
      <c r="ED11" s="1431"/>
      <c r="EE11" s="1431"/>
      <c r="EF11" s="1431"/>
      <c r="EG11" s="1431"/>
      <c r="EH11" s="1356" t="str">
        <f>MID(SUVAHAVUJ!AF207,11,1)</f>
        <v>5</v>
      </c>
      <c r="EI11" s="1356"/>
      <c r="EJ11" s="1356"/>
      <c r="EK11" s="1356"/>
      <c r="EL11" s="1356"/>
      <c r="EM11" s="1360"/>
      <c r="EN11" s="530"/>
      <c r="EO11" s="531"/>
      <c r="EP11" s="1356" t="str">
        <f>MID(SUVAHAVUJ!AG207,1,1)</f>
        <v xml:space="preserve"> </v>
      </c>
      <c r="EQ11" s="1356"/>
      <c r="ER11" s="1356"/>
      <c r="ES11" s="1356"/>
      <c r="ET11" s="1356"/>
      <c r="EU11" s="1356"/>
      <c r="EV11" s="1356" t="str">
        <f>MID(SUVAHAVUJ!AG207,2,1)</f>
        <v xml:space="preserve"> </v>
      </c>
      <c r="EW11" s="1356"/>
      <c r="EX11" s="1356"/>
      <c r="EY11" s="1356"/>
      <c r="EZ11" s="1356"/>
      <c r="FA11" s="1356" t="str">
        <f>MID(SUVAHAVUJ!AG207,3,1)</f>
        <v xml:space="preserve"> </v>
      </c>
      <c r="FB11" s="1356"/>
      <c r="FC11" s="1356"/>
      <c r="FD11" s="1356"/>
      <c r="FE11" s="1356"/>
      <c r="FF11" s="1356"/>
      <c r="FG11" s="1356" t="str">
        <f>MID(SUVAHAVUJ!AG207,4,1)</f>
        <v xml:space="preserve"> </v>
      </c>
      <c r="FH11" s="1356"/>
      <c r="FI11" s="1356"/>
      <c r="FJ11" s="1356"/>
      <c r="FK11" s="1356"/>
      <c r="FL11" s="1357" t="str">
        <f>MID(SUVAHAVUJ!AG207,5,1)</f>
        <v xml:space="preserve"> </v>
      </c>
      <c r="FM11" s="1357"/>
      <c r="FN11" s="1357"/>
      <c r="FO11" s="1357"/>
      <c r="FP11" s="1357"/>
      <c r="FQ11" s="1357"/>
      <c r="FR11" s="1357" t="str">
        <f>MID(SUVAHAVUJ!AG207,6,1)</f>
        <v xml:space="preserve"> </v>
      </c>
      <c r="FS11" s="1357"/>
      <c r="FT11" s="1357"/>
      <c r="FU11" s="1357"/>
      <c r="FV11" s="1357"/>
      <c r="FW11" s="1357" t="str">
        <f>MID(SUVAHAVUJ!AG207,7,1)</f>
        <v>-</v>
      </c>
      <c r="FX11" s="1357"/>
      <c r="FY11" s="1357"/>
      <c r="FZ11" s="1357"/>
      <c r="GA11" s="1357"/>
      <c r="GB11" s="1357"/>
      <c r="GC11" s="1357" t="str">
        <f>MID(SUVAHAVUJ!AG207,8,1)</f>
        <v>2</v>
      </c>
      <c r="GD11" s="1357"/>
      <c r="GE11" s="1357"/>
      <c r="GF11" s="1357"/>
      <c r="GG11" s="1357"/>
      <c r="GH11" s="1357" t="str">
        <f>MID(SUVAHAVUJ!AG207,9,1)</f>
        <v>3</v>
      </c>
      <c r="GI11" s="1357"/>
      <c r="GJ11" s="1357"/>
      <c r="GK11" s="1357"/>
      <c r="GL11" s="1357"/>
      <c r="GM11" s="1357"/>
      <c r="GN11" s="1357" t="str">
        <f>MID(SUVAHAVUJ!AG207,10,1)</f>
        <v>2</v>
      </c>
      <c r="GO11" s="1357"/>
      <c r="GP11" s="1357"/>
      <c r="GQ11" s="1357"/>
      <c r="GR11" s="1357"/>
      <c r="GS11" s="1357" t="str">
        <f>MID(SUVAHAVUJ!AG207,11,1)</f>
        <v>2</v>
      </c>
      <c r="GT11" s="1357"/>
      <c r="GU11" s="1357"/>
      <c r="GV11" s="1357"/>
      <c r="GW11" s="1358"/>
    </row>
    <row r="12" spans="1:205" ht="24.6" customHeight="1" x14ac:dyDescent="0.2">
      <c r="B12" s="1515" t="s">
        <v>2198</v>
      </c>
      <c r="C12" s="1516"/>
      <c r="D12" s="1516"/>
      <c r="E12" s="1516"/>
      <c r="F12" s="1516"/>
      <c r="G12" s="1516"/>
      <c r="H12" s="1516"/>
      <c r="I12" s="1516"/>
      <c r="J12" s="1516"/>
      <c r="K12" s="1517"/>
      <c r="L12" s="1435" t="str">
        <f>SUVAHAVUJ!$D$208</f>
        <v>Prevod podielov na výsledku hospodárenia spoločníkom (+/- 596)</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437" t="s">
        <v>1204</v>
      </c>
      <c r="BX12" s="1438"/>
      <c r="BY12" s="1438"/>
      <c r="BZ12" s="1438"/>
      <c r="CA12" s="1438"/>
      <c r="CB12" s="1438"/>
      <c r="CC12" s="1438"/>
      <c r="CD12" s="1439"/>
      <c r="CE12" s="1356" t="str">
        <f>MID(SUVAHAVUJ!AF208,1,1)</f>
        <v xml:space="preserve"> </v>
      </c>
      <c r="CF12" s="1356"/>
      <c r="CG12" s="1356"/>
      <c r="CH12" s="1356"/>
      <c r="CI12" s="1356"/>
      <c r="CJ12" s="1356" t="str">
        <f>MID(SUVAHAVUJ!AF208,2,1)</f>
        <v xml:space="preserve"> </v>
      </c>
      <c r="CK12" s="1356"/>
      <c r="CL12" s="1356"/>
      <c r="CM12" s="1356"/>
      <c r="CN12" s="1356"/>
      <c r="CO12" s="1356"/>
      <c r="CP12" s="1356" t="str">
        <f>MID(SUVAHAVUJ!AF208,3,1)</f>
        <v xml:space="preserve"> </v>
      </c>
      <c r="CQ12" s="1356"/>
      <c r="CR12" s="1356"/>
      <c r="CS12" s="1356"/>
      <c r="CT12" s="1356"/>
      <c r="CU12" s="1356" t="str">
        <f>MID(SUVAHAVUJ!AF208,4,1)</f>
        <v xml:space="preserve"> </v>
      </c>
      <c r="CV12" s="1356"/>
      <c r="CW12" s="1356"/>
      <c r="CX12" s="1356"/>
      <c r="CY12" s="1356"/>
      <c r="CZ12" s="1356"/>
      <c r="DA12" s="1356" t="str">
        <f>MID(SUVAHAVUJ!AF208,5,1)</f>
        <v xml:space="preserve"> </v>
      </c>
      <c r="DB12" s="1356"/>
      <c r="DC12" s="1356"/>
      <c r="DD12" s="1356"/>
      <c r="DE12" s="1356"/>
      <c r="DF12" s="1356" t="str">
        <f>MID(SUVAHAVUJ!AF208,6,1)</f>
        <v xml:space="preserve"> </v>
      </c>
      <c r="DG12" s="1356"/>
      <c r="DH12" s="1356"/>
      <c r="DI12" s="1356"/>
      <c r="DJ12" s="1356"/>
      <c r="DK12" s="1356"/>
      <c r="DL12" s="1356" t="str">
        <f>MID(SUVAHAVUJ!AF208,7,1)</f>
        <v xml:space="preserve"> </v>
      </c>
      <c r="DM12" s="1356"/>
      <c r="DN12" s="1356"/>
      <c r="DO12" s="1356"/>
      <c r="DP12" s="1356"/>
      <c r="DQ12" s="1356"/>
      <c r="DR12" s="1356" t="str">
        <f>MID(SUVAHAVUJ!AF208,8,1)</f>
        <v xml:space="preserve"> </v>
      </c>
      <c r="DS12" s="1356"/>
      <c r="DT12" s="1356"/>
      <c r="DU12" s="1356"/>
      <c r="DV12" s="1356"/>
      <c r="DW12" s="1431" t="str">
        <f>MID(SUVAHAVUJ!AF208,9,1)</f>
        <v xml:space="preserve"> </v>
      </c>
      <c r="DX12" s="1431"/>
      <c r="DY12" s="1431"/>
      <c r="DZ12" s="1431"/>
      <c r="EA12" s="1431"/>
      <c r="EB12" s="1431"/>
      <c r="EC12" s="1431" t="str">
        <f>MID(SUVAHAVUJ!AF208,10,1)</f>
        <v xml:space="preserve"> </v>
      </c>
      <c r="ED12" s="1431"/>
      <c r="EE12" s="1431"/>
      <c r="EF12" s="1431"/>
      <c r="EG12" s="1431"/>
      <c r="EH12" s="1356" t="str">
        <f>MID(SUVAHAVUJ!AF208,11,1)</f>
        <v>0</v>
      </c>
      <c r="EI12" s="1356"/>
      <c r="EJ12" s="1356"/>
      <c r="EK12" s="1356"/>
      <c r="EL12" s="1356"/>
      <c r="EM12" s="1360"/>
      <c r="EN12" s="530"/>
      <c r="EO12" s="531"/>
      <c r="EP12" s="1356" t="str">
        <f>MID(SUVAHAVUJ!AG208,1,1)</f>
        <v xml:space="preserve"> </v>
      </c>
      <c r="EQ12" s="1356"/>
      <c r="ER12" s="1356"/>
      <c r="ES12" s="1356"/>
      <c r="ET12" s="1356"/>
      <c r="EU12" s="1356"/>
      <c r="EV12" s="1356" t="str">
        <f>MID(SUVAHAVUJ!AG208,2,1)</f>
        <v xml:space="preserve"> </v>
      </c>
      <c r="EW12" s="1356"/>
      <c r="EX12" s="1356"/>
      <c r="EY12" s="1356"/>
      <c r="EZ12" s="1356"/>
      <c r="FA12" s="1356" t="str">
        <f>MID(SUVAHAVUJ!AG208,3,1)</f>
        <v xml:space="preserve"> </v>
      </c>
      <c r="FB12" s="1356"/>
      <c r="FC12" s="1356"/>
      <c r="FD12" s="1356"/>
      <c r="FE12" s="1356"/>
      <c r="FF12" s="1356"/>
      <c r="FG12" s="1356" t="str">
        <f>MID(SUVAHAVUJ!AG208,4,1)</f>
        <v xml:space="preserve"> </v>
      </c>
      <c r="FH12" s="1356"/>
      <c r="FI12" s="1356"/>
      <c r="FJ12" s="1356"/>
      <c r="FK12" s="1356"/>
      <c r="FL12" s="1357" t="str">
        <f>MID(SUVAHAVUJ!AG208,5,1)</f>
        <v xml:space="preserve"> </v>
      </c>
      <c r="FM12" s="1357"/>
      <c r="FN12" s="1357"/>
      <c r="FO12" s="1357"/>
      <c r="FP12" s="1357"/>
      <c r="FQ12" s="1357"/>
      <c r="FR12" s="1357" t="str">
        <f>MID(SUVAHAVUJ!AG208,6,1)</f>
        <v xml:space="preserve"> </v>
      </c>
      <c r="FS12" s="1357"/>
      <c r="FT12" s="1357"/>
      <c r="FU12" s="1357"/>
      <c r="FV12" s="1357"/>
      <c r="FW12" s="1357" t="str">
        <f>MID(SUVAHAVUJ!AG208,7,1)</f>
        <v xml:space="preserve"> </v>
      </c>
      <c r="FX12" s="1357"/>
      <c r="FY12" s="1357"/>
      <c r="FZ12" s="1357"/>
      <c r="GA12" s="1357"/>
      <c r="GB12" s="1357"/>
      <c r="GC12" s="1357" t="str">
        <f>MID(SUVAHAVUJ!AG208,8,1)</f>
        <v xml:space="preserve"> </v>
      </c>
      <c r="GD12" s="1357"/>
      <c r="GE12" s="1357"/>
      <c r="GF12" s="1357"/>
      <c r="GG12" s="1357"/>
      <c r="GH12" s="1357" t="str">
        <f>MID(SUVAHAVUJ!AG208,9,1)</f>
        <v xml:space="preserve"> </v>
      </c>
      <c r="GI12" s="1357"/>
      <c r="GJ12" s="1357"/>
      <c r="GK12" s="1357"/>
      <c r="GL12" s="1357"/>
      <c r="GM12" s="1357"/>
      <c r="GN12" s="1357" t="str">
        <f>MID(SUVAHAVUJ!AG208,10,1)</f>
        <v xml:space="preserve"> </v>
      </c>
      <c r="GO12" s="1357"/>
      <c r="GP12" s="1357"/>
      <c r="GQ12" s="1357"/>
      <c r="GR12" s="1357"/>
      <c r="GS12" s="1357" t="str">
        <f>MID(SUVAHAVUJ!AG208,11,1)</f>
        <v>0</v>
      </c>
      <c r="GT12" s="1357"/>
      <c r="GU12" s="1357"/>
      <c r="GV12" s="1357"/>
      <c r="GW12" s="1358"/>
    </row>
    <row r="13" spans="1:205" ht="24.6" customHeight="1" x14ac:dyDescent="0.2">
      <c r="B13" s="1512" t="s">
        <v>2195</v>
      </c>
      <c r="C13" s="1513"/>
      <c r="D13" s="1513"/>
      <c r="E13" s="1513"/>
      <c r="F13" s="1513"/>
      <c r="G13" s="1513"/>
      <c r="H13" s="1513"/>
      <c r="I13" s="1513"/>
      <c r="J13" s="1513"/>
      <c r="K13" s="1514"/>
      <c r="L13" s="1446" t="str">
        <f>SUVAHAVUJ!$D$209</f>
        <v>Výsledok hospodárenia za účtovné obdobie po  zdanení (+/-) (r. 56 - r. 57 - r. 60)</v>
      </c>
      <c r="M13" s="1447"/>
      <c r="N13" s="1447"/>
      <c r="O13" s="1447"/>
      <c r="P13" s="1447"/>
      <c r="Q13" s="1447"/>
      <c r="R13" s="1447"/>
      <c r="S13" s="1447"/>
      <c r="T13" s="1447"/>
      <c r="U13" s="1447"/>
      <c r="V13" s="1447"/>
      <c r="W13" s="1447"/>
      <c r="X13" s="1447"/>
      <c r="Y13" s="1447"/>
      <c r="Z13" s="1447"/>
      <c r="AA13" s="1447"/>
      <c r="AB13" s="1447"/>
      <c r="AC13" s="1447"/>
      <c r="AD13" s="1447"/>
      <c r="AE13" s="1447"/>
      <c r="AF13" s="1447"/>
      <c r="AG13" s="1447"/>
      <c r="AH13" s="1447"/>
      <c r="AI13" s="1447"/>
      <c r="AJ13" s="1447"/>
      <c r="AK13" s="1447"/>
      <c r="AL13" s="1447"/>
      <c r="AM13" s="1447"/>
      <c r="AN13" s="1447"/>
      <c r="AO13" s="1447"/>
      <c r="AP13" s="1447"/>
      <c r="AQ13" s="1447"/>
      <c r="AR13" s="1447"/>
      <c r="AS13" s="1447"/>
      <c r="AT13" s="1447"/>
      <c r="AU13" s="1447"/>
      <c r="AV13" s="1447"/>
      <c r="AW13" s="1447"/>
      <c r="AX13" s="1447"/>
      <c r="AY13" s="1447"/>
      <c r="AZ13" s="1447"/>
      <c r="BA13" s="1447"/>
      <c r="BB13" s="1447"/>
      <c r="BC13" s="1447"/>
      <c r="BD13" s="1447"/>
      <c r="BE13" s="1447"/>
      <c r="BF13" s="1447"/>
      <c r="BG13" s="1447"/>
      <c r="BH13" s="1447"/>
      <c r="BI13" s="1447"/>
      <c r="BJ13" s="1447"/>
      <c r="BK13" s="1447"/>
      <c r="BL13" s="1447"/>
      <c r="BM13" s="1447"/>
      <c r="BN13" s="1447"/>
      <c r="BO13" s="1447"/>
      <c r="BP13" s="1447"/>
      <c r="BQ13" s="1447"/>
      <c r="BR13" s="1447"/>
      <c r="BS13" s="1447"/>
      <c r="BT13" s="1447"/>
      <c r="BU13" s="1447"/>
      <c r="BV13" s="1447"/>
      <c r="BW13" s="1437" t="s">
        <v>1209</v>
      </c>
      <c r="BX13" s="1438"/>
      <c r="BY13" s="1438"/>
      <c r="BZ13" s="1438"/>
      <c r="CA13" s="1438"/>
      <c r="CB13" s="1438"/>
      <c r="CC13" s="1438"/>
      <c r="CD13" s="1439"/>
      <c r="CE13" s="1356" t="str">
        <f>MID(SUVAHAVUJ!AF209,1,1)</f>
        <v xml:space="preserve"> </v>
      </c>
      <c r="CF13" s="1356"/>
      <c r="CG13" s="1356"/>
      <c r="CH13" s="1356"/>
      <c r="CI13" s="1356"/>
      <c r="CJ13" s="1356" t="str">
        <f>MID(SUVAHAVUJ!AF209,2,1)</f>
        <v xml:space="preserve"> </v>
      </c>
      <c r="CK13" s="1356"/>
      <c r="CL13" s="1356"/>
      <c r="CM13" s="1356"/>
      <c r="CN13" s="1356"/>
      <c r="CO13" s="1356"/>
      <c r="CP13" s="1356" t="str">
        <f>MID(SUVAHAVUJ!AF209,3,1)</f>
        <v xml:space="preserve"> </v>
      </c>
      <c r="CQ13" s="1356"/>
      <c r="CR13" s="1356"/>
      <c r="CS13" s="1356"/>
      <c r="CT13" s="1356"/>
      <c r="CU13" s="1356" t="str">
        <f>MID(SUVAHAVUJ!AF209,4,1)</f>
        <v xml:space="preserve"> </v>
      </c>
      <c r="CV13" s="1356"/>
      <c r="CW13" s="1356"/>
      <c r="CX13" s="1356"/>
      <c r="CY13" s="1356"/>
      <c r="CZ13" s="1356"/>
      <c r="DA13" s="1356" t="str">
        <f>MID(SUVAHAVUJ!AF209,5,1)</f>
        <v xml:space="preserve"> </v>
      </c>
      <c r="DB13" s="1356"/>
      <c r="DC13" s="1356"/>
      <c r="DD13" s="1356"/>
      <c r="DE13" s="1356"/>
      <c r="DF13" s="1356" t="str">
        <f>MID(SUVAHAVUJ!AF209,6,1)</f>
        <v>4</v>
      </c>
      <c r="DG13" s="1356"/>
      <c r="DH13" s="1356"/>
      <c r="DI13" s="1356"/>
      <c r="DJ13" s="1356"/>
      <c r="DK13" s="1356"/>
      <c r="DL13" s="1356" t="str">
        <f>MID(SUVAHAVUJ!AF209,7,1)</f>
        <v>4</v>
      </c>
      <c r="DM13" s="1356"/>
      <c r="DN13" s="1356"/>
      <c r="DO13" s="1356"/>
      <c r="DP13" s="1356"/>
      <c r="DQ13" s="1356"/>
      <c r="DR13" s="1356" t="str">
        <f>MID(SUVAHAVUJ!AF209,8,1)</f>
        <v>0</v>
      </c>
      <c r="DS13" s="1356"/>
      <c r="DT13" s="1356"/>
      <c r="DU13" s="1356"/>
      <c r="DV13" s="1356"/>
      <c r="DW13" s="1431" t="str">
        <f>MID(SUVAHAVUJ!AF209,9,1)</f>
        <v>9</v>
      </c>
      <c r="DX13" s="1431"/>
      <c r="DY13" s="1431"/>
      <c r="DZ13" s="1431"/>
      <c r="EA13" s="1431"/>
      <c r="EB13" s="1431"/>
      <c r="EC13" s="1431" t="str">
        <f>MID(SUVAHAVUJ!AF209,10,1)</f>
        <v>4</v>
      </c>
      <c r="ED13" s="1431"/>
      <c r="EE13" s="1431"/>
      <c r="EF13" s="1431"/>
      <c r="EG13" s="1431"/>
      <c r="EH13" s="1356" t="str">
        <f>MID(SUVAHAVUJ!AF209,11,1)</f>
        <v>3</v>
      </c>
      <c r="EI13" s="1356"/>
      <c r="EJ13" s="1356"/>
      <c r="EK13" s="1356"/>
      <c r="EL13" s="1356"/>
      <c r="EM13" s="1360"/>
      <c r="EN13" s="530"/>
      <c r="EO13" s="531"/>
      <c r="EP13" s="1356" t="str">
        <f>MID(SUVAHAVUJ!AG209,1,1)</f>
        <v xml:space="preserve"> </v>
      </c>
      <c r="EQ13" s="1356"/>
      <c r="ER13" s="1356"/>
      <c r="ES13" s="1356"/>
      <c r="ET13" s="1356"/>
      <c r="EU13" s="1356"/>
      <c r="EV13" s="1356" t="str">
        <f>MID(SUVAHAVUJ!AG209,2,1)</f>
        <v xml:space="preserve"> </v>
      </c>
      <c r="EW13" s="1356"/>
      <c r="EX13" s="1356"/>
      <c r="EY13" s="1356"/>
      <c r="EZ13" s="1356"/>
      <c r="FA13" s="1356" t="str">
        <f>MID(SUVAHAVUJ!AG209,3,1)</f>
        <v xml:space="preserve"> </v>
      </c>
      <c r="FB13" s="1356"/>
      <c r="FC13" s="1356"/>
      <c r="FD13" s="1356"/>
      <c r="FE13" s="1356"/>
      <c r="FF13" s="1356"/>
      <c r="FG13" s="1356" t="str">
        <f>MID(SUVAHAVUJ!AG209,4,1)</f>
        <v xml:space="preserve"> </v>
      </c>
      <c r="FH13" s="1356"/>
      <c r="FI13" s="1356"/>
      <c r="FJ13" s="1356"/>
      <c r="FK13" s="1356"/>
      <c r="FL13" s="1357" t="str">
        <f>MID(SUVAHAVUJ!AG209,5,1)</f>
        <v xml:space="preserve"> </v>
      </c>
      <c r="FM13" s="1357"/>
      <c r="FN13" s="1357"/>
      <c r="FO13" s="1357"/>
      <c r="FP13" s="1357"/>
      <c r="FQ13" s="1357"/>
      <c r="FR13" s="1357" t="str">
        <f>MID(SUVAHAVUJ!AG209,6,1)</f>
        <v>3</v>
      </c>
      <c r="FS13" s="1357"/>
      <c r="FT13" s="1357"/>
      <c r="FU13" s="1357"/>
      <c r="FV13" s="1357"/>
      <c r="FW13" s="1357" t="str">
        <f>MID(SUVAHAVUJ!AG209,7,1)</f>
        <v>9</v>
      </c>
      <c r="FX13" s="1357"/>
      <c r="FY13" s="1357"/>
      <c r="FZ13" s="1357"/>
      <c r="GA13" s="1357"/>
      <c r="GB13" s="1357"/>
      <c r="GC13" s="1357" t="str">
        <f>MID(SUVAHAVUJ!AG209,8,1)</f>
        <v>6</v>
      </c>
      <c r="GD13" s="1357"/>
      <c r="GE13" s="1357"/>
      <c r="GF13" s="1357"/>
      <c r="GG13" s="1357"/>
      <c r="GH13" s="1357" t="str">
        <f>MID(SUVAHAVUJ!AG209,9,1)</f>
        <v>3</v>
      </c>
      <c r="GI13" s="1357"/>
      <c r="GJ13" s="1357"/>
      <c r="GK13" s="1357"/>
      <c r="GL13" s="1357"/>
      <c r="GM13" s="1357"/>
      <c r="GN13" s="1357" t="str">
        <f>MID(SUVAHAVUJ!AG209,10,1)</f>
        <v>1</v>
      </c>
      <c r="GO13" s="1357"/>
      <c r="GP13" s="1357"/>
      <c r="GQ13" s="1357"/>
      <c r="GR13" s="1357"/>
      <c r="GS13" s="1357" t="str">
        <f>MID(SUVAHAVUJ!AG209,11,1)</f>
        <v>9</v>
      </c>
      <c r="GT13" s="1357"/>
      <c r="GU13" s="1357"/>
      <c r="GV13" s="1357"/>
      <c r="GW13" s="1358"/>
    </row>
    <row r="14" spans="1:205" ht="12.75" customHeight="1" x14ac:dyDescent="0.2">
      <c r="A14" s="516"/>
      <c r="B14" s="516"/>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516"/>
      <c r="AT14" s="516"/>
      <c r="AU14" s="516"/>
      <c r="AV14" s="516"/>
      <c r="AW14" s="516"/>
      <c r="AX14" s="516"/>
      <c r="AY14" s="516"/>
      <c r="AZ14" s="516"/>
      <c r="BA14" s="516"/>
      <c r="BB14" s="516"/>
      <c r="BC14" s="516"/>
      <c r="BD14" s="516"/>
      <c r="BE14" s="516"/>
      <c r="BF14" s="516"/>
      <c r="BG14" s="516"/>
      <c r="BH14" s="516"/>
      <c r="BI14" s="516"/>
      <c r="BJ14" s="516"/>
      <c r="BK14" s="516"/>
      <c r="BL14" s="516"/>
      <c r="BM14" s="516"/>
      <c r="BN14" s="516"/>
      <c r="BO14" s="516"/>
      <c r="BP14" s="516"/>
      <c r="BQ14" s="516"/>
      <c r="BR14" s="516"/>
      <c r="BS14" s="516"/>
      <c r="BT14" s="516"/>
      <c r="BU14" s="516"/>
      <c r="BV14" s="516"/>
      <c r="BW14" s="516"/>
      <c r="BX14" s="516"/>
      <c r="BY14" s="516"/>
      <c r="BZ14" s="516"/>
      <c r="CA14" s="516"/>
      <c r="CB14" s="516"/>
      <c r="CC14" s="516"/>
      <c r="CD14" s="516"/>
      <c r="CE14" s="516"/>
      <c r="CF14" s="516"/>
      <c r="CG14" s="516"/>
      <c r="CH14" s="516"/>
      <c r="CI14" s="516"/>
      <c r="CJ14" s="516"/>
      <c r="CK14" s="516"/>
      <c r="CL14" s="516"/>
      <c r="CM14" s="516"/>
      <c r="CN14" s="516"/>
      <c r="CO14" s="516"/>
      <c r="CP14" s="516"/>
      <c r="CQ14" s="516"/>
      <c r="CR14" s="516"/>
      <c r="CS14" s="516"/>
      <c r="CT14" s="516"/>
      <c r="CU14" s="516"/>
      <c r="CV14" s="516"/>
      <c r="CW14" s="516"/>
      <c r="CX14" s="516"/>
      <c r="CY14" s="516"/>
      <c r="CZ14" s="516"/>
      <c r="DA14" s="516"/>
      <c r="DB14" s="516"/>
      <c r="DC14" s="516"/>
      <c r="DD14" s="516"/>
      <c r="DE14" s="516"/>
      <c r="DF14" s="516"/>
      <c r="DG14" s="516"/>
      <c r="DH14" s="516"/>
      <c r="DI14" s="516"/>
      <c r="DJ14" s="516"/>
      <c r="DK14" s="516"/>
      <c r="DL14" s="516"/>
      <c r="DM14" s="516"/>
      <c r="DN14" s="516"/>
      <c r="DO14" s="516"/>
      <c r="DP14" s="516"/>
      <c r="DQ14" s="516"/>
      <c r="DR14" s="516"/>
      <c r="DS14" s="516"/>
      <c r="DT14" s="516"/>
      <c r="DU14" s="516"/>
      <c r="DV14" s="516"/>
      <c r="DW14" s="516"/>
      <c r="DX14" s="516"/>
      <c r="DY14" s="516"/>
      <c r="DZ14" s="516"/>
      <c r="EA14" s="516"/>
      <c r="EB14" s="516"/>
      <c r="EC14" s="516"/>
      <c r="ED14" s="516"/>
      <c r="EE14" s="516"/>
      <c r="EF14" s="516"/>
      <c r="EG14" s="516"/>
      <c r="EH14" s="516"/>
      <c r="EI14" s="516"/>
      <c r="EJ14" s="516"/>
      <c r="EK14" s="516"/>
      <c r="EL14" s="516"/>
      <c r="EM14" s="516"/>
      <c r="EN14" s="516"/>
      <c r="EO14" s="516"/>
      <c r="EP14" s="516"/>
      <c r="EQ14" s="516"/>
      <c r="ER14" s="516"/>
      <c r="ES14" s="516"/>
      <c r="ET14" s="516"/>
      <c r="EU14" s="516"/>
      <c r="EV14" s="516"/>
      <c r="EW14" s="516"/>
      <c r="EX14" s="516"/>
      <c r="EY14" s="516"/>
      <c r="EZ14" s="516"/>
      <c r="FA14" s="516"/>
      <c r="FB14" s="516"/>
      <c r="FC14" s="516"/>
      <c r="FD14" s="516"/>
      <c r="FE14" s="516"/>
      <c r="FF14" s="516"/>
      <c r="FG14" s="516"/>
      <c r="FH14" s="516"/>
      <c r="FI14" s="516"/>
      <c r="FJ14" s="516"/>
      <c r="FK14" s="516"/>
      <c r="FL14" s="516"/>
      <c r="FM14" s="516"/>
      <c r="FN14" s="516"/>
      <c r="FO14" s="516"/>
      <c r="FP14" s="516"/>
      <c r="FQ14" s="516"/>
      <c r="FR14" s="516"/>
      <c r="FS14" s="516"/>
      <c r="FT14" s="516"/>
      <c r="FU14" s="516"/>
      <c r="FV14" s="516"/>
      <c r="FW14" s="516"/>
      <c r="FX14" s="516"/>
      <c r="FY14" s="516"/>
      <c r="FZ14" s="516"/>
      <c r="GA14" s="516"/>
      <c r="GB14" s="516"/>
      <c r="GC14" s="516"/>
      <c r="GD14" s="516"/>
      <c r="GE14" s="516"/>
      <c r="GF14" s="516"/>
      <c r="GG14" s="516"/>
      <c r="GH14" s="516"/>
      <c r="GI14" s="516"/>
      <c r="GJ14" s="516"/>
      <c r="GK14" s="516"/>
      <c r="GL14" s="516"/>
      <c r="GM14" s="516"/>
      <c r="GN14" s="516"/>
      <c r="GO14" s="516"/>
      <c r="GP14" s="519"/>
      <c r="GQ14" s="519"/>
      <c r="GR14" s="519"/>
      <c r="GS14" s="519"/>
      <c r="GT14" s="519"/>
      <c r="GU14" s="519"/>
      <c r="GV14" s="519"/>
      <c r="GW14" s="519"/>
    </row>
    <row r="15" spans="1:205" ht="9" customHeight="1" x14ac:dyDescent="0.2">
      <c r="B15" s="516"/>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6"/>
      <c r="AO15" s="516"/>
      <c r="AP15" s="516"/>
      <c r="AQ15" s="516"/>
      <c r="AR15" s="516"/>
      <c r="AS15" s="516"/>
      <c r="AT15" s="516"/>
      <c r="AU15" s="516"/>
      <c r="AV15" s="516"/>
      <c r="AW15" s="516"/>
      <c r="AX15" s="516"/>
      <c r="AY15" s="516"/>
      <c r="AZ15" s="516"/>
      <c r="BA15" s="516"/>
      <c r="BB15" s="516"/>
      <c r="BC15" s="516"/>
      <c r="BD15" s="516"/>
      <c r="BE15" s="516"/>
      <c r="BF15" s="516"/>
      <c r="BG15" s="516"/>
      <c r="BH15" s="516"/>
      <c r="BI15" s="516"/>
      <c r="BJ15" s="516"/>
      <c r="BK15" s="516"/>
      <c r="BL15" s="516"/>
      <c r="BM15" s="516"/>
      <c r="BN15" s="516"/>
      <c r="BO15" s="516"/>
      <c r="BP15" s="516"/>
      <c r="BQ15" s="516"/>
      <c r="BR15" s="516"/>
      <c r="BS15" s="516"/>
      <c r="BT15" s="516"/>
      <c r="BU15" s="516"/>
      <c r="BV15" s="516"/>
      <c r="BW15" s="516"/>
      <c r="BX15" s="516"/>
      <c r="BY15" s="516"/>
      <c r="BZ15" s="516"/>
      <c r="CA15" s="516"/>
      <c r="CB15" s="516"/>
      <c r="CC15" s="516"/>
      <c r="CD15" s="516"/>
      <c r="CE15" s="516"/>
      <c r="CF15" s="516"/>
      <c r="CG15" s="516"/>
      <c r="CH15" s="516"/>
      <c r="CI15" s="516"/>
      <c r="CJ15" s="516"/>
      <c r="CK15" s="516"/>
      <c r="CL15" s="516"/>
      <c r="CM15" s="516"/>
      <c r="CN15" s="516"/>
      <c r="CO15" s="516"/>
      <c r="CP15" s="516"/>
      <c r="CQ15" s="516"/>
      <c r="CR15" s="516"/>
      <c r="CS15" s="516"/>
      <c r="CT15" s="516"/>
      <c r="CU15" s="516"/>
      <c r="CV15" s="516"/>
      <c r="CW15" s="516"/>
      <c r="CX15" s="516"/>
      <c r="CY15" s="516"/>
      <c r="CZ15" s="516"/>
      <c r="DA15" s="516"/>
      <c r="DB15" s="516"/>
      <c r="DC15" s="516"/>
      <c r="DD15" s="516"/>
      <c r="DE15" s="516"/>
      <c r="DF15" s="516"/>
      <c r="DG15" s="516"/>
      <c r="DH15" s="516"/>
      <c r="DI15" s="516"/>
      <c r="DJ15" s="516"/>
      <c r="DK15" s="516"/>
      <c r="DL15" s="516"/>
      <c r="DM15" s="516"/>
      <c r="DN15" s="516"/>
      <c r="DO15" s="516"/>
      <c r="DP15" s="516"/>
      <c r="DQ15" s="516"/>
      <c r="DR15" s="516"/>
      <c r="DS15" s="516"/>
      <c r="DT15" s="516"/>
      <c r="DU15" s="516"/>
      <c r="DV15" s="516"/>
      <c r="DW15" s="516"/>
      <c r="DX15" s="516"/>
      <c r="DY15" s="516"/>
      <c r="DZ15" s="516"/>
      <c r="EA15" s="516"/>
      <c r="EB15" s="516"/>
      <c r="EC15" s="516"/>
      <c r="ED15" s="516"/>
      <c r="EE15" s="516"/>
      <c r="EF15" s="516"/>
      <c r="EG15" s="516"/>
      <c r="EH15" s="516"/>
      <c r="EI15" s="516"/>
      <c r="EJ15" s="516"/>
      <c r="EK15" s="516"/>
      <c r="EL15" s="516"/>
      <c r="EM15" s="516"/>
      <c r="EN15" s="516"/>
      <c r="EO15" s="516"/>
      <c r="EP15" s="516"/>
      <c r="EQ15" s="516"/>
      <c r="ER15" s="516"/>
      <c r="ES15" s="516"/>
      <c r="ET15" s="516"/>
      <c r="EU15" s="516"/>
      <c r="EV15" s="516"/>
      <c r="EW15" s="516"/>
      <c r="EX15" s="516"/>
      <c r="EY15" s="516"/>
      <c r="EZ15" s="516"/>
      <c r="FA15" s="516"/>
      <c r="FB15" s="516"/>
      <c r="FC15" s="516"/>
      <c r="FD15" s="516"/>
      <c r="FE15" s="516"/>
      <c r="FF15" s="516"/>
      <c r="FG15" s="516"/>
      <c r="FH15" s="516"/>
      <c r="FI15" s="516"/>
      <c r="FJ15" s="516"/>
      <c r="FK15" s="516"/>
      <c r="FL15" s="516"/>
      <c r="FM15" s="516"/>
      <c r="FN15" s="516"/>
      <c r="FO15" s="516"/>
      <c r="FP15" s="516"/>
      <c r="FQ15" s="516"/>
      <c r="FR15" s="516"/>
      <c r="FS15" s="516"/>
      <c r="FT15" s="516"/>
      <c r="FU15" s="516"/>
      <c r="FV15" s="516"/>
      <c r="FW15" s="516"/>
      <c r="FX15" s="516"/>
      <c r="FY15" s="516"/>
      <c r="FZ15" s="516"/>
      <c r="GA15" s="516"/>
      <c r="GB15" s="516"/>
      <c r="GC15" s="516"/>
      <c r="GD15" s="516"/>
      <c r="GE15" s="516"/>
      <c r="GF15" s="516"/>
      <c r="GG15" s="516"/>
      <c r="GH15" s="516"/>
      <c r="GI15" s="516"/>
      <c r="GJ15" s="516"/>
      <c r="GK15" s="516"/>
      <c r="GL15" s="516"/>
      <c r="GM15" s="516"/>
      <c r="GN15" s="516"/>
      <c r="GO15" s="516"/>
      <c r="GP15" s="516"/>
      <c r="GQ15" s="516"/>
      <c r="GR15" s="516"/>
      <c r="GS15" s="516"/>
      <c r="GT15" s="516"/>
      <c r="GU15" s="516"/>
    </row>
    <row r="16" spans="1:205" ht="3.75" customHeight="1" x14ac:dyDescent="0.2">
      <c r="B16" s="516"/>
      <c r="C16" s="516"/>
      <c r="D16" s="516"/>
      <c r="E16" s="516"/>
      <c r="F16" s="516"/>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516"/>
      <c r="AM16" s="516"/>
      <c r="AN16" s="516"/>
      <c r="AO16" s="516"/>
      <c r="AP16" s="516"/>
      <c r="AQ16" s="516"/>
      <c r="AR16" s="516"/>
      <c r="AS16" s="516"/>
      <c r="AT16" s="516"/>
      <c r="AU16" s="516"/>
      <c r="AV16" s="516"/>
      <c r="AW16" s="516"/>
      <c r="AX16" s="516"/>
      <c r="AY16" s="516"/>
      <c r="AZ16" s="516"/>
      <c r="BA16" s="516"/>
      <c r="BB16" s="516"/>
      <c r="BC16" s="516"/>
      <c r="BD16" s="516"/>
      <c r="BE16" s="516"/>
      <c r="BF16" s="516"/>
      <c r="BG16" s="516"/>
      <c r="BH16" s="516"/>
      <c r="BI16" s="516"/>
      <c r="BJ16" s="516"/>
      <c r="BK16" s="516"/>
      <c r="BL16" s="516"/>
      <c r="BM16" s="516"/>
      <c r="BN16" s="516"/>
      <c r="BO16" s="516"/>
      <c r="BP16" s="516"/>
      <c r="BQ16" s="516"/>
      <c r="BR16" s="516"/>
      <c r="BS16" s="516"/>
      <c r="BT16" s="516"/>
      <c r="BU16" s="516"/>
      <c r="BV16" s="516"/>
      <c r="BW16" s="516"/>
      <c r="BX16" s="516"/>
      <c r="BY16" s="516"/>
      <c r="BZ16" s="516"/>
      <c r="CA16" s="516"/>
      <c r="CB16" s="516"/>
      <c r="CC16" s="516"/>
      <c r="CD16" s="516"/>
      <c r="CE16" s="516"/>
      <c r="CF16" s="516"/>
      <c r="CG16" s="516"/>
      <c r="CH16" s="516"/>
      <c r="CI16" s="516"/>
      <c r="CJ16" s="516"/>
      <c r="CK16" s="516"/>
      <c r="CL16" s="516"/>
      <c r="CM16" s="516"/>
      <c r="CN16" s="516"/>
      <c r="CO16" s="516"/>
      <c r="CP16" s="516"/>
      <c r="CQ16" s="516"/>
      <c r="CR16" s="516"/>
      <c r="CS16" s="516"/>
      <c r="CT16" s="516"/>
      <c r="CU16" s="516"/>
      <c r="CV16" s="516"/>
      <c r="CW16" s="516"/>
      <c r="CX16" s="516"/>
      <c r="CY16" s="516"/>
      <c r="CZ16" s="516"/>
      <c r="DA16" s="516"/>
      <c r="DB16" s="516"/>
      <c r="DC16" s="516"/>
      <c r="DD16" s="516"/>
      <c r="DE16" s="516"/>
      <c r="DF16" s="516"/>
      <c r="DG16" s="516"/>
      <c r="DH16" s="516"/>
      <c r="DI16" s="516"/>
      <c r="DJ16" s="516"/>
      <c r="DK16" s="516"/>
      <c r="DL16" s="516"/>
      <c r="DM16" s="516"/>
      <c r="DN16" s="516"/>
      <c r="DO16" s="516"/>
      <c r="DP16" s="516"/>
      <c r="DQ16" s="516"/>
      <c r="DR16" s="516"/>
      <c r="DS16" s="516"/>
      <c r="DT16" s="516"/>
      <c r="DU16" s="516"/>
      <c r="DV16" s="516"/>
      <c r="DW16" s="516"/>
      <c r="DX16" s="516"/>
      <c r="DY16" s="516"/>
      <c r="DZ16" s="516"/>
      <c r="EA16" s="516"/>
      <c r="EB16" s="516"/>
      <c r="EC16" s="516"/>
      <c r="ED16" s="516"/>
      <c r="EE16" s="516"/>
      <c r="EF16" s="516"/>
      <c r="EG16" s="516"/>
      <c r="EH16" s="516"/>
      <c r="EI16" s="516"/>
      <c r="EJ16" s="516"/>
      <c r="EK16" s="516"/>
      <c r="EL16" s="516"/>
      <c r="EM16" s="516"/>
      <c r="EN16" s="516"/>
      <c r="EO16" s="516"/>
      <c r="EP16" s="516"/>
      <c r="EQ16" s="516"/>
      <c r="ER16" s="516"/>
      <c r="ES16" s="516"/>
      <c r="ET16" s="516"/>
      <c r="EU16" s="516"/>
      <c r="EV16" s="516"/>
      <c r="EW16" s="516"/>
      <c r="EX16" s="516"/>
      <c r="EY16" s="516"/>
      <c r="EZ16" s="516"/>
      <c r="FA16" s="516"/>
      <c r="FB16" s="516"/>
      <c r="FC16" s="516"/>
      <c r="FD16" s="516"/>
      <c r="FE16" s="516"/>
      <c r="FF16" s="516"/>
      <c r="FG16" s="516"/>
      <c r="FH16" s="516"/>
      <c r="FI16" s="516"/>
      <c r="FJ16" s="516"/>
      <c r="FK16" s="516"/>
      <c r="FL16" s="516"/>
      <c r="FM16" s="516"/>
      <c r="FN16" s="516"/>
      <c r="FO16" s="516"/>
      <c r="FP16" s="516"/>
      <c r="FQ16" s="516"/>
      <c r="FR16" s="516"/>
      <c r="FS16" s="516"/>
      <c r="FT16" s="516"/>
      <c r="FU16" s="516"/>
      <c r="FV16" s="516"/>
      <c r="FW16" s="516"/>
      <c r="FX16" s="516"/>
      <c r="FY16" s="516"/>
      <c r="FZ16" s="516"/>
      <c r="GA16" s="516"/>
      <c r="GB16" s="516"/>
      <c r="GC16" s="516"/>
      <c r="GD16" s="516"/>
      <c r="GE16" s="516"/>
      <c r="GF16" s="516"/>
      <c r="GG16" s="516"/>
      <c r="GH16" s="516"/>
      <c r="GI16" s="516"/>
      <c r="GJ16" s="516"/>
      <c r="GK16" s="516"/>
      <c r="GL16" s="516"/>
      <c r="GM16" s="516"/>
      <c r="GN16" s="516"/>
      <c r="GO16" s="516"/>
      <c r="GP16" s="516"/>
      <c r="GQ16" s="516"/>
      <c r="GR16" s="516"/>
      <c r="GS16" s="516"/>
      <c r="GT16" s="516"/>
      <c r="GU16" s="516"/>
    </row>
    <row r="52" spans="43:43" ht="3.75" customHeight="1" x14ac:dyDescent="0.2">
      <c r="AQ52" s="508">
        <v>57</v>
      </c>
    </row>
    <row r="143" spans="2:205" ht="3.75" customHeight="1" x14ac:dyDescent="0.2">
      <c r="B143" s="543"/>
      <c r="C143" s="516"/>
      <c r="D143" s="516"/>
      <c r="E143" s="516"/>
      <c r="F143" s="516"/>
      <c r="G143" s="516"/>
      <c r="H143" s="516"/>
      <c r="GO143" s="516"/>
      <c r="GP143" s="516"/>
      <c r="GQ143" s="516"/>
      <c r="GR143" s="516"/>
      <c r="GS143" s="516"/>
      <c r="GT143" s="516"/>
      <c r="GU143" s="516"/>
      <c r="GV143" s="516"/>
      <c r="GW143" s="544"/>
    </row>
    <row r="144" spans="2:205" ht="3.75" customHeight="1" x14ac:dyDescent="0.2">
      <c r="B144" s="543"/>
      <c r="C144" s="516"/>
      <c r="D144" s="516"/>
      <c r="E144" s="516"/>
      <c r="F144" s="516"/>
      <c r="G144" s="516"/>
      <c r="H144" s="516"/>
      <c r="GO144" s="516"/>
      <c r="GP144" s="516"/>
      <c r="GQ144" s="516"/>
      <c r="GR144" s="516"/>
      <c r="GS144" s="516"/>
      <c r="GT144" s="516"/>
      <c r="GU144" s="516"/>
      <c r="GV144" s="516"/>
      <c r="GW144" s="544"/>
    </row>
    <row r="145" spans="2:205" ht="3.75" customHeight="1" thickBot="1" x14ac:dyDescent="0.25">
      <c r="B145" s="522"/>
      <c r="C145" s="523"/>
      <c r="D145" s="523"/>
      <c r="E145" s="523"/>
      <c r="F145" s="523"/>
      <c r="G145" s="523"/>
      <c r="H145" s="523"/>
      <c r="GO145" s="523"/>
      <c r="GP145" s="523"/>
      <c r="GQ145" s="523"/>
      <c r="GR145" s="523"/>
      <c r="GS145" s="523"/>
      <c r="GT145" s="523"/>
      <c r="GU145" s="523"/>
      <c r="GV145" s="523"/>
      <c r="GW145" s="524"/>
    </row>
    <row r="147" spans="2:205" ht="3.75" customHeight="1" x14ac:dyDescent="0.2">
      <c r="J147" s="508">
        <v>33</v>
      </c>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Z1070"/>
  <sheetViews>
    <sheetView topLeftCell="A52" workbookViewId="0">
      <selection activeCell="G44" sqref="G44"/>
    </sheetView>
  </sheetViews>
  <sheetFormatPr defaultColWidth="9.140625" defaultRowHeight="12.75" x14ac:dyDescent="0.2"/>
  <cols>
    <col min="1" max="1" width="6.42578125" style="32" customWidth="1"/>
    <col min="2" max="2" width="45.28515625" style="50" customWidth="1"/>
    <col min="3" max="3" width="0.140625" style="31" hidden="1" customWidth="1"/>
    <col min="4" max="4" width="16.42578125" style="52" customWidth="1"/>
    <col min="5" max="5" width="14" style="52" customWidth="1"/>
    <col min="6" max="6" width="17.42578125" style="52" customWidth="1"/>
    <col min="7" max="9" width="15.7109375" style="52" customWidth="1"/>
    <col min="10" max="10" width="1.5703125" style="3" hidden="1" customWidth="1"/>
    <col min="11" max="11" width="3.28515625" style="50" bestFit="1" customWidth="1"/>
    <col min="12" max="12" width="15.140625" style="50" customWidth="1"/>
    <col min="13" max="15" width="13.42578125" style="50" customWidth="1"/>
    <col min="16" max="16384" width="9.140625" style="3"/>
  </cols>
  <sheetData>
    <row r="1" spans="1:52" x14ac:dyDescent="0.2">
      <c r="A1" s="707" t="s">
        <v>24</v>
      </c>
      <c r="B1" s="711" t="s">
        <v>25</v>
      </c>
      <c r="C1" s="711"/>
      <c r="D1" s="782" t="s">
        <v>26</v>
      </c>
      <c r="E1" s="783"/>
      <c r="F1" s="784"/>
      <c r="G1" s="712" t="s">
        <v>27</v>
      </c>
      <c r="H1" s="712" t="s">
        <v>28</v>
      </c>
      <c r="I1" s="713" t="s">
        <v>29</v>
      </c>
      <c r="J1" s="785"/>
      <c r="K1" s="785"/>
      <c r="L1" s="785"/>
      <c r="M1" s="785"/>
      <c r="N1" s="31"/>
      <c r="O1" s="31"/>
      <c r="AZ1" s="4"/>
    </row>
    <row r="2" spans="1:52" x14ac:dyDescent="0.2">
      <c r="B2" s="786" t="s">
        <v>30</v>
      </c>
      <c r="C2" s="786"/>
      <c r="D2" s="786"/>
      <c r="E2" s="3"/>
      <c r="F2" s="714">
        <f>'HL KNIHA VYPOC'!D4</f>
        <v>2514122.5199999996</v>
      </c>
      <c r="G2" s="714">
        <f>'HL KNIHA VYPOC'!E4</f>
        <v>693342.15000000014</v>
      </c>
      <c r="H2" s="714">
        <f>'HL KNIHA VYPOC'!F4</f>
        <v>866432.03999999992</v>
      </c>
      <c r="I2" s="714">
        <f>'HL KNIHA VYPOC'!G4</f>
        <v>2341032.629999999</v>
      </c>
      <c r="J2" s="33"/>
      <c r="K2" s="33"/>
      <c r="L2" s="787" t="s">
        <v>31</v>
      </c>
      <c r="M2" s="33"/>
      <c r="N2" s="31"/>
      <c r="O2" s="31"/>
    </row>
    <row r="3" spans="1:52" x14ac:dyDescent="0.2">
      <c r="B3" s="786" t="s">
        <v>32</v>
      </c>
      <c r="C3" s="786"/>
      <c r="D3" s="786"/>
      <c r="E3" s="3"/>
      <c r="F3" s="714">
        <f>'HL KNIHA VYPOC'!D80</f>
        <v>1015442.6900000001</v>
      </c>
      <c r="G3" s="714">
        <f>'HL KNIHA VYPOC'!E80</f>
        <v>36430247.900000006</v>
      </c>
      <c r="H3" s="714">
        <f>'HL KNIHA VYPOC'!F80</f>
        <v>36024704.349999994</v>
      </c>
      <c r="I3" s="714">
        <f>'HL KNIHA VYPOC'!G80</f>
        <v>1420986.2400000002</v>
      </c>
      <c r="J3" s="33"/>
      <c r="K3" s="33"/>
      <c r="L3" s="787"/>
      <c r="M3" s="33"/>
      <c r="N3" s="31"/>
      <c r="O3" s="31"/>
    </row>
    <row r="4" spans="1:52" x14ac:dyDescent="0.2">
      <c r="B4" s="786" t="s">
        <v>33</v>
      </c>
      <c r="C4" s="786"/>
      <c r="D4" s="786"/>
      <c r="E4" s="3"/>
      <c r="F4" s="714">
        <f>'HL KNIHA VYPOC'!D107</f>
        <v>153821.96</v>
      </c>
      <c r="G4" s="714">
        <f>'HL KNIHA VYPOC'!E107</f>
        <v>19404425.370000001</v>
      </c>
      <c r="H4" s="714">
        <f>'HL KNIHA VYPOC'!F107</f>
        <v>19249932.929999996</v>
      </c>
      <c r="I4" s="714">
        <f>'HL KNIHA VYPOC'!G107</f>
        <v>308314.40000000224</v>
      </c>
      <c r="J4" s="33"/>
      <c r="K4" s="33"/>
      <c r="L4" s="787"/>
      <c r="M4" s="33"/>
      <c r="N4" s="31"/>
      <c r="O4" s="31"/>
    </row>
    <row r="5" spans="1:52" x14ac:dyDescent="0.2">
      <c r="B5" s="786" t="s">
        <v>34</v>
      </c>
      <c r="C5" s="786"/>
      <c r="D5" s="786"/>
      <c r="E5" s="3"/>
      <c r="F5" s="714">
        <f>'HL KNIHA VYPOC'!D140</f>
        <v>-480441.70000000007</v>
      </c>
      <c r="G5" s="714">
        <f>'HL KNIHA VYPOC'!E140</f>
        <v>46432275.669999994</v>
      </c>
      <c r="H5" s="714">
        <f>'HL KNIHA VYPOC'!F140</f>
        <v>46705445.440000013</v>
      </c>
      <c r="I5" s="714">
        <f>'HL KNIHA VYPOC'!G140</f>
        <v>-753611.47000000172</v>
      </c>
      <c r="J5" s="33"/>
      <c r="K5" s="33"/>
      <c r="L5" s="787"/>
      <c r="M5" s="33"/>
      <c r="N5" s="31"/>
      <c r="O5" s="31"/>
    </row>
    <row r="6" spans="1:52" x14ac:dyDescent="0.2">
      <c r="B6" s="786" t="s">
        <v>35</v>
      </c>
      <c r="C6" s="786"/>
      <c r="D6" s="786"/>
      <c r="E6" s="3"/>
      <c r="F6" s="714">
        <f>'HL KNIHA VYPOC'!D213</f>
        <v>-3202945.4700000007</v>
      </c>
      <c r="G6" s="714">
        <f>'HL KNIHA VYPOC'!E213</f>
        <v>725938.92</v>
      </c>
      <c r="H6" s="714">
        <f>'HL KNIHA VYPOC'!F213</f>
        <v>398772.47000000003</v>
      </c>
      <c r="I6" s="714">
        <f>'HL KNIHA VYPOC'!G213</f>
        <v>-2875779.02</v>
      </c>
      <c r="J6" s="33"/>
      <c r="K6" s="33"/>
      <c r="L6" s="787"/>
      <c r="M6" s="33"/>
      <c r="N6" s="31"/>
      <c r="O6" s="31"/>
    </row>
    <row r="7" spans="1:52" x14ac:dyDescent="0.2">
      <c r="B7" s="786" t="s">
        <v>36</v>
      </c>
      <c r="C7" s="786"/>
      <c r="D7" s="786"/>
      <c r="E7" s="3"/>
      <c r="F7" s="714">
        <f>'HL KNIHA VYPOC'!D262</f>
        <v>0</v>
      </c>
      <c r="G7" s="714">
        <f>'HL KNIHA VYPOC'!E262</f>
        <v>17335526.720000003</v>
      </c>
      <c r="H7" s="714">
        <f>'HL KNIHA VYPOC'!F262</f>
        <v>205647.12</v>
      </c>
      <c r="I7" s="714">
        <f>'HL KNIHA VYPOC'!G262</f>
        <v>17129879.599999998</v>
      </c>
      <c r="J7" s="33"/>
      <c r="K7" s="33"/>
      <c r="L7" s="787"/>
      <c r="M7" s="33"/>
      <c r="N7" s="31"/>
      <c r="O7" s="31"/>
    </row>
    <row r="8" spans="1:52" x14ac:dyDescent="0.2">
      <c r="B8" s="786" t="s">
        <v>37</v>
      </c>
      <c r="C8" s="786"/>
      <c r="D8" s="786"/>
      <c r="E8" s="3"/>
      <c r="F8" s="714">
        <f>'HL KNIHA VYPOC'!D349</f>
        <v>0</v>
      </c>
      <c r="G8" s="714">
        <f>'HL KNIHA VYPOC'!E349</f>
        <v>9609514.3399999999</v>
      </c>
      <c r="H8" s="714">
        <f>'HL KNIHA VYPOC'!F349</f>
        <v>27180336.720000003</v>
      </c>
      <c r="I8" s="714">
        <f>'HL KNIHA VYPOC'!G349</f>
        <v>-17570822.379999999</v>
      </c>
      <c r="J8" s="33"/>
      <c r="K8" s="33"/>
      <c r="L8" s="787"/>
      <c r="M8" s="33"/>
      <c r="N8" s="31"/>
      <c r="O8" s="31"/>
    </row>
    <row r="9" spans="1:52" x14ac:dyDescent="0.2">
      <c r="B9" s="772" t="s">
        <v>38</v>
      </c>
      <c r="C9" s="772"/>
      <c r="D9" s="772"/>
      <c r="E9" s="3"/>
      <c r="F9" s="714">
        <f>SUM(F2:F8)</f>
        <v>-1.3969838619232178E-9</v>
      </c>
      <c r="G9" s="714">
        <f>SUM(G2:G8)</f>
        <v>130631271.07000001</v>
      </c>
      <c r="H9" s="714">
        <f>SUM(H2:H8)</f>
        <v>130631271.07000001</v>
      </c>
      <c r="I9" s="714">
        <f>SUM(I2:I8)</f>
        <v>0</v>
      </c>
      <c r="J9" s="33"/>
      <c r="K9" s="33"/>
      <c r="L9" s="787"/>
      <c r="M9" s="33"/>
      <c r="N9" s="31"/>
      <c r="O9" s="31"/>
    </row>
    <row r="10" spans="1:52" ht="18" x14ac:dyDescent="0.25">
      <c r="A10" s="34"/>
      <c r="B10" s="773" t="s">
        <v>39</v>
      </c>
      <c r="C10" s="774"/>
      <c r="D10" s="774"/>
      <c r="E10" s="35">
        <f>IF(E320=B10,D320,IF(E319=B10,D319,IF(E321=B10,D321)))</f>
        <v>3</v>
      </c>
      <c r="F10" s="715"/>
      <c r="G10" s="716"/>
      <c r="H10" s="716"/>
      <c r="I10" s="716">
        <f>SUM(I8*-1-I7)</f>
        <v>440942.78000000119</v>
      </c>
      <c r="J10" s="33"/>
      <c r="K10" s="33"/>
      <c r="L10" s="33"/>
      <c r="M10" s="33"/>
      <c r="N10" s="31"/>
      <c r="O10" s="31"/>
    </row>
    <row r="11" spans="1:52" s="4" customFormat="1" ht="93.75" customHeight="1" x14ac:dyDescent="0.2">
      <c r="A11" s="705"/>
      <c r="B11" s="775" t="s">
        <v>5021</v>
      </c>
      <c r="C11" s="776"/>
      <c r="D11" s="777" t="s">
        <v>5022</v>
      </c>
      <c r="E11" s="778"/>
      <c r="F11" s="779"/>
      <c r="G11" s="777" t="s">
        <v>40</v>
      </c>
      <c r="H11" s="778"/>
      <c r="I11" s="706" t="s">
        <v>41</v>
      </c>
      <c r="J11" s="33"/>
      <c r="K11" s="33"/>
      <c r="L11" s="33"/>
      <c r="M11" s="33"/>
      <c r="N11" s="31"/>
      <c r="O11" s="31"/>
    </row>
    <row r="12" spans="1:52" x14ac:dyDescent="0.2">
      <c r="A12" s="707" t="s">
        <v>19</v>
      </c>
      <c r="B12" s="780"/>
      <c r="C12" s="781"/>
      <c r="D12" s="708" t="s">
        <v>27</v>
      </c>
      <c r="E12" s="709" t="s">
        <v>28</v>
      </c>
      <c r="F12" s="710" t="s">
        <v>42</v>
      </c>
      <c r="G12" s="706" t="s">
        <v>27</v>
      </c>
      <c r="H12" s="706" t="s">
        <v>28</v>
      </c>
      <c r="I12" s="706" t="s">
        <v>42</v>
      </c>
      <c r="J12" s="4"/>
      <c r="K12" s="3"/>
      <c r="L12" s="3"/>
      <c r="M12" s="3"/>
      <c r="N12" s="3"/>
      <c r="O12" s="3"/>
    </row>
    <row r="13" spans="1:52" s="41" customFormat="1" ht="12" customHeight="1" x14ac:dyDescent="0.2">
      <c r="A13" s="697" t="s">
        <v>43</v>
      </c>
      <c r="B13" s="704" t="str">
        <f>IFERROR(IF(VLOOKUP($A13,Osnova!$A:$E,1)=$A13,VLOOKUP($A13,Osnova!$A:$E,$E$10)),"")</f>
        <v xml:space="preserve">Software </v>
      </c>
      <c r="C13" s="37" t="str">
        <f>IF(VLOOKUP($A13,Osnova!$A:$C,1)=$A13,VLOOKUP($A13,Osnova!$A:$F,4),0)</f>
        <v>Software</v>
      </c>
      <c r="D13" s="700">
        <v>122390.24</v>
      </c>
      <c r="E13" s="39"/>
      <c r="F13" s="727">
        <f t="shared" ref="F13:F80" si="0">SUM(D13-E13)</f>
        <v>122390.24</v>
      </c>
      <c r="G13" s="700">
        <v>0</v>
      </c>
      <c r="H13" s="700">
        <v>0</v>
      </c>
      <c r="I13" s="727">
        <f t="shared" ref="I13:I81" si="1">SUM(F13+G13-H13)</f>
        <v>122390.24</v>
      </c>
      <c r="J13" s="40"/>
    </row>
    <row r="14" spans="1:52" s="41" customFormat="1" ht="11.25" x14ac:dyDescent="0.2">
      <c r="A14" s="697" t="s">
        <v>155</v>
      </c>
      <c r="B14" s="704" t="str">
        <f>IFERROR(IF(VLOOKUP($A14,Osnova!$A:$E,1)=$A14,VLOOKUP($A14,Osnova!$A:$E,$E$10)),"")</f>
        <v xml:space="preserve">Stavby </v>
      </c>
      <c r="C14" s="37" t="str">
        <f>IF(VLOOKUP($A14,Osnova!$A:$C,1)=$A14,VLOOKUP($A14,Osnova!$A:$F,4),0)</f>
        <v>Bauten</v>
      </c>
      <c r="D14" s="700">
        <v>1376777.8</v>
      </c>
      <c r="E14" s="39"/>
      <c r="F14" s="727">
        <f t="shared" si="0"/>
        <v>1376777.8</v>
      </c>
      <c r="G14" s="700">
        <v>24194.45</v>
      </c>
      <c r="H14" s="700">
        <v>0</v>
      </c>
      <c r="I14" s="727">
        <f t="shared" si="1"/>
        <v>1400972.25</v>
      </c>
      <c r="J14" s="42"/>
    </row>
    <row r="15" spans="1:52" s="41" customFormat="1" ht="11.25" x14ac:dyDescent="0.2">
      <c r="A15" s="697" t="s">
        <v>44</v>
      </c>
      <c r="B15" s="704" t="str">
        <f>IFERROR(IF(VLOOKUP($A15,Osnova!$A:$E,1)=$A15,VLOOKUP($A15,Osnova!$A:$E,$E$10)),"")</f>
        <v xml:space="preserve">Samostatné hnuteľné veci a súbory hnuteľných vecí </v>
      </c>
      <c r="C15" s="37" t="str">
        <f>IF(VLOOKUP($A15,Osnova!$A:$C,1)=$A15,VLOOKUP($A15,Osnova!$A:$F,4),0)</f>
        <v>Eigenständige Mobilien und Mobilienkomplexe</v>
      </c>
      <c r="D15" s="700">
        <v>5785549.5</v>
      </c>
      <c r="E15" s="39"/>
      <c r="F15" s="727">
        <f t="shared" si="0"/>
        <v>5785549.5</v>
      </c>
      <c r="G15" s="700">
        <v>173652.17</v>
      </c>
      <c r="H15" s="700">
        <v>38634.53</v>
      </c>
      <c r="I15" s="727">
        <f t="shared" si="1"/>
        <v>5920567.1399999997</v>
      </c>
      <c r="J15" s="40"/>
    </row>
    <row r="16" spans="1:52" s="41" customFormat="1" ht="11.25" x14ac:dyDescent="0.2">
      <c r="A16" s="697" t="s">
        <v>178</v>
      </c>
      <c r="B16" s="704" t="str">
        <f>IFERROR(IF(VLOOKUP($A16,Osnova!$A:$E,1)=$A16,VLOOKUP($A16,Osnova!$A:$E,$E$10)),"")</f>
        <v xml:space="preserve">Pozemky </v>
      </c>
      <c r="C16" s="37" t="str">
        <f>IF(VLOOKUP($A16,Osnova!$A:$C,1)=$A16,VLOOKUP($A16,Osnova!$A:$F,4),0)</f>
        <v>Grundstücke</v>
      </c>
      <c r="D16" s="700">
        <v>133116.81</v>
      </c>
      <c r="E16" s="39"/>
      <c r="F16" s="727">
        <f t="shared" si="0"/>
        <v>133116.81</v>
      </c>
      <c r="G16" s="700">
        <v>0</v>
      </c>
      <c r="H16" s="700">
        <v>0</v>
      </c>
      <c r="I16" s="727">
        <f t="shared" si="1"/>
        <v>133116.81</v>
      </c>
      <c r="J16" s="43"/>
    </row>
    <row r="17" spans="1:12" s="41" customFormat="1" ht="11.25" x14ac:dyDescent="0.2">
      <c r="A17" s="697" t="s">
        <v>46</v>
      </c>
      <c r="B17" s="704" t="str">
        <f>IFERROR(IF(VLOOKUP($A17,Osnova!$A:$E,1)=$A17,VLOOKUP($A17,Osnova!$A:$E,$E$10)),"")</f>
        <v xml:space="preserve">Obstaranie dlhodobého hmotného majetku </v>
      </c>
      <c r="C17" s="37" t="str">
        <f>IF(VLOOKUP($A17,Osnova!$A:$C,1)=$A17,VLOOKUP($A17,Osnova!$A:$F,4),0)</f>
        <v>Anlagen im Bau (Langfrist.mat..Anlag.)</v>
      </c>
      <c r="D17" s="700">
        <v>3951.59</v>
      </c>
      <c r="E17" s="39"/>
      <c r="F17" s="727">
        <f t="shared" si="0"/>
        <v>3951.59</v>
      </c>
      <c r="G17" s="700">
        <v>197923.20000000001</v>
      </c>
      <c r="H17" s="700">
        <v>200512.08</v>
      </c>
      <c r="I17" s="727">
        <f t="shared" si="1"/>
        <v>1362.710000000021</v>
      </c>
      <c r="J17" s="40"/>
    </row>
    <row r="18" spans="1:12" s="41" customFormat="1" ht="11.25" x14ac:dyDescent="0.2">
      <c r="A18" s="697" t="s">
        <v>205</v>
      </c>
      <c r="B18" s="704" t="str">
        <f>IFERROR(IF(VLOOKUP($A18,Osnova!$A:$E,1)=$A18,VLOOKUP($A18,Osnova!$A:$E,$E$10)),"")</f>
        <v xml:space="preserve">Poskytnuté preddavky na dlhodobý hmotný majetok </v>
      </c>
      <c r="C18" s="37"/>
      <c r="D18" s="700">
        <v>0</v>
      </c>
      <c r="E18" s="39"/>
      <c r="F18" s="727">
        <f t="shared" si="0"/>
        <v>0</v>
      </c>
      <c r="G18" s="700">
        <v>258937.8</v>
      </c>
      <c r="H18" s="700">
        <v>46238</v>
      </c>
      <c r="I18" s="727">
        <f t="shared" si="1"/>
        <v>212699.8</v>
      </c>
      <c r="J18" s="40"/>
    </row>
    <row r="19" spans="1:12" s="41" customFormat="1" ht="11.25" x14ac:dyDescent="0.2">
      <c r="A19" s="697" t="s">
        <v>47</v>
      </c>
      <c r="B19" s="704" t="str">
        <f>IFERROR(IF(VLOOKUP($A19,Osnova!$A:$E,1)=$A19,VLOOKUP($A19,Osnova!$A:$E,$E$10)),"")</f>
        <v xml:space="preserve">Oprávky k softwaru </v>
      </c>
      <c r="C19" s="37"/>
      <c r="D19" s="700">
        <v>-102455.14</v>
      </c>
      <c r="E19" s="39"/>
      <c r="F19" s="727">
        <f t="shared" si="0"/>
        <v>-102455.14</v>
      </c>
      <c r="G19" s="700">
        <v>0</v>
      </c>
      <c r="H19" s="700">
        <v>10572.6</v>
      </c>
      <c r="I19" s="727">
        <f t="shared" si="1"/>
        <v>-113027.74</v>
      </c>
      <c r="J19" s="40"/>
    </row>
    <row r="20" spans="1:12" s="41" customFormat="1" ht="11.25" x14ac:dyDescent="0.2">
      <c r="A20" s="697" t="s">
        <v>267</v>
      </c>
      <c r="B20" s="704" t="str">
        <f>IFERROR(IF(VLOOKUP($A20,Osnova!$A:$E,1)=$A20,VLOOKUP($A20,Osnova!$A:$E,$E$10)),"")</f>
        <v xml:space="preserve">Oprávky k stavbám </v>
      </c>
      <c r="C20" s="37" t="str">
        <f>IF(VLOOKUP($A20,Osnova!$A:$C,1)=$A20,VLOOKUP($A20,Osnova!$A:$F,4),0)</f>
        <v>Berichtigungen zu Bauten</v>
      </c>
      <c r="D20" s="700">
        <v>-857242.16</v>
      </c>
      <c r="E20" s="39"/>
      <c r="F20" s="727">
        <f t="shared" si="0"/>
        <v>-857242.16</v>
      </c>
      <c r="G20" s="700">
        <v>0</v>
      </c>
      <c r="H20" s="700">
        <v>58650.09</v>
      </c>
      <c r="I20" s="727">
        <f t="shared" si="1"/>
        <v>-915892.25</v>
      </c>
      <c r="J20" s="44"/>
    </row>
    <row r="21" spans="1:12" s="41" customFormat="1" ht="11.25" x14ac:dyDescent="0.2">
      <c r="A21" s="697" t="s">
        <v>48</v>
      </c>
      <c r="B21" s="704" t="str">
        <f>IFERROR(IF(VLOOKUP($A21,Osnova!$A:$E,1)=$A21,VLOOKUP($A21,Osnova!$A:$E,$E$10)),"")</f>
        <v xml:space="preserve">Oprávky k samostatným hnuteľným veciam a k súboru hnuteľných vecí </v>
      </c>
      <c r="C21" s="37" t="str">
        <f>IF(VLOOKUP($A21,Osnova!$A:$C,1)=$A21,VLOOKUP($A21,Osnova!$A:$F,4),0)</f>
        <v>Berichtigungen zu eigenständigen Mobilien und zum Mobilienkomplex</v>
      </c>
      <c r="D21" s="700">
        <v>-3947966.12</v>
      </c>
      <c r="E21" s="39"/>
      <c r="F21" s="727">
        <f t="shared" si="0"/>
        <v>-3947966.12</v>
      </c>
      <c r="G21" s="700">
        <v>38634.53</v>
      </c>
      <c r="H21" s="700">
        <v>511824.74</v>
      </c>
      <c r="I21" s="727">
        <f t="shared" si="1"/>
        <v>-4421156.33</v>
      </c>
    </row>
    <row r="22" spans="1:12" s="41" customFormat="1" ht="11.25" x14ac:dyDescent="0.2">
      <c r="A22" s="697" t="s">
        <v>49</v>
      </c>
      <c r="B22" s="704" t="str">
        <f>IFERROR(IF(VLOOKUP($A22,Osnova!$A:$E,1)=$A22,VLOOKUP($A22,Osnova!$A:$E,$E$10)),"")</f>
        <v xml:space="preserve">Obstaranie materiálu </v>
      </c>
      <c r="C22" s="37" t="str">
        <f>IF(VLOOKUP($A22,Osnova!$A:$C,1)=$A22,VLOOKUP($A22,Osnova!$A:$F,4),0)</f>
        <v>Materialbeschaffung</v>
      </c>
      <c r="D22" s="700">
        <v>0</v>
      </c>
      <c r="E22" s="39"/>
      <c r="F22" s="727">
        <f t="shared" si="0"/>
        <v>0</v>
      </c>
      <c r="G22" s="700">
        <v>16305486.789999999</v>
      </c>
      <c r="H22" s="700">
        <v>16305486.789999999</v>
      </c>
      <c r="I22" s="727">
        <f t="shared" si="1"/>
        <v>0</v>
      </c>
    </row>
    <row r="23" spans="1:12" s="41" customFormat="1" ht="11.25" x14ac:dyDescent="0.2">
      <c r="A23" s="697" t="s">
        <v>50</v>
      </c>
      <c r="B23" s="704" t="str">
        <f>IFERROR(IF(VLOOKUP($A23,Osnova!$A:$E,1)=$A23,VLOOKUP($A23,Osnova!$A:$E,$E$10)),"")</f>
        <v xml:space="preserve">Materiál na sklade </v>
      </c>
      <c r="C23" s="37" t="str">
        <f>IF(VLOOKUP($A23,Osnova!$A:$C,1)=$A23,VLOOKUP($A23,Osnova!$A:$F,4),0)</f>
        <v>Material auf Lager</v>
      </c>
      <c r="D23" s="701">
        <v>739866.72</v>
      </c>
      <c r="E23" s="39"/>
      <c r="F23" s="727">
        <f t="shared" si="0"/>
        <v>739866.72</v>
      </c>
      <c r="G23" s="700">
        <v>8146857.9400000004</v>
      </c>
      <c r="H23" s="700">
        <v>7899727.5800000001</v>
      </c>
      <c r="I23" s="727">
        <f t="shared" si="1"/>
        <v>986997.08000000007</v>
      </c>
      <c r="L23" s="42"/>
    </row>
    <row r="24" spans="1:12" s="41" customFormat="1" ht="11.25" x14ac:dyDescent="0.2">
      <c r="A24" s="697" t="s">
        <v>51</v>
      </c>
      <c r="B24" s="704" t="str">
        <f>IFERROR(IF(VLOOKUP($A24,Osnova!$A:$E,1)=$A24,VLOOKUP($A24,Osnova!$A:$E,$E$10)),"")</f>
        <v xml:space="preserve">Nedokončená výroba </v>
      </c>
      <c r="C24" s="37" t="str">
        <f>IF(VLOOKUP($A24,Osnova!$A:$C,1)=$A24,VLOOKUP($A24,Osnova!$A:$F,4),0)</f>
        <v>Unvollendete Produktion</v>
      </c>
      <c r="D24" s="701">
        <v>268017.78999999998</v>
      </c>
      <c r="E24" s="39"/>
      <c r="F24" s="727">
        <f t="shared" si="0"/>
        <v>268017.78999999998</v>
      </c>
      <c r="G24" s="701">
        <v>5177408.42</v>
      </c>
      <c r="H24" s="701">
        <v>5020987.05</v>
      </c>
      <c r="I24" s="727">
        <f t="shared" si="1"/>
        <v>424439.16000000015</v>
      </c>
    </row>
    <row r="25" spans="1:12" s="41" customFormat="1" ht="11.25" x14ac:dyDescent="0.2">
      <c r="A25" s="697" t="s">
        <v>52</v>
      </c>
      <c r="B25" s="704" t="str">
        <f>IFERROR(IF(VLOOKUP($A25,Osnova!$A:$E,1)=$A25,VLOOKUP($A25,Osnova!$A:$E,$E$10)),"")</f>
        <v xml:space="preserve">Výrobky </v>
      </c>
      <c r="C25" s="37" t="str">
        <f>IF(VLOOKUP($A25,Osnova!$A:$C,1)=$A25,VLOOKUP($A25,Osnova!$A:$F,4),0)</f>
        <v>Erzeugnisse</v>
      </c>
      <c r="D25" s="701">
        <v>0</v>
      </c>
      <c r="E25" s="39"/>
      <c r="F25" s="727">
        <f t="shared" si="0"/>
        <v>0</v>
      </c>
      <c r="G25" s="701">
        <v>4277804.58</v>
      </c>
      <c r="H25" s="701">
        <v>4277804.58</v>
      </c>
      <c r="I25" s="727">
        <f t="shared" si="1"/>
        <v>0</v>
      </c>
    </row>
    <row r="26" spans="1:12" s="41" customFormat="1" ht="11.25" x14ac:dyDescent="0.2">
      <c r="A26" s="697" t="s">
        <v>352</v>
      </c>
      <c r="B26" s="704" t="str">
        <f>IFERROR(IF(VLOOKUP($A26,Osnova!$A:$E,1)=$A26,VLOOKUP($A26,Osnova!$A:$E,$E$10)),"")</f>
        <v xml:space="preserve">Obstaranie tovaru </v>
      </c>
      <c r="C26" s="37" t="str">
        <f>IF(VLOOKUP($A26,Osnova!$A:$C,1)=$A26,VLOOKUP($A26,Osnova!$A:$F,4),0)</f>
        <v>Warenbeschaffung</v>
      </c>
      <c r="D26" s="701">
        <v>0</v>
      </c>
      <c r="E26" s="39"/>
      <c r="F26" s="727">
        <f t="shared" si="0"/>
        <v>0</v>
      </c>
      <c r="G26" s="701">
        <v>1681793.45</v>
      </c>
      <c r="H26" s="701">
        <v>1681793.45</v>
      </c>
      <c r="I26" s="727">
        <f t="shared" si="1"/>
        <v>0</v>
      </c>
      <c r="K26" s="45"/>
      <c r="L26" s="45"/>
    </row>
    <row r="27" spans="1:12" s="41" customFormat="1" ht="11.25" x14ac:dyDescent="0.2">
      <c r="A27" s="697" t="s">
        <v>356</v>
      </c>
      <c r="B27" s="704" t="str">
        <f>IFERROR(IF(VLOOKUP($A27,Osnova!$A:$E,1)=$A27,VLOOKUP($A27,Osnova!$A:$E,$E$10)),"")</f>
        <v xml:space="preserve">Tovar na sklade a v predajniach </v>
      </c>
      <c r="C27" s="37" t="str">
        <f>IF(VLOOKUP($A27,Osnova!$A:$C,1)=$A27,VLOOKUP($A27,Osnova!$A:$F,4),0)</f>
        <v>Waren auf Lager und auf Laden</v>
      </c>
      <c r="D27" s="701">
        <v>7558.18</v>
      </c>
      <c r="E27" s="39"/>
      <c r="F27" s="727">
        <f t="shared" si="0"/>
        <v>7558.18</v>
      </c>
      <c r="G27" s="701">
        <v>840896.72</v>
      </c>
      <c r="H27" s="701">
        <v>838904.9</v>
      </c>
      <c r="I27" s="727">
        <f t="shared" si="1"/>
        <v>9550</v>
      </c>
    </row>
    <row r="28" spans="1:12" s="41" customFormat="1" ht="11.25" x14ac:dyDescent="0.2">
      <c r="A28" s="697" t="s">
        <v>53</v>
      </c>
      <c r="B28" s="704" t="str">
        <f>IFERROR(IF(VLOOKUP($A28,Osnova!$A:$E,1)=$A28,VLOOKUP($A28,Osnova!$A:$E,$E$10)),"")</f>
        <v xml:space="preserve">Pokladnica </v>
      </c>
      <c r="C28" s="37"/>
      <c r="D28" s="701">
        <v>756.1</v>
      </c>
      <c r="E28" s="39"/>
      <c r="F28" s="727">
        <f t="shared" si="0"/>
        <v>756.1</v>
      </c>
      <c r="G28" s="701">
        <v>80337.259999999995</v>
      </c>
      <c r="H28" s="701">
        <v>76660.11</v>
      </c>
      <c r="I28" s="727">
        <f t="shared" si="1"/>
        <v>4433.25</v>
      </c>
    </row>
    <row r="29" spans="1:12" s="41" customFormat="1" ht="11.25" x14ac:dyDescent="0.2">
      <c r="A29" s="697" t="s">
        <v>54</v>
      </c>
      <c r="B29" s="704" t="str">
        <f>IFERROR(IF(VLOOKUP($A29,Osnova!$A:$E,1)=$A29,VLOOKUP($A29,Osnova!$A:$E,$E$10)),"")</f>
        <v xml:space="preserve">Ceniny </v>
      </c>
      <c r="C29" s="37" t="str">
        <f>IF(VLOOKUP($A29,Osnova!$A:$C,1)=$A29,VLOOKUP($A29,Osnova!$A:$F,4),0)</f>
        <v>Werte</v>
      </c>
      <c r="D29" s="701">
        <v>0</v>
      </c>
      <c r="E29" s="49"/>
      <c r="F29" s="727">
        <f t="shared" si="0"/>
        <v>0</v>
      </c>
      <c r="G29" s="701">
        <v>43081.2</v>
      </c>
      <c r="H29" s="701">
        <v>43081.2</v>
      </c>
      <c r="I29" s="727">
        <f t="shared" si="1"/>
        <v>0</v>
      </c>
    </row>
    <row r="30" spans="1:12" s="41" customFormat="1" ht="11.25" x14ac:dyDescent="0.2">
      <c r="A30" s="697" t="s">
        <v>55</v>
      </c>
      <c r="B30" s="704" t="str">
        <f>IFERROR(IF(VLOOKUP($A30,Osnova!$A:$E,1)=$A30,VLOOKUP($A30,Osnova!$A:$E,$E$10)),"")</f>
        <v xml:space="preserve">Bankové účty </v>
      </c>
      <c r="C30" s="37" t="str">
        <f>IF(VLOOKUP($A30,Osnova!$A:$C,1)=$A30,VLOOKUP($A30,Osnova!$A:$F,4),0)</f>
        <v>Bankkonten</v>
      </c>
      <c r="D30" s="701">
        <v>182460.18</v>
      </c>
      <c r="E30" s="49"/>
      <c r="F30" s="727">
        <f t="shared" si="0"/>
        <v>182460.18</v>
      </c>
      <c r="G30" s="701">
        <v>19015308.010000002</v>
      </c>
      <c r="H30" s="701">
        <v>18893887.039999999</v>
      </c>
      <c r="I30" s="727">
        <f t="shared" si="1"/>
        <v>303881.15000000224</v>
      </c>
    </row>
    <row r="31" spans="1:12" s="41" customFormat="1" ht="11.25" x14ac:dyDescent="0.2">
      <c r="A31" s="697" t="s">
        <v>409</v>
      </c>
      <c r="B31" s="704" t="str">
        <f>IFERROR(IF(VLOOKUP($A31,Osnova!$A:$E,1)=$A31,VLOOKUP($A31,Osnova!$A:$E,$E$10)),"")</f>
        <v xml:space="preserve">Krátkodobé bankové úvery </v>
      </c>
      <c r="C31" s="37" t="str">
        <f>IF(VLOOKUP($A31,Osnova!$A:$C,1)=$A31,VLOOKUP($A31,Osnova!$A:$F,4),0)</f>
        <v>Kurzfristige Bankkredite</v>
      </c>
      <c r="D31" s="701">
        <v>-29394.32</v>
      </c>
      <c r="E31" s="49"/>
      <c r="F31" s="727">
        <f t="shared" si="0"/>
        <v>-29394.32</v>
      </c>
      <c r="G31" s="701">
        <v>29394.32</v>
      </c>
      <c r="H31" s="701">
        <v>0</v>
      </c>
      <c r="I31" s="727">
        <f t="shared" si="1"/>
        <v>0</v>
      </c>
    </row>
    <row r="32" spans="1:12" s="41" customFormat="1" ht="11.25" x14ac:dyDescent="0.2">
      <c r="A32" s="697" t="s">
        <v>56</v>
      </c>
      <c r="B32" s="704" t="str">
        <f>IFERROR(IF(VLOOKUP($A32,Osnova!$A:$E,1)=$A32,VLOOKUP($A32,Osnova!$A:$E,$E$10)),"")</f>
        <v xml:space="preserve">Peniaze na ceste </v>
      </c>
      <c r="C32" s="37" t="str">
        <f>IF(VLOOKUP($A32,Osnova!$A:$C,1)=$A32,VLOOKUP($A32,Osnova!$A:$F,4),0)</f>
        <v>Geld unterwegs</v>
      </c>
      <c r="D32" s="701">
        <v>0</v>
      </c>
      <c r="E32" s="49"/>
      <c r="F32" s="727">
        <f t="shared" si="0"/>
        <v>0</v>
      </c>
      <c r="G32" s="701">
        <v>236304.58</v>
      </c>
      <c r="H32" s="701">
        <v>236304.58</v>
      </c>
      <c r="I32" s="727">
        <f t="shared" si="1"/>
        <v>0</v>
      </c>
    </row>
    <row r="33" spans="1:9" s="41" customFormat="1" ht="11.25" x14ac:dyDescent="0.2">
      <c r="A33" s="697" t="s">
        <v>57</v>
      </c>
      <c r="B33" s="704" t="str">
        <f>IFERROR(IF(VLOOKUP($A33,Osnova!$A:$E,1)=$A33,VLOOKUP($A33,Osnova!$A:$E,$E$10)),"")</f>
        <v xml:space="preserve">Odberatelia </v>
      </c>
      <c r="C33" s="37" t="str">
        <f>IF(VLOOKUP($A33,Osnova!$A:$C,1)=$A33,VLOOKUP($A33,Osnova!$A:$F,4),0)</f>
        <v>Abnehmer</v>
      </c>
      <c r="D33" s="701">
        <v>1450970.57</v>
      </c>
      <c r="E33" s="49"/>
      <c r="F33" s="727">
        <f t="shared" si="0"/>
        <v>1450970.57</v>
      </c>
      <c r="G33" s="701">
        <v>17183761.879999999</v>
      </c>
      <c r="H33" s="701">
        <v>17540374.140000001</v>
      </c>
      <c r="I33" s="727">
        <f t="shared" si="1"/>
        <v>1094358.3099999987</v>
      </c>
    </row>
    <row r="34" spans="1:9" s="41" customFormat="1" ht="11.25" x14ac:dyDescent="0.2">
      <c r="A34" s="697" t="s">
        <v>58</v>
      </c>
      <c r="B34" s="704" t="str">
        <f>IFERROR(IF(VLOOKUP($A34,Osnova!$A:$E,1)=$A34,VLOOKUP($A34,Osnova!$A:$E,$E$10)),"")</f>
        <v xml:space="preserve">Poskytnuté preddavky </v>
      </c>
      <c r="C34" s="37" t="str">
        <f>IF(VLOOKUP($A34,Osnova!$A:$C,1)=$A34,VLOOKUP($A34,Osnova!$A:$F,4),0)</f>
        <v>Geleistete Anzahlungen</v>
      </c>
      <c r="D34" s="701">
        <v>550</v>
      </c>
      <c r="E34" s="49"/>
      <c r="F34" s="727">
        <f t="shared" si="0"/>
        <v>550</v>
      </c>
      <c r="G34" s="701">
        <v>66880.67</v>
      </c>
      <c r="H34" s="701">
        <v>67430.67</v>
      </c>
      <c r="I34" s="727">
        <f t="shared" si="1"/>
        <v>0</v>
      </c>
    </row>
    <row r="35" spans="1:9" s="41" customFormat="1" ht="11.25" x14ac:dyDescent="0.2">
      <c r="A35" s="697" t="s">
        <v>59</v>
      </c>
      <c r="B35" s="704" t="str">
        <f>IFERROR(IF(VLOOKUP($A35,Osnova!$A:$E,1)=$A35,VLOOKUP($A35,Osnova!$A:$E,$E$10)),"")</f>
        <v xml:space="preserve">Ostatné pohľadávky </v>
      </c>
      <c r="C35" s="37" t="str">
        <f>IF(VLOOKUP($A35,Osnova!$A:$C,1)=$A35,VLOOKUP($A35,Osnova!$A:$F,4),0)</f>
        <v>Sonstige Forderungen</v>
      </c>
      <c r="D35" s="701">
        <v>295.2</v>
      </c>
      <c r="E35" s="49"/>
      <c r="F35" s="727">
        <f t="shared" si="0"/>
        <v>295.2</v>
      </c>
      <c r="G35" s="701">
        <v>0</v>
      </c>
      <c r="H35" s="701">
        <v>0</v>
      </c>
      <c r="I35" s="727">
        <f t="shared" si="1"/>
        <v>295.2</v>
      </c>
    </row>
    <row r="36" spans="1:9" s="41" customFormat="1" ht="11.25" x14ac:dyDescent="0.2">
      <c r="A36" s="697" t="s">
        <v>60</v>
      </c>
      <c r="B36" s="704" t="str">
        <f>IFERROR(IF(VLOOKUP($A36,Osnova!$A:$E,1)=$A36,VLOOKUP($A36,Osnova!$A:$E,$E$10)),"")</f>
        <v xml:space="preserve">Dodávatelia </v>
      </c>
      <c r="C36" s="37" t="str">
        <f>IF(VLOOKUP($A36,Osnova!$A:$C,1)=$A36,VLOOKUP($A36,Osnova!$A:$F,4),0)</f>
        <v>Lieferanten</v>
      </c>
      <c r="D36" s="701">
        <v>-1714048.1</v>
      </c>
      <c r="E36" s="49"/>
      <c r="F36" s="727">
        <f t="shared" si="0"/>
        <v>-1714048.1</v>
      </c>
      <c r="G36" s="701">
        <v>12834708.84</v>
      </c>
      <c r="H36" s="701">
        <v>12754259.810000001</v>
      </c>
      <c r="I36" s="727">
        <f t="shared" si="1"/>
        <v>-1633599.0700000003</v>
      </c>
    </row>
    <row r="37" spans="1:9" s="41" customFormat="1" ht="11.25" x14ac:dyDescent="0.2">
      <c r="A37" s="698" t="s">
        <v>61</v>
      </c>
      <c r="B37" s="704" t="str">
        <f>IFERROR(IF(VLOOKUP($A37,Osnova!$A:$E,1)=$A37,VLOOKUP($A37,Osnova!$A:$E,$E$10)),"")</f>
        <v xml:space="preserve">Krátkodobé rezervy </v>
      </c>
      <c r="C37" s="37" t="str">
        <f>IF(VLOOKUP($A37,Osnova!$A:$C,1)=$A37,VLOOKUP($A37,Osnova!$A:$F,4),0)</f>
        <v>Kurzfristige Reserven</v>
      </c>
      <c r="D37" s="702">
        <v>-127137.66</v>
      </c>
      <c r="E37" s="49"/>
      <c r="F37" s="727">
        <f t="shared" si="0"/>
        <v>-127137.66</v>
      </c>
      <c r="G37" s="701">
        <v>127137.66</v>
      </c>
      <c r="H37" s="701">
        <v>131778.42000000001</v>
      </c>
      <c r="I37" s="727">
        <f t="shared" si="1"/>
        <v>-131778.42000000001</v>
      </c>
    </row>
    <row r="38" spans="1:9" s="41" customFormat="1" ht="11.25" x14ac:dyDescent="0.2">
      <c r="A38" s="698" t="s">
        <v>62</v>
      </c>
      <c r="B38" s="704" t="str">
        <f>IFERROR(IF(VLOOKUP($A38,Osnova!$A:$E,1)=$A38,VLOOKUP($A38,Osnova!$A:$E,$E$10)),"")</f>
        <v xml:space="preserve">Prijaté preddavky </v>
      </c>
      <c r="C38" s="37" t="str">
        <f>IF(VLOOKUP($A38,Osnova!$A:$C,1)=$A38,VLOOKUP($A38,Osnova!$A:$F,4),0)</f>
        <v>Angenommene Anzahlungen</v>
      </c>
      <c r="D38" s="702">
        <v>0</v>
      </c>
      <c r="E38" s="49"/>
      <c r="F38" s="727">
        <f t="shared" si="0"/>
        <v>0</v>
      </c>
      <c r="G38" s="701">
        <v>99980</v>
      </c>
      <c r="H38" s="701">
        <v>99980</v>
      </c>
      <c r="I38" s="727">
        <f t="shared" si="1"/>
        <v>0</v>
      </c>
    </row>
    <row r="39" spans="1:9" s="41" customFormat="1" ht="11.25" x14ac:dyDescent="0.2">
      <c r="A39" s="698" t="s">
        <v>63</v>
      </c>
      <c r="B39" s="704" t="str">
        <f>IFERROR(IF(VLOOKUP($A39,Osnova!$A:$E,1)=$A39,VLOOKUP($A39,Osnova!$A:$E,$E$10)),"")</f>
        <v xml:space="preserve">Ostatné záväzky </v>
      </c>
      <c r="C39" s="37">
        <f>IF(VLOOKUP($A39,Osnova!$A:$C,1)=$A39,VLOOKUP($A39,Osnova!$A:$F,4),0)</f>
        <v>0</v>
      </c>
      <c r="D39" s="702">
        <v>30716.959999999999</v>
      </c>
      <c r="E39" s="49"/>
      <c r="F39" s="727">
        <f t="shared" si="0"/>
        <v>30716.959999999999</v>
      </c>
      <c r="G39" s="701">
        <v>64221.37</v>
      </c>
      <c r="H39" s="701">
        <v>95671.32</v>
      </c>
      <c r="I39" s="727">
        <f t="shared" si="1"/>
        <v>-732.99000000000524</v>
      </c>
    </row>
    <row r="40" spans="1:9" s="41" customFormat="1" ht="11.25" x14ac:dyDescent="0.2">
      <c r="A40" s="698" t="s">
        <v>64</v>
      </c>
      <c r="B40" s="704" t="str">
        <f>IFERROR(IF(VLOOKUP($A40,Osnova!$A:$E,1)=$A40,VLOOKUP($A40,Osnova!$A:$E,$E$10)),"")</f>
        <v xml:space="preserve">Nevyfaktúrované dodávky </v>
      </c>
      <c r="C40" s="37">
        <f>IF(VLOOKUP($A40,Osnova!$A:$C,1)=$A40,VLOOKUP($A40,Osnova!$A:$F,4),0)</f>
        <v>0</v>
      </c>
      <c r="D40" s="702">
        <v>-11554.55</v>
      </c>
      <c r="E40" s="49"/>
      <c r="F40" s="727">
        <f t="shared" si="0"/>
        <v>-11554.55</v>
      </c>
      <c r="G40" s="701">
        <v>11576.55</v>
      </c>
      <c r="H40" s="701">
        <v>1445.03</v>
      </c>
      <c r="I40" s="727">
        <f t="shared" si="1"/>
        <v>-1423.03</v>
      </c>
    </row>
    <row r="41" spans="1:9" s="41" customFormat="1" ht="11.25" x14ac:dyDescent="0.2">
      <c r="A41" s="698" t="s">
        <v>65</v>
      </c>
      <c r="B41" s="704" t="str">
        <f>IFERROR(IF(VLOOKUP($A41,Osnova!$A:$E,1)=$A41,VLOOKUP($A41,Osnova!$A:$E,$E$10)),"")</f>
        <v xml:space="preserve">Zamestnanci </v>
      </c>
      <c r="C41" s="37" t="str">
        <f>IF(VLOOKUP($A41,Osnova!$A:$C,1)=$A41,VLOOKUP($A41,Osnova!$A:$F,4),0)</f>
        <v>Angestellten</v>
      </c>
      <c r="D41" s="702">
        <v>-99.23</v>
      </c>
      <c r="E41" s="49"/>
      <c r="F41" s="727">
        <f t="shared" si="0"/>
        <v>-99.23</v>
      </c>
      <c r="G41" s="701">
        <v>2716656.54</v>
      </c>
      <c r="H41" s="701">
        <v>2717269.37</v>
      </c>
      <c r="I41" s="727">
        <f t="shared" si="1"/>
        <v>-712.06000000005588</v>
      </c>
    </row>
    <row r="42" spans="1:9" s="41" customFormat="1" ht="11.25" x14ac:dyDescent="0.2">
      <c r="A42" s="698" t="s">
        <v>515</v>
      </c>
      <c r="B42" s="704" t="str">
        <f>IFERROR(IF(VLOOKUP($A42,Osnova!$A:$E,1)=$A42,VLOOKUP($A42,Osnova!$A:$E,$E$10)),"")</f>
        <v xml:space="preserve">Ostatné záväzky voči zamestnancom </v>
      </c>
      <c r="C42" s="37">
        <f>IF(VLOOKUP($A42,Osnova!$A:$C,1)=$A42,VLOOKUP($A42,Osnova!$A:$F,4),0)</f>
        <v>0</v>
      </c>
      <c r="D42" s="702">
        <v>-4741.9799999999996</v>
      </c>
      <c r="E42" s="49"/>
      <c r="F42" s="727">
        <f t="shared" si="0"/>
        <v>-4741.9799999999996</v>
      </c>
      <c r="G42" s="701">
        <v>106146.11</v>
      </c>
      <c r="H42" s="701">
        <v>107916.37</v>
      </c>
      <c r="I42" s="727">
        <f t="shared" si="1"/>
        <v>-6512.2399999999907</v>
      </c>
    </row>
    <row r="43" spans="1:9" s="41" customFormat="1" ht="11.25" x14ac:dyDescent="0.2">
      <c r="A43" s="698" t="s">
        <v>124</v>
      </c>
      <c r="B43" s="704" t="str">
        <f>IFERROR(IF(VLOOKUP($A43,Osnova!$A:$E,1)=$A43,VLOOKUP($A43,Osnova!$A:$E,$E$10)),"")</f>
        <v xml:space="preserve">Pohľadávky voči zamestnancom </v>
      </c>
      <c r="C43" s="37" t="str">
        <f>IF(VLOOKUP($A43,Osnova!$A:$C,1)=$A43,VLOOKUP($A43,Osnova!$A:$F,4),0)</f>
        <v>Forderungen gegenüber den Angestellten</v>
      </c>
      <c r="D43" s="702">
        <v>-133.19999999999999</v>
      </c>
      <c r="E43" s="49"/>
      <c r="F43" s="727">
        <f t="shared" si="0"/>
        <v>-133.19999999999999</v>
      </c>
      <c r="G43" s="701">
        <v>50701.06</v>
      </c>
      <c r="H43" s="701">
        <v>51071.63</v>
      </c>
      <c r="I43" s="727">
        <f t="shared" si="1"/>
        <v>-503.7699999999968</v>
      </c>
    </row>
    <row r="44" spans="1:9" s="41" customFormat="1" ht="11.25" x14ac:dyDescent="0.2">
      <c r="A44" s="698" t="s">
        <v>66</v>
      </c>
      <c r="B44" s="704" t="str">
        <f>IFERROR(IF(VLOOKUP($A44,Osnova!$A:$E,1)=$A44,VLOOKUP($A44,Osnova!$A:$E,$E$10)),"")</f>
        <v xml:space="preserve">Zúčtovanie s orgánmi sociálneho zabezpečenia a zdravotného poistenia </v>
      </c>
      <c r="C44" s="37" t="str">
        <f>IF(VLOOKUP($A44,Osnova!$A:$C,1)=$A44,VLOOKUP($A44,Osnova!$A:$F,4),0)</f>
        <v>Abrechnung mit Behörden der Sozialfürsorge und der Krankversicherung</v>
      </c>
      <c r="D44" s="702">
        <v>-121157.31</v>
      </c>
      <c r="E44" s="49"/>
      <c r="F44" s="727">
        <f t="shared" si="0"/>
        <v>-121157.31</v>
      </c>
      <c r="G44" s="701">
        <v>1379906.31</v>
      </c>
      <c r="H44" s="701">
        <v>1389812.36</v>
      </c>
      <c r="I44" s="727">
        <f t="shared" si="1"/>
        <v>-131063.3600000001</v>
      </c>
    </row>
    <row r="45" spans="1:9" s="41" customFormat="1" ht="11.25" x14ac:dyDescent="0.2">
      <c r="A45" s="698" t="s">
        <v>67</v>
      </c>
      <c r="B45" s="704" t="str">
        <f>IFERROR(IF(VLOOKUP($A45,Osnova!$A:$E,1)=$A45,VLOOKUP($A45,Osnova!$A:$E,$E$10)),"")</f>
        <v xml:space="preserve">Daň z príjmov </v>
      </c>
      <c r="C45" s="37" t="str">
        <f>IF(VLOOKUP($A45,Osnova!$A:$C,1)=$A45,VLOOKUP($A45,Osnova!$A:$F,4),0)</f>
        <v>Einkommensteuer</v>
      </c>
      <c r="D45" s="702">
        <v>60461</v>
      </c>
      <c r="E45" s="49"/>
      <c r="F45" s="727">
        <f t="shared" si="0"/>
        <v>60461</v>
      </c>
      <c r="G45" s="701">
        <v>117362.28</v>
      </c>
      <c r="H45" s="701">
        <v>185904.4</v>
      </c>
      <c r="I45" s="727">
        <f t="shared" si="1"/>
        <v>-8081.1199999999953</v>
      </c>
    </row>
    <row r="46" spans="1:9" s="41" customFormat="1" ht="11.25" x14ac:dyDescent="0.2">
      <c r="A46" s="698" t="s">
        <v>68</v>
      </c>
      <c r="B46" s="704" t="str">
        <f>IFERROR(IF(VLOOKUP($A46,Osnova!$A:$E,1)=$A46,VLOOKUP($A46,Osnova!$A:$E,$E$10)),"")</f>
        <v xml:space="preserve">Ostatné priame dane </v>
      </c>
      <c r="C46" s="37" t="str">
        <f>IF(VLOOKUP($A46,Osnova!$A:$C,1)=$A46,VLOOKUP($A46,Osnova!$A:$F,4),0)</f>
        <v>Sonstige direkte Steuern</v>
      </c>
      <c r="D46" s="702">
        <v>-35562.300000000003</v>
      </c>
      <c r="E46" s="49"/>
      <c r="F46" s="727">
        <f t="shared" si="0"/>
        <v>-35562.300000000003</v>
      </c>
      <c r="G46" s="701">
        <v>379008.32</v>
      </c>
      <c r="H46" s="701">
        <v>381907.29</v>
      </c>
      <c r="I46" s="727">
        <f t="shared" si="1"/>
        <v>-38461.26999999996</v>
      </c>
    </row>
    <row r="47" spans="1:9" s="41" customFormat="1" ht="11.25" x14ac:dyDescent="0.2">
      <c r="A47" s="698" t="s">
        <v>69</v>
      </c>
      <c r="B47" s="704" t="str">
        <f>IFERROR(IF(VLOOKUP($A47,Osnova!$A:$E,1)=$A47,VLOOKUP($A47,Osnova!$A:$E,$E$10)),"")</f>
        <v xml:space="preserve">Daň z pridanej hodnoty </v>
      </c>
      <c r="C47" s="37" t="str">
        <f>IF(VLOOKUP($A47,Osnova!$A:$C,1)=$A47,VLOOKUP($A47,Osnova!$A:$F,4),0)</f>
        <v>Mehrwertsteuer</v>
      </c>
      <c r="D47" s="702">
        <v>255507.19</v>
      </c>
      <c r="E47" s="49"/>
      <c r="F47" s="727">
        <f t="shared" si="0"/>
        <v>255507.19</v>
      </c>
      <c r="G47" s="701">
        <v>6807560.4800000004</v>
      </c>
      <c r="H47" s="701">
        <v>6731874.2300000004</v>
      </c>
      <c r="I47" s="727">
        <f t="shared" si="1"/>
        <v>331193.44000000041</v>
      </c>
    </row>
    <row r="48" spans="1:9" s="41" customFormat="1" ht="11.25" x14ac:dyDescent="0.2">
      <c r="A48" s="698" t="s">
        <v>70</v>
      </c>
      <c r="B48" s="704" t="str">
        <f>IFERROR(IF(VLOOKUP($A48,Osnova!$A:$E,1)=$A48,VLOOKUP($A48,Osnova!$A:$E,$E$10)),"")</f>
        <v xml:space="preserve">Ostatné dane a poplatky </v>
      </c>
      <c r="C48" s="37" t="str">
        <f>IF(VLOOKUP($A48,Osnova!$A:$C,1)=$A48,VLOOKUP($A48,Osnova!$A:$F,4),0)</f>
        <v>Sonstige Steuern und Gebühren</v>
      </c>
      <c r="D48" s="702">
        <v>180.49</v>
      </c>
      <c r="E48" s="49"/>
      <c r="F48" s="727">
        <f t="shared" si="0"/>
        <v>180.49</v>
      </c>
      <c r="G48" s="702">
        <v>15517.57</v>
      </c>
      <c r="H48" s="702">
        <v>15598.42</v>
      </c>
      <c r="I48" s="727">
        <f t="shared" si="1"/>
        <v>99.639999999999418</v>
      </c>
    </row>
    <row r="49" spans="1:9" s="41" customFormat="1" ht="11.25" x14ac:dyDescent="0.2">
      <c r="A49" s="698" t="s">
        <v>548</v>
      </c>
      <c r="B49" s="704" t="str">
        <f>IFERROR(IF(VLOOKUP($A49,Osnova!$A:$E,1)=$A49,VLOOKUP($A49,Osnova!$A:$E,$E$10)),"")</f>
        <v>Pohľadávky v rámci podielovej účasti</v>
      </c>
      <c r="C49" s="37" t="str">
        <f>IF(VLOOKUP($A49,Osnova!$A:$C,1)=$A49,VLOOKUP($A49,Osnova!$A:$F,4),0)</f>
        <v>Forderungen im Rahmen konzolidierter Ganzheit</v>
      </c>
      <c r="D49" s="702">
        <v>72098.429999999993</v>
      </c>
      <c r="E49" s="49"/>
      <c r="F49" s="727">
        <f t="shared" si="0"/>
        <v>72098.429999999993</v>
      </c>
      <c r="G49" s="702">
        <v>519643.71</v>
      </c>
      <c r="H49" s="702">
        <v>423561.9</v>
      </c>
      <c r="I49" s="727">
        <f t="shared" si="1"/>
        <v>168180.24</v>
      </c>
    </row>
    <row r="50" spans="1:9" s="41" customFormat="1" ht="11.25" x14ac:dyDescent="0.2">
      <c r="A50" s="698" t="s">
        <v>570</v>
      </c>
      <c r="B50" s="704" t="str">
        <f>IFERROR(IF(VLOOKUP($A50,Osnova!$A:$E,1)=$A50,VLOOKUP($A50,Osnova!$A:$E,$E$10)),"")</f>
        <v>Záväzky v rámci podielovej účasti</v>
      </c>
      <c r="C50" s="37" t="str">
        <f>IF(VLOOKUP($A50,Osnova!$A:$C,1)=$A50,VLOOKUP($A50,Osnova!$A:$F,4),0)</f>
        <v>Verbindlichkeiten im Rahmen konsolidierter Ganzheit</v>
      </c>
      <c r="D50" s="702">
        <v>-98850.77</v>
      </c>
      <c r="E50" s="49"/>
      <c r="F50" s="727">
        <f t="shared" si="0"/>
        <v>-98850.77</v>
      </c>
      <c r="G50" s="702">
        <v>1215825.8400000001</v>
      </c>
      <c r="H50" s="702">
        <v>1256019.07</v>
      </c>
      <c r="I50" s="727">
        <f t="shared" si="1"/>
        <v>-139044</v>
      </c>
    </row>
    <row r="51" spans="1:9" s="41" customFormat="1" ht="11.25" x14ac:dyDescent="0.2">
      <c r="A51" s="698" t="s">
        <v>574</v>
      </c>
      <c r="B51" s="704" t="str">
        <f>IFERROR(IF(VLOOKUP($A51,Osnova!$A:$E,1)=$A51,VLOOKUP($A51,Osnova!$A:$E,$E$10)),"")</f>
        <v xml:space="preserve">Záväzky voči spoločníkom a členom pri rozdeľovaní zisku </v>
      </c>
      <c r="C51" s="37" t="str">
        <f>IF(VLOOKUP($A51,Osnova!$A:$C,1)=$A51,VLOOKUP($A51,Osnova!$A:$F,4),0)</f>
        <v>Verbindlichkeit. gegenüber der Gesellschaft gegen die Gewinnverteilung</v>
      </c>
      <c r="D51" s="702">
        <v>0</v>
      </c>
      <c r="E51" s="49"/>
      <c r="F51" s="727">
        <f t="shared" si="0"/>
        <v>0</v>
      </c>
      <c r="G51" s="702">
        <v>198159.5</v>
      </c>
      <c r="H51" s="702">
        <v>198159.5</v>
      </c>
      <c r="I51" s="727">
        <f t="shared" si="1"/>
        <v>0</v>
      </c>
    </row>
    <row r="52" spans="1:9" s="41" customFormat="1" ht="11.25" x14ac:dyDescent="0.2">
      <c r="A52" s="698" t="s">
        <v>582</v>
      </c>
      <c r="B52" s="704" t="str">
        <f>IFERROR(IF(VLOOKUP($A52,Osnova!$A:$E,1)=$A52,VLOOKUP($A52,Osnova!$A:$E,$E$10)),"")</f>
        <v xml:space="preserve">Záväzky voči spoločníkom a členom zo závislej činnosti </v>
      </c>
      <c r="C52" s="37" t="str">
        <f>IF(VLOOKUP($A52,Osnova!$A:$C,1)=$A52,VLOOKUP($A52,Osnova!$A:$F,4),0)</f>
        <v>Verbindlichkeit.gegenüber Gesells.und Mitgliedern von abhäng.Tätigkeit</v>
      </c>
      <c r="D52" s="702">
        <v>0</v>
      </c>
      <c r="E52" s="49"/>
      <c r="F52" s="727">
        <f t="shared" si="0"/>
        <v>0</v>
      </c>
      <c r="G52" s="702">
        <v>248906.85</v>
      </c>
      <c r="H52" s="702">
        <v>248906.85</v>
      </c>
      <c r="I52" s="727">
        <f t="shared" si="1"/>
        <v>0</v>
      </c>
    </row>
    <row r="53" spans="1:9" s="41" customFormat="1" ht="11.25" x14ac:dyDescent="0.2">
      <c r="A53" s="698" t="s">
        <v>72</v>
      </c>
      <c r="B53" s="704" t="str">
        <f>IFERROR(IF(VLOOKUP($A53,Osnova!$A:$E,1)=$A53,VLOOKUP($A53,Osnova!$A:$E,$E$10)),"")</f>
        <v xml:space="preserve">Iné pohľadávky </v>
      </c>
      <c r="C53" s="37" t="str">
        <f>IF(VLOOKUP($A53,Osnova!$A:$C,1)=$A53,VLOOKUP($A53,Osnova!$A:$F,4),0)</f>
        <v>Sonstige Forderungen</v>
      </c>
      <c r="D53" s="702">
        <v>766.41</v>
      </c>
      <c r="E53" s="49"/>
      <c r="F53" s="727">
        <f t="shared" si="0"/>
        <v>766.41</v>
      </c>
      <c r="G53" s="702">
        <v>30000.49</v>
      </c>
      <c r="H53" s="702">
        <v>44837.18</v>
      </c>
      <c r="I53" s="727">
        <f t="shared" si="1"/>
        <v>-14070.279999999999</v>
      </c>
    </row>
    <row r="54" spans="1:9" s="41" customFormat="1" ht="11.25" x14ac:dyDescent="0.2">
      <c r="A54" s="698" t="s">
        <v>73</v>
      </c>
      <c r="B54" s="704" t="str">
        <f>IFERROR(IF(VLOOKUP($A54,Osnova!$A:$E,1)=$A54,VLOOKUP($A54,Osnova!$A:$E,$E$10)),"")</f>
        <v xml:space="preserve">Iné záväzky </v>
      </c>
      <c r="C54" s="37" t="str">
        <f>IF(VLOOKUP($A54,Osnova!$A:$C,1)=$A54,VLOOKUP($A54,Osnova!$A:$F,4),0)</f>
        <v>Sonstige Verbindlichkeiten</v>
      </c>
      <c r="D54" s="702">
        <v>-197875.17</v>
      </c>
      <c r="E54" s="49"/>
      <c r="F54" s="727">
        <f t="shared" si="0"/>
        <v>-197875.17</v>
      </c>
      <c r="G54" s="702">
        <v>2153463.5499999998</v>
      </c>
      <c r="H54" s="702">
        <v>2161168.7200000002</v>
      </c>
      <c r="I54" s="727">
        <f t="shared" si="1"/>
        <v>-205580.34000000032</v>
      </c>
    </row>
    <row r="55" spans="1:9" s="41" customFormat="1" ht="11.25" x14ac:dyDescent="0.2">
      <c r="A55" s="698" t="s">
        <v>74</v>
      </c>
      <c r="B55" s="704" t="str">
        <f>IFERROR(IF(VLOOKUP($A55,Osnova!$A:$E,1)=$A55,VLOOKUP($A55,Osnova!$A:$E,$E$10)),"")</f>
        <v xml:space="preserve">Náklady budúcich období </v>
      </c>
      <c r="C55" s="37" t="str">
        <f>IF(VLOOKUP($A55,Osnova!$A:$C,1)=$A55,VLOOKUP($A55,Osnova!$A:$F,4),0)</f>
        <v>Kosten für künftige Abrechnungszeiträume</v>
      </c>
      <c r="D55" s="702">
        <v>6249.64</v>
      </c>
      <c r="E55" s="49"/>
      <c r="F55" s="727">
        <f t="shared" si="0"/>
        <v>6249.64</v>
      </c>
      <c r="G55" s="702">
        <v>59320.77</v>
      </c>
      <c r="H55" s="702">
        <v>42375.56</v>
      </c>
      <c r="I55" s="727">
        <f t="shared" si="1"/>
        <v>23194.850000000006</v>
      </c>
    </row>
    <row r="56" spans="1:9" s="41" customFormat="1" ht="11.25" x14ac:dyDescent="0.2">
      <c r="A56" s="698" t="s">
        <v>641</v>
      </c>
      <c r="B56" s="704" t="str">
        <f>IFERROR(IF(VLOOKUP($A56,Osnova!$A:$E,1)=$A56,VLOOKUP($A56,Osnova!$A:$E,$E$10)),"")</f>
        <v xml:space="preserve">Výdavky budúcich období </v>
      </c>
      <c r="C56" s="37" t="str">
        <f>IF(VLOOKUP($A56,Osnova!$A:$C,1)=$A56,VLOOKUP($A56,Osnova!$A:$F,4),0)</f>
        <v>Ausgaben für künftige Abrechnungszeiträume</v>
      </c>
      <c r="D56" s="702">
        <v>-2180</v>
      </c>
      <c r="E56" s="49"/>
      <c r="F56" s="727">
        <f t="shared" si="0"/>
        <v>-2180</v>
      </c>
      <c r="G56" s="702">
        <v>2180</v>
      </c>
      <c r="H56" s="702">
        <v>2112</v>
      </c>
      <c r="I56" s="727">
        <f t="shared" si="1"/>
        <v>-2112</v>
      </c>
    </row>
    <row r="57" spans="1:9" s="41" customFormat="1" ht="11.25" x14ac:dyDescent="0.2">
      <c r="A57" s="698" t="s">
        <v>656</v>
      </c>
      <c r="B57" s="704" t="str">
        <f>IFERROR(IF(VLOOKUP($A57,Osnova!$A:$E,1)=$A57,VLOOKUP($A57,Osnova!$A:$E,$E$10)),"")</f>
        <v xml:space="preserve">Opravné položky k pohľadávkam </v>
      </c>
      <c r="C57" s="37" t="str">
        <f>IF(VLOOKUP($A57,Osnova!$A:$C,1)=$A57,VLOOKUP($A57,Osnova!$A:$F,4),0)</f>
        <v>Berichtigungsposten zu Forderungen</v>
      </c>
      <c r="D57" s="702">
        <v>-44897.32</v>
      </c>
      <c r="E57" s="49"/>
      <c r="F57" s="727">
        <f t="shared" si="0"/>
        <v>-44897.32</v>
      </c>
      <c r="G57" s="702">
        <v>43649.32</v>
      </c>
      <c r="H57" s="702">
        <v>56011.199999999997</v>
      </c>
      <c r="I57" s="727">
        <f t="shared" si="1"/>
        <v>-57259.199999999997</v>
      </c>
    </row>
    <row r="58" spans="1:9" s="41" customFormat="1" ht="11.25" x14ac:dyDescent="0.2">
      <c r="A58" s="698" t="s">
        <v>75</v>
      </c>
      <c r="B58" s="704" t="str">
        <f>IFERROR(IF(VLOOKUP($A58,Osnova!$A:$E,1)=$A58,VLOOKUP($A58,Osnova!$A:$E,$E$10)),"")</f>
        <v xml:space="preserve">Základné imanie </v>
      </c>
      <c r="C58" s="37" t="str">
        <f>IF(VLOOKUP($A58,Osnova!$A:$C,1)=$A58,VLOOKUP($A58,Osnova!$A:$F,4),0)</f>
        <v>Grundkapital</v>
      </c>
      <c r="D58" s="702">
        <v>-800000</v>
      </c>
      <c r="E58" s="49"/>
      <c r="F58" s="727">
        <f t="shared" si="0"/>
        <v>-800000</v>
      </c>
      <c r="G58" s="702">
        <v>0</v>
      </c>
      <c r="H58" s="702">
        <v>0</v>
      </c>
      <c r="I58" s="727">
        <f t="shared" si="1"/>
        <v>-800000</v>
      </c>
    </row>
    <row r="59" spans="1:9" s="41" customFormat="1" ht="11.25" x14ac:dyDescent="0.2">
      <c r="A59" s="698" t="s">
        <v>76</v>
      </c>
      <c r="B59" s="704" t="str">
        <f>IFERROR(IF(VLOOKUP($A59,Osnova!$A:$E,1)=$A59,VLOOKUP($A59,Osnova!$A:$E,$E$10)),"")</f>
        <v xml:space="preserve">Zákonný rezervný fond </v>
      </c>
      <c r="C59" s="37" t="str">
        <f>IF(VLOOKUP($A59,Osnova!$A:$C,1)=$A59,VLOOKUP($A59,Osnova!$A:$F,4),0)</f>
        <v>Rücklage</v>
      </c>
      <c r="D59" s="702">
        <v>-80000</v>
      </c>
      <c r="E59" s="49"/>
      <c r="F59" s="727">
        <f t="shared" si="0"/>
        <v>-80000</v>
      </c>
      <c r="G59" s="702">
        <v>0</v>
      </c>
      <c r="H59" s="702">
        <v>0</v>
      </c>
      <c r="I59" s="727">
        <f t="shared" si="1"/>
        <v>-80000</v>
      </c>
    </row>
    <row r="60" spans="1:9" s="41" customFormat="1" ht="11.25" x14ac:dyDescent="0.2">
      <c r="A60" s="698" t="s">
        <v>77</v>
      </c>
      <c r="B60" s="704" t="str">
        <f>IFERROR(IF(VLOOKUP($A60,Osnova!$A:$E,1)=$A60,VLOOKUP($A60,Osnova!$A:$E,$E$10)),"")</f>
        <v xml:space="preserve">Nerozdelený zisk minulých rokov </v>
      </c>
      <c r="C60" s="37" t="str">
        <f>IF(VLOOKUP($A60,Osnova!$A:$C,1)=$A60,VLOOKUP($A60,Osnova!$A:$F,4),0)</f>
        <v>Gewinnvortrag</v>
      </c>
      <c r="D60" s="702">
        <v>-1354949.78</v>
      </c>
      <c r="E60" s="49"/>
      <c r="F60" s="727">
        <f t="shared" si="0"/>
        <v>-1354949.78</v>
      </c>
      <c r="G60" s="702">
        <v>0</v>
      </c>
      <c r="H60" s="702">
        <v>201074.53</v>
      </c>
      <c r="I60" s="727">
        <f t="shared" si="1"/>
        <v>-1556024.31</v>
      </c>
    </row>
    <row r="61" spans="1:9" s="41" customFormat="1" ht="11.25" x14ac:dyDescent="0.2">
      <c r="A61" s="698" t="s">
        <v>78</v>
      </c>
      <c r="B61" s="704" t="str">
        <f>IFERROR(IF(VLOOKUP($A61,Osnova!$A:$E,1)=$A61,VLOOKUP($A61,Osnova!$A:$E,$E$10)),"")</f>
        <v xml:space="preserve">Výsledok hospodárenia v schvaľovaní </v>
      </c>
      <c r="C61" s="37" t="str">
        <f>IF(VLOOKUP($A61,Osnova!$A:$C,1)=$A61,VLOOKUP($A61,Osnova!$A:$F,4),0)</f>
        <v>Wirtschafsergebnis im Genehmigungsprocess</v>
      </c>
      <c r="D61" s="702">
        <v>-396319</v>
      </c>
      <c r="E61" s="49"/>
      <c r="F61" s="727">
        <f t="shared" si="0"/>
        <v>-396319</v>
      </c>
      <c r="G61" s="702">
        <v>396319</v>
      </c>
      <c r="H61" s="702">
        <v>0</v>
      </c>
      <c r="I61" s="727">
        <f t="shared" si="1"/>
        <v>0</v>
      </c>
    </row>
    <row r="62" spans="1:9" s="41" customFormat="1" ht="11.25" x14ac:dyDescent="0.2">
      <c r="A62" s="698" t="s">
        <v>754</v>
      </c>
      <c r="B62" s="704" t="str">
        <f>IFERROR(IF(VLOOKUP($A62,Osnova!$A:$E,1)=$A62,VLOOKUP($A62,Osnova!$A:$E,$E$10)),"")</f>
        <v xml:space="preserve">Bankové úvery </v>
      </c>
      <c r="C62" s="37" t="str">
        <f>IF(VLOOKUP($A62,Osnova!$A:$C,1)=$A62,VLOOKUP($A62,Osnova!$A:$F,4),0)</f>
        <v>Bankkredite</v>
      </c>
      <c r="D62" s="702">
        <v>-464948</v>
      </c>
      <c r="E62" s="49"/>
      <c r="F62" s="727">
        <f t="shared" si="0"/>
        <v>-464948</v>
      </c>
      <c r="G62" s="702">
        <v>219956</v>
      </c>
      <c r="H62" s="702">
        <v>0</v>
      </c>
      <c r="I62" s="727">
        <f t="shared" si="1"/>
        <v>-244992</v>
      </c>
    </row>
    <row r="63" spans="1:9" s="41" customFormat="1" ht="11.25" x14ac:dyDescent="0.2">
      <c r="A63" s="698" t="s">
        <v>760</v>
      </c>
      <c r="B63" s="704" t="str">
        <f>IFERROR(IF(VLOOKUP($A63,Osnova!$A:$E,1)=$A63,VLOOKUP($A63,Osnova!$A:$E,$E$10)),"")</f>
        <v>Dlhodobé záväzky v rámci podielovej účasti</v>
      </c>
      <c r="C63" s="37" t="str">
        <f>IF(VLOOKUP($A63,Osnova!$A:$C,1)=$A63,VLOOKUP($A63,Osnova!$A:$F,4),0)</f>
        <v>Langfristige Verbindlichkeiten im Rahmen konzolidierter Ganzheit</v>
      </c>
      <c r="D63" s="702">
        <v>-7250.56</v>
      </c>
      <c r="E63" s="49"/>
      <c r="F63" s="727">
        <f t="shared" si="0"/>
        <v>-7250.56</v>
      </c>
      <c r="G63" s="702">
        <v>7250.56</v>
      </c>
      <c r="H63" s="702">
        <v>0</v>
      </c>
      <c r="I63" s="727">
        <f t="shared" si="1"/>
        <v>0</v>
      </c>
    </row>
    <row r="64" spans="1:9" s="41" customFormat="1" ht="11.25" x14ac:dyDescent="0.2">
      <c r="A64" s="698" t="s">
        <v>79</v>
      </c>
      <c r="B64" s="704" t="str">
        <f>IFERROR(IF(VLOOKUP($A64,Osnova!$A:$E,1)=$A64,VLOOKUP($A64,Osnova!$A:$E,$E$10)),"")</f>
        <v xml:space="preserve">Záväzky zo sociálneho fondu </v>
      </c>
      <c r="C64" s="37" t="str">
        <f>IF(VLOOKUP($A64,Osnova!$A:$C,1)=$A64,VLOOKUP($A64,Osnova!$A:$F,4),0)</f>
        <v>Verbindlichkeiten vom Sozialfonds</v>
      </c>
      <c r="D64" s="702">
        <v>-1369.32</v>
      </c>
      <c r="E64" s="49"/>
      <c r="F64" s="727">
        <f t="shared" si="0"/>
        <v>-1369.32</v>
      </c>
      <c r="G64" s="702">
        <v>16697.11</v>
      </c>
      <c r="H64" s="702">
        <v>24774.82</v>
      </c>
      <c r="I64" s="727">
        <f t="shared" si="1"/>
        <v>-9447.0299999999988</v>
      </c>
    </row>
    <row r="65" spans="1:12" s="41" customFormat="1" x14ac:dyDescent="0.2">
      <c r="A65" s="698" t="s">
        <v>788</v>
      </c>
      <c r="B65" s="704" t="str">
        <f>IFERROR(IF(VLOOKUP($A65,Osnova!$A:$E,1)=$A65,VLOOKUP($A65,Osnova!$A:$E,$E$10)),"")</f>
        <v xml:space="preserve">Ostatné dlhodobé záväzky </v>
      </c>
      <c r="C65" s="37" t="str">
        <f>IF(VLOOKUP($A65,Osnova!$A:$C,1)=$A65,VLOOKUP($A65,Osnova!$A:$F,4),0)</f>
        <v>Sonstige langfristige Verbindlichkeiten</v>
      </c>
      <c r="D65" s="702">
        <v>-96882.07</v>
      </c>
      <c r="E65" s="49"/>
      <c r="F65" s="727">
        <f t="shared" si="0"/>
        <v>-96882.07</v>
      </c>
      <c r="G65" s="702">
        <v>73555.87</v>
      </c>
      <c r="H65" s="702">
        <v>169922.56</v>
      </c>
      <c r="I65" s="727">
        <f t="shared" si="1"/>
        <v>-193248.76</v>
      </c>
      <c r="L65" s="1"/>
    </row>
    <row r="66" spans="1:12" s="41" customFormat="1" ht="11.25" x14ac:dyDescent="0.2">
      <c r="A66" s="698" t="s">
        <v>81</v>
      </c>
      <c r="B66" s="704" t="str">
        <f>IFERROR(IF(VLOOKUP($A66,Osnova!$A:$E,1)=$A66,VLOOKUP($A66,Osnova!$A:$E,$E$10)),"")</f>
        <v xml:space="preserve">Odložený daňový záväzok a odložená daňová pohľadávka </v>
      </c>
      <c r="C66" s="37" t="str">
        <f>IF(VLOOKUP($A66,Osnova!$A:$C,1)=$A66,VLOOKUP($A66,Osnova!$A:$F,4),0)</f>
        <v>Latente Steuerverbindlichkeit und verschobene Steuerforderung</v>
      </c>
      <c r="D66" s="702">
        <v>-1226.74</v>
      </c>
      <c r="E66" s="49"/>
      <c r="F66" s="727">
        <f t="shared" si="0"/>
        <v>-1226.74</v>
      </c>
      <c r="G66" s="702">
        <v>12160.38</v>
      </c>
      <c r="H66" s="702">
        <v>3000.56</v>
      </c>
      <c r="I66" s="727">
        <f t="shared" si="1"/>
        <v>7933.08</v>
      </c>
    </row>
    <row r="67" spans="1:12" s="41" customFormat="1" ht="11.25" x14ac:dyDescent="0.2">
      <c r="A67" s="698" t="s">
        <v>82</v>
      </c>
      <c r="B67" s="704" t="str">
        <f>IFERROR(IF(VLOOKUP($A67,Osnova!$A:$E,1)=$A67,VLOOKUP($A67,Osnova!$A:$E,$E$10)),"")</f>
        <v xml:space="preserve">Spotreba materiálu </v>
      </c>
      <c r="C67" s="37" t="str">
        <f>IF(VLOOKUP($A67,Osnova!$A:$C,1)=$A67,VLOOKUP($A67,Osnova!$A:$F,4),0)</f>
        <v>Materialverbrauch</v>
      </c>
      <c r="D67" s="702">
        <v>0</v>
      </c>
      <c r="E67" s="49"/>
      <c r="F67" s="727">
        <f t="shared" si="0"/>
        <v>0</v>
      </c>
      <c r="G67" s="702">
        <v>7981124.0700000003</v>
      </c>
      <c r="H67" s="702">
        <v>416.58</v>
      </c>
      <c r="I67" s="727">
        <f t="shared" si="1"/>
        <v>7980707.4900000002</v>
      </c>
    </row>
    <row r="68" spans="1:12" s="41" customFormat="1" ht="11.25" x14ac:dyDescent="0.2">
      <c r="A68" s="698" t="s">
        <v>83</v>
      </c>
      <c r="B68" s="704" t="str">
        <f>IFERROR(IF(VLOOKUP($A68,Osnova!$A:$E,1)=$A68,VLOOKUP($A68,Osnova!$A:$E,$E$10)),"")</f>
        <v xml:space="preserve">Spotreba energie </v>
      </c>
      <c r="C68" s="37" t="str">
        <f>IF(VLOOKUP($A68,Osnova!$A:$C,1)=$A68,VLOOKUP($A68,Osnova!$A:$F,4),0)</f>
        <v>Energieverbrauch</v>
      </c>
      <c r="D68" s="702">
        <v>0</v>
      </c>
      <c r="E68" s="49"/>
      <c r="F68" s="727">
        <f t="shared" si="0"/>
        <v>0</v>
      </c>
      <c r="G68" s="702">
        <v>288062.78000000003</v>
      </c>
      <c r="H68" s="702">
        <v>26136.59</v>
      </c>
      <c r="I68" s="727">
        <f t="shared" si="1"/>
        <v>261926.19000000003</v>
      </c>
    </row>
    <row r="69" spans="1:12" s="41" customFormat="1" ht="11.25" x14ac:dyDescent="0.2">
      <c r="A69" s="698" t="s">
        <v>820</v>
      </c>
      <c r="B69" s="704" t="str">
        <f>IFERROR(IF(VLOOKUP($A69,Osnova!$A:$E,1)=$A69,VLOOKUP($A69,Osnova!$A:$E,$E$10)),"")</f>
        <v xml:space="preserve">Predaný tovar </v>
      </c>
      <c r="C69" s="37" t="str">
        <f>IF(VLOOKUP($A69,Osnova!$A:$C,1)=$A69,VLOOKUP($A69,Osnova!$A:$F,4),0)</f>
        <v>Verkaufte Ware</v>
      </c>
      <c r="D69" s="38">
        <v>0</v>
      </c>
      <c r="E69" s="39"/>
      <c r="F69" s="727">
        <f t="shared" si="0"/>
        <v>0</v>
      </c>
      <c r="G69" s="702">
        <v>838350.12</v>
      </c>
      <c r="H69" s="702">
        <v>0</v>
      </c>
      <c r="I69" s="727">
        <f t="shared" si="1"/>
        <v>838350.12</v>
      </c>
    </row>
    <row r="70" spans="1:12" s="41" customFormat="1" ht="11.25" x14ac:dyDescent="0.2">
      <c r="A70" s="698" t="s">
        <v>85</v>
      </c>
      <c r="B70" s="704" t="str">
        <f>IFERROR(IF(VLOOKUP($A70,Osnova!$A:$E,1)=$A70,VLOOKUP($A70,Osnova!$A:$E,$E$10)),"")</f>
        <v xml:space="preserve">Opravy a udržiavanie </v>
      </c>
      <c r="C70" s="37" t="str">
        <f>IF(VLOOKUP($A70,Osnova!$A:$C,1)=$A70,VLOOKUP($A70,Osnova!$A:$F,4),0)</f>
        <v>Instandstellung und Instandhaltung</v>
      </c>
      <c r="D70" s="38">
        <v>0</v>
      </c>
      <c r="E70" s="39"/>
      <c r="F70" s="727">
        <f t="shared" si="0"/>
        <v>0</v>
      </c>
      <c r="G70" s="702">
        <v>115817.97</v>
      </c>
      <c r="H70" s="702">
        <v>0</v>
      </c>
      <c r="I70" s="727">
        <f t="shared" si="1"/>
        <v>115817.97</v>
      </c>
    </row>
    <row r="71" spans="1:12" s="41" customFormat="1" ht="11.25" x14ac:dyDescent="0.2">
      <c r="A71" s="698" t="s">
        <v>86</v>
      </c>
      <c r="B71" s="704" t="str">
        <f>IFERROR(IF(VLOOKUP($A71,Osnova!$A:$E,1)=$A71,VLOOKUP($A71,Osnova!$A:$E,$E$10)),"")</f>
        <v xml:space="preserve">Cestovné </v>
      </c>
      <c r="C71" s="37" t="str">
        <f>IF(VLOOKUP($A71,Osnova!$A:$C,1)=$A71,VLOOKUP($A71,Osnova!$A:$F,4),0)</f>
        <v>Fahrgeld</v>
      </c>
      <c r="D71" s="38">
        <v>0</v>
      </c>
      <c r="E71" s="39"/>
      <c r="F71" s="727">
        <f t="shared" si="0"/>
        <v>0</v>
      </c>
      <c r="G71" s="702">
        <v>37117.4</v>
      </c>
      <c r="H71" s="702">
        <v>804.99</v>
      </c>
      <c r="I71" s="727">
        <f t="shared" si="1"/>
        <v>36312.410000000003</v>
      </c>
    </row>
    <row r="72" spans="1:12" s="41" customFormat="1" ht="11.25" x14ac:dyDescent="0.2">
      <c r="A72" s="699" t="s">
        <v>87</v>
      </c>
      <c r="B72" s="704" t="str">
        <f>IFERROR(IF(VLOOKUP($A72,Osnova!$A:$E,1)=$A72,VLOOKUP($A72,Osnova!$A:$E,$E$10)),"")</f>
        <v xml:space="preserve">Náklady na reprezentáciu </v>
      </c>
      <c r="C72" s="37" t="str">
        <f>IF(VLOOKUP($A72,Osnova!$A:$C,1)=$A72,VLOOKUP($A72,Osnova!$A:$F,4),0)</f>
        <v>Repräsentationskosten</v>
      </c>
      <c r="D72" s="38">
        <v>0</v>
      </c>
      <c r="E72" s="39"/>
      <c r="F72" s="727">
        <f t="shared" si="0"/>
        <v>0</v>
      </c>
      <c r="G72" s="702">
        <v>8933.59</v>
      </c>
      <c r="H72" s="702">
        <v>0</v>
      </c>
      <c r="I72" s="727">
        <f t="shared" si="1"/>
        <v>8933.59</v>
      </c>
    </row>
    <row r="73" spans="1:12" s="41" customFormat="1" ht="11.25" x14ac:dyDescent="0.2">
      <c r="A73" s="699" t="s">
        <v>88</v>
      </c>
      <c r="B73" s="704" t="str">
        <f>IFERROR(IF(VLOOKUP($A73,Osnova!$A:$E,1)=$A73,VLOOKUP($A73,Osnova!$A:$E,$E$10)),"")</f>
        <v xml:space="preserve">Ostatné služby </v>
      </c>
      <c r="C73" s="37" t="str">
        <f>IF(VLOOKUP($A73,Osnova!$A:$C,1)=$A73,VLOOKUP($A73,Osnova!$A:$F,4),0)</f>
        <v>Sonstige Dienstleistungen</v>
      </c>
      <c r="D73" s="38">
        <v>0</v>
      </c>
      <c r="E73" s="39"/>
      <c r="F73" s="727">
        <f t="shared" si="0"/>
        <v>0</v>
      </c>
      <c r="G73" s="702">
        <v>3004798</v>
      </c>
      <c r="H73" s="702">
        <v>30.96</v>
      </c>
      <c r="I73" s="727">
        <f t="shared" si="1"/>
        <v>3004767.04</v>
      </c>
    </row>
    <row r="74" spans="1:12" s="41" customFormat="1" ht="11.25" x14ac:dyDescent="0.2">
      <c r="A74" s="699" t="s">
        <v>89</v>
      </c>
      <c r="B74" s="704" t="str">
        <f>IFERROR(IF(VLOOKUP($A74,Osnova!$A:$E,1)=$A74,VLOOKUP($A74,Osnova!$A:$E,$E$10)),"")</f>
        <v xml:space="preserve">Mzdové náklady </v>
      </c>
      <c r="C74" s="37"/>
      <c r="D74" s="38">
        <v>0</v>
      </c>
      <c r="E74" s="39"/>
      <c r="F74" s="727">
        <f t="shared" si="0"/>
        <v>0</v>
      </c>
      <c r="G74" s="702">
        <v>2808363.17</v>
      </c>
      <c r="H74" s="702">
        <v>94036.73</v>
      </c>
      <c r="I74" s="727">
        <f t="shared" si="1"/>
        <v>2714326.44</v>
      </c>
    </row>
    <row r="75" spans="1:12" s="41" customFormat="1" ht="11.25" x14ac:dyDescent="0.2">
      <c r="A75" s="699" t="s">
        <v>855</v>
      </c>
      <c r="B75" s="704" t="str">
        <f>IFERROR(IF(VLOOKUP($A75,Osnova!$A:$E,1)=$A75,VLOOKUP($A75,Osnova!$A:$E,$E$10)),"")</f>
        <v xml:space="preserve">Príjmy spoločníkov a členov zo závislej činnosti </v>
      </c>
      <c r="C75" s="37" t="str">
        <f>IF(VLOOKUP($A75,Osnova!$A:$C,1)=$A75,VLOOKUP($A75,Osnova!$A:$F,4),0)</f>
        <v>Einnahmen der Gesellschaftler und Mitglieder aus abhängiger Tätigkeit</v>
      </c>
      <c r="D75" s="38">
        <v>0</v>
      </c>
      <c r="E75" s="39"/>
      <c r="F75" s="727">
        <f t="shared" si="0"/>
        <v>0</v>
      </c>
      <c r="G75" s="702">
        <v>248906.85</v>
      </c>
      <c r="H75" s="702">
        <v>0</v>
      </c>
      <c r="I75" s="727">
        <f t="shared" si="1"/>
        <v>248906.85</v>
      </c>
    </row>
    <row r="76" spans="1:12" s="41" customFormat="1" ht="11.25" x14ac:dyDescent="0.2">
      <c r="A76" s="699" t="s">
        <v>90</v>
      </c>
      <c r="B76" s="704" t="str">
        <f>IFERROR(IF(VLOOKUP($A76,Osnova!$A:$E,1)=$A76,VLOOKUP($A76,Osnova!$A:$E,$E$10)),"")</f>
        <v xml:space="preserve">Zákonné sociálne poistenie </v>
      </c>
      <c r="C76" s="37" t="str">
        <f>IF(VLOOKUP($A76,Osnova!$A:$C,1)=$A76,VLOOKUP($A76,Osnova!$A:$F,4),0)</f>
        <v>Gesetzliche Sozialfürsorge</v>
      </c>
      <c r="D76" s="38">
        <v>0</v>
      </c>
      <c r="E76" s="39"/>
      <c r="F76" s="727">
        <f t="shared" si="0"/>
        <v>0</v>
      </c>
      <c r="G76" s="702">
        <v>1082336.3400000001</v>
      </c>
      <c r="H76" s="702">
        <v>36452.720000000001</v>
      </c>
      <c r="I76" s="727">
        <f t="shared" si="1"/>
        <v>1045883.6200000001</v>
      </c>
    </row>
    <row r="77" spans="1:12" s="41" customFormat="1" ht="11.25" x14ac:dyDescent="0.2">
      <c r="A77" s="699" t="s">
        <v>91</v>
      </c>
      <c r="B77" s="704" t="str">
        <f>IFERROR(IF(VLOOKUP($A77,Osnova!$A:$E,1)=$A77,VLOOKUP($A77,Osnova!$A:$E,$E$10)),"")</f>
        <v xml:space="preserve">Zákonné sociálne náklady </v>
      </c>
      <c r="C77" s="37" t="str">
        <f>IF(VLOOKUP($A77,Osnova!$A:$C,1)=$A77,VLOOKUP($A77,Osnova!$A:$F,4),0)</f>
        <v>Gesetzliche Sozialkosten</v>
      </c>
      <c r="D77" s="38">
        <v>0</v>
      </c>
      <c r="E77" s="39"/>
      <c r="F77" s="727">
        <f t="shared" si="0"/>
        <v>0</v>
      </c>
      <c r="G77" s="702">
        <v>75224.929999999993</v>
      </c>
      <c r="H77" s="702">
        <v>0</v>
      </c>
      <c r="I77" s="727">
        <f t="shared" si="1"/>
        <v>75224.929999999993</v>
      </c>
    </row>
    <row r="78" spans="1:12" s="41" customFormat="1" ht="11.25" x14ac:dyDescent="0.2">
      <c r="A78" s="699" t="s">
        <v>880</v>
      </c>
      <c r="B78" s="704" t="str">
        <f>IFERROR(IF(VLOOKUP($A78,Osnova!$A:$E,1)=$A78,VLOOKUP($A78,Osnova!$A:$E,$E$10)),"")</f>
        <v xml:space="preserve">Ostatné sociálne náklady </v>
      </c>
      <c r="C78" s="37" t="str">
        <f>IF(VLOOKUP($A78,Osnova!$A:$C,1)=$A78,VLOOKUP($A78,Osnova!$A:$F,4),0)</f>
        <v>Sonstige Sozialkosten</v>
      </c>
      <c r="D78" s="38">
        <v>0</v>
      </c>
      <c r="E78" s="39"/>
      <c r="F78" s="727">
        <f t="shared" si="0"/>
        <v>0</v>
      </c>
      <c r="G78" s="702">
        <v>4276.75</v>
      </c>
      <c r="H78" s="702">
        <v>0</v>
      </c>
      <c r="I78" s="727">
        <f t="shared" si="1"/>
        <v>4276.75</v>
      </c>
    </row>
    <row r="79" spans="1:12" s="41" customFormat="1" ht="11.25" x14ac:dyDescent="0.2">
      <c r="A79" s="699" t="s">
        <v>92</v>
      </c>
      <c r="B79" s="704" t="str">
        <f>IFERROR(IF(VLOOKUP($A79,Osnova!$A:$E,1)=$A79,VLOOKUP($A79,Osnova!$A:$E,$E$10)),"")</f>
        <v xml:space="preserve">Daň z motorových vozidiel </v>
      </c>
      <c r="C79" s="37" t="str">
        <f>IF(VLOOKUP($A79,Osnova!$A:$C,1)=$A79,VLOOKUP($A79,Osnova!$A:$F,4),0)</f>
        <v>Verkehrssteuer</v>
      </c>
      <c r="D79" s="38">
        <v>0</v>
      </c>
      <c r="E79" s="39"/>
      <c r="F79" s="727">
        <f t="shared" si="0"/>
        <v>0</v>
      </c>
      <c r="G79" s="702">
        <v>1046.3599999999999</v>
      </c>
      <c r="H79" s="702">
        <v>0</v>
      </c>
      <c r="I79" s="727">
        <f t="shared" si="1"/>
        <v>1046.3599999999999</v>
      </c>
    </row>
    <row r="80" spans="1:12" s="41" customFormat="1" ht="11.25" x14ac:dyDescent="0.2">
      <c r="A80" s="697" t="s">
        <v>890</v>
      </c>
      <c r="B80" s="704" t="str">
        <f>IFERROR(IF(VLOOKUP($A80,Osnova!$A:$E,1)=$A80,VLOOKUP($A80,Osnova!$A:$E,$E$10)),"")</f>
        <v xml:space="preserve">Daň z nehnuteľností </v>
      </c>
      <c r="C80" s="37" t="str">
        <f>IF(VLOOKUP($A80,Osnova!$A:$C,1)=$A80,VLOOKUP($A80,Osnova!$A:$F,4),0)</f>
        <v>Immobiliensteuer</v>
      </c>
      <c r="D80" s="38">
        <v>0</v>
      </c>
      <c r="E80" s="39"/>
      <c r="F80" s="727">
        <f t="shared" si="0"/>
        <v>0</v>
      </c>
      <c r="G80" s="702">
        <v>14371.57</v>
      </c>
      <c r="H80" s="702">
        <v>0</v>
      </c>
      <c r="I80" s="727">
        <f t="shared" si="1"/>
        <v>14371.57</v>
      </c>
    </row>
    <row r="81" spans="1:9" s="41" customFormat="1" ht="11.25" x14ac:dyDescent="0.2">
      <c r="A81" s="697" t="s">
        <v>93</v>
      </c>
      <c r="B81" s="704" t="str">
        <f>IFERROR(IF(VLOOKUP($A81,Osnova!$A:$E,1)=$A81,VLOOKUP($A81,Osnova!$A:$E,$E$10)),"")</f>
        <v xml:space="preserve">Ostatné dane a poplatky </v>
      </c>
      <c r="C81" s="37" t="str">
        <f>IF(VLOOKUP($A81,Osnova!$A:$C,1)=$A81,VLOOKUP($A81,Osnova!$A:$F,4),0)</f>
        <v>Sonstige Steuern und Gebühren</v>
      </c>
      <c r="D81" s="38">
        <v>0</v>
      </c>
      <c r="E81" s="39"/>
      <c r="F81" s="727">
        <f t="shared" ref="F81:F144" si="2">SUM(D81-E81)</f>
        <v>0</v>
      </c>
      <c r="G81" s="702">
        <v>2892.81</v>
      </c>
      <c r="H81" s="702">
        <v>143</v>
      </c>
      <c r="I81" s="727">
        <f t="shared" si="1"/>
        <v>2749.81</v>
      </c>
    </row>
    <row r="82" spans="1:9" s="41" customFormat="1" ht="11.25" x14ac:dyDescent="0.2">
      <c r="A82" s="697" t="s">
        <v>95</v>
      </c>
      <c r="B82" s="704" t="str">
        <f>IFERROR(IF(VLOOKUP($A82,Osnova!$A:$E,1)=$A82,VLOOKUP($A82,Osnova!$A:$E,$E$10)),"")</f>
        <v xml:space="preserve">Dary </v>
      </c>
      <c r="C82" s="37" t="str">
        <f>IF(VLOOKUP($A82,Osnova!$A:$C,1)=$A82,VLOOKUP($A82,Osnova!$A:$F,4),0)</f>
        <v>Spenden</v>
      </c>
      <c r="D82" s="38">
        <v>0</v>
      </c>
      <c r="E82" s="39"/>
      <c r="F82" s="727">
        <f t="shared" si="2"/>
        <v>0</v>
      </c>
      <c r="G82" s="702">
        <v>14.05</v>
      </c>
      <c r="H82" s="702">
        <v>0</v>
      </c>
      <c r="I82" s="727">
        <f t="shared" ref="I82:I145" si="3">SUM(F82+G82-H82)</f>
        <v>14.05</v>
      </c>
    </row>
    <row r="83" spans="1:9" s="41" customFormat="1" ht="11.25" x14ac:dyDescent="0.2">
      <c r="A83" s="697" t="s">
        <v>97</v>
      </c>
      <c r="B83" s="704" t="str">
        <f>IFERROR(IF(VLOOKUP($A83,Osnova!$A:$E,1)=$A83,VLOOKUP($A83,Osnova!$A:$E,$E$10)),"")</f>
        <v xml:space="preserve">Ostatné pokuty, penále a úroky z omeškania </v>
      </c>
      <c r="C83" s="37" t="str">
        <f>IF(VLOOKUP($A83,Osnova!$A:$C,1)=$A83,VLOOKUP($A83,Osnova!$A:$F,4),0)</f>
        <v>Sonstige Strafen, Geldbußen und Verzugszinsen</v>
      </c>
      <c r="D83" s="38">
        <v>0</v>
      </c>
      <c r="E83" s="39"/>
      <c r="F83" s="727">
        <f t="shared" si="2"/>
        <v>0</v>
      </c>
      <c r="G83" s="702">
        <v>1000</v>
      </c>
      <c r="H83" s="702">
        <v>0</v>
      </c>
      <c r="I83" s="727">
        <f t="shared" si="3"/>
        <v>1000</v>
      </c>
    </row>
    <row r="84" spans="1:9" s="41" customFormat="1" ht="11.25" x14ac:dyDescent="0.2">
      <c r="A84" s="697" t="s">
        <v>923</v>
      </c>
      <c r="B84" s="704" t="str">
        <f>IFERROR(IF(VLOOKUP($A84,Osnova!$A:$E,1)=$A84,VLOOKUP($A84,Osnova!$A:$E,$E$10)),"")</f>
        <v xml:space="preserve">Tvorba a zúčtovanie opravných položiek k pohľadávkam </v>
      </c>
      <c r="C84" s="37" t="str">
        <f>IF(VLOOKUP($A84,Osnova!$A:$C,1)=$A84,VLOOKUP($A84,Osnova!$A:$F,4),0)</f>
        <v>Bildung und Abrechnung der Berichtigungsposten zu Forderungen</v>
      </c>
      <c r="D84" s="38">
        <v>0</v>
      </c>
      <c r="E84" s="39"/>
      <c r="F84" s="727">
        <f t="shared" si="2"/>
        <v>0</v>
      </c>
      <c r="G84" s="702">
        <v>56011.199999999997</v>
      </c>
      <c r="H84" s="702">
        <v>34765.120000000003</v>
      </c>
      <c r="I84" s="727">
        <f t="shared" si="3"/>
        <v>21246.079999999994</v>
      </c>
    </row>
    <row r="85" spans="1:9" s="41" customFormat="1" ht="11.25" x14ac:dyDescent="0.2">
      <c r="A85" s="697" t="s">
        <v>98</v>
      </c>
      <c r="B85" s="704" t="str">
        <f>IFERROR(IF(VLOOKUP($A85,Osnova!$A:$E,1)=$A85,VLOOKUP($A85,Osnova!$A:$E,$E$10)),"")</f>
        <v xml:space="preserve">Ostatné náklady na hospodársku činnosť </v>
      </c>
      <c r="C85" s="37" t="str">
        <f>IF(VLOOKUP($A85,Osnova!$A:$C,1)=$A85,VLOOKUP($A85,Osnova!$A:$F,4),0)</f>
        <v>Sonstige Wirtschaftstätigkeitskosten</v>
      </c>
      <c r="D85" s="38">
        <v>0</v>
      </c>
      <c r="E85" s="39"/>
      <c r="F85" s="727">
        <f t="shared" si="2"/>
        <v>0</v>
      </c>
      <c r="G85" s="702">
        <v>44079.13</v>
      </c>
      <c r="H85" s="702">
        <v>3615.25</v>
      </c>
      <c r="I85" s="727">
        <f t="shared" si="3"/>
        <v>40463.879999999997</v>
      </c>
    </row>
    <row r="86" spans="1:9" s="41" customFormat="1" ht="11.25" x14ac:dyDescent="0.2">
      <c r="A86" s="697" t="s">
        <v>931</v>
      </c>
      <c r="B86" s="704" t="str">
        <f>IFERROR(IF(VLOOKUP($A86,Osnova!$A:$E,1)=$A86,VLOOKUP($A86,Osnova!$A:$E,$E$10)),"")</f>
        <v xml:space="preserve">Manká a škody </v>
      </c>
      <c r="C86" s="37" t="str">
        <f>IF(VLOOKUP($A86,Osnova!$A:$C,1)=$A86,VLOOKUP($A86,Osnova!$A:$F,4),0)</f>
        <v>Fehlbeträge und Schaden</v>
      </c>
      <c r="D86" s="38">
        <v>0</v>
      </c>
      <c r="E86" s="39"/>
      <c r="F86" s="727">
        <f t="shared" si="2"/>
        <v>0</v>
      </c>
      <c r="G86" s="702">
        <v>554.78</v>
      </c>
      <c r="H86" s="702">
        <v>0</v>
      </c>
      <c r="I86" s="727">
        <f t="shared" si="3"/>
        <v>554.78</v>
      </c>
    </row>
    <row r="87" spans="1:9" s="41" customFormat="1" ht="11.25" x14ac:dyDescent="0.2">
      <c r="A87" s="697" t="s">
        <v>99</v>
      </c>
      <c r="B87" s="704" t="str">
        <f>IFERROR(IF(VLOOKUP($A87,Osnova!$A:$E,1)=$A87,VLOOKUP($A87,Osnova!$A:$E,$E$10)),"")</f>
        <v xml:space="preserve">Odpisy dlhodobého mehmotného majetku a dlhodobého hmotného majetku </v>
      </c>
      <c r="C87" s="37" t="str">
        <f>IF(VLOOKUP($A87,Osnova!$A:$C,1)=$A87,VLOOKUP($A87,Osnova!$A:$F,4),0)</f>
        <v>Abschreibung langfristigen immateriellen und materiellen Eigentums</v>
      </c>
      <c r="D87" s="38">
        <v>0</v>
      </c>
      <c r="E87" s="39"/>
      <c r="F87" s="727">
        <f t="shared" si="2"/>
        <v>0</v>
      </c>
      <c r="G87" s="702">
        <v>581047.43000000005</v>
      </c>
      <c r="H87" s="702">
        <v>0</v>
      </c>
      <c r="I87" s="727">
        <f t="shared" si="3"/>
        <v>581047.43000000005</v>
      </c>
    </row>
    <row r="88" spans="1:9" s="41" customFormat="1" ht="11.25" x14ac:dyDescent="0.2">
      <c r="A88" s="697" t="s">
        <v>100</v>
      </c>
      <c r="B88" s="704" t="str">
        <f>IFERROR(IF(VLOOKUP($A88,Osnova!$A:$E,1)=$A88,VLOOKUP($A88,Osnova!$A:$E,$E$10)),"")</f>
        <v xml:space="preserve">Úroky </v>
      </c>
      <c r="C88" s="37" t="str">
        <f>IF(VLOOKUP($A88,Osnova!$A:$C,1)=$A88,VLOOKUP($A88,Osnova!$A:$F,4),0)</f>
        <v>Zinsen</v>
      </c>
      <c r="D88" s="38">
        <v>0</v>
      </c>
      <c r="E88" s="39"/>
      <c r="F88" s="727">
        <f t="shared" si="2"/>
        <v>0</v>
      </c>
      <c r="G88" s="702">
        <v>7111.34</v>
      </c>
      <c r="H88" s="702">
        <v>0</v>
      </c>
      <c r="I88" s="727">
        <f t="shared" si="3"/>
        <v>7111.34</v>
      </c>
    </row>
    <row r="89" spans="1:9" s="41" customFormat="1" ht="11.25" x14ac:dyDescent="0.2">
      <c r="A89" s="697" t="s">
        <v>102</v>
      </c>
      <c r="B89" s="704" t="str">
        <f>IFERROR(IF(VLOOKUP($A89,Osnova!$A:$E,1)=$A89,VLOOKUP($A89,Osnova!$A:$E,$E$10)),"")</f>
        <v xml:space="preserve">Ostatné finančné náklady </v>
      </c>
      <c r="C89" s="37" t="str">
        <f>IF(VLOOKUP($A89,Osnova!$A:$C,1)=$A89,VLOOKUP($A89,Osnova!$A:$F,4),0)</f>
        <v>Sonstige Finanzkosten</v>
      </c>
      <c r="D89" s="38">
        <v>0</v>
      </c>
      <c r="E89" s="39"/>
      <c r="F89" s="727">
        <f t="shared" si="2"/>
        <v>0</v>
      </c>
      <c r="G89" s="701">
        <v>5642.12</v>
      </c>
      <c r="H89" s="701">
        <v>-0.17</v>
      </c>
      <c r="I89" s="727">
        <f t="shared" si="3"/>
        <v>5642.29</v>
      </c>
    </row>
    <row r="90" spans="1:9" s="41" customFormat="1" ht="11.25" x14ac:dyDescent="0.2">
      <c r="A90" s="697" t="s">
        <v>103</v>
      </c>
      <c r="B90" s="704" t="str">
        <f>IFERROR(IF(VLOOKUP($A90,Osnova!$A:$E,1)=$A90,VLOOKUP($A90,Osnova!$A:$E,$E$10)),"")</f>
        <v xml:space="preserve">Splatná daň z príjmov bežnej činnosti </v>
      </c>
      <c r="C90" s="37" t="str">
        <f>IF(VLOOKUP($A90,Osnova!$A:$C,1)=$A90,VLOOKUP($A90,Osnova!$A:$F,4),0)</f>
        <v>Fällige Einkommensteuer von ordentlicher Tätigkeit</v>
      </c>
      <c r="D90" s="38">
        <v>0</v>
      </c>
      <c r="E90" s="39"/>
      <c r="F90" s="727">
        <f t="shared" si="2"/>
        <v>0</v>
      </c>
      <c r="G90" s="701">
        <v>125443.4</v>
      </c>
      <c r="H90" s="701">
        <v>0</v>
      </c>
      <c r="I90" s="727">
        <f t="shared" si="3"/>
        <v>125443.4</v>
      </c>
    </row>
    <row r="91" spans="1:9" s="41" customFormat="1" ht="11.25" x14ac:dyDescent="0.2">
      <c r="A91" s="697" t="s">
        <v>104</v>
      </c>
      <c r="B91" s="704" t="str">
        <f>IFERROR(IF(VLOOKUP($A91,Osnova!$A:$E,1)=$A91,VLOOKUP($A91,Osnova!$A:$E,$E$10)),"")</f>
        <v>Odložená daň z príjmov</v>
      </c>
      <c r="C91" s="37" t="str">
        <f>IF(VLOOKUP($A91,Osnova!$A:$C,1)=$A91,VLOOKUP($A91,Osnova!$A:$F,4),0)</f>
        <v>Gestundete Einkommensteuer von ordentlicher Tätigkeit</v>
      </c>
      <c r="D91" s="38">
        <v>0</v>
      </c>
      <c r="E91" s="39"/>
      <c r="F91" s="727">
        <f t="shared" si="2"/>
        <v>0</v>
      </c>
      <c r="G91" s="701">
        <v>3000.56</v>
      </c>
      <c r="H91" s="701">
        <v>9245.35</v>
      </c>
      <c r="I91" s="727">
        <f t="shared" si="3"/>
        <v>-6244.7900000000009</v>
      </c>
    </row>
    <row r="92" spans="1:9" s="41" customFormat="1" ht="11.25" x14ac:dyDescent="0.2">
      <c r="A92" s="697" t="s">
        <v>105</v>
      </c>
      <c r="B92" s="704" t="str">
        <f>IFERROR(IF(VLOOKUP($A92,Osnova!$A:$E,1)=$A92,VLOOKUP($A92,Osnova!$A:$E,$E$10)),"")</f>
        <v xml:space="preserve">Tržby za vlastné výrobky </v>
      </c>
      <c r="C92" s="37" t="str">
        <f>IF(VLOOKUP($A92,Osnova!$A:$C,1)=$A92,VLOOKUP($A92,Osnova!$A:$F,4),0)</f>
        <v>Erlöse für eigene Produkte</v>
      </c>
      <c r="D92" s="38">
        <v>0</v>
      </c>
      <c r="E92" s="39"/>
      <c r="F92" s="727">
        <f t="shared" si="2"/>
        <v>0</v>
      </c>
      <c r="G92" s="701">
        <v>306507.33</v>
      </c>
      <c r="H92" s="701">
        <v>16060179.529999999</v>
      </c>
      <c r="I92" s="727">
        <f t="shared" si="3"/>
        <v>-15753672.199999999</v>
      </c>
    </row>
    <row r="93" spans="1:9" s="41" customFormat="1" ht="11.25" x14ac:dyDescent="0.2">
      <c r="A93" s="697" t="s">
        <v>106</v>
      </c>
      <c r="B93" s="704" t="str">
        <f>IFERROR(IF(VLOOKUP($A93,Osnova!$A:$E,1)=$A93,VLOOKUP($A93,Osnova!$A:$E,$E$10)),"")</f>
        <v xml:space="preserve">Tržby z predaja služieb </v>
      </c>
      <c r="C93" s="37" t="str">
        <f>IF(VLOOKUP($A93,Osnova!$A:$C,1)=$A93,VLOOKUP($A93,Osnova!$A:$F,4),0)</f>
        <v>Erlöse aus Verkauf von Diensteistungen</v>
      </c>
      <c r="D93" s="38">
        <v>0</v>
      </c>
      <c r="E93" s="39"/>
      <c r="F93" s="727">
        <f t="shared" si="2"/>
        <v>0</v>
      </c>
      <c r="G93" s="701">
        <v>36.840000000000003</v>
      </c>
      <c r="H93" s="701">
        <v>574439.89</v>
      </c>
      <c r="I93" s="727">
        <f t="shared" si="3"/>
        <v>-574403.05000000005</v>
      </c>
    </row>
    <row r="94" spans="1:9" s="41" customFormat="1" ht="11.25" x14ac:dyDescent="0.2">
      <c r="A94" s="697" t="s">
        <v>126</v>
      </c>
      <c r="B94" s="704" t="str">
        <f>IFERROR(IF(VLOOKUP($A94,Osnova!$A:$E,1)=$A94,VLOOKUP($A94,Osnova!$A:$E,$E$10)),"")</f>
        <v xml:space="preserve">Tržby za tovar </v>
      </c>
      <c r="C94" s="37" t="str">
        <f>IF(VLOOKUP($A94,Osnova!$A:$C,1)=$A94,VLOOKUP($A94,Osnova!$A:$F,4),0)</f>
        <v>Erlöse für Ware</v>
      </c>
      <c r="D94" s="38">
        <v>0</v>
      </c>
      <c r="E94" s="39"/>
      <c r="F94" s="727">
        <f t="shared" si="2"/>
        <v>0</v>
      </c>
      <c r="G94" s="701">
        <v>4178.32</v>
      </c>
      <c r="H94" s="701">
        <v>990540.09</v>
      </c>
      <c r="I94" s="727">
        <f t="shared" si="3"/>
        <v>-986361.77</v>
      </c>
    </row>
    <row r="95" spans="1:9" s="41" customFormat="1" ht="11.25" x14ac:dyDescent="0.2">
      <c r="A95" s="697" t="s">
        <v>107</v>
      </c>
      <c r="B95" s="704" t="str">
        <f>IFERROR(IF(VLOOKUP($A95,Osnova!$A:$E,1)=$A95,VLOOKUP($A95,Osnova!$A:$E,$E$10)),"")</f>
        <v xml:space="preserve">Zmena stavu nedokončenej výroby </v>
      </c>
      <c r="C95" s="37" t="str">
        <f>IF(VLOOKUP($A95,Osnova!$A:$C,1)=$A95,VLOOKUP($A95,Osnova!$A:$F,4),0)</f>
        <v>Bestandsveränderung unvollendeter Produktion</v>
      </c>
      <c r="D95" s="38">
        <v>0</v>
      </c>
      <c r="E95" s="39"/>
      <c r="F95" s="727">
        <f t="shared" si="2"/>
        <v>0</v>
      </c>
      <c r="G95" s="701">
        <v>5020987.2699999996</v>
      </c>
      <c r="H95" s="701">
        <v>5177408.47</v>
      </c>
      <c r="I95" s="727">
        <f t="shared" si="3"/>
        <v>-156421.20000000019</v>
      </c>
    </row>
    <row r="96" spans="1:9" s="41" customFormat="1" ht="11.25" x14ac:dyDescent="0.2">
      <c r="A96" s="697" t="s">
        <v>108</v>
      </c>
      <c r="B96" s="704" t="str">
        <f>IFERROR(IF(VLOOKUP($A96,Osnova!$A:$E,1)=$A96,VLOOKUP($A96,Osnova!$A:$E,$E$10)),"")</f>
        <v xml:space="preserve">Zmena stavu výrobkov </v>
      </c>
      <c r="C96" s="37" t="str">
        <f>IF(VLOOKUP($A96,Osnova!$A:$C,1)=$A96,VLOOKUP($A96,Osnova!$A:$F,4),0)</f>
        <v>Bestandveränderung der Erzeugnisse</v>
      </c>
      <c r="D96" s="38">
        <v>0</v>
      </c>
      <c r="E96" s="39"/>
      <c r="F96" s="727">
        <f t="shared" si="2"/>
        <v>0</v>
      </c>
      <c r="G96" s="701">
        <v>4277804.58</v>
      </c>
      <c r="H96" s="701">
        <v>4277804.58</v>
      </c>
      <c r="I96" s="727">
        <f t="shared" si="3"/>
        <v>0</v>
      </c>
    </row>
    <row r="97" spans="1:9" s="41" customFormat="1" ht="11.25" x14ac:dyDescent="0.2">
      <c r="A97" s="697" t="s">
        <v>109</v>
      </c>
      <c r="B97" s="704" t="str">
        <f>IFERROR(IF(VLOOKUP($A97,Osnova!$A:$E,1)=$A97,VLOOKUP($A97,Osnova!$A:$E,$E$10)),"")</f>
        <v xml:space="preserve">Tržby z predaja dlhodobého nehmotného majetku a dlhodobého hmotného majetku </v>
      </c>
      <c r="C97" s="37" t="str">
        <f>IF(VLOOKUP($A97,Osnova!$A:$C,1)=$A97,VLOOKUP($A97,Osnova!$A:$F,4),0)</f>
        <v>Erlöse aus Verkauf von langfrist. immater. und materiellen Eigentum</v>
      </c>
      <c r="D97" s="38">
        <v>0</v>
      </c>
      <c r="E97" s="39"/>
      <c r="F97" s="727">
        <f t="shared" si="2"/>
        <v>0</v>
      </c>
      <c r="G97" s="701">
        <v>0</v>
      </c>
      <c r="H97" s="701">
        <v>11225.01</v>
      </c>
      <c r="I97" s="727">
        <f t="shared" si="3"/>
        <v>-11225.01</v>
      </c>
    </row>
    <row r="98" spans="1:9" s="41" customFormat="1" ht="11.25" x14ac:dyDescent="0.2">
      <c r="A98" s="697" t="s">
        <v>127</v>
      </c>
      <c r="B98" s="704" t="str">
        <f>IFERROR(IF(VLOOKUP($A98,Osnova!$A:$E,1)=$A98,VLOOKUP($A98,Osnova!$A:$E,$E$10)),"")</f>
        <v xml:space="preserve">Tržby z predaja materiálu </v>
      </c>
      <c r="C98" s="37" t="str">
        <f>IF(VLOOKUP($A98,Osnova!$A:$C,1)=$A98,VLOOKUP($A98,Osnova!$A:$F,4),0)</f>
        <v>Erlöse aus Verkauf von Material</v>
      </c>
      <c r="D98" s="38">
        <v>0</v>
      </c>
      <c r="E98" s="39"/>
      <c r="F98" s="727">
        <f t="shared" si="2"/>
        <v>0</v>
      </c>
      <c r="G98" s="701">
        <v>0</v>
      </c>
      <c r="H98" s="701">
        <v>38958.269999999997</v>
      </c>
      <c r="I98" s="727">
        <f t="shared" si="3"/>
        <v>-38958.269999999997</v>
      </c>
    </row>
    <row r="99" spans="1:9" s="41" customFormat="1" ht="11.25" x14ac:dyDescent="0.2">
      <c r="A99" s="697" t="s">
        <v>111</v>
      </c>
      <c r="B99" s="704" t="str">
        <f>IFERROR(IF(VLOOKUP($A99,Osnova!$A:$E,1)=$A99,VLOOKUP($A99,Osnova!$A:$E,$E$10)),"")</f>
        <v xml:space="preserve">Ostatné výnosy z hospodárskej činnosti </v>
      </c>
      <c r="C99" s="37" t="str">
        <f>IF(VLOOKUP($A99,Osnova!$A:$C,1)=$A99,VLOOKUP($A99,Osnova!$A:$F,4),0)</f>
        <v>Sonstige Erträge aus der Wirtschaftstätigkeit</v>
      </c>
      <c r="D99" s="38">
        <v>0</v>
      </c>
      <c r="E99" s="39"/>
      <c r="F99" s="727">
        <f t="shared" si="2"/>
        <v>0</v>
      </c>
      <c r="G99" s="701">
        <v>0</v>
      </c>
      <c r="H99" s="701">
        <v>49065.31</v>
      </c>
      <c r="I99" s="727">
        <f t="shared" si="3"/>
        <v>-49065.31</v>
      </c>
    </row>
    <row r="100" spans="1:9" s="41" customFormat="1" ht="11.25" x14ac:dyDescent="0.2">
      <c r="A100" s="697" t="s">
        <v>112</v>
      </c>
      <c r="B100" s="704" t="str">
        <f>IFERROR(IF(VLOOKUP($A100,Osnova!$A:$E,1)=$A100,VLOOKUP($A100,Osnova!$A:$E,$E$10)),"")</f>
        <v xml:space="preserve">Úroky </v>
      </c>
      <c r="C100" s="37" t="str">
        <f>IF(VLOOKUP($A100,Osnova!$A:$C,1)=$A100,VLOOKUP($A100,Osnova!$A:$F,4),0)</f>
        <v>Zinsen</v>
      </c>
      <c r="D100" s="38">
        <v>0</v>
      </c>
      <c r="E100" s="39"/>
      <c r="F100" s="727">
        <f t="shared" si="2"/>
        <v>0</v>
      </c>
      <c r="G100" s="701">
        <v>0</v>
      </c>
      <c r="H100" s="701">
        <v>715.57</v>
      </c>
      <c r="I100" s="727">
        <f t="shared" si="3"/>
        <v>-715.57</v>
      </c>
    </row>
    <row r="101" spans="1:9" s="41" customFormat="1" ht="11.25" x14ac:dyDescent="0.2">
      <c r="A101" s="697"/>
      <c r="B101" s="704" t="str">
        <f>IFERROR(IF(VLOOKUP($A101,Osnova!$A:$E,1)=$A101,VLOOKUP($A101,Osnova!$A:$E,$E$10)),"")</f>
        <v/>
      </c>
      <c r="C101" s="37" t="e">
        <f>IF(VLOOKUP($A101,Osnova!$A:$C,1)=$A101,VLOOKUP($A101,Osnova!$A:$F,4),0)</f>
        <v>#N/A</v>
      </c>
      <c r="D101" s="38"/>
      <c r="E101" s="39"/>
      <c r="F101" s="727">
        <f t="shared" si="2"/>
        <v>0</v>
      </c>
      <c r="G101" s="701"/>
      <c r="H101" s="701"/>
      <c r="I101" s="727">
        <f t="shared" si="3"/>
        <v>0</v>
      </c>
    </row>
    <row r="102" spans="1:9" s="41" customFormat="1" ht="11.25" x14ac:dyDescent="0.2">
      <c r="A102" s="36"/>
      <c r="B102" s="704" t="str">
        <f>IFERROR(IF(VLOOKUP($A102,Osnova!$A:$E,1)=$A102,VLOOKUP($A102,Osnova!$A:$E,$E$10)),"")</f>
        <v/>
      </c>
      <c r="C102" s="37" t="e">
        <f>IF(VLOOKUP($A102,Osnova!$A:$C,1)=$A102,VLOOKUP($A102,Osnova!$A:$F,4),0)</f>
        <v>#N/A</v>
      </c>
      <c r="D102" s="38"/>
      <c r="E102" s="39"/>
      <c r="F102" s="727">
        <f t="shared" si="2"/>
        <v>0</v>
      </c>
      <c r="G102" s="701"/>
      <c r="H102" s="701"/>
      <c r="I102" s="727">
        <f t="shared" si="3"/>
        <v>0</v>
      </c>
    </row>
    <row r="103" spans="1:9" s="41" customFormat="1" ht="11.25" x14ac:dyDescent="0.2">
      <c r="A103" s="36"/>
      <c r="B103" s="704" t="str">
        <f>IFERROR(IF(VLOOKUP($A103,Osnova!$A:$E,1)=$A103,VLOOKUP($A103,Osnova!$A:$E,$E$10)),"")</f>
        <v/>
      </c>
      <c r="C103" s="37" t="e">
        <f>IF(VLOOKUP($A103,Osnova!$A:$C,1)=$A103,VLOOKUP($A103,Osnova!$A:$F,4),0)</f>
        <v>#N/A</v>
      </c>
      <c r="D103" s="38"/>
      <c r="E103" s="39"/>
      <c r="F103" s="727">
        <f t="shared" si="2"/>
        <v>0</v>
      </c>
      <c r="G103" s="701"/>
      <c r="H103" s="701"/>
      <c r="I103" s="727">
        <f t="shared" si="3"/>
        <v>0</v>
      </c>
    </row>
    <row r="104" spans="1:9" s="41" customFormat="1" ht="11.25" x14ac:dyDescent="0.2">
      <c r="A104" s="46"/>
      <c r="B104" s="704" t="str">
        <f>IFERROR(IF(VLOOKUP($A104,Osnova!$A:$E,1)=$A104,VLOOKUP($A104,Osnova!$A:$E,$E$10)),"")</f>
        <v/>
      </c>
      <c r="C104" s="37" t="e">
        <f>IF(VLOOKUP($A104,Osnova!$A:$C,1)=$A104,VLOOKUP($A104,Osnova!$A:$F,4),0)</f>
        <v>#N/A</v>
      </c>
      <c r="D104" s="38"/>
      <c r="E104" s="39"/>
      <c r="F104" s="727">
        <f t="shared" si="2"/>
        <v>0</v>
      </c>
      <c r="G104" s="38"/>
      <c r="H104" s="38"/>
      <c r="I104" s="727">
        <f t="shared" si="3"/>
        <v>0</v>
      </c>
    </row>
    <row r="105" spans="1:9" s="41" customFormat="1" ht="11.25" x14ac:dyDescent="0.2">
      <c r="A105" s="46"/>
      <c r="B105" s="704" t="str">
        <f>IFERROR(IF(VLOOKUP($A105,Osnova!$A:$E,1)=$A105,VLOOKUP($A105,Osnova!$A:$E,$E$10)),"")</f>
        <v/>
      </c>
      <c r="C105" s="37" t="e">
        <f>IF(VLOOKUP($A105,Osnova!$A:$C,1)=$A105,VLOOKUP($A105,Osnova!$A:$F,4),0)</f>
        <v>#N/A</v>
      </c>
      <c r="D105" s="38"/>
      <c r="E105" s="39"/>
      <c r="F105" s="727">
        <f t="shared" si="2"/>
        <v>0</v>
      </c>
      <c r="G105" s="38"/>
      <c r="H105" s="38"/>
      <c r="I105" s="727">
        <f t="shared" si="3"/>
        <v>0</v>
      </c>
    </row>
    <row r="106" spans="1:9" s="41" customFormat="1" ht="11.25" x14ac:dyDescent="0.2">
      <c r="A106" s="46"/>
      <c r="B106" s="704" t="str">
        <f>IFERROR(IF(VLOOKUP($A106,Osnova!$A:$E,1)=$A106,VLOOKUP($A106,Osnova!$A:$E,$E$10)),"")</f>
        <v/>
      </c>
      <c r="C106" s="37" t="e">
        <f>IF(VLOOKUP($A106,Osnova!$A:$C,1)=$A106,VLOOKUP($A106,Osnova!$A:$F,4),0)</f>
        <v>#N/A</v>
      </c>
      <c r="D106" s="38"/>
      <c r="E106" s="39"/>
      <c r="F106" s="727">
        <f t="shared" si="2"/>
        <v>0</v>
      </c>
      <c r="G106" s="38"/>
      <c r="H106" s="38"/>
      <c r="I106" s="727">
        <f t="shared" si="3"/>
        <v>0</v>
      </c>
    </row>
    <row r="107" spans="1:9" s="41" customFormat="1" ht="11.25" x14ac:dyDescent="0.2">
      <c r="A107" s="46"/>
      <c r="B107" s="704" t="str">
        <f>IFERROR(IF(VLOOKUP($A107,Osnova!$A:$E,1)=$A107,VLOOKUP($A107,Osnova!$A:$E,$E$10)),"")</f>
        <v/>
      </c>
      <c r="C107" s="37" t="e">
        <f>IF(VLOOKUP($A107,Osnova!$A:$C,1)=$A107,VLOOKUP($A107,Osnova!$A:$F,4),0)</f>
        <v>#N/A</v>
      </c>
      <c r="D107" s="38"/>
      <c r="E107" s="39"/>
      <c r="F107" s="727">
        <f t="shared" si="2"/>
        <v>0</v>
      </c>
      <c r="G107" s="38"/>
      <c r="H107" s="38"/>
      <c r="I107" s="727">
        <f t="shared" si="3"/>
        <v>0</v>
      </c>
    </row>
    <row r="108" spans="1:9" s="41" customFormat="1" ht="11.25" x14ac:dyDescent="0.2">
      <c r="A108" s="46"/>
      <c r="B108" s="704" t="str">
        <f>IFERROR(IF(VLOOKUP($A108,Osnova!$A:$E,1)=$A108,VLOOKUP($A108,Osnova!$A:$E,$E$10)),"")</f>
        <v/>
      </c>
      <c r="C108" s="37" t="e">
        <f>IF(VLOOKUP($A108,Osnova!$A:$C,1)=$A108,VLOOKUP($A108,Osnova!$A:$F,4),0)</f>
        <v>#N/A</v>
      </c>
      <c r="D108" s="38"/>
      <c r="E108" s="39"/>
      <c r="F108" s="727">
        <f t="shared" si="2"/>
        <v>0</v>
      </c>
      <c r="G108" s="38"/>
      <c r="H108" s="38"/>
      <c r="I108" s="727">
        <f t="shared" si="3"/>
        <v>0</v>
      </c>
    </row>
    <row r="109" spans="1:9" s="41" customFormat="1" ht="11.25" x14ac:dyDescent="0.2">
      <c r="A109" s="46"/>
      <c r="B109" s="704" t="str">
        <f>IFERROR(IF(VLOOKUP($A109,Osnova!$A:$E,1)=$A109,VLOOKUP($A109,Osnova!$A:$E,$E$10)),"")</f>
        <v/>
      </c>
      <c r="C109" s="37" t="e">
        <f>IF(VLOOKUP($A109,Osnova!$A:$C,1)=$A109,VLOOKUP($A109,Osnova!$A:$F,4),0)</f>
        <v>#N/A</v>
      </c>
      <c r="D109" s="38"/>
      <c r="E109" s="39"/>
      <c r="F109" s="727">
        <f t="shared" si="2"/>
        <v>0</v>
      </c>
      <c r="G109" s="38"/>
      <c r="H109" s="38"/>
      <c r="I109" s="727">
        <f t="shared" si="3"/>
        <v>0</v>
      </c>
    </row>
    <row r="110" spans="1:9" s="41" customFormat="1" ht="11.25" x14ac:dyDescent="0.2">
      <c r="A110" s="46"/>
      <c r="B110" s="704" t="str">
        <f>IFERROR(IF(VLOOKUP($A110,Osnova!$A:$E,1)=$A110,VLOOKUP($A110,Osnova!$A:$E,$E$10)),"")</f>
        <v/>
      </c>
      <c r="C110" s="37" t="e">
        <f>IF(VLOOKUP($A110,Osnova!$A:$C,1)=$A110,VLOOKUP($A110,Osnova!$A:$F,4),0)</f>
        <v>#N/A</v>
      </c>
      <c r="D110" s="38"/>
      <c r="E110" s="39"/>
      <c r="F110" s="727">
        <f t="shared" si="2"/>
        <v>0</v>
      </c>
      <c r="G110" s="38"/>
      <c r="H110" s="38"/>
      <c r="I110" s="727">
        <f t="shared" si="3"/>
        <v>0</v>
      </c>
    </row>
    <row r="111" spans="1:9" s="41" customFormat="1" ht="11.25" x14ac:dyDescent="0.2">
      <c r="A111" s="46"/>
      <c r="B111" s="704" t="str">
        <f>IFERROR(IF(VLOOKUP($A111,Osnova!$A:$E,1)=$A111,VLOOKUP($A111,Osnova!$A:$E,$E$10)),"")</f>
        <v/>
      </c>
      <c r="C111" s="37" t="e">
        <f>IF(VLOOKUP($A111,Osnova!$A:$C,1)=$A111,VLOOKUP($A111,Osnova!$A:$F,4),0)</f>
        <v>#N/A</v>
      </c>
      <c r="D111" s="38"/>
      <c r="E111" s="39"/>
      <c r="F111" s="727">
        <f t="shared" si="2"/>
        <v>0</v>
      </c>
      <c r="G111" s="38"/>
      <c r="H111" s="38"/>
      <c r="I111" s="727">
        <f t="shared" si="3"/>
        <v>0</v>
      </c>
    </row>
    <row r="112" spans="1:9" s="41" customFormat="1" ht="11.25" x14ac:dyDescent="0.2">
      <c r="A112" s="46"/>
      <c r="B112" s="704" t="str">
        <f>IFERROR(IF(VLOOKUP($A112,Osnova!$A:$E,1)=$A112,VLOOKUP($A112,Osnova!$A:$E,$E$10)),"")</f>
        <v/>
      </c>
      <c r="C112" s="37" t="e">
        <f>IF(VLOOKUP($A112,Osnova!$A:$C,1)=$A112,VLOOKUP($A112,Osnova!$A:$F,4),0)</f>
        <v>#N/A</v>
      </c>
      <c r="D112" s="38"/>
      <c r="E112" s="39"/>
      <c r="F112" s="727">
        <f t="shared" si="2"/>
        <v>0</v>
      </c>
      <c r="G112" s="38"/>
      <c r="H112" s="38"/>
      <c r="I112" s="727">
        <f t="shared" si="3"/>
        <v>0</v>
      </c>
    </row>
    <row r="113" spans="1:9" s="41" customFormat="1" ht="11.25" x14ac:dyDescent="0.2">
      <c r="A113" s="46"/>
      <c r="B113" s="704" t="str">
        <f>IFERROR(IF(VLOOKUP($A113,Osnova!$A:$E,1)=$A113,VLOOKUP($A113,Osnova!$A:$E,$E$10)),"")</f>
        <v/>
      </c>
      <c r="C113" s="37" t="e">
        <f>IF(VLOOKUP($A113,Osnova!$A:$C,1)=$A113,VLOOKUP($A113,Osnova!$A:$F,4),0)</f>
        <v>#N/A</v>
      </c>
      <c r="D113" s="38"/>
      <c r="E113" s="39"/>
      <c r="F113" s="727">
        <f t="shared" si="2"/>
        <v>0</v>
      </c>
      <c r="G113" s="38"/>
      <c r="H113" s="38"/>
      <c r="I113" s="727">
        <f t="shared" si="3"/>
        <v>0</v>
      </c>
    </row>
    <row r="114" spans="1:9" s="41" customFormat="1" ht="11.25" x14ac:dyDescent="0.2">
      <c r="A114" s="46"/>
      <c r="B114" s="704" t="str">
        <f>IFERROR(IF(VLOOKUP($A114,Osnova!$A:$E,1)=$A114,VLOOKUP($A114,Osnova!$A:$E,$E$10)),"")</f>
        <v/>
      </c>
      <c r="C114" s="37" t="e">
        <f>IF(VLOOKUP($A114,Osnova!$A:$C,1)=$A114,VLOOKUP($A114,Osnova!$A:$F,4),0)</f>
        <v>#N/A</v>
      </c>
      <c r="D114" s="38"/>
      <c r="E114" s="39"/>
      <c r="F114" s="727">
        <f t="shared" si="2"/>
        <v>0</v>
      </c>
      <c r="G114" s="38"/>
      <c r="H114" s="38"/>
      <c r="I114" s="727">
        <f t="shared" si="3"/>
        <v>0</v>
      </c>
    </row>
    <row r="115" spans="1:9" s="41" customFormat="1" ht="11.25" x14ac:dyDescent="0.2">
      <c r="A115" s="46"/>
      <c r="B115" s="704" t="str">
        <f>IFERROR(IF(VLOOKUP($A115,Osnova!$A:$E,1)=$A115,VLOOKUP($A115,Osnova!$A:$E,$E$10)),"")</f>
        <v/>
      </c>
      <c r="C115" s="37" t="e">
        <f>IF(VLOOKUP($A115,Osnova!$A:$C,1)=$A115,VLOOKUP($A115,Osnova!$A:$F,4),0)</f>
        <v>#N/A</v>
      </c>
      <c r="D115" s="38"/>
      <c r="E115" s="39"/>
      <c r="F115" s="727">
        <f t="shared" si="2"/>
        <v>0</v>
      </c>
      <c r="G115" s="38"/>
      <c r="H115" s="38"/>
      <c r="I115" s="727">
        <f t="shared" si="3"/>
        <v>0</v>
      </c>
    </row>
    <row r="116" spans="1:9" s="41" customFormat="1" ht="11.25" x14ac:dyDescent="0.2">
      <c r="A116" s="46"/>
      <c r="B116" s="704" t="str">
        <f>IFERROR(IF(VLOOKUP($A116,Osnova!$A:$E,1)=$A116,VLOOKUP($A116,Osnova!$A:$E,$E$10)),"")</f>
        <v/>
      </c>
      <c r="C116" s="37" t="e">
        <f>IF(VLOOKUP($A116,Osnova!$A:$C,1)=$A116,VLOOKUP($A116,Osnova!$A:$F,4),0)</f>
        <v>#N/A</v>
      </c>
      <c r="D116" s="38"/>
      <c r="E116" s="39"/>
      <c r="F116" s="727">
        <f t="shared" si="2"/>
        <v>0</v>
      </c>
      <c r="G116" s="38"/>
      <c r="H116" s="38"/>
      <c r="I116" s="727">
        <f t="shared" si="3"/>
        <v>0</v>
      </c>
    </row>
    <row r="117" spans="1:9" s="41" customFormat="1" ht="11.25" x14ac:dyDescent="0.2">
      <c r="A117" s="46"/>
      <c r="B117" s="704" t="str">
        <f>IFERROR(IF(VLOOKUP($A117,Osnova!$A:$E,1)=$A117,VLOOKUP($A117,Osnova!$A:$E,$E$10)),"")</f>
        <v/>
      </c>
      <c r="C117" s="37" t="e">
        <f>IF(VLOOKUP($A117,Osnova!$A:$C,1)=$A117,VLOOKUP($A117,Osnova!$A:$F,4),0)</f>
        <v>#N/A</v>
      </c>
      <c r="D117" s="38"/>
      <c r="E117" s="39"/>
      <c r="F117" s="727">
        <f t="shared" si="2"/>
        <v>0</v>
      </c>
      <c r="G117" s="38"/>
      <c r="H117" s="38"/>
      <c r="I117" s="727">
        <f t="shared" si="3"/>
        <v>0</v>
      </c>
    </row>
    <row r="118" spans="1:9" s="41" customFormat="1" ht="11.25" x14ac:dyDescent="0.2">
      <c r="A118" s="46"/>
      <c r="B118" s="704" t="str">
        <f>IFERROR(IF(VLOOKUP($A118,Osnova!$A:$E,1)=$A118,VLOOKUP($A118,Osnova!$A:$E,$E$10)),"")</f>
        <v/>
      </c>
      <c r="C118" s="37" t="e">
        <f>IF(VLOOKUP($A118,Osnova!$A:$C,1)=$A118,VLOOKUP($A118,Osnova!$A:$F,4),0)</f>
        <v>#N/A</v>
      </c>
      <c r="D118" s="38"/>
      <c r="E118" s="39"/>
      <c r="F118" s="727">
        <f t="shared" si="2"/>
        <v>0</v>
      </c>
      <c r="G118" s="38"/>
      <c r="H118" s="38"/>
      <c r="I118" s="727">
        <f t="shared" si="3"/>
        <v>0</v>
      </c>
    </row>
    <row r="119" spans="1:9" s="41" customFormat="1" ht="11.25" x14ac:dyDescent="0.2">
      <c r="A119" s="46"/>
      <c r="B119" s="704" t="str">
        <f>IFERROR(IF(VLOOKUP($A119,Osnova!$A:$E,1)=$A119,VLOOKUP($A119,Osnova!$A:$E,$E$10)),"")</f>
        <v/>
      </c>
      <c r="C119" s="37" t="e">
        <f>IF(VLOOKUP($A119,Osnova!$A:$C,1)=$A119,VLOOKUP($A119,Osnova!$A:$F,4),0)</f>
        <v>#N/A</v>
      </c>
      <c r="D119" s="38"/>
      <c r="E119" s="39"/>
      <c r="F119" s="727">
        <f t="shared" si="2"/>
        <v>0</v>
      </c>
      <c r="G119" s="38"/>
      <c r="H119" s="38"/>
      <c r="I119" s="727">
        <f t="shared" si="3"/>
        <v>0</v>
      </c>
    </row>
    <row r="120" spans="1:9" s="41" customFormat="1" ht="11.25" x14ac:dyDescent="0.2">
      <c r="A120" s="46"/>
      <c r="B120" s="704" t="str">
        <f>IFERROR(IF(VLOOKUP($A120,Osnova!$A:$E,1)=$A120,VLOOKUP($A120,Osnova!$A:$E,$E$10)),"")</f>
        <v/>
      </c>
      <c r="C120" s="37" t="e">
        <f>IF(VLOOKUP($A120,Osnova!$A:$C,1)=$A120,VLOOKUP($A120,Osnova!$A:$F,4),0)</f>
        <v>#N/A</v>
      </c>
      <c r="D120" s="38"/>
      <c r="E120" s="39"/>
      <c r="F120" s="727">
        <f t="shared" si="2"/>
        <v>0</v>
      </c>
      <c r="G120" s="38"/>
      <c r="H120" s="38"/>
      <c r="I120" s="727">
        <f t="shared" si="3"/>
        <v>0</v>
      </c>
    </row>
    <row r="121" spans="1:9" s="41" customFormat="1" ht="11.25" x14ac:dyDescent="0.2">
      <c r="A121" s="46"/>
      <c r="B121" s="704" t="str">
        <f>IFERROR(IF(VLOOKUP($A121,Osnova!$A:$E,1)=$A121,VLOOKUP($A121,Osnova!$A:$E,$E$10)),"")</f>
        <v/>
      </c>
      <c r="C121" s="37" t="e">
        <f>IF(VLOOKUP($A121,Osnova!$A:$C,1)=$A121,VLOOKUP($A121,Osnova!$A:$F,4),0)</f>
        <v>#N/A</v>
      </c>
      <c r="D121" s="38"/>
      <c r="E121" s="39"/>
      <c r="F121" s="727">
        <f t="shared" si="2"/>
        <v>0</v>
      </c>
      <c r="G121" s="38"/>
      <c r="H121" s="38"/>
      <c r="I121" s="727">
        <f t="shared" si="3"/>
        <v>0</v>
      </c>
    </row>
    <row r="122" spans="1:9" s="41" customFormat="1" ht="11.25" x14ac:dyDescent="0.2">
      <c r="A122" s="46"/>
      <c r="B122" s="704" t="str">
        <f>IFERROR(IF(VLOOKUP($A122,Osnova!$A:$E,1)=$A122,VLOOKUP($A122,Osnova!$A:$E,$E$10)),"")</f>
        <v/>
      </c>
      <c r="C122" s="37" t="e">
        <f>IF(VLOOKUP($A122,Osnova!$A:$C,1)=$A122,VLOOKUP($A122,Osnova!$A:$F,4),0)</f>
        <v>#N/A</v>
      </c>
      <c r="D122" s="38"/>
      <c r="E122" s="39"/>
      <c r="F122" s="727">
        <f t="shared" si="2"/>
        <v>0</v>
      </c>
      <c r="G122" s="38"/>
      <c r="H122" s="38"/>
      <c r="I122" s="727">
        <f t="shared" si="3"/>
        <v>0</v>
      </c>
    </row>
    <row r="123" spans="1:9" s="41" customFormat="1" ht="11.25" x14ac:dyDescent="0.2">
      <c r="A123" s="46"/>
      <c r="B123" s="704" t="str">
        <f>IFERROR(IF(VLOOKUP($A123,Osnova!$A:$E,1)=$A123,VLOOKUP($A123,Osnova!$A:$E,$E$10)),"")</f>
        <v/>
      </c>
      <c r="C123" s="37" t="e">
        <f>IF(VLOOKUP($A123,Osnova!$A:$C,1)=$A123,VLOOKUP($A123,Osnova!$A:$F,4),0)</f>
        <v>#N/A</v>
      </c>
      <c r="D123" s="38"/>
      <c r="E123" s="39"/>
      <c r="F123" s="727">
        <f t="shared" si="2"/>
        <v>0</v>
      </c>
      <c r="G123" s="38"/>
      <c r="H123" s="38"/>
      <c r="I123" s="727">
        <f t="shared" si="3"/>
        <v>0</v>
      </c>
    </row>
    <row r="124" spans="1:9" s="41" customFormat="1" ht="11.25" x14ac:dyDescent="0.2">
      <c r="A124" s="46"/>
      <c r="B124" s="704" t="str">
        <f>IFERROR(IF(VLOOKUP($A124,Osnova!$A:$E,1)=$A124,VLOOKUP($A124,Osnova!$A:$E,$E$10)),"")</f>
        <v/>
      </c>
      <c r="C124" s="37" t="e">
        <f>IF(VLOOKUP($A124,Osnova!$A:$C,1)=$A124,VLOOKUP($A124,Osnova!$A:$F,4),0)</f>
        <v>#N/A</v>
      </c>
      <c r="D124" s="38"/>
      <c r="E124" s="39"/>
      <c r="F124" s="727">
        <f t="shared" si="2"/>
        <v>0</v>
      </c>
      <c r="G124" s="38"/>
      <c r="H124" s="38"/>
      <c r="I124" s="727">
        <f t="shared" si="3"/>
        <v>0</v>
      </c>
    </row>
    <row r="125" spans="1:9" s="41" customFormat="1" ht="11.25" x14ac:dyDescent="0.2">
      <c r="A125" s="46"/>
      <c r="B125" s="704" t="str">
        <f>IFERROR(IF(VLOOKUP($A125,Osnova!$A:$E,1)=$A125,VLOOKUP($A125,Osnova!$A:$E,$E$10)),"")</f>
        <v/>
      </c>
      <c r="C125" s="37" t="e">
        <f>IF(VLOOKUP($A125,Osnova!$A:$C,1)=$A125,VLOOKUP($A125,Osnova!$A:$F,4),0)</f>
        <v>#N/A</v>
      </c>
      <c r="D125" s="38"/>
      <c r="E125" s="39"/>
      <c r="F125" s="727">
        <f t="shared" si="2"/>
        <v>0</v>
      </c>
      <c r="G125" s="38"/>
      <c r="H125" s="38"/>
      <c r="I125" s="727">
        <f t="shared" si="3"/>
        <v>0</v>
      </c>
    </row>
    <row r="126" spans="1:9" s="41" customFormat="1" ht="11.25" x14ac:dyDescent="0.2">
      <c r="A126" s="46"/>
      <c r="B126" s="704" t="str">
        <f>IFERROR(IF(VLOOKUP($A126,Osnova!$A:$E,1)=$A126,VLOOKUP($A126,Osnova!$A:$E,$E$10)),"")</f>
        <v/>
      </c>
      <c r="C126" s="37" t="e">
        <f>IF(VLOOKUP($A126,Osnova!$A:$C,1)=$A126,VLOOKUP($A126,Osnova!$A:$F,4),0)</f>
        <v>#N/A</v>
      </c>
      <c r="D126" s="38"/>
      <c r="E126" s="39"/>
      <c r="F126" s="727">
        <f t="shared" si="2"/>
        <v>0</v>
      </c>
      <c r="G126" s="38"/>
      <c r="H126" s="38"/>
      <c r="I126" s="727">
        <f t="shared" si="3"/>
        <v>0</v>
      </c>
    </row>
    <row r="127" spans="1:9" s="41" customFormat="1" ht="11.25" x14ac:dyDescent="0.2">
      <c r="A127" s="46"/>
      <c r="B127" s="704" t="str">
        <f>IFERROR(IF(VLOOKUP($A127,Osnova!$A:$E,1)=$A127,VLOOKUP($A127,Osnova!$A:$E,$E$10)),"")</f>
        <v/>
      </c>
      <c r="C127" s="37" t="e">
        <f>IF(VLOOKUP($A127,Osnova!$A:$C,1)=$A127,VLOOKUP($A127,Osnova!$A:$F,4),0)</f>
        <v>#N/A</v>
      </c>
      <c r="D127" s="38"/>
      <c r="E127" s="39"/>
      <c r="F127" s="727">
        <f t="shared" si="2"/>
        <v>0</v>
      </c>
      <c r="G127" s="38"/>
      <c r="H127" s="38"/>
      <c r="I127" s="727">
        <f t="shared" si="3"/>
        <v>0</v>
      </c>
    </row>
    <row r="128" spans="1:9" s="41" customFormat="1" ht="11.25" x14ac:dyDescent="0.2">
      <c r="A128" s="46"/>
      <c r="B128" s="704" t="str">
        <f>IFERROR(IF(VLOOKUP($A128,Osnova!$A:$E,1)=$A128,VLOOKUP($A128,Osnova!$A:$E,$E$10)),"")</f>
        <v/>
      </c>
      <c r="C128" s="37" t="e">
        <f>IF(VLOOKUP($A128,Osnova!$A:$C,1)=$A128,VLOOKUP($A128,Osnova!$A:$F,4),0)</f>
        <v>#N/A</v>
      </c>
      <c r="D128" s="38"/>
      <c r="E128" s="39"/>
      <c r="F128" s="727">
        <f t="shared" si="2"/>
        <v>0</v>
      </c>
      <c r="G128" s="38"/>
      <c r="H128" s="38"/>
      <c r="I128" s="727">
        <f t="shared" si="3"/>
        <v>0</v>
      </c>
    </row>
    <row r="129" spans="1:9" s="41" customFormat="1" ht="11.25" x14ac:dyDescent="0.2">
      <c r="A129" s="46"/>
      <c r="B129" s="704" t="str">
        <f>IFERROR(IF(VLOOKUP($A129,Osnova!$A:$E,1)=$A129,VLOOKUP($A129,Osnova!$A:$E,$E$10)),"")</f>
        <v/>
      </c>
      <c r="C129" s="37" t="e">
        <f>IF(VLOOKUP($A129,Osnova!$A:$C,1)=$A129,VLOOKUP($A129,Osnova!$A:$F,4),0)</f>
        <v>#N/A</v>
      </c>
      <c r="D129" s="38"/>
      <c r="E129" s="39"/>
      <c r="F129" s="727">
        <f t="shared" si="2"/>
        <v>0</v>
      </c>
      <c r="G129" s="38"/>
      <c r="H129" s="38"/>
      <c r="I129" s="727">
        <f t="shared" si="3"/>
        <v>0</v>
      </c>
    </row>
    <row r="130" spans="1:9" s="41" customFormat="1" ht="11.25" x14ac:dyDescent="0.2">
      <c r="A130" s="46"/>
      <c r="B130" s="704" t="str">
        <f>IFERROR(IF(VLOOKUP($A130,Osnova!$A:$E,1)=$A130,VLOOKUP($A130,Osnova!$A:$E,$E$10)),"")</f>
        <v/>
      </c>
      <c r="C130" s="37" t="e">
        <f>IF(VLOOKUP($A130,Osnova!$A:$C,1)=$A130,VLOOKUP($A130,Osnova!$A:$F,4),0)</f>
        <v>#N/A</v>
      </c>
      <c r="D130" s="38"/>
      <c r="E130" s="39"/>
      <c r="F130" s="727">
        <f t="shared" si="2"/>
        <v>0</v>
      </c>
      <c r="G130" s="38"/>
      <c r="H130" s="38"/>
      <c r="I130" s="727">
        <f t="shared" si="3"/>
        <v>0</v>
      </c>
    </row>
    <row r="131" spans="1:9" s="41" customFormat="1" ht="11.25" x14ac:dyDescent="0.2">
      <c r="A131" s="46"/>
      <c r="B131" s="704" t="str">
        <f>IFERROR(IF(VLOOKUP($A131,Osnova!$A:$E,1)=$A131,VLOOKUP($A131,Osnova!$A:$E,$E$10)),"")</f>
        <v/>
      </c>
      <c r="C131" s="37" t="e">
        <f>IF(VLOOKUP($A131,Osnova!$A:$C,1)=$A131,VLOOKUP($A131,Osnova!$A:$F,4),0)</f>
        <v>#N/A</v>
      </c>
      <c r="D131" s="38"/>
      <c r="E131" s="39"/>
      <c r="F131" s="727">
        <f t="shared" si="2"/>
        <v>0</v>
      </c>
      <c r="G131" s="38"/>
      <c r="H131" s="38"/>
      <c r="I131" s="727">
        <f t="shared" si="3"/>
        <v>0</v>
      </c>
    </row>
    <row r="132" spans="1:9" s="41" customFormat="1" ht="11.25" x14ac:dyDescent="0.2">
      <c r="A132" s="46"/>
      <c r="B132" s="704" t="str">
        <f>IFERROR(IF(VLOOKUP($A132,Osnova!$A:$E,1)=$A132,VLOOKUP($A132,Osnova!$A:$E,$E$10)),"")</f>
        <v/>
      </c>
      <c r="C132" s="37" t="e">
        <f>IF(VLOOKUP($A132,Osnova!$A:$C,1)=$A132,VLOOKUP($A132,Osnova!$A:$F,4),0)</f>
        <v>#N/A</v>
      </c>
      <c r="D132" s="38"/>
      <c r="E132" s="39"/>
      <c r="F132" s="727">
        <f t="shared" si="2"/>
        <v>0</v>
      </c>
      <c r="G132" s="38"/>
      <c r="H132" s="38"/>
      <c r="I132" s="727">
        <f t="shared" si="3"/>
        <v>0</v>
      </c>
    </row>
    <row r="133" spans="1:9" s="41" customFormat="1" ht="11.25" x14ac:dyDescent="0.2">
      <c r="A133" s="46"/>
      <c r="B133" s="704" t="str">
        <f>IFERROR(IF(VLOOKUP($A133,Osnova!$A:$E,1)=$A133,VLOOKUP($A133,Osnova!$A:$E,$E$10)),"")</f>
        <v/>
      </c>
      <c r="C133" s="37" t="e">
        <f>IF(VLOOKUP($A133,Osnova!$A:$C,1)=$A133,VLOOKUP($A133,Osnova!$A:$F,4),0)</f>
        <v>#N/A</v>
      </c>
      <c r="D133" s="38"/>
      <c r="E133" s="39"/>
      <c r="F133" s="727">
        <f t="shared" si="2"/>
        <v>0</v>
      </c>
      <c r="G133" s="38"/>
      <c r="H133" s="38"/>
      <c r="I133" s="727">
        <f t="shared" si="3"/>
        <v>0</v>
      </c>
    </row>
    <row r="134" spans="1:9" s="41" customFormat="1" ht="11.25" x14ac:dyDescent="0.2">
      <c r="A134" s="46"/>
      <c r="B134" s="704" t="str">
        <f>IFERROR(IF(VLOOKUP($A134,Osnova!$A:$E,1)=$A134,VLOOKUP($A134,Osnova!$A:$E,$E$10)),"")</f>
        <v/>
      </c>
      <c r="C134" s="37" t="e">
        <f>IF(VLOOKUP($A134,Osnova!$A:$C,1)=$A134,VLOOKUP($A134,Osnova!$A:$F,4),0)</f>
        <v>#N/A</v>
      </c>
      <c r="D134" s="38"/>
      <c r="E134" s="39"/>
      <c r="F134" s="727">
        <f t="shared" si="2"/>
        <v>0</v>
      </c>
      <c r="G134" s="38"/>
      <c r="H134" s="38"/>
      <c r="I134" s="727">
        <f t="shared" si="3"/>
        <v>0</v>
      </c>
    </row>
    <row r="135" spans="1:9" s="41" customFormat="1" ht="11.25" x14ac:dyDescent="0.2">
      <c r="A135" s="46"/>
      <c r="B135" s="704" t="str">
        <f>IFERROR(IF(VLOOKUP($A135,Osnova!$A:$E,1)=$A135,VLOOKUP($A135,Osnova!$A:$E,$E$10)),"")</f>
        <v/>
      </c>
      <c r="C135" s="37" t="e">
        <f>IF(VLOOKUP($A135,Osnova!$A:$C,1)=$A135,VLOOKUP($A135,Osnova!$A:$F,4),0)</f>
        <v>#N/A</v>
      </c>
      <c r="D135" s="38"/>
      <c r="E135" s="39"/>
      <c r="F135" s="727">
        <f t="shared" si="2"/>
        <v>0</v>
      </c>
      <c r="G135" s="38"/>
      <c r="H135" s="38"/>
      <c r="I135" s="727">
        <f t="shared" si="3"/>
        <v>0</v>
      </c>
    </row>
    <row r="136" spans="1:9" s="41" customFormat="1" ht="11.25" x14ac:dyDescent="0.2">
      <c r="A136" s="46"/>
      <c r="B136" s="704" t="str">
        <f>IFERROR(IF(VLOOKUP($A136,Osnova!$A:$E,1)=$A136,VLOOKUP($A136,Osnova!$A:$E,$E$10)),"")</f>
        <v/>
      </c>
      <c r="C136" s="37" t="e">
        <f>IF(VLOOKUP($A136,Osnova!$A:$C,1)=$A136,VLOOKUP($A136,Osnova!$A:$F,4),0)</f>
        <v>#N/A</v>
      </c>
      <c r="D136" s="38"/>
      <c r="E136" s="39"/>
      <c r="F136" s="727">
        <f t="shared" si="2"/>
        <v>0</v>
      </c>
      <c r="G136" s="38"/>
      <c r="H136" s="38"/>
      <c r="I136" s="727">
        <f t="shared" si="3"/>
        <v>0</v>
      </c>
    </row>
    <row r="137" spans="1:9" s="41" customFormat="1" ht="11.25" x14ac:dyDescent="0.2">
      <c r="A137" s="46"/>
      <c r="B137" s="704" t="str">
        <f>IFERROR(IF(VLOOKUP($A137,Osnova!$A:$E,1)=$A137,VLOOKUP($A137,Osnova!$A:$E,$E$10)),"")</f>
        <v/>
      </c>
      <c r="C137" s="37" t="e">
        <f>IF(VLOOKUP($A137,Osnova!$A:$C,1)=$A137,VLOOKUP($A137,Osnova!$A:$F,4),0)</f>
        <v>#N/A</v>
      </c>
      <c r="D137" s="38"/>
      <c r="E137" s="39"/>
      <c r="F137" s="727">
        <f t="shared" si="2"/>
        <v>0</v>
      </c>
      <c r="G137" s="38"/>
      <c r="H137" s="38"/>
      <c r="I137" s="727">
        <f t="shared" si="3"/>
        <v>0</v>
      </c>
    </row>
    <row r="138" spans="1:9" s="41" customFormat="1" ht="11.25" x14ac:dyDescent="0.2">
      <c r="A138" s="46"/>
      <c r="B138" s="704" t="str">
        <f>IFERROR(IF(VLOOKUP($A138,Osnova!$A:$E,1)=$A138,VLOOKUP($A138,Osnova!$A:$E,$E$10)),"")</f>
        <v/>
      </c>
      <c r="C138" s="37" t="e">
        <f>IF(VLOOKUP($A138,Osnova!$A:$C,1)=$A138,VLOOKUP($A138,Osnova!$A:$F,4),0)</f>
        <v>#N/A</v>
      </c>
      <c r="D138" s="38"/>
      <c r="E138" s="39"/>
      <c r="F138" s="727">
        <f t="shared" si="2"/>
        <v>0</v>
      </c>
      <c r="G138" s="38"/>
      <c r="H138" s="38"/>
      <c r="I138" s="727">
        <f t="shared" si="3"/>
        <v>0</v>
      </c>
    </row>
    <row r="139" spans="1:9" s="41" customFormat="1" ht="11.25" x14ac:dyDescent="0.2">
      <c r="A139" s="46"/>
      <c r="B139" s="704" t="str">
        <f>IFERROR(IF(VLOOKUP($A139,Osnova!$A:$E,1)=$A139,VLOOKUP($A139,Osnova!$A:$E,$E$10)),"")</f>
        <v/>
      </c>
      <c r="C139" s="37" t="e">
        <f>IF(VLOOKUP($A139,Osnova!$A:$C,1)=$A139,VLOOKUP($A139,Osnova!$A:$F,4),0)</f>
        <v>#N/A</v>
      </c>
      <c r="D139" s="38"/>
      <c r="E139" s="39"/>
      <c r="F139" s="727">
        <f t="shared" si="2"/>
        <v>0</v>
      </c>
      <c r="G139" s="38"/>
      <c r="H139" s="38"/>
      <c r="I139" s="727">
        <f t="shared" si="3"/>
        <v>0</v>
      </c>
    </row>
    <row r="140" spans="1:9" s="41" customFormat="1" ht="11.25" x14ac:dyDescent="0.2">
      <c r="A140" s="46"/>
      <c r="B140" s="704" t="str">
        <f>IFERROR(IF(VLOOKUP($A140,Osnova!$A:$E,1)=$A140,VLOOKUP($A140,Osnova!$A:$E,$E$10)),"")</f>
        <v/>
      </c>
      <c r="C140" s="37" t="e">
        <f>IF(VLOOKUP($A140,Osnova!$A:$C,1)=$A140,VLOOKUP($A140,Osnova!$A:$F,4),0)</f>
        <v>#N/A</v>
      </c>
      <c r="D140" s="38"/>
      <c r="E140" s="39"/>
      <c r="F140" s="727">
        <f t="shared" si="2"/>
        <v>0</v>
      </c>
      <c r="G140" s="38"/>
      <c r="H140" s="38"/>
      <c r="I140" s="727">
        <f t="shared" si="3"/>
        <v>0</v>
      </c>
    </row>
    <row r="141" spans="1:9" s="41" customFormat="1" ht="11.25" x14ac:dyDescent="0.2">
      <c r="A141" s="46"/>
      <c r="B141" s="704" t="str">
        <f>IFERROR(IF(VLOOKUP($A141,Osnova!$A:$E,1)=$A141,VLOOKUP($A141,Osnova!$A:$E,$E$10)),"")</f>
        <v/>
      </c>
      <c r="C141" s="37" t="e">
        <f>IF(VLOOKUP($A141,Osnova!$A:$C,1)=$A141,VLOOKUP($A141,Osnova!$A:$F,4),0)</f>
        <v>#N/A</v>
      </c>
      <c r="D141" s="38"/>
      <c r="E141" s="39"/>
      <c r="F141" s="727">
        <f t="shared" si="2"/>
        <v>0</v>
      </c>
      <c r="G141" s="38"/>
      <c r="H141" s="38"/>
      <c r="I141" s="727">
        <f t="shared" si="3"/>
        <v>0</v>
      </c>
    </row>
    <row r="142" spans="1:9" s="41" customFormat="1" ht="11.25" x14ac:dyDescent="0.2">
      <c r="A142" s="46"/>
      <c r="B142" s="704" t="str">
        <f>IFERROR(IF(VLOOKUP($A142,Osnova!$A:$E,1)=$A142,VLOOKUP($A142,Osnova!$A:$E,$E$10)),"")</f>
        <v/>
      </c>
      <c r="C142" s="37" t="e">
        <f>IF(VLOOKUP($A142,Osnova!$A:$C,1)=$A142,VLOOKUP($A142,Osnova!$A:$F,4),0)</f>
        <v>#N/A</v>
      </c>
      <c r="D142" s="38"/>
      <c r="E142" s="39"/>
      <c r="F142" s="727">
        <f t="shared" si="2"/>
        <v>0</v>
      </c>
      <c r="G142" s="38"/>
      <c r="H142" s="38"/>
      <c r="I142" s="727">
        <f t="shared" si="3"/>
        <v>0</v>
      </c>
    </row>
    <row r="143" spans="1:9" s="41" customFormat="1" ht="11.25" x14ac:dyDescent="0.2">
      <c r="A143" s="46"/>
      <c r="B143" s="704" t="str">
        <f>IFERROR(IF(VLOOKUP($A143,Osnova!$A:$E,1)=$A143,VLOOKUP($A143,Osnova!$A:$E,$E$10)),"")</f>
        <v/>
      </c>
      <c r="C143" s="37" t="e">
        <f>IF(VLOOKUP($A143,Osnova!$A:$C,1)=$A143,VLOOKUP($A143,Osnova!$A:$F,4),0)</f>
        <v>#N/A</v>
      </c>
      <c r="D143" s="38"/>
      <c r="E143" s="39"/>
      <c r="F143" s="727">
        <f t="shared" si="2"/>
        <v>0</v>
      </c>
      <c r="G143" s="38"/>
      <c r="H143" s="38"/>
      <c r="I143" s="727">
        <f t="shared" si="3"/>
        <v>0</v>
      </c>
    </row>
    <row r="144" spans="1:9" s="41" customFormat="1" ht="11.25" x14ac:dyDescent="0.2">
      <c r="A144" s="46"/>
      <c r="B144" s="704" t="str">
        <f>IFERROR(IF(VLOOKUP($A144,Osnova!$A:$E,1)=$A144,VLOOKUP($A144,Osnova!$A:$E,$E$10)),"")</f>
        <v/>
      </c>
      <c r="C144" s="37" t="e">
        <f>IF(VLOOKUP($A144,Osnova!$A:$C,1)=$A144,VLOOKUP($A144,Osnova!$A:$F,4),0)</f>
        <v>#N/A</v>
      </c>
      <c r="D144" s="38"/>
      <c r="E144" s="39"/>
      <c r="F144" s="727">
        <f t="shared" si="2"/>
        <v>0</v>
      </c>
      <c r="G144" s="38"/>
      <c r="H144" s="38"/>
      <c r="I144" s="727">
        <f t="shared" si="3"/>
        <v>0</v>
      </c>
    </row>
    <row r="145" spans="1:9" s="41" customFormat="1" ht="11.25" x14ac:dyDescent="0.2">
      <c r="A145" s="46"/>
      <c r="B145" s="704" t="str">
        <f>IFERROR(IF(VLOOKUP($A145,Osnova!$A:$E,1)=$A145,VLOOKUP($A145,Osnova!$A:$E,$E$10)),"")</f>
        <v/>
      </c>
      <c r="C145" s="37" t="e">
        <f>IF(VLOOKUP($A145,Osnova!$A:$C,1)=$A145,VLOOKUP($A145,Osnova!$A:$F,4),0)</f>
        <v>#N/A</v>
      </c>
      <c r="D145" s="38"/>
      <c r="E145" s="39"/>
      <c r="F145" s="727">
        <f t="shared" ref="F145:F208" si="4">SUM(D145-E145)</f>
        <v>0</v>
      </c>
      <c r="G145" s="38"/>
      <c r="H145" s="38"/>
      <c r="I145" s="727">
        <f t="shared" si="3"/>
        <v>0</v>
      </c>
    </row>
    <row r="146" spans="1:9" s="41" customFormat="1" ht="11.25" x14ac:dyDescent="0.2">
      <c r="A146" s="46"/>
      <c r="B146" s="704" t="str">
        <f>IFERROR(IF(VLOOKUP($A146,Osnova!$A:$E,1)=$A146,VLOOKUP($A146,Osnova!$A:$E,$E$10)),"")</f>
        <v/>
      </c>
      <c r="C146" s="37" t="e">
        <f>IF(VLOOKUP($A146,Osnova!$A:$C,1)=$A146,VLOOKUP($A146,Osnova!$A:$F,4),0)</f>
        <v>#N/A</v>
      </c>
      <c r="D146" s="38"/>
      <c r="E146" s="39"/>
      <c r="F146" s="727">
        <f t="shared" si="4"/>
        <v>0</v>
      </c>
      <c r="G146" s="38"/>
      <c r="H146" s="38"/>
      <c r="I146" s="727">
        <f t="shared" ref="I146:I177" si="5">SUM(F146+G146-H146)</f>
        <v>0</v>
      </c>
    </row>
    <row r="147" spans="1:9" s="41" customFormat="1" ht="11.25" x14ac:dyDescent="0.2">
      <c r="A147" s="46"/>
      <c r="B147" s="704" t="str">
        <f>IFERROR(IF(VLOOKUP($A147,Osnova!$A:$E,1)=$A147,VLOOKUP($A147,Osnova!$A:$E,$E$10)),"")</f>
        <v/>
      </c>
      <c r="C147" s="37" t="e">
        <f>IF(VLOOKUP($A147,Osnova!$A:$C,1)=$A147,VLOOKUP($A147,Osnova!$A:$F,4),0)</f>
        <v>#N/A</v>
      </c>
      <c r="D147" s="38"/>
      <c r="E147" s="39"/>
      <c r="F147" s="727">
        <f t="shared" si="4"/>
        <v>0</v>
      </c>
      <c r="G147" s="38"/>
      <c r="H147" s="38"/>
      <c r="I147" s="727">
        <f t="shared" si="5"/>
        <v>0</v>
      </c>
    </row>
    <row r="148" spans="1:9" s="41" customFormat="1" ht="11.25" x14ac:dyDescent="0.2">
      <c r="A148" s="46"/>
      <c r="B148" s="704" t="str">
        <f>IFERROR(IF(VLOOKUP($A148,Osnova!$A:$E,1)=$A148,VLOOKUP($A148,Osnova!$A:$E,$E$10)),"")</f>
        <v/>
      </c>
      <c r="C148" s="37" t="e">
        <f>IF(VLOOKUP($A148,Osnova!$A:$C,1)=$A148,VLOOKUP($A148,Osnova!$A:$F,4),0)</f>
        <v>#N/A</v>
      </c>
      <c r="D148" s="38"/>
      <c r="E148" s="39"/>
      <c r="F148" s="727">
        <f t="shared" si="4"/>
        <v>0</v>
      </c>
      <c r="G148" s="38"/>
      <c r="H148" s="38"/>
      <c r="I148" s="727">
        <f t="shared" si="5"/>
        <v>0</v>
      </c>
    </row>
    <row r="149" spans="1:9" s="41" customFormat="1" ht="11.25" x14ac:dyDescent="0.2">
      <c r="A149" s="46"/>
      <c r="B149" s="704" t="str">
        <f>IFERROR(IF(VLOOKUP($A149,Osnova!$A:$E,1)=$A149,VLOOKUP($A149,Osnova!$A:$E,$E$10)),"")</f>
        <v/>
      </c>
      <c r="C149" s="37" t="e">
        <f>IF(VLOOKUP($A149,Osnova!$A:$C,1)=$A149,VLOOKUP($A149,Osnova!$A:$F,4),0)</f>
        <v>#N/A</v>
      </c>
      <c r="D149" s="38"/>
      <c r="E149" s="39"/>
      <c r="F149" s="727">
        <f t="shared" si="4"/>
        <v>0</v>
      </c>
      <c r="G149" s="38"/>
      <c r="H149" s="38"/>
      <c r="I149" s="727">
        <f t="shared" si="5"/>
        <v>0</v>
      </c>
    </row>
    <row r="150" spans="1:9" s="41" customFormat="1" ht="11.25" x14ac:dyDescent="0.2">
      <c r="A150" s="46"/>
      <c r="B150" s="704" t="str">
        <f>IFERROR(IF(VLOOKUP($A150,Osnova!$A:$E,1)=$A150,VLOOKUP($A150,Osnova!$A:$E,$E$10)),"")</f>
        <v/>
      </c>
      <c r="C150" s="37" t="e">
        <f>IF(VLOOKUP($A150,Osnova!$A:$C,1)=$A150,VLOOKUP($A150,Osnova!$A:$F,4),0)</f>
        <v>#N/A</v>
      </c>
      <c r="D150" s="38"/>
      <c r="E150" s="39"/>
      <c r="F150" s="727">
        <f t="shared" si="4"/>
        <v>0</v>
      </c>
      <c r="G150" s="38"/>
      <c r="H150" s="38"/>
      <c r="I150" s="727">
        <f t="shared" si="5"/>
        <v>0</v>
      </c>
    </row>
    <row r="151" spans="1:9" s="41" customFormat="1" ht="11.25" x14ac:dyDescent="0.2">
      <c r="A151" s="46"/>
      <c r="B151" s="704" t="str">
        <f>IFERROR(IF(VLOOKUP($A151,Osnova!$A:$E,1)=$A151,VLOOKUP($A151,Osnova!$A:$E,$E$10)),"")</f>
        <v/>
      </c>
      <c r="C151" s="37" t="e">
        <f>IF(VLOOKUP($A151,Osnova!$A:$C,1)=$A151,VLOOKUP($A151,Osnova!$A:$F,4),0)</f>
        <v>#N/A</v>
      </c>
      <c r="D151" s="38"/>
      <c r="E151" s="39"/>
      <c r="F151" s="727">
        <f t="shared" si="4"/>
        <v>0</v>
      </c>
      <c r="G151" s="38"/>
      <c r="H151" s="38"/>
      <c r="I151" s="727">
        <f t="shared" si="5"/>
        <v>0</v>
      </c>
    </row>
    <row r="152" spans="1:9" s="41" customFormat="1" ht="11.25" x14ac:dyDescent="0.2">
      <c r="A152" s="46"/>
      <c r="B152" s="704" t="str">
        <f>IFERROR(IF(VLOOKUP($A152,Osnova!$A:$E,1)=$A152,VLOOKUP($A152,Osnova!$A:$E,$E$10)),"")</f>
        <v/>
      </c>
      <c r="C152" s="37" t="e">
        <f>IF(VLOOKUP($A152,Osnova!$A:$C,1)=$A152,VLOOKUP($A152,Osnova!$A:$F,4),0)</f>
        <v>#N/A</v>
      </c>
      <c r="D152" s="38"/>
      <c r="E152" s="39"/>
      <c r="F152" s="727">
        <f t="shared" si="4"/>
        <v>0</v>
      </c>
      <c r="G152" s="38"/>
      <c r="H152" s="38"/>
      <c r="I152" s="727">
        <f t="shared" si="5"/>
        <v>0</v>
      </c>
    </row>
    <row r="153" spans="1:9" s="41" customFormat="1" ht="11.25" x14ac:dyDescent="0.2">
      <c r="A153" s="46"/>
      <c r="B153" s="704" t="str">
        <f>IFERROR(IF(VLOOKUP($A153,Osnova!$A:$E,1)=$A153,VLOOKUP($A153,Osnova!$A:$E,$E$10)),"")</f>
        <v/>
      </c>
      <c r="C153" s="37" t="e">
        <f>IF(VLOOKUP($A153,Osnova!$A:$C,1)=$A153,VLOOKUP($A153,Osnova!$A:$F,4),0)</f>
        <v>#N/A</v>
      </c>
      <c r="D153" s="38"/>
      <c r="E153" s="39"/>
      <c r="F153" s="727">
        <f t="shared" si="4"/>
        <v>0</v>
      </c>
      <c r="G153" s="38"/>
      <c r="H153" s="38"/>
      <c r="I153" s="727">
        <f t="shared" si="5"/>
        <v>0</v>
      </c>
    </row>
    <row r="154" spans="1:9" s="41" customFormat="1" ht="11.25" x14ac:dyDescent="0.2">
      <c r="A154" s="46"/>
      <c r="B154" s="704" t="str">
        <f>IFERROR(IF(VLOOKUP($A154,Osnova!$A:$E,1)=$A154,VLOOKUP($A154,Osnova!$A:$E,$E$10)),"")</f>
        <v/>
      </c>
      <c r="C154" s="37" t="e">
        <f>IF(VLOOKUP($A154,Osnova!$A:$C,1)=$A154,VLOOKUP($A154,Osnova!$A:$F,4),0)</f>
        <v>#N/A</v>
      </c>
      <c r="D154" s="38"/>
      <c r="E154" s="39"/>
      <c r="F154" s="727">
        <f t="shared" si="4"/>
        <v>0</v>
      </c>
      <c r="G154" s="38"/>
      <c r="H154" s="38"/>
      <c r="I154" s="727">
        <f t="shared" si="5"/>
        <v>0</v>
      </c>
    </row>
    <row r="155" spans="1:9" s="41" customFormat="1" ht="11.25" x14ac:dyDescent="0.2">
      <c r="A155" s="46"/>
      <c r="B155" s="704" t="str">
        <f>IFERROR(IF(VLOOKUP($A155,Osnova!$A:$E,1)=$A155,VLOOKUP($A155,Osnova!$A:$E,$E$10)),"")</f>
        <v/>
      </c>
      <c r="C155" s="37" t="e">
        <f>IF(VLOOKUP($A155,Osnova!$A:$C,1)=$A155,VLOOKUP($A155,Osnova!$A:$F,4),0)</f>
        <v>#N/A</v>
      </c>
      <c r="D155" s="38"/>
      <c r="E155" s="39"/>
      <c r="F155" s="727">
        <f t="shared" si="4"/>
        <v>0</v>
      </c>
      <c r="G155" s="38"/>
      <c r="H155" s="38"/>
      <c r="I155" s="727">
        <f t="shared" si="5"/>
        <v>0</v>
      </c>
    </row>
    <row r="156" spans="1:9" s="41" customFormat="1" ht="11.25" x14ac:dyDescent="0.2">
      <c r="A156" s="46"/>
      <c r="B156" s="704" t="str">
        <f>IFERROR(IF(VLOOKUP($A156,Osnova!$A:$E,1)=$A156,VLOOKUP($A156,Osnova!$A:$E,$E$10)),"")</f>
        <v/>
      </c>
      <c r="C156" s="37" t="e">
        <f>IF(VLOOKUP($A156,Osnova!$A:$C,1)=$A156,VLOOKUP($A156,Osnova!$A:$F,4),0)</f>
        <v>#N/A</v>
      </c>
      <c r="D156" s="38"/>
      <c r="E156" s="39"/>
      <c r="F156" s="727">
        <f t="shared" si="4"/>
        <v>0</v>
      </c>
      <c r="G156" s="38"/>
      <c r="H156" s="38"/>
      <c r="I156" s="727">
        <f t="shared" si="5"/>
        <v>0</v>
      </c>
    </row>
    <row r="157" spans="1:9" s="41" customFormat="1" ht="11.25" x14ac:dyDescent="0.2">
      <c r="A157" s="46"/>
      <c r="B157" s="704" t="str">
        <f>IFERROR(IF(VLOOKUP($A157,Osnova!$A:$E,1)=$A157,VLOOKUP($A157,Osnova!$A:$E,$E$10)),"")</f>
        <v/>
      </c>
      <c r="C157" s="37" t="e">
        <f>IF(VLOOKUP($A157,Osnova!$A:$C,1)=$A157,VLOOKUP($A157,Osnova!$A:$F,4),0)</f>
        <v>#N/A</v>
      </c>
      <c r="D157" s="38"/>
      <c r="E157" s="39"/>
      <c r="F157" s="727">
        <f t="shared" si="4"/>
        <v>0</v>
      </c>
      <c r="G157" s="38"/>
      <c r="H157" s="38"/>
      <c r="I157" s="727">
        <f t="shared" si="5"/>
        <v>0</v>
      </c>
    </row>
    <row r="158" spans="1:9" s="41" customFormat="1" ht="11.25" x14ac:dyDescent="0.2">
      <c r="A158" s="46"/>
      <c r="B158" s="704" t="str">
        <f>IFERROR(IF(VLOOKUP($A158,Osnova!$A:$E,1)=$A158,VLOOKUP($A158,Osnova!$A:$E,$E$10)),"")</f>
        <v/>
      </c>
      <c r="C158" s="37" t="e">
        <f>IF(VLOOKUP($A158,Osnova!$A:$C,1)=$A158,VLOOKUP($A158,Osnova!$A:$F,4),0)</f>
        <v>#N/A</v>
      </c>
      <c r="D158" s="38"/>
      <c r="E158" s="39"/>
      <c r="F158" s="727">
        <f t="shared" si="4"/>
        <v>0</v>
      </c>
      <c r="G158" s="38"/>
      <c r="H158" s="38"/>
      <c r="I158" s="727">
        <f t="shared" si="5"/>
        <v>0</v>
      </c>
    </row>
    <row r="159" spans="1:9" s="41" customFormat="1" ht="11.25" x14ac:dyDescent="0.2">
      <c r="A159" s="46"/>
      <c r="B159" s="704" t="str">
        <f>IFERROR(IF(VLOOKUP($A159,Osnova!$A:$E,1)=$A159,VLOOKUP($A159,Osnova!$A:$E,$E$10)),"")</f>
        <v/>
      </c>
      <c r="C159" s="37" t="e">
        <f>IF(VLOOKUP($A159,Osnova!$A:$C,1)=$A159,VLOOKUP($A159,Osnova!$A:$F,4),0)</f>
        <v>#N/A</v>
      </c>
      <c r="D159" s="38"/>
      <c r="E159" s="39"/>
      <c r="F159" s="727">
        <f t="shared" si="4"/>
        <v>0</v>
      </c>
      <c r="G159" s="38"/>
      <c r="H159" s="38"/>
      <c r="I159" s="727">
        <f t="shared" si="5"/>
        <v>0</v>
      </c>
    </row>
    <row r="160" spans="1:9" s="41" customFormat="1" ht="11.25" x14ac:dyDescent="0.2">
      <c r="A160" s="46"/>
      <c r="B160" s="704" t="str">
        <f>IFERROR(IF(VLOOKUP($A160,Osnova!$A:$E,1)=$A160,VLOOKUP($A160,Osnova!$A:$E,$E$10)),"")</f>
        <v/>
      </c>
      <c r="C160" s="37" t="e">
        <f>IF(VLOOKUP($A160,Osnova!$A:$C,1)=$A160,VLOOKUP($A160,Osnova!$A:$F,4),0)</f>
        <v>#N/A</v>
      </c>
      <c r="D160" s="38"/>
      <c r="E160" s="39"/>
      <c r="F160" s="727">
        <f t="shared" si="4"/>
        <v>0</v>
      </c>
      <c r="G160" s="38"/>
      <c r="H160" s="38"/>
      <c r="I160" s="727">
        <f t="shared" si="5"/>
        <v>0</v>
      </c>
    </row>
    <row r="161" spans="1:9" s="41" customFormat="1" ht="11.25" x14ac:dyDescent="0.2">
      <c r="A161" s="46"/>
      <c r="B161" s="704" t="str">
        <f>IFERROR(IF(VLOOKUP($A161,Osnova!$A:$E,1)=$A161,VLOOKUP($A161,Osnova!$A:$E,$E$10)),"")</f>
        <v/>
      </c>
      <c r="C161" s="37" t="e">
        <f>IF(VLOOKUP($A161,Osnova!$A:$C,1)=$A161,VLOOKUP($A161,Osnova!$A:$F,4),0)</f>
        <v>#N/A</v>
      </c>
      <c r="D161" s="38"/>
      <c r="E161" s="39"/>
      <c r="F161" s="727">
        <f t="shared" si="4"/>
        <v>0</v>
      </c>
      <c r="G161" s="38"/>
      <c r="H161" s="38"/>
      <c r="I161" s="727">
        <f t="shared" si="5"/>
        <v>0</v>
      </c>
    </row>
    <row r="162" spans="1:9" s="41" customFormat="1" ht="11.25" x14ac:dyDescent="0.2">
      <c r="A162" s="46"/>
      <c r="B162" s="704" t="str">
        <f>IFERROR(IF(VLOOKUP($A162,Osnova!$A:$E,1)=$A162,VLOOKUP($A162,Osnova!$A:$E,$E$10)),"")</f>
        <v/>
      </c>
      <c r="C162" s="37" t="e">
        <f>IF(VLOOKUP($A162,Osnova!$A:$C,1)=$A162,VLOOKUP($A162,Osnova!$A:$F,4),0)</f>
        <v>#N/A</v>
      </c>
      <c r="D162" s="38"/>
      <c r="E162" s="39"/>
      <c r="F162" s="727">
        <f t="shared" si="4"/>
        <v>0</v>
      </c>
      <c r="G162" s="38"/>
      <c r="H162" s="38"/>
      <c r="I162" s="727">
        <f t="shared" si="5"/>
        <v>0</v>
      </c>
    </row>
    <row r="163" spans="1:9" s="41" customFormat="1" ht="11.25" x14ac:dyDescent="0.2">
      <c r="A163" s="46"/>
      <c r="B163" s="704" t="str">
        <f>IFERROR(IF(VLOOKUP($A163,Osnova!$A:$E,1)=$A163,VLOOKUP($A163,Osnova!$A:$E,$E$10)),"")</f>
        <v/>
      </c>
      <c r="C163" s="37" t="e">
        <f>IF(VLOOKUP($A163,Osnova!$A:$C,1)=$A163,VLOOKUP($A163,Osnova!$A:$F,4),0)</f>
        <v>#N/A</v>
      </c>
      <c r="D163" s="38"/>
      <c r="E163" s="39"/>
      <c r="F163" s="727">
        <f t="shared" si="4"/>
        <v>0</v>
      </c>
      <c r="G163" s="38"/>
      <c r="H163" s="38"/>
      <c r="I163" s="727">
        <f t="shared" si="5"/>
        <v>0</v>
      </c>
    </row>
    <row r="164" spans="1:9" s="41" customFormat="1" ht="11.25" x14ac:dyDescent="0.2">
      <c r="A164" s="46"/>
      <c r="B164" s="704" t="str">
        <f>IFERROR(IF(VLOOKUP($A164,Osnova!$A:$E,1)=$A164,VLOOKUP($A164,Osnova!$A:$E,$E$10)),"")</f>
        <v/>
      </c>
      <c r="C164" s="37" t="e">
        <f>IF(VLOOKUP($A164,Osnova!$A:$C,1)=$A164,VLOOKUP($A164,Osnova!$A:$F,4),0)</f>
        <v>#N/A</v>
      </c>
      <c r="D164" s="38"/>
      <c r="E164" s="39"/>
      <c r="F164" s="727">
        <f t="shared" si="4"/>
        <v>0</v>
      </c>
      <c r="G164" s="38"/>
      <c r="H164" s="38"/>
      <c r="I164" s="727">
        <f t="shared" si="5"/>
        <v>0</v>
      </c>
    </row>
    <row r="165" spans="1:9" s="41" customFormat="1" ht="11.25" x14ac:dyDescent="0.2">
      <c r="A165" s="46"/>
      <c r="B165" s="704" t="str">
        <f>IFERROR(IF(VLOOKUP($A165,Osnova!$A:$E,1)=$A165,VLOOKUP($A165,Osnova!$A:$E,$E$10)),"")</f>
        <v/>
      </c>
      <c r="C165" s="37" t="e">
        <f>IF(VLOOKUP($A165,Osnova!$A:$C,1)=$A165,VLOOKUP($A165,Osnova!$A:$F,4),0)</f>
        <v>#N/A</v>
      </c>
      <c r="D165" s="38"/>
      <c r="E165" s="39"/>
      <c r="F165" s="727">
        <f t="shared" si="4"/>
        <v>0</v>
      </c>
      <c r="G165" s="38"/>
      <c r="H165" s="38"/>
      <c r="I165" s="727">
        <f t="shared" si="5"/>
        <v>0</v>
      </c>
    </row>
    <row r="166" spans="1:9" s="41" customFormat="1" ht="11.25" x14ac:dyDescent="0.2">
      <c r="A166" s="46"/>
      <c r="B166" s="704" t="str">
        <f>IFERROR(IF(VLOOKUP($A166,Osnova!$A:$E,1)=$A166,VLOOKUP($A166,Osnova!$A:$E,$E$10)),"")</f>
        <v/>
      </c>
      <c r="C166" s="37" t="e">
        <f>IF(VLOOKUP($A166,Osnova!$A:$C,1)=$A166,VLOOKUP($A166,Osnova!$A:$F,4),0)</f>
        <v>#N/A</v>
      </c>
      <c r="D166" s="38"/>
      <c r="E166" s="39"/>
      <c r="F166" s="727">
        <f t="shared" si="4"/>
        <v>0</v>
      </c>
      <c r="G166" s="38"/>
      <c r="H166" s="38"/>
      <c r="I166" s="727">
        <f t="shared" si="5"/>
        <v>0</v>
      </c>
    </row>
    <row r="167" spans="1:9" s="41" customFormat="1" ht="11.25" x14ac:dyDescent="0.2">
      <c r="A167" s="46"/>
      <c r="B167" s="704" t="str">
        <f>IFERROR(IF(VLOOKUP($A167,Osnova!$A:$E,1)=$A167,VLOOKUP($A167,Osnova!$A:$E,$E$10)),"")</f>
        <v/>
      </c>
      <c r="C167" s="37" t="e">
        <f>IF(VLOOKUP($A167,Osnova!$A:$C,1)=$A167,VLOOKUP($A167,Osnova!$A:$F,4),0)</f>
        <v>#N/A</v>
      </c>
      <c r="D167" s="38"/>
      <c r="E167" s="39"/>
      <c r="F167" s="727">
        <f t="shared" si="4"/>
        <v>0</v>
      </c>
      <c r="G167" s="38"/>
      <c r="H167" s="38"/>
      <c r="I167" s="727">
        <f t="shared" si="5"/>
        <v>0</v>
      </c>
    </row>
    <row r="168" spans="1:9" s="41" customFormat="1" ht="11.25" x14ac:dyDescent="0.2">
      <c r="A168" s="46"/>
      <c r="B168" s="704" t="str">
        <f>IFERROR(IF(VLOOKUP($A168,Osnova!$A:$E,1)=$A168,VLOOKUP($A168,Osnova!$A:$E,$E$10)),"")</f>
        <v/>
      </c>
      <c r="C168" s="37" t="e">
        <f>IF(VLOOKUP($A168,Osnova!$A:$C,1)=$A168,VLOOKUP($A168,Osnova!$A:$F,4),0)</f>
        <v>#N/A</v>
      </c>
      <c r="D168" s="38"/>
      <c r="E168" s="39"/>
      <c r="F168" s="727">
        <f t="shared" si="4"/>
        <v>0</v>
      </c>
      <c r="G168" s="38"/>
      <c r="H168" s="38"/>
      <c r="I168" s="727">
        <f t="shared" si="5"/>
        <v>0</v>
      </c>
    </row>
    <row r="169" spans="1:9" s="41" customFormat="1" ht="11.25" x14ac:dyDescent="0.2">
      <c r="A169" s="46"/>
      <c r="B169" s="704" t="str">
        <f>IFERROR(IF(VLOOKUP($A169,Osnova!$A:$E,1)=$A169,VLOOKUP($A169,Osnova!$A:$E,$E$10)),"")</f>
        <v/>
      </c>
      <c r="C169" s="37" t="e">
        <f>IF(VLOOKUP($A169,Osnova!$A:$C,1)=$A169,VLOOKUP($A169,Osnova!$A:$F,4),0)</f>
        <v>#N/A</v>
      </c>
      <c r="D169" s="38"/>
      <c r="E169" s="39"/>
      <c r="F169" s="727">
        <f t="shared" si="4"/>
        <v>0</v>
      </c>
      <c r="G169" s="38"/>
      <c r="H169" s="38"/>
      <c r="I169" s="727">
        <f t="shared" si="5"/>
        <v>0</v>
      </c>
    </row>
    <row r="170" spans="1:9" s="41" customFormat="1" ht="11.25" x14ac:dyDescent="0.2">
      <c r="A170" s="46"/>
      <c r="B170" s="704" t="str">
        <f>IFERROR(IF(VLOOKUP($A170,Osnova!$A:$E,1)=$A170,VLOOKUP($A170,Osnova!$A:$E,$E$10)),"")</f>
        <v/>
      </c>
      <c r="C170" s="37" t="e">
        <f>IF(VLOOKUP($A170,Osnova!$A:$C,1)=$A170,VLOOKUP($A170,Osnova!$A:$F,4),0)</f>
        <v>#N/A</v>
      </c>
      <c r="D170" s="38"/>
      <c r="E170" s="39"/>
      <c r="F170" s="727">
        <f t="shared" si="4"/>
        <v>0</v>
      </c>
      <c r="G170" s="38"/>
      <c r="H170" s="38"/>
      <c r="I170" s="727">
        <f t="shared" si="5"/>
        <v>0</v>
      </c>
    </row>
    <row r="171" spans="1:9" s="41" customFormat="1" ht="11.25" x14ac:dyDescent="0.2">
      <c r="A171" s="46"/>
      <c r="B171" s="704" t="str">
        <f>IFERROR(IF(VLOOKUP($A171,Osnova!$A:$E,1)=$A171,VLOOKUP($A171,Osnova!$A:$E,$E$10)),"")</f>
        <v/>
      </c>
      <c r="C171" s="37" t="e">
        <f>IF(VLOOKUP($A171,Osnova!$A:$C,1)=$A171,VLOOKUP($A171,Osnova!$A:$F,4),0)</f>
        <v>#N/A</v>
      </c>
      <c r="D171" s="38"/>
      <c r="E171" s="39"/>
      <c r="F171" s="727">
        <f t="shared" si="4"/>
        <v>0</v>
      </c>
      <c r="G171" s="38"/>
      <c r="H171" s="38"/>
      <c r="I171" s="727">
        <f t="shared" si="5"/>
        <v>0</v>
      </c>
    </row>
    <row r="172" spans="1:9" s="41" customFormat="1" ht="11.25" x14ac:dyDescent="0.2">
      <c r="A172" s="46"/>
      <c r="B172" s="704" t="str">
        <f>IFERROR(IF(VLOOKUP($A172,Osnova!$A:$E,1)=$A172,VLOOKUP($A172,Osnova!$A:$E,$E$10)),"")</f>
        <v/>
      </c>
      <c r="C172" s="37" t="e">
        <f>IF(VLOOKUP($A172,Osnova!$A:$C,1)=$A172,VLOOKUP($A172,Osnova!$A:$F,4),0)</f>
        <v>#N/A</v>
      </c>
      <c r="D172" s="38"/>
      <c r="E172" s="39"/>
      <c r="F172" s="727">
        <f t="shared" si="4"/>
        <v>0</v>
      </c>
      <c r="G172" s="38"/>
      <c r="H172" s="38"/>
      <c r="I172" s="727">
        <f t="shared" si="5"/>
        <v>0</v>
      </c>
    </row>
    <row r="173" spans="1:9" s="41" customFormat="1" ht="11.25" x14ac:dyDescent="0.2">
      <c r="A173" s="46"/>
      <c r="B173" s="704" t="str">
        <f>IFERROR(IF(VLOOKUP($A173,Osnova!$A:$E,1)=$A173,VLOOKUP($A173,Osnova!$A:$E,$E$10)),"")</f>
        <v/>
      </c>
      <c r="C173" s="37" t="e">
        <f>IF(VLOOKUP($A173,Osnova!$A:$C,1)=$A173,VLOOKUP($A173,Osnova!$A:$F,4),0)</f>
        <v>#N/A</v>
      </c>
      <c r="D173" s="38"/>
      <c r="E173" s="39"/>
      <c r="F173" s="727">
        <f t="shared" si="4"/>
        <v>0</v>
      </c>
      <c r="G173" s="38"/>
      <c r="H173" s="38"/>
      <c r="I173" s="727">
        <f t="shared" si="5"/>
        <v>0</v>
      </c>
    </row>
    <row r="174" spans="1:9" s="41" customFormat="1" ht="11.25" x14ac:dyDescent="0.2">
      <c r="A174" s="46"/>
      <c r="B174" s="704" t="str">
        <f>IFERROR(IF(VLOOKUP($A174,Osnova!$A:$E,1)=$A174,VLOOKUP($A174,Osnova!$A:$E,$E$10)),"")</f>
        <v/>
      </c>
      <c r="C174" s="37" t="e">
        <f>IF(VLOOKUP($A174,Osnova!$A:$C,1)=$A174,VLOOKUP($A174,Osnova!$A:$F,4),0)</f>
        <v>#N/A</v>
      </c>
      <c r="D174" s="38"/>
      <c r="E174" s="39"/>
      <c r="F174" s="727">
        <f t="shared" si="4"/>
        <v>0</v>
      </c>
      <c r="G174" s="38"/>
      <c r="H174" s="38"/>
      <c r="I174" s="727">
        <f t="shared" si="5"/>
        <v>0</v>
      </c>
    </row>
    <row r="175" spans="1:9" s="41" customFormat="1" ht="11.25" x14ac:dyDescent="0.2">
      <c r="A175" s="46"/>
      <c r="B175" s="704" t="str">
        <f>IFERROR(IF(VLOOKUP($A175,Osnova!$A:$E,1)=$A175,VLOOKUP($A175,Osnova!$A:$E,$E$10)),"")</f>
        <v/>
      </c>
      <c r="C175" s="37" t="e">
        <f>IF(VLOOKUP($A175,Osnova!$A:$C,1)=$A175,VLOOKUP($A175,Osnova!$A:$F,4),0)</f>
        <v>#N/A</v>
      </c>
      <c r="D175" s="38"/>
      <c r="E175" s="39"/>
      <c r="F175" s="727">
        <f t="shared" si="4"/>
        <v>0</v>
      </c>
      <c r="G175" s="38"/>
      <c r="H175" s="38"/>
      <c r="I175" s="727">
        <f t="shared" si="5"/>
        <v>0</v>
      </c>
    </row>
    <row r="176" spans="1:9" s="41" customFormat="1" ht="11.25" x14ac:dyDescent="0.2">
      <c r="A176" s="46"/>
      <c r="B176" s="704" t="str">
        <f>IFERROR(IF(VLOOKUP($A176,Osnova!$A:$E,1)=$A176,VLOOKUP($A176,Osnova!$A:$E,$E$10)),"")</f>
        <v/>
      </c>
      <c r="C176" s="37" t="e">
        <f>IF(VLOOKUP($A176,Osnova!$A:$C,1)=$A176,VLOOKUP($A176,Osnova!$A:$F,4),0)</f>
        <v>#N/A</v>
      </c>
      <c r="D176" s="38"/>
      <c r="E176" s="39"/>
      <c r="F176" s="727">
        <f t="shared" si="4"/>
        <v>0</v>
      </c>
      <c r="G176" s="38"/>
      <c r="H176" s="38"/>
      <c r="I176" s="727">
        <f t="shared" si="5"/>
        <v>0</v>
      </c>
    </row>
    <row r="177" spans="1:9" s="41" customFormat="1" ht="11.25" x14ac:dyDescent="0.2">
      <c r="A177" s="46"/>
      <c r="B177" s="704" t="str">
        <f>IFERROR(IF(VLOOKUP($A177,Osnova!$A:$E,1)=$A177,VLOOKUP($A177,Osnova!$A:$E,$E$10)),"")</f>
        <v/>
      </c>
      <c r="C177" s="37" t="e">
        <f>IF(VLOOKUP($A177,Osnova!$A:$C,1)=$A177,VLOOKUP($A177,Osnova!$A:$F,4),0)</f>
        <v>#N/A</v>
      </c>
      <c r="D177" s="38"/>
      <c r="E177" s="39"/>
      <c r="F177" s="727">
        <f t="shared" si="4"/>
        <v>0</v>
      </c>
      <c r="G177" s="38"/>
      <c r="H177" s="38"/>
      <c r="I177" s="727">
        <f t="shared" si="5"/>
        <v>0</v>
      </c>
    </row>
    <row r="178" spans="1:9" s="41" customFormat="1" ht="11.25" x14ac:dyDescent="0.2">
      <c r="A178" s="46"/>
      <c r="B178" s="704" t="str">
        <f>IFERROR(IF(VLOOKUP($A178,Osnova!$A:$E,1)=$A178,VLOOKUP($A178,Osnova!$A:$E,$E$10)),"")</f>
        <v/>
      </c>
      <c r="C178" s="37" t="e">
        <f>IF(VLOOKUP($A178,Osnova!$A:$C,1)=$A178,VLOOKUP($A178,Osnova!$A:$F,4),0)</f>
        <v>#N/A</v>
      </c>
      <c r="D178" s="38"/>
      <c r="E178" s="39"/>
      <c r="F178" s="727">
        <f t="shared" si="4"/>
        <v>0</v>
      </c>
      <c r="G178" s="38"/>
      <c r="H178" s="38"/>
      <c r="I178" s="727">
        <f>SUM(F178+G178-H178)</f>
        <v>0</v>
      </c>
    </row>
    <row r="179" spans="1:9" s="41" customFormat="1" ht="11.25" x14ac:dyDescent="0.2">
      <c r="A179" s="46"/>
      <c r="B179" s="704" t="str">
        <f>IFERROR(IF(VLOOKUP($A179,Osnova!$A:$E,1)=$A179,VLOOKUP($A179,Osnova!$A:$E,$E$10)),"")</f>
        <v/>
      </c>
      <c r="C179" s="37" t="e">
        <f>IF(VLOOKUP($A179,Osnova!$A:$C,1)=$A179,VLOOKUP($A179,Osnova!$A:$F,4),0)</f>
        <v>#N/A</v>
      </c>
      <c r="D179" s="38"/>
      <c r="E179" s="39"/>
      <c r="F179" s="727">
        <f t="shared" si="4"/>
        <v>0</v>
      </c>
      <c r="G179" s="38"/>
      <c r="H179" s="38"/>
      <c r="I179" s="727">
        <f t="shared" ref="I179:I242" si="6">SUM(F179+G179-H179)</f>
        <v>0</v>
      </c>
    </row>
    <row r="180" spans="1:9" s="41" customFormat="1" ht="11.25" x14ac:dyDescent="0.2">
      <c r="A180" s="46"/>
      <c r="B180" s="704" t="str">
        <f>IFERROR(IF(VLOOKUP($A180,Osnova!$A:$E,1)=$A180,VLOOKUP($A180,Osnova!$A:$E,$E$10)),"")</f>
        <v/>
      </c>
      <c r="C180" s="37" t="e">
        <f>IF(VLOOKUP($A180,Osnova!$A:$C,1)=$A180,VLOOKUP($A180,Osnova!$A:$F,4),0)</f>
        <v>#N/A</v>
      </c>
      <c r="D180" s="38"/>
      <c r="E180" s="39"/>
      <c r="F180" s="727">
        <f t="shared" si="4"/>
        <v>0</v>
      </c>
      <c r="G180" s="38"/>
      <c r="H180" s="38"/>
      <c r="I180" s="727">
        <f t="shared" si="6"/>
        <v>0</v>
      </c>
    </row>
    <row r="181" spans="1:9" s="41" customFormat="1" ht="11.25" x14ac:dyDescent="0.2">
      <c r="A181" s="46"/>
      <c r="B181" s="704" t="str">
        <f>IFERROR(IF(VLOOKUP($A181,Osnova!$A:$E,1)=$A181,VLOOKUP($A181,Osnova!$A:$E,$E$10)),"")</f>
        <v/>
      </c>
      <c r="C181" s="37" t="e">
        <f>IF(VLOOKUP($A181,Osnova!$A:$C,1)=$A181,VLOOKUP($A181,Osnova!$A:$F,4),0)</f>
        <v>#N/A</v>
      </c>
      <c r="D181" s="38"/>
      <c r="E181" s="39"/>
      <c r="F181" s="727">
        <f t="shared" si="4"/>
        <v>0</v>
      </c>
      <c r="G181" s="38"/>
      <c r="H181" s="38"/>
      <c r="I181" s="727">
        <f t="shared" si="6"/>
        <v>0</v>
      </c>
    </row>
    <row r="182" spans="1:9" s="41" customFormat="1" ht="11.25" x14ac:dyDescent="0.2">
      <c r="A182" s="46"/>
      <c r="B182" s="704" t="str">
        <f>IFERROR(IF(VLOOKUP($A182,Osnova!$A:$E,1)=$A182,VLOOKUP($A182,Osnova!$A:$E,$E$10)),"")</f>
        <v/>
      </c>
      <c r="C182" s="37" t="e">
        <f>IF(VLOOKUP($A182,Osnova!$A:$C,1)=$A182,VLOOKUP($A182,Osnova!$A:$F,4),0)</f>
        <v>#N/A</v>
      </c>
      <c r="D182" s="38"/>
      <c r="E182" s="39"/>
      <c r="F182" s="727">
        <f t="shared" si="4"/>
        <v>0</v>
      </c>
      <c r="G182" s="38"/>
      <c r="H182" s="38"/>
      <c r="I182" s="727">
        <f t="shared" si="6"/>
        <v>0</v>
      </c>
    </row>
    <row r="183" spans="1:9" s="41" customFormat="1" ht="11.25" x14ac:dyDescent="0.2">
      <c r="A183" s="46"/>
      <c r="B183" s="704" t="str">
        <f>IFERROR(IF(VLOOKUP($A183,Osnova!$A:$E,1)=$A183,VLOOKUP($A183,Osnova!$A:$E,$E$10)),"")</f>
        <v/>
      </c>
      <c r="C183" s="37" t="e">
        <f>IF(VLOOKUP($A183,Osnova!$A:$C,1)=$A183,VLOOKUP($A183,Osnova!$A:$F,4),0)</f>
        <v>#N/A</v>
      </c>
      <c r="D183" s="38"/>
      <c r="E183" s="39"/>
      <c r="F183" s="727">
        <f t="shared" si="4"/>
        <v>0</v>
      </c>
      <c r="G183" s="38"/>
      <c r="H183" s="38"/>
      <c r="I183" s="727">
        <f t="shared" si="6"/>
        <v>0</v>
      </c>
    </row>
    <row r="184" spans="1:9" s="41" customFormat="1" ht="11.25" x14ac:dyDescent="0.2">
      <c r="A184" s="46"/>
      <c r="B184" s="704" t="str">
        <f>IFERROR(IF(VLOOKUP($A184,Osnova!$A:$E,1)=$A184,VLOOKUP($A184,Osnova!$A:$E,$E$10)),"")</f>
        <v/>
      </c>
      <c r="C184" s="37" t="e">
        <f>IF(VLOOKUP($A184,Osnova!$A:$C,1)=$A184,VLOOKUP($A184,Osnova!$A:$F,4),0)</f>
        <v>#N/A</v>
      </c>
      <c r="D184" s="38"/>
      <c r="E184" s="39"/>
      <c r="F184" s="727">
        <f t="shared" si="4"/>
        <v>0</v>
      </c>
      <c r="G184" s="38"/>
      <c r="H184" s="38"/>
      <c r="I184" s="727">
        <f t="shared" si="6"/>
        <v>0</v>
      </c>
    </row>
    <row r="185" spans="1:9" s="41" customFormat="1" ht="11.25" x14ac:dyDescent="0.2">
      <c r="A185" s="46"/>
      <c r="B185" s="704" t="str">
        <f>IFERROR(IF(VLOOKUP($A185,Osnova!$A:$E,1)=$A185,VLOOKUP($A185,Osnova!$A:$E,$E$10)),"")</f>
        <v/>
      </c>
      <c r="C185" s="37" t="e">
        <f>IF(VLOOKUP($A185,Osnova!$A:$C,1)=$A185,VLOOKUP($A185,Osnova!$A:$F,4),0)</f>
        <v>#N/A</v>
      </c>
      <c r="D185" s="38"/>
      <c r="E185" s="39"/>
      <c r="F185" s="727">
        <f t="shared" si="4"/>
        <v>0</v>
      </c>
      <c r="G185" s="38"/>
      <c r="H185" s="38"/>
      <c r="I185" s="727">
        <f t="shared" si="6"/>
        <v>0</v>
      </c>
    </row>
    <row r="186" spans="1:9" s="41" customFormat="1" ht="11.25" x14ac:dyDescent="0.2">
      <c r="A186" s="46"/>
      <c r="B186" s="704" t="str">
        <f>IFERROR(IF(VLOOKUP($A186,Osnova!$A:$E,1)=$A186,VLOOKUP($A186,Osnova!$A:$E,$E$10)),"")</f>
        <v/>
      </c>
      <c r="C186" s="37" t="e">
        <f>IF(VLOOKUP($A186,Osnova!$A:$C,1)=$A186,VLOOKUP($A186,Osnova!$A:$F,4),0)</f>
        <v>#N/A</v>
      </c>
      <c r="D186" s="38"/>
      <c r="E186" s="39"/>
      <c r="F186" s="727">
        <f t="shared" si="4"/>
        <v>0</v>
      </c>
      <c r="G186" s="38"/>
      <c r="H186" s="38"/>
      <c r="I186" s="727">
        <f t="shared" si="6"/>
        <v>0</v>
      </c>
    </row>
    <row r="187" spans="1:9" s="41" customFormat="1" ht="11.25" x14ac:dyDescent="0.2">
      <c r="A187" s="46"/>
      <c r="B187" s="704" t="str">
        <f>IFERROR(IF(VLOOKUP($A187,Osnova!$A:$E,1)=$A187,VLOOKUP($A187,Osnova!$A:$E,$E$10)),"")</f>
        <v/>
      </c>
      <c r="C187" s="37" t="e">
        <f>IF(VLOOKUP($A187,Osnova!$A:$C,1)=$A187,VLOOKUP($A187,Osnova!$A:$F,4),0)</f>
        <v>#N/A</v>
      </c>
      <c r="D187" s="38"/>
      <c r="E187" s="39"/>
      <c r="F187" s="727">
        <f t="shared" si="4"/>
        <v>0</v>
      </c>
      <c r="G187" s="38"/>
      <c r="H187" s="38"/>
      <c r="I187" s="727">
        <f t="shared" si="6"/>
        <v>0</v>
      </c>
    </row>
    <row r="188" spans="1:9" s="41" customFormat="1" ht="11.25" x14ac:dyDescent="0.2">
      <c r="A188" s="46"/>
      <c r="B188" s="704" t="str">
        <f>IFERROR(IF(VLOOKUP($A188,Osnova!$A:$E,1)=$A188,VLOOKUP($A188,Osnova!$A:$E,$E$10)),"")</f>
        <v/>
      </c>
      <c r="C188" s="37" t="e">
        <f>IF(VLOOKUP($A188,Osnova!$A:$C,1)=$A188,VLOOKUP($A188,Osnova!$A:$F,4),0)</f>
        <v>#N/A</v>
      </c>
      <c r="D188" s="38"/>
      <c r="E188" s="39"/>
      <c r="F188" s="727">
        <f t="shared" si="4"/>
        <v>0</v>
      </c>
      <c r="G188" s="38"/>
      <c r="H188" s="38"/>
      <c r="I188" s="727">
        <f t="shared" si="6"/>
        <v>0</v>
      </c>
    </row>
    <row r="189" spans="1:9" s="41" customFormat="1" ht="11.25" x14ac:dyDescent="0.2">
      <c r="A189" s="46"/>
      <c r="B189" s="704" t="str">
        <f>IFERROR(IF(VLOOKUP($A189,Osnova!$A:$E,1)=$A189,VLOOKUP($A189,Osnova!$A:$E,$E$10)),"")</f>
        <v/>
      </c>
      <c r="C189" s="37" t="e">
        <f>IF(VLOOKUP($A189,Osnova!$A:$C,1)=$A189,VLOOKUP($A189,Osnova!$A:$F,4),0)</f>
        <v>#N/A</v>
      </c>
      <c r="D189" s="38"/>
      <c r="E189" s="39"/>
      <c r="F189" s="727">
        <f t="shared" si="4"/>
        <v>0</v>
      </c>
      <c r="G189" s="38"/>
      <c r="H189" s="38"/>
      <c r="I189" s="727">
        <f t="shared" si="6"/>
        <v>0</v>
      </c>
    </row>
    <row r="190" spans="1:9" s="41" customFormat="1" ht="11.25" x14ac:dyDescent="0.2">
      <c r="A190" s="46"/>
      <c r="B190" s="704" t="str">
        <f>IFERROR(IF(VLOOKUP($A190,Osnova!$A:$E,1)=$A190,VLOOKUP($A190,Osnova!$A:$E,$E$10)),"")</f>
        <v/>
      </c>
      <c r="C190" s="37" t="e">
        <f>IF(VLOOKUP($A190,Osnova!$A:$C,1)=$A190,VLOOKUP($A190,Osnova!$A:$F,4),0)</f>
        <v>#N/A</v>
      </c>
      <c r="D190" s="38"/>
      <c r="E190" s="39"/>
      <c r="F190" s="727">
        <f t="shared" si="4"/>
        <v>0</v>
      </c>
      <c r="G190" s="38"/>
      <c r="H190" s="38"/>
      <c r="I190" s="727">
        <f t="shared" si="6"/>
        <v>0</v>
      </c>
    </row>
    <row r="191" spans="1:9" s="41" customFormat="1" ht="11.25" x14ac:dyDescent="0.2">
      <c r="A191" s="46"/>
      <c r="B191" s="704" t="str">
        <f>IFERROR(IF(VLOOKUP($A191,Osnova!$A:$E,1)=$A191,VLOOKUP($A191,Osnova!$A:$E,$E$10)),"")</f>
        <v/>
      </c>
      <c r="C191" s="37" t="e">
        <f>IF(VLOOKUP($A191,Osnova!$A:$C,1)=$A191,VLOOKUP($A191,Osnova!$A:$F,4),0)</f>
        <v>#N/A</v>
      </c>
      <c r="D191" s="38"/>
      <c r="E191" s="39"/>
      <c r="F191" s="727">
        <f t="shared" si="4"/>
        <v>0</v>
      </c>
      <c r="G191" s="38"/>
      <c r="H191" s="38"/>
      <c r="I191" s="727">
        <f t="shared" si="6"/>
        <v>0</v>
      </c>
    </row>
    <row r="192" spans="1:9" s="41" customFormat="1" ht="11.25" x14ac:dyDescent="0.2">
      <c r="A192" s="46"/>
      <c r="B192" s="704" t="str">
        <f>IFERROR(IF(VLOOKUP($A192,Osnova!$A:$E,1)=$A192,VLOOKUP($A192,Osnova!$A:$E,$E$10)),"")</f>
        <v/>
      </c>
      <c r="C192" s="37" t="e">
        <f>IF(VLOOKUP($A192,Osnova!$A:$C,1)=$A192,VLOOKUP($A192,Osnova!$A:$F,4),0)</f>
        <v>#N/A</v>
      </c>
      <c r="D192" s="38"/>
      <c r="E192" s="39"/>
      <c r="F192" s="727">
        <f t="shared" si="4"/>
        <v>0</v>
      </c>
      <c r="G192" s="38"/>
      <c r="H192" s="38"/>
      <c r="I192" s="727">
        <f t="shared" si="6"/>
        <v>0</v>
      </c>
    </row>
    <row r="193" spans="1:9" s="41" customFormat="1" ht="11.25" x14ac:dyDescent="0.2">
      <c r="A193" s="46"/>
      <c r="B193" s="704" t="str">
        <f>IFERROR(IF(VLOOKUP($A193,Osnova!$A:$E,1)=$A193,VLOOKUP($A193,Osnova!$A:$E,$E$10)),"")</f>
        <v/>
      </c>
      <c r="C193" s="37" t="e">
        <f>IF(VLOOKUP($A193,Osnova!$A:$C,1)=$A193,VLOOKUP($A193,Osnova!$A:$F,4),0)</f>
        <v>#N/A</v>
      </c>
      <c r="D193" s="38"/>
      <c r="E193" s="39"/>
      <c r="F193" s="727">
        <f t="shared" si="4"/>
        <v>0</v>
      </c>
      <c r="G193" s="38"/>
      <c r="H193" s="38"/>
      <c r="I193" s="727">
        <f t="shared" si="6"/>
        <v>0</v>
      </c>
    </row>
    <row r="194" spans="1:9" s="41" customFormat="1" ht="11.25" x14ac:dyDescent="0.2">
      <c r="A194" s="46"/>
      <c r="B194" s="704" t="str">
        <f>IFERROR(IF(VLOOKUP($A194,Osnova!$A:$E,1)=$A194,VLOOKUP($A194,Osnova!$A:$E,$E$10)),"")</f>
        <v/>
      </c>
      <c r="C194" s="37" t="e">
        <f>IF(VLOOKUP($A194,Osnova!$A:$C,1)=$A194,VLOOKUP($A194,Osnova!$A:$F,4),0)</f>
        <v>#N/A</v>
      </c>
      <c r="D194" s="38"/>
      <c r="E194" s="39"/>
      <c r="F194" s="727">
        <f t="shared" si="4"/>
        <v>0</v>
      </c>
      <c r="G194" s="38"/>
      <c r="H194" s="38"/>
      <c r="I194" s="727">
        <f t="shared" si="6"/>
        <v>0</v>
      </c>
    </row>
    <row r="195" spans="1:9" s="41" customFormat="1" ht="11.25" x14ac:dyDescent="0.2">
      <c r="A195" s="46"/>
      <c r="B195" s="704" t="str">
        <f>IFERROR(IF(VLOOKUP($A195,Osnova!$A:$E,1)=$A195,VLOOKUP($A195,Osnova!$A:$E,$E$10)),"")</f>
        <v/>
      </c>
      <c r="C195" s="37" t="e">
        <f>IF(VLOOKUP($A195,Osnova!$A:$C,1)=$A195,VLOOKUP($A195,Osnova!$A:$F,4),0)</f>
        <v>#N/A</v>
      </c>
      <c r="D195" s="38"/>
      <c r="E195" s="39"/>
      <c r="F195" s="727">
        <f t="shared" si="4"/>
        <v>0</v>
      </c>
      <c r="G195" s="38"/>
      <c r="H195" s="38"/>
      <c r="I195" s="727">
        <f t="shared" si="6"/>
        <v>0</v>
      </c>
    </row>
    <row r="196" spans="1:9" s="41" customFormat="1" ht="11.25" x14ac:dyDescent="0.2">
      <c r="A196" s="46"/>
      <c r="B196" s="704" t="str">
        <f>IFERROR(IF(VLOOKUP($A196,Osnova!$A:$E,1)=$A196,VLOOKUP($A196,Osnova!$A:$E,$E$10)),"")</f>
        <v/>
      </c>
      <c r="C196" s="37" t="e">
        <f>IF(VLOOKUP($A196,Osnova!$A:$C,1)=$A196,VLOOKUP($A196,Osnova!$A:$F,4),0)</f>
        <v>#N/A</v>
      </c>
      <c r="D196" s="38"/>
      <c r="E196" s="39"/>
      <c r="F196" s="727">
        <f t="shared" si="4"/>
        <v>0</v>
      </c>
      <c r="G196" s="38"/>
      <c r="H196" s="38"/>
      <c r="I196" s="727">
        <f t="shared" si="6"/>
        <v>0</v>
      </c>
    </row>
    <row r="197" spans="1:9" s="41" customFormat="1" ht="11.25" x14ac:dyDescent="0.2">
      <c r="A197" s="46"/>
      <c r="B197" s="704" t="str">
        <f>IFERROR(IF(VLOOKUP($A197,Osnova!$A:$E,1)=$A197,VLOOKUP($A197,Osnova!$A:$E,$E$10)),"")</f>
        <v/>
      </c>
      <c r="C197" s="37" t="e">
        <f>IF(VLOOKUP($A197,Osnova!$A:$C,1)=$A197,VLOOKUP($A197,Osnova!$A:$F,4),0)</f>
        <v>#N/A</v>
      </c>
      <c r="D197" s="38"/>
      <c r="E197" s="39"/>
      <c r="F197" s="727">
        <f t="shared" si="4"/>
        <v>0</v>
      </c>
      <c r="G197" s="38"/>
      <c r="H197" s="38"/>
      <c r="I197" s="727">
        <f t="shared" si="6"/>
        <v>0</v>
      </c>
    </row>
    <row r="198" spans="1:9" s="41" customFormat="1" ht="11.25" x14ac:dyDescent="0.2">
      <c r="A198" s="46"/>
      <c r="B198" s="704" t="str">
        <f>IFERROR(IF(VLOOKUP($A198,Osnova!$A:$E,1)=$A198,VLOOKUP($A198,Osnova!$A:$E,$E$10)),"")</f>
        <v/>
      </c>
      <c r="C198" s="37" t="e">
        <f>IF(VLOOKUP($A198,Osnova!$A:$C,1)=$A198,VLOOKUP($A198,Osnova!$A:$F,4),0)</f>
        <v>#N/A</v>
      </c>
      <c r="D198" s="38"/>
      <c r="E198" s="39"/>
      <c r="F198" s="727">
        <f t="shared" si="4"/>
        <v>0</v>
      </c>
      <c r="G198" s="38"/>
      <c r="H198" s="38"/>
      <c r="I198" s="727">
        <f t="shared" si="6"/>
        <v>0</v>
      </c>
    </row>
    <row r="199" spans="1:9" s="41" customFormat="1" ht="11.25" x14ac:dyDescent="0.2">
      <c r="A199" s="46"/>
      <c r="B199" s="704" t="str">
        <f>IFERROR(IF(VLOOKUP($A199,Osnova!$A:$E,1)=$A199,VLOOKUP($A199,Osnova!$A:$E,$E$10)),"")</f>
        <v/>
      </c>
      <c r="C199" s="37" t="e">
        <f>IF(VLOOKUP($A199,Osnova!$A:$C,1)=$A199,VLOOKUP($A199,Osnova!$A:$F,4),0)</f>
        <v>#N/A</v>
      </c>
      <c r="D199" s="38"/>
      <c r="E199" s="39"/>
      <c r="F199" s="727">
        <f t="shared" si="4"/>
        <v>0</v>
      </c>
      <c r="G199" s="38"/>
      <c r="H199" s="38"/>
      <c r="I199" s="727">
        <f t="shared" si="6"/>
        <v>0</v>
      </c>
    </row>
    <row r="200" spans="1:9" s="41" customFormat="1" ht="11.25" x14ac:dyDescent="0.2">
      <c r="A200" s="46"/>
      <c r="B200" s="704" t="str">
        <f>IFERROR(IF(VLOOKUP($A200,Osnova!$A:$E,1)=$A200,VLOOKUP($A200,Osnova!$A:$E,$E$10)),"")</f>
        <v/>
      </c>
      <c r="C200" s="37" t="e">
        <f>IF(VLOOKUP($A200,Osnova!$A:$C,1)=$A200,VLOOKUP($A200,Osnova!$A:$F,4),0)</f>
        <v>#N/A</v>
      </c>
      <c r="D200" s="38"/>
      <c r="E200" s="39"/>
      <c r="F200" s="727">
        <f t="shared" si="4"/>
        <v>0</v>
      </c>
      <c r="G200" s="38"/>
      <c r="H200" s="38"/>
      <c r="I200" s="727">
        <f t="shared" si="6"/>
        <v>0</v>
      </c>
    </row>
    <row r="201" spans="1:9" s="41" customFormat="1" ht="11.25" x14ac:dyDescent="0.2">
      <c r="A201" s="46"/>
      <c r="B201" s="704" t="str">
        <f>IFERROR(IF(VLOOKUP($A201,Osnova!$A:$E,1)=$A201,VLOOKUP($A201,Osnova!$A:$E,$E$10)),"")</f>
        <v/>
      </c>
      <c r="C201" s="37" t="e">
        <f>IF(VLOOKUP($A201,Osnova!$A:$C,1)=$A201,VLOOKUP($A201,Osnova!$A:$F,4),0)</f>
        <v>#N/A</v>
      </c>
      <c r="D201" s="38"/>
      <c r="E201" s="39"/>
      <c r="F201" s="727">
        <f t="shared" si="4"/>
        <v>0</v>
      </c>
      <c r="G201" s="38"/>
      <c r="H201" s="38"/>
      <c r="I201" s="727">
        <f t="shared" si="6"/>
        <v>0</v>
      </c>
    </row>
    <row r="202" spans="1:9" s="41" customFormat="1" ht="11.25" x14ac:dyDescent="0.2">
      <c r="A202" s="46"/>
      <c r="B202" s="704" t="str">
        <f>IFERROR(IF(VLOOKUP($A202,Osnova!$A:$E,1)=$A202,VLOOKUP($A202,Osnova!$A:$E,$E$10)),"")</f>
        <v/>
      </c>
      <c r="C202" s="37" t="e">
        <f>IF(VLOOKUP($A202,Osnova!$A:$C,1)=$A202,VLOOKUP($A202,Osnova!$A:$F,4),0)</f>
        <v>#N/A</v>
      </c>
      <c r="D202" s="38"/>
      <c r="E202" s="39"/>
      <c r="F202" s="727">
        <f t="shared" si="4"/>
        <v>0</v>
      </c>
      <c r="G202" s="38"/>
      <c r="H202" s="38"/>
      <c r="I202" s="727">
        <f t="shared" si="6"/>
        <v>0</v>
      </c>
    </row>
    <row r="203" spans="1:9" s="41" customFormat="1" ht="11.25" x14ac:dyDescent="0.2">
      <c r="A203" s="46"/>
      <c r="B203" s="704" t="str">
        <f>IFERROR(IF(VLOOKUP($A203,Osnova!$A:$E,1)=$A203,VLOOKUP($A203,Osnova!$A:$E,$E$10)),"")</f>
        <v/>
      </c>
      <c r="C203" s="37" t="e">
        <f>IF(VLOOKUP($A203,Osnova!$A:$C,1)=$A203,VLOOKUP($A203,Osnova!$A:$F,4),0)</f>
        <v>#N/A</v>
      </c>
      <c r="D203" s="38"/>
      <c r="E203" s="39"/>
      <c r="F203" s="727">
        <f t="shared" si="4"/>
        <v>0</v>
      </c>
      <c r="G203" s="38"/>
      <c r="H203" s="38"/>
      <c r="I203" s="727">
        <f t="shared" si="6"/>
        <v>0</v>
      </c>
    </row>
    <row r="204" spans="1:9" s="41" customFormat="1" ht="11.25" x14ac:dyDescent="0.2">
      <c r="A204" s="46"/>
      <c r="B204" s="704" t="str">
        <f>IFERROR(IF(VLOOKUP($A204,Osnova!$A:$E,1)=$A204,VLOOKUP($A204,Osnova!$A:$E,$E$10)),"")</f>
        <v/>
      </c>
      <c r="C204" s="37" t="e">
        <f>IF(VLOOKUP($A204,Osnova!$A:$C,1)=$A204,VLOOKUP($A204,Osnova!$A:$F,4),0)</f>
        <v>#N/A</v>
      </c>
      <c r="D204" s="38"/>
      <c r="E204" s="39"/>
      <c r="F204" s="727">
        <f t="shared" si="4"/>
        <v>0</v>
      </c>
      <c r="G204" s="38"/>
      <c r="H204" s="38"/>
      <c r="I204" s="727">
        <f t="shared" si="6"/>
        <v>0</v>
      </c>
    </row>
    <row r="205" spans="1:9" s="41" customFormat="1" ht="11.25" x14ac:dyDescent="0.2">
      <c r="A205" s="46"/>
      <c r="B205" s="704" t="str">
        <f>IFERROR(IF(VLOOKUP($A205,Osnova!$A:$E,1)=$A205,VLOOKUP($A205,Osnova!$A:$E,$E$10)),"")</f>
        <v/>
      </c>
      <c r="C205" s="37" t="e">
        <f>IF(VLOOKUP($A205,Osnova!$A:$C,1)=$A205,VLOOKUP($A205,Osnova!$A:$F,4),0)</f>
        <v>#N/A</v>
      </c>
      <c r="D205" s="38"/>
      <c r="E205" s="39"/>
      <c r="F205" s="727">
        <f t="shared" si="4"/>
        <v>0</v>
      </c>
      <c r="G205" s="38"/>
      <c r="H205" s="38"/>
      <c r="I205" s="727">
        <f t="shared" si="6"/>
        <v>0</v>
      </c>
    </row>
    <row r="206" spans="1:9" s="41" customFormat="1" ht="11.25" x14ac:dyDescent="0.2">
      <c r="A206" s="46"/>
      <c r="B206" s="704" t="str">
        <f>IFERROR(IF(VLOOKUP($A206,Osnova!$A:$E,1)=$A206,VLOOKUP($A206,Osnova!$A:$E,$E$10)),"")</f>
        <v/>
      </c>
      <c r="C206" s="37" t="e">
        <f>IF(VLOOKUP($A206,Osnova!$A:$C,1)=$A206,VLOOKUP($A206,Osnova!$A:$F,4),0)</f>
        <v>#N/A</v>
      </c>
      <c r="D206" s="38"/>
      <c r="E206" s="39"/>
      <c r="F206" s="727">
        <f t="shared" si="4"/>
        <v>0</v>
      </c>
      <c r="G206" s="38"/>
      <c r="H206" s="38"/>
      <c r="I206" s="727">
        <f t="shared" si="6"/>
        <v>0</v>
      </c>
    </row>
    <row r="207" spans="1:9" s="41" customFormat="1" ht="11.25" x14ac:dyDescent="0.2">
      <c r="A207" s="46"/>
      <c r="B207" s="704" t="str">
        <f>IFERROR(IF(VLOOKUP($A207,Osnova!$A:$E,1)=$A207,VLOOKUP($A207,Osnova!$A:$E,$E$10)),"")</f>
        <v/>
      </c>
      <c r="C207" s="37" t="e">
        <f>IF(VLOOKUP($A207,Osnova!$A:$C,1)=$A207,VLOOKUP($A207,Osnova!$A:$F,4),0)</f>
        <v>#N/A</v>
      </c>
      <c r="D207" s="38"/>
      <c r="E207" s="39"/>
      <c r="F207" s="727">
        <f t="shared" si="4"/>
        <v>0</v>
      </c>
      <c r="G207" s="38"/>
      <c r="H207" s="38"/>
      <c r="I207" s="727">
        <f t="shared" si="6"/>
        <v>0</v>
      </c>
    </row>
    <row r="208" spans="1:9" s="41" customFormat="1" ht="11.25" x14ac:dyDescent="0.2">
      <c r="A208" s="46"/>
      <c r="B208" s="704" t="str">
        <f>IFERROR(IF(VLOOKUP($A208,Osnova!$A:$E,1)=$A208,VLOOKUP($A208,Osnova!$A:$E,$E$10)),"")</f>
        <v/>
      </c>
      <c r="C208" s="37" t="e">
        <f>IF(VLOOKUP($A208,Osnova!$A:$C,1)=$A208,VLOOKUP($A208,Osnova!$A:$F,4),0)</f>
        <v>#N/A</v>
      </c>
      <c r="D208" s="38"/>
      <c r="E208" s="39"/>
      <c r="F208" s="727">
        <f t="shared" si="4"/>
        <v>0</v>
      </c>
      <c r="G208" s="38"/>
      <c r="H208" s="38"/>
      <c r="I208" s="727">
        <f t="shared" si="6"/>
        <v>0</v>
      </c>
    </row>
    <row r="209" spans="1:9" s="41" customFormat="1" ht="11.25" x14ac:dyDescent="0.2">
      <c r="A209" s="46"/>
      <c r="B209" s="704" t="str">
        <f>IFERROR(IF(VLOOKUP($A209,Osnova!$A:$E,1)=$A209,VLOOKUP($A209,Osnova!$A:$E,$E$10)),"")</f>
        <v/>
      </c>
      <c r="C209" s="37" t="e">
        <f>IF(VLOOKUP($A209,Osnova!$A:$C,1)=$A209,VLOOKUP($A209,Osnova!$A:$F,4),0)</f>
        <v>#N/A</v>
      </c>
      <c r="D209" s="38"/>
      <c r="E209" s="39"/>
      <c r="F209" s="727">
        <f t="shared" ref="F209:F272" si="7">SUM(D209-E209)</f>
        <v>0</v>
      </c>
      <c r="G209" s="38"/>
      <c r="H209" s="38"/>
      <c r="I209" s="727">
        <f t="shared" si="6"/>
        <v>0</v>
      </c>
    </row>
    <row r="210" spans="1:9" s="41" customFormat="1" ht="11.25" x14ac:dyDescent="0.2">
      <c r="A210" s="46"/>
      <c r="B210" s="704" t="str">
        <f>IFERROR(IF(VLOOKUP($A210,Osnova!$A:$E,1)=$A210,VLOOKUP($A210,Osnova!$A:$E,$E$10)),"")</f>
        <v/>
      </c>
      <c r="C210" s="37" t="e">
        <f>IF(VLOOKUP($A210,Osnova!$A:$C,1)=$A210,VLOOKUP($A210,Osnova!$A:$F,4),0)</f>
        <v>#N/A</v>
      </c>
      <c r="D210" s="38"/>
      <c r="E210" s="39"/>
      <c r="F210" s="727">
        <f t="shared" si="7"/>
        <v>0</v>
      </c>
      <c r="G210" s="38"/>
      <c r="H210" s="38"/>
      <c r="I210" s="727">
        <f t="shared" si="6"/>
        <v>0</v>
      </c>
    </row>
    <row r="211" spans="1:9" s="41" customFormat="1" ht="11.25" x14ac:dyDescent="0.2">
      <c r="A211" s="46"/>
      <c r="B211" s="704" t="str">
        <f>IFERROR(IF(VLOOKUP($A211,Osnova!$A:$E,1)=$A211,VLOOKUP($A211,Osnova!$A:$E,$E$10)),"")</f>
        <v/>
      </c>
      <c r="C211" s="37" t="e">
        <f>IF(VLOOKUP($A211,Osnova!$A:$C,1)=$A211,VLOOKUP($A211,Osnova!$A:$F,4),0)</f>
        <v>#N/A</v>
      </c>
      <c r="D211" s="38"/>
      <c r="E211" s="39"/>
      <c r="F211" s="727">
        <f t="shared" si="7"/>
        <v>0</v>
      </c>
      <c r="G211" s="38"/>
      <c r="H211" s="38"/>
      <c r="I211" s="727">
        <f t="shared" si="6"/>
        <v>0</v>
      </c>
    </row>
    <row r="212" spans="1:9" s="41" customFormat="1" ht="11.25" x14ac:dyDescent="0.2">
      <c r="A212" s="46"/>
      <c r="B212" s="704" t="str">
        <f>IFERROR(IF(VLOOKUP($A212,Osnova!$A:$E,1)=$A212,VLOOKUP($A212,Osnova!$A:$E,$E$10)),"")</f>
        <v/>
      </c>
      <c r="C212" s="37" t="e">
        <f>IF(VLOOKUP($A212,Osnova!$A:$C,1)=$A212,VLOOKUP($A212,Osnova!$A:$F,4),0)</f>
        <v>#N/A</v>
      </c>
      <c r="D212" s="38"/>
      <c r="E212" s="39"/>
      <c r="F212" s="727">
        <f t="shared" si="7"/>
        <v>0</v>
      </c>
      <c r="G212" s="38"/>
      <c r="H212" s="38"/>
      <c r="I212" s="727">
        <f t="shared" si="6"/>
        <v>0</v>
      </c>
    </row>
    <row r="213" spans="1:9" s="41" customFormat="1" ht="11.25" x14ac:dyDescent="0.2">
      <c r="A213" s="46"/>
      <c r="B213" s="704" t="str">
        <f>IFERROR(IF(VLOOKUP($A213,Osnova!$A:$E,1)=$A213,VLOOKUP($A213,Osnova!$A:$E,$E$10)),"")</f>
        <v/>
      </c>
      <c r="C213" s="37" t="e">
        <f>IF(VLOOKUP($A213,Osnova!$A:$C,1)=$A213,VLOOKUP($A213,Osnova!$A:$F,4),0)</f>
        <v>#N/A</v>
      </c>
      <c r="D213" s="38"/>
      <c r="E213" s="39"/>
      <c r="F213" s="727">
        <f t="shared" si="7"/>
        <v>0</v>
      </c>
      <c r="G213" s="38"/>
      <c r="H213" s="38"/>
      <c r="I213" s="727">
        <f t="shared" si="6"/>
        <v>0</v>
      </c>
    </row>
    <row r="214" spans="1:9" s="41" customFormat="1" ht="11.25" x14ac:dyDescent="0.2">
      <c r="A214" s="46"/>
      <c r="B214" s="704" t="str">
        <f>IFERROR(IF(VLOOKUP($A214,Osnova!$A:$E,1)=$A214,VLOOKUP($A214,Osnova!$A:$E,$E$10)),"")</f>
        <v/>
      </c>
      <c r="C214" s="37" t="e">
        <f>IF(VLOOKUP($A214,Osnova!$A:$C,1)=$A214,VLOOKUP($A214,Osnova!$A:$F,4),0)</f>
        <v>#N/A</v>
      </c>
      <c r="D214" s="38"/>
      <c r="E214" s="39"/>
      <c r="F214" s="727">
        <f t="shared" si="7"/>
        <v>0</v>
      </c>
      <c r="G214" s="38"/>
      <c r="H214" s="38"/>
      <c r="I214" s="727">
        <f t="shared" si="6"/>
        <v>0</v>
      </c>
    </row>
    <row r="215" spans="1:9" s="41" customFormat="1" ht="11.25" x14ac:dyDescent="0.2">
      <c r="A215" s="46"/>
      <c r="B215" s="704" t="str">
        <f>IFERROR(IF(VLOOKUP($A215,Osnova!$A:$E,1)=$A215,VLOOKUP($A215,Osnova!$A:$E,$E$10)),"")</f>
        <v/>
      </c>
      <c r="C215" s="37" t="e">
        <f>IF(VLOOKUP($A215,Osnova!$A:$C,1)=$A215,VLOOKUP($A215,Osnova!$A:$F,4),0)</f>
        <v>#N/A</v>
      </c>
      <c r="D215" s="38"/>
      <c r="E215" s="39"/>
      <c r="F215" s="727">
        <f t="shared" si="7"/>
        <v>0</v>
      </c>
      <c r="G215" s="38"/>
      <c r="H215" s="38"/>
      <c r="I215" s="727">
        <f t="shared" si="6"/>
        <v>0</v>
      </c>
    </row>
    <row r="216" spans="1:9" s="41" customFormat="1" ht="11.25" x14ac:dyDescent="0.2">
      <c r="A216" s="46"/>
      <c r="B216" s="704" t="str">
        <f>IFERROR(IF(VLOOKUP($A216,Osnova!$A:$E,1)=$A216,VLOOKUP($A216,Osnova!$A:$E,$E$10)),"")</f>
        <v/>
      </c>
      <c r="C216" s="37" t="e">
        <f>IF(VLOOKUP($A216,Osnova!$A:$C,1)=$A216,VLOOKUP($A216,Osnova!$A:$F,4),0)</f>
        <v>#N/A</v>
      </c>
      <c r="D216" s="38"/>
      <c r="E216" s="39"/>
      <c r="F216" s="727">
        <f t="shared" si="7"/>
        <v>0</v>
      </c>
      <c r="G216" s="38"/>
      <c r="H216" s="38"/>
      <c r="I216" s="727">
        <f t="shared" si="6"/>
        <v>0</v>
      </c>
    </row>
    <row r="217" spans="1:9" s="41" customFormat="1" ht="11.25" x14ac:dyDescent="0.2">
      <c r="A217" s="46"/>
      <c r="B217" s="704" t="str">
        <f>IFERROR(IF(VLOOKUP($A217,Osnova!$A:$E,1)=$A217,VLOOKUP($A217,Osnova!$A:$E,$E$10)),"")</f>
        <v/>
      </c>
      <c r="C217" s="37" t="e">
        <f>IF(VLOOKUP($A217,Osnova!$A:$C,1)=$A217,VLOOKUP($A217,Osnova!$A:$F,4),0)</f>
        <v>#N/A</v>
      </c>
      <c r="D217" s="38"/>
      <c r="E217" s="39"/>
      <c r="F217" s="727">
        <f t="shared" si="7"/>
        <v>0</v>
      </c>
      <c r="G217" s="38"/>
      <c r="H217" s="38"/>
      <c r="I217" s="727">
        <f t="shared" si="6"/>
        <v>0</v>
      </c>
    </row>
    <row r="218" spans="1:9" s="41" customFormat="1" ht="11.25" x14ac:dyDescent="0.2">
      <c r="A218" s="46"/>
      <c r="B218" s="704" t="str">
        <f>IFERROR(IF(VLOOKUP($A218,Osnova!$A:$E,1)=$A218,VLOOKUP($A218,Osnova!$A:$E,$E$10)),"")</f>
        <v/>
      </c>
      <c r="C218" s="37" t="e">
        <f>IF(VLOOKUP($A218,Osnova!$A:$C,1)=$A218,VLOOKUP($A218,Osnova!$A:$F,4),0)</f>
        <v>#N/A</v>
      </c>
      <c r="D218" s="38"/>
      <c r="E218" s="39"/>
      <c r="F218" s="727">
        <f t="shared" si="7"/>
        <v>0</v>
      </c>
      <c r="G218" s="38"/>
      <c r="H218" s="38"/>
      <c r="I218" s="727">
        <f t="shared" si="6"/>
        <v>0</v>
      </c>
    </row>
    <row r="219" spans="1:9" s="41" customFormat="1" ht="11.25" x14ac:dyDescent="0.2">
      <c r="A219" s="46"/>
      <c r="B219" s="704" t="str">
        <f>IFERROR(IF(VLOOKUP($A219,Osnova!$A:$E,1)=$A219,VLOOKUP($A219,Osnova!$A:$E,$E$10)),"")</f>
        <v/>
      </c>
      <c r="C219" s="37" t="e">
        <f>IF(VLOOKUP($A219,Osnova!$A:$C,1)=$A219,VLOOKUP($A219,Osnova!$A:$F,4),0)</f>
        <v>#N/A</v>
      </c>
      <c r="D219" s="38"/>
      <c r="E219" s="39"/>
      <c r="F219" s="727">
        <f t="shared" si="7"/>
        <v>0</v>
      </c>
      <c r="G219" s="38"/>
      <c r="H219" s="38"/>
      <c r="I219" s="727">
        <f t="shared" si="6"/>
        <v>0</v>
      </c>
    </row>
    <row r="220" spans="1:9" s="41" customFormat="1" ht="11.25" x14ac:dyDescent="0.2">
      <c r="A220" s="46"/>
      <c r="B220" s="704" t="str">
        <f>IFERROR(IF(VLOOKUP($A220,Osnova!$A:$E,1)=$A220,VLOOKUP($A220,Osnova!$A:$E,$E$10)),"")</f>
        <v/>
      </c>
      <c r="C220" s="37" t="e">
        <f>IF(VLOOKUP($A220,Osnova!$A:$C,1)=$A220,VLOOKUP($A220,Osnova!$A:$F,4),0)</f>
        <v>#N/A</v>
      </c>
      <c r="D220" s="38"/>
      <c r="E220" s="39"/>
      <c r="F220" s="727">
        <f t="shared" si="7"/>
        <v>0</v>
      </c>
      <c r="G220" s="38"/>
      <c r="H220" s="38"/>
      <c r="I220" s="727">
        <f t="shared" si="6"/>
        <v>0</v>
      </c>
    </row>
    <row r="221" spans="1:9" s="41" customFormat="1" ht="11.25" x14ac:dyDescent="0.2">
      <c r="A221" s="46"/>
      <c r="B221" s="704" t="str">
        <f>IFERROR(IF(VLOOKUP($A221,Osnova!$A:$E,1)=$A221,VLOOKUP($A221,Osnova!$A:$E,$E$10)),"")</f>
        <v/>
      </c>
      <c r="C221" s="37" t="e">
        <f>IF(VLOOKUP($A221,Osnova!$A:$C,1)=$A221,VLOOKUP($A221,Osnova!$A:$F,4),0)</f>
        <v>#N/A</v>
      </c>
      <c r="D221" s="38"/>
      <c r="E221" s="39"/>
      <c r="F221" s="727">
        <f t="shared" si="7"/>
        <v>0</v>
      </c>
      <c r="G221" s="38"/>
      <c r="H221" s="38"/>
      <c r="I221" s="727">
        <f t="shared" si="6"/>
        <v>0</v>
      </c>
    </row>
    <row r="222" spans="1:9" s="41" customFormat="1" ht="11.25" x14ac:dyDescent="0.2">
      <c r="A222" s="46"/>
      <c r="B222" s="704" t="str">
        <f>IFERROR(IF(VLOOKUP($A222,Osnova!$A:$E,1)=$A222,VLOOKUP($A222,Osnova!$A:$E,$E$10)),"")</f>
        <v/>
      </c>
      <c r="C222" s="37" t="e">
        <f>IF(VLOOKUP($A222,Osnova!$A:$C,1)=$A222,VLOOKUP($A222,Osnova!$A:$F,4),0)</f>
        <v>#N/A</v>
      </c>
      <c r="D222" s="38"/>
      <c r="E222" s="39"/>
      <c r="F222" s="727">
        <f t="shared" si="7"/>
        <v>0</v>
      </c>
      <c r="G222" s="38"/>
      <c r="H222" s="38"/>
      <c r="I222" s="727">
        <f t="shared" si="6"/>
        <v>0</v>
      </c>
    </row>
    <row r="223" spans="1:9" s="41" customFormat="1" ht="11.25" x14ac:dyDescent="0.2">
      <c r="A223" s="46"/>
      <c r="B223" s="704" t="str">
        <f>IFERROR(IF(VLOOKUP($A223,Osnova!$A:$E,1)=$A223,VLOOKUP($A223,Osnova!$A:$E,$E$10)),"")</f>
        <v/>
      </c>
      <c r="C223" s="37" t="e">
        <f>IF(VLOOKUP($A223,Osnova!$A:$C,1)=$A223,VLOOKUP($A223,Osnova!$A:$F,4),0)</f>
        <v>#N/A</v>
      </c>
      <c r="D223" s="38"/>
      <c r="E223" s="39"/>
      <c r="F223" s="727">
        <f t="shared" si="7"/>
        <v>0</v>
      </c>
      <c r="G223" s="38"/>
      <c r="H223" s="38"/>
      <c r="I223" s="727">
        <f t="shared" si="6"/>
        <v>0</v>
      </c>
    </row>
    <row r="224" spans="1:9" s="41" customFormat="1" ht="11.25" x14ac:dyDescent="0.2">
      <c r="A224" s="46"/>
      <c r="B224" s="704" t="str">
        <f>IFERROR(IF(VLOOKUP($A224,Osnova!$A:$E,1)=$A224,VLOOKUP($A224,Osnova!$A:$E,$E$10)),"")</f>
        <v/>
      </c>
      <c r="C224" s="37" t="e">
        <f>IF(VLOOKUP($A224,Osnova!$A:$C,1)=$A224,VLOOKUP($A224,Osnova!$A:$F,4),0)</f>
        <v>#N/A</v>
      </c>
      <c r="D224" s="38"/>
      <c r="E224" s="39"/>
      <c r="F224" s="727">
        <f t="shared" si="7"/>
        <v>0</v>
      </c>
      <c r="G224" s="38"/>
      <c r="H224" s="38"/>
      <c r="I224" s="727">
        <f t="shared" si="6"/>
        <v>0</v>
      </c>
    </row>
    <row r="225" spans="1:9" s="41" customFormat="1" ht="11.25" x14ac:dyDescent="0.2">
      <c r="A225" s="46"/>
      <c r="B225" s="704" t="str">
        <f>IFERROR(IF(VLOOKUP($A225,Osnova!$A:$E,1)=$A225,VLOOKUP($A225,Osnova!$A:$E,$E$10)),"")</f>
        <v/>
      </c>
      <c r="C225" s="37" t="e">
        <f>IF(VLOOKUP($A225,Osnova!$A:$C,1)=$A225,VLOOKUP($A225,Osnova!$A:$F,4),0)</f>
        <v>#N/A</v>
      </c>
      <c r="D225" s="38"/>
      <c r="E225" s="39"/>
      <c r="F225" s="727">
        <f t="shared" si="7"/>
        <v>0</v>
      </c>
      <c r="G225" s="38"/>
      <c r="H225" s="38"/>
      <c r="I225" s="727">
        <f t="shared" si="6"/>
        <v>0</v>
      </c>
    </row>
    <row r="226" spans="1:9" s="41" customFormat="1" ht="11.25" x14ac:dyDescent="0.2">
      <c r="A226" s="46"/>
      <c r="B226" s="704" t="str">
        <f>IFERROR(IF(VLOOKUP($A226,Osnova!$A:$E,1)=$A226,VLOOKUP($A226,Osnova!$A:$E,$E$10)),"")</f>
        <v/>
      </c>
      <c r="C226" s="37" t="e">
        <f>IF(VLOOKUP($A226,Osnova!$A:$C,1)=$A226,VLOOKUP($A226,Osnova!$A:$F,4),0)</f>
        <v>#N/A</v>
      </c>
      <c r="D226" s="38"/>
      <c r="E226" s="39"/>
      <c r="F226" s="727">
        <f t="shared" si="7"/>
        <v>0</v>
      </c>
      <c r="G226" s="38"/>
      <c r="H226" s="38"/>
      <c r="I226" s="727">
        <f t="shared" si="6"/>
        <v>0</v>
      </c>
    </row>
    <row r="227" spans="1:9" s="41" customFormat="1" ht="11.25" x14ac:dyDescent="0.2">
      <c r="A227" s="46"/>
      <c r="B227" s="704" t="str">
        <f>IFERROR(IF(VLOOKUP($A227,Osnova!$A:$E,1)=$A227,VLOOKUP($A227,Osnova!$A:$E,$E$10)),"")</f>
        <v/>
      </c>
      <c r="C227" s="37" t="e">
        <f>IF(VLOOKUP($A227,Osnova!$A:$C,1)=$A227,VLOOKUP($A227,Osnova!$A:$F,4),0)</f>
        <v>#N/A</v>
      </c>
      <c r="D227" s="38"/>
      <c r="E227" s="39"/>
      <c r="F227" s="727">
        <f t="shared" si="7"/>
        <v>0</v>
      </c>
      <c r="G227" s="38"/>
      <c r="H227" s="38"/>
      <c r="I227" s="727">
        <f t="shared" si="6"/>
        <v>0</v>
      </c>
    </row>
    <row r="228" spans="1:9" s="41" customFormat="1" ht="11.25" x14ac:dyDescent="0.2">
      <c r="A228" s="46"/>
      <c r="B228" s="704" t="str">
        <f>IFERROR(IF(VLOOKUP($A228,Osnova!$A:$E,1)=$A228,VLOOKUP($A228,Osnova!$A:$E,$E$10)),"")</f>
        <v/>
      </c>
      <c r="C228" s="37" t="e">
        <f>IF(VLOOKUP($A228,Osnova!$A:$C,1)=$A228,VLOOKUP($A228,Osnova!$A:$F,4),0)</f>
        <v>#N/A</v>
      </c>
      <c r="D228" s="38"/>
      <c r="E228" s="39"/>
      <c r="F228" s="727">
        <f t="shared" si="7"/>
        <v>0</v>
      </c>
      <c r="G228" s="38"/>
      <c r="H228" s="38"/>
      <c r="I228" s="727">
        <f t="shared" si="6"/>
        <v>0</v>
      </c>
    </row>
    <row r="229" spans="1:9" s="41" customFormat="1" ht="11.25" x14ac:dyDescent="0.2">
      <c r="A229" s="46"/>
      <c r="B229" s="704" t="str">
        <f>IFERROR(IF(VLOOKUP($A229,Osnova!$A:$E,1)=$A229,VLOOKUP($A229,Osnova!$A:$E,$E$10)),"")</f>
        <v/>
      </c>
      <c r="C229" s="37" t="e">
        <f>IF(VLOOKUP($A229,Osnova!$A:$C,1)=$A229,VLOOKUP($A229,Osnova!$A:$F,4),0)</f>
        <v>#N/A</v>
      </c>
      <c r="D229" s="38"/>
      <c r="E229" s="39"/>
      <c r="F229" s="727">
        <f t="shared" si="7"/>
        <v>0</v>
      </c>
      <c r="G229" s="38"/>
      <c r="H229" s="38"/>
      <c r="I229" s="727">
        <f t="shared" si="6"/>
        <v>0</v>
      </c>
    </row>
    <row r="230" spans="1:9" s="41" customFormat="1" ht="11.25" x14ac:dyDescent="0.2">
      <c r="A230" s="46"/>
      <c r="B230" s="704" t="str">
        <f>IFERROR(IF(VLOOKUP($A230,Osnova!$A:$E,1)=$A230,VLOOKUP($A230,Osnova!$A:$E,$E$10)),"")</f>
        <v/>
      </c>
      <c r="C230" s="37" t="e">
        <f>IF(VLOOKUP($A230,Osnova!$A:$C,1)=$A230,VLOOKUP($A230,Osnova!$A:$F,4),0)</f>
        <v>#N/A</v>
      </c>
      <c r="D230" s="38"/>
      <c r="E230" s="39"/>
      <c r="F230" s="727">
        <f t="shared" si="7"/>
        <v>0</v>
      </c>
      <c r="G230" s="38"/>
      <c r="H230" s="38"/>
      <c r="I230" s="727">
        <f t="shared" si="6"/>
        <v>0</v>
      </c>
    </row>
    <row r="231" spans="1:9" s="41" customFormat="1" ht="11.25" x14ac:dyDescent="0.2">
      <c r="A231" s="46"/>
      <c r="B231" s="704" t="str">
        <f>IFERROR(IF(VLOOKUP($A231,Osnova!$A:$E,1)=$A231,VLOOKUP($A231,Osnova!$A:$E,$E$10)),"")</f>
        <v/>
      </c>
      <c r="C231" s="37" t="e">
        <f>IF(VLOOKUP($A231,Osnova!$A:$C,1)=$A231,VLOOKUP($A231,Osnova!$A:$F,4),0)</f>
        <v>#N/A</v>
      </c>
      <c r="D231" s="38"/>
      <c r="E231" s="39"/>
      <c r="F231" s="727">
        <f t="shared" si="7"/>
        <v>0</v>
      </c>
      <c r="G231" s="38"/>
      <c r="H231" s="38"/>
      <c r="I231" s="727">
        <f t="shared" si="6"/>
        <v>0</v>
      </c>
    </row>
    <row r="232" spans="1:9" s="41" customFormat="1" ht="11.25" x14ac:dyDescent="0.2">
      <c r="A232" s="46"/>
      <c r="B232" s="704" t="str">
        <f>IFERROR(IF(VLOOKUP($A232,Osnova!$A:$E,1)=$A232,VLOOKUP($A232,Osnova!$A:$E,$E$10)),"")</f>
        <v/>
      </c>
      <c r="C232" s="37" t="e">
        <f>IF(VLOOKUP($A232,Osnova!$A:$C,1)=$A232,VLOOKUP($A232,Osnova!$A:$F,4),0)</f>
        <v>#N/A</v>
      </c>
      <c r="D232" s="38"/>
      <c r="E232" s="39"/>
      <c r="F232" s="727">
        <f t="shared" si="7"/>
        <v>0</v>
      </c>
      <c r="G232" s="38"/>
      <c r="H232" s="38"/>
      <c r="I232" s="727">
        <f t="shared" si="6"/>
        <v>0</v>
      </c>
    </row>
    <row r="233" spans="1:9" s="41" customFormat="1" ht="11.25" x14ac:dyDescent="0.2">
      <c r="A233" s="46"/>
      <c r="B233" s="704" t="str">
        <f>IFERROR(IF(VLOOKUP($A233,Osnova!$A:$E,1)=$A233,VLOOKUP($A233,Osnova!$A:$E,$E$10)),"")</f>
        <v/>
      </c>
      <c r="C233" s="37" t="e">
        <f>IF(VLOOKUP($A233,Osnova!$A:$C,1)=$A233,VLOOKUP($A233,Osnova!$A:$F,4),0)</f>
        <v>#N/A</v>
      </c>
      <c r="D233" s="38"/>
      <c r="E233" s="39"/>
      <c r="F233" s="727">
        <f t="shared" si="7"/>
        <v>0</v>
      </c>
      <c r="G233" s="38"/>
      <c r="H233" s="38"/>
      <c r="I233" s="727">
        <f t="shared" si="6"/>
        <v>0</v>
      </c>
    </row>
    <row r="234" spans="1:9" s="41" customFormat="1" ht="11.25" x14ac:dyDescent="0.2">
      <c r="A234" s="46"/>
      <c r="B234" s="704" t="str">
        <f>IFERROR(IF(VLOOKUP($A234,Osnova!$A:$E,1)=$A234,VLOOKUP($A234,Osnova!$A:$E,$E$10)),"")</f>
        <v/>
      </c>
      <c r="C234" s="37" t="e">
        <f>IF(VLOOKUP($A234,Osnova!$A:$C,1)=$A234,VLOOKUP($A234,Osnova!$A:$F,4),0)</f>
        <v>#N/A</v>
      </c>
      <c r="D234" s="38"/>
      <c r="E234" s="39"/>
      <c r="F234" s="727">
        <f t="shared" si="7"/>
        <v>0</v>
      </c>
      <c r="G234" s="38"/>
      <c r="H234" s="38"/>
      <c r="I234" s="727">
        <f t="shared" si="6"/>
        <v>0</v>
      </c>
    </row>
    <row r="235" spans="1:9" s="41" customFormat="1" ht="11.25" x14ac:dyDescent="0.2">
      <c r="A235" s="46"/>
      <c r="B235" s="704" t="str">
        <f>IFERROR(IF(VLOOKUP($A235,Osnova!$A:$E,1)=$A235,VLOOKUP($A235,Osnova!$A:$E,$E$10)),"")</f>
        <v/>
      </c>
      <c r="C235" s="37" t="e">
        <f>IF(VLOOKUP($A235,Osnova!$A:$C,1)=$A235,VLOOKUP($A235,Osnova!$A:$F,4),0)</f>
        <v>#N/A</v>
      </c>
      <c r="D235" s="38"/>
      <c r="E235" s="39"/>
      <c r="F235" s="727">
        <f t="shared" si="7"/>
        <v>0</v>
      </c>
      <c r="G235" s="38"/>
      <c r="H235" s="38"/>
      <c r="I235" s="727">
        <f t="shared" si="6"/>
        <v>0</v>
      </c>
    </row>
    <row r="236" spans="1:9" s="41" customFormat="1" ht="11.25" x14ac:dyDescent="0.2">
      <c r="A236" s="46"/>
      <c r="B236" s="704" t="str">
        <f>IFERROR(IF(VLOOKUP($A236,Osnova!$A:$E,1)=$A236,VLOOKUP($A236,Osnova!$A:$E,$E$10)),"")</f>
        <v/>
      </c>
      <c r="C236" s="37" t="e">
        <f>IF(VLOOKUP($A236,Osnova!$A:$C,1)=$A236,VLOOKUP($A236,Osnova!$A:$F,4),0)</f>
        <v>#N/A</v>
      </c>
      <c r="D236" s="38"/>
      <c r="E236" s="39"/>
      <c r="F236" s="727">
        <f t="shared" si="7"/>
        <v>0</v>
      </c>
      <c r="G236" s="38"/>
      <c r="H236" s="38"/>
      <c r="I236" s="727">
        <f t="shared" si="6"/>
        <v>0</v>
      </c>
    </row>
    <row r="237" spans="1:9" s="41" customFormat="1" ht="11.25" x14ac:dyDescent="0.2">
      <c r="A237" s="46"/>
      <c r="B237" s="704" t="str">
        <f>IFERROR(IF(VLOOKUP($A237,Osnova!$A:$E,1)=$A237,VLOOKUP($A237,Osnova!$A:$E,$E$10)),"")</f>
        <v/>
      </c>
      <c r="C237" s="37" t="e">
        <f>IF(VLOOKUP($A237,Osnova!$A:$C,1)=$A237,VLOOKUP($A237,Osnova!$A:$F,4),0)</f>
        <v>#N/A</v>
      </c>
      <c r="D237" s="38"/>
      <c r="E237" s="39"/>
      <c r="F237" s="727">
        <f t="shared" si="7"/>
        <v>0</v>
      </c>
      <c r="G237" s="38"/>
      <c r="H237" s="38"/>
      <c r="I237" s="727">
        <f t="shared" si="6"/>
        <v>0</v>
      </c>
    </row>
    <row r="238" spans="1:9" s="41" customFormat="1" ht="11.25" x14ac:dyDescent="0.2">
      <c r="A238" s="46"/>
      <c r="B238" s="704" t="str">
        <f>IFERROR(IF(VLOOKUP($A238,Osnova!$A:$E,1)=$A238,VLOOKUP($A238,Osnova!$A:$E,$E$10)),"")</f>
        <v/>
      </c>
      <c r="C238" s="37" t="e">
        <f>IF(VLOOKUP($A238,Osnova!$A:$C,1)=$A238,VLOOKUP($A238,Osnova!$A:$F,4),0)</f>
        <v>#N/A</v>
      </c>
      <c r="D238" s="38"/>
      <c r="E238" s="39"/>
      <c r="F238" s="727">
        <f t="shared" si="7"/>
        <v>0</v>
      </c>
      <c r="G238" s="38"/>
      <c r="H238" s="38"/>
      <c r="I238" s="727">
        <f t="shared" si="6"/>
        <v>0</v>
      </c>
    </row>
    <row r="239" spans="1:9" s="41" customFormat="1" ht="11.25" x14ac:dyDescent="0.2">
      <c r="A239" s="46"/>
      <c r="B239" s="704" t="str">
        <f>IFERROR(IF(VLOOKUP($A239,Osnova!$A:$E,1)=$A239,VLOOKUP($A239,Osnova!$A:$E,$E$10)),"")</f>
        <v/>
      </c>
      <c r="C239" s="37" t="e">
        <f>IF(VLOOKUP($A239,Osnova!$A:$C,1)=$A239,VLOOKUP($A239,Osnova!$A:$F,4),0)</f>
        <v>#N/A</v>
      </c>
      <c r="D239" s="38"/>
      <c r="E239" s="39"/>
      <c r="F239" s="727">
        <f t="shared" si="7"/>
        <v>0</v>
      </c>
      <c r="G239" s="38"/>
      <c r="H239" s="38"/>
      <c r="I239" s="727">
        <f t="shared" si="6"/>
        <v>0</v>
      </c>
    </row>
    <row r="240" spans="1:9" s="50" customFormat="1" ht="11.25" x14ac:dyDescent="0.2">
      <c r="A240" s="47"/>
      <c r="B240" s="704" t="str">
        <f>IFERROR(IF(VLOOKUP($A240,Osnova!$A:$E,1)=$A240,VLOOKUP($A240,Osnova!$A:$E,$E$10)),"")</f>
        <v/>
      </c>
      <c r="C240" s="48" t="e">
        <f>IF(VLOOKUP($A240,Osnova!$A:$C,1)=$A240,VLOOKUP($A240,Osnova!$A:$F,4),0)</f>
        <v>#N/A</v>
      </c>
      <c r="D240" s="38"/>
      <c r="E240" s="51"/>
      <c r="F240" s="727">
        <f t="shared" si="7"/>
        <v>0</v>
      </c>
      <c r="G240" s="38"/>
      <c r="H240" s="38"/>
      <c r="I240" s="713">
        <f t="shared" si="6"/>
        <v>0</v>
      </c>
    </row>
    <row r="241" spans="1:9" s="50" customFormat="1" ht="11.25" x14ac:dyDescent="0.2">
      <c r="A241" s="47"/>
      <c r="B241" s="704" t="str">
        <f>IFERROR(IF(VLOOKUP($A241,Osnova!$A:$E,1)=$A241,VLOOKUP($A241,Osnova!$A:$E,$E$10)),"")</f>
        <v/>
      </c>
      <c r="C241" s="48" t="e">
        <f>IF(VLOOKUP($A241,Osnova!$A:$C,1)=$A241,VLOOKUP($A241,Osnova!$A:$F,4),0)</f>
        <v>#N/A</v>
      </c>
      <c r="D241" s="38"/>
      <c r="E241" s="51"/>
      <c r="F241" s="727">
        <f t="shared" si="7"/>
        <v>0</v>
      </c>
      <c r="G241" s="38"/>
      <c r="H241" s="38"/>
      <c r="I241" s="713">
        <f t="shared" si="6"/>
        <v>0</v>
      </c>
    </row>
    <row r="242" spans="1:9" s="50" customFormat="1" ht="11.25" x14ac:dyDescent="0.2">
      <c r="A242" s="47"/>
      <c r="B242" s="704" t="str">
        <f>IFERROR(IF(VLOOKUP($A242,Osnova!$A:$E,1)=$A242,VLOOKUP($A242,Osnova!$A:$E,$E$10)),"")</f>
        <v/>
      </c>
      <c r="C242" s="48" t="e">
        <f>IF(VLOOKUP($A242,Osnova!$A:$C,1)=$A242,VLOOKUP($A242,Osnova!$A:$F,4),0)</f>
        <v>#N/A</v>
      </c>
      <c r="D242" s="38"/>
      <c r="E242" s="51"/>
      <c r="F242" s="727">
        <f t="shared" si="7"/>
        <v>0</v>
      </c>
      <c r="G242" s="38"/>
      <c r="H242" s="38"/>
      <c r="I242" s="713">
        <f t="shared" si="6"/>
        <v>0</v>
      </c>
    </row>
    <row r="243" spans="1:9" s="50" customFormat="1" ht="11.25" x14ac:dyDescent="0.2">
      <c r="A243" s="47"/>
      <c r="B243" s="704" t="str">
        <f>IFERROR(IF(VLOOKUP($A243,Osnova!$A:$E,1)=$A243,VLOOKUP($A243,Osnova!$A:$E,$E$10)),"")</f>
        <v/>
      </c>
      <c r="C243" s="48" t="e">
        <f>IF(VLOOKUP($A243,Osnova!$A:$C,1)=$A243,VLOOKUP($A243,Osnova!$A:$F,4),0)</f>
        <v>#N/A</v>
      </c>
      <c r="D243" s="38"/>
      <c r="E243" s="51"/>
      <c r="F243" s="727">
        <f t="shared" si="7"/>
        <v>0</v>
      </c>
      <c r="G243" s="38"/>
      <c r="H243" s="38"/>
      <c r="I243" s="713">
        <f t="shared" ref="I243:I306" si="8">SUM(F243+G243-H243)</f>
        <v>0</v>
      </c>
    </row>
    <row r="244" spans="1:9" s="50" customFormat="1" ht="11.25" x14ac:dyDescent="0.2">
      <c r="A244" s="47"/>
      <c r="B244" s="704" t="str">
        <f>IFERROR(IF(VLOOKUP($A244,Osnova!$A:$E,1)=$A244,VLOOKUP($A244,Osnova!$A:$E,$E$10)),"")</f>
        <v/>
      </c>
      <c r="C244" s="48" t="e">
        <f>IF(VLOOKUP($A244,Osnova!$A:$C,1)=$A244,VLOOKUP($A244,Osnova!$A:$F,4),0)</f>
        <v>#N/A</v>
      </c>
      <c r="D244" s="38"/>
      <c r="E244" s="51"/>
      <c r="F244" s="727">
        <f t="shared" si="7"/>
        <v>0</v>
      </c>
      <c r="G244" s="38"/>
      <c r="H244" s="38"/>
      <c r="I244" s="713">
        <f t="shared" si="8"/>
        <v>0</v>
      </c>
    </row>
    <row r="245" spans="1:9" s="50" customFormat="1" ht="11.25" x14ac:dyDescent="0.2">
      <c r="A245" s="47"/>
      <c r="B245" s="704" t="str">
        <f>IFERROR(IF(VLOOKUP($A245,Osnova!$A:$E,1)=$A245,VLOOKUP($A245,Osnova!$A:$E,$E$10)),"")</f>
        <v/>
      </c>
      <c r="C245" s="48" t="e">
        <f>IF(VLOOKUP($A245,Osnova!$A:$C,1)=$A245,VLOOKUP($A245,Osnova!$A:$F,4),0)</f>
        <v>#N/A</v>
      </c>
      <c r="D245" s="38"/>
      <c r="E245" s="51"/>
      <c r="F245" s="727">
        <f t="shared" si="7"/>
        <v>0</v>
      </c>
      <c r="G245" s="38"/>
      <c r="H245" s="38"/>
      <c r="I245" s="713">
        <f t="shared" si="8"/>
        <v>0</v>
      </c>
    </row>
    <row r="246" spans="1:9" s="50" customFormat="1" ht="11.25" x14ac:dyDescent="0.2">
      <c r="A246" s="47"/>
      <c r="B246" s="704" t="str">
        <f>IFERROR(IF(VLOOKUP($A246,Osnova!$A:$E,1)=$A246,VLOOKUP($A246,Osnova!$A:$E,$E$10)),"")</f>
        <v/>
      </c>
      <c r="C246" s="48" t="e">
        <f>IF(VLOOKUP($A246,Osnova!$A:$C,1)=$A246,VLOOKUP($A246,Osnova!$A:$F,4),0)</f>
        <v>#N/A</v>
      </c>
      <c r="D246" s="38"/>
      <c r="E246" s="51"/>
      <c r="F246" s="727">
        <f t="shared" si="7"/>
        <v>0</v>
      </c>
      <c r="G246" s="38"/>
      <c r="H246" s="38"/>
      <c r="I246" s="713">
        <f t="shared" si="8"/>
        <v>0</v>
      </c>
    </row>
    <row r="247" spans="1:9" s="50" customFormat="1" ht="11.25" x14ac:dyDescent="0.2">
      <c r="A247" s="47"/>
      <c r="B247" s="704" t="str">
        <f>IFERROR(IF(VLOOKUP($A247,Osnova!$A:$E,1)=$A247,VLOOKUP($A247,Osnova!$A:$E,$E$10)),"")</f>
        <v/>
      </c>
      <c r="C247" s="48" t="e">
        <f>IF(VLOOKUP($A247,Osnova!$A:$C,1)=$A247,VLOOKUP($A247,Osnova!$A:$F,4),0)</f>
        <v>#N/A</v>
      </c>
      <c r="D247" s="38"/>
      <c r="E247" s="51"/>
      <c r="F247" s="727">
        <f t="shared" si="7"/>
        <v>0</v>
      </c>
      <c r="G247" s="38"/>
      <c r="H247" s="38"/>
      <c r="I247" s="713">
        <f t="shared" si="8"/>
        <v>0</v>
      </c>
    </row>
    <row r="248" spans="1:9" s="50" customFormat="1" ht="11.25" x14ac:dyDescent="0.2">
      <c r="A248" s="47"/>
      <c r="B248" s="704" t="str">
        <f>IFERROR(IF(VLOOKUP($A248,Osnova!$A:$E,1)=$A248,VLOOKUP($A248,Osnova!$A:$E,$E$10)),"")</f>
        <v/>
      </c>
      <c r="C248" s="48" t="e">
        <f>IF(VLOOKUP($A248,Osnova!$A:$C,1)=$A248,VLOOKUP($A248,Osnova!$A:$F,4),0)</f>
        <v>#N/A</v>
      </c>
      <c r="D248" s="38"/>
      <c r="E248" s="51"/>
      <c r="F248" s="727">
        <f t="shared" si="7"/>
        <v>0</v>
      </c>
      <c r="G248" s="38"/>
      <c r="H248" s="38"/>
      <c r="I248" s="713">
        <f t="shared" si="8"/>
        <v>0</v>
      </c>
    </row>
    <row r="249" spans="1:9" s="50" customFormat="1" ht="11.25" x14ac:dyDescent="0.2">
      <c r="A249" s="47"/>
      <c r="B249" s="704" t="str">
        <f>IFERROR(IF(VLOOKUP($A249,Osnova!$A:$E,1)=$A249,VLOOKUP($A249,Osnova!$A:$E,$E$10)),"")</f>
        <v/>
      </c>
      <c r="C249" s="48" t="e">
        <f>IF(VLOOKUP($A249,Osnova!$A:$C,1)=$A249,VLOOKUP($A249,Osnova!$A:$F,4),0)</f>
        <v>#N/A</v>
      </c>
      <c r="D249" s="38"/>
      <c r="E249" s="51"/>
      <c r="F249" s="727">
        <f t="shared" si="7"/>
        <v>0</v>
      </c>
      <c r="G249" s="38"/>
      <c r="H249" s="38"/>
      <c r="I249" s="713">
        <f t="shared" si="8"/>
        <v>0</v>
      </c>
    </row>
    <row r="250" spans="1:9" s="50" customFormat="1" ht="11.25" x14ac:dyDescent="0.2">
      <c r="A250" s="47"/>
      <c r="B250" s="704" t="str">
        <f>IFERROR(IF(VLOOKUP($A250,Osnova!$A:$E,1)=$A250,VLOOKUP($A250,Osnova!$A:$E,$E$10)),"")</f>
        <v/>
      </c>
      <c r="C250" s="48" t="e">
        <f>IF(VLOOKUP($A250,Osnova!$A:$C,1)=$A250,VLOOKUP($A250,Osnova!$A:$F,4),0)</f>
        <v>#N/A</v>
      </c>
      <c r="D250" s="38"/>
      <c r="E250" s="51"/>
      <c r="F250" s="727">
        <f t="shared" si="7"/>
        <v>0</v>
      </c>
      <c r="G250" s="38"/>
      <c r="H250" s="38"/>
      <c r="I250" s="713">
        <f t="shared" si="8"/>
        <v>0</v>
      </c>
    </row>
    <row r="251" spans="1:9" s="50" customFormat="1" ht="11.25" x14ac:dyDescent="0.2">
      <c r="A251" s="47"/>
      <c r="B251" s="704" t="str">
        <f>IFERROR(IF(VLOOKUP($A251,Osnova!$A:$E,1)=$A251,VLOOKUP($A251,Osnova!$A:$E,$E$10)),"")</f>
        <v/>
      </c>
      <c r="C251" s="48" t="e">
        <f>IF(VLOOKUP($A251,Osnova!$A:$C,1)=$A251,VLOOKUP($A251,Osnova!$A:$F,4),0)</f>
        <v>#N/A</v>
      </c>
      <c r="D251" s="38"/>
      <c r="E251" s="51"/>
      <c r="F251" s="727">
        <f t="shared" si="7"/>
        <v>0</v>
      </c>
      <c r="G251" s="38"/>
      <c r="H251" s="38"/>
      <c r="I251" s="713">
        <f t="shared" si="8"/>
        <v>0</v>
      </c>
    </row>
    <row r="252" spans="1:9" s="50" customFormat="1" ht="11.25" x14ac:dyDescent="0.2">
      <c r="A252" s="47"/>
      <c r="B252" s="704" t="str">
        <f>IFERROR(IF(VLOOKUP($A252,Osnova!$A:$E,1)=$A252,VLOOKUP($A252,Osnova!$A:$E,$E$10)),"")</f>
        <v/>
      </c>
      <c r="C252" s="48" t="e">
        <f>IF(VLOOKUP($A252,Osnova!$A:$C,1)=$A252,VLOOKUP($A252,Osnova!$A:$F,4),0)</f>
        <v>#N/A</v>
      </c>
      <c r="D252" s="38"/>
      <c r="E252" s="51"/>
      <c r="F252" s="727">
        <f t="shared" si="7"/>
        <v>0</v>
      </c>
      <c r="G252" s="38"/>
      <c r="H252" s="38"/>
      <c r="I252" s="713">
        <f t="shared" si="8"/>
        <v>0</v>
      </c>
    </row>
    <row r="253" spans="1:9" s="50" customFormat="1" ht="11.25" x14ac:dyDescent="0.2">
      <c r="A253" s="47"/>
      <c r="B253" s="704" t="str">
        <f>IFERROR(IF(VLOOKUP($A253,Osnova!$A:$E,1)=$A253,VLOOKUP($A253,Osnova!$A:$E,$E$10)),"")</f>
        <v/>
      </c>
      <c r="C253" s="48" t="e">
        <f>IF(VLOOKUP($A253,Osnova!$A:$C,1)=$A253,VLOOKUP($A253,Osnova!$A:$F,4),0)</f>
        <v>#N/A</v>
      </c>
      <c r="D253" s="38"/>
      <c r="E253" s="51"/>
      <c r="F253" s="727">
        <f t="shared" si="7"/>
        <v>0</v>
      </c>
      <c r="G253" s="38"/>
      <c r="H253" s="38"/>
      <c r="I253" s="713">
        <f t="shared" si="8"/>
        <v>0</v>
      </c>
    </row>
    <row r="254" spans="1:9" s="50" customFormat="1" ht="11.25" x14ac:dyDescent="0.2">
      <c r="A254" s="47"/>
      <c r="B254" s="704" t="str">
        <f>IFERROR(IF(VLOOKUP($A254,Osnova!$A:$E,1)=$A254,VLOOKUP($A254,Osnova!$A:$E,$E$10)),"")</f>
        <v/>
      </c>
      <c r="C254" s="48" t="e">
        <f>IF(VLOOKUP($A254,Osnova!$A:$C,1)=$A254,VLOOKUP($A254,Osnova!$A:$F,4),0)</f>
        <v>#N/A</v>
      </c>
      <c r="D254" s="38"/>
      <c r="E254" s="51"/>
      <c r="F254" s="727">
        <f t="shared" si="7"/>
        <v>0</v>
      </c>
      <c r="G254" s="38"/>
      <c r="H254" s="38"/>
      <c r="I254" s="713">
        <f t="shared" si="8"/>
        <v>0</v>
      </c>
    </row>
    <row r="255" spans="1:9" s="50" customFormat="1" ht="11.25" x14ac:dyDescent="0.2">
      <c r="A255" s="47"/>
      <c r="B255" s="704" t="str">
        <f>IFERROR(IF(VLOOKUP($A255,Osnova!$A:$E,1)=$A255,VLOOKUP($A255,Osnova!$A:$E,$E$10)),"")</f>
        <v/>
      </c>
      <c r="C255" s="48" t="e">
        <f>IF(VLOOKUP($A255,Osnova!$A:$C,1)=$A255,VLOOKUP($A255,Osnova!$A:$F,4),0)</f>
        <v>#N/A</v>
      </c>
      <c r="D255" s="38"/>
      <c r="E255" s="51"/>
      <c r="F255" s="727">
        <f t="shared" si="7"/>
        <v>0</v>
      </c>
      <c r="G255" s="38"/>
      <c r="H255" s="38"/>
      <c r="I255" s="713">
        <f t="shared" si="8"/>
        <v>0</v>
      </c>
    </row>
    <row r="256" spans="1:9" s="50" customFormat="1" ht="11.25" x14ac:dyDescent="0.2">
      <c r="A256" s="47"/>
      <c r="B256" s="704" t="str">
        <f>IFERROR(IF(VLOOKUP($A256,Osnova!$A:$E,1)=$A256,VLOOKUP($A256,Osnova!$A:$E,$E$10)),"")</f>
        <v/>
      </c>
      <c r="C256" s="48" t="e">
        <f>IF(VLOOKUP($A256,Osnova!$A:$C,1)=$A256,VLOOKUP($A256,Osnova!$A:$F,4),0)</f>
        <v>#N/A</v>
      </c>
      <c r="D256" s="38"/>
      <c r="E256" s="51"/>
      <c r="F256" s="727">
        <f t="shared" si="7"/>
        <v>0</v>
      </c>
      <c r="G256" s="38"/>
      <c r="H256" s="38"/>
      <c r="I256" s="713">
        <f t="shared" si="8"/>
        <v>0</v>
      </c>
    </row>
    <row r="257" spans="1:9" s="50" customFormat="1" ht="11.25" x14ac:dyDescent="0.2">
      <c r="A257" s="47"/>
      <c r="B257" s="704" t="str">
        <f>IFERROR(IF(VLOOKUP($A257,Osnova!$A:$E,1)=$A257,VLOOKUP($A257,Osnova!$A:$E,$E$10)),"")</f>
        <v/>
      </c>
      <c r="C257" s="48" t="e">
        <f>IF(VLOOKUP($A257,Osnova!$A:$C,1)=$A257,VLOOKUP($A257,Osnova!$A:$F,4),0)</f>
        <v>#N/A</v>
      </c>
      <c r="D257" s="38"/>
      <c r="E257" s="51"/>
      <c r="F257" s="727">
        <f t="shared" si="7"/>
        <v>0</v>
      </c>
      <c r="G257" s="38"/>
      <c r="H257" s="38"/>
      <c r="I257" s="713">
        <f t="shared" si="8"/>
        <v>0</v>
      </c>
    </row>
    <row r="258" spans="1:9" s="50" customFormat="1" ht="11.25" x14ac:dyDescent="0.2">
      <c r="A258" s="47"/>
      <c r="B258" s="704" t="str">
        <f>IFERROR(IF(VLOOKUP($A258,Osnova!$A:$E,1)=$A258,VLOOKUP($A258,Osnova!$A:$E,$E$10)),"")</f>
        <v/>
      </c>
      <c r="C258" s="48" t="e">
        <f>IF(VLOOKUP($A258,Osnova!$A:$C,1)=$A258,VLOOKUP($A258,Osnova!$A:$F,4),0)</f>
        <v>#N/A</v>
      </c>
      <c r="D258" s="38"/>
      <c r="E258" s="51"/>
      <c r="F258" s="727">
        <f t="shared" si="7"/>
        <v>0</v>
      </c>
      <c r="G258" s="38"/>
      <c r="H258" s="38"/>
      <c r="I258" s="713">
        <f t="shared" si="8"/>
        <v>0</v>
      </c>
    </row>
    <row r="259" spans="1:9" s="50" customFormat="1" ht="11.25" x14ac:dyDescent="0.2">
      <c r="A259" s="47"/>
      <c r="B259" s="704" t="str">
        <f>IFERROR(IF(VLOOKUP($A259,Osnova!$A:$E,1)=$A259,VLOOKUP($A259,Osnova!$A:$E,$E$10)),"")</f>
        <v/>
      </c>
      <c r="C259" s="48" t="e">
        <f>IF(VLOOKUP($A259,Osnova!$A:$C,1)=$A259,VLOOKUP($A259,Osnova!$A:$F,4),0)</f>
        <v>#N/A</v>
      </c>
      <c r="D259" s="38"/>
      <c r="E259" s="51"/>
      <c r="F259" s="727">
        <f t="shared" si="7"/>
        <v>0</v>
      </c>
      <c r="G259" s="38"/>
      <c r="H259" s="38"/>
      <c r="I259" s="713">
        <f t="shared" si="8"/>
        <v>0</v>
      </c>
    </row>
    <row r="260" spans="1:9" s="50" customFormat="1" ht="11.25" x14ac:dyDescent="0.2">
      <c r="A260" s="47"/>
      <c r="B260" s="704" t="str">
        <f>IFERROR(IF(VLOOKUP($A260,Osnova!$A:$E,1)=$A260,VLOOKUP($A260,Osnova!$A:$E,$E$10)),"")</f>
        <v/>
      </c>
      <c r="C260" s="48" t="e">
        <f>IF(VLOOKUP($A260,Osnova!$A:$C,1)=$A260,VLOOKUP($A260,Osnova!$A:$F,4),0)</f>
        <v>#N/A</v>
      </c>
      <c r="D260" s="38"/>
      <c r="E260" s="51"/>
      <c r="F260" s="727">
        <f t="shared" si="7"/>
        <v>0</v>
      </c>
      <c r="G260" s="38"/>
      <c r="H260" s="38"/>
      <c r="I260" s="713">
        <f t="shared" si="8"/>
        <v>0</v>
      </c>
    </row>
    <row r="261" spans="1:9" s="50" customFormat="1" ht="11.25" x14ac:dyDescent="0.2">
      <c r="A261" s="47"/>
      <c r="B261" s="704" t="str">
        <f>IFERROR(IF(VLOOKUP($A261,Osnova!$A:$E,1)=$A261,VLOOKUP($A261,Osnova!$A:$E,$E$10)),"")</f>
        <v/>
      </c>
      <c r="C261" s="48" t="e">
        <f>IF(VLOOKUP($A261,Osnova!$A:$C,1)=$A261,VLOOKUP($A261,Osnova!$A:$F,4),0)</f>
        <v>#N/A</v>
      </c>
      <c r="D261" s="38"/>
      <c r="E261" s="51"/>
      <c r="F261" s="727">
        <f t="shared" si="7"/>
        <v>0</v>
      </c>
      <c r="G261" s="38"/>
      <c r="H261" s="38"/>
      <c r="I261" s="713">
        <f t="shared" si="8"/>
        <v>0</v>
      </c>
    </row>
    <row r="262" spans="1:9" s="50" customFormat="1" ht="11.25" x14ac:dyDescent="0.2">
      <c r="A262" s="47"/>
      <c r="B262" s="704" t="str">
        <f>IFERROR(IF(VLOOKUP($A262,Osnova!$A:$E,1)=$A262,VLOOKUP($A262,Osnova!$A:$E,$E$10)),"")</f>
        <v/>
      </c>
      <c r="C262" s="48" t="e">
        <f>IF(VLOOKUP($A262,Osnova!$A:$C,1)=$A262,VLOOKUP($A262,Osnova!$A:$F,4),0)</f>
        <v>#N/A</v>
      </c>
      <c r="D262" s="38"/>
      <c r="E262" s="51"/>
      <c r="F262" s="727">
        <f t="shared" si="7"/>
        <v>0</v>
      </c>
      <c r="G262" s="38"/>
      <c r="H262" s="38"/>
      <c r="I262" s="713">
        <f t="shared" si="8"/>
        <v>0</v>
      </c>
    </row>
    <row r="263" spans="1:9" s="50" customFormat="1" ht="11.25" x14ac:dyDescent="0.2">
      <c r="A263" s="47"/>
      <c r="B263" s="704" t="str">
        <f>IFERROR(IF(VLOOKUP($A263,Osnova!$A:$E,1)=$A263,VLOOKUP($A263,Osnova!$A:$E,$E$10)),"")</f>
        <v/>
      </c>
      <c r="C263" s="48" t="e">
        <f>IF(VLOOKUP($A263,Osnova!$A:$C,1)=$A263,VLOOKUP($A263,Osnova!$A:$F,4),0)</f>
        <v>#N/A</v>
      </c>
      <c r="D263" s="38"/>
      <c r="E263" s="51"/>
      <c r="F263" s="727">
        <f t="shared" si="7"/>
        <v>0</v>
      </c>
      <c r="G263" s="38"/>
      <c r="H263" s="38"/>
      <c r="I263" s="713">
        <f t="shared" si="8"/>
        <v>0</v>
      </c>
    </row>
    <row r="264" spans="1:9" s="50" customFormat="1" ht="11.25" x14ac:dyDescent="0.2">
      <c r="A264" s="47"/>
      <c r="B264" s="704" t="str">
        <f>IFERROR(IF(VLOOKUP($A264,Osnova!$A:$E,1)=$A264,VLOOKUP($A264,Osnova!$A:$E,$E$10)),"")</f>
        <v/>
      </c>
      <c r="C264" s="48" t="e">
        <f>IF(VLOOKUP($A264,Osnova!$A:$C,1)=$A264,VLOOKUP($A264,Osnova!$A:$F,4),0)</f>
        <v>#N/A</v>
      </c>
      <c r="D264" s="38"/>
      <c r="E264" s="51"/>
      <c r="F264" s="727">
        <f t="shared" si="7"/>
        <v>0</v>
      </c>
      <c r="G264" s="38"/>
      <c r="H264" s="38"/>
      <c r="I264" s="713">
        <f t="shared" si="8"/>
        <v>0</v>
      </c>
    </row>
    <row r="265" spans="1:9" s="50" customFormat="1" ht="11.25" x14ac:dyDescent="0.2">
      <c r="A265" s="47"/>
      <c r="B265" s="704" t="str">
        <f>IFERROR(IF(VLOOKUP($A265,Osnova!$A:$E,1)=$A265,VLOOKUP($A265,Osnova!$A:$E,$E$10)),"")</f>
        <v/>
      </c>
      <c r="C265" s="48" t="e">
        <f>IF(VLOOKUP($A265,Osnova!$A:$C,1)=$A265,VLOOKUP($A265,Osnova!$A:$F,4),0)</f>
        <v>#N/A</v>
      </c>
      <c r="D265" s="38"/>
      <c r="E265" s="51"/>
      <c r="F265" s="727">
        <f t="shared" si="7"/>
        <v>0</v>
      </c>
      <c r="G265" s="38"/>
      <c r="H265" s="38"/>
      <c r="I265" s="713">
        <f t="shared" si="8"/>
        <v>0</v>
      </c>
    </row>
    <row r="266" spans="1:9" s="50" customFormat="1" ht="11.25" x14ac:dyDescent="0.2">
      <c r="A266" s="47"/>
      <c r="B266" s="704" t="str">
        <f>IFERROR(IF(VLOOKUP($A266,Osnova!$A:$E,1)=$A266,VLOOKUP($A266,Osnova!$A:$E,$E$10)),"")</f>
        <v/>
      </c>
      <c r="C266" s="48" t="e">
        <f>IF(VLOOKUP($A266,Osnova!$A:$C,1)=$A266,VLOOKUP($A266,Osnova!$A:$F,4),0)</f>
        <v>#N/A</v>
      </c>
      <c r="D266" s="38"/>
      <c r="E266" s="51"/>
      <c r="F266" s="727">
        <f t="shared" si="7"/>
        <v>0</v>
      </c>
      <c r="G266" s="38"/>
      <c r="H266" s="38"/>
      <c r="I266" s="713">
        <f t="shared" si="8"/>
        <v>0</v>
      </c>
    </row>
    <row r="267" spans="1:9" s="50" customFormat="1" ht="11.25" x14ac:dyDescent="0.2">
      <c r="A267" s="47"/>
      <c r="B267" s="704" t="str">
        <f>IFERROR(IF(VLOOKUP($A267,Osnova!$A:$E,1)=$A267,VLOOKUP($A267,Osnova!$A:$E,$E$10)),"")</f>
        <v/>
      </c>
      <c r="C267" s="48" t="e">
        <f>IF(VLOOKUP($A267,Osnova!$A:$C,1)=$A267,VLOOKUP($A267,Osnova!$A:$F,4),0)</f>
        <v>#N/A</v>
      </c>
      <c r="D267" s="38"/>
      <c r="E267" s="51"/>
      <c r="F267" s="727">
        <f t="shared" si="7"/>
        <v>0</v>
      </c>
      <c r="G267" s="38"/>
      <c r="H267" s="38"/>
      <c r="I267" s="713">
        <f t="shared" si="8"/>
        <v>0</v>
      </c>
    </row>
    <row r="268" spans="1:9" s="50" customFormat="1" ht="11.25" x14ac:dyDescent="0.2">
      <c r="A268" s="47"/>
      <c r="B268" s="704" t="str">
        <f>IFERROR(IF(VLOOKUP($A268,Osnova!$A:$E,1)=$A268,VLOOKUP($A268,Osnova!$A:$E,$E$10)),"")</f>
        <v/>
      </c>
      <c r="C268" s="48" t="e">
        <f>IF(VLOOKUP($A268,Osnova!$A:$C,1)=$A268,VLOOKUP($A268,Osnova!$A:$F,4),0)</f>
        <v>#N/A</v>
      </c>
      <c r="D268" s="38"/>
      <c r="E268" s="51"/>
      <c r="F268" s="727">
        <f t="shared" si="7"/>
        <v>0</v>
      </c>
      <c r="G268" s="38"/>
      <c r="H268" s="38"/>
      <c r="I268" s="713">
        <f t="shared" si="8"/>
        <v>0</v>
      </c>
    </row>
    <row r="269" spans="1:9" s="50" customFormat="1" ht="11.25" x14ac:dyDescent="0.2">
      <c r="A269" s="47"/>
      <c r="B269" s="704" t="str">
        <f>IFERROR(IF(VLOOKUP($A269,Osnova!$A:$E,1)=$A269,VLOOKUP($A269,Osnova!$A:$E,$E$10)),"")</f>
        <v/>
      </c>
      <c r="C269" s="48" t="e">
        <f>IF(VLOOKUP($A269,Osnova!$A:$C,1)=$A269,VLOOKUP($A269,Osnova!$A:$F,4),0)</f>
        <v>#N/A</v>
      </c>
      <c r="D269" s="38"/>
      <c r="E269" s="51"/>
      <c r="F269" s="727">
        <f t="shared" si="7"/>
        <v>0</v>
      </c>
      <c r="G269" s="38"/>
      <c r="H269" s="38"/>
      <c r="I269" s="713">
        <f t="shared" si="8"/>
        <v>0</v>
      </c>
    </row>
    <row r="270" spans="1:9" s="50" customFormat="1" ht="11.25" x14ac:dyDescent="0.2">
      <c r="A270" s="47"/>
      <c r="B270" s="704" t="str">
        <f>IFERROR(IF(VLOOKUP($A270,Osnova!$A:$E,1)=$A270,VLOOKUP($A270,Osnova!$A:$E,$E$10)),"")</f>
        <v/>
      </c>
      <c r="C270" s="48" t="e">
        <f>IF(VLOOKUP($A270,Osnova!$A:$C,1)=$A270,VLOOKUP($A270,Osnova!$A:$F,4),0)</f>
        <v>#N/A</v>
      </c>
      <c r="D270" s="38"/>
      <c r="E270" s="51"/>
      <c r="F270" s="727">
        <f t="shared" si="7"/>
        <v>0</v>
      </c>
      <c r="G270" s="38"/>
      <c r="H270" s="38"/>
      <c r="I270" s="713">
        <f t="shared" si="8"/>
        <v>0</v>
      </c>
    </row>
    <row r="271" spans="1:9" s="50" customFormat="1" ht="11.25" x14ac:dyDescent="0.2">
      <c r="A271" s="47"/>
      <c r="B271" s="704" t="str">
        <f>IFERROR(IF(VLOOKUP($A271,Osnova!$A:$E,1)=$A271,VLOOKUP($A271,Osnova!$A:$E,$E$10)),"")</f>
        <v/>
      </c>
      <c r="C271" s="48" t="e">
        <f>IF(VLOOKUP($A271,Osnova!$A:$C,1)=$A271,VLOOKUP($A271,Osnova!$A:$F,4),0)</f>
        <v>#N/A</v>
      </c>
      <c r="D271" s="38"/>
      <c r="E271" s="51"/>
      <c r="F271" s="727">
        <f t="shared" si="7"/>
        <v>0</v>
      </c>
      <c r="G271" s="38"/>
      <c r="H271" s="38"/>
      <c r="I271" s="713">
        <f t="shared" si="8"/>
        <v>0</v>
      </c>
    </row>
    <row r="272" spans="1:9" s="50" customFormat="1" ht="11.25" x14ac:dyDescent="0.2">
      <c r="A272" s="47"/>
      <c r="B272" s="704" t="str">
        <f>IFERROR(IF(VLOOKUP($A272,Osnova!$A:$E,1)=$A272,VLOOKUP($A272,Osnova!$A:$E,$E$10)),"")</f>
        <v/>
      </c>
      <c r="C272" s="48" t="e">
        <f>IF(VLOOKUP($A272,Osnova!$A:$C,1)=$A272,VLOOKUP($A272,Osnova!$A:$F,4),0)</f>
        <v>#N/A</v>
      </c>
      <c r="D272" s="38"/>
      <c r="E272" s="51"/>
      <c r="F272" s="727">
        <f t="shared" si="7"/>
        <v>0</v>
      </c>
      <c r="G272" s="38"/>
      <c r="H272" s="38"/>
      <c r="I272" s="713">
        <f t="shared" si="8"/>
        <v>0</v>
      </c>
    </row>
    <row r="273" spans="1:9" s="50" customFormat="1" ht="11.25" x14ac:dyDescent="0.2">
      <c r="A273" s="47"/>
      <c r="B273" s="704" t="str">
        <f>IFERROR(IF(VLOOKUP($A273,Osnova!$A:$E,1)=$A273,VLOOKUP($A273,Osnova!$A:$E,$E$10)),"")</f>
        <v/>
      </c>
      <c r="C273" s="48" t="e">
        <f>IF(VLOOKUP($A273,Osnova!$A:$C,1)=$A273,VLOOKUP($A273,Osnova!$A:$F,4),0)</f>
        <v>#N/A</v>
      </c>
      <c r="D273" s="38"/>
      <c r="E273" s="51"/>
      <c r="F273" s="727">
        <f t="shared" ref="F273:F313" si="9">SUM(D273-E273)</f>
        <v>0</v>
      </c>
      <c r="G273" s="38"/>
      <c r="H273" s="38"/>
      <c r="I273" s="713">
        <f t="shared" si="8"/>
        <v>0</v>
      </c>
    </row>
    <row r="274" spans="1:9" s="50" customFormat="1" ht="11.25" x14ac:dyDescent="0.2">
      <c r="A274" s="47"/>
      <c r="B274" s="704" t="str">
        <f>IFERROR(IF(VLOOKUP($A274,Osnova!$A:$E,1)=$A274,VLOOKUP($A274,Osnova!$A:$E,$E$10)),"")</f>
        <v/>
      </c>
      <c r="C274" s="48" t="e">
        <f>IF(VLOOKUP($A274,Osnova!$A:$C,1)=$A274,VLOOKUP($A274,Osnova!$A:$F,4),0)</f>
        <v>#N/A</v>
      </c>
      <c r="D274" s="38"/>
      <c r="E274" s="51"/>
      <c r="F274" s="727">
        <f t="shared" si="9"/>
        <v>0</v>
      </c>
      <c r="G274" s="38"/>
      <c r="H274" s="38"/>
      <c r="I274" s="713">
        <f t="shared" si="8"/>
        <v>0</v>
      </c>
    </row>
    <row r="275" spans="1:9" s="50" customFormat="1" ht="11.25" x14ac:dyDescent="0.2">
      <c r="A275" s="47"/>
      <c r="B275" s="704" t="str">
        <f>IFERROR(IF(VLOOKUP($A275,Osnova!$A:$E,1)=$A275,VLOOKUP($A275,Osnova!$A:$E,$E$10)),"")</f>
        <v/>
      </c>
      <c r="C275" s="48" t="e">
        <f>IF(VLOOKUP($A275,Osnova!$A:$C,1)=$A275,VLOOKUP($A275,Osnova!$A:$F,4),0)</f>
        <v>#N/A</v>
      </c>
      <c r="D275" s="38"/>
      <c r="E275" s="51"/>
      <c r="F275" s="727">
        <f t="shared" si="9"/>
        <v>0</v>
      </c>
      <c r="G275" s="38"/>
      <c r="H275" s="38"/>
      <c r="I275" s="713">
        <f t="shared" si="8"/>
        <v>0</v>
      </c>
    </row>
    <row r="276" spans="1:9" s="50" customFormat="1" ht="11.25" x14ac:dyDescent="0.2">
      <c r="A276" s="47"/>
      <c r="B276" s="704" t="str">
        <f>IFERROR(IF(VLOOKUP($A276,Osnova!$A:$E,1)=$A276,VLOOKUP($A276,Osnova!$A:$E,$E$10)),"")</f>
        <v/>
      </c>
      <c r="C276" s="48" t="e">
        <f>IF(VLOOKUP($A276,Osnova!$A:$C,1)=$A276,VLOOKUP($A276,Osnova!$A:$F,4),0)</f>
        <v>#N/A</v>
      </c>
      <c r="D276" s="38"/>
      <c r="E276" s="51"/>
      <c r="F276" s="727">
        <f t="shared" si="9"/>
        <v>0</v>
      </c>
      <c r="G276" s="38"/>
      <c r="H276" s="38"/>
      <c r="I276" s="713">
        <f t="shared" si="8"/>
        <v>0</v>
      </c>
    </row>
    <row r="277" spans="1:9" s="50" customFormat="1" ht="11.25" x14ac:dyDescent="0.2">
      <c r="A277" s="47"/>
      <c r="B277" s="704" t="str">
        <f>IFERROR(IF(VLOOKUP($A277,Osnova!$A:$E,1)=$A277,VLOOKUP($A277,Osnova!$A:$E,$E$10)),"")</f>
        <v/>
      </c>
      <c r="C277" s="48" t="e">
        <f>IF(VLOOKUP($A277,Osnova!$A:$C,1)=$A277,VLOOKUP($A277,Osnova!$A:$F,4),0)</f>
        <v>#N/A</v>
      </c>
      <c r="D277" s="38"/>
      <c r="E277" s="51"/>
      <c r="F277" s="727">
        <f t="shared" si="9"/>
        <v>0</v>
      </c>
      <c r="G277" s="38"/>
      <c r="H277" s="38"/>
      <c r="I277" s="713">
        <f t="shared" si="8"/>
        <v>0</v>
      </c>
    </row>
    <row r="278" spans="1:9" s="50" customFormat="1" ht="11.25" x14ac:dyDescent="0.2">
      <c r="A278" s="47"/>
      <c r="B278" s="704" t="str">
        <f>IFERROR(IF(VLOOKUP($A278,Osnova!$A:$E,1)=$A278,VLOOKUP($A278,Osnova!$A:$E,$E$10)),"")</f>
        <v/>
      </c>
      <c r="C278" s="48" t="e">
        <f>IF(VLOOKUP($A278,Osnova!$A:$C,1)=$A278,VLOOKUP($A278,Osnova!$A:$F,4),0)</f>
        <v>#N/A</v>
      </c>
      <c r="D278" s="38"/>
      <c r="E278" s="51"/>
      <c r="F278" s="727">
        <f t="shared" si="9"/>
        <v>0</v>
      </c>
      <c r="G278" s="38"/>
      <c r="H278" s="38"/>
      <c r="I278" s="713">
        <f t="shared" si="8"/>
        <v>0</v>
      </c>
    </row>
    <row r="279" spans="1:9" s="50" customFormat="1" ht="11.25" x14ac:dyDescent="0.2">
      <c r="A279" s="47"/>
      <c r="B279" s="704" t="str">
        <f>IFERROR(IF(VLOOKUP($A279,Osnova!$A:$E,1)=$A279,VLOOKUP($A279,Osnova!$A:$E,$E$10)),"")</f>
        <v/>
      </c>
      <c r="C279" s="48" t="e">
        <f>IF(VLOOKUP($A279,Osnova!$A:$C,1)=$A279,VLOOKUP($A279,Osnova!$A:$F,4),0)</f>
        <v>#N/A</v>
      </c>
      <c r="D279" s="38"/>
      <c r="E279" s="51"/>
      <c r="F279" s="727">
        <f t="shared" si="9"/>
        <v>0</v>
      </c>
      <c r="G279" s="38"/>
      <c r="H279" s="38"/>
      <c r="I279" s="713">
        <f t="shared" si="8"/>
        <v>0</v>
      </c>
    </row>
    <row r="280" spans="1:9" s="50" customFormat="1" ht="11.25" x14ac:dyDescent="0.2">
      <c r="A280" s="47"/>
      <c r="B280" s="704" t="str">
        <f>IFERROR(IF(VLOOKUP($A280,Osnova!$A:$E,1)=$A280,VLOOKUP($A280,Osnova!$A:$E,$E$10)),"")</f>
        <v/>
      </c>
      <c r="C280" s="48" t="e">
        <f>IF(VLOOKUP($A280,Osnova!$A:$C,1)=$A280,VLOOKUP($A280,Osnova!$A:$F,4),0)</f>
        <v>#N/A</v>
      </c>
      <c r="D280" s="38"/>
      <c r="E280" s="51"/>
      <c r="F280" s="727">
        <f t="shared" si="9"/>
        <v>0</v>
      </c>
      <c r="G280" s="38"/>
      <c r="H280" s="38"/>
      <c r="I280" s="713">
        <f t="shared" si="8"/>
        <v>0</v>
      </c>
    </row>
    <row r="281" spans="1:9" s="50" customFormat="1" ht="11.25" x14ac:dyDescent="0.2">
      <c r="A281" s="47"/>
      <c r="B281" s="704" t="str">
        <f>IFERROR(IF(VLOOKUP($A281,Osnova!$A:$E,1)=$A281,VLOOKUP($A281,Osnova!$A:$E,$E$10)),"")</f>
        <v/>
      </c>
      <c r="C281" s="48" t="e">
        <f>IF(VLOOKUP($A281,Osnova!$A:$C,1)=$A281,VLOOKUP($A281,Osnova!$A:$F,4),0)</f>
        <v>#N/A</v>
      </c>
      <c r="D281" s="38"/>
      <c r="E281" s="51"/>
      <c r="F281" s="727">
        <f t="shared" si="9"/>
        <v>0</v>
      </c>
      <c r="G281" s="38"/>
      <c r="H281" s="38"/>
      <c r="I281" s="713">
        <f t="shared" si="8"/>
        <v>0</v>
      </c>
    </row>
    <row r="282" spans="1:9" s="50" customFormat="1" ht="11.25" x14ac:dyDescent="0.2">
      <c r="A282" s="47"/>
      <c r="B282" s="704" t="str">
        <f>IFERROR(IF(VLOOKUP($A282,Osnova!$A:$E,1)=$A282,VLOOKUP($A282,Osnova!$A:$E,$E$10)),"")</f>
        <v/>
      </c>
      <c r="C282" s="48" t="e">
        <f>IF(VLOOKUP($A282,Osnova!$A:$C,1)=$A282,VLOOKUP($A282,Osnova!$A:$F,4),0)</f>
        <v>#N/A</v>
      </c>
      <c r="D282" s="38"/>
      <c r="E282" s="51"/>
      <c r="F282" s="727">
        <f t="shared" si="9"/>
        <v>0</v>
      </c>
      <c r="G282" s="38"/>
      <c r="H282" s="38"/>
      <c r="I282" s="713">
        <f t="shared" si="8"/>
        <v>0</v>
      </c>
    </row>
    <row r="283" spans="1:9" s="50" customFormat="1" ht="11.25" x14ac:dyDescent="0.2">
      <c r="A283" s="47"/>
      <c r="B283" s="704" t="str">
        <f>IFERROR(IF(VLOOKUP($A283,Osnova!$A:$E,1)=$A283,VLOOKUP($A283,Osnova!$A:$E,$E$10)),"")</f>
        <v/>
      </c>
      <c r="C283" s="48" t="e">
        <f>IF(VLOOKUP($A283,Osnova!$A:$C,1)=$A283,VLOOKUP($A283,Osnova!$A:$F,4),0)</f>
        <v>#N/A</v>
      </c>
      <c r="D283" s="38"/>
      <c r="E283" s="51"/>
      <c r="F283" s="727">
        <f t="shared" si="9"/>
        <v>0</v>
      </c>
      <c r="G283" s="38"/>
      <c r="H283" s="38"/>
      <c r="I283" s="713">
        <f t="shared" si="8"/>
        <v>0</v>
      </c>
    </row>
    <row r="284" spans="1:9" s="50" customFormat="1" ht="11.25" x14ac:dyDescent="0.2">
      <c r="A284" s="47"/>
      <c r="B284" s="704" t="str">
        <f>IFERROR(IF(VLOOKUP($A284,Osnova!$A:$E,1)=$A284,VLOOKUP($A284,Osnova!$A:$E,$E$10)),"")</f>
        <v/>
      </c>
      <c r="C284" s="48" t="e">
        <f>IF(VLOOKUP($A284,Osnova!$A:$C,1)=$A284,VLOOKUP($A284,Osnova!$A:$F,4),0)</f>
        <v>#N/A</v>
      </c>
      <c r="D284" s="38"/>
      <c r="E284" s="51"/>
      <c r="F284" s="727">
        <f t="shared" si="9"/>
        <v>0</v>
      </c>
      <c r="G284" s="38"/>
      <c r="H284" s="38"/>
      <c r="I284" s="713">
        <f t="shared" si="8"/>
        <v>0</v>
      </c>
    </row>
    <row r="285" spans="1:9" s="50" customFormat="1" ht="11.25" x14ac:dyDescent="0.2">
      <c r="A285" s="47"/>
      <c r="B285" s="704" t="str">
        <f>IFERROR(IF(VLOOKUP($A285,Osnova!$A:$E,1)=$A285,VLOOKUP($A285,Osnova!$A:$E,$E$10)),"")</f>
        <v/>
      </c>
      <c r="C285" s="48" t="e">
        <f>IF(VLOOKUP($A285,Osnova!$A:$C,1)=$A285,VLOOKUP($A285,Osnova!$A:$F,4),0)</f>
        <v>#N/A</v>
      </c>
      <c r="D285" s="38"/>
      <c r="E285" s="51"/>
      <c r="F285" s="727">
        <f t="shared" si="9"/>
        <v>0</v>
      </c>
      <c r="G285" s="38"/>
      <c r="H285" s="38"/>
      <c r="I285" s="713">
        <f t="shared" si="8"/>
        <v>0</v>
      </c>
    </row>
    <row r="286" spans="1:9" s="50" customFormat="1" ht="11.25" x14ac:dyDescent="0.2">
      <c r="A286" s="47"/>
      <c r="B286" s="704" t="str">
        <f>IFERROR(IF(VLOOKUP($A286,Osnova!$A:$E,1)=$A286,VLOOKUP($A286,Osnova!$A:$E,$E$10)),"")</f>
        <v/>
      </c>
      <c r="C286" s="48" t="e">
        <f>IF(VLOOKUP($A286,Osnova!$A:$C,1)=$A286,VLOOKUP($A286,Osnova!$A:$F,4),0)</f>
        <v>#N/A</v>
      </c>
      <c r="D286" s="38"/>
      <c r="E286" s="51"/>
      <c r="F286" s="727">
        <f t="shared" si="9"/>
        <v>0</v>
      </c>
      <c r="G286" s="38"/>
      <c r="H286" s="38"/>
      <c r="I286" s="713">
        <f t="shared" si="8"/>
        <v>0</v>
      </c>
    </row>
    <row r="287" spans="1:9" s="50" customFormat="1" ht="11.25" x14ac:dyDescent="0.2">
      <c r="A287" s="47"/>
      <c r="B287" s="704" t="str">
        <f>IFERROR(IF(VLOOKUP($A287,Osnova!$A:$E,1)=$A287,VLOOKUP($A287,Osnova!$A:$E,$E$10)),"")</f>
        <v/>
      </c>
      <c r="C287" s="48" t="e">
        <f>IF(VLOOKUP($A287,Osnova!$A:$C,1)=$A287,VLOOKUP($A287,Osnova!$A:$F,4),0)</f>
        <v>#N/A</v>
      </c>
      <c r="D287" s="38"/>
      <c r="E287" s="51"/>
      <c r="F287" s="727">
        <f t="shared" si="9"/>
        <v>0</v>
      </c>
      <c r="G287" s="38"/>
      <c r="H287" s="38"/>
      <c r="I287" s="713">
        <f t="shared" si="8"/>
        <v>0</v>
      </c>
    </row>
    <row r="288" spans="1:9" s="50" customFormat="1" ht="11.25" x14ac:dyDescent="0.2">
      <c r="A288" s="47"/>
      <c r="B288" s="704" t="str">
        <f>IFERROR(IF(VLOOKUP($A288,Osnova!$A:$E,1)=$A288,VLOOKUP($A288,Osnova!$A:$E,$E$10)),"")</f>
        <v/>
      </c>
      <c r="C288" s="48" t="e">
        <f>IF(VLOOKUP($A288,Osnova!$A:$C,1)=$A288,VLOOKUP($A288,Osnova!$A:$F,4),0)</f>
        <v>#N/A</v>
      </c>
      <c r="D288" s="38"/>
      <c r="E288" s="51"/>
      <c r="F288" s="727">
        <f t="shared" si="9"/>
        <v>0</v>
      </c>
      <c r="G288" s="38"/>
      <c r="H288" s="38"/>
      <c r="I288" s="713">
        <f t="shared" si="8"/>
        <v>0</v>
      </c>
    </row>
    <row r="289" spans="1:9" s="50" customFormat="1" ht="11.25" x14ac:dyDescent="0.2">
      <c r="A289" s="47"/>
      <c r="B289" s="704" t="str">
        <f>IFERROR(IF(VLOOKUP($A289,Osnova!$A:$E,1)=$A289,VLOOKUP($A289,Osnova!$A:$E,$E$10)),"")</f>
        <v/>
      </c>
      <c r="C289" s="48" t="e">
        <f>IF(VLOOKUP($A289,Osnova!$A:$C,1)=$A289,VLOOKUP($A289,Osnova!$A:$F,4),0)</f>
        <v>#N/A</v>
      </c>
      <c r="D289" s="38"/>
      <c r="E289" s="51"/>
      <c r="F289" s="727">
        <f t="shared" si="9"/>
        <v>0</v>
      </c>
      <c r="G289" s="38"/>
      <c r="H289" s="38"/>
      <c r="I289" s="713">
        <f t="shared" si="8"/>
        <v>0</v>
      </c>
    </row>
    <row r="290" spans="1:9" s="50" customFormat="1" ht="11.25" x14ac:dyDescent="0.2">
      <c r="A290" s="47"/>
      <c r="B290" s="704" t="str">
        <f>IFERROR(IF(VLOOKUP($A290,Osnova!$A:$E,1)=$A290,VLOOKUP($A290,Osnova!$A:$E,$E$10)),"")</f>
        <v/>
      </c>
      <c r="C290" s="48" t="e">
        <f>IF(VLOOKUP($A290,Osnova!$A:$C,1)=$A290,VLOOKUP($A290,Osnova!$A:$F,4),0)</f>
        <v>#N/A</v>
      </c>
      <c r="D290" s="38"/>
      <c r="E290" s="51"/>
      <c r="F290" s="727">
        <f t="shared" si="9"/>
        <v>0</v>
      </c>
      <c r="G290" s="38"/>
      <c r="H290" s="38"/>
      <c r="I290" s="713">
        <f t="shared" si="8"/>
        <v>0</v>
      </c>
    </row>
    <row r="291" spans="1:9" s="50" customFormat="1" ht="11.25" x14ac:dyDescent="0.2">
      <c r="A291" s="47"/>
      <c r="B291" s="704" t="str">
        <f>IFERROR(IF(VLOOKUP($A291,Osnova!$A:$E,1)=$A291,VLOOKUP($A291,Osnova!$A:$E,$E$10)),"")</f>
        <v/>
      </c>
      <c r="C291" s="48" t="e">
        <f>IF(VLOOKUP($A291,Osnova!$A:$C,1)=$A291,VLOOKUP($A291,Osnova!$A:$F,4),0)</f>
        <v>#N/A</v>
      </c>
      <c r="D291" s="38"/>
      <c r="E291" s="51"/>
      <c r="F291" s="727">
        <f t="shared" si="9"/>
        <v>0</v>
      </c>
      <c r="G291" s="38"/>
      <c r="H291" s="38"/>
      <c r="I291" s="713">
        <f t="shared" si="8"/>
        <v>0</v>
      </c>
    </row>
    <row r="292" spans="1:9" s="50" customFormat="1" ht="11.25" x14ac:dyDescent="0.2">
      <c r="A292" s="47"/>
      <c r="B292" s="704" t="str">
        <f>IFERROR(IF(VLOOKUP($A292,Osnova!$A:$E,1)=$A292,VLOOKUP($A292,Osnova!$A:$E,$E$10)),"")</f>
        <v/>
      </c>
      <c r="C292" s="48" t="e">
        <f>IF(VLOOKUP($A292,Osnova!$A:$C,1)=$A292,VLOOKUP($A292,Osnova!$A:$F,4),0)</f>
        <v>#N/A</v>
      </c>
      <c r="D292" s="38"/>
      <c r="E292" s="51"/>
      <c r="F292" s="727">
        <f t="shared" si="9"/>
        <v>0</v>
      </c>
      <c r="G292" s="38"/>
      <c r="H292" s="38"/>
      <c r="I292" s="713">
        <f t="shared" si="8"/>
        <v>0</v>
      </c>
    </row>
    <row r="293" spans="1:9" s="50" customFormat="1" ht="11.25" x14ac:dyDescent="0.2">
      <c r="A293" s="47"/>
      <c r="B293" s="704" t="str">
        <f>IFERROR(IF(VLOOKUP($A293,Osnova!$A:$E,1)=$A293,VLOOKUP($A293,Osnova!$A:$E,$E$10)),"")</f>
        <v/>
      </c>
      <c r="C293" s="48" t="e">
        <f>IF(VLOOKUP($A293,Osnova!$A:$C,1)=$A293,VLOOKUP($A293,Osnova!$A:$F,4),0)</f>
        <v>#N/A</v>
      </c>
      <c r="D293" s="38"/>
      <c r="E293" s="51"/>
      <c r="F293" s="727">
        <f t="shared" si="9"/>
        <v>0</v>
      </c>
      <c r="G293" s="38"/>
      <c r="H293" s="38"/>
      <c r="I293" s="713">
        <f t="shared" si="8"/>
        <v>0</v>
      </c>
    </row>
    <row r="294" spans="1:9" s="50" customFormat="1" ht="11.25" x14ac:dyDescent="0.2">
      <c r="A294" s="47"/>
      <c r="B294" s="704" t="str">
        <f>IFERROR(IF(VLOOKUP($A294,Osnova!$A:$E,1)=$A294,VLOOKUP($A294,Osnova!$A:$E,$E$10)),"")</f>
        <v/>
      </c>
      <c r="C294" s="48" t="e">
        <f>IF(VLOOKUP($A294,Osnova!$A:$C,1)=$A294,VLOOKUP($A294,Osnova!$A:$F,4),0)</f>
        <v>#N/A</v>
      </c>
      <c r="D294" s="38"/>
      <c r="E294" s="51"/>
      <c r="F294" s="727">
        <f t="shared" si="9"/>
        <v>0</v>
      </c>
      <c r="G294" s="38"/>
      <c r="H294" s="38"/>
      <c r="I294" s="713">
        <f t="shared" si="8"/>
        <v>0</v>
      </c>
    </row>
    <row r="295" spans="1:9" s="50" customFormat="1" ht="11.25" x14ac:dyDescent="0.2">
      <c r="A295" s="47"/>
      <c r="B295" s="704" t="str">
        <f>IFERROR(IF(VLOOKUP($A295,Osnova!$A:$E,1)=$A295,VLOOKUP($A295,Osnova!$A:$E,$E$10)),"")</f>
        <v/>
      </c>
      <c r="C295" s="48" t="e">
        <f>IF(VLOOKUP($A295,Osnova!$A:$C,1)=$A295,VLOOKUP($A295,Osnova!$A:$F,4),0)</f>
        <v>#N/A</v>
      </c>
      <c r="D295" s="38"/>
      <c r="E295" s="51"/>
      <c r="F295" s="727">
        <f t="shared" si="9"/>
        <v>0</v>
      </c>
      <c r="G295" s="38"/>
      <c r="H295" s="38"/>
      <c r="I295" s="713">
        <f t="shared" si="8"/>
        <v>0</v>
      </c>
    </row>
    <row r="296" spans="1:9" s="50" customFormat="1" ht="11.25" x14ac:dyDescent="0.2">
      <c r="A296" s="47"/>
      <c r="B296" s="704" t="str">
        <f>IFERROR(IF(VLOOKUP($A296,Osnova!$A:$E,1)=$A296,VLOOKUP($A296,Osnova!$A:$E,$E$10)),"")</f>
        <v/>
      </c>
      <c r="C296" s="48" t="e">
        <f>IF(VLOOKUP($A296,Osnova!$A:$C,1)=$A296,VLOOKUP($A296,Osnova!$A:$F,4),0)</f>
        <v>#N/A</v>
      </c>
      <c r="D296" s="38"/>
      <c r="E296" s="51"/>
      <c r="F296" s="727">
        <f t="shared" si="9"/>
        <v>0</v>
      </c>
      <c r="G296" s="38"/>
      <c r="H296" s="38"/>
      <c r="I296" s="713">
        <f t="shared" si="8"/>
        <v>0</v>
      </c>
    </row>
    <row r="297" spans="1:9" s="50" customFormat="1" ht="11.25" x14ac:dyDescent="0.2">
      <c r="A297" s="47"/>
      <c r="B297" s="704" t="str">
        <f>IFERROR(IF(VLOOKUP($A297,Osnova!$A:$E,1)=$A297,VLOOKUP($A297,Osnova!$A:$E,$E$10)),"")</f>
        <v/>
      </c>
      <c r="C297" s="48" t="e">
        <f>IF(VLOOKUP($A297,Osnova!$A:$C,1)=$A297,VLOOKUP($A297,Osnova!$A:$F,4),0)</f>
        <v>#N/A</v>
      </c>
      <c r="D297" s="38"/>
      <c r="E297" s="51"/>
      <c r="F297" s="727">
        <f t="shared" si="9"/>
        <v>0</v>
      </c>
      <c r="G297" s="38"/>
      <c r="H297" s="38"/>
      <c r="I297" s="713">
        <f t="shared" si="8"/>
        <v>0</v>
      </c>
    </row>
    <row r="298" spans="1:9" s="50" customFormat="1" ht="11.25" x14ac:dyDescent="0.2">
      <c r="A298" s="47"/>
      <c r="B298" s="704" t="str">
        <f>IFERROR(IF(VLOOKUP($A298,Osnova!$A:$E,1)=$A298,VLOOKUP($A298,Osnova!$A:$E,$E$10)),"")</f>
        <v/>
      </c>
      <c r="C298" s="48" t="e">
        <f>IF(VLOOKUP($A298,Osnova!$A:$C,1)=$A298,VLOOKUP($A298,Osnova!$A:$F,4),0)</f>
        <v>#N/A</v>
      </c>
      <c r="D298" s="38"/>
      <c r="E298" s="51"/>
      <c r="F298" s="727">
        <f t="shared" si="9"/>
        <v>0</v>
      </c>
      <c r="G298" s="38"/>
      <c r="H298" s="38"/>
      <c r="I298" s="713">
        <f t="shared" si="8"/>
        <v>0</v>
      </c>
    </row>
    <row r="299" spans="1:9" s="50" customFormat="1" ht="11.25" x14ac:dyDescent="0.2">
      <c r="A299" s="47"/>
      <c r="B299" s="704" t="str">
        <f>IFERROR(IF(VLOOKUP($A299,Osnova!$A:$E,1)=$A299,VLOOKUP($A299,Osnova!$A:$E,$E$10)),"")</f>
        <v/>
      </c>
      <c r="C299" s="48" t="e">
        <f>IF(VLOOKUP($A299,Osnova!$A:$C,1)=$A299,VLOOKUP($A299,Osnova!$A:$F,4),0)</f>
        <v>#N/A</v>
      </c>
      <c r="D299" s="38"/>
      <c r="E299" s="51"/>
      <c r="F299" s="727">
        <f t="shared" si="9"/>
        <v>0</v>
      </c>
      <c r="G299" s="38"/>
      <c r="H299" s="38"/>
      <c r="I299" s="713">
        <f t="shared" si="8"/>
        <v>0</v>
      </c>
    </row>
    <row r="300" spans="1:9" s="50" customFormat="1" ht="11.25" x14ac:dyDescent="0.2">
      <c r="A300" s="47"/>
      <c r="B300" s="704" t="str">
        <f>IFERROR(IF(VLOOKUP($A300,Osnova!$A:$E,1)=$A300,VLOOKUP($A300,Osnova!$A:$E,$E$10)),"")</f>
        <v/>
      </c>
      <c r="C300" s="48" t="e">
        <f>IF(VLOOKUP($A300,Osnova!$A:$C,1)=$A300,VLOOKUP($A300,Osnova!$A:$F,4),0)</f>
        <v>#N/A</v>
      </c>
      <c r="D300" s="38"/>
      <c r="E300" s="51"/>
      <c r="F300" s="727">
        <f t="shared" si="9"/>
        <v>0</v>
      </c>
      <c r="G300" s="38"/>
      <c r="H300" s="38"/>
      <c r="I300" s="713">
        <f t="shared" si="8"/>
        <v>0</v>
      </c>
    </row>
    <row r="301" spans="1:9" s="50" customFormat="1" ht="11.25" x14ac:dyDescent="0.2">
      <c r="A301" s="47"/>
      <c r="B301" s="704" t="str">
        <f>IFERROR(IF(VLOOKUP($A301,Osnova!$A:$E,1)=$A301,VLOOKUP($A301,Osnova!$A:$E,$E$10)),"")</f>
        <v/>
      </c>
      <c r="C301" s="48" t="e">
        <f>IF(VLOOKUP($A301,Osnova!$A:$C,1)=$A301,VLOOKUP($A301,Osnova!$A:$F,4),0)</f>
        <v>#N/A</v>
      </c>
      <c r="D301" s="38"/>
      <c r="E301" s="51"/>
      <c r="F301" s="727">
        <f t="shared" si="9"/>
        <v>0</v>
      </c>
      <c r="G301" s="38"/>
      <c r="H301" s="38"/>
      <c r="I301" s="713">
        <f t="shared" si="8"/>
        <v>0</v>
      </c>
    </row>
    <row r="302" spans="1:9" s="50" customFormat="1" ht="11.25" x14ac:dyDescent="0.2">
      <c r="A302" s="47"/>
      <c r="B302" s="704" t="str">
        <f>IFERROR(IF(VLOOKUP($A302,Osnova!$A:$E,1)=$A302,VLOOKUP($A302,Osnova!$A:$E,$E$10)),"")</f>
        <v/>
      </c>
      <c r="C302" s="48" t="e">
        <f>IF(VLOOKUP($A302,Osnova!$A:$C,1)=$A302,VLOOKUP($A302,Osnova!$A:$F,4),0)</f>
        <v>#N/A</v>
      </c>
      <c r="D302" s="38"/>
      <c r="E302" s="51"/>
      <c r="F302" s="727">
        <f t="shared" si="9"/>
        <v>0</v>
      </c>
      <c r="G302" s="38"/>
      <c r="H302" s="38"/>
      <c r="I302" s="713">
        <f t="shared" si="8"/>
        <v>0</v>
      </c>
    </row>
    <row r="303" spans="1:9" s="50" customFormat="1" ht="11.25" x14ac:dyDescent="0.2">
      <c r="A303" s="47"/>
      <c r="B303" s="704" t="str">
        <f>IFERROR(IF(VLOOKUP($A303,Osnova!$A:$E,1)=$A303,VLOOKUP($A303,Osnova!$A:$E,$E$10)),"")</f>
        <v/>
      </c>
      <c r="C303" s="48" t="e">
        <f>IF(VLOOKUP($A303,Osnova!$A:$C,1)=$A303,VLOOKUP($A303,Osnova!$A:$F,4),0)</f>
        <v>#N/A</v>
      </c>
      <c r="D303" s="38"/>
      <c r="E303" s="51"/>
      <c r="F303" s="727">
        <f t="shared" si="9"/>
        <v>0</v>
      </c>
      <c r="G303" s="38"/>
      <c r="H303" s="38"/>
      <c r="I303" s="713">
        <f t="shared" si="8"/>
        <v>0</v>
      </c>
    </row>
    <row r="304" spans="1:9" s="50" customFormat="1" ht="11.25" x14ac:dyDescent="0.2">
      <c r="A304" s="47"/>
      <c r="B304" s="704" t="str">
        <f>IFERROR(IF(VLOOKUP($A304,Osnova!$A:$E,1)=$A304,VLOOKUP($A304,Osnova!$A:$E,$E$10)),"")</f>
        <v/>
      </c>
      <c r="C304" s="48" t="e">
        <f>IF(VLOOKUP($A304,Osnova!$A:$C,1)=$A304,VLOOKUP($A304,Osnova!$A:$F,4),0)</f>
        <v>#N/A</v>
      </c>
      <c r="D304" s="38"/>
      <c r="E304" s="51"/>
      <c r="F304" s="727">
        <f t="shared" si="9"/>
        <v>0</v>
      </c>
      <c r="G304" s="38"/>
      <c r="H304" s="38"/>
      <c r="I304" s="713">
        <f t="shared" si="8"/>
        <v>0</v>
      </c>
    </row>
    <row r="305" spans="1:9" s="50" customFormat="1" ht="11.25" x14ac:dyDescent="0.2">
      <c r="A305" s="47"/>
      <c r="B305" s="704" t="str">
        <f>IFERROR(IF(VLOOKUP($A305,Osnova!$A:$E,1)=$A305,VLOOKUP($A305,Osnova!$A:$E,$E$10)),"")</f>
        <v/>
      </c>
      <c r="C305" s="48" t="e">
        <f>IF(VLOOKUP($A305,Osnova!$A:$C,1)=$A305,VLOOKUP($A305,Osnova!$A:$F,4),0)</f>
        <v>#N/A</v>
      </c>
      <c r="D305" s="38"/>
      <c r="E305" s="51"/>
      <c r="F305" s="727">
        <f t="shared" si="9"/>
        <v>0</v>
      </c>
      <c r="G305" s="38"/>
      <c r="H305" s="38"/>
      <c r="I305" s="713">
        <f t="shared" si="8"/>
        <v>0</v>
      </c>
    </row>
    <row r="306" spans="1:9" s="50" customFormat="1" ht="11.25" x14ac:dyDescent="0.2">
      <c r="A306" s="47"/>
      <c r="B306" s="704" t="str">
        <f>IFERROR(IF(VLOOKUP($A306,Osnova!$A:$E,1)=$A306,VLOOKUP($A306,Osnova!$A:$E,$E$10)),"")</f>
        <v/>
      </c>
      <c r="C306" s="48" t="e">
        <f>IF(VLOOKUP($A306,Osnova!$A:$C,1)=$A306,VLOOKUP($A306,Osnova!$A:$F,4),0)</f>
        <v>#N/A</v>
      </c>
      <c r="D306" s="38"/>
      <c r="E306" s="51"/>
      <c r="F306" s="727">
        <f t="shared" si="9"/>
        <v>0</v>
      </c>
      <c r="G306" s="38"/>
      <c r="H306" s="38"/>
      <c r="I306" s="713">
        <f t="shared" si="8"/>
        <v>0</v>
      </c>
    </row>
    <row r="307" spans="1:9" s="50" customFormat="1" ht="11.25" x14ac:dyDescent="0.2">
      <c r="A307" s="47"/>
      <c r="B307" s="704" t="str">
        <f>IFERROR(IF(VLOOKUP($A307,Osnova!$A:$E,1)=$A307,VLOOKUP($A307,Osnova!$A:$E,$E$10)),"")</f>
        <v/>
      </c>
      <c r="C307" s="48" t="e">
        <f>IF(VLOOKUP($A307,Osnova!$A:$C,1)=$A307,VLOOKUP($A307,Osnova!$A:$F,4),0)</f>
        <v>#N/A</v>
      </c>
      <c r="D307" s="38"/>
      <c r="E307" s="51"/>
      <c r="F307" s="727">
        <f t="shared" si="9"/>
        <v>0</v>
      </c>
      <c r="G307" s="38"/>
      <c r="H307" s="38"/>
      <c r="I307" s="713">
        <f t="shared" ref="I307:I309" si="10">SUM(F307+G307-H307)</f>
        <v>0</v>
      </c>
    </row>
    <row r="308" spans="1:9" s="50" customFormat="1" ht="11.25" x14ac:dyDescent="0.2">
      <c r="A308" s="47"/>
      <c r="B308" s="704" t="str">
        <f>IFERROR(IF(VLOOKUP($A308,Osnova!$A:$E,1)=$A308,VLOOKUP($A308,Osnova!$A:$E,$E$10)),"")</f>
        <v/>
      </c>
      <c r="C308" s="48" t="e">
        <f>IF(VLOOKUP($A308,Osnova!$A:$C,1)=$A308,VLOOKUP($A308,Osnova!$A:$F,4),0)</f>
        <v>#N/A</v>
      </c>
      <c r="D308" s="38"/>
      <c r="E308" s="51"/>
      <c r="F308" s="727">
        <f t="shared" si="9"/>
        <v>0</v>
      </c>
      <c r="G308" s="38"/>
      <c r="H308" s="38"/>
      <c r="I308" s="713">
        <f t="shared" si="10"/>
        <v>0</v>
      </c>
    </row>
    <row r="309" spans="1:9" s="50" customFormat="1" ht="11.25" x14ac:dyDescent="0.2">
      <c r="A309" s="47"/>
      <c r="B309" s="704" t="str">
        <f>IFERROR(IF(VLOOKUP($A309,Osnova!$A:$E,1)=$A309,VLOOKUP($A309,Osnova!$A:$E,$E$10)),"")</f>
        <v/>
      </c>
      <c r="C309" s="48" t="e">
        <f>IF(VLOOKUP($A309,Osnova!$A:$C,1)=$A309,VLOOKUP($A309,Osnova!$A:$F,4),0)</f>
        <v>#N/A</v>
      </c>
      <c r="D309" s="38"/>
      <c r="E309" s="51"/>
      <c r="F309" s="727">
        <f t="shared" si="9"/>
        <v>0</v>
      </c>
      <c r="G309" s="38"/>
      <c r="H309" s="38"/>
      <c r="I309" s="713">
        <f t="shared" si="10"/>
        <v>0</v>
      </c>
    </row>
    <row r="310" spans="1:9" s="50" customFormat="1" ht="11.25" x14ac:dyDescent="0.2">
      <c r="A310" s="47"/>
      <c r="B310" s="704" t="str">
        <f>IFERROR(IF(VLOOKUP($A310,Osnova!$A:$E,1)=$A310,VLOOKUP($A310,Osnova!$A:$E,$E$10)),"")</f>
        <v/>
      </c>
      <c r="C310" s="48" t="e">
        <f>IF(VLOOKUP($A310,Osnova!$A:$C,1)=$A310,VLOOKUP($A310,Osnova!$A:$F,4),0)</f>
        <v>#N/A</v>
      </c>
      <c r="D310" s="38"/>
      <c r="E310" s="51"/>
      <c r="F310" s="727">
        <f t="shared" si="9"/>
        <v>0</v>
      </c>
      <c r="G310" s="38"/>
      <c r="H310" s="38"/>
      <c r="I310" s="713">
        <f>SUM(F310+G310-H310)</f>
        <v>0</v>
      </c>
    </row>
    <row r="311" spans="1:9" s="50" customFormat="1" ht="11.25" x14ac:dyDescent="0.2">
      <c r="A311" s="47"/>
      <c r="B311" s="704" t="str">
        <f>IFERROR(IF(VLOOKUP($A311,Osnova!$A:$E,1)=$A311,VLOOKUP($A311,Osnova!$A:$E,$E$10)),"")</f>
        <v/>
      </c>
      <c r="C311" s="48" t="e">
        <f>IF(VLOOKUP($A311,Osnova!$A:$C,1)=$A311,VLOOKUP($A311,Osnova!$A:$F,4),0)</f>
        <v>#N/A</v>
      </c>
      <c r="D311" s="38"/>
      <c r="E311" s="51"/>
      <c r="F311" s="727">
        <f t="shared" si="9"/>
        <v>0</v>
      </c>
      <c r="G311" s="38"/>
      <c r="H311" s="38"/>
      <c r="I311" s="713">
        <f>SUM(F311+G311-H311)</f>
        <v>0</v>
      </c>
    </row>
    <row r="312" spans="1:9" s="50" customFormat="1" ht="11.25" x14ac:dyDescent="0.2">
      <c r="A312" s="47"/>
      <c r="B312" s="704" t="str">
        <f>IFERROR(IF(VLOOKUP($A312,Osnova!$A:$E,1)=$A312,VLOOKUP($A312,Osnova!$A:$E,$E$10)),"")</f>
        <v/>
      </c>
      <c r="C312" s="48" t="e">
        <f>IF(VLOOKUP($A312,Osnova!$A:$C,1)=$A312,VLOOKUP($A312,Osnova!$A:$F,4),0)</f>
        <v>#N/A</v>
      </c>
      <c r="D312" s="38"/>
      <c r="E312" s="51"/>
      <c r="F312" s="727">
        <f t="shared" si="9"/>
        <v>0</v>
      </c>
      <c r="G312" s="38"/>
      <c r="H312" s="38"/>
      <c r="I312" s="713">
        <f>SUM(F312+G312-H312)</f>
        <v>0</v>
      </c>
    </row>
    <row r="313" spans="1:9" s="50" customFormat="1" ht="11.25" x14ac:dyDescent="0.2">
      <c r="A313" s="47"/>
      <c r="B313" s="704" t="str">
        <f>IFERROR(IF(VLOOKUP($A313,Osnova!$A:$E,1)=$A313,VLOOKUP($A313,Osnova!$A:$E,$E$10)),"")</f>
        <v/>
      </c>
      <c r="C313" s="48" t="e">
        <f>IF(VLOOKUP($A313,Osnova!$A:$C,1)=$A313,VLOOKUP($A313,Osnova!$A:$F,4),0)</f>
        <v>#N/A</v>
      </c>
      <c r="D313" s="38"/>
      <c r="E313" s="51"/>
      <c r="F313" s="727">
        <f t="shared" si="9"/>
        <v>0</v>
      </c>
      <c r="G313" s="38"/>
      <c r="H313" s="38"/>
      <c r="I313" s="713">
        <f>SUM(F313+G313-H313)</f>
        <v>0</v>
      </c>
    </row>
    <row r="314" spans="1:9" s="50" customFormat="1" ht="11.25" hidden="1" x14ac:dyDescent="0.2">
      <c r="A314" s="34"/>
      <c r="C314" s="31"/>
      <c r="D314" s="52"/>
      <c r="E314" s="52"/>
      <c r="F314" s="52"/>
      <c r="G314" s="52"/>
      <c r="H314" s="52"/>
      <c r="I314" s="52"/>
    </row>
    <row r="315" spans="1:9" s="50" customFormat="1" ht="11.25" hidden="1" x14ac:dyDescent="0.2">
      <c r="A315" s="34"/>
      <c r="C315" s="31"/>
      <c r="D315" s="52"/>
      <c r="E315" s="52"/>
      <c r="F315" s="52"/>
      <c r="G315" s="52"/>
      <c r="H315" s="52"/>
      <c r="I315" s="52"/>
    </row>
    <row r="316" spans="1:9" s="50" customFormat="1" ht="11.25" hidden="1" x14ac:dyDescent="0.2">
      <c r="A316" s="771"/>
      <c r="B316" s="771"/>
      <c r="C316" s="771"/>
      <c r="D316" s="771"/>
      <c r="E316" s="771"/>
      <c r="F316" s="771"/>
      <c r="G316" s="771"/>
      <c r="H316" s="771"/>
      <c r="I316" s="771"/>
    </row>
    <row r="317" spans="1:9" s="50" customFormat="1" ht="11.25" hidden="1" x14ac:dyDescent="0.2">
      <c r="A317" s="53"/>
      <c r="B317" s="53"/>
      <c r="C317" s="53"/>
      <c r="D317" s="53"/>
      <c r="E317" s="53"/>
      <c r="F317" s="53"/>
      <c r="G317" s="53"/>
      <c r="H317" s="53"/>
      <c r="I317" s="53"/>
    </row>
    <row r="318" spans="1:9" s="50" customFormat="1" ht="11.25" hidden="1" x14ac:dyDescent="0.2">
      <c r="A318" s="53"/>
      <c r="B318" s="53"/>
      <c r="C318" s="53"/>
      <c r="D318" s="53"/>
      <c r="E318" s="53"/>
      <c r="F318" s="53"/>
      <c r="G318" s="53"/>
      <c r="H318" s="53"/>
      <c r="I318" s="53"/>
    </row>
    <row r="319" spans="1:9" s="50" customFormat="1" hidden="1" x14ac:dyDescent="0.25">
      <c r="A319" s="34"/>
      <c r="C319" s="31"/>
      <c r="D319" s="54">
        <v>3</v>
      </c>
      <c r="E319" s="54" t="s">
        <v>39</v>
      </c>
      <c r="F319" s="52"/>
      <c r="G319" s="52"/>
      <c r="H319" s="52"/>
      <c r="I319" s="52"/>
    </row>
    <row r="320" spans="1:9" s="50" customFormat="1" hidden="1" x14ac:dyDescent="0.25">
      <c r="A320" s="34"/>
      <c r="C320" s="31"/>
      <c r="D320" s="54">
        <v>2</v>
      </c>
      <c r="E320" s="54" t="s">
        <v>114</v>
      </c>
      <c r="F320" s="52"/>
      <c r="G320" s="52"/>
      <c r="H320" s="52"/>
      <c r="I320" s="52"/>
    </row>
    <row r="321" spans="1:9" s="50" customFormat="1" hidden="1" x14ac:dyDescent="0.25">
      <c r="A321" s="34"/>
      <c r="C321" s="31"/>
      <c r="D321" s="54">
        <v>4</v>
      </c>
      <c r="E321" s="54" t="s">
        <v>115</v>
      </c>
      <c r="F321" s="52"/>
      <c r="G321" s="52"/>
      <c r="H321" s="52"/>
      <c r="I321" s="52"/>
    </row>
    <row r="322" spans="1:9" s="50" customFormat="1" ht="11.25" hidden="1" x14ac:dyDescent="0.2">
      <c r="A322" s="34"/>
      <c r="C322" s="31"/>
      <c r="D322" s="52"/>
      <c r="E322" s="52"/>
      <c r="F322" s="52"/>
      <c r="G322" s="52"/>
      <c r="H322" s="52"/>
      <c r="I322" s="52"/>
    </row>
    <row r="323" spans="1:9" s="50" customFormat="1" ht="11.25" x14ac:dyDescent="0.2">
      <c r="A323" s="34"/>
      <c r="C323" s="31"/>
      <c r="D323" s="52"/>
      <c r="E323" s="52"/>
      <c r="F323" s="52"/>
      <c r="G323" s="52"/>
      <c r="H323" s="52"/>
      <c r="I323" s="52"/>
    </row>
    <row r="324" spans="1:9" s="50" customFormat="1" ht="11.25" x14ac:dyDescent="0.2">
      <c r="A324" s="34"/>
      <c r="C324" s="31"/>
      <c r="D324" s="52"/>
      <c r="E324" s="52"/>
      <c r="F324" s="52"/>
      <c r="G324" s="52"/>
      <c r="H324" s="52"/>
      <c r="I324" s="52"/>
    </row>
    <row r="325" spans="1:9" s="50" customFormat="1" ht="11.25" x14ac:dyDescent="0.2">
      <c r="A325" s="34"/>
      <c r="C325" s="31"/>
      <c r="D325" s="52"/>
      <c r="E325" s="52"/>
      <c r="F325" s="52"/>
      <c r="G325" s="52"/>
      <c r="H325" s="52"/>
      <c r="I325" s="52"/>
    </row>
    <row r="326" spans="1:9" s="50" customFormat="1" ht="11.25" x14ac:dyDescent="0.2">
      <c r="A326" s="34"/>
      <c r="C326" s="31"/>
      <c r="D326" s="52"/>
      <c r="E326" s="52"/>
      <c r="F326" s="52"/>
      <c r="G326" s="52"/>
      <c r="H326" s="52"/>
      <c r="I326" s="52"/>
    </row>
    <row r="327" spans="1:9" s="50" customFormat="1" ht="11.25" x14ac:dyDescent="0.2">
      <c r="A327" s="34"/>
      <c r="C327" s="31"/>
      <c r="D327" s="52"/>
      <c r="E327" s="52"/>
      <c r="F327" s="52"/>
      <c r="G327" s="52"/>
      <c r="H327" s="52"/>
      <c r="I327" s="52"/>
    </row>
    <row r="328" spans="1:9" s="50" customFormat="1" ht="11.25" x14ac:dyDescent="0.2">
      <c r="A328" s="34"/>
      <c r="C328" s="31"/>
      <c r="D328" s="52"/>
      <c r="E328" s="52"/>
      <c r="F328" s="52"/>
      <c r="G328" s="52"/>
      <c r="H328" s="52"/>
      <c r="I328" s="52"/>
    </row>
    <row r="329" spans="1:9" s="50" customFormat="1" ht="11.25" x14ac:dyDescent="0.2">
      <c r="A329" s="34"/>
      <c r="C329" s="31"/>
      <c r="D329" s="52"/>
      <c r="E329" s="52"/>
      <c r="F329" s="52"/>
      <c r="G329" s="52"/>
      <c r="H329" s="52"/>
      <c r="I329" s="52"/>
    </row>
    <row r="330" spans="1:9" s="50" customFormat="1" ht="11.25" x14ac:dyDescent="0.2">
      <c r="A330" s="34"/>
      <c r="C330" s="31"/>
      <c r="D330" s="52"/>
      <c r="E330" s="52"/>
      <c r="F330" s="52"/>
      <c r="G330" s="52"/>
      <c r="H330" s="52"/>
      <c r="I330" s="52"/>
    </row>
    <row r="331" spans="1:9" s="50" customFormat="1" ht="11.25" x14ac:dyDescent="0.2">
      <c r="A331" s="34"/>
      <c r="C331" s="31"/>
      <c r="D331" s="52"/>
      <c r="E331" s="52"/>
      <c r="F331" s="52"/>
      <c r="G331" s="52"/>
      <c r="H331" s="52"/>
      <c r="I331" s="52"/>
    </row>
    <row r="332" spans="1:9" s="50" customFormat="1" ht="11.25" x14ac:dyDescent="0.2">
      <c r="A332" s="34"/>
      <c r="C332" s="31"/>
      <c r="D332" s="52"/>
      <c r="E332" s="52"/>
      <c r="F332" s="52"/>
      <c r="G332" s="52"/>
      <c r="H332" s="52"/>
      <c r="I332" s="52"/>
    </row>
    <row r="333" spans="1:9" s="50" customFormat="1" ht="11.25" x14ac:dyDescent="0.2">
      <c r="A333" s="34"/>
      <c r="C333" s="31"/>
      <c r="D333" s="52"/>
      <c r="E333" s="52"/>
      <c r="F333" s="52"/>
      <c r="G333" s="52"/>
      <c r="H333" s="52"/>
      <c r="I333" s="52"/>
    </row>
    <row r="334" spans="1:9" s="50" customFormat="1" ht="11.25" x14ac:dyDescent="0.2">
      <c r="A334" s="34"/>
      <c r="C334" s="31"/>
      <c r="D334" s="52"/>
      <c r="E334" s="52"/>
      <c r="F334" s="52"/>
      <c r="G334" s="52"/>
      <c r="H334" s="52"/>
      <c r="I334" s="52"/>
    </row>
    <row r="335" spans="1:9" s="50" customFormat="1" ht="11.25" x14ac:dyDescent="0.2">
      <c r="A335" s="34"/>
      <c r="C335" s="31"/>
      <c r="D335" s="52"/>
      <c r="E335" s="52"/>
      <c r="F335" s="52"/>
      <c r="G335" s="52"/>
      <c r="H335" s="52"/>
      <c r="I335" s="52"/>
    </row>
    <row r="336" spans="1:9" s="50" customFormat="1" ht="11.25" x14ac:dyDescent="0.2">
      <c r="A336" s="34"/>
      <c r="C336" s="31"/>
      <c r="D336" s="52"/>
      <c r="E336" s="52"/>
      <c r="F336" s="52"/>
      <c r="G336" s="52"/>
      <c r="H336" s="52"/>
      <c r="I336" s="52"/>
    </row>
    <row r="337" spans="1:9" s="50" customFormat="1" ht="11.25" x14ac:dyDescent="0.2">
      <c r="A337" s="34"/>
      <c r="C337" s="31"/>
      <c r="D337" s="52"/>
      <c r="E337" s="52"/>
      <c r="F337" s="52"/>
      <c r="G337" s="52"/>
      <c r="H337" s="52"/>
      <c r="I337" s="52"/>
    </row>
    <row r="338" spans="1:9" s="50" customFormat="1" ht="11.25" x14ac:dyDescent="0.2">
      <c r="A338" s="34"/>
      <c r="C338" s="31"/>
      <c r="D338" s="52"/>
      <c r="E338" s="52"/>
      <c r="F338" s="52"/>
      <c r="G338" s="52"/>
      <c r="H338" s="52"/>
      <c r="I338" s="52"/>
    </row>
    <row r="339" spans="1:9" s="50" customFormat="1" ht="11.25" x14ac:dyDescent="0.2">
      <c r="A339" s="34"/>
      <c r="C339" s="31"/>
      <c r="D339" s="52"/>
      <c r="E339" s="52"/>
      <c r="F339" s="52"/>
      <c r="G339" s="52"/>
      <c r="H339" s="52"/>
      <c r="I339" s="52"/>
    </row>
    <row r="340" spans="1:9" s="50" customFormat="1" ht="11.25" x14ac:dyDescent="0.2">
      <c r="A340" s="34"/>
      <c r="C340" s="31"/>
      <c r="D340" s="52"/>
      <c r="E340" s="52"/>
      <c r="F340" s="52"/>
      <c r="G340" s="52"/>
      <c r="H340" s="52"/>
      <c r="I340" s="52"/>
    </row>
    <row r="341" spans="1:9" s="50" customFormat="1" ht="11.25" x14ac:dyDescent="0.2">
      <c r="A341" s="34"/>
      <c r="C341" s="31"/>
      <c r="D341" s="52"/>
      <c r="E341" s="52"/>
      <c r="F341" s="52"/>
      <c r="G341" s="52"/>
      <c r="H341" s="52"/>
      <c r="I341" s="52"/>
    </row>
    <row r="342" spans="1:9" s="50" customFormat="1" ht="11.25" x14ac:dyDescent="0.2">
      <c r="A342" s="34"/>
      <c r="C342" s="31"/>
      <c r="D342" s="52"/>
      <c r="E342" s="52"/>
      <c r="F342" s="52"/>
      <c r="G342" s="52"/>
      <c r="H342" s="52"/>
      <c r="I342" s="52"/>
    </row>
    <row r="343" spans="1:9" s="50" customFormat="1" ht="11.25" x14ac:dyDescent="0.2">
      <c r="A343" s="34"/>
      <c r="C343" s="31"/>
      <c r="D343" s="52"/>
      <c r="E343" s="52"/>
      <c r="F343" s="52"/>
      <c r="G343" s="52"/>
      <c r="H343" s="52"/>
      <c r="I343" s="52"/>
    </row>
    <row r="344" spans="1:9" s="50" customFormat="1" ht="11.25" x14ac:dyDescent="0.2">
      <c r="A344" s="34"/>
      <c r="C344" s="31"/>
      <c r="D344" s="52"/>
      <c r="E344" s="52"/>
      <c r="F344" s="52"/>
      <c r="G344" s="52"/>
      <c r="H344" s="52"/>
      <c r="I344" s="52"/>
    </row>
    <row r="345" spans="1:9" s="50" customFormat="1" ht="11.25" x14ac:dyDescent="0.2">
      <c r="A345" s="34"/>
      <c r="C345" s="31"/>
      <c r="D345" s="52"/>
      <c r="E345" s="52"/>
      <c r="F345" s="52"/>
      <c r="G345" s="52"/>
      <c r="H345" s="52"/>
      <c r="I345" s="52"/>
    </row>
    <row r="346" spans="1:9" s="50" customFormat="1" ht="11.25" x14ac:dyDescent="0.2">
      <c r="A346" s="34"/>
      <c r="C346" s="31"/>
      <c r="D346" s="52"/>
      <c r="E346" s="52"/>
      <c r="F346" s="52"/>
      <c r="G346" s="52"/>
      <c r="H346" s="52"/>
      <c r="I346" s="52"/>
    </row>
    <row r="347" spans="1:9" s="50" customFormat="1" ht="11.25" x14ac:dyDescent="0.2">
      <c r="A347" s="34"/>
      <c r="C347" s="31"/>
      <c r="D347" s="52"/>
      <c r="E347" s="52"/>
      <c r="F347" s="52"/>
      <c r="G347" s="52"/>
      <c r="H347" s="52"/>
      <c r="I347" s="52"/>
    </row>
    <row r="348" spans="1:9" s="50" customFormat="1" ht="11.25" x14ac:dyDescent="0.2">
      <c r="A348" s="34"/>
      <c r="C348" s="31"/>
      <c r="D348" s="52"/>
      <c r="E348" s="52"/>
      <c r="F348" s="52"/>
      <c r="G348" s="52"/>
      <c r="H348" s="52"/>
      <c r="I348" s="52"/>
    </row>
    <row r="349" spans="1:9" s="50" customFormat="1" ht="11.25" x14ac:dyDescent="0.2">
      <c r="A349" s="34"/>
      <c r="C349" s="31"/>
      <c r="D349" s="52"/>
      <c r="E349" s="52"/>
      <c r="F349" s="52"/>
      <c r="G349" s="52"/>
      <c r="H349" s="52"/>
      <c r="I349" s="52"/>
    </row>
    <row r="350" spans="1:9" s="50" customFormat="1" ht="11.25" x14ac:dyDescent="0.2">
      <c r="A350" s="34"/>
      <c r="C350" s="31"/>
      <c r="D350" s="52"/>
      <c r="E350" s="52"/>
      <c r="F350" s="52"/>
      <c r="G350" s="52"/>
      <c r="H350" s="52"/>
      <c r="I350" s="52"/>
    </row>
    <row r="351" spans="1:9" s="50" customFormat="1" ht="11.25" x14ac:dyDescent="0.2">
      <c r="A351" s="34"/>
      <c r="C351" s="31"/>
      <c r="D351" s="52"/>
      <c r="E351" s="52"/>
      <c r="F351" s="52"/>
      <c r="G351" s="52"/>
      <c r="H351" s="52"/>
      <c r="I351" s="52"/>
    </row>
    <row r="352" spans="1:9" s="50" customFormat="1" ht="11.25" x14ac:dyDescent="0.2">
      <c r="A352" s="34"/>
      <c r="C352" s="31"/>
      <c r="D352" s="52"/>
      <c r="E352" s="52"/>
      <c r="F352" s="52"/>
      <c r="G352" s="52"/>
      <c r="H352" s="52"/>
      <c r="I352" s="52"/>
    </row>
    <row r="353" spans="1:9" s="50" customFormat="1" ht="11.25" x14ac:dyDescent="0.2">
      <c r="A353" s="34"/>
      <c r="C353" s="31"/>
      <c r="D353" s="52"/>
      <c r="E353" s="52"/>
      <c r="F353" s="52"/>
      <c r="G353" s="52"/>
      <c r="H353" s="52"/>
      <c r="I353" s="52"/>
    </row>
    <row r="354" spans="1:9" s="50" customFormat="1" ht="11.25" x14ac:dyDescent="0.2">
      <c r="A354" s="34"/>
      <c r="C354" s="31"/>
      <c r="D354" s="52"/>
      <c r="E354" s="52"/>
      <c r="F354" s="52"/>
      <c r="G354" s="52"/>
      <c r="H354" s="52"/>
      <c r="I354" s="52"/>
    </row>
    <row r="355" spans="1:9" s="50" customFormat="1" ht="11.25" x14ac:dyDescent="0.2">
      <c r="A355" s="34"/>
      <c r="C355" s="31"/>
      <c r="D355" s="52"/>
      <c r="E355" s="52"/>
      <c r="F355" s="52"/>
      <c r="G355" s="52"/>
      <c r="H355" s="52"/>
      <c r="I355" s="52"/>
    </row>
    <row r="356" spans="1:9" s="50" customFormat="1" ht="11.25" x14ac:dyDescent="0.2">
      <c r="A356" s="34"/>
      <c r="C356" s="31"/>
      <c r="D356" s="52"/>
      <c r="E356" s="52"/>
      <c r="F356" s="52"/>
      <c r="G356" s="52"/>
      <c r="H356" s="52"/>
      <c r="I356" s="52"/>
    </row>
    <row r="357" spans="1:9" s="50" customFormat="1" ht="11.25" x14ac:dyDescent="0.2">
      <c r="A357" s="34"/>
      <c r="C357" s="31"/>
      <c r="D357" s="52"/>
      <c r="E357" s="52"/>
      <c r="F357" s="52"/>
      <c r="G357" s="52"/>
      <c r="H357" s="52"/>
      <c r="I357" s="52"/>
    </row>
    <row r="358" spans="1:9" s="50" customFormat="1" ht="11.25" x14ac:dyDescent="0.2">
      <c r="A358" s="34"/>
      <c r="C358" s="31"/>
      <c r="D358" s="52"/>
      <c r="E358" s="52"/>
      <c r="F358" s="52"/>
      <c r="G358" s="52"/>
      <c r="H358" s="52"/>
      <c r="I358" s="52"/>
    </row>
    <row r="359" spans="1:9" s="50" customFormat="1" ht="11.25" x14ac:dyDescent="0.2">
      <c r="A359" s="34"/>
      <c r="C359" s="31"/>
      <c r="D359" s="52"/>
      <c r="E359" s="52"/>
      <c r="F359" s="52"/>
      <c r="G359" s="52"/>
      <c r="H359" s="52"/>
      <c r="I359" s="52"/>
    </row>
    <row r="360" spans="1:9" s="50" customFormat="1" ht="11.25" x14ac:dyDescent="0.2">
      <c r="A360" s="34"/>
      <c r="C360" s="31"/>
      <c r="D360" s="52"/>
      <c r="E360" s="52"/>
      <c r="F360" s="52"/>
      <c r="G360" s="52"/>
      <c r="H360" s="52"/>
      <c r="I360" s="52"/>
    </row>
    <row r="361" spans="1:9" s="50" customFormat="1" ht="11.25" x14ac:dyDescent="0.2">
      <c r="A361" s="34"/>
      <c r="C361" s="31"/>
      <c r="D361" s="52"/>
      <c r="E361" s="52"/>
      <c r="F361" s="52"/>
      <c r="G361" s="52"/>
      <c r="H361" s="52"/>
      <c r="I361" s="52"/>
    </row>
    <row r="362" spans="1:9" s="50" customFormat="1" ht="11.25" x14ac:dyDescent="0.2">
      <c r="A362" s="34"/>
      <c r="C362" s="31"/>
      <c r="D362" s="52"/>
      <c r="E362" s="52"/>
      <c r="F362" s="52"/>
      <c r="G362" s="52"/>
      <c r="H362" s="52"/>
      <c r="I362" s="52"/>
    </row>
    <row r="363" spans="1:9" s="50" customFormat="1" ht="11.25" x14ac:dyDescent="0.2">
      <c r="A363" s="34"/>
      <c r="C363" s="31"/>
      <c r="D363" s="52"/>
      <c r="E363" s="52"/>
      <c r="F363" s="52"/>
      <c r="G363" s="52"/>
      <c r="H363" s="52"/>
      <c r="I363" s="52"/>
    </row>
    <row r="364" spans="1:9" s="50" customFormat="1" ht="11.25" x14ac:dyDescent="0.2">
      <c r="A364" s="34"/>
      <c r="C364" s="31"/>
      <c r="D364" s="52"/>
      <c r="E364" s="52"/>
      <c r="F364" s="52"/>
      <c r="G364" s="52"/>
      <c r="H364" s="52"/>
      <c r="I364" s="52"/>
    </row>
    <row r="365" spans="1:9" s="50" customFormat="1" ht="11.25" x14ac:dyDescent="0.2">
      <c r="A365" s="34"/>
      <c r="C365" s="31"/>
      <c r="D365" s="52"/>
      <c r="E365" s="52"/>
      <c r="F365" s="52"/>
      <c r="G365" s="52"/>
      <c r="H365" s="52"/>
      <c r="I365" s="52"/>
    </row>
    <row r="366" spans="1:9" s="50" customFormat="1" ht="11.25" x14ac:dyDescent="0.2">
      <c r="A366" s="34"/>
      <c r="C366" s="31"/>
      <c r="D366" s="52"/>
      <c r="E366" s="52"/>
      <c r="F366" s="52"/>
      <c r="G366" s="52"/>
      <c r="H366" s="52"/>
      <c r="I366" s="52"/>
    </row>
    <row r="367" spans="1:9" s="50" customFormat="1" ht="11.25" x14ac:dyDescent="0.2">
      <c r="A367" s="34"/>
      <c r="C367" s="31"/>
      <c r="D367" s="52"/>
      <c r="E367" s="52"/>
      <c r="F367" s="52"/>
      <c r="G367" s="52"/>
      <c r="H367" s="52"/>
      <c r="I367" s="52"/>
    </row>
    <row r="368" spans="1:9" s="50" customFormat="1" ht="11.25" x14ac:dyDescent="0.2">
      <c r="A368" s="34"/>
      <c r="C368" s="31"/>
      <c r="D368" s="52"/>
      <c r="E368" s="52"/>
      <c r="F368" s="52"/>
      <c r="G368" s="52"/>
      <c r="H368" s="52"/>
      <c r="I368" s="52"/>
    </row>
    <row r="369" spans="1:9" s="50" customFormat="1" ht="11.25" x14ac:dyDescent="0.2">
      <c r="A369" s="34"/>
      <c r="C369" s="31"/>
      <c r="D369" s="52"/>
      <c r="E369" s="52"/>
      <c r="F369" s="52"/>
      <c r="G369" s="52"/>
      <c r="H369" s="52"/>
      <c r="I369" s="52"/>
    </row>
    <row r="370" spans="1:9" s="50" customFormat="1" ht="11.25" x14ac:dyDescent="0.2">
      <c r="A370" s="34"/>
      <c r="C370" s="31"/>
      <c r="D370" s="52"/>
      <c r="E370" s="52"/>
      <c r="F370" s="52"/>
      <c r="G370" s="52"/>
      <c r="H370" s="52"/>
      <c r="I370" s="52"/>
    </row>
    <row r="371" spans="1:9" s="50" customFormat="1" ht="11.25" x14ac:dyDescent="0.2">
      <c r="A371" s="34"/>
      <c r="C371" s="31"/>
      <c r="D371" s="52"/>
      <c r="E371" s="52"/>
      <c r="F371" s="52"/>
      <c r="G371" s="52"/>
      <c r="H371" s="52"/>
      <c r="I371" s="52"/>
    </row>
    <row r="372" spans="1:9" s="50" customFormat="1" ht="11.25" x14ac:dyDescent="0.2">
      <c r="A372" s="34"/>
      <c r="C372" s="31"/>
      <c r="D372" s="52"/>
      <c r="E372" s="52"/>
      <c r="F372" s="52"/>
      <c r="G372" s="52"/>
      <c r="H372" s="52"/>
      <c r="I372" s="52"/>
    </row>
    <row r="373" spans="1:9" s="50" customFormat="1" ht="11.25" x14ac:dyDescent="0.2">
      <c r="A373" s="34"/>
      <c r="C373" s="31"/>
      <c r="D373" s="52"/>
      <c r="E373" s="52"/>
      <c r="F373" s="52"/>
      <c r="G373" s="52"/>
      <c r="H373" s="52"/>
      <c r="I373" s="52"/>
    </row>
    <row r="374" spans="1:9" s="50" customFormat="1" ht="11.25" x14ac:dyDescent="0.2">
      <c r="A374" s="34"/>
      <c r="C374" s="31"/>
      <c r="D374" s="52"/>
      <c r="E374" s="52"/>
      <c r="F374" s="52"/>
      <c r="G374" s="52"/>
      <c r="H374" s="52"/>
      <c r="I374" s="52"/>
    </row>
    <row r="375" spans="1:9" s="50" customFormat="1" ht="11.25" x14ac:dyDescent="0.2">
      <c r="A375" s="34"/>
      <c r="C375" s="31"/>
      <c r="D375" s="52"/>
      <c r="E375" s="52"/>
      <c r="F375" s="52"/>
      <c r="G375" s="52"/>
      <c r="H375" s="52"/>
      <c r="I375" s="52"/>
    </row>
    <row r="376" spans="1:9" s="50" customFormat="1" ht="11.25" x14ac:dyDescent="0.2">
      <c r="A376" s="34"/>
      <c r="C376" s="31"/>
      <c r="D376" s="52"/>
      <c r="E376" s="52"/>
      <c r="F376" s="52"/>
      <c r="G376" s="52"/>
      <c r="H376" s="52"/>
      <c r="I376" s="52"/>
    </row>
    <row r="377" spans="1:9" s="50" customFormat="1" ht="11.25" x14ac:dyDescent="0.2">
      <c r="A377" s="34"/>
      <c r="C377" s="31"/>
      <c r="D377" s="52"/>
      <c r="E377" s="52"/>
      <c r="F377" s="52"/>
      <c r="G377" s="52"/>
      <c r="H377" s="52"/>
      <c r="I377" s="52"/>
    </row>
    <row r="378" spans="1:9" s="50" customFormat="1" ht="11.25" x14ac:dyDescent="0.2">
      <c r="A378" s="34"/>
      <c r="C378" s="31"/>
      <c r="D378" s="52"/>
      <c r="E378" s="52"/>
      <c r="F378" s="52"/>
      <c r="G378" s="52"/>
      <c r="H378" s="52"/>
      <c r="I378" s="52"/>
    </row>
    <row r="379" spans="1:9" s="50" customFormat="1" ht="11.25" x14ac:dyDescent="0.2">
      <c r="A379" s="34"/>
      <c r="C379" s="31"/>
      <c r="D379" s="52"/>
      <c r="E379" s="52"/>
      <c r="F379" s="52"/>
      <c r="G379" s="52"/>
      <c r="H379" s="52"/>
      <c r="I379" s="52"/>
    </row>
    <row r="380" spans="1:9" s="50" customFormat="1" ht="11.25" x14ac:dyDescent="0.2">
      <c r="A380" s="34"/>
      <c r="C380" s="31"/>
      <c r="D380" s="52"/>
      <c r="E380" s="52"/>
      <c r="F380" s="52"/>
      <c r="G380" s="52"/>
      <c r="H380" s="52"/>
      <c r="I380" s="52"/>
    </row>
    <row r="381" spans="1:9" s="50" customFormat="1" ht="11.25" x14ac:dyDescent="0.2">
      <c r="A381" s="34"/>
      <c r="C381" s="31"/>
      <c r="D381" s="52"/>
      <c r="E381" s="52"/>
      <c r="F381" s="52"/>
      <c r="G381" s="52"/>
      <c r="H381" s="52"/>
      <c r="I381" s="52"/>
    </row>
    <row r="382" spans="1:9" s="50" customFormat="1" ht="11.25" x14ac:dyDescent="0.2">
      <c r="A382" s="34"/>
      <c r="C382" s="31"/>
      <c r="D382" s="52"/>
      <c r="E382" s="52"/>
      <c r="F382" s="52"/>
      <c r="G382" s="52"/>
      <c r="H382" s="52"/>
      <c r="I382" s="52"/>
    </row>
    <row r="383" spans="1:9" s="50" customFormat="1" ht="11.25" x14ac:dyDescent="0.2">
      <c r="A383" s="34"/>
      <c r="C383" s="31"/>
      <c r="D383" s="52"/>
      <c r="E383" s="52"/>
      <c r="F383" s="52"/>
      <c r="G383" s="52"/>
      <c r="H383" s="52"/>
      <c r="I383" s="52"/>
    </row>
    <row r="384" spans="1:9" s="50" customFormat="1" ht="11.25" x14ac:dyDescent="0.2">
      <c r="A384" s="34"/>
      <c r="C384" s="31"/>
      <c r="D384" s="52"/>
      <c r="E384" s="52"/>
      <c r="F384" s="52"/>
      <c r="G384" s="52"/>
      <c r="H384" s="52"/>
      <c r="I384" s="52"/>
    </row>
    <row r="385" spans="1:9" s="50" customFormat="1" ht="11.25" x14ac:dyDescent="0.2">
      <c r="A385" s="34"/>
      <c r="C385" s="31"/>
      <c r="D385" s="52"/>
      <c r="E385" s="52"/>
      <c r="F385" s="52"/>
      <c r="G385" s="52"/>
      <c r="H385" s="52"/>
      <c r="I385" s="52"/>
    </row>
    <row r="386" spans="1:9" s="50" customFormat="1" ht="11.25" x14ac:dyDescent="0.2">
      <c r="A386" s="34"/>
      <c r="C386" s="31"/>
      <c r="D386" s="52"/>
      <c r="E386" s="52"/>
      <c r="F386" s="52"/>
      <c r="G386" s="52"/>
      <c r="H386" s="52"/>
      <c r="I386" s="52"/>
    </row>
    <row r="387" spans="1:9" s="50" customFormat="1" ht="11.25" x14ac:dyDescent="0.2">
      <c r="A387" s="34"/>
      <c r="C387" s="31"/>
      <c r="D387" s="52"/>
      <c r="E387" s="52"/>
      <c r="F387" s="52"/>
      <c r="G387" s="52"/>
      <c r="H387" s="52"/>
      <c r="I387" s="52"/>
    </row>
    <row r="388" spans="1:9" s="50" customFormat="1" ht="11.25" x14ac:dyDescent="0.2">
      <c r="A388" s="34"/>
      <c r="C388" s="31"/>
      <c r="D388" s="52"/>
      <c r="E388" s="52"/>
      <c r="F388" s="52"/>
      <c r="G388" s="52"/>
      <c r="H388" s="52"/>
      <c r="I388" s="52"/>
    </row>
    <row r="389" spans="1:9" s="50" customFormat="1" ht="11.25" x14ac:dyDescent="0.2">
      <c r="A389" s="34"/>
      <c r="C389" s="31"/>
      <c r="D389" s="52"/>
      <c r="E389" s="52"/>
      <c r="F389" s="52"/>
      <c r="G389" s="52"/>
      <c r="H389" s="52"/>
      <c r="I389" s="52"/>
    </row>
    <row r="390" spans="1:9" s="50" customFormat="1" ht="11.25" x14ac:dyDescent="0.2">
      <c r="A390" s="34"/>
      <c r="C390" s="31"/>
      <c r="D390" s="52"/>
      <c r="E390" s="52"/>
      <c r="F390" s="52"/>
      <c r="G390" s="52"/>
      <c r="H390" s="52"/>
      <c r="I390" s="52"/>
    </row>
    <row r="391" spans="1:9" s="50" customFormat="1" ht="11.25" x14ac:dyDescent="0.2">
      <c r="A391" s="34"/>
      <c r="C391" s="31"/>
      <c r="D391" s="52"/>
      <c r="E391" s="52"/>
      <c r="F391" s="52"/>
      <c r="G391" s="52"/>
      <c r="H391" s="52"/>
      <c r="I391" s="52"/>
    </row>
    <row r="392" spans="1:9" s="50" customFormat="1" ht="11.25" x14ac:dyDescent="0.2">
      <c r="A392" s="34"/>
      <c r="C392" s="31"/>
      <c r="D392" s="52"/>
      <c r="E392" s="52"/>
      <c r="F392" s="52"/>
      <c r="G392" s="52"/>
      <c r="H392" s="52"/>
      <c r="I392" s="52"/>
    </row>
    <row r="393" spans="1:9" s="50" customFormat="1" ht="11.25" x14ac:dyDescent="0.2">
      <c r="A393" s="34"/>
      <c r="C393" s="31"/>
      <c r="D393" s="52"/>
      <c r="E393" s="52"/>
      <c r="F393" s="52"/>
      <c r="G393" s="52"/>
      <c r="H393" s="52"/>
      <c r="I393" s="52"/>
    </row>
    <row r="394" spans="1:9" s="50" customFormat="1" ht="11.25" x14ac:dyDescent="0.2">
      <c r="A394" s="34"/>
      <c r="C394" s="31"/>
      <c r="D394" s="52"/>
      <c r="E394" s="52"/>
      <c r="F394" s="52"/>
      <c r="G394" s="52"/>
      <c r="H394" s="52"/>
      <c r="I394" s="52"/>
    </row>
    <row r="395" spans="1:9" s="50" customFormat="1" ht="11.25" x14ac:dyDescent="0.2">
      <c r="A395" s="34"/>
      <c r="C395" s="31"/>
      <c r="D395" s="52"/>
      <c r="E395" s="52"/>
      <c r="F395" s="52"/>
      <c r="G395" s="52"/>
      <c r="H395" s="52"/>
      <c r="I395" s="52"/>
    </row>
    <row r="396" spans="1:9" s="50" customFormat="1" ht="11.25" x14ac:dyDescent="0.2">
      <c r="A396" s="34"/>
      <c r="C396" s="31"/>
      <c r="D396" s="52"/>
      <c r="E396" s="52"/>
      <c r="F396" s="52"/>
      <c r="G396" s="52"/>
      <c r="H396" s="52"/>
      <c r="I396" s="52"/>
    </row>
    <row r="397" spans="1:9" s="50" customFormat="1" ht="11.25" x14ac:dyDescent="0.2">
      <c r="A397" s="34"/>
      <c r="C397" s="31"/>
      <c r="D397" s="52"/>
      <c r="E397" s="52"/>
      <c r="F397" s="52"/>
      <c r="G397" s="52"/>
      <c r="H397" s="52"/>
      <c r="I397" s="52"/>
    </row>
    <row r="398" spans="1:9" s="50" customFormat="1" ht="11.25" x14ac:dyDescent="0.2">
      <c r="A398" s="34"/>
      <c r="C398" s="31"/>
      <c r="D398" s="52"/>
      <c r="E398" s="52"/>
      <c r="F398" s="52"/>
      <c r="G398" s="52"/>
      <c r="H398" s="52"/>
      <c r="I398" s="52"/>
    </row>
    <row r="399" spans="1:9" s="50" customFormat="1" ht="11.25" x14ac:dyDescent="0.2">
      <c r="A399" s="34"/>
      <c r="C399" s="31"/>
      <c r="D399" s="52"/>
      <c r="E399" s="52"/>
      <c r="F399" s="52"/>
      <c r="G399" s="52"/>
      <c r="H399" s="52"/>
      <c r="I399" s="52"/>
    </row>
    <row r="400" spans="1:9" s="50" customFormat="1" ht="11.25" x14ac:dyDescent="0.2">
      <c r="A400" s="34"/>
      <c r="C400" s="31"/>
      <c r="D400" s="52"/>
      <c r="E400" s="52"/>
      <c r="F400" s="52"/>
      <c r="G400" s="52"/>
      <c r="H400" s="52"/>
      <c r="I400" s="52"/>
    </row>
    <row r="401" spans="1:9" s="50" customFormat="1" ht="11.25" x14ac:dyDescent="0.2">
      <c r="A401" s="34"/>
      <c r="C401" s="31"/>
      <c r="D401" s="52"/>
      <c r="E401" s="52"/>
      <c r="F401" s="52"/>
      <c r="G401" s="52"/>
      <c r="H401" s="52"/>
      <c r="I401" s="52"/>
    </row>
    <row r="402" spans="1:9" s="50" customFormat="1" ht="11.25" x14ac:dyDescent="0.2">
      <c r="A402" s="34"/>
      <c r="C402" s="31"/>
      <c r="D402" s="52"/>
      <c r="E402" s="52"/>
      <c r="F402" s="52"/>
      <c r="G402" s="52"/>
      <c r="H402" s="52"/>
      <c r="I402" s="52"/>
    </row>
    <row r="403" spans="1:9" s="50" customFormat="1" ht="11.25" x14ac:dyDescent="0.2">
      <c r="A403" s="34"/>
      <c r="C403" s="31"/>
      <c r="D403" s="52"/>
      <c r="E403" s="52"/>
      <c r="F403" s="52"/>
      <c r="G403" s="52"/>
      <c r="H403" s="52"/>
      <c r="I403" s="52"/>
    </row>
    <row r="404" spans="1:9" s="50" customFormat="1" ht="11.25" x14ac:dyDescent="0.2">
      <c r="A404" s="34"/>
      <c r="C404" s="31"/>
      <c r="D404" s="52"/>
      <c r="E404" s="52"/>
      <c r="F404" s="52"/>
      <c r="G404" s="52"/>
      <c r="H404" s="52"/>
      <c r="I404" s="52"/>
    </row>
    <row r="405" spans="1:9" s="50" customFormat="1" ht="11.25" x14ac:dyDescent="0.2">
      <c r="A405" s="34"/>
      <c r="C405" s="31"/>
      <c r="D405" s="52"/>
      <c r="E405" s="52"/>
      <c r="F405" s="52"/>
      <c r="G405" s="52"/>
      <c r="H405" s="52"/>
      <c r="I405" s="52"/>
    </row>
    <row r="406" spans="1:9" s="50" customFormat="1" ht="11.25" x14ac:dyDescent="0.2">
      <c r="A406" s="34"/>
      <c r="C406" s="31"/>
      <c r="D406" s="52"/>
      <c r="E406" s="52"/>
      <c r="F406" s="52"/>
      <c r="G406" s="52"/>
      <c r="H406" s="52"/>
      <c r="I406" s="52"/>
    </row>
    <row r="407" spans="1:9" s="50" customFormat="1" ht="11.25" x14ac:dyDescent="0.2">
      <c r="A407" s="34"/>
      <c r="C407" s="31"/>
      <c r="D407" s="52"/>
      <c r="E407" s="52"/>
      <c r="F407" s="52"/>
      <c r="G407" s="52"/>
      <c r="H407" s="52"/>
      <c r="I407" s="52"/>
    </row>
    <row r="408" spans="1:9" s="50" customFormat="1" ht="11.25" x14ac:dyDescent="0.2">
      <c r="A408" s="34"/>
      <c r="C408" s="31"/>
      <c r="D408" s="52"/>
      <c r="E408" s="52"/>
      <c r="F408" s="52"/>
      <c r="G408" s="52"/>
      <c r="H408" s="52"/>
      <c r="I408" s="52"/>
    </row>
    <row r="409" spans="1:9" s="50" customFormat="1" ht="11.25" x14ac:dyDescent="0.2">
      <c r="A409" s="34"/>
      <c r="C409" s="31"/>
      <c r="D409" s="52"/>
      <c r="E409" s="52"/>
      <c r="F409" s="52"/>
      <c r="G409" s="52"/>
      <c r="H409" s="52"/>
      <c r="I409" s="52"/>
    </row>
    <row r="410" spans="1:9" s="50" customFormat="1" ht="11.25" x14ac:dyDescent="0.2">
      <c r="A410" s="34"/>
      <c r="C410" s="31"/>
      <c r="D410" s="52"/>
      <c r="E410" s="52"/>
      <c r="F410" s="52"/>
      <c r="G410" s="52"/>
      <c r="H410" s="52"/>
      <c r="I410" s="52"/>
    </row>
    <row r="411" spans="1:9" s="50" customFormat="1" ht="11.25" x14ac:dyDescent="0.2">
      <c r="A411" s="34"/>
      <c r="C411" s="31"/>
      <c r="D411" s="52"/>
      <c r="E411" s="52"/>
      <c r="F411" s="52"/>
      <c r="G411" s="52"/>
      <c r="H411" s="52"/>
      <c r="I411" s="52"/>
    </row>
    <row r="412" spans="1:9" s="50" customFormat="1" ht="11.25" x14ac:dyDescent="0.2">
      <c r="A412" s="34"/>
      <c r="C412" s="31"/>
      <c r="D412" s="52"/>
      <c r="E412" s="52"/>
      <c r="F412" s="52"/>
      <c r="G412" s="52"/>
      <c r="H412" s="52"/>
      <c r="I412" s="52"/>
    </row>
    <row r="413" spans="1:9" s="50" customFormat="1" ht="11.25" x14ac:dyDescent="0.2">
      <c r="A413" s="34"/>
      <c r="C413" s="31"/>
      <c r="D413" s="52"/>
      <c r="E413" s="52"/>
      <c r="F413" s="52"/>
      <c r="G413" s="52"/>
      <c r="H413" s="52"/>
      <c r="I413" s="52"/>
    </row>
    <row r="414" spans="1:9" s="50" customFormat="1" ht="11.25" x14ac:dyDescent="0.2">
      <c r="A414" s="34"/>
      <c r="C414" s="31"/>
      <c r="D414" s="52"/>
      <c r="E414" s="52"/>
      <c r="F414" s="52"/>
      <c r="G414" s="52"/>
      <c r="H414" s="52"/>
      <c r="I414" s="52"/>
    </row>
    <row r="415" spans="1:9" s="50" customFormat="1" ht="11.25" x14ac:dyDescent="0.2">
      <c r="A415" s="34"/>
      <c r="C415" s="31"/>
      <c r="D415" s="52"/>
      <c r="E415" s="52"/>
      <c r="F415" s="52"/>
      <c r="G415" s="52"/>
      <c r="H415" s="52"/>
      <c r="I415" s="52"/>
    </row>
    <row r="416" spans="1:9" s="50" customFormat="1" ht="11.25" x14ac:dyDescent="0.2">
      <c r="A416" s="34"/>
      <c r="C416" s="31"/>
      <c r="D416" s="52"/>
      <c r="E416" s="52"/>
      <c r="F416" s="52"/>
      <c r="G416" s="52"/>
      <c r="H416" s="52"/>
      <c r="I416" s="52"/>
    </row>
    <row r="417" spans="1:9" s="50" customFormat="1" ht="11.25" x14ac:dyDescent="0.2">
      <c r="A417" s="34"/>
      <c r="C417" s="31"/>
      <c r="D417" s="52"/>
      <c r="E417" s="52"/>
      <c r="F417" s="52"/>
      <c r="G417" s="52"/>
      <c r="H417" s="52"/>
      <c r="I417" s="52"/>
    </row>
    <row r="418" spans="1:9" x14ac:dyDescent="0.2">
      <c r="A418" s="34"/>
      <c r="B418" s="55"/>
      <c r="C418" s="56"/>
      <c r="D418" s="57"/>
      <c r="E418" s="57"/>
      <c r="F418" s="57"/>
      <c r="G418" s="57"/>
      <c r="H418" s="57"/>
      <c r="I418" s="57"/>
    </row>
    <row r="419" spans="1:9" x14ac:dyDescent="0.2">
      <c r="A419" s="34"/>
      <c r="B419" s="55"/>
      <c r="C419" s="56"/>
      <c r="D419" s="57"/>
      <c r="E419" s="57"/>
      <c r="F419" s="57"/>
      <c r="G419" s="57"/>
      <c r="H419" s="57"/>
      <c r="I419" s="57"/>
    </row>
    <row r="420" spans="1:9" x14ac:dyDescent="0.2">
      <c r="A420" s="34"/>
      <c r="B420" s="55"/>
      <c r="C420" s="56"/>
      <c r="D420" s="57"/>
      <c r="E420" s="57"/>
      <c r="F420" s="57"/>
      <c r="G420" s="57"/>
      <c r="H420" s="57"/>
      <c r="I420" s="57"/>
    </row>
    <row r="421" spans="1:9" x14ac:dyDescent="0.2">
      <c r="A421" s="34"/>
      <c r="B421" s="55"/>
      <c r="C421" s="56"/>
      <c r="D421" s="57"/>
      <c r="E421" s="57"/>
      <c r="F421" s="57"/>
      <c r="G421" s="57"/>
      <c r="H421" s="57"/>
      <c r="I421" s="57"/>
    </row>
    <row r="422" spans="1:9" x14ac:dyDescent="0.2">
      <c r="A422" s="34"/>
      <c r="B422" s="55"/>
      <c r="C422" s="56"/>
      <c r="D422" s="57"/>
      <c r="E422" s="57"/>
      <c r="F422" s="57"/>
      <c r="G422" s="57"/>
      <c r="H422" s="57"/>
      <c r="I422" s="57"/>
    </row>
    <row r="423" spans="1:9" x14ac:dyDescent="0.2">
      <c r="A423" s="34"/>
      <c r="B423" s="55"/>
      <c r="C423" s="56"/>
      <c r="D423" s="57"/>
      <c r="E423" s="57"/>
      <c r="F423" s="57"/>
      <c r="G423" s="57"/>
      <c r="H423" s="57"/>
      <c r="I423" s="57"/>
    </row>
    <row r="424" spans="1:9" x14ac:dyDescent="0.2">
      <c r="A424" s="34"/>
      <c r="B424" s="55"/>
      <c r="C424" s="56"/>
      <c r="D424" s="57"/>
      <c r="E424" s="57"/>
      <c r="F424" s="57"/>
      <c r="G424" s="57"/>
      <c r="H424" s="57"/>
      <c r="I424" s="57"/>
    </row>
    <row r="425" spans="1:9" x14ac:dyDescent="0.2">
      <c r="A425" s="34"/>
      <c r="B425" s="55"/>
      <c r="C425" s="56"/>
      <c r="D425" s="57"/>
      <c r="E425" s="57"/>
      <c r="F425" s="57"/>
      <c r="G425" s="57"/>
      <c r="H425" s="57"/>
      <c r="I425" s="57"/>
    </row>
    <row r="426" spans="1:9" x14ac:dyDescent="0.2">
      <c r="A426" s="34"/>
      <c r="B426" s="55"/>
      <c r="C426" s="56"/>
      <c r="D426" s="57"/>
      <c r="E426" s="57"/>
      <c r="F426" s="57"/>
      <c r="G426" s="57"/>
      <c r="H426" s="57"/>
      <c r="I426" s="57"/>
    </row>
    <row r="427" spans="1:9" x14ac:dyDescent="0.2">
      <c r="A427" s="34"/>
      <c r="B427" s="55"/>
      <c r="C427" s="56"/>
      <c r="D427" s="57"/>
      <c r="E427" s="57"/>
      <c r="F427" s="57"/>
      <c r="G427" s="57"/>
      <c r="H427" s="57"/>
      <c r="I427" s="57"/>
    </row>
    <row r="428" spans="1:9" x14ac:dyDescent="0.2">
      <c r="A428" s="34"/>
      <c r="B428" s="55"/>
      <c r="C428" s="56"/>
      <c r="D428" s="57"/>
      <c r="E428" s="57"/>
      <c r="F428" s="57"/>
      <c r="G428" s="57"/>
      <c r="H428" s="57"/>
      <c r="I428" s="57"/>
    </row>
    <row r="429" spans="1:9" x14ac:dyDescent="0.2">
      <c r="A429" s="34"/>
      <c r="B429" s="55"/>
      <c r="C429" s="56"/>
      <c r="D429" s="57"/>
      <c r="E429" s="57"/>
      <c r="F429" s="57"/>
      <c r="G429" s="57"/>
      <c r="H429" s="57"/>
      <c r="I429" s="57"/>
    </row>
    <row r="430" spans="1:9" x14ac:dyDescent="0.2">
      <c r="A430" s="34"/>
      <c r="B430" s="55"/>
      <c r="C430" s="56"/>
      <c r="D430" s="57"/>
      <c r="E430" s="57"/>
      <c r="F430" s="57"/>
      <c r="G430" s="57"/>
      <c r="H430" s="57"/>
      <c r="I430" s="57"/>
    </row>
    <row r="431" spans="1:9" x14ac:dyDescent="0.2">
      <c r="A431" s="34"/>
      <c r="B431" s="55"/>
      <c r="C431" s="56"/>
      <c r="D431" s="57"/>
      <c r="E431" s="57"/>
      <c r="F431" s="57"/>
      <c r="G431" s="57"/>
      <c r="H431" s="57"/>
      <c r="I431" s="57"/>
    </row>
    <row r="432" spans="1:9" x14ac:dyDescent="0.2">
      <c r="A432" s="34"/>
      <c r="B432" s="55"/>
      <c r="C432" s="56"/>
      <c r="D432" s="57"/>
      <c r="E432" s="57"/>
      <c r="F432" s="57"/>
      <c r="G432" s="57"/>
      <c r="H432" s="57"/>
      <c r="I432" s="57"/>
    </row>
    <row r="433" spans="1:9" x14ac:dyDescent="0.2">
      <c r="A433" s="34"/>
      <c r="B433" s="55"/>
      <c r="C433" s="56"/>
      <c r="D433" s="57"/>
      <c r="E433" s="57"/>
      <c r="F433" s="57"/>
      <c r="G433" s="57"/>
      <c r="H433" s="57"/>
      <c r="I433" s="57"/>
    </row>
    <row r="434" spans="1:9" x14ac:dyDescent="0.2">
      <c r="A434" s="34"/>
      <c r="B434" s="55"/>
      <c r="C434" s="56"/>
      <c r="D434" s="57"/>
      <c r="E434" s="57"/>
      <c r="F434" s="57"/>
      <c r="G434" s="57"/>
      <c r="H434" s="57"/>
      <c r="I434" s="57"/>
    </row>
    <row r="435" spans="1:9" x14ac:dyDescent="0.2">
      <c r="A435" s="34"/>
      <c r="B435" s="55"/>
      <c r="C435" s="56"/>
      <c r="D435" s="57"/>
      <c r="E435" s="57"/>
      <c r="F435" s="57"/>
      <c r="G435" s="57"/>
      <c r="H435" s="57"/>
      <c r="I435" s="57"/>
    </row>
    <row r="436" spans="1:9" x14ac:dyDescent="0.2">
      <c r="A436" s="34"/>
      <c r="B436" s="55"/>
      <c r="C436" s="56"/>
      <c r="D436" s="57"/>
      <c r="E436" s="57"/>
      <c r="F436" s="57"/>
      <c r="G436" s="57"/>
      <c r="H436" s="57"/>
      <c r="I436" s="57"/>
    </row>
    <row r="437" spans="1:9" x14ac:dyDescent="0.2">
      <c r="A437" s="34"/>
      <c r="B437" s="55"/>
      <c r="C437" s="56"/>
      <c r="D437" s="57"/>
      <c r="E437" s="57"/>
      <c r="F437" s="57"/>
      <c r="G437" s="57"/>
      <c r="H437" s="57"/>
      <c r="I437" s="57"/>
    </row>
    <row r="438" spans="1:9" x14ac:dyDescent="0.2">
      <c r="A438" s="34"/>
      <c r="B438" s="55"/>
      <c r="C438" s="56"/>
      <c r="D438" s="57"/>
      <c r="E438" s="57"/>
      <c r="F438" s="57"/>
      <c r="G438" s="57"/>
      <c r="H438" s="57"/>
      <c r="I438" s="57"/>
    </row>
    <row r="439" spans="1:9" x14ac:dyDescent="0.2">
      <c r="A439" s="34"/>
      <c r="B439" s="55"/>
      <c r="C439" s="56"/>
      <c r="D439" s="57"/>
      <c r="E439" s="57"/>
      <c r="F439" s="57"/>
      <c r="G439" s="57"/>
      <c r="H439" s="57"/>
      <c r="I439" s="57"/>
    </row>
    <row r="440" spans="1:9" x14ac:dyDescent="0.2">
      <c r="A440" s="34"/>
      <c r="B440" s="55"/>
      <c r="C440" s="56"/>
      <c r="D440" s="57"/>
      <c r="E440" s="57"/>
      <c r="F440" s="57"/>
      <c r="G440" s="57"/>
      <c r="H440" s="57"/>
      <c r="I440" s="57"/>
    </row>
    <row r="441" spans="1:9" x14ac:dyDescent="0.2">
      <c r="A441" s="34"/>
      <c r="B441" s="55"/>
      <c r="C441" s="56"/>
      <c r="D441" s="57"/>
      <c r="E441" s="57"/>
      <c r="F441" s="57"/>
      <c r="G441" s="57"/>
      <c r="H441" s="57"/>
      <c r="I441" s="57"/>
    </row>
    <row r="442" spans="1:9" x14ac:dyDescent="0.2">
      <c r="A442" s="34"/>
      <c r="B442" s="55"/>
      <c r="C442" s="56"/>
      <c r="D442" s="57"/>
      <c r="E442" s="57"/>
      <c r="F442" s="57"/>
      <c r="G442" s="57"/>
      <c r="H442" s="57"/>
      <c r="I442" s="57"/>
    </row>
    <row r="443" spans="1:9" x14ac:dyDescent="0.2">
      <c r="A443" s="34"/>
      <c r="B443" s="55"/>
      <c r="C443" s="56"/>
      <c r="D443" s="57"/>
      <c r="E443" s="57"/>
      <c r="F443" s="57"/>
      <c r="G443" s="57"/>
      <c r="H443" s="57"/>
      <c r="I443" s="57"/>
    </row>
    <row r="444" spans="1:9" x14ac:dyDescent="0.2">
      <c r="A444" s="34"/>
      <c r="B444" s="55"/>
      <c r="C444" s="56"/>
      <c r="D444" s="57"/>
      <c r="E444" s="57"/>
      <c r="F444" s="57"/>
      <c r="G444" s="57"/>
      <c r="H444" s="57"/>
      <c r="I444" s="57"/>
    </row>
    <row r="445" spans="1:9" x14ac:dyDescent="0.2">
      <c r="A445" s="34"/>
      <c r="B445" s="55"/>
      <c r="C445" s="56"/>
      <c r="D445" s="57"/>
      <c r="E445" s="57"/>
      <c r="F445" s="57"/>
      <c r="G445" s="57"/>
      <c r="H445" s="57"/>
      <c r="I445" s="57"/>
    </row>
    <row r="446" spans="1:9" x14ac:dyDescent="0.2">
      <c r="A446" s="34"/>
      <c r="B446" s="55"/>
      <c r="C446" s="56"/>
      <c r="D446" s="57"/>
      <c r="E446" s="57"/>
      <c r="F446" s="57"/>
      <c r="G446" s="57"/>
      <c r="H446" s="57"/>
      <c r="I446" s="57"/>
    </row>
    <row r="447" spans="1:9" x14ac:dyDescent="0.2">
      <c r="A447" s="34"/>
      <c r="B447" s="55"/>
      <c r="C447" s="56"/>
      <c r="D447" s="57"/>
      <c r="E447" s="57"/>
      <c r="F447" s="57"/>
      <c r="G447" s="57"/>
      <c r="H447" s="57"/>
      <c r="I447" s="57"/>
    </row>
    <row r="448" spans="1:9" x14ac:dyDescent="0.2">
      <c r="A448" s="34"/>
      <c r="B448" s="55"/>
      <c r="C448" s="56"/>
      <c r="D448" s="57"/>
      <c r="E448" s="57"/>
      <c r="F448" s="57"/>
      <c r="G448" s="57"/>
      <c r="H448" s="57"/>
      <c r="I448" s="57"/>
    </row>
    <row r="449" spans="1:9" x14ac:dyDescent="0.2">
      <c r="A449" s="34"/>
      <c r="B449" s="55"/>
      <c r="C449" s="56"/>
      <c r="D449" s="57"/>
      <c r="E449" s="57"/>
      <c r="F449" s="57"/>
      <c r="G449" s="57"/>
      <c r="H449" s="57"/>
      <c r="I449" s="57"/>
    </row>
    <row r="450" spans="1:9" x14ac:dyDescent="0.2">
      <c r="A450" s="34"/>
      <c r="B450" s="55"/>
      <c r="C450" s="56"/>
      <c r="D450" s="57"/>
      <c r="E450" s="57"/>
      <c r="F450" s="57"/>
      <c r="G450" s="57"/>
      <c r="H450" s="57"/>
      <c r="I450" s="57"/>
    </row>
    <row r="451" spans="1:9" x14ac:dyDescent="0.2">
      <c r="A451" s="34"/>
      <c r="B451" s="55"/>
      <c r="C451" s="56"/>
      <c r="D451" s="57"/>
      <c r="E451" s="57"/>
      <c r="F451" s="57"/>
      <c r="G451" s="57"/>
      <c r="H451" s="57"/>
      <c r="I451" s="57"/>
    </row>
    <row r="452" spans="1:9" x14ac:dyDescent="0.2">
      <c r="A452" s="34"/>
      <c r="B452" s="55"/>
      <c r="C452" s="56"/>
      <c r="D452" s="57"/>
      <c r="E452" s="57"/>
      <c r="F452" s="57"/>
      <c r="G452" s="57"/>
      <c r="H452" s="57"/>
      <c r="I452" s="57"/>
    </row>
    <row r="453" spans="1:9" x14ac:dyDescent="0.2">
      <c r="A453" s="34"/>
      <c r="B453" s="55"/>
      <c r="C453" s="56"/>
      <c r="D453" s="57"/>
      <c r="E453" s="57"/>
      <c r="F453" s="57"/>
      <c r="G453" s="57"/>
      <c r="H453" s="57"/>
      <c r="I453" s="57"/>
    </row>
    <row r="454" spans="1:9" x14ac:dyDescent="0.2">
      <c r="A454" s="34"/>
      <c r="B454" s="55"/>
      <c r="C454" s="56"/>
      <c r="D454" s="57"/>
      <c r="E454" s="57"/>
      <c r="F454" s="57"/>
      <c r="G454" s="57"/>
      <c r="H454" s="57"/>
      <c r="I454" s="57"/>
    </row>
    <row r="455" spans="1:9" x14ac:dyDescent="0.2">
      <c r="A455" s="34"/>
      <c r="B455" s="55"/>
      <c r="C455" s="56"/>
      <c r="D455" s="57"/>
      <c r="E455" s="57"/>
      <c r="F455" s="57"/>
      <c r="G455" s="57"/>
      <c r="H455" s="57"/>
      <c r="I455" s="57"/>
    </row>
    <row r="456" spans="1:9" x14ac:dyDescent="0.2">
      <c r="A456" s="34"/>
      <c r="B456" s="55"/>
      <c r="C456" s="56"/>
      <c r="D456" s="57"/>
      <c r="E456" s="57"/>
      <c r="F456" s="57"/>
      <c r="G456" s="57"/>
      <c r="H456" s="57"/>
      <c r="I456" s="57"/>
    </row>
    <row r="457" spans="1:9" x14ac:dyDescent="0.2">
      <c r="A457" s="34"/>
      <c r="B457" s="55"/>
      <c r="C457" s="56"/>
      <c r="D457" s="57"/>
      <c r="E457" s="57"/>
      <c r="F457" s="57"/>
      <c r="G457" s="57"/>
      <c r="H457" s="57"/>
      <c r="I457" s="57"/>
    </row>
    <row r="458" spans="1:9" x14ac:dyDescent="0.2">
      <c r="A458" s="34"/>
      <c r="B458" s="55"/>
      <c r="C458" s="56"/>
      <c r="D458" s="57"/>
      <c r="E458" s="57"/>
      <c r="F458" s="57"/>
      <c r="G458" s="57"/>
      <c r="H458" s="57"/>
      <c r="I458" s="57"/>
    </row>
    <row r="459" spans="1:9" x14ac:dyDescent="0.2">
      <c r="A459" s="34"/>
      <c r="B459" s="55"/>
      <c r="C459" s="56"/>
      <c r="D459" s="57"/>
      <c r="E459" s="57"/>
      <c r="F459" s="57"/>
      <c r="G459" s="57"/>
      <c r="H459" s="57"/>
      <c r="I459" s="57"/>
    </row>
    <row r="460" spans="1:9" x14ac:dyDescent="0.2">
      <c r="A460" s="34"/>
      <c r="B460" s="55"/>
      <c r="C460" s="56"/>
      <c r="D460" s="57"/>
      <c r="E460" s="57"/>
      <c r="F460" s="57"/>
      <c r="G460" s="57"/>
      <c r="H460" s="57"/>
      <c r="I460" s="57"/>
    </row>
    <row r="461" spans="1:9" x14ac:dyDescent="0.2">
      <c r="A461" s="34"/>
      <c r="B461" s="55"/>
      <c r="C461" s="56"/>
      <c r="D461" s="57"/>
      <c r="E461" s="57"/>
      <c r="F461" s="57"/>
      <c r="G461" s="57"/>
      <c r="H461" s="57"/>
      <c r="I461" s="57"/>
    </row>
    <row r="462" spans="1:9" x14ac:dyDescent="0.2">
      <c r="A462" s="34"/>
      <c r="B462" s="55"/>
      <c r="C462" s="56"/>
      <c r="D462" s="57"/>
      <c r="E462" s="57"/>
      <c r="F462" s="57"/>
      <c r="G462" s="57"/>
      <c r="H462" s="57"/>
      <c r="I462" s="57"/>
    </row>
    <row r="463" spans="1:9" x14ac:dyDescent="0.2">
      <c r="A463" s="34"/>
      <c r="B463" s="55"/>
      <c r="C463" s="56"/>
      <c r="D463" s="57"/>
      <c r="E463" s="57"/>
      <c r="F463" s="57"/>
      <c r="G463" s="57"/>
      <c r="H463" s="57"/>
      <c r="I463" s="57"/>
    </row>
    <row r="464" spans="1:9" x14ac:dyDescent="0.2">
      <c r="A464" s="34"/>
      <c r="B464" s="55"/>
      <c r="C464" s="56"/>
      <c r="D464" s="57"/>
      <c r="E464" s="57"/>
      <c r="F464" s="57"/>
      <c r="G464" s="57"/>
      <c r="H464" s="57"/>
      <c r="I464" s="57"/>
    </row>
    <row r="465" spans="1:9" x14ac:dyDescent="0.2">
      <c r="A465" s="34"/>
      <c r="B465" s="55"/>
      <c r="C465" s="56"/>
      <c r="D465" s="57"/>
      <c r="E465" s="57"/>
      <c r="F465" s="57"/>
      <c r="G465" s="57"/>
      <c r="H465" s="57"/>
      <c r="I465" s="57"/>
    </row>
    <row r="466" spans="1:9" x14ac:dyDescent="0.2">
      <c r="A466" s="34"/>
      <c r="B466" s="55"/>
      <c r="C466" s="56"/>
      <c r="D466" s="57"/>
      <c r="E466" s="57"/>
      <c r="F466" s="57"/>
      <c r="G466" s="57"/>
      <c r="H466" s="57"/>
      <c r="I466" s="57"/>
    </row>
    <row r="467" spans="1:9" x14ac:dyDescent="0.2">
      <c r="A467" s="34"/>
      <c r="B467" s="55"/>
      <c r="C467" s="56"/>
      <c r="D467" s="57"/>
      <c r="E467" s="57"/>
      <c r="F467" s="57"/>
      <c r="G467" s="57"/>
      <c r="H467" s="57"/>
      <c r="I467" s="57"/>
    </row>
    <row r="468" spans="1:9" x14ac:dyDescent="0.2">
      <c r="A468" s="34"/>
      <c r="B468" s="55"/>
      <c r="C468" s="56"/>
      <c r="D468" s="57"/>
      <c r="E468" s="57"/>
      <c r="F468" s="57"/>
      <c r="G468" s="57"/>
      <c r="H468" s="57"/>
      <c r="I468" s="57"/>
    </row>
    <row r="469" spans="1:9" x14ac:dyDescent="0.2">
      <c r="A469" s="34"/>
      <c r="B469" s="55"/>
      <c r="C469" s="56"/>
      <c r="D469" s="57"/>
      <c r="E469" s="57"/>
      <c r="F469" s="57"/>
      <c r="G469" s="57"/>
      <c r="H469" s="57"/>
      <c r="I469" s="57"/>
    </row>
    <row r="470" spans="1:9" x14ac:dyDescent="0.2">
      <c r="B470" s="55"/>
      <c r="C470" s="56"/>
      <c r="D470" s="57"/>
      <c r="E470" s="57"/>
      <c r="F470" s="57"/>
      <c r="G470" s="57"/>
      <c r="H470" s="57"/>
      <c r="I470" s="57"/>
    </row>
    <row r="471" spans="1:9" x14ac:dyDescent="0.2">
      <c r="B471" s="55"/>
      <c r="C471" s="56"/>
      <c r="D471" s="57"/>
      <c r="E471" s="57"/>
      <c r="F471" s="57"/>
      <c r="G471" s="57"/>
      <c r="H471" s="57"/>
      <c r="I471" s="57"/>
    </row>
    <row r="472" spans="1:9" x14ac:dyDescent="0.2">
      <c r="B472" s="55"/>
      <c r="C472" s="56"/>
      <c r="D472" s="57"/>
      <c r="E472" s="57"/>
      <c r="F472" s="57"/>
      <c r="G472" s="57"/>
      <c r="H472" s="57"/>
      <c r="I472" s="57"/>
    </row>
    <row r="473" spans="1:9" x14ac:dyDescent="0.2">
      <c r="B473" s="55"/>
      <c r="C473" s="56"/>
      <c r="D473" s="57"/>
      <c r="E473" s="57"/>
      <c r="F473" s="57"/>
      <c r="G473" s="57"/>
      <c r="H473" s="57"/>
      <c r="I473" s="57"/>
    </row>
    <row r="474" spans="1:9" x14ac:dyDescent="0.2">
      <c r="B474" s="55"/>
      <c r="C474" s="56"/>
      <c r="D474" s="57"/>
      <c r="E474" s="57"/>
      <c r="F474" s="57"/>
      <c r="G474" s="57"/>
      <c r="H474" s="57"/>
      <c r="I474" s="57"/>
    </row>
    <row r="475" spans="1:9" x14ac:dyDescent="0.2">
      <c r="B475" s="55"/>
      <c r="C475" s="56"/>
      <c r="D475" s="57"/>
      <c r="E475" s="57"/>
      <c r="F475" s="57"/>
      <c r="G475" s="57"/>
      <c r="H475" s="57"/>
      <c r="I475" s="57"/>
    </row>
    <row r="476" spans="1:9" x14ac:dyDescent="0.2">
      <c r="B476" s="55"/>
      <c r="C476" s="56"/>
      <c r="D476" s="57"/>
      <c r="E476" s="57"/>
      <c r="F476" s="57"/>
      <c r="G476" s="57"/>
      <c r="H476" s="57"/>
      <c r="I476" s="57"/>
    </row>
    <row r="477" spans="1:9" x14ac:dyDescent="0.2">
      <c r="B477" s="55"/>
      <c r="C477" s="56"/>
      <c r="D477" s="57"/>
      <c r="E477" s="57"/>
      <c r="F477" s="57"/>
      <c r="G477" s="57"/>
      <c r="H477" s="57"/>
      <c r="I477" s="57"/>
    </row>
    <row r="478" spans="1:9" x14ac:dyDescent="0.2">
      <c r="B478" s="55"/>
      <c r="C478" s="56"/>
      <c r="D478" s="57"/>
      <c r="E478" s="57"/>
      <c r="F478" s="57"/>
      <c r="G478" s="57"/>
      <c r="H478" s="57"/>
      <c r="I478" s="57"/>
    </row>
    <row r="479" spans="1:9" x14ac:dyDescent="0.2">
      <c r="B479" s="55"/>
      <c r="C479" s="56"/>
      <c r="D479" s="57"/>
      <c r="E479" s="57"/>
      <c r="F479" s="57"/>
      <c r="G479" s="57"/>
      <c r="H479" s="57"/>
      <c r="I479" s="57"/>
    </row>
    <row r="480" spans="1:9" x14ac:dyDescent="0.2">
      <c r="B480" s="55"/>
      <c r="C480" s="56"/>
      <c r="D480" s="57"/>
      <c r="E480" s="57"/>
      <c r="F480" s="57"/>
      <c r="G480" s="57"/>
      <c r="H480" s="57"/>
      <c r="I480" s="57"/>
    </row>
    <row r="481" spans="2:9" x14ac:dyDescent="0.2">
      <c r="B481" s="55"/>
      <c r="C481" s="56"/>
      <c r="D481" s="57"/>
      <c r="E481" s="57"/>
      <c r="F481" s="57"/>
      <c r="G481" s="57"/>
      <c r="H481" s="57"/>
      <c r="I481" s="57"/>
    </row>
    <row r="482" spans="2:9" x14ac:dyDescent="0.2">
      <c r="B482" s="55"/>
      <c r="C482" s="56"/>
      <c r="D482" s="57"/>
      <c r="E482" s="57"/>
      <c r="F482" s="57"/>
      <c r="G482" s="57"/>
      <c r="H482" s="57"/>
      <c r="I482" s="57"/>
    </row>
    <row r="483" spans="2:9" x14ac:dyDescent="0.2">
      <c r="B483" s="55"/>
      <c r="C483" s="56"/>
      <c r="D483" s="57"/>
      <c r="E483" s="57"/>
      <c r="F483" s="57"/>
      <c r="G483" s="57"/>
      <c r="H483" s="57"/>
      <c r="I483" s="57"/>
    </row>
    <row r="484" spans="2:9" x14ac:dyDescent="0.2">
      <c r="B484" s="55"/>
      <c r="C484" s="56"/>
      <c r="D484" s="57"/>
      <c r="E484" s="57"/>
      <c r="F484" s="57"/>
      <c r="G484" s="57"/>
      <c r="H484" s="57"/>
      <c r="I484" s="57"/>
    </row>
    <row r="485" spans="2:9" x14ac:dyDescent="0.2">
      <c r="B485" s="55"/>
      <c r="C485" s="56"/>
      <c r="D485" s="57"/>
      <c r="E485" s="57"/>
      <c r="F485" s="57"/>
      <c r="G485" s="57"/>
      <c r="H485" s="57"/>
      <c r="I485" s="57"/>
    </row>
    <row r="486" spans="2:9" x14ac:dyDescent="0.2">
      <c r="B486" s="55"/>
      <c r="C486" s="56"/>
      <c r="D486" s="57"/>
      <c r="E486" s="57"/>
      <c r="F486" s="57"/>
      <c r="G486" s="57"/>
      <c r="H486" s="57"/>
      <c r="I486" s="57"/>
    </row>
    <row r="487" spans="2:9" x14ac:dyDescent="0.2">
      <c r="B487" s="55"/>
      <c r="C487" s="56"/>
      <c r="D487" s="57"/>
      <c r="E487" s="57"/>
      <c r="F487" s="57"/>
      <c r="G487" s="57"/>
      <c r="H487" s="57"/>
      <c r="I487" s="57"/>
    </row>
    <row r="488" spans="2:9" x14ac:dyDescent="0.2">
      <c r="B488" s="55"/>
      <c r="C488" s="56"/>
      <c r="D488" s="57"/>
      <c r="E488" s="57"/>
      <c r="F488" s="57"/>
      <c r="G488" s="57"/>
      <c r="H488" s="57"/>
      <c r="I488" s="57"/>
    </row>
    <row r="489" spans="2:9" x14ac:dyDescent="0.2">
      <c r="B489" s="55"/>
      <c r="C489" s="56"/>
      <c r="D489" s="57"/>
      <c r="E489" s="57"/>
      <c r="F489" s="57"/>
      <c r="G489" s="57"/>
      <c r="H489" s="57"/>
      <c r="I489" s="57"/>
    </row>
    <row r="490" spans="2:9" x14ac:dyDescent="0.2">
      <c r="B490" s="55"/>
      <c r="C490" s="56"/>
      <c r="D490" s="57"/>
      <c r="E490" s="57"/>
      <c r="F490" s="57"/>
      <c r="G490" s="57"/>
      <c r="H490" s="57"/>
      <c r="I490" s="57"/>
    </row>
    <row r="491" spans="2:9" x14ac:dyDescent="0.2">
      <c r="B491" s="55"/>
      <c r="C491" s="56"/>
      <c r="D491" s="57"/>
      <c r="E491" s="57"/>
      <c r="F491" s="57"/>
      <c r="G491" s="57"/>
      <c r="H491" s="57"/>
      <c r="I491" s="57"/>
    </row>
    <row r="492" spans="2:9" x14ac:dyDescent="0.2">
      <c r="B492" s="55"/>
      <c r="C492" s="56"/>
      <c r="D492" s="57"/>
      <c r="E492" s="57"/>
      <c r="F492" s="57"/>
      <c r="G492" s="57"/>
      <c r="H492" s="57"/>
      <c r="I492" s="57"/>
    </row>
    <row r="493" spans="2:9" x14ac:dyDescent="0.2">
      <c r="B493" s="55"/>
      <c r="C493" s="56"/>
      <c r="D493" s="57"/>
      <c r="E493" s="57"/>
      <c r="F493" s="57"/>
      <c r="G493" s="57"/>
      <c r="H493" s="57"/>
      <c r="I493" s="57"/>
    </row>
    <row r="494" spans="2:9" x14ac:dyDescent="0.2">
      <c r="B494" s="55"/>
      <c r="C494" s="56"/>
      <c r="D494" s="57"/>
      <c r="E494" s="57"/>
      <c r="F494" s="57"/>
      <c r="G494" s="57"/>
      <c r="H494" s="57"/>
      <c r="I494" s="57"/>
    </row>
    <row r="495" spans="2:9" x14ac:dyDescent="0.2">
      <c r="B495" s="55"/>
      <c r="C495" s="56"/>
      <c r="D495" s="57"/>
      <c r="E495" s="57"/>
      <c r="F495" s="57"/>
      <c r="G495" s="57"/>
      <c r="H495" s="57"/>
      <c r="I495" s="57"/>
    </row>
    <row r="496" spans="2:9" x14ac:dyDescent="0.2">
      <c r="B496" s="55"/>
      <c r="C496" s="56"/>
      <c r="D496" s="57"/>
      <c r="E496" s="57"/>
      <c r="F496" s="57"/>
      <c r="G496" s="57"/>
      <c r="H496" s="57"/>
      <c r="I496" s="57"/>
    </row>
    <row r="497" spans="2:9" x14ac:dyDescent="0.2">
      <c r="B497" s="55"/>
      <c r="C497" s="56"/>
      <c r="D497" s="57"/>
      <c r="E497" s="57"/>
      <c r="F497" s="57"/>
      <c r="G497" s="57"/>
      <c r="H497" s="57"/>
      <c r="I497" s="57"/>
    </row>
    <row r="498" spans="2:9" x14ac:dyDescent="0.2">
      <c r="B498" s="55"/>
      <c r="C498" s="56"/>
      <c r="D498" s="57"/>
      <c r="E498" s="57"/>
      <c r="F498" s="57"/>
      <c r="G498" s="57"/>
      <c r="H498" s="57"/>
      <c r="I498" s="57"/>
    </row>
    <row r="499" spans="2:9" x14ac:dyDescent="0.2">
      <c r="B499" s="55"/>
      <c r="C499" s="56"/>
      <c r="D499" s="57"/>
      <c r="E499" s="57"/>
      <c r="F499" s="57"/>
      <c r="G499" s="57"/>
      <c r="H499" s="57"/>
      <c r="I499" s="57"/>
    </row>
    <row r="500" spans="2:9" x14ac:dyDescent="0.2">
      <c r="B500" s="55"/>
      <c r="C500" s="56"/>
      <c r="D500" s="57"/>
      <c r="E500" s="57"/>
      <c r="F500" s="57"/>
      <c r="G500" s="57"/>
      <c r="H500" s="57"/>
      <c r="I500" s="57"/>
    </row>
    <row r="501" spans="2:9" x14ac:dyDescent="0.2">
      <c r="B501" s="55"/>
      <c r="C501" s="56"/>
      <c r="D501" s="57"/>
      <c r="E501" s="57"/>
      <c r="F501" s="57"/>
      <c r="G501" s="57"/>
      <c r="H501" s="57"/>
      <c r="I501" s="57"/>
    </row>
    <row r="502" spans="2:9" x14ac:dyDescent="0.2">
      <c r="B502" s="55"/>
      <c r="C502" s="56"/>
      <c r="D502" s="57"/>
      <c r="E502" s="57"/>
      <c r="F502" s="57"/>
      <c r="G502" s="57"/>
      <c r="H502" s="57"/>
      <c r="I502" s="57"/>
    </row>
    <row r="503" spans="2:9" x14ac:dyDescent="0.2">
      <c r="B503" s="55"/>
      <c r="C503" s="56"/>
      <c r="D503" s="57"/>
      <c r="E503" s="57"/>
      <c r="F503" s="57"/>
      <c r="G503" s="57"/>
      <c r="H503" s="57"/>
      <c r="I503" s="57"/>
    </row>
    <row r="504" spans="2:9" x14ac:dyDescent="0.2">
      <c r="B504" s="55"/>
      <c r="C504" s="56"/>
      <c r="D504" s="57"/>
      <c r="E504" s="57"/>
      <c r="F504" s="57"/>
      <c r="G504" s="57"/>
      <c r="H504" s="57"/>
      <c r="I504" s="57"/>
    </row>
    <row r="505" spans="2:9" x14ac:dyDescent="0.2">
      <c r="B505" s="55"/>
      <c r="C505" s="56"/>
      <c r="D505" s="57"/>
      <c r="E505" s="57"/>
      <c r="F505" s="57"/>
      <c r="G505" s="57"/>
      <c r="H505" s="57"/>
      <c r="I505" s="57"/>
    </row>
    <row r="506" spans="2:9" x14ac:dyDescent="0.2">
      <c r="B506" s="55"/>
      <c r="C506" s="56"/>
      <c r="D506" s="57"/>
      <c r="E506" s="57"/>
      <c r="F506" s="57"/>
      <c r="G506" s="57"/>
      <c r="H506" s="57"/>
      <c r="I506" s="57"/>
    </row>
    <row r="507" spans="2:9" x14ac:dyDescent="0.2">
      <c r="B507" s="55"/>
      <c r="C507" s="56"/>
      <c r="D507" s="57"/>
      <c r="E507" s="57"/>
      <c r="F507" s="57"/>
      <c r="G507" s="57"/>
      <c r="H507" s="57"/>
      <c r="I507" s="57"/>
    </row>
    <row r="508" spans="2:9" x14ac:dyDescent="0.2">
      <c r="B508" s="55"/>
      <c r="C508" s="56"/>
      <c r="D508" s="57"/>
      <c r="E508" s="57"/>
      <c r="F508" s="57"/>
      <c r="G508" s="57"/>
      <c r="H508" s="57"/>
      <c r="I508" s="57"/>
    </row>
    <row r="509" spans="2:9" x14ac:dyDescent="0.2">
      <c r="B509" s="55"/>
      <c r="C509" s="56"/>
      <c r="D509" s="57"/>
      <c r="E509" s="57"/>
      <c r="F509" s="57"/>
      <c r="G509" s="57"/>
      <c r="H509" s="57"/>
      <c r="I509" s="57"/>
    </row>
    <row r="510" spans="2:9" x14ac:dyDescent="0.2">
      <c r="B510" s="55"/>
      <c r="C510" s="56"/>
      <c r="D510" s="57"/>
      <c r="E510" s="57"/>
      <c r="F510" s="57"/>
      <c r="G510" s="57"/>
      <c r="H510" s="57"/>
      <c r="I510" s="57"/>
    </row>
    <row r="511" spans="2:9" x14ac:dyDescent="0.2">
      <c r="B511" s="55"/>
      <c r="C511" s="56"/>
      <c r="D511" s="57"/>
      <c r="E511" s="57"/>
      <c r="F511" s="57"/>
      <c r="G511" s="57"/>
      <c r="H511" s="57"/>
      <c r="I511" s="57"/>
    </row>
    <row r="512" spans="2:9" x14ac:dyDescent="0.2">
      <c r="B512" s="55"/>
      <c r="C512" s="56"/>
      <c r="D512" s="57"/>
      <c r="E512" s="57"/>
      <c r="F512" s="57"/>
      <c r="G512" s="57"/>
      <c r="H512" s="57"/>
      <c r="I512" s="57"/>
    </row>
    <row r="513" spans="2:9" x14ac:dyDescent="0.2">
      <c r="B513" s="55"/>
      <c r="C513" s="56"/>
      <c r="D513" s="57"/>
      <c r="E513" s="57"/>
      <c r="F513" s="57"/>
      <c r="G513" s="57"/>
      <c r="H513" s="57"/>
      <c r="I513" s="57"/>
    </row>
    <row r="514" spans="2:9" x14ac:dyDescent="0.2">
      <c r="B514" s="55"/>
      <c r="C514" s="56"/>
      <c r="D514" s="57"/>
      <c r="E514" s="57"/>
      <c r="F514" s="57"/>
      <c r="G514" s="57"/>
      <c r="H514" s="57"/>
      <c r="I514" s="57"/>
    </row>
    <row r="515" spans="2:9" x14ac:dyDescent="0.2">
      <c r="B515" s="55"/>
      <c r="C515" s="56"/>
      <c r="D515" s="57"/>
      <c r="E515" s="57"/>
      <c r="F515" s="57"/>
      <c r="G515" s="57"/>
      <c r="H515" s="57"/>
      <c r="I515" s="57"/>
    </row>
    <row r="516" spans="2:9" x14ac:dyDescent="0.2">
      <c r="B516" s="55"/>
      <c r="C516" s="56"/>
      <c r="D516" s="57"/>
      <c r="E516" s="57"/>
      <c r="F516" s="57"/>
      <c r="G516" s="57"/>
      <c r="H516" s="57"/>
      <c r="I516" s="57"/>
    </row>
    <row r="517" spans="2:9" x14ac:dyDescent="0.2">
      <c r="B517" s="55"/>
      <c r="C517" s="56"/>
      <c r="D517" s="57"/>
      <c r="E517" s="57"/>
      <c r="F517" s="57"/>
      <c r="G517" s="57"/>
      <c r="H517" s="57"/>
      <c r="I517" s="57"/>
    </row>
    <row r="518" spans="2:9" x14ac:dyDescent="0.2">
      <c r="B518" s="55"/>
      <c r="C518" s="56"/>
      <c r="D518" s="57"/>
      <c r="E518" s="57"/>
      <c r="F518" s="57"/>
      <c r="G518" s="57"/>
      <c r="H518" s="57"/>
      <c r="I518" s="57"/>
    </row>
    <row r="519" spans="2:9" x14ac:dyDescent="0.2">
      <c r="B519" s="55"/>
      <c r="C519" s="56"/>
      <c r="D519" s="57"/>
      <c r="E519" s="57"/>
      <c r="F519" s="57"/>
      <c r="G519" s="57"/>
      <c r="H519" s="57"/>
      <c r="I519" s="57"/>
    </row>
    <row r="520" spans="2:9" x14ac:dyDescent="0.2">
      <c r="B520" s="55"/>
      <c r="C520" s="56"/>
      <c r="D520" s="57"/>
      <c r="E520" s="57"/>
      <c r="F520" s="57"/>
      <c r="G520" s="57"/>
      <c r="H520" s="57"/>
      <c r="I520" s="57"/>
    </row>
    <row r="521" spans="2:9" x14ac:dyDescent="0.2">
      <c r="B521" s="55"/>
      <c r="C521" s="56"/>
      <c r="D521" s="57"/>
      <c r="E521" s="57"/>
      <c r="F521" s="57"/>
      <c r="G521" s="57"/>
      <c r="H521" s="57"/>
      <c r="I521" s="57"/>
    </row>
    <row r="522" spans="2:9" x14ac:dyDescent="0.2">
      <c r="B522" s="55"/>
      <c r="C522" s="56"/>
      <c r="D522" s="57"/>
      <c r="E522" s="57"/>
      <c r="F522" s="57"/>
      <c r="G522" s="57"/>
      <c r="H522" s="57"/>
      <c r="I522" s="57"/>
    </row>
    <row r="523" spans="2:9" x14ac:dyDescent="0.2">
      <c r="B523" s="55"/>
      <c r="C523" s="56"/>
      <c r="D523" s="57"/>
      <c r="E523" s="57"/>
      <c r="F523" s="57"/>
      <c r="G523" s="57"/>
      <c r="H523" s="57"/>
      <c r="I523" s="57"/>
    </row>
    <row r="524" spans="2:9" x14ac:dyDescent="0.2">
      <c r="B524" s="55"/>
      <c r="C524" s="56"/>
      <c r="D524" s="57"/>
      <c r="E524" s="57"/>
      <c r="F524" s="57"/>
      <c r="G524" s="57"/>
      <c r="H524" s="57"/>
      <c r="I524" s="57"/>
    </row>
    <row r="525" spans="2:9" x14ac:dyDescent="0.2">
      <c r="B525" s="55"/>
      <c r="C525" s="56"/>
      <c r="D525" s="57"/>
      <c r="E525" s="57"/>
      <c r="F525" s="57"/>
      <c r="G525" s="57"/>
      <c r="H525" s="57"/>
      <c r="I525" s="57"/>
    </row>
    <row r="526" spans="2:9" x14ac:dyDescent="0.2">
      <c r="B526" s="55"/>
      <c r="C526" s="56"/>
      <c r="D526" s="57"/>
      <c r="E526" s="57"/>
      <c r="F526" s="57"/>
      <c r="G526" s="57"/>
      <c r="H526" s="57"/>
      <c r="I526" s="57"/>
    </row>
    <row r="527" spans="2:9" x14ac:dyDescent="0.2">
      <c r="B527" s="55"/>
      <c r="C527" s="56"/>
      <c r="D527" s="57"/>
      <c r="E527" s="57"/>
      <c r="F527" s="57"/>
      <c r="G527" s="57"/>
      <c r="H527" s="57"/>
      <c r="I527" s="57"/>
    </row>
    <row r="528" spans="2:9" x14ac:dyDescent="0.2">
      <c r="B528" s="55"/>
      <c r="C528" s="56"/>
      <c r="D528" s="57"/>
      <c r="E528" s="57"/>
      <c r="F528" s="57"/>
      <c r="G528" s="57"/>
      <c r="H528" s="57"/>
      <c r="I528" s="57"/>
    </row>
    <row r="529" spans="2:9" x14ac:dyDescent="0.2">
      <c r="B529" s="55"/>
      <c r="C529" s="56"/>
      <c r="D529" s="57"/>
      <c r="E529" s="57"/>
      <c r="F529" s="57"/>
      <c r="G529" s="57"/>
      <c r="H529" s="57"/>
      <c r="I529" s="57"/>
    </row>
    <row r="530" spans="2:9" x14ac:dyDescent="0.2">
      <c r="B530" s="55"/>
      <c r="C530" s="56"/>
      <c r="D530" s="57"/>
      <c r="E530" s="57"/>
      <c r="F530" s="57"/>
      <c r="G530" s="57"/>
      <c r="H530" s="57"/>
      <c r="I530" s="57"/>
    </row>
    <row r="531" spans="2:9" x14ac:dyDescent="0.2">
      <c r="B531" s="55"/>
      <c r="C531" s="56"/>
      <c r="D531" s="57"/>
      <c r="E531" s="57"/>
      <c r="F531" s="57"/>
      <c r="G531" s="57"/>
      <c r="H531" s="57"/>
      <c r="I531" s="57"/>
    </row>
    <row r="532" spans="2:9" x14ac:dyDescent="0.2">
      <c r="B532" s="55"/>
      <c r="C532" s="56"/>
      <c r="D532" s="57"/>
      <c r="E532" s="57"/>
      <c r="F532" s="57"/>
      <c r="G532" s="57"/>
      <c r="H532" s="57"/>
      <c r="I532" s="57"/>
    </row>
    <row r="533" spans="2:9" x14ac:dyDescent="0.2">
      <c r="B533" s="55"/>
      <c r="C533" s="56"/>
      <c r="D533" s="57"/>
      <c r="E533" s="57"/>
      <c r="F533" s="57"/>
      <c r="G533" s="57"/>
      <c r="H533" s="57"/>
      <c r="I533" s="57"/>
    </row>
    <row r="534" spans="2:9" x14ac:dyDescent="0.2">
      <c r="B534" s="55"/>
      <c r="C534" s="56"/>
      <c r="D534" s="57"/>
      <c r="E534" s="57"/>
      <c r="F534" s="57"/>
      <c r="G534" s="57"/>
      <c r="H534" s="57"/>
      <c r="I534" s="57"/>
    </row>
    <row r="535" spans="2:9" x14ac:dyDescent="0.2">
      <c r="B535" s="55"/>
      <c r="C535" s="56"/>
      <c r="D535" s="57"/>
      <c r="E535" s="57"/>
      <c r="F535" s="57"/>
      <c r="G535" s="57"/>
      <c r="H535" s="57"/>
      <c r="I535" s="57"/>
    </row>
    <row r="536" spans="2:9" x14ac:dyDescent="0.2">
      <c r="B536" s="55"/>
      <c r="C536" s="56"/>
      <c r="D536" s="57"/>
      <c r="E536" s="57"/>
      <c r="F536" s="57"/>
      <c r="G536" s="57"/>
      <c r="H536" s="57"/>
      <c r="I536" s="57"/>
    </row>
    <row r="537" spans="2:9" x14ac:dyDescent="0.2">
      <c r="B537" s="55"/>
      <c r="C537" s="56"/>
      <c r="D537" s="57"/>
      <c r="E537" s="57"/>
      <c r="F537" s="57"/>
      <c r="G537" s="57"/>
      <c r="H537" s="57"/>
      <c r="I537" s="57"/>
    </row>
    <row r="538" spans="2:9" x14ac:dyDescent="0.2">
      <c r="B538" s="55"/>
      <c r="C538" s="56"/>
      <c r="D538" s="57"/>
      <c r="E538" s="57"/>
      <c r="F538" s="57"/>
      <c r="G538" s="57"/>
      <c r="H538" s="57"/>
      <c r="I538" s="57"/>
    </row>
    <row r="539" spans="2:9" x14ac:dyDescent="0.2">
      <c r="B539" s="55"/>
      <c r="C539" s="56"/>
      <c r="D539" s="57"/>
      <c r="E539" s="57"/>
      <c r="F539" s="57"/>
      <c r="G539" s="57"/>
      <c r="H539" s="57"/>
      <c r="I539" s="57"/>
    </row>
    <row r="540" spans="2:9" x14ac:dyDescent="0.2">
      <c r="B540" s="55"/>
      <c r="C540" s="56"/>
      <c r="D540" s="57"/>
      <c r="E540" s="57"/>
      <c r="F540" s="57"/>
      <c r="G540" s="57"/>
      <c r="H540" s="57"/>
      <c r="I540" s="57"/>
    </row>
    <row r="541" spans="2:9" x14ac:dyDescent="0.2">
      <c r="B541" s="55"/>
      <c r="C541" s="56"/>
      <c r="D541" s="57"/>
      <c r="E541" s="57"/>
      <c r="F541" s="57"/>
      <c r="G541" s="57"/>
      <c r="H541" s="57"/>
      <c r="I541" s="57"/>
    </row>
    <row r="542" spans="2:9" x14ac:dyDescent="0.2">
      <c r="B542" s="55"/>
      <c r="C542" s="56"/>
      <c r="D542" s="57"/>
      <c r="E542" s="57"/>
      <c r="F542" s="57"/>
      <c r="G542" s="57"/>
      <c r="H542" s="57"/>
      <c r="I542" s="57"/>
    </row>
    <row r="543" spans="2:9" x14ac:dyDescent="0.2">
      <c r="B543" s="55"/>
      <c r="C543" s="56"/>
      <c r="D543" s="57"/>
      <c r="E543" s="57"/>
      <c r="F543" s="57"/>
      <c r="G543" s="57"/>
      <c r="H543" s="57"/>
      <c r="I543" s="57"/>
    </row>
    <row r="544" spans="2:9" x14ac:dyDescent="0.2">
      <c r="B544" s="55"/>
      <c r="C544" s="56"/>
      <c r="D544" s="57"/>
      <c r="E544" s="57"/>
      <c r="F544" s="57"/>
      <c r="G544" s="57"/>
      <c r="H544" s="57"/>
      <c r="I544" s="57"/>
    </row>
    <row r="545" spans="2:9" x14ac:dyDescent="0.2">
      <c r="B545" s="55"/>
      <c r="C545" s="56"/>
      <c r="D545" s="57"/>
      <c r="E545" s="57"/>
      <c r="F545" s="57"/>
      <c r="G545" s="57"/>
      <c r="H545" s="57"/>
      <c r="I545" s="57"/>
    </row>
    <row r="546" spans="2:9" x14ac:dyDescent="0.2">
      <c r="B546" s="55"/>
      <c r="C546" s="56"/>
      <c r="D546" s="57"/>
      <c r="E546" s="57"/>
      <c r="F546" s="57"/>
      <c r="G546" s="57"/>
      <c r="H546" s="57"/>
      <c r="I546" s="57"/>
    </row>
    <row r="547" spans="2:9" x14ac:dyDescent="0.2">
      <c r="B547" s="55"/>
      <c r="C547" s="56"/>
      <c r="D547" s="57"/>
      <c r="E547" s="57"/>
      <c r="F547" s="57"/>
      <c r="G547" s="57"/>
      <c r="H547" s="57"/>
      <c r="I547" s="57"/>
    </row>
    <row r="548" spans="2:9" x14ac:dyDescent="0.2">
      <c r="B548" s="55"/>
      <c r="C548" s="56"/>
      <c r="D548" s="57"/>
      <c r="E548" s="57"/>
      <c r="F548" s="57"/>
      <c r="G548" s="57"/>
      <c r="H548" s="57"/>
      <c r="I548" s="57"/>
    </row>
    <row r="549" spans="2:9" x14ac:dyDescent="0.2">
      <c r="B549" s="55"/>
      <c r="C549" s="56"/>
      <c r="D549" s="57"/>
      <c r="E549" s="57"/>
      <c r="F549" s="57"/>
      <c r="G549" s="57"/>
      <c r="H549" s="57"/>
      <c r="I549" s="57"/>
    </row>
    <row r="550" spans="2:9" x14ac:dyDescent="0.2">
      <c r="B550" s="55"/>
      <c r="C550" s="56"/>
      <c r="D550" s="57"/>
      <c r="E550" s="57"/>
      <c r="F550" s="57"/>
      <c r="G550" s="57"/>
      <c r="H550" s="57"/>
      <c r="I550" s="57"/>
    </row>
    <row r="551" spans="2:9" x14ac:dyDescent="0.2">
      <c r="B551" s="55"/>
      <c r="C551" s="56"/>
      <c r="D551" s="57"/>
      <c r="E551" s="57"/>
      <c r="F551" s="57"/>
      <c r="G551" s="57"/>
      <c r="H551" s="57"/>
      <c r="I551" s="57"/>
    </row>
    <row r="552" spans="2:9" x14ac:dyDescent="0.2">
      <c r="B552" s="55"/>
      <c r="C552" s="56"/>
      <c r="D552" s="57"/>
      <c r="E552" s="57"/>
      <c r="F552" s="57"/>
      <c r="G552" s="57"/>
      <c r="H552" s="57"/>
      <c r="I552" s="57"/>
    </row>
    <row r="553" spans="2:9" x14ac:dyDescent="0.2">
      <c r="B553" s="55"/>
      <c r="C553" s="56"/>
      <c r="D553" s="57"/>
      <c r="E553" s="57"/>
      <c r="F553" s="57"/>
      <c r="G553" s="57"/>
      <c r="H553" s="57"/>
      <c r="I553" s="57"/>
    </row>
    <row r="554" spans="2:9" x14ac:dyDescent="0.2">
      <c r="B554" s="55"/>
      <c r="C554" s="56"/>
      <c r="D554" s="57"/>
      <c r="E554" s="57"/>
      <c r="F554" s="57"/>
      <c r="G554" s="57"/>
      <c r="H554" s="57"/>
      <c r="I554" s="57"/>
    </row>
    <row r="555" spans="2:9" x14ac:dyDescent="0.2">
      <c r="B555" s="55"/>
      <c r="C555" s="56"/>
      <c r="D555" s="57"/>
      <c r="E555" s="57"/>
      <c r="F555" s="57"/>
      <c r="G555" s="57"/>
      <c r="H555" s="57"/>
      <c r="I555" s="57"/>
    </row>
    <row r="556" spans="2:9" x14ac:dyDescent="0.2">
      <c r="B556" s="55"/>
      <c r="C556" s="56"/>
      <c r="D556" s="57"/>
      <c r="E556" s="57"/>
      <c r="F556" s="57"/>
      <c r="G556" s="57"/>
      <c r="H556" s="57"/>
      <c r="I556" s="57"/>
    </row>
    <row r="557" spans="2:9" x14ac:dyDescent="0.2">
      <c r="B557" s="55"/>
      <c r="C557" s="56"/>
      <c r="D557" s="57"/>
      <c r="E557" s="57"/>
      <c r="F557" s="57"/>
      <c r="G557" s="57"/>
      <c r="H557" s="57"/>
      <c r="I557" s="57"/>
    </row>
    <row r="558" spans="2:9" x14ac:dyDescent="0.2">
      <c r="B558" s="55"/>
      <c r="C558" s="56"/>
      <c r="D558" s="57"/>
      <c r="E558" s="57"/>
      <c r="F558" s="57"/>
      <c r="G558" s="57"/>
      <c r="H558" s="57"/>
      <c r="I558" s="57"/>
    </row>
    <row r="559" spans="2:9" x14ac:dyDescent="0.2">
      <c r="B559" s="55"/>
      <c r="C559" s="56"/>
      <c r="D559" s="57"/>
      <c r="E559" s="57"/>
      <c r="F559" s="57"/>
      <c r="G559" s="57"/>
      <c r="H559" s="57"/>
      <c r="I559" s="57"/>
    </row>
    <row r="560" spans="2:9" x14ac:dyDescent="0.2">
      <c r="B560" s="55"/>
      <c r="C560" s="56"/>
      <c r="D560" s="57"/>
      <c r="E560" s="57"/>
      <c r="F560" s="57"/>
      <c r="G560" s="57"/>
      <c r="H560" s="57"/>
      <c r="I560" s="57"/>
    </row>
    <row r="561" spans="2:9" x14ac:dyDescent="0.2">
      <c r="B561" s="55"/>
      <c r="C561" s="56"/>
      <c r="D561" s="57"/>
      <c r="E561" s="57"/>
      <c r="F561" s="57"/>
      <c r="G561" s="57"/>
      <c r="H561" s="57"/>
      <c r="I561" s="57"/>
    </row>
    <row r="562" spans="2:9" x14ac:dyDescent="0.2">
      <c r="B562" s="55"/>
      <c r="C562" s="56"/>
      <c r="D562" s="57"/>
      <c r="E562" s="57"/>
      <c r="F562" s="57"/>
      <c r="G562" s="57"/>
      <c r="H562" s="57"/>
      <c r="I562" s="57"/>
    </row>
    <row r="563" spans="2:9" x14ac:dyDescent="0.2">
      <c r="B563" s="55"/>
      <c r="C563" s="56"/>
      <c r="D563" s="57"/>
      <c r="E563" s="57"/>
      <c r="F563" s="57"/>
      <c r="G563" s="57"/>
      <c r="H563" s="57"/>
      <c r="I563" s="57"/>
    </row>
    <row r="564" spans="2:9" x14ac:dyDescent="0.2">
      <c r="B564" s="55"/>
      <c r="C564" s="56"/>
      <c r="D564" s="57"/>
      <c r="E564" s="57"/>
      <c r="F564" s="57"/>
      <c r="G564" s="57"/>
      <c r="H564" s="57"/>
      <c r="I564" s="57"/>
    </row>
    <row r="565" spans="2:9" x14ac:dyDescent="0.2">
      <c r="B565" s="55"/>
      <c r="C565" s="56"/>
      <c r="D565" s="57"/>
      <c r="E565" s="57"/>
      <c r="F565" s="57"/>
      <c r="G565" s="57"/>
      <c r="H565" s="57"/>
      <c r="I565" s="57"/>
    </row>
    <row r="566" spans="2:9" x14ac:dyDescent="0.2">
      <c r="B566" s="55"/>
      <c r="C566" s="56"/>
      <c r="D566" s="57"/>
      <c r="E566" s="57"/>
      <c r="F566" s="57"/>
      <c r="G566" s="57"/>
      <c r="H566" s="57"/>
      <c r="I566" s="57"/>
    </row>
    <row r="567" spans="2:9" x14ac:dyDescent="0.2">
      <c r="B567" s="55"/>
      <c r="C567" s="56"/>
      <c r="D567" s="57"/>
      <c r="E567" s="57"/>
      <c r="F567" s="57"/>
      <c r="G567" s="57"/>
      <c r="H567" s="57"/>
      <c r="I567" s="57"/>
    </row>
    <row r="568" spans="2:9" x14ac:dyDescent="0.2">
      <c r="B568" s="55"/>
      <c r="C568" s="56"/>
      <c r="D568" s="57"/>
      <c r="E568" s="57"/>
      <c r="F568" s="57"/>
      <c r="G568" s="57"/>
      <c r="H568" s="57"/>
      <c r="I568" s="57"/>
    </row>
    <row r="569" spans="2:9" x14ac:dyDescent="0.2">
      <c r="B569" s="55"/>
      <c r="C569" s="56"/>
      <c r="D569" s="57"/>
      <c r="E569" s="57"/>
      <c r="F569" s="57"/>
      <c r="G569" s="57"/>
      <c r="H569" s="57"/>
      <c r="I569" s="57"/>
    </row>
    <row r="570" spans="2:9" x14ac:dyDescent="0.2">
      <c r="B570" s="55"/>
      <c r="C570" s="56"/>
      <c r="D570" s="57"/>
      <c r="E570" s="57"/>
      <c r="F570" s="57"/>
      <c r="G570" s="57"/>
      <c r="H570" s="57"/>
      <c r="I570" s="57"/>
    </row>
    <row r="571" spans="2:9" x14ac:dyDescent="0.2">
      <c r="B571" s="55"/>
      <c r="C571" s="56"/>
      <c r="D571" s="57"/>
      <c r="E571" s="57"/>
      <c r="F571" s="57"/>
      <c r="G571" s="57"/>
      <c r="H571" s="57"/>
      <c r="I571" s="57"/>
    </row>
    <row r="572" spans="2:9" x14ac:dyDescent="0.2">
      <c r="B572" s="55"/>
      <c r="C572" s="56"/>
      <c r="D572" s="57"/>
      <c r="E572" s="57"/>
      <c r="F572" s="57"/>
      <c r="G572" s="57"/>
      <c r="H572" s="57"/>
      <c r="I572" s="57"/>
    </row>
    <row r="573" spans="2:9" x14ac:dyDescent="0.2">
      <c r="B573" s="55"/>
      <c r="C573" s="56"/>
      <c r="D573" s="57"/>
      <c r="E573" s="57"/>
      <c r="F573" s="57"/>
      <c r="G573" s="57"/>
      <c r="H573" s="57"/>
      <c r="I573" s="57"/>
    </row>
    <row r="574" spans="2:9" x14ac:dyDescent="0.2">
      <c r="B574" s="55"/>
      <c r="C574" s="56"/>
      <c r="D574" s="57"/>
      <c r="E574" s="57"/>
      <c r="F574" s="57"/>
      <c r="G574" s="57"/>
      <c r="H574" s="57"/>
      <c r="I574" s="57"/>
    </row>
    <row r="575" spans="2:9" x14ac:dyDescent="0.2">
      <c r="B575" s="55"/>
      <c r="C575" s="56"/>
      <c r="D575" s="57"/>
      <c r="E575" s="57"/>
      <c r="F575" s="57"/>
      <c r="G575" s="57"/>
      <c r="H575" s="57"/>
      <c r="I575" s="57"/>
    </row>
    <row r="576" spans="2:9" x14ac:dyDescent="0.2">
      <c r="B576" s="55"/>
      <c r="C576" s="56"/>
      <c r="D576" s="57"/>
      <c r="E576" s="57"/>
      <c r="F576" s="57"/>
      <c r="G576" s="57"/>
      <c r="H576" s="57"/>
      <c r="I576" s="57"/>
    </row>
    <row r="577" spans="2:9" x14ac:dyDescent="0.2">
      <c r="B577" s="55"/>
      <c r="C577" s="56"/>
      <c r="D577" s="57"/>
      <c r="E577" s="57"/>
      <c r="F577" s="57"/>
      <c r="G577" s="57"/>
      <c r="H577" s="57"/>
      <c r="I577" s="57"/>
    </row>
    <row r="578" spans="2:9" x14ac:dyDescent="0.2">
      <c r="B578" s="55"/>
      <c r="C578" s="56"/>
      <c r="D578" s="57"/>
      <c r="E578" s="57"/>
      <c r="F578" s="57"/>
      <c r="G578" s="57"/>
      <c r="H578" s="57"/>
      <c r="I578" s="57"/>
    </row>
    <row r="579" spans="2:9" x14ac:dyDescent="0.2">
      <c r="B579" s="55"/>
      <c r="C579" s="56"/>
      <c r="D579" s="57"/>
      <c r="E579" s="57"/>
      <c r="F579" s="57"/>
      <c r="G579" s="57"/>
      <c r="H579" s="57"/>
      <c r="I579" s="57"/>
    </row>
    <row r="580" spans="2:9" x14ac:dyDescent="0.2">
      <c r="B580" s="55"/>
      <c r="C580" s="56"/>
      <c r="D580" s="57"/>
      <c r="E580" s="57"/>
      <c r="F580" s="57"/>
      <c r="G580" s="57"/>
      <c r="H580" s="57"/>
      <c r="I580" s="57"/>
    </row>
    <row r="581" spans="2:9" x14ac:dyDescent="0.2">
      <c r="B581" s="55"/>
      <c r="C581" s="56"/>
      <c r="D581" s="57"/>
      <c r="E581" s="57"/>
      <c r="F581" s="57"/>
      <c r="G581" s="57"/>
      <c r="H581" s="57"/>
      <c r="I581" s="57"/>
    </row>
    <row r="582" spans="2:9" x14ac:dyDescent="0.2">
      <c r="B582" s="55"/>
      <c r="C582" s="56"/>
      <c r="D582" s="57"/>
      <c r="E582" s="57"/>
      <c r="F582" s="57"/>
      <c r="G582" s="57"/>
      <c r="H582" s="57"/>
      <c r="I582" s="57"/>
    </row>
    <row r="583" spans="2:9" x14ac:dyDescent="0.2">
      <c r="B583" s="55"/>
      <c r="C583" s="56"/>
      <c r="D583" s="57"/>
      <c r="E583" s="57"/>
      <c r="F583" s="57"/>
      <c r="G583" s="57"/>
      <c r="H583" s="57"/>
      <c r="I583" s="57"/>
    </row>
    <row r="584" spans="2:9" x14ac:dyDescent="0.2">
      <c r="B584" s="55"/>
      <c r="C584" s="56"/>
      <c r="D584" s="57"/>
      <c r="E584" s="57"/>
      <c r="F584" s="57"/>
      <c r="G584" s="57"/>
      <c r="H584" s="57"/>
      <c r="I584" s="57"/>
    </row>
    <row r="585" spans="2:9" x14ac:dyDescent="0.2">
      <c r="B585" s="55"/>
      <c r="C585" s="56"/>
      <c r="D585" s="57"/>
      <c r="E585" s="57"/>
      <c r="F585" s="57"/>
      <c r="G585" s="57"/>
      <c r="H585" s="57"/>
      <c r="I585" s="57"/>
    </row>
    <row r="586" spans="2:9" x14ac:dyDescent="0.2">
      <c r="B586" s="55"/>
      <c r="C586" s="56"/>
      <c r="D586" s="57"/>
      <c r="E586" s="57"/>
      <c r="F586" s="57"/>
      <c r="G586" s="57"/>
      <c r="H586" s="57"/>
      <c r="I586" s="57"/>
    </row>
    <row r="587" spans="2:9" x14ac:dyDescent="0.2">
      <c r="B587" s="55"/>
      <c r="C587" s="56"/>
      <c r="D587" s="57"/>
      <c r="E587" s="57"/>
      <c r="F587" s="57"/>
      <c r="G587" s="57"/>
      <c r="H587" s="57"/>
      <c r="I587" s="57"/>
    </row>
    <row r="588" spans="2:9" x14ac:dyDescent="0.2">
      <c r="B588" s="55"/>
      <c r="C588" s="56"/>
      <c r="D588" s="57"/>
      <c r="E588" s="57"/>
      <c r="F588" s="57"/>
      <c r="G588" s="57"/>
      <c r="H588" s="57"/>
      <c r="I588" s="57"/>
    </row>
    <row r="589" spans="2:9" x14ac:dyDescent="0.2">
      <c r="B589" s="55"/>
      <c r="C589" s="56"/>
      <c r="D589" s="57"/>
      <c r="E589" s="57"/>
      <c r="F589" s="57"/>
      <c r="G589" s="57"/>
      <c r="H589" s="57"/>
      <c r="I589" s="57"/>
    </row>
    <row r="590" spans="2:9" x14ac:dyDescent="0.2">
      <c r="B590" s="55"/>
      <c r="C590" s="56"/>
      <c r="D590" s="57"/>
      <c r="E590" s="57"/>
      <c r="F590" s="57"/>
      <c r="G590" s="57"/>
      <c r="H590" s="57"/>
      <c r="I590" s="57"/>
    </row>
    <row r="591" spans="2:9" x14ac:dyDescent="0.2">
      <c r="B591" s="55"/>
      <c r="C591" s="56"/>
      <c r="D591" s="57"/>
      <c r="E591" s="57"/>
      <c r="F591" s="57"/>
      <c r="G591" s="57"/>
      <c r="H591" s="57"/>
      <c r="I591" s="57"/>
    </row>
    <row r="592" spans="2:9" x14ac:dyDescent="0.2">
      <c r="B592" s="55"/>
      <c r="C592" s="56"/>
      <c r="D592" s="57"/>
      <c r="E592" s="57"/>
      <c r="F592" s="57"/>
      <c r="G592" s="57"/>
      <c r="H592" s="57"/>
      <c r="I592" s="57"/>
    </row>
    <row r="593" spans="2:9" x14ac:dyDescent="0.2">
      <c r="B593" s="55"/>
      <c r="C593" s="56"/>
      <c r="D593" s="57"/>
      <c r="E593" s="57"/>
      <c r="F593" s="57"/>
      <c r="G593" s="57"/>
      <c r="H593" s="57"/>
      <c r="I593" s="57"/>
    </row>
    <row r="594" spans="2:9" x14ac:dyDescent="0.2">
      <c r="B594" s="55"/>
      <c r="C594" s="56"/>
      <c r="D594" s="57"/>
      <c r="E594" s="57"/>
      <c r="F594" s="57"/>
      <c r="G594" s="57"/>
      <c r="H594" s="57"/>
      <c r="I594" s="57"/>
    </row>
    <row r="595" spans="2:9" x14ac:dyDescent="0.2">
      <c r="B595" s="55"/>
      <c r="C595" s="56"/>
      <c r="D595" s="57"/>
      <c r="E595" s="57"/>
      <c r="F595" s="57"/>
      <c r="G595" s="57"/>
      <c r="H595" s="57"/>
      <c r="I595" s="57"/>
    </row>
    <row r="596" spans="2:9" x14ac:dyDescent="0.2">
      <c r="B596" s="55"/>
      <c r="C596" s="56"/>
      <c r="D596" s="57"/>
      <c r="E596" s="57"/>
      <c r="F596" s="57"/>
      <c r="G596" s="57"/>
      <c r="H596" s="57"/>
      <c r="I596" s="57"/>
    </row>
    <row r="597" spans="2:9" x14ac:dyDescent="0.2">
      <c r="B597" s="55"/>
      <c r="C597" s="56"/>
      <c r="D597" s="57"/>
      <c r="E597" s="57"/>
      <c r="F597" s="57"/>
      <c r="G597" s="57"/>
      <c r="H597" s="57"/>
      <c r="I597" s="57"/>
    </row>
    <row r="598" spans="2:9" x14ac:dyDescent="0.2">
      <c r="B598" s="55"/>
      <c r="C598" s="56"/>
      <c r="D598" s="57"/>
      <c r="E598" s="57"/>
      <c r="F598" s="57"/>
      <c r="G598" s="57"/>
      <c r="H598" s="57"/>
      <c r="I598" s="57"/>
    </row>
    <row r="599" spans="2:9" x14ac:dyDescent="0.2">
      <c r="B599" s="55"/>
      <c r="C599" s="56"/>
      <c r="D599" s="57"/>
      <c r="E599" s="57"/>
      <c r="F599" s="57"/>
      <c r="G599" s="57"/>
      <c r="H599" s="57"/>
      <c r="I599" s="57"/>
    </row>
    <row r="600" spans="2:9" x14ac:dyDescent="0.2">
      <c r="B600" s="55"/>
      <c r="C600" s="56"/>
      <c r="D600" s="57"/>
      <c r="E600" s="57"/>
      <c r="F600" s="57"/>
      <c r="G600" s="57"/>
      <c r="H600" s="57"/>
      <c r="I600" s="57"/>
    </row>
    <row r="601" spans="2:9" x14ac:dyDescent="0.2">
      <c r="B601" s="55"/>
      <c r="C601" s="56"/>
      <c r="D601" s="57"/>
      <c r="E601" s="57"/>
      <c r="F601" s="57"/>
      <c r="G601" s="57"/>
      <c r="H601" s="57"/>
      <c r="I601" s="57"/>
    </row>
    <row r="602" spans="2:9" x14ac:dyDescent="0.2">
      <c r="B602" s="55"/>
      <c r="C602" s="56"/>
      <c r="D602" s="57"/>
      <c r="E602" s="57"/>
      <c r="F602" s="57"/>
      <c r="G602" s="57"/>
      <c r="H602" s="57"/>
      <c r="I602" s="57"/>
    </row>
    <row r="603" spans="2:9" x14ac:dyDescent="0.2">
      <c r="B603" s="55"/>
      <c r="C603" s="56"/>
      <c r="D603" s="57"/>
      <c r="E603" s="57"/>
      <c r="F603" s="57"/>
      <c r="G603" s="57"/>
      <c r="H603" s="57"/>
      <c r="I603" s="57"/>
    </row>
    <row r="604" spans="2:9" x14ac:dyDescent="0.2">
      <c r="B604" s="55"/>
      <c r="C604" s="56"/>
      <c r="D604" s="57"/>
      <c r="E604" s="57"/>
      <c r="F604" s="57"/>
      <c r="G604" s="57"/>
      <c r="H604" s="57"/>
      <c r="I604" s="57"/>
    </row>
    <row r="605" spans="2:9" x14ac:dyDescent="0.2">
      <c r="B605" s="55"/>
      <c r="C605" s="56"/>
      <c r="D605" s="57"/>
      <c r="E605" s="57"/>
      <c r="F605" s="57"/>
      <c r="G605" s="57"/>
      <c r="H605" s="57"/>
      <c r="I605" s="57"/>
    </row>
    <row r="606" spans="2:9" x14ac:dyDescent="0.2">
      <c r="B606" s="55"/>
      <c r="C606" s="56"/>
      <c r="D606" s="57"/>
      <c r="E606" s="57"/>
      <c r="F606" s="57"/>
      <c r="G606" s="57"/>
      <c r="H606" s="57"/>
      <c r="I606" s="57"/>
    </row>
    <row r="607" spans="2:9" x14ac:dyDescent="0.2">
      <c r="B607" s="55"/>
      <c r="C607" s="56"/>
      <c r="D607" s="57"/>
      <c r="E607" s="57"/>
      <c r="F607" s="57"/>
      <c r="G607" s="57"/>
      <c r="H607" s="57"/>
      <c r="I607" s="57"/>
    </row>
    <row r="608" spans="2:9" x14ac:dyDescent="0.2">
      <c r="B608" s="55"/>
      <c r="C608" s="56"/>
      <c r="D608" s="57"/>
      <c r="E608" s="57"/>
      <c r="F608" s="57"/>
      <c r="G608" s="57"/>
      <c r="H608" s="57"/>
      <c r="I608" s="57"/>
    </row>
    <row r="609" spans="2:9" x14ac:dyDescent="0.2">
      <c r="B609" s="55"/>
      <c r="C609" s="56"/>
      <c r="D609" s="57"/>
      <c r="E609" s="57"/>
      <c r="F609" s="57"/>
      <c r="G609" s="57"/>
      <c r="H609" s="57"/>
      <c r="I609" s="57"/>
    </row>
    <row r="610" spans="2:9" x14ac:dyDescent="0.2">
      <c r="B610" s="55"/>
      <c r="C610" s="56"/>
      <c r="D610" s="57"/>
      <c r="E610" s="57"/>
      <c r="F610" s="57"/>
      <c r="G610" s="57"/>
      <c r="H610" s="57"/>
      <c r="I610" s="57"/>
    </row>
    <row r="611" spans="2:9" x14ac:dyDescent="0.2">
      <c r="B611" s="55"/>
      <c r="C611" s="56"/>
      <c r="D611" s="57"/>
      <c r="E611" s="57"/>
      <c r="F611" s="57"/>
      <c r="G611" s="57"/>
      <c r="H611" s="57"/>
      <c r="I611" s="57"/>
    </row>
    <row r="612" spans="2:9" x14ac:dyDescent="0.2">
      <c r="B612" s="55"/>
      <c r="C612" s="56"/>
      <c r="D612" s="57"/>
      <c r="E612" s="57"/>
      <c r="F612" s="57"/>
      <c r="G612" s="57"/>
      <c r="H612" s="57"/>
      <c r="I612" s="57"/>
    </row>
    <row r="613" spans="2:9" x14ac:dyDescent="0.2">
      <c r="B613" s="55"/>
      <c r="C613" s="56"/>
      <c r="D613" s="57"/>
      <c r="E613" s="57"/>
      <c r="F613" s="57"/>
      <c r="G613" s="57"/>
      <c r="H613" s="57"/>
      <c r="I613" s="57"/>
    </row>
    <row r="614" spans="2:9" x14ac:dyDescent="0.2">
      <c r="B614" s="55"/>
      <c r="C614" s="56"/>
      <c r="D614" s="57"/>
      <c r="E614" s="57"/>
      <c r="F614" s="57"/>
      <c r="G614" s="57"/>
      <c r="H614" s="57"/>
      <c r="I614" s="57"/>
    </row>
    <row r="615" spans="2:9" x14ac:dyDescent="0.2">
      <c r="B615" s="55"/>
      <c r="C615" s="56"/>
      <c r="D615" s="57"/>
      <c r="E615" s="57"/>
      <c r="F615" s="57"/>
      <c r="G615" s="57"/>
      <c r="H615" s="57"/>
      <c r="I615" s="57"/>
    </row>
    <row r="616" spans="2:9" x14ac:dyDescent="0.2">
      <c r="B616" s="55"/>
      <c r="C616" s="56"/>
      <c r="D616" s="57"/>
      <c r="E616" s="57"/>
      <c r="F616" s="57"/>
      <c r="G616" s="57"/>
      <c r="H616" s="57"/>
      <c r="I616" s="57"/>
    </row>
    <row r="617" spans="2:9" x14ac:dyDescent="0.2">
      <c r="B617" s="55"/>
      <c r="C617" s="56"/>
      <c r="D617" s="57"/>
      <c r="E617" s="57"/>
      <c r="F617" s="57"/>
      <c r="G617" s="57"/>
      <c r="H617" s="57"/>
      <c r="I617" s="57"/>
    </row>
    <row r="618" spans="2:9" x14ac:dyDescent="0.2">
      <c r="B618" s="55"/>
      <c r="C618" s="56"/>
      <c r="D618" s="57"/>
      <c r="E618" s="57"/>
      <c r="F618" s="57"/>
      <c r="G618" s="57"/>
      <c r="H618" s="57"/>
      <c r="I618" s="57"/>
    </row>
    <row r="619" spans="2:9" x14ac:dyDescent="0.2">
      <c r="B619" s="55"/>
      <c r="C619" s="56"/>
      <c r="D619" s="57"/>
      <c r="E619" s="57"/>
      <c r="F619" s="57"/>
      <c r="G619" s="57"/>
      <c r="H619" s="57"/>
      <c r="I619" s="57"/>
    </row>
    <row r="620" spans="2:9" x14ac:dyDescent="0.2">
      <c r="B620" s="55"/>
      <c r="C620" s="56"/>
      <c r="D620" s="57"/>
      <c r="E620" s="57"/>
      <c r="F620" s="57"/>
      <c r="G620" s="57"/>
      <c r="H620" s="57"/>
      <c r="I620" s="57"/>
    </row>
    <row r="621" spans="2:9" x14ac:dyDescent="0.2">
      <c r="B621" s="55"/>
      <c r="C621" s="56"/>
      <c r="D621" s="57"/>
      <c r="E621" s="57"/>
      <c r="F621" s="57"/>
      <c r="G621" s="57"/>
      <c r="H621" s="57"/>
      <c r="I621" s="57"/>
    </row>
    <row r="622" spans="2:9" x14ac:dyDescent="0.2">
      <c r="B622" s="55"/>
      <c r="C622" s="56"/>
      <c r="D622" s="57"/>
      <c r="E622" s="57"/>
      <c r="F622" s="57"/>
      <c r="G622" s="57"/>
      <c r="H622" s="57"/>
      <c r="I622" s="57"/>
    </row>
    <row r="623" spans="2:9" x14ac:dyDescent="0.2">
      <c r="B623" s="55"/>
      <c r="C623" s="56"/>
      <c r="D623" s="57"/>
      <c r="E623" s="57"/>
      <c r="F623" s="57"/>
      <c r="G623" s="57"/>
      <c r="H623" s="57"/>
      <c r="I623" s="57"/>
    </row>
    <row r="624" spans="2:9" x14ac:dyDescent="0.2">
      <c r="B624" s="55"/>
      <c r="C624" s="56"/>
      <c r="D624" s="57"/>
      <c r="E624" s="57"/>
      <c r="F624" s="57"/>
      <c r="G624" s="57"/>
      <c r="H624" s="57"/>
      <c r="I624" s="57"/>
    </row>
    <row r="625" spans="2:9" x14ac:dyDescent="0.2">
      <c r="B625" s="55"/>
      <c r="C625" s="56"/>
      <c r="D625" s="57"/>
      <c r="E625" s="57"/>
      <c r="F625" s="57"/>
      <c r="G625" s="57"/>
      <c r="H625" s="57"/>
      <c r="I625" s="57"/>
    </row>
    <row r="626" spans="2:9" x14ac:dyDescent="0.2">
      <c r="B626" s="55"/>
      <c r="C626" s="56"/>
      <c r="D626" s="57"/>
      <c r="E626" s="57"/>
      <c r="F626" s="57"/>
      <c r="G626" s="57"/>
      <c r="H626" s="57"/>
      <c r="I626" s="57"/>
    </row>
    <row r="627" spans="2:9" x14ac:dyDescent="0.2">
      <c r="B627" s="55"/>
      <c r="C627" s="56"/>
      <c r="D627" s="57"/>
      <c r="E627" s="57"/>
      <c r="F627" s="57"/>
      <c r="G627" s="57"/>
      <c r="H627" s="57"/>
      <c r="I627" s="57"/>
    </row>
    <row r="628" spans="2:9" x14ac:dyDescent="0.2">
      <c r="B628" s="55"/>
      <c r="C628" s="56"/>
      <c r="D628" s="57"/>
      <c r="E628" s="57"/>
      <c r="F628" s="57"/>
      <c r="G628" s="57"/>
      <c r="H628" s="57"/>
      <c r="I628" s="57"/>
    </row>
    <row r="629" spans="2:9" x14ac:dyDescent="0.2">
      <c r="B629" s="55"/>
      <c r="C629" s="56"/>
      <c r="D629" s="57"/>
      <c r="E629" s="57"/>
      <c r="F629" s="57"/>
      <c r="G629" s="57"/>
      <c r="H629" s="57"/>
      <c r="I629" s="57"/>
    </row>
    <row r="630" spans="2:9" x14ac:dyDescent="0.2">
      <c r="B630" s="55"/>
      <c r="C630" s="56"/>
      <c r="D630" s="57"/>
      <c r="E630" s="57"/>
      <c r="F630" s="57"/>
      <c r="G630" s="57"/>
      <c r="H630" s="57"/>
      <c r="I630" s="57"/>
    </row>
    <row r="631" spans="2:9" x14ac:dyDescent="0.2">
      <c r="B631" s="55"/>
      <c r="C631" s="56"/>
      <c r="D631" s="57"/>
      <c r="E631" s="57"/>
      <c r="F631" s="57"/>
      <c r="G631" s="57"/>
      <c r="H631" s="57"/>
      <c r="I631" s="57"/>
    </row>
    <row r="632" spans="2:9" x14ac:dyDescent="0.2">
      <c r="B632" s="55"/>
      <c r="C632" s="56"/>
      <c r="D632" s="57"/>
      <c r="E632" s="57"/>
      <c r="F632" s="57"/>
      <c r="G632" s="57"/>
      <c r="H632" s="57"/>
      <c r="I632" s="57"/>
    </row>
    <row r="633" spans="2:9" x14ac:dyDescent="0.2">
      <c r="B633" s="55"/>
      <c r="C633" s="56"/>
      <c r="D633" s="57"/>
      <c r="E633" s="57"/>
      <c r="F633" s="57"/>
      <c r="G633" s="57"/>
      <c r="H633" s="57"/>
      <c r="I633" s="57"/>
    </row>
    <row r="634" spans="2:9" x14ac:dyDescent="0.2">
      <c r="B634" s="55"/>
      <c r="C634" s="56"/>
      <c r="D634" s="57"/>
      <c r="E634" s="57"/>
      <c r="F634" s="57"/>
      <c r="G634" s="57"/>
      <c r="H634" s="57"/>
      <c r="I634" s="57"/>
    </row>
    <row r="635" spans="2:9" x14ac:dyDescent="0.2">
      <c r="B635" s="55"/>
      <c r="C635" s="56"/>
      <c r="D635" s="57"/>
      <c r="E635" s="57"/>
      <c r="F635" s="57"/>
      <c r="G635" s="57"/>
      <c r="H635" s="57"/>
      <c r="I635" s="57"/>
    </row>
    <row r="636" spans="2:9" x14ac:dyDescent="0.2">
      <c r="B636" s="55"/>
      <c r="C636" s="56"/>
      <c r="D636" s="57"/>
      <c r="E636" s="57"/>
      <c r="F636" s="57"/>
      <c r="G636" s="57"/>
      <c r="H636" s="57"/>
      <c r="I636" s="57"/>
    </row>
    <row r="637" spans="2:9" x14ac:dyDescent="0.2">
      <c r="B637" s="55"/>
      <c r="C637" s="56"/>
      <c r="D637" s="57"/>
      <c r="E637" s="57"/>
      <c r="F637" s="57"/>
      <c r="G637" s="57"/>
      <c r="H637" s="57"/>
      <c r="I637" s="57"/>
    </row>
    <row r="638" spans="2:9" x14ac:dyDescent="0.2">
      <c r="B638" s="55"/>
      <c r="C638" s="56"/>
      <c r="D638" s="57"/>
      <c r="E638" s="57"/>
      <c r="F638" s="57"/>
      <c r="G638" s="57"/>
      <c r="H638" s="57"/>
      <c r="I638" s="57"/>
    </row>
    <row r="639" spans="2:9" x14ac:dyDescent="0.2">
      <c r="B639" s="55"/>
      <c r="C639" s="56"/>
      <c r="D639" s="57"/>
      <c r="E639" s="57"/>
      <c r="F639" s="57"/>
      <c r="G639" s="57"/>
      <c r="H639" s="57"/>
      <c r="I639" s="57"/>
    </row>
    <row r="640" spans="2:9" x14ac:dyDescent="0.2">
      <c r="B640" s="55"/>
      <c r="C640" s="56"/>
      <c r="D640" s="57"/>
      <c r="E640" s="57"/>
      <c r="F640" s="57"/>
      <c r="G640" s="57"/>
      <c r="H640" s="57"/>
      <c r="I640" s="57"/>
    </row>
    <row r="641" spans="2:9" x14ac:dyDescent="0.2">
      <c r="B641" s="55"/>
      <c r="C641" s="56"/>
      <c r="D641" s="57"/>
      <c r="E641" s="57"/>
      <c r="F641" s="57"/>
      <c r="G641" s="57"/>
      <c r="H641" s="57"/>
      <c r="I641" s="57"/>
    </row>
    <row r="642" spans="2:9" x14ac:dyDescent="0.2">
      <c r="B642" s="55"/>
      <c r="C642" s="56"/>
      <c r="D642" s="57"/>
      <c r="E642" s="57"/>
      <c r="F642" s="57"/>
      <c r="G642" s="57"/>
      <c r="H642" s="57"/>
      <c r="I642" s="57"/>
    </row>
    <row r="643" spans="2:9" x14ac:dyDescent="0.2">
      <c r="B643" s="55"/>
      <c r="C643" s="56"/>
      <c r="D643" s="57"/>
      <c r="E643" s="57"/>
      <c r="F643" s="57"/>
      <c r="G643" s="57"/>
      <c r="H643" s="57"/>
      <c r="I643" s="57"/>
    </row>
    <row r="644" spans="2:9" x14ac:dyDescent="0.2">
      <c r="B644" s="55"/>
      <c r="C644" s="56"/>
      <c r="D644" s="57"/>
      <c r="E644" s="57"/>
      <c r="F644" s="57"/>
      <c r="G644" s="57"/>
      <c r="H644" s="57"/>
      <c r="I644" s="57"/>
    </row>
    <row r="645" spans="2:9" x14ac:dyDescent="0.2">
      <c r="B645" s="55"/>
      <c r="C645" s="56"/>
      <c r="D645" s="57"/>
      <c r="E645" s="57"/>
      <c r="F645" s="57"/>
      <c r="G645" s="57"/>
      <c r="H645" s="57"/>
      <c r="I645" s="57"/>
    </row>
    <row r="646" spans="2:9" x14ac:dyDescent="0.2">
      <c r="B646" s="55"/>
      <c r="C646" s="56"/>
      <c r="D646" s="57"/>
      <c r="E646" s="57"/>
      <c r="F646" s="57"/>
      <c r="G646" s="57"/>
      <c r="H646" s="57"/>
      <c r="I646" s="57"/>
    </row>
    <row r="647" spans="2:9" x14ac:dyDescent="0.2">
      <c r="B647" s="55"/>
      <c r="C647" s="56"/>
      <c r="D647" s="57"/>
      <c r="E647" s="57"/>
      <c r="F647" s="57"/>
      <c r="G647" s="57"/>
      <c r="H647" s="57"/>
      <c r="I647" s="57"/>
    </row>
    <row r="648" spans="2:9" x14ac:dyDescent="0.2">
      <c r="B648" s="55"/>
      <c r="C648" s="56"/>
      <c r="D648" s="57"/>
      <c r="E648" s="57"/>
      <c r="F648" s="57"/>
      <c r="G648" s="57"/>
      <c r="H648" s="57"/>
      <c r="I648" s="57"/>
    </row>
    <row r="649" spans="2:9" x14ac:dyDescent="0.2">
      <c r="B649" s="55"/>
      <c r="C649" s="56"/>
      <c r="D649" s="57"/>
      <c r="E649" s="57"/>
      <c r="F649" s="57"/>
      <c r="G649" s="57"/>
      <c r="H649" s="57"/>
      <c r="I649" s="57"/>
    </row>
    <row r="650" spans="2:9" x14ac:dyDescent="0.2">
      <c r="B650" s="55"/>
      <c r="C650" s="56"/>
      <c r="D650" s="57"/>
      <c r="E650" s="57"/>
      <c r="F650" s="57"/>
      <c r="G650" s="57"/>
      <c r="H650" s="57"/>
      <c r="I650" s="57"/>
    </row>
    <row r="651" spans="2:9" x14ac:dyDescent="0.2">
      <c r="B651" s="55"/>
      <c r="C651" s="56"/>
      <c r="D651" s="57"/>
      <c r="E651" s="57"/>
      <c r="F651" s="57"/>
      <c r="G651" s="57"/>
      <c r="H651" s="57"/>
      <c r="I651" s="57"/>
    </row>
    <row r="652" spans="2:9" x14ac:dyDescent="0.2">
      <c r="B652" s="55"/>
      <c r="C652" s="56"/>
      <c r="D652" s="57"/>
      <c r="E652" s="57"/>
      <c r="F652" s="57"/>
      <c r="G652" s="57"/>
      <c r="H652" s="57"/>
      <c r="I652" s="57"/>
    </row>
    <row r="653" spans="2:9" x14ac:dyDescent="0.2">
      <c r="B653" s="55"/>
      <c r="C653" s="56"/>
      <c r="D653" s="57"/>
      <c r="E653" s="57"/>
      <c r="F653" s="57"/>
      <c r="G653" s="57"/>
      <c r="H653" s="57"/>
      <c r="I653" s="57"/>
    </row>
    <row r="654" spans="2:9" x14ac:dyDescent="0.2">
      <c r="B654" s="55"/>
      <c r="C654" s="56"/>
      <c r="D654" s="57"/>
      <c r="E654" s="57"/>
      <c r="F654" s="57"/>
      <c r="G654" s="57"/>
      <c r="H654" s="57"/>
      <c r="I654" s="57"/>
    </row>
    <row r="655" spans="2:9" x14ac:dyDescent="0.2">
      <c r="B655" s="55"/>
      <c r="C655" s="56"/>
      <c r="D655" s="57"/>
      <c r="E655" s="57"/>
      <c r="F655" s="57"/>
      <c r="G655" s="57"/>
      <c r="H655" s="57"/>
      <c r="I655" s="57"/>
    </row>
    <row r="656" spans="2:9" x14ac:dyDescent="0.2">
      <c r="B656" s="55"/>
      <c r="C656" s="56"/>
      <c r="D656" s="57"/>
      <c r="E656" s="57"/>
      <c r="F656" s="57"/>
      <c r="G656" s="57"/>
      <c r="H656" s="57"/>
      <c r="I656" s="57"/>
    </row>
    <row r="657" spans="2:9" x14ac:dyDescent="0.2">
      <c r="B657" s="55"/>
      <c r="C657" s="56"/>
      <c r="D657" s="57"/>
      <c r="E657" s="57"/>
      <c r="F657" s="57"/>
      <c r="G657" s="57"/>
      <c r="H657" s="57"/>
      <c r="I657" s="57"/>
    </row>
    <row r="658" spans="2:9" x14ac:dyDescent="0.2">
      <c r="B658" s="55"/>
      <c r="C658" s="56"/>
      <c r="D658" s="57"/>
      <c r="E658" s="57"/>
      <c r="F658" s="57"/>
      <c r="G658" s="57"/>
      <c r="H658" s="57"/>
      <c r="I658" s="57"/>
    </row>
    <row r="659" spans="2:9" x14ac:dyDescent="0.2">
      <c r="B659" s="55"/>
      <c r="C659" s="56"/>
      <c r="D659" s="57"/>
      <c r="E659" s="57"/>
      <c r="F659" s="57"/>
      <c r="G659" s="57"/>
      <c r="H659" s="57"/>
      <c r="I659" s="57"/>
    </row>
    <row r="660" spans="2:9" x14ac:dyDescent="0.2">
      <c r="B660" s="55"/>
      <c r="C660" s="56"/>
      <c r="D660" s="57"/>
      <c r="E660" s="57"/>
      <c r="F660" s="57"/>
      <c r="G660" s="57"/>
      <c r="H660" s="57"/>
      <c r="I660" s="57"/>
    </row>
    <row r="661" spans="2:9" x14ac:dyDescent="0.2">
      <c r="B661" s="55"/>
      <c r="C661" s="56"/>
      <c r="D661" s="57"/>
      <c r="E661" s="57"/>
      <c r="F661" s="57"/>
      <c r="G661" s="57"/>
      <c r="H661" s="57"/>
      <c r="I661" s="57"/>
    </row>
    <row r="662" spans="2:9" x14ac:dyDescent="0.2">
      <c r="B662" s="55"/>
      <c r="C662" s="56"/>
      <c r="D662" s="57"/>
      <c r="E662" s="57"/>
      <c r="F662" s="57"/>
      <c r="G662" s="57"/>
      <c r="H662" s="57"/>
      <c r="I662" s="57"/>
    </row>
    <row r="663" spans="2:9" x14ac:dyDescent="0.2">
      <c r="B663" s="55"/>
      <c r="C663" s="56"/>
      <c r="D663" s="57"/>
      <c r="E663" s="57"/>
      <c r="F663" s="57"/>
      <c r="G663" s="57"/>
      <c r="H663" s="57"/>
      <c r="I663" s="57"/>
    </row>
    <row r="664" spans="2:9" x14ac:dyDescent="0.2">
      <c r="B664" s="55"/>
      <c r="C664" s="56"/>
      <c r="D664" s="57"/>
      <c r="E664" s="57"/>
      <c r="F664" s="57"/>
      <c r="G664" s="57"/>
      <c r="H664" s="57"/>
      <c r="I664" s="57"/>
    </row>
    <row r="665" spans="2:9" x14ac:dyDescent="0.2">
      <c r="B665" s="55"/>
      <c r="C665" s="56"/>
      <c r="D665" s="57"/>
      <c r="E665" s="57"/>
      <c r="F665" s="57"/>
      <c r="G665" s="57"/>
      <c r="H665" s="57"/>
      <c r="I665" s="57"/>
    </row>
    <row r="666" spans="2:9" x14ac:dyDescent="0.2">
      <c r="B666" s="55"/>
      <c r="C666" s="56"/>
      <c r="D666" s="57"/>
      <c r="E666" s="57"/>
      <c r="F666" s="57"/>
      <c r="G666" s="57"/>
      <c r="H666" s="57"/>
      <c r="I666" s="57"/>
    </row>
    <row r="667" spans="2:9" x14ac:dyDescent="0.2">
      <c r="B667" s="55"/>
      <c r="C667" s="56"/>
      <c r="D667" s="57"/>
      <c r="E667" s="57"/>
      <c r="F667" s="57"/>
      <c r="G667" s="57"/>
      <c r="H667" s="57"/>
      <c r="I667" s="57"/>
    </row>
    <row r="668" spans="2:9" x14ac:dyDescent="0.2">
      <c r="B668" s="55"/>
      <c r="C668" s="56"/>
      <c r="D668" s="57"/>
      <c r="E668" s="57"/>
      <c r="F668" s="57"/>
      <c r="G668" s="57"/>
      <c r="H668" s="57"/>
      <c r="I668" s="57"/>
    </row>
    <row r="669" spans="2:9" x14ac:dyDescent="0.2">
      <c r="B669" s="55"/>
      <c r="C669" s="56"/>
      <c r="D669" s="57"/>
      <c r="E669" s="57"/>
      <c r="F669" s="57"/>
      <c r="G669" s="57"/>
      <c r="H669" s="57"/>
      <c r="I669" s="57"/>
    </row>
    <row r="670" spans="2:9" x14ac:dyDescent="0.2">
      <c r="B670" s="55"/>
      <c r="C670" s="56"/>
      <c r="D670" s="57"/>
      <c r="E670" s="57"/>
      <c r="F670" s="57"/>
      <c r="G670" s="57"/>
      <c r="H670" s="57"/>
      <c r="I670" s="57"/>
    </row>
    <row r="671" spans="2:9" x14ac:dyDescent="0.2">
      <c r="B671" s="55"/>
      <c r="C671" s="56"/>
      <c r="D671" s="57"/>
      <c r="E671" s="57"/>
      <c r="F671" s="57"/>
      <c r="G671" s="57"/>
      <c r="H671" s="57"/>
      <c r="I671" s="57"/>
    </row>
    <row r="672" spans="2:9" x14ac:dyDescent="0.2">
      <c r="B672" s="55"/>
      <c r="C672" s="56"/>
      <c r="D672" s="57"/>
      <c r="E672" s="57"/>
      <c r="F672" s="57"/>
      <c r="G672" s="57"/>
      <c r="H672" s="57"/>
      <c r="I672" s="57"/>
    </row>
    <row r="673" spans="2:9" x14ac:dyDescent="0.2">
      <c r="B673" s="55"/>
      <c r="C673" s="56"/>
      <c r="D673" s="57"/>
      <c r="E673" s="57"/>
      <c r="F673" s="57"/>
      <c r="G673" s="57"/>
      <c r="H673" s="57"/>
      <c r="I673" s="57"/>
    </row>
    <row r="674" spans="2:9" x14ac:dyDescent="0.2">
      <c r="B674" s="55"/>
      <c r="C674" s="56"/>
      <c r="D674" s="57"/>
      <c r="E674" s="57"/>
      <c r="F674" s="57"/>
      <c r="G674" s="57"/>
      <c r="H674" s="57"/>
      <c r="I674" s="57"/>
    </row>
    <row r="675" spans="2:9" x14ac:dyDescent="0.2">
      <c r="B675" s="55"/>
      <c r="C675" s="56"/>
      <c r="D675" s="57"/>
      <c r="E675" s="57"/>
      <c r="F675" s="57"/>
      <c r="G675" s="57"/>
      <c r="H675" s="57"/>
      <c r="I675" s="57"/>
    </row>
    <row r="676" spans="2:9" x14ac:dyDescent="0.2">
      <c r="B676" s="55"/>
      <c r="C676" s="56"/>
      <c r="D676" s="57"/>
      <c r="E676" s="57"/>
      <c r="F676" s="57"/>
      <c r="G676" s="57"/>
      <c r="H676" s="57"/>
      <c r="I676" s="57"/>
    </row>
    <row r="677" spans="2:9" x14ac:dyDescent="0.2">
      <c r="B677" s="55"/>
      <c r="C677" s="56"/>
      <c r="D677" s="57"/>
      <c r="E677" s="57"/>
      <c r="F677" s="57"/>
      <c r="G677" s="57"/>
      <c r="H677" s="57"/>
      <c r="I677" s="57"/>
    </row>
    <row r="678" spans="2:9" x14ac:dyDescent="0.2">
      <c r="B678" s="55"/>
      <c r="C678" s="56"/>
      <c r="D678" s="57"/>
      <c r="E678" s="57"/>
      <c r="F678" s="57"/>
      <c r="G678" s="57"/>
      <c r="H678" s="57"/>
      <c r="I678" s="57"/>
    </row>
    <row r="679" spans="2:9" x14ac:dyDescent="0.2">
      <c r="B679" s="55"/>
      <c r="C679" s="56"/>
      <c r="D679" s="57"/>
      <c r="E679" s="57"/>
      <c r="F679" s="57"/>
      <c r="G679" s="57"/>
      <c r="H679" s="57"/>
      <c r="I679" s="57"/>
    </row>
    <row r="680" spans="2:9" x14ac:dyDescent="0.2">
      <c r="B680" s="55"/>
      <c r="C680" s="56"/>
      <c r="D680" s="57"/>
      <c r="E680" s="57"/>
      <c r="F680" s="57"/>
      <c r="G680" s="57"/>
      <c r="H680" s="57"/>
      <c r="I680" s="57"/>
    </row>
    <row r="681" spans="2:9" x14ac:dyDescent="0.2">
      <c r="B681" s="55"/>
      <c r="C681" s="56"/>
      <c r="D681" s="57"/>
      <c r="E681" s="57"/>
      <c r="F681" s="57"/>
      <c r="G681" s="57"/>
      <c r="H681" s="57"/>
      <c r="I681" s="57"/>
    </row>
    <row r="682" spans="2:9" x14ac:dyDescent="0.2">
      <c r="B682" s="55"/>
      <c r="C682" s="56"/>
      <c r="D682" s="57"/>
      <c r="E682" s="57"/>
      <c r="F682" s="57"/>
      <c r="G682" s="57"/>
      <c r="H682" s="57"/>
      <c r="I682" s="57"/>
    </row>
    <row r="683" spans="2:9" x14ac:dyDescent="0.2">
      <c r="B683" s="55"/>
      <c r="C683" s="56"/>
      <c r="D683" s="57"/>
      <c r="E683" s="57"/>
      <c r="F683" s="57"/>
      <c r="G683" s="57"/>
      <c r="H683" s="57"/>
      <c r="I683" s="57"/>
    </row>
    <row r="684" spans="2:9" x14ac:dyDescent="0.2">
      <c r="B684" s="55"/>
      <c r="C684" s="56"/>
      <c r="D684" s="57"/>
      <c r="E684" s="57"/>
      <c r="F684" s="57"/>
      <c r="G684" s="57"/>
      <c r="H684" s="57"/>
      <c r="I684" s="57"/>
    </row>
    <row r="685" spans="2:9" x14ac:dyDescent="0.2">
      <c r="B685" s="55"/>
      <c r="C685" s="56"/>
      <c r="D685" s="57"/>
      <c r="E685" s="57"/>
      <c r="F685" s="57"/>
      <c r="G685" s="57"/>
      <c r="H685" s="57"/>
      <c r="I685" s="57"/>
    </row>
    <row r="686" spans="2:9" x14ac:dyDescent="0.2">
      <c r="B686" s="55"/>
      <c r="C686" s="56"/>
      <c r="D686" s="57"/>
      <c r="E686" s="57"/>
      <c r="F686" s="57"/>
      <c r="G686" s="57"/>
      <c r="H686" s="57"/>
      <c r="I686" s="57"/>
    </row>
    <row r="687" spans="2:9" x14ac:dyDescent="0.2">
      <c r="B687" s="55"/>
      <c r="C687" s="56"/>
      <c r="D687" s="57"/>
      <c r="E687" s="57"/>
      <c r="F687" s="57"/>
      <c r="G687" s="57"/>
      <c r="H687" s="57"/>
      <c r="I687" s="57"/>
    </row>
    <row r="688" spans="2:9" x14ac:dyDescent="0.2">
      <c r="B688" s="55"/>
      <c r="C688" s="56"/>
      <c r="D688" s="57"/>
      <c r="E688" s="57"/>
      <c r="F688" s="57"/>
      <c r="G688" s="57"/>
      <c r="H688" s="57"/>
      <c r="I688" s="57"/>
    </row>
    <row r="689" spans="2:9" x14ac:dyDescent="0.2">
      <c r="B689" s="55"/>
      <c r="C689" s="56"/>
      <c r="D689" s="57"/>
      <c r="E689" s="57"/>
      <c r="F689" s="57"/>
      <c r="G689" s="57"/>
      <c r="H689" s="57"/>
      <c r="I689" s="57"/>
    </row>
    <row r="690" spans="2:9" x14ac:dyDescent="0.2">
      <c r="B690" s="55"/>
      <c r="C690" s="56"/>
      <c r="D690" s="57"/>
      <c r="E690" s="57"/>
      <c r="F690" s="57"/>
      <c r="G690" s="57"/>
      <c r="H690" s="57"/>
      <c r="I690" s="57"/>
    </row>
    <row r="691" spans="2:9" x14ac:dyDescent="0.2">
      <c r="B691" s="55"/>
      <c r="C691" s="56"/>
      <c r="D691" s="57"/>
      <c r="E691" s="57"/>
      <c r="F691" s="57"/>
      <c r="G691" s="57"/>
      <c r="H691" s="57"/>
      <c r="I691" s="57"/>
    </row>
    <row r="692" spans="2:9" x14ac:dyDescent="0.2">
      <c r="B692" s="55"/>
      <c r="C692" s="56"/>
      <c r="D692" s="57"/>
      <c r="E692" s="57"/>
      <c r="F692" s="57"/>
      <c r="G692" s="57"/>
      <c r="H692" s="57"/>
      <c r="I692" s="57"/>
    </row>
    <row r="693" spans="2:9" x14ac:dyDescent="0.2">
      <c r="B693" s="55"/>
      <c r="C693" s="56"/>
      <c r="D693" s="57"/>
      <c r="E693" s="57"/>
      <c r="F693" s="57"/>
      <c r="G693" s="57"/>
      <c r="H693" s="57"/>
      <c r="I693" s="57"/>
    </row>
    <row r="694" spans="2:9" x14ac:dyDescent="0.2">
      <c r="B694" s="55"/>
      <c r="C694" s="56"/>
      <c r="D694" s="57"/>
      <c r="E694" s="57"/>
      <c r="F694" s="57"/>
      <c r="G694" s="57"/>
      <c r="H694" s="57"/>
      <c r="I694" s="57"/>
    </row>
    <row r="695" spans="2:9" x14ac:dyDescent="0.2">
      <c r="B695" s="55"/>
      <c r="C695" s="56"/>
      <c r="D695" s="57"/>
      <c r="E695" s="57"/>
      <c r="F695" s="57"/>
      <c r="G695" s="57"/>
      <c r="H695" s="57"/>
      <c r="I695" s="57"/>
    </row>
    <row r="696" spans="2:9" x14ac:dyDescent="0.2">
      <c r="B696" s="55"/>
      <c r="C696" s="56"/>
      <c r="D696" s="57"/>
      <c r="E696" s="57"/>
      <c r="F696" s="57"/>
      <c r="G696" s="57"/>
      <c r="H696" s="57"/>
      <c r="I696" s="57"/>
    </row>
    <row r="697" spans="2:9" x14ac:dyDescent="0.2">
      <c r="B697" s="55"/>
      <c r="C697" s="56"/>
      <c r="D697" s="57"/>
      <c r="E697" s="57"/>
      <c r="F697" s="57"/>
      <c r="G697" s="57"/>
      <c r="H697" s="57"/>
      <c r="I697" s="57"/>
    </row>
    <row r="698" spans="2:9" x14ac:dyDescent="0.2">
      <c r="B698" s="55"/>
      <c r="C698" s="56"/>
      <c r="D698" s="57"/>
      <c r="E698" s="57"/>
      <c r="F698" s="57"/>
      <c r="G698" s="57"/>
      <c r="H698" s="57"/>
      <c r="I698" s="57"/>
    </row>
    <row r="699" spans="2:9" x14ac:dyDescent="0.2">
      <c r="B699" s="55"/>
      <c r="C699" s="56"/>
      <c r="D699" s="57"/>
      <c r="E699" s="57"/>
      <c r="F699" s="57"/>
      <c r="G699" s="57"/>
      <c r="H699" s="57"/>
      <c r="I699" s="57"/>
    </row>
    <row r="700" spans="2:9" x14ac:dyDescent="0.2">
      <c r="B700" s="55"/>
      <c r="C700" s="56"/>
      <c r="D700" s="57"/>
      <c r="E700" s="57"/>
      <c r="F700" s="57"/>
      <c r="G700" s="57"/>
      <c r="H700" s="57"/>
      <c r="I700" s="57"/>
    </row>
    <row r="701" spans="2:9" x14ac:dyDescent="0.2">
      <c r="B701" s="55"/>
      <c r="C701" s="56"/>
      <c r="D701" s="57"/>
      <c r="E701" s="57"/>
      <c r="F701" s="57"/>
      <c r="G701" s="57"/>
      <c r="H701" s="57"/>
      <c r="I701" s="57"/>
    </row>
    <row r="702" spans="2:9" x14ac:dyDescent="0.2">
      <c r="B702" s="55"/>
      <c r="C702" s="56"/>
      <c r="D702" s="57"/>
      <c r="E702" s="57"/>
      <c r="F702" s="57"/>
      <c r="G702" s="57"/>
      <c r="H702" s="57"/>
      <c r="I702" s="57"/>
    </row>
    <row r="703" spans="2:9" x14ac:dyDescent="0.2">
      <c r="B703" s="55"/>
      <c r="C703" s="56"/>
      <c r="D703" s="57"/>
      <c r="E703" s="57"/>
      <c r="F703" s="57"/>
      <c r="G703" s="57"/>
      <c r="H703" s="57"/>
      <c r="I703" s="57"/>
    </row>
    <row r="704" spans="2:9" x14ac:dyDescent="0.2">
      <c r="B704" s="55"/>
      <c r="C704" s="56"/>
      <c r="D704" s="57"/>
      <c r="E704" s="57"/>
      <c r="F704" s="57"/>
      <c r="G704" s="57"/>
      <c r="H704" s="57"/>
      <c r="I704" s="57"/>
    </row>
    <row r="705" spans="2:9" x14ac:dyDescent="0.2">
      <c r="B705" s="55"/>
      <c r="C705" s="56"/>
      <c r="D705" s="57"/>
      <c r="E705" s="57"/>
      <c r="F705" s="57"/>
      <c r="G705" s="57"/>
      <c r="H705" s="57"/>
      <c r="I705" s="57"/>
    </row>
    <row r="706" spans="2:9" x14ac:dyDescent="0.2">
      <c r="B706" s="55"/>
      <c r="C706" s="56"/>
      <c r="D706" s="57"/>
      <c r="E706" s="57"/>
      <c r="F706" s="57"/>
      <c r="G706" s="57"/>
      <c r="H706" s="57"/>
      <c r="I706" s="57"/>
    </row>
    <row r="707" spans="2:9" x14ac:dyDescent="0.2">
      <c r="B707" s="55"/>
      <c r="C707" s="56"/>
      <c r="D707" s="57"/>
      <c r="E707" s="57"/>
      <c r="F707" s="57"/>
      <c r="G707" s="57"/>
      <c r="H707" s="57"/>
      <c r="I707" s="57"/>
    </row>
    <row r="708" spans="2:9" x14ac:dyDescent="0.2">
      <c r="B708" s="55"/>
      <c r="C708" s="56"/>
      <c r="D708" s="57"/>
      <c r="E708" s="57"/>
      <c r="F708" s="57"/>
      <c r="G708" s="57"/>
      <c r="H708" s="57"/>
      <c r="I708" s="57"/>
    </row>
    <row r="709" spans="2:9" x14ac:dyDescent="0.2">
      <c r="B709" s="55"/>
      <c r="C709" s="56"/>
      <c r="D709" s="57"/>
      <c r="E709" s="57"/>
      <c r="F709" s="57"/>
      <c r="G709" s="57"/>
      <c r="H709" s="57"/>
      <c r="I709" s="57"/>
    </row>
    <row r="710" spans="2:9" x14ac:dyDescent="0.2">
      <c r="B710" s="55"/>
      <c r="C710" s="56"/>
      <c r="D710" s="57"/>
      <c r="E710" s="57"/>
      <c r="F710" s="57"/>
      <c r="G710" s="57"/>
      <c r="H710" s="57"/>
      <c r="I710" s="57"/>
    </row>
    <row r="711" spans="2:9" x14ac:dyDescent="0.2">
      <c r="B711" s="55"/>
      <c r="C711" s="56"/>
      <c r="D711" s="57"/>
      <c r="E711" s="57"/>
      <c r="F711" s="57"/>
      <c r="G711" s="57"/>
      <c r="H711" s="57"/>
      <c r="I711" s="57"/>
    </row>
    <row r="712" spans="2:9" x14ac:dyDescent="0.2">
      <c r="B712" s="55"/>
      <c r="C712" s="56"/>
      <c r="D712" s="57"/>
      <c r="E712" s="57"/>
      <c r="F712" s="57"/>
      <c r="G712" s="57"/>
      <c r="H712" s="57"/>
      <c r="I712" s="57"/>
    </row>
    <row r="713" spans="2:9" x14ac:dyDescent="0.2">
      <c r="B713" s="55"/>
      <c r="C713" s="56"/>
      <c r="D713" s="57"/>
      <c r="E713" s="57"/>
      <c r="F713" s="57"/>
      <c r="G713" s="57"/>
      <c r="H713" s="57"/>
      <c r="I713" s="57"/>
    </row>
    <row r="714" spans="2:9" x14ac:dyDescent="0.2">
      <c r="B714" s="55"/>
      <c r="C714" s="56"/>
      <c r="D714" s="57"/>
      <c r="E714" s="57"/>
      <c r="F714" s="57"/>
      <c r="G714" s="57"/>
      <c r="H714" s="57"/>
      <c r="I714" s="57"/>
    </row>
    <row r="715" spans="2:9" x14ac:dyDescent="0.2">
      <c r="B715" s="55"/>
      <c r="C715" s="56"/>
      <c r="D715" s="57"/>
      <c r="E715" s="57"/>
      <c r="F715" s="57"/>
      <c r="G715" s="57"/>
      <c r="H715" s="57"/>
      <c r="I715" s="57"/>
    </row>
    <row r="716" spans="2:9" x14ac:dyDescent="0.2">
      <c r="B716" s="55"/>
      <c r="C716" s="56"/>
      <c r="D716" s="57"/>
      <c r="E716" s="57"/>
      <c r="F716" s="57"/>
      <c r="G716" s="57"/>
      <c r="H716" s="57"/>
      <c r="I716" s="57"/>
    </row>
    <row r="717" spans="2:9" x14ac:dyDescent="0.2">
      <c r="B717" s="55"/>
      <c r="C717" s="56"/>
      <c r="D717" s="57"/>
      <c r="E717" s="57"/>
      <c r="F717" s="57"/>
      <c r="G717" s="57"/>
      <c r="H717" s="57"/>
      <c r="I717" s="57"/>
    </row>
    <row r="718" spans="2:9" x14ac:dyDescent="0.2">
      <c r="B718" s="55"/>
      <c r="C718" s="56"/>
      <c r="D718" s="57"/>
      <c r="E718" s="57"/>
      <c r="F718" s="57"/>
      <c r="G718" s="57"/>
      <c r="H718" s="57"/>
      <c r="I718" s="57"/>
    </row>
    <row r="719" spans="2:9" x14ac:dyDescent="0.2">
      <c r="B719" s="55"/>
      <c r="C719" s="56"/>
      <c r="D719" s="57"/>
      <c r="E719" s="57"/>
      <c r="F719" s="57"/>
      <c r="G719" s="57"/>
      <c r="H719" s="57"/>
      <c r="I719" s="57"/>
    </row>
    <row r="720" spans="2:9" x14ac:dyDescent="0.2">
      <c r="B720" s="55"/>
      <c r="C720" s="56"/>
      <c r="D720" s="57"/>
      <c r="E720" s="57"/>
      <c r="F720" s="57"/>
      <c r="G720" s="57"/>
      <c r="H720" s="57"/>
      <c r="I720" s="57"/>
    </row>
    <row r="721" spans="2:9" x14ac:dyDescent="0.2">
      <c r="B721" s="55"/>
      <c r="C721" s="56"/>
      <c r="D721" s="57"/>
      <c r="E721" s="57"/>
      <c r="F721" s="57"/>
      <c r="G721" s="57"/>
      <c r="H721" s="57"/>
      <c r="I721" s="57"/>
    </row>
    <row r="722" spans="2:9" x14ac:dyDescent="0.2">
      <c r="B722" s="55"/>
      <c r="C722" s="56"/>
      <c r="D722" s="57"/>
      <c r="E722" s="57"/>
      <c r="F722" s="57"/>
      <c r="G722" s="57"/>
      <c r="H722" s="57"/>
      <c r="I722" s="57"/>
    </row>
    <row r="723" spans="2:9" x14ac:dyDescent="0.2">
      <c r="B723" s="55"/>
      <c r="C723" s="56"/>
      <c r="D723" s="57"/>
      <c r="E723" s="57"/>
      <c r="F723" s="57"/>
      <c r="G723" s="57"/>
      <c r="H723" s="57"/>
      <c r="I723" s="57"/>
    </row>
    <row r="724" spans="2:9" x14ac:dyDescent="0.2">
      <c r="B724" s="55"/>
      <c r="C724" s="56"/>
      <c r="D724" s="57"/>
      <c r="E724" s="57"/>
      <c r="F724" s="57"/>
      <c r="G724" s="57"/>
      <c r="H724" s="57"/>
      <c r="I724" s="57"/>
    </row>
    <row r="725" spans="2:9" x14ac:dyDescent="0.2">
      <c r="B725" s="55"/>
      <c r="C725" s="56"/>
      <c r="D725" s="57"/>
      <c r="E725" s="57"/>
      <c r="F725" s="57"/>
      <c r="G725" s="57"/>
      <c r="H725" s="57"/>
      <c r="I725" s="57"/>
    </row>
    <row r="726" spans="2:9" x14ac:dyDescent="0.2">
      <c r="B726" s="55"/>
      <c r="C726" s="56"/>
      <c r="D726" s="57"/>
      <c r="E726" s="57"/>
      <c r="F726" s="57"/>
      <c r="G726" s="57"/>
      <c r="H726" s="57"/>
      <c r="I726" s="57"/>
    </row>
    <row r="727" spans="2:9" x14ac:dyDescent="0.2">
      <c r="B727" s="55"/>
      <c r="C727" s="56"/>
      <c r="D727" s="57"/>
      <c r="E727" s="57"/>
      <c r="F727" s="57"/>
      <c r="G727" s="57"/>
      <c r="H727" s="57"/>
      <c r="I727" s="57"/>
    </row>
    <row r="728" spans="2:9" x14ac:dyDescent="0.2">
      <c r="B728" s="55"/>
      <c r="C728" s="56"/>
      <c r="D728" s="57"/>
      <c r="E728" s="57"/>
      <c r="F728" s="57"/>
      <c r="G728" s="57"/>
      <c r="H728" s="57"/>
      <c r="I728" s="57"/>
    </row>
    <row r="729" spans="2:9" x14ac:dyDescent="0.2">
      <c r="B729" s="55"/>
      <c r="C729" s="56"/>
      <c r="D729" s="57"/>
      <c r="E729" s="57"/>
      <c r="F729" s="57"/>
      <c r="G729" s="57"/>
      <c r="H729" s="57"/>
      <c r="I729" s="57"/>
    </row>
    <row r="730" spans="2:9" x14ac:dyDescent="0.2">
      <c r="B730" s="55"/>
      <c r="C730" s="56"/>
      <c r="D730" s="57"/>
      <c r="E730" s="57"/>
      <c r="F730" s="57"/>
      <c r="G730" s="57"/>
      <c r="H730" s="57"/>
      <c r="I730" s="57"/>
    </row>
    <row r="731" spans="2:9" x14ac:dyDescent="0.2">
      <c r="B731" s="55"/>
      <c r="C731" s="56"/>
      <c r="D731" s="57"/>
      <c r="E731" s="57"/>
      <c r="F731" s="57"/>
      <c r="G731" s="57"/>
      <c r="H731" s="57"/>
      <c r="I731" s="57"/>
    </row>
    <row r="732" spans="2:9" x14ac:dyDescent="0.2">
      <c r="B732" s="55"/>
      <c r="C732" s="56"/>
      <c r="D732" s="57"/>
      <c r="E732" s="57"/>
      <c r="F732" s="57"/>
      <c r="G732" s="57"/>
      <c r="H732" s="57"/>
      <c r="I732" s="57"/>
    </row>
    <row r="733" spans="2:9" x14ac:dyDescent="0.2">
      <c r="B733" s="55"/>
      <c r="C733" s="56"/>
      <c r="D733" s="57"/>
      <c r="E733" s="57"/>
      <c r="F733" s="57"/>
      <c r="G733" s="57"/>
      <c r="H733" s="57"/>
      <c r="I733" s="57"/>
    </row>
    <row r="734" spans="2:9" x14ac:dyDescent="0.2">
      <c r="B734" s="55"/>
      <c r="C734" s="56"/>
      <c r="D734" s="57"/>
      <c r="E734" s="57"/>
      <c r="F734" s="57"/>
      <c r="G734" s="57"/>
      <c r="H734" s="57"/>
      <c r="I734" s="57"/>
    </row>
    <row r="735" spans="2:9" x14ac:dyDescent="0.2">
      <c r="B735" s="55"/>
      <c r="C735" s="56"/>
      <c r="D735" s="57"/>
      <c r="E735" s="57"/>
      <c r="F735" s="57"/>
      <c r="G735" s="57"/>
      <c r="H735" s="57"/>
      <c r="I735" s="57"/>
    </row>
    <row r="736" spans="2:9" x14ac:dyDescent="0.2">
      <c r="B736" s="55"/>
      <c r="C736" s="56"/>
      <c r="D736" s="57"/>
      <c r="E736" s="57"/>
      <c r="F736" s="57"/>
      <c r="G736" s="57"/>
      <c r="H736" s="57"/>
      <c r="I736" s="57"/>
    </row>
    <row r="737" spans="2:9" x14ac:dyDescent="0.2">
      <c r="B737" s="55"/>
      <c r="C737" s="56"/>
      <c r="D737" s="57"/>
      <c r="E737" s="57"/>
      <c r="F737" s="57"/>
      <c r="G737" s="57"/>
      <c r="H737" s="57"/>
      <c r="I737" s="57"/>
    </row>
    <row r="738" spans="2:9" x14ac:dyDescent="0.2">
      <c r="B738" s="55"/>
      <c r="C738" s="56"/>
      <c r="D738" s="57"/>
      <c r="E738" s="57"/>
      <c r="F738" s="57"/>
      <c r="G738" s="57"/>
      <c r="H738" s="57"/>
      <c r="I738" s="57"/>
    </row>
    <row r="739" spans="2:9" x14ac:dyDescent="0.2">
      <c r="B739" s="55"/>
      <c r="C739" s="56"/>
      <c r="D739" s="57"/>
      <c r="E739" s="57"/>
      <c r="F739" s="57"/>
      <c r="G739" s="57"/>
      <c r="H739" s="57"/>
      <c r="I739" s="57"/>
    </row>
    <row r="740" spans="2:9" x14ac:dyDescent="0.2">
      <c r="B740" s="55"/>
      <c r="C740" s="56"/>
      <c r="D740" s="57"/>
      <c r="E740" s="57"/>
      <c r="F740" s="57"/>
      <c r="G740" s="57"/>
      <c r="H740" s="57"/>
      <c r="I740" s="57"/>
    </row>
    <row r="741" spans="2:9" x14ac:dyDescent="0.2">
      <c r="B741" s="55"/>
      <c r="C741" s="56"/>
      <c r="D741" s="57"/>
      <c r="E741" s="57"/>
      <c r="F741" s="57"/>
      <c r="G741" s="57"/>
      <c r="H741" s="57"/>
      <c r="I741" s="57"/>
    </row>
    <row r="742" spans="2:9" x14ac:dyDescent="0.2">
      <c r="B742" s="55"/>
      <c r="C742" s="56"/>
      <c r="D742" s="57"/>
      <c r="E742" s="57"/>
      <c r="F742" s="57"/>
      <c r="G742" s="57"/>
      <c r="H742" s="57"/>
      <c r="I742" s="57"/>
    </row>
    <row r="743" spans="2:9" x14ac:dyDescent="0.2">
      <c r="B743" s="55"/>
      <c r="C743" s="56"/>
      <c r="D743" s="57"/>
      <c r="E743" s="57"/>
      <c r="F743" s="57"/>
      <c r="G743" s="57"/>
      <c r="H743" s="57"/>
      <c r="I743" s="57"/>
    </row>
    <row r="744" spans="2:9" x14ac:dyDescent="0.2">
      <c r="B744" s="55"/>
      <c r="C744" s="56"/>
      <c r="D744" s="57"/>
      <c r="E744" s="57"/>
      <c r="F744" s="57"/>
      <c r="G744" s="57"/>
      <c r="H744" s="57"/>
      <c r="I744" s="57"/>
    </row>
    <row r="745" spans="2:9" x14ac:dyDescent="0.2">
      <c r="B745" s="55"/>
      <c r="C745" s="56"/>
      <c r="D745" s="57"/>
      <c r="E745" s="57"/>
      <c r="F745" s="57"/>
      <c r="G745" s="57"/>
      <c r="H745" s="57"/>
      <c r="I745" s="57"/>
    </row>
    <row r="746" spans="2:9" x14ac:dyDescent="0.2">
      <c r="B746" s="55"/>
      <c r="C746" s="56"/>
      <c r="D746" s="57"/>
      <c r="E746" s="57"/>
      <c r="F746" s="57"/>
      <c r="G746" s="57"/>
      <c r="H746" s="57"/>
      <c r="I746" s="57"/>
    </row>
    <row r="747" spans="2:9" x14ac:dyDescent="0.2">
      <c r="B747" s="55"/>
      <c r="C747" s="56"/>
      <c r="D747" s="57"/>
      <c r="E747" s="57"/>
      <c r="F747" s="57"/>
      <c r="G747" s="57"/>
      <c r="H747" s="57"/>
      <c r="I747" s="57"/>
    </row>
    <row r="748" spans="2:9" x14ac:dyDescent="0.2">
      <c r="B748" s="55"/>
      <c r="C748" s="56"/>
      <c r="D748" s="57"/>
      <c r="E748" s="57"/>
      <c r="F748" s="57"/>
      <c r="G748" s="57"/>
      <c r="H748" s="57"/>
      <c r="I748" s="57"/>
    </row>
    <row r="749" spans="2:9" x14ac:dyDescent="0.2">
      <c r="B749" s="55"/>
      <c r="C749" s="56"/>
      <c r="D749" s="57"/>
      <c r="E749" s="57"/>
      <c r="F749" s="57"/>
      <c r="G749" s="57"/>
      <c r="H749" s="57"/>
      <c r="I749" s="57"/>
    </row>
    <row r="750" spans="2:9" x14ac:dyDescent="0.2">
      <c r="B750" s="55"/>
      <c r="C750" s="56"/>
      <c r="D750" s="57"/>
      <c r="E750" s="57"/>
      <c r="F750" s="57"/>
      <c r="G750" s="57"/>
      <c r="H750" s="57"/>
      <c r="I750" s="57"/>
    </row>
    <row r="751" spans="2:9" x14ac:dyDescent="0.2">
      <c r="B751" s="55"/>
      <c r="C751" s="56"/>
      <c r="D751" s="57"/>
      <c r="E751" s="57"/>
      <c r="F751" s="57"/>
      <c r="G751" s="57"/>
      <c r="H751" s="57"/>
      <c r="I751" s="57"/>
    </row>
    <row r="752" spans="2:9" x14ac:dyDescent="0.2">
      <c r="B752" s="55"/>
      <c r="C752" s="56"/>
      <c r="D752" s="57"/>
      <c r="E752" s="57"/>
      <c r="F752" s="57"/>
      <c r="G752" s="57"/>
      <c r="H752" s="57"/>
      <c r="I752" s="57"/>
    </row>
    <row r="753" spans="2:9" x14ac:dyDescent="0.2">
      <c r="B753" s="55"/>
      <c r="C753" s="56"/>
      <c r="D753" s="57"/>
      <c r="E753" s="57"/>
      <c r="F753" s="57"/>
      <c r="G753" s="57"/>
      <c r="H753" s="57"/>
      <c r="I753" s="57"/>
    </row>
    <row r="754" spans="2:9" x14ac:dyDescent="0.2">
      <c r="B754" s="55"/>
      <c r="C754" s="56"/>
      <c r="D754" s="57"/>
      <c r="E754" s="57"/>
      <c r="F754" s="57"/>
      <c r="G754" s="57"/>
      <c r="H754" s="57"/>
      <c r="I754" s="57"/>
    </row>
    <row r="755" spans="2:9" x14ac:dyDescent="0.2">
      <c r="B755" s="55"/>
      <c r="C755" s="56"/>
      <c r="D755" s="57"/>
      <c r="E755" s="57"/>
      <c r="F755" s="57"/>
      <c r="G755" s="57"/>
      <c r="H755" s="57"/>
      <c r="I755" s="57"/>
    </row>
    <row r="756" spans="2:9" x14ac:dyDescent="0.2">
      <c r="B756" s="55"/>
      <c r="C756" s="56"/>
      <c r="D756" s="57"/>
      <c r="E756" s="57"/>
      <c r="F756" s="57"/>
      <c r="G756" s="57"/>
      <c r="H756" s="57"/>
      <c r="I756" s="57"/>
    </row>
    <row r="757" spans="2:9" x14ac:dyDescent="0.2">
      <c r="B757" s="55"/>
      <c r="C757" s="56"/>
      <c r="D757" s="57"/>
      <c r="E757" s="57"/>
      <c r="F757" s="57"/>
      <c r="G757" s="57"/>
      <c r="H757" s="57"/>
      <c r="I757" s="57"/>
    </row>
    <row r="758" spans="2:9" x14ac:dyDescent="0.2">
      <c r="B758" s="55"/>
      <c r="C758" s="56"/>
      <c r="D758" s="57"/>
      <c r="E758" s="57"/>
      <c r="F758" s="57"/>
      <c r="G758" s="57"/>
      <c r="H758" s="57"/>
      <c r="I758" s="57"/>
    </row>
    <row r="759" spans="2:9" x14ac:dyDescent="0.2">
      <c r="B759" s="55"/>
      <c r="C759" s="56"/>
      <c r="D759" s="57"/>
      <c r="E759" s="57"/>
      <c r="F759" s="57"/>
      <c r="G759" s="57"/>
      <c r="H759" s="57"/>
      <c r="I759" s="57"/>
    </row>
    <row r="760" spans="2:9" x14ac:dyDescent="0.2">
      <c r="B760" s="55"/>
      <c r="C760" s="56"/>
      <c r="D760" s="57"/>
      <c r="E760" s="57"/>
      <c r="F760" s="57"/>
      <c r="G760" s="57"/>
      <c r="H760" s="57"/>
      <c r="I760" s="57"/>
    </row>
    <row r="761" spans="2:9" x14ac:dyDescent="0.2">
      <c r="B761" s="55"/>
      <c r="C761" s="56"/>
      <c r="D761" s="57"/>
      <c r="E761" s="57"/>
      <c r="F761" s="57"/>
      <c r="G761" s="57"/>
      <c r="H761" s="57"/>
      <c r="I761" s="57"/>
    </row>
    <row r="762" spans="2:9" x14ac:dyDescent="0.2">
      <c r="B762" s="55"/>
      <c r="C762" s="56"/>
      <c r="D762" s="57"/>
      <c r="E762" s="57"/>
      <c r="F762" s="57"/>
      <c r="G762" s="57"/>
      <c r="H762" s="57"/>
      <c r="I762" s="57"/>
    </row>
    <row r="763" spans="2:9" x14ac:dyDescent="0.2">
      <c r="B763" s="55"/>
      <c r="C763" s="56"/>
      <c r="D763" s="57"/>
      <c r="E763" s="57"/>
      <c r="F763" s="57"/>
      <c r="G763" s="57"/>
      <c r="H763" s="57"/>
      <c r="I763" s="57"/>
    </row>
    <row r="764" spans="2:9" x14ac:dyDescent="0.2">
      <c r="B764" s="55"/>
      <c r="C764" s="56"/>
      <c r="D764" s="57"/>
      <c r="E764" s="57"/>
      <c r="F764" s="57"/>
      <c r="G764" s="57"/>
      <c r="H764" s="57"/>
      <c r="I764" s="57"/>
    </row>
    <row r="765" spans="2:9" x14ac:dyDescent="0.2">
      <c r="B765" s="55"/>
      <c r="C765" s="56"/>
      <c r="D765" s="57"/>
      <c r="E765" s="57"/>
      <c r="F765" s="57"/>
      <c r="G765" s="57"/>
      <c r="H765" s="57"/>
      <c r="I765" s="57"/>
    </row>
    <row r="766" spans="2:9" x14ac:dyDescent="0.2">
      <c r="B766" s="55"/>
      <c r="C766" s="56"/>
      <c r="D766" s="57"/>
      <c r="E766" s="57"/>
      <c r="F766" s="57"/>
      <c r="G766" s="57"/>
      <c r="H766" s="57"/>
      <c r="I766" s="57"/>
    </row>
    <row r="767" spans="2:9" x14ac:dyDescent="0.2">
      <c r="B767" s="55"/>
      <c r="C767" s="56"/>
      <c r="D767" s="57"/>
      <c r="E767" s="57"/>
      <c r="F767" s="57"/>
      <c r="G767" s="57"/>
      <c r="H767" s="57"/>
      <c r="I767" s="57"/>
    </row>
    <row r="768" spans="2:9" x14ac:dyDescent="0.2">
      <c r="B768" s="55"/>
      <c r="C768" s="56"/>
      <c r="D768" s="57"/>
      <c r="E768" s="57"/>
      <c r="F768" s="57"/>
      <c r="G768" s="57"/>
      <c r="H768" s="57"/>
      <c r="I768" s="57"/>
    </row>
    <row r="769" spans="2:9" x14ac:dyDescent="0.2">
      <c r="B769" s="55"/>
      <c r="C769" s="56"/>
      <c r="D769" s="57"/>
      <c r="E769" s="57"/>
      <c r="F769" s="57"/>
      <c r="G769" s="57"/>
      <c r="H769" s="57"/>
      <c r="I769" s="57"/>
    </row>
    <row r="770" spans="2:9" x14ac:dyDescent="0.2">
      <c r="B770" s="55"/>
      <c r="C770" s="56"/>
      <c r="D770" s="57"/>
      <c r="E770" s="57"/>
      <c r="F770" s="57"/>
      <c r="G770" s="57"/>
      <c r="H770" s="57"/>
      <c r="I770" s="57"/>
    </row>
    <row r="771" spans="2:9" x14ac:dyDescent="0.2">
      <c r="B771" s="55"/>
      <c r="C771" s="56"/>
      <c r="D771" s="57"/>
      <c r="E771" s="57"/>
      <c r="F771" s="57"/>
      <c r="G771" s="57"/>
      <c r="H771" s="57"/>
      <c r="I771" s="57"/>
    </row>
    <row r="772" spans="2:9" x14ac:dyDescent="0.2">
      <c r="B772" s="55"/>
      <c r="C772" s="56"/>
      <c r="D772" s="57"/>
      <c r="E772" s="57"/>
      <c r="F772" s="57"/>
      <c r="G772" s="57"/>
      <c r="H772" s="57"/>
      <c r="I772" s="57"/>
    </row>
    <row r="773" spans="2:9" x14ac:dyDescent="0.2">
      <c r="B773" s="55"/>
      <c r="C773" s="56"/>
      <c r="D773" s="57"/>
      <c r="E773" s="57"/>
      <c r="F773" s="57"/>
      <c r="G773" s="57"/>
      <c r="H773" s="57"/>
      <c r="I773" s="57"/>
    </row>
    <row r="774" spans="2:9" x14ac:dyDescent="0.2">
      <c r="B774" s="55"/>
      <c r="C774" s="56"/>
      <c r="D774" s="57"/>
      <c r="E774" s="57"/>
      <c r="F774" s="57"/>
      <c r="G774" s="57"/>
      <c r="H774" s="57"/>
      <c r="I774" s="57"/>
    </row>
    <row r="775" spans="2:9" x14ac:dyDescent="0.2">
      <c r="B775" s="55"/>
      <c r="C775" s="56"/>
      <c r="D775" s="57"/>
      <c r="E775" s="57"/>
      <c r="F775" s="57"/>
      <c r="G775" s="57"/>
      <c r="H775" s="57"/>
      <c r="I775" s="57"/>
    </row>
    <row r="776" spans="2:9" x14ac:dyDescent="0.2">
      <c r="B776" s="55"/>
      <c r="C776" s="56"/>
      <c r="D776" s="57"/>
      <c r="E776" s="57"/>
      <c r="F776" s="57"/>
      <c r="G776" s="57"/>
      <c r="H776" s="57"/>
      <c r="I776" s="57"/>
    </row>
    <row r="777" spans="2:9" x14ac:dyDescent="0.2">
      <c r="B777" s="55"/>
      <c r="C777" s="56"/>
      <c r="D777" s="57"/>
      <c r="E777" s="57"/>
      <c r="F777" s="57"/>
      <c r="G777" s="57"/>
      <c r="H777" s="57"/>
      <c r="I777" s="57"/>
    </row>
    <row r="778" spans="2:9" x14ac:dyDescent="0.2">
      <c r="B778" s="55"/>
      <c r="C778" s="56"/>
      <c r="D778" s="57"/>
      <c r="E778" s="57"/>
      <c r="F778" s="57"/>
      <c r="G778" s="57"/>
      <c r="H778" s="57"/>
      <c r="I778" s="57"/>
    </row>
    <row r="779" spans="2:9" x14ac:dyDescent="0.2">
      <c r="B779" s="55"/>
      <c r="C779" s="56"/>
      <c r="D779" s="57"/>
      <c r="E779" s="57"/>
      <c r="F779" s="57"/>
      <c r="G779" s="57"/>
      <c r="H779" s="57"/>
      <c r="I779" s="57"/>
    </row>
    <row r="780" spans="2:9" x14ac:dyDescent="0.2">
      <c r="B780" s="55"/>
      <c r="C780" s="56"/>
      <c r="D780" s="57"/>
      <c r="E780" s="57"/>
      <c r="F780" s="57"/>
      <c r="G780" s="57"/>
      <c r="H780" s="57"/>
      <c r="I780" s="57"/>
    </row>
    <row r="781" spans="2:9" x14ac:dyDescent="0.2">
      <c r="B781" s="55"/>
      <c r="C781" s="56"/>
      <c r="D781" s="57"/>
      <c r="E781" s="57"/>
      <c r="F781" s="57"/>
      <c r="G781" s="57"/>
      <c r="H781" s="57"/>
      <c r="I781" s="57"/>
    </row>
    <row r="782" spans="2:9" x14ac:dyDescent="0.2">
      <c r="B782" s="55"/>
      <c r="C782" s="56"/>
      <c r="D782" s="57"/>
      <c r="E782" s="57"/>
      <c r="F782" s="57"/>
      <c r="G782" s="57"/>
      <c r="H782" s="57"/>
      <c r="I782" s="57"/>
    </row>
    <row r="783" spans="2:9" x14ac:dyDescent="0.2">
      <c r="B783" s="55"/>
      <c r="C783" s="56"/>
      <c r="D783" s="57"/>
      <c r="E783" s="57"/>
      <c r="F783" s="57"/>
      <c r="G783" s="57"/>
      <c r="H783" s="57"/>
      <c r="I783" s="57"/>
    </row>
    <row r="784" spans="2:9" x14ac:dyDescent="0.2">
      <c r="B784" s="55"/>
      <c r="C784" s="56"/>
      <c r="D784" s="57"/>
      <c r="E784" s="57"/>
      <c r="F784" s="57"/>
      <c r="G784" s="57"/>
      <c r="H784" s="57"/>
      <c r="I784" s="57"/>
    </row>
    <row r="785" spans="2:9" x14ac:dyDescent="0.2">
      <c r="B785" s="55"/>
      <c r="C785" s="56"/>
      <c r="D785" s="57"/>
      <c r="E785" s="57"/>
      <c r="F785" s="57"/>
      <c r="G785" s="57"/>
      <c r="H785" s="57"/>
      <c r="I785" s="57"/>
    </row>
    <row r="786" spans="2:9" x14ac:dyDescent="0.2">
      <c r="B786" s="55"/>
      <c r="C786" s="56"/>
      <c r="D786" s="57"/>
      <c r="E786" s="57"/>
      <c r="F786" s="57"/>
      <c r="G786" s="57"/>
      <c r="H786" s="57"/>
      <c r="I786" s="57"/>
    </row>
    <row r="787" spans="2:9" x14ac:dyDescent="0.2">
      <c r="B787" s="55"/>
      <c r="C787" s="56"/>
      <c r="D787" s="57"/>
      <c r="E787" s="57"/>
      <c r="F787" s="57"/>
      <c r="G787" s="57"/>
      <c r="H787" s="57"/>
      <c r="I787" s="57"/>
    </row>
    <row r="788" spans="2:9" x14ac:dyDescent="0.2">
      <c r="B788" s="55"/>
      <c r="C788" s="56"/>
      <c r="D788" s="57"/>
      <c r="E788" s="57"/>
      <c r="F788" s="57"/>
      <c r="G788" s="57"/>
      <c r="H788" s="57"/>
      <c r="I788" s="57"/>
    </row>
    <row r="789" spans="2:9" x14ac:dyDescent="0.2">
      <c r="B789" s="55"/>
      <c r="C789" s="56"/>
      <c r="D789" s="57"/>
      <c r="E789" s="57"/>
      <c r="F789" s="57"/>
      <c r="G789" s="57"/>
      <c r="H789" s="57"/>
      <c r="I789" s="57"/>
    </row>
    <row r="790" spans="2:9" x14ac:dyDescent="0.2">
      <c r="B790" s="55"/>
      <c r="C790" s="56"/>
      <c r="D790" s="57"/>
      <c r="E790" s="57"/>
      <c r="F790" s="57"/>
      <c r="G790" s="57"/>
      <c r="H790" s="57"/>
      <c r="I790" s="57"/>
    </row>
    <row r="791" spans="2:9" x14ac:dyDescent="0.2">
      <c r="B791" s="55"/>
      <c r="C791" s="56"/>
      <c r="D791" s="57"/>
      <c r="E791" s="57"/>
      <c r="F791" s="57"/>
      <c r="G791" s="57"/>
      <c r="H791" s="57"/>
      <c r="I791" s="57"/>
    </row>
    <row r="792" spans="2:9" x14ac:dyDescent="0.2">
      <c r="B792" s="55"/>
      <c r="C792" s="56"/>
      <c r="D792" s="57"/>
      <c r="E792" s="57"/>
      <c r="F792" s="57"/>
      <c r="G792" s="57"/>
      <c r="H792" s="57"/>
      <c r="I792" s="57"/>
    </row>
    <row r="793" spans="2:9" x14ac:dyDescent="0.2">
      <c r="B793" s="55"/>
      <c r="C793" s="56"/>
      <c r="D793" s="57"/>
      <c r="E793" s="57"/>
      <c r="F793" s="57"/>
      <c r="G793" s="57"/>
      <c r="H793" s="57"/>
      <c r="I793" s="57"/>
    </row>
    <row r="794" spans="2:9" x14ac:dyDescent="0.2">
      <c r="B794" s="55"/>
      <c r="C794" s="56"/>
      <c r="D794" s="57"/>
      <c r="E794" s="57"/>
      <c r="F794" s="57"/>
      <c r="G794" s="57"/>
      <c r="H794" s="57"/>
      <c r="I794" s="57"/>
    </row>
    <row r="795" spans="2:9" x14ac:dyDescent="0.2">
      <c r="B795" s="55"/>
      <c r="C795" s="56"/>
      <c r="D795" s="57"/>
      <c r="E795" s="57"/>
      <c r="F795" s="57"/>
      <c r="G795" s="57"/>
      <c r="H795" s="57"/>
      <c r="I795" s="57"/>
    </row>
    <row r="796" spans="2:9" x14ac:dyDescent="0.2">
      <c r="B796" s="55"/>
      <c r="C796" s="56"/>
      <c r="D796" s="57"/>
      <c r="E796" s="57"/>
      <c r="F796" s="57"/>
      <c r="G796" s="57"/>
      <c r="H796" s="57"/>
      <c r="I796" s="57"/>
    </row>
    <row r="797" spans="2:9" x14ac:dyDescent="0.2">
      <c r="B797" s="55"/>
      <c r="C797" s="56"/>
      <c r="D797" s="57"/>
      <c r="E797" s="57"/>
      <c r="F797" s="57"/>
      <c r="G797" s="57"/>
      <c r="H797" s="57"/>
      <c r="I797" s="57"/>
    </row>
    <row r="798" spans="2:9" x14ac:dyDescent="0.2">
      <c r="B798" s="55"/>
      <c r="C798" s="56"/>
      <c r="D798" s="57"/>
      <c r="E798" s="57"/>
      <c r="F798" s="57"/>
      <c r="G798" s="57"/>
      <c r="H798" s="57"/>
      <c r="I798" s="57"/>
    </row>
    <row r="799" spans="2:9" x14ac:dyDescent="0.2">
      <c r="B799" s="55"/>
      <c r="C799" s="56"/>
      <c r="D799" s="57"/>
      <c r="E799" s="57"/>
      <c r="F799" s="57"/>
      <c r="G799" s="57"/>
      <c r="H799" s="57"/>
      <c r="I799" s="57"/>
    </row>
    <row r="800" spans="2:9" x14ac:dyDescent="0.2">
      <c r="B800" s="55"/>
      <c r="C800" s="56"/>
      <c r="D800" s="57"/>
      <c r="E800" s="57"/>
      <c r="F800" s="57"/>
      <c r="G800" s="57"/>
      <c r="H800" s="57"/>
      <c r="I800" s="57"/>
    </row>
    <row r="801" spans="2:9" x14ac:dyDescent="0.2">
      <c r="B801" s="55"/>
      <c r="C801" s="56"/>
      <c r="D801" s="57"/>
      <c r="E801" s="57"/>
      <c r="F801" s="57"/>
      <c r="G801" s="57"/>
      <c r="H801" s="57"/>
      <c r="I801" s="57"/>
    </row>
    <row r="802" spans="2:9" x14ac:dyDescent="0.2">
      <c r="B802" s="55"/>
      <c r="C802" s="56"/>
      <c r="D802" s="57"/>
      <c r="E802" s="57"/>
      <c r="F802" s="57"/>
      <c r="G802" s="57"/>
      <c r="H802" s="57"/>
      <c r="I802" s="57"/>
    </row>
    <row r="803" spans="2:9" x14ac:dyDescent="0.2">
      <c r="B803" s="55"/>
      <c r="C803" s="56"/>
      <c r="D803" s="57"/>
      <c r="E803" s="57"/>
      <c r="F803" s="57"/>
      <c r="G803" s="57"/>
      <c r="H803" s="57"/>
      <c r="I803" s="57"/>
    </row>
    <row r="804" spans="2:9" x14ac:dyDescent="0.2">
      <c r="B804" s="55"/>
      <c r="C804" s="56"/>
      <c r="D804" s="57"/>
      <c r="E804" s="57"/>
      <c r="F804" s="57"/>
      <c r="G804" s="57"/>
      <c r="H804" s="57"/>
      <c r="I804" s="57"/>
    </row>
    <row r="805" spans="2:9" x14ac:dyDescent="0.2">
      <c r="B805" s="55"/>
      <c r="C805" s="56"/>
      <c r="D805" s="57"/>
      <c r="E805" s="57"/>
      <c r="F805" s="57"/>
      <c r="G805" s="57"/>
      <c r="H805" s="57"/>
      <c r="I805" s="57"/>
    </row>
    <row r="806" spans="2:9" x14ac:dyDescent="0.2">
      <c r="B806" s="55"/>
      <c r="C806" s="56"/>
      <c r="D806" s="57"/>
      <c r="E806" s="57"/>
      <c r="F806" s="57"/>
      <c r="G806" s="57"/>
      <c r="H806" s="57"/>
      <c r="I806" s="57"/>
    </row>
    <row r="807" spans="2:9" x14ac:dyDescent="0.2">
      <c r="B807" s="55"/>
      <c r="C807" s="56"/>
      <c r="D807" s="57"/>
      <c r="E807" s="57"/>
      <c r="F807" s="57"/>
      <c r="G807" s="57"/>
      <c r="H807" s="57"/>
      <c r="I807" s="57"/>
    </row>
    <row r="808" spans="2:9" x14ac:dyDescent="0.2">
      <c r="B808" s="55"/>
      <c r="C808" s="56"/>
      <c r="D808" s="57"/>
      <c r="E808" s="57"/>
      <c r="F808" s="57"/>
      <c r="G808" s="57"/>
      <c r="H808" s="57"/>
      <c r="I808" s="57"/>
    </row>
    <row r="809" spans="2:9" x14ac:dyDescent="0.2">
      <c r="B809" s="55"/>
      <c r="C809" s="56"/>
      <c r="D809" s="57"/>
      <c r="E809" s="57"/>
      <c r="F809" s="57"/>
      <c r="G809" s="57"/>
      <c r="H809" s="57"/>
      <c r="I809" s="57"/>
    </row>
    <row r="810" spans="2:9" x14ac:dyDescent="0.2">
      <c r="B810" s="55"/>
      <c r="C810" s="56"/>
      <c r="D810" s="57"/>
      <c r="E810" s="57"/>
      <c r="F810" s="57"/>
      <c r="G810" s="57"/>
      <c r="H810" s="57"/>
      <c r="I810" s="57"/>
    </row>
    <row r="811" spans="2:9" x14ac:dyDescent="0.2">
      <c r="B811" s="55"/>
      <c r="C811" s="56"/>
      <c r="D811" s="57"/>
      <c r="E811" s="57"/>
      <c r="F811" s="57"/>
      <c r="G811" s="57"/>
      <c r="H811" s="57"/>
      <c r="I811" s="57"/>
    </row>
    <row r="812" spans="2:9" x14ac:dyDescent="0.2">
      <c r="B812" s="55"/>
      <c r="C812" s="56"/>
      <c r="D812" s="57"/>
      <c r="E812" s="57"/>
      <c r="F812" s="57"/>
      <c r="G812" s="57"/>
      <c r="H812" s="57"/>
      <c r="I812" s="57"/>
    </row>
    <row r="813" spans="2:9" x14ac:dyDescent="0.2">
      <c r="B813" s="55"/>
      <c r="C813" s="56"/>
      <c r="D813" s="57"/>
      <c r="E813" s="57"/>
      <c r="F813" s="57"/>
      <c r="G813" s="57"/>
      <c r="H813" s="57"/>
      <c r="I813" s="57"/>
    </row>
    <row r="814" spans="2:9" x14ac:dyDescent="0.2">
      <c r="B814" s="55"/>
      <c r="C814" s="56"/>
      <c r="D814" s="57"/>
      <c r="E814" s="57"/>
      <c r="F814" s="57"/>
      <c r="G814" s="57"/>
      <c r="H814" s="57"/>
      <c r="I814" s="57"/>
    </row>
    <row r="815" spans="2:9" x14ac:dyDescent="0.2">
      <c r="B815" s="55"/>
      <c r="C815" s="56"/>
      <c r="D815" s="57"/>
      <c r="E815" s="57"/>
      <c r="F815" s="57"/>
      <c r="G815" s="57"/>
      <c r="H815" s="57"/>
      <c r="I815" s="57"/>
    </row>
    <row r="816" spans="2:9" x14ac:dyDescent="0.2">
      <c r="B816" s="55"/>
      <c r="C816" s="56"/>
      <c r="D816" s="57"/>
      <c r="E816" s="57"/>
      <c r="F816" s="57"/>
      <c r="G816" s="57"/>
      <c r="H816" s="57"/>
      <c r="I816" s="57"/>
    </row>
    <row r="817" spans="2:9" x14ac:dyDescent="0.2">
      <c r="B817" s="55"/>
      <c r="C817" s="56"/>
      <c r="D817" s="57"/>
      <c r="E817" s="57"/>
      <c r="F817" s="57"/>
      <c r="G817" s="57"/>
      <c r="H817" s="57"/>
      <c r="I817" s="57"/>
    </row>
    <row r="818" spans="2:9" x14ac:dyDescent="0.2">
      <c r="B818" s="55"/>
      <c r="C818" s="56"/>
      <c r="D818" s="57"/>
      <c r="E818" s="57"/>
      <c r="F818" s="57"/>
      <c r="G818" s="57"/>
      <c r="H818" s="57"/>
      <c r="I818" s="57"/>
    </row>
    <row r="819" spans="2:9" x14ac:dyDescent="0.2">
      <c r="B819" s="55"/>
      <c r="C819" s="56"/>
      <c r="D819" s="57"/>
      <c r="E819" s="57"/>
      <c r="F819" s="57"/>
      <c r="G819" s="57"/>
      <c r="H819" s="57"/>
      <c r="I819" s="57"/>
    </row>
    <row r="820" spans="2:9" x14ac:dyDescent="0.2">
      <c r="B820" s="55"/>
      <c r="C820" s="56"/>
      <c r="D820" s="57"/>
      <c r="E820" s="57"/>
      <c r="F820" s="57"/>
      <c r="G820" s="57"/>
      <c r="H820" s="57"/>
      <c r="I820" s="57"/>
    </row>
    <row r="821" spans="2:9" x14ac:dyDescent="0.2">
      <c r="B821" s="55"/>
      <c r="C821" s="56"/>
      <c r="D821" s="57"/>
      <c r="E821" s="57"/>
      <c r="F821" s="57"/>
      <c r="G821" s="57"/>
      <c r="H821" s="57"/>
      <c r="I821" s="57"/>
    </row>
    <row r="822" spans="2:9" x14ac:dyDescent="0.2">
      <c r="B822" s="55"/>
      <c r="C822" s="56"/>
      <c r="D822" s="57"/>
      <c r="E822" s="57"/>
      <c r="F822" s="57"/>
      <c r="G822" s="57"/>
      <c r="H822" s="57"/>
      <c r="I822" s="57"/>
    </row>
    <row r="823" spans="2:9" x14ac:dyDescent="0.2">
      <c r="B823" s="55"/>
      <c r="C823" s="56"/>
      <c r="D823" s="57"/>
      <c r="E823" s="57"/>
      <c r="F823" s="57"/>
      <c r="G823" s="57"/>
      <c r="H823" s="57"/>
      <c r="I823" s="57"/>
    </row>
    <row r="824" spans="2:9" x14ac:dyDescent="0.2">
      <c r="B824" s="55"/>
      <c r="C824" s="56"/>
      <c r="D824" s="57"/>
      <c r="E824" s="57"/>
      <c r="F824" s="57"/>
      <c r="G824" s="57"/>
      <c r="H824" s="57"/>
      <c r="I824" s="57"/>
    </row>
    <row r="825" spans="2:9" x14ac:dyDescent="0.2">
      <c r="B825" s="55"/>
      <c r="C825" s="56"/>
      <c r="D825" s="57"/>
      <c r="E825" s="57"/>
      <c r="F825" s="57"/>
      <c r="G825" s="57"/>
      <c r="H825" s="57"/>
      <c r="I825" s="57"/>
    </row>
    <row r="826" spans="2:9" x14ac:dyDescent="0.2">
      <c r="B826" s="55"/>
      <c r="C826" s="56"/>
      <c r="D826" s="57"/>
      <c r="E826" s="57"/>
      <c r="F826" s="57"/>
      <c r="G826" s="57"/>
      <c r="H826" s="57"/>
      <c r="I826" s="57"/>
    </row>
    <row r="827" spans="2:9" x14ac:dyDescent="0.2">
      <c r="B827" s="55"/>
      <c r="C827" s="56"/>
      <c r="D827" s="57"/>
      <c r="E827" s="57"/>
      <c r="F827" s="57"/>
      <c r="G827" s="57"/>
      <c r="H827" s="57"/>
      <c r="I827" s="57"/>
    </row>
    <row r="828" spans="2:9" x14ac:dyDescent="0.2">
      <c r="B828" s="55"/>
      <c r="C828" s="56"/>
      <c r="D828" s="57"/>
      <c r="E828" s="57"/>
      <c r="F828" s="57"/>
      <c r="G828" s="57"/>
      <c r="H828" s="57"/>
      <c r="I828" s="57"/>
    </row>
    <row r="829" spans="2:9" x14ac:dyDescent="0.2">
      <c r="B829" s="55"/>
      <c r="C829" s="56"/>
      <c r="D829" s="57"/>
      <c r="E829" s="57"/>
      <c r="F829" s="57"/>
      <c r="G829" s="57"/>
      <c r="H829" s="57"/>
      <c r="I829" s="57"/>
    </row>
    <row r="830" spans="2:9" x14ac:dyDescent="0.2">
      <c r="B830" s="55"/>
      <c r="C830" s="56"/>
      <c r="D830" s="57"/>
      <c r="E830" s="57"/>
      <c r="F830" s="57"/>
      <c r="G830" s="57"/>
      <c r="H830" s="57"/>
      <c r="I830" s="57"/>
    </row>
    <row r="831" spans="2:9" x14ac:dyDescent="0.2">
      <c r="B831" s="55"/>
      <c r="C831" s="56"/>
      <c r="D831" s="57"/>
      <c r="E831" s="57"/>
      <c r="F831" s="57"/>
      <c r="G831" s="57"/>
      <c r="H831" s="57"/>
      <c r="I831" s="57"/>
    </row>
    <row r="832" spans="2:9" x14ac:dyDescent="0.2">
      <c r="B832" s="55"/>
      <c r="C832" s="56"/>
      <c r="D832" s="57"/>
      <c r="E832" s="57"/>
      <c r="F832" s="57"/>
      <c r="G832" s="57"/>
      <c r="H832" s="57"/>
      <c r="I832" s="57"/>
    </row>
    <row r="833" spans="2:9" x14ac:dyDescent="0.2">
      <c r="B833" s="55"/>
      <c r="C833" s="56"/>
      <c r="D833" s="57"/>
      <c r="E833" s="57"/>
      <c r="F833" s="57"/>
      <c r="G833" s="57"/>
      <c r="H833" s="57"/>
      <c r="I833" s="57"/>
    </row>
    <row r="834" spans="2:9" x14ac:dyDescent="0.2">
      <c r="B834" s="55"/>
      <c r="C834" s="56"/>
      <c r="D834" s="57"/>
      <c r="E834" s="57"/>
      <c r="F834" s="57"/>
      <c r="G834" s="57"/>
      <c r="H834" s="57"/>
      <c r="I834" s="57"/>
    </row>
    <row r="835" spans="2:9" x14ac:dyDescent="0.2">
      <c r="B835" s="55"/>
      <c r="C835" s="56"/>
      <c r="D835" s="57"/>
      <c r="E835" s="57"/>
      <c r="F835" s="57"/>
      <c r="G835" s="57"/>
      <c r="H835" s="57"/>
      <c r="I835" s="57"/>
    </row>
    <row r="836" spans="2:9" x14ac:dyDescent="0.2">
      <c r="B836" s="55"/>
      <c r="C836" s="56"/>
      <c r="D836" s="57"/>
      <c r="E836" s="57"/>
      <c r="F836" s="57"/>
      <c r="G836" s="57"/>
      <c r="H836" s="57"/>
      <c r="I836" s="57"/>
    </row>
    <row r="837" spans="2:9" x14ac:dyDescent="0.2">
      <c r="B837" s="55"/>
      <c r="C837" s="56"/>
      <c r="D837" s="57"/>
      <c r="E837" s="57"/>
      <c r="F837" s="57"/>
      <c r="G837" s="57"/>
      <c r="H837" s="57"/>
      <c r="I837" s="57"/>
    </row>
    <row r="838" spans="2:9" x14ac:dyDescent="0.2">
      <c r="B838" s="55"/>
      <c r="C838" s="56"/>
      <c r="D838" s="57"/>
      <c r="E838" s="57"/>
      <c r="F838" s="57"/>
      <c r="G838" s="57"/>
      <c r="H838" s="57"/>
      <c r="I838" s="57"/>
    </row>
    <row r="839" spans="2:9" x14ac:dyDescent="0.2">
      <c r="B839" s="55"/>
      <c r="C839" s="56"/>
      <c r="D839" s="57"/>
      <c r="E839" s="57"/>
      <c r="F839" s="57"/>
      <c r="G839" s="57"/>
      <c r="H839" s="57"/>
      <c r="I839" s="57"/>
    </row>
    <row r="840" spans="2:9" x14ac:dyDescent="0.2">
      <c r="B840" s="55"/>
      <c r="C840" s="56"/>
      <c r="D840" s="57"/>
      <c r="E840" s="57"/>
      <c r="F840" s="57"/>
      <c r="G840" s="57"/>
      <c r="H840" s="57"/>
      <c r="I840" s="57"/>
    </row>
    <row r="841" spans="2:9" x14ac:dyDescent="0.2">
      <c r="B841" s="55"/>
      <c r="C841" s="56"/>
      <c r="D841" s="57"/>
      <c r="E841" s="57"/>
      <c r="F841" s="57"/>
      <c r="G841" s="57"/>
      <c r="H841" s="57"/>
      <c r="I841" s="57"/>
    </row>
    <row r="842" spans="2:9" x14ac:dyDescent="0.2">
      <c r="B842" s="55"/>
      <c r="C842" s="56"/>
      <c r="D842" s="57"/>
      <c r="E842" s="57"/>
      <c r="F842" s="57"/>
      <c r="G842" s="57"/>
      <c r="H842" s="57"/>
      <c r="I842" s="57"/>
    </row>
    <row r="843" spans="2:9" x14ac:dyDescent="0.2">
      <c r="B843" s="55"/>
      <c r="C843" s="56"/>
      <c r="D843" s="57"/>
      <c r="E843" s="57"/>
      <c r="F843" s="57"/>
      <c r="G843" s="57"/>
      <c r="H843" s="57"/>
      <c r="I843" s="57"/>
    </row>
    <row r="844" spans="2:9" x14ac:dyDescent="0.2">
      <c r="B844" s="55"/>
      <c r="C844" s="56"/>
      <c r="D844" s="57"/>
      <c r="E844" s="57"/>
      <c r="F844" s="57"/>
      <c r="G844" s="57"/>
      <c r="H844" s="57"/>
      <c r="I844" s="57"/>
    </row>
    <row r="845" spans="2:9" x14ac:dyDescent="0.2">
      <c r="B845" s="55"/>
      <c r="C845" s="56"/>
      <c r="D845" s="57"/>
      <c r="E845" s="57"/>
      <c r="F845" s="57"/>
      <c r="G845" s="57"/>
      <c r="H845" s="57"/>
      <c r="I845" s="57"/>
    </row>
    <row r="846" spans="2:9" x14ac:dyDescent="0.2">
      <c r="B846" s="55"/>
      <c r="C846" s="56"/>
      <c r="D846" s="57"/>
      <c r="E846" s="57"/>
      <c r="F846" s="57"/>
      <c r="G846" s="57"/>
      <c r="H846" s="57"/>
      <c r="I846" s="57"/>
    </row>
    <row r="847" spans="2:9" x14ac:dyDescent="0.2">
      <c r="B847" s="55"/>
      <c r="C847" s="56"/>
      <c r="D847" s="57"/>
      <c r="E847" s="57"/>
      <c r="F847" s="57"/>
      <c r="G847" s="57"/>
      <c r="H847" s="57"/>
      <c r="I847" s="57"/>
    </row>
    <row r="848" spans="2:9" x14ac:dyDescent="0.2">
      <c r="B848" s="55"/>
      <c r="C848" s="56"/>
      <c r="D848" s="57"/>
      <c r="E848" s="57"/>
      <c r="F848" s="57"/>
      <c r="G848" s="57"/>
      <c r="H848" s="57"/>
      <c r="I848" s="57"/>
    </row>
    <row r="849" spans="2:9" x14ac:dyDescent="0.2">
      <c r="B849" s="55"/>
      <c r="C849" s="56"/>
      <c r="D849" s="57"/>
      <c r="E849" s="57"/>
      <c r="F849" s="57"/>
      <c r="G849" s="57"/>
      <c r="H849" s="57"/>
      <c r="I849" s="57"/>
    </row>
    <row r="850" spans="2:9" x14ac:dyDescent="0.2">
      <c r="B850" s="55"/>
      <c r="C850" s="56"/>
      <c r="D850" s="57"/>
      <c r="E850" s="57"/>
      <c r="F850" s="57"/>
      <c r="G850" s="57"/>
      <c r="H850" s="57"/>
      <c r="I850" s="57"/>
    </row>
    <row r="851" spans="2:9" x14ac:dyDescent="0.2">
      <c r="B851" s="55"/>
      <c r="C851" s="56"/>
      <c r="D851" s="57"/>
      <c r="E851" s="57"/>
      <c r="F851" s="57"/>
      <c r="G851" s="57"/>
      <c r="H851" s="57"/>
      <c r="I851" s="57"/>
    </row>
    <row r="852" spans="2:9" x14ac:dyDescent="0.2">
      <c r="B852" s="55"/>
      <c r="C852" s="56"/>
      <c r="D852" s="57"/>
      <c r="E852" s="57"/>
      <c r="F852" s="57"/>
      <c r="G852" s="57"/>
      <c r="H852" s="57"/>
      <c r="I852" s="57"/>
    </row>
    <row r="853" spans="2:9" x14ac:dyDescent="0.2">
      <c r="B853" s="55"/>
      <c r="C853" s="56"/>
      <c r="D853" s="57"/>
      <c r="E853" s="57"/>
      <c r="F853" s="57"/>
      <c r="G853" s="57"/>
      <c r="H853" s="57"/>
      <c r="I853" s="57"/>
    </row>
    <row r="854" spans="2:9" x14ac:dyDescent="0.2">
      <c r="B854" s="55"/>
      <c r="C854" s="56"/>
      <c r="D854" s="57"/>
      <c r="E854" s="57"/>
      <c r="F854" s="57"/>
      <c r="G854" s="57"/>
      <c r="H854" s="57"/>
      <c r="I854" s="57"/>
    </row>
    <row r="855" spans="2:9" x14ac:dyDescent="0.2">
      <c r="B855" s="55"/>
      <c r="C855" s="56"/>
      <c r="D855" s="57"/>
      <c r="E855" s="57"/>
      <c r="F855" s="57"/>
      <c r="G855" s="57"/>
      <c r="H855" s="57"/>
      <c r="I855" s="57"/>
    </row>
    <row r="856" spans="2:9" x14ac:dyDescent="0.2">
      <c r="B856" s="55"/>
      <c r="C856" s="56"/>
      <c r="D856" s="57"/>
      <c r="E856" s="57"/>
      <c r="F856" s="57"/>
      <c r="G856" s="57"/>
      <c r="H856" s="57"/>
      <c r="I856" s="57"/>
    </row>
    <row r="857" spans="2:9" x14ac:dyDescent="0.2">
      <c r="B857" s="55"/>
      <c r="C857" s="56"/>
      <c r="D857" s="57"/>
      <c r="E857" s="57"/>
      <c r="F857" s="57"/>
      <c r="G857" s="57"/>
      <c r="H857" s="57"/>
      <c r="I857" s="57"/>
    </row>
    <row r="858" spans="2:9" x14ac:dyDescent="0.2">
      <c r="B858" s="55"/>
      <c r="C858" s="56"/>
      <c r="D858" s="57"/>
      <c r="E858" s="57"/>
      <c r="F858" s="57"/>
      <c r="G858" s="57"/>
      <c r="H858" s="57"/>
      <c r="I858" s="57"/>
    </row>
    <row r="859" spans="2:9" x14ac:dyDescent="0.2">
      <c r="B859" s="55"/>
      <c r="C859" s="56"/>
      <c r="D859" s="57"/>
      <c r="E859" s="57"/>
      <c r="F859" s="57"/>
      <c r="G859" s="57"/>
      <c r="H859" s="57"/>
      <c r="I859" s="57"/>
    </row>
    <row r="860" spans="2:9" x14ac:dyDescent="0.2">
      <c r="B860" s="55"/>
      <c r="C860" s="56"/>
      <c r="D860" s="57"/>
      <c r="E860" s="57"/>
      <c r="F860" s="57"/>
      <c r="G860" s="57"/>
      <c r="H860" s="57"/>
      <c r="I860" s="57"/>
    </row>
    <row r="861" spans="2:9" x14ac:dyDescent="0.2">
      <c r="B861" s="55"/>
      <c r="C861" s="56"/>
      <c r="D861" s="57"/>
      <c r="E861" s="57"/>
      <c r="F861" s="57"/>
      <c r="G861" s="57"/>
      <c r="H861" s="57"/>
      <c r="I861" s="57"/>
    </row>
    <row r="862" spans="2:9" x14ac:dyDescent="0.2">
      <c r="B862" s="55"/>
      <c r="C862" s="56"/>
      <c r="D862" s="57"/>
      <c r="E862" s="57"/>
      <c r="F862" s="57"/>
      <c r="G862" s="57"/>
      <c r="H862" s="57"/>
      <c r="I862" s="57"/>
    </row>
    <row r="863" spans="2:9" x14ac:dyDescent="0.2">
      <c r="B863" s="55"/>
      <c r="C863" s="56"/>
      <c r="D863" s="57"/>
      <c r="E863" s="57"/>
      <c r="F863" s="57"/>
      <c r="G863" s="57"/>
      <c r="H863" s="57"/>
      <c r="I863" s="57"/>
    </row>
    <row r="864" spans="2:9" x14ac:dyDescent="0.2">
      <c r="B864" s="55"/>
      <c r="C864" s="56"/>
      <c r="D864" s="57"/>
      <c r="E864" s="57"/>
      <c r="F864" s="57"/>
      <c r="G864" s="57"/>
      <c r="H864" s="57"/>
      <c r="I864" s="57"/>
    </row>
    <row r="865" spans="2:9" x14ac:dyDescent="0.2">
      <c r="B865" s="55"/>
      <c r="C865" s="56"/>
      <c r="D865" s="57"/>
      <c r="E865" s="57"/>
      <c r="F865" s="57"/>
      <c r="G865" s="57"/>
      <c r="H865" s="57"/>
      <c r="I865" s="57"/>
    </row>
    <row r="866" spans="2:9" x14ac:dyDescent="0.2">
      <c r="B866" s="55"/>
      <c r="C866" s="56"/>
      <c r="D866" s="57"/>
      <c r="E866" s="57"/>
      <c r="F866" s="57"/>
      <c r="G866" s="57"/>
      <c r="H866" s="57"/>
      <c r="I866" s="57"/>
    </row>
    <row r="867" spans="2:9" x14ac:dyDescent="0.2">
      <c r="B867" s="55"/>
      <c r="C867" s="56"/>
      <c r="D867" s="57"/>
      <c r="E867" s="57"/>
      <c r="F867" s="57"/>
      <c r="G867" s="57"/>
      <c r="H867" s="57"/>
      <c r="I867" s="57"/>
    </row>
    <row r="868" spans="2:9" x14ac:dyDescent="0.2">
      <c r="B868" s="55"/>
      <c r="C868" s="56"/>
      <c r="D868" s="57"/>
      <c r="E868" s="57"/>
      <c r="F868" s="57"/>
      <c r="G868" s="57"/>
      <c r="H868" s="57"/>
      <c r="I868" s="57"/>
    </row>
    <row r="869" spans="2:9" x14ac:dyDescent="0.2">
      <c r="B869" s="55"/>
      <c r="C869" s="56"/>
      <c r="D869" s="57"/>
      <c r="E869" s="57"/>
      <c r="F869" s="57"/>
      <c r="G869" s="57"/>
      <c r="H869" s="57"/>
      <c r="I869" s="57"/>
    </row>
    <row r="870" spans="2:9" x14ac:dyDescent="0.2">
      <c r="B870" s="55"/>
      <c r="C870" s="56"/>
      <c r="D870" s="57"/>
      <c r="E870" s="57"/>
      <c r="F870" s="57"/>
      <c r="G870" s="57"/>
      <c r="H870" s="57"/>
      <c r="I870" s="57"/>
    </row>
    <row r="871" spans="2:9" x14ac:dyDescent="0.2">
      <c r="B871" s="55"/>
      <c r="C871" s="56"/>
      <c r="D871" s="57"/>
      <c r="E871" s="57"/>
      <c r="F871" s="57"/>
      <c r="G871" s="57"/>
      <c r="H871" s="57"/>
      <c r="I871" s="57"/>
    </row>
    <row r="872" spans="2:9" x14ac:dyDescent="0.2">
      <c r="B872" s="55"/>
      <c r="C872" s="56"/>
      <c r="D872" s="57"/>
      <c r="E872" s="57"/>
      <c r="F872" s="57"/>
      <c r="G872" s="57"/>
      <c r="H872" s="57"/>
      <c r="I872" s="57"/>
    </row>
    <row r="873" spans="2:9" x14ac:dyDescent="0.2">
      <c r="B873" s="55"/>
      <c r="C873" s="56"/>
      <c r="D873" s="57"/>
      <c r="E873" s="57"/>
      <c r="F873" s="57"/>
      <c r="G873" s="57"/>
      <c r="H873" s="57"/>
      <c r="I873" s="57"/>
    </row>
    <row r="874" spans="2:9" x14ac:dyDescent="0.2">
      <c r="B874" s="55"/>
      <c r="C874" s="56"/>
      <c r="D874" s="57"/>
      <c r="E874" s="57"/>
      <c r="F874" s="57"/>
      <c r="G874" s="57"/>
      <c r="H874" s="57"/>
      <c r="I874" s="57"/>
    </row>
    <row r="875" spans="2:9" x14ac:dyDescent="0.2">
      <c r="B875" s="55"/>
      <c r="C875" s="56"/>
      <c r="D875" s="57"/>
      <c r="E875" s="57"/>
      <c r="F875" s="57"/>
      <c r="G875" s="57"/>
      <c r="H875" s="57"/>
      <c r="I875" s="57"/>
    </row>
    <row r="876" spans="2:9" x14ac:dyDescent="0.2">
      <c r="B876" s="55"/>
      <c r="C876" s="56"/>
      <c r="D876" s="57"/>
      <c r="E876" s="57"/>
      <c r="F876" s="57"/>
      <c r="G876" s="57"/>
      <c r="H876" s="57"/>
      <c r="I876" s="57"/>
    </row>
    <row r="877" spans="2:9" x14ac:dyDescent="0.2">
      <c r="B877" s="55"/>
      <c r="C877" s="56"/>
      <c r="D877" s="57"/>
      <c r="E877" s="57"/>
      <c r="F877" s="57"/>
      <c r="G877" s="57"/>
      <c r="H877" s="57"/>
      <c r="I877" s="57"/>
    </row>
    <row r="878" spans="2:9" x14ac:dyDescent="0.2">
      <c r="B878" s="55"/>
      <c r="C878" s="56"/>
      <c r="D878" s="57"/>
      <c r="E878" s="57"/>
      <c r="F878" s="57"/>
      <c r="G878" s="57"/>
      <c r="H878" s="57"/>
      <c r="I878" s="57"/>
    </row>
    <row r="879" spans="2:9" x14ac:dyDescent="0.2">
      <c r="B879" s="55"/>
      <c r="C879" s="56"/>
      <c r="D879" s="57"/>
      <c r="E879" s="57"/>
      <c r="F879" s="57"/>
      <c r="G879" s="57"/>
      <c r="H879" s="57"/>
      <c r="I879" s="57"/>
    </row>
    <row r="880" spans="2:9" x14ac:dyDescent="0.2">
      <c r="B880" s="55"/>
      <c r="C880" s="56"/>
      <c r="D880" s="57"/>
      <c r="E880" s="57"/>
      <c r="F880" s="57"/>
      <c r="G880" s="57"/>
      <c r="H880" s="57"/>
      <c r="I880" s="57"/>
    </row>
    <row r="881" spans="2:9" x14ac:dyDescent="0.2">
      <c r="B881" s="55"/>
      <c r="C881" s="56"/>
      <c r="D881" s="57"/>
      <c r="E881" s="57"/>
      <c r="F881" s="57"/>
      <c r="G881" s="57"/>
      <c r="H881" s="57"/>
      <c r="I881" s="57"/>
    </row>
    <row r="882" spans="2:9" x14ac:dyDescent="0.2">
      <c r="B882" s="55"/>
      <c r="C882" s="56"/>
      <c r="D882" s="57"/>
      <c r="E882" s="57"/>
      <c r="F882" s="57"/>
      <c r="G882" s="57"/>
      <c r="H882" s="57"/>
      <c r="I882" s="57"/>
    </row>
    <row r="883" spans="2:9" x14ac:dyDescent="0.2">
      <c r="B883" s="55"/>
      <c r="C883" s="56"/>
      <c r="D883" s="57"/>
      <c r="E883" s="57"/>
      <c r="F883" s="57"/>
      <c r="G883" s="57"/>
      <c r="H883" s="57"/>
      <c r="I883" s="57"/>
    </row>
    <row r="884" spans="2:9" x14ac:dyDescent="0.2">
      <c r="B884" s="55"/>
      <c r="C884" s="56"/>
      <c r="D884" s="57"/>
      <c r="E884" s="57"/>
      <c r="F884" s="57"/>
      <c r="G884" s="57"/>
      <c r="H884" s="57"/>
      <c r="I884" s="57"/>
    </row>
    <row r="885" spans="2:9" x14ac:dyDescent="0.2">
      <c r="B885" s="55"/>
      <c r="C885" s="56"/>
      <c r="D885" s="57"/>
      <c r="E885" s="57"/>
      <c r="F885" s="57"/>
      <c r="G885" s="57"/>
      <c r="H885" s="57"/>
      <c r="I885" s="57"/>
    </row>
    <row r="886" spans="2:9" x14ac:dyDescent="0.2">
      <c r="B886" s="55"/>
      <c r="C886" s="56"/>
      <c r="D886" s="57"/>
      <c r="E886" s="57"/>
      <c r="F886" s="57"/>
      <c r="G886" s="57"/>
      <c r="H886" s="57"/>
      <c r="I886" s="57"/>
    </row>
    <row r="887" spans="2:9" x14ac:dyDescent="0.2">
      <c r="B887" s="55"/>
      <c r="C887" s="56"/>
      <c r="D887" s="57"/>
      <c r="E887" s="57"/>
      <c r="F887" s="57"/>
      <c r="G887" s="57"/>
      <c r="H887" s="57"/>
      <c r="I887" s="57"/>
    </row>
    <row r="888" spans="2:9" x14ac:dyDescent="0.2">
      <c r="B888" s="55"/>
      <c r="C888" s="56"/>
      <c r="D888" s="57"/>
      <c r="E888" s="57"/>
      <c r="F888" s="57"/>
      <c r="G888" s="57"/>
      <c r="H888" s="57"/>
      <c r="I888" s="57"/>
    </row>
    <row r="889" spans="2:9" x14ac:dyDescent="0.2">
      <c r="B889" s="55"/>
      <c r="C889" s="56"/>
      <c r="D889" s="57"/>
      <c r="E889" s="57"/>
      <c r="F889" s="57"/>
      <c r="G889" s="57"/>
      <c r="H889" s="57"/>
      <c r="I889" s="57"/>
    </row>
    <row r="890" spans="2:9" x14ac:dyDescent="0.2">
      <c r="B890" s="55"/>
      <c r="C890" s="56"/>
      <c r="D890" s="57"/>
      <c r="E890" s="57"/>
      <c r="F890" s="57"/>
      <c r="G890" s="57"/>
      <c r="H890" s="57"/>
      <c r="I890" s="57"/>
    </row>
    <row r="891" spans="2:9" x14ac:dyDescent="0.2">
      <c r="B891" s="55"/>
      <c r="C891" s="56"/>
      <c r="D891" s="57"/>
      <c r="E891" s="57"/>
      <c r="F891" s="57"/>
      <c r="G891" s="57"/>
      <c r="H891" s="57"/>
      <c r="I891" s="57"/>
    </row>
    <row r="892" spans="2:9" x14ac:dyDescent="0.2">
      <c r="B892" s="55"/>
      <c r="C892" s="56"/>
      <c r="D892" s="57"/>
      <c r="E892" s="57"/>
      <c r="F892" s="57"/>
      <c r="G892" s="57"/>
      <c r="H892" s="57"/>
      <c r="I892" s="57"/>
    </row>
    <row r="893" spans="2:9" x14ac:dyDescent="0.2">
      <c r="B893" s="55"/>
      <c r="C893" s="56"/>
      <c r="D893" s="57"/>
      <c r="E893" s="57"/>
      <c r="F893" s="57"/>
      <c r="G893" s="57"/>
      <c r="H893" s="57"/>
      <c r="I893" s="57"/>
    </row>
    <row r="894" spans="2:9" x14ac:dyDescent="0.2">
      <c r="B894" s="55"/>
      <c r="C894" s="56"/>
      <c r="D894" s="57"/>
      <c r="E894" s="57"/>
      <c r="F894" s="57"/>
      <c r="G894" s="57"/>
      <c r="H894" s="57"/>
      <c r="I894" s="57"/>
    </row>
    <row r="895" spans="2:9" x14ac:dyDescent="0.2">
      <c r="B895" s="55"/>
      <c r="C895" s="56"/>
      <c r="D895" s="57"/>
      <c r="E895" s="57"/>
      <c r="F895" s="57"/>
      <c r="G895" s="57"/>
      <c r="H895" s="57"/>
      <c r="I895" s="57"/>
    </row>
    <row r="896" spans="2:9" x14ac:dyDescent="0.2">
      <c r="B896" s="55"/>
      <c r="C896" s="56"/>
      <c r="D896" s="57"/>
      <c r="E896" s="57"/>
      <c r="F896" s="57"/>
      <c r="G896" s="57"/>
      <c r="H896" s="57"/>
      <c r="I896" s="57"/>
    </row>
    <row r="897" spans="2:9" x14ac:dyDescent="0.2">
      <c r="B897" s="55"/>
      <c r="C897" s="56"/>
      <c r="D897" s="57"/>
      <c r="E897" s="57"/>
      <c r="F897" s="57"/>
      <c r="G897" s="57"/>
      <c r="H897" s="57"/>
      <c r="I897" s="57"/>
    </row>
    <row r="898" spans="2:9" x14ac:dyDescent="0.2">
      <c r="B898" s="55"/>
      <c r="C898" s="56"/>
      <c r="D898" s="57"/>
      <c r="E898" s="57"/>
      <c r="F898" s="57"/>
      <c r="G898" s="57"/>
      <c r="H898" s="57"/>
      <c r="I898" s="57"/>
    </row>
    <row r="899" spans="2:9" x14ac:dyDescent="0.2">
      <c r="B899" s="55"/>
      <c r="C899" s="56"/>
      <c r="D899" s="57"/>
      <c r="E899" s="57"/>
      <c r="F899" s="57"/>
      <c r="G899" s="57"/>
      <c r="H899" s="57"/>
      <c r="I899" s="57"/>
    </row>
    <row r="900" spans="2:9" x14ac:dyDescent="0.2">
      <c r="B900" s="55"/>
      <c r="C900" s="56"/>
      <c r="D900" s="57"/>
      <c r="E900" s="57"/>
      <c r="F900" s="57"/>
      <c r="G900" s="57"/>
      <c r="H900" s="57"/>
      <c r="I900" s="57"/>
    </row>
    <row r="901" spans="2:9" x14ac:dyDescent="0.2">
      <c r="B901" s="55"/>
      <c r="C901" s="56"/>
      <c r="D901" s="57"/>
      <c r="E901" s="57"/>
      <c r="F901" s="57"/>
      <c r="G901" s="57"/>
      <c r="H901" s="57"/>
      <c r="I901" s="57"/>
    </row>
    <row r="902" spans="2:9" x14ac:dyDescent="0.2">
      <c r="B902" s="55"/>
      <c r="C902" s="56"/>
      <c r="D902" s="57"/>
      <c r="E902" s="57"/>
      <c r="F902" s="57"/>
      <c r="G902" s="57"/>
      <c r="H902" s="57"/>
      <c r="I902" s="57"/>
    </row>
    <row r="903" spans="2:9" x14ac:dyDescent="0.2">
      <c r="B903" s="55"/>
      <c r="C903" s="56"/>
      <c r="D903" s="57"/>
      <c r="E903" s="57"/>
      <c r="F903" s="57"/>
      <c r="G903" s="57"/>
      <c r="H903" s="57"/>
      <c r="I903" s="57"/>
    </row>
    <row r="904" spans="2:9" x14ac:dyDescent="0.2">
      <c r="B904" s="55"/>
      <c r="C904" s="56"/>
      <c r="D904" s="57"/>
      <c r="E904" s="57"/>
      <c r="F904" s="57"/>
      <c r="G904" s="57"/>
      <c r="H904" s="57"/>
      <c r="I904" s="57"/>
    </row>
    <row r="905" spans="2:9" x14ac:dyDescent="0.2">
      <c r="B905" s="55"/>
      <c r="C905" s="56"/>
      <c r="D905" s="57"/>
      <c r="E905" s="57"/>
      <c r="F905" s="57"/>
      <c r="G905" s="57"/>
      <c r="H905" s="57"/>
      <c r="I905" s="57"/>
    </row>
    <row r="906" spans="2:9" x14ac:dyDescent="0.2">
      <c r="B906" s="55"/>
      <c r="C906" s="56"/>
      <c r="D906" s="57"/>
      <c r="E906" s="57"/>
      <c r="F906" s="57"/>
      <c r="G906" s="57"/>
      <c r="H906" s="57"/>
      <c r="I906" s="57"/>
    </row>
    <row r="907" spans="2:9" x14ac:dyDescent="0.2">
      <c r="B907" s="55"/>
      <c r="C907" s="56"/>
      <c r="D907" s="57"/>
      <c r="E907" s="57"/>
      <c r="F907" s="57"/>
      <c r="G907" s="57"/>
      <c r="H907" s="57"/>
      <c r="I907" s="57"/>
    </row>
    <row r="908" spans="2:9" x14ac:dyDescent="0.2">
      <c r="B908" s="55"/>
      <c r="C908" s="56"/>
      <c r="D908" s="57"/>
      <c r="E908" s="57"/>
      <c r="F908" s="57"/>
      <c r="G908" s="57"/>
      <c r="H908" s="57"/>
      <c r="I908" s="57"/>
    </row>
    <row r="909" spans="2:9" x14ac:dyDescent="0.2">
      <c r="B909" s="55"/>
      <c r="C909" s="56"/>
      <c r="D909" s="57"/>
      <c r="E909" s="57"/>
      <c r="F909" s="57"/>
      <c r="G909" s="57"/>
      <c r="H909" s="57"/>
      <c r="I909" s="57"/>
    </row>
    <row r="910" spans="2:9" x14ac:dyDescent="0.2">
      <c r="B910" s="55"/>
      <c r="C910" s="56"/>
      <c r="D910" s="57"/>
      <c r="E910" s="57"/>
      <c r="F910" s="57"/>
      <c r="G910" s="57"/>
      <c r="H910" s="57"/>
      <c r="I910" s="57"/>
    </row>
    <row r="911" spans="2:9" x14ac:dyDescent="0.2">
      <c r="B911" s="55"/>
      <c r="C911" s="56"/>
      <c r="D911" s="57"/>
      <c r="E911" s="57"/>
      <c r="F911" s="57"/>
      <c r="G911" s="57"/>
      <c r="H911" s="57"/>
      <c r="I911" s="57"/>
    </row>
    <row r="912" spans="2:9" x14ac:dyDescent="0.2">
      <c r="B912" s="55"/>
      <c r="C912" s="56"/>
      <c r="D912" s="57"/>
      <c r="E912" s="57"/>
      <c r="F912" s="57"/>
      <c r="G912" s="57"/>
      <c r="H912" s="57"/>
      <c r="I912" s="57"/>
    </row>
    <row r="913" spans="2:9" x14ac:dyDescent="0.2">
      <c r="B913" s="55"/>
      <c r="C913" s="56"/>
      <c r="D913" s="57"/>
      <c r="E913" s="57"/>
      <c r="F913" s="57"/>
      <c r="G913" s="57"/>
      <c r="H913" s="57"/>
      <c r="I913" s="57"/>
    </row>
    <row r="914" spans="2:9" x14ac:dyDescent="0.2">
      <c r="B914" s="55"/>
      <c r="C914" s="56"/>
      <c r="D914" s="57"/>
      <c r="E914" s="57"/>
      <c r="F914" s="57"/>
      <c r="G914" s="57"/>
      <c r="H914" s="57"/>
      <c r="I914" s="57"/>
    </row>
    <row r="915" spans="2:9" x14ac:dyDescent="0.2">
      <c r="B915" s="55"/>
      <c r="C915" s="56"/>
      <c r="D915" s="57"/>
      <c r="E915" s="57"/>
      <c r="F915" s="57"/>
      <c r="G915" s="57"/>
      <c r="H915" s="57"/>
      <c r="I915" s="57"/>
    </row>
    <row r="916" spans="2:9" x14ac:dyDescent="0.2">
      <c r="B916" s="55"/>
      <c r="C916" s="56"/>
      <c r="D916" s="57"/>
      <c r="E916" s="57"/>
      <c r="F916" s="57"/>
      <c r="G916" s="57"/>
      <c r="H916" s="57"/>
      <c r="I916" s="57"/>
    </row>
    <row r="917" spans="2:9" x14ac:dyDescent="0.2">
      <c r="B917" s="55"/>
      <c r="C917" s="56"/>
      <c r="D917" s="57"/>
      <c r="E917" s="57"/>
      <c r="F917" s="57"/>
      <c r="G917" s="57"/>
      <c r="H917" s="57"/>
      <c r="I917" s="57"/>
    </row>
    <row r="918" spans="2:9" x14ac:dyDescent="0.2">
      <c r="B918" s="55"/>
      <c r="C918" s="56"/>
      <c r="D918" s="57"/>
      <c r="E918" s="57"/>
      <c r="F918" s="57"/>
      <c r="G918" s="57"/>
      <c r="H918" s="57"/>
      <c r="I918" s="57"/>
    </row>
    <row r="919" spans="2:9" x14ac:dyDescent="0.2">
      <c r="B919" s="55"/>
      <c r="C919" s="56"/>
      <c r="D919" s="57"/>
      <c r="E919" s="57"/>
      <c r="F919" s="57"/>
      <c r="G919" s="57"/>
      <c r="H919" s="57"/>
      <c r="I919" s="57"/>
    </row>
    <row r="920" spans="2:9" x14ac:dyDescent="0.2">
      <c r="B920" s="55"/>
      <c r="C920" s="56"/>
      <c r="D920" s="57"/>
      <c r="E920" s="57"/>
      <c r="F920" s="57"/>
      <c r="G920" s="57"/>
      <c r="H920" s="57"/>
      <c r="I920" s="57"/>
    </row>
    <row r="921" spans="2:9" x14ac:dyDescent="0.2">
      <c r="B921" s="55"/>
      <c r="C921" s="56"/>
      <c r="D921" s="57"/>
      <c r="E921" s="57"/>
      <c r="F921" s="57"/>
      <c r="G921" s="57"/>
      <c r="H921" s="57"/>
      <c r="I921" s="57"/>
    </row>
    <row r="922" spans="2:9" x14ac:dyDescent="0.2">
      <c r="B922" s="55"/>
      <c r="C922" s="56"/>
      <c r="D922" s="57"/>
      <c r="E922" s="57"/>
      <c r="F922" s="57"/>
      <c r="G922" s="57"/>
      <c r="H922" s="57"/>
      <c r="I922" s="57"/>
    </row>
    <row r="923" spans="2:9" x14ac:dyDescent="0.2">
      <c r="B923" s="55"/>
      <c r="C923" s="56"/>
      <c r="D923" s="57"/>
      <c r="E923" s="57"/>
      <c r="F923" s="57"/>
      <c r="G923" s="57"/>
      <c r="H923" s="57"/>
      <c r="I923" s="57"/>
    </row>
    <row r="924" spans="2:9" x14ac:dyDescent="0.2">
      <c r="B924" s="55"/>
      <c r="C924" s="56"/>
      <c r="D924" s="57"/>
      <c r="E924" s="57"/>
      <c r="F924" s="57"/>
      <c r="G924" s="57"/>
      <c r="H924" s="57"/>
      <c r="I924" s="57"/>
    </row>
    <row r="925" spans="2:9" x14ac:dyDescent="0.2">
      <c r="B925" s="55"/>
      <c r="C925" s="56"/>
      <c r="D925" s="57"/>
      <c r="E925" s="57"/>
      <c r="F925" s="57"/>
      <c r="G925" s="57"/>
      <c r="H925" s="57"/>
      <c r="I925" s="57"/>
    </row>
    <row r="926" spans="2:9" x14ac:dyDescent="0.2">
      <c r="B926" s="55"/>
      <c r="C926" s="56"/>
      <c r="D926" s="57"/>
      <c r="E926" s="57"/>
      <c r="F926" s="57"/>
      <c r="G926" s="57"/>
      <c r="H926" s="57"/>
      <c r="I926" s="57"/>
    </row>
    <row r="927" spans="2:9" x14ac:dyDescent="0.2">
      <c r="B927" s="55"/>
      <c r="C927" s="56"/>
      <c r="D927" s="57"/>
      <c r="E927" s="57"/>
      <c r="F927" s="57"/>
      <c r="G927" s="57"/>
      <c r="H927" s="57"/>
      <c r="I927" s="57"/>
    </row>
    <row r="928" spans="2:9" x14ac:dyDescent="0.2">
      <c r="B928" s="55"/>
      <c r="C928" s="56"/>
      <c r="D928" s="57"/>
      <c r="E928" s="57"/>
      <c r="F928" s="57"/>
      <c r="G928" s="57"/>
      <c r="H928" s="57"/>
      <c r="I928" s="57"/>
    </row>
    <row r="929" spans="2:9" x14ac:dyDescent="0.2">
      <c r="B929" s="55"/>
      <c r="C929" s="56"/>
      <c r="D929" s="57"/>
      <c r="E929" s="57"/>
      <c r="F929" s="57"/>
      <c r="G929" s="57"/>
      <c r="H929" s="57"/>
      <c r="I929" s="57"/>
    </row>
    <row r="930" spans="2:9" x14ac:dyDescent="0.2">
      <c r="B930" s="55"/>
      <c r="C930" s="56"/>
      <c r="D930" s="57"/>
      <c r="E930" s="57"/>
      <c r="F930" s="57"/>
      <c r="G930" s="57"/>
      <c r="H930" s="57"/>
      <c r="I930" s="57"/>
    </row>
    <row r="931" spans="2:9" x14ac:dyDescent="0.2">
      <c r="B931" s="55"/>
      <c r="C931" s="56"/>
      <c r="D931" s="57"/>
      <c r="E931" s="57"/>
      <c r="F931" s="57"/>
      <c r="G931" s="57"/>
      <c r="H931" s="57"/>
      <c r="I931" s="57"/>
    </row>
    <row r="932" spans="2:9" x14ac:dyDescent="0.2">
      <c r="B932" s="55"/>
      <c r="C932" s="56"/>
      <c r="D932" s="57"/>
      <c r="E932" s="57"/>
      <c r="F932" s="57"/>
      <c r="G932" s="57"/>
      <c r="H932" s="57"/>
      <c r="I932" s="57"/>
    </row>
    <row r="933" spans="2:9" x14ac:dyDescent="0.2">
      <c r="B933" s="55"/>
      <c r="C933" s="56"/>
      <c r="D933" s="57"/>
      <c r="E933" s="57"/>
      <c r="F933" s="57"/>
      <c r="G933" s="57"/>
      <c r="H933" s="57"/>
      <c r="I933" s="57"/>
    </row>
    <row r="934" spans="2:9" x14ac:dyDescent="0.2">
      <c r="B934" s="55"/>
      <c r="C934" s="56"/>
      <c r="D934" s="57"/>
      <c r="E934" s="57"/>
      <c r="F934" s="57"/>
      <c r="G934" s="57"/>
      <c r="H934" s="57"/>
      <c r="I934" s="57"/>
    </row>
    <row r="935" spans="2:9" x14ac:dyDescent="0.2">
      <c r="B935" s="55"/>
      <c r="C935" s="56"/>
      <c r="D935" s="57"/>
      <c r="E935" s="57"/>
      <c r="F935" s="57"/>
      <c r="G935" s="57"/>
      <c r="H935" s="57"/>
      <c r="I935" s="57"/>
    </row>
    <row r="936" spans="2:9" x14ac:dyDescent="0.2">
      <c r="B936" s="55"/>
      <c r="C936" s="56"/>
      <c r="D936" s="57"/>
      <c r="E936" s="57"/>
      <c r="F936" s="57"/>
      <c r="G936" s="57"/>
      <c r="H936" s="57"/>
      <c r="I936" s="57"/>
    </row>
    <row r="937" spans="2:9" x14ac:dyDescent="0.2">
      <c r="B937" s="55"/>
      <c r="C937" s="56"/>
      <c r="D937" s="57"/>
      <c r="E937" s="57"/>
      <c r="F937" s="57"/>
      <c r="G937" s="57"/>
      <c r="H937" s="57"/>
      <c r="I937" s="57"/>
    </row>
    <row r="938" spans="2:9" x14ac:dyDescent="0.2">
      <c r="B938" s="55"/>
      <c r="C938" s="56"/>
      <c r="D938" s="57"/>
      <c r="E938" s="57"/>
      <c r="F938" s="57"/>
      <c r="G938" s="57"/>
      <c r="H938" s="57"/>
      <c r="I938" s="57"/>
    </row>
    <row r="939" spans="2:9" x14ac:dyDescent="0.2">
      <c r="B939" s="55"/>
      <c r="C939" s="56"/>
      <c r="D939" s="57"/>
      <c r="E939" s="57"/>
      <c r="F939" s="57"/>
      <c r="G939" s="57"/>
      <c r="H939" s="57"/>
      <c r="I939" s="57"/>
    </row>
    <row r="940" spans="2:9" x14ac:dyDescent="0.2">
      <c r="B940" s="55"/>
      <c r="C940" s="56"/>
      <c r="D940" s="57"/>
      <c r="E940" s="57"/>
      <c r="F940" s="57"/>
      <c r="G940" s="57"/>
      <c r="H940" s="57"/>
      <c r="I940" s="57"/>
    </row>
    <row r="941" spans="2:9" x14ac:dyDescent="0.2">
      <c r="B941" s="55"/>
      <c r="C941" s="56"/>
      <c r="D941" s="57"/>
      <c r="E941" s="57"/>
      <c r="F941" s="57"/>
      <c r="G941" s="57"/>
      <c r="H941" s="57"/>
      <c r="I941" s="57"/>
    </row>
    <row r="942" spans="2:9" x14ac:dyDescent="0.2">
      <c r="B942" s="55"/>
      <c r="C942" s="56"/>
      <c r="D942" s="57"/>
      <c r="E942" s="57"/>
      <c r="F942" s="57"/>
      <c r="G942" s="57"/>
      <c r="H942" s="57"/>
      <c r="I942" s="57"/>
    </row>
    <row r="943" spans="2:9" x14ac:dyDescent="0.2">
      <c r="B943" s="55"/>
      <c r="C943" s="56"/>
      <c r="D943" s="57"/>
      <c r="E943" s="57"/>
      <c r="F943" s="57"/>
      <c r="G943" s="57"/>
      <c r="H943" s="57"/>
      <c r="I943" s="57"/>
    </row>
    <row r="944" spans="2:9" x14ac:dyDescent="0.2">
      <c r="B944" s="55"/>
      <c r="C944" s="56"/>
      <c r="D944" s="57"/>
      <c r="E944" s="57"/>
      <c r="F944" s="57"/>
      <c r="G944" s="57"/>
      <c r="H944" s="57"/>
      <c r="I944" s="57"/>
    </row>
    <row r="945" spans="2:9" x14ac:dyDescent="0.2">
      <c r="B945" s="55"/>
      <c r="C945" s="56"/>
      <c r="D945" s="57"/>
      <c r="E945" s="57"/>
      <c r="F945" s="57"/>
      <c r="G945" s="57"/>
      <c r="H945" s="57"/>
      <c r="I945" s="57"/>
    </row>
    <row r="946" spans="2:9" x14ac:dyDescent="0.2">
      <c r="B946" s="55"/>
      <c r="C946" s="56"/>
      <c r="D946" s="57"/>
      <c r="E946" s="57"/>
      <c r="F946" s="57"/>
      <c r="G946" s="57"/>
      <c r="H946" s="57"/>
      <c r="I946" s="57"/>
    </row>
    <row r="947" spans="2:9" x14ac:dyDescent="0.2">
      <c r="B947" s="55"/>
      <c r="C947" s="56"/>
      <c r="D947" s="57"/>
      <c r="E947" s="57"/>
      <c r="F947" s="57"/>
      <c r="G947" s="57"/>
      <c r="H947" s="57"/>
      <c r="I947" s="57"/>
    </row>
    <row r="948" spans="2:9" x14ac:dyDescent="0.2">
      <c r="B948" s="55"/>
      <c r="C948" s="56"/>
      <c r="D948" s="57"/>
      <c r="E948" s="57"/>
      <c r="F948" s="57"/>
      <c r="G948" s="57"/>
      <c r="H948" s="57"/>
      <c r="I948" s="57"/>
    </row>
    <row r="949" spans="2:9" x14ac:dyDescent="0.2">
      <c r="B949" s="55"/>
      <c r="C949" s="56"/>
      <c r="D949" s="57"/>
      <c r="E949" s="57"/>
      <c r="F949" s="57"/>
      <c r="G949" s="57"/>
      <c r="H949" s="57"/>
      <c r="I949" s="57"/>
    </row>
    <row r="950" spans="2:9" x14ac:dyDescent="0.2">
      <c r="B950" s="55"/>
      <c r="C950" s="56"/>
      <c r="D950" s="57"/>
      <c r="E950" s="57"/>
      <c r="F950" s="57"/>
      <c r="G950" s="57"/>
      <c r="H950" s="57"/>
      <c r="I950" s="57"/>
    </row>
    <row r="951" spans="2:9" x14ac:dyDescent="0.2">
      <c r="B951" s="55"/>
      <c r="C951" s="56"/>
      <c r="D951" s="57"/>
      <c r="E951" s="57"/>
      <c r="F951" s="57"/>
      <c r="G951" s="57"/>
      <c r="H951" s="57"/>
      <c r="I951" s="57"/>
    </row>
    <row r="952" spans="2:9" x14ac:dyDescent="0.2">
      <c r="B952" s="55"/>
      <c r="C952" s="56"/>
      <c r="D952" s="57"/>
      <c r="E952" s="57"/>
      <c r="F952" s="57"/>
      <c r="G952" s="57"/>
      <c r="H952" s="57"/>
      <c r="I952" s="57"/>
    </row>
    <row r="953" spans="2:9" x14ac:dyDescent="0.2">
      <c r="B953" s="55"/>
      <c r="C953" s="56"/>
      <c r="D953" s="57"/>
      <c r="E953" s="57"/>
      <c r="F953" s="57"/>
      <c r="G953" s="57"/>
      <c r="H953" s="57"/>
      <c r="I953" s="57"/>
    </row>
    <row r="954" spans="2:9" x14ac:dyDescent="0.2">
      <c r="B954" s="55"/>
      <c r="C954" s="56"/>
      <c r="D954" s="57"/>
      <c r="E954" s="57"/>
      <c r="F954" s="57"/>
      <c r="G954" s="57"/>
      <c r="H954" s="57"/>
      <c r="I954" s="57"/>
    </row>
    <row r="955" spans="2:9" x14ac:dyDescent="0.2">
      <c r="B955" s="55"/>
      <c r="C955" s="56"/>
      <c r="D955" s="57"/>
      <c r="E955" s="57"/>
      <c r="F955" s="57"/>
      <c r="G955" s="57"/>
      <c r="H955" s="57"/>
      <c r="I955" s="57"/>
    </row>
    <row r="956" spans="2:9" x14ac:dyDescent="0.2">
      <c r="B956" s="55"/>
      <c r="C956" s="56"/>
      <c r="D956" s="57"/>
      <c r="E956" s="57"/>
      <c r="F956" s="57"/>
      <c r="G956" s="57"/>
      <c r="H956" s="57"/>
      <c r="I956" s="57"/>
    </row>
    <row r="957" spans="2:9" x14ac:dyDescent="0.2">
      <c r="B957" s="55"/>
      <c r="C957" s="56"/>
      <c r="D957" s="57"/>
      <c r="E957" s="57"/>
      <c r="F957" s="57"/>
      <c r="G957" s="57"/>
      <c r="H957" s="57"/>
      <c r="I957" s="57"/>
    </row>
    <row r="958" spans="2:9" x14ac:dyDescent="0.2">
      <c r="B958" s="55"/>
      <c r="C958" s="56"/>
      <c r="D958" s="57"/>
      <c r="E958" s="57"/>
      <c r="F958" s="57"/>
      <c r="G958" s="57"/>
      <c r="H958" s="57"/>
      <c r="I958" s="57"/>
    </row>
    <row r="959" spans="2:9" x14ac:dyDescent="0.2">
      <c r="B959" s="55"/>
      <c r="C959" s="56"/>
      <c r="D959" s="57"/>
      <c r="E959" s="57"/>
      <c r="F959" s="57"/>
      <c r="G959" s="57"/>
      <c r="H959" s="57"/>
      <c r="I959" s="57"/>
    </row>
    <row r="960" spans="2:9" x14ac:dyDescent="0.2">
      <c r="B960" s="55"/>
      <c r="C960" s="56"/>
      <c r="D960" s="57"/>
      <c r="E960" s="57"/>
      <c r="F960" s="57"/>
      <c r="G960" s="57"/>
      <c r="H960" s="57"/>
      <c r="I960" s="57"/>
    </row>
    <row r="961" spans="2:9" x14ac:dyDescent="0.2">
      <c r="B961" s="55"/>
      <c r="C961" s="56"/>
      <c r="D961" s="57"/>
      <c r="E961" s="57"/>
      <c r="F961" s="57"/>
      <c r="G961" s="57"/>
      <c r="H961" s="57"/>
      <c r="I961" s="57"/>
    </row>
    <row r="962" spans="2:9" x14ac:dyDescent="0.2">
      <c r="B962" s="55"/>
      <c r="C962" s="56"/>
      <c r="D962" s="57"/>
      <c r="E962" s="57"/>
      <c r="F962" s="57"/>
      <c r="G962" s="57"/>
      <c r="H962" s="57"/>
      <c r="I962" s="57"/>
    </row>
    <row r="963" spans="2:9" x14ac:dyDescent="0.2">
      <c r="B963" s="55"/>
      <c r="C963" s="56"/>
      <c r="D963" s="57"/>
      <c r="E963" s="57"/>
      <c r="F963" s="57"/>
      <c r="G963" s="57"/>
      <c r="H963" s="57"/>
      <c r="I963" s="57"/>
    </row>
    <row r="964" spans="2:9" x14ac:dyDescent="0.2">
      <c r="B964" s="55"/>
      <c r="C964" s="56"/>
      <c r="D964" s="57"/>
      <c r="E964" s="57"/>
      <c r="F964" s="57"/>
      <c r="G964" s="57"/>
      <c r="H964" s="57"/>
      <c r="I964" s="57"/>
    </row>
    <row r="965" spans="2:9" x14ac:dyDescent="0.2">
      <c r="B965" s="55"/>
      <c r="C965" s="56"/>
      <c r="D965" s="57"/>
      <c r="E965" s="57"/>
      <c r="F965" s="57"/>
      <c r="G965" s="57"/>
      <c r="H965" s="57"/>
      <c r="I965" s="57"/>
    </row>
    <row r="966" spans="2:9" x14ac:dyDescent="0.2">
      <c r="B966" s="55"/>
      <c r="C966" s="56"/>
      <c r="D966" s="57"/>
      <c r="E966" s="57"/>
      <c r="F966" s="57"/>
      <c r="G966" s="57"/>
      <c r="H966" s="57"/>
      <c r="I966" s="57"/>
    </row>
    <row r="967" spans="2:9" x14ac:dyDescent="0.2">
      <c r="B967" s="55"/>
      <c r="C967" s="56"/>
      <c r="D967" s="57"/>
      <c r="E967" s="57"/>
      <c r="F967" s="57"/>
      <c r="G967" s="57"/>
      <c r="H967" s="57"/>
      <c r="I967" s="57"/>
    </row>
    <row r="968" spans="2:9" x14ac:dyDescent="0.2">
      <c r="B968" s="55"/>
      <c r="C968" s="56"/>
      <c r="D968" s="57"/>
      <c r="E968" s="57"/>
      <c r="F968" s="57"/>
      <c r="G968" s="57"/>
      <c r="H968" s="57"/>
      <c r="I968" s="57"/>
    </row>
    <row r="969" spans="2:9" x14ac:dyDescent="0.2">
      <c r="B969" s="55"/>
      <c r="C969" s="56"/>
      <c r="D969" s="57"/>
      <c r="E969" s="57"/>
      <c r="F969" s="57"/>
      <c r="G969" s="57"/>
      <c r="H969" s="57"/>
      <c r="I969" s="57"/>
    </row>
    <row r="970" spans="2:9" x14ac:dyDescent="0.2">
      <c r="B970" s="55"/>
      <c r="C970" s="56"/>
      <c r="D970" s="57"/>
      <c r="E970" s="57"/>
      <c r="F970" s="57"/>
      <c r="G970" s="57"/>
      <c r="H970" s="57"/>
      <c r="I970" s="57"/>
    </row>
    <row r="971" spans="2:9" x14ac:dyDescent="0.2">
      <c r="B971" s="55"/>
      <c r="C971" s="56"/>
      <c r="D971" s="57"/>
      <c r="E971" s="57"/>
      <c r="F971" s="57"/>
      <c r="G971" s="57"/>
      <c r="H971" s="57"/>
      <c r="I971" s="57"/>
    </row>
    <row r="972" spans="2:9" x14ac:dyDescent="0.2">
      <c r="B972" s="55"/>
      <c r="C972" s="56"/>
      <c r="D972" s="57"/>
      <c r="E972" s="57"/>
      <c r="F972" s="57"/>
      <c r="G972" s="57"/>
      <c r="H972" s="57"/>
      <c r="I972" s="57"/>
    </row>
    <row r="973" spans="2:9" x14ac:dyDescent="0.2">
      <c r="B973" s="55"/>
      <c r="C973" s="56"/>
      <c r="D973" s="57"/>
      <c r="E973" s="57"/>
      <c r="F973" s="57"/>
      <c r="G973" s="57"/>
      <c r="H973" s="57"/>
      <c r="I973" s="57"/>
    </row>
    <row r="974" spans="2:9" x14ac:dyDescent="0.2">
      <c r="B974" s="55"/>
      <c r="C974" s="56"/>
      <c r="D974" s="57"/>
      <c r="E974" s="57"/>
      <c r="F974" s="57"/>
      <c r="G974" s="57"/>
      <c r="H974" s="57"/>
      <c r="I974" s="57"/>
    </row>
    <row r="975" spans="2:9" x14ac:dyDescent="0.2">
      <c r="B975" s="55"/>
      <c r="C975" s="56"/>
      <c r="D975" s="57"/>
      <c r="E975" s="57"/>
      <c r="F975" s="57"/>
      <c r="G975" s="57"/>
      <c r="H975" s="57"/>
      <c r="I975" s="57"/>
    </row>
    <row r="976" spans="2:9" x14ac:dyDescent="0.2">
      <c r="B976" s="55"/>
      <c r="C976" s="56"/>
      <c r="D976" s="57"/>
      <c r="E976" s="57"/>
      <c r="F976" s="57"/>
      <c r="G976" s="57"/>
      <c r="H976" s="57"/>
      <c r="I976" s="57"/>
    </row>
    <row r="977" spans="2:9" x14ac:dyDescent="0.2">
      <c r="B977" s="55"/>
      <c r="C977" s="56"/>
      <c r="D977" s="57"/>
      <c r="E977" s="57"/>
      <c r="F977" s="57"/>
      <c r="G977" s="57"/>
      <c r="H977" s="57"/>
      <c r="I977" s="57"/>
    </row>
    <row r="978" spans="2:9" x14ac:dyDescent="0.2">
      <c r="B978" s="55"/>
      <c r="C978" s="56"/>
      <c r="D978" s="57"/>
      <c r="E978" s="57"/>
      <c r="F978" s="57"/>
      <c r="G978" s="57"/>
      <c r="H978" s="57"/>
      <c r="I978" s="57"/>
    </row>
    <row r="979" spans="2:9" x14ac:dyDescent="0.2">
      <c r="B979" s="55"/>
      <c r="C979" s="56"/>
      <c r="D979" s="57"/>
      <c r="E979" s="57"/>
      <c r="F979" s="57"/>
      <c r="G979" s="57"/>
      <c r="H979" s="57"/>
      <c r="I979" s="57"/>
    </row>
    <row r="980" spans="2:9" x14ac:dyDescent="0.2">
      <c r="B980" s="55"/>
      <c r="C980" s="56"/>
      <c r="D980" s="57"/>
      <c r="E980" s="57"/>
      <c r="F980" s="57"/>
      <c r="G980" s="57"/>
      <c r="H980" s="57"/>
      <c r="I980" s="57"/>
    </row>
    <row r="981" spans="2:9" x14ac:dyDescent="0.2">
      <c r="B981" s="55"/>
      <c r="C981" s="56"/>
      <c r="D981" s="57"/>
      <c r="E981" s="57"/>
      <c r="F981" s="57"/>
      <c r="G981" s="57"/>
      <c r="H981" s="57"/>
      <c r="I981" s="57"/>
    </row>
    <row r="982" spans="2:9" x14ac:dyDescent="0.2">
      <c r="B982" s="55"/>
      <c r="C982" s="56"/>
      <c r="D982" s="57"/>
      <c r="E982" s="57"/>
      <c r="F982" s="57"/>
      <c r="G982" s="57"/>
      <c r="H982" s="57"/>
      <c r="I982" s="57"/>
    </row>
    <row r="983" spans="2:9" x14ac:dyDescent="0.2">
      <c r="B983" s="55"/>
      <c r="C983" s="56"/>
      <c r="D983" s="57"/>
      <c r="E983" s="57"/>
      <c r="F983" s="57"/>
      <c r="G983" s="57"/>
      <c r="H983" s="57"/>
      <c r="I983" s="57"/>
    </row>
    <row r="984" spans="2:9" x14ac:dyDescent="0.2">
      <c r="B984" s="55"/>
      <c r="C984" s="56"/>
      <c r="D984" s="57"/>
      <c r="E984" s="57"/>
      <c r="F984" s="57"/>
      <c r="G984" s="57"/>
      <c r="H984" s="57"/>
      <c r="I984" s="57"/>
    </row>
    <row r="985" spans="2:9" x14ac:dyDescent="0.2">
      <c r="B985" s="55"/>
      <c r="C985" s="56"/>
      <c r="D985" s="57"/>
      <c r="E985" s="57"/>
      <c r="F985" s="57"/>
      <c r="G985" s="57"/>
      <c r="H985" s="57"/>
      <c r="I985" s="57"/>
    </row>
    <row r="986" spans="2:9" x14ac:dyDescent="0.2">
      <c r="B986" s="55"/>
      <c r="C986" s="56"/>
      <c r="D986" s="57"/>
      <c r="E986" s="57"/>
      <c r="F986" s="57"/>
      <c r="G986" s="57"/>
      <c r="H986" s="57"/>
      <c r="I986" s="57"/>
    </row>
    <row r="987" spans="2:9" x14ac:dyDescent="0.2">
      <c r="B987" s="55"/>
      <c r="C987" s="56"/>
      <c r="D987" s="57"/>
      <c r="E987" s="57"/>
      <c r="F987" s="57"/>
      <c r="G987" s="57"/>
      <c r="H987" s="57"/>
      <c r="I987" s="57"/>
    </row>
    <row r="988" spans="2:9" x14ac:dyDescent="0.2">
      <c r="B988" s="55"/>
      <c r="C988" s="56"/>
      <c r="D988" s="57"/>
      <c r="E988" s="57"/>
      <c r="F988" s="57"/>
      <c r="G988" s="57"/>
      <c r="H988" s="57"/>
      <c r="I988" s="57"/>
    </row>
    <row r="989" spans="2:9" x14ac:dyDescent="0.2">
      <c r="B989" s="55"/>
      <c r="C989" s="56"/>
      <c r="D989" s="57"/>
      <c r="E989" s="57"/>
      <c r="F989" s="57"/>
      <c r="G989" s="57"/>
      <c r="H989" s="57"/>
      <c r="I989" s="57"/>
    </row>
    <row r="990" spans="2:9" x14ac:dyDescent="0.2">
      <c r="B990" s="55"/>
      <c r="C990" s="56"/>
      <c r="D990" s="57"/>
      <c r="E990" s="57"/>
      <c r="F990" s="57"/>
      <c r="G990" s="57"/>
      <c r="H990" s="57"/>
      <c r="I990" s="57"/>
    </row>
    <row r="991" spans="2:9" x14ac:dyDescent="0.2">
      <c r="B991" s="55"/>
      <c r="C991" s="56"/>
      <c r="D991" s="57"/>
      <c r="E991" s="57"/>
      <c r="F991" s="57"/>
      <c r="G991" s="57"/>
      <c r="H991" s="57"/>
      <c r="I991" s="57"/>
    </row>
    <row r="992" spans="2:9" x14ac:dyDescent="0.2">
      <c r="B992" s="55"/>
      <c r="C992" s="56"/>
      <c r="D992" s="57"/>
      <c r="E992" s="57"/>
      <c r="F992" s="57"/>
      <c r="G992" s="57"/>
      <c r="H992" s="57"/>
      <c r="I992" s="57"/>
    </row>
    <row r="993" spans="2:9" x14ac:dyDescent="0.2">
      <c r="B993" s="55"/>
      <c r="C993" s="56"/>
      <c r="D993" s="57"/>
      <c r="E993" s="57"/>
      <c r="F993" s="57"/>
      <c r="G993" s="57"/>
      <c r="H993" s="57"/>
      <c r="I993" s="57"/>
    </row>
    <row r="994" spans="2:9" x14ac:dyDescent="0.2">
      <c r="B994" s="55"/>
      <c r="C994" s="56"/>
      <c r="D994" s="57"/>
      <c r="E994" s="57"/>
      <c r="F994" s="57"/>
      <c r="G994" s="57"/>
      <c r="H994" s="57"/>
      <c r="I994" s="57"/>
    </row>
    <row r="995" spans="2:9" x14ac:dyDescent="0.2">
      <c r="B995" s="55"/>
      <c r="C995" s="56"/>
      <c r="D995" s="57"/>
      <c r="E995" s="57"/>
      <c r="F995" s="57"/>
      <c r="G995" s="57"/>
      <c r="H995" s="57"/>
      <c r="I995" s="57"/>
    </row>
    <row r="996" spans="2:9" x14ac:dyDescent="0.2">
      <c r="B996" s="55"/>
      <c r="C996" s="56"/>
      <c r="D996" s="57"/>
      <c r="E996" s="57"/>
      <c r="F996" s="57"/>
      <c r="G996" s="57"/>
      <c r="H996" s="57"/>
      <c r="I996" s="57"/>
    </row>
    <row r="997" spans="2:9" x14ac:dyDescent="0.2">
      <c r="B997" s="55"/>
      <c r="C997" s="56"/>
      <c r="D997" s="57"/>
      <c r="E997" s="57"/>
      <c r="F997" s="57"/>
      <c r="G997" s="57"/>
      <c r="H997" s="57"/>
      <c r="I997" s="57"/>
    </row>
    <row r="998" spans="2:9" x14ac:dyDescent="0.2">
      <c r="B998" s="55"/>
      <c r="C998" s="56"/>
      <c r="D998" s="57"/>
      <c r="E998" s="57"/>
      <c r="F998" s="57"/>
      <c r="G998" s="57"/>
      <c r="H998" s="57"/>
      <c r="I998" s="57"/>
    </row>
    <row r="999" spans="2:9" x14ac:dyDescent="0.2">
      <c r="B999" s="55"/>
      <c r="C999" s="56"/>
      <c r="D999" s="57"/>
      <c r="E999" s="57"/>
      <c r="F999" s="57"/>
      <c r="G999" s="57"/>
      <c r="H999" s="57"/>
      <c r="I999" s="57"/>
    </row>
    <row r="1000" spans="2:9" x14ac:dyDescent="0.2">
      <c r="B1000" s="55"/>
      <c r="C1000" s="56"/>
      <c r="D1000" s="57"/>
      <c r="E1000" s="57"/>
      <c r="F1000" s="57"/>
      <c r="G1000" s="57"/>
      <c r="H1000" s="57"/>
      <c r="I1000" s="57"/>
    </row>
    <row r="1001" spans="2:9" x14ac:dyDescent="0.2">
      <c r="B1001" s="55"/>
      <c r="C1001" s="56"/>
      <c r="D1001" s="57"/>
      <c r="E1001" s="57"/>
      <c r="F1001" s="57"/>
      <c r="G1001" s="57"/>
      <c r="H1001" s="57"/>
      <c r="I1001" s="57"/>
    </row>
    <row r="1002" spans="2:9" x14ac:dyDescent="0.2">
      <c r="B1002" s="55"/>
      <c r="C1002" s="56"/>
      <c r="D1002" s="57"/>
      <c r="E1002" s="57"/>
      <c r="F1002" s="57"/>
      <c r="G1002" s="57"/>
      <c r="H1002" s="57"/>
      <c r="I1002" s="57"/>
    </row>
    <row r="1003" spans="2:9" x14ac:dyDescent="0.2">
      <c r="B1003" s="55"/>
      <c r="C1003" s="56"/>
      <c r="D1003" s="57"/>
      <c r="E1003" s="57"/>
      <c r="F1003" s="57"/>
      <c r="G1003" s="57"/>
      <c r="H1003" s="57"/>
      <c r="I1003" s="57"/>
    </row>
    <row r="1004" spans="2:9" x14ac:dyDescent="0.2">
      <c r="B1004" s="55"/>
      <c r="C1004" s="56"/>
      <c r="D1004" s="57"/>
      <c r="E1004" s="57"/>
      <c r="F1004" s="57"/>
      <c r="G1004" s="57"/>
      <c r="H1004" s="57"/>
      <c r="I1004" s="57"/>
    </row>
    <row r="1005" spans="2:9" x14ac:dyDescent="0.2">
      <c r="B1005" s="55"/>
      <c r="C1005" s="56"/>
      <c r="D1005" s="57"/>
      <c r="E1005" s="57"/>
      <c r="F1005" s="57"/>
      <c r="G1005" s="57"/>
      <c r="H1005" s="57"/>
      <c r="I1005" s="57"/>
    </row>
    <row r="1006" spans="2:9" x14ac:dyDescent="0.2">
      <c r="B1006" s="55"/>
      <c r="C1006" s="56"/>
      <c r="D1006" s="57"/>
      <c r="E1006" s="57"/>
      <c r="F1006" s="57"/>
      <c r="G1006" s="57"/>
      <c r="H1006" s="57"/>
      <c r="I1006" s="57"/>
    </row>
    <row r="1007" spans="2:9" x14ac:dyDescent="0.2">
      <c r="B1007" s="55"/>
      <c r="C1007" s="56"/>
      <c r="D1007" s="57"/>
      <c r="E1007" s="57"/>
      <c r="F1007" s="57"/>
      <c r="G1007" s="57"/>
      <c r="H1007" s="57"/>
      <c r="I1007" s="57"/>
    </row>
    <row r="1008" spans="2:9" x14ac:dyDescent="0.2">
      <c r="B1008" s="55"/>
      <c r="C1008" s="56"/>
      <c r="D1008" s="57"/>
      <c r="E1008" s="57"/>
      <c r="F1008" s="57"/>
      <c r="G1008" s="57"/>
      <c r="H1008" s="57"/>
      <c r="I1008" s="57"/>
    </row>
    <row r="1009" spans="2:9" x14ac:dyDescent="0.2">
      <c r="B1009" s="55"/>
      <c r="C1009" s="56"/>
      <c r="D1009" s="57"/>
      <c r="E1009" s="57"/>
      <c r="F1009" s="57"/>
      <c r="G1009" s="57"/>
      <c r="H1009" s="57"/>
      <c r="I1009" s="57"/>
    </row>
    <row r="1010" spans="2:9" x14ac:dyDescent="0.2">
      <c r="B1010" s="55"/>
      <c r="C1010" s="56"/>
      <c r="D1010" s="57"/>
      <c r="E1010" s="57"/>
      <c r="F1010" s="57"/>
      <c r="G1010" s="57"/>
      <c r="H1010" s="57"/>
      <c r="I1010" s="57"/>
    </row>
    <row r="1011" spans="2:9" x14ac:dyDescent="0.2">
      <c r="B1011" s="55"/>
      <c r="C1011" s="56"/>
      <c r="D1011" s="57"/>
      <c r="E1011" s="57"/>
      <c r="F1011" s="57"/>
      <c r="G1011" s="57"/>
      <c r="H1011" s="57"/>
      <c r="I1011" s="57"/>
    </row>
    <row r="1012" spans="2:9" x14ac:dyDescent="0.2">
      <c r="B1012" s="55"/>
      <c r="C1012" s="56"/>
      <c r="D1012" s="57"/>
      <c r="E1012" s="57"/>
      <c r="F1012" s="57"/>
      <c r="G1012" s="57"/>
      <c r="H1012" s="57"/>
      <c r="I1012" s="57"/>
    </row>
    <row r="1013" spans="2:9" x14ac:dyDescent="0.2">
      <c r="B1013" s="55"/>
      <c r="C1013" s="56"/>
      <c r="D1013" s="57"/>
      <c r="E1013" s="57"/>
      <c r="F1013" s="57"/>
      <c r="G1013" s="57"/>
      <c r="H1013" s="57"/>
      <c r="I1013" s="57"/>
    </row>
    <row r="1014" spans="2:9" x14ac:dyDescent="0.2">
      <c r="B1014" s="55"/>
      <c r="C1014" s="56"/>
      <c r="D1014" s="57"/>
      <c r="E1014" s="57"/>
      <c r="F1014" s="57"/>
      <c r="G1014" s="57"/>
      <c r="H1014" s="57"/>
      <c r="I1014" s="57"/>
    </row>
    <row r="1015" spans="2:9" x14ac:dyDescent="0.2">
      <c r="B1015" s="55"/>
      <c r="C1015" s="56"/>
      <c r="D1015" s="57"/>
      <c r="E1015" s="57"/>
      <c r="F1015" s="57"/>
      <c r="G1015" s="57"/>
      <c r="H1015" s="57"/>
      <c r="I1015" s="57"/>
    </row>
    <row r="1016" spans="2:9" x14ac:dyDescent="0.2">
      <c r="B1016" s="55"/>
      <c r="C1016" s="56"/>
      <c r="D1016" s="57"/>
      <c r="E1016" s="57"/>
      <c r="F1016" s="57"/>
      <c r="G1016" s="57"/>
      <c r="H1016" s="57"/>
      <c r="I1016" s="57"/>
    </row>
    <row r="1017" spans="2:9" x14ac:dyDescent="0.2">
      <c r="B1017" s="55"/>
      <c r="C1017" s="56"/>
      <c r="D1017" s="57"/>
      <c r="E1017" s="57"/>
      <c r="F1017" s="57"/>
      <c r="G1017" s="57"/>
      <c r="H1017" s="57"/>
      <c r="I1017" s="57"/>
    </row>
    <row r="1018" spans="2:9" x14ac:dyDescent="0.2">
      <c r="B1018" s="55"/>
      <c r="C1018" s="56"/>
      <c r="D1018" s="57"/>
      <c r="E1018" s="57"/>
      <c r="F1018" s="57"/>
      <c r="G1018" s="57"/>
      <c r="H1018" s="57"/>
      <c r="I1018" s="57"/>
    </row>
    <row r="1019" spans="2:9" x14ac:dyDescent="0.2">
      <c r="B1019" s="55"/>
      <c r="C1019" s="56"/>
      <c r="D1019" s="57"/>
      <c r="E1019" s="57"/>
      <c r="F1019" s="57"/>
      <c r="G1019" s="57"/>
      <c r="H1019" s="57"/>
      <c r="I1019" s="57"/>
    </row>
    <row r="1020" spans="2:9" x14ac:dyDescent="0.2">
      <c r="B1020" s="55"/>
      <c r="C1020" s="56"/>
      <c r="D1020" s="57"/>
      <c r="E1020" s="57"/>
      <c r="F1020" s="57"/>
      <c r="G1020" s="57"/>
      <c r="H1020" s="57"/>
      <c r="I1020" s="57"/>
    </row>
    <row r="1021" spans="2:9" x14ac:dyDescent="0.2">
      <c r="B1021" s="55"/>
      <c r="C1021" s="56"/>
      <c r="D1021" s="57"/>
      <c r="E1021" s="57"/>
      <c r="F1021" s="57"/>
      <c r="G1021" s="57"/>
      <c r="H1021" s="57"/>
      <c r="I1021" s="57"/>
    </row>
    <row r="1022" spans="2:9" x14ac:dyDescent="0.2">
      <c r="B1022" s="55"/>
      <c r="C1022" s="56"/>
      <c r="D1022" s="57"/>
      <c r="E1022" s="57"/>
      <c r="F1022" s="57"/>
      <c r="G1022" s="57"/>
      <c r="H1022" s="57"/>
      <c r="I1022" s="57"/>
    </row>
    <row r="1023" spans="2:9" x14ac:dyDescent="0.2">
      <c r="B1023" s="55"/>
      <c r="C1023" s="56"/>
      <c r="D1023" s="57"/>
      <c r="E1023" s="57"/>
      <c r="F1023" s="57"/>
      <c r="G1023" s="57"/>
      <c r="H1023" s="57"/>
      <c r="I1023" s="57"/>
    </row>
    <row r="1024" spans="2:9" x14ac:dyDescent="0.2">
      <c r="B1024" s="55"/>
      <c r="C1024" s="56"/>
      <c r="D1024" s="57"/>
      <c r="E1024" s="57"/>
      <c r="F1024" s="57"/>
      <c r="G1024" s="57"/>
      <c r="H1024" s="57"/>
      <c r="I1024" s="57"/>
    </row>
    <row r="1025" spans="2:9" x14ac:dyDescent="0.2">
      <c r="B1025" s="55"/>
      <c r="C1025" s="56"/>
      <c r="D1025" s="57"/>
      <c r="E1025" s="57"/>
      <c r="F1025" s="57"/>
      <c r="G1025" s="57"/>
      <c r="H1025" s="57"/>
      <c r="I1025" s="57"/>
    </row>
    <row r="1026" spans="2:9" x14ac:dyDescent="0.2">
      <c r="B1026" s="55"/>
      <c r="C1026" s="56"/>
      <c r="D1026" s="57"/>
      <c r="E1026" s="57"/>
      <c r="F1026" s="57"/>
      <c r="G1026" s="57"/>
      <c r="H1026" s="57"/>
      <c r="I1026" s="57"/>
    </row>
    <row r="1027" spans="2:9" x14ac:dyDescent="0.2">
      <c r="B1027" s="55"/>
      <c r="C1027" s="56"/>
      <c r="D1027" s="57"/>
      <c r="E1027" s="57"/>
      <c r="F1027" s="57"/>
      <c r="G1027" s="57"/>
      <c r="H1027" s="57"/>
      <c r="I1027" s="57"/>
    </row>
    <row r="1028" spans="2:9" x14ac:dyDescent="0.2">
      <c r="B1028" s="55"/>
      <c r="C1028" s="56"/>
      <c r="D1028" s="57"/>
      <c r="E1028" s="57"/>
      <c r="F1028" s="57"/>
      <c r="G1028" s="57"/>
      <c r="H1028" s="57"/>
      <c r="I1028" s="57"/>
    </row>
    <row r="1029" spans="2:9" x14ac:dyDescent="0.2">
      <c r="B1029" s="55"/>
      <c r="C1029" s="56"/>
      <c r="D1029" s="57"/>
      <c r="E1029" s="57"/>
      <c r="F1029" s="57"/>
      <c r="G1029" s="57"/>
      <c r="H1029" s="57"/>
      <c r="I1029" s="57"/>
    </row>
    <row r="1030" spans="2:9" x14ac:dyDescent="0.2">
      <c r="B1030" s="55"/>
      <c r="C1030" s="56"/>
      <c r="D1030" s="57"/>
      <c r="E1030" s="57"/>
      <c r="F1030" s="57"/>
      <c r="G1030" s="57"/>
      <c r="H1030" s="57"/>
      <c r="I1030" s="57"/>
    </row>
    <row r="1031" spans="2:9" x14ac:dyDescent="0.2">
      <c r="B1031" s="55"/>
      <c r="C1031" s="56"/>
      <c r="D1031" s="57"/>
      <c r="E1031" s="57"/>
      <c r="F1031" s="57"/>
      <c r="G1031" s="57"/>
      <c r="H1031" s="57"/>
      <c r="I1031" s="57"/>
    </row>
    <row r="1032" spans="2:9" x14ac:dyDescent="0.2">
      <c r="B1032" s="55"/>
      <c r="C1032" s="56"/>
      <c r="D1032" s="57"/>
      <c r="E1032" s="57"/>
      <c r="F1032" s="57"/>
      <c r="G1032" s="57"/>
      <c r="H1032" s="57"/>
      <c r="I1032" s="57"/>
    </row>
    <row r="1033" spans="2:9" x14ac:dyDescent="0.2">
      <c r="B1033" s="55"/>
      <c r="C1033" s="56"/>
      <c r="D1033" s="57"/>
      <c r="E1033" s="57"/>
      <c r="F1033" s="57"/>
      <c r="G1033" s="57"/>
      <c r="H1033" s="57"/>
      <c r="I1033" s="57"/>
    </row>
    <row r="1034" spans="2:9" x14ac:dyDescent="0.2">
      <c r="B1034" s="55"/>
      <c r="C1034" s="56"/>
      <c r="D1034" s="57"/>
      <c r="E1034" s="57"/>
      <c r="F1034" s="57"/>
      <c r="G1034" s="57"/>
      <c r="H1034" s="57"/>
      <c r="I1034" s="57"/>
    </row>
    <row r="1035" spans="2:9" x14ac:dyDescent="0.2">
      <c r="B1035" s="55"/>
      <c r="C1035" s="56"/>
      <c r="D1035" s="57"/>
      <c r="E1035" s="57"/>
      <c r="F1035" s="57"/>
      <c r="G1035" s="57"/>
      <c r="H1035" s="57"/>
      <c r="I1035" s="57"/>
    </row>
    <row r="1036" spans="2:9" x14ac:dyDescent="0.2">
      <c r="B1036" s="55"/>
      <c r="C1036" s="56"/>
      <c r="D1036" s="57"/>
      <c r="E1036" s="57"/>
      <c r="F1036" s="57"/>
      <c r="G1036" s="57"/>
      <c r="H1036" s="57"/>
      <c r="I1036" s="57"/>
    </row>
    <row r="1037" spans="2:9" x14ac:dyDescent="0.2">
      <c r="B1037" s="55"/>
      <c r="C1037" s="56"/>
      <c r="D1037" s="57"/>
      <c r="E1037" s="57"/>
      <c r="F1037" s="57"/>
      <c r="G1037" s="57"/>
      <c r="H1037" s="57"/>
      <c r="I1037" s="57"/>
    </row>
    <row r="1038" spans="2:9" x14ac:dyDescent="0.2">
      <c r="B1038" s="55"/>
      <c r="C1038" s="56"/>
      <c r="D1038" s="57"/>
      <c r="E1038" s="57"/>
      <c r="F1038" s="57"/>
      <c r="G1038" s="57"/>
      <c r="H1038" s="57"/>
      <c r="I1038" s="57"/>
    </row>
    <row r="1039" spans="2:9" x14ac:dyDescent="0.2">
      <c r="B1039" s="55"/>
      <c r="C1039" s="56"/>
      <c r="D1039" s="57"/>
      <c r="E1039" s="57"/>
      <c r="F1039" s="57"/>
      <c r="G1039" s="57"/>
      <c r="H1039" s="57"/>
      <c r="I1039" s="57"/>
    </row>
    <row r="1040" spans="2:9" x14ac:dyDescent="0.2">
      <c r="B1040" s="55"/>
      <c r="C1040" s="56"/>
      <c r="D1040" s="57"/>
      <c r="E1040" s="57"/>
      <c r="F1040" s="57"/>
      <c r="G1040" s="57"/>
      <c r="H1040" s="57"/>
      <c r="I1040" s="57"/>
    </row>
    <row r="1041" spans="2:9" x14ac:dyDescent="0.2">
      <c r="B1041" s="55"/>
      <c r="C1041" s="56"/>
      <c r="D1041" s="57"/>
      <c r="E1041" s="57"/>
      <c r="F1041" s="57"/>
      <c r="G1041" s="57"/>
      <c r="H1041" s="57"/>
      <c r="I1041" s="57"/>
    </row>
    <row r="1042" spans="2:9" x14ac:dyDescent="0.2">
      <c r="B1042" s="55"/>
      <c r="C1042" s="56"/>
      <c r="D1042" s="57"/>
      <c r="E1042" s="57"/>
      <c r="F1042" s="57"/>
      <c r="G1042" s="57"/>
      <c r="H1042" s="57"/>
      <c r="I1042" s="57"/>
    </row>
    <row r="1043" spans="2:9" x14ac:dyDescent="0.2">
      <c r="B1043" s="55"/>
      <c r="C1043" s="56"/>
      <c r="D1043" s="57"/>
      <c r="E1043" s="57"/>
      <c r="F1043" s="57"/>
      <c r="G1043" s="57"/>
      <c r="H1043" s="57"/>
      <c r="I1043" s="57"/>
    </row>
    <row r="1044" spans="2:9" x14ac:dyDescent="0.2">
      <c r="B1044" s="55"/>
      <c r="C1044" s="56"/>
      <c r="D1044" s="57"/>
      <c r="E1044" s="57"/>
      <c r="F1044" s="57"/>
      <c r="G1044" s="57"/>
      <c r="H1044" s="57"/>
      <c r="I1044" s="57"/>
    </row>
    <row r="1045" spans="2:9" x14ac:dyDescent="0.2">
      <c r="B1045" s="55"/>
      <c r="C1045" s="56"/>
      <c r="D1045" s="57"/>
      <c r="E1045" s="57"/>
      <c r="F1045" s="57"/>
      <c r="G1045" s="57"/>
      <c r="H1045" s="57"/>
      <c r="I1045" s="57"/>
    </row>
    <row r="1046" spans="2:9" x14ac:dyDescent="0.2">
      <c r="B1046" s="55"/>
      <c r="C1046" s="56"/>
      <c r="D1046" s="57"/>
      <c r="E1046" s="57"/>
      <c r="F1046" s="57"/>
      <c r="G1046" s="57"/>
      <c r="H1046" s="57"/>
      <c r="I1046" s="57"/>
    </row>
    <row r="1047" spans="2:9" x14ac:dyDescent="0.2">
      <c r="B1047" s="55"/>
      <c r="C1047" s="56"/>
      <c r="D1047" s="57"/>
      <c r="E1047" s="57"/>
      <c r="F1047" s="57"/>
      <c r="G1047" s="57"/>
      <c r="H1047" s="57"/>
      <c r="I1047" s="57"/>
    </row>
    <row r="1048" spans="2:9" x14ac:dyDescent="0.2">
      <c r="B1048" s="55"/>
      <c r="C1048" s="56"/>
      <c r="D1048" s="57"/>
      <c r="E1048" s="57"/>
      <c r="F1048" s="57"/>
      <c r="G1048" s="57"/>
      <c r="H1048" s="57"/>
      <c r="I1048" s="57"/>
    </row>
    <row r="1049" spans="2:9" x14ac:dyDescent="0.2">
      <c r="B1049" s="55"/>
      <c r="C1049" s="56"/>
      <c r="D1049" s="57"/>
      <c r="E1049" s="57"/>
      <c r="F1049" s="57"/>
      <c r="G1049" s="57"/>
      <c r="H1049" s="57"/>
      <c r="I1049" s="57"/>
    </row>
    <row r="1050" spans="2:9" x14ac:dyDescent="0.2">
      <c r="B1050" s="55"/>
      <c r="C1050" s="56"/>
      <c r="D1050" s="57"/>
      <c r="E1050" s="57"/>
      <c r="F1050" s="57"/>
      <c r="G1050" s="57"/>
      <c r="H1050" s="57"/>
      <c r="I1050" s="57"/>
    </row>
    <row r="1051" spans="2:9" x14ac:dyDescent="0.2">
      <c r="B1051" s="55"/>
      <c r="C1051" s="56"/>
      <c r="D1051" s="57"/>
      <c r="E1051" s="57"/>
      <c r="F1051" s="57"/>
      <c r="G1051" s="57"/>
      <c r="H1051" s="57"/>
      <c r="I1051" s="57"/>
    </row>
    <row r="1052" spans="2:9" x14ac:dyDescent="0.2">
      <c r="B1052" s="55"/>
      <c r="C1052" s="56"/>
      <c r="D1052" s="57"/>
      <c r="E1052" s="57"/>
      <c r="F1052" s="57"/>
      <c r="G1052" s="57"/>
      <c r="H1052" s="57"/>
      <c r="I1052" s="57"/>
    </row>
    <row r="1053" spans="2:9" x14ac:dyDescent="0.2">
      <c r="B1053" s="55"/>
      <c r="C1053" s="56"/>
      <c r="D1053" s="57"/>
      <c r="E1053" s="57"/>
      <c r="F1053" s="57"/>
      <c r="G1053" s="57"/>
      <c r="H1053" s="57"/>
      <c r="I1053" s="57"/>
    </row>
    <row r="1054" spans="2:9" x14ac:dyDescent="0.2">
      <c r="B1054" s="55"/>
      <c r="C1054" s="56"/>
      <c r="D1054" s="57"/>
      <c r="E1054" s="57"/>
      <c r="F1054" s="57"/>
      <c r="G1054" s="57"/>
      <c r="H1054" s="57"/>
      <c r="I1054" s="57"/>
    </row>
    <row r="1055" spans="2:9" x14ac:dyDescent="0.2">
      <c r="B1055" s="55"/>
      <c r="C1055" s="56"/>
      <c r="D1055" s="57"/>
      <c r="E1055" s="57"/>
      <c r="F1055" s="57"/>
      <c r="G1055" s="57"/>
      <c r="H1055" s="57"/>
      <c r="I1055" s="57"/>
    </row>
    <row r="1056" spans="2:9" x14ac:dyDescent="0.2">
      <c r="B1056" s="55"/>
      <c r="C1056" s="56"/>
      <c r="D1056" s="57"/>
      <c r="E1056" s="57"/>
      <c r="F1056" s="57"/>
      <c r="G1056" s="57"/>
      <c r="H1056" s="57"/>
      <c r="I1056" s="57"/>
    </row>
    <row r="1057" spans="2:9" x14ac:dyDescent="0.2">
      <c r="B1057" s="55"/>
      <c r="C1057" s="56"/>
      <c r="D1057" s="57"/>
      <c r="E1057" s="57"/>
      <c r="F1057" s="57"/>
      <c r="G1057" s="57"/>
      <c r="H1057" s="57"/>
      <c r="I1057" s="57"/>
    </row>
    <row r="1058" spans="2:9" x14ac:dyDescent="0.2">
      <c r="B1058" s="55"/>
      <c r="C1058" s="56"/>
      <c r="D1058" s="57"/>
      <c r="E1058" s="57"/>
      <c r="F1058" s="57"/>
      <c r="G1058" s="57"/>
      <c r="H1058" s="57"/>
      <c r="I1058" s="57"/>
    </row>
    <row r="1059" spans="2:9" x14ac:dyDescent="0.2">
      <c r="B1059" s="55"/>
      <c r="C1059" s="56"/>
      <c r="D1059" s="57"/>
      <c r="E1059" s="57"/>
      <c r="F1059" s="57"/>
      <c r="G1059" s="57"/>
      <c r="H1059" s="57"/>
      <c r="I1059" s="57"/>
    </row>
    <row r="1060" spans="2:9" x14ac:dyDescent="0.2">
      <c r="B1060" s="55"/>
      <c r="C1060" s="56"/>
      <c r="D1060" s="57"/>
      <c r="E1060" s="57"/>
      <c r="F1060" s="57"/>
      <c r="G1060" s="57"/>
      <c r="H1060" s="57"/>
      <c r="I1060" s="57"/>
    </row>
    <row r="1061" spans="2:9" x14ac:dyDescent="0.2">
      <c r="B1061" s="55"/>
      <c r="C1061" s="56"/>
      <c r="D1061" s="57"/>
      <c r="E1061" s="57"/>
      <c r="F1061" s="57"/>
      <c r="G1061" s="57"/>
      <c r="H1061" s="57"/>
      <c r="I1061" s="57"/>
    </row>
    <row r="1062" spans="2:9" x14ac:dyDescent="0.2">
      <c r="B1062" s="55"/>
      <c r="C1062" s="56"/>
      <c r="D1062" s="57"/>
      <c r="E1062" s="57"/>
      <c r="F1062" s="57"/>
      <c r="G1062" s="57"/>
      <c r="H1062" s="57"/>
      <c r="I1062" s="57"/>
    </row>
    <row r="1063" spans="2:9" x14ac:dyDescent="0.2">
      <c r="B1063" s="55"/>
      <c r="C1063" s="56"/>
      <c r="D1063" s="57"/>
      <c r="E1063" s="57"/>
      <c r="F1063" s="57"/>
      <c r="G1063" s="57"/>
      <c r="H1063" s="57"/>
      <c r="I1063" s="57"/>
    </row>
    <row r="1064" spans="2:9" x14ac:dyDescent="0.2">
      <c r="B1064" s="55"/>
      <c r="C1064" s="56"/>
      <c r="D1064" s="57"/>
      <c r="E1064" s="57"/>
      <c r="F1064" s="57"/>
      <c r="G1064" s="57"/>
      <c r="H1064" s="57"/>
      <c r="I1064" s="57"/>
    </row>
    <row r="1065" spans="2:9" x14ac:dyDescent="0.2">
      <c r="B1065" s="55"/>
      <c r="C1065" s="56"/>
      <c r="D1065" s="57"/>
      <c r="E1065" s="57"/>
      <c r="F1065" s="57"/>
      <c r="G1065" s="57"/>
      <c r="H1065" s="57"/>
      <c r="I1065" s="57"/>
    </row>
    <row r="1066" spans="2:9" x14ac:dyDescent="0.2">
      <c r="B1066" s="55"/>
      <c r="C1066" s="56"/>
      <c r="D1066" s="57"/>
      <c r="E1066" s="57"/>
      <c r="F1066" s="57"/>
      <c r="G1066" s="57"/>
      <c r="H1066" s="57"/>
      <c r="I1066" s="57"/>
    </row>
    <row r="1067" spans="2:9" x14ac:dyDescent="0.2">
      <c r="B1067" s="55"/>
      <c r="C1067" s="56"/>
      <c r="D1067" s="57"/>
      <c r="E1067" s="57"/>
      <c r="F1067" s="57"/>
      <c r="G1067" s="57"/>
      <c r="H1067" s="57"/>
      <c r="I1067" s="57"/>
    </row>
    <row r="1068" spans="2:9" x14ac:dyDescent="0.2">
      <c r="B1068" s="55"/>
      <c r="C1068" s="56"/>
      <c r="D1068" s="57"/>
      <c r="E1068" s="57"/>
      <c r="F1068" s="57"/>
      <c r="G1068" s="57"/>
      <c r="H1068" s="57"/>
      <c r="I1068" s="57"/>
    </row>
    <row r="1069" spans="2:9" x14ac:dyDescent="0.2">
      <c r="B1069" s="55"/>
      <c r="C1069" s="56"/>
      <c r="D1069" s="57"/>
      <c r="E1069" s="57"/>
      <c r="F1069" s="57"/>
      <c r="G1069" s="57"/>
      <c r="H1069" s="57"/>
      <c r="I1069" s="57"/>
    </row>
    <row r="1070" spans="2:9" x14ac:dyDescent="0.2">
      <c r="B1070" s="55"/>
      <c r="C1070" s="56"/>
      <c r="D1070" s="57"/>
      <c r="E1070" s="57"/>
      <c r="F1070" s="57"/>
      <c r="G1070" s="57"/>
      <c r="H1070" s="57"/>
      <c r="I1070" s="57"/>
    </row>
  </sheetData>
  <sheetProtection formatCells="0" formatColumns="0" formatRows="0" insertColumns="0" insertRows="0" deleteColumns="0" deleteRows="0"/>
  <mergeCells count="17">
    <mergeCell ref="D1:F1"/>
    <mergeCell ref="J1:M1"/>
    <mergeCell ref="B2:D2"/>
    <mergeCell ref="L2:L9"/>
    <mergeCell ref="B3:D3"/>
    <mergeCell ref="B4:D4"/>
    <mergeCell ref="B5:D5"/>
    <mergeCell ref="B6:D6"/>
    <mergeCell ref="B7:D7"/>
    <mergeCell ref="B8:D8"/>
    <mergeCell ref="A316:I316"/>
    <mergeCell ref="B9:D9"/>
    <mergeCell ref="B10:D10"/>
    <mergeCell ref="B11:C11"/>
    <mergeCell ref="D11:F11"/>
    <mergeCell ref="G11:H11"/>
    <mergeCell ref="B12:C12"/>
  </mergeCells>
  <dataValidations count="1">
    <dataValidation type="list" allowBlank="1" showInputMessage="1" showErrorMessage="1" sqref="B10:D10" xr:uid="{00000000-0002-0000-0200-000000000000}">
      <formula1>$E$319:$E$321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AZ1083"/>
  <sheetViews>
    <sheetView topLeftCell="A31" workbookViewId="0">
      <selection activeCell="I66" sqref="I66"/>
    </sheetView>
  </sheetViews>
  <sheetFormatPr defaultColWidth="9.140625" defaultRowHeight="12" customHeight="1" x14ac:dyDescent="0.2"/>
  <cols>
    <col min="1" max="1" width="6.42578125" style="32" customWidth="1"/>
    <col min="2" max="2" width="45.85546875" style="50" customWidth="1"/>
    <col min="3" max="3" width="8.5703125" style="31" hidden="1" customWidth="1"/>
    <col min="4" max="6" width="16.5703125" style="52" customWidth="1"/>
    <col min="7" max="9" width="15.7109375" style="52" customWidth="1"/>
    <col min="10" max="10" width="1.5703125" style="3" hidden="1" customWidth="1"/>
    <col min="11" max="11" width="3" style="31" customWidth="1"/>
    <col min="12" max="12" width="15.140625" style="50" customWidth="1"/>
    <col min="13" max="15" width="13.42578125" style="50" customWidth="1"/>
    <col min="16" max="16384" width="9.140625" style="3"/>
  </cols>
  <sheetData>
    <row r="1" spans="1:52" ht="12" customHeight="1" x14ac:dyDescent="0.2">
      <c r="A1" s="707" t="s">
        <v>24</v>
      </c>
      <c r="B1" s="711" t="s">
        <v>25</v>
      </c>
      <c r="C1" s="711"/>
      <c r="D1" s="717"/>
      <c r="E1" s="718"/>
      <c r="F1" s="719" t="s">
        <v>26</v>
      </c>
      <c r="G1" s="712" t="s">
        <v>27</v>
      </c>
      <c r="H1" s="712" t="s">
        <v>28</v>
      </c>
      <c r="I1" s="713" t="s">
        <v>29</v>
      </c>
      <c r="J1" s="785"/>
      <c r="K1" s="785"/>
      <c r="L1" s="785"/>
      <c r="M1" s="785"/>
      <c r="N1" s="31"/>
      <c r="O1" s="31"/>
      <c r="AZ1" s="4"/>
    </row>
    <row r="2" spans="1:52" ht="12" customHeight="1" x14ac:dyDescent="0.2">
      <c r="A2" s="58"/>
      <c r="B2" s="786" t="s">
        <v>116</v>
      </c>
      <c r="C2" s="786"/>
      <c r="D2" s="786"/>
      <c r="E2" s="3"/>
      <c r="F2" s="720">
        <f>'HL KNIHA VYPOC'!H4</f>
        <v>2346762.5999999987</v>
      </c>
      <c r="G2" s="720">
        <f>'HL KNIHA VYPOC'!I4</f>
        <v>2166299.19</v>
      </c>
      <c r="H2" s="720">
        <f>'HL KNIHA VYPOC'!J4</f>
        <v>1998939.27</v>
      </c>
      <c r="I2" s="720">
        <f>'HL KNIHA VYPOC'!K4</f>
        <v>2514122.5199999996</v>
      </c>
      <c r="J2" s="33"/>
      <c r="K2" s="732"/>
      <c r="L2" s="787" t="s">
        <v>31</v>
      </c>
      <c r="M2" s="33"/>
      <c r="N2" s="31"/>
      <c r="O2" s="31"/>
    </row>
    <row r="3" spans="1:52" ht="12" customHeight="1" x14ac:dyDescent="0.2">
      <c r="A3" s="58"/>
      <c r="B3" s="786" t="s">
        <v>117</v>
      </c>
      <c r="C3" s="786"/>
      <c r="D3" s="786"/>
      <c r="E3" s="3"/>
      <c r="F3" s="720">
        <f>'HL KNIHA VYPOC'!H80</f>
        <v>1013361.86</v>
      </c>
      <c r="G3" s="720">
        <f>'HL KNIHA VYPOC'!I80</f>
        <v>34090431.319999993</v>
      </c>
      <c r="H3" s="720">
        <f>'HL KNIHA VYPOC'!J80</f>
        <v>34088350.490000002</v>
      </c>
      <c r="I3" s="720">
        <f>'HL KNIHA VYPOC'!K80</f>
        <v>1015442.6900000003</v>
      </c>
      <c r="J3" s="33"/>
      <c r="K3" s="732"/>
      <c r="L3" s="787"/>
      <c r="M3" s="33"/>
      <c r="N3" s="31"/>
      <c r="O3" s="31"/>
    </row>
    <row r="4" spans="1:52" ht="12" customHeight="1" x14ac:dyDescent="0.2">
      <c r="A4" s="58"/>
      <c r="B4" s="786" t="s">
        <v>33</v>
      </c>
      <c r="C4" s="786"/>
      <c r="D4" s="786"/>
      <c r="E4" s="3"/>
      <c r="F4" s="720">
        <f>'HL KNIHA VYPOC'!H107</f>
        <v>51391.850000000006</v>
      </c>
      <c r="G4" s="720">
        <f>'HL KNIHA VYPOC'!I107</f>
        <v>17708944.489999998</v>
      </c>
      <c r="H4" s="720">
        <f>'HL KNIHA VYPOC'!J107</f>
        <v>17606514.380000003</v>
      </c>
      <c r="I4" s="720">
        <f>'HL KNIHA VYPOC'!K107</f>
        <v>153821.95999999967</v>
      </c>
      <c r="J4" s="33"/>
      <c r="K4" s="732"/>
      <c r="L4" s="787"/>
      <c r="M4" s="33"/>
      <c r="N4" s="31"/>
      <c r="O4" s="31"/>
    </row>
    <row r="5" spans="1:52" ht="12" customHeight="1" x14ac:dyDescent="0.2">
      <c r="A5" s="58"/>
      <c r="B5" s="786" t="s">
        <v>34</v>
      </c>
      <c r="C5" s="786"/>
      <c r="D5" s="786"/>
      <c r="E5" s="3"/>
      <c r="F5" s="720">
        <f>'HL KNIHA VYPOC'!H140</f>
        <v>-368653.08000000007</v>
      </c>
      <c r="G5" s="720">
        <f>'HL KNIHA VYPOC'!I140</f>
        <v>44410258.999999993</v>
      </c>
      <c r="H5" s="720">
        <f>'HL KNIHA VYPOC'!J140</f>
        <v>44522047.619999997</v>
      </c>
      <c r="I5" s="720">
        <f>'HL KNIHA VYPOC'!K140</f>
        <v>-480441.70000000129</v>
      </c>
      <c r="J5" s="33"/>
      <c r="K5" s="732"/>
      <c r="L5" s="787"/>
      <c r="M5" s="33"/>
      <c r="N5" s="31"/>
      <c r="O5" s="31"/>
    </row>
    <row r="6" spans="1:52" ht="12" customHeight="1" x14ac:dyDescent="0.2">
      <c r="A6" s="58"/>
      <c r="B6" s="786" t="s">
        <v>35</v>
      </c>
      <c r="C6" s="786"/>
      <c r="D6" s="786"/>
      <c r="E6" s="3"/>
      <c r="F6" s="720">
        <f>'HL KNIHA VYPOC'!H213</f>
        <v>-3042863.23</v>
      </c>
      <c r="G6" s="720">
        <f>'HL KNIHA VYPOC'!I213</f>
        <v>866773.44</v>
      </c>
      <c r="H6" s="720">
        <f>'HL KNIHA VYPOC'!J213</f>
        <v>630536.67999999993</v>
      </c>
      <c r="I6" s="720">
        <f>'HL KNIHA VYPOC'!K213</f>
        <v>-2806626.4700000007</v>
      </c>
      <c r="J6" s="33"/>
      <c r="K6" s="732"/>
      <c r="L6" s="787"/>
      <c r="M6" s="33"/>
      <c r="N6" s="31"/>
      <c r="O6" s="31"/>
    </row>
    <row r="7" spans="1:52" ht="12" customHeight="1" x14ac:dyDescent="0.2">
      <c r="A7" s="58"/>
      <c r="B7" s="786" t="s">
        <v>36</v>
      </c>
      <c r="C7" s="786"/>
      <c r="D7" s="786"/>
      <c r="E7" s="3"/>
      <c r="F7" s="720">
        <f>'HL KNIHA VYPOC'!H262</f>
        <v>0</v>
      </c>
      <c r="G7" s="720">
        <f>'HL KNIHA VYPOC'!I262</f>
        <v>15992749.539999997</v>
      </c>
      <c r="H7" s="720">
        <f>'HL KNIHA VYPOC'!J262</f>
        <v>139095.48000000001</v>
      </c>
      <c r="I7" s="720">
        <f>'HL KNIHA VYPOC'!K262</f>
        <v>15853654.059999999</v>
      </c>
      <c r="J7" s="33"/>
      <c r="K7" s="732"/>
      <c r="L7" s="787"/>
      <c r="M7" s="33"/>
      <c r="N7" s="31"/>
      <c r="O7" s="31"/>
    </row>
    <row r="8" spans="1:52" ht="12" customHeight="1" x14ac:dyDescent="0.2">
      <c r="A8" s="58"/>
      <c r="B8" s="786" t="s">
        <v>37</v>
      </c>
      <c r="C8" s="786"/>
      <c r="D8" s="786"/>
      <c r="E8" s="3"/>
      <c r="F8" s="720">
        <f>'HL KNIHA VYPOC'!H349</f>
        <v>0</v>
      </c>
      <c r="G8" s="720">
        <f>'HL KNIHA VYPOC'!I349</f>
        <v>8456186.870000001</v>
      </c>
      <c r="H8" s="720">
        <f>'HL KNIHA VYPOC'!J349</f>
        <v>24706159.93</v>
      </c>
      <c r="I8" s="720">
        <f>'HL KNIHA VYPOC'!K349</f>
        <v>-16249973.060000002</v>
      </c>
      <c r="J8" s="33"/>
      <c r="K8" s="732"/>
      <c r="L8" s="787"/>
      <c r="M8" s="33"/>
      <c r="N8" s="31"/>
      <c r="O8" s="31"/>
    </row>
    <row r="9" spans="1:52" ht="12" customHeight="1" x14ac:dyDescent="0.2">
      <c r="A9" s="58"/>
      <c r="B9" s="772" t="s">
        <v>38</v>
      </c>
      <c r="C9" s="772"/>
      <c r="D9" s="772"/>
      <c r="E9" s="3"/>
      <c r="F9" s="720">
        <f>SUM(F2:F8)</f>
        <v>-1.3969838619232178E-9</v>
      </c>
      <c r="G9" s="720">
        <f>SUM(G2:G8)</f>
        <v>123691643.84999996</v>
      </c>
      <c r="H9" s="720">
        <f>SUM(H2:H8)</f>
        <v>123691643.85000002</v>
      </c>
      <c r="I9" s="720">
        <f>SUM(I2:I8)</f>
        <v>0</v>
      </c>
      <c r="J9" s="33"/>
      <c r="K9" s="732"/>
      <c r="L9" s="787"/>
      <c r="M9" s="33"/>
      <c r="N9" s="31"/>
      <c r="O9" s="31"/>
    </row>
    <row r="10" spans="1:52" ht="18" customHeight="1" x14ac:dyDescent="0.25">
      <c r="A10" s="58"/>
      <c r="B10" s="773" t="s">
        <v>39</v>
      </c>
      <c r="C10" s="774"/>
      <c r="D10" s="774"/>
      <c r="E10" s="35">
        <f>IF(E322=B10,D322,IF(E321=B10,D321,IF(E323=B10,D323)))</f>
        <v>3</v>
      </c>
      <c r="F10" s="720"/>
      <c r="G10" s="720"/>
      <c r="H10" s="720"/>
      <c r="I10" s="720">
        <f>SUM(I8*-1-I7)</f>
        <v>396319.00000000373</v>
      </c>
      <c r="J10" s="33"/>
      <c r="K10" s="732"/>
      <c r="L10" s="787"/>
      <c r="M10" s="33"/>
      <c r="N10" s="31"/>
      <c r="O10" s="31"/>
    </row>
    <row r="11" spans="1:52" s="4" customFormat="1" ht="12" customHeight="1" x14ac:dyDescent="0.2">
      <c r="A11" s="59"/>
      <c r="B11" s="60"/>
      <c r="C11" s="60"/>
      <c r="D11" s="788" t="s">
        <v>26</v>
      </c>
      <c r="E11" s="778"/>
      <c r="F11" s="779"/>
      <c r="G11" s="788" t="s">
        <v>118</v>
      </c>
      <c r="H11" s="778"/>
      <c r="I11" s="706" t="s">
        <v>41</v>
      </c>
      <c r="J11" s="33"/>
      <c r="K11" s="732"/>
      <c r="L11" s="787"/>
      <c r="M11" s="33"/>
      <c r="N11" s="31"/>
      <c r="O11" s="31"/>
    </row>
    <row r="12" spans="1:52" ht="96" customHeight="1" x14ac:dyDescent="0.2">
      <c r="A12" s="707" t="s">
        <v>19</v>
      </c>
      <c r="B12" s="721" t="s">
        <v>5310</v>
      </c>
      <c r="C12" s="711"/>
      <c r="D12" s="713" t="s">
        <v>119</v>
      </c>
      <c r="E12" s="713" t="s">
        <v>120</v>
      </c>
      <c r="F12" s="713" t="s">
        <v>121</v>
      </c>
      <c r="G12" s="712" t="s">
        <v>122</v>
      </c>
      <c r="H12" s="712" t="s">
        <v>123</v>
      </c>
      <c r="I12" s="712" t="s">
        <v>42</v>
      </c>
      <c r="J12" s="4"/>
      <c r="K12" s="4"/>
      <c r="L12" s="3"/>
      <c r="M12" s="3"/>
      <c r="N12" s="3"/>
      <c r="O12" s="3"/>
    </row>
    <row r="13" spans="1:52" s="52" customFormat="1" ht="12" customHeight="1" x14ac:dyDescent="0.2">
      <c r="A13" s="697" t="s">
        <v>43</v>
      </c>
      <c r="B13" s="713" t="str">
        <f>IFERROR(IF(VLOOKUP($A13,Osnova!$A:$E,1)=$A13,VLOOKUP($A13,Osnova!$A:$E,$E$10)),"")</f>
        <v xml:space="preserve">Software </v>
      </c>
      <c r="C13" s="61" t="str">
        <f>IF(VLOOKUP($A13,Osnova!$A:$C,1)=$A13,VLOOKUP($A13,Osnova!$A:$F,4),0)</f>
        <v>Software</v>
      </c>
      <c r="D13" s="38">
        <v>122390.24</v>
      </c>
      <c r="E13" s="39"/>
      <c r="F13" s="723">
        <f t="shared" ref="F13:F84" si="0">SUM(D13-E13)</f>
        <v>122390.24</v>
      </c>
      <c r="G13" s="700">
        <v>0</v>
      </c>
      <c r="H13" s="39">
        <v>0</v>
      </c>
      <c r="I13" s="713">
        <f t="shared" ref="I13:I84" si="1">SUM(F13+G13-H13)</f>
        <v>122390.24</v>
      </c>
      <c r="J13" s="62"/>
      <c r="K13" s="62"/>
    </row>
    <row r="14" spans="1:52" s="52" customFormat="1" ht="12" customHeight="1" x14ac:dyDescent="0.2">
      <c r="A14" s="697" t="s">
        <v>155</v>
      </c>
      <c r="B14" s="713" t="str">
        <f>IFERROR(IF(VLOOKUP($A14,Osnova!$A:$E,1)=$A14,VLOOKUP($A14,Osnova!$A:$E,$E$10)),"")</f>
        <v xml:space="preserve">Stavby </v>
      </c>
      <c r="C14" s="61" t="str">
        <f>IF(VLOOKUP($A14,Osnova!$A:$C,1)=$A14,VLOOKUP($A14,Osnova!$A:$F,4),0)</f>
        <v>Bauten</v>
      </c>
      <c r="D14" s="38">
        <v>1373041.73</v>
      </c>
      <c r="E14" s="39"/>
      <c r="F14" s="723">
        <f t="shared" si="0"/>
        <v>1373041.73</v>
      </c>
      <c r="G14" s="700">
        <v>3736.07</v>
      </c>
      <c r="H14" s="39">
        <v>0</v>
      </c>
      <c r="I14" s="713">
        <f t="shared" si="1"/>
        <v>1376777.8</v>
      </c>
      <c r="J14" s="64"/>
      <c r="K14" s="62"/>
    </row>
    <row r="15" spans="1:52" s="52" customFormat="1" ht="12" customHeight="1" x14ac:dyDescent="0.2">
      <c r="A15" s="697" t="s">
        <v>44</v>
      </c>
      <c r="B15" s="713" t="str">
        <f>IFERROR(IF(VLOOKUP($A15,Osnova!$A:$E,1)=$A15,VLOOKUP($A15,Osnova!$A:$E,$E$10)),"")</f>
        <v xml:space="preserve">Samostatné hnuteľné veci a súbory hnuteľných vecí </v>
      </c>
      <c r="C15" s="61" t="str">
        <f>IF(VLOOKUP($A15,Osnova!$A:$C,1)=$A15,VLOOKUP($A15,Osnova!$A:$F,4),0)</f>
        <v>Eigenständige Mobilien und Mobilienkomplexe</v>
      </c>
      <c r="D15" s="38">
        <v>5165512.0599999996</v>
      </c>
      <c r="E15" s="39"/>
      <c r="F15" s="723">
        <f t="shared" si="0"/>
        <v>5165512.0599999996</v>
      </c>
      <c r="G15" s="700">
        <v>759242.32</v>
      </c>
      <c r="H15" s="39">
        <v>139204.88</v>
      </c>
      <c r="I15" s="713">
        <f t="shared" si="1"/>
        <v>5785549.5</v>
      </c>
      <c r="J15" s="62"/>
      <c r="K15" s="62"/>
    </row>
    <row r="16" spans="1:52" s="52" customFormat="1" ht="15" customHeight="1" x14ac:dyDescent="0.2">
      <c r="A16" s="697" t="s">
        <v>178</v>
      </c>
      <c r="B16" s="713" t="str">
        <f>IFERROR(IF(VLOOKUP($A16,Osnova!$A:$E,1)=$A16,VLOOKUP($A16,Osnova!$A:$E,$E$10)),"")</f>
        <v xml:space="preserve">Pozemky </v>
      </c>
      <c r="C16" s="61" t="str">
        <f>IF(VLOOKUP($A16,Osnova!$A:$C,1)=$A16,VLOOKUP($A16,Osnova!$A:$F,4),0)</f>
        <v>Grundstücke</v>
      </c>
      <c r="D16" s="38">
        <v>133116.81</v>
      </c>
      <c r="E16" s="39"/>
      <c r="F16" s="723">
        <f t="shared" si="0"/>
        <v>133116.81</v>
      </c>
      <c r="G16" s="700">
        <v>0</v>
      </c>
      <c r="H16" s="39">
        <v>0</v>
      </c>
      <c r="I16" s="713">
        <f t="shared" si="1"/>
        <v>133116.81</v>
      </c>
      <c r="J16" s="64"/>
      <c r="K16" s="62"/>
    </row>
    <row r="17" spans="1:12" s="52" customFormat="1" ht="12" customHeight="1" x14ac:dyDescent="0.2">
      <c r="A17" s="697" t="s">
        <v>46</v>
      </c>
      <c r="B17" s="713" t="str">
        <f>IFERROR(IF(VLOOKUP($A17,Osnova!$A:$E,1)=$A17,VLOOKUP($A17,Osnova!$A:$E,$E$10)),"")</f>
        <v xml:space="preserve">Obstaranie dlhodobého hmotného majetku </v>
      </c>
      <c r="C17" s="61" t="str">
        <f>IF(VLOOKUP($A17,Osnova!$A:$C,1)=$A17,VLOOKUP($A17,Osnova!$A:$F,4),0)</f>
        <v>Anlagen im Bau (Langfrist.mat..Anlag.)</v>
      </c>
      <c r="D17" s="38">
        <v>6540.47</v>
      </c>
      <c r="E17" s="39"/>
      <c r="F17" s="723">
        <f t="shared" si="0"/>
        <v>6540.47</v>
      </c>
      <c r="G17" s="700">
        <v>762978.29</v>
      </c>
      <c r="H17" s="39">
        <v>765567.17</v>
      </c>
      <c r="I17" s="713">
        <f t="shared" si="1"/>
        <v>3951.5899999999674</v>
      </c>
      <c r="J17" s="65"/>
      <c r="K17" s="62"/>
    </row>
    <row r="18" spans="1:12" s="52" customFormat="1" ht="12" customHeight="1" x14ac:dyDescent="0.2">
      <c r="A18" s="697" t="s">
        <v>205</v>
      </c>
      <c r="B18" s="713" t="str">
        <f>IFERROR(IF(VLOOKUP($A18,Osnova!$A:$E,1)=$A18,VLOOKUP($A18,Osnova!$A:$E,$E$10)),"")</f>
        <v xml:space="preserve">Poskytnuté preddavky na dlhodobý hmotný majetok </v>
      </c>
      <c r="C18" s="61" t="str">
        <f>IF(VLOOKUP($A18,Osnova!$A:$C,1)=$A18,VLOOKUP($A18,Osnova!$A:$F,4),0)</f>
        <v>Geleistete Anzahlungen für langfristiges materielles Eigentum</v>
      </c>
      <c r="D18" s="38">
        <v>500</v>
      </c>
      <c r="E18" s="39"/>
      <c r="F18" s="723">
        <f t="shared" si="0"/>
        <v>500</v>
      </c>
      <c r="G18" s="700">
        <v>501137.63</v>
      </c>
      <c r="H18" s="39">
        <v>501637.63</v>
      </c>
      <c r="I18" s="713">
        <f t="shared" si="1"/>
        <v>0</v>
      </c>
      <c r="J18" s="64"/>
      <c r="K18" s="62"/>
    </row>
    <row r="19" spans="1:12" s="52" customFormat="1" ht="12" customHeight="1" x14ac:dyDescent="0.2">
      <c r="A19" s="697" t="s">
        <v>47</v>
      </c>
      <c r="B19" s="713" t="str">
        <f>IFERROR(IF(VLOOKUP($A19,Osnova!$A:$E,1)=$A19,VLOOKUP($A19,Osnova!$A:$E,$E$10)),"")</f>
        <v xml:space="preserve">Oprávky k softwaru </v>
      </c>
      <c r="C19" s="61" t="str">
        <f>IF(VLOOKUP($A19,Osnova!$A:$C,1)=$A19,VLOOKUP($A19,Osnova!$A:$F,4),0)</f>
        <v>Berichtigungen zum Software</v>
      </c>
      <c r="D19" s="38">
        <v>-86291.26</v>
      </c>
      <c r="E19" s="39"/>
      <c r="F19" s="723">
        <f t="shared" si="0"/>
        <v>-86291.26</v>
      </c>
      <c r="G19" s="700">
        <v>0</v>
      </c>
      <c r="H19" s="39">
        <v>16163.88</v>
      </c>
      <c r="I19" s="713">
        <f t="shared" si="1"/>
        <v>-102455.14</v>
      </c>
      <c r="K19" s="62"/>
    </row>
    <row r="20" spans="1:12" s="52" customFormat="1" ht="12" customHeight="1" x14ac:dyDescent="0.2">
      <c r="A20" s="697" t="s">
        <v>267</v>
      </c>
      <c r="B20" s="713" t="str">
        <f>IFERROR(IF(VLOOKUP($A20,Osnova!$A:$E,1)=$A20,VLOOKUP($A20,Osnova!$A:$E,$E$10)),"")</f>
        <v xml:space="preserve">Oprávky k stavbám </v>
      </c>
      <c r="C20" s="61" t="str">
        <f>IF(VLOOKUP($A20,Osnova!$A:$C,1)=$A20,VLOOKUP($A20,Osnova!$A:$F,4),0)</f>
        <v>Berichtigungen zu Bauten</v>
      </c>
      <c r="D20" s="38">
        <v>-796182.86</v>
      </c>
      <c r="E20" s="39"/>
      <c r="F20" s="723">
        <f t="shared" si="0"/>
        <v>-796182.86</v>
      </c>
      <c r="G20" s="700">
        <v>0</v>
      </c>
      <c r="H20" s="39">
        <v>61059.3</v>
      </c>
      <c r="I20" s="713">
        <f t="shared" si="1"/>
        <v>-857242.16</v>
      </c>
      <c r="K20" s="62"/>
    </row>
    <row r="21" spans="1:12" s="52" customFormat="1" ht="12" customHeight="1" x14ac:dyDescent="0.2">
      <c r="A21" s="697" t="s">
        <v>48</v>
      </c>
      <c r="B21" s="713" t="str">
        <f>IFERROR(IF(VLOOKUP($A21,Osnova!$A:$E,1)=$A21,VLOOKUP($A21,Osnova!$A:$E,$E$10)),"")</f>
        <v xml:space="preserve">Oprávky k samostatným hnuteľným veciam a k súboru hnuteľných vecí </v>
      </c>
      <c r="C21" s="61" t="str">
        <f>IF(VLOOKUP($A21,Osnova!$A:$C,1)=$A21,VLOOKUP($A21,Osnova!$A:$F,4),0)</f>
        <v>Berichtigungen zu eigenständigen Mobilien und zum Mobilienkomplex</v>
      </c>
      <c r="D21" s="38">
        <v>-3571864.59</v>
      </c>
      <c r="E21" s="39"/>
      <c r="F21" s="723">
        <f t="shared" si="0"/>
        <v>-3571864.59</v>
      </c>
      <c r="G21" s="700">
        <v>139204.88</v>
      </c>
      <c r="H21" s="39">
        <v>515306.41</v>
      </c>
      <c r="I21" s="713">
        <f t="shared" si="1"/>
        <v>-3947966.12</v>
      </c>
      <c r="K21" s="62"/>
    </row>
    <row r="22" spans="1:12" s="52" customFormat="1" ht="12" customHeight="1" x14ac:dyDescent="0.2">
      <c r="A22" s="697" t="s">
        <v>49</v>
      </c>
      <c r="B22" s="713" t="str">
        <f>IFERROR(IF(VLOOKUP($A22,Osnova!$A:$E,1)=$A22,VLOOKUP($A22,Osnova!$A:$E,$E$10)),"")</f>
        <v xml:space="preserve">Obstaranie materiálu </v>
      </c>
      <c r="C22" s="61" t="str">
        <f>IF(VLOOKUP($A22,Osnova!$A:$C,1)=$A22,VLOOKUP($A22,Osnova!$A:$F,4),0)</f>
        <v>Materialbeschaffung</v>
      </c>
      <c r="D22" s="38">
        <v>0</v>
      </c>
      <c r="E22" s="39"/>
      <c r="F22" s="723">
        <f t="shared" si="0"/>
        <v>0</v>
      </c>
      <c r="G22" s="701">
        <v>14766494.539999999</v>
      </c>
      <c r="H22" s="39">
        <v>14766494.539999999</v>
      </c>
      <c r="I22" s="713">
        <f t="shared" si="1"/>
        <v>0</v>
      </c>
      <c r="K22" s="62"/>
    </row>
    <row r="23" spans="1:12" s="52" customFormat="1" ht="12" customHeight="1" x14ac:dyDescent="0.2">
      <c r="A23" s="697" t="s">
        <v>50</v>
      </c>
      <c r="B23" s="713" t="str">
        <f>IFERROR(IF(VLOOKUP($A23,Osnova!$A:$E,1)=$A23,VLOOKUP($A23,Osnova!$A:$E,$E$10)),"")</f>
        <v xml:space="preserve">Materiál na sklade </v>
      </c>
      <c r="C23" s="61" t="str">
        <f>IF(VLOOKUP($A23,Osnova!$A:$C,1)=$A23,VLOOKUP($A23,Osnova!$A:$F,4),0)</f>
        <v>Material auf Lager</v>
      </c>
      <c r="D23" s="38">
        <v>751156.18</v>
      </c>
      <c r="E23" s="39"/>
      <c r="F23" s="723">
        <f t="shared" si="0"/>
        <v>751156.18</v>
      </c>
      <c r="G23" s="701">
        <v>8199975.29</v>
      </c>
      <c r="H23" s="39">
        <v>8211264.75</v>
      </c>
      <c r="I23" s="713">
        <f t="shared" si="1"/>
        <v>739866.72000000067</v>
      </c>
      <c r="K23" s="62"/>
    </row>
    <row r="24" spans="1:12" s="52" customFormat="1" ht="12" customHeight="1" x14ac:dyDescent="0.2">
      <c r="A24" s="697" t="s">
        <v>330</v>
      </c>
      <c r="B24" s="713" t="str">
        <f>IFERROR(IF(VLOOKUP($A24,Osnova!$A:$E,1)=$A24,VLOOKUP($A24,Osnova!$A:$E,$E$10)),"")</f>
        <v xml:space="preserve">Materiál na ceste </v>
      </c>
      <c r="C24" s="61" t="str">
        <f>IF(VLOOKUP($A24,Osnova!$A:$C,1)=$A24,VLOOKUP($A24,Osnova!$A:$F,4),0)</f>
        <v>Material unterwegs</v>
      </c>
      <c r="D24" s="38">
        <v>-367.56</v>
      </c>
      <c r="E24" s="39"/>
      <c r="F24" s="723">
        <f t="shared" si="0"/>
        <v>-367.56</v>
      </c>
      <c r="G24" s="701">
        <v>367.56</v>
      </c>
      <c r="H24" s="39">
        <v>0</v>
      </c>
      <c r="I24" s="713">
        <f t="shared" si="1"/>
        <v>0</v>
      </c>
      <c r="K24" s="62"/>
    </row>
    <row r="25" spans="1:12" s="52" customFormat="1" ht="12" customHeight="1" x14ac:dyDescent="0.2">
      <c r="A25" s="697" t="s">
        <v>51</v>
      </c>
      <c r="B25" s="713" t="str">
        <f>IFERROR(IF(VLOOKUP($A25,Osnova!$A:$E,1)=$A25,VLOOKUP($A25,Osnova!$A:$E,$E$10)),"")</f>
        <v xml:space="preserve">Nedokončená výroba </v>
      </c>
      <c r="C25" s="61" t="str">
        <f>IF(VLOOKUP($A25,Osnova!$A:$C,1)=$A25,VLOOKUP($A25,Osnova!$A:$F,4),0)</f>
        <v>Unvollendete Produktion</v>
      </c>
      <c r="D25" s="38">
        <v>241700.35</v>
      </c>
      <c r="E25" s="39"/>
      <c r="F25" s="723">
        <f t="shared" si="0"/>
        <v>241700.35</v>
      </c>
      <c r="G25" s="701">
        <v>3972506.66</v>
      </c>
      <c r="H25" s="39">
        <v>3946189.22</v>
      </c>
      <c r="I25" s="713">
        <f t="shared" si="1"/>
        <v>268017.78999999957</v>
      </c>
      <c r="K25" s="789"/>
      <c r="L25" s="789"/>
    </row>
    <row r="26" spans="1:12" s="52" customFormat="1" ht="12" customHeight="1" x14ac:dyDescent="0.2">
      <c r="A26" s="697" t="s">
        <v>52</v>
      </c>
      <c r="B26" s="713" t="str">
        <f>IFERROR(IF(VLOOKUP($A26,Osnova!$A:$E,1)=$A26,VLOOKUP($A26,Osnova!$A:$E,$E$10)),"")</f>
        <v xml:space="preserve">Výrobky </v>
      </c>
      <c r="C26" s="61" t="str">
        <f>IF(VLOOKUP($A26,Osnova!$A:$C,1)=$A26,VLOOKUP($A26,Osnova!$A:$F,4),0)</f>
        <v>Erzeugnisse</v>
      </c>
      <c r="D26" s="38">
        <v>520</v>
      </c>
      <c r="E26" s="39"/>
      <c r="F26" s="723">
        <f t="shared" si="0"/>
        <v>520</v>
      </c>
      <c r="G26" s="701">
        <v>4231612.7</v>
      </c>
      <c r="H26" s="39">
        <v>4232132.7</v>
      </c>
      <c r="I26" s="713">
        <f t="shared" si="1"/>
        <v>0</v>
      </c>
      <c r="K26" s="62"/>
    </row>
    <row r="27" spans="1:12" s="52" customFormat="1" ht="12" customHeight="1" x14ac:dyDescent="0.2">
      <c r="A27" s="697" t="s">
        <v>352</v>
      </c>
      <c r="B27" s="713" t="str">
        <f>IFERROR(IF(VLOOKUP($A27,Osnova!$A:$E,1)=$A27,VLOOKUP($A27,Osnova!$A:$E,$E$10)),"")</f>
        <v xml:space="preserve">Obstaranie tovaru </v>
      </c>
      <c r="C27" s="61" t="str">
        <f>IF(VLOOKUP($A27,Osnova!$A:$C,1)=$A27,VLOOKUP($A27,Osnova!$A:$F,4),0)</f>
        <v>Warenbeschaffung</v>
      </c>
      <c r="D27" s="38">
        <v>0</v>
      </c>
      <c r="E27" s="39"/>
      <c r="F27" s="723">
        <f t="shared" si="0"/>
        <v>0</v>
      </c>
      <c r="G27" s="701">
        <v>1950722.18</v>
      </c>
      <c r="H27" s="39">
        <v>1950722.18</v>
      </c>
      <c r="I27" s="713">
        <f t="shared" si="1"/>
        <v>0</v>
      </c>
      <c r="K27" s="62"/>
    </row>
    <row r="28" spans="1:12" s="52" customFormat="1" ht="12" customHeight="1" x14ac:dyDescent="0.2">
      <c r="A28" s="697" t="s">
        <v>356</v>
      </c>
      <c r="B28" s="713" t="str">
        <f>IFERROR(IF(VLOOKUP($A28,Osnova!$A:$E,1)=$A28,VLOOKUP($A28,Osnova!$A:$E,$E$10)),"")</f>
        <v xml:space="preserve">Tovar na sklade a v predajniach </v>
      </c>
      <c r="C28" s="61" t="str">
        <f>IF(VLOOKUP($A28,Osnova!$A:$C,1)=$A28,VLOOKUP($A28,Osnova!$A:$F,4),0)</f>
        <v>Waren auf Lager und auf Laden</v>
      </c>
      <c r="D28" s="38">
        <v>20352.89</v>
      </c>
      <c r="E28" s="49"/>
      <c r="F28" s="723">
        <f t="shared" si="0"/>
        <v>20352.89</v>
      </c>
      <c r="G28" s="701">
        <v>968752.39</v>
      </c>
      <c r="H28" s="49">
        <v>981547.1</v>
      </c>
      <c r="I28" s="713">
        <f t="shared" si="1"/>
        <v>7558.1800000000512</v>
      </c>
      <c r="K28" s="62"/>
    </row>
    <row r="29" spans="1:12" s="52" customFormat="1" ht="12" customHeight="1" x14ac:dyDescent="0.2">
      <c r="A29" s="697" t="s">
        <v>53</v>
      </c>
      <c r="B29" s="713" t="str">
        <f>IFERROR(IF(VLOOKUP($A29,Osnova!$A:$E,1)=$A29,VLOOKUP($A29,Osnova!$A:$E,$E$10)),"")</f>
        <v xml:space="preserve">Pokladnica </v>
      </c>
      <c r="C29" s="61" t="str">
        <f>IF(VLOOKUP($A29,Osnova!$A:$C,1)=$A29,VLOOKUP($A29,Osnova!$A:$F,4),0)</f>
        <v>Kasse</v>
      </c>
      <c r="D29" s="38">
        <v>1114.29</v>
      </c>
      <c r="E29" s="49"/>
      <c r="F29" s="723">
        <f t="shared" si="0"/>
        <v>1114.29</v>
      </c>
      <c r="G29" s="701">
        <v>65783.06</v>
      </c>
      <c r="H29" s="49">
        <v>66141.25</v>
      </c>
      <c r="I29" s="713">
        <f t="shared" si="1"/>
        <v>756.09999999999127</v>
      </c>
      <c r="K29" s="62"/>
    </row>
    <row r="30" spans="1:12" s="52" customFormat="1" ht="12" customHeight="1" x14ac:dyDescent="0.2">
      <c r="A30" s="697" t="s">
        <v>54</v>
      </c>
      <c r="B30" s="713" t="str">
        <f>IFERROR(IF(VLOOKUP($A30,Osnova!$A:$E,1)=$A30,VLOOKUP($A30,Osnova!$A:$E,$E$10)),"")</f>
        <v xml:space="preserve">Ceniny </v>
      </c>
      <c r="C30" s="61" t="str">
        <f>IF(VLOOKUP($A30,Osnova!$A:$C,1)=$A30,VLOOKUP($A30,Osnova!$A:$F,4),0)</f>
        <v>Werte</v>
      </c>
      <c r="D30" s="38">
        <v>0</v>
      </c>
      <c r="E30" s="49"/>
      <c r="F30" s="723">
        <f t="shared" si="0"/>
        <v>0</v>
      </c>
      <c r="G30" s="701">
        <v>36692</v>
      </c>
      <c r="H30" s="49">
        <v>36692</v>
      </c>
      <c r="I30" s="713">
        <f t="shared" si="1"/>
        <v>0</v>
      </c>
      <c r="K30" s="62"/>
    </row>
    <row r="31" spans="1:12" s="52" customFormat="1" ht="12" customHeight="1" x14ac:dyDescent="0.2">
      <c r="A31" s="697" t="s">
        <v>55</v>
      </c>
      <c r="B31" s="713" t="str">
        <f>IFERROR(IF(VLOOKUP($A31,Osnova!$A:$E,1)=$A31,VLOOKUP($A31,Osnova!$A:$E,$E$10)),"")</f>
        <v xml:space="preserve">Bankové účty </v>
      </c>
      <c r="C31" s="61" t="str">
        <f>IF(VLOOKUP($A31,Osnova!$A:$C,1)=$A31,VLOOKUP($A31,Osnova!$A:$F,4),0)</f>
        <v>Bankkonten</v>
      </c>
      <c r="D31" s="38">
        <v>230490.1</v>
      </c>
      <c r="E31" s="49"/>
      <c r="F31" s="723">
        <f t="shared" si="0"/>
        <v>230490.1</v>
      </c>
      <c r="G31" s="701">
        <v>17178365</v>
      </c>
      <c r="H31" s="49">
        <v>17226394.920000002</v>
      </c>
      <c r="I31" s="713">
        <f t="shared" si="1"/>
        <v>182460.1799999997</v>
      </c>
      <c r="K31" s="62"/>
    </row>
    <row r="32" spans="1:12" s="52" customFormat="1" ht="12" customHeight="1" x14ac:dyDescent="0.2">
      <c r="A32" s="697" t="s">
        <v>409</v>
      </c>
      <c r="B32" s="713" t="str">
        <f>IFERROR(IF(VLOOKUP($A32,Osnova!$A:$E,1)=$A32,VLOOKUP($A32,Osnova!$A:$E,$E$10)),"")</f>
        <v xml:space="preserve">Krátkodobé bankové úvery </v>
      </c>
      <c r="C32" s="61" t="str">
        <f>IF(VLOOKUP($A32,Osnova!$A:$C,1)=$A32,VLOOKUP($A32,Osnova!$A:$F,4),0)</f>
        <v>Kurzfristige Bankkredite</v>
      </c>
      <c r="D32" s="38">
        <v>-180212.54</v>
      </c>
      <c r="E32" s="49"/>
      <c r="F32" s="723">
        <f t="shared" si="0"/>
        <v>-180212.54</v>
      </c>
      <c r="G32" s="701">
        <v>180212.54</v>
      </c>
      <c r="H32" s="49">
        <v>29394.32</v>
      </c>
      <c r="I32" s="713">
        <f t="shared" si="1"/>
        <v>-29394.32</v>
      </c>
      <c r="K32" s="62"/>
    </row>
    <row r="33" spans="1:12" s="52" customFormat="1" ht="12" customHeight="1" x14ac:dyDescent="0.2">
      <c r="A33" s="697" t="s">
        <v>56</v>
      </c>
      <c r="B33" s="713" t="str">
        <f>IFERROR(IF(VLOOKUP($A33,Osnova!$A:$E,1)=$A33,VLOOKUP($A33,Osnova!$A:$E,$E$10)),"")</f>
        <v xml:space="preserve">Peniaze na ceste </v>
      </c>
      <c r="C33" s="61" t="str">
        <f>IF(VLOOKUP($A33,Osnova!$A:$C,1)=$A33,VLOOKUP($A33,Osnova!$A:$F,4),0)</f>
        <v>Geld unterwegs</v>
      </c>
      <c r="D33" s="38">
        <v>0</v>
      </c>
      <c r="E33" s="49"/>
      <c r="F33" s="723">
        <f t="shared" si="0"/>
        <v>0</v>
      </c>
      <c r="G33" s="701">
        <v>247891.89</v>
      </c>
      <c r="H33" s="49">
        <v>247891.89</v>
      </c>
      <c r="I33" s="713">
        <f t="shared" si="1"/>
        <v>0</v>
      </c>
      <c r="K33" s="62"/>
    </row>
    <row r="34" spans="1:12" s="52" customFormat="1" ht="12" customHeight="1" x14ac:dyDescent="0.2">
      <c r="A34" s="697" t="s">
        <v>57</v>
      </c>
      <c r="B34" s="713" t="str">
        <f>IFERROR(IF(VLOOKUP($A34,Osnova!$A:$E,1)=$A34,VLOOKUP($A34,Osnova!$A:$E,$E$10)),"")</f>
        <v xml:space="preserve">Odberatelia </v>
      </c>
      <c r="C34" s="61" t="str">
        <f>IF(VLOOKUP($A34,Osnova!$A:$C,1)=$A34,VLOOKUP($A34,Osnova!$A:$F,4),0)</f>
        <v>Abnehmer</v>
      </c>
      <c r="D34" s="38">
        <v>1001839.15</v>
      </c>
      <c r="E34" s="49"/>
      <c r="F34" s="723">
        <f t="shared" si="0"/>
        <v>1001839.15</v>
      </c>
      <c r="G34" s="701">
        <v>16676903.52</v>
      </c>
      <c r="H34" s="49">
        <v>16227772.1</v>
      </c>
      <c r="I34" s="713">
        <f t="shared" si="1"/>
        <v>1450970.5699999984</v>
      </c>
      <c r="K34" s="62"/>
    </row>
    <row r="35" spans="1:12" s="52" customFormat="1" ht="12" customHeight="1" x14ac:dyDescent="0.2">
      <c r="A35" s="697" t="s">
        <v>58</v>
      </c>
      <c r="B35" s="713" t="str">
        <f>IFERROR(IF(VLOOKUP($A35,Osnova!$A:$E,1)=$A35,VLOOKUP($A35,Osnova!$A:$E,$E$10)),"")</f>
        <v xml:space="preserve">Poskytnuté preddavky </v>
      </c>
      <c r="C35" s="61" t="str">
        <f>IF(VLOOKUP($A35,Osnova!$A:$C,1)=$A35,VLOOKUP($A35,Osnova!$A:$F,4),0)</f>
        <v>Geleistete Anzahlungen</v>
      </c>
      <c r="D35" s="38">
        <v>9500</v>
      </c>
      <c r="E35" s="49"/>
      <c r="F35" s="723">
        <f t="shared" si="0"/>
        <v>9500</v>
      </c>
      <c r="G35" s="701">
        <v>72209.83</v>
      </c>
      <c r="H35" s="49">
        <v>81159.83</v>
      </c>
      <c r="I35" s="713">
        <f t="shared" si="1"/>
        <v>550</v>
      </c>
      <c r="K35" s="62"/>
    </row>
    <row r="36" spans="1:12" s="52" customFormat="1" ht="12" customHeight="1" x14ac:dyDescent="0.2">
      <c r="A36" s="697" t="s">
        <v>59</v>
      </c>
      <c r="B36" s="713" t="str">
        <f>IFERROR(IF(VLOOKUP($A36,Osnova!$A:$E,1)=$A36,VLOOKUP($A36,Osnova!$A:$E,$E$10)),"")</f>
        <v xml:space="preserve">Ostatné pohľadávky </v>
      </c>
      <c r="C36" s="61"/>
      <c r="D36" s="38">
        <v>0</v>
      </c>
      <c r="E36" s="49"/>
      <c r="F36" s="723">
        <f t="shared" si="0"/>
        <v>0</v>
      </c>
      <c r="G36" s="702">
        <v>1063.55</v>
      </c>
      <c r="H36" s="49">
        <v>768.35</v>
      </c>
      <c r="I36" s="713">
        <f t="shared" si="1"/>
        <v>295.19999999999993</v>
      </c>
      <c r="K36" s="62"/>
    </row>
    <row r="37" spans="1:12" s="52" customFormat="1" ht="12" customHeight="1" x14ac:dyDescent="0.2">
      <c r="A37" s="698" t="s">
        <v>60</v>
      </c>
      <c r="B37" s="713" t="str">
        <f>IFERROR(IF(VLOOKUP($A37,Osnova!$A:$E,1)=$A37,VLOOKUP($A37,Osnova!$A:$E,$E$10)),"")</f>
        <v xml:space="preserve">Dodávatelia </v>
      </c>
      <c r="C37" s="61" t="str">
        <f>IF(VLOOKUP($A37,Osnova!$A:$C,1)=$A37,VLOOKUP($A37,Osnova!$A:$F,4),0)</f>
        <v>Lieferanten</v>
      </c>
      <c r="D37" s="38">
        <v>-1060675.8</v>
      </c>
      <c r="E37" s="49"/>
      <c r="F37" s="723">
        <f t="shared" si="0"/>
        <v>-1060675.8</v>
      </c>
      <c r="G37" s="702">
        <v>11742066.890000001</v>
      </c>
      <c r="H37" s="49">
        <v>12395439.189999999</v>
      </c>
      <c r="I37" s="713">
        <f t="shared" si="1"/>
        <v>-1714048.0999999996</v>
      </c>
      <c r="K37" s="62"/>
      <c r="L37" s="62"/>
    </row>
    <row r="38" spans="1:12" s="52" customFormat="1" ht="12" customHeight="1" x14ac:dyDescent="0.2">
      <c r="A38" s="698" t="s">
        <v>61</v>
      </c>
      <c r="B38" s="713" t="str">
        <f>IFERROR(IF(VLOOKUP($A38,Osnova!$A:$E,1)=$A38,VLOOKUP($A38,Osnova!$A:$E,$E$10)),"")</f>
        <v xml:space="preserve">Krátkodobé rezervy </v>
      </c>
      <c r="C38" s="61" t="str">
        <f>IF(VLOOKUP($A38,Osnova!$A:$C,1)=$A38,VLOOKUP($A38,Osnova!$A:$F,4),0)</f>
        <v>Kurzfristige Reserven</v>
      </c>
      <c r="D38" s="38">
        <v>-110264.25</v>
      </c>
      <c r="E38" s="49"/>
      <c r="F38" s="723">
        <f t="shared" si="0"/>
        <v>-110264.25</v>
      </c>
      <c r="G38" s="702">
        <v>110264.25</v>
      </c>
      <c r="H38" s="49">
        <v>127137.66</v>
      </c>
      <c r="I38" s="713">
        <f t="shared" si="1"/>
        <v>-127137.66</v>
      </c>
      <c r="K38" s="62"/>
    </row>
    <row r="39" spans="1:12" s="52" customFormat="1" ht="12" customHeight="1" x14ac:dyDescent="0.2">
      <c r="A39" s="698" t="s">
        <v>62</v>
      </c>
      <c r="B39" s="713" t="str">
        <f>IFERROR(IF(VLOOKUP($A39,Osnova!$A:$E,1)=$A39,VLOOKUP($A39,Osnova!$A:$E,$E$10)),"")</f>
        <v xml:space="preserve">Prijaté preddavky </v>
      </c>
      <c r="C39" s="61" t="str">
        <f>IF(VLOOKUP($A39,Osnova!$A:$C,1)=$A39,VLOOKUP($A39,Osnova!$A:$F,4),0)</f>
        <v>Angenommene Anzahlungen</v>
      </c>
      <c r="D39" s="38">
        <v>-3381.65</v>
      </c>
      <c r="E39" s="49"/>
      <c r="F39" s="723">
        <f t="shared" si="0"/>
        <v>-3381.65</v>
      </c>
      <c r="G39" s="702">
        <v>3881.65</v>
      </c>
      <c r="H39" s="49">
        <v>500</v>
      </c>
      <c r="I39" s="713">
        <f t="shared" si="1"/>
        <v>0</v>
      </c>
      <c r="K39" s="62"/>
    </row>
    <row r="40" spans="1:12" s="52" customFormat="1" ht="12" customHeight="1" x14ac:dyDescent="0.2">
      <c r="A40" s="698" t="s">
        <v>63</v>
      </c>
      <c r="B40" s="713" t="str">
        <f>IFERROR(IF(VLOOKUP($A40,Osnova!$A:$E,1)=$A40,VLOOKUP($A40,Osnova!$A:$E,$E$10)),"")</f>
        <v xml:space="preserve">Ostatné záväzky </v>
      </c>
      <c r="C40" s="61">
        <f>IF(VLOOKUP($A40,Osnova!$A:$C,1)=$A40,VLOOKUP($A40,Osnova!$A:$F,4),0)</f>
        <v>0</v>
      </c>
      <c r="D40" s="38">
        <v>-1982.29</v>
      </c>
      <c r="E40" s="49"/>
      <c r="F40" s="723">
        <f t="shared" si="0"/>
        <v>-1982.29</v>
      </c>
      <c r="G40" s="702">
        <v>79655.710000000006</v>
      </c>
      <c r="H40" s="49">
        <v>46956.46</v>
      </c>
      <c r="I40" s="713">
        <f t="shared" si="1"/>
        <v>30716.960000000014</v>
      </c>
      <c r="K40" s="62"/>
    </row>
    <row r="41" spans="1:12" s="52" customFormat="1" ht="12" customHeight="1" x14ac:dyDescent="0.2">
      <c r="A41" s="698" t="s">
        <v>64</v>
      </c>
      <c r="B41" s="713" t="str">
        <f>IFERROR(IF(VLOOKUP($A41,Osnova!$A:$E,1)=$A41,VLOOKUP($A41,Osnova!$A:$E,$E$10)),"")</f>
        <v xml:space="preserve">Nevyfaktúrované dodávky </v>
      </c>
      <c r="C41" s="61">
        <f>IF(VLOOKUP($A41,Osnova!$A:$C,1)=$A41,VLOOKUP($A41,Osnova!$A:$F,4),0)</f>
        <v>0</v>
      </c>
      <c r="D41" s="38">
        <v>-39068.35</v>
      </c>
      <c r="E41" s="49"/>
      <c r="F41" s="723">
        <f t="shared" si="0"/>
        <v>-39068.35</v>
      </c>
      <c r="G41" s="702">
        <v>39068.35</v>
      </c>
      <c r="H41" s="49">
        <v>11554.55</v>
      </c>
      <c r="I41" s="713">
        <f t="shared" si="1"/>
        <v>-11554.55</v>
      </c>
      <c r="K41" s="62"/>
    </row>
    <row r="42" spans="1:12" s="52" customFormat="1" ht="12" customHeight="1" x14ac:dyDescent="0.2">
      <c r="A42" s="698" t="s">
        <v>65</v>
      </c>
      <c r="B42" s="713" t="str">
        <f>IFERROR(IF(VLOOKUP($A42,Osnova!$A:$E,1)=$A42,VLOOKUP($A42,Osnova!$A:$E,$E$10)),"")</f>
        <v xml:space="preserve">Zamestnanci </v>
      </c>
      <c r="C42" s="61" t="str">
        <f>IF(VLOOKUP($A42,Osnova!$A:$C,1)=$A42,VLOOKUP($A42,Osnova!$A:$F,4),0)</f>
        <v>Angestellten</v>
      </c>
      <c r="D42" s="38">
        <v>-26.78</v>
      </c>
      <c r="E42" s="49"/>
      <c r="F42" s="723">
        <f t="shared" si="0"/>
        <v>-26.78</v>
      </c>
      <c r="G42" s="702">
        <v>2500289.9900000002</v>
      </c>
      <c r="H42" s="49">
        <v>2500362.44</v>
      </c>
      <c r="I42" s="713">
        <f t="shared" si="1"/>
        <v>-99.229999999515712</v>
      </c>
      <c r="K42" s="62"/>
    </row>
    <row r="43" spans="1:12" s="52" customFormat="1" ht="12" customHeight="1" x14ac:dyDescent="0.2">
      <c r="A43" s="698" t="s">
        <v>515</v>
      </c>
      <c r="B43" s="713" t="str">
        <f>IFERROR(IF(VLOOKUP($A43,Osnova!$A:$E,1)=$A43,VLOOKUP($A43,Osnova!$A:$E,$E$10)),"")</f>
        <v xml:space="preserve">Ostatné záväzky voči zamestnancom </v>
      </c>
      <c r="C43" s="61">
        <f>IF(VLOOKUP($A43,Osnova!$A:$C,1)=$A43,VLOOKUP($A43,Osnova!$A:$F,4),0)</f>
        <v>0</v>
      </c>
      <c r="D43" s="38">
        <v>-3270.3</v>
      </c>
      <c r="E43" s="49"/>
      <c r="F43" s="723">
        <f t="shared" si="0"/>
        <v>-3270.3</v>
      </c>
      <c r="G43" s="702">
        <v>94292.08</v>
      </c>
      <c r="H43" s="49">
        <v>95763.76</v>
      </c>
      <c r="I43" s="713">
        <f t="shared" si="1"/>
        <v>-4741.9799999999959</v>
      </c>
      <c r="K43" s="62"/>
    </row>
    <row r="44" spans="1:12" s="52" customFormat="1" ht="12" customHeight="1" x14ac:dyDescent="0.2">
      <c r="A44" s="698" t="s">
        <v>124</v>
      </c>
      <c r="B44" s="713" t="str">
        <f>IFERROR(IF(VLOOKUP($A44,Osnova!$A:$E,1)=$A44,VLOOKUP($A44,Osnova!$A:$E,$E$10)),"")</f>
        <v xml:space="preserve">Pohľadávky voči zamestnancom </v>
      </c>
      <c r="C44" s="61" t="str">
        <f>IF(VLOOKUP($A44,Osnova!$A:$C,1)=$A44,VLOOKUP($A44,Osnova!$A:$F,4),0)</f>
        <v>Forderungen gegenüber den Angestellten</v>
      </c>
      <c r="D44" s="38">
        <v>5002.6899999999996</v>
      </c>
      <c r="E44" s="49"/>
      <c r="F44" s="723">
        <f t="shared" si="0"/>
        <v>5002.6899999999996</v>
      </c>
      <c r="G44" s="702">
        <v>47034.64</v>
      </c>
      <c r="H44" s="49">
        <v>52170.53</v>
      </c>
      <c r="I44" s="713">
        <f t="shared" si="1"/>
        <v>-133.19999999999709</v>
      </c>
      <c r="K44" s="62"/>
    </row>
    <row r="45" spans="1:12" s="52" customFormat="1" ht="12" customHeight="1" x14ac:dyDescent="0.2">
      <c r="A45" s="698" t="s">
        <v>66</v>
      </c>
      <c r="B45" s="713" t="str">
        <f>IFERROR(IF(VLOOKUP($A45,Osnova!$A:$E,1)=$A45,VLOOKUP($A45,Osnova!$A:$E,$E$10)),"")</f>
        <v xml:space="preserve">Zúčtovanie s orgánmi sociálneho zabezpečenia a zdravotného poistenia </v>
      </c>
      <c r="C45" s="61" t="str">
        <f>IF(VLOOKUP($A45,Osnova!$A:$C,1)=$A45,VLOOKUP($A45,Osnova!$A:$F,4),0)</f>
        <v>Abrechnung mit Behörden der Sozialfürsorge und der Krankversicherung</v>
      </c>
      <c r="D45" s="38">
        <v>-95227.02</v>
      </c>
      <c r="E45" s="49"/>
      <c r="F45" s="723">
        <f t="shared" si="0"/>
        <v>-95227.02</v>
      </c>
      <c r="G45" s="702">
        <v>1239053.77</v>
      </c>
      <c r="H45" s="49">
        <v>1264984.06</v>
      </c>
      <c r="I45" s="713">
        <f t="shared" si="1"/>
        <v>-121157.31000000006</v>
      </c>
      <c r="K45" s="62"/>
    </row>
    <row r="46" spans="1:12" s="52" customFormat="1" ht="12" customHeight="1" x14ac:dyDescent="0.2">
      <c r="A46" s="698" t="s">
        <v>67</v>
      </c>
      <c r="B46" s="713" t="str">
        <f>IFERROR(IF(VLOOKUP($A46,Osnova!$A:$E,1)=$A46,VLOOKUP($A46,Osnova!$A:$E,$E$10)),"")</f>
        <v xml:space="preserve">Daň z príjmov </v>
      </c>
      <c r="C46" s="61" t="str">
        <f>IF(VLOOKUP($A46,Osnova!$A:$C,1)=$A46,VLOOKUP($A46,Osnova!$A:$F,4),0)</f>
        <v>Einkommensteuer</v>
      </c>
      <c r="D46" s="38">
        <v>-31067.919999999998</v>
      </c>
      <c r="E46" s="49"/>
      <c r="F46" s="723">
        <f t="shared" si="0"/>
        <v>-31067.919999999998</v>
      </c>
      <c r="G46" s="702">
        <v>214479.88</v>
      </c>
      <c r="H46" s="49">
        <v>122950.96</v>
      </c>
      <c r="I46" s="713">
        <f t="shared" si="1"/>
        <v>60461.000000000015</v>
      </c>
      <c r="K46" s="62"/>
    </row>
    <row r="47" spans="1:12" s="52" customFormat="1" ht="12" customHeight="1" x14ac:dyDescent="0.2">
      <c r="A47" s="698" t="s">
        <v>68</v>
      </c>
      <c r="B47" s="713" t="str">
        <f>IFERROR(IF(VLOOKUP($A47,Osnova!$A:$E,1)=$A47,VLOOKUP($A47,Osnova!$A:$E,$E$10)),"")</f>
        <v xml:space="preserve">Ostatné priame dane </v>
      </c>
      <c r="C47" s="61" t="str">
        <f>IF(VLOOKUP($A47,Osnova!$A:$C,1)=$A47,VLOOKUP($A47,Osnova!$A:$F,4),0)</f>
        <v>Sonstige direkte Steuern</v>
      </c>
      <c r="D47" s="38">
        <v>-27279.23</v>
      </c>
      <c r="E47" s="49"/>
      <c r="F47" s="723">
        <f t="shared" si="0"/>
        <v>-27279.23</v>
      </c>
      <c r="G47" s="702">
        <v>343621.11</v>
      </c>
      <c r="H47" s="49">
        <v>351904.18</v>
      </c>
      <c r="I47" s="713">
        <f t="shared" si="1"/>
        <v>-35562.299999999988</v>
      </c>
      <c r="K47" s="62"/>
    </row>
    <row r="48" spans="1:12" s="52" customFormat="1" ht="12" customHeight="1" x14ac:dyDescent="0.2">
      <c r="A48" s="698" t="s">
        <v>69</v>
      </c>
      <c r="B48" s="713" t="str">
        <f>IFERROR(IF(VLOOKUP($A48,Osnova!$A:$E,1)=$A48,VLOOKUP($A48,Osnova!$A:$E,$E$10)),"")</f>
        <v xml:space="preserve">Daň z pridanej hodnoty </v>
      </c>
      <c r="C48" s="61" t="str">
        <f>IF(VLOOKUP($A48,Osnova!$A:$C,1)=$A48,VLOOKUP($A48,Osnova!$A:$F,4),0)</f>
        <v>Mehrwertsteuer</v>
      </c>
      <c r="D48" s="38">
        <v>190394.75</v>
      </c>
      <c r="E48" s="49"/>
      <c r="F48" s="723">
        <f t="shared" si="0"/>
        <v>190394.75</v>
      </c>
      <c r="G48" s="702">
        <v>6680372.6399999997</v>
      </c>
      <c r="H48" s="49">
        <v>6615260.2000000002</v>
      </c>
      <c r="I48" s="713">
        <f t="shared" si="1"/>
        <v>255507.18999999948</v>
      </c>
      <c r="K48" s="62"/>
    </row>
    <row r="49" spans="1:11" s="52" customFormat="1" ht="12" customHeight="1" x14ac:dyDescent="0.2">
      <c r="A49" s="698" t="s">
        <v>70</v>
      </c>
      <c r="B49" s="713" t="str">
        <f>IFERROR(IF(VLOOKUP($A49,Osnova!$A:$E,1)=$A49,VLOOKUP($A49,Osnova!$A:$E,$E$10)),"")</f>
        <v xml:space="preserve">Ostatné dane a poplatky </v>
      </c>
      <c r="C49" s="61"/>
      <c r="D49" s="38">
        <v>82.16</v>
      </c>
      <c r="E49" s="49"/>
      <c r="F49" s="723">
        <f t="shared" si="0"/>
        <v>82.16</v>
      </c>
      <c r="G49" s="702">
        <v>15647.57</v>
      </c>
      <c r="H49" s="49">
        <v>15549.24</v>
      </c>
      <c r="I49" s="713">
        <f t="shared" si="1"/>
        <v>180.48999999999978</v>
      </c>
      <c r="K49" s="62"/>
    </row>
    <row r="50" spans="1:11" s="52" customFormat="1" ht="12" customHeight="1" x14ac:dyDescent="0.2">
      <c r="A50" s="698" t="s">
        <v>548</v>
      </c>
      <c r="B50" s="713" t="str">
        <f>IFERROR(IF(VLOOKUP($A50,Osnova!$A:$E,1)=$A50,VLOOKUP($A50,Osnova!$A:$E,$E$10)),"")</f>
        <v>Pohľadávky v rámci podielovej účasti</v>
      </c>
      <c r="C50" s="61" t="str">
        <f>IF(VLOOKUP($A50,Osnova!$A:$C,1)=$A50,VLOOKUP($A50,Osnova!$A:$F,4),0)</f>
        <v>Forderungen im Rahmen konzolidierter Ganzheit</v>
      </c>
      <c r="D50" s="38">
        <v>81223.539999999994</v>
      </c>
      <c r="E50" s="49"/>
      <c r="F50" s="723">
        <f t="shared" si="0"/>
        <v>81223.539999999994</v>
      </c>
      <c r="G50" s="702">
        <v>163817.57</v>
      </c>
      <c r="H50" s="49">
        <v>172942.68</v>
      </c>
      <c r="I50" s="713">
        <f t="shared" si="1"/>
        <v>72098.429999999993</v>
      </c>
      <c r="K50" s="62"/>
    </row>
    <row r="51" spans="1:11" s="52" customFormat="1" ht="12" customHeight="1" x14ac:dyDescent="0.2">
      <c r="A51" s="698" t="s">
        <v>570</v>
      </c>
      <c r="B51" s="713" t="str">
        <f>IFERROR(IF(VLOOKUP($A51,Osnova!$A:$E,1)=$A51,VLOOKUP($A51,Osnova!$A:$E,$E$10)),"")</f>
        <v>Záväzky v rámci podielovej účasti</v>
      </c>
      <c r="C51" s="61" t="str">
        <f>IF(VLOOKUP($A51,Osnova!$A:$C,1)=$A51,VLOOKUP($A51,Osnova!$A:$F,4),0)</f>
        <v>Verbindlichkeiten im Rahmen konsolidierter Ganzheit</v>
      </c>
      <c r="D51" s="38">
        <v>-100555.11</v>
      </c>
      <c r="E51" s="49"/>
      <c r="F51" s="723">
        <f t="shared" si="0"/>
        <v>-100555.11</v>
      </c>
      <c r="G51" s="702">
        <v>971740.13</v>
      </c>
      <c r="H51" s="49">
        <v>970035.79</v>
      </c>
      <c r="I51" s="713">
        <f t="shared" si="1"/>
        <v>-98850.770000000019</v>
      </c>
      <c r="K51" s="62"/>
    </row>
    <row r="52" spans="1:11" s="52" customFormat="1" ht="12" customHeight="1" x14ac:dyDescent="0.2">
      <c r="A52" s="698" t="s">
        <v>574</v>
      </c>
      <c r="B52" s="713" t="str">
        <f>IFERROR(IF(VLOOKUP($A52,Osnova!$A:$E,1)=$A52,VLOOKUP($A52,Osnova!$A:$E,$E$10)),"")</f>
        <v xml:space="preserve">Záväzky voči spoločníkom a členom pri rozdeľovaní zisku </v>
      </c>
      <c r="C52" s="61" t="str">
        <f>IF(VLOOKUP($A52,Osnova!$A:$C,1)=$A52,VLOOKUP($A52,Osnova!$A:$F,4),0)</f>
        <v>Verbindlichkeit. gegenüber der Gesellschaft gegen die Gewinnverteilung</v>
      </c>
      <c r="D52" s="38">
        <v>0</v>
      </c>
      <c r="E52" s="49"/>
      <c r="F52" s="723">
        <f t="shared" si="0"/>
        <v>0</v>
      </c>
      <c r="G52" s="702">
        <v>294543.94</v>
      </c>
      <c r="H52" s="49">
        <v>294543.94</v>
      </c>
      <c r="I52" s="713">
        <f t="shared" si="1"/>
        <v>0</v>
      </c>
      <c r="K52" s="62"/>
    </row>
    <row r="53" spans="1:11" s="52" customFormat="1" ht="12" customHeight="1" x14ac:dyDescent="0.2">
      <c r="A53" s="698" t="s">
        <v>582</v>
      </c>
      <c r="B53" s="713" t="str">
        <f>IFERROR(IF(VLOOKUP($A53,Osnova!$A:$E,1)=$A53,VLOOKUP($A53,Osnova!$A:$E,$E$10)),"")</f>
        <v xml:space="preserve">Záväzky voči spoločníkom a členom zo závislej činnosti </v>
      </c>
      <c r="C53" s="61" t="str">
        <f>IF(VLOOKUP($A53,Osnova!$A:$C,1)=$A53,VLOOKUP($A53,Osnova!$A:$F,4),0)</f>
        <v>Verbindlichkeit.gegenüber Gesells.und Mitgliedern von abhäng.Tätigkeit</v>
      </c>
      <c r="D53" s="38">
        <v>0</v>
      </c>
      <c r="E53" s="49"/>
      <c r="F53" s="723">
        <f t="shared" si="0"/>
        <v>0</v>
      </c>
      <c r="G53" s="702">
        <v>263965.94</v>
      </c>
      <c r="H53" s="49">
        <v>263965.94</v>
      </c>
      <c r="I53" s="713">
        <f t="shared" si="1"/>
        <v>0</v>
      </c>
      <c r="K53" s="62"/>
    </row>
    <row r="54" spans="1:11" s="52" customFormat="1" ht="12" customHeight="1" x14ac:dyDescent="0.2">
      <c r="A54" s="698" t="s">
        <v>72</v>
      </c>
      <c r="B54" s="713" t="str">
        <f>IFERROR(IF(VLOOKUP($A54,Osnova!$A:$E,1)=$A54,VLOOKUP($A54,Osnova!$A:$E,$E$10)),"")</f>
        <v xml:space="preserve">Iné pohľadávky </v>
      </c>
      <c r="C54" s="61" t="str">
        <f>IF(VLOOKUP($A54,Osnova!$A:$C,1)=$A54,VLOOKUP($A54,Osnova!$A:$F,4),0)</f>
        <v>Sonstige Forderungen</v>
      </c>
      <c r="D54" s="38">
        <v>5262.88</v>
      </c>
      <c r="E54" s="49"/>
      <c r="F54" s="723">
        <f t="shared" si="0"/>
        <v>5262.88</v>
      </c>
      <c r="G54" s="702">
        <v>980.49</v>
      </c>
      <c r="H54" s="49">
        <v>5476.96</v>
      </c>
      <c r="I54" s="713">
        <f t="shared" si="1"/>
        <v>766.40999999999985</v>
      </c>
      <c r="K54" s="62"/>
    </row>
    <row r="55" spans="1:11" s="52" customFormat="1" ht="12" customHeight="1" x14ac:dyDescent="0.2">
      <c r="A55" s="698" t="s">
        <v>73</v>
      </c>
      <c r="B55" s="713" t="str">
        <f>IFERROR(IF(VLOOKUP($A55,Osnova!$A:$E,1)=$A55,VLOOKUP($A55,Osnova!$A:$E,$E$10)),"")</f>
        <v xml:space="preserve">Iné záväzky </v>
      </c>
      <c r="C55" s="61" t="str">
        <f>IF(VLOOKUP($A55,Osnova!$A:$C,1)=$A55,VLOOKUP($A55,Osnova!$A:$F,4),0)</f>
        <v>Sonstige Verbindlichkeiten</v>
      </c>
      <c r="D55" s="38">
        <v>-157166.93</v>
      </c>
      <c r="E55" s="49"/>
      <c r="F55" s="723">
        <f t="shared" si="0"/>
        <v>-157166.93</v>
      </c>
      <c r="G55" s="702">
        <v>1988836.74</v>
      </c>
      <c r="H55" s="49">
        <v>2029544.98</v>
      </c>
      <c r="I55" s="713">
        <f t="shared" si="1"/>
        <v>-197875.16999999993</v>
      </c>
      <c r="K55" s="62"/>
    </row>
    <row r="56" spans="1:11" s="52" customFormat="1" ht="12" customHeight="1" x14ac:dyDescent="0.2">
      <c r="A56" s="698" t="s">
        <v>74</v>
      </c>
      <c r="B56" s="713" t="str">
        <f>IFERROR(IF(VLOOKUP($A56,Osnova!$A:$E,1)=$A56,VLOOKUP($A56,Osnova!$A:$E,$E$10)),"")</f>
        <v xml:space="preserve">Náklady budúcich období </v>
      </c>
      <c r="C56" s="61" t="str">
        <f>IF(VLOOKUP($A56,Osnova!$A:$C,1)=$A56,VLOOKUP($A56,Osnova!$A:$F,4),0)</f>
        <v>Kosten für künftige Abrechnungszeiträume</v>
      </c>
      <c r="D56" s="38">
        <v>11815.1</v>
      </c>
      <c r="E56" s="49"/>
      <c r="F56" s="723">
        <f t="shared" si="0"/>
        <v>11815.1</v>
      </c>
      <c r="G56" s="702">
        <v>36387.89</v>
      </c>
      <c r="H56" s="49">
        <v>41953.35</v>
      </c>
      <c r="I56" s="713">
        <f t="shared" si="1"/>
        <v>6249.6399999999994</v>
      </c>
      <c r="K56" s="62"/>
    </row>
    <row r="57" spans="1:11" s="52" customFormat="1" ht="12" customHeight="1" x14ac:dyDescent="0.2">
      <c r="A57" s="698" t="s">
        <v>641</v>
      </c>
      <c r="B57" s="713" t="str">
        <f>IFERROR(IF(VLOOKUP($A57,Osnova!$A:$E,1)=$A57,VLOOKUP($A57,Osnova!$A:$E,$E$10)),"")</f>
        <v xml:space="preserve">Výdavky budúcich období </v>
      </c>
      <c r="C57" s="61" t="str">
        <f>IF(VLOOKUP($A57,Osnova!$A:$C,1)=$A57,VLOOKUP($A57,Osnova!$A:$F,4),0)</f>
        <v>Ausgaben für künftige Abrechnungszeiträume</v>
      </c>
      <c r="D57" s="38">
        <v>-2196</v>
      </c>
      <c r="E57" s="49"/>
      <c r="F57" s="723">
        <f t="shared" si="0"/>
        <v>-2196</v>
      </c>
      <c r="G57" s="702">
        <v>2196</v>
      </c>
      <c r="H57" s="49">
        <v>2180</v>
      </c>
      <c r="I57" s="713">
        <f t="shared" si="1"/>
        <v>-2180</v>
      </c>
      <c r="K57" s="62"/>
    </row>
    <row r="58" spans="1:11" s="52" customFormat="1" ht="12" customHeight="1" x14ac:dyDescent="0.2">
      <c r="A58" s="698" t="s">
        <v>656</v>
      </c>
      <c r="B58" s="713" t="str">
        <f>IFERROR(IF(VLOOKUP($A58,Osnova!$A:$E,1)=$A58,VLOOKUP($A58,Osnova!$A:$E,$E$10)),"")</f>
        <v xml:space="preserve">Opravné položky k pohľadávkam </v>
      </c>
      <c r="C58" s="61" t="str">
        <f>IF(VLOOKUP($A58,Osnova!$A:$C,1)=$A58,VLOOKUP($A58,Osnova!$A:$F,4),0)</f>
        <v>Berichtigungsposten zu Forderungen</v>
      </c>
      <c r="D58" s="38">
        <v>-41611.72</v>
      </c>
      <c r="E58" s="49"/>
      <c r="F58" s="723">
        <f t="shared" si="0"/>
        <v>-41611.72</v>
      </c>
      <c r="G58" s="702">
        <v>2404.54</v>
      </c>
      <c r="H58" s="702">
        <v>5690.14</v>
      </c>
      <c r="I58" s="713">
        <f t="shared" si="1"/>
        <v>-44897.32</v>
      </c>
      <c r="K58" s="62"/>
    </row>
    <row r="59" spans="1:11" s="52" customFormat="1" ht="12" customHeight="1" x14ac:dyDescent="0.2">
      <c r="A59" s="698" t="s">
        <v>661</v>
      </c>
      <c r="B59" s="713" t="str">
        <f>IFERROR(IF(VLOOKUP($A59,Osnova!$A:$E,1)=$A59,VLOOKUP($A59,Osnova!$A:$E,$E$10)),"")</f>
        <v xml:space="preserve">Vnútorné zúčtovanie </v>
      </c>
      <c r="C59" s="61" t="str">
        <f>IF(VLOOKUP($A59,Osnova!$A:$C,1)=$A59,VLOOKUP($A59,Osnova!$A:$F,4),0)</f>
        <v>Innerbetriebliche Verrechnung</v>
      </c>
      <c r="D59" s="38">
        <v>0</v>
      </c>
      <c r="E59" s="49"/>
      <c r="F59" s="723">
        <f t="shared" si="0"/>
        <v>0</v>
      </c>
      <c r="G59" s="703">
        <v>825480.33</v>
      </c>
      <c r="H59" s="703">
        <v>825480.33</v>
      </c>
      <c r="I59" s="713">
        <f t="shared" si="1"/>
        <v>0</v>
      </c>
      <c r="K59" s="62"/>
    </row>
    <row r="60" spans="1:11" s="52" customFormat="1" ht="12" customHeight="1" x14ac:dyDescent="0.2">
      <c r="A60" s="698" t="s">
        <v>75</v>
      </c>
      <c r="B60" s="713" t="str">
        <f>IFERROR(IF(VLOOKUP($A60,Osnova!$A:$E,1)=$A60,VLOOKUP($A60,Osnova!$A:$E,$E$10)),"")</f>
        <v xml:space="preserve">Základné imanie </v>
      </c>
      <c r="C60" s="61" t="str">
        <f>IF(VLOOKUP($A60,Osnova!$A:$C,1)=$A60,VLOOKUP($A60,Osnova!$A:$F,4),0)</f>
        <v>Grundkapital</v>
      </c>
      <c r="D60" s="38">
        <v>-800000</v>
      </c>
      <c r="E60" s="49"/>
      <c r="F60" s="723">
        <f t="shared" si="0"/>
        <v>-800000</v>
      </c>
      <c r="G60" s="703">
        <v>0</v>
      </c>
      <c r="H60" s="703">
        <v>0</v>
      </c>
      <c r="I60" s="713">
        <f t="shared" si="1"/>
        <v>-800000</v>
      </c>
      <c r="K60" s="62"/>
    </row>
    <row r="61" spans="1:11" s="52" customFormat="1" ht="12" customHeight="1" x14ac:dyDescent="0.2">
      <c r="A61" s="698" t="s">
        <v>76</v>
      </c>
      <c r="B61" s="713" t="str">
        <f>IFERROR(IF(VLOOKUP($A61,Osnova!$A:$E,1)=$A61,VLOOKUP($A61,Osnova!$A:$E,$E$10)),"")</f>
        <v xml:space="preserve">Zákonný rezervný fond </v>
      </c>
      <c r="C61" s="61" t="str">
        <f>IF(VLOOKUP($A61,Osnova!$A:$C,1)=$A61,VLOOKUP($A61,Osnova!$A:$F,4),0)</f>
        <v>Rücklage</v>
      </c>
      <c r="D61" s="38">
        <v>-80000</v>
      </c>
      <c r="E61" s="49"/>
      <c r="F61" s="723">
        <f t="shared" si="0"/>
        <v>-80000</v>
      </c>
      <c r="G61" s="703">
        <v>0</v>
      </c>
      <c r="H61" s="703">
        <v>0</v>
      </c>
      <c r="I61" s="713">
        <f t="shared" si="1"/>
        <v>-80000</v>
      </c>
      <c r="K61" s="62"/>
    </row>
    <row r="62" spans="1:11" s="52" customFormat="1" ht="12" customHeight="1" x14ac:dyDescent="0.2">
      <c r="A62" s="698" t="s">
        <v>77</v>
      </c>
      <c r="B62" s="713" t="str">
        <f>IFERROR(IF(VLOOKUP($A62,Osnova!$A:$E,1)=$A62,VLOOKUP($A62,Osnova!$A:$E,$E$10)),"")</f>
        <v xml:space="preserve">Nerozdelený zisk minulých rokov </v>
      </c>
      <c r="C62" s="61" t="str">
        <f>IF(VLOOKUP($A62,Osnova!$A:$C,1)=$A62,VLOOKUP($A62,Osnova!$A:$F,4),0)</f>
        <v>Gewinnvortrag</v>
      </c>
      <c r="D62" s="38">
        <v>-1060405.8400000001</v>
      </c>
      <c r="E62" s="49"/>
      <c r="F62" s="723">
        <f t="shared" si="0"/>
        <v>-1060405.8400000001</v>
      </c>
      <c r="G62" s="703">
        <v>0</v>
      </c>
      <c r="H62" s="703">
        <v>294543.94</v>
      </c>
      <c r="I62" s="713">
        <f t="shared" si="1"/>
        <v>-1354949.78</v>
      </c>
      <c r="K62" s="62"/>
    </row>
    <row r="63" spans="1:11" s="52" customFormat="1" ht="12" customHeight="1" x14ac:dyDescent="0.2">
      <c r="A63" s="698" t="s">
        <v>78</v>
      </c>
      <c r="B63" s="713" t="str">
        <f>IFERROR(IF(VLOOKUP($A63,Osnova!$A:$E,1)=$A63,VLOOKUP($A63,Osnova!$A:$E,$E$10)),"")</f>
        <v xml:space="preserve">Výsledok hospodárenia v schvaľovaní </v>
      </c>
      <c r="C63" s="61" t="str">
        <f>IF(VLOOKUP($A63,Osnova!$A:$C,1)=$A63,VLOOKUP($A63,Osnova!$A:$F,4),0)</f>
        <v>Wirtschafsergebnis im Genehmigungsprocess</v>
      </c>
      <c r="D63" s="38">
        <v>-589087.88</v>
      </c>
      <c r="E63" s="49"/>
      <c r="F63" s="723">
        <f t="shared" si="0"/>
        <v>-589087.88</v>
      </c>
      <c r="G63" s="703">
        <v>589087.88</v>
      </c>
      <c r="H63" s="703">
        <v>0</v>
      </c>
      <c r="I63" s="713">
        <f t="shared" si="1"/>
        <v>0</v>
      </c>
      <c r="K63" s="62"/>
    </row>
    <row r="64" spans="1:11" s="52" customFormat="1" ht="12" customHeight="1" x14ac:dyDescent="0.2">
      <c r="A64" s="698" t="s">
        <v>754</v>
      </c>
      <c r="B64" s="713" t="str">
        <f>IFERROR(IF(VLOOKUP($A64,Osnova!$A:$E,1)=$A64,VLOOKUP($A64,Osnova!$A:$E,$E$10)),"")</f>
        <v xml:space="preserve">Bankové úvery </v>
      </c>
      <c r="C64" s="61" t="str">
        <f>IF(VLOOKUP($A64,Osnova!$A:$C,1)=$A64,VLOOKUP($A64,Osnova!$A:$F,4),0)</f>
        <v>Bankkredite</v>
      </c>
      <c r="D64" s="38">
        <v>-349964</v>
      </c>
      <c r="E64" s="49"/>
      <c r="F64" s="723">
        <f t="shared" si="0"/>
        <v>-349964</v>
      </c>
      <c r="G64" s="703">
        <v>200016</v>
      </c>
      <c r="H64" s="703">
        <v>315000</v>
      </c>
      <c r="I64" s="713">
        <f t="shared" si="1"/>
        <v>-464948</v>
      </c>
      <c r="K64" s="62"/>
    </row>
    <row r="65" spans="1:11" s="52" customFormat="1" ht="12" customHeight="1" x14ac:dyDescent="0.2">
      <c r="A65" s="698" t="s">
        <v>760</v>
      </c>
      <c r="B65" s="713" t="str">
        <f>IFERROR(IF(VLOOKUP($A65,Osnova!$A:$E,1)=$A65,VLOOKUP($A65,Osnova!$A:$E,$E$10)),"")</f>
        <v>Dlhodobé záväzky v rámci podielovej účasti</v>
      </c>
      <c r="C65" s="61" t="str">
        <f>IF(VLOOKUP($A65,Osnova!$A:$C,1)=$A65,VLOOKUP($A65,Osnova!$A:$F,4),0)</f>
        <v>Langfristige Verbindlichkeiten im Rahmen konzolidierter Ganzheit</v>
      </c>
      <c r="D65" s="38">
        <v>-16918</v>
      </c>
      <c r="E65" s="49"/>
      <c r="F65" s="723">
        <f t="shared" si="0"/>
        <v>-16918</v>
      </c>
      <c r="G65" s="703">
        <v>9667.44</v>
      </c>
      <c r="H65" s="703">
        <v>0</v>
      </c>
      <c r="I65" s="713">
        <f t="shared" si="1"/>
        <v>-7250.5599999999995</v>
      </c>
      <c r="K65" s="62"/>
    </row>
    <row r="66" spans="1:11" s="52" customFormat="1" ht="12" customHeight="1" x14ac:dyDescent="0.2">
      <c r="A66" s="698" t="s">
        <v>79</v>
      </c>
      <c r="B66" s="713" t="str">
        <f>IFERROR(IF(VLOOKUP($A66,Osnova!$A:$E,1)=$A66,VLOOKUP($A66,Osnova!$A:$E,$E$10)),"")</f>
        <v xml:space="preserve">Záväzky zo sociálneho fondu </v>
      </c>
      <c r="C66" s="61" t="str">
        <f>IF(VLOOKUP($A66,Osnova!$A:$C,1)=$A66,VLOOKUP($A66,Osnova!$A:$F,4),0)</f>
        <v>Verbindlichkeiten vom Sozialfonds</v>
      </c>
      <c r="D66" s="38">
        <v>-614.99</v>
      </c>
      <c r="E66" s="49"/>
      <c r="F66" s="723">
        <f t="shared" si="0"/>
        <v>-614.99</v>
      </c>
      <c r="G66" s="703">
        <v>22560.47</v>
      </c>
      <c r="H66" s="703">
        <v>23314.799999999999</v>
      </c>
      <c r="I66" s="713">
        <f t="shared" si="1"/>
        <v>-1369.3199999999997</v>
      </c>
      <c r="K66" s="62"/>
    </row>
    <row r="67" spans="1:11" s="52" customFormat="1" ht="12" customHeight="1" x14ac:dyDescent="0.2">
      <c r="A67" s="698" t="s">
        <v>788</v>
      </c>
      <c r="B67" s="713" t="str">
        <f>IFERROR(IF(VLOOKUP($A67,Osnova!$A:$E,1)=$A67,VLOOKUP($A67,Osnova!$A:$E,$E$10)),"")</f>
        <v xml:space="preserve">Ostatné dlhodobé záväzky </v>
      </c>
      <c r="C67" s="61" t="str">
        <f>IF(VLOOKUP($A67,Osnova!$A:$C,1)=$A67,VLOOKUP($A67,Osnova!$A:$F,4),0)</f>
        <v>Sonstige langfristige Verbindlichkeiten</v>
      </c>
      <c r="D67" s="38">
        <v>-142323.72</v>
      </c>
      <c r="E67" s="49"/>
      <c r="F67" s="723">
        <f t="shared" si="0"/>
        <v>-142323.72</v>
      </c>
      <c r="G67" s="703">
        <v>45441.65</v>
      </c>
      <c r="H67" s="703">
        <v>0</v>
      </c>
      <c r="I67" s="713">
        <f t="shared" si="1"/>
        <v>-96882.07</v>
      </c>
      <c r="K67" s="62"/>
    </row>
    <row r="68" spans="1:11" s="52" customFormat="1" ht="12" customHeight="1" x14ac:dyDescent="0.2">
      <c r="A68" s="698" t="s">
        <v>81</v>
      </c>
      <c r="B68" s="713" t="str">
        <f>IFERROR(IF(VLOOKUP($A68,Osnova!$A:$E,1)=$A68,VLOOKUP($A68,Osnova!$A:$E,$E$10)),"")</f>
        <v xml:space="preserve">Odložený daňový záväzok a odložená daňová pohľadávka </v>
      </c>
      <c r="C68" s="61" t="str">
        <f>IF(VLOOKUP($A68,Osnova!$A:$C,1)=$A68,VLOOKUP($A68,Osnova!$A:$F,4),0)</f>
        <v>Latente Steuerverbindlichkeit und verschobene Steuerforderung</v>
      </c>
      <c r="D68" s="38">
        <v>-3548.8</v>
      </c>
      <c r="E68" s="49"/>
      <c r="F68" s="723">
        <f t="shared" si="0"/>
        <v>-3548.8</v>
      </c>
      <c r="G68" s="703">
        <v>0</v>
      </c>
      <c r="H68" s="703">
        <v>-2322.06</v>
      </c>
      <c r="I68" s="713">
        <f t="shared" si="1"/>
        <v>-1226.7400000000002</v>
      </c>
      <c r="K68" s="62"/>
    </row>
    <row r="69" spans="1:11" s="52" customFormat="1" ht="12" customHeight="1" x14ac:dyDescent="0.2">
      <c r="A69" s="698" t="s">
        <v>82</v>
      </c>
      <c r="B69" s="713" t="str">
        <f>IFERROR(IF(VLOOKUP($A69,Osnova!$A:$E,1)=$A69,VLOOKUP($A69,Osnova!$A:$E,$E$10)),"")</f>
        <v xml:space="preserve">Spotreba materiálu </v>
      </c>
      <c r="C69" s="61" t="str">
        <f>IF(VLOOKUP($A69,Osnova!$A:$C,1)=$A69,VLOOKUP($A69,Osnova!$A:$F,4),0)</f>
        <v>Materialverbrauch</v>
      </c>
      <c r="D69" s="38">
        <v>0</v>
      </c>
      <c r="E69" s="49"/>
      <c r="F69" s="723">
        <f t="shared" si="0"/>
        <v>0</v>
      </c>
      <c r="G69" s="38">
        <v>7446706.3899999997</v>
      </c>
      <c r="H69" s="38">
        <v>0</v>
      </c>
      <c r="I69" s="713">
        <f t="shared" si="1"/>
        <v>7446706.3899999997</v>
      </c>
      <c r="K69" s="62"/>
    </row>
    <row r="70" spans="1:11" s="52" customFormat="1" ht="12" customHeight="1" x14ac:dyDescent="0.2">
      <c r="A70" s="698" t="s">
        <v>83</v>
      </c>
      <c r="B70" s="713" t="str">
        <f>IFERROR(IF(VLOOKUP($A70,Osnova!$A:$E,1)=$A70,VLOOKUP($A70,Osnova!$A:$E,$E$10)),"")</f>
        <v xml:space="preserve">Spotreba energie </v>
      </c>
      <c r="C70" s="61" t="str">
        <f>IF(VLOOKUP($A70,Osnova!$A:$C,1)=$A70,VLOOKUP($A70,Osnova!$A:$F,4),0)</f>
        <v>Energieverbrauch</v>
      </c>
      <c r="D70" s="38">
        <v>0</v>
      </c>
      <c r="E70" s="49"/>
      <c r="F70" s="723">
        <f t="shared" si="0"/>
        <v>0</v>
      </c>
      <c r="G70" s="38">
        <v>277776.11</v>
      </c>
      <c r="H70" s="38">
        <v>21934.74</v>
      </c>
      <c r="I70" s="713">
        <f t="shared" si="1"/>
        <v>255841.37</v>
      </c>
      <c r="K70" s="62"/>
    </row>
    <row r="71" spans="1:11" s="52" customFormat="1" ht="12" customHeight="1" x14ac:dyDescent="0.2">
      <c r="A71" s="698" t="s">
        <v>820</v>
      </c>
      <c r="B71" s="713" t="str">
        <f>IFERROR(IF(VLOOKUP($A71,Osnova!$A:$E,1)=$A71,VLOOKUP($A71,Osnova!$A:$E,$E$10)),"")</f>
        <v xml:space="preserve">Predaný tovar </v>
      </c>
      <c r="C71" s="61" t="str">
        <f>IF(VLOOKUP($A71,Osnova!$A:$C,1)=$A71,VLOOKUP($A71,Osnova!$A:$F,4),0)</f>
        <v>Verkaufte Ware</v>
      </c>
      <c r="D71" s="38">
        <v>0</v>
      </c>
      <c r="E71" s="49"/>
      <c r="F71" s="723">
        <f t="shared" si="0"/>
        <v>0</v>
      </c>
      <c r="G71" s="38">
        <v>981547.1</v>
      </c>
      <c r="H71" s="38">
        <v>0</v>
      </c>
      <c r="I71" s="713">
        <f t="shared" si="1"/>
        <v>981547.1</v>
      </c>
      <c r="K71" s="62"/>
    </row>
    <row r="72" spans="1:11" s="52" customFormat="1" ht="12" customHeight="1" x14ac:dyDescent="0.2">
      <c r="A72" s="699" t="s">
        <v>85</v>
      </c>
      <c r="B72" s="713" t="str">
        <f>IFERROR(IF(VLOOKUP($A72,Osnova!$A:$E,1)=$A72,VLOOKUP($A72,Osnova!$A:$E,$E$10)),"")</f>
        <v xml:space="preserve">Opravy a udržiavanie </v>
      </c>
      <c r="C72" s="61" t="str">
        <f>IF(VLOOKUP($A72,Osnova!$A:$C,1)=$A72,VLOOKUP($A72,Osnova!$A:$F,4),0)</f>
        <v>Instandstellung und Instandhaltung</v>
      </c>
      <c r="D72" s="38">
        <v>0</v>
      </c>
      <c r="E72" s="49"/>
      <c r="F72" s="723">
        <f t="shared" si="0"/>
        <v>0</v>
      </c>
      <c r="G72" s="38">
        <v>52008.160000000003</v>
      </c>
      <c r="H72" s="38">
        <v>857</v>
      </c>
      <c r="I72" s="713">
        <f t="shared" si="1"/>
        <v>51151.16</v>
      </c>
      <c r="K72" s="62"/>
    </row>
    <row r="73" spans="1:11" s="52" customFormat="1" ht="12" customHeight="1" x14ac:dyDescent="0.2">
      <c r="A73" s="699" t="s">
        <v>86</v>
      </c>
      <c r="B73" s="713" t="str">
        <f>IFERROR(IF(VLOOKUP($A73,Osnova!$A:$E,1)=$A73,VLOOKUP($A73,Osnova!$A:$E,$E$10)),"")</f>
        <v xml:space="preserve">Cestovné </v>
      </c>
      <c r="C73" s="61" t="str">
        <f>IF(VLOOKUP($A73,Osnova!$A:$C,1)=$A73,VLOOKUP($A73,Osnova!$A:$F,4),0)</f>
        <v>Fahrgeld</v>
      </c>
      <c r="D73" s="38">
        <v>0</v>
      </c>
      <c r="E73" s="49"/>
      <c r="F73" s="723">
        <f t="shared" si="0"/>
        <v>0</v>
      </c>
      <c r="G73" s="38">
        <v>30627.75</v>
      </c>
      <c r="H73" s="38">
        <v>0</v>
      </c>
      <c r="I73" s="713">
        <f t="shared" si="1"/>
        <v>30627.75</v>
      </c>
      <c r="K73" s="62"/>
    </row>
    <row r="74" spans="1:11" s="52" customFormat="1" ht="12" customHeight="1" x14ac:dyDescent="0.2">
      <c r="A74" s="699" t="s">
        <v>87</v>
      </c>
      <c r="B74" s="713" t="str">
        <f>IFERROR(IF(VLOOKUP($A74,Osnova!$A:$E,1)=$A74,VLOOKUP($A74,Osnova!$A:$E,$E$10)),"")</f>
        <v xml:space="preserve">Náklady na reprezentáciu </v>
      </c>
      <c r="C74" s="61" t="str">
        <f>IF(VLOOKUP($A74,Osnova!$A:$C,1)=$A74,VLOOKUP($A74,Osnova!$A:$F,4),0)</f>
        <v>Repräsentationskosten</v>
      </c>
      <c r="D74" s="38">
        <v>0</v>
      </c>
      <c r="E74" s="49"/>
      <c r="F74" s="723">
        <f t="shared" si="0"/>
        <v>0</v>
      </c>
      <c r="G74" s="38">
        <v>8122.44</v>
      </c>
      <c r="H74" s="38">
        <v>0</v>
      </c>
      <c r="I74" s="713">
        <f t="shared" si="1"/>
        <v>8122.44</v>
      </c>
      <c r="K74" s="62"/>
    </row>
    <row r="75" spans="1:11" s="52" customFormat="1" ht="12" customHeight="1" x14ac:dyDescent="0.2">
      <c r="A75" s="699" t="s">
        <v>88</v>
      </c>
      <c r="B75" s="713" t="str">
        <f>IFERROR(IF(VLOOKUP($A75,Osnova!$A:$E,1)=$A75,VLOOKUP($A75,Osnova!$A:$E,$E$10)),"")</f>
        <v xml:space="preserve">Ostatné služby </v>
      </c>
      <c r="C75" s="61" t="str">
        <f>IF(VLOOKUP($A75,Osnova!$A:$C,1)=$A75,VLOOKUP($A75,Osnova!$A:$F,4),0)</f>
        <v>Sonstige Dienstleistungen</v>
      </c>
      <c r="D75" s="38">
        <v>0</v>
      </c>
      <c r="E75" s="49"/>
      <c r="F75" s="723">
        <f t="shared" si="0"/>
        <v>0</v>
      </c>
      <c r="G75" s="38">
        <v>2489793.06</v>
      </c>
      <c r="H75" s="38">
        <v>8080.56</v>
      </c>
      <c r="I75" s="713">
        <f t="shared" si="1"/>
        <v>2481712.5</v>
      </c>
      <c r="K75" s="62"/>
    </row>
    <row r="76" spans="1:11" s="52" customFormat="1" ht="12" customHeight="1" x14ac:dyDescent="0.2">
      <c r="A76" s="699" t="s">
        <v>89</v>
      </c>
      <c r="B76" s="713" t="str">
        <f>IFERROR(IF(VLOOKUP($A76,Osnova!$A:$E,1)=$A76,VLOOKUP($A76,Osnova!$A:$E,$E$10)),"")</f>
        <v xml:space="preserve">Mzdové náklady </v>
      </c>
      <c r="C76" s="61" t="str">
        <f>IF(VLOOKUP($A76,Osnova!$A:$C,1)=$A76,VLOOKUP($A76,Osnova!$A:$F,4),0)</f>
        <v>Lohnkosten</v>
      </c>
      <c r="D76" s="38">
        <v>0</v>
      </c>
      <c r="E76" s="49"/>
      <c r="F76" s="723">
        <f t="shared" si="0"/>
        <v>0</v>
      </c>
      <c r="G76" s="38">
        <v>2593960.13</v>
      </c>
      <c r="H76" s="38">
        <v>75293.02</v>
      </c>
      <c r="I76" s="713">
        <f t="shared" si="1"/>
        <v>2518667.11</v>
      </c>
      <c r="K76" s="62"/>
    </row>
    <row r="77" spans="1:11" s="52" customFormat="1" ht="12" customHeight="1" x14ac:dyDescent="0.2">
      <c r="A77" s="699" t="s">
        <v>855</v>
      </c>
      <c r="B77" s="713" t="str">
        <f>IFERROR(IF(VLOOKUP($A77,Osnova!$A:$E,1)=$A77,VLOOKUP($A77,Osnova!$A:$E,$E$10)),"")</f>
        <v xml:space="preserve">Príjmy spoločníkov a členov zo závislej činnosti </v>
      </c>
      <c r="C77" s="61" t="str">
        <f>IF(VLOOKUP($A77,Osnova!$A:$C,1)=$A77,VLOOKUP($A77,Osnova!$A:$F,4),0)</f>
        <v>Einnahmen der Gesellschaftler und Mitglieder aus abhängiger Tätigkeit</v>
      </c>
      <c r="D77" s="38">
        <v>0</v>
      </c>
      <c r="E77" s="49"/>
      <c r="F77" s="723">
        <f t="shared" si="0"/>
        <v>0</v>
      </c>
      <c r="G77" s="38">
        <v>263965.94</v>
      </c>
      <c r="H77" s="38">
        <v>0</v>
      </c>
      <c r="I77" s="713">
        <f t="shared" si="1"/>
        <v>263965.94</v>
      </c>
      <c r="K77" s="62"/>
    </row>
    <row r="78" spans="1:11" s="52" customFormat="1" ht="12" customHeight="1" x14ac:dyDescent="0.2">
      <c r="A78" s="699" t="s">
        <v>90</v>
      </c>
      <c r="B78" s="713" t="str">
        <f>IFERROR(IF(VLOOKUP($A78,Osnova!$A:$E,1)=$A78,VLOOKUP($A78,Osnova!$A:$E,$E$10)),"")</f>
        <v xml:space="preserve">Zákonné sociálne poistenie </v>
      </c>
      <c r="C78" s="61" t="str">
        <f>IF(VLOOKUP($A78,Osnova!$A:$C,1)=$A78,VLOOKUP($A78,Osnova!$A:$F,4),0)</f>
        <v>Gesetzliche Sozialfürsorge</v>
      </c>
      <c r="D78" s="38">
        <v>0</v>
      </c>
      <c r="E78" s="49"/>
      <c r="F78" s="723">
        <f t="shared" si="0"/>
        <v>0</v>
      </c>
      <c r="G78" s="38">
        <v>975671.92</v>
      </c>
      <c r="H78" s="38">
        <v>28561.13</v>
      </c>
      <c r="I78" s="713">
        <f t="shared" si="1"/>
        <v>947110.79</v>
      </c>
      <c r="K78" s="62"/>
    </row>
    <row r="79" spans="1:11" s="52" customFormat="1" ht="12" customHeight="1" x14ac:dyDescent="0.2">
      <c r="A79" s="699" t="s">
        <v>91</v>
      </c>
      <c r="B79" s="713" t="str">
        <f>IFERROR(IF(VLOOKUP($A79,Osnova!$A:$E,1)=$A79,VLOOKUP($A79,Osnova!$A:$E,$E$10)),"")</f>
        <v xml:space="preserve">Zákonné sociálne náklady </v>
      </c>
      <c r="C79" s="61"/>
      <c r="D79" s="38">
        <v>0</v>
      </c>
      <c r="E79" s="49"/>
      <c r="F79" s="723">
        <f t="shared" si="0"/>
        <v>0</v>
      </c>
      <c r="G79" s="38">
        <v>71835.81</v>
      </c>
      <c r="H79" s="38">
        <v>0</v>
      </c>
      <c r="I79" s="713">
        <f t="shared" si="1"/>
        <v>71835.81</v>
      </c>
      <c r="K79" s="62"/>
    </row>
    <row r="80" spans="1:11" s="52" customFormat="1" ht="12" customHeight="1" x14ac:dyDescent="0.2">
      <c r="A80" s="697" t="s">
        <v>880</v>
      </c>
      <c r="B80" s="713" t="str">
        <f>IFERROR(IF(VLOOKUP($A80,Osnova!$A:$E,1)=$A80,VLOOKUP($A80,Osnova!$A:$E,$E$10)),"")</f>
        <v xml:space="preserve">Ostatné sociálne náklady </v>
      </c>
      <c r="C80" s="61" t="str">
        <f>IF(VLOOKUP($A80,Osnova!$A:$C,1)=$A80,VLOOKUP($A80,Osnova!$A:$F,4),0)</f>
        <v>Sonstige Sozialkosten</v>
      </c>
      <c r="D80" s="38">
        <v>0</v>
      </c>
      <c r="E80" s="49"/>
      <c r="F80" s="723">
        <f t="shared" si="0"/>
        <v>0</v>
      </c>
      <c r="G80" s="38">
        <v>1754.16</v>
      </c>
      <c r="H80" s="38">
        <v>0</v>
      </c>
      <c r="I80" s="713">
        <f t="shared" si="1"/>
        <v>1754.16</v>
      </c>
      <c r="K80" s="62"/>
    </row>
    <row r="81" spans="1:11" s="52" customFormat="1" ht="12" customHeight="1" x14ac:dyDescent="0.2">
      <c r="A81" s="697" t="s">
        <v>890</v>
      </c>
      <c r="B81" s="713" t="str">
        <f>IFERROR(IF(VLOOKUP($A81,Osnova!$A:$E,1)=$A81,VLOOKUP($A81,Osnova!$A:$E,$E$10)),"")</f>
        <v xml:space="preserve">Daň z nehnuteľností </v>
      </c>
      <c r="C81" s="61" t="str">
        <f>IF(VLOOKUP($A81,Osnova!$A:$C,1)=$A81,VLOOKUP($A81,Osnova!$A:$F,4),0)</f>
        <v>Immobiliensteuer</v>
      </c>
      <c r="D81" s="38">
        <v>0</v>
      </c>
      <c r="E81" s="49"/>
      <c r="F81" s="723">
        <f t="shared" si="0"/>
        <v>0</v>
      </c>
      <c r="G81" s="38">
        <v>14371.57</v>
      </c>
      <c r="H81" s="38">
        <v>0</v>
      </c>
      <c r="I81" s="713">
        <f t="shared" si="1"/>
        <v>14371.57</v>
      </c>
      <c r="K81" s="62"/>
    </row>
    <row r="82" spans="1:11" s="52" customFormat="1" ht="12" customHeight="1" x14ac:dyDescent="0.2">
      <c r="A82" s="697" t="s">
        <v>93</v>
      </c>
      <c r="B82" s="713" t="str">
        <f>IFERROR(IF(VLOOKUP($A82,Osnova!$A:$E,1)=$A82,VLOOKUP($A82,Osnova!$A:$E,$E$10)),"")</f>
        <v xml:space="preserve">Ostatné dane a poplatky </v>
      </c>
      <c r="C82" s="61" t="str">
        <f>IF(VLOOKUP($A82,Osnova!$A:$C,1)=$A82,VLOOKUP($A82,Osnova!$A:$F,4),0)</f>
        <v>Sonstige Steuern und Gebühren</v>
      </c>
      <c r="D82" s="38">
        <v>0</v>
      </c>
      <c r="E82" s="49"/>
      <c r="F82" s="723">
        <f t="shared" si="0"/>
        <v>0</v>
      </c>
      <c r="G82" s="38">
        <v>3491.02</v>
      </c>
      <c r="H82" s="38">
        <v>0</v>
      </c>
      <c r="I82" s="713">
        <f t="shared" si="1"/>
        <v>3491.02</v>
      </c>
      <c r="K82" s="62"/>
    </row>
    <row r="83" spans="1:11" s="52" customFormat="1" ht="12" customHeight="1" x14ac:dyDescent="0.2">
      <c r="A83" s="697" t="s">
        <v>95</v>
      </c>
      <c r="B83" s="713" t="str">
        <f>IFERROR(IF(VLOOKUP($A83,Osnova!$A:$E,1)=$A83,VLOOKUP($A83,Osnova!$A:$E,$E$10)),"")</f>
        <v xml:space="preserve">Dary </v>
      </c>
      <c r="C83" s="61"/>
      <c r="D83" s="38">
        <v>0</v>
      </c>
      <c r="E83" s="49"/>
      <c r="F83" s="723">
        <f t="shared" si="0"/>
        <v>0</v>
      </c>
      <c r="G83" s="38">
        <v>950.5</v>
      </c>
      <c r="H83" s="38">
        <v>0</v>
      </c>
      <c r="I83" s="713">
        <f t="shared" si="1"/>
        <v>950.5</v>
      </c>
      <c r="K83" s="62"/>
    </row>
    <row r="84" spans="1:11" s="52" customFormat="1" ht="12" customHeight="1" x14ac:dyDescent="0.2">
      <c r="A84" s="697" t="s">
        <v>96</v>
      </c>
      <c r="B84" s="713" t="str">
        <f>IFERROR(IF(VLOOKUP($A84,Osnova!$A:$E,1)=$A84,VLOOKUP($A84,Osnova!$A:$E,$E$10)),"")</f>
        <v xml:space="preserve">Zmluvné pokuty, penále a úroky z omeškania </v>
      </c>
      <c r="C84" s="61" t="str">
        <f>IF(VLOOKUP($A84,Osnova!$A:$C,1)=$A84,VLOOKUP($A84,Osnova!$A:$F,4),0)</f>
        <v>Vertragsstrafen, Geldbußen und Verzugszinsen</v>
      </c>
      <c r="D84" s="38">
        <v>0</v>
      </c>
      <c r="E84" s="49"/>
      <c r="F84" s="723">
        <f t="shared" si="0"/>
        <v>0</v>
      </c>
      <c r="G84" s="38">
        <v>4513.6400000000003</v>
      </c>
      <c r="H84" s="38">
        <v>0</v>
      </c>
      <c r="I84" s="713">
        <f t="shared" si="1"/>
        <v>4513.6400000000003</v>
      </c>
      <c r="K84" s="62"/>
    </row>
    <row r="85" spans="1:11" s="52" customFormat="1" ht="12" customHeight="1" x14ac:dyDescent="0.2">
      <c r="A85" s="697" t="s">
        <v>918</v>
      </c>
      <c r="B85" s="713" t="str">
        <f>IFERROR(IF(VLOOKUP($A85,Osnova!$A:$E,1)=$A85,VLOOKUP($A85,Osnova!$A:$E,$E$10)),"")</f>
        <v xml:space="preserve">Odpis pohľadávky </v>
      </c>
      <c r="C85" s="61" t="str">
        <f>IF(VLOOKUP($A85,Osnova!$A:$C,1)=$A85,VLOOKUP($A85,Osnova!$A:$F,4),0)</f>
        <v>Forderungsabschreibung</v>
      </c>
      <c r="D85" s="38">
        <v>0</v>
      </c>
      <c r="E85" s="49"/>
      <c r="F85" s="723">
        <f t="shared" ref="F85:F148" si="2">SUM(D85-E85)</f>
        <v>0</v>
      </c>
      <c r="G85" s="38">
        <v>1654.54</v>
      </c>
      <c r="H85" s="38">
        <v>0</v>
      </c>
      <c r="I85" s="713">
        <f t="shared" ref="I85:I148" si="3">SUM(F85+G85-H85)</f>
        <v>1654.54</v>
      </c>
      <c r="K85" s="62"/>
    </row>
    <row r="86" spans="1:11" s="52" customFormat="1" ht="12" customHeight="1" x14ac:dyDescent="0.2">
      <c r="A86" s="697" t="s">
        <v>923</v>
      </c>
      <c r="B86" s="713" t="str">
        <f>IFERROR(IF(VLOOKUP($A86,Osnova!$A:$E,1)=$A86,VLOOKUP($A86,Osnova!$A:$E,$E$10)),"")</f>
        <v xml:space="preserve">Tvorba a zúčtovanie opravných položiek k pohľadávkam </v>
      </c>
      <c r="C86" s="61" t="str">
        <f>IF(VLOOKUP($A86,Osnova!$A:$C,1)=$A86,VLOOKUP($A86,Osnova!$A:$F,4),0)</f>
        <v>Bildung und Abrechnung der Berichtigungsposten zu Forderungen</v>
      </c>
      <c r="D86" s="38">
        <v>0</v>
      </c>
      <c r="E86" s="49"/>
      <c r="F86" s="723">
        <f t="shared" si="2"/>
        <v>0</v>
      </c>
      <c r="G86" s="38">
        <v>5690.14</v>
      </c>
      <c r="H86" s="38">
        <v>2404.54</v>
      </c>
      <c r="I86" s="713">
        <f t="shared" si="3"/>
        <v>3285.6000000000004</v>
      </c>
      <c r="K86" s="62"/>
    </row>
    <row r="87" spans="1:11" s="52" customFormat="1" ht="12" customHeight="1" x14ac:dyDescent="0.2">
      <c r="A87" s="697" t="s">
        <v>98</v>
      </c>
      <c r="B87" s="713" t="str">
        <f>IFERROR(IF(VLOOKUP($A87,Osnova!$A:$E,1)=$A87,VLOOKUP($A87,Osnova!$A:$E,$E$10)),"")</f>
        <v xml:space="preserve">Ostatné náklady na hospodársku činnosť </v>
      </c>
      <c r="C87" s="61" t="str">
        <f>IF(VLOOKUP($A87,Osnova!$A:$C,1)=$A87,VLOOKUP($A87,Osnova!$A:$F,4),0)</f>
        <v>Sonstige Wirtschaftstätigkeitskosten</v>
      </c>
      <c r="D87" s="38">
        <v>0</v>
      </c>
      <c r="E87" s="49"/>
      <c r="F87" s="723">
        <f t="shared" si="2"/>
        <v>0</v>
      </c>
      <c r="G87" s="38">
        <v>39418.65</v>
      </c>
      <c r="H87" s="38">
        <v>1964.49</v>
      </c>
      <c r="I87" s="713">
        <f t="shared" si="3"/>
        <v>37454.160000000003</v>
      </c>
      <c r="K87" s="62"/>
    </row>
    <row r="88" spans="1:11" s="52" customFormat="1" ht="12" customHeight="1" x14ac:dyDescent="0.2">
      <c r="A88" s="697" t="s">
        <v>931</v>
      </c>
      <c r="B88" s="713" t="str">
        <f>IFERROR(IF(VLOOKUP($A88,Osnova!$A:$E,1)=$A88,VLOOKUP($A88,Osnova!$A:$E,$E$10)),"")</f>
        <v xml:space="preserve">Manká a škody </v>
      </c>
      <c r="C88" s="61" t="str">
        <f>IF(VLOOKUP($A88,Osnova!$A:$C,1)=$A88,VLOOKUP($A88,Osnova!$A:$F,4),0)</f>
        <v>Fehlbeträge und Schaden</v>
      </c>
      <c r="D88" s="38">
        <v>0</v>
      </c>
      <c r="E88" s="49"/>
      <c r="F88" s="723">
        <f t="shared" si="2"/>
        <v>0</v>
      </c>
      <c r="G88" s="38">
        <v>368.73</v>
      </c>
      <c r="H88" s="38">
        <v>0</v>
      </c>
      <c r="I88" s="713">
        <f t="shared" si="3"/>
        <v>368.73</v>
      </c>
      <c r="K88" s="62"/>
    </row>
    <row r="89" spans="1:11" s="52" customFormat="1" ht="12" customHeight="1" x14ac:dyDescent="0.2">
      <c r="A89" s="697" t="s">
        <v>99</v>
      </c>
      <c r="B89" s="713" t="str">
        <f>IFERROR(IF(VLOOKUP($A89,Osnova!$A:$E,1)=$A89,VLOOKUP($A89,Osnova!$A:$E,$E$10)),"")</f>
        <v xml:space="preserve">Odpisy dlhodobého mehmotného majetku a dlhodobého hmotného majetku </v>
      </c>
      <c r="C89" s="61" t="str">
        <f>IF(VLOOKUP($A89,Osnova!$A:$C,1)=$A89,VLOOKUP($A89,Osnova!$A:$F,4),0)</f>
        <v>Abschreibung langfristigen immateriellen und materiellen Eigentums</v>
      </c>
      <c r="D89" s="38">
        <v>0</v>
      </c>
      <c r="E89" s="49"/>
      <c r="F89" s="723">
        <f t="shared" si="2"/>
        <v>0</v>
      </c>
      <c r="G89" s="38">
        <v>592160.86</v>
      </c>
      <c r="H89" s="38">
        <v>0</v>
      </c>
      <c r="I89" s="713">
        <f t="shared" si="3"/>
        <v>592160.86</v>
      </c>
      <c r="K89" s="62"/>
    </row>
    <row r="90" spans="1:11" s="52" customFormat="1" ht="12" customHeight="1" x14ac:dyDescent="0.2">
      <c r="A90" s="697" t="s">
        <v>100</v>
      </c>
      <c r="B90" s="713" t="str">
        <f>IFERROR(IF(VLOOKUP($A90,Osnova!$A:$E,1)=$A90,VLOOKUP($A90,Osnova!$A:$E,$E$10)),"")</f>
        <v xml:space="preserve">Úroky </v>
      </c>
      <c r="C90" s="61" t="str">
        <f>IF(VLOOKUP($A90,Osnova!$A:$C,1)=$A90,VLOOKUP($A90,Osnova!$A:$F,4),0)</f>
        <v>Zinsen</v>
      </c>
      <c r="D90" s="38">
        <v>0</v>
      </c>
      <c r="E90" s="49"/>
      <c r="F90" s="723">
        <f t="shared" si="2"/>
        <v>0</v>
      </c>
      <c r="G90" s="38">
        <v>11384.45</v>
      </c>
      <c r="H90" s="38">
        <v>0</v>
      </c>
      <c r="I90" s="713">
        <f t="shared" si="3"/>
        <v>11384.45</v>
      </c>
      <c r="K90" s="62"/>
    </row>
    <row r="91" spans="1:11" s="52" customFormat="1" ht="12" customHeight="1" x14ac:dyDescent="0.2">
      <c r="A91" s="697" t="s">
        <v>102</v>
      </c>
      <c r="B91" s="713" t="str">
        <f>IFERROR(IF(VLOOKUP($A91,Osnova!$A:$E,1)=$A91,VLOOKUP($A91,Osnova!$A:$E,$E$10)),"")</f>
        <v xml:space="preserve">Ostatné finančné náklady </v>
      </c>
      <c r="C91" s="61" t="str">
        <f>IF(VLOOKUP($A91,Osnova!$A:$C,1)=$A91,VLOOKUP($A91,Osnova!$A:$F,4),0)</f>
        <v>Sonstige Finanzkosten</v>
      </c>
      <c r="D91" s="38">
        <v>0</v>
      </c>
      <c r="E91" s="49"/>
      <c r="F91" s="723">
        <f t="shared" si="2"/>
        <v>0</v>
      </c>
      <c r="G91" s="38">
        <v>4345.88</v>
      </c>
      <c r="H91" s="38">
        <v>0</v>
      </c>
      <c r="I91" s="713">
        <f t="shared" si="3"/>
        <v>4345.88</v>
      </c>
      <c r="K91" s="62"/>
    </row>
    <row r="92" spans="1:11" s="52" customFormat="1" ht="12" customHeight="1" x14ac:dyDescent="0.2">
      <c r="A92" s="697" t="s">
        <v>103</v>
      </c>
      <c r="B92" s="713" t="str">
        <f>IFERROR(IF(VLOOKUP($A92,Osnova!$A:$E,1)=$A92,VLOOKUP($A92,Osnova!$A:$E,$E$10)),"")</f>
        <v xml:space="preserve">Splatná daň z príjmov bežnej činnosti </v>
      </c>
      <c r="C92" s="61" t="str">
        <f>IF(VLOOKUP($A92,Osnova!$A:$C,1)=$A92,VLOOKUP($A92,Osnova!$A:$F,4),0)</f>
        <v>Fällige Einkommensteuer von ordentlicher Tätigkeit</v>
      </c>
      <c r="D92" s="38">
        <v>0</v>
      </c>
      <c r="E92" s="49"/>
      <c r="F92" s="723">
        <f t="shared" si="2"/>
        <v>0</v>
      </c>
      <c r="G92" s="38">
        <v>122952.65</v>
      </c>
      <c r="H92" s="38">
        <v>0</v>
      </c>
      <c r="I92" s="713">
        <f t="shared" si="3"/>
        <v>122952.65</v>
      </c>
      <c r="K92" s="62"/>
    </row>
    <row r="93" spans="1:11" s="52" customFormat="1" ht="12" customHeight="1" x14ac:dyDescent="0.2">
      <c r="A93" s="697" t="s">
        <v>104</v>
      </c>
      <c r="B93" s="713" t="str">
        <f>IFERROR(IF(VLOOKUP($A93,Osnova!$A:$E,1)=$A93,VLOOKUP($A93,Osnova!$A:$E,$E$10)),"")</f>
        <v>Odložená daň z príjmov</v>
      </c>
      <c r="C93" s="61" t="str">
        <f>IF(VLOOKUP($A93,Osnova!$A:$C,1)=$A93,VLOOKUP($A93,Osnova!$A:$F,4),0)</f>
        <v>Gestundete Einkommensteuer von ordentlicher Tätigkeit</v>
      </c>
      <c r="D93" s="38">
        <v>0</v>
      </c>
      <c r="E93" s="49"/>
      <c r="F93" s="723">
        <f t="shared" si="2"/>
        <v>0</v>
      </c>
      <c r="G93" s="38">
        <v>-2322.06</v>
      </c>
      <c r="H93" s="38">
        <v>0</v>
      </c>
      <c r="I93" s="713">
        <f t="shared" si="3"/>
        <v>-2322.06</v>
      </c>
      <c r="K93" s="62"/>
    </row>
    <row r="94" spans="1:11" s="52" customFormat="1" ht="12" customHeight="1" x14ac:dyDescent="0.2">
      <c r="A94" s="697" t="s">
        <v>105</v>
      </c>
      <c r="B94" s="713" t="str">
        <f>IFERROR(IF(VLOOKUP($A94,Osnova!$A:$E,1)=$A94,VLOOKUP($A94,Osnova!$A:$E,$E$10)),"")</f>
        <v xml:space="preserve">Tržby za vlastné výrobky </v>
      </c>
      <c r="C94" s="61" t="str">
        <f>IF(VLOOKUP($A94,Osnova!$A:$C,1)=$A94,VLOOKUP($A94,Osnova!$A:$F,4),0)</f>
        <v>Erlöse für eigene Produkte</v>
      </c>
      <c r="D94" s="38">
        <v>0</v>
      </c>
      <c r="E94" s="49"/>
      <c r="F94" s="723">
        <f t="shared" si="2"/>
        <v>0</v>
      </c>
      <c r="G94" s="38">
        <v>268040.03999999998</v>
      </c>
      <c r="H94" s="38">
        <v>15050363.73</v>
      </c>
      <c r="I94" s="713">
        <f t="shared" si="3"/>
        <v>-14782323.690000001</v>
      </c>
      <c r="K94" s="62"/>
    </row>
    <row r="95" spans="1:11" s="52" customFormat="1" ht="12" customHeight="1" x14ac:dyDescent="0.2">
      <c r="A95" s="697" t="s">
        <v>106</v>
      </c>
      <c r="B95" s="713" t="str">
        <f>IFERROR(IF(VLOOKUP($A95,Osnova!$A:$E,1)=$A95,VLOOKUP($A95,Osnova!$A:$E,$E$10)),"")</f>
        <v xml:space="preserve">Tržby z predaja služieb </v>
      </c>
      <c r="C95" s="61" t="str">
        <f>IF(VLOOKUP($A95,Osnova!$A:$C,1)=$A95,VLOOKUP($A95,Osnova!$A:$F,4),0)</f>
        <v>Erlöse aus Verkauf von Diensteistungen</v>
      </c>
      <c r="D95" s="38">
        <v>0</v>
      </c>
      <c r="E95" s="49"/>
      <c r="F95" s="723">
        <f t="shared" si="2"/>
        <v>0</v>
      </c>
      <c r="G95" s="38">
        <v>261.70999999999998</v>
      </c>
      <c r="H95" s="38">
        <v>246709.52</v>
      </c>
      <c r="I95" s="713">
        <f t="shared" si="3"/>
        <v>-246447.81</v>
      </c>
      <c r="K95" s="62"/>
    </row>
    <row r="96" spans="1:11" s="52" customFormat="1" ht="12" customHeight="1" x14ac:dyDescent="0.2">
      <c r="A96" s="697" t="s">
        <v>126</v>
      </c>
      <c r="B96" s="713" t="str">
        <f>IFERROR(IF(VLOOKUP($A96,Osnova!$A:$E,1)=$A96,VLOOKUP($A96,Osnova!$A:$E,$E$10)),"")</f>
        <v xml:space="preserve">Tržby za tovar </v>
      </c>
      <c r="C96" s="61" t="str">
        <f>IF(VLOOKUP($A96,Osnova!$A:$C,1)=$A96,VLOOKUP($A96,Osnova!$A:$F,4),0)</f>
        <v>Erlöse für Ware</v>
      </c>
      <c r="D96" s="38">
        <v>0</v>
      </c>
      <c r="E96" s="49"/>
      <c r="F96" s="723">
        <f t="shared" si="2"/>
        <v>0</v>
      </c>
      <c r="G96" s="38">
        <v>9563.32</v>
      </c>
      <c r="H96" s="38">
        <v>1170259.23</v>
      </c>
      <c r="I96" s="713">
        <f t="shared" si="3"/>
        <v>-1160695.9099999999</v>
      </c>
      <c r="K96" s="62"/>
    </row>
    <row r="97" spans="1:11" s="52" customFormat="1" ht="12" customHeight="1" x14ac:dyDescent="0.2">
      <c r="A97" s="697" t="s">
        <v>107</v>
      </c>
      <c r="B97" s="713" t="str">
        <f>IFERROR(IF(VLOOKUP($A97,Osnova!$A:$E,1)=$A97,VLOOKUP($A97,Osnova!$A:$E,$E$10)),"")</f>
        <v xml:space="preserve">Zmena stavu nedokončenej výroby </v>
      </c>
      <c r="C97" s="61" t="str">
        <f>IF(VLOOKUP($A97,Osnova!$A:$C,1)=$A97,VLOOKUP($A97,Osnova!$A:$F,4),0)</f>
        <v>Bestandsveränderung unvollendeter Produktion</v>
      </c>
      <c r="D97" s="38">
        <v>0</v>
      </c>
      <c r="E97" s="49"/>
      <c r="F97" s="723">
        <f t="shared" si="2"/>
        <v>0</v>
      </c>
      <c r="G97" s="38">
        <v>3946189.1</v>
      </c>
      <c r="H97" s="38">
        <v>3972506.53</v>
      </c>
      <c r="I97" s="713">
        <f t="shared" si="3"/>
        <v>-26317.429999999702</v>
      </c>
      <c r="K97" s="62"/>
    </row>
    <row r="98" spans="1:11" s="52" customFormat="1" ht="12" customHeight="1" x14ac:dyDescent="0.2">
      <c r="A98" s="697" t="s">
        <v>108</v>
      </c>
      <c r="B98" s="713" t="str">
        <f>IFERROR(IF(VLOOKUP($A98,Osnova!$A:$E,1)=$A98,VLOOKUP($A98,Osnova!$A:$E,$E$10)),"")</f>
        <v xml:space="preserve">Zmena stavu výrobkov </v>
      </c>
      <c r="C98" s="61" t="str">
        <f>IF(VLOOKUP($A98,Osnova!$A:$C,1)=$A98,VLOOKUP($A98,Osnova!$A:$F,4),0)</f>
        <v>Bestandveränderung der Erzeugnisse</v>
      </c>
      <c r="D98" s="38">
        <v>0</v>
      </c>
      <c r="E98" s="49"/>
      <c r="F98" s="723">
        <f t="shared" si="2"/>
        <v>0</v>
      </c>
      <c r="G98" s="38">
        <v>4232132.7</v>
      </c>
      <c r="H98" s="38">
        <v>4231612.7</v>
      </c>
      <c r="I98" s="713">
        <f t="shared" si="3"/>
        <v>520</v>
      </c>
      <c r="K98" s="62"/>
    </row>
    <row r="99" spans="1:11" s="52" customFormat="1" ht="12" customHeight="1" x14ac:dyDescent="0.2">
      <c r="A99" s="697" t="s">
        <v>109</v>
      </c>
      <c r="B99" s="713" t="str">
        <f>IFERROR(IF(VLOOKUP($A99,Osnova!$A:$E,1)=$A99,VLOOKUP($A99,Osnova!$A:$E,$E$10)),"")</f>
        <v xml:space="preserve">Tržby z predaja dlhodobého nehmotného majetku a dlhodobého hmotného majetku </v>
      </c>
      <c r="C99" s="61" t="str">
        <f>IF(VLOOKUP($A99,Osnova!$A:$C,1)=$A99,VLOOKUP($A99,Osnova!$A:$F,4),0)</f>
        <v>Erlöse aus Verkauf von langfrist. immater. und materiellen Eigentum</v>
      </c>
      <c r="D99" s="38">
        <v>0</v>
      </c>
      <c r="E99" s="49"/>
      <c r="F99" s="723">
        <f t="shared" si="2"/>
        <v>0</v>
      </c>
      <c r="G99" s="38">
        <v>0</v>
      </c>
      <c r="H99" s="38">
        <v>14208.33</v>
      </c>
      <c r="I99" s="713">
        <f t="shared" si="3"/>
        <v>-14208.33</v>
      </c>
      <c r="K99" s="62"/>
    </row>
    <row r="100" spans="1:11" s="52" customFormat="1" ht="12" customHeight="1" x14ac:dyDescent="0.2">
      <c r="A100" s="697" t="s">
        <v>127</v>
      </c>
      <c r="B100" s="713" t="str">
        <f>IFERROR(IF(VLOOKUP($A100,Osnova!$A:$E,1)=$A100,VLOOKUP($A100,Osnova!$A:$E,$E$10)),"")</f>
        <v xml:space="preserve">Tržby z predaja materiálu </v>
      </c>
      <c r="C100" s="61" t="str">
        <f>IF(VLOOKUP($A100,Osnova!$A:$C,1)=$A100,VLOOKUP($A100,Osnova!$A:$F,4),0)</f>
        <v>Erlöse aus Verkauf von Material</v>
      </c>
      <c r="D100" s="38">
        <v>0</v>
      </c>
      <c r="E100" s="49"/>
      <c r="F100" s="723">
        <f t="shared" si="2"/>
        <v>0</v>
      </c>
      <c r="G100" s="38">
        <v>0</v>
      </c>
      <c r="H100" s="38">
        <v>18408.64</v>
      </c>
      <c r="I100" s="713">
        <f t="shared" si="3"/>
        <v>-18408.64</v>
      </c>
      <c r="K100" s="62"/>
    </row>
    <row r="101" spans="1:11" s="52" customFormat="1" ht="12" customHeight="1" x14ac:dyDescent="0.2">
      <c r="A101" s="697" t="s">
        <v>111</v>
      </c>
      <c r="B101" s="713" t="str">
        <f>IFERROR(IF(VLOOKUP($A101,Osnova!$A:$E,1)=$A101,VLOOKUP($A101,Osnova!$A:$E,$E$10)),"")</f>
        <v xml:space="preserve">Ostatné výnosy z hospodárskej činnosti </v>
      </c>
      <c r="C101" s="61" t="str">
        <f>IF(VLOOKUP($A101,Osnova!$A:$C,1)=$A101,VLOOKUP($A101,Osnova!$A:$F,4),0)</f>
        <v>Sonstige Erträge aus der Wirtschaftstätigkeit</v>
      </c>
      <c r="D101" s="38">
        <v>0</v>
      </c>
      <c r="E101" s="49"/>
      <c r="F101" s="723">
        <f t="shared" si="2"/>
        <v>0</v>
      </c>
      <c r="G101" s="38">
        <v>0</v>
      </c>
      <c r="H101" s="38">
        <v>1959.28</v>
      </c>
      <c r="I101" s="713">
        <f t="shared" si="3"/>
        <v>-1959.28</v>
      </c>
      <c r="K101" s="62"/>
    </row>
    <row r="102" spans="1:11" s="52" customFormat="1" ht="12" customHeight="1" x14ac:dyDescent="0.2">
      <c r="A102" s="63" t="s">
        <v>112</v>
      </c>
      <c r="B102" s="713" t="str">
        <f>IFERROR(IF(VLOOKUP($A102,Osnova!$A:$E,1)=$A102,VLOOKUP($A102,Osnova!$A:$E,$E$10)),"")</f>
        <v xml:space="preserve">Úroky </v>
      </c>
      <c r="C102" s="61" t="str">
        <f>IF(VLOOKUP($A102,Osnova!$A:$C,1)=$A102,VLOOKUP($A102,Osnova!$A:$F,4),0)</f>
        <v>Zinsen</v>
      </c>
      <c r="D102" s="38">
        <v>0</v>
      </c>
      <c r="E102" s="49"/>
      <c r="F102" s="723">
        <f t="shared" si="2"/>
        <v>0</v>
      </c>
      <c r="G102" s="38">
        <v>0</v>
      </c>
      <c r="H102" s="38">
        <v>131.97</v>
      </c>
      <c r="I102" s="713">
        <f t="shared" si="3"/>
        <v>-131.97</v>
      </c>
      <c r="K102" s="62"/>
    </row>
    <row r="103" spans="1:11" s="52" customFormat="1" ht="12" customHeight="1" x14ac:dyDescent="0.2">
      <c r="A103" s="63"/>
      <c r="B103" s="713" t="str">
        <f>IFERROR(IF(VLOOKUP($A103,Osnova!$A:$E,1)=$A103,VLOOKUP($A103,Osnova!$A:$E,$E$10)),"")</f>
        <v/>
      </c>
      <c r="C103" s="61" t="e">
        <f>IF(VLOOKUP($A103,Osnova!$A:$C,1)=$A103,VLOOKUP($A103,Osnova!$A:$F,4),0)</f>
        <v>#N/A</v>
      </c>
      <c r="D103" s="38"/>
      <c r="E103" s="49"/>
      <c r="F103" s="723">
        <f t="shared" si="2"/>
        <v>0</v>
      </c>
      <c r="G103" s="38"/>
      <c r="H103" s="38"/>
      <c r="I103" s="713">
        <f t="shared" si="3"/>
        <v>0</v>
      </c>
      <c r="K103" s="62"/>
    </row>
    <row r="104" spans="1:11" s="52" customFormat="1" ht="12" customHeight="1" x14ac:dyDescent="0.2">
      <c r="A104" s="47"/>
      <c r="B104" s="713" t="str">
        <f>IFERROR(IF(VLOOKUP($A104,Osnova!$A:$E,1)=$A104,VLOOKUP($A104,Osnova!$A:$E,$E$10)),"")</f>
        <v/>
      </c>
      <c r="C104" s="61" t="e">
        <f>IF(VLOOKUP($A104,Osnova!$A:$C,1)=$A104,VLOOKUP($A104,Osnova!$A:$F,4),0)</f>
        <v>#N/A</v>
      </c>
      <c r="D104" s="38"/>
      <c r="E104" s="49"/>
      <c r="F104" s="723">
        <f t="shared" si="2"/>
        <v>0</v>
      </c>
      <c r="G104" s="38"/>
      <c r="H104" s="38"/>
      <c r="I104" s="713">
        <f t="shared" si="3"/>
        <v>0</v>
      </c>
      <c r="K104" s="62"/>
    </row>
    <row r="105" spans="1:11" s="52" customFormat="1" ht="12" customHeight="1" x14ac:dyDescent="0.2">
      <c r="A105" s="47"/>
      <c r="B105" s="713" t="str">
        <f>IFERROR(IF(VLOOKUP($A105,Osnova!$A:$E,1)=$A105,VLOOKUP($A105,Osnova!$A:$E,$E$10)),"")</f>
        <v/>
      </c>
      <c r="C105" s="61" t="e">
        <f>IF(VLOOKUP($A105,Osnova!$A:$C,1)=$A105,VLOOKUP($A105,Osnova!$A:$F,4),0)</f>
        <v>#N/A</v>
      </c>
      <c r="D105" s="38"/>
      <c r="E105" s="49"/>
      <c r="F105" s="723">
        <f t="shared" si="2"/>
        <v>0</v>
      </c>
      <c r="G105" s="38"/>
      <c r="H105" s="38"/>
      <c r="I105" s="713">
        <f t="shared" si="3"/>
        <v>0</v>
      </c>
      <c r="K105" s="62"/>
    </row>
    <row r="106" spans="1:11" s="52" customFormat="1" ht="12" customHeight="1" x14ac:dyDescent="0.2">
      <c r="A106" s="47"/>
      <c r="B106" s="713" t="str">
        <f>IFERROR(IF(VLOOKUP($A106,Osnova!$A:$E,1)=$A106,VLOOKUP($A106,Osnova!$A:$E,$E$10)),"")</f>
        <v/>
      </c>
      <c r="C106" s="61" t="e">
        <f>IF(VLOOKUP($A106,Osnova!$A:$C,1)=$A106,VLOOKUP($A106,Osnova!$A:$F,4),0)</f>
        <v>#N/A</v>
      </c>
      <c r="D106" s="38"/>
      <c r="E106" s="49"/>
      <c r="F106" s="723">
        <f t="shared" si="2"/>
        <v>0</v>
      </c>
      <c r="G106" s="38"/>
      <c r="H106" s="38"/>
      <c r="I106" s="713">
        <f t="shared" si="3"/>
        <v>0</v>
      </c>
      <c r="K106" s="62"/>
    </row>
    <row r="107" spans="1:11" s="52" customFormat="1" ht="12" customHeight="1" x14ac:dyDescent="0.2">
      <c r="A107" s="47"/>
      <c r="B107" s="713" t="str">
        <f>IFERROR(IF(VLOOKUP($A107,Osnova!$A:$E,1)=$A107,VLOOKUP($A107,Osnova!$A:$E,$E$10)),"")</f>
        <v/>
      </c>
      <c r="C107" s="61" t="e">
        <f>IF(VLOOKUP($A107,Osnova!$A:$C,1)=$A107,VLOOKUP($A107,Osnova!$A:$F,4),0)</f>
        <v>#N/A</v>
      </c>
      <c r="D107" s="38"/>
      <c r="E107" s="49"/>
      <c r="F107" s="723">
        <f t="shared" si="2"/>
        <v>0</v>
      </c>
      <c r="G107" s="38"/>
      <c r="H107" s="38"/>
      <c r="I107" s="713">
        <f t="shared" si="3"/>
        <v>0</v>
      </c>
      <c r="K107" s="62"/>
    </row>
    <row r="108" spans="1:11" s="52" customFormat="1" ht="12" customHeight="1" x14ac:dyDescent="0.2">
      <c r="A108" s="47"/>
      <c r="B108" s="713" t="str">
        <f>IFERROR(IF(VLOOKUP($A108,Osnova!$A:$E,1)=$A108,VLOOKUP($A108,Osnova!$A:$E,$E$10)),"")</f>
        <v/>
      </c>
      <c r="C108" s="61" t="e">
        <f>IF(VLOOKUP($A108,Osnova!$A:$C,1)=$A108,VLOOKUP($A108,Osnova!$A:$F,4),0)</f>
        <v>#N/A</v>
      </c>
      <c r="D108" s="38"/>
      <c r="E108" s="49"/>
      <c r="F108" s="723">
        <f t="shared" si="2"/>
        <v>0</v>
      </c>
      <c r="G108" s="38"/>
      <c r="H108" s="38"/>
      <c r="I108" s="713">
        <f t="shared" si="3"/>
        <v>0</v>
      </c>
      <c r="K108" s="62"/>
    </row>
    <row r="109" spans="1:11" s="52" customFormat="1" ht="12" customHeight="1" x14ac:dyDescent="0.2">
      <c r="A109" s="47"/>
      <c r="B109" s="713" t="str">
        <f>IFERROR(IF(VLOOKUP($A109,Osnova!$A:$E,1)=$A109,VLOOKUP($A109,Osnova!$A:$E,$E$10)),"")</f>
        <v/>
      </c>
      <c r="C109" s="61" t="e">
        <f>IF(VLOOKUP($A109,Osnova!$A:$C,1)=$A109,VLOOKUP($A109,Osnova!$A:$F,4),0)</f>
        <v>#N/A</v>
      </c>
      <c r="D109" s="38"/>
      <c r="E109" s="49"/>
      <c r="F109" s="723">
        <f t="shared" si="2"/>
        <v>0</v>
      </c>
      <c r="G109" s="38"/>
      <c r="H109" s="38"/>
      <c r="I109" s="713">
        <f t="shared" si="3"/>
        <v>0</v>
      </c>
      <c r="K109" s="62"/>
    </row>
    <row r="110" spans="1:11" s="52" customFormat="1" ht="12" customHeight="1" x14ac:dyDescent="0.2">
      <c r="A110" s="47"/>
      <c r="B110" s="713" t="str">
        <f>IFERROR(IF(VLOOKUP($A110,Osnova!$A:$E,1)=$A110,VLOOKUP($A110,Osnova!$A:$E,$E$10)),"")</f>
        <v/>
      </c>
      <c r="C110" s="61" t="e">
        <f>IF(VLOOKUP($A110,Osnova!$A:$C,1)=$A110,VLOOKUP($A110,Osnova!$A:$F,4),0)</f>
        <v>#N/A</v>
      </c>
      <c r="D110" s="38"/>
      <c r="E110" s="49"/>
      <c r="F110" s="723">
        <f t="shared" si="2"/>
        <v>0</v>
      </c>
      <c r="G110" s="38"/>
      <c r="H110" s="38"/>
      <c r="I110" s="713">
        <f t="shared" si="3"/>
        <v>0</v>
      </c>
      <c r="K110" s="62"/>
    </row>
    <row r="111" spans="1:11" s="52" customFormat="1" ht="12" customHeight="1" x14ac:dyDescent="0.2">
      <c r="A111" s="47"/>
      <c r="B111" s="713" t="str">
        <f>IFERROR(IF(VLOOKUP($A111,Osnova!$A:$E,1)=$A111,VLOOKUP($A111,Osnova!$A:$E,$E$10)),"")</f>
        <v/>
      </c>
      <c r="C111" s="61" t="e">
        <f>IF(VLOOKUP($A111,Osnova!$A:$C,1)=$A111,VLOOKUP($A111,Osnova!$A:$F,4),0)</f>
        <v>#N/A</v>
      </c>
      <c r="D111" s="38"/>
      <c r="E111" s="49"/>
      <c r="F111" s="723">
        <f t="shared" si="2"/>
        <v>0</v>
      </c>
      <c r="G111" s="38"/>
      <c r="H111" s="38"/>
      <c r="I111" s="713">
        <f t="shared" si="3"/>
        <v>0</v>
      </c>
      <c r="K111" s="62"/>
    </row>
    <row r="112" spans="1:11" s="52" customFormat="1" ht="12" customHeight="1" x14ac:dyDescent="0.2">
      <c r="A112" s="47"/>
      <c r="B112" s="713" t="str">
        <f>IFERROR(IF(VLOOKUP($A112,Osnova!$A:$E,1)=$A112,VLOOKUP($A112,Osnova!$A:$E,$E$10)),"")</f>
        <v/>
      </c>
      <c r="C112" s="61" t="e">
        <f>IF(VLOOKUP($A112,Osnova!$A:$C,1)=$A112,VLOOKUP($A112,Osnova!$A:$F,4),0)</f>
        <v>#N/A</v>
      </c>
      <c r="D112" s="38"/>
      <c r="E112" s="49"/>
      <c r="F112" s="723">
        <f t="shared" si="2"/>
        <v>0</v>
      </c>
      <c r="G112" s="38"/>
      <c r="H112" s="38"/>
      <c r="I112" s="713">
        <f t="shared" si="3"/>
        <v>0</v>
      </c>
      <c r="K112" s="62"/>
    </row>
    <row r="113" spans="1:11" s="52" customFormat="1" ht="12" customHeight="1" x14ac:dyDescent="0.2">
      <c r="A113" s="47"/>
      <c r="B113" s="713" t="str">
        <f>IFERROR(IF(VLOOKUP($A113,Osnova!$A:$E,1)=$A113,VLOOKUP($A113,Osnova!$A:$E,$E$10)),"")</f>
        <v/>
      </c>
      <c r="C113" s="61" t="e">
        <f>IF(VLOOKUP($A113,Osnova!$A:$C,1)=$A113,VLOOKUP($A113,Osnova!$A:$F,4),0)</f>
        <v>#N/A</v>
      </c>
      <c r="D113" s="38"/>
      <c r="E113" s="49"/>
      <c r="F113" s="723">
        <f t="shared" si="2"/>
        <v>0</v>
      </c>
      <c r="G113" s="38"/>
      <c r="H113" s="38"/>
      <c r="I113" s="713">
        <f t="shared" si="3"/>
        <v>0</v>
      </c>
      <c r="K113" s="62"/>
    </row>
    <row r="114" spans="1:11" s="52" customFormat="1" ht="12" customHeight="1" x14ac:dyDescent="0.2">
      <c r="A114" s="47"/>
      <c r="B114" s="713" t="str">
        <f>IFERROR(IF(VLOOKUP($A114,Osnova!$A:$E,1)=$A114,VLOOKUP($A114,Osnova!$A:$E,$E$10)),"")</f>
        <v/>
      </c>
      <c r="C114" s="61" t="e">
        <f>IF(VLOOKUP($A114,Osnova!$A:$C,1)=$A114,VLOOKUP($A114,Osnova!$A:$F,4),0)</f>
        <v>#N/A</v>
      </c>
      <c r="D114" s="38"/>
      <c r="E114" s="49"/>
      <c r="F114" s="723">
        <f t="shared" si="2"/>
        <v>0</v>
      </c>
      <c r="G114" s="38"/>
      <c r="H114" s="38"/>
      <c r="I114" s="713">
        <f t="shared" si="3"/>
        <v>0</v>
      </c>
      <c r="K114" s="62"/>
    </row>
    <row r="115" spans="1:11" s="52" customFormat="1" ht="12" customHeight="1" x14ac:dyDescent="0.2">
      <c r="A115" s="47"/>
      <c r="B115" s="713" t="str">
        <f>IFERROR(IF(VLOOKUP($A115,Osnova!$A:$E,1)=$A115,VLOOKUP($A115,Osnova!$A:$E,$E$10)),"")</f>
        <v/>
      </c>
      <c r="C115" s="61" t="e">
        <f>IF(VLOOKUP($A115,Osnova!$A:$C,1)=$A115,VLOOKUP($A115,Osnova!$A:$F,4),0)</f>
        <v>#N/A</v>
      </c>
      <c r="D115" s="38"/>
      <c r="E115" s="49"/>
      <c r="F115" s="723">
        <f t="shared" si="2"/>
        <v>0</v>
      </c>
      <c r="G115" s="38"/>
      <c r="H115" s="38"/>
      <c r="I115" s="713">
        <f t="shared" si="3"/>
        <v>0</v>
      </c>
      <c r="K115" s="62"/>
    </row>
    <row r="116" spans="1:11" s="52" customFormat="1" ht="12" customHeight="1" x14ac:dyDescent="0.2">
      <c r="A116" s="47"/>
      <c r="B116" s="713" t="str">
        <f>IFERROR(IF(VLOOKUP($A116,Osnova!$A:$E,1)=$A116,VLOOKUP($A116,Osnova!$A:$E,$E$10)),"")</f>
        <v/>
      </c>
      <c r="C116" s="61" t="e">
        <f>IF(VLOOKUP($A116,Osnova!$A:$C,1)=$A116,VLOOKUP($A116,Osnova!$A:$F,4),0)</f>
        <v>#N/A</v>
      </c>
      <c r="D116" s="38"/>
      <c r="E116" s="49"/>
      <c r="F116" s="723">
        <f t="shared" si="2"/>
        <v>0</v>
      </c>
      <c r="G116" s="38"/>
      <c r="H116" s="38"/>
      <c r="I116" s="713">
        <f t="shared" si="3"/>
        <v>0</v>
      </c>
      <c r="K116" s="62"/>
    </row>
    <row r="117" spans="1:11" s="52" customFormat="1" ht="12" customHeight="1" x14ac:dyDescent="0.2">
      <c r="A117" s="47"/>
      <c r="B117" s="713" t="str">
        <f>IFERROR(IF(VLOOKUP($A117,Osnova!$A:$E,1)=$A117,VLOOKUP($A117,Osnova!$A:$E,$E$10)),"")</f>
        <v/>
      </c>
      <c r="C117" s="61" t="e">
        <f>IF(VLOOKUP($A117,Osnova!$A:$C,1)=$A117,VLOOKUP($A117,Osnova!$A:$F,4),0)</f>
        <v>#N/A</v>
      </c>
      <c r="D117" s="38"/>
      <c r="E117" s="49"/>
      <c r="F117" s="723">
        <f t="shared" si="2"/>
        <v>0</v>
      </c>
      <c r="G117" s="38"/>
      <c r="H117" s="38"/>
      <c r="I117" s="713">
        <f t="shared" si="3"/>
        <v>0</v>
      </c>
      <c r="K117" s="62"/>
    </row>
    <row r="118" spans="1:11" s="52" customFormat="1" ht="12" customHeight="1" x14ac:dyDescent="0.2">
      <c r="A118" s="47"/>
      <c r="B118" s="713" t="str">
        <f>IFERROR(IF(VLOOKUP($A118,Osnova!$A:$E,1)=$A118,VLOOKUP($A118,Osnova!$A:$E,$E$10)),"")</f>
        <v/>
      </c>
      <c r="C118" s="61" t="e">
        <f>IF(VLOOKUP($A118,Osnova!$A:$C,1)=$A118,VLOOKUP($A118,Osnova!$A:$F,4),0)</f>
        <v>#N/A</v>
      </c>
      <c r="D118" s="38"/>
      <c r="E118" s="49"/>
      <c r="F118" s="723">
        <f t="shared" si="2"/>
        <v>0</v>
      </c>
      <c r="G118" s="38"/>
      <c r="H118" s="38"/>
      <c r="I118" s="713">
        <f t="shared" si="3"/>
        <v>0</v>
      </c>
      <c r="K118" s="62"/>
    </row>
    <row r="119" spans="1:11" s="52" customFormat="1" ht="12" customHeight="1" x14ac:dyDescent="0.2">
      <c r="A119" s="47"/>
      <c r="B119" s="713" t="str">
        <f>IFERROR(IF(VLOOKUP($A119,Osnova!$A:$E,1)=$A119,VLOOKUP($A119,Osnova!$A:$E,$E$10)),"")</f>
        <v/>
      </c>
      <c r="C119" s="61" t="e">
        <f>IF(VLOOKUP($A119,Osnova!$A:$C,1)=$A119,VLOOKUP($A119,Osnova!$A:$F,4),0)</f>
        <v>#N/A</v>
      </c>
      <c r="D119" s="38"/>
      <c r="E119" s="49"/>
      <c r="F119" s="723">
        <f t="shared" si="2"/>
        <v>0</v>
      </c>
      <c r="G119" s="38"/>
      <c r="H119" s="38"/>
      <c r="I119" s="713">
        <f t="shared" si="3"/>
        <v>0</v>
      </c>
      <c r="K119" s="62"/>
    </row>
    <row r="120" spans="1:11" s="52" customFormat="1" ht="12" customHeight="1" x14ac:dyDescent="0.2">
      <c r="A120" s="47"/>
      <c r="B120" s="713" t="str">
        <f>IFERROR(IF(VLOOKUP($A120,Osnova!$A:$E,1)=$A120,VLOOKUP($A120,Osnova!$A:$E,$E$10)),"")</f>
        <v/>
      </c>
      <c r="C120" s="61" t="e">
        <f>IF(VLOOKUP($A120,Osnova!$A:$C,1)=$A120,VLOOKUP($A120,Osnova!$A:$F,4),0)</f>
        <v>#N/A</v>
      </c>
      <c r="D120" s="38"/>
      <c r="E120" s="49"/>
      <c r="F120" s="723">
        <f t="shared" si="2"/>
        <v>0</v>
      </c>
      <c r="G120" s="38"/>
      <c r="H120" s="38"/>
      <c r="I120" s="713">
        <f t="shared" si="3"/>
        <v>0</v>
      </c>
      <c r="K120" s="62"/>
    </row>
    <row r="121" spans="1:11" s="52" customFormat="1" ht="12" customHeight="1" x14ac:dyDescent="0.2">
      <c r="A121" s="47"/>
      <c r="B121" s="713" t="str">
        <f>IFERROR(IF(VLOOKUP($A121,Osnova!$A:$E,1)=$A121,VLOOKUP($A121,Osnova!$A:$E,$E$10)),"")</f>
        <v/>
      </c>
      <c r="C121" s="61" t="e">
        <f>IF(VLOOKUP($A121,Osnova!$A:$C,1)=$A121,VLOOKUP($A121,Osnova!$A:$F,4),0)</f>
        <v>#N/A</v>
      </c>
      <c r="D121" s="38"/>
      <c r="E121" s="49"/>
      <c r="F121" s="723">
        <f t="shared" si="2"/>
        <v>0</v>
      </c>
      <c r="G121" s="38"/>
      <c r="H121" s="38"/>
      <c r="I121" s="713">
        <f t="shared" si="3"/>
        <v>0</v>
      </c>
      <c r="K121" s="62"/>
    </row>
    <row r="122" spans="1:11" s="52" customFormat="1" ht="12" customHeight="1" x14ac:dyDescent="0.2">
      <c r="A122" s="47"/>
      <c r="B122" s="713" t="str">
        <f>IFERROR(IF(VLOOKUP($A122,Osnova!$A:$E,1)=$A122,VLOOKUP($A122,Osnova!$A:$E,$E$10)),"")</f>
        <v/>
      </c>
      <c r="C122" s="61" t="e">
        <f>IF(VLOOKUP($A122,Osnova!$A:$C,1)=$A122,VLOOKUP($A122,Osnova!$A:$F,4),0)</f>
        <v>#N/A</v>
      </c>
      <c r="D122" s="38"/>
      <c r="E122" s="49"/>
      <c r="F122" s="723">
        <f t="shared" si="2"/>
        <v>0</v>
      </c>
      <c r="G122" s="38"/>
      <c r="H122" s="38"/>
      <c r="I122" s="713">
        <f t="shared" si="3"/>
        <v>0</v>
      </c>
      <c r="K122" s="62"/>
    </row>
    <row r="123" spans="1:11" s="52" customFormat="1" ht="12" customHeight="1" x14ac:dyDescent="0.2">
      <c r="A123" s="47"/>
      <c r="B123" s="713" t="str">
        <f>IFERROR(IF(VLOOKUP($A123,Osnova!$A:$E,1)=$A123,VLOOKUP($A123,Osnova!$A:$E,$E$10)),"")</f>
        <v/>
      </c>
      <c r="C123" s="61" t="e">
        <f>IF(VLOOKUP($A123,Osnova!$A:$C,1)=$A123,VLOOKUP($A123,Osnova!$A:$F,4),0)</f>
        <v>#N/A</v>
      </c>
      <c r="D123" s="38"/>
      <c r="E123" s="49"/>
      <c r="F123" s="723">
        <f t="shared" si="2"/>
        <v>0</v>
      </c>
      <c r="G123" s="38"/>
      <c r="H123" s="38"/>
      <c r="I123" s="713">
        <f t="shared" si="3"/>
        <v>0</v>
      </c>
      <c r="K123" s="62"/>
    </row>
    <row r="124" spans="1:11" s="52" customFormat="1" ht="12" customHeight="1" x14ac:dyDescent="0.2">
      <c r="A124" s="47"/>
      <c r="B124" s="713" t="str">
        <f>IFERROR(IF(VLOOKUP($A124,Osnova!$A:$E,1)=$A124,VLOOKUP($A124,Osnova!$A:$E,$E$10)),"")</f>
        <v/>
      </c>
      <c r="C124" s="61" t="e">
        <f>IF(VLOOKUP($A124,Osnova!$A:$C,1)=$A124,VLOOKUP($A124,Osnova!$A:$F,4),0)</f>
        <v>#N/A</v>
      </c>
      <c r="D124" s="38"/>
      <c r="E124" s="49"/>
      <c r="F124" s="723">
        <f t="shared" si="2"/>
        <v>0</v>
      </c>
      <c r="G124" s="38"/>
      <c r="H124" s="38"/>
      <c r="I124" s="713">
        <f t="shared" si="3"/>
        <v>0</v>
      </c>
      <c r="K124" s="62"/>
    </row>
    <row r="125" spans="1:11" s="52" customFormat="1" ht="12" customHeight="1" x14ac:dyDescent="0.2">
      <c r="A125" s="47"/>
      <c r="B125" s="713" t="str">
        <f>IFERROR(IF(VLOOKUP($A125,Osnova!$A:$E,1)=$A125,VLOOKUP($A125,Osnova!$A:$E,$E$10)),"")</f>
        <v/>
      </c>
      <c r="C125" s="61" t="e">
        <f>IF(VLOOKUP($A125,Osnova!$A:$C,1)=$A125,VLOOKUP($A125,Osnova!$A:$F,4),0)</f>
        <v>#N/A</v>
      </c>
      <c r="D125" s="38"/>
      <c r="E125" s="49"/>
      <c r="F125" s="723">
        <f t="shared" si="2"/>
        <v>0</v>
      </c>
      <c r="G125" s="38"/>
      <c r="H125" s="38"/>
      <c r="I125" s="713">
        <f t="shared" si="3"/>
        <v>0</v>
      </c>
      <c r="K125" s="62"/>
    </row>
    <row r="126" spans="1:11" s="52" customFormat="1" ht="12" customHeight="1" x14ac:dyDescent="0.2">
      <c r="A126" s="47"/>
      <c r="B126" s="713" t="str">
        <f>IFERROR(IF(VLOOKUP($A126,Osnova!$A:$E,1)=$A126,VLOOKUP($A126,Osnova!$A:$E,$E$10)),"")</f>
        <v/>
      </c>
      <c r="C126" s="61" t="e">
        <f>IF(VLOOKUP($A126,Osnova!$A:$C,1)=$A126,VLOOKUP($A126,Osnova!$A:$F,4),0)</f>
        <v>#N/A</v>
      </c>
      <c r="D126" s="38"/>
      <c r="E126" s="49"/>
      <c r="F126" s="723">
        <f t="shared" si="2"/>
        <v>0</v>
      </c>
      <c r="G126" s="38"/>
      <c r="H126" s="38"/>
      <c r="I126" s="713">
        <f t="shared" si="3"/>
        <v>0</v>
      </c>
      <c r="K126" s="62"/>
    </row>
    <row r="127" spans="1:11" s="52" customFormat="1" ht="12" customHeight="1" x14ac:dyDescent="0.2">
      <c r="A127" s="47"/>
      <c r="B127" s="713" t="str">
        <f>IFERROR(IF(VLOOKUP($A127,Osnova!$A:$E,1)=$A127,VLOOKUP($A127,Osnova!$A:$E,$E$10)),"")</f>
        <v/>
      </c>
      <c r="C127" s="61" t="e">
        <f>IF(VLOOKUP($A127,Osnova!$A:$C,1)=$A127,VLOOKUP($A127,Osnova!$A:$F,4),0)</f>
        <v>#N/A</v>
      </c>
      <c r="D127" s="38"/>
      <c r="E127" s="49"/>
      <c r="F127" s="723">
        <f t="shared" si="2"/>
        <v>0</v>
      </c>
      <c r="G127" s="38"/>
      <c r="H127" s="38"/>
      <c r="I127" s="713">
        <f t="shared" si="3"/>
        <v>0</v>
      </c>
      <c r="K127" s="62"/>
    </row>
    <row r="128" spans="1:11" s="52" customFormat="1" ht="12" customHeight="1" x14ac:dyDescent="0.2">
      <c r="A128" s="47"/>
      <c r="B128" s="713" t="str">
        <f>IFERROR(IF(VLOOKUP($A128,Osnova!$A:$E,1)=$A128,VLOOKUP($A128,Osnova!$A:$E,$E$10)),"")</f>
        <v/>
      </c>
      <c r="C128" s="61" t="e">
        <f>IF(VLOOKUP($A128,Osnova!$A:$C,1)=$A128,VLOOKUP($A128,Osnova!$A:$F,4),0)</f>
        <v>#N/A</v>
      </c>
      <c r="D128" s="38"/>
      <c r="E128" s="49"/>
      <c r="F128" s="723">
        <f t="shared" si="2"/>
        <v>0</v>
      </c>
      <c r="G128" s="38"/>
      <c r="H128" s="38"/>
      <c r="I128" s="713">
        <f t="shared" si="3"/>
        <v>0</v>
      </c>
      <c r="K128" s="62"/>
    </row>
    <row r="129" spans="1:11" s="52" customFormat="1" ht="12" customHeight="1" x14ac:dyDescent="0.2">
      <c r="A129" s="47"/>
      <c r="B129" s="713" t="str">
        <f>IFERROR(IF(VLOOKUP($A129,Osnova!$A:$E,1)=$A129,VLOOKUP($A129,Osnova!$A:$E,$E$10)),"")</f>
        <v/>
      </c>
      <c r="C129" s="61" t="e">
        <f>IF(VLOOKUP($A129,Osnova!$A:$C,1)=$A129,VLOOKUP($A129,Osnova!$A:$F,4),0)</f>
        <v>#N/A</v>
      </c>
      <c r="D129" s="38"/>
      <c r="E129" s="49"/>
      <c r="F129" s="723">
        <f t="shared" si="2"/>
        <v>0</v>
      </c>
      <c r="G129" s="38"/>
      <c r="H129" s="38"/>
      <c r="I129" s="713">
        <f t="shared" si="3"/>
        <v>0</v>
      </c>
      <c r="K129" s="62"/>
    </row>
    <row r="130" spans="1:11" s="52" customFormat="1" ht="12" customHeight="1" x14ac:dyDescent="0.2">
      <c r="A130" s="47"/>
      <c r="B130" s="713" t="str">
        <f>IFERROR(IF(VLOOKUP($A130,Osnova!$A:$E,1)=$A130,VLOOKUP($A130,Osnova!$A:$E,$E$10)),"")</f>
        <v/>
      </c>
      <c r="C130" s="61" t="e">
        <f>IF(VLOOKUP($A130,Osnova!$A:$C,1)=$A130,VLOOKUP($A130,Osnova!$A:$F,4),0)</f>
        <v>#N/A</v>
      </c>
      <c r="D130" s="38"/>
      <c r="E130" s="49"/>
      <c r="F130" s="723">
        <f t="shared" si="2"/>
        <v>0</v>
      </c>
      <c r="G130" s="38"/>
      <c r="H130" s="38"/>
      <c r="I130" s="713">
        <f t="shared" si="3"/>
        <v>0</v>
      </c>
      <c r="K130" s="62"/>
    </row>
    <row r="131" spans="1:11" s="52" customFormat="1" ht="12" customHeight="1" x14ac:dyDescent="0.2">
      <c r="A131" s="47"/>
      <c r="B131" s="713" t="str">
        <f>IFERROR(IF(VLOOKUP($A131,Osnova!$A:$E,1)=$A131,VLOOKUP($A131,Osnova!$A:$E,$E$10)),"")</f>
        <v/>
      </c>
      <c r="C131" s="61" t="e">
        <f>IF(VLOOKUP($A131,Osnova!$A:$C,1)=$A131,VLOOKUP($A131,Osnova!$A:$F,4),0)</f>
        <v>#N/A</v>
      </c>
      <c r="D131" s="38"/>
      <c r="E131" s="49"/>
      <c r="F131" s="723">
        <f t="shared" si="2"/>
        <v>0</v>
      </c>
      <c r="G131" s="38"/>
      <c r="H131" s="38"/>
      <c r="I131" s="713">
        <f t="shared" si="3"/>
        <v>0</v>
      </c>
      <c r="K131" s="62"/>
    </row>
    <row r="132" spans="1:11" s="52" customFormat="1" ht="12" customHeight="1" x14ac:dyDescent="0.2">
      <c r="A132" s="47"/>
      <c r="B132" s="713" t="str">
        <f>IFERROR(IF(VLOOKUP($A132,Osnova!$A:$E,1)=$A132,VLOOKUP($A132,Osnova!$A:$E,$E$10)),"")</f>
        <v/>
      </c>
      <c r="C132" s="61" t="e">
        <f>IF(VLOOKUP($A132,Osnova!$A:$C,1)=$A132,VLOOKUP($A132,Osnova!$A:$F,4),0)</f>
        <v>#N/A</v>
      </c>
      <c r="D132" s="38"/>
      <c r="E132" s="49"/>
      <c r="F132" s="723">
        <f t="shared" si="2"/>
        <v>0</v>
      </c>
      <c r="G132" s="38"/>
      <c r="H132" s="38"/>
      <c r="I132" s="713">
        <f t="shared" si="3"/>
        <v>0</v>
      </c>
      <c r="K132" s="62"/>
    </row>
    <row r="133" spans="1:11" s="52" customFormat="1" ht="12" customHeight="1" x14ac:dyDescent="0.2">
      <c r="A133" s="47"/>
      <c r="B133" s="713" t="str">
        <f>IFERROR(IF(VLOOKUP($A133,Osnova!$A:$E,1)=$A133,VLOOKUP($A133,Osnova!$A:$E,$E$10)),"")</f>
        <v/>
      </c>
      <c r="C133" s="61" t="e">
        <f>IF(VLOOKUP($A133,Osnova!$A:$C,1)=$A133,VLOOKUP($A133,Osnova!$A:$F,4),0)</f>
        <v>#N/A</v>
      </c>
      <c r="D133" s="38"/>
      <c r="E133" s="49"/>
      <c r="F133" s="723">
        <f t="shared" si="2"/>
        <v>0</v>
      </c>
      <c r="G133" s="38"/>
      <c r="H133" s="38"/>
      <c r="I133" s="713">
        <f t="shared" si="3"/>
        <v>0</v>
      </c>
      <c r="K133" s="62"/>
    </row>
    <row r="134" spans="1:11" s="52" customFormat="1" ht="12" customHeight="1" x14ac:dyDescent="0.2">
      <c r="A134" s="47"/>
      <c r="B134" s="713" t="str">
        <f>IFERROR(IF(VLOOKUP($A134,Osnova!$A:$E,1)=$A134,VLOOKUP($A134,Osnova!$A:$E,$E$10)),"")</f>
        <v/>
      </c>
      <c r="C134" s="61" t="e">
        <f>IF(VLOOKUP($A134,Osnova!$A:$C,1)=$A134,VLOOKUP($A134,Osnova!$A:$F,4),0)</f>
        <v>#N/A</v>
      </c>
      <c r="D134" s="38"/>
      <c r="E134" s="49"/>
      <c r="F134" s="723">
        <f t="shared" si="2"/>
        <v>0</v>
      </c>
      <c r="G134" s="38"/>
      <c r="H134" s="38"/>
      <c r="I134" s="713">
        <f t="shared" si="3"/>
        <v>0</v>
      </c>
      <c r="K134" s="62"/>
    </row>
    <row r="135" spans="1:11" s="52" customFormat="1" ht="12" customHeight="1" x14ac:dyDescent="0.2">
      <c r="A135" s="47"/>
      <c r="B135" s="713" t="str">
        <f>IFERROR(IF(VLOOKUP($A135,Osnova!$A:$E,1)=$A135,VLOOKUP($A135,Osnova!$A:$E,$E$10)),"")</f>
        <v/>
      </c>
      <c r="C135" s="61" t="e">
        <f>IF(VLOOKUP($A135,Osnova!$A:$C,1)=$A135,VLOOKUP($A135,Osnova!$A:$F,4),0)</f>
        <v>#N/A</v>
      </c>
      <c r="D135" s="38"/>
      <c r="E135" s="49"/>
      <c r="F135" s="723">
        <f t="shared" si="2"/>
        <v>0</v>
      </c>
      <c r="G135" s="38"/>
      <c r="H135" s="38"/>
      <c r="I135" s="713">
        <f t="shared" si="3"/>
        <v>0</v>
      </c>
      <c r="K135" s="62"/>
    </row>
    <row r="136" spans="1:11" s="52" customFormat="1" ht="12" customHeight="1" x14ac:dyDescent="0.2">
      <c r="A136" s="47"/>
      <c r="B136" s="713" t="str">
        <f>IFERROR(IF(VLOOKUP($A136,Osnova!$A:$E,1)=$A136,VLOOKUP($A136,Osnova!$A:$E,$E$10)),"")</f>
        <v/>
      </c>
      <c r="C136" s="61" t="e">
        <f>IF(VLOOKUP($A136,Osnova!$A:$C,1)=$A136,VLOOKUP($A136,Osnova!$A:$F,4),0)</f>
        <v>#N/A</v>
      </c>
      <c r="D136" s="38"/>
      <c r="E136" s="49"/>
      <c r="F136" s="723">
        <f t="shared" si="2"/>
        <v>0</v>
      </c>
      <c r="G136" s="38"/>
      <c r="H136" s="38"/>
      <c r="I136" s="713">
        <f t="shared" si="3"/>
        <v>0</v>
      </c>
      <c r="K136" s="62"/>
    </row>
    <row r="137" spans="1:11" s="52" customFormat="1" ht="12" customHeight="1" x14ac:dyDescent="0.2">
      <c r="A137" s="47"/>
      <c r="B137" s="713" t="str">
        <f>IFERROR(IF(VLOOKUP($A137,Osnova!$A:$E,1)=$A137,VLOOKUP($A137,Osnova!$A:$E,$E$10)),"")</f>
        <v/>
      </c>
      <c r="C137" s="61" t="e">
        <f>IF(VLOOKUP($A137,Osnova!$A:$C,1)=$A137,VLOOKUP($A137,Osnova!$A:$F,4),0)</f>
        <v>#N/A</v>
      </c>
      <c r="D137" s="38"/>
      <c r="E137" s="49"/>
      <c r="F137" s="723">
        <f t="shared" si="2"/>
        <v>0</v>
      </c>
      <c r="G137" s="38"/>
      <c r="H137" s="38"/>
      <c r="I137" s="713">
        <f t="shared" si="3"/>
        <v>0</v>
      </c>
      <c r="K137" s="62"/>
    </row>
    <row r="138" spans="1:11" s="52" customFormat="1" ht="12" customHeight="1" x14ac:dyDescent="0.2">
      <c r="A138" s="47"/>
      <c r="B138" s="713" t="str">
        <f>IFERROR(IF(VLOOKUP($A138,Osnova!$A:$E,1)=$A138,VLOOKUP($A138,Osnova!$A:$E,$E$10)),"")</f>
        <v/>
      </c>
      <c r="C138" s="61" t="e">
        <f>IF(VLOOKUP($A138,Osnova!$A:$C,1)=$A138,VLOOKUP($A138,Osnova!$A:$F,4),0)</f>
        <v>#N/A</v>
      </c>
      <c r="D138" s="38"/>
      <c r="E138" s="49"/>
      <c r="F138" s="723">
        <f t="shared" si="2"/>
        <v>0</v>
      </c>
      <c r="G138" s="38"/>
      <c r="H138" s="38"/>
      <c r="I138" s="713">
        <f t="shared" si="3"/>
        <v>0</v>
      </c>
      <c r="K138" s="62"/>
    </row>
    <row r="139" spans="1:11" s="52" customFormat="1" ht="12" customHeight="1" x14ac:dyDescent="0.2">
      <c r="A139" s="47"/>
      <c r="B139" s="713" t="str">
        <f>IFERROR(IF(VLOOKUP($A139,Osnova!$A:$E,1)=$A139,VLOOKUP($A139,Osnova!$A:$E,$E$10)),"")</f>
        <v/>
      </c>
      <c r="C139" s="61" t="e">
        <f>IF(VLOOKUP($A139,Osnova!$A:$C,1)=$A139,VLOOKUP($A139,Osnova!$A:$F,4),0)</f>
        <v>#N/A</v>
      </c>
      <c r="D139" s="38"/>
      <c r="E139" s="49"/>
      <c r="F139" s="723">
        <f t="shared" si="2"/>
        <v>0</v>
      </c>
      <c r="G139" s="38"/>
      <c r="H139" s="38"/>
      <c r="I139" s="713">
        <f t="shared" si="3"/>
        <v>0</v>
      </c>
      <c r="K139" s="62"/>
    </row>
    <row r="140" spans="1:11" s="52" customFormat="1" ht="12" customHeight="1" x14ac:dyDescent="0.2">
      <c r="A140" s="47"/>
      <c r="B140" s="713" t="str">
        <f>IFERROR(IF(VLOOKUP($A140,Osnova!$A:$E,1)=$A140,VLOOKUP($A140,Osnova!$A:$E,$E$10)),"")</f>
        <v/>
      </c>
      <c r="C140" s="61" t="e">
        <f>IF(VLOOKUP($A140,Osnova!$A:$C,1)=$A140,VLOOKUP($A140,Osnova!$A:$F,4),0)</f>
        <v>#N/A</v>
      </c>
      <c r="D140" s="38"/>
      <c r="E140" s="49"/>
      <c r="F140" s="723">
        <f t="shared" si="2"/>
        <v>0</v>
      </c>
      <c r="G140" s="38"/>
      <c r="H140" s="38"/>
      <c r="I140" s="713">
        <f t="shared" si="3"/>
        <v>0</v>
      </c>
      <c r="K140" s="62"/>
    </row>
    <row r="141" spans="1:11" s="52" customFormat="1" ht="12" customHeight="1" x14ac:dyDescent="0.2">
      <c r="A141" s="47"/>
      <c r="B141" s="713" t="str">
        <f>IFERROR(IF(VLOOKUP($A141,Osnova!$A:$E,1)=$A141,VLOOKUP($A141,Osnova!$A:$E,$E$10)),"")</f>
        <v/>
      </c>
      <c r="C141" s="61" t="e">
        <f>IF(VLOOKUP($A141,Osnova!$A:$C,1)=$A141,VLOOKUP($A141,Osnova!$A:$F,4),0)</f>
        <v>#N/A</v>
      </c>
      <c r="D141" s="38"/>
      <c r="E141" s="49"/>
      <c r="F141" s="723">
        <f t="shared" si="2"/>
        <v>0</v>
      </c>
      <c r="G141" s="38"/>
      <c r="H141" s="38"/>
      <c r="I141" s="713">
        <f t="shared" si="3"/>
        <v>0</v>
      </c>
      <c r="K141" s="62"/>
    </row>
    <row r="142" spans="1:11" s="52" customFormat="1" ht="12" customHeight="1" x14ac:dyDescent="0.2">
      <c r="A142" s="47"/>
      <c r="B142" s="713" t="str">
        <f>IFERROR(IF(VLOOKUP($A142,Osnova!$A:$E,1)=$A142,VLOOKUP($A142,Osnova!$A:$E,$E$10)),"")</f>
        <v/>
      </c>
      <c r="C142" s="61" t="e">
        <f>IF(VLOOKUP($A142,Osnova!$A:$C,1)=$A142,VLOOKUP($A142,Osnova!$A:$F,4),0)</f>
        <v>#N/A</v>
      </c>
      <c r="D142" s="38"/>
      <c r="E142" s="49"/>
      <c r="F142" s="723">
        <f t="shared" si="2"/>
        <v>0</v>
      </c>
      <c r="G142" s="38"/>
      <c r="H142" s="38"/>
      <c r="I142" s="713">
        <f t="shared" si="3"/>
        <v>0</v>
      </c>
      <c r="K142" s="62"/>
    </row>
    <row r="143" spans="1:11" s="52" customFormat="1" ht="12" customHeight="1" x14ac:dyDescent="0.2">
      <c r="A143" s="47"/>
      <c r="B143" s="713" t="str">
        <f>IFERROR(IF(VLOOKUP($A143,Osnova!$A:$E,1)=$A143,VLOOKUP($A143,Osnova!$A:$E,$E$10)),"")</f>
        <v/>
      </c>
      <c r="C143" s="61" t="e">
        <f>IF(VLOOKUP($A143,Osnova!$A:$C,1)=$A143,VLOOKUP($A143,Osnova!$A:$F,4),0)</f>
        <v>#N/A</v>
      </c>
      <c r="D143" s="38"/>
      <c r="E143" s="49"/>
      <c r="F143" s="723">
        <f t="shared" si="2"/>
        <v>0</v>
      </c>
      <c r="G143" s="38"/>
      <c r="H143" s="38"/>
      <c r="I143" s="713">
        <f t="shared" si="3"/>
        <v>0</v>
      </c>
      <c r="K143" s="62"/>
    </row>
    <row r="144" spans="1:11" s="52" customFormat="1" ht="12" customHeight="1" x14ac:dyDescent="0.2">
      <c r="A144" s="47"/>
      <c r="B144" s="713" t="str">
        <f>IFERROR(IF(VLOOKUP($A144,Osnova!$A:$E,1)=$A144,VLOOKUP($A144,Osnova!$A:$E,$E$10)),"")</f>
        <v/>
      </c>
      <c r="C144" s="61" t="e">
        <f>IF(VLOOKUP($A144,Osnova!$A:$C,1)=$A144,VLOOKUP($A144,Osnova!$A:$F,4),0)</f>
        <v>#N/A</v>
      </c>
      <c r="D144" s="38"/>
      <c r="E144" s="49"/>
      <c r="F144" s="723">
        <f t="shared" si="2"/>
        <v>0</v>
      </c>
      <c r="G144" s="38"/>
      <c r="H144" s="38"/>
      <c r="I144" s="713">
        <f t="shared" si="3"/>
        <v>0</v>
      </c>
      <c r="K144" s="62"/>
    </row>
    <row r="145" spans="1:11" s="52" customFormat="1" ht="12" customHeight="1" x14ac:dyDescent="0.2">
      <c r="A145" s="47"/>
      <c r="B145" s="713" t="str">
        <f>IFERROR(IF(VLOOKUP($A145,Osnova!$A:$E,1)=$A145,VLOOKUP($A145,Osnova!$A:$E,$E$10)),"")</f>
        <v/>
      </c>
      <c r="C145" s="61" t="e">
        <f>IF(VLOOKUP($A145,Osnova!$A:$C,1)=$A145,VLOOKUP($A145,Osnova!$A:$F,4),0)</f>
        <v>#N/A</v>
      </c>
      <c r="D145" s="38"/>
      <c r="E145" s="49"/>
      <c r="F145" s="723">
        <f t="shared" si="2"/>
        <v>0</v>
      </c>
      <c r="G145" s="38"/>
      <c r="H145" s="38"/>
      <c r="I145" s="713">
        <f t="shared" si="3"/>
        <v>0</v>
      </c>
      <c r="K145" s="62"/>
    </row>
    <row r="146" spans="1:11" s="52" customFormat="1" ht="12" customHeight="1" x14ac:dyDescent="0.2">
      <c r="A146" s="47"/>
      <c r="B146" s="713" t="str">
        <f>IFERROR(IF(VLOOKUP($A146,Osnova!$A:$E,1)=$A146,VLOOKUP($A146,Osnova!$A:$E,$E$10)),"")</f>
        <v/>
      </c>
      <c r="C146" s="61" t="e">
        <f>IF(VLOOKUP($A146,Osnova!$A:$C,1)=$A146,VLOOKUP($A146,Osnova!$A:$F,4),0)</f>
        <v>#N/A</v>
      </c>
      <c r="D146" s="38"/>
      <c r="E146" s="49"/>
      <c r="F146" s="723">
        <f t="shared" si="2"/>
        <v>0</v>
      </c>
      <c r="G146" s="38"/>
      <c r="H146" s="38"/>
      <c r="I146" s="713">
        <f t="shared" si="3"/>
        <v>0</v>
      </c>
      <c r="K146" s="62"/>
    </row>
    <row r="147" spans="1:11" s="52" customFormat="1" ht="12" customHeight="1" x14ac:dyDescent="0.2">
      <c r="A147" s="47"/>
      <c r="B147" s="713" t="str">
        <f>IFERROR(IF(VLOOKUP($A147,Osnova!$A:$E,1)=$A147,VLOOKUP($A147,Osnova!$A:$E,$E$10)),"")</f>
        <v/>
      </c>
      <c r="C147" s="61" t="e">
        <f>IF(VLOOKUP($A147,Osnova!$A:$C,1)=$A147,VLOOKUP($A147,Osnova!$A:$F,4),0)</f>
        <v>#N/A</v>
      </c>
      <c r="D147" s="38"/>
      <c r="E147" s="49"/>
      <c r="F147" s="723">
        <f t="shared" si="2"/>
        <v>0</v>
      </c>
      <c r="G147" s="38"/>
      <c r="H147" s="38"/>
      <c r="I147" s="713">
        <f t="shared" si="3"/>
        <v>0</v>
      </c>
      <c r="K147" s="62"/>
    </row>
    <row r="148" spans="1:11" s="52" customFormat="1" ht="12" customHeight="1" x14ac:dyDescent="0.2">
      <c r="A148" s="47"/>
      <c r="B148" s="713" t="str">
        <f>IFERROR(IF(VLOOKUP($A148,Osnova!$A:$E,1)=$A148,VLOOKUP($A148,Osnova!$A:$E,$E$10)),"")</f>
        <v/>
      </c>
      <c r="C148" s="61" t="e">
        <f>IF(VLOOKUP($A148,Osnova!$A:$C,1)=$A148,VLOOKUP($A148,Osnova!$A:$F,4),0)</f>
        <v>#N/A</v>
      </c>
      <c r="D148" s="38"/>
      <c r="E148" s="49"/>
      <c r="F148" s="723">
        <f t="shared" si="2"/>
        <v>0</v>
      </c>
      <c r="G148" s="38"/>
      <c r="H148" s="38"/>
      <c r="I148" s="713">
        <f t="shared" si="3"/>
        <v>0</v>
      </c>
      <c r="K148" s="62"/>
    </row>
    <row r="149" spans="1:11" s="52" customFormat="1" ht="12" customHeight="1" x14ac:dyDescent="0.2">
      <c r="A149" s="47"/>
      <c r="B149" s="713" t="str">
        <f>IFERROR(IF(VLOOKUP($A149,Osnova!$A:$E,1)=$A149,VLOOKUP($A149,Osnova!$A:$E,$E$10)),"")</f>
        <v/>
      </c>
      <c r="C149" s="61" t="e">
        <f>IF(VLOOKUP($A149,Osnova!$A:$C,1)=$A149,VLOOKUP($A149,Osnova!$A:$F,4),0)</f>
        <v>#N/A</v>
      </c>
      <c r="D149" s="38"/>
      <c r="E149" s="49"/>
      <c r="F149" s="723">
        <f t="shared" ref="F149:F212" si="4">SUM(D149-E149)</f>
        <v>0</v>
      </c>
      <c r="G149" s="38"/>
      <c r="H149" s="38"/>
      <c r="I149" s="713">
        <f t="shared" ref="I149:I186" si="5">SUM(F149+G149-H149)</f>
        <v>0</v>
      </c>
      <c r="K149" s="62"/>
    </row>
    <row r="150" spans="1:11" s="52" customFormat="1" ht="12" customHeight="1" x14ac:dyDescent="0.2">
      <c r="A150" s="47"/>
      <c r="B150" s="713" t="str">
        <f>IFERROR(IF(VLOOKUP($A150,Osnova!$A:$E,1)=$A150,VLOOKUP($A150,Osnova!$A:$E,$E$10)),"")</f>
        <v/>
      </c>
      <c r="C150" s="61" t="e">
        <f>IF(VLOOKUP($A150,Osnova!$A:$C,1)=$A150,VLOOKUP($A150,Osnova!$A:$F,4),0)</f>
        <v>#N/A</v>
      </c>
      <c r="D150" s="38"/>
      <c r="E150" s="49"/>
      <c r="F150" s="723">
        <f t="shared" si="4"/>
        <v>0</v>
      </c>
      <c r="G150" s="38"/>
      <c r="H150" s="38"/>
      <c r="I150" s="713">
        <f t="shared" si="5"/>
        <v>0</v>
      </c>
      <c r="K150" s="62"/>
    </row>
    <row r="151" spans="1:11" s="52" customFormat="1" ht="12" customHeight="1" x14ac:dyDescent="0.2">
      <c r="A151" s="47"/>
      <c r="B151" s="713" t="str">
        <f>IFERROR(IF(VLOOKUP($A151,Osnova!$A:$E,1)=$A151,VLOOKUP($A151,Osnova!$A:$E,$E$10)),"")</f>
        <v/>
      </c>
      <c r="C151" s="61" t="e">
        <f>IF(VLOOKUP($A151,Osnova!$A:$C,1)=$A151,VLOOKUP($A151,Osnova!$A:$F,4),0)</f>
        <v>#N/A</v>
      </c>
      <c r="D151" s="38"/>
      <c r="E151" s="49"/>
      <c r="F151" s="723">
        <f t="shared" si="4"/>
        <v>0</v>
      </c>
      <c r="G151" s="38"/>
      <c r="H151" s="38"/>
      <c r="I151" s="713">
        <f t="shared" si="5"/>
        <v>0</v>
      </c>
      <c r="K151" s="62"/>
    </row>
    <row r="152" spans="1:11" s="52" customFormat="1" ht="12" customHeight="1" x14ac:dyDescent="0.2">
      <c r="A152" s="47"/>
      <c r="B152" s="713" t="str">
        <f>IFERROR(IF(VLOOKUP($A152,Osnova!$A:$E,1)=$A152,VLOOKUP($A152,Osnova!$A:$E,$E$10)),"")</f>
        <v/>
      </c>
      <c r="C152" s="61" t="e">
        <f>IF(VLOOKUP($A152,Osnova!$A:$C,1)=$A152,VLOOKUP($A152,Osnova!$A:$F,4),0)</f>
        <v>#N/A</v>
      </c>
      <c r="D152" s="38"/>
      <c r="E152" s="49"/>
      <c r="F152" s="723">
        <f t="shared" si="4"/>
        <v>0</v>
      </c>
      <c r="G152" s="38"/>
      <c r="H152" s="38"/>
      <c r="I152" s="713">
        <f t="shared" si="5"/>
        <v>0</v>
      </c>
      <c r="K152" s="62"/>
    </row>
    <row r="153" spans="1:11" s="52" customFormat="1" ht="12" customHeight="1" x14ac:dyDescent="0.2">
      <c r="A153" s="47"/>
      <c r="B153" s="713" t="str">
        <f>IFERROR(IF(VLOOKUP($A153,Osnova!$A:$E,1)=$A153,VLOOKUP($A153,Osnova!$A:$E,$E$10)),"")</f>
        <v/>
      </c>
      <c r="C153" s="61" t="e">
        <f>IF(VLOOKUP($A153,Osnova!$A:$C,1)=$A153,VLOOKUP($A153,Osnova!$A:$F,4),0)</f>
        <v>#N/A</v>
      </c>
      <c r="D153" s="38"/>
      <c r="E153" s="49"/>
      <c r="F153" s="723">
        <f t="shared" si="4"/>
        <v>0</v>
      </c>
      <c r="G153" s="38"/>
      <c r="H153" s="38"/>
      <c r="I153" s="713">
        <f t="shared" si="5"/>
        <v>0</v>
      </c>
      <c r="K153" s="62"/>
    </row>
    <row r="154" spans="1:11" s="52" customFormat="1" ht="12" customHeight="1" x14ac:dyDescent="0.2">
      <c r="A154" s="47"/>
      <c r="B154" s="713" t="str">
        <f>IFERROR(IF(VLOOKUP($A154,Osnova!$A:$E,1)=$A154,VLOOKUP($A154,Osnova!$A:$E,$E$10)),"")</f>
        <v/>
      </c>
      <c r="C154" s="61" t="e">
        <f>IF(VLOOKUP($A154,Osnova!$A:$C,1)=$A154,VLOOKUP($A154,Osnova!$A:$F,4),0)</f>
        <v>#N/A</v>
      </c>
      <c r="D154" s="38"/>
      <c r="E154" s="49"/>
      <c r="F154" s="723">
        <f t="shared" si="4"/>
        <v>0</v>
      </c>
      <c r="G154" s="38"/>
      <c r="H154" s="38"/>
      <c r="I154" s="713">
        <f t="shared" si="5"/>
        <v>0</v>
      </c>
      <c r="K154" s="62"/>
    </row>
    <row r="155" spans="1:11" s="52" customFormat="1" ht="12" customHeight="1" x14ac:dyDescent="0.2">
      <c r="A155" s="47"/>
      <c r="B155" s="713" t="str">
        <f>IFERROR(IF(VLOOKUP($A155,Osnova!$A:$E,1)=$A155,VLOOKUP($A155,Osnova!$A:$E,$E$10)),"")</f>
        <v/>
      </c>
      <c r="C155" s="61" t="e">
        <f>IF(VLOOKUP($A155,Osnova!$A:$C,1)=$A155,VLOOKUP($A155,Osnova!$A:$F,4),0)</f>
        <v>#N/A</v>
      </c>
      <c r="D155" s="38"/>
      <c r="E155" s="49"/>
      <c r="F155" s="723">
        <f t="shared" si="4"/>
        <v>0</v>
      </c>
      <c r="G155" s="38"/>
      <c r="H155" s="38"/>
      <c r="I155" s="713">
        <f t="shared" si="5"/>
        <v>0</v>
      </c>
      <c r="K155" s="62"/>
    </row>
    <row r="156" spans="1:11" s="52" customFormat="1" ht="12" customHeight="1" x14ac:dyDescent="0.2">
      <c r="A156" s="47"/>
      <c r="B156" s="713" t="str">
        <f>IFERROR(IF(VLOOKUP($A156,Osnova!$A:$E,1)=$A156,VLOOKUP($A156,Osnova!$A:$E,$E$10)),"")</f>
        <v/>
      </c>
      <c r="C156" s="61" t="e">
        <f>IF(VLOOKUP($A156,Osnova!$A:$C,1)=$A156,VLOOKUP($A156,Osnova!$A:$F,4),0)</f>
        <v>#N/A</v>
      </c>
      <c r="D156" s="38"/>
      <c r="E156" s="49"/>
      <c r="F156" s="723">
        <f t="shared" si="4"/>
        <v>0</v>
      </c>
      <c r="G156" s="38"/>
      <c r="H156" s="38"/>
      <c r="I156" s="713">
        <f t="shared" si="5"/>
        <v>0</v>
      </c>
      <c r="K156" s="62"/>
    </row>
    <row r="157" spans="1:11" s="52" customFormat="1" ht="12" customHeight="1" x14ac:dyDescent="0.2">
      <c r="A157" s="47"/>
      <c r="B157" s="713" t="str">
        <f>IFERROR(IF(VLOOKUP($A157,Osnova!$A:$E,1)=$A157,VLOOKUP($A157,Osnova!$A:$E,$E$10)),"")</f>
        <v/>
      </c>
      <c r="C157" s="61" t="e">
        <f>IF(VLOOKUP($A157,Osnova!$A:$C,1)=$A157,VLOOKUP($A157,Osnova!$A:$F,4),0)</f>
        <v>#N/A</v>
      </c>
      <c r="D157" s="38"/>
      <c r="E157" s="49"/>
      <c r="F157" s="723">
        <f t="shared" si="4"/>
        <v>0</v>
      </c>
      <c r="G157" s="38"/>
      <c r="H157" s="38"/>
      <c r="I157" s="713">
        <f t="shared" si="5"/>
        <v>0</v>
      </c>
      <c r="K157" s="62"/>
    </row>
    <row r="158" spans="1:11" s="52" customFormat="1" ht="12" customHeight="1" x14ac:dyDescent="0.2">
      <c r="A158" s="47"/>
      <c r="B158" s="713" t="str">
        <f>IFERROR(IF(VLOOKUP($A158,Osnova!$A:$E,1)=$A158,VLOOKUP($A158,Osnova!$A:$E,$E$10)),"")</f>
        <v/>
      </c>
      <c r="C158" s="61" t="e">
        <f>IF(VLOOKUP($A158,Osnova!$A:$C,1)=$A158,VLOOKUP($A158,Osnova!$A:$F,4),0)</f>
        <v>#N/A</v>
      </c>
      <c r="D158" s="38"/>
      <c r="E158" s="49"/>
      <c r="F158" s="723">
        <f t="shared" si="4"/>
        <v>0</v>
      </c>
      <c r="G158" s="38"/>
      <c r="H158" s="38"/>
      <c r="I158" s="713">
        <f t="shared" si="5"/>
        <v>0</v>
      </c>
      <c r="K158" s="62"/>
    </row>
    <row r="159" spans="1:11" s="52" customFormat="1" ht="12" customHeight="1" x14ac:dyDescent="0.2">
      <c r="A159" s="47"/>
      <c r="B159" s="713" t="str">
        <f>IFERROR(IF(VLOOKUP($A159,Osnova!$A:$E,1)=$A159,VLOOKUP($A159,Osnova!$A:$E,$E$10)),"")</f>
        <v/>
      </c>
      <c r="C159" s="61" t="e">
        <f>IF(VLOOKUP($A159,Osnova!$A:$C,1)=$A159,VLOOKUP($A159,Osnova!$A:$F,4),0)</f>
        <v>#N/A</v>
      </c>
      <c r="D159" s="38"/>
      <c r="E159" s="49"/>
      <c r="F159" s="723">
        <f t="shared" si="4"/>
        <v>0</v>
      </c>
      <c r="G159" s="38"/>
      <c r="H159" s="38"/>
      <c r="I159" s="713">
        <f t="shared" si="5"/>
        <v>0</v>
      </c>
      <c r="K159" s="62"/>
    </row>
    <row r="160" spans="1:11" s="52" customFormat="1" ht="12" customHeight="1" x14ac:dyDescent="0.2">
      <c r="A160" s="47"/>
      <c r="B160" s="713" t="str">
        <f>IFERROR(IF(VLOOKUP($A160,Osnova!$A:$E,1)=$A160,VLOOKUP($A160,Osnova!$A:$E,$E$10)),"")</f>
        <v/>
      </c>
      <c r="C160" s="61" t="e">
        <f>IF(VLOOKUP($A160,Osnova!$A:$C,1)=$A160,VLOOKUP($A160,Osnova!$A:$F,4),0)</f>
        <v>#N/A</v>
      </c>
      <c r="D160" s="38"/>
      <c r="E160" s="49"/>
      <c r="F160" s="723">
        <f t="shared" si="4"/>
        <v>0</v>
      </c>
      <c r="G160" s="38"/>
      <c r="H160" s="38"/>
      <c r="I160" s="713">
        <f t="shared" si="5"/>
        <v>0</v>
      </c>
      <c r="K160" s="62"/>
    </row>
    <row r="161" spans="1:11" s="52" customFormat="1" ht="12" customHeight="1" x14ac:dyDescent="0.2">
      <c r="A161" s="47"/>
      <c r="B161" s="713" t="str">
        <f>IFERROR(IF(VLOOKUP($A161,Osnova!$A:$E,1)=$A161,VLOOKUP($A161,Osnova!$A:$E,$E$10)),"")</f>
        <v/>
      </c>
      <c r="C161" s="61" t="e">
        <f>IF(VLOOKUP($A161,Osnova!$A:$C,1)=$A161,VLOOKUP($A161,Osnova!$A:$F,4),0)</f>
        <v>#N/A</v>
      </c>
      <c r="D161" s="38"/>
      <c r="E161" s="49"/>
      <c r="F161" s="723">
        <f t="shared" si="4"/>
        <v>0</v>
      </c>
      <c r="G161" s="38"/>
      <c r="H161" s="38"/>
      <c r="I161" s="713">
        <f t="shared" si="5"/>
        <v>0</v>
      </c>
      <c r="K161" s="62"/>
    </row>
    <row r="162" spans="1:11" s="52" customFormat="1" ht="12" customHeight="1" x14ac:dyDescent="0.2">
      <c r="A162" s="47"/>
      <c r="B162" s="713" t="str">
        <f>IFERROR(IF(VLOOKUP($A162,Osnova!$A:$E,1)=$A162,VLOOKUP($A162,Osnova!$A:$E,$E$10)),"")</f>
        <v/>
      </c>
      <c r="C162" s="61" t="e">
        <f>IF(VLOOKUP($A162,Osnova!$A:$C,1)=$A162,VLOOKUP($A162,Osnova!$A:$F,4),0)</f>
        <v>#N/A</v>
      </c>
      <c r="D162" s="38"/>
      <c r="E162" s="49"/>
      <c r="F162" s="723">
        <f t="shared" si="4"/>
        <v>0</v>
      </c>
      <c r="G162" s="38"/>
      <c r="H162" s="38"/>
      <c r="I162" s="713">
        <f t="shared" si="5"/>
        <v>0</v>
      </c>
      <c r="K162" s="62"/>
    </row>
    <row r="163" spans="1:11" s="52" customFormat="1" ht="12" customHeight="1" x14ac:dyDescent="0.2">
      <c r="A163" s="47"/>
      <c r="B163" s="713" t="str">
        <f>IFERROR(IF(VLOOKUP($A163,Osnova!$A:$E,1)=$A163,VLOOKUP($A163,Osnova!$A:$E,$E$10)),"")</f>
        <v/>
      </c>
      <c r="C163" s="61" t="e">
        <f>IF(VLOOKUP($A163,Osnova!$A:$C,1)=$A163,VLOOKUP($A163,Osnova!$A:$F,4),0)</f>
        <v>#N/A</v>
      </c>
      <c r="D163" s="38"/>
      <c r="E163" s="49"/>
      <c r="F163" s="723">
        <f t="shared" si="4"/>
        <v>0</v>
      </c>
      <c r="G163" s="38"/>
      <c r="H163" s="38"/>
      <c r="I163" s="713">
        <f t="shared" si="5"/>
        <v>0</v>
      </c>
      <c r="K163" s="62"/>
    </row>
    <row r="164" spans="1:11" s="52" customFormat="1" ht="12" customHeight="1" x14ac:dyDescent="0.2">
      <c r="A164" s="47"/>
      <c r="B164" s="713" t="str">
        <f>IFERROR(IF(VLOOKUP($A164,Osnova!$A:$E,1)=$A164,VLOOKUP($A164,Osnova!$A:$E,$E$10)),"")</f>
        <v/>
      </c>
      <c r="C164" s="61" t="e">
        <f>IF(VLOOKUP($A164,Osnova!$A:$C,1)=$A164,VLOOKUP($A164,Osnova!$A:$F,4),0)</f>
        <v>#N/A</v>
      </c>
      <c r="D164" s="38"/>
      <c r="E164" s="49"/>
      <c r="F164" s="723">
        <f t="shared" si="4"/>
        <v>0</v>
      </c>
      <c r="G164" s="38"/>
      <c r="H164" s="38"/>
      <c r="I164" s="713">
        <f t="shared" si="5"/>
        <v>0</v>
      </c>
      <c r="K164" s="62"/>
    </row>
    <row r="165" spans="1:11" s="52" customFormat="1" ht="12" customHeight="1" x14ac:dyDescent="0.2">
      <c r="A165" s="47"/>
      <c r="B165" s="713" t="str">
        <f>IFERROR(IF(VLOOKUP($A165,Osnova!$A:$E,1)=$A165,VLOOKUP($A165,Osnova!$A:$E,$E$10)),"")</f>
        <v/>
      </c>
      <c r="C165" s="61" t="e">
        <f>IF(VLOOKUP($A165,Osnova!$A:$C,1)=$A165,VLOOKUP($A165,Osnova!$A:$F,4),0)</f>
        <v>#N/A</v>
      </c>
      <c r="D165" s="38"/>
      <c r="E165" s="49"/>
      <c r="F165" s="723">
        <f t="shared" si="4"/>
        <v>0</v>
      </c>
      <c r="G165" s="38"/>
      <c r="H165" s="38"/>
      <c r="I165" s="713">
        <f t="shared" si="5"/>
        <v>0</v>
      </c>
      <c r="K165" s="62"/>
    </row>
    <row r="166" spans="1:11" s="52" customFormat="1" ht="12" customHeight="1" x14ac:dyDescent="0.2">
      <c r="A166" s="47"/>
      <c r="B166" s="713" t="str">
        <f>IFERROR(IF(VLOOKUP($A166,Osnova!$A:$E,1)=$A166,VLOOKUP($A166,Osnova!$A:$E,$E$10)),"")</f>
        <v/>
      </c>
      <c r="C166" s="61" t="e">
        <f>IF(VLOOKUP($A166,Osnova!$A:$C,1)=$A166,VLOOKUP($A166,Osnova!$A:$F,4),0)</f>
        <v>#N/A</v>
      </c>
      <c r="D166" s="38"/>
      <c r="E166" s="49"/>
      <c r="F166" s="723">
        <f t="shared" si="4"/>
        <v>0</v>
      </c>
      <c r="G166" s="38"/>
      <c r="H166" s="38"/>
      <c r="I166" s="713">
        <f t="shared" si="5"/>
        <v>0</v>
      </c>
      <c r="K166" s="62"/>
    </row>
    <row r="167" spans="1:11" s="52" customFormat="1" ht="12" customHeight="1" x14ac:dyDescent="0.2">
      <c r="A167" s="47"/>
      <c r="B167" s="713" t="str">
        <f>IFERROR(IF(VLOOKUP($A167,Osnova!$A:$E,1)=$A167,VLOOKUP($A167,Osnova!$A:$E,$E$10)),"")</f>
        <v/>
      </c>
      <c r="C167" s="61" t="e">
        <f>IF(VLOOKUP($A167,Osnova!$A:$C,1)=$A167,VLOOKUP($A167,Osnova!$A:$F,4),0)</f>
        <v>#N/A</v>
      </c>
      <c r="D167" s="38"/>
      <c r="E167" s="49"/>
      <c r="F167" s="723">
        <f t="shared" si="4"/>
        <v>0</v>
      </c>
      <c r="G167" s="38"/>
      <c r="H167" s="38"/>
      <c r="I167" s="713">
        <f t="shared" si="5"/>
        <v>0</v>
      </c>
      <c r="K167" s="62"/>
    </row>
    <row r="168" spans="1:11" s="52" customFormat="1" ht="12" customHeight="1" x14ac:dyDescent="0.2">
      <c r="A168" s="47"/>
      <c r="B168" s="713" t="str">
        <f>IFERROR(IF(VLOOKUP($A168,Osnova!$A:$E,1)=$A168,VLOOKUP($A168,Osnova!$A:$E,$E$10)),"")</f>
        <v/>
      </c>
      <c r="C168" s="61" t="e">
        <f>IF(VLOOKUP($A168,Osnova!$A:$C,1)=$A168,VLOOKUP($A168,Osnova!$A:$F,4),0)</f>
        <v>#N/A</v>
      </c>
      <c r="D168" s="38"/>
      <c r="E168" s="49"/>
      <c r="F168" s="723">
        <f t="shared" si="4"/>
        <v>0</v>
      </c>
      <c r="G168" s="38"/>
      <c r="H168" s="38"/>
      <c r="I168" s="713">
        <f t="shared" si="5"/>
        <v>0</v>
      </c>
      <c r="K168" s="62"/>
    </row>
    <row r="169" spans="1:11" s="52" customFormat="1" ht="12" customHeight="1" x14ac:dyDescent="0.2">
      <c r="A169" s="47"/>
      <c r="B169" s="713" t="str">
        <f>IFERROR(IF(VLOOKUP($A169,Osnova!$A:$E,1)=$A169,VLOOKUP($A169,Osnova!$A:$E,$E$10)),"")</f>
        <v/>
      </c>
      <c r="C169" s="61" t="e">
        <f>IF(VLOOKUP($A169,Osnova!$A:$C,1)=$A169,VLOOKUP($A169,Osnova!$A:$F,4),0)</f>
        <v>#N/A</v>
      </c>
      <c r="D169" s="38"/>
      <c r="E169" s="49"/>
      <c r="F169" s="723">
        <f t="shared" si="4"/>
        <v>0</v>
      </c>
      <c r="G169" s="38"/>
      <c r="H169" s="38"/>
      <c r="I169" s="713">
        <f t="shared" si="5"/>
        <v>0</v>
      </c>
      <c r="K169" s="62"/>
    </row>
    <row r="170" spans="1:11" s="52" customFormat="1" ht="12" customHeight="1" x14ac:dyDescent="0.2">
      <c r="A170" s="47"/>
      <c r="B170" s="713" t="str">
        <f>IFERROR(IF(VLOOKUP($A170,Osnova!$A:$E,1)=$A170,VLOOKUP($A170,Osnova!$A:$E,$E$10)),"")</f>
        <v/>
      </c>
      <c r="C170" s="61" t="e">
        <f>IF(VLOOKUP($A170,Osnova!$A:$C,1)=$A170,VLOOKUP($A170,Osnova!$A:$F,4),0)</f>
        <v>#N/A</v>
      </c>
      <c r="D170" s="38"/>
      <c r="E170" s="49"/>
      <c r="F170" s="723">
        <f t="shared" si="4"/>
        <v>0</v>
      </c>
      <c r="G170" s="38"/>
      <c r="H170" s="38"/>
      <c r="I170" s="713">
        <f t="shared" si="5"/>
        <v>0</v>
      </c>
      <c r="K170" s="62"/>
    </row>
    <row r="171" spans="1:11" s="52" customFormat="1" ht="12" customHeight="1" x14ac:dyDescent="0.2">
      <c r="A171" s="47"/>
      <c r="B171" s="713" t="str">
        <f>IFERROR(IF(VLOOKUP($A171,Osnova!$A:$E,1)=$A171,VLOOKUP($A171,Osnova!$A:$E,$E$10)),"")</f>
        <v/>
      </c>
      <c r="C171" s="61" t="e">
        <f>IF(VLOOKUP($A171,Osnova!$A:$C,1)=$A171,VLOOKUP($A171,Osnova!$A:$F,4),0)</f>
        <v>#N/A</v>
      </c>
      <c r="D171" s="38"/>
      <c r="E171" s="49"/>
      <c r="F171" s="723">
        <f t="shared" si="4"/>
        <v>0</v>
      </c>
      <c r="G171" s="38"/>
      <c r="H171" s="38"/>
      <c r="I171" s="713">
        <f t="shared" si="5"/>
        <v>0</v>
      </c>
      <c r="K171" s="62"/>
    </row>
    <row r="172" spans="1:11" s="52" customFormat="1" ht="12" customHeight="1" x14ac:dyDescent="0.2">
      <c r="A172" s="47"/>
      <c r="B172" s="713" t="str">
        <f>IFERROR(IF(VLOOKUP($A172,Osnova!$A:$E,1)=$A172,VLOOKUP($A172,Osnova!$A:$E,$E$10)),"")</f>
        <v/>
      </c>
      <c r="C172" s="61" t="e">
        <f>IF(VLOOKUP($A172,Osnova!$A:$C,1)=$A172,VLOOKUP($A172,Osnova!$A:$F,4),0)</f>
        <v>#N/A</v>
      </c>
      <c r="D172" s="38"/>
      <c r="E172" s="49"/>
      <c r="F172" s="723">
        <f t="shared" si="4"/>
        <v>0</v>
      </c>
      <c r="G172" s="38"/>
      <c r="H172" s="38"/>
      <c r="I172" s="713">
        <f t="shared" si="5"/>
        <v>0</v>
      </c>
      <c r="K172" s="62"/>
    </row>
    <row r="173" spans="1:11" s="52" customFormat="1" ht="12" customHeight="1" x14ac:dyDescent="0.2">
      <c r="A173" s="47"/>
      <c r="B173" s="713" t="str">
        <f>IFERROR(IF(VLOOKUP($A173,Osnova!$A:$E,1)=$A173,VLOOKUP($A173,Osnova!$A:$E,$E$10)),"")</f>
        <v/>
      </c>
      <c r="C173" s="61" t="e">
        <f>IF(VLOOKUP($A173,Osnova!$A:$C,1)=$A173,VLOOKUP($A173,Osnova!$A:$F,4),0)</f>
        <v>#N/A</v>
      </c>
      <c r="D173" s="38"/>
      <c r="E173" s="49"/>
      <c r="F173" s="723">
        <f t="shared" si="4"/>
        <v>0</v>
      </c>
      <c r="G173" s="38"/>
      <c r="H173" s="38"/>
      <c r="I173" s="713">
        <f t="shared" si="5"/>
        <v>0</v>
      </c>
      <c r="K173" s="62"/>
    </row>
    <row r="174" spans="1:11" s="52" customFormat="1" ht="12" customHeight="1" x14ac:dyDescent="0.2">
      <c r="A174" s="47"/>
      <c r="B174" s="713" t="str">
        <f>IFERROR(IF(VLOOKUP($A174,Osnova!$A:$E,1)=$A174,VLOOKUP($A174,Osnova!$A:$E,$E$10)),"")</f>
        <v/>
      </c>
      <c r="C174" s="61" t="e">
        <f>IF(VLOOKUP($A174,Osnova!$A:$C,1)=$A174,VLOOKUP($A174,Osnova!$A:$F,4),0)</f>
        <v>#N/A</v>
      </c>
      <c r="D174" s="38"/>
      <c r="E174" s="49"/>
      <c r="F174" s="723">
        <f t="shared" si="4"/>
        <v>0</v>
      </c>
      <c r="G174" s="38"/>
      <c r="H174" s="38"/>
      <c r="I174" s="713">
        <f t="shared" si="5"/>
        <v>0</v>
      </c>
      <c r="K174" s="62"/>
    </row>
    <row r="175" spans="1:11" s="52" customFormat="1" ht="12" customHeight="1" x14ac:dyDescent="0.2">
      <c r="A175" s="47"/>
      <c r="B175" s="713" t="str">
        <f>IFERROR(IF(VLOOKUP($A175,Osnova!$A:$E,1)=$A175,VLOOKUP($A175,Osnova!$A:$E,$E$10)),"")</f>
        <v/>
      </c>
      <c r="C175" s="61" t="e">
        <f>IF(VLOOKUP($A175,Osnova!$A:$C,1)=$A175,VLOOKUP($A175,Osnova!$A:$F,4),0)</f>
        <v>#N/A</v>
      </c>
      <c r="D175" s="38"/>
      <c r="E175" s="49"/>
      <c r="F175" s="723">
        <f t="shared" si="4"/>
        <v>0</v>
      </c>
      <c r="G175" s="38"/>
      <c r="H175" s="38"/>
      <c r="I175" s="713">
        <f t="shared" si="5"/>
        <v>0</v>
      </c>
      <c r="K175" s="62"/>
    </row>
    <row r="176" spans="1:11" s="52" customFormat="1" ht="12" customHeight="1" x14ac:dyDescent="0.2">
      <c r="A176" s="47"/>
      <c r="B176" s="713" t="str">
        <f>IFERROR(IF(VLOOKUP($A176,Osnova!$A:$E,1)=$A176,VLOOKUP($A176,Osnova!$A:$E,$E$10)),"")</f>
        <v/>
      </c>
      <c r="C176" s="61" t="e">
        <f>IF(VLOOKUP($A176,Osnova!$A:$C,1)=$A176,VLOOKUP($A176,Osnova!$A:$F,4),0)</f>
        <v>#N/A</v>
      </c>
      <c r="D176" s="38"/>
      <c r="E176" s="49"/>
      <c r="F176" s="723">
        <f t="shared" si="4"/>
        <v>0</v>
      </c>
      <c r="G176" s="38"/>
      <c r="H176" s="38"/>
      <c r="I176" s="713">
        <f t="shared" si="5"/>
        <v>0</v>
      </c>
      <c r="K176" s="62"/>
    </row>
    <row r="177" spans="1:11" s="52" customFormat="1" ht="12" customHeight="1" x14ac:dyDescent="0.2">
      <c r="A177" s="47"/>
      <c r="B177" s="713" t="str">
        <f>IFERROR(IF(VLOOKUP($A177,Osnova!$A:$E,1)=$A177,VLOOKUP($A177,Osnova!$A:$E,$E$10)),"")</f>
        <v/>
      </c>
      <c r="C177" s="61" t="e">
        <f>IF(VLOOKUP($A177,Osnova!$A:$C,1)=$A177,VLOOKUP($A177,Osnova!$A:$F,4),0)</f>
        <v>#N/A</v>
      </c>
      <c r="D177" s="38"/>
      <c r="E177" s="49"/>
      <c r="F177" s="723">
        <f t="shared" si="4"/>
        <v>0</v>
      </c>
      <c r="G177" s="38"/>
      <c r="H177" s="38"/>
      <c r="I177" s="713">
        <f t="shared" si="5"/>
        <v>0</v>
      </c>
      <c r="K177" s="62"/>
    </row>
    <row r="178" spans="1:11" s="52" customFormat="1" ht="12" customHeight="1" x14ac:dyDescent="0.2">
      <c r="A178" s="47"/>
      <c r="B178" s="713" t="str">
        <f>IFERROR(IF(VLOOKUP($A178,Osnova!$A:$E,1)=$A178,VLOOKUP($A178,Osnova!$A:$E,$E$10)),"")</f>
        <v/>
      </c>
      <c r="C178" s="61" t="e">
        <f>IF(VLOOKUP($A178,Osnova!$A:$C,1)=$A178,VLOOKUP($A178,Osnova!$A:$F,4),0)</f>
        <v>#N/A</v>
      </c>
      <c r="D178" s="38"/>
      <c r="E178" s="51"/>
      <c r="F178" s="723">
        <f t="shared" si="4"/>
        <v>0</v>
      </c>
      <c r="G178" s="38"/>
      <c r="H178" s="38"/>
      <c r="I178" s="713">
        <f t="shared" si="5"/>
        <v>0</v>
      </c>
      <c r="K178" s="62"/>
    </row>
    <row r="179" spans="1:11" s="52" customFormat="1" ht="12" customHeight="1" x14ac:dyDescent="0.2">
      <c r="A179" s="47"/>
      <c r="B179" s="713" t="str">
        <f>IFERROR(IF(VLOOKUP($A179,Osnova!$A:$E,1)=$A179,VLOOKUP($A179,Osnova!$A:$E,$E$10)),"")</f>
        <v/>
      </c>
      <c r="C179" s="61" t="e">
        <f>IF(VLOOKUP($A179,Osnova!$A:$C,1)=$A179,VLOOKUP($A179,Osnova!$A:$F,4),0)</f>
        <v>#N/A</v>
      </c>
      <c r="D179" s="38"/>
      <c r="E179" s="51"/>
      <c r="F179" s="723">
        <f t="shared" si="4"/>
        <v>0</v>
      </c>
      <c r="G179" s="38"/>
      <c r="H179" s="38"/>
      <c r="I179" s="713">
        <f t="shared" si="5"/>
        <v>0</v>
      </c>
      <c r="K179" s="62"/>
    </row>
    <row r="180" spans="1:11" s="52" customFormat="1" ht="12" customHeight="1" x14ac:dyDescent="0.2">
      <c r="A180" s="47"/>
      <c r="B180" s="713" t="str">
        <f>IFERROR(IF(VLOOKUP($A180,Osnova!$A:$E,1)=$A180,VLOOKUP($A180,Osnova!$A:$E,$E$10)),"")</f>
        <v/>
      </c>
      <c r="C180" s="61" t="e">
        <f>IF(VLOOKUP($A180,Osnova!$A:$C,1)=$A180,VLOOKUP($A180,Osnova!$A:$F,4),0)</f>
        <v>#N/A</v>
      </c>
      <c r="D180" s="38"/>
      <c r="E180" s="51"/>
      <c r="F180" s="723">
        <f t="shared" si="4"/>
        <v>0</v>
      </c>
      <c r="G180" s="38"/>
      <c r="H180" s="38"/>
      <c r="I180" s="713">
        <f t="shared" si="5"/>
        <v>0</v>
      </c>
      <c r="K180" s="62"/>
    </row>
    <row r="181" spans="1:11" s="52" customFormat="1" ht="12" customHeight="1" x14ac:dyDescent="0.2">
      <c r="A181" s="47"/>
      <c r="B181" s="713" t="str">
        <f>IFERROR(IF(VLOOKUP($A181,Osnova!$A:$E,1)=$A181,VLOOKUP($A181,Osnova!$A:$E,$E$10)),"")</f>
        <v/>
      </c>
      <c r="C181" s="61" t="e">
        <f>IF(VLOOKUP($A181,Osnova!$A:$C,1)=$A181,VLOOKUP($A181,Osnova!$A:$F,4),0)</f>
        <v>#N/A</v>
      </c>
      <c r="D181" s="38"/>
      <c r="E181" s="51"/>
      <c r="F181" s="723">
        <f t="shared" si="4"/>
        <v>0</v>
      </c>
      <c r="G181" s="38"/>
      <c r="H181" s="38"/>
      <c r="I181" s="713">
        <f t="shared" si="5"/>
        <v>0</v>
      </c>
      <c r="K181" s="62"/>
    </row>
    <row r="182" spans="1:11" s="52" customFormat="1" ht="12" customHeight="1" x14ac:dyDescent="0.2">
      <c r="A182" s="47"/>
      <c r="B182" s="713" t="str">
        <f>IFERROR(IF(VLOOKUP($A182,Osnova!$A:$E,1)=$A182,VLOOKUP($A182,Osnova!$A:$E,$E$10)),"")</f>
        <v/>
      </c>
      <c r="C182" s="61" t="e">
        <f>IF(VLOOKUP($A182,Osnova!$A:$C,1)=$A182,VLOOKUP($A182,Osnova!$A:$F,4),0)</f>
        <v>#N/A</v>
      </c>
      <c r="D182" s="38"/>
      <c r="E182" s="51"/>
      <c r="F182" s="723">
        <f t="shared" si="4"/>
        <v>0</v>
      </c>
      <c r="G182" s="38"/>
      <c r="H182" s="38"/>
      <c r="I182" s="713">
        <f t="shared" si="5"/>
        <v>0</v>
      </c>
      <c r="K182" s="62"/>
    </row>
    <row r="183" spans="1:11" s="52" customFormat="1" ht="12" customHeight="1" x14ac:dyDescent="0.2">
      <c r="A183" s="47"/>
      <c r="B183" s="713" t="str">
        <f>IFERROR(IF(VLOOKUP($A183,Osnova!$A:$E,1)=$A183,VLOOKUP($A183,Osnova!$A:$E,$E$10)),"")</f>
        <v/>
      </c>
      <c r="C183" s="61" t="e">
        <f>IF(VLOOKUP($A183,Osnova!$A:$C,1)=$A183,VLOOKUP($A183,Osnova!$A:$F,4),0)</f>
        <v>#N/A</v>
      </c>
      <c r="D183" s="38"/>
      <c r="E183" s="51"/>
      <c r="F183" s="723">
        <f t="shared" si="4"/>
        <v>0</v>
      </c>
      <c r="G183" s="38"/>
      <c r="H183" s="38"/>
      <c r="I183" s="713">
        <f t="shared" si="5"/>
        <v>0</v>
      </c>
      <c r="K183" s="62"/>
    </row>
    <row r="184" spans="1:11" s="52" customFormat="1" ht="12" customHeight="1" x14ac:dyDescent="0.2">
      <c r="A184" s="47"/>
      <c r="B184" s="713" t="str">
        <f>IFERROR(IF(VLOOKUP($A184,Osnova!$A:$E,1)=$A184,VLOOKUP($A184,Osnova!$A:$E,$E$10)),"")</f>
        <v/>
      </c>
      <c r="C184" s="61" t="e">
        <f>IF(VLOOKUP($A184,Osnova!$A:$C,1)=$A184,VLOOKUP($A184,Osnova!$A:$F,4),0)</f>
        <v>#N/A</v>
      </c>
      <c r="D184" s="38"/>
      <c r="E184" s="51"/>
      <c r="F184" s="723">
        <f t="shared" si="4"/>
        <v>0</v>
      </c>
      <c r="G184" s="38"/>
      <c r="H184" s="38"/>
      <c r="I184" s="713">
        <f t="shared" si="5"/>
        <v>0</v>
      </c>
      <c r="K184" s="62"/>
    </row>
    <row r="185" spans="1:11" s="52" customFormat="1" ht="12" customHeight="1" x14ac:dyDescent="0.2">
      <c r="A185" s="47"/>
      <c r="B185" s="713" t="str">
        <f>IFERROR(IF(VLOOKUP($A185,Osnova!$A:$E,1)=$A185,VLOOKUP($A185,Osnova!$A:$E,$E$10)),"")</f>
        <v/>
      </c>
      <c r="C185" s="61" t="e">
        <f>IF(VLOOKUP($A185,Osnova!$A:$C,1)=$A185,VLOOKUP($A185,Osnova!$A:$F,4),0)</f>
        <v>#N/A</v>
      </c>
      <c r="D185" s="38"/>
      <c r="E185" s="51"/>
      <c r="F185" s="723">
        <f t="shared" si="4"/>
        <v>0</v>
      </c>
      <c r="G185" s="38"/>
      <c r="H185" s="38"/>
      <c r="I185" s="713">
        <f t="shared" si="5"/>
        <v>0</v>
      </c>
      <c r="K185" s="62"/>
    </row>
    <row r="186" spans="1:11" s="52" customFormat="1" ht="12" customHeight="1" x14ac:dyDescent="0.2">
      <c r="A186" s="47"/>
      <c r="B186" s="713" t="str">
        <f>IFERROR(IF(VLOOKUP($A186,Osnova!$A:$E,1)=$A186,VLOOKUP($A186,Osnova!$A:$E,$E$10)),"")</f>
        <v/>
      </c>
      <c r="C186" s="61" t="e">
        <f>IF(VLOOKUP($A186,Osnova!$A:$C,1)=$A186,VLOOKUP($A186,Osnova!$A:$F,4),0)</f>
        <v>#N/A</v>
      </c>
      <c r="D186" s="38"/>
      <c r="E186" s="51"/>
      <c r="F186" s="723">
        <f t="shared" si="4"/>
        <v>0</v>
      </c>
      <c r="G186" s="38"/>
      <c r="H186" s="38"/>
      <c r="I186" s="713">
        <f t="shared" si="5"/>
        <v>0</v>
      </c>
      <c r="K186" s="62"/>
    </row>
    <row r="187" spans="1:11" s="52" customFormat="1" ht="12" customHeight="1" x14ac:dyDescent="0.2">
      <c r="A187" s="47"/>
      <c r="B187" s="713" t="str">
        <f>IFERROR(IF(VLOOKUP($A187,Osnova!$A:$E,1)=$A187,VLOOKUP($A187,Osnova!$A:$E,$E$10)),"")</f>
        <v/>
      </c>
      <c r="C187" s="61" t="e">
        <f>IF(VLOOKUP($A187,Osnova!$A:$C,1)=$A187,VLOOKUP($A187,Osnova!$A:$F,4),0)</f>
        <v>#N/A</v>
      </c>
      <c r="D187" s="38"/>
      <c r="E187" s="51"/>
      <c r="F187" s="723">
        <f t="shared" si="4"/>
        <v>0</v>
      </c>
      <c r="G187" s="38"/>
      <c r="H187" s="38"/>
      <c r="I187" s="713">
        <f>SUM(F187+G187-H187)</f>
        <v>0</v>
      </c>
      <c r="K187" s="62"/>
    </row>
    <row r="188" spans="1:11" s="52" customFormat="1" ht="12" customHeight="1" x14ac:dyDescent="0.2">
      <c r="A188" s="47"/>
      <c r="B188" s="713" t="str">
        <f>IFERROR(IF(VLOOKUP($A188,Osnova!$A:$E,1)=$A188,VLOOKUP($A188,Osnova!$A:$E,$E$10)),"")</f>
        <v/>
      </c>
      <c r="C188" s="61" t="e">
        <f>IF(VLOOKUP($A188,Osnova!$A:$C,1)=$A188,VLOOKUP($A188,Osnova!$A:$F,4),0)</f>
        <v>#N/A</v>
      </c>
      <c r="D188" s="38"/>
      <c r="E188" s="51"/>
      <c r="F188" s="723">
        <f t="shared" si="4"/>
        <v>0</v>
      </c>
      <c r="G188" s="38"/>
      <c r="H188" s="38"/>
      <c r="I188" s="713">
        <f t="shared" ref="I188:I251" si="6">SUM(F188+G188-H188)</f>
        <v>0</v>
      </c>
      <c r="K188" s="62"/>
    </row>
    <row r="189" spans="1:11" s="52" customFormat="1" ht="12" customHeight="1" x14ac:dyDescent="0.2">
      <c r="A189" s="47"/>
      <c r="B189" s="713" t="str">
        <f>IFERROR(IF(VLOOKUP($A189,Osnova!$A:$E,1)=$A189,VLOOKUP($A189,Osnova!$A:$E,$E$10)),"")</f>
        <v/>
      </c>
      <c r="C189" s="61" t="e">
        <f>IF(VLOOKUP($A189,Osnova!$A:$C,1)=$A189,VLOOKUP($A189,Osnova!$A:$F,4),0)</f>
        <v>#N/A</v>
      </c>
      <c r="D189" s="38"/>
      <c r="E189" s="51"/>
      <c r="F189" s="723">
        <f t="shared" si="4"/>
        <v>0</v>
      </c>
      <c r="G189" s="38"/>
      <c r="H189" s="38"/>
      <c r="I189" s="713">
        <f t="shared" si="6"/>
        <v>0</v>
      </c>
      <c r="K189" s="62"/>
    </row>
    <row r="190" spans="1:11" s="52" customFormat="1" ht="12" customHeight="1" x14ac:dyDescent="0.2">
      <c r="A190" s="47"/>
      <c r="B190" s="713" t="str">
        <f>IFERROR(IF(VLOOKUP($A190,Osnova!$A:$E,1)=$A190,VLOOKUP($A190,Osnova!$A:$E,$E$10)),"")</f>
        <v/>
      </c>
      <c r="C190" s="61" t="e">
        <f>IF(VLOOKUP($A190,Osnova!$A:$C,1)=$A190,VLOOKUP($A190,Osnova!$A:$F,4),0)</f>
        <v>#N/A</v>
      </c>
      <c r="D190" s="38"/>
      <c r="E190" s="51"/>
      <c r="F190" s="723">
        <f t="shared" si="4"/>
        <v>0</v>
      </c>
      <c r="G190" s="38"/>
      <c r="H190" s="38"/>
      <c r="I190" s="713">
        <f t="shared" si="6"/>
        <v>0</v>
      </c>
      <c r="K190" s="62"/>
    </row>
    <row r="191" spans="1:11" s="52" customFormat="1" ht="12" customHeight="1" x14ac:dyDescent="0.2">
      <c r="A191" s="47"/>
      <c r="B191" s="713" t="str">
        <f>IFERROR(IF(VLOOKUP($A191,Osnova!$A:$E,1)=$A191,VLOOKUP($A191,Osnova!$A:$E,$E$10)),"")</f>
        <v/>
      </c>
      <c r="C191" s="61" t="e">
        <f>IF(VLOOKUP($A191,Osnova!$A:$C,1)=$A191,VLOOKUP($A191,Osnova!$A:$F,4),0)</f>
        <v>#N/A</v>
      </c>
      <c r="D191" s="38"/>
      <c r="E191" s="51"/>
      <c r="F191" s="723">
        <f t="shared" si="4"/>
        <v>0</v>
      </c>
      <c r="G191" s="38"/>
      <c r="H191" s="38"/>
      <c r="I191" s="713">
        <f t="shared" si="6"/>
        <v>0</v>
      </c>
      <c r="K191" s="62"/>
    </row>
    <row r="192" spans="1:11" s="52" customFormat="1" ht="12" customHeight="1" x14ac:dyDescent="0.2">
      <c r="A192" s="47"/>
      <c r="B192" s="713" t="str">
        <f>IFERROR(IF(VLOOKUP($A192,Osnova!$A:$E,1)=$A192,VLOOKUP($A192,Osnova!$A:$E,$E$10)),"")</f>
        <v/>
      </c>
      <c r="C192" s="61" t="e">
        <f>IF(VLOOKUP($A192,Osnova!$A:$C,1)=$A192,VLOOKUP($A192,Osnova!$A:$F,4),0)</f>
        <v>#N/A</v>
      </c>
      <c r="D192" s="38"/>
      <c r="E192" s="51"/>
      <c r="F192" s="723">
        <f t="shared" si="4"/>
        <v>0</v>
      </c>
      <c r="G192" s="38"/>
      <c r="H192" s="38"/>
      <c r="I192" s="713">
        <f t="shared" si="6"/>
        <v>0</v>
      </c>
      <c r="K192" s="62"/>
    </row>
    <row r="193" spans="1:11" s="52" customFormat="1" ht="12" customHeight="1" x14ac:dyDescent="0.2">
      <c r="A193" s="47"/>
      <c r="B193" s="713" t="str">
        <f>IFERROR(IF(VLOOKUP($A193,Osnova!$A:$E,1)=$A193,VLOOKUP($A193,Osnova!$A:$E,$E$10)),"")</f>
        <v/>
      </c>
      <c r="C193" s="61" t="e">
        <f>IF(VLOOKUP($A193,Osnova!$A:$C,1)=$A193,VLOOKUP($A193,Osnova!$A:$F,4),0)</f>
        <v>#N/A</v>
      </c>
      <c r="D193" s="38"/>
      <c r="E193" s="51"/>
      <c r="F193" s="723">
        <f t="shared" si="4"/>
        <v>0</v>
      </c>
      <c r="G193" s="38"/>
      <c r="H193" s="38"/>
      <c r="I193" s="713">
        <f t="shared" si="6"/>
        <v>0</v>
      </c>
      <c r="K193" s="62"/>
    </row>
    <row r="194" spans="1:11" s="52" customFormat="1" ht="12" customHeight="1" x14ac:dyDescent="0.2">
      <c r="A194" s="47"/>
      <c r="B194" s="713" t="str">
        <f>IFERROR(IF(VLOOKUP($A194,Osnova!$A:$E,1)=$A194,VLOOKUP($A194,Osnova!$A:$E,$E$10)),"")</f>
        <v/>
      </c>
      <c r="C194" s="61" t="e">
        <f>IF(VLOOKUP($A194,Osnova!$A:$C,1)=$A194,VLOOKUP($A194,Osnova!$A:$F,4),0)</f>
        <v>#N/A</v>
      </c>
      <c r="D194" s="38"/>
      <c r="E194" s="51"/>
      <c r="F194" s="723">
        <f t="shared" si="4"/>
        <v>0</v>
      </c>
      <c r="G194" s="38"/>
      <c r="H194" s="38"/>
      <c r="I194" s="713">
        <f t="shared" si="6"/>
        <v>0</v>
      </c>
      <c r="K194" s="62"/>
    </row>
    <row r="195" spans="1:11" s="52" customFormat="1" ht="12" customHeight="1" x14ac:dyDescent="0.2">
      <c r="A195" s="47"/>
      <c r="B195" s="713" t="str">
        <f>IFERROR(IF(VLOOKUP($A195,Osnova!$A:$E,1)=$A195,VLOOKUP($A195,Osnova!$A:$E,$E$10)),"")</f>
        <v/>
      </c>
      <c r="C195" s="61" t="e">
        <f>IF(VLOOKUP($A195,Osnova!$A:$C,1)=$A195,VLOOKUP($A195,Osnova!$A:$F,4),0)</f>
        <v>#N/A</v>
      </c>
      <c r="D195" s="38"/>
      <c r="E195" s="51"/>
      <c r="F195" s="723">
        <f t="shared" si="4"/>
        <v>0</v>
      </c>
      <c r="G195" s="38"/>
      <c r="H195" s="38"/>
      <c r="I195" s="713">
        <f t="shared" si="6"/>
        <v>0</v>
      </c>
      <c r="K195" s="62"/>
    </row>
    <row r="196" spans="1:11" s="52" customFormat="1" ht="12" customHeight="1" x14ac:dyDescent="0.2">
      <c r="A196" s="47"/>
      <c r="B196" s="713" t="str">
        <f>IFERROR(IF(VLOOKUP($A196,Osnova!$A:$E,1)=$A196,VLOOKUP($A196,Osnova!$A:$E,$E$10)),"")</f>
        <v/>
      </c>
      <c r="C196" s="61" t="e">
        <f>IF(VLOOKUP($A196,Osnova!$A:$C,1)=$A196,VLOOKUP($A196,Osnova!$A:$F,4),0)</f>
        <v>#N/A</v>
      </c>
      <c r="D196" s="38"/>
      <c r="E196" s="51"/>
      <c r="F196" s="723">
        <f t="shared" si="4"/>
        <v>0</v>
      </c>
      <c r="G196" s="38"/>
      <c r="H196" s="38"/>
      <c r="I196" s="713">
        <f t="shared" si="6"/>
        <v>0</v>
      </c>
      <c r="K196" s="62"/>
    </row>
    <row r="197" spans="1:11" s="52" customFormat="1" ht="12" customHeight="1" x14ac:dyDescent="0.2">
      <c r="A197" s="47"/>
      <c r="B197" s="713" t="str">
        <f>IFERROR(IF(VLOOKUP($A197,Osnova!$A:$E,1)=$A197,VLOOKUP($A197,Osnova!$A:$E,$E$10)),"")</f>
        <v/>
      </c>
      <c r="C197" s="61" t="e">
        <f>IF(VLOOKUP($A197,Osnova!$A:$C,1)=$A197,VLOOKUP($A197,Osnova!$A:$F,4),0)</f>
        <v>#N/A</v>
      </c>
      <c r="D197" s="38"/>
      <c r="E197" s="51"/>
      <c r="F197" s="723">
        <f t="shared" si="4"/>
        <v>0</v>
      </c>
      <c r="G197" s="38"/>
      <c r="H197" s="38"/>
      <c r="I197" s="713">
        <f t="shared" si="6"/>
        <v>0</v>
      </c>
      <c r="K197" s="62"/>
    </row>
    <row r="198" spans="1:11" s="52" customFormat="1" ht="12" customHeight="1" x14ac:dyDescent="0.2">
      <c r="A198" s="47"/>
      <c r="B198" s="713" t="str">
        <f>IFERROR(IF(VLOOKUP($A198,Osnova!$A:$E,1)=$A198,VLOOKUP($A198,Osnova!$A:$E,$E$10)),"")</f>
        <v/>
      </c>
      <c r="C198" s="66" t="e">
        <f>IF(VLOOKUP($A198,Osnova!$A:$C,1)=$A198,VLOOKUP($A198,Osnova!$A:$F,4),0)</f>
        <v>#N/A</v>
      </c>
      <c r="D198" s="38"/>
      <c r="E198" s="51"/>
      <c r="F198" s="723">
        <f t="shared" si="4"/>
        <v>0</v>
      </c>
      <c r="G198" s="38"/>
      <c r="H198" s="38"/>
      <c r="I198" s="713">
        <f t="shared" si="6"/>
        <v>0</v>
      </c>
      <c r="K198" s="62"/>
    </row>
    <row r="199" spans="1:11" s="52" customFormat="1" ht="12" customHeight="1" x14ac:dyDescent="0.2">
      <c r="A199" s="47"/>
      <c r="B199" s="713" t="str">
        <f>IFERROR(IF(VLOOKUP($A199,Osnova!$A:$E,1)=$A199,VLOOKUP($A199,Osnova!$A:$E,$E$10)),"")</f>
        <v/>
      </c>
      <c r="C199" s="66" t="e">
        <f>IF(VLOOKUP($A199,Osnova!$A:$C,1)=$A199,VLOOKUP($A199,Osnova!$A:$F,4),0)</f>
        <v>#N/A</v>
      </c>
      <c r="D199" s="38"/>
      <c r="E199" s="51"/>
      <c r="F199" s="723">
        <f t="shared" si="4"/>
        <v>0</v>
      </c>
      <c r="G199" s="38"/>
      <c r="H199" s="38"/>
      <c r="I199" s="713">
        <f t="shared" si="6"/>
        <v>0</v>
      </c>
      <c r="K199" s="62"/>
    </row>
    <row r="200" spans="1:11" s="52" customFormat="1" ht="12" customHeight="1" x14ac:dyDescent="0.2">
      <c r="A200" s="47"/>
      <c r="B200" s="713" t="str">
        <f>IFERROR(IF(VLOOKUP($A200,Osnova!$A:$E,1)=$A200,VLOOKUP($A200,Osnova!$A:$E,$E$10)),"")</f>
        <v/>
      </c>
      <c r="C200" s="66" t="e">
        <f>IF(VLOOKUP($A200,Osnova!$A:$C,1)=$A200,VLOOKUP($A200,Osnova!$A:$F,4),0)</f>
        <v>#N/A</v>
      </c>
      <c r="D200" s="38"/>
      <c r="E200" s="51"/>
      <c r="F200" s="723">
        <f t="shared" si="4"/>
        <v>0</v>
      </c>
      <c r="G200" s="38"/>
      <c r="H200" s="38"/>
      <c r="I200" s="713">
        <f t="shared" si="6"/>
        <v>0</v>
      </c>
      <c r="K200" s="62"/>
    </row>
    <row r="201" spans="1:11" s="52" customFormat="1" ht="12" customHeight="1" x14ac:dyDescent="0.2">
      <c r="A201" s="47"/>
      <c r="B201" s="713" t="str">
        <f>IFERROR(IF(VLOOKUP($A201,Osnova!$A:$E,1)=$A201,VLOOKUP($A201,Osnova!$A:$E,$E$10)),"")</f>
        <v/>
      </c>
      <c r="C201" s="66" t="e">
        <f>IF(VLOOKUP($A201,Osnova!$A:$C,1)=$A201,VLOOKUP($A201,Osnova!$A:$F,4),0)</f>
        <v>#N/A</v>
      </c>
      <c r="D201" s="38"/>
      <c r="E201" s="51"/>
      <c r="F201" s="723">
        <f t="shared" si="4"/>
        <v>0</v>
      </c>
      <c r="G201" s="38"/>
      <c r="H201" s="38"/>
      <c r="I201" s="713">
        <f t="shared" si="6"/>
        <v>0</v>
      </c>
      <c r="K201" s="62"/>
    </row>
    <row r="202" spans="1:11" s="52" customFormat="1" ht="12" customHeight="1" x14ac:dyDescent="0.2">
      <c r="A202" s="47"/>
      <c r="B202" s="713" t="str">
        <f>IFERROR(IF(VLOOKUP($A202,Osnova!$A:$E,1)=$A202,VLOOKUP($A202,Osnova!$A:$E,$E$10)),"")</f>
        <v/>
      </c>
      <c r="C202" s="66" t="e">
        <f>IF(VLOOKUP($A202,Osnova!$A:$C,1)=$A202,VLOOKUP($A202,Osnova!$A:$F,4),0)</f>
        <v>#N/A</v>
      </c>
      <c r="D202" s="38"/>
      <c r="E202" s="51"/>
      <c r="F202" s="723">
        <f t="shared" si="4"/>
        <v>0</v>
      </c>
      <c r="G202" s="38"/>
      <c r="H202" s="38"/>
      <c r="I202" s="713">
        <f t="shared" si="6"/>
        <v>0</v>
      </c>
      <c r="K202" s="62"/>
    </row>
    <row r="203" spans="1:11" s="52" customFormat="1" ht="12" customHeight="1" x14ac:dyDescent="0.2">
      <c r="A203" s="47"/>
      <c r="B203" s="713" t="str">
        <f>IFERROR(IF(VLOOKUP($A203,Osnova!$A:$E,1)=$A203,VLOOKUP($A203,Osnova!$A:$E,$E$10)),"")</f>
        <v/>
      </c>
      <c r="C203" s="66" t="e">
        <f>IF(VLOOKUP($A203,Osnova!$A:$C,1)=$A203,VLOOKUP($A203,Osnova!$A:$F,4),0)</f>
        <v>#N/A</v>
      </c>
      <c r="D203" s="38"/>
      <c r="E203" s="51"/>
      <c r="F203" s="723">
        <f t="shared" si="4"/>
        <v>0</v>
      </c>
      <c r="G203" s="38"/>
      <c r="H203" s="38"/>
      <c r="I203" s="713">
        <f t="shared" si="6"/>
        <v>0</v>
      </c>
      <c r="K203" s="62"/>
    </row>
    <row r="204" spans="1:11" s="52" customFormat="1" ht="12" customHeight="1" x14ac:dyDescent="0.2">
      <c r="A204" s="47"/>
      <c r="B204" s="713" t="str">
        <f>IFERROR(IF(VLOOKUP($A204,Osnova!$A:$E,1)=$A204,VLOOKUP($A204,Osnova!$A:$E,$E$10)),"")</f>
        <v/>
      </c>
      <c r="C204" s="66" t="e">
        <f>IF(VLOOKUP($A204,Osnova!$A:$C,1)=$A204,VLOOKUP($A204,Osnova!$A:$F,4),0)</f>
        <v>#N/A</v>
      </c>
      <c r="D204" s="38"/>
      <c r="E204" s="51"/>
      <c r="F204" s="723">
        <f t="shared" si="4"/>
        <v>0</v>
      </c>
      <c r="G204" s="38"/>
      <c r="H204" s="38"/>
      <c r="I204" s="713">
        <f t="shared" si="6"/>
        <v>0</v>
      </c>
      <c r="K204" s="62"/>
    </row>
    <row r="205" spans="1:11" s="52" customFormat="1" ht="12" customHeight="1" x14ac:dyDescent="0.2">
      <c r="A205" s="47"/>
      <c r="B205" s="713" t="str">
        <f>IFERROR(IF(VLOOKUP($A205,Osnova!$A:$E,1)=$A205,VLOOKUP($A205,Osnova!$A:$E,$E$10)),"")</f>
        <v/>
      </c>
      <c r="C205" s="66" t="e">
        <f>IF(VLOOKUP($A205,Osnova!$A:$C,1)=$A205,VLOOKUP($A205,Osnova!$A:$F,4),0)</f>
        <v>#N/A</v>
      </c>
      <c r="D205" s="38"/>
      <c r="E205" s="51"/>
      <c r="F205" s="723">
        <f t="shared" si="4"/>
        <v>0</v>
      </c>
      <c r="G205" s="38"/>
      <c r="H205" s="38"/>
      <c r="I205" s="713">
        <f t="shared" si="6"/>
        <v>0</v>
      </c>
      <c r="K205" s="62"/>
    </row>
    <row r="206" spans="1:11" s="52" customFormat="1" ht="12" customHeight="1" x14ac:dyDescent="0.2">
      <c r="A206" s="47"/>
      <c r="B206" s="713" t="str">
        <f>IFERROR(IF(VLOOKUP($A206,Osnova!$A:$E,1)=$A206,VLOOKUP($A206,Osnova!$A:$E,$E$10)),"")</f>
        <v/>
      </c>
      <c r="C206" s="66" t="e">
        <f>IF(VLOOKUP($A206,Osnova!$A:$C,1)=$A206,VLOOKUP($A206,Osnova!$A:$F,4),0)</f>
        <v>#N/A</v>
      </c>
      <c r="D206" s="38"/>
      <c r="E206" s="51"/>
      <c r="F206" s="723">
        <f t="shared" si="4"/>
        <v>0</v>
      </c>
      <c r="G206" s="38"/>
      <c r="H206" s="38"/>
      <c r="I206" s="713">
        <f t="shared" si="6"/>
        <v>0</v>
      </c>
      <c r="K206" s="62"/>
    </row>
    <row r="207" spans="1:11" s="52" customFormat="1" ht="12" customHeight="1" x14ac:dyDescent="0.2">
      <c r="A207" s="47"/>
      <c r="B207" s="713" t="str">
        <f>IFERROR(IF(VLOOKUP($A207,Osnova!$A:$E,1)=$A207,VLOOKUP($A207,Osnova!$A:$E,$E$10)),"")</f>
        <v/>
      </c>
      <c r="C207" s="66" t="e">
        <f>IF(VLOOKUP($A207,Osnova!$A:$C,1)=$A207,VLOOKUP($A207,Osnova!$A:$F,4),0)</f>
        <v>#N/A</v>
      </c>
      <c r="D207" s="38"/>
      <c r="E207" s="51"/>
      <c r="F207" s="723">
        <f t="shared" si="4"/>
        <v>0</v>
      </c>
      <c r="G207" s="38"/>
      <c r="H207" s="38"/>
      <c r="I207" s="713">
        <f t="shared" si="6"/>
        <v>0</v>
      </c>
      <c r="K207" s="62"/>
    </row>
    <row r="208" spans="1:11" s="52" customFormat="1" ht="12" customHeight="1" x14ac:dyDescent="0.2">
      <c r="A208" s="47"/>
      <c r="B208" s="713" t="str">
        <f>IFERROR(IF(VLOOKUP($A208,Osnova!$A:$E,1)=$A208,VLOOKUP($A208,Osnova!$A:$E,$E$10)),"")</f>
        <v/>
      </c>
      <c r="C208" s="66" t="e">
        <f>IF(VLOOKUP($A208,Osnova!$A:$C,1)=$A208,VLOOKUP($A208,Osnova!$A:$F,4),0)</f>
        <v>#N/A</v>
      </c>
      <c r="D208" s="38"/>
      <c r="E208" s="51"/>
      <c r="F208" s="723">
        <f t="shared" si="4"/>
        <v>0</v>
      </c>
      <c r="G208" s="38"/>
      <c r="H208" s="38"/>
      <c r="I208" s="713">
        <f t="shared" si="6"/>
        <v>0</v>
      </c>
      <c r="K208" s="62"/>
    </row>
    <row r="209" spans="1:11" s="52" customFormat="1" ht="12" customHeight="1" x14ac:dyDescent="0.2">
      <c r="A209" s="47"/>
      <c r="B209" s="713" t="str">
        <f>IFERROR(IF(VLOOKUP($A209,Osnova!$A:$E,1)=$A209,VLOOKUP($A209,Osnova!$A:$E,$E$10)),"")</f>
        <v/>
      </c>
      <c r="C209" s="66" t="e">
        <f>IF(VLOOKUP($A209,Osnova!$A:$C,1)=$A209,VLOOKUP($A209,Osnova!$A:$F,4),0)</f>
        <v>#N/A</v>
      </c>
      <c r="D209" s="38"/>
      <c r="E209" s="51"/>
      <c r="F209" s="723">
        <f t="shared" si="4"/>
        <v>0</v>
      </c>
      <c r="G209" s="38"/>
      <c r="H209" s="38"/>
      <c r="I209" s="713">
        <f t="shared" si="6"/>
        <v>0</v>
      </c>
      <c r="K209" s="62"/>
    </row>
    <row r="210" spans="1:11" s="52" customFormat="1" ht="12" customHeight="1" x14ac:dyDescent="0.2">
      <c r="A210" s="47"/>
      <c r="B210" s="713" t="str">
        <f>IFERROR(IF(VLOOKUP($A210,Osnova!$A:$E,1)=$A210,VLOOKUP($A210,Osnova!$A:$E,$E$10)),"")</f>
        <v/>
      </c>
      <c r="C210" s="66" t="e">
        <f>IF(VLOOKUP($A210,Osnova!$A:$C,1)=$A210,VLOOKUP($A210,Osnova!$A:$F,4),0)</f>
        <v>#N/A</v>
      </c>
      <c r="D210" s="38"/>
      <c r="E210" s="51"/>
      <c r="F210" s="723">
        <f t="shared" si="4"/>
        <v>0</v>
      </c>
      <c r="G210" s="38"/>
      <c r="H210" s="38"/>
      <c r="I210" s="713">
        <f t="shared" si="6"/>
        <v>0</v>
      </c>
      <c r="K210" s="62"/>
    </row>
    <row r="211" spans="1:11" s="52" customFormat="1" ht="12" customHeight="1" x14ac:dyDescent="0.2">
      <c r="A211" s="47"/>
      <c r="B211" s="713" t="str">
        <f>IFERROR(IF(VLOOKUP($A211,Osnova!$A:$E,1)=$A211,VLOOKUP($A211,Osnova!$A:$E,$E$10)),"")</f>
        <v/>
      </c>
      <c r="C211" s="66" t="e">
        <f>IF(VLOOKUP($A211,Osnova!$A:$C,1)=$A211,VLOOKUP($A211,Osnova!$A:$F,4),0)</f>
        <v>#N/A</v>
      </c>
      <c r="D211" s="38"/>
      <c r="E211" s="51"/>
      <c r="F211" s="723">
        <f t="shared" si="4"/>
        <v>0</v>
      </c>
      <c r="G211" s="38"/>
      <c r="H211" s="38"/>
      <c r="I211" s="713">
        <f t="shared" si="6"/>
        <v>0</v>
      </c>
      <c r="K211" s="62"/>
    </row>
    <row r="212" spans="1:11" s="52" customFormat="1" ht="12" customHeight="1" x14ac:dyDescent="0.2">
      <c r="A212" s="47"/>
      <c r="B212" s="713" t="str">
        <f>IFERROR(IF(VLOOKUP($A212,Osnova!$A:$E,1)=$A212,VLOOKUP($A212,Osnova!$A:$E,$E$10)),"")</f>
        <v/>
      </c>
      <c r="C212" s="66" t="e">
        <f>IF(VLOOKUP($A212,Osnova!$A:$C,1)=$A212,VLOOKUP($A212,Osnova!$A:$F,4),0)</f>
        <v>#N/A</v>
      </c>
      <c r="D212" s="38"/>
      <c r="E212" s="51"/>
      <c r="F212" s="723">
        <f t="shared" si="4"/>
        <v>0</v>
      </c>
      <c r="G212" s="38"/>
      <c r="H212" s="38"/>
      <c r="I212" s="713">
        <f t="shared" si="6"/>
        <v>0</v>
      </c>
      <c r="K212" s="62"/>
    </row>
    <row r="213" spans="1:11" s="52" customFormat="1" ht="12" customHeight="1" x14ac:dyDescent="0.2">
      <c r="A213" s="47"/>
      <c r="B213" s="713" t="str">
        <f>IFERROR(IF(VLOOKUP($A213,Osnova!$A:$E,1)=$A213,VLOOKUP($A213,Osnova!$A:$E,$E$10)),"")</f>
        <v/>
      </c>
      <c r="C213" s="66" t="e">
        <f>IF(VLOOKUP($A213,Osnova!$A:$C,1)=$A213,VLOOKUP($A213,Osnova!$A:$F,4),0)</f>
        <v>#N/A</v>
      </c>
      <c r="D213" s="38"/>
      <c r="E213" s="51"/>
      <c r="F213" s="723">
        <f t="shared" ref="F213:F276" si="7">SUM(D213-E213)</f>
        <v>0</v>
      </c>
      <c r="G213" s="38"/>
      <c r="H213" s="38"/>
      <c r="I213" s="713">
        <f t="shared" si="6"/>
        <v>0</v>
      </c>
      <c r="K213" s="62"/>
    </row>
    <row r="214" spans="1:11" s="52" customFormat="1" ht="12" customHeight="1" x14ac:dyDescent="0.2">
      <c r="A214" s="47"/>
      <c r="B214" s="713" t="str">
        <f>IFERROR(IF(VLOOKUP($A214,Osnova!$A:$E,1)=$A214,VLOOKUP($A214,Osnova!$A:$E,$E$10)),"")</f>
        <v/>
      </c>
      <c r="C214" s="66" t="e">
        <f>IF(VLOOKUP($A214,Osnova!$A:$C,1)=$A214,VLOOKUP($A214,Osnova!$A:$F,4),0)</f>
        <v>#N/A</v>
      </c>
      <c r="D214" s="38"/>
      <c r="E214" s="51"/>
      <c r="F214" s="723">
        <f t="shared" si="7"/>
        <v>0</v>
      </c>
      <c r="G214" s="38"/>
      <c r="H214" s="38"/>
      <c r="I214" s="713">
        <f t="shared" si="6"/>
        <v>0</v>
      </c>
      <c r="K214" s="62"/>
    </row>
    <row r="215" spans="1:11" s="52" customFormat="1" ht="12" customHeight="1" x14ac:dyDescent="0.2">
      <c r="A215" s="47"/>
      <c r="B215" s="713" t="str">
        <f>IFERROR(IF(VLOOKUP($A215,Osnova!$A:$E,1)=$A215,VLOOKUP($A215,Osnova!$A:$E,$E$10)),"")</f>
        <v/>
      </c>
      <c r="C215" s="66" t="e">
        <f>IF(VLOOKUP($A215,Osnova!$A:$C,1)=$A215,VLOOKUP($A215,Osnova!$A:$F,4),0)</f>
        <v>#N/A</v>
      </c>
      <c r="D215" s="38"/>
      <c r="E215" s="51"/>
      <c r="F215" s="723">
        <f t="shared" si="7"/>
        <v>0</v>
      </c>
      <c r="G215" s="38"/>
      <c r="H215" s="38"/>
      <c r="I215" s="713">
        <f t="shared" si="6"/>
        <v>0</v>
      </c>
      <c r="K215" s="62"/>
    </row>
    <row r="216" spans="1:11" s="52" customFormat="1" ht="12" customHeight="1" x14ac:dyDescent="0.2">
      <c r="A216" s="47"/>
      <c r="B216" s="713" t="str">
        <f>IFERROR(IF(VLOOKUP($A216,Osnova!$A:$E,1)=$A216,VLOOKUP($A216,Osnova!$A:$E,$E$10)),"")</f>
        <v/>
      </c>
      <c r="C216" s="66" t="e">
        <f>IF(VLOOKUP($A216,Osnova!$A:$C,1)=$A216,VLOOKUP($A216,Osnova!$A:$F,4),0)</f>
        <v>#N/A</v>
      </c>
      <c r="D216" s="38"/>
      <c r="E216" s="51"/>
      <c r="F216" s="723">
        <f t="shared" si="7"/>
        <v>0</v>
      </c>
      <c r="G216" s="38"/>
      <c r="H216" s="38"/>
      <c r="I216" s="713">
        <f t="shared" si="6"/>
        <v>0</v>
      </c>
      <c r="K216" s="62"/>
    </row>
    <row r="217" spans="1:11" s="52" customFormat="1" ht="12" customHeight="1" x14ac:dyDescent="0.2">
      <c r="A217" s="47"/>
      <c r="B217" s="713" t="str">
        <f>IFERROR(IF(VLOOKUP($A217,Osnova!$A:$E,1)=$A217,VLOOKUP($A217,Osnova!$A:$E,$E$10)),"")</f>
        <v/>
      </c>
      <c r="C217" s="66" t="e">
        <f>IF(VLOOKUP($A217,Osnova!$A:$C,1)=$A217,VLOOKUP($A217,Osnova!$A:$F,4),0)</f>
        <v>#N/A</v>
      </c>
      <c r="D217" s="38"/>
      <c r="E217" s="51"/>
      <c r="F217" s="723">
        <f t="shared" si="7"/>
        <v>0</v>
      </c>
      <c r="G217" s="38"/>
      <c r="H217" s="38"/>
      <c r="I217" s="713">
        <f t="shared" si="6"/>
        <v>0</v>
      </c>
      <c r="K217" s="62"/>
    </row>
    <row r="218" spans="1:11" s="52" customFormat="1" ht="12" customHeight="1" x14ac:dyDescent="0.2">
      <c r="A218" s="47"/>
      <c r="B218" s="713" t="str">
        <f>IFERROR(IF(VLOOKUP($A218,Osnova!$A:$E,1)=$A218,VLOOKUP($A218,Osnova!$A:$E,$E$10)),"")</f>
        <v/>
      </c>
      <c r="C218" s="66" t="e">
        <f>IF(VLOOKUP($A218,Osnova!$A:$C,1)=$A218,VLOOKUP($A218,Osnova!$A:$F,4),0)</f>
        <v>#N/A</v>
      </c>
      <c r="D218" s="38"/>
      <c r="E218" s="51"/>
      <c r="F218" s="723">
        <f t="shared" si="7"/>
        <v>0</v>
      </c>
      <c r="G218" s="38"/>
      <c r="H218" s="38"/>
      <c r="I218" s="713">
        <f t="shared" si="6"/>
        <v>0</v>
      </c>
      <c r="K218" s="62"/>
    </row>
    <row r="219" spans="1:11" s="52" customFormat="1" ht="12" customHeight="1" x14ac:dyDescent="0.2">
      <c r="A219" s="47"/>
      <c r="B219" s="713" t="str">
        <f>IFERROR(IF(VLOOKUP($A219,Osnova!$A:$E,1)=$A219,VLOOKUP($A219,Osnova!$A:$E,$E$10)),"")</f>
        <v/>
      </c>
      <c r="C219" s="66" t="e">
        <f>IF(VLOOKUP($A219,Osnova!$A:$C,1)=$A219,VLOOKUP($A219,Osnova!$A:$F,4),0)</f>
        <v>#N/A</v>
      </c>
      <c r="D219" s="38"/>
      <c r="E219" s="51"/>
      <c r="F219" s="723">
        <f t="shared" si="7"/>
        <v>0</v>
      </c>
      <c r="G219" s="38"/>
      <c r="H219" s="38"/>
      <c r="I219" s="713">
        <f t="shared" si="6"/>
        <v>0</v>
      </c>
      <c r="K219" s="62"/>
    </row>
    <row r="220" spans="1:11" s="52" customFormat="1" ht="12" customHeight="1" x14ac:dyDescent="0.2">
      <c r="A220" s="47"/>
      <c r="B220" s="713" t="str">
        <f>IFERROR(IF(VLOOKUP($A220,Osnova!$A:$E,1)=$A220,VLOOKUP($A220,Osnova!$A:$E,$E$10)),"")</f>
        <v/>
      </c>
      <c r="C220" s="66" t="e">
        <f>IF(VLOOKUP($A220,Osnova!$A:$C,1)=$A220,VLOOKUP($A220,Osnova!$A:$F,4),0)</f>
        <v>#N/A</v>
      </c>
      <c r="D220" s="38"/>
      <c r="E220" s="51"/>
      <c r="F220" s="723">
        <f t="shared" si="7"/>
        <v>0</v>
      </c>
      <c r="G220" s="38"/>
      <c r="H220" s="38"/>
      <c r="I220" s="713">
        <f t="shared" si="6"/>
        <v>0</v>
      </c>
      <c r="K220" s="62"/>
    </row>
    <row r="221" spans="1:11" s="52" customFormat="1" ht="12" customHeight="1" x14ac:dyDescent="0.2">
      <c r="A221" s="47"/>
      <c r="B221" s="713" t="str">
        <f>IFERROR(IF(VLOOKUP($A221,Osnova!$A:$E,1)=$A221,VLOOKUP($A221,Osnova!$A:$E,$E$10)),"")</f>
        <v/>
      </c>
      <c r="C221" s="66" t="e">
        <f>IF(VLOOKUP($A221,Osnova!$A:$C,1)=$A221,VLOOKUP($A221,Osnova!$A:$F,4),0)</f>
        <v>#N/A</v>
      </c>
      <c r="D221" s="38"/>
      <c r="E221" s="51"/>
      <c r="F221" s="723">
        <f t="shared" si="7"/>
        <v>0</v>
      </c>
      <c r="G221" s="38"/>
      <c r="H221" s="38"/>
      <c r="I221" s="713">
        <f t="shared" si="6"/>
        <v>0</v>
      </c>
      <c r="K221" s="62"/>
    </row>
    <row r="222" spans="1:11" s="52" customFormat="1" ht="12" customHeight="1" x14ac:dyDescent="0.2">
      <c r="A222" s="47"/>
      <c r="B222" s="713" t="str">
        <f>IFERROR(IF(VLOOKUP($A222,Osnova!$A:$E,1)=$A222,VLOOKUP($A222,Osnova!$A:$E,$E$10)),"")</f>
        <v/>
      </c>
      <c r="C222" s="66" t="e">
        <f>IF(VLOOKUP($A222,Osnova!$A:$C,1)=$A222,VLOOKUP($A222,Osnova!$A:$F,4),0)</f>
        <v>#N/A</v>
      </c>
      <c r="D222" s="38"/>
      <c r="E222" s="51"/>
      <c r="F222" s="723">
        <f t="shared" si="7"/>
        <v>0</v>
      </c>
      <c r="G222" s="38"/>
      <c r="H222" s="38"/>
      <c r="I222" s="713">
        <f t="shared" si="6"/>
        <v>0</v>
      </c>
      <c r="K222" s="62"/>
    </row>
    <row r="223" spans="1:11" s="52" customFormat="1" ht="12" customHeight="1" x14ac:dyDescent="0.2">
      <c r="A223" s="47"/>
      <c r="B223" s="713" t="str">
        <f>IFERROR(IF(VLOOKUP($A223,Osnova!$A:$E,1)=$A223,VLOOKUP($A223,Osnova!$A:$E,$E$10)),"")</f>
        <v/>
      </c>
      <c r="C223" s="66" t="e">
        <f>IF(VLOOKUP($A223,Osnova!$A:$C,1)=$A223,VLOOKUP($A223,Osnova!$A:$F,4),0)</f>
        <v>#N/A</v>
      </c>
      <c r="D223" s="38"/>
      <c r="E223" s="51"/>
      <c r="F223" s="723">
        <f t="shared" si="7"/>
        <v>0</v>
      </c>
      <c r="G223" s="38"/>
      <c r="H223" s="38"/>
      <c r="I223" s="713">
        <f t="shared" si="6"/>
        <v>0</v>
      </c>
      <c r="K223" s="62"/>
    </row>
    <row r="224" spans="1:11" s="52" customFormat="1" ht="12" customHeight="1" x14ac:dyDescent="0.2">
      <c r="A224" s="47"/>
      <c r="B224" s="713" t="str">
        <f>IFERROR(IF(VLOOKUP($A224,Osnova!$A:$E,1)=$A224,VLOOKUP($A224,Osnova!$A:$E,$E$10)),"")</f>
        <v/>
      </c>
      <c r="C224" s="66" t="e">
        <f>IF(VLOOKUP($A224,Osnova!$A:$C,1)=$A224,VLOOKUP($A224,Osnova!$A:$F,4),0)</f>
        <v>#N/A</v>
      </c>
      <c r="D224" s="38"/>
      <c r="E224" s="51"/>
      <c r="F224" s="723">
        <f t="shared" si="7"/>
        <v>0</v>
      </c>
      <c r="G224" s="38"/>
      <c r="H224" s="38"/>
      <c r="I224" s="713">
        <f t="shared" si="6"/>
        <v>0</v>
      </c>
      <c r="K224" s="62"/>
    </row>
    <row r="225" spans="1:11" s="52" customFormat="1" ht="12" customHeight="1" x14ac:dyDescent="0.2">
      <c r="A225" s="47"/>
      <c r="B225" s="713" t="str">
        <f>IFERROR(IF(VLOOKUP($A225,Osnova!$A:$E,1)=$A225,VLOOKUP($A225,Osnova!$A:$E,$E$10)),"")</f>
        <v/>
      </c>
      <c r="C225" s="66" t="e">
        <f>IF(VLOOKUP($A225,Osnova!$A:$C,1)=$A225,VLOOKUP($A225,Osnova!$A:$F,4),0)</f>
        <v>#N/A</v>
      </c>
      <c r="D225" s="38"/>
      <c r="E225" s="51"/>
      <c r="F225" s="723">
        <f t="shared" si="7"/>
        <v>0</v>
      </c>
      <c r="G225" s="38"/>
      <c r="H225" s="38"/>
      <c r="I225" s="713">
        <f t="shared" si="6"/>
        <v>0</v>
      </c>
      <c r="K225" s="62"/>
    </row>
    <row r="226" spans="1:11" s="52" customFormat="1" ht="12" customHeight="1" x14ac:dyDescent="0.2">
      <c r="A226" s="47"/>
      <c r="B226" s="713" t="str">
        <f>IFERROR(IF(VLOOKUP($A226,Osnova!$A:$E,1)=$A226,VLOOKUP($A226,Osnova!$A:$E,$E$10)),"")</f>
        <v/>
      </c>
      <c r="C226" s="66" t="e">
        <f>IF(VLOOKUP($A226,Osnova!$A:$C,1)=$A226,VLOOKUP($A226,Osnova!$A:$F,4),0)</f>
        <v>#N/A</v>
      </c>
      <c r="D226" s="38"/>
      <c r="E226" s="51"/>
      <c r="F226" s="723">
        <f t="shared" si="7"/>
        <v>0</v>
      </c>
      <c r="G226" s="38"/>
      <c r="H226" s="38"/>
      <c r="I226" s="713">
        <f t="shared" si="6"/>
        <v>0</v>
      </c>
      <c r="K226" s="62"/>
    </row>
    <row r="227" spans="1:11" s="52" customFormat="1" ht="12" customHeight="1" x14ac:dyDescent="0.2">
      <c r="A227" s="47"/>
      <c r="B227" s="713" t="str">
        <f>IFERROR(IF(VLOOKUP($A227,Osnova!$A:$E,1)=$A227,VLOOKUP($A227,Osnova!$A:$E,$E$10)),"")</f>
        <v/>
      </c>
      <c r="C227" s="66" t="e">
        <f>IF(VLOOKUP($A227,Osnova!$A:$C,1)=$A227,VLOOKUP($A227,Osnova!$A:$F,4),0)</f>
        <v>#N/A</v>
      </c>
      <c r="D227" s="38"/>
      <c r="E227" s="51"/>
      <c r="F227" s="723">
        <f t="shared" si="7"/>
        <v>0</v>
      </c>
      <c r="G227" s="38"/>
      <c r="H227" s="38"/>
      <c r="I227" s="713">
        <f t="shared" si="6"/>
        <v>0</v>
      </c>
      <c r="K227" s="62"/>
    </row>
    <row r="228" spans="1:11" s="52" customFormat="1" ht="12" customHeight="1" x14ac:dyDescent="0.2">
      <c r="A228" s="47"/>
      <c r="B228" s="713" t="str">
        <f>IFERROR(IF(VLOOKUP($A228,Osnova!$A:$E,1)=$A228,VLOOKUP($A228,Osnova!$A:$E,$E$10)),"")</f>
        <v/>
      </c>
      <c r="C228" s="66" t="e">
        <f>IF(VLOOKUP($A228,Osnova!$A:$C,1)=$A228,VLOOKUP($A228,Osnova!$A:$F,4),0)</f>
        <v>#N/A</v>
      </c>
      <c r="D228" s="38"/>
      <c r="E228" s="51"/>
      <c r="F228" s="723">
        <f t="shared" si="7"/>
        <v>0</v>
      </c>
      <c r="G228" s="38"/>
      <c r="H228" s="38"/>
      <c r="I228" s="713">
        <f t="shared" si="6"/>
        <v>0</v>
      </c>
      <c r="K228" s="62"/>
    </row>
    <row r="229" spans="1:11" s="52" customFormat="1" ht="12" customHeight="1" x14ac:dyDescent="0.2">
      <c r="A229" s="47"/>
      <c r="B229" s="713" t="str">
        <f>IFERROR(IF(VLOOKUP($A229,Osnova!$A:$E,1)=$A229,VLOOKUP($A229,Osnova!$A:$E,$E$10)),"")</f>
        <v/>
      </c>
      <c r="C229" s="66" t="e">
        <f>IF(VLOOKUP($A229,Osnova!$A:$C,1)=$A229,VLOOKUP($A229,Osnova!$A:$F,4),0)</f>
        <v>#N/A</v>
      </c>
      <c r="D229" s="38"/>
      <c r="E229" s="51"/>
      <c r="F229" s="723">
        <f t="shared" si="7"/>
        <v>0</v>
      </c>
      <c r="G229" s="38"/>
      <c r="H229" s="38"/>
      <c r="I229" s="713">
        <f t="shared" si="6"/>
        <v>0</v>
      </c>
      <c r="K229" s="62"/>
    </row>
    <row r="230" spans="1:11" s="52" customFormat="1" ht="12" customHeight="1" x14ac:dyDescent="0.2">
      <c r="A230" s="47"/>
      <c r="B230" s="713" t="str">
        <f>IFERROR(IF(VLOOKUP($A230,Osnova!$A:$E,1)=$A230,VLOOKUP($A230,Osnova!$A:$E,$E$10)),"")</f>
        <v/>
      </c>
      <c r="C230" s="66" t="e">
        <f>IF(VLOOKUP($A230,Osnova!$A:$C,1)=$A230,VLOOKUP($A230,Osnova!$A:$F,4),0)</f>
        <v>#N/A</v>
      </c>
      <c r="D230" s="38"/>
      <c r="E230" s="51"/>
      <c r="F230" s="723">
        <f t="shared" si="7"/>
        <v>0</v>
      </c>
      <c r="G230" s="38"/>
      <c r="H230" s="38"/>
      <c r="I230" s="713">
        <f t="shared" si="6"/>
        <v>0</v>
      </c>
      <c r="K230" s="62"/>
    </row>
    <row r="231" spans="1:11" s="52" customFormat="1" ht="12" customHeight="1" x14ac:dyDescent="0.2">
      <c r="A231" s="47"/>
      <c r="B231" s="713" t="str">
        <f>IFERROR(IF(VLOOKUP($A231,Osnova!$A:$E,1)=$A231,VLOOKUP($A231,Osnova!$A:$E,$E$10)),"")</f>
        <v/>
      </c>
      <c r="C231" s="66" t="e">
        <f>IF(VLOOKUP($A231,Osnova!$A:$C,1)=$A231,VLOOKUP($A231,Osnova!$A:$F,4),0)</f>
        <v>#N/A</v>
      </c>
      <c r="D231" s="38"/>
      <c r="E231" s="51"/>
      <c r="F231" s="723">
        <f t="shared" si="7"/>
        <v>0</v>
      </c>
      <c r="G231" s="38"/>
      <c r="H231" s="38"/>
      <c r="I231" s="713">
        <f t="shared" si="6"/>
        <v>0</v>
      </c>
      <c r="K231" s="62"/>
    </row>
    <row r="232" spans="1:11" s="52" customFormat="1" ht="12" customHeight="1" x14ac:dyDescent="0.2">
      <c r="A232" s="63"/>
      <c r="B232" s="713" t="str">
        <f>IFERROR(IF(VLOOKUP($A232,Osnova!$A:$E,1)=$A232,VLOOKUP($A232,Osnova!$A:$E,$E$10)),"")</f>
        <v/>
      </c>
      <c r="C232" s="66" t="e">
        <f>IF(VLOOKUP($A232,Osnova!$A:$C,1)=$A232,VLOOKUP($A232,Osnova!$A:$F,4),0)</f>
        <v>#N/A</v>
      </c>
      <c r="D232" s="38"/>
      <c r="E232" s="51"/>
      <c r="F232" s="723">
        <f t="shared" si="7"/>
        <v>0</v>
      </c>
      <c r="G232" s="38"/>
      <c r="H232" s="38"/>
      <c r="I232" s="713">
        <f t="shared" si="6"/>
        <v>0</v>
      </c>
      <c r="K232" s="62"/>
    </row>
    <row r="233" spans="1:11" s="52" customFormat="1" ht="12" customHeight="1" x14ac:dyDescent="0.2">
      <c r="A233" s="47"/>
      <c r="B233" s="713" t="str">
        <f>IFERROR(IF(VLOOKUP($A233,Osnova!$A:$E,1)=$A233,VLOOKUP($A233,Osnova!$A:$E,$E$10)),"")</f>
        <v/>
      </c>
      <c r="C233" s="66" t="e">
        <f>IF(VLOOKUP($A233,Osnova!$A:$C,1)=$A233,VLOOKUP($A233,Osnova!$A:$F,4),0)</f>
        <v>#N/A</v>
      </c>
      <c r="D233" s="38"/>
      <c r="E233" s="51"/>
      <c r="F233" s="723">
        <f t="shared" si="7"/>
        <v>0</v>
      </c>
      <c r="G233" s="38"/>
      <c r="H233" s="38"/>
      <c r="I233" s="713">
        <f t="shared" si="6"/>
        <v>0</v>
      </c>
      <c r="K233" s="62"/>
    </row>
    <row r="234" spans="1:11" s="52" customFormat="1" ht="12" customHeight="1" x14ac:dyDescent="0.2">
      <c r="A234" s="67"/>
      <c r="B234" s="713" t="str">
        <f>IFERROR(IF(VLOOKUP($A234,Osnova!$A:$E,1)=$A234,VLOOKUP($A234,Osnova!$A:$E,$E$10)),"")</f>
        <v/>
      </c>
      <c r="C234" s="66" t="e">
        <f>IF(VLOOKUP($A234,Osnova!$A:$C,1)=$A234,VLOOKUP($A234,Osnova!$A:$F,4),0)</f>
        <v>#N/A</v>
      </c>
      <c r="D234" s="38"/>
      <c r="E234" s="51"/>
      <c r="F234" s="723">
        <f t="shared" si="7"/>
        <v>0</v>
      </c>
      <c r="G234" s="38"/>
      <c r="H234" s="38"/>
      <c r="I234" s="713">
        <f t="shared" si="6"/>
        <v>0</v>
      </c>
      <c r="K234" s="62"/>
    </row>
    <row r="235" spans="1:11" s="52" customFormat="1" ht="12" customHeight="1" x14ac:dyDescent="0.2">
      <c r="A235" s="67"/>
      <c r="B235" s="713" t="str">
        <f>IFERROR(IF(VLOOKUP($A235,Osnova!$A:$E,1)=$A235,VLOOKUP($A235,Osnova!$A:$E,$E$10)),"")</f>
        <v/>
      </c>
      <c r="C235" s="66" t="e">
        <f>IF(VLOOKUP($A235,Osnova!$A:$C,1)=$A235,VLOOKUP($A235,Osnova!$A:$F,4),0)</f>
        <v>#N/A</v>
      </c>
      <c r="D235" s="38"/>
      <c r="E235" s="51"/>
      <c r="F235" s="723">
        <f t="shared" si="7"/>
        <v>0</v>
      </c>
      <c r="G235" s="38"/>
      <c r="H235" s="38"/>
      <c r="I235" s="713">
        <f t="shared" si="6"/>
        <v>0</v>
      </c>
      <c r="K235" s="62"/>
    </row>
    <row r="236" spans="1:11" s="52" customFormat="1" ht="12" customHeight="1" x14ac:dyDescent="0.2">
      <c r="A236" s="67"/>
      <c r="B236" s="713" t="str">
        <f>IFERROR(IF(VLOOKUP($A236,Osnova!$A:$E,1)=$A236,VLOOKUP($A236,Osnova!$A:$E,$E$10)),"")</f>
        <v/>
      </c>
      <c r="C236" s="66" t="e">
        <f>IF(VLOOKUP($A236,Osnova!$A:$C,1)=$A236,VLOOKUP($A236,Osnova!$A:$F,4),0)</f>
        <v>#N/A</v>
      </c>
      <c r="D236" s="38"/>
      <c r="E236" s="51"/>
      <c r="F236" s="723">
        <f t="shared" si="7"/>
        <v>0</v>
      </c>
      <c r="G236" s="38"/>
      <c r="H236" s="38"/>
      <c r="I236" s="713">
        <f t="shared" si="6"/>
        <v>0</v>
      </c>
      <c r="K236" s="62"/>
    </row>
    <row r="237" spans="1:11" s="52" customFormat="1" ht="12" customHeight="1" x14ac:dyDescent="0.2">
      <c r="A237" s="67"/>
      <c r="B237" s="713" t="str">
        <f>IFERROR(IF(VLOOKUP($A237,Osnova!$A:$E,1)=$A237,VLOOKUP($A237,Osnova!$A:$E,$E$10)),"")</f>
        <v/>
      </c>
      <c r="C237" s="66" t="e">
        <f>IF(VLOOKUP($A237,Osnova!$A:$C,1)=$A237,VLOOKUP($A237,Osnova!$A:$F,4),0)</f>
        <v>#N/A</v>
      </c>
      <c r="D237" s="38"/>
      <c r="E237" s="51"/>
      <c r="F237" s="723">
        <f t="shared" si="7"/>
        <v>0</v>
      </c>
      <c r="G237" s="38"/>
      <c r="H237" s="38"/>
      <c r="I237" s="713">
        <f t="shared" si="6"/>
        <v>0</v>
      </c>
      <c r="K237" s="62"/>
    </row>
    <row r="238" spans="1:11" s="52" customFormat="1" ht="12" customHeight="1" x14ac:dyDescent="0.2">
      <c r="A238" s="67"/>
      <c r="B238" s="713" t="str">
        <f>IFERROR(IF(VLOOKUP($A238,Osnova!$A:$E,1)=$A238,VLOOKUP($A238,Osnova!$A:$E,$E$10)),"")</f>
        <v/>
      </c>
      <c r="C238" s="66" t="e">
        <f>IF(VLOOKUP($A238,Osnova!$A:$C,1)=$A238,VLOOKUP($A238,Osnova!$A:$F,4),0)</f>
        <v>#N/A</v>
      </c>
      <c r="D238" s="38"/>
      <c r="E238" s="51"/>
      <c r="F238" s="723">
        <f t="shared" si="7"/>
        <v>0</v>
      </c>
      <c r="G238" s="38"/>
      <c r="H238" s="38"/>
      <c r="I238" s="713">
        <f t="shared" si="6"/>
        <v>0</v>
      </c>
      <c r="K238" s="62"/>
    </row>
    <row r="239" spans="1:11" s="52" customFormat="1" ht="12" customHeight="1" x14ac:dyDescent="0.2">
      <c r="A239" s="67"/>
      <c r="B239" s="713" t="str">
        <f>IFERROR(IF(VLOOKUP($A239,Osnova!$A:$E,1)=$A239,VLOOKUP($A239,Osnova!$A:$E,$E$10)),"")</f>
        <v/>
      </c>
      <c r="C239" s="66" t="e">
        <f>IF(VLOOKUP($A239,Osnova!$A:$C,1)=$A239,VLOOKUP($A239,Osnova!$A:$F,4),0)</f>
        <v>#N/A</v>
      </c>
      <c r="D239" s="38"/>
      <c r="E239" s="51"/>
      <c r="F239" s="723">
        <f t="shared" si="7"/>
        <v>0</v>
      </c>
      <c r="G239" s="38"/>
      <c r="H239" s="38"/>
      <c r="I239" s="713">
        <f t="shared" si="6"/>
        <v>0</v>
      </c>
      <c r="K239" s="62"/>
    </row>
    <row r="240" spans="1:11" s="52" customFormat="1" ht="12" customHeight="1" x14ac:dyDescent="0.2">
      <c r="A240" s="67"/>
      <c r="B240" s="713" t="str">
        <f>IFERROR(IF(VLOOKUP($A240,Osnova!$A:$E,1)=$A240,VLOOKUP($A240,Osnova!$A:$E,$E$10)),"")</f>
        <v/>
      </c>
      <c r="C240" s="66" t="e">
        <f>IF(VLOOKUP($A240,Osnova!$A:$C,1)=$A240,VLOOKUP($A240,Osnova!$A:$F,4),0)</f>
        <v>#N/A</v>
      </c>
      <c r="D240" s="38"/>
      <c r="E240" s="51"/>
      <c r="F240" s="723">
        <f t="shared" si="7"/>
        <v>0</v>
      </c>
      <c r="G240" s="38"/>
      <c r="H240" s="38"/>
      <c r="I240" s="713">
        <f t="shared" si="6"/>
        <v>0</v>
      </c>
      <c r="K240" s="62"/>
    </row>
    <row r="241" spans="1:11" s="52" customFormat="1" ht="12" customHeight="1" x14ac:dyDescent="0.2">
      <c r="A241" s="67"/>
      <c r="B241" s="713" t="str">
        <f>IFERROR(IF(VLOOKUP($A241,Osnova!$A:$E,1)=$A241,VLOOKUP($A241,Osnova!$A:$E,$E$10)),"")</f>
        <v/>
      </c>
      <c r="C241" s="66" t="e">
        <f>IF(VLOOKUP($A241,Osnova!$A:$C,1)=$A241,VLOOKUP($A241,Osnova!$A:$F,4),0)</f>
        <v>#N/A</v>
      </c>
      <c r="D241" s="38"/>
      <c r="E241" s="51"/>
      <c r="F241" s="723">
        <f t="shared" si="7"/>
        <v>0</v>
      </c>
      <c r="G241" s="38"/>
      <c r="H241" s="38"/>
      <c r="I241" s="713">
        <f t="shared" si="6"/>
        <v>0</v>
      </c>
      <c r="K241" s="62"/>
    </row>
    <row r="242" spans="1:11" s="52" customFormat="1" ht="12" customHeight="1" x14ac:dyDescent="0.2">
      <c r="A242" s="67"/>
      <c r="B242" s="713" t="str">
        <f>IFERROR(IF(VLOOKUP($A242,Osnova!$A:$E,1)=$A242,VLOOKUP($A242,Osnova!$A:$E,$E$10)),"")</f>
        <v/>
      </c>
      <c r="C242" s="66" t="e">
        <f>IF(VLOOKUP($A242,Osnova!$A:$C,1)=$A242,VLOOKUP($A242,Osnova!$A:$F,4),0)</f>
        <v>#N/A</v>
      </c>
      <c r="D242" s="38"/>
      <c r="E242" s="51"/>
      <c r="F242" s="723">
        <f t="shared" si="7"/>
        <v>0</v>
      </c>
      <c r="G242" s="38"/>
      <c r="H242" s="38"/>
      <c r="I242" s="713">
        <f t="shared" si="6"/>
        <v>0</v>
      </c>
      <c r="K242" s="62"/>
    </row>
    <row r="243" spans="1:11" s="52" customFormat="1" ht="12" customHeight="1" x14ac:dyDescent="0.2">
      <c r="A243" s="67"/>
      <c r="B243" s="713" t="str">
        <f>IFERROR(IF(VLOOKUP($A243,Osnova!$A:$E,1)=$A243,VLOOKUP($A243,Osnova!$A:$E,$E$10)),"")</f>
        <v/>
      </c>
      <c r="C243" s="66" t="e">
        <f>IF(VLOOKUP($A243,Osnova!$A:$C,1)=$A243,VLOOKUP($A243,Osnova!$A:$F,4),0)</f>
        <v>#N/A</v>
      </c>
      <c r="D243" s="38"/>
      <c r="E243" s="51"/>
      <c r="F243" s="723">
        <f t="shared" si="7"/>
        <v>0</v>
      </c>
      <c r="G243" s="38"/>
      <c r="H243" s="38"/>
      <c r="I243" s="713">
        <f t="shared" si="6"/>
        <v>0</v>
      </c>
      <c r="K243" s="62"/>
    </row>
    <row r="244" spans="1:11" s="52" customFormat="1" ht="12" customHeight="1" x14ac:dyDescent="0.2">
      <c r="A244" s="67"/>
      <c r="B244" s="713" t="str">
        <f>IFERROR(IF(VLOOKUP($A244,Osnova!$A:$E,1)=$A244,VLOOKUP($A244,Osnova!$A:$E,$E$10)),"")</f>
        <v/>
      </c>
      <c r="C244" s="66" t="e">
        <f>IF(VLOOKUP($A244,Osnova!$A:$C,1)=$A244,VLOOKUP($A244,Osnova!$A:$F,4),0)</f>
        <v>#N/A</v>
      </c>
      <c r="D244" s="38"/>
      <c r="E244" s="51"/>
      <c r="F244" s="723">
        <f t="shared" si="7"/>
        <v>0</v>
      </c>
      <c r="G244" s="38"/>
      <c r="H244" s="38"/>
      <c r="I244" s="713">
        <f t="shared" si="6"/>
        <v>0</v>
      </c>
      <c r="K244" s="62"/>
    </row>
    <row r="245" spans="1:11" s="52" customFormat="1" ht="12" customHeight="1" x14ac:dyDescent="0.2">
      <c r="A245" s="67"/>
      <c r="B245" s="713" t="str">
        <f>IFERROR(IF(VLOOKUP($A245,Osnova!$A:$E,1)=$A245,VLOOKUP($A245,Osnova!$A:$E,$E$10)),"")</f>
        <v/>
      </c>
      <c r="C245" s="66" t="e">
        <f>IF(VLOOKUP($A245,Osnova!$A:$C,1)=$A245,VLOOKUP($A245,Osnova!$A:$F,4),0)</f>
        <v>#N/A</v>
      </c>
      <c r="D245" s="38"/>
      <c r="E245" s="51"/>
      <c r="F245" s="723">
        <f t="shared" si="7"/>
        <v>0</v>
      </c>
      <c r="G245" s="38"/>
      <c r="H245" s="38"/>
      <c r="I245" s="713">
        <f t="shared" si="6"/>
        <v>0</v>
      </c>
      <c r="K245" s="62"/>
    </row>
    <row r="246" spans="1:11" s="52" customFormat="1" ht="12" customHeight="1" x14ac:dyDescent="0.2">
      <c r="A246" s="67"/>
      <c r="B246" s="713" t="str">
        <f>IFERROR(IF(VLOOKUP($A246,Osnova!$A:$E,1)=$A246,VLOOKUP($A246,Osnova!$A:$E,$E$10)),"")</f>
        <v/>
      </c>
      <c r="C246" s="66" t="e">
        <f>IF(VLOOKUP($A246,Osnova!$A:$C,1)=$A246,VLOOKUP($A246,Osnova!$A:$F,4),0)</f>
        <v>#N/A</v>
      </c>
      <c r="D246" s="38"/>
      <c r="E246" s="51"/>
      <c r="F246" s="723">
        <f t="shared" si="7"/>
        <v>0</v>
      </c>
      <c r="G246" s="38"/>
      <c r="H246" s="38"/>
      <c r="I246" s="713">
        <f t="shared" si="6"/>
        <v>0</v>
      </c>
      <c r="K246" s="62"/>
    </row>
    <row r="247" spans="1:11" s="52" customFormat="1" ht="12" customHeight="1" x14ac:dyDescent="0.2">
      <c r="A247" s="67"/>
      <c r="B247" s="713" t="str">
        <f>IFERROR(IF(VLOOKUP($A247,Osnova!$A:$E,1)=$A247,VLOOKUP($A247,Osnova!$A:$E,$E$10)),"")</f>
        <v/>
      </c>
      <c r="C247" s="66" t="e">
        <f>IF(VLOOKUP($A247,Osnova!$A:$C,1)=$A247,VLOOKUP($A247,Osnova!$A:$F,4),0)</f>
        <v>#N/A</v>
      </c>
      <c r="D247" s="38"/>
      <c r="E247" s="51"/>
      <c r="F247" s="723">
        <f t="shared" si="7"/>
        <v>0</v>
      </c>
      <c r="G247" s="38"/>
      <c r="H247" s="38"/>
      <c r="I247" s="713">
        <f t="shared" si="6"/>
        <v>0</v>
      </c>
      <c r="K247" s="62"/>
    </row>
    <row r="248" spans="1:11" s="52" customFormat="1" ht="12" customHeight="1" x14ac:dyDescent="0.2">
      <c r="A248" s="67"/>
      <c r="B248" s="713" t="str">
        <f>IFERROR(IF(VLOOKUP($A248,Osnova!$A:$E,1)=$A248,VLOOKUP($A248,Osnova!$A:$E,$E$10)),"")</f>
        <v/>
      </c>
      <c r="C248" s="66" t="e">
        <f>IF(VLOOKUP($A248,Osnova!$A:$C,1)=$A248,VLOOKUP($A248,Osnova!$A:$F,4),0)</f>
        <v>#N/A</v>
      </c>
      <c r="D248" s="38"/>
      <c r="E248" s="51"/>
      <c r="F248" s="723">
        <f t="shared" si="7"/>
        <v>0</v>
      </c>
      <c r="G248" s="38"/>
      <c r="H248" s="38"/>
      <c r="I248" s="713">
        <f t="shared" si="6"/>
        <v>0</v>
      </c>
      <c r="K248" s="62"/>
    </row>
    <row r="249" spans="1:11" s="52" customFormat="1" ht="12" customHeight="1" x14ac:dyDescent="0.2">
      <c r="A249" s="67"/>
      <c r="B249" s="713" t="str">
        <f>IFERROR(IF(VLOOKUP($A249,Osnova!$A:$E,1)=$A249,VLOOKUP($A249,Osnova!$A:$E,$E$10)),"")</f>
        <v/>
      </c>
      <c r="C249" s="66" t="e">
        <f>IF(VLOOKUP($A249,Osnova!$A:$C,1)=$A249,VLOOKUP($A249,Osnova!$A:$F,4),0)</f>
        <v>#N/A</v>
      </c>
      <c r="D249" s="38"/>
      <c r="E249" s="51"/>
      <c r="F249" s="723">
        <f t="shared" si="7"/>
        <v>0</v>
      </c>
      <c r="G249" s="38"/>
      <c r="H249" s="38"/>
      <c r="I249" s="713">
        <f t="shared" si="6"/>
        <v>0</v>
      </c>
      <c r="K249" s="62"/>
    </row>
    <row r="250" spans="1:11" s="52" customFormat="1" ht="12" customHeight="1" x14ac:dyDescent="0.2">
      <c r="A250" s="67"/>
      <c r="B250" s="713" t="str">
        <f>IFERROR(IF(VLOOKUP($A250,Osnova!$A:$E,1)=$A250,VLOOKUP($A250,Osnova!$A:$E,$E$10)),"")</f>
        <v/>
      </c>
      <c r="C250" s="66" t="e">
        <f>IF(VLOOKUP($A250,Osnova!$A:$C,1)=$A250,VLOOKUP($A250,Osnova!$A:$F,4),0)</f>
        <v>#N/A</v>
      </c>
      <c r="D250" s="38"/>
      <c r="E250" s="51"/>
      <c r="F250" s="723">
        <f t="shared" si="7"/>
        <v>0</v>
      </c>
      <c r="G250" s="38"/>
      <c r="H250" s="38"/>
      <c r="I250" s="713">
        <f t="shared" si="6"/>
        <v>0</v>
      </c>
      <c r="K250" s="62"/>
    </row>
    <row r="251" spans="1:11" s="52" customFormat="1" ht="12" customHeight="1" x14ac:dyDescent="0.2">
      <c r="A251" s="67"/>
      <c r="B251" s="713" t="str">
        <f>IFERROR(IF(VLOOKUP($A251,Osnova!$A:$E,1)=$A251,VLOOKUP($A251,Osnova!$A:$E,$E$10)),"")</f>
        <v/>
      </c>
      <c r="C251" s="66" t="e">
        <f>IF(VLOOKUP($A251,Osnova!$A:$C,1)=$A251,VLOOKUP($A251,Osnova!$A:$F,4),0)</f>
        <v>#N/A</v>
      </c>
      <c r="D251" s="38"/>
      <c r="E251" s="51"/>
      <c r="F251" s="723">
        <f t="shared" si="7"/>
        <v>0</v>
      </c>
      <c r="G251" s="38"/>
      <c r="H251" s="38"/>
      <c r="I251" s="713">
        <f t="shared" si="6"/>
        <v>0</v>
      </c>
      <c r="K251" s="62"/>
    </row>
    <row r="252" spans="1:11" s="52" customFormat="1" ht="12" customHeight="1" x14ac:dyDescent="0.2">
      <c r="A252" s="67"/>
      <c r="B252" s="713" t="str">
        <f>IFERROR(IF(VLOOKUP($A252,Osnova!$A:$E,1)=$A252,VLOOKUP($A252,Osnova!$A:$E,$E$10)),"")</f>
        <v/>
      </c>
      <c r="C252" s="66" t="e">
        <f>IF(VLOOKUP($A252,Osnova!$A:$C,1)=$A252,VLOOKUP($A252,Osnova!$A:$F,4),0)</f>
        <v>#N/A</v>
      </c>
      <c r="D252" s="38"/>
      <c r="E252" s="51"/>
      <c r="F252" s="723">
        <f t="shared" si="7"/>
        <v>0</v>
      </c>
      <c r="G252" s="38"/>
      <c r="H252" s="38"/>
      <c r="I252" s="713">
        <f t="shared" ref="I252:I313" si="8">SUM(F252+G252-H252)</f>
        <v>0</v>
      </c>
      <c r="K252" s="62"/>
    </row>
    <row r="253" spans="1:11" s="52" customFormat="1" ht="12" customHeight="1" x14ac:dyDescent="0.2">
      <c r="A253" s="67"/>
      <c r="B253" s="713" t="str">
        <f>IFERROR(IF(VLOOKUP($A253,Osnova!$A:$E,1)=$A253,VLOOKUP($A253,Osnova!$A:$E,$E$10)),"")</f>
        <v/>
      </c>
      <c r="C253" s="66" t="e">
        <f>IF(VLOOKUP($A253,Osnova!$A:$C,1)=$A253,VLOOKUP($A253,Osnova!$A:$F,4),0)</f>
        <v>#N/A</v>
      </c>
      <c r="D253" s="38"/>
      <c r="E253" s="51"/>
      <c r="F253" s="723">
        <f t="shared" si="7"/>
        <v>0</v>
      </c>
      <c r="G253" s="38"/>
      <c r="H253" s="38"/>
      <c r="I253" s="713">
        <f t="shared" si="8"/>
        <v>0</v>
      </c>
      <c r="K253" s="62"/>
    </row>
    <row r="254" spans="1:11" s="52" customFormat="1" ht="12" customHeight="1" x14ac:dyDescent="0.2">
      <c r="A254" s="67"/>
      <c r="B254" s="713" t="str">
        <f>IFERROR(IF(VLOOKUP($A254,Osnova!$A:$E,1)=$A254,VLOOKUP($A254,Osnova!$A:$E,$E$10)),"")</f>
        <v/>
      </c>
      <c r="C254" s="66" t="e">
        <f>IF(VLOOKUP($A254,Osnova!$A:$C,1)=$A254,VLOOKUP($A254,Osnova!$A:$F,4),0)</f>
        <v>#N/A</v>
      </c>
      <c r="D254" s="38"/>
      <c r="E254" s="51"/>
      <c r="F254" s="723">
        <f t="shared" si="7"/>
        <v>0</v>
      </c>
      <c r="G254" s="38"/>
      <c r="H254" s="38"/>
      <c r="I254" s="713">
        <f t="shared" si="8"/>
        <v>0</v>
      </c>
      <c r="K254" s="62"/>
    </row>
    <row r="255" spans="1:11" s="52" customFormat="1" ht="12" customHeight="1" x14ac:dyDescent="0.2">
      <c r="A255" s="67"/>
      <c r="B255" s="713" t="str">
        <f>IFERROR(IF(VLOOKUP($A255,Osnova!$A:$E,1)=$A255,VLOOKUP($A255,Osnova!$A:$E,$E$10)),"")</f>
        <v/>
      </c>
      <c r="C255" s="66" t="e">
        <f>IF(VLOOKUP($A255,Osnova!$A:$C,1)=$A255,VLOOKUP($A255,Osnova!$A:$F,4),0)</f>
        <v>#N/A</v>
      </c>
      <c r="D255" s="38"/>
      <c r="E255" s="51"/>
      <c r="F255" s="723">
        <f t="shared" si="7"/>
        <v>0</v>
      </c>
      <c r="G255" s="38"/>
      <c r="H255" s="38"/>
      <c r="I255" s="713">
        <f t="shared" si="8"/>
        <v>0</v>
      </c>
      <c r="K255" s="62"/>
    </row>
    <row r="256" spans="1:11" s="52" customFormat="1" ht="12" customHeight="1" x14ac:dyDescent="0.2">
      <c r="A256" s="67"/>
      <c r="B256" s="713" t="str">
        <f>IFERROR(IF(VLOOKUP($A256,Osnova!$A:$E,1)=$A256,VLOOKUP($A256,Osnova!$A:$E,$E$10)),"")</f>
        <v/>
      </c>
      <c r="C256" s="66" t="e">
        <f>IF(VLOOKUP($A256,Osnova!$A:$C,1)=$A256,VLOOKUP($A256,Osnova!$A:$F,4),0)</f>
        <v>#N/A</v>
      </c>
      <c r="D256" s="38"/>
      <c r="E256" s="51"/>
      <c r="F256" s="723">
        <f t="shared" si="7"/>
        <v>0</v>
      </c>
      <c r="G256" s="38"/>
      <c r="H256" s="38"/>
      <c r="I256" s="713">
        <f t="shared" si="8"/>
        <v>0</v>
      </c>
      <c r="K256" s="62"/>
    </row>
    <row r="257" spans="1:11" s="52" customFormat="1" ht="12" customHeight="1" x14ac:dyDescent="0.2">
      <c r="A257" s="67"/>
      <c r="B257" s="713" t="str">
        <f>IFERROR(IF(VLOOKUP($A257,Osnova!$A:$E,1)=$A257,VLOOKUP($A257,Osnova!$A:$E,$E$10)),"")</f>
        <v/>
      </c>
      <c r="C257" s="66" t="e">
        <f>IF(VLOOKUP($A257,Osnova!$A:$C,1)=$A257,VLOOKUP($A257,Osnova!$A:$F,4),0)</f>
        <v>#N/A</v>
      </c>
      <c r="D257" s="38"/>
      <c r="E257" s="51"/>
      <c r="F257" s="723">
        <f t="shared" si="7"/>
        <v>0</v>
      </c>
      <c r="G257" s="38"/>
      <c r="H257" s="38"/>
      <c r="I257" s="713">
        <f t="shared" si="8"/>
        <v>0</v>
      </c>
      <c r="K257" s="62"/>
    </row>
    <row r="258" spans="1:11" s="52" customFormat="1" ht="12" customHeight="1" x14ac:dyDescent="0.2">
      <c r="A258" s="67"/>
      <c r="B258" s="713" t="str">
        <f>IFERROR(IF(VLOOKUP($A258,Osnova!$A:$E,1)=$A258,VLOOKUP($A258,Osnova!$A:$E,$E$10)),"")</f>
        <v/>
      </c>
      <c r="C258" s="66" t="e">
        <f>IF(VLOOKUP($A258,Osnova!$A:$C,1)=$A258,VLOOKUP($A258,Osnova!$A:$F,4),0)</f>
        <v>#N/A</v>
      </c>
      <c r="D258" s="38"/>
      <c r="E258" s="51"/>
      <c r="F258" s="723">
        <f t="shared" si="7"/>
        <v>0</v>
      </c>
      <c r="G258" s="38"/>
      <c r="H258" s="38"/>
      <c r="I258" s="713">
        <f t="shared" si="8"/>
        <v>0</v>
      </c>
      <c r="K258" s="62"/>
    </row>
    <row r="259" spans="1:11" s="52" customFormat="1" ht="12" customHeight="1" x14ac:dyDescent="0.2">
      <c r="A259" s="67"/>
      <c r="B259" s="713" t="str">
        <f>IFERROR(IF(VLOOKUP($A259,Osnova!$A:$E,1)=$A259,VLOOKUP($A259,Osnova!$A:$E,$E$10)),"")</f>
        <v/>
      </c>
      <c r="C259" s="66" t="e">
        <f>IF(VLOOKUP($A259,Osnova!$A:$C,1)=$A259,VLOOKUP($A259,Osnova!$A:$F,4),0)</f>
        <v>#N/A</v>
      </c>
      <c r="D259" s="38"/>
      <c r="E259" s="51"/>
      <c r="F259" s="723">
        <f t="shared" si="7"/>
        <v>0</v>
      </c>
      <c r="G259" s="38"/>
      <c r="H259" s="38"/>
      <c r="I259" s="713">
        <f t="shared" si="8"/>
        <v>0</v>
      </c>
      <c r="K259" s="62"/>
    </row>
    <row r="260" spans="1:11" s="52" customFormat="1" ht="12" customHeight="1" x14ac:dyDescent="0.2">
      <c r="A260" s="67"/>
      <c r="B260" s="713" t="str">
        <f>IFERROR(IF(VLOOKUP($A260,Osnova!$A:$E,1)=$A260,VLOOKUP($A260,Osnova!$A:$E,$E$10)),"")</f>
        <v/>
      </c>
      <c r="C260" s="66" t="e">
        <f>IF(VLOOKUP($A260,Osnova!$A:$C,1)=$A260,VLOOKUP($A260,Osnova!$A:$F,4),0)</f>
        <v>#N/A</v>
      </c>
      <c r="D260" s="38"/>
      <c r="E260" s="51"/>
      <c r="F260" s="723">
        <f t="shared" si="7"/>
        <v>0</v>
      </c>
      <c r="G260" s="38"/>
      <c r="H260" s="38"/>
      <c r="I260" s="713">
        <f t="shared" si="8"/>
        <v>0</v>
      </c>
      <c r="K260" s="62"/>
    </row>
    <row r="261" spans="1:11" s="52" customFormat="1" ht="12" customHeight="1" x14ac:dyDescent="0.2">
      <c r="A261" s="67"/>
      <c r="B261" s="713" t="str">
        <f>IFERROR(IF(VLOOKUP($A261,Osnova!$A:$E,1)=$A261,VLOOKUP($A261,Osnova!$A:$E,$E$10)),"")</f>
        <v/>
      </c>
      <c r="C261" s="66" t="e">
        <f>IF(VLOOKUP($A261,Osnova!$A:$C,1)=$A261,VLOOKUP($A261,Osnova!$A:$F,4),0)</f>
        <v>#N/A</v>
      </c>
      <c r="D261" s="38"/>
      <c r="E261" s="51"/>
      <c r="F261" s="723">
        <f t="shared" si="7"/>
        <v>0</v>
      </c>
      <c r="G261" s="38"/>
      <c r="H261" s="38"/>
      <c r="I261" s="713">
        <f t="shared" si="8"/>
        <v>0</v>
      </c>
      <c r="K261" s="62"/>
    </row>
    <row r="262" spans="1:11" s="52" customFormat="1" ht="12" customHeight="1" x14ac:dyDescent="0.2">
      <c r="A262" s="67"/>
      <c r="B262" s="713" t="str">
        <f>IFERROR(IF(VLOOKUP($A262,Osnova!$A:$E,1)=$A262,VLOOKUP($A262,Osnova!$A:$E,$E$10)),"")</f>
        <v/>
      </c>
      <c r="C262" s="66" t="e">
        <f>IF(VLOOKUP($A262,Osnova!$A:$C,1)=$A262,VLOOKUP($A262,Osnova!$A:$F,4),0)</f>
        <v>#N/A</v>
      </c>
      <c r="D262" s="38"/>
      <c r="E262" s="51"/>
      <c r="F262" s="723">
        <f t="shared" si="7"/>
        <v>0</v>
      </c>
      <c r="G262" s="38"/>
      <c r="H262" s="38"/>
      <c r="I262" s="713">
        <f t="shared" si="8"/>
        <v>0</v>
      </c>
      <c r="K262" s="62"/>
    </row>
    <row r="263" spans="1:11" s="52" customFormat="1" ht="12" customHeight="1" x14ac:dyDescent="0.2">
      <c r="A263" s="67"/>
      <c r="B263" s="713" t="str">
        <f>IFERROR(IF(VLOOKUP($A263,Osnova!$A:$E,1)=$A263,VLOOKUP($A263,Osnova!$A:$E,$E$10)),"")</f>
        <v/>
      </c>
      <c r="C263" s="66" t="e">
        <f>IF(VLOOKUP($A263,Osnova!$A:$C,1)=$A263,VLOOKUP($A263,Osnova!$A:$F,4),0)</f>
        <v>#N/A</v>
      </c>
      <c r="D263" s="38"/>
      <c r="E263" s="51"/>
      <c r="F263" s="723">
        <f t="shared" si="7"/>
        <v>0</v>
      </c>
      <c r="G263" s="38"/>
      <c r="H263" s="38"/>
      <c r="I263" s="713">
        <f t="shared" si="8"/>
        <v>0</v>
      </c>
      <c r="K263" s="62"/>
    </row>
    <row r="264" spans="1:11" s="52" customFormat="1" ht="12" customHeight="1" x14ac:dyDescent="0.2">
      <c r="A264" s="67"/>
      <c r="B264" s="713" t="str">
        <f>IFERROR(IF(VLOOKUP($A264,Osnova!$A:$E,1)=$A264,VLOOKUP($A264,Osnova!$A:$E,$E$10)),"")</f>
        <v/>
      </c>
      <c r="C264" s="66" t="e">
        <f>IF(VLOOKUP($A264,Osnova!$A:$C,1)=$A264,VLOOKUP($A264,Osnova!$A:$F,4),0)</f>
        <v>#N/A</v>
      </c>
      <c r="D264" s="38"/>
      <c r="E264" s="51"/>
      <c r="F264" s="723">
        <f t="shared" si="7"/>
        <v>0</v>
      </c>
      <c r="G264" s="38"/>
      <c r="H264" s="38"/>
      <c r="I264" s="713">
        <f t="shared" si="8"/>
        <v>0</v>
      </c>
      <c r="K264" s="62"/>
    </row>
    <row r="265" spans="1:11" s="52" customFormat="1" ht="12" customHeight="1" x14ac:dyDescent="0.2">
      <c r="A265" s="67"/>
      <c r="B265" s="713" t="str">
        <f>IFERROR(IF(VLOOKUP($A265,Osnova!$A:$E,1)=$A265,VLOOKUP($A265,Osnova!$A:$E,$E$10)),"")</f>
        <v/>
      </c>
      <c r="C265" s="66" t="e">
        <f>IF(VLOOKUP($A265,Osnova!$A:$C,1)=$A265,VLOOKUP($A265,Osnova!$A:$F,4),0)</f>
        <v>#N/A</v>
      </c>
      <c r="D265" s="38"/>
      <c r="E265" s="51"/>
      <c r="F265" s="723">
        <f t="shared" si="7"/>
        <v>0</v>
      </c>
      <c r="G265" s="38"/>
      <c r="H265" s="38"/>
      <c r="I265" s="713">
        <f t="shared" si="8"/>
        <v>0</v>
      </c>
      <c r="K265" s="62"/>
    </row>
    <row r="266" spans="1:11" s="52" customFormat="1" ht="12" customHeight="1" x14ac:dyDescent="0.2">
      <c r="A266" s="67"/>
      <c r="B266" s="713" t="str">
        <f>IFERROR(IF(VLOOKUP($A266,Osnova!$A:$E,1)=$A266,VLOOKUP($A266,Osnova!$A:$E,$E$10)),"")</f>
        <v/>
      </c>
      <c r="C266" s="66" t="e">
        <f>IF(VLOOKUP($A266,Osnova!$A:$C,1)=$A266,VLOOKUP($A266,Osnova!$A:$F,4),0)</f>
        <v>#N/A</v>
      </c>
      <c r="D266" s="38"/>
      <c r="E266" s="51"/>
      <c r="F266" s="723">
        <f t="shared" si="7"/>
        <v>0</v>
      </c>
      <c r="G266" s="38"/>
      <c r="H266" s="38"/>
      <c r="I266" s="713">
        <f t="shared" si="8"/>
        <v>0</v>
      </c>
      <c r="K266" s="62"/>
    </row>
    <row r="267" spans="1:11" s="52" customFormat="1" ht="12" customHeight="1" x14ac:dyDescent="0.2">
      <c r="A267" s="67"/>
      <c r="B267" s="713" t="str">
        <f>IFERROR(IF(VLOOKUP($A267,Osnova!$A:$E,1)=$A267,VLOOKUP($A267,Osnova!$A:$E,$E$10)),"")</f>
        <v/>
      </c>
      <c r="C267" s="66" t="e">
        <f>IF(VLOOKUP($A267,Osnova!$A:$C,1)=$A267,VLOOKUP($A267,Osnova!$A:$F,4),0)</f>
        <v>#N/A</v>
      </c>
      <c r="D267" s="38"/>
      <c r="E267" s="51"/>
      <c r="F267" s="723">
        <f t="shared" si="7"/>
        <v>0</v>
      </c>
      <c r="G267" s="38"/>
      <c r="H267" s="38"/>
      <c r="I267" s="713">
        <f t="shared" si="8"/>
        <v>0</v>
      </c>
      <c r="K267" s="62"/>
    </row>
    <row r="268" spans="1:11" s="52" customFormat="1" ht="12" customHeight="1" x14ac:dyDescent="0.2">
      <c r="A268" s="67"/>
      <c r="B268" s="713" t="str">
        <f>IFERROR(IF(VLOOKUP($A268,Osnova!$A:$E,1)=$A268,VLOOKUP($A268,Osnova!$A:$E,$E$10)),"")</f>
        <v/>
      </c>
      <c r="C268" s="66" t="e">
        <f>IF(VLOOKUP($A268,Osnova!$A:$C,1)=$A268,VLOOKUP($A268,Osnova!$A:$F,4),0)</f>
        <v>#N/A</v>
      </c>
      <c r="D268" s="38"/>
      <c r="E268" s="51"/>
      <c r="F268" s="723">
        <f t="shared" si="7"/>
        <v>0</v>
      </c>
      <c r="G268" s="38"/>
      <c r="H268" s="38"/>
      <c r="I268" s="713">
        <f t="shared" si="8"/>
        <v>0</v>
      </c>
      <c r="K268" s="62"/>
    </row>
    <row r="269" spans="1:11" s="52" customFormat="1" ht="12" customHeight="1" x14ac:dyDescent="0.2">
      <c r="A269" s="67"/>
      <c r="B269" s="713" t="str">
        <f>IFERROR(IF(VLOOKUP($A269,Osnova!$A:$E,1)=$A269,VLOOKUP($A269,Osnova!$A:$E,$E$10)),"")</f>
        <v/>
      </c>
      <c r="C269" s="66" t="e">
        <f>IF(VLOOKUP($A269,Osnova!$A:$C,1)=$A269,VLOOKUP($A269,Osnova!$A:$F,4),0)</f>
        <v>#N/A</v>
      </c>
      <c r="D269" s="38"/>
      <c r="E269" s="51"/>
      <c r="F269" s="723">
        <f t="shared" si="7"/>
        <v>0</v>
      </c>
      <c r="G269" s="38"/>
      <c r="H269" s="38"/>
      <c r="I269" s="713">
        <f t="shared" si="8"/>
        <v>0</v>
      </c>
      <c r="K269" s="62"/>
    </row>
    <row r="270" spans="1:11" s="52" customFormat="1" ht="12" customHeight="1" x14ac:dyDescent="0.2">
      <c r="A270" s="67"/>
      <c r="B270" s="713" t="str">
        <f>IFERROR(IF(VLOOKUP($A270,Osnova!$A:$E,1)=$A270,VLOOKUP($A270,Osnova!$A:$E,$E$10)),"")</f>
        <v/>
      </c>
      <c r="C270" s="66" t="e">
        <f>IF(VLOOKUP($A270,Osnova!$A:$C,1)=$A270,VLOOKUP($A270,Osnova!$A:$F,4),0)</f>
        <v>#N/A</v>
      </c>
      <c r="D270" s="38"/>
      <c r="E270" s="51"/>
      <c r="F270" s="723">
        <f t="shared" si="7"/>
        <v>0</v>
      </c>
      <c r="G270" s="38"/>
      <c r="H270" s="38"/>
      <c r="I270" s="713">
        <f t="shared" si="8"/>
        <v>0</v>
      </c>
      <c r="K270" s="62"/>
    </row>
    <row r="271" spans="1:11" s="52" customFormat="1" ht="12" customHeight="1" x14ac:dyDescent="0.2">
      <c r="A271" s="67"/>
      <c r="B271" s="713" t="str">
        <f>IFERROR(IF(VLOOKUP($A271,Osnova!$A:$E,1)=$A271,VLOOKUP($A271,Osnova!$A:$E,$E$10)),"")</f>
        <v/>
      </c>
      <c r="C271" s="66" t="e">
        <f>IF(VLOOKUP($A271,Osnova!$A:$C,1)=$A271,VLOOKUP($A271,Osnova!$A:$F,4),0)</f>
        <v>#N/A</v>
      </c>
      <c r="D271" s="38"/>
      <c r="E271" s="51"/>
      <c r="F271" s="723">
        <f t="shared" si="7"/>
        <v>0</v>
      </c>
      <c r="G271" s="38"/>
      <c r="H271" s="38"/>
      <c r="I271" s="713">
        <f t="shared" si="8"/>
        <v>0</v>
      </c>
      <c r="K271" s="62"/>
    </row>
    <row r="272" spans="1:11" s="52" customFormat="1" ht="12" customHeight="1" x14ac:dyDescent="0.2">
      <c r="A272" s="67"/>
      <c r="B272" s="713" t="str">
        <f>IFERROR(IF(VLOOKUP($A272,Osnova!$A:$E,1)=$A272,VLOOKUP($A272,Osnova!$A:$E,$E$10)),"")</f>
        <v/>
      </c>
      <c r="C272" s="66" t="e">
        <f>IF(VLOOKUP($A272,Osnova!$A:$C,1)=$A272,VLOOKUP($A272,Osnova!$A:$F,4),0)</f>
        <v>#N/A</v>
      </c>
      <c r="D272" s="38"/>
      <c r="E272" s="51"/>
      <c r="F272" s="723">
        <f t="shared" si="7"/>
        <v>0</v>
      </c>
      <c r="G272" s="38"/>
      <c r="H272" s="38"/>
      <c r="I272" s="713">
        <f t="shared" si="8"/>
        <v>0</v>
      </c>
      <c r="K272" s="62"/>
    </row>
    <row r="273" spans="1:11" s="52" customFormat="1" ht="12" customHeight="1" x14ac:dyDescent="0.2">
      <c r="A273" s="67"/>
      <c r="B273" s="713" t="str">
        <f>IFERROR(IF(VLOOKUP($A273,Osnova!$A:$E,1)=$A273,VLOOKUP($A273,Osnova!$A:$E,$E$10)),"")</f>
        <v/>
      </c>
      <c r="C273" s="66" t="e">
        <f>IF(VLOOKUP($A273,Osnova!$A:$C,1)=$A273,VLOOKUP($A273,Osnova!$A:$F,4),0)</f>
        <v>#N/A</v>
      </c>
      <c r="D273" s="38"/>
      <c r="E273" s="51"/>
      <c r="F273" s="723">
        <f t="shared" si="7"/>
        <v>0</v>
      </c>
      <c r="G273" s="38"/>
      <c r="H273" s="38"/>
      <c r="I273" s="713">
        <f t="shared" si="8"/>
        <v>0</v>
      </c>
      <c r="K273" s="62"/>
    </row>
    <row r="274" spans="1:11" s="52" customFormat="1" ht="12" customHeight="1" x14ac:dyDescent="0.2">
      <c r="A274" s="67"/>
      <c r="B274" s="713" t="str">
        <f>IFERROR(IF(VLOOKUP($A274,Osnova!$A:$E,1)=$A274,VLOOKUP($A274,Osnova!$A:$E,$E$10)),"")</f>
        <v/>
      </c>
      <c r="C274" s="66" t="e">
        <f>IF(VLOOKUP($A274,Osnova!$A:$C,1)=$A274,VLOOKUP($A274,Osnova!$A:$F,4),0)</f>
        <v>#N/A</v>
      </c>
      <c r="D274" s="38"/>
      <c r="E274" s="51"/>
      <c r="F274" s="723">
        <f t="shared" si="7"/>
        <v>0</v>
      </c>
      <c r="G274" s="38"/>
      <c r="H274" s="38"/>
      <c r="I274" s="713">
        <f t="shared" si="8"/>
        <v>0</v>
      </c>
      <c r="K274" s="62"/>
    </row>
    <row r="275" spans="1:11" s="52" customFormat="1" ht="12" customHeight="1" x14ac:dyDescent="0.2">
      <c r="A275" s="67"/>
      <c r="B275" s="713" t="str">
        <f>IFERROR(IF(VLOOKUP($A275,Osnova!$A:$E,1)=$A275,VLOOKUP($A275,Osnova!$A:$E,$E$10)),"")</f>
        <v/>
      </c>
      <c r="C275" s="66" t="e">
        <f>IF(VLOOKUP($A275,Osnova!$A:$C,1)=$A275,VLOOKUP($A275,Osnova!$A:$F,4),0)</f>
        <v>#N/A</v>
      </c>
      <c r="D275" s="38"/>
      <c r="E275" s="51"/>
      <c r="F275" s="723">
        <f t="shared" si="7"/>
        <v>0</v>
      </c>
      <c r="G275" s="38"/>
      <c r="H275" s="38"/>
      <c r="I275" s="713">
        <f t="shared" si="8"/>
        <v>0</v>
      </c>
      <c r="K275" s="62"/>
    </row>
    <row r="276" spans="1:11" s="52" customFormat="1" ht="12" customHeight="1" x14ac:dyDescent="0.2">
      <c r="A276" s="67"/>
      <c r="B276" s="713" t="str">
        <f>IFERROR(IF(VLOOKUP($A276,Osnova!$A:$E,1)=$A276,VLOOKUP($A276,Osnova!$A:$E,$E$10)),"")</f>
        <v/>
      </c>
      <c r="C276" s="66" t="e">
        <f>IF(VLOOKUP($A276,Osnova!$A:$C,1)=$A276,VLOOKUP($A276,Osnova!$A:$F,4),0)</f>
        <v>#N/A</v>
      </c>
      <c r="D276" s="38"/>
      <c r="E276" s="51"/>
      <c r="F276" s="723">
        <f t="shared" si="7"/>
        <v>0</v>
      </c>
      <c r="G276" s="38"/>
      <c r="H276" s="38"/>
      <c r="I276" s="713">
        <f t="shared" si="8"/>
        <v>0</v>
      </c>
      <c r="K276" s="62"/>
    </row>
    <row r="277" spans="1:11" s="52" customFormat="1" ht="12" customHeight="1" x14ac:dyDescent="0.2">
      <c r="A277" s="67"/>
      <c r="B277" s="713" t="str">
        <f>IFERROR(IF(VLOOKUP($A277,Osnova!$A:$E,1)=$A277,VLOOKUP($A277,Osnova!$A:$E,$E$10)),"")</f>
        <v/>
      </c>
      <c r="C277" s="66" t="e">
        <f>IF(VLOOKUP($A277,Osnova!$A:$C,1)=$A277,VLOOKUP($A277,Osnova!$A:$F,4),0)</f>
        <v>#N/A</v>
      </c>
      <c r="D277" s="38"/>
      <c r="E277" s="51"/>
      <c r="F277" s="723">
        <f t="shared" ref="F277:F313" si="9">SUM(D277-E277)</f>
        <v>0</v>
      </c>
      <c r="G277" s="38"/>
      <c r="H277" s="38"/>
      <c r="I277" s="713">
        <f t="shared" si="8"/>
        <v>0</v>
      </c>
      <c r="K277" s="62"/>
    </row>
    <row r="278" spans="1:11" s="52" customFormat="1" ht="12" customHeight="1" x14ac:dyDescent="0.2">
      <c r="A278" s="67"/>
      <c r="B278" s="713" t="str">
        <f>IFERROR(IF(VLOOKUP($A278,Osnova!$A:$E,1)=$A278,VLOOKUP($A278,Osnova!$A:$E,$E$10)),"")</f>
        <v/>
      </c>
      <c r="C278" s="66" t="e">
        <f>IF(VLOOKUP($A278,Osnova!$A:$C,1)=$A278,VLOOKUP($A278,Osnova!$A:$F,4),0)</f>
        <v>#N/A</v>
      </c>
      <c r="D278" s="38"/>
      <c r="E278" s="51"/>
      <c r="F278" s="723">
        <f t="shared" si="9"/>
        <v>0</v>
      </c>
      <c r="G278" s="38"/>
      <c r="H278" s="38"/>
      <c r="I278" s="713">
        <f t="shared" si="8"/>
        <v>0</v>
      </c>
      <c r="K278" s="62"/>
    </row>
    <row r="279" spans="1:11" s="52" customFormat="1" ht="12" customHeight="1" x14ac:dyDescent="0.2">
      <c r="A279" s="67"/>
      <c r="B279" s="713" t="str">
        <f>IFERROR(IF(VLOOKUP($A279,Osnova!$A:$E,1)=$A279,VLOOKUP($A279,Osnova!$A:$E,$E$10)),"")</f>
        <v/>
      </c>
      <c r="C279" s="66" t="e">
        <f>IF(VLOOKUP($A279,Osnova!$A:$C,1)=$A279,VLOOKUP($A279,Osnova!$A:$F,4),0)</f>
        <v>#N/A</v>
      </c>
      <c r="D279" s="38"/>
      <c r="E279" s="51"/>
      <c r="F279" s="723">
        <f t="shared" si="9"/>
        <v>0</v>
      </c>
      <c r="G279" s="38"/>
      <c r="H279" s="38"/>
      <c r="I279" s="713">
        <f t="shared" si="8"/>
        <v>0</v>
      </c>
      <c r="K279" s="62"/>
    </row>
    <row r="280" spans="1:11" s="52" customFormat="1" ht="12" customHeight="1" x14ac:dyDescent="0.2">
      <c r="A280" s="67"/>
      <c r="B280" s="713" t="str">
        <f>IFERROR(IF(VLOOKUP($A280,Osnova!$A:$E,1)=$A280,VLOOKUP($A280,Osnova!$A:$E,$E$10)),"")</f>
        <v/>
      </c>
      <c r="C280" s="66" t="e">
        <f>IF(VLOOKUP($A280,Osnova!$A:$C,1)=$A280,VLOOKUP($A280,Osnova!$A:$F,4),0)</f>
        <v>#N/A</v>
      </c>
      <c r="D280" s="38"/>
      <c r="E280" s="51"/>
      <c r="F280" s="723">
        <f t="shared" si="9"/>
        <v>0</v>
      </c>
      <c r="G280" s="38"/>
      <c r="H280" s="38"/>
      <c r="I280" s="713">
        <f t="shared" si="8"/>
        <v>0</v>
      </c>
      <c r="K280" s="62"/>
    </row>
    <row r="281" spans="1:11" s="52" customFormat="1" ht="12" customHeight="1" x14ac:dyDescent="0.2">
      <c r="A281" s="67"/>
      <c r="B281" s="713" t="str">
        <f>IFERROR(IF(VLOOKUP($A281,Osnova!$A:$E,1)=$A281,VLOOKUP($A281,Osnova!$A:$E,$E$10)),"")</f>
        <v/>
      </c>
      <c r="C281" s="66" t="e">
        <f>IF(VLOOKUP($A281,Osnova!$A:$C,1)=$A281,VLOOKUP($A281,Osnova!$A:$F,4),0)</f>
        <v>#N/A</v>
      </c>
      <c r="D281" s="38"/>
      <c r="E281" s="51"/>
      <c r="F281" s="723">
        <f t="shared" si="9"/>
        <v>0</v>
      </c>
      <c r="G281" s="38"/>
      <c r="H281" s="38"/>
      <c r="I281" s="713">
        <f t="shared" si="8"/>
        <v>0</v>
      </c>
      <c r="K281" s="62"/>
    </row>
    <row r="282" spans="1:11" s="52" customFormat="1" ht="12" customHeight="1" x14ac:dyDescent="0.2">
      <c r="A282" s="67"/>
      <c r="B282" s="713" t="str">
        <f>IFERROR(IF(VLOOKUP($A282,Osnova!$A:$E,1)=$A282,VLOOKUP($A282,Osnova!$A:$E,$E$10)),"")</f>
        <v/>
      </c>
      <c r="C282" s="66" t="e">
        <f>IF(VLOOKUP($A282,Osnova!$A:$C,1)=$A282,VLOOKUP($A282,Osnova!$A:$F,4),0)</f>
        <v>#N/A</v>
      </c>
      <c r="D282" s="38"/>
      <c r="E282" s="51"/>
      <c r="F282" s="723">
        <f t="shared" si="9"/>
        <v>0</v>
      </c>
      <c r="G282" s="38"/>
      <c r="H282" s="38"/>
      <c r="I282" s="713">
        <f t="shared" si="8"/>
        <v>0</v>
      </c>
      <c r="K282" s="62"/>
    </row>
    <row r="283" spans="1:11" s="52" customFormat="1" ht="12" customHeight="1" x14ac:dyDescent="0.2">
      <c r="A283" s="67"/>
      <c r="B283" s="713" t="str">
        <f>IFERROR(IF(VLOOKUP($A283,Osnova!$A:$E,1)=$A283,VLOOKUP($A283,Osnova!$A:$E,$E$10)),"")</f>
        <v/>
      </c>
      <c r="C283" s="66" t="e">
        <f>IF(VLOOKUP($A283,Osnova!$A:$C,1)=$A283,VLOOKUP($A283,Osnova!$A:$F,4),0)</f>
        <v>#N/A</v>
      </c>
      <c r="D283" s="38"/>
      <c r="E283" s="51"/>
      <c r="F283" s="723">
        <f t="shared" si="9"/>
        <v>0</v>
      </c>
      <c r="G283" s="38"/>
      <c r="H283" s="38"/>
      <c r="I283" s="713">
        <f t="shared" si="8"/>
        <v>0</v>
      </c>
      <c r="K283" s="62"/>
    </row>
    <row r="284" spans="1:11" s="52" customFormat="1" ht="12" customHeight="1" x14ac:dyDescent="0.2">
      <c r="A284" s="67"/>
      <c r="B284" s="713" t="str">
        <f>IFERROR(IF(VLOOKUP($A284,Osnova!$A:$E,1)=$A284,VLOOKUP($A284,Osnova!$A:$E,$E$10)),"")</f>
        <v/>
      </c>
      <c r="C284" s="66" t="e">
        <f>IF(VLOOKUP($A284,Osnova!$A:$C,1)=$A284,VLOOKUP($A284,Osnova!$A:$F,4),0)</f>
        <v>#N/A</v>
      </c>
      <c r="D284" s="38"/>
      <c r="E284" s="51"/>
      <c r="F284" s="723">
        <f t="shared" si="9"/>
        <v>0</v>
      </c>
      <c r="G284" s="38"/>
      <c r="H284" s="38"/>
      <c r="I284" s="713">
        <f t="shared" si="8"/>
        <v>0</v>
      </c>
      <c r="K284" s="62"/>
    </row>
    <row r="285" spans="1:11" s="52" customFormat="1" ht="12" customHeight="1" x14ac:dyDescent="0.2">
      <c r="A285" s="67"/>
      <c r="B285" s="713" t="str">
        <f>IFERROR(IF(VLOOKUP($A285,Osnova!$A:$E,1)=$A285,VLOOKUP($A285,Osnova!$A:$E,$E$10)),"")</f>
        <v/>
      </c>
      <c r="C285" s="66" t="e">
        <f>IF(VLOOKUP($A285,Osnova!$A:$C,1)=$A285,VLOOKUP($A285,Osnova!$A:$F,4),0)</f>
        <v>#N/A</v>
      </c>
      <c r="D285" s="38"/>
      <c r="E285" s="51"/>
      <c r="F285" s="723">
        <f t="shared" si="9"/>
        <v>0</v>
      </c>
      <c r="G285" s="38"/>
      <c r="H285" s="38"/>
      <c r="I285" s="713">
        <f t="shared" si="8"/>
        <v>0</v>
      </c>
      <c r="K285" s="62"/>
    </row>
    <row r="286" spans="1:11" s="52" customFormat="1" ht="12" customHeight="1" x14ac:dyDescent="0.2">
      <c r="A286" s="67"/>
      <c r="B286" s="713" t="str">
        <f>IFERROR(IF(VLOOKUP($A286,Osnova!$A:$E,1)=$A286,VLOOKUP($A286,Osnova!$A:$E,$E$10)),"")</f>
        <v/>
      </c>
      <c r="C286" s="66" t="e">
        <f>IF(VLOOKUP($A286,Osnova!$A:$C,1)=$A286,VLOOKUP($A286,Osnova!$A:$F,4),0)</f>
        <v>#N/A</v>
      </c>
      <c r="D286" s="38"/>
      <c r="E286" s="51"/>
      <c r="F286" s="723">
        <f t="shared" si="9"/>
        <v>0</v>
      </c>
      <c r="G286" s="38"/>
      <c r="H286" s="38"/>
      <c r="I286" s="713">
        <f t="shared" si="8"/>
        <v>0</v>
      </c>
      <c r="K286" s="62"/>
    </row>
    <row r="287" spans="1:11" s="52" customFormat="1" ht="12" customHeight="1" x14ac:dyDescent="0.2">
      <c r="A287" s="67"/>
      <c r="B287" s="713" t="str">
        <f>IFERROR(IF(VLOOKUP($A287,Osnova!$A:$E,1)=$A287,VLOOKUP($A287,Osnova!$A:$E,$E$10)),"")</f>
        <v/>
      </c>
      <c r="C287" s="66" t="e">
        <f>IF(VLOOKUP($A287,Osnova!$A:$C,1)=$A287,VLOOKUP($A287,Osnova!$A:$F,4),0)</f>
        <v>#N/A</v>
      </c>
      <c r="D287" s="38"/>
      <c r="E287" s="51"/>
      <c r="F287" s="723">
        <f t="shared" si="9"/>
        <v>0</v>
      </c>
      <c r="G287" s="38"/>
      <c r="H287" s="38"/>
      <c r="I287" s="713">
        <f t="shared" si="8"/>
        <v>0</v>
      </c>
      <c r="K287" s="62"/>
    </row>
    <row r="288" spans="1:11" s="52" customFormat="1" ht="12" customHeight="1" x14ac:dyDescent="0.2">
      <c r="A288" s="67"/>
      <c r="B288" s="713" t="str">
        <f>IFERROR(IF(VLOOKUP($A288,Osnova!$A:$E,1)=$A288,VLOOKUP($A288,Osnova!$A:$E,$E$10)),"")</f>
        <v/>
      </c>
      <c r="C288" s="66" t="e">
        <f>IF(VLOOKUP($A288,Osnova!$A:$C,1)=$A288,VLOOKUP($A288,Osnova!$A:$F,4),0)</f>
        <v>#N/A</v>
      </c>
      <c r="D288" s="38"/>
      <c r="E288" s="51"/>
      <c r="F288" s="723">
        <f t="shared" si="9"/>
        <v>0</v>
      </c>
      <c r="G288" s="38"/>
      <c r="H288" s="38"/>
      <c r="I288" s="713">
        <f t="shared" si="8"/>
        <v>0</v>
      </c>
      <c r="K288" s="62"/>
    </row>
    <row r="289" spans="1:11" s="52" customFormat="1" ht="12" customHeight="1" x14ac:dyDescent="0.2">
      <c r="A289" s="67"/>
      <c r="B289" s="713" t="str">
        <f>IFERROR(IF(VLOOKUP($A289,Osnova!$A:$E,1)=$A289,VLOOKUP($A289,Osnova!$A:$E,$E$10)),"")</f>
        <v/>
      </c>
      <c r="C289" s="66" t="e">
        <f>IF(VLOOKUP($A289,Osnova!$A:$C,1)=$A289,VLOOKUP($A289,Osnova!$A:$F,4),0)</f>
        <v>#N/A</v>
      </c>
      <c r="D289" s="38"/>
      <c r="E289" s="51"/>
      <c r="F289" s="723">
        <f t="shared" si="9"/>
        <v>0</v>
      </c>
      <c r="G289" s="38"/>
      <c r="H289" s="38"/>
      <c r="I289" s="713">
        <f t="shared" si="8"/>
        <v>0</v>
      </c>
      <c r="K289" s="62"/>
    </row>
    <row r="290" spans="1:11" s="52" customFormat="1" ht="12" customHeight="1" x14ac:dyDescent="0.2">
      <c r="A290" s="67"/>
      <c r="B290" s="713" t="str">
        <f>IFERROR(IF(VLOOKUP($A290,Osnova!$A:$E,1)=$A290,VLOOKUP($A290,Osnova!$A:$E,$E$10)),"")</f>
        <v/>
      </c>
      <c r="C290" s="66" t="e">
        <f>IF(VLOOKUP($A290,Osnova!$A:$C,1)=$A290,VLOOKUP($A290,Osnova!$A:$F,4),0)</f>
        <v>#N/A</v>
      </c>
      <c r="D290" s="38"/>
      <c r="E290" s="51"/>
      <c r="F290" s="723">
        <f t="shared" si="9"/>
        <v>0</v>
      </c>
      <c r="G290" s="38"/>
      <c r="H290" s="38"/>
      <c r="I290" s="713">
        <f t="shared" si="8"/>
        <v>0</v>
      </c>
      <c r="K290" s="62"/>
    </row>
    <row r="291" spans="1:11" s="52" customFormat="1" ht="12" customHeight="1" x14ac:dyDescent="0.2">
      <c r="A291" s="67"/>
      <c r="B291" s="713" t="str">
        <f>IFERROR(IF(VLOOKUP($A291,Osnova!$A:$E,1)=$A291,VLOOKUP($A291,Osnova!$A:$E,$E$10)),"")</f>
        <v/>
      </c>
      <c r="C291" s="66" t="e">
        <f>IF(VLOOKUP($A291,Osnova!$A:$C,1)=$A291,VLOOKUP($A291,Osnova!$A:$F,4),0)</f>
        <v>#N/A</v>
      </c>
      <c r="D291" s="38"/>
      <c r="E291" s="51"/>
      <c r="F291" s="723">
        <f t="shared" si="9"/>
        <v>0</v>
      </c>
      <c r="G291" s="38"/>
      <c r="H291" s="38"/>
      <c r="I291" s="713">
        <f t="shared" si="8"/>
        <v>0</v>
      </c>
      <c r="K291" s="62"/>
    </row>
    <row r="292" spans="1:11" s="52" customFormat="1" ht="12" customHeight="1" x14ac:dyDescent="0.2">
      <c r="A292" s="67"/>
      <c r="B292" s="713" t="str">
        <f>IFERROR(IF(VLOOKUP($A292,Osnova!$A:$E,1)=$A292,VLOOKUP($A292,Osnova!$A:$E,$E$10)),"")</f>
        <v/>
      </c>
      <c r="C292" s="66" t="e">
        <f>IF(VLOOKUP($A292,Osnova!$A:$C,1)=$A292,VLOOKUP($A292,Osnova!$A:$F,4),0)</f>
        <v>#N/A</v>
      </c>
      <c r="D292" s="38"/>
      <c r="E292" s="51"/>
      <c r="F292" s="723">
        <f t="shared" si="9"/>
        <v>0</v>
      </c>
      <c r="G292" s="38"/>
      <c r="H292" s="38"/>
      <c r="I292" s="713">
        <f t="shared" si="8"/>
        <v>0</v>
      </c>
      <c r="K292" s="62"/>
    </row>
    <row r="293" spans="1:11" s="52" customFormat="1" ht="12" customHeight="1" x14ac:dyDescent="0.2">
      <c r="A293" s="67"/>
      <c r="B293" s="713" t="str">
        <f>IFERROR(IF(VLOOKUP($A293,Osnova!$A:$E,1)=$A293,VLOOKUP($A293,Osnova!$A:$E,$E$10)),"")</f>
        <v/>
      </c>
      <c r="C293" s="66" t="e">
        <f>IF(VLOOKUP($A293,Osnova!$A:$C,1)=$A293,VLOOKUP($A293,Osnova!$A:$F,4),0)</f>
        <v>#N/A</v>
      </c>
      <c r="D293" s="38"/>
      <c r="E293" s="51"/>
      <c r="F293" s="723">
        <f t="shared" si="9"/>
        <v>0</v>
      </c>
      <c r="G293" s="38"/>
      <c r="H293" s="38"/>
      <c r="I293" s="713">
        <f t="shared" si="8"/>
        <v>0</v>
      </c>
      <c r="K293" s="62"/>
    </row>
    <row r="294" spans="1:11" s="52" customFormat="1" ht="12" customHeight="1" x14ac:dyDescent="0.2">
      <c r="A294" s="67"/>
      <c r="B294" s="713" t="str">
        <f>IFERROR(IF(VLOOKUP($A294,Osnova!$A:$E,1)=$A294,VLOOKUP($A294,Osnova!$A:$E,$E$10)),"")</f>
        <v/>
      </c>
      <c r="C294" s="66" t="e">
        <f>IF(VLOOKUP($A294,Osnova!$A:$C,1)=$A294,VLOOKUP($A294,Osnova!$A:$F,4),0)</f>
        <v>#N/A</v>
      </c>
      <c r="D294" s="38"/>
      <c r="E294" s="51"/>
      <c r="F294" s="723">
        <f t="shared" si="9"/>
        <v>0</v>
      </c>
      <c r="G294" s="38"/>
      <c r="H294" s="38"/>
      <c r="I294" s="713">
        <f t="shared" si="8"/>
        <v>0</v>
      </c>
      <c r="K294" s="62"/>
    </row>
    <row r="295" spans="1:11" s="52" customFormat="1" ht="12" customHeight="1" x14ac:dyDescent="0.2">
      <c r="A295" s="67"/>
      <c r="B295" s="713" t="str">
        <f>IFERROR(IF(VLOOKUP($A295,Osnova!$A:$E,1)=$A295,VLOOKUP($A295,Osnova!$A:$E,$E$10)),"")</f>
        <v/>
      </c>
      <c r="C295" s="66" t="e">
        <f>IF(VLOOKUP($A295,Osnova!$A:$C,1)=$A295,VLOOKUP($A295,Osnova!$A:$F,4),0)</f>
        <v>#N/A</v>
      </c>
      <c r="D295" s="38"/>
      <c r="E295" s="51"/>
      <c r="F295" s="723">
        <f t="shared" si="9"/>
        <v>0</v>
      </c>
      <c r="G295" s="38"/>
      <c r="H295" s="38"/>
      <c r="I295" s="713">
        <f t="shared" si="8"/>
        <v>0</v>
      </c>
      <c r="K295" s="62"/>
    </row>
    <row r="296" spans="1:11" s="52" customFormat="1" ht="12" customHeight="1" x14ac:dyDescent="0.2">
      <c r="A296" s="67"/>
      <c r="B296" s="713" t="str">
        <f>IFERROR(IF(VLOOKUP($A296,Osnova!$A:$E,1)=$A296,VLOOKUP($A296,Osnova!$A:$E,$E$10)),"")</f>
        <v/>
      </c>
      <c r="C296" s="66" t="e">
        <f>IF(VLOOKUP($A296,Osnova!$A:$C,1)=$A296,VLOOKUP($A296,Osnova!$A:$F,4),0)</f>
        <v>#N/A</v>
      </c>
      <c r="D296" s="38"/>
      <c r="E296" s="51"/>
      <c r="F296" s="723">
        <f t="shared" si="9"/>
        <v>0</v>
      </c>
      <c r="G296" s="38"/>
      <c r="H296" s="38"/>
      <c r="I296" s="713">
        <f t="shared" si="8"/>
        <v>0</v>
      </c>
      <c r="K296" s="62"/>
    </row>
    <row r="297" spans="1:11" s="52" customFormat="1" ht="12" customHeight="1" x14ac:dyDescent="0.2">
      <c r="A297" s="67"/>
      <c r="B297" s="713" t="str">
        <f>IFERROR(IF(VLOOKUP($A297,Osnova!$A:$E,1)=$A297,VLOOKUP($A297,Osnova!$A:$E,$E$10)),"")</f>
        <v/>
      </c>
      <c r="C297" s="66" t="e">
        <f>IF(VLOOKUP($A297,Osnova!$A:$C,1)=$A297,VLOOKUP($A297,Osnova!$A:$F,4),0)</f>
        <v>#N/A</v>
      </c>
      <c r="D297" s="38"/>
      <c r="E297" s="51"/>
      <c r="F297" s="723">
        <f t="shared" si="9"/>
        <v>0</v>
      </c>
      <c r="G297" s="38"/>
      <c r="H297" s="38"/>
      <c r="I297" s="713">
        <f t="shared" si="8"/>
        <v>0</v>
      </c>
      <c r="K297" s="62"/>
    </row>
    <row r="298" spans="1:11" s="52" customFormat="1" ht="12" customHeight="1" x14ac:dyDescent="0.2">
      <c r="A298" s="67"/>
      <c r="B298" s="713" t="str">
        <f>IFERROR(IF(VLOOKUP($A298,Osnova!$A:$E,1)=$A298,VLOOKUP($A298,Osnova!$A:$E,$E$10)),"")</f>
        <v/>
      </c>
      <c r="C298" s="66" t="e">
        <f>IF(VLOOKUP($A298,Osnova!$A:$C,1)=$A298,VLOOKUP($A298,Osnova!$A:$F,4),0)</f>
        <v>#N/A</v>
      </c>
      <c r="D298" s="38"/>
      <c r="E298" s="51"/>
      <c r="F298" s="723">
        <f t="shared" si="9"/>
        <v>0</v>
      </c>
      <c r="G298" s="38"/>
      <c r="H298" s="38"/>
      <c r="I298" s="713">
        <f t="shared" si="8"/>
        <v>0</v>
      </c>
      <c r="K298" s="62"/>
    </row>
    <row r="299" spans="1:11" s="52" customFormat="1" ht="12" customHeight="1" x14ac:dyDescent="0.2">
      <c r="A299" s="67"/>
      <c r="B299" s="713" t="str">
        <f>IFERROR(IF(VLOOKUP($A299,Osnova!$A:$E,1)=$A299,VLOOKUP($A299,Osnova!$A:$E,$E$10)),"")</f>
        <v/>
      </c>
      <c r="C299" s="66" t="e">
        <f>IF(VLOOKUP($A299,Osnova!$A:$C,1)=$A299,VLOOKUP($A299,Osnova!$A:$F,4),0)</f>
        <v>#N/A</v>
      </c>
      <c r="D299" s="38"/>
      <c r="E299" s="51"/>
      <c r="F299" s="723">
        <f t="shared" si="9"/>
        <v>0</v>
      </c>
      <c r="G299" s="38"/>
      <c r="H299" s="38"/>
      <c r="I299" s="713">
        <f t="shared" si="8"/>
        <v>0</v>
      </c>
      <c r="K299" s="62"/>
    </row>
    <row r="300" spans="1:11" s="52" customFormat="1" ht="12" customHeight="1" x14ac:dyDescent="0.2">
      <c r="A300" s="67"/>
      <c r="B300" s="713" t="str">
        <f>IFERROR(IF(VLOOKUP($A300,Osnova!$A:$E,1)=$A300,VLOOKUP($A300,Osnova!$A:$E,$E$10)),"")</f>
        <v/>
      </c>
      <c r="C300" s="66" t="e">
        <f>IF(VLOOKUP($A300,Osnova!$A:$C,1)=$A300,VLOOKUP($A300,Osnova!$A:$F,4),0)</f>
        <v>#N/A</v>
      </c>
      <c r="D300" s="38"/>
      <c r="E300" s="51"/>
      <c r="F300" s="723">
        <f t="shared" si="9"/>
        <v>0</v>
      </c>
      <c r="G300" s="38"/>
      <c r="H300" s="38"/>
      <c r="I300" s="713">
        <f t="shared" si="8"/>
        <v>0</v>
      </c>
      <c r="K300" s="62"/>
    </row>
    <row r="301" spans="1:11" s="52" customFormat="1" ht="12" customHeight="1" x14ac:dyDescent="0.2">
      <c r="A301" s="67"/>
      <c r="B301" s="713" t="str">
        <f>IFERROR(IF(VLOOKUP($A301,Osnova!$A:$E,1)=$A301,VLOOKUP($A301,Osnova!$A:$E,$E$10)),"")</f>
        <v/>
      </c>
      <c r="C301" s="66" t="e">
        <f>IF(VLOOKUP($A301,Osnova!$A:$C,1)=$A301,VLOOKUP($A301,Osnova!$A:$F,4),0)</f>
        <v>#N/A</v>
      </c>
      <c r="D301" s="38"/>
      <c r="E301" s="51"/>
      <c r="F301" s="723">
        <f t="shared" si="9"/>
        <v>0</v>
      </c>
      <c r="G301" s="38"/>
      <c r="H301" s="38"/>
      <c r="I301" s="713">
        <f t="shared" si="8"/>
        <v>0</v>
      </c>
      <c r="K301" s="62"/>
    </row>
    <row r="302" spans="1:11" s="52" customFormat="1" ht="12" customHeight="1" x14ac:dyDescent="0.2">
      <c r="A302" s="67"/>
      <c r="B302" s="713" t="str">
        <f>IFERROR(IF(VLOOKUP($A302,Osnova!$A:$E,1)=$A302,VLOOKUP($A302,Osnova!$A:$E,$E$10)),"")</f>
        <v/>
      </c>
      <c r="C302" s="66" t="e">
        <f>IF(VLOOKUP($A302,Osnova!$A:$C,1)=$A302,VLOOKUP($A302,Osnova!$A:$F,4),0)</f>
        <v>#N/A</v>
      </c>
      <c r="D302" s="38"/>
      <c r="E302" s="51"/>
      <c r="F302" s="723">
        <f t="shared" si="9"/>
        <v>0</v>
      </c>
      <c r="G302" s="38"/>
      <c r="H302" s="38"/>
      <c r="I302" s="713">
        <f t="shared" si="8"/>
        <v>0</v>
      </c>
      <c r="K302" s="62"/>
    </row>
    <row r="303" spans="1:11" s="52" customFormat="1" ht="12" customHeight="1" x14ac:dyDescent="0.2">
      <c r="A303" s="67"/>
      <c r="B303" s="713" t="str">
        <f>IFERROR(IF(VLOOKUP($A303,Osnova!$A:$E,1)=$A303,VLOOKUP($A303,Osnova!$A:$E,$E$10)),"")</f>
        <v/>
      </c>
      <c r="C303" s="66" t="e">
        <f>IF(VLOOKUP($A303,Osnova!$A:$C,1)=$A303,VLOOKUP($A303,Osnova!$A:$F,4),0)</f>
        <v>#N/A</v>
      </c>
      <c r="D303" s="38"/>
      <c r="E303" s="51"/>
      <c r="F303" s="723">
        <f t="shared" si="9"/>
        <v>0</v>
      </c>
      <c r="G303" s="38"/>
      <c r="H303" s="38"/>
      <c r="I303" s="713">
        <f t="shared" si="8"/>
        <v>0</v>
      </c>
      <c r="K303" s="62"/>
    </row>
    <row r="304" spans="1:11" s="52" customFormat="1" ht="12" customHeight="1" x14ac:dyDescent="0.2">
      <c r="A304" s="67"/>
      <c r="B304" s="713" t="str">
        <f>IFERROR(IF(VLOOKUP($A304,Osnova!$A:$E,1)=$A304,VLOOKUP($A304,Osnova!$A:$E,$E$10)),"")</f>
        <v/>
      </c>
      <c r="C304" s="66" t="e">
        <f>IF(VLOOKUP($A304,Osnova!$A:$C,1)=$A304,VLOOKUP($A304,Osnova!$A:$F,4),0)</f>
        <v>#N/A</v>
      </c>
      <c r="D304" s="38"/>
      <c r="E304" s="51"/>
      <c r="F304" s="723">
        <f t="shared" si="9"/>
        <v>0</v>
      </c>
      <c r="G304" s="38"/>
      <c r="H304" s="38"/>
      <c r="I304" s="713">
        <f t="shared" si="8"/>
        <v>0</v>
      </c>
      <c r="K304" s="62"/>
    </row>
    <row r="305" spans="1:11" s="52" customFormat="1" ht="12" customHeight="1" x14ac:dyDescent="0.2">
      <c r="A305" s="67"/>
      <c r="B305" s="713" t="str">
        <f>IFERROR(IF(VLOOKUP($A305,Osnova!$A:$E,1)=$A305,VLOOKUP($A305,Osnova!$A:$E,$E$10)),"")</f>
        <v/>
      </c>
      <c r="C305" s="66" t="e">
        <f>IF(VLOOKUP($A305,Osnova!$A:$C,1)=$A305,VLOOKUP($A305,Osnova!$A:$F,4),0)</f>
        <v>#N/A</v>
      </c>
      <c r="D305" s="38"/>
      <c r="E305" s="51"/>
      <c r="F305" s="723">
        <f t="shared" si="9"/>
        <v>0</v>
      </c>
      <c r="G305" s="38"/>
      <c r="H305" s="38"/>
      <c r="I305" s="713">
        <f t="shared" si="8"/>
        <v>0</v>
      </c>
      <c r="K305" s="62"/>
    </row>
    <row r="306" spans="1:11" s="52" customFormat="1" ht="12" customHeight="1" x14ac:dyDescent="0.2">
      <c r="A306" s="67"/>
      <c r="B306" s="713" t="str">
        <f>IFERROR(IF(VLOOKUP($A306,Osnova!$A:$E,1)=$A306,VLOOKUP($A306,Osnova!$A:$E,$E$10)),"")</f>
        <v/>
      </c>
      <c r="C306" s="66" t="e">
        <f>IF(VLOOKUP($A306,Osnova!$A:$C,1)=$A306,VLOOKUP($A306,Osnova!$A:$F,4),0)</f>
        <v>#N/A</v>
      </c>
      <c r="D306" s="38"/>
      <c r="E306" s="51"/>
      <c r="F306" s="723">
        <f t="shared" si="9"/>
        <v>0</v>
      </c>
      <c r="G306" s="38"/>
      <c r="H306" s="38"/>
      <c r="I306" s="713">
        <f t="shared" si="8"/>
        <v>0</v>
      </c>
      <c r="K306" s="62"/>
    </row>
    <row r="307" spans="1:11" s="52" customFormat="1" ht="12" customHeight="1" x14ac:dyDescent="0.2">
      <c r="A307" s="67"/>
      <c r="B307" s="713" t="str">
        <f>IFERROR(IF(VLOOKUP($A307,Osnova!$A:$E,1)=$A307,VLOOKUP($A307,Osnova!$A:$E,$E$10)),"")</f>
        <v/>
      </c>
      <c r="C307" s="66" t="e">
        <f>IF(VLOOKUP($A307,Osnova!$A:$C,1)=$A307,VLOOKUP($A307,Osnova!$A:$F,4),0)</f>
        <v>#N/A</v>
      </c>
      <c r="D307" s="38"/>
      <c r="E307" s="51"/>
      <c r="F307" s="723">
        <f t="shared" si="9"/>
        <v>0</v>
      </c>
      <c r="G307" s="38"/>
      <c r="H307" s="38"/>
      <c r="I307" s="713">
        <f t="shared" si="8"/>
        <v>0</v>
      </c>
      <c r="K307" s="62"/>
    </row>
    <row r="308" spans="1:11" s="52" customFormat="1" ht="12" customHeight="1" x14ac:dyDescent="0.2">
      <c r="A308" s="67"/>
      <c r="B308" s="713" t="str">
        <f>IFERROR(IF(VLOOKUP($A308,Osnova!$A:$E,1)=$A308,VLOOKUP($A308,Osnova!$A:$E,$E$10)),"")</f>
        <v/>
      </c>
      <c r="C308" s="66" t="e">
        <f>IF(VLOOKUP($A308,Osnova!$A:$C,1)=$A308,VLOOKUP($A308,Osnova!$A:$F,4),0)</f>
        <v>#N/A</v>
      </c>
      <c r="D308" s="38"/>
      <c r="E308" s="51"/>
      <c r="F308" s="723">
        <f t="shared" si="9"/>
        <v>0</v>
      </c>
      <c r="G308" s="38"/>
      <c r="H308" s="38"/>
      <c r="I308" s="713">
        <f t="shared" si="8"/>
        <v>0</v>
      </c>
      <c r="K308" s="62"/>
    </row>
    <row r="309" spans="1:11" s="52" customFormat="1" ht="12" customHeight="1" x14ac:dyDescent="0.2">
      <c r="A309" s="67"/>
      <c r="B309" s="713" t="str">
        <f>IFERROR(IF(VLOOKUP($A309,Osnova!$A:$E,1)=$A309,VLOOKUP($A309,Osnova!$A:$E,$E$10)),"")</f>
        <v/>
      </c>
      <c r="C309" s="66" t="e">
        <f>IF(VLOOKUP($A309,Osnova!$A:$C,1)=$A309,VLOOKUP($A309,Osnova!$A:$F,4),0)</f>
        <v>#N/A</v>
      </c>
      <c r="D309" s="38"/>
      <c r="E309" s="51"/>
      <c r="F309" s="723">
        <f t="shared" si="9"/>
        <v>0</v>
      </c>
      <c r="G309" s="38"/>
      <c r="H309" s="38"/>
      <c r="I309" s="713">
        <f t="shared" si="8"/>
        <v>0</v>
      </c>
      <c r="K309" s="62"/>
    </row>
    <row r="310" spans="1:11" s="52" customFormat="1" ht="12" customHeight="1" x14ac:dyDescent="0.2">
      <c r="A310" s="67"/>
      <c r="B310" s="713" t="str">
        <f>IFERROR(IF(VLOOKUP($A310,Osnova!$A:$E,1)=$A310,VLOOKUP($A310,Osnova!$A:$E,$E$10)),"")</f>
        <v/>
      </c>
      <c r="C310" s="66" t="e">
        <f>IF(VLOOKUP($A310,Osnova!$A:$C,1)=$A310,VLOOKUP($A310,Osnova!$A:$F,4),0)</f>
        <v>#N/A</v>
      </c>
      <c r="D310" s="38"/>
      <c r="E310" s="51"/>
      <c r="F310" s="723">
        <f t="shared" si="9"/>
        <v>0</v>
      </c>
      <c r="G310" s="38"/>
      <c r="H310" s="38"/>
      <c r="I310" s="713">
        <f t="shared" si="8"/>
        <v>0</v>
      </c>
      <c r="K310" s="62"/>
    </row>
    <row r="311" spans="1:11" s="52" customFormat="1" ht="12" customHeight="1" x14ac:dyDescent="0.2">
      <c r="A311" s="67"/>
      <c r="B311" s="713" t="str">
        <f>IFERROR(IF(VLOOKUP($A311,Osnova!$A:$E,1)=$A311,VLOOKUP($A311,Osnova!$A:$E,$E$10)),"")</f>
        <v/>
      </c>
      <c r="C311" s="66" t="e">
        <f>IF(VLOOKUP($A311,Osnova!$A:$C,1)=$A311,VLOOKUP($A311,Osnova!$A:$F,4),0)</f>
        <v>#N/A</v>
      </c>
      <c r="D311" s="38"/>
      <c r="E311" s="51"/>
      <c r="F311" s="723">
        <f t="shared" si="9"/>
        <v>0</v>
      </c>
      <c r="G311" s="38"/>
      <c r="H311" s="38"/>
      <c r="I311" s="713">
        <f t="shared" si="8"/>
        <v>0</v>
      </c>
      <c r="K311" s="62"/>
    </row>
    <row r="312" spans="1:11" s="52" customFormat="1" ht="12" customHeight="1" x14ac:dyDescent="0.2">
      <c r="A312" s="67"/>
      <c r="B312" s="713" t="str">
        <f>IFERROR(IF(VLOOKUP($A312,Osnova!$A:$E,1)=$A312,VLOOKUP($A312,Osnova!$A:$E,$E$10)),"")</f>
        <v/>
      </c>
      <c r="C312" s="66" t="e">
        <f>IF(VLOOKUP($A312,Osnova!$A:$C,1)=$A312,VLOOKUP($A312,Osnova!$A:$F,4),0)</f>
        <v>#N/A</v>
      </c>
      <c r="D312" s="38"/>
      <c r="E312" s="51"/>
      <c r="F312" s="723">
        <f t="shared" si="9"/>
        <v>0</v>
      </c>
      <c r="G312" s="38"/>
      <c r="H312" s="38"/>
      <c r="I312" s="713">
        <f t="shared" si="8"/>
        <v>0</v>
      </c>
      <c r="K312" s="62"/>
    </row>
    <row r="313" spans="1:11" s="52" customFormat="1" ht="12" customHeight="1" x14ac:dyDescent="0.2">
      <c r="A313" s="68"/>
      <c r="B313" s="722" t="str">
        <f>IFERROR(IF(VLOOKUP($A313,Osnova!$A:$E,1)=$A313,VLOOKUP($A313,Osnova!$A:$E,$E$10)),"")</f>
        <v/>
      </c>
      <c r="C313" s="69" t="e">
        <f>IF(VLOOKUP($A313,Osnova!$A:$C,1)=$A313,VLOOKUP($A313,Osnova!$A:$F,4),0)</f>
        <v>#N/A</v>
      </c>
      <c r="D313" s="70"/>
      <c r="E313" s="71"/>
      <c r="F313" s="724">
        <f t="shared" si="9"/>
        <v>0</v>
      </c>
      <c r="G313" s="70"/>
      <c r="H313" s="70"/>
      <c r="I313" s="722">
        <f t="shared" si="8"/>
        <v>0</v>
      </c>
      <c r="K313" s="62"/>
    </row>
    <row r="314" spans="1:11" s="73" customFormat="1" ht="1.1499999999999999" customHeight="1" x14ac:dyDescent="0.2">
      <c r="A314" s="72"/>
      <c r="C314" s="74"/>
      <c r="D314" s="75" t="str">
        <f>IFERROR(IF(VLOOKUP($A314,[6]Sheet1!$A298:$M630,1)=$A314,VLOOKUP($A314,[6]Sheet1!$A298:$M630,10)),"")</f>
        <v/>
      </c>
      <c r="E314" s="76"/>
      <c r="F314" s="76"/>
      <c r="G314" s="75" t="str">
        <f>IFERROR(IF(VLOOKUP($A314,[6]Sheet1!$A298:$M630,1)=$A314,VLOOKUP($A314,[6]Sheet1!$A298:$M630,11)),"")</f>
        <v/>
      </c>
      <c r="H314" s="75" t="str">
        <f>IFERROR(IF(VLOOKUP($A314,[6]Sheet1!$A298:$Q630,1)=$A314,VLOOKUP($A314,[6]Sheet1!$A298:$Q630,14)),"")</f>
        <v/>
      </c>
      <c r="I314" s="76"/>
      <c r="K314" s="74"/>
    </row>
    <row r="315" spans="1:11" s="73" customFormat="1" ht="12" hidden="1" customHeight="1" x14ac:dyDescent="0.2">
      <c r="A315" s="72"/>
      <c r="C315" s="74"/>
      <c r="D315" s="75" t="str">
        <f>IFERROR(IF(VLOOKUP($A315,[6]Sheet1!$A299:$M631,1)=$A315,VLOOKUP($A315,[6]Sheet1!$A299:$M631,10)),"")</f>
        <v/>
      </c>
      <c r="E315" s="76"/>
      <c r="F315" s="76"/>
      <c r="G315" s="75" t="str">
        <f>IFERROR(IF(VLOOKUP($A315,[6]Sheet1!$A299:$M631,1)=$A315,VLOOKUP($A315,[6]Sheet1!$A299:$M631,11)),"")</f>
        <v/>
      </c>
      <c r="H315" s="75" t="str">
        <f>IFERROR(IF(VLOOKUP($A315,[6]Sheet1!$A299:$Q631,1)=$A315,VLOOKUP($A315,[6]Sheet1!$A299:$Q631,14)),"")</f>
        <v/>
      </c>
      <c r="I315" s="76"/>
      <c r="K315" s="74"/>
    </row>
    <row r="316" spans="1:11" s="73" customFormat="1" ht="12" hidden="1" customHeight="1" x14ac:dyDescent="0.2">
      <c r="A316" s="72"/>
      <c r="C316" s="74"/>
      <c r="D316" s="75" t="str">
        <f>IFERROR(IF(VLOOKUP($A316,[6]Sheet1!$A300:$M632,1)=$A316,VLOOKUP($A316,[6]Sheet1!$A300:$M632,10)),"")</f>
        <v/>
      </c>
      <c r="E316" s="76"/>
      <c r="F316" s="76"/>
      <c r="G316" s="75" t="str">
        <f>IFERROR(IF(VLOOKUP($A316,[6]Sheet1!$A300:$M632,1)=$A316,VLOOKUP($A316,[6]Sheet1!$A300:$M632,11)),"")</f>
        <v/>
      </c>
      <c r="H316" s="75" t="str">
        <f>IFERROR(IF(VLOOKUP($A316,[6]Sheet1!$A300:$Q632,1)=$A316,VLOOKUP($A316,[6]Sheet1!$A300:$Q632,14)),"")</f>
        <v/>
      </c>
      <c r="I316" s="76"/>
      <c r="K316" s="74"/>
    </row>
    <row r="317" spans="1:11" s="73" customFormat="1" ht="12" hidden="1" customHeight="1" x14ac:dyDescent="0.2">
      <c r="A317" s="77"/>
      <c r="B317" s="77"/>
      <c r="C317" s="77"/>
      <c r="D317" s="75" t="str">
        <f>IFERROR(IF(VLOOKUP($A317,[6]Sheet1!$A301:$M633,1)=$A317,VLOOKUP($A317,[6]Sheet1!$A301:$M633,10)),"")</f>
        <v/>
      </c>
      <c r="E317" s="77"/>
      <c r="F317" s="77"/>
      <c r="G317" s="75" t="str">
        <f>IFERROR(IF(VLOOKUP($A317,[6]Sheet1!$A301:$M633,1)=$A317,VLOOKUP($A317,[6]Sheet1!$A301:$M633,11)),"")</f>
        <v/>
      </c>
      <c r="H317" s="75" t="str">
        <f>IFERROR(IF(VLOOKUP($A317,[6]Sheet1!$A301:$Q633,1)=$A317,VLOOKUP($A317,[6]Sheet1!$A301:$Q633,14)),"")</f>
        <v/>
      </c>
      <c r="I317" s="77"/>
      <c r="K317" s="74"/>
    </row>
    <row r="318" spans="1:11" s="73" customFormat="1" ht="12" hidden="1" customHeight="1" x14ac:dyDescent="0.2">
      <c r="A318" s="72"/>
      <c r="C318" s="74"/>
      <c r="D318" s="75" t="str">
        <f>IFERROR(IF(VLOOKUP($A318,[6]Sheet1!$A302:$M634,1)=$A318,VLOOKUP($A318,[6]Sheet1!$A302:$M634,10)),"")</f>
        <v/>
      </c>
      <c r="E318" s="76"/>
      <c r="F318" s="76"/>
      <c r="G318" s="75" t="str">
        <f>IFERROR(IF(VLOOKUP($A318,[6]Sheet1!$A302:$M634,1)=$A318,VLOOKUP($A318,[6]Sheet1!$A302:$M634,11)),"")</f>
        <v/>
      </c>
      <c r="H318" s="75" t="str">
        <f>IFERROR(IF(VLOOKUP($A318,[6]Sheet1!$A302:$Q634,1)=$A318,VLOOKUP($A318,[6]Sheet1!$A302:$Q634,14)),"")</f>
        <v/>
      </c>
      <c r="I318" s="76"/>
      <c r="K318" s="74"/>
    </row>
    <row r="319" spans="1:11" s="73" customFormat="1" ht="12" hidden="1" customHeight="1" x14ac:dyDescent="0.2">
      <c r="A319" s="72"/>
      <c r="C319" s="74"/>
      <c r="D319" s="75" t="str">
        <f>IFERROR(IF(VLOOKUP($A319,[6]Sheet1!$A303:$M635,1)=$A319,VLOOKUP($A319,[6]Sheet1!$A303:$M635,10)),"")</f>
        <v/>
      </c>
      <c r="E319" s="76"/>
      <c r="F319" s="76"/>
      <c r="G319" s="75" t="str">
        <f>IFERROR(IF(VLOOKUP($A319,[6]Sheet1!$A303:$M635,1)=$A319,VLOOKUP($A319,[6]Sheet1!$A303:$M635,11)),"")</f>
        <v/>
      </c>
      <c r="H319" s="75" t="str">
        <f>IFERROR(IF(VLOOKUP($A319,[6]Sheet1!$A303:$Q635,1)=$A319,VLOOKUP($A319,[6]Sheet1!$A303:$Q635,14)),"")</f>
        <v/>
      </c>
      <c r="I319" s="76"/>
      <c r="K319" s="74"/>
    </row>
    <row r="320" spans="1:11" s="73" customFormat="1" ht="12" hidden="1" customHeight="1" x14ac:dyDescent="0.2">
      <c r="A320" s="72"/>
      <c r="C320" s="74"/>
      <c r="D320" s="75" t="str">
        <f>IFERROR(IF(VLOOKUP($A320,[6]Sheet1!$A304:$M636,1)=$A320,VLOOKUP($A320,[6]Sheet1!$A304:$M636,10)),"")</f>
        <v/>
      </c>
      <c r="E320" s="76"/>
      <c r="F320" s="76"/>
      <c r="G320" s="75" t="str">
        <f>IFERROR(IF(VLOOKUP($A320,[6]Sheet1!$A304:$M636,1)=$A320,VLOOKUP($A320,[6]Sheet1!$A304:$M636,11)),"")</f>
        <v/>
      </c>
      <c r="H320" s="75" t="str">
        <f>IFERROR(IF(VLOOKUP($A320,[6]Sheet1!$A304:$Q636,1)=$A320,VLOOKUP($A320,[6]Sheet1!$A304:$Q636,14)),"")</f>
        <v/>
      </c>
      <c r="I320" s="76"/>
      <c r="K320" s="74"/>
    </row>
    <row r="321" spans="1:11" s="73" customFormat="1" ht="12" hidden="1" customHeight="1" x14ac:dyDescent="0.25">
      <c r="A321" s="72"/>
      <c r="C321" s="74"/>
      <c r="D321" s="54">
        <v>3</v>
      </c>
      <c r="E321" s="54" t="s">
        <v>39</v>
      </c>
      <c r="F321" s="76"/>
      <c r="G321" s="75" t="str">
        <f>IFERROR(IF(VLOOKUP($A321,[6]Sheet1!$A305:$M637,1)=$A321,VLOOKUP($A321,[6]Sheet1!$A305:$M637,11)),"")</f>
        <v/>
      </c>
      <c r="H321" s="75" t="str">
        <f>IFERROR(IF(VLOOKUP($A321,[6]Sheet1!$A305:$Q637,1)=$A321,VLOOKUP($A321,[6]Sheet1!$A305:$Q637,14)),"")</f>
        <v/>
      </c>
      <c r="I321" s="76"/>
      <c r="K321" s="74"/>
    </row>
    <row r="322" spans="1:11" s="73" customFormat="1" ht="12" hidden="1" customHeight="1" x14ac:dyDescent="0.25">
      <c r="A322" s="72"/>
      <c r="C322" s="74"/>
      <c r="D322" s="54">
        <v>2</v>
      </c>
      <c r="E322" s="54" t="s">
        <v>114</v>
      </c>
      <c r="F322" s="76"/>
      <c r="G322" s="75" t="str">
        <f>IFERROR(IF(VLOOKUP($A322,[6]Sheet1!$A306:$M638,1)=$A322,VLOOKUP($A322,[6]Sheet1!$A306:$M638,11)),"")</f>
        <v/>
      </c>
      <c r="H322" s="75" t="str">
        <f>IFERROR(IF(VLOOKUP($A322,[6]Sheet1!$A306:$Q638,1)=$A322,VLOOKUP($A322,[6]Sheet1!$A306:$Q638,14)),"")</f>
        <v/>
      </c>
      <c r="I322" s="76"/>
      <c r="K322" s="74"/>
    </row>
    <row r="323" spans="1:11" s="73" customFormat="1" ht="12" hidden="1" customHeight="1" x14ac:dyDescent="0.25">
      <c r="A323" s="72"/>
      <c r="C323" s="74"/>
      <c r="D323" s="54">
        <v>4</v>
      </c>
      <c r="E323" s="54" t="s">
        <v>115</v>
      </c>
      <c r="F323" s="76"/>
      <c r="G323" s="75" t="str">
        <f>IFERROR(IF(VLOOKUP($A323,[6]Sheet1!$A307:$M639,1)=$A323,VLOOKUP($A323,[6]Sheet1!$A307:$M639,11)),"")</f>
        <v/>
      </c>
      <c r="H323" s="75" t="str">
        <f>IFERROR(IF(VLOOKUP($A323,[6]Sheet1!$A307:$Q639,1)=$A323,VLOOKUP($A323,[6]Sheet1!$A307:$Q639,14)),"")</f>
        <v/>
      </c>
      <c r="I323" s="76"/>
      <c r="K323" s="74"/>
    </row>
    <row r="324" spans="1:11" s="73" customFormat="1" ht="12" hidden="1" customHeight="1" x14ac:dyDescent="0.2">
      <c r="A324" s="72"/>
      <c r="C324" s="74"/>
      <c r="D324" s="76"/>
      <c r="E324" s="76"/>
      <c r="F324" s="76"/>
      <c r="G324" s="75" t="str">
        <f>IFERROR(IF(VLOOKUP($A324,[6]Sheet1!$A308:$M640,1)=$A324,VLOOKUP($A324,[6]Sheet1!$A308:$M640,11)),"")</f>
        <v/>
      </c>
      <c r="H324" s="75" t="str">
        <f>IFERROR(IF(VLOOKUP($A324,[6]Sheet1!$A308:$Q640,1)=$A324,VLOOKUP($A324,[6]Sheet1!$A308:$Q640,14)),"")</f>
        <v/>
      </c>
      <c r="I324" s="76"/>
      <c r="K324" s="74"/>
    </row>
    <row r="325" spans="1:11" s="73" customFormat="1" ht="12" customHeight="1" x14ac:dyDescent="0.2">
      <c r="A325" s="72"/>
      <c r="C325" s="74"/>
      <c r="D325" s="76"/>
      <c r="E325" s="76"/>
      <c r="F325" s="76"/>
      <c r="G325" s="75" t="str">
        <f>IFERROR(IF(VLOOKUP($A325,[6]Sheet1!$A309:$M641,1)=$A325,VLOOKUP($A325,[6]Sheet1!$A309:$M641,11)),"")</f>
        <v/>
      </c>
      <c r="H325" s="75" t="str">
        <f>IFERROR(IF(VLOOKUP($A325,[6]Sheet1!$A309:$Q641,1)=$A325,VLOOKUP($A325,[6]Sheet1!$A309:$Q641,14)),"")</f>
        <v/>
      </c>
      <c r="I325" s="76"/>
      <c r="K325" s="74"/>
    </row>
    <row r="326" spans="1:11" s="73" customFormat="1" ht="12" customHeight="1" x14ac:dyDescent="0.2">
      <c r="A326" s="72"/>
      <c r="C326" s="74"/>
      <c r="D326" s="76"/>
      <c r="E326" s="76"/>
      <c r="F326" s="76"/>
      <c r="G326" s="75" t="str">
        <f>IFERROR(IF(VLOOKUP($A326,[6]Sheet1!$A310:$M642,1)=$A326,VLOOKUP($A326,[6]Sheet1!$A310:$M642,11)),"")</f>
        <v/>
      </c>
      <c r="H326" s="75" t="str">
        <f>IFERROR(IF(VLOOKUP($A326,[6]Sheet1!$A310:$Q642,1)=$A326,VLOOKUP($A326,[6]Sheet1!$A310:$Q642,14)),"")</f>
        <v/>
      </c>
      <c r="I326" s="76"/>
      <c r="K326" s="74"/>
    </row>
    <row r="327" spans="1:11" s="73" customFormat="1" ht="12" customHeight="1" x14ac:dyDescent="0.2">
      <c r="A327" s="72"/>
      <c r="C327" s="74"/>
      <c r="D327" s="76"/>
      <c r="E327" s="76"/>
      <c r="F327" s="76"/>
      <c r="G327" s="75" t="str">
        <f>IFERROR(IF(VLOOKUP($A327,[6]Sheet1!$A311:$M643,1)=$A327,VLOOKUP($A327,[6]Sheet1!$A311:$M643,11)),"")</f>
        <v/>
      </c>
      <c r="H327" s="75" t="str">
        <f>IFERROR(IF(VLOOKUP($A327,[6]Sheet1!$A311:$Q643,1)=$A327,VLOOKUP($A327,[6]Sheet1!$A311:$Q643,14)),"")</f>
        <v/>
      </c>
      <c r="I327" s="76"/>
      <c r="K327" s="74"/>
    </row>
    <row r="328" spans="1:11" s="73" customFormat="1" ht="12" customHeight="1" x14ac:dyDescent="0.2">
      <c r="A328" s="72"/>
      <c r="C328" s="74"/>
      <c r="D328" s="76"/>
      <c r="E328" s="76"/>
      <c r="F328" s="76"/>
      <c r="G328" s="75" t="str">
        <f>IFERROR(IF(VLOOKUP($A328,[6]Sheet1!$A312:$M644,1)=$A328,VLOOKUP($A328,[6]Sheet1!$A312:$M644,11)),"")</f>
        <v/>
      </c>
      <c r="H328" s="75" t="str">
        <f>IFERROR(IF(VLOOKUP($A328,[6]Sheet1!$A312:$Q644,1)=$A328,VLOOKUP($A328,[6]Sheet1!$A312:$Q644,14)),"")</f>
        <v/>
      </c>
      <c r="I328" s="76"/>
      <c r="K328" s="74"/>
    </row>
    <row r="329" spans="1:11" s="73" customFormat="1" ht="12" customHeight="1" x14ac:dyDescent="0.2">
      <c r="A329" s="72"/>
      <c r="C329" s="74"/>
      <c r="D329" s="76"/>
      <c r="E329" s="76"/>
      <c r="F329" s="76"/>
      <c r="G329" s="75" t="str">
        <f>IFERROR(IF(VLOOKUP($A329,[6]Sheet1!$A313:$M645,1)=$A329,VLOOKUP($A329,[6]Sheet1!$A313:$M645,11)),"")</f>
        <v/>
      </c>
      <c r="H329" s="75" t="str">
        <f>IFERROR(IF(VLOOKUP($A329,[6]Sheet1!$A313:$Q645,1)=$A329,VLOOKUP($A329,[6]Sheet1!$A313:$Q645,14)),"")</f>
        <v/>
      </c>
      <c r="I329" s="76"/>
      <c r="K329" s="74"/>
    </row>
    <row r="330" spans="1:11" s="73" customFormat="1" ht="12" customHeight="1" x14ac:dyDescent="0.2">
      <c r="A330" s="72"/>
      <c r="C330" s="74"/>
      <c r="D330" s="76"/>
      <c r="E330" s="76"/>
      <c r="F330" s="76"/>
      <c r="G330" s="75" t="str">
        <f>IFERROR(IF(VLOOKUP($A330,[6]Sheet1!$A314:$M646,1)=$A330,VLOOKUP($A330,[6]Sheet1!$A314:$M646,11)),"")</f>
        <v/>
      </c>
      <c r="H330" s="75" t="str">
        <f>IFERROR(IF(VLOOKUP($A330,[6]Sheet1!$A314:$Q646,1)=$A330,VLOOKUP($A330,[6]Sheet1!$A314:$Q646,14)),"")</f>
        <v/>
      </c>
      <c r="I330" s="76"/>
      <c r="K330" s="74"/>
    </row>
    <row r="331" spans="1:11" s="73" customFormat="1" ht="12" customHeight="1" x14ac:dyDescent="0.2">
      <c r="A331" s="72"/>
      <c r="C331" s="74"/>
      <c r="D331" s="76"/>
      <c r="E331" s="76"/>
      <c r="F331" s="76"/>
      <c r="G331" s="75" t="str">
        <f>IFERROR(IF(VLOOKUP($A331,[6]Sheet1!$A315:$M647,1)=$A331,VLOOKUP($A331,[6]Sheet1!$A315:$M647,11)),"")</f>
        <v/>
      </c>
      <c r="H331" s="75" t="str">
        <f>IFERROR(IF(VLOOKUP($A331,[6]Sheet1!$A315:$Q647,1)=$A331,VLOOKUP($A331,[6]Sheet1!$A315:$Q647,14)),"")</f>
        <v/>
      </c>
      <c r="I331" s="76"/>
      <c r="K331" s="74"/>
    </row>
    <row r="332" spans="1:11" s="73" customFormat="1" ht="12" customHeight="1" x14ac:dyDescent="0.2">
      <c r="A332" s="72"/>
      <c r="C332" s="74"/>
      <c r="D332" s="76"/>
      <c r="E332" s="76"/>
      <c r="F332" s="76"/>
      <c r="G332" s="75" t="str">
        <f>IFERROR(IF(VLOOKUP($A332,[6]Sheet1!$A316:$M648,1)=$A332,VLOOKUP($A332,[6]Sheet1!$A316:$M648,11)),"")</f>
        <v/>
      </c>
      <c r="H332" s="75" t="str">
        <f>IFERROR(IF(VLOOKUP($A332,[6]Sheet1!$A316:$Q648,1)=$A332,VLOOKUP($A332,[6]Sheet1!$A316:$Q648,14)),"")</f>
        <v/>
      </c>
      <c r="I332" s="76"/>
      <c r="K332" s="74"/>
    </row>
    <row r="333" spans="1:11" s="73" customFormat="1" ht="12" customHeight="1" x14ac:dyDescent="0.2">
      <c r="A333" s="72"/>
      <c r="C333" s="74"/>
      <c r="D333" s="76"/>
      <c r="E333" s="76"/>
      <c r="F333" s="76"/>
      <c r="G333" s="75" t="str">
        <f>IFERROR(IF(VLOOKUP($A333,[6]Sheet1!$A317:$M649,1)=$A333,VLOOKUP($A333,[6]Sheet1!$A317:$M649,11)),"")</f>
        <v/>
      </c>
      <c r="H333" s="75" t="str">
        <f>IFERROR(IF(VLOOKUP($A333,[6]Sheet1!$A317:$Q649,1)=$A333,VLOOKUP($A333,[6]Sheet1!$A317:$Q649,14)),"")</f>
        <v/>
      </c>
      <c r="I333" s="76"/>
      <c r="K333" s="74"/>
    </row>
    <row r="334" spans="1:11" s="73" customFormat="1" ht="12" customHeight="1" x14ac:dyDescent="0.2">
      <c r="A334" s="72"/>
      <c r="C334" s="74"/>
      <c r="D334" s="76"/>
      <c r="E334" s="76"/>
      <c r="F334" s="76"/>
      <c r="G334" s="75" t="str">
        <f>IFERROR(IF(VLOOKUP($A334,[6]Sheet1!$A318:$M650,1)=$A334,VLOOKUP($A334,[6]Sheet1!$A318:$M650,11)),"")</f>
        <v/>
      </c>
      <c r="H334" s="75" t="str">
        <f>IFERROR(IF(VLOOKUP($A334,[6]Sheet1!$A318:$Q650,1)=$A334,VLOOKUP($A334,[6]Sheet1!$A318:$Q650,14)),"")</f>
        <v/>
      </c>
      <c r="I334" s="76"/>
      <c r="K334" s="74"/>
    </row>
    <row r="335" spans="1:11" s="73" customFormat="1" ht="12" customHeight="1" x14ac:dyDescent="0.2">
      <c r="A335" s="72"/>
      <c r="C335" s="74"/>
      <c r="D335" s="76"/>
      <c r="E335" s="76"/>
      <c r="F335" s="76"/>
      <c r="G335" s="75" t="str">
        <f>IFERROR(IF(VLOOKUP($A335,[6]Sheet1!$A319:$M651,1)=$A335,VLOOKUP($A335,[6]Sheet1!$A319:$M651,11)),"")</f>
        <v/>
      </c>
      <c r="H335" s="75" t="str">
        <f>IFERROR(IF(VLOOKUP($A335,[6]Sheet1!$A319:$Q651,1)=$A335,VLOOKUP($A335,[6]Sheet1!$A319:$Q651,14)),"")</f>
        <v/>
      </c>
      <c r="I335" s="76"/>
      <c r="K335" s="74"/>
    </row>
    <row r="336" spans="1:11" s="73" customFormat="1" ht="12" customHeight="1" x14ac:dyDescent="0.2">
      <c r="A336" s="72"/>
      <c r="C336" s="74"/>
      <c r="D336" s="76"/>
      <c r="E336" s="76"/>
      <c r="F336" s="76"/>
      <c r="G336" s="75" t="str">
        <f>IFERROR(IF(VLOOKUP($A336,[6]Sheet1!$A320:$M652,1)=$A336,VLOOKUP($A336,[6]Sheet1!$A320:$M652,11)),"")</f>
        <v/>
      </c>
      <c r="H336" s="75" t="str">
        <f>IFERROR(IF(VLOOKUP($A336,[6]Sheet1!$A320:$Q652,1)=$A336,VLOOKUP($A336,[6]Sheet1!$A320:$Q652,14)),"")</f>
        <v/>
      </c>
      <c r="I336" s="76"/>
      <c r="K336" s="74"/>
    </row>
    <row r="337" spans="1:11" s="73" customFormat="1" ht="12" customHeight="1" x14ac:dyDescent="0.2">
      <c r="A337" s="72"/>
      <c r="C337" s="74"/>
      <c r="D337" s="76"/>
      <c r="E337" s="76"/>
      <c r="F337" s="76"/>
      <c r="G337" s="75" t="str">
        <f>IFERROR(IF(VLOOKUP($A337,[6]Sheet1!$A321:$M653,1)=$A337,VLOOKUP($A337,[6]Sheet1!$A321:$M653,11)),"")</f>
        <v/>
      </c>
      <c r="H337" s="75" t="str">
        <f>IFERROR(IF(VLOOKUP($A337,[6]Sheet1!$A321:$Q653,1)=$A337,VLOOKUP($A337,[6]Sheet1!$A321:$Q653,14)),"")</f>
        <v/>
      </c>
      <c r="I337" s="76"/>
      <c r="K337" s="74"/>
    </row>
    <row r="338" spans="1:11" s="73" customFormat="1" ht="12" customHeight="1" x14ac:dyDescent="0.2">
      <c r="A338" s="72"/>
      <c r="C338" s="74"/>
      <c r="D338" s="76"/>
      <c r="E338" s="76"/>
      <c r="F338" s="76"/>
      <c r="G338" s="75" t="str">
        <f>IFERROR(IF(VLOOKUP($A338,[6]Sheet1!$A322:$M654,1)=$A338,VLOOKUP($A338,[6]Sheet1!$A322:$M654,11)),"")</f>
        <v/>
      </c>
      <c r="H338" s="75" t="str">
        <f>IFERROR(IF(VLOOKUP($A338,[6]Sheet1!$A322:$Q654,1)=$A338,VLOOKUP($A338,[6]Sheet1!$A322:$Q654,14)),"")</f>
        <v/>
      </c>
      <c r="I338" s="76"/>
      <c r="K338" s="74"/>
    </row>
    <row r="339" spans="1:11" s="73" customFormat="1" ht="12" customHeight="1" x14ac:dyDescent="0.2">
      <c r="A339" s="72"/>
      <c r="C339" s="74"/>
      <c r="D339" s="76"/>
      <c r="E339" s="76"/>
      <c r="F339" s="76"/>
      <c r="G339" s="75" t="str">
        <f>IFERROR(IF(VLOOKUP($A339,[6]Sheet1!$A323:$M655,1)=$A339,VLOOKUP($A339,[6]Sheet1!$A323:$M655,11)),"")</f>
        <v/>
      </c>
      <c r="H339" s="75" t="str">
        <f>IFERROR(IF(VLOOKUP($A339,[6]Sheet1!$A323:$Q655,1)=$A339,VLOOKUP($A339,[6]Sheet1!$A323:$Q655,14)),"")</f>
        <v/>
      </c>
      <c r="I339" s="76"/>
      <c r="K339" s="74"/>
    </row>
    <row r="340" spans="1:11" s="73" customFormat="1" ht="12" customHeight="1" x14ac:dyDescent="0.2">
      <c r="A340" s="72"/>
      <c r="C340" s="74"/>
      <c r="D340" s="76"/>
      <c r="E340" s="76"/>
      <c r="F340" s="76"/>
      <c r="G340" s="75" t="str">
        <f>IFERROR(IF(VLOOKUP($A340,[6]Sheet1!$A324:$M656,1)=$A340,VLOOKUP($A340,[6]Sheet1!$A324:$M656,11)),"")</f>
        <v/>
      </c>
      <c r="H340" s="75" t="str">
        <f>IFERROR(IF(VLOOKUP($A340,[6]Sheet1!$A324:$Q656,1)=$A340,VLOOKUP($A340,[6]Sheet1!$A324:$Q656,14)),"")</f>
        <v/>
      </c>
      <c r="I340" s="76"/>
      <c r="K340" s="74"/>
    </row>
    <row r="341" spans="1:11" s="73" customFormat="1" ht="12" customHeight="1" x14ac:dyDescent="0.2">
      <c r="A341" s="72"/>
      <c r="C341" s="74"/>
      <c r="D341" s="76"/>
      <c r="E341" s="76"/>
      <c r="F341" s="76"/>
      <c r="G341" s="75" t="str">
        <f>IFERROR(IF(VLOOKUP($A341,[6]Sheet1!$A325:$M657,1)=$A341,VLOOKUP($A341,[6]Sheet1!$A325:$M657,11)),"")</f>
        <v/>
      </c>
      <c r="H341" s="75" t="str">
        <f>IFERROR(IF(VLOOKUP($A341,[6]Sheet1!$A325:$Q657,1)=$A341,VLOOKUP($A341,[6]Sheet1!$A325:$Q657,14)),"")</f>
        <v/>
      </c>
      <c r="I341" s="76"/>
      <c r="K341" s="74"/>
    </row>
    <row r="342" spans="1:11" s="73" customFormat="1" ht="12" customHeight="1" x14ac:dyDescent="0.2">
      <c r="A342" s="72"/>
      <c r="C342" s="74"/>
      <c r="D342" s="76"/>
      <c r="E342" s="76"/>
      <c r="F342" s="76"/>
      <c r="G342" s="75" t="str">
        <f>IFERROR(IF(VLOOKUP($A342,[6]Sheet1!$A326:$M658,1)=$A342,VLOOKUP($A342,[6]Sheet1!$A326:$M658,11)),"")</f>
        <v/>
      </c>
      <c r="H342" s="75" t="str">
        <f>IFERROR(IF(VLOOKUP($A342,[6]Sheet1!$A326:$Q658,1)=$A342,VLOOKUP($A342,[6]Sheet1!$A326:$Q658,14)),"")</f>
        <v/>
      </c>
      <c r="I342" s="76"/>
      <c r="K342" s="74"/>
    </row>
    <row r="343" spans="1:11" s="73" customFormat="1" ht="12" customHeight="1" x14ac:dyDescent="0.2">
      <c r="A343" s="72"/>
      <c r="C343" s="74"/>
      <c r="D343" s="76"/>
      <c r="E343" s="76"/>
      <c r="F343" s="76"/>
      <c r="G343" s="75" t="str">
        <f>IFERROR(IF(VLOOKUP($A343,[6]Sheet1!$A327:$M659,1)=$A343,VLOOKUP($A343,[6]Sheet1!$A327:$M659,11)),"")</f>
        <v/>
      </c>
      <c r="H343" s="75" t="str">
        <f>IFERROR(IF(VLOOKUP($A343,[6]Sheet1!$A327:$Q659,1)=$A343,VLOOKUP($A343,[6]Sheet1!$A327:$Q659,14)),"")</f>
        <v/>
      </c>
      <c r="I343" s="76"/>
      <c r="K343" s="74"/>
    </row>
    <row r="344" spans="1:11" s="73" customFormat="1" ht="12" customHeight="1" x14ac:dyDescent="0.2">
      <c r="A344" s="72"/>
      <c r="C344" s="74"/>
      <c r="D344" s="76"/>
      <c r="E344" s="76"/>
      <c r="F344" s="76"/>
      <c r="G344" s="75" t="str">
        <f>IFERROR(IF(VLOOKUP($A344,[6]Sheet1!$A328:$M660,1)=$A344,VLOOKUP($A344,[6]Sheet1!$A328:$M660,11)),"")</f>
        <v/>
      </c>
      <c r="H344" s="75" t="str">
        <f>IFERROR(IF(VLOOKUP($A344,[6]Sheet1!$A328:$Q660,1)=$A344,VLOOKUP($A344,[6]Sheet1!$A328:$Q660,14)),"")</f>
        <v/>
      </c>
      <c r="I344" s="76"/>
      <c r="K344" s="74"/>
    </row>
    <row r="345" spans="1:11" s="73" customFormat="1" ht="12" customHeight="1" x14ac:dyDescent="0.2">
      <c r="A345" s="72"/>
      <c r="C345" s="74"/>
      <c r="D345" s="76"/>
      <c r="E345" s="76"/>
      <c r="F345" s="76"/>
      <c r="G345" s="75" t="str">
        <f>IFERROR(IF(VLOOKUP($A345,[6]Sheet1!$A329:$M661,1)=$A345,VLOOKUP($A345,[6]Sheet1!$A329:$M661,11)),"")</f>
        <v/>
      </c>
      <c r="H345" s="75" t="str">
        <f>IFERROR(IF(VLOOKUP($A345,[6]Sheet1!$A329:$Q661,1)=$A345,VLOOKUP($A345,[6]Sheet1!$A329:$Q661,14)),"")</f>
        <v/>
      </c>
      <c r="I345" s="76"/>
      <c r="K345" s="74"/>
    </row>
    <row r="346" spans="1:11" s="73" customFormat="1" ht="12" customHeight="1" x14ac:dyDescent="0.2">
      <c r="A346" s="72"/>
      <c r="C346" s="74"/>
      <c r="D346" s="76"/>
      <c r="E346" s="76"/>
      <c r="F346" s="76"/>
      <c r="G346" s="75" t="str">
        <f>IFERROR(IF(VLOOKUP($A346,[6]Sheet1!$A330:$M662,1)=$A346,VLOOKUP($A346,[6]Sheet1!$A330:$M662,11)),"")</f>
        <v/>
      </c>
      <c r="H346" s="75" t="str">
        <f>IFERROR(IF(VLOOKUP($A346,[6]Sheet1!$A330:$Q662,1)=$A346,VLOOKUP($A346,[6]Sheet1!$A330:$Q662,14)),"")</f>
        <v/>
      </c>
      <c r="I346" s="76"/>
      <c r="K346" s="74"/>
    </row>
    <row r="347" spans="1:11" s="73" customFormat="1" ht="12" customHeight="1" x14ac:dyDescent="0.2">
      <c r="A347" s="72"/>
      <c r="C347" s="74"/>
      <c r="D347" s="76"/>
      <c r="E347" s="76"/>
      <c r="F347" s="76"/>
      <c r="G347" s="75" t="str">
        <f>IFERROR(IF(VLOOKUP($A347,[6]Sheet1!$A331:$M663,1)=$A347,VLOOKUP($A347,[6]Sheet1!$A331:$M663,11)),"")</f>
        <v/>
      </c>
      <c r="H347" s="75" t="str">
        <f>IFERROR(IF(VLOOKUP($A347,[6]Sheet1!$A331:$Q663,1)=$A347,VLOOKUP($A347,[6]Sheet1!$A331:$Q663,14)),"")</f>
        <v/>
      </c>
      <c r="I347" s="76"/>
      <c r="K347" s="74"/>
    </row>
    <row r="348" spans="1:11" s="73" customFormat="1" ht="12" customHeight="1" x14ac:dyDescent="0.2">
      <c r="A348" s="72"/>
      <c r="C348" s="74"/>
      <c r="D348" s="76"/>
      <c r="E348" s="76"/>
      <c r="F348" s="76"/>
      <c r="G348" s="75" t="str">
        <f>IFERROR(IF(VLOOKUP($A348,[6]Sheet1!$A332:$M664,1)=$A348,VLOOKUP($A348,[6]Sheet1!$A332:$M664,11)),"")</f>
        <v/>
      </c>
      <c r="H348" s="75" t="str">
        <f>IFERROR(IF(VLOOKUP($A348,[6]Sheet1!$A332:$Q664,1)=$A348,VLOOKUP($A348,[6]Sheet1!$A332:$Q664,14)),"")</f>
        <v/>
      </c>
      <c r="I348" s="76"/>
      <c r="K348" s="74"/>
    </row>
    <row r="349" spans="1:11" s="73" customFormat="1" ht="12" customHeight="1" x14ac:dyDescent="0.2">
      <c r="A349" s="72"/>
      <c r="C349" s="74"/>
      <c r="D349" s="76"/>
      <c r="E349" s="76"/>
      <c r="F349" s="76"/>
      <c r="G349" s="75" t="str">
        <f>IFERROR(IF(VLOOKUP($A349,[6]Sheet1!$A333:$M665,1)=$A349,VLOOKUP($A349,[6]Sheet1!$A333:$M665,11)),"")</f>
        <v/>
      </c>
      <c r="H349" s="75" t="str">
        <f>IFERROR(IF(VLOOKUP($A349,[6]Sheet1!$A333:$Q665,1)=$A349,VLOOKUP($A349,[6]Sheet1!$A333:$Q665,14)),"")</f>
        <v/>
      </c>
      <c r="I349" s="76"/>
      <c r="K349" s="74"/>
    </row>
    <row r="350" spans="1:11" s="73" customFormat="1" ht="12" customHeight="1" x14ac:dyDescent="0.2">
      <c r="A350" s="72"/>
      <c r="C350" s="74"/>
      <c r="D350" s="76"/>
      <c r="E350" s="76"/>
      <c r="F350" s="76"/>
      <c r="G350" s="75" t="str">
        <f>IFERROR(IF(VLOOKUP($A350,[6]Sheet1!$A334:$M666,1)=$A350,VLOOKUP($A350,[6]Sheet1!$A334:$M666,11)),"")</f>
        <v/>
      </c>
      <c r="H350" s="75" t="str">
        <f>IFERROR(IF(VLOOKUP($A350,[6]Sheet1!$A334:$Q666,1)=$A350,VLOOKUP($A350,[6]Sheet1!$A334:$Q666,14)),"")</f>
        <v/>
      </c>
      <c r="I350" s="76"/>
      <c r="K350" s="74"/>
    </row>
    <row r="351" spans="1:11" s="73" customFormat="1" ht="12" customHeight="1" x14ac:dyDescent="0.2">
      <c r="A351" s="72"/>
      <c r="C351" s="74"/>
      <c r="D351" s="76"/>
      <c r="E351" s="76"/>
      <c r="F351" s="76"/>
      <c r="G351" s="75" t="str">
        <f>IFERROR(IF(VLOOKUP($A351,[6]Sheet1!$A335:$M667,1)=$A351,VLOOKUP($A351,[6]Sheet1!$A335:$M667,11)),"")</f>
        <v/>
      </c>
      <c r="H351" s="75" t="str">
        <f>IFERROR(IF(VLOOKUP($A351,[6]Sheet1!$A335:$Q667,1)=$A351,VLOOKUP($A351,[6]Sheet1!$A335:$Q667,14)),"")</f>
        <v/>
      </c>
      <c r="I351" s="76"/>
      <c r="K351" s="74"/>
    </row>
    <row r="352" spans="1:11" s="73" customFormat="1" ht="12" customHeight="1" x14ac:dyDescent="0.2">
      <c r="A352" s="72"/>
      <c r="C352" s="74"/>
      <c r="D352" s="76"/>
      <c r="E352" s="76"/>
      <c r="F352" s="76"/>
      <c r="G352" s="76"/>
      <c r="H352" s="76"/>
      <c r="I352" s="76"/>
      <c r="K352" s="74"/>
    </row>
    <row r="353" spans="1:11" s="73" customFormat="1" ht="12" customHeight="1" x14ac:dyDescent="0.2">
      <c r="A353" s="72"/>
      <c r="C353" s="74"/>
      <c r="D353" s="76"/>
      <c r="E353" s="76"/>
      <c r="F353" s="76"/>
      <c r="G353" s="76"/>
      <c r="H353" s="76"/>
      <c r="I353" s="76"/>
      <c r="K353" s="74"/>
    </row>
    <row r="354" spans="1:11" s="73" customFormat="1" ht="12" customHeight="1" x14ac:dyDescent="0.2">
      <c r="A354" s="72"/>
      <c r="C354" s="74"/>
      <c r="D354" s="76"/>
      <c r="E354" s="76"/>
      <c r="F354" s="76"/>
      <c r="G354" s="76"/>
      <c r="H354" s="76"/>
      <c r="I354" s="76"/>
      <c r="K354" s="74"/>
    </row>
    <row r="355" spans="1:11" s="50" customFormat="1" ht="12" customHeight="1" x14ac:dyDescent="0.2">
      <c r="A355" s="34"/>
      <c r="C355" s="31"/>
      <c r="D355" s="52"/>
      <c r="E355" s="52"/>
      <c r="F355" s="52"/>
      <c r="G355" s="52"/>
      <c r="H355" s="52"/>
      <c r="I355" s="52"/>
      <c r="K355" s="31"/>
    </row>
    <row r="356" spans="1:11" s="50" customFormat="1" ht="12" customHeight="1" x14ac:dyDescent="0.2">
      <c r="A356" s="34"/>
      <c r="C356" s="31"/>
      <c r="D356" s="52"/>
      <c r="E356" s="52"/>
      <c r="F356" s="52"/>
      <c r="G356" s="52"/>
      <c r="H356" s="52"/>
      <c r="I356" s="52"/>
      <c r="K356" s="31"/>
    </row>
    <row r="357" spans="1:11" s="50" customFormat="1" ht="12" customHeight="1" x14ac:dyDescent="0.2">
      <c r="A357" s="34"/>
      <c r="C357" s="31"/>
      <c r="D357" s="52"/>
      <c r="E357" s="52"/>
      <c r="F357" s="52"/>
      <c r="G357" s="52"/>
      <c r="H357" s="52"/>
      <c r="I357" s="52"/>
      <c r="K357" s="31"/>
    </row>
    <row r="358" spans="1:11" s="50" customFormat="1" ht="12" customHeight="1" x14ac:dyDescent="0.2">
      <c r="A358" s="34"/>
      <c r="C358" s="31"/>
      <c r="D358" s="52"/>
      <c r="E358" s="52"/>
      <c r="F358" s="52"/>
      <c r="G358" s="52"/>
      <c r="H358" s="52"/>
      <c r="I358" s="52"/>
      <c r="K358" s="31"/>
    </row>
    <row r="359" spans="1:11" s="50" customFormat="1" ht="12" customHeight="1" x14ac:dyDescent="0.2">
      <c r="A359" s="34"/>
      <c r="C359" s="31"/>
      <c r="D359" s="52"/>
      <c r="E359" s="52"/>
      <c r="F359" s="52"/>
      <c r="G359" s="52"/>
      <c r="H359" s="52"/>
      <c r="I359" s="52"/>
      <c r="K359" s="31"/>
    </row>
    <row r="360" spans="1:11" s="50" customFormat="1" ht="12" customHeight="1" x14ac:dyDescent="0.2">
      <c r="A360" s="34"/>
      <c r="C360" s="31"/>
      <c r="D360" s="52"/>
      <c r="E360" s="52"/>
      <c r="F360" s="52"/>
      <c r="G360" s="52"/>
      <c r="H360" s="52"/>
      <c r="I360" s="52"/>
      <c r="K360" s="31"/>
    </row>
    <row r="361" spans="1:11" s="50" customFormat="1" ht="12" customHeight="1" x14ac:dyDescent="0.2">
      <c r="A361" s="34"/>
      <c r="C361" s="31"/>
      <c r="D361" s="52"/>
      <c r="E361" s="52"/>
      <c r="F361" s="52"/>
      <c r="G361" s="52"/>
      <c r="H361" s="52"/>
      <c r="I361" s="52"/>
      <c r="K361" s="31"/>
    </row>
    <row r="362" spans="1:11" s="50" customFormat="1" ht="12" customHeight="1" x14ac:dyDescent="0.2">
      <c r="A362" s="34"/>
      <c r="C362" s="31"/>
      <c r="D362" s="52"/>
      <c r="E362" s="52"/>
      <c r="F362" s="52"/>
      <c r="G362" s="52"/>
      <c r="H362" s="52"/>
      <c r="I362" s="52"/>
      <c r="K362" s="31"/>
    </row>
    <row r="363" spans="1:11" s="50" customFormat="1" ht="12" customHeight="1" x14ac:dyDescent="0.2">
      <c r="A363" s="34"/>
      <c r="C363" s="31"/>
      <c r="D363" s="52"/>
      <c r="E363" s="52"/>
      <c r="F363" s="52"/>
      <c r="G363" s="52"/>
      <c r="H363" s="52"/>
      <c r="I363" s="52"/>
      <c r="K363" s="31"/>
    </row>
    <row r="364" spans="1:11" s="50" customFormat="1" ht="12" customHeight="1" x14ac:dyDescent="0.2">
      <c r="A364" s="34"/>
      <c r="C364" s="31"/>
      <c r="D364" s="52"/>
      <c r="E364" s="52"/>
      <c r="F364" s="52"/>
      <c r="G364" s="52"/>
      <c r="H364" s="52"/>
      <c r="I364" s="52"/>
      <c r="K364" s="31"/>
    </row>
    <row r="365" spans="1:11" s="50" customFormat="1" ht="12" customHeight="1" x14ac:dyDescent="0.2">
      <c r="A365" s="34"/>
      <c r="C365" s="31"/>
      <c r="D365" s="52"/>
      <c r="E365" s="52"/>
      <c r="F365" s="52"/>
      <c r="G365" s="52"/>
      <c r="H365" s="52"/>
      <c r="I365" s="52"/>
      <c r="K365" s="31"/>
    </row>
    <row r="366" spans="1:11" s="50" customFormat="1" ht="12" customHeight="1" x14ac:dyDescent="0.2">
      <c r="A366" s="34"/>
      <c r="C366" s="31"/>
      <c r="D366" s="52"/>
      <c r="E366" s="52"/>
      <c r="F366" s="52"/>
      <c r="G366" s="52"/>
      <c r="H366" s="52"/>
      <c r="I366" s="52"/>
      <c r="K366" s="31"/>
    </row>
    <row r="367" spans="1:11" s="50" customFormat="1" ht="12" customHeight="1" x14ac:dyDescent="0.2">
      <c r="A367" s="34"/>
      <c r="C367" s="31"/>
      <c r="D367" s="52"/>
      <c r="E367" s="52"/>
      <c r="F367" s="52"/>
      <c r="G367" s="52"/>
      <c r="H367" s="52"/>
      <c r="I367" s="52"/>
      <c r="K367" s="31"/>
    </row>
    <row r="368" spans="1:11" s="50" customFormat="1" ht="12" customHeight="1" x14ac:dyDescent="0.2">
      <c r="A368" s="34"/>
      <c r="C368" s="31"/>
      <c r="D368" s="52"/>
      <c r="E368" s="52"/>
      <c r="F368" s="52"/>
      <c r="G368" s="52"/>
      <c r="H368" s="52"/>
      <c r="I368" s="52"/>
      <c r="K368" s="31"/>
    </row>
    <row r="369" spans="1:11" s="50" customFormat="1" ht="12" customHeight="1" x14ac:dyDescent="0.2">
      <c r="A369" s="34"/>
      <c r="C369" s="31"/>
      <c r="D369" s="52"/>
      <c r="E369" s="52"/>
      <c r="F369" s="52"/>
      <c r="G369" s="52"/>
      <c r="H369" s="52"/>
      <c r="I369" s="52"/>
      <c r="K369" s="31"/>
    </row>
    <row r="370" spans="1:11" s="50" customFormat="1" ht="12" customHeight="1" x14ac:dyDescent="0.2">
      <c r="A370" s="34"/>
      <c r="C370" s="31"/>
      <c r="D370" s="52"/>
      <c r="E370" s="52"/>
      <c r="F370" s="52"/>
      <c r="G370" s="52"/>
      <c r="H370" s="52"/>
      <c r="I370" s="52"/>
      <c r="K370" s="31"/>
    </row>
    <row r="371" spans="1:11" s="50" customFormat="1" ht="12" customHeight="1" x14ac:dyDescent="0.2">
      <c r="A371" s="34"/>
      <c r="C371" s="31"/>
      <c r="D371" s="52"/>
      <c r="E371" s="52"/>
      <c r="F371" s="52"/>
      <c r="G371" s="52"/>
      <c r="H371" s="52"/>
      <c r="I371" s="52"/>
      <c r="K371" s="31"/>
    </row>
    <row r="372" spans="1:11" s="50" customFormat="1" ht="12" customHeight="1" x14ac:dyDescent="0.2">
      <c r="A372" s="34"/>
      <c r="C372" s="31"/>
      <c r="D372" s="52"/>
      <c r="E372" s="52"/>
      <c r="F372" s="52"/>
      <c r="G372" s="52"/>
      <c r="H372" s="52"/>
      <c r="I372" s="52"/>
      <c r="K372" s="31"/>
    </row>
    <row r="373" spans="1:11" s="50" customFormat="1" ht="12" customHeight="1" x14ac:dyDescent="0.2">
      <c r="A373" s="34"/>
      <c r="C373" s="31"/>
      <c r="D373" s="52"/>
      <c r="E373" s="52"/>
      <c r="F373" s="52"/>
      <c r="G373" s="52"/>
      <c r="H373" s="52"/>
      <c r="I373" s="52"/>
      <c r="K373" s="31"/>
    </row>
    <row r="374" spans="1:11" s="50" customFormat="1" ht="12" customHeight="1" x14ac:dyDescent="0.2">
      <c r="A374" s="34"/>
      <c r="C374" s="31"/>
      <c r="D374" s="52"/>
      <c r="E374" s="52"/>
      <c r="F374" s="52"/>
      <c r="G374" s="52"/>
      <c r="H374" s="52"/>
      <c r="I374" s="52"/>
      <c r="K374" s="31"/>
    </row>
    <row r="375" spans="1:11" s="50" customFormat="1" ht="12" customHeight="1" x14ac:dyDescent="0.2">
      <c r="A375" s="34"/>
      <c r="C375" s="31"/>
      <c r="D375" s="52"/>
      <c r="E375" s="52"/>
      <c r="F375" s="52"/>
      <c r="G375" s="52"/>
      <c r="H375" s="52"/>
      <c r="I375" s="52"/>
      <c r="K375" s="31"/>
    </row>
    <row r="376" spans="1:11" s="50" customFormat="1" ht="12" customHeight="1" x14ac:dyDescent="0.2">
      <c r="A376" s="34"/>
      <c r="C376" s="31"/>
      <c r="D376" s="52"/>
      <c r="E376" s="52"/>
      <c r="F376" s="52"/>
      <c r="G376" s="52"/>
      <c r="H376" s="52"/>
      <c r="I376" s="52"/>
      <c r="K376" s="31"/>
    </row>
    <row r="377" spans="1:11" s="50" customFormat="1" ht="12" customHeight="1" x14ac:dyDescent="0.2">
      <c r="A377" s="34"/>
      <c r="C377" s="31"/>
      <c r="D377" s="52"/>
      <c r="E377" s="52"/>
      <c r="F377" s="52"/>
      <c r="G377" s="52"/>
      <c r="H377" s="52"/>
      <c r="I377" s="52"/>
      <c r="K377" s="31"/>
    </row>
    <row r="378" spans="1:11" s="50" customFormat="1" ht="12" customHeight="1" x14ac:dyDescent="0.2">
      <c r="A378" s="34"/>
      <c r="C378" s="31"/>
      <c r="D378" s="52"/>
      <c r="E378" s="52"/>
      <c r="F378" s="52"/>
      <c r="G378" s="52"/>
      <c r="H378" s="52"/>
      <c r="I378" s="52"/>
      <c r="K378" s="31"/>
    </row>
    <row r="379" spans="1:11" s="50" customFormat="1" ht="12" customHeight="1" x14ac:dyDescent="0.2">
      <c r="A379" s="34"/>
      <c r="C379" s="31"/>
      <c r="D379" s="52"/>
      <c r="E379" s="52"/>
      <c r="F379" s="52"/>
      <c r="G379" s="52"/>
      <c r="H379" s="52"/>
      <c r="I379" s="52"/>
      <c r="K379" s="31"/>
    </row>
    <row r="380" spans="1:11" s="50" customFormat="1" ht="12" customHeight="1" x14ac:dyDescent="0.2">
      <c r="A380" s="34"/>
      <c r="C380" s="31"/>
      <c r="D380" s="52"/>
      <c r="E380" s="52"/>
      <c r="F380" s="52"/>
      <c r="G380" s="52"/>
      <c r="H380" s="52"/>
      <c r="I380" s="52"/>
      <c r="K380" s="31"/>
    </row>
    <row r="381" spans="1:11" s="50" customFormat="1" ht="12" customHeight="1" x14ac:dyDescent="0.2">
      <c r="A381" s="34"/>
      <c r="C381" s="31"/>
      <c r="D381" s="52"/>
      <c r="E381" s="52"/>
      <c r="F381" s="52"/>
      <c r="G381" s="52"/>
      <c r="H381" s="52"/>
      <c r="I381" s="52"/>
      <c r="K381" s="31"/>
    </row>
    <row r="382" spans="1:11" s="50" customFormat="1" ht="12" customHeight="1" x14ac:dyDescent="0.2">
      <c r="A382" s="34"/>
      <c r="C382" s="31"/>
      <c r="D382" s="52"/>
      <c r="E382" s="52"/>
      <c r="F382" s="52"/>
      <c r="G382" s="52"/>
      <c r="H382" s="52"/>
      <c r="I382" s="52"/>
      <c r="K382" s="31"/>
    </row>
    <row r="383" spans="1:11" s="50" customFormat="1" ht="12" customHeight="1" x14ac:dyDescent="0.2">
      <c r="A383" s="34"/>
      <c r="C383" s="31"/>
      <c r="D383" s="52"/>
      <c r="E383" s="52"/>
      <c r="F383" s="52"/>
      <c r="G383" s="52"/>
      <c r="H383" s="52"/>
      <c r="I383" s="52"/>
      <c r="K383" s="31"/>
    </row>
    <row r="384" spans="1:11" s="50" customFormat="1" ht="12" customHeight="1" x14ac:dyDescent="0.2">
      <c r="A384" s="34"/>
      <c r="C384" s="31"/>
      <c r="D384" s="52"/>
      <c r="E384" s="52"/>
      <c r="F384" s="52"/>
      <c r="G384" s="52"/>
      <c r="H384" s="52"/>
      <c r="I384" s="52"/>
      <c r="K384" s="31"/>
    </row>
    <row r="385" spans="1:11" s="50" customFormat="1" ht="12" customHeight="1" x14ac:dyDescent="0.2">
      <c r="A385" s="34"/>
      <c r="C385" s="31"/>
      <c r="D385" s="52"/>
      <c r="E385" s="52"/>
      <c r="F385" s="52"/>
      <c r="G385" s="52"/>
      <c r="H385" s="52"/>
      <c r="I385" s="52"/>
      <c r="K385" s="31"/>
    </row>
    <row r="386" spans="1:11" s="50" customFormat="1" ht="12" customHeight="1" x14ac:dyDescent="0.2">
      <c r="A386" s="34"/>
      <c r="C386" s="31"/>
      <c r="D386" s="52"/>
      <c r="E386" s="52"/>
      <c r="F386" s="52"/>
      <c r="G386" s="52"/>
      <c r="H386" s="52"/>
      <c r="I386" s="52"/>
      <c r="K386" s="31"/>
    </row>
    <row r="387" spans="1:11" s="50" customFormat="1" ht="12" customHeight="1" x14ac:dyDescent="0.2">
      <c r="A387" s="34"/>
      <c r="C387" s="31"/>
      <c r="D387" s="52"/>
      <c r="E387" s="52"/>
      <c r="F387" s="52"/>
      <c r="G387" s="52"/>
      <c r="H387" s="52"/>
      <c r="I387" s="52"/>
      <c r="K387" s="31"/>
    </row>
    <row r="388" spans="1:11" s="50" customFormat="1" ht="12" customHeight="1" x14ac:dyDescent="0.2">
      <c r="A388" s="34"/>
      <c r="C388" s="31"/>
      <c r="D388" s="52"/>
      <c r="E388" s="52"/>
      <c r="F388" s="52"/>
      <c r="G388" s="52"/>
      <c r="H388" s="52"/>
      <c r="I388" s="52"/>
      <c r="K388" s="31"/>
    </row>
    <row r="389" spans="1:11" ht="12" customHeight="1" x14ac:dyDescent="0.2">
      <c r="A389" s="78"/>
      <c r="B389" s="55"/>
      <c r="C389" s="56"/>
      <c r="D389" s="57"/>
      <c r="E389" s="57"/>
      <c r="F389" s="57"/>
      <c r="G389" s="57"/>
      <c r="H389" s="57"/>
      <c r="I389" s="57"/>
    </row>
    <row r="390" spans="1:11" ht="12" customHeight="1" x14ac:dyDescent="0.2">
      <c r="A390" s="78"/>
      <c r="B390" s="55"/>
      <c r="C390" s="56"/>
      <c r="D390" s="57"/>
      <c r="E390" s="57"/>
      <c r="F390" s="57"/>
      <c r="G390" s="57"/>
      <c r="H390" s="57"/>
      <c r="I390" s="57"/>
    </row>
    <row r="391" spans="1:11" ht="12" customHeight="1" x14ac:dyDescent="0.2">
      <c r="A391" s="78"/>
      <c r="B391" s="55"/>
      <c r="C391" s="56"/>
      <c r="D391" s="57"/>
      <c r="E391" s="57"/>
      <c r="F391" s="57"/>
      <c r="G391" s="57"/>
      <c r="H391" s="57"/>
      <c r="I391" s="57"/>
    </row>
    <row r="392" spans="1:11" ht="12" customHeight="1" x14ac:dyDescent="0.2">
      <c r="A392" s="78"/>
      <c r="B392" s="55"/>
      <c r="C392" s="56"/>
      <c r="D392" s="57"/>
      <c r="E392" s="57"/>
      <c r="F392" s="57"/>
      <c r="G392" s="57"/>
      <c r="H392" s="57"/>
      <c r="I392" s="57"/>
    </row>
    <row r="393" spans="1:11" ht="12" customHeight="1" x14ac:dyDescent="0.2">
      <c r="A393" s="78"/>
      <c r="B393" s="55"/>
      <c r="C393" s="56"/>
      <c r="D393" s="57"/>
      <c r="E393" s="57"/>
      <c r="F393" s="57"/>
      <c r="G393" s="57"/>
      <c r="H393" s="57"/>
      <c r="I393" s="57"/>
    </row>
    <row r="394" spans="1:11" ht="12" customHeight="1" x14ac:dyDescent="0.2">
      <c r="A394" s="78"/>
      <c r="B394" s="55"/>
      <c r="C394" s="56"/>
      <c r="D394" s="57"/>
      <c r="E394" s="57"/>
      <c r="F394" s="57"/>
      <c r="G394" s="57"/>
      <c r="H394" s="57"/>
      <c r="I394" s="57"/>
    </row>
    <row r="395" spans="1:11" ht="12" customHeight="1" x14ac:dyDescent="0.2">
      <c r="A395" s="78"/>
      <c r="B395" s="55"/>
      <c r="C395" s="56"/>
      <c r="D395" s="57"/>
      <c r="E395" s="57"/>
      <c r="F395" s="57"/>
      <c r="G395" s="57"/>
      <c r="H395" s="57"/>
      <c r="I395" s="57"/>
    </row>
    <row r="396" spans="1:11" ht="12" customHeight="1" x14ac:dyDescent="0.2">
      <c r="A396" s="78"/>
      <c r="B396" s="55"/>
      <c r="C396" s="56"/>
      <c r="D396" s="57"/>
      <c r="E396" s="57"/>
      <c r="F396" s="57"/>
      <c r="G396" s="57"/>
      <c r="H396" s="57"/>
      <c r="I396" s="57"/>
    </row>
    <row r="397" spans="1:11" ht="12" customHeight="1" x14ac:dyDescent="0.2">
      <c r="A397" s="78"/>
      <c r="B397" s="55"/>
      <c r="C397" s="56"/>
      <c r="D397" s="57"/>
      <c r="E397" s="57"/>
      <c r="F397" s="57"/>
      <c r="G397" s="57"/>
      <c r="H397" s="57"/>
      <c r="I397" s="57"/>
    </row>
    <row r="398" spans="1:11" ht="12" customHeight="1" x14ac:dyDescent="0.2">
      <c r="A398" s="78"/>
      <c r="B398" s="55"/>
      <c r="C398" s="56"/>
      <c r="D398" s="57"/>
      <c r="E398" s="57"/>
      <c r="F398" s="57"/>
      <c r="G398" s="57"/>
      <c r="H398" s="57"/>
      <c r="I398" s="57"/>
    </row>
    <row r="399" spans="1:11" ht="12" customHeight="1" x14ac:dyDescent="0.2">
      <c r="A399" s="78"/>
      <c r="B399" s="55"/>
      <c r="C399" s="56"/>
      <c r="D399" s="57"/>
      <c r="E399" s="57"/>
      <c r="F399" s="57"/>
      <c r="G399" s="57"/>
      <c r="H399" s="57"/>
      <c r="I399" s="57"/>
    </row>
    <row r="400" spans="1:11" ht="12" customHeight="1" x14ac:dyDescent="0.2">
      <c r="A400" s="78"/>
      <c r="B400" s="55"/>
      <c r="C400" s="56"/>
      <c r="D400" s="57"/>
      <c r="E400" s="57"/>
      <c r="F400" s="57"/>
      <c r="G400" s="57"/>
      <c r="H400" s="57"/>
      <c r="I400" s="57"/>
    </row>
    <row r="401" spans="1:9" ht="12" customHeight="1" x14ac:dyDescent="0.2">
      <c r="A401" s="78"/>
      <c r="B401" s="55"/>
      <c r="C401" s="56"/>
      <c r="D401" s="57"/>
      <c r="E401" s="57"/>
      <c r="F401" s="57"/>
      <c r="G401" s="57"/>
      <c r="H401" s="57"/>
      <c r="I401" s="57"/>
    </row>
    <row r="402" spans="1:9" ht="12" customHeight="1" x14ac:dyDescent="0.2">
      <c r="A402" s="78"/>
      <c r="B402" s="55"/>
      <c r="C402" s="56"/>
      <c r="D402" s="57"/>
      <c r="E402" s="57"/>
      <c r="F402" s="57"/>
      <c r="G402" s="57"/>
      <c r="H402" s="57"/>
      <c r="I402" s="57"/>
    </row>
    <row r="403" spans="1:9" ht="12" customHeight="1" x14ac:dyDescent="0.2">
      <c r="A403" s="78"/>
      <c r="B403" s="55"/>
      <c r="C403" s="56"/>
      <c r="D403" s="57"/>
      <c r="E403" s="57"/>
      <c r="F403" s="57"/>
      <c r="G403" s="57"/>
      <c r="H403" s="57"/>
      <c r="I403" s="57"/>
    </row>
    <row r="404" spans="1:9" ht="12" customHeight="1" x14ac:dyDescent="0.2">
      <c r="A404" s="78"/>
      <c r="B404" s="55"/>
      <c r="C404" s="56"/>
      <c r="D404" s="57"/>
      <c r="E404" s="57"/>
      <c r="F404" s="57"/>
      <c r="G404" s="57"/>
      <c r="H404" s="57"/>
      <c r="I404" s="57"/>
    </row>
    <row r="405" spans="1:9" ht="12" customHeight="1" x14ac:dyDescent="0.2">
      <c r="A405" s="78"/>
      <c r="B405" s="55"/>
      <c r="C405" s="56"/>
      <c r="D405" s="57"/>
      <c r="E405" s="57"/>
      <c r="F405" s="57"/>
      <c r="G405" s="57"/>
      <c r="H405" s="57"/>
      <c r="I405" s="57"/>
    </row>
    <row r="406" spans="1:9" ht="12" customHeight="1" x14ac:dyDescent="0.2">
      <c r="A406" s="78"/>
      <c r="B406" s="55"/>
      <c r="C406" s="56"/>
      <c r="D406" s="57"/>
      <c r="E406" s="57"/>
      <c r="F406" s="57"/>
      <c r="G406" s="57"/>
      <c r="H406" s="57"/>
      <c r="I406" s="57"/>
    </row>
    <row r="407" spans="1:9" ht="12" customHeight="1" x14ac:dyDescent="0.2">
      <c r="A407" s="78"/>
      <c r="B407" s="55"/>
      <c r="C407" s="56"/>
      <c r="D407" s="57"/>
      <c r="E407" s="57"/>
      <c r="F407" s="57"/>
      <c r="G407" s="57"/>
      <c r="H407" s="57"/>
      <c r="I407" s="57"/>
    </row>
    <row r="408" spans="1:9" ht="12" customHeight="1" x14ac:dyDescent="0.2">
      <c r="A408" s="78"/>
      <c r="B408" s="55"/>
      <c r="C408" s="56"/>
      <c r="D408" s="57"/>
      <c r="E408" s="57"/>
      <c r="F408" s="57"/>
      <c r="G408" s="57"/>
      <c r="H408" s="57"/>
      <c r="I408" s="57"/>
    </row>
    <row r="409" spans="1:9" ht="12" customHeight="1" x14ac:dyDescent="0.2">
      <c r="A409" s="78"/>
      <c r="B409" s="55"/>
      <c r="C409" s="56"/>
      <c r="D409" s="57"/>
      <c r="E409" s="57"/>
      <c r="F409" s="57"/>
      <c r="G409" s="57"/>
      <c r="H409" s="57"/>
      <c r="I409" s="57"/>
    </row>
    <row r="410" spans="1:9" ht="12" customHeight="1" x14ac:dyDescent="0.2">
      <c r="A410" s="78"/>
      <c r="B410" s="55"/>
      <c r="C410" s="56"/>
      <c r="D410" s="57"/>
      <c r="E410" s="57"/>
      <c r="F410" s="57"/>
      <c r="G410" s="57"/>
      <c r="H410" s="57"/>
      <c r="I410" s="57"/>
    </row>
    <row r="411" spans="1:9" ht="12" customHeight="1" x14ac:dyDescent="0.2">
      <c r="A411" s="78"/>
      <c r="B411" s="55"/>
      <c r="C411" s="56"/>
      <c r="D411" s="57"/>
      <c r="E411" s="57"/>
      <c r="F411" s="57"/>
      <c r="G411" s="57"/>
      <c r="H411" s="57"/>
      <c r="I411" s="57"/>
    </row>
    <row r="412" spans="1:9" ht="12" customHeight="1" x14ac:dyDescent="0.2">
      <c r="A412" s="78"/>
      <c r="B412" s="55"/>
      <c r="C412" s="56"/>
      <c r="D412" s="57"/>
      <c r="E412" s="57"/>
      <c r="F412" s="57"/>
      <c r="G412" s="57"/>
      <c r="H412" s="57"/>
      <c r="I412" s="57"/>
    </row>
    <row r="413" spans="1:9" ht="12" customHeight="1" x14ac:dyDescent="0.2">
      <c r="A413" s="78"/>
      <c r="B413" s="55"/>
      <c r="C413" s="56"/>
      <c r="D413" s="57"/>
      <c r="E413" s="57"/>
      <c r="F413" s="57"/>
      <c r="G413" s="57"/>
      <c r="H413" s="57"/>
      <c r="I413" s="57"/>
    </row>
    <row r="414" spans="1:9" ht="12" customHeight="1" x14ac:dyDescent="0.2">
      <c r="A414" s="78"/>
      <c r="B414" s="55"/>
      <c r="C414" s="56"/>
      <c r="D414" s="57"/>
      <c r="E414" s="57"/>
      <c r="F414" s="57"/>
      <c r="G414" s="57"/>
      <c r="H414" s="57"/>
      <c r="I414" s="57"/>
    </row>
    <row r="415" spans="1:9" ht="12" customHeight="1" x14ac:dyDescent="0.2">
      <c r="A415" s="78"/>
      <c r="B415" s="55"/>
      <c r="C415" s="56"/>
      <c r="D415" s="57"/>
      <c r="E415" s="57"/>
      <c r="F415" s="57"/>
      <c r="G415" s="57"/>
      <c r="H415" s="57"/>
      <c r="I415" s="57"/>
    </row>
    <row r="416" spans="1:9" ht="12" customHeight="1" x14ac:dyDescent="0.2">
      <c r="A416" s="78"/>
      <c r="B416" s="55"/>
      <c r="C416" s="56"/>
      <c r="D416" s="57"/>
      <c r="E416" s="57"/>
      <c r="F416" s="57"/>
      <c r="G416" s="57"/>
      <c r="H416" s="57"/>
      <c r="I416" s="57"/>
    </row>
    <row r="417" spans="1:9" ht="12" customHeight="1" x14ac:dyDescent="0.2">
      <c r="A417" s="78"/>
      <c r="B417" s="55"/>
      <c r="C417" s="56"/>
      <c r="D417" s="57"/>
      <c r="E417" s="57"/>
      <c r="F417" s="57"/>
      <c r="G417" s="57"/>
      <c r="H417" s="57"/>
      <c r="I417" s="57"/>
    </row>
    <row r="418" spans="1:9" ht="12" customHeight="1" x14ac:dyDescent="0.2">
      <c r="A418" s="78"/>
      <c r="B418" s="55"/>
      <c r="C418" s="56"/>
      <c r="D418" s="57"/>
      <c r="E418" s="57"/>
      <c r="F418" s="57"/>
      <c r="G418" s="57"/>
      <c r="H418" s="57"/>
      <c r="I418" s="57"/>
    </row>
    <row r="419" spans="1:9" ht="12" customHeight="1" x14ac:dyDescent="0.2">
      <c r="A419" s="78"/>
      <c r="B419" s="55"/>
      <c r="C419" s="56"/>
      <c r="D419" s="57"/>
      <c r="E419" s="57"/>
      <c r="F419" s="57"/>
      <c r="G419" s="57"/>
      <c r="H419" s="57"/>
      <c r="I419" s="57"/>
    </row>
    <row r="420" spans="1:9" ht="12" customHeight="1" x14ac:dyDescent="0.2">
      <c r="A420" s="78"/>
      <c r="B420" s="55"/>
      <c r="C420" s="56"/>
      <c r="D420" s="57"/>
      <c r="E420" s="57"/>
      <c r="F420" s="57"/>
      <c r="G420" s="57"/>
      <c r="H420" s="57"/>
      <c r="I420" s="57"/>
    </row>
    <row r="421" spans="1:9" ht="12" customHeight="1" x14ac:dyDescent="0.2">
      <c r="A421" s="78"/>
      <c r="B421" s="55"/>
      <c r="C421" s="56"/>
      <c r="D421" s="57"/>
      <c r="E421" s="57"/>
      <c r="F421" s="57"/>
      <c r="G421" s="57"/>
      <c r="H421" s="57"/>
      <c r="I421" s="57"/>
    </row>
    <row r="422" spans="1:9" ht="12" customHeight="1" x14ac:dyDescent="0.2">
      <c r="A422" s="78"/>
      <c r="B422" s="55"/>
      <c r="C422" s="56"/>
      <c r="D422" s="57"/>
      <c r="E422" s="57"/>
      <c r="F422" s="57"/>
      <c r="G422" s="57"/>
      <c r="H422" s="57"/>
      <c r="I422" s="57"/>
    </row>
    <row r="423" spans="1:9" ht="12" customHeight="1" x14ac:dyDescent="0.2">
      <c r="A423" s="78"/>
      <c r="B423" s="55"/>
      <c r="C423" s="56"/>
      <c r="D423" s="57"/>
      <c r="E423" s="57"/>
      <c r="F423" s="57"/>
      <c r="G423" s="57"/>
      <c r="H423" s="57"/>
      <c r="I423" s="57"/>
    </row>
    <row r="424" spans="1:9" ht="12" customHeight="1" x14ac:dyDescent="0.2">
      <c r="A424" s="78"/>
      <c r="B424" s="55"/>
      <c r="C424" s="56"/>
      <c r="D424" s="57"/>
      <c r="E424" s="57"/>
      <c r="F424" s="57"/>
      <c r="G424" s="57"/>
      <c r="H424" s="57"/>
      <c r="I424" s="57"/>
    </row>
    <row r="425" spans="1:9" ht="12" customHeight="1" x14ac:dyDescent="0.2">
      <c r="A425" s="78"/>
      <c r="B425" s="55"/>
      <c r="C425" s="56"/>
      <c r="D425" s="57"/>
      <c r="E425" s="57"/>
      <c r="F425" s="57"/>
      <c r="G425" s="57"/>
      <c r="H425" s="57"/>
      <c r="I425" s="57"/>
    </row>
    <row r="426" spans="1:9" ht="12" customHeight="1" x14ac:dyDescent="0.2">
      <c r="A426" s="78"/>
      <c r="B426" s="55"/>
      <c r="C426" s="56"/>
      <c r="D426" s="57"/>
      <c r="E426" s="57"/>
      <c r="F426" s="57"/>
      <c r="G426" s="57"/>
      <c r="H426" s="57"/>
      <c r="I426" s="57"/>
    </row>
    <row r="427" spans="1:9" ht="12" customHeight="1" x14ac:dyDescent="0.2">
      <c r="A427" s="78"/>
      <c r="B427" s="55"/>
      <c r="C427" s="56"/>
      <c r="D427" s="57"/>
      <c r="E427" s="57"/>
      <c r="F427" s="57"/>
      <c r="G427" s="57"/>
      <c r="H427" s="57"/>
      <c r="I427" s="57"/>
    </row>
    <row r="428" spans="1:9" ht="12" customHeight="1" x14ac:dyDescent="0.2">
      <c r="A428" s="78"/>
      <c r="B428" s="55"/>
      <c r="C428" s="56"/>
      <c r="D428" s="57"/>
      <c r="E428" s="57"/>
      <c r="F428" s="57"/>
      <c r="G428" s="57"/>
      <c r="H428" s="57"/>
      <c r="I428" s="57"/>
    </row>
    <row r="429" spans="1:9" ht="12" customHeight="1" x14ac:dyDescent="0.2">
      <c r="A429" s="78"/>
      <c r="B429" s="55"/>
      <c r="C429" s="56"/>
      <c r="D429" s="57"/>
      <c r="E429" s="57"/>
      <c r="F429" s="57"/>
      <c r="G429" s="57"/>
      <c r="H429" s="57"/>
      <c r="I429" s="57"/>
    </row>
    <row r="430" spans="1:9" ht="12" customHeight="1" x14ac:dyDescent="0.2">
      <c r="A430" s="78"/>
      <c r="B430" s="55"/>
      <c r="C430" s="56"/>
      <c r="D430" s="57"/>
      <c r="E430" s="57"/>
      <c r="F430" s="57"/>
      <c r="G430" s="57"/>
      <c r="H430" s="57"/>
      <c r="I430" s="57"/>
    </row>
    <row r="431" spans="1:9" ht="12" customHeight="1" x14ac:dyDescent="0.2">
      <c r="A431" s="78"/>
      <c r="B431" s="55"/>
      <c r="C431" s="56"/>
      <c r="D431" s="57"/>
      <c r="E431" s="57"/>
      <c r="F431" s="57"/>
      <c r="G431" s="57"/>
      <c r="H431" s="57"/>
      <c r="I431" s="57"/>
    </row>
    <row r="432" spans="1:9" ht="12" customHeight="1" x14ac:dyDescent="0.2">
      <c r="A432" s="78"/>
      <c r="B432" s="55"/>
      <c r="C432" s="56"/>
      <c r="D432" s="57"/>
      <c r="E432" s="57"/>
      <c r="F432" s="57"/>
      <c r="G432" s="57"/>
      <c r="H432" s="57"/>
      <c r="I432" s="57"/>
    </row>
    <row r="433" spans="1:9" ht="12" customHeight="1" x14ac:dyDescent="0.2">
      <c r="A433" s="78"/>
      <c r="B433" s="55"/>
      <c r="C433" s="56"/>
      <c r="D433" s="57"/>
      <c r="E433" s="57"/>
      <c r="F433" s="57"/>
      <c r="G433" s="57"/>
      <c r="H433" s="57"/>
      <c r="I433" s="57"/>
    </row>
    <row r="434" spans="1:9" ht="12" customHeight="1" x14ac:dyDescent="0.2">
      <c r="A434" s="78"/>
      <c r="B434" s="55"/>
      <c r="C434" s="56"/>
      <c r="D434" s="57"/>
      <c r="E434" s="57"/>
      <c r="F434" s="57"/>
      <c r="G434" s="57"/>
      <c r="H434" s="57"/>
      <c r="I434" s="57"/>
    </row>
    <row r="435" spans="1:9" ht="12" customHeight="1" x14ac:dyDescent="0.2">
      <c r="A435" s="78"/>
      <c r="B435" s="55"/>
      <c r="C435" s="56"/>
      <c r="D435" s="57"/>
      <c r="E435" s="57"/>
      <c r="F435" s="57"/>
      <c r="G435" s="57"/>
      <c r="H435" s="57"/>
      <c r="I435" s="57"/>
    </row>
    <row r="436" spans="1:9" ht="12" customHeight="1" x14ac:dyDescent="0.2">
      <c r="A436" s="78"/>
      <c r="B436" s="55"/>
      <c r="C436" s="56"/>
      <c r="D436" s="57"/>
      <c r="E436" s="57"/>
      <c r="F436" s="57"/>
      <c r="G436" s="57"/>
      <c r="H436" s="57"/>
      <c r="I436" s="57"/>
    </row>
    <row r="437" spans="1:9" ht="12" customHeight="1" x14ac:dyDescent="0.2">
      <c r="A437" s="78"/>
      <c r="B437" s="55"/>
      <c r="C437" s="56"/>
      <c r="D437" s="57"/>
      <c r="E437" s="57"/>
      <c r="F437" s="57"/>
      <c r="G437" s="57"/>
      <c r="H437" s="57"/>
      <c r="I437" s="57"/>
    </row>
    <row r="438" spans="1:9" ht="12" customHeight="1" x14ac:dyDescent="0.2">
      <c r="A438" s="78"/>
      <c r="B438" s="55"/>
      <c r="C438" s="56"/>
      <c r="D438" s="57"/>
      <c r="E438" s="57"/>
      <c r="F438" s="57"/>
      <c r="G438" s="57"/>
      <c r="H438" s="57"/>
      <c r="I438" s="57"/>
    </row>
    <row r="439" spans="1:9" ht="12" customHeight="1" x14ac:dyDescent="0.2">
      <c r="A439" s="78"/>
      <c r="B439" s="55"/>
      <c r="C439" s="56"/>
      <c r="D439" s="57"/>
      <c r="E439" s="57"/>
      <c r="F439" s="57"/>
      <c r="G439" s="57"/>
      <c r="H439" s="57"/>
      <c r="I439" s="57"/>
    </row>
    <row r="440" spans="1:9" ht="12" customHeight="1" x14ac:dyDescent="0.2">
      <c r="A440" s="78"/>
      <c r="B440" s="55"/>
      <c r="C440" s="56"/>
      <c r="D440" s="57"/>
      <c r="E440" s="57"/>
      <c r="F440" s="57"/>
      <c r="G440" s="57"/>
      <c r="H440" s="57"/>
      <c r="I440" s="57"/>
    </row>
    <row r="441" spans="1:9" ht="12" customHeight="1" x14ac:dyDescent="0.2">
      <c r="A441" s="78"/>
      <c r="B441" s="55"/>
      <c r="C441" s="56"/>
      <c r="D441" s="57"/>
      <c r="E441" s="57"/>
      <c r="F441" s="57"/>
      <c r="G441" s="57"/>
      <c r="H441" s="57"/>
      <c r="I441" s="57"/>
    </row>
    <row r="442" spans="1:9" ht="12" customHeight="1" x14ac:dyDescent="0.2">
      <c r="A442" s="78"/>
      <c r="B442" s="55"/>
      <c r="C442" s="56"/>
      <c r="D442" s="57"/>
      <c r="E442" s="57"/>
      <c r="F442" s="57"/>
      <c r="G442" s="57"/>
      <c r="H442" s="57"/>
      <c r="I442" s="57"/>
    </row>
    <row r="443" spans="1:9" ht="12" customHeight="1" x14ac:dyDescent="0.2">
      <c r="A443" s="78"/>
      <c r="B443" s="55"/>
      <c r="C443" s="56"/>
      <c r="D443" s="57"/>
      <c r="E443" s="57"/>
      <c r="F443" s="57"/>
      <c r="G443" s="57"/>
      <c r="H443" s="57"/>
      <c r="I443" s="57"/>
    </row>
    <row r="444" spans="1:9" ht="12" customHeight="1" x14ac:dyDescent="0.2">
      <c r="A444" s="78"/>
      <c r="B444" s="55"/>
      <c r="C444" s="56"/>
      <c r="D444" s="57"/>
      <c r="E444" s="57"/>
      <c r="F444" s="57"/>
      <c r="G444" s="57"/>
      <c r="H444" s="57"/>
      <c r="I444" s="57"/>
    </row>
    <row r="445" spans="1:9" ht="12" customHeight="1" x14ac:dyDescent="0.2">
      <c r="A445" s="78"/>
      <c r="B445" s="55"/>
      <c r="C445" s="56"/>
      <c r="D445" s="57"/>
      <c r="E445" s="57"/>
      <c r="F445" s="57"/>
      <c r="G445" s="57"/>
      <c r="H445" s="57"/>
      <c r="I445" s="57"/>
    </row>
    <row r="446" spans="1:9" ht="12" customHeight="1" x14ac:dyDescent="0.2">
      <c r="A446" s="78"/>
      <c r="B446" s="55"/>
      <c r="C446" s="56"/>
      <c r="D446" s="57"/>
      <c r="E446" s="57"/>
      <c r="F446" s="57"/>
      <c r="G446" s="57"/>
      <c r="H446" s="57"/>
      <c r="I446" s="57"/>
    </row>
    <row r="447" spans="1:9" ht="12" customHeight="1" x14ac:dyDescent="0.2">
      <c r="A447" s="78"/>
      <c r="B447" s="55"/>
      <c r="C447" s="56"/>
      <c r="D447" s="57"/>
      <c r="E447" s="57"/>
      <c r="F447" s="57"/>
      <c r="G447" s="57"/>
      <c r="H447" s="57"/>
      <c r="I447" s="57"/>
    </row>
    <row r="448" spans="1:9" ht="12" customHeight="1" x14ac:dyDescent="0.2">
      <c r="A448" s="78"/>
      <c r="B448" s="55"/>
      <c r="C448" s="56"/>
      <c r="D448" s="57"/>
      <c r="E448" s="57"/>
      <c r="F448" s="57"/>
      <c r="G448" s="57"/>
      <c r="H448" s="57"/>
      <c r="I448" s="57"/>
    </row>
    <row r="449" spans="1:9" ht="12" customHeight="1" x14ac:dyDescent="0.2">
      <c r="A449" s="78"/>
      <c r="B449" s="55"/>
      <c r="C449" s="56"/>
      <c r="D449" s="57"/>
      <c r="E449" s="57"/>
      <c r="F449" s="57"/>
      <c r="G449" s="57"/>
      <c r="H449" s="57"/>
      <c r="I449" s="57"/>
    </row>
    <row r="450" spans="1:9" ht="12" customHeight="1" x14ac:dyDescent="0.2">
      <c r="A450" s="78"/>
      <c r="B450" s="55"/>
      <c r="C450" s="56"/>
      <c r="D450" s="57"/>
      <c r="E450" s="57"/>
      <c r="F450" s="57"/>
      <c r="G450" s="57"/>
      <c r="H450" s="57"/>
      <c r="I450" s="57"/>
    </row>
    <row r="451" spans="1:9" ht="12" customHeight="1" x14ac:dyDescent="0.2">
      <c r="A451" s="78"/>
      <c r="B451" s="55"/>
      <c r="C451" s="56"/>
      <c r="D451" s="57"/>
      <c r="E451" s="57"/>
      <c r="F451" s="57"/>
      <c r="G451" s="57"/>
      <c r="H451" s="57"/>
      <c r="I451" s="57"/>
    </row>
    <row r="452" spans="1:9" ht="12" customHeight="1" x14ac:dyDescent="0.2">
      <c r="A452" s="78"/>
      <c r="B452" s="55"/>
      <c r="C452" s="56"/>
      <c r="D452" s="57"/>
      <c r="E452" s="57"/>
      <c r="F452" s="57"/>
      <c r="G452" s="57"/>
      <c r="H452" s="57"/>
      <c r="I452" s="57"/>
    </row>
    <row r="453" spans="1:9" ht="12" customHeight="1" x14ac:dyDescent="0.2">
      <c r="A453" s="78"/>
      <c r="B453" s="55"/>
      <c r="C453" s="56"/>
      <c r="D453" s="57"/>
      <c r="E453" s="57"/>
      <c r="F453" s="57"/>
      <c r="G453" s="57"/>
      <c r="H453" s="57"/>
      <c r="I453" s="57"/>
    </row>
    <row r="454" spans="1:9" ht="12" customHeight="1" x14ac:dyDescent="0.2">
      <c r="A454" s="78"/>
      <c r="B454" s="55"/>
      <c r="C454" s="56"/>
      <c r="D454" s="57"/>
      <c r="E454" s="57"/>
      <c r="F454" s="57"/>
      <c r="G454" s="57"/>
      <c r="H454" s="57"/>
      <c r="I454" s="57"/>
    </row>
    <row r="455" spans="1:9" ht="12" customHeight="1" x14ac:dyDescent="0.2">
      <c r="A455" s="78"/>
      <c r="B455" s="55"/>
      <c r="C455" s="56"/>
      <c r="D455" s="57"/>
      <c r="E455" s="57"/>
      <c r="F455" s="57"/>
      <c r="G455" s="57"/>
      <c r="H455" s="57"/>
      <c r="I455" s="57"/>
    </row>
    <row r="456" spans="1:9" ht="12" customHeight="1" x14ac:dyDescent="0.2">
      <c r="A456" s="78"/>
      <c r="B456" s="55"/>
      <c r="C456" s="56"/>
      <c r="D456" s="57"/>
      <c r="E456" s="57"/>
      <c r="F456" s="57"/>
      <c r="G456" s="57"/>
      <c r="H456" s="57"/>
      <c r="I456" s="57"/>
    </row>
    <row r="457" spans="1:9" ht="12" customHeight="1" x14ac:dyDescent="0.2">
      <c r="A457" s="78"/>
      <c r="B457" s="55"/>
      <c r="C457" s="56"/>
      <c r="D457" s="57"/>
      <c r="E457" s="57"/>
      <c r="F457" s="57"/>
      <c r="G457" s="57"/>
      <c r="H457" s="57"/>
      <c r="I457" s="57"/>
    </row>
    <row r="458" spans="1:9" ht="12" customHeight="1" x14ac:dyDescent="0.2">
      <c r="A458" s="78"/>
      <c r="B458" s="55"/>
      <c r="C458" s="56"/>
      <c r="D458" s="57"/>
      <c r="E458" s="57"/>
      <c r="F458" s="57"/>
      <c r="G458" s="57"/>
      <c r="H458" s="57"/>
      <c r="I458" s="57"/>
    </row>
    <row r="459" spans="1:9" ht="12" customHeight="1" x14ac:dyDescent="0.2">
      <c r="A459" s="78"/>
      <c r="B459" s="55"/>
      <c r="C459" s="56"/>
      <c r="D459" s="57"/>
      <c r="E459" s="57"/>
      <c r="F459" s="57"/>
      <c r="G459" s="57"/>
      <c r="H459" s="57"/>
      <c r="I459" s="57"/>
    </row>
    <row r="460" spans="1:9" ht="12" customHeight="1" x14ac:dyDescent="0.2">
      <c r="A460" s="78"/>
      <c r="B460" s="55"/>
      <c r="C460" s="56"/>
      <c r="D460" s="57"/>
      <c r="E460" s="57"/>
      <c r="F460" s="57"/>
      <c r="G460" s="57"/>
      <c r="H460" s="57"/>
      <c r="I460" s="57"/>
    </row>
    <row r="461" spans="1:9" ht="12" customHeight="1" x14ac:dyDescent="0.2">
      <c r="A461" s="78"/>
      <c r="B461" s="55"/>
      <c r="C461" s="56"/>
      <c r="D461" s="57"/>
      <c r="E461" s="57"/>
      <c r="F461" s="57"/>
      <c r="G461" s="57"/>
      <c r="H461" s="57"/>
      <c r="I461" s="57"/>
    </row>
    <row r="462" spans="1:9" ht="12" customHeight="1" x14ac:dyDescent="0.2">
      <c r="A462" s="78"/>
      <c r="B462" s="55"/>
      <c r="C462" s="56"/>
      <c r="D462" s="57"/>
      <c r="E462" s="57"/>
      <c r="F462" s="57"/>
      <c r="G462" s="57"/>
      <c r="H462" s="57"/>
      <c r="I462" s="57"/>
    </row>
    <row r="463" spans="1:9" ht="12" customHeight="1" x14ac:dyDescent="0.2">
      <c r="A463" s="78"/>
      <c r="B463" s="55"/>
      <c r="C463" s="56"/>
      <c r="D463" s="57"/>
      <c r="E463" s="57"/>
      <c r="F463" s="57"/>
      <c r="G463" s="57"/>
      <c r="H463" s="57"/>
      <c r="I463" s="57"/>
    </row>
    <row r="464" spans="1:9" ht="12" customHeight="1" x14ac:dyDescent="0.2">
      <c r="A464" s="78"/>
      <c r="B464" s="55"/>
      <c r="C464" s="56"/>
      <c r="D464" s="57"/>
      <c r="E464" s="57"/>
      <c r="F464" s="57"/>
      <c r="G464" s="57"/>
      <c r="H464" s="57"/>
      <c r="I464" s="57"/>
    </row>
    <row r="465" spans="1:9" ht="12" customHeight="1" x14ac:dyDescent="0.2">
      <c r="A465" s="78"/>
      <c r="B465" s="55"/>
      <c r="C465" s="56"/>
      <c r="D465" s="57"/>
      <c r="E465" s="57"/>
      <c r="F465" s="57"/>
      <c r="G465" s="57"/>
      <c r="H465" s="57"/>
      <c r="I465" s="57"/>
    </row>
    <row r="466" spans="1:9" ht="12" customHeight="1" x14ac:dyDescent="0.2">
      <c r="A466" s="78"/>
      <c r="B466" s="55"/>
      <c r="C466" s="56"/>
      <c r="D466" s="57"/>
      <c r="E466" s="57"/>
      <c r="F466" s="57"/>
      <c r="G466" s="57"/>
      <c r="H466" s="57"/>
      <c r="I466" s="57"/>
    </row>
    <row r="467" spans="1:9" ht="12" customHeight="1" x14ac:dyDescent="0.2">
      <c r="A467" s="78"/>
      <c r="B467" s="55"/>
      <c r="C467" s="56"/>
      <c r="D467" s="57"/>
      <c r="E467" s="57"/>
      <c r="F467" s="57"/>
      <c r="G467" s="57"/>
      <c r="H467" s="57"/>
      <c r="I467" s="57"/>
    </row>
    <row r="468" spans="1:9" ht="12" customHeight="1" x14ac:dyDescent="0.2">
      <c r="A468" s="78"/>
      <c r="B468" s="55"/>
      <c r="C468" s="56"/>
      <c r="D468" s="57"/>
      <c r="E468" s="57"/>
      <c r="F468" s="57"/>
      <c r="G468" s="57"/>
      <c r="H468" s="57"/>
      <c r="I468" s="57"/>
    </row>
    <row r="469" spans="1:9" ht="12" customHeight="1" x14ac:dyDescent="0.2">
      <c r="A469" s="78"/>
      <c r="B469" s="55"/>
      <c r="C469" s="56"/>
      <c r="D469" s="57"/>
      <c r="E469" s="57"/>
      <c r="F469" s="57"/>
      <c r="G469" s="57"/>
      <c r="H469" s="57"/>
      <c r="I469" s="57"/>
    </row>
    <row r="470" spans="1:9" ht="12" customHeight="1" x14ac:dyDescent="0.2">
      <c r="A470" s="78"/>
      <c r="B470" s="55"/>
      <c r="C470" s="56"/>
      <c r="D470" s="57"/>
      <c r="E470" s="57"/>
      <c r="F470" s="57"/>
      <c r="G470" s="57"/>
      <c r="H470" s="57"/>
      <c r="I470" s="57"/>
    </row>
    <row r="471" spans="1:9" ht="12" customHeight="1" x14ac:dyDescent="0.2">
      <c r="A471" s="78"/>
      <c r="B471" s="55"/>
      <c r="C471" s="56"/>
      <c r="D471" s="57"/>
      <c r="E471" s="57"/>
      <c r="F471" s="57"/>
      <c r="G471" s="57"/>
      <c r="H471" s="57"/>
      <c r="I471" s="57"/>
    </row>
    <row r="472" spans="1:9" ht="12" customHeight="1" x14ac:dyDescent="0.2">
      <c r="A472" s="78"/>
      <c r="B472" s="55"/>
      <c r="C472" s="56"/>
      <c r="D472" s="57"/>
      <c r="E472" s="57"/>
      <c r="F472" s="57"/>
      <c r="G472" s="57"/>
      <c r="H472" s="57"/>
      <c r="I472" s="57"/>
    </row>
    <row r="473" spans="1:9" ht="12" customHeight="1" x14ac:dyDescent="0.2">
      <c r="A473" s="78"/>
      <c r="B473" s="55"/>
      <c r="C473" s="56"/>
      <c r="D473" s="57"/>
      <c r="E473" s="57"/>
      <c r="F473" s="57"/>
      <c r="G473" s="57"/>
      <c r="H473" s="57"/>
      <c r="I473" s="57"/>
    </row>
    <row r="474" spans="1:9" ht="12" customHeight="1" x14ac:dyDescent="0.2">
      <c r="A474" s="78"/>
      <c r="B474" s="55"/>
      <c r="C474" s="56"/>
      <c r="D474" s="57"/>
      <c r="E474" s="57"/>
      <c r="F474" s="57"/>
      <c r="G474" s="57"/>
      <c r="H474" s="57"/>
      <c r="I474" s="57"/>
    </row>
    <row r="475" spans="1:9" ht="12" customHeight="1" x14ac:dyDescent="0.2">
      <c r="A475" s="78"/>
      <c r="B475" s="55"/>
      <c r="C475" s="56"/>
      <c r="D475" s="57"/>
      <c r="E475" s="57"/>
      <c r="F475" s="57"/>
      <c r="G475" s="57"/>
      <c r="H475" s="57"/>
      <c r="I475" s="57"/>
    </row>
    <row r="476" spans="1:9" ht="12" customHeight="1" x14ac:dyDescent="0.2">
      <c r="A476" s="78"/>
      <c r="B476" s="55"/>
      <c r="C476" s="56"/>
      <c r="D476" s="57"/>
      <c r="E476" s="57"/>
      <c r="F476" s="57"/>
      <c r="G476" s="57"/>
      <c r="H476" s="57"/>
      <c r="I476" s="57"/>
    </row>
    <row r="477" spans="1:9" ht="12" customHeight="1" x14ac:dyDescent="0.2">
      <c r="A477" s="78"/>
      <c r="B477" s="55"/>
      <c r="C477" s="56"/>
      <c r="D477" s="57"/>
      <c r="E477" s="57"/>
      <c r="F477" s="57"/>
      <c r="G477" s="57"/>
      <c r="H477" s="57"/>
      <c r="I477" s="57"/>
    </row>
    <row r="478" spans="1:9" ht="12" customHeight="1" x14ac:dyDescent="0.2">
      <c r="A478" s="78"/>
      <c r="B478" s="55"/>
      <c r="C478" s="56"/>
      <c r="D478" s="57"/>
      <c r="E478" s="57"/>
      <c r="F478" s="57"/>
      <c r="G478" s="57"/>
      <c r="H478" s="57"/>
      <c r="I478" s="57"/>
    </row>
    <row r="479" spans="1:9" ht="12" customHeight="1" x14ac:dyDescent="0.2">
      <c r="A479" s="78"/>
      <c r="B479" s="55"/>
      <c r="C479" s="56"/>
      <c r="D479" s="57"/>
      <c r="E479" s="57"/>
      <c r="F479" s="57"/>
      <c r="G479" s="57"/>
      <c r="H479" s="57"/>
      <c r="I479" s="57"/>
    </row>
    <row r="480" spans="1:9" ht="12" customHeight="1" x14ac:dyDescent="0.2">
      <c r="A480" s="78"/>
      <c r="B480" s="55"/>
      <c r="C480" s="56"/>
      <c r="D480" s="57"/>
      <c r="E480" s="57"/>
      <c r="F480" s="57"/>
      <c r="G480" s="57"/>
      <c r="H480" s="57"/>
      <c r="I480" s="57"/>
    </row>
    <row r="481" spans="1:9" ht="12" customHeight="1" x14ac:dyDescent="0.2">
      <c r="A481" s="78"/>
      <c r="B481" s="55"/>
      <c r="C481" s="56"/>
      <c r="D481" s="57"/>
      <c r="E481" s="57"/>
      <c r="F481" s="57"/>
      <c r="G481" s="57"/>
      <c r="H481" s="57"/>
      <c r="I481" s="57"/>
    </row>
    <row r="482" spans="1:9" ht="12" customHeight="1" x14ac:dyDescent="0.2">
      <c r="A482" s="78"/>
      <c r="B482" s="55"/>
      <c r="C482" s="56"/>
      <c r="D482" s="57"/>
      <c r="E482" s="57"/>
      <c r="F482" s="57"/>
      <c r="G482" s="57"/>
      <c r="H482" s="57"/>
      <c r="I482" s="57"/>
    </row>
    <row r="483" spans="1:9" ht="12" customHeight="1" x14ac:dyDescent="0.2">
      <c r="A483" s="79"/>
      <c r="B483" s="55"/>
      <c r="C483" s="56"/>
      <c r="D483" s="57"/>
      <c r="E483" s="57"/>
      <c r="F483" s="57"/>
      <c r="G483" s="57"/>
      <c r="H483" s="57"/>
      <c r="I483" s="57"/>
    </row>
    <row r="484" spans="1:9" ht="12" customHeight="1" x14ac:dyDescent="0.2">
      <c r="A484" s="79"/>
      <c r="B484" s="55"/>
      <c r="C484" s="56"/>
      <c r="D484" s="57"/>
      <c r="E484" s="57"/>
      <c r="F484" s="57"/>
      <c r="G484" s="57"/>
      <c r="H484" s="57"/>
      <c r="I484" s="57"/>
    </row>
    <row r="485" spans="1:9" ht="12" customHeight="1" x14ac:dyDescent="0.2">
      <c r="A485" s="79"/>
      <c r="B485" s="55"/>
      <c r="C485" s="56"/>
      <c r="D485" s="57"/>
      <c r="E485" s="57"/>
      <c r="F485" s="57"/>
      <c r="G485" s="57"/>
      <c r="H485" s="57"/>
      <c r="I485" s="57"/>
    </row>
    <row r="486" spans="1:9" ht="12" customHeight="1" x14ac:dyDescent="0.2">
      <c r="A486" s="79"/>
      <c r="B486" s="55"/>
      <c r="C486" s="56"/>
      <c r="D486" s="57"/>
      <c r="E486" s="57"/>
      <c r="F486" s="57"/>
      <c r="G486" s="57"/>
      <c r="H486" s="57"/>
      <c r="I486" s="57"/>
    </row>
    <row r="487" spans="1:9" ht="12" customHeight="1" x14ac:dyDescent="0.2">
      <c r="A487" s="79"/>
      <c r="B487" s="55"/>
      <c r="C487" s="56"/>
      <c r="D487" s="57"/>
      <c r="E487" s="57"/>
      <c r="F487" s="57"/>
      <c r="G487" s="57"/>
      <c r="H487" s="57"/>
      <c r="I487" s="57"/>
    </row>
    <row r="488" spans="1:9" ht="12" customHeight="1" x14ac:dyDescent="0.2">
      <c r="A488" s="79"/>
      <c r="B488" s="55"/>
      <c r="C488" s="56"/>
      <c r="D488" s="57"/>
      <c r="E488" s="57"/>
      <c r="F488" s="57"/>
      <c r="G488" s="57"/>
      <c r="H488" s="57"/>
      <c r="I488" s="57"/>
    </row>
    <row r="489" spans="1:9" ht="12" customHeight="1" x14ac:dyDescent="0.2">
      <c r="A489" s="79"/>
      <c r="B489" s="55"/>
      <c r="C489" s="56"/>
      <c r="D489" s="57"/>
      <c r="E489" s="57"/>
      <c r="F489" s="57"/>
      <c r="G489" s="57"/>
      <c r="H489" s="57"/>
      <c r="I489" s="57"/>
    </row>
    <row r="490" spans="1:9" ht="12" customHeight="1" x14ac:dyDescent="0.2">
      <c r="A490" s="79"/>
      <c r="B490" s="55"/>
      <c r="C490" s="56"/>
      <c r="D490" s="57"/>
      <c r="E490" s="57"/>
      <c r="F490" s="57"/>
      <c r="G490" s="57"/>
      <c r="H490" s="57"/>
      <c r="I490" s="57"/>
    </row>
    <row r="491" spans="1:9" ht="12" customHeight="1" x14ac:dyDescent="0.2">
      <c r="A491" s="79"/>
      <c r="B491" s="55"/>
      <c r="C491" s="56"/>
      <c r="D491" s="57"/>
      <c r="E491" s="57"/>
      <c r="F491" s="57"/>
      <c r="G491" s="57"/>
      <c r="H491" s="57"/>
      <c r="I491" s="57"/>
    </row>
    <row r="492" spans="1:9" ht="12" customHeight="1" x14ac:dyDescent="0.2">
      <c r="A492" s="79"/>
      <c r="B492" s="55"/>
      <c r="C492" s="56"/>
      <c r="D492" s="57"/>
      <c r="E492" s="57"/>
      <c r="F492" s="57"/>
      <c r="G492" s="57"/>
      <c r="H492" s="57"/>
      <c r="I492" s="57"/>
    </row>
    <row r="493" spans="1:9" ht="12" customHeight="1" x14ac:dyDescent="0.2">
      <c r="A493" s="79"/>
      <c r="B493" s="55"/>
      <c r="C493" s="56"/>
      <c r="D493" s="57"/>
      <c r="E493" s="57"/>
      <c r="F493" s="57"/>
      <c r="G493" s="57"/>
      <c r="H493" s="57"/>
      <c r="I493" s="57"/>
    </row>
    <row r="494" spans="1:9" ht="12" customHeight="1" x14ac:dyDescent="0.2">
      <c r="A494" s="79"/>
      <c r="B494" s="55"/>
      <c r="C494" s="56"/>
      <c r="D494" s="57"/>
      <c r="E494" s="57"/>
      <c r="F494" s="57"/>
      <c r="G494" s="57"/>
      <c r="H494" s="57"/>
      <c r="I494" s="57"/>
    </row>
    <row r="495" spans="1:9" ht="12" customHeight="1" x14ac:dyDescent="0.2">
      <c r="A495" s="79"/>
      <c r="B495" s="55"/>
      <c r="C495" s="56"/>
      <c r="D495" s="57"/>
      <c r="E495" s="57"/>
      <c r="F495" s="57"/>
      <c r="G495" s="57"/>
      <c r="H495" s="57"/>
      <c r="I495" s="57"/>
    </row>
    <row r="496" spans="1:9" ht="12" customHeight="1" x14ac:dyDescent="0.2">
      <c r="A496" s="79"/>
      <c r="B496" s="55"/>
      <c r="C496" s="56"/>
      <c r="D496" s="57"/>
      <c r="E496" s="57"/>
      <c r="F496" s="57"/>
      <c r="G496" s="57"/>
      <c r="H496" s="57"/>
      <c r="I496" s="57"/>
    </row>
    <row r="497" spans="1:9" ht="12" customHeight="1" x14ac:dyDescent="0.2">
      <c r="A497" s="79"/>
      <c r="B497" s="55"/>
      <c r="C497" s="56"/>
      <c r="D497" s="57"/>
      <c r="E497" s="57"/>
      <c r="F497" s="57"/>
      <c r="G497" s="57"/>
      <c r="H497" s="57"/>
      <c r="I497" s="57"/>
    </row>
    <row r="498" spans="1:9" ht="12" customHeight="1" x14ac:dyDescent="0.2">
      <c r="A498" s="79"/>
      <c r="B498" s="55"/>
      <c r="C498" s="56"/>
      <c r="D498" s="57"/>
      <c r="E498" s="57"/>
      <c r="F498" s="57"/>
      <c r="G498" s="57"/>
      <c r="H498" s="57"/>
      <c r="I498" s="57"/>
    </row>
    <row r="499" spans="1:9" ht="12" customHeight="1" x14ac:dyDescent="0.2">
      <c r="A499" s="79"/>
      <c r="B499" s="55"/>
      <c r="C499" s="56"/>
      <c r="D499" s="57"/>
      <c r="E499" s="57"/>
      <c r="F499" s="57"/>
      <c r="G499" s="57"/>
      <c r="H499" s="57"/>
      <c r="I499" s="57"/>
    </row>
    <row r="500" spans="1:9" ht="12" customHeight="1" x14ac:dyDescent="0.2">
      <c r="A500" s="79"/>
      <c r="B500" s="55"/>
      <c r="C500" s="56"/>
      <c r="D500" s="57"/>
      <c r="E500" s="57"/>
      <c r="F500" s="57"/>
      <c r="G500" s="57"/>
      <c r="H500" s="57"/>
      <c r="I500" s="57"/>
    </row>
    <row r="501" spans="1:9" ht="12" customHeight="1" x14ac:dyDescent="0.2">
      <c r="A501" s="79"/>
      <c r="B501" s="55"/>
      <c r="C501" s="56"/>
      <c r="D501" s="57"/>
      <c r="E501" s="57"/>
      <c r="F501" s="57"/>
      <c r="G501" s="57"/>
      <c r="H501" s="57"/>
      <c r="I501" s="57"/>
    </row>
    <row r="502" spans="1:9" ht="12" customHeight="1" x14ac:dyDescent="0.2">
      <c r="A502" s="79"/>
      <c r="B502" s="55"/>
      <c r="C502" s="56"/>
      <c r="D502" s="57"/>
      <c r="E502" s="57"/>
      <c r="F502" s="57"/>
      <c r="G502" s="57"/>
      <c r="H502" s="57"/>
      <c r="I502" s="57"/>
    </row>
    <row r="503" spans="1:9" ht="12" customHeight="1" x14ac:dyDescent="0.2">
      <c r="A503" s="79"/>
      <c r="B503" s="55"/>
      <c r="C503" s="56"/>
      <c r="D503" s="57"/>
      <c r="E503" s="57"/>
      <c r="F503" s="57"/>
      <c r="G503" s="57"/>
      <c r="H503" s="57"/>
      <c r="I503" s="57"/>
    </row>
    <row r="504" spans="1:9" ht="12" customHeight="1" x14ac:dyDescent="0.2">
      <c r="A504" s="79"/>
      <c r="B504" s="55"/>
      <c r="C504" s="56"/>
      <c r="D504" s="57"/>
      <c r="E504" s="57"/>
      <c r="F504" s="57"/>
      <c r="G504" s="57"/>
      <c r="H504" s="57"/>
      <c r="I504" s="57"/>
    </row>
    <row r="505" spans="1:9" ht="12" customHeight="1" x14ac:dyDescent="0.2">
      <c r="A505" s="79"/>
      <c r="B505" s="55"/>
      <c r="C505" s="56"/>
      <c r="D505" s="57"/>
      <c r="E505" s="57"/>
      <c r="F505" s="57"/>
      <c r="G505" s="57"/>
      <c r="H505" s="57"/>
      <c r="I505" s="57"/>
    </row>
    <row r="506" spans="1:9" ht="12" customHeight="1" x14ac:dyDescent="0.2">
      <c r="A506" s="79"/>
      <c r="B506" s="55"/>
      <c r="C506" s="56"/>
      <c r="D506" s="57"/>
      <c r="E506" s="57"/>
      <c r="F506" s="57"/>
      <c r="G506" s="57"/>
      <c r="H506" s="57"/>
      <c r="I506" s="57"/>
    </row>
    <row r="507" spans="1:9" ht="12" customHeight="1" x14ac:dyDescent="0.2">
      <c r="A507" s="79"/>
      <c r="B507" s="55"/>
      <c r="C507" s="56"/>
      <c r="D507" s="57"/>
      <c r="E507" s="57"/>
      <c r="F507" s="57"/>
      <c r="G507" s="57"/>
      <c r="H507" s="57"/>
      <c r="I507" s="57"/>
    </row>
    <row r="508" spans="1:9" ht="12" customHeight="1" x14ac:dyDescent="0.2">
      <c r="A508" s="79"/>
      <c r="B508" s="55"/>
      <c r="C508" s="56"/>
      <c r="D508" s="57"/>
      <c r="E508" s="57"/>
      <c r="F508" s="57"/>
      <c r="G508" s="57"/>
      <c r="H508" s="57"/>
      <c r="I508" s="57"/>
    </row>
    <row r="509" spans="1:9" ht="12" customHeight="1" x14ac:dyDescent="0.2">
      <c r="A509" s="79"/>
      <c r="B509" s="55"/>
      <c r="C509" s="56"/>
      <c r="D509" s="57"/>
      <c r="E509" s="57"/>
      <c r="F509" s="57"/>
      <c r="G509" s="57"/>
      <c r="H509" s="57"/>
      <c r="I509" s="57"/>
    </row>
    <row r="510" spans="1:9" ht="12" customHeight="1" x14ac:dyDescent="0.2">
      <c r="A510" s="79"/>
      <c r="B510" s="55"/>
      <c r="C510" s="56"/>
      <c r="D510" s="57"/>
      <c r="E510" s="57"/>
      <c r="F510" s="57"/>
      <c r="G510" s="57"/>
      <c r="H510" s="57"/>
      <c r="I510" s="57"/>
    </row>
    <row r="511" spans="1:9" ht="12" customHeight="1" x14ac:dyDescent="0.2">
      <c r="A511" s="79"/>
      <c r="B511" s="55"/>
      <c r="C511" s="56"/>
      <c r="D511" s="57"/>
      <c r="E511" s="57"/>
      <c r="F511" s="57"/>
      <c r="G511" s="57"/>
      <c r="H511" s="57"/>
      <c r="I511" s="57"/>
    </row>
    <row r="512" spans="1:9" ht="12" customHeight="1" x14ac:dyDescent="0.2">
      <c r="A512" s="79"/>
      <c r="B512" s="55"/>
      <c r="C512" s="56"/>
      <c r="D512" s="57"/>
      <c r="E512" s="57"/>
      <c r="F512" s="57"/>
      <c r="G512" s="57"/>
      <c r="H512" s="57"/>
      <c r="I512" s="57"/>
    </row>
    <row r="513" spans="1:9" ht="12" customHeight="1" x14ac:dyDescent="0.2">
      <c r="A513" s="79"/>
      <c r="B513" s="55"/>
      <c r="C513" s="56"/>
      <c r="D513" s="57"/>
      <c r="E513" s="57"/>
      <c r="F513" s="57"/>
      <c r="G513" s="57"/>
      <c r="H513" s="57"/>
      <c r="I513" s="57"/>
    </row>
    <row r="514" spans="1:9" ht="12" customHeight="1" x14ac:dyDescent="0.2">
      <c r="A514" s="79"/>
      <c r="B514" s="55"/>
      <c r="C514" s="56"/>
      <c r="D514" s="57"/>
      <c r="E514" s="57"/>
      <c r="F514" s="57"/>
      <c r="G514" s="57"/>
      <c r="H514" s="57"/>
      <c r="I514" s="57"/>
    </row>
    <row r="515" spans="1:9" ht="12" customHeight="1" x14ac:dyDescent="0.2">
      <c r="A515" s="79"/>
      <c r="B515" s="55"/>
      <c r="C515" s="56"/>
      <c r="D515" s="57"/>
      <c r="E515" s="57"/>
      <c r="F515" s="57"/>
      <c r="G515" s="57"/>
      <c r="H515" s="57"/>
      <c r="I515" s="57"/>
    </row>
    <row r="516" spans="1:9" ht="12" customHeight="1" x14ac:dyDescent="0.2">
      <c r="A516" s="79"/>
      <c r="B516" s="55"/>
      <c r="C516" s="56"/>
      <c r="D516" s="57"/>
      <c r="E516" s="57"/>
      <c r="F516" s="57"/>
      <c r="G516" s="57"/>
      <c r="H516" s="57"/>
      <c r="I516" s="57"/>
    </row>
    <row r="517" spans="1:9" ht="12" customHeight="1" x14ac:dyDescent="0.2">
      <c r="A517" s="79"/>
      <c r="B517" s="55"/>
      <c r="C517" s="56"/>
      <c r="D517" s="57"/>
      <c r="E517" s="57"/>
      <c r="F517" s="57"/>
      <c r="G517" s="57"/>
      <c r="H517" s="57"/>
      <c r="I517" s="57"/>
    </row>
    <row r="518" spans="1:9" ht="12" customHeight="1" x14ac:dyDescent="0.2">
      <c r="A518" s="79"/>
      <c r="B518" s="55"/>
      <c r="C518" s="56"/>
      <c r="D518" s="57"/>
      <c r="E518" s="57"/>
      <c r="F518" s="57"/>
      <c r="G518" s="57"/>
      <c r="H518" s="57"/>
      <c r="I518" s="57"/>
    </row>
    <row r="519" spans="1:9" ht="12" customHeight="1" x14ac:dyDescent="0.2">
      <c r="A519" s="79"/>
      <c r="B519" s="55"/>
      <c r="C519" s="56"/>
      <c r="D519" s="57"/>
      <c r="E519" s="57"/>
      <c r="F519" s="57"/>
      <c r="G519" s="57"/>
      <c r="H519" s="57"/>
      <c r="I519" s="57"/>
    </row>
    <row r="520" spans="1:9" ht="12" customHeight="1" x14ac:dyDescent="0.2">
      <c r="A520" s="79"/>
      <c r="B520" s="55"/>
      <c r="C520" s="56"/>
      <c r="D520" s="57"/>
      <c r="E520" s="57"/>
      <c r="F520" s="57"/>
      <c r="G520" s="57"/>
      <c r="H520" s="57"/>
      <c r="I520" s="57"/>
    </row>
    <row r="521" spans="1:9" ht="12" customHeight="1" x14ac:dyDescent="0.2">
      <c r="A521" s="79"/>
      <c r="B521" s="55"/>
      <c r="C521" s="56"/>
      <c r="D521" s="57"/>
      <c r="E521" s="57"/>
      <c r="F521" s="57"/>
      <c r="G521" s="57"/>
      <c r="H521" s="57"/>
      <c r="I521" s="57"/>
    </row>
    <row r="522" spans="1:9" ht="12" customHeight="1" x14ac:dyDescent="0.2">
      <c r="A522" s="79"/>
      <c r="B522" s="55"/>
      <c r="C522" s="56"/>
      <c r="D522" s="57"/>
      <c r="E522" s="57"/>
      <c r="F522" s="57"/>
      <c r="G522" s="57"/>
      <c r="H522" s="57"/>
      <c r="I522" s="57"/>
    </row>
    <row r="523" spans="1:9" ht="12" customHeight="1" x14ac:dyDescent="0.2">
      <c r="A523" s="79"/>
      <c r="B523" s="55"/>
      <c r="C523" s="56"/>
      <c r="D523" s="57"/>
      <c r="E523" s="57"/>
      <c r="F523" s="57"/>
      <c r="G523" s="57"/>
      <c r="H523" s="57"/>
      <c r="I523" s="57"/>
    </row>
    <row r="524" spans="1:9" ht="12" customHeight="1" x14ac:dyDescent="0.2">
      <c r="A524" s="79"/>
      <c r="B524" s="55"/>
      <c r="C524" s="56"/>
      <c r="D524" s="57"/>
      <c r="E524" s="57"/>
      <c r="F524" s="57"/>
      <c r="G524" s="57"/>
      <c r="H524" s="57"/>
      <c r="I524" s="57"/>
    </row>
    <row r="525" spans="1:9" ht="12" customHeight="1" x14ac:dyDescent="0.2">
      <c r="A525" s="79"/>
      <c r="B525" s="55"/>
      <c r="C525" s="56"/>
      <c r="D525" s="57"/>
      <c r="E525" s="57"/>
      <c r="F525" s="57"/>
      <c r="G525" s="57"/>
      <c r="H525" s="57"/>
      <c r="I525" s="57"/>
    </row>
    <row r="526" spans="1:9" ht="12" customHeight="1" x14ac:dyDescent="0.2">
      <c r="A526" s="79"/>
      <c r="B526" s="55"/>
      <c r="C526" s="56"/>
      <c r="D526" s="57"/>
      <c r="E526" s="57"/>
      <c r="F526" s="57"/>
      <c r="G526" s="57"/>
      <c r="H526" s="57"/>
      <c r="I526" s="57"/>
    </row>
    <row r="527" spans="1:9" ht="12" customHeight="1" x14ac:dyDescent="0.2">
      <c r="A527" s="79"/>
      <c r="B527" s="55"/>
      <c r="C527" s="56"/>
      <c r="D527" s="57"/>
      <c r="E527" s="57"/>
      <c r="F527" s="57"/>
      <c r="G527" s="57"/>
      <c r="H527" s="57"/>
      <c r="I527" s="57"/>
    </row>
    <row r="528" spans="1:9" ht="12" customHeight="1" x14ac:dyDescent="0.2">
      <c r="A528" s="79"/>
      <c r="B528" s="55"/>
      <c r="C528" s="56"/>
      <c r="D528" s="57"/>
      <c r="E528" s="57"/>
      <c r="F528" s="57"/>
      <c r="G528" s="57"/>
      <c r="H528" s="57"/>
      <c r="I528" s="57"/>
    </row>
    <row r="529" spans="1:9" ht="12" customHeight="1" x14ac:dyDescent="0.2">
      <c r="A529" s="79"/>
      <c r="B529" s="55"/>
      <c r="C529" s="56"/>
      <c r="D529" s="57"/>
      <c r="E529" s="57"/>
      <c r="F529" s="57"/>
      <c r="G529" s="57"/>
      <c r="H529" s="57"/>
      <c r="I529" s="57"/>
    </row>
    <row r="530" spans="1:9" ht="12" customHeight="1" x14ac:dyDescent="0.2">
      <c r="A530" s="79"/>
      <c r="B530" s="55"/>
      <c r="C530" s="56"/>
      <c r="D530" s="57"/>
      <c r="E530" s="57"/>
      <c r="F530" s="57"/>
      <c r="G530" s="57"/>
      <c r="H530" s="57"/>
      <c r="I530" s="57"/>
    </row>
    <row r="531" spans="1:9" ht="12" customHeight="1" x14ac:dyDescent="0.2">
      <c r="A531" s="79"/>
      <c r="B531" s="55"/>
      <c r="C531" s="56"/>
      <c r="D531" s="57"/>
      <c r="E531" s="57"/>
      <c r="F531" s="57"/>
      <c r="G531" s="57"/>
      <c r="H531" s="57"/>
      <c r="I531" s="57"/>
    </row>
    <row r="532" spans="1:9" ht="12" customHeight="1" x14ac:dyDescent="0.2">
      <c r="A532" s="79"/>
      <c r="B532" s="55"/>
      <c r="C532" s="56"/>
      <c r="D532" s="57"/>
      <c r="E532" s="57"/>
      <c r="F532" s="57"/>
      <c r="G532" s="57"/>
      <c r="H532" s="57"/>
      <c r="I532" s="57"/>
    </row>
    <row r="533" spans="1:9" ht="12" customHeight="1" x14ac:dyDescent="0.2">
      <c r="A533" s="79"/>
      <c r="B533" s="55"/>
      <c r="C533" s="56"/>
      <c r="D533" s="57"/>
      <c r="E533" s="57"/>
      <c r="F533" s="57"/>
      <c r="G533" s="57"/>
      <c r="H533" s="57"/>
      <c r="I533" s="57"/>
    </row>
    <row r="534" spans="1:9" ht="12" customHeight="1" x14ac:dyDescent="0.2">
      <c r="A534" s="79"/>
      <c r="B534" s="55"/>
      <c r="C534" s="56"/>
      <c r="D534" s="57"/>
      <c r="E534" s="57"/>
      <c r="F534" s="57"/>
      <c r="G534" s="57"/>
      <c r="H534" s="57"/>
      <c r="I534" s="57"/>
    </row>
    <row r="535" spans="1:9" ht="12" customHeight="1" x14ac:dyDescent="0.2">
      <c r="A535" s="79"/>
      <c r="B535" s="55"/>
      <c r="C535" s="56"/>
      <c r="D535" s="57"/>
      <c r="E535" s="57"/>
      <c r="F535" s="57"/>
      <c r="G535" s="57"/>
      <c r="H535" s="57"/>
      <c r="I535" s="57"/>
    </row>
    <row r="536" spans="1:9" ht="12" customHeight="1" x14ac:dyDescent="0.2">
      <c r="A536" s="79"/>
      <c r="B536" s="55"/>
      <c r="C536" s="56"/>
      <c r="D536" s="57"/>
      <c r="E536" s="57"/>
      <c r="F536" s="57"/>
      <c r="G536" s="57"/>
      <c r="H536" s="57"/>
      <c r="I536" s="57"/>
    </row>
    <row r="537" spans="1:9" ht="12" customHeight="1" x14ac:dyDescent="0.2">
      <c r="A537" s="79"/>
      <c r="B537" s="55"/>
      <c r="C537" s="56"/>
      <c r="D537" s="57"/>
      <c r="E537" s="57"/>
      <c r="F537" s="57"/>
      <c r="G537" s="57"/>
      <c r="H537" s="57"/>
      <c r="I537" s="57"/>
    </row>
    <row r="538" spans="1:9" ht="12" customHeight="1" x14ac:dyDescent="0.2">
      <c r="A538" s="79"/>
      <c r="B538" s="55"/>
      <c r="C538" s="56"/>
      <c r="D538" s="57"/>
      <c r="E538" s="57"/>
      <c r="F538" s="57"/>
      <c r="G538" s="57"/>
      <c r="H538" s="57"/>
      <c r="I538" s="57"/>
    </row>
    <row r="539" spans="1:9" ht="12" customHeight="1" x14ac:dyDescent="0.2">
      <c r="A539" s="79"/>
      <c r="B539" s="55"/>
      <c r="C539" s="56"/>
      <c r="D539" s="57"/>
      <c r="E539" s="57"/>
      <c r="F539" s="57"/>
      <c r="G539" s="57"/>
      <c r="H539" s="57"/>
      <c r="I539" s="57"/>
    </row>
    <row r="540" spans="1:9" ht="12" customHeight="1" x14ac:dyDescent="0.2">
      <c r="A540" s="79"/>
      <c r="B540" s="55"/>
      <c r="C540" s="56"/>
      <c r="D540" s="57"/>
      <c r="E540" s="57"/>
      <c r="F540" s="57"/>
      <c r="G540" s="57"/>
      <c r="H540" s="57"/>
      <c r="I540" s="57"/>
    </row>
    <row r="541" spans="1:9" ht="12" customHeight="1" x14ac:dyDescent="0.2">
      <c r="A541" s="79"/>
      <c r="B541" s="55"/>
      <c r="C541" s="56"/>
      <c r="D541" s="57"/>
      <c r="E541" s="57"/>
      <c r="F541" s="57"/>
      <c r="G541" s="57"/>
      <c r="H541" s="57"/>
      <c r="I541" s="57"/>
    </row>
    <row r="542" spans="1:9" ht="12" customHeight="1" x14ac:dyDescent="0.2">
      <c r="A542" s="79"/>
      <c r="B542" s="55"/>
      <c r="C542" s="56"/>
      <c r="D542" s="57"/>
      <c r="E542" s="57"/>
      <c r="F542" s="57"/>
      <c r="G542" s="57"/>
      <c r="H542" s="57"/>
      <c r="I542" s="57"/>
    </row>
    <row r="543" spans="1:9" ht="12" customHeight="1" x14ac:dyDescent="0.2">
      <c r="A543" s="79"/>
      <c r="B543" s="55"/>
      <c r="C543" s="56"/>
      <c r="D543" s="57"/>
      <c r="E543" s="57"/>
      <c r="F543" s="57"/>
      <c r="G543" s="57"/>
      <c r="H543" s="57"/>
      <c r="I543" s="57"/>
    </row>
    <row r="544" spans="1:9" ht="12" customHeight="1" x14ac:dyDescent="0.2">
      <c r="A544" s="79"/>
      <c r="B544" s="55"/>
      <c r="C544" s="56"/>
      <c r="D544" s="57"/>
      <c r="E544" s="57"/>
      <c r="F544" s="57"/>
      <c r="G544" s="57"/>
      <c r="H544" s="57"/>
      <c r="I544" s="57"/>
    </row>
    <row r="545" spans="1:9" ht="12" customHeight="1" x14ac:dyDescent="0.2">
      <c r="A545" s="79"/>
      <c r="B545" s="55"/>
      <c r="C545" s="56"/>
      <c r="D545" s="57"/>
      <c r="E545" s="57"/>
      <c r="F545" s="57"/>
      <c r="G545" s="57"/>
      <c r="H545" s="57"/>
      <c r="I545" s="57"/>
    </row>
    <row r="546" spans="1:9" ht="12" customHeight="1" x14ac:dyDescent="0.2">
      <c r="A546" s="79"/>
      <c r="B546" s="55"/>
      <c r="C546" s="56"/>
      <c r="D546" s="57"/>
      <c r="E546" s="57"/>
      <c r="F546" s="57"/>
      <c r="G546" s="57"/>
      <c r="H546" s="57"/>
      <c r="I546" s="57"/>
    </row>
    <row r="547" spans="1:9" ht="12" customHeight="1" x14ac:dyDescent="0.2">
      <c r="A547" s="79"/>
      <c r="B547" s="55"/>
      <c r="C547" s="56"/>
      <c r="D547" s="57"/>
      <c r="E547" s="57"/>
      <c r="F547" s="57"/>
      <c r="G547" s="57"/>
      <c r="H547" s="57"/>
      <c r="I547" s="57"/>
    </row>
    <row r="548" spans="1:9" ht="12" customHeight="1" x14ac:dyDescent="0.2">
      <c r="A548" s="79"/>
      <c r="B548" s="55"/>
      <c r="C548" s="56"/>
      <c r="D548" s="57"/>
      <c r="E548" s="57"/>
      <c r="F548" s="57"/>
      <c r="G548" s="57"/>
      <c r="H548" s="57"/>
      <c r="I548" s="57"/>
    </row>
    <row r="549" spans="1:9" ht="12" customHeight="1" x14ac:dyDescent="0.2">
      <c r="A549" s="79"/>
      <c r="B549" s="55"/>
      <c r="C549" s="56"/>
      <c r="D549" s="57"/>
      <c r="E549" s="57"/>
      <c r="F549" s="57"/>
      <c r="G549" s="57"/>
      <c r="H549" s="57"/>
      <c r="I549" s="57"/>
    </row>
    <row r="550" spans="1:9" ht="12" customHeight="1" x14ac:dyDescent="0.2">
      <c r="A550" s="79"/>
      <c r="B550" s="55"/>
      <c r="C550" s="56"/>
      <c r="D550" s="57"/>
      <c r="E550" s="57"/>
      <c r="F550" s="57"/>
      <c r="G550" s="57"/>
      <c r="H550" s="57"/>
      <c r="I550" s="57"/>
    </row>
    <row r="551" spans="1:9" ht="12" customHeight="1" x14ac:dyDescent="0.2">
      <c r="A551" s="79"/>
      <c r="B551" s="55"/>
      <c r="C551" s="56"/>
      <c r="D551" s="57"/>
      <c r="E551" s="57"/>
      <c r="F551" s="57"/>
      <c r="G551" s="57"/>
      <c r="H551" s="57"/>
      <c r="I551" s="57"/>
    </row>
    <row r="552" spans="1:9" ht="12" customHeight="1" x14ac:dyDescent="0.2">
      <c r="A552" s="79"/>
      <c r="B552" s="55"/>
      <c r="C552" s="56"/>
      <c r="D552" s="57"/>
      <c r="E552" s="57"/>
      <c r="F552" s="57"/>
      <c r="G552" s="57"/>
      <c r="H552" s="57"/>
      <c r="I552" s="57"/>
    </row>
    <row r="553" spans="1:9" ht="12" customHeight="1" x14ac:dyDescent="0.2">
      <c r="A553" s="79"/>
      <c r="B553" s="55"/>
      <c r="C553" s="56"/>
      <c r="D553" s="57"/>
      <c r="E553" s="57"/>
      <c r="F553" s="57"/>
      <c r="G553" s="57"/>
      <c r="H553" s="57"/>
      <c r="I553" s="57"/>
    </row>
    <row r="554" spans="1:9" ht="12" customHeight="1" x14ac:dyDescent="0.2">
      <c r="A554" s="79"/>
      <c r="B554" s="55"/>
      <c r="C554" s="56"/>
      <c r="D554" s="57"/>
      <c r="E554" s="57"/>
      <c r="F554" s="57"/>
      <c r="G554" s="57"/>
      <c r="H554" s="57"/>
      <c r="I554" s="57"/>
    </row>
    <row r="555" spans="1:9" ht="12" customHeight="1" x14ac:dyDescent="0.2">
      <c r="A555" s="79"/>
      <c r="B555" s="55"/>
      <c r="C555" s="56"/>
      <c r="D555" s="57"/>
      <c r="E555" s="57"/>
      <c r="F555" s="57"/>
      <c r="G555" s="57"/>
      <c r="H555" s="57"/>
      <c r="I555" s="57"/>
    </row>
    <row r="556" spans="1:9" ht="12" customHeight="1" x14ac:dyDescent="0.2">
      <c r="A556" s="79"/>
      <c r="B556" s="55"/>
      <c r="C556" s="56"/>
      <c r="D556" s="57"/>
      <c r="E556" s="57"/>
      <c r="F556" s="57"/>
      <c r="G556" s="57"/>
      <c r="H556" s="57"/>
      <c r="I556" s="57"/>
    </row>
    <row r="557" spans="1:9" ht="12" customHeight="1" x14ac:dyDescent="0.2">
      <c r="A557" s="79"/>
      <c r="B557" s="55"/>
      <c r="C557" s="56"/>
      <c r="D557" s="57"/>
      <c r="E557" s="57"/>
      <c r="F557" s="57"/>
      <c r="G557" s="57"/>
      <c r="H557" s="57"/>
      <c r="I557" s="57"/>
    </row>
    <row r="558" spans="1:9" ht="12" customHeight="1" x14ac:dyDescent="0.2">
      <c r="A558" s="79"/>
      <c r="B558" s="55"/>
      <c r="C558" s="56"/>
      <c r="D558" s="57"/>
      <c r="E558" s="57"/>
      <c r="F558" s="57"/>
      <c r="G558" s="57"/>
      <c r="H558" s="57"/>
      <c r="I558" s="57"/>
    </row>
    <row r="559" spans="1:9" ht="12" customHeight="1" x14ac:dyDescent="0.2">
      <c r="A559" s="79"/>
      <c r="B559" s="55"/>
      <c r="C559" s="56"/>
      <c r="D559" s="57"/>
      <c r="E559" s="57"/>
      <c r="F559" s="57"/>
      <c r="G559" s="57"/>
      <c r="H559" s="57"/>
      <c r="I559" s="57"/>
    </row>
    <row r="560" spans="1:9" ht="12" customHeight="1" x14ac:dyDescent="0.2">
      <c r="A560" s="79"/>
      <c r="B560" s="55"/>
      <c r="C560" s="56"/>
      <c r="D560" s="57"/>
      <c r="E560" s="57"/>
      <c r="F560" s="57"/>
      <c r="G560" s="57"/>
      <c r="H560" s="57"/>
      <c r="I560" s="57"/>
    </row>
    <row r="561" spans="1:9" ht="12" customHeight="1" x14ac:dyDescent="0.2">
      <c r="A561" s="79"/>
      <c r="B561" s="55"/>
      <c r="C561" s="56"/>
      <c r="D561" s="57"/>
      <c r="E561" s="57"/>
      <c r="F561" s="57"/>
      <c r="G561" s="57"/>
      <c r="H561" s="57"/>
      <c r="I561" s="57"/>
    </row>
    <row r="562" spans="1:9" ht="12" customHeight="1" x14ac:dyDescent="0.2">
      <c r="A562" s="79"/>
      <c r="B562" s="55"/>
      <c r="C562" s="56"/>
      <c r="D562" s="57"/>
      <c r="E562" s="57"/>
      <c r="F562" s="57"/>
      <c r="G562" s="57"/>
      <c r="H562" s="57"/>
      <c r="I562" s="57"/>
    </row>
    <row r="563" spans="1:9" ht="12" customHeight="1" x14ac:dyDescent="0.2">
      <c r="A563" s="79"/>
      <c r="B563" s="55"/>
      <c r="C563" s="56"/>
      <c r="D563" s="57"/>
      <c r="E563" s="57"/>
      <c r="F563" s="57"/>
      <c r="G563" s="57"/>
      <c r="H563" s="57"/>
      <c r="I563" s="57"/>
    </row>
    <row r="564" spans="1:9" ht="12" customHeight="1" x14ac:dyDescent="0.2">
      <c r="A564" s="79"/>
      <c r="B564" s="55"/>
      <c r="C564" s="56"/>
      <c r="D564" s="57"/>
      <c r="E564" s="57"/>
      <c r="F564" s="57"/>
      <c r="G564" s="57"/>
      <c r="H564" s="57"/>
      <c r="I564" s="57"/>
    </row>
    <row r="565" spans="1:9" ht="12" customHeight="1" x14ac:dyDescent="0.2">
      <c r="A565" s="79"/>
      <c r="B565" s="55"/>
      <c r="C565" s="56"/>
      <c r="D565" s="57"/>
      <c r="E565" s="57"/>
      <c r="F565" s="57"/>
      <c r="G565" s="57"/>
      <c r="H565" s="57"/>
      <c r="I565" s="57"/>
    </row>
    <row r="566" spans="1:9" ht="12" customHeight="1" x14ac:dyDescent="0.2">
      <c r="A566" s="79"/>
      <c r="B566" s="55"/>
      <c r="C566" s="56"/>
      <c r="D566" s="57"/>
      <c r="E566" s="57"/>
      <c r="F566" s="57"/>
      <c r="G566" s="57"/>
      <c r="H566" s="57"/>
      <c r="I566" s="57"/>
    </row>
    <row r="567" spans="1:9" ht="12" customHeight="1" x14ac:dyDescent="0.2">
      <c r="A567" s="79"/>
      <c r="B567" s="55"/>
      <c r="C567" s="56"/>
      <c r="D567" s="57"/>
      <c r="E567" s="57"/>
      <c r="F567" s="57"/>
      <c r="G567" s="57"/>
      <c r="H567" s="57"/>
      <c r="I567" s="57"/>
    </row>
    <row r="568" spans="1:9" ht="12" customHeight="1" x14ac:dyDescent="0.2">
      <c r="A568" s="79"/>
      <c r="B568" s="55"/>
      <c r="C568" s="56"/>
      <c r="D568" s="57"/>
      <c r="E568" s="57"/>
      <c r="F568" s="57"/>
      <c r="G568" s="57"/>
      <c r="H568" s="57"/>
      <c r="I568" s="57"/>
    </row>
    <row r="569" spans="1:9" ht="12" customHeight="1" x14ac:dyDescent="0.2">
      <c r="A569" s="79"/>
      <c r="B569" s="55"/>
      <c r="C569" s="56"/>
      <c r="D569" s="57"/>
      <c r="E569" s="57"/>
      <c r="F569" s="57"/>
      <c r="G569" s="57"/>
      <c r="H569" s="57"/>
      <c r="I569" s="57"/>
    </row>
    <row r="570" spans="1:9" ht="12" customHeight="1" x14ac:dyDescent="0.2">
      <c r="A570" s="79"/>
      <c r="B570" s="55"/>
      <c r="C570" s="56"/>
      <c r="D570" s="57"/>
      <c r="E570" s="57"/>
      <c r="F570" s="57"/>
      <c r="G570" s="57"/>
      <c r="H570" s="57"/>
      <c r="I570" s="57"/>
    </row>
    <row r="571" spans="1:9" ht="12" customHeight="1" x14ac:dyDescent="0.2">
      <c r="A571" s="79"/>
      <c r="B571" s="55"/>
      <c r="C571" s="56"/>
      <c r="D571" s="57"/>
      <c r="E571" s="57"/>
      <c r="F571" s="57"/>
      <c r="G571" s="57"/>
      <c r="H571" s="57"/>
      <c r="I571" s="57"/>
    </row>
    <row r="572" spans="1:9" ht="12" customHeight="1" x14ac:dyDescent="0.2">
      <c r="A572" s="79"/>
      <c r="B572" s="55"/>
      <c r="C572" s="56"/>
      <c r="D572" s="57"/>
      <c r="E572" s="57"/>
      <c r="F572" s="57"/>
      <c r="G572" s="57"/>
      <c r="H572" s="57"/>
      <c r="I572" s="57"/>
    </row>
    <row r="573" spans="1:9" ht="12" customHeight="1" x14ac:dyDescent="0.2">
      <c r="A573" s="79"/>
      <c r="B573" s="55"/>
      <c r="C573" s="56"/>
      <c r="D573" s="57"/>
      <c r="E573" s="57"/>
      <c r="F573" s="57"/>
      <c r="G573" s="57"/>
      <c r="H573" s="57"/>
      <c r="I573" s="57"/>
    </row>
    <row r="574" spans="1:9" ht="12" customHeight="1" x14ac:dyDescent="0.2">
      <c r="A574" s="79"/>
      <c r="B574" s="55"/>
      <c r="C574" s="56"/>
      <c r="D574" s="57"/>
      <c r="E574" s="57"/>
      <c r="F574" s="57"/>
      <c r="G574" s="57"/>
      <c r="H574" s="57"/>
      <c r="I574" s="57"/>
    </row>
    <row r="575" spans="1:9" ht="12" customHeight="1" x14ac:dyDescent="0.2">
      <c r="A575" s="79"/>
      <c r="B575" s="55"/>
      <c r="C575" s="56"/>
      <c r="D575" s="57"/>
      <c r="E575" s="57"/>
      <c r="F575" s="57"/>
      <c r="G575" s="57"/>
      <c r="H575" s="57"/>
      <c r="I575" s="57"/>
    </row>
    <row r="576" spans="1:9" ht="12" customHeight="1" x14ac:dyDescent="0.2">
      <c r="A576" s="79"/>
      <c r="B576" s="55"/>
      <c r="C576" s="56"/>
      <c r="D576" s="57"/>
      <c r="E576" s="57"/>
      <c r="F576" s="57"/>
      <c r="G576" s="57"/>
      <c r="H576" s="57"/>
      <c r="I576" s="57"/>
    </row>
    <row r="577" spans="1:9" ht="12" customHeight="1" x14ac:dyDescent="0.2">
      <c r="A577" s="79"/>
      <c r="B577" s="55"/>
      <c r="C577" s="56"/>
      <c r="D577" s="57"/>
      <c r="E577" s="57"/>
      <c r="F577" s="57"/>
      <c r="G577" s="57"/>
      <c r="H577" s="57"/>
      <c r="I577" s="57"/>
    </row>
    <row r="578" spans="1:9" ht="12" customHeight="1" x14ac:dyDescent="0.2">
      <c r="A578" s="79"/>
      <c r="B578" s="55"/>
      <c r="C578" s="56"/>
      <c r="D578" s="57"/>
      <c r="E578" s="57"/>
      <c r="F578" s="57"/>
      <c r="G578" s="57"/>
      <c r="H578" s="57"/>
      <c r="I578" s="57"/>
    </row>
    <row r="579" spans="1:9" ht="12" customHeight="1" x14ac:dyDescent="0.2">
      <c r="A579" s="79"/>
      <c r="B579" s="55"/>
      <c r="C579" s="56"/>
      <c r="D579" s="57"/>
      <c r="E579" s="57"/>
      <c r="F579" s="57"/>
      <c r="G579" s="57"/>
      <c r="H579" s="57"/>
      <c r="I579" s="57"/>
    </row>
    <row r="580" spans="1:9" ht="12" customHeight="1" x14ac:dyDescent="0.2">
      <c r="A580" s="79"/>
      <c r="B580" s="55"/>
      <c r="C580" s="56"/>
      <c r="D580" s="57"/>
      <c r="E580" s="57"/>
      <c r="F580" s="57"/>
      <c r="G580" s="57"/>
      <c r="H580" s="57"/>
      <c r="I580" s="57"/>
    </row>
    <row r="581" spans="1:9" ht="12" customHeight="1" x14ac:dyDescent="0.2">
      <c r="A581" s="79"/>
      <c r="B581" s="55"/>
      <c r="C581" s="56"/>
      <c r="D581" s="57"/>
      <c r="E581" s="57"/>
      <c r="F581" s="57"/>
      <c r="G581" s="57"/>
      <c r="H581" s="57"/>
      <c r="I581" s="57"/>
    </row>
    <row r="582" spans="1:9" ht="12" customHeight="1" x14ac:dyDescent="0.2">
      <c r="A582" s="79"/>
      <c r="B582" s="55"/>
      <c r="C582" s="56"/>
      <c r="D582" s="57"/>
      <c r="E582" s="57"/>
      <c r="F582" s="57"/>
      <c r="G582" s="57"/>
      <c r="H582" s="57"/>
      <c r="I582" s="57"/>
    </row>
    <row r="583" spans="1:9" ht="12" customHeight="1" x14ac:dyDescent="0.2">
      <c r="A583" s="79"/>
      <c r="B583" s="55"/>
      <c r="C583" s="56"/>
      <c r="D583" s="57"/>
      <c r="E583" s="57"/>
      <c r="F583" s="57"/>
      <c r="G583" s="57"/>
      <c r="H583" s="57"/>
      <c r="I583" s="57"/>
    </row>
    <row r="584" spans="1:9" ht="12" customHeight="1" x14ac:dyDescent="0.2">
      <c r="A584" s="79"/>
      <c r="B584" s="55"/>
      <c r="C584" s="56"/>
      <c r="D584" s="57"/>
      <c r="E584" s="57"/>
      <c r="F584" s="57"/>
      <c r="G584" s="57"/>
      <c r="H584" s="57"/>
      <c r="I584" s="57"/>
    </row>
    <row r="585" spans="1:9" ht="12" customHeight="1" x14ac:dyDescent="0.2">
      <c r="A585" s="79"/>
      <c r="B585" s="55"/>
      <c r="C585" s="56"/>
      <c r="D585" s="57"/>
      <c r="E585" s="57"/>
      <c r="F585" s="57"/>
      <c r="G585" s="57"/>
      <c r="H585" s="57"/>
      <c r="I585" s="57"/>
    </row>
    <row r="586" spans="1:9" ht="12" customHeight="1" x14ac:dyDescent="0.2">
      <c r="A586" s="79"/>
      <c r="B586" s="55"/>
      <c r="C586" s="56"/>
      <c r="D586" s="57"/>
      <c r="E586" s="57"/>
      <c r="F586" s="57"/>
      <c r="G586" s="57"/>
      <c r="H586" s="57"/>
      <c r="I586" s="57"/>
    </row>
    <row r="587" spans="1:9" ht="12" customHeight="1" x14ac:dyDescent="0.2">
      <c r="A587" s="79"/>
      <c r="B587" s="55"/>
      <c r="C587" s="56"/>
      <c r="D587" s="57"/>
      <c r="E587" s="57"/>
      <c r="F587" s="57"/>
      <c r="G587" s="57"/>
      <c r="H587" s="57"/>
      <c r="I587" s="57"/>
    </row>
    <row r="588" spans="1:9" ht="12" customHeight="1" x14ac:dyDescent="0.2">
      <c r="A588" s="79"/>
      <c r="B588" s="55"/>
      <c r="C588" s="56"/>
      <c r="D588" s="57"/>
      <c r="E588" s="57"/>
      <c r="F588" s="57"/>
      <c r="G588" s="57"/>
      <c r="H588" s="57"/>
      <c r="I588" s="57"/>
    </row>
    <row r="589" spans="1:9" ht="12" customHeight="1" x14ac:dyDescent="0.2">
      <c r="A589" s="79"/>
      <c r="B589" s="55"/>
      <c r="C589" s="56"/>
      <c r="D589" s="57"/>
      <c r="E589" s="57"/>
      <c r="F589" s="57"/>
      <c r="G589" s="57"/>
      <c r="H589" s="57"/>
      <c r="I589" s="57"/>
    </row>
    <row r="590" spans="1:9" ht="12" customHeight="1" x14ac:dyDescent="0.2">
      <c r="A590" s="79"/>
      <c r="B590" s="55"/>
      <c r="C590" s="56"/>
      <c r="D590" s="57"/>
      <c r="E590" s="57"/>
      <c r="F590" s="57"/>
      <c r="G590" s="57"/>
      <c r="H590" s="57"/>
      <c r="I590" s="57"/>
    </row>
    <row r="591" spans="1:9" ht="12" customHeight="1" x14ac:dyDescent="0.2">
      <c r="A591" s="79"/>
      <c r="B591" s="55"/>
      <c r="C591" s="56"/>
      <c r="D591" s="57"/>
      <c r="E591" s="57"/>
      <c r="F591" s="57"/>
      <c r="G591" s="57"/>
      <c r="H591" s="57"/>
      <c r="I591" s="57"/>
    </row>
    <row r="592" spans="1:9" ht="12" customHeight="1" x14ac:dyDescent="0.2">
      <c r="A592" s="79"/>
      <c r="B592" s="55"/>
      <c r="C592" s="56"/>
      <c r="D592" s="57"/>
      <c r="E592" s="57"/>
      <c r="F592" s="57"/>
      <c r="G592" s="57"/>
      <c r="H592" s="57"/>
      <c r="I592" s="57"/>
    </row>
    <row r="593" spans="1:9" ht="12" customHeight="1" x14ac:dyDescent="0.2">
      <c r="A593" s="79"/>
      <c r="B593" s="55"/>
      <c r="C593" s="56"/>
      <c r="D593" s="57"/>
      <c r="E593" s="57"/>
      <c r="F593" s="57"/>
      <c r="G593" s="57"/>
      <c r="H593" s="57"/>
      <c r="I593" s="57"/>
    </row>
    <row r="594" spans="1:9" ht="12" customHeight="1" x14ac:dyDescent="0.2">
      <c r="A594" s="79"/>
      <c r="B594" s="55"/>
      <c r="C594" s="56"/>
      <c r="D594" s="57"/>
      <c r="E594" s="57"/>
      <c r="F594" s="57"/>
      <c r="G594" s="57"/>
      <c r="H594" s="57"/>
      <c r="I594" s="57"/>
    </row>
    <row r="595" spans="1:9" ht="12" customHeight="1" x14ac:dyDescent="0.2">
      <c r="A595" s="79"/>
      <c r="B595" s="55"/>
      <c r="C595" s="56"/>
      <c r="D595" s="57"/>
      <c r="E595" s="57"/>
      <c r="F595" s="57"/>
      <c r="G595" s="57"/>
      <c r="H595" s="57"/>
      <c r="I595" s="57"/>
    </row>
    <row r="596" spans="1:9" ht="12" customHeight="1" x14ac:dyDescent="0.2">
      <c r="A596" s="79"/>
      <c r="B596" s="55"/>
      <c r="C596" s="56"/>
      <c r="D596" s="57"/>
      <c r="E596" s="57"/>
      <c r="F596" s="57"/>
      <c r="G596" s="57"/>
      <c r="H596" s="57"/>
      <c r="I596" s="57"/>
    </row>
    <row r="597" spans="1:9" ht="12" customHeight="1" x14ac:dyDescent="0.2">
      <c r="A597" s="79"/>
      <c r="B597" s="55"/>
      <c r="C597" s="56"/>
      <c r="D597" s="57"/>
      <c r="E597" s="57"/>
      <c r="F597" s="57"/>
      <c r="G597" s="57"/>
      <c r="H597" s="57"/>
      <c r="I597" s="57"/>
    </row>
    <row r="598" spans="1:9" ht="12" customHeight="1" x14ac:dyDescent="0.2">
      <c r="A598" s="79"/>
      <c r="B598" s="55"/>
      <c r="C598" s="56"/>
      <c r="D598" s="57"/>
      <c r="E598" s="57"/>
      <c r="F598" s="57"/>
      <c r="G598" s="57"/>
      <c r="H598" s="57"/>
      <c r="I598" s="57"/>
    </row>
    <row r="599" spans="1:9" ht="12" customHeight="1" x14ac:dyDescent="0.2">
      <c r="A599" s="79"/>
      <c r="B599" s="55"/>
      <c r="C599" s="56"/>
      <c r="D599" s="57"/>
      <c r="E599" s="57"/>
      <c r="F599" s="57"/>
      <c r="G599" s="57"/>
      <c r="H599" s="57"/>
      <c r="I599" s="57"/>
    </row>
    <row r="600" spans="1:9" ht="12" customHeight="1" x14ac:dyDescent="0.2">
      <c r="A600" s="79"/>
      <c r="B600" s="55"/>
      <c r="C600" s="56"/>
      <c r="D600" s="57"/>
      <c r="E600" s="57"/>
      <c r="F600" s="57"/>
      <c r="G600" s="57"/>
      <c r="H600" s="57"/>
      <c r="I600" s="57"/>
    </row>
    <row r="601" spans="1:9" ht="12" customHeight="1" x14ac:dyDescent="0.2">
      <c r="A601" s="79"/>
      <c r="B601" s="55"/>
      <c r="C601" s="56"/>
      <c r="D601" s="57"/>
      <c r="E601" s="57"/>
      <c r="F601" s="57"/>
      <c r="G601" s="57"/>
      <c r="H601" s="57"/>
      <c r="I601" s="57"/>
    </row>
    <row r="602" spans="1:9" ht="12" customHeight="1" x14ac:dyDescent="0.2">
      <c r="A602" s="79"/>
      <c r="B602" s="55"/>
      <c r="C602" s="56"/>
      <c r="D602" s="57"/>
      <c r="E602" s="57"/>
      <c r="F602" s="57"/>
      <c r="G602" s="57"/>
      <c r="H602" s="57"/>
      <c r="I602" s="57"/>
    </row>
    <row r="603" spans="1:9" ht="12" customHeight="1" x14ac:dyDescent="0.2">
      <c r="A603" s="79"/>
      <c r="B603" s="55"/>
      <c r="C603" s="56"/>
      <c r="D603" s="57"/>
      <c r="E603" s="57"/>
      <c r="F603" s="57"/>
      <c r="G603" s="57"/>
      <c r="H603" s="57"/>
      <c r="I603" s="57"/>
    </row>
    <row r="604" spans="1:9" ht="12" customHeight="1" x14ac:dyDescent="0.2">
      <c r="A604" s="79"/>
      <c r="B604" s="55"/>
      <c r="C604" s="56"/>
      <c r="D604" s="57"/>
      <c r="E604" s="57"/>
      <c r="F604" s="57"/>
      <c r="G604" s="57"/>
      <c r="H604" s="57"/>
      <c r="I604" s="57"/>
    </row>
    <row r="605" spans="1:9" ht="12" customHeight="1" x14ac:dyDescent="0.2">
      <c r="A605" s="79"/>
      <c r="B605" s="55"/>
      <c r="C605" s="56"/>
      <c r="D605" s="57"/>
      <c r="E605" s="57"/>
      <c r="F605" s="57"/>
      <c r="G605" s="57"/>
      <c r="H605" s="57"/>
      <c r="I605" s="57"/>
    </row>
    <row r="606" spans="1:9" ht="12" customHeight="1" x14ac:dyDescent="0.2">
      <c r="A606" s="79"/>
      <c r="B606" s="55"/>
      <c r="C606" s="56"/>
      <c r="D606" s="57"/>
      <c r="E606" s="57"/>
      <c r="F606" s="57"/>
      <c r="G606" s="57"/>
      <c r="H606" s="57"/>
      <c r="I606" s="57"/>
    </row>
    <row r="607" spans="1:9" ht="12" customHeight="1" x14ac:dyDescent="0.2">
      <c r="A607" s="79"/>
      <c r="B607" s="55"/>
      <c r="C607" s="56"/>
      <c r="D607" s="57"/>
      <c r="E607" s="57"/>
      <c r="F607" s="57"/>
      <c r="G607" s="57"/>
      <c r="H607" s="57"/>
      <c r="I607" s="57"/>
    </row>
    <row r="608" spans="1:9" ht="12" customHeight="1" x14ac:dyDescent="0.2">
      <c r="A608" s="79"/>
      <c r="B608" s="55"/>
      <c r="C608" s="56"/>
      <c r="D608" s="57"/>
      <c r="E608" s="57"/>
      <c r="F608" s="57"/>
      <c r="G608" s="57"/>
      <c r="H608" s="57"/>
      <c r="I608" s="57"/>
    </row>
    <row r="609" spans="1:9" ht="12" customHeight="1" x14ac:dyDescent="0.2">
      <c r="A609" s="79"/>
      <c r="B609" s="55"/>
      <c r="C609" s="56"/>
      <c r="D609" s="57"/>
      <c r="E609" s="57"/>
      <c r="F609" s="57"/>
      <c r="G609" s="57"/>
      <c r="H609" s="57"/>
      <c r="I609" s="57"/>
    </row>
    <row r="610" spans="1:9" ht="12" customHeight="1" x14ac:dyDescent="0.2">
      <c r="A610" s="79"/>
      <c r="B610" s="55"/>
      <c r="C610" s="56"/>
      <c r="D610" s="57"/>
      <c r="E610" s="57"/>
      <c r="F610" s="57"/>
      <c r="G610" s="57"/>
      <c r="H610" s="57"/>
      <c r="I610" s="57"/>
    </row>
    <row r="611" spans="1:9" ht="12" customHeight="1" x14ac:dyDescent="0.2">
      <c r="A611" s="79"/>
      <c r="B611" s="55"/>
      <c r="C611" s="56"/>
      <c r="D611" s="57"/>
      <c r="E611" s="57"/>
      <c r="F611" s="57"/>
      <c r="G611" s="57"/>
      <c r="H611" s="57"/>
      <c r="I611" s="57"/>
    </row>
    <row r="612" spans="1:9" ht="12" customHeight="1" x14ac:dyDescent="0.2">
      <c r="A612" s="79"/>
      <c r="B612" s="55"/>
      <c r="C612" s="56"/>
      <c r="D612" s="57"/>
      <c r="E612" s="57"/>
      <c r="F612" s="57"/>
      <c r="G612" s="57"/>
      <c r="H612" s="57"/>
      <c r="I612" s="57"/>
    </row>
    <row r="613" spans="1:9" ht="12" customHeight="1" x14ac:dyDescent="0.2">
      <c r="A613" s="79"/>
      <c r="B613" s="55"/>
      <c r="C613" s="56"/>
      <c r="D613" s="57"/>
      <c r="E613" s="57"/>
      <c r="F613" s="57"/>
      <c r="G613" s="57"/>
      <c r="H613" s="57"/>
      <c r="I613" s="57"/>
    </row>
    <row r="614" spans="1:9" ht="12" customHeight="1" x14ac:dyDescent="0.2">
      <c r="A614" s="79"/>
      <c r="B614" s="55"/>
      <c r="C614" s="56"/>
      <c r="D614" s="57"/>
      <c r="E614" s="57"/>
      <c r="F614" s="57"/>
      <c r="G614" s="57"/>
      <c r="H614" s="57"/>
      <c r="I614" s="57"/>
    </row>
    <row r="615" spans="1:9" ht="12" customHeight="1" x14ac:dyDescent="0.2">
      <c r="A615" s="79"/>
      <c r="B615" s="55"/>
      <c r="C615" s="56"/>
      <c r="D615" s="57"/>
      <c r="E615" s="57"/>
      <c r="F615" s="57"/>
      <c r="G615" s="57"/>
      <c r="H615" s="57"/>
      <c r="I615" s="57"/>
    </row>
    <row r="616" spans="1:9" ht="12" customHeight="1" x14ac:dyDescent="0.2">
      <c r="A616" s="79"/>
      <c r="B616" s="55"/>
      <c r="C616" s="56"/>
      <c r="D616" s="57"/>
      <c r="E616" s="57"/>
      <c r="F616" s="57"/>
      <c r="G616" s="57"/>
      <c r="H616" s="57"/>
      <c r="I616" s="57"/>
    </row>
    <row r="617" spans="1:9" ht="12" customHeight="1" x14ac:dyDescent="0.2">
      <c r="A617" s="79"/>
      <c r="B617" s="55"/>
      <c r="C617" s="56"/>
      <c r="D617" s="57"/>
      <c r="E617" s="57"/>
      <c r="F617" s="57"/>
      <c r="G617" s="57"/>
      <c r="H617" s="57"/>
      <c r="I617" s="57"/>
    </row>
    <row r="618" spans="1:9" ht="12" customHeight="1" x14ac:dyDescent="0.2">
      <c r="A618" s="79"/>
      <c r="B618" s="55"/>
      <c r="C618" s="56"/>
      <c r="D618" s="57"/>
      <c r="E618" s="57"/>
      <c r="F618" s="57"/>
      <c r="G618" s="57"/>
      <c r="H618" s="57"/>
      <c r="I618" s="57"/>
    </row>
    <row r="619" spans="1:9" ht="12" customHeight="1" x14ac:dyDescent="0.2">
      <c r="A619" s="79"/>
      <c r="B619" s="55"/>
      <c r="C619" s="56"/>
      <c r="D619" s="57"/>
      <c r="E619" s="57"/>
      <c r="F619" s="57"/>
      <c r="G619" s="57"/>
      <c r="H619" s="57"/>
      <c r="I619" s="57"/>
    </row>
    <row r="620" spans="1:9" ht="12" customHeight="1" x14ac:dyDescent="0.2">
      <c r="A620" s="79"/>
      <c r="B620" s="55"/>
      <c r="C620" s="56"/>
      <c r="D620" s="57"/>
      <c r="E620" s="57"/>
      <c r="F620" s="57"/>
      <c r="G620" s="57"/>
      <c r="H620" s="57"/>
      <c r="I620" s="57"/>
    </row>
    <row r="621" spans="1:9" ht="12" customHeight="1" x14ac:dyDescent="0.2">
      <c r="A621" s="79"/>
      <c r="B621" s="55"/>
      <c r="C621" s="56"/>
      <c r="D621" s="57"/>
      <c r="E621" s="57"/>
      <c r="F621" s="57"/>
      <c r="G621" s="57"/>
      <c r="H621" s="57"/>
      <c r="I621" s="57"/>
    </row>
    <row r="622" spans="1:9" ht="12" customHeight="1" x14ac:dyDescent="0.2">
      <c r="A622" s="79"/>
      <c r="B622" s="55"/>
      <c r="C622" s="56"/>
      <c r="D622" s="57"/>
      <c r="E622" s="57"/>
      <c r="F622" s="57"/>
      <c r="G622" s="57"/>
      <c r="H622" s="57"/>
      <c r="I622" s="57"/>
    </row>
    <row r="623" spans="1:9" ht="12" customHeight="1" x14ac:dyDescent="0.2">
      <c r="A623" s="79"/>
      <c r="B623" s="55"/>
      <c r="C623" s="56"/>
      <c r="D623" s="57"/>
      <c r="E623" s="57"/>
      <c r="F623" s="57"/>
      <c r="G623" s="57"/>
      <c r="H623" s="57"/>
      <c r="I623" s="57"/>
    </row>
    <row r="624" spans="1:9" ht="12" customHeight="1" x14ac:dyDescent="0.2">
      <c r="A624" s="79"/>
      <c r="B624" s="55"/>
      <c r="C624" s="56"/>
      <c r="D624" s="57"/>
      <c r="E624" s="57"/>
      <c r="F624" s="57"/>
      <c r="G624" s="57"/>
      <c r="H624" s="57"/>
      <c r="I624" s="57"/>
    </row>
    <row r="625" spans="1:9" ht="12" customHeight="1" x14ac:dyDescent="0.2">
      <c r="A625" s="79"/>
      <c r="B625" s="55"/>
      <c r="C625" s="56"/>
      <c r="D625" s="57"/>
      <c r="E625" s="57"/>
      <c r="F625" s="57"/>
      <c r="G625" s="57"/>
      <c r="H625" s="57"/>
      <c r="I625" s="57"/>
    </row>
    <row r="626" spans="1:9" ht="12" customHeight="1" x14ac:dyDescent="0.2">
      <c r="A626" s="79"/>
      <c r="B626" s="55"/>
      <c r="C626" s="56"/>
      <c r="D626" s="57"/>
      <c r="E626" s="57"/>
      <c r="F626" s="57"/>
      <c r="G626" s="57"/>
      <c r="H626" s="57"/>
      <c r="I626" s="57"/>
    </row>
    <row r="627" spans="1:9" ht="12" customHeight="1" x14ac:dyDescent="0.2">
      <c r="A627" s="79"/>
      <c r="B627" s="55"/>
      <c r="C627" s="56"/>
      <c r="D627" s="57"/>
      <c r="E627" s="57"/>
      <c r="F627" s="57"/>
      <c r="G627" s="57"/>
      <c r="H627" s="57"/>
      <c r="I627" s="57"/>
    </row>
    <row r="628" spans="1:9" ht="12" customHeight="1" x14ac:dyDescent="0.2">
      <c r="A628" s="79"/>
      <c r="B628" s="55"/>
      <c r="C628" s="56"/>
      <c r="D628" s="57"/>
      <c r="E628" s="57"/>
      <c r="F628" s="57"/>
      <c r="G628" s="57"/>
      <c r="H628" s="57"/>
      <c r="I628" s="57"/>
    </row>
    <row r="629" spans="1:9" ht="12" customHeight="1" x14ac:dyDescent="0.2">
      <c r="A629" s="79"/>
      <c r="B629" s="55"/>
      <c r="C629" s="56"/>
      <c r="D629" s="57"/>
      <c r="E629" s="57"/>
      <c r="F629" s="57"/>
      <c r="G629" s="57"/>
      <c r="H629" s="57"/>
      <c r="I629" s="57"/>
    </row>
    <row r="630" spans="1:9" ht="12" customHeight="1" x14ac:dyDescent="0.2">
      <c r="A630" s="79"/>
      <c r="B630" s="55"/>
      <c r="C630" s="56"/>
      <c r="D630" s="57"/>
      <c r="E630" s="57"/>
      <c r="F630" s="57"/>
      <c r="G630" s="57"/>
      <c r="H630" s="57"/>
      <c r="I630" s="57"/>
    </row>
    <row r="631" spans="1:9" ht="12" customHeight="1" x14ac:dyDescent="0.2">
      <c r="A631" s="79"/>
      <c r="B631" s="55"/>
      <c r="C631" s="56"/>
      <c r="D631" s="57"/>
      <c r="E631" s="57"/>
      <c r="F631" s="57"/>
      <c r="G631" s="57"/>
      <c r="H631" s="57"/>
      <c r="I631" s="57"/>
    </row>
    <row r="632" spans="1:9" ht="12" customHeight="1" x14ac:dyDescent="0.2">
      <c r="A632" s="79"/>
      <c r="B632" s="55"/>
      <c r="C632" s="56"/>
      <c r="D632" s="57"/>
      <c r="E632" s="57"/>
      <c r="F632" s="57"/>
      <c r="G632" s="57"/>
      <c r="H632" s="57"/>
      <c r="I632" s="57"/>
    </row>
    <row r="633" spans="1:9" ht="12" customHeight="1" x14ac:dyDescent="0.2">
      <c r="A633" s="79"/>
      <c r="B633" s="55"/>
      <c r="C633" s="56"/>
      <c r="D633" s="57"/>
      <c r="E633" s="57"/>
      <c r="F633" s="57"/>
      <c r="G633" s="57"/>
      <c r="H633" s="57"/>
      <c r="I633" s="57"/>
    </row>
    <row r="634" spans="1:9" ht="12" customHeight="1" x14ac:dyDescent="0.2">
      <c r="A634" s="79"/>
      <c r="B634" s="55"/>
      <c r="C634" s="56"/>
      <c r="D634" s="57"/>
      <c r="E634" s="57"/>
      <c r="F634" s="57"/>
      <c r="G634" s="57"/>
      <c r="H634" s="57"/>
      <c r="I634" s="57"/>
    </row>
    <row r="635" spans="1:9" ht="12" customHeight="1" x14ac:dyDescent="0.2">
      <c r="A635" s="79"/>
      <c r="B635" s="55"/>
      <c r="C635" s="56"/>
      <c r="D635" s="57"/>
      <c r="E635" s="57"/>
      <c r="F635" s="57"/>
      <c r="G635" s="57"/>
      <c r="H635" s="57"/>
      <c r="I635" s="57"/>
    </row>
    <row r="636" spans="1:9" ht="12" customHeight="1" x14ac:dyDescent="0.2">
      <c r="A636" s="79"/>
      <c r="B636" s="55"/>
      <c r="C636" s="56"/>
      <c r="D636" s="57"/>
      <c r="E636" s="57"/>
      <c r="F636" s="57"/>
      <c r="G636" s="57"/>
      <c r="H636" s="57"/>
      <c r="I636" s="57"/>
    </row>
    <row r="637" spans="1:9" ht="12" customHeight="1" x14ac:dyDescent="0.2">
      <c r="A637" s="79"/>
      <c r="B637" s="55"/>
      <c r="C637" s="56"/>
      <c r="D637" s="57"/>
      <c r="E637" s="57"/>
      <c r="F637" s="57"/>
      <c r="G637" s="57"/>
      <c r="H637" s="57"/>
      <c r="I637" s="57"/>
    </row>
    <row r="638" spans="1:9" ht="12" customHeight="1" x14ac:dyDescent="0.2">
      <c r="A638" s="79"/>
      <c r="B638" s="55"/>
      <c r="C638" s="56"/>
      <c r="D638" s="57"/>
      <c r="E638" s="57"/>
      <c r="F638" s="57"/>
      <c r="G638" s="57"/>
      <c r="H638" s="57"/>
      <c r="I638" s="57"/>
    </row>
    <row r="639" spans="1:9" ht="12" customHeight="1" x14ac:dyDescent="0.2">
      <c r="A639" s="79"/>
      <c r="B639" s="55"/>
      <c r="C639" s="56"/>
      <c r="D639" s="57"/>
      <c r="E639" s="57"/>
      <c r="F639" s="57"/>
      <c r="G639" s="57"/>
      <c r="H639" s="57"/>
      <c r="I639" s="57"/>
    </row>
    <row r="640" spans="1:9" ht="12" customHeight="1" x14ac:dyDescent="0.2">
      <c r="A640" s="79"/>
      <c r="B640" s="55"/>
      <c r="C640" s="56"/>
      <c r="D640" s="57"/>
      <c r="E640" s="57"/>
      <c r="F640" s="57"/>
      <c r="G640" s="57"/>
      <c r="H640" s="57"/>
      <c r="I640" s="57"/>
    </row>
    <row r="641" spans="1:9" ht="12" customHeight="1" x14ac:dyDescent="0.2">
      <c r="A641" s="79"/>
      <c r="B641" s="55"/>
      <c r="C641" s="56"/>
      <c r="D641" s="57"/>
      <c r="E641" s="57"/>
      <c r="F641" s="57"/>
      <c r="G641" s="57"/>
      <c r="H641" s="57"/>
      <c r="I641" s="57"/>
    </row>
    <row r="642" spans="1:9" ht="12" customHeight="1" x14ac:dyDescent="0.2">
      <c r="A642" s="79"/>
      <c r="B642" s="55"/>
      <c r="C642" s="56"/>
      <c r="D642" s="57"/>
      <c r="E642" s="57"/>
      <c r="F642" s="57"/>
      <c r="G642" s="57"/>
      <c r="H642" s="57"/>
      <c r="I642" s="57"/>
    </row>
    <row r="643" spans="1:9" ht="12" customHeight="1" x14ac:dyDescent="0.2">
      <c r="A643" s="79"/>
      <c r="B643" s="55"/>
      <c r="C643" s="56"/>
      <c r="D643" s="57"/>
      <c r="E643" s="57"/>
      <c r="F643" s="57"/>
      <c r="G643" s="57"/>
      <c r="H643" s="57"/>
      <c r="I643" s="57"/>
    </row>
    <row r="644" spans="1:9" ht="12" customHeight="1" x14ac:dyDescent="0.2">
      <c r="A644" s="79"/>
      <c r="B644" s="55"/>
      <c r="C644" s="56"/>
      <c r="D644" s="57"/>
      <c r="E644" s="57"/>
      <c r="F644" s="57"/>
      <c r="G644" s="57"/>
      <c r="H644" s="57"/>
      <c r="I644" s="57"/>
    </row>
    <row r="645" spans="1:9" ht="12" customHeight="1" x14ac:dyDescent="0.2">
      <c r="A645" s="79"/>
      <c r="B645" s="55"/>
      <c r="C645" s="56"/>
      <c r="D645" s="57"/>
      <c r="E645" s="57"/>
      <c r="F645" s="57"/>
      <c r="G645" s="57"/>
      <c r="H645" s="57"/>
      <c r="I645" s="57"/>
    </row>
    <row r="646" spans="1:9" ht="12" customHeight="1" x14ac:dyDescent="0.2">
      <c r="A646" s="79"/>
      <c r="B646" s="55"/>
      <c r="C646" s="56"/>
      <c r="D646" s="57"/>
      <c r="E646" s="57"/>
      <c r="F646" s="57"/>
      <c r="G646" s="57"/>
      <c r="H646" s="57"/>
      <c r="I646" s="57"/>
    </row>
    <row r="647" spans="1:9" ht="12" customHeight="1" x14ac:dyDescent="0.2">
      <c r="A647" s="79"/>
      <c r="B647" s="55"/>
      <c r="C647" s="56"/>
      <c r="D647" s="57"/>
      <c r="E647" s="57"/>
      <c r="F647" s="57"/>
      <c r="G647" s="57"/>
      <c r="H647" s="57"/>
      <c r="I647" s="57"/>
    </row>
    <row r="648" spans="1:9" ht="12" customHeight="1" x14ac:dyDescent="0.2">
      <c r="A648" s="79"/>
      <c r="B648" s="55"/>
      <c r="C648" s="56"/>
      <c r="D648" s="57"/>
      <c r="E648" s="57"/>
      <c r="F648" s="57"/>
      <c r="G648" s="57"/>
      <c r="H648" s="57"/>
      <c r="I648" s="57"/>
    </row>
    <row r="649" spans="1:9" ht="12" customHeight="1" x14ac:dyDescent="0.2">
      <c r="A649" s="79"/>
      <c r="B649" s="55"/>
      <c r="C649" s="56"/>
      <c r="D649" s="57"/>
      <c r="E649" s="57"/>
      <c r="F649" s="57"/>
      <c r="G649" s="57"/>
      <c r="H649" s="57"/>
      <c r="I649" s="57"/>
    </row>
    <row r="650" spans="1:9" ht="12" customHeight="1" x14ac:dyDescent="0.2">
      <c r="A650" s="79"/>
      <c r="B650" s="55"/>
      <c r="C650" s="56"/>
      <c r="D650" s="57"/>
      <c r="E650" s="57"/>
      <c r="F650" s="57"/>
      <c r="G650" s="57"/>
      <c r="H650" s="57"/>
      <c r="I650" s="57"/>
    </row>
    <row r="651" spans="1:9" ht="12" customHeight="1" x14ac:dyDescent="0.2">
      <c r="A651" s="79"/>
      <c r="B651" s="55"/>
      <c r="C651" s="56"/>
      <c r="D651" s="57"/>
      <c r="E651" s="57"/>
      <c r="F651" s="57"/>
      <c r="G651" s="57"/>
      <c r="H651" s="57"/>
      <c r="I651" s="57"/>
    </row>
    <row r="652" spans="1:9" ht="12" customHeight="1" x14ac:dyDescent="0.2">
      <c r="A652" s="79"/>
      <c r="B652" s="55"/>
      <c r="C652" s="56"/>
      <c r="D652" s="57"/>
      <c r="E652" s="57"/>
      <c r="F652" s="57"/>
      <c r="G652" s="57"/>
      <c r="H652" s="57"/>
      <c r="I652" s="57"/>
    </row>
    <row r="653" spans="1:9" ht="12" customHeight="1" x14ac:dyDescent="0.2">
      <c r="A653" s="79"/>
      <c r="B653" s="55"/>
      <c r="C653" s="56"/>
      <c r="D653" s="57"/>
      <c r="E653" s="57"/>
      <c r="F653" s="57"/>
      <c r="G653" s="57"/>
      <c r="H653" s="57"/>
      <c r="I653" s="57"/>
    </row>
    <row r="654" spans="1:9" ht="12" customHeight="1" x14ac:dyDescent="0.2">
      <c r="A654" s="79"/>
      <c r="B654" s="55"/>
      <c r="C654" s="56"/>
      <c r="D654" s="57"/>
      <c r="E654" s="57"/>
      <c r="F654" s="57"/>
      <c r="G654" s="57"/>
      <c r="H654" s="57"/>
      <c r="I654" s="57"/>
    </row>
    <row r="655" spans="1:9" ht="12" customHeight="1" x14ac:dyDescent="0.2">
      <c r="A655" s="79"/>
      <c r="B655" s="55"/>
      <c r="C655" s="56"/>
      <c r="D655" s="57"/>
      <c r="E655" s="57"/>
      <c r="F655" s="57"/>
      <c r="G655" s="57"/>
      <c r="H655" s="57"/>
      <c r="I655" s="57"/>
    </row>
    <row r="656" spans="1:9" ht="12" customHeight="1" x14ac:dyDescent="0.2">
      <c r="A656" s="79"/>
      <c r="B656" s="55"/>
      <c r="C656" s="56"/>
      <c r="D656" s="57"/>
      <c r="E656" s="57"/>
      <c r="F656" s="57"/>
      <c r="G656" s="57"/>
      <c r="H656" s="57"/>
      <c r="I656" s="57"/>
    </row>
    <row r="657" spans="1:9" ht="12" customHeight="1" x14ac:dyDescent="0.2">
      <c r="A657" s="79"/>
      <c r="B657" s="55"/>
      <c r="C657" s="56"/>
      <c r="D657" s="57"/>
      <c r="E657" s="57"/>
      <c r="F657" s="57"/>
      <c r="G657" s="57"/>
      <c r="H657" s="57"/>
      <c r="I657" s="57"/>
    </row>
    <row r="658" spans="1:9" ht="12" customHeight="1" x14ac:dyDescent="0.2">
      <c r="A658" s="79"/>
      <c r="B658" s="55"/>
      <c r="C658" s="56"/>
      <c r="D658" s="57"/>
      <c r="E658" s="57"/>
      <c r="F658" s="57"/>
      <c r="G658" s="57"/>
      <c r="H658" s="57"/>
      <c r="I658" s="57"/>
    </row>
    <row r="659" spans="1:9" ht="12" customHeight="1" x14ac:dyDescent="0.2">
      <c r="A659" s="79"/>
      <c r="B659" s="55"/>
      <c r="C659" s="56"/>
      <c r="D659" s="57"/>
      <c r="E659" s="57"/>
      <c r="F659" s="57"/>
      <c r="G659" s="57"/>
      <c r="H659" s="57"/>
      <c r="I659" s="57"/>
    </row>
    <row r="660" spans="1:9" ht="12" customHeight="1" x14ac:dyDescent="0.2">
      <c r="A660" s="79"/>
      <c r="B660" s="55"/>
      <c r="C660" s="56"/>
      <c r="D660" s="57"/>
      <c r="E660" s="57"/>
      <c r="F660" s="57"/>
      <c r="G660" s="57"/>
      <c r="H660" s="57"/>
      <c r="I660" s="57"/>
    </row>
    <row r="661" spans="1:9" ht="12" customHeight="1" x14ac:dyDescent="0.2">
      <c r="A661" s="79"/>
      <c r="B661" s="55"/>
      <c r="C661" s="56"/>
      <c r="D661" s="57"/>
      <c r="E661" s="57"/>
      <c r="F661" s="57"/>
      <c r="G661" s="57"/>
      <c r="H661" s="57"/>
      <c r="I661" s="57"/>
    </row>
    <row r="662" spans="1:9" ht="12" customHeight="1" x14ac:dyDescent="0.2">
      <c r="A662" s="79"/>
      <c r="B662" s="55"/>
      <c r="C662" s="56"/>
      <c r="D662" s="57"/>
      <c r="E662" s="57"/>
      <c r="F662" s="57"/>
      <c r="G662" s="57"/>
      <c r="H662" s="57"/>
      <c r="I662" s="57"/>
    </row>
    <row r="663" spans="1:9" ht="12" customHeight="1" x14ac:dyDescent="0.2">
      <c r="A663" s="79"/>
      <c r="B663" s="55"/>
      <c r="C663" s="56"/>
      <c r="D663" s="57"/>
      <c r="E663" s="57"/>
      <c r="F663" s="57"/>
      <c r="G663" s="57"/>
      <c r="H663" s="57"/>
      <c r="I663" s="57"/>
    </row>
    <row r="664" spans="1:9" ht="12" customHeight="1" x14ac:dyDescent="0.2">
      <c r="A664" s="79"/>
      <c r="B664" s="55"/>
      <c r="C664" s="56"/>
      <c r="D664" s="57"/>
      <c r="E664" s="57"/>
      <c r="F664" s="57"/>
      <c r="G664" s="57"/>
      <c r="H664" s="57"/>
      <c r="I664" s="57"/>
    </row>
    <row r="665" spans="1:9" ht="12" customHeight="1" x14ac:dyDescent="0.2">
      <c r="A665" s="79"/>
      <c r="B665" s="55"/>
      <c r="C665" s="56"/>
      <c r="D665" s="57"/>
      <c r="E665" s="57"/>
      <c r="F665" s="57"/>
      <c r="G665" s="57"/>
      <c r="H665" s="57"/>
      <c r="I665" s="57"/>
    </row>
    <row r="666" spans="1:9" ht="12" customHeight="1" x14ac:dyDescent="0.2">
      <c r="A666" s="79"/>
      <c r="B666" s="55"/>
      <c r="C666" s="56"/>
      <c r="D666" s="57"/>
      <c r="E666" s="57"/>
      <c r="F666" s="57"/>
      <c r="G666" s="57"/>
      <c r="H666" s="57"/>
      <c r="I666" s="57"/>
    </row>
    <row r="667" spans="1:9" ht="12" customHeight="1" x14ac:dyDescent="0.2">
      <c r="A667" s="79"/>
      <c r="B667" s="55"/>
      <c r="C667" s="56"/>
      <c r="D667" s="57"/>
      <c r="E667" s="57"/>
      <c r="F667" s="57"/>
      <c r="G667" s="57"/>
      <c r="H667" s="57"/>
      <c r="I667" s="57"/>
    </row>
    <row r="668" spans="1:9" ht="12" customHeight="1" x14ac:dyDescent="0.2">
      <c r="A668" s="79"/>
      <c r="B668" s="55"/>
      <c r="C668" s="56"/>
      <c r="D668" s="57"/>
      <c r="E668" s="57"/>
      <c r="F668" s="57"/>
      <c r="G668" s="57"/>
      <c r="H668" s="57"/>
      <c r="I668" s="57"/>
    </row>
    <row r="669" spans="1:9" ht="12" customHeight="1" x14ac:dyDescent="0.2">
      <c r="A669" s="79"/>
      <c r="B669" s="55"/>
      <c r="C669" s="56"/>
      <c r="D669" s="57"/>
      <c r="E669" s="57"/>
      <c r="F669" s="57"/>
      <c r="G669" s="57"/>
      <c r="H669" s="57"/>
      <c r="I669" s="57"/>
    </row>
    <row r="670" spans="1:9" ht="12" customHeight="1" x14ac:dyDescent="0.2">
      <c r="A670" s="79"/>
      <c r="B670" s="55"/>
      <c r="C670" s="56"/>
      <c r="D670" s="57"/>
      <c r="E670" s="57"/>
      <c r="F670" s="57"/>
      <c r="G670" s="57"/>
      <c r="H670" s="57"/>
      <c r="I670" s="57"/>
    </row>
    <row r="671" spans="1:9" ht="12" customHeight="1" x14ac:dyDescent="0.2">
      <c r="A671" s="79"/>
      <c r="B671" s="55"/>
      <c r="C671" s="56"/>
      <c r="D671" s="57"/>
      <c r="E671" s="57"/>
      <c r="F671" s="57"/>
      <c r="G671" s="57"/>
      <c r="H671" s="57"/>
      <c r="I671" s="57"/>
    </row>
    <row r="672" spans="1:9" ht="12" customHeight="1" x14ac:dyDescent="0.2">
      <c r="A672" s="79"/>
      <c r="B672" s="55"/>
      <c r="C672" s="56"/>
      <c r="D672" s="57"/>
      <c r="E672" s="57"/>
      <c r="F672" s="57"/>
      <c r="G672" s="57"/>
      <c r="H672" s="57"/>
      <c r="I672" s="57"/>
    </row>
    <row r="673" spans="1:9" ht="12" customHeight="1" x14ac:dyDescent="0.2">
      <c r="A673" s="79"/>
      <c r="B673" s="55"/>
      <c r="C673" s="56"/>
      <c r="D673" s="57"/>
      <c r="E673" s="57"/>
      <c r="F673" s="57"/>
      <c r="G673" s="57"/>
      <c r="H673" s="57"/>
      <c r="I673" s="57"/>
    </row>
    <row r="674" spans="1:9" ht="12" customHeight="1" x14ac:dyDescent="0.2">
      <c r="A674" s="79"/>
      <c r="B674" s="55"/>
      <c r="C674" s="56"/>
      <c r="D674" s="57"/>
      <c r="E674" s="57"/>
      <c r="F674" s="57"/>
      <c r="G674" s="57"/>
      <c r="H674" s="57"/>
      <c r="I674" s="57"/>
    </row>
    <row r="675" spans="1:9" ht="12" customHeight="1" x14ac:dyDescent="0.2">
      <c r="A675" s="79"/>
      <c r="B675" s="55"/>
      <c r="C675" s="56"/>
      <c r="D675" s="57"/>
      <c r="E675" s="57"/>
      <c r="F675" s="57"/>
      <c r="G675" s="57"/>
      <c r="H675" s="57"/>
      <c r="I675" s="57"/>
    </row>
    <row r="676" spans="1:9" ht="12" customHeight="1" x14ac:dyDescent="0.2">
      <c r="A676" s="79"/>
      <c r="B676" s="55"/>
      <c r="C676" s="56"/>
      <c r="D676" s="57"/>
      <c r="E676" s="57"/>
      <c r="F676" s="57"/>
      <c r="G676" s="57"/>
      <c r="H676" s="57"/>
      <c r="I676" s="57"/>
    </row>
    <row r="677" spans="1:9" ht="12" customHeight="1" x14ac:dyDescent="0.2">
      <c r="A677" s="79"/>
      <c r="B677" s="55"/>
      <c r="C677" s="56"/>
      <c r="D677" s="57"/>
      <c r="E677" s="57"/>
      <c r="F677" s="57"/>
      <c r="G677" s="57"/>
      <c r="H677" s="57"/>
      <c r="I677" s="57"/>
    </row>
    <row r="678" spans="1:9" ht="12" customHeight="1" x14ac:dyDescent="0.2">
      <c r="A678" s="79"/>
      <c r="B678" s="55"/>
      <c r="C678" s="56"/>
      <c r="D678" s="57"/>
      <c r="E678" s="57"/>
      <c r="F678" s="57"/>
      <c r="G678" s="57"/>
      <c r="H678" s="57"/>
      <c r="I678" s="57"/>
    </row>
    <row r="679" spans="1:9" ht="12" customHeight="1" x14ac:dyDescent="0.2">
      <c r="A679" s="79"/>
      <c r="B679" s="55"/>
      <c r="C679" s="56"/>
      <c r="D679" s="57"/>
      <c r="E679" s="57"/>
      <c r="F679" s="57"/>
      <c r="G679" s="57"/>
      <c r="H679" s="57"/>
      <c r="I679" s="57"/>
    </row>
    <row r="680" spans="1:9" ht="12" customHeight="1" x14ac:dyDescent="0.2">
      <c r="A680" s="79"/>
      <c r="B680" s="55"/>
      <c r="C680" s="56"/>
      <c r="D680" s="57"/>
      <c r="E680" s="57"/>
      <c r="F680" s="57"/>
      <c r="G680" s="57"/>
      <c r="H680" s="57"/>
      <c r="I680" s="57"/>
    </row>
    <row r="681" spans="1:9" ht="12" customHeight="1" x14ac:dyDescent="0.2">
      <c r="A681" s="79"/>
      <c r="B681" s="55"/>
      <c r="C681" s="56"/>
      <c r="D681" s="57"/>
      <c r="E681" s="57"/>
      <c r="F681" s="57"/>
      <c r="G681" s="57"/>
      <c r="H681" s="57"/>
      <c r="I681" s="57"/>
    </row>
    <row r="682" spans="1:9" ht="12" customHeight="1" x14ac:dyDescent="0.2">
      <c r="A682" s="79"/>
      <c r="B682" s="55"/>
      <c r="C682" s="56"/>
      <c r="D682" s="57"/>
      <c r="E682" s="57"/>
      <c r="F682" s="57"/>
      <c r="G682" s="57"/>
      <c r="H682" s="57"/>
      <c r="I682" s="57"/>
    </row>
    <row r="683" spans="1:9" ht="12" customHeight="1" x14ac:dyDescent="0.2">
      <c r="A683" s="79"/>
      <c r="B683" s="55"/>
      <c r="C683" s="56"/>
      <c r="D683" s="57"/>
      <c r="E683" s="57"/>
      <c r="F683" s="57"/>
      <c r="G683" s="57"/>
      <c r="H683" s="57"/>
      <c r="I683" s="57"/>
    </row>
    <row r="684" spans="1:9" ht="12" customHeight="1" x14ac:dyDescent="0.2">
      <c r="A684" s="79"/>
      <c r="B684" s="55"/>
      <c r="C684" s="56"/>
      <c r="D684" s="57"/>
      <c r="E684" s="57"/>
      <c r="F684" s="57"/>
      <c r="G684" s="57"/>
      <c r="H684" s="57"/>
      <c r="I684" s="57"/>
    </row>
    <row r="685" spans="1:9" ht="12" customHeight="1" x14ac:dyDescent="0.2">
      <c r="A685" s="79"/>
      <c r="B685" s="55"/>
      <c r="C685" s="56"/>
      <c r="D685" s="57"/>
      <c r="E685" s="57"/>
      <c r="F685" s="57"/>
      <c r="G685" s="57"/>
      <c r="H685" s="57"/>
      <c r="I685" s="57"/>
    </row>
    <row r="686" spans="1:9" ht="12" customHeight="1" x14ac:dyDescent="0.2">
      <c r="A686" s="79"/>
      <c r="B686" s="55"/>
      <c r="C686" s="56"/>
      <c r="D686" s="57"/>
      <c r="E686" s="57"/>
      <c r="F686" s="57"/>
      <c r="G686" s="57"/>
      <c r="H686" s="57"/>
      <c r="I686" s="57"/>
    </row>
    <row r="687" spans="1:9" ht="12" customHeight="1" x14ac:dyDescent="0.2">
      <c r="A687" s="79"/>
      <c r="B687" s="55"/>
      <c r="C687" s="56"/>
      <c r="D687" s="57"/>
      <c r="E687" s="57"/>
      <c r="F687" s="57"/>
      <c r="G687" s="57"/>
      <c r="H687" s="57"/>
      <c r="I687" s="57"/>
    </row>
    <row r="688" spans="1:9" ht="12" customHeight="1" x14ac:dyDescent="0.2">
      <c r="A688" s="79"/>
      <c r="B688" s="55"/>
      <c r="C688" s="56"/>
      <c r="D688" s="57"/>
      <c r="E688" s="57"/>
      <c r="F688" s="57"/>
      <c r="G688" s="57"/>
      <c r="H688" s="57"/>
      <c r="I688" s="57"/>
    </row>
    <row r="689" spans="1:9" ht="12" customHeight="1" x14ac:dyDescent="0.2">
      <c r="A689" s="79"/>
      <c r="B689" s="55"/>
      <c r="C689" s="56"/>
      <c r="D689" s="57"/>
      <c r="E689" s="57"/>
      <c r="F689" s="57"/>
      <c r="G689" s="57"/>
      <c r="H689" s="57"/>
      <c r="I689" s="57"/>
    </row>
    <row r="690" spans="1:9" ht="12" customHeight="1" x14ac:dyDescent="0.2">
      <c r="A690" s="79"/>
      <c r="B690" s="55"/>
      <c r="C690" s="56"/>
      <c r="D690" s="57"/>
      <c r="E690" s="57"/>
      <c r="F690" s="57"/>
      <c r="G690" s="57"/>
      <c r="H690" s="57"/>
      <c r="I690" s="57"/>
    </row>
    <row r="691" spans="1:9" ht="12" customHeight="1" x14ac:dyDescent="0.2">
      <c r="A691" s="79"/>
      <c r="B691" s="55"/>
      <c r="C691" s="56"/>
      <c r="D691" s="57"/>
      <c r="E691" s="57"/>
      <c r="F691" s="57"/>
      <c r="G691" s="57"/>
      <c r="H691" s="57"/>
      <c r="I691" s="57"/>
    </row>
    <row r="692" spans="1:9" ht="12" customHeight="1" x14ac:dyDescent="0.2">
      <c r="A692" s="79"/>
      <c r="B692" s="55"/>
      <c r="C692" s="56"/>
      <c r="D692" s="57"/>
      <c r="E692" s="57"/>
      <c r="F692" s="57"/>
      <c r="G692" s="57"/>
      <c r="H692" s="57"/>
      <c r="I692" s="57"/>
    </row>
    <row r="693" spans="1:9" ht="12" customHeight="1" x14ac:dyDescent="0.2">
      <c r="A693" s="79"/>
      <c r="B693" s="55"/>
      <c r="C693" s="56"/>
      <c r="D693" s="57"/>
      <c r="E693" s="57"/>
      <c r="F693" s="57"/>
      <c r="G693" s="57"/>
      <c r="H693" s="57"/>
      <c r="I693" s="57"/>
    </row>
    <row r="694" spans="1:9" ht="12" customHeight="1" x14ac:dyDescent="0.2">
      <c r="A694" s="79"/>
      <c r="B694" s="55"/>
      <c r="C694" s="56"/>
      <c r="D694" s="57"/>
      <c r="E694" s="57"/>
      <c r="F694" s="57"/>
      <c r="G694" s="57"/>
      <c r="H694" s="57"/>
      <c r="I694" s="57"/>
    </row>
    <row r="695" spans="1:9" ht="12" customHeight="1" x14ac:dyDescent="0.2">
      <c r="A695" s="79"/>
      <c r="B695" s="55"/>
      <c r="C695" s="56"/>
      <c r="D695" s="57"/>
      <c r="E695" s="57"/>
      <c r="F695" s="57"/>
      <c r="G695" s="57"/>
      <c r="H695" s="57"/>
      <c r="I695" s="57"/>
    </row>
    <row r="696" spans="1:9" ht="12" customHeight="1" x14ac:dyDescent="0.2">
      <c r="A696" s="79"/>
      <c r="B696" s="55"/>
      <c r="C696" s="56"/>
      <c r="D696" s="57"/>
      <c r="E696" s="57"/>
      <c r="F696" s="57"/>
      <c r="G696" s="57"/>
      <c r="H696" s="57"/>
      <c r="I696" s="57"/>
    </row>
    <row r="697" spans="1:9" ht="12" customHeight="1" x14ac:dyDescent="0.2">
      <c r="A697" s="79"/>
      <c r="B697" s="55"/>
      <c r="C697" s="56"/>
      <c r="D697" s="57"/>
      <c r="E697" s="57"/>
      <c r="F697" s="57"/>
      <c r="G697" s="57"/>
      <c r="H697" s="57"/>
      <c r="I697" s="57"/>
    </row>
    <row r="698" spans="1:9" ht="12" customHeight="1" x14ac:dyDescent="0.2">
      <c r="A698" s="79"/>
      <c r="B698" s="55"/>
      <c r="C698" s="56"/>
      <c r="D698" s="57"/>
      <c r="E698" s="57"/>
      <c r="F698" s="57"/>
      <c r="G698" s="57"/>
      <c r="H698" s="57"/>
      <c r="I698" s="57"/>
    </row>
    <row r="699" spans="1:9" ht="12" customHeight="1" x14ac:dyDescent="0.2">
      <c r="A699" s="79"/>
      <c r="B699" s="55"/>
      <c r="C699" s="56"/>
      <c r="D699" s="57"/>
      <c r="E699" s="57"/>
      <c r="F699" s="57"/>
      <c r="G699" s="57"/>
      <c r="H699" s="57"/>
      <c r="I699" s="57"/>
    </row>
    <row r="700" spans="1:9" ht="12" customHeight="1" x14ac:dyDescent="0.2">
      <c r="A700" s="79"/>
      <c r="B700" s="55"/>
      <c r="C700" s="56"/>
      <c r="D700" s="57"/>
      <c r="E700" s="57"/>
      <c r="F700" s="57"/>
      <c r="G700" s="57"/>
      <c r="H700" s="57"/>
      <c r="I700" s="57"/>
    </row>
    <row r="701" spans="1:9" ht="12" customHeight="1" x14ac:dyDescent="0.2">
      <c r="A701" s="79"/>
      <c r="B701" s="55"/>
      <c r="C701" s="56"/>
      <c r="D701" s="57"/>
      <c r="E701" s="57"/>
      <c r="F701" s="57"/>
      <c r="G701" s="57"/>
      <c r="H701" s="57"/>
      <c r="I701" s="57"/>
    </row>
    <row r="702" spans="1:9" ht="12" customHeight="1" x14ac:dyDescent="0.2">
      <c r="A702" s="79"/>
      <c r="B702" s="55"/>
      <c r="C702" s="56"/>
      <c r="D702" s="57"/>
      <c r="E702" s="57"/>
      <c r="F702" s="57"/>
      <c r="G702" s="57"/>
      <c r="H702" s="57"/>
      <c r="I702" s="57"/>
    </row>
    <row r="703" spans="1:9" ht="12" customHeight="1" x14ac:dyDescent="0.2">
      <c r="A703" s="79"/>
      <c r="B703" s="55"/>
      <c r="C703" s="56"/>
      <c r="D703" s="57"/>
      <c r="E703" s="57"/>
      <c r="F703" s="57"/>
      <c r="G703" s="57"/>
      <c r="H703" s="57"/>
      <c r="I703" s="57"/>
    </row>
    <row r="704" spans="1:9" ht="12" customHeight="1" x14ac:dyDescent="0.2">
      <c r="A704" s="79"/>
      <c r="B704" s="55"/>
      <c r="C704" s="56"/>
      <c r="D704" s="57"/>
      <c r="E704" s="57"/>
      <c r="F704" s="57"/>
      <c r="G704" s="57"/>
      <c r="H704" s="57"/>
      <c r="I704" s="57"/>
    </row>
    <row r="705" spans="1:9" ht="12" customHeight="1" x14ac:dyDescent="0.2">
      <c r="A705" s="79"/>
      <c r="B705" s="55"/>
      <c r="C705" s="56"/>
      <c r="D705" s="57"/>
      <c r="E705" s="57"/>
      <c r="F705" s="57"/>
      <c r="G705" s="57"/>
      <c r="H705" s="57"/>
      <c r="I705" s="57"/>
    </row>
    <row r="706" spans="1:9" ht="12" customHeight="1" x14ac:dyDescent="0.2">
      <c r="A706" s="79"/>
      <c r="B706" s="55"/>
      <c r="C706" s="56"/>
      <c r="D706" s="57"/>
      <c r="E706" s="57"/>
      <c r="F706" s="57"/>
      <c r="G706" s="57"/>
      <c r="H706" s="57"/>
      <c r="I706" s="57"/>
    </row>
    <row r="707" spans="1:9" ht="12" customHeight="1" x14ac:dyDescent="0.2">
      <c r="A707" s="79"/>
      <c r="B707" s="55"/>
      <c r="C707" s="56"/>
      <c r="D707" s="57"/>
      <c r="E707" s="57"/>
      <c r="F707" s="57"/>
      <c r="G707" s="57"/>
      <c r="H707" s="57"/>
      <c r="I707" s="57"/>
    </row>
    <row r="708" spans="1:9" ht="12" customHeight="1" x14ac:dyDescent="0.2">
      <c r="A708" s="79"/>
      <c r="B708" s="55"/>
      <c r="C708" s="56"/>
      <c r="D708" s="57"/>
      <c r="E708" s="57"/>
      <c r="F708" s="57"/>
      <c r="G708" s="57"/>
      <c r="H708" s="57"/>
      <c r="I708" s="57"/>
    </row>
    <row r="709" spans="1:9" ht="12" customHeight="1" x14ac:dyDescent="0.2">
      <c r="A709" s="79"/>
      <c r="B709" s="55"/>
      <c r="C709" s="56"/>
      <c r="D709" s="57"/>
      <c r="E709" s="57"/>
      <c r="F709" s="57"/>
      <c r="G709" s="57"/>
      <c r="H709" s="57"/>
      <c r="I709" s="57"/>
    </row>
    <row r="710" spans="1:9" ht="12" customHeight="1" x14ac:dyDescent="0.2">
      <c r="A710" s="79"/>
      <c r="B710" s="55"/>
      <c r="C710" s="56"/>
      <c r="D710" s="57"/>
      <c r="E710" s="57"/>
      <c r="F710" s="57"/>
      <c r="G710" s="57"/>
      <c r="H710" s="57"/>
      <c r="I710" s="57"/>
    </row>
    <row r="711" spans="1:9" ht="12" customHeight="1" x14ac:dyDescent="0.2">
      <c r="A711" s="79"/>
      <c r="B711" s="55"/>
      <c r="C711" s="56"/>
      <c r="D711" s="57"/>
      <c r="E711" s="57"/>
      <c r="F711" s="57"/>
      <c r="G711" s="57"/>
      <c r="H711" s="57"/>
      <c r="I711" s="57"/>
    </row>
    <row r="712" spans="1:9" ht="12" customHeight="1" x14ac:dyDescent="0.2">
      <c r="A712" s="79"/>
      <c r="B712" s="55"/>
      <c r="C712" s="56"/>
      <c r="D712" s="57"/>
      <c r="E712" s="57"/>
      <c r="F712" s="57"/>
      <c r="G712" s="57"/>
      <c r="H712" s="57"/>
      <c r="I712" s="57"/>
    </row>
    <row r="713" spans="1:9" ht="12" customHeight="1" x14ac:dyDescent="0.2">
      <c r="A713" s="79"/>
      <c r="B713" s="55"/>
      <c r="C713" s="56"/>
      <c r="D713" s="57"/>
      <c r="E713" s="57"/>
      <c r="F713" s="57"/>
      <c r="G713" s="57"/>
      <c r="H713" s="57"/>
      <c r="I713" s="57"/>
    </row>
    <row r="714" spans="1:9" ht="12" customHeight="1" x14ac:dyDescent="0.2">
      <c r="A714" s="79"/>
      <c r="B714" s="55"/>
      <c r="C714" s="56"/>
      <c r="D714" s="57"/>
      <c r="E714" s="57"/>
      <c r="F714" s="57"/>
      <c r="G714" s="57"/>
      <c r="H714" s="57"/>
      <c r="I714" s="57"/>
    </row>
    <row r="715" spans="1:9" ht="12" customHeight="1" x14ac:dyDescent="0.2">
      <c r="A715" s="79"/>
      <c r="B715" s="55"/>
      <c r="C715" s="56"/>
      <c r="D715" s="57"/>
      <c r="E715" s="57"/>
      <c r="F715" s="57"/>
      <c r="G715" s="57"/>
      <c r="H715" s="57"/>
      <c r="I715" s="57"/>
    </row>
    <row r="716" spans="1:9" ht="12" customHeight="1" x14ac:dyDescent="0.2">
      <c r="A716" s="79"/>
      <c r="B716" s="55"/>
      <c r="C716" s="56"/>
      <c r="D716" s="57"/>
      <c r="E716" s="57"/>
      <c r="F716" s="57"/>
      <c r="G716" s="57"/>
      <c r="H716" s="57"/>
      <c r="I716" s="57"/>
    </row>
    <row r="717" spans="1:9" ht="12" customHeight="1" x14ac:dyDescent="0.2">
      <c r="A717" s="79"/>
      <c r="B717" s="55"/>
      <c r="C717" s="56"/>
      <c r="D717" s="57"/>
      <c r="E717" s="57"/>
      <c r="F717" s="57"/>
      <c r="G717" s="57"/>
      <c r="H717" s="57"/>
      <c r="I717" s="57"/>
    </row>
    <row r="718" spans="1:9" ht="12" customHeight="1" x14ac:dyDescent="0.2">
      <c r="A718" s="79"/>
      <c r="B718" s="55"/>
      <c r="C718" s="56"/>
      <c r="D718" s="57"/>
      <c r="E718" s="57"/>
      <c r="F718" s="57"/>
      <c r="G718" s="57"/>
      <c r="H718" s="57"/>
      <c r="I718" s="57"/>
    </row>
    <row r="719" spans="1:9" ht="12" customHeight="1" x14ac:dyDescent="0.2">
      <c r="A719" s="79"/>
      <c r="B719" s="55"/>
      <c r="C719" s="56"/>
      <c r="D719" s="57"/>
      <c r="E719" s="57"/>
      <c r="F719" s="57"/>
      <c r="G719" s="57"/>
      <c r="H719" s="57"/>
      <c r="I719" s="57"/>
    </row>
    <row r="720" spans="1:9" ht="12" customHeight="1" x14ac:dyDescent="0.2">
      <c r="A720" s="79"/>
      <c r="B720" s="55"/>
      <c r="C720" s="56"/>
      <c r="D720" s="57"/>
      <c r="E720" s="57"/>
      <c r="F720" s="57"/>
      <c r="G720" s="57"/>
      <c r="H720" s="57"/>
      <c r="I720" s="57"/>
    </row>
    <row r="721" spans="1:9" ht="12" customHeight="1" x14ac:dyDescent="0.2">
      <c r="A721" s="79"/>
      <c r="B721" s="55"/>
      <c r="C721" s="56"/>
      <c r="D721" s="57"/>
      <c r="E721" s="57"/>
      <c r="F721" s="57"/>
      <c r="G721" s="57"/>
      <c r="H721" s="57"/>
      <c r="I721" s="57"/>
    </row>
    <row r="722" spans="1:9" ht="12" customHeight="1" x14ac:dyDescent="0.2">
      <c r="A722" s="79"/>
      <c r="B722" s="55"/>
      <c r="C722" s="56"/>
      <c r="D722" s="57"/>
      <c r="E722" s="57"/>
      <c r="F722" s="57"/>
      <c r="G722" s="57"/>
      <c r="H722" s="57"/>
      <c r="I722" s="57"/>
    </row>
    <row r="723" spans="1:9" ht="12" customHeight="1" x14ac:dyDescent="0.2">
      <c r="A723" s="79"/>
      <c r="B723" s="55"/>
      <c r="C723" s="56"/>
      <c r="D723" s="57"/>
      <c r="E723" s="57"/>
      <c r="F723" s="57"/>
      <c r="G723" s="57"/>
      <c r="H723" s="57"/>
      <c r="I723" s="57"/>
    </row>
    <row r="724" spans="1:9" ht="12" customHeight="1" x14ac:dyDescent="0.2">
      <c r="A724" s="79"/>
      <c r="B724" s="55"/>
      <c r="C724" s="56"/>
      <c r="D724" s="57"/>
      <c r="E724" s="57"/>
      <c r="F724" s="57"/>
      <c r="G724" s="57"/>
      <c r="H724" s="57"/>
      <c r="I724" s="57"/>
    </row>
    <row r="725" spans="1:9" ht="12" customHeight="1" x14ac:dyDescent="0.2">
      <c r="A725" s="79"/>
      <c r="B725" s="55"/>
      <c r="C725" s="56"/>
      <c r="D725" s="57"/>
      <c r="E725" s="57"/>
      <c r="F725" s="57"/>
      <c r="G725" s="57"/>
      <c r="H725" s="57"/>
      <c r="I725" s="57"/>
    </row>
    <row r="726" spans="1:9" ht="12" customHeight="1" x14ac:dyDescent="0.2">
      <c r="A726" s="79"/>
      <c r="B726" s="55"/>
      <c r="C726" s="56"/>
      <c r="D726" s="57"/>
      <c r="E726" s="57"/>
      <c r="F726" s="57"/>
      <c r="G726" s="57"/>
      <c r="H726" s="57"/>
      <c r="I726" s="57"/>
    </row>
    <row r="727" spans="1:9" ht="12" customHeight="1" x14ac:dyDescent="0.2">
      <c r="A727" s="79"/>
      <c r="B727" s="55"/>
      <c r="C727" s="56"/>
      <c r="D727" s="57"/>
      <c r="E727" s="57"/>
      <c r="F727" s="57"/>
      <c r="G727" s="57"/>
      <c r="H727" s="57"/>
      <c r="I727" s="57"/>
    </row>
    <row r="728" spans="1:9" ht="12" customHeight="1" x14ac:dyDescent="0.2">
      <c r="A728" s="79"/>
      <c r="B728" s="55"/>
      <c r="C728" s="56"/>
      <c r="D728" s="57"/>
      <c r="E728" s="57"/>
      <c r="F728" s="57"/>
      <c r="G728" s="57"/>
      <c r="H728" s="57"/>
      <c r="I728" s="57"/>
    </row>
    <row r="729" spans="1:9" ht="12" customHeight="1" x14ac:dyDescent="0.2">
      <c r="A729" s="79"/>
      <c r="B729" s="55"/>
      <c r="C729" s="56"/>
      <c r="D729" s="57"/>
      <c r="E729" s="57"/>
      <c r="F729" s="57"/>
      <c r="G729" s="57"/>
      <c r="H729" s="57"/>
      <c r="I729" s="57"/>
    </row>
    <row r="730" spans="1:9" ht="12" customHeight="1" x14ac:dyDescent="0.2">
      <c r="A730" s="79"/>
      <c r="B730" s="55"/>
      <c r="C730" s="56"/>
      <c r="D730" s="57"/>
      <c r="E730" s="57"/>
      <c r="F730" s="57"/>
      <c r="G730" s="57"/>
      <c r="H730" s="57"/>
      <c r="I730" s="57"/>
    </row>
    <row r="731" spans="1:9" ht="12" customHeight="1" x14ac:dyDescent="0.2">
      <c r="A731" s="79"/>
      <c r="B731" s="55"/>
      <c r="C731" s="56"/>
      <c r="D731" s="57"/>
      <c r="E731" s="57"/>
      <c r="F731" s="57"/>
      <c r="G731" s="57"/>
      <c r="H731" s="57"/>
      <c r="I731" s="57"/>
    </row>
    <row r="732" spans="1:9" ht="12" customHeight="1" x14ac:dyDescent="0.2">
      <c r="A732" s="79"/>
      <c r="B732" s="55"/>
      <c r="C732" s="56"/>
      <c r="D732" s="57"/>
      <c r="E732" s="57"/>
      <c r="F732" s="57"/>
      <c r="G732" s="57"/>
      <c r="H732" s="57"/>
      <c r="I732" s="57"/>
    </row>
    <row r="733" spans="1:9" ht="12" customHeight="1" x14ac:dyDescent="0.2">
      <c r="A733" s="79"/>
      <c r="B733" s="55"/>
      <c r="C733" s="56"/>
      <c r="D733" s="57"/>
      <c r="E733" s="57"/>
      <c r="F733" s="57"/>
      <c r="G733" s="57"/>
      <c r="H733" s="57"/>
      <c r="I733" s="57"/>
    </row>
    <row r="734" spans="1:9" ht="12" customHeight="1" x14ac:dyDescent="0.2">
      <c r="A734" s="79"/>
      <c r="B734" s="55"/>
      <c r="C734" s="56"/>
      <c r="D734" s="57"/>
      <c r="E734" s="57"/>
      <c r="F734" s="57"/>
      <c r="G734" s="57"/>
      <c r="H734" s="57"/>
      <c r="I734" s="57"/>
    </row>
    <row r="735" spans="1:9" ht="12" customHeight="1" x14ac:dyDescent="0.2">
      <c r="A735" s="79"/>
      <c r="B735" s="55"/>
      <c r="C735" s="56"/>
      <c r="D735" s="57"/>
      <c r="E735" s="57"/>
      <c r="F735" s="57"/>
      <c r="G735" s="57"/>
      <c r="H735" s="57"/>
      <c r="I735" s="57"/>
    </row>
    <row r="736" spans="1:9" ht="12" customHeight="1" x14ac:dyDescent="0.2">
      <c r="A736" s="79"/>
      <c r="B736" s="55"/>
      <c r="C736" s="56"/>
      <c r="D736" s="57"/>
      <c r="E736" s="57"/>
      <c r="F736" s="57"/>
      <c r="G736" s="57"/>
      <c r="H736" s="57"/>
      <c r="I736" s="57"/>
    </row>
    <row r="737" spans="1:9" ht="12" customHeight="1" x14ac:dyDescent="0.2">
      <c r="A737" s="79"/>
      <c r="B737" s="55"/>
      <c r="C737" s="56"/>
      <c r="D737" s="57"/>
      <c r="E737" s="57"/>
      <c r="F737" s="57"/>
      <c r="G737" s="57"/>
      <c r="H737" s="57"/>
      <c r="I737" s="57"/>
    </row>
    <row r="738" spans="1:9" ht="12" customHeight="1" x14ac:dyDescent="0.2">
      <c r="A738" s="79"/>
      <c r="B738" s="55"/>
      <c r="C738" s="56"/>
      <c r="D738" s="57"/>
      <c r="E738" s="57"/>
      <c r="F738" s="57"/>
      <c r="G738" s="57"/>
      <c r="H738" s="57"/>
      <c r="I738" s="57"/>
    </row>
    <row r="739" spans="1:9" ht="12" customHeight="1" x14ac:dyDescent="0.2">
      <c r="A739" s="79"/>
      <c r="B739" s="55"/>
      <c r="C739" s="56"/>
      <c r="D739" s="57"/>
      <c r="E739" s="57"/>
      <c r="F739" s="57"/>
      <c r="G739" s="57"/>
      <c r="H739" s="57"/>
      <c r="I739" s="57"/>
    </row>
    <row r="740" spans="1:9" ht="12" customHeight="1" x14ac:dyDescent="0.2">
      <c r="A740" s="79"/>
      <c r="B740" s="55"/>
      <c r="C740" s="56"/>
      <c r="D740" s="57"/>
      <c r="E740" s="57"/>
      <c r="F740" s="57"/>
      <c r="G740" s="57"/>
      <c r="H740" s="57"/>
      <c r="I740" s="57"/>
    </row>
    <row r="741" spans="1:9" ht="12" customHeight="1" x14ac:dyDescent="0.2">
      <c r="A741" s="79"/>
      <c r="B741" s="55"/>
      <c r="C741" s="56"/>
      <c r="D741" s="57"/>
      <c r="E741" s="57"/>
      <c r="F741" s="57"/>
      <c r="G741" s="57"/>
      <c r="H741" s="57"/>
      <c r="I741" s="57"/>
    </row>
    <row r="742" spans="1:9" ht="12" customHeight="1" x14ac:dyDescent="0.2">
      <c r="A742" s="79"/>
      <c r="B742" s="55"/>
      <c r="C742" s="56"/>
      <c r="D742" s="57"/>
      <c r="E742" s="57"/>
      <c r="F742" s="57"/>
      <c r="G742" s="57"/>
      <c r="H742" s="57"/>
      <c r="I742" s="57"/>
    </row>
    <row r="743" spans="1:9" ht="12" customHeight="1" x14ac:dyDescent="0.2">
      <c r="A743" s="79"/>
      <c r="B743" s="55"/>
      <c r="C743" s="56"/>
      <c r="D743" s="57"/>
      <c r="E743" s="57"/>
      <c r="F743" s="57"/>
      <c r="G743" s="57"/>
      <c r="H743" s="57"/>
      <c r="I743" s="57"/>
    </row>
    <row r="744" spans="1:9" ht="12" customHeight="1" x14ac:dyDescent="0.2">
      <c r="A744" s="79"/>
      <c r="B744" s="55"/>
      <c r="C744" s="56"/>
      <c r="D744" s="57"/>
      <c r="E744" s="57"/>
      <c r="F744" s="57"/>
      <c r="G744" s="57"/>
      <c r="H744" s="57"/>
      <c r="I744" s="57"/>
    </row>
    <row r="745" spans="1:9" ht="12" customHeight="1" x14ac:dyDescent="0.2">
      <c r="A745" s="79"/>
      <c r="B745" s="55"/>
      <c r="C745" s="56"/>
      <c r="D745" s="57"/>
      <c r="E745" s="57"/>
      <c r="F745" s="57"/>
      <c r="G745" s="57"/>
      <c r="H745" s="57"/>
      <c r="I745" s="57"/>
    </row>
    <row r="746" spans="1:9" ht="12" customHeight="1" x14ac:dyDescent="0.2">
      <c r="A746" s="79"/>
      <c r="B746" s="55"/>
      <c r="C746" s="56"/>
      <c r="D746" s="57"/>
      <c r="E746" s="57"/>
      <c r="F746" s="57"/>
      <c r="G746" s="57"/>
      <c r="H746" s="57"/>
      <c r="I746" s="57"/>
    </row>
    <row r="747" spans="1:9" ht="12" customHeight="1" x14ac:dyDescent="0.2">
      <c r="A747" s="79"/>
      <c r="B747" s="55"/>
      <c r="C747" s="56"/>
      <c r="D747" s="57"/>
      <c r="E747" s="57"/>
      <c r="F747" s="57"/>
      <c r="G747" s="57"/>
      <c r="H747" s="57"/>
      <c r="I747" s="57"/>
    </row>
    <row r="748" spans="1:9" ht="12" customHeight="1" x14ac:dyDescent="0.2">
      <c r="A748" s="79"/>
      <c r="B748" s="55"/>
      <c r="C748" s="56"/>
      <c r="D748" s="57"/>
      <c r="E748" s="57"/>
      <c r="F748" s="57"/>
      <c r="G748" s="57"/>
      <c r="H748" s="57"/>
      <c r="I748" s="57"/>
    </row>
    <row r="749" spans="1:9" ht="12" customHeight="1" x14ac:dyDescent="0.2">
      <c r="A749" s="79"/>
      <c r="B749" s="55"/>
      <c r="C749" s="56"/>
      <c r="D749" s="57"/>
      <c r="E749" s="57"/>
      <c r="F749" s="57"/>
      <c r="G749" s="57"/>
      <c r="H749" s="57"/>
      <c r="I749" s="57"/>
    </row>
    <row r="750" spans="1:9" ht="12" customHeight="1" x14ac:dyDescent="0.2">
      <c r="A750" s="79"/>
      <c r="B750" s="55"/>
      <c r="C750" s="56"/>
      <c r="D750" s="57"/>
      <c r="E750" s="57"/>
      <c r="F750" s="57"/>
      <c r="G750" s="57"/>
      <c r="H750" s="57"/>
      <c r="I750" s="57"/>
    </row>
    <row r="751" spans="1:9" ht="12" customHeight="1" x14ac:dyDescent="0.2">
      <c r="A751" s="79"/>
      <c r="B751" s="55"/>
      <c r="C751" s="56"/>
      <c r="D751" s="57"/>
      <c r="E751" s="57"/>
      <c r="F751" s="57"/>
      <c r="G751" s="57"/>
      <c r="H751" s="57"/>
      <c r="I751" s="57"/>
    </row>
    <row r="752" spans="1:9" ht="12" customHeight="1" x14ac:dyDescent="0.2">
      <c r="A752" s="79"/>
      <c r="B752" s="55"/>
      <c r="C752" s="56"/>
      <c r="D752" s="57"/>
      <c r="E752" s="57"/>
      <c r="F752" s="57"/>
      <c r="G752" s="57"/>
      <c r="H752" s="57"/>
      <c r="I752" s="57"/>
    </row>
    <row r="753" spans="1:9" ht="12" customHeight="1" x14ac:dyDescent="0.2">
      <c r="A753" s="79"/>
      <c r="B753" s="55"/>
      <c r="C753" s="56"/>
      <c r="D753" s="57"/>
      <c r="E753" s="57"/>
      <c r="F753" s="57"/>
      <c r="G753" s="57"/>
      <c r="H753" s="57"/>
      <c r="I753" s="57"/>
    </row>
    <row r="754" spans="1:9" ht="12" customHeight="1" x14ac:dyDescent="0.2">
      <c r="A754" s="79"/>
      <c r="B754" s="55"/>
      <c r="C754" s="56"/>
      <c r="D754" s="57"/>
      <c r="E754" s="57"/>
      <c r="F754" s="57"/>
      <c r="G754" s="57"/>
      <c r="H754" s="57"/>
      <c r="I754" s="57"/>
    </row>
    <row r="755" spans="1:9" ht="12" customHeight="1" x14ac:dyDescent="0.2">
      <c r="A755" s="79"/>
      <c r="B755" s="55"/>
      <c r="C755" s="56"/>
      <c r="D755" s="57"/>
      <c r="E755" s="57"/>
      <c r="F755" s="57"/>
      <c r="G755" s="57"/>
      <c r="H755" s="57"/>
      <c r="I755" s="57"/>
    </row>
    <row r="756" spans="1:9" ht="12" customHeight="1" x14ac:dyDescent="0.2">
      <c r="A756" s="79"/>
      <c r="B756" s="55"/>
      <c r="C756" s="56"/>
      <c r="D756" s="57"/>
      <c r="E756" s="57"/>
      <c r="F756" s="57"/>
      <c r="G756" s="57"/>
      <c r="H756" s="57"/>
      <c r="I756" s="57"/>
    </row>
    <row r="757" spans="1:9" ht="12" customHeight="1" x14ac:dyDescent="0.2">
      <c r="A757" s="79"/>
      <c r="B757" s="55"/>
      <c r="C757" s="56"/>
      <c r="D757" s="57"/>
      <c r="E757" s="57"/>
      <c r="F757" s="57"/>
      <c r="G757" s="57"/>
      <c r="H757" s="57"/>
      <c r="I757" s="57"/>
    </row>
    <row r="758" spans="1:9" ht="12" customHeight="1" x14ac:dyDescent="0.2">
      <c r="A758" s="79"/>
      <c r="B758" s="55"/>
      <c r="C758" s="56"/>
      <c r="D758" s="57"/>
      <c r="E758" s="57"/>
      <c r="F758" s="57"/>
      <c r="G758" s="57"/>
      <c r="H758" s="57"/>
      <c r="I758" s="57"/>
    </row>
    <row r="759" spans="1:9" ht="12" customHeight="1" x14ac:dyDescent="0.2">
      <c r="A759" s="79"/>
      <c r="B759" s="55"/>
      <c r="C759" s="56"/>
      <c r="D759" s="57"/>
      <c r="E759" s="57"/>
      <c r="F759" s="57"/>
      <c r="G759" s="57"/>
      <c r="H759" s="57"/>
      <c r="I759" s="57"/>
    </row>
    <row r="760" spans="1:9" ht="12" customHeight="1" x14ac:dyDescent="0.2">
      <c r="A760" s="79"/>
      <c r="B760" s="55"/>
      <c r="C760" s="56"/>
      <c r="D760" s="57"/>
      <c r="E760" s="57"/>
      <c r="F760" s="57"/>
      <c r="G760" s="57"/>
      <c r="H760" s="57"/>
      <c r="I760" s="57"/>
    </row>
    <row r="761" spans="1:9" ht="12" customHeight="1" x14ac:dyDescent="0.2">
      <c r="A761" s="79"/>
      <c r="B761" s="55"/>
      <c r="C761" s="56"/>
      <c r="D761" s="57"/>
      <c r="E761" s="57"/>
      <c r="F761" s="57"/>
      <c r="G761" s="57"/>
      <c r="H761" s="57"/>
      <c r="I761" s="57"/>
    </row>
    <row r="762" spans="1:9" ht="12" customHeight="1" x14ac:dyDescent="0.2">
      <c r="A762" s="79"/>
      <c r="B762" s="55"/>
      <c r="C762" s="56"/>
      <c r="D762" s="57"/>
      <c r="E762" s="57"/>
      <c r="F762" s="57"/>
      <c r="G762" s="57"/>
      <c r="H762" s="57"/>
      <c r="I762" s="57"/>
    </row>
    <row r="763" spans="1:9" ht="12" customHeight="1" x14ac:dyDescent="0.2">
      <c r="A763" s="79"/>
      <c r="B763" s="55"/>
      <c r="C763" s="56"/>
      <c r="D763" s="57"/>
      <c r="E763" s="57"/>
      <c r="F763" s="57"/>
      <c r="G763" s="57"/>
      <c r="H763" s="57"/>
      <c r="I763" s="57"/>
    </row>
    <row r="764" spans="1:9" ht="12" customHeight="1" x14ac:dyDescent="0.2">
      <c r="A764" s="79"/>
      <c r="B764" s="55"/>
      <c r="C764" s="56"/>
      <c r="D764" s="57"/>
      <c r="E764" s="57"/>
      <c r="F764" s="57"/>
      <c r="G764" s="57"/>
      <c r="H764" s="57"/>
      <c r="I764" s="57"/>
    </row>
    <row r="765" spans="1:9" ht="12" customHeight="1" x14ac:dyDescent="0.2">
      <c r="A765" s="79"/>
      <c r="B765" s="55"/>
      <c r="C765" s="56"/>
      <c r="D765" s="57"/>
      <c r="E765" s="57"/>
      <c r="F765" s="57"/>
      <c r="G765" s="57"/>
      <c r="H765" s="57"/>
      <c r="I765" s="57"/>
    </row>
    <row r="766" spans="1:9" ht="12" customHeight="1" x14ac:dyDescent="0.2">
      <c r="A766" s="79"/>
      <c r="B766" s="55"/>
      <c r="C766" s="56"/>
      <c r="D766" s="57"/>
      <c r="E766" s="57"/>
      <c r="F766" s="57"/>
      <c r="G766" s="57"/>
      <c r="H766" s="57"/>
      <c r="I766" s="57"/>
    </row>
    <row r="767" spans="1:9" ht="12" customHeight="1" x14ac:dyDescent="0.2">
      <c r="A767" s="79"/>
      <c r="B767" s="55"/>
      <c r="C767" s="56"/>
      <c r="D767" s="57"/>
      <c r="E767" s="57"/>
      <c r="F767" s="57"/>
      <c r="G767" s="57"/>
      <c r="H767" s="57"/>
      <c r="I767" s="57"/>
    </row>
    <row r="768" spans="1:9" ht="12" customHeight="1" x14ac:dyDescent="0.2">
      <c r="A768" s="79"/>
      <c r="B768" s="55"/>
      <c r="C768" s="56"/>
      <c r="D768" s="57"/>
      <c r="E768" s="57"/>
      <c r="F768" s="57"/>
      <c r="G768" s="57"/>
      <c r="H768" s="57"/>
      <c r="I768" s="57"/>
    </row>
    <row r="769" spans="1:9" ht="12" customHeight="1" x14ac:dyDescent="0.2">
      <c r="A769" s="79"/>
      <c r="B769" s="55"/>
      <c r="C769" s="56"/>
      <c r="D769" s="57"/>
      <c r="E769" s="57"/>
      <c r="F769" s="57"/>
      <c r="G769" s="57"/>
      <c r="H769" s="57"/>
      <c r="I769" s="57"/>
    </row>
    <row r="770" spans="1:9" ht="12" customHeight="1" x14ac:dyDescent="0.2">
      <c r="A770" s="79"/>
      <c r="B770" s="55"/>
      <c r="C770" s="56"/>
      <c r="D770" s="57"/>
      <c r="E770" s="57"/>
      <c r="F770" s="57"/>
      <c r="G770" s="57"/>
      <c r="H770" s="57"/>
      <c r="I770" s="57"/>
    </row>
    <row r="771" spans="1:9" ht="12" customHeight="1" x14ac:dyDescent="0.2">
      <c r="A771" s="79"/>
      <c r="B771" s="55"/>
      <c r="C771" s="56"/>
      <c r="D771" s="57"/>
      <c r="E771" s="57"/>
      <c r="F771" s="57"/>
      <c r="G771" s="57"/>
      <c r="H771" s="57"/>
      <c r="I771" s="57"/>
    </row>
    <row r="772" spans="1:9" ht="12" customHeight="1" x14ac:dyDescent="0.2">
      <c r="A772" s="79"/>
      <c r="B772" s="55"/>
      <c r="C772" s="56"/>
      <c r="D772" s="57"/>
      <c r="E772" s="57"/>
      <c r="F772" s="57"/>
      <c r="G772" s="57"/>
      <c r="H772" s="57"/>
      <c r="I772" s="57"/>
    </row>
    <row r="773" spans="1:9" ht="12" customHeight="1" x14ac:dyDescent="0.2">
      <c r="A773" s="79"/>
      <c r="B773" s="55"/>
      <c r="C773" s="56"/>
      <c r="D773" s="57"/>
      <c r="E773" s="57"/>
      <c r="F773" s="57"/>
      <c r="G773" s="57"/>
      <c r="H773" s="57"/>
      <c r="I773" s="57"/>
    </row>
    <row r="774" spans="1:9" ht="12" customHeight="1" x14ac:dyDescent="0.2">
      <c r="A774" s="79"/>
      <c r="B774" s="55"/>
      <c r="C774" s="56"/>
      <c r="D774" s="57"/>
      <c r="E774" s="57"/>
      <c r="F774" s="57"/>
      <c r="G774" s="57"/>
      <c r="H774" s="57"/>
      <c r="I774" s="57"/>
    </row>
    <row r="775" spans="1:9" ht="12" customHeight="1" x14ac:dyDescent="0.2">
      <c r="A775" s="79"/>
      <c r="B775" s="55"/>
      <c r="C775" s="56"/>
      <c r="D775" s="57"/>
      <c r="E775" s="57"/>
      <c r="F775" s="57"/>
      <c r="G775" s="57"/>
      <c r="H775" s="57"/>
      <c r="I775" s="57"/>
    </row>
    <row r="776" spans="1:9" ht="12" customHeight="1" x14ac:dyDescent="0.2">
      <c r="A776" s="79"/>
      <c r="B776" s="55"/>
      <c r="C776" s="56"/>
      <c r="D776" s="57"/>
      <c r="E776" s="57"/>
      <c r="F776" s="57"/>
      <c r="G776" s="57"/>
      <c r="H776" s="57"/>
      <c r="I776" s="57"/>
    </row>
    <row r="777" spans="1:9" ht="12" customHeight="1" x14ac:dyDescent="0.2">
      <c r="A777" s="79"/>
      <c r="B777" s="55"/>
      <c r="C777" s="56"/>
      <c r="D777" s="57"/>
      <c r="E777" s="57"/>
      <c r="F777" s="57"/>
      <c r="G777" s="57"/>
      <c r="H777" s="57"/>
      <c r="I777" s="57"/>
    </row>
    <row r="778" spans="1:9" ht="12" customHeight="1" x14ac:dyDescent="0.2">
      <c r="A778" s="79"/>
      <c r="B778" s="55"/>
      <c r="C778" s="56"/>
      <c r="D778" s="57"/>
      <c r="E778" s="57"/>
      <c r="F778" s="57"/>
      <c r="G778" s="57"/>
      <c r="H778" s="57"/>
      <c r="I778" s="57"/>
    </row>
    <row r="779" spans="1:9" ht="12" customHeight="1" x14ac:dyDescent="0.2">
      <c r="A779" s="79"/>
      <c r="B779" s="55"/>
      <c r="C779" s="56"/>
      <c r="D779" s="57"/>
      <c r="E779" s="57"/>
      <c r="F779" s="57"/>
      <c r="G779" s="57"/>
      <c r="H779" s="57"/>
      <c r="I779" s="57"/>
    </row>
    <row r="780" spans="1:9" ht="12" customHeight="1" x14ac:dyDescent="0.2">
      <c r="A780" s="79"/>
      <c r="B780" s="55"/>
      <c r="C780" s="56"/>
      <c r="D780" s="57"/>
      <c r="E780" s="57"/>
      <c r="F780" s="57"/>
      <c r="G780" s="57"/>
      <c r="H780" s="57"/>
      <c r="I780" s="57"/>
    </row>
    <row r="781" spans="1:9" ht="12" customHeight="1" x14ac:dyDescent="0.2">
      <c r="A781" s="79"/>
      <c r="B781" s="55"/>
      <c r="C781" s="56"/>
      <c r="D781" s="57"/>
      <c r="E781" s="57"/>
      <c r="F781" s="57"/>
      <c r="G781" s="57"/>
      <c r="H781" s="57"/>
      <c r="I781" s="57"/>
    </row>
    <row r="782" spans="1:9" ht="12" customHeight="1" x14ac:dyDescent="0.2">
      <c r="A782" s="79"/>
      <c r="B782" s="55"/>
      <c r="C782" s="56"/>
      <c r="D782" s="57"/>
      <c r="E782" s="57"/>
      <c r="F782" s="57"/>
      <c r="G782" s="57"/>
      <c r="H782" s="57"/>
      <c r="I782" s="57"/>
    </row>
    <row r="783" spans="1:9" ht="12" customHeight="1" x14ac:dyDescent="0.2">
      <c r="A783" s="79"/>
      <c r="B783" s="55"/>
      <c r="C783" s="56"/>
      <c r="D783" s="57"/>
      <c r="E783" s="57"/>
      <c r="F783" s="57"/>
      <c r="G783" s="57"/>
      <c r="H783" s="57"/>
      <c r="I783" s="57"/>
    </row>
    <row r="784" spans="1:9" ht="12" customHeight="1" x14ac:dyDescent="0.2">
      <c r="A784" s="79"/>
      <c r="B784" s="55"/>
      <c r="C784" s="56"/>
      <c r="D784" s="57"/>
      <c r="E784" s="57"/>
      <c r="F784" s="57"/>
      <c r="G784" s="57"/>
      <c r="H784" s="57"/>
      <c r="I784" s="57"/>
    </row>
    <row r="785" spans="1:9" ht="12" customHeight="1" x14ac:dyDescent="0.2">
      <c r="A785" s="79"/>
      <c r="B785" s="55"/>
      <c r="C785" s="56"/>
      <c r="D785" s="57"/>
      <c r="E785" s="57"/>
      <c r="F785" s="57"/>
      <c r="G785" s="57"/>
      <c r="H785" s="57"/>
      <c r="I785" s="57"/>
    </row>
    <row r="786" spans="1:9" ht="12" customHeight="1" x14ac:dyDescent="0.2">
      <c r="A786" s="79"/>
      <c r="B786" s="55"/>
      <c r="C786" s="56"/>
      <c r="D786" s="57"/>
      <c r="E786" s="57"/>
      <c r="F786" s="57"/>
      <c r="G786" s="57"/>
      <c r="H786" s="57"/>
      <c r="I786" s="57"/>
    </row>
    <row r="787" spans="1:9" ht="12" customHeight="1" x14ac:dyDescent="0.2">
      <c r="A787" s="79"/>
      <c r="B787" s="55"/>
      <c r="C787" s="56"/>
      <c r="D787" s="57"/>
      <c r="E787" s="57"/>
      <c r="F787" s="57"/>
      <c r="G787" s="57"/>
      <c r="H787" s="57"/>
      <c r="I787" s="57"/>
    </row>
    <row r="788" spans="1:9" ht="12" customHeight="1" x14ac:dyDescent="0.2">
      <c r="A788" s="79"/>
      <c r="B788" s="55"/>
      <c r="C788" s="56"/>
      <c r="D788" s="57"/>
      <c r="E788" s="57"/>
      <c r="F788" s="57"/>
      <c r="G788" s="57"/>
      <c r="H788" s="57"/>
      <c r="I788" s="57"/>
    </row>
    <row r="789" spans="1:9" ht="12" customHeight="1" x14ac:dyDescent="0.2">
      <c r="A789" s="79"/>
      <c r="B789" s="55"/>
      <c r="C789" s="56"/>
      <c r="D789" s="57"/>
      <c r="E789" s="57"/>
      <c r="F789" s="57"/>
      <c r="G789" s="57"/>
      <c r="H789" s="57"/>
      <c r="I789" s="57"/>
    </row>
    <row r="790" spans="1:9" ht="12" customHeight="1" x14ac:dyDescent="0.2">
      <c r="A790" s="79"/>
      <c r="B790" s="55"/>
      <c r="C790" s="56"/>
      <c r="D790" s="57"/>
      <c r="E790" s="57"/>
      <c r="F790" s="57"/>
      <c r="G790" s="57"/>
      <c r="H790" s="57"/>
      <c r="I790" s="57"/>
    </row>
    <row r="791" spans="1:9" ht="12" customHeight="1" x14ac:dyDescent="0.2">
      <c r="A791" s="79"/>
      <c r="B791" s="55"/>
      <c r="C791" s="56"/>
      <c r="D791" s="57"/>
      <c r="E791" s="57"/>
      <c r="F791" s="57"/>
      <c r="G791" s="57"/>
      <c r="H791" s="57"/>
      <c r="I791" s="57"/>
    </row>
    <row r="792" spans="1:9" ht="12" customHeight="1" x14ac:dyDescent="0.2">
      <c r="A792" s="79"/>
      <c r="B792" s="55"/>
      <c r="C792" s="56"/>
      <c r="D792" s="57"/>
      <c r="E792" s="57"/>
      <c r="F792" s="57"/>
      <c r="G792" s="57"/>
      <c r="H792" s="57"/>
      <c r="I792" s="57"/>
    </row>
    <row r="793" spans="1:9" ht="12" customHeight="1" x14ac:dyDescent="0.2">
      <c r="A793" s="79"/>
      <c r="B793" s="55"/>
      <c r="C793" s="56"/>
      <c r="D793" s="57"/>
      <c r="E793" s="57"/>
      <c r="F793" s="57"/>
      <c r="G793" s="57"/>
      <c r="H793" s="57"/>
      <c r="I793" s="57"/>
    </row>
    <row r="794" spans="1:9" ht="12" customHeight="1" x14ac:dyDescent="0.2">
      <c r="A794" s="79"/>
      <c r="B794" s="55"/>
      <c r="C794" s="56"/>
      <c r="D794" s="57"/>
      <c r="E794" s="57"/>
      <c r="F794" s="57"/>
      <c r="G794" s="57"/>
      <c r="H794" s="57"/>
      <c r="I794" s="57"/>
    </row>
    <row r="795" spans="1:9" ht="12" customHeight="1" x14ac:dyDescent="0.2">
      <c r="A795" s="79"/>
      <c r="B795" s="55"/>
      <c r="C795" s="56"/>
      <c r="D795" s="57"/>
      <c r="E795" s="57"/>
      <c r="F795" s="57"/>
      <c r="G795" s="57"/>
      <c r="H795" s="57"/>
      <c r="I795" s="57"/>
    </row>
    <row r="796" spans="1:9" ht="12" customHeight="1" x14ac:dyDescent="0.2">
      <c r="A796" s="79"/>
      <c r="B796" s="55"/>
      <c r="C796" s="56"/>
      <c r="D796" s="57"/>
      <c r="E796" s="57"/>
      <c r="F796" s="57"/>
      <c r="G796" s="57"/>
      <c r="H796" s="57"/>
      <c r="I796" s="57"/>
    </row>
    <row r="797" spans="1:9" ht="12" customHeight="1" x14ac:dyDescent="0.2">
      <c r="A797" s="79"/>
      <c r="B797" s="55"/>
      <c r="C797" s="56"/>
      <c r="D797" s="57"/>
      <c r="E797" s="57"/>
      <c r="F797" s="57"/>
      <c r="G797" s="57"/>
      <c r="H797" s="57"/>
      <c r="I797" s="57"/>
    </row>
    <row r="798" spans="1:9" ht="12" customHeight="1" x14ac:dyDescent="0.2">
      <c r="A798" s="79"/>
      <c r="B798" s="55"/>
      <c r="C798" s="56"/>
      <c r="D798" s="57"/>
      <c r="E798" s="57"/>
      <c r="F798" s="57"/>
      <c r="G798" s="57"/>
      <c r="H798" s="57"/>
      <c r="I798" s="57"/>
    </row>
    <row r="799" spans="1:9" ht="12" customHeight="1" x14ac:dyDescent="0.2">
      <c r="A799" s="79"/>
      <c r="B799" s="55"/>
      <c r="C799" s="56"/>
      <c r="D799" s="57"/>
      <c r="E799" s="57"/>
      <c r="F799" s="57"/>
      <c r="G799" s="57"/>
      <c r="H799" s="57"/>
      <c r="I799" s="57"/>
    </row>
    <row r="800" spans="1:9" ht="12" customHeight="1" x14ac:dyDescent="0.2">
      <c r="A800" s="79"/>
      <c r="B800" s="55"/>
      <c r="C800" s="56"/>
      <c r="D800" s="57"/>
      <c r="E800" s="57"/>
      <c r="F800" s="57"/>
      <c r="G800" s="57"/>
      <c r="H800" s="57"/>
      <c r="I800" s="57"/>
    </row>
    <row r="801" spans="1:9" ht="12" customHeight="1" x14ac:dyDescent="0.2">
      <c r="A801" s="79"/>
      <c r="B801" s="55"/>
      <c r="C801" s="56"/>
      <c r="D801" s="57"/>
      <c r="E801" s="57"/>
      <c r="F801" s="57"/>
      <c r="G801" s="57"/>
      <c r="H801" s="57"/>
      <c r="I801" s="57"/>
    </row>
    <row r="802" spans="1:9" ht="12" customHeight="1" x14ac:dyDescent="0.2">
      <c r="A802" s="79"/>
      <c r="B802" s="55"/>
      <c r="C802" s="56"/>
      <c r="D802" s="57"/>
      <c r="E802" s="57"/>
      <c r="F802" s="57"/>
      <c r="G802" s="57"/>
      <c r="H802" s="57"/>
      <c r="I802" s="57"/>
    </row>
    <row r="803" spans="1:9" ht="12" customHeight="1" x14ac:dyDescent="0.2">
      <c r="A803" s="79"/>
      <c r="B803" s="55"/>
      <c r="C803" s="56"/>
      <c r="D803" s="57"/>
      <c r="E803" s="57"/>
      <c r="F803" s="57"/>
      <c r="G803" s="57"/>
      <c r="H803" s="57"/>
      <c r="I803" s="57"/>
    </row>
    <row r="804" spans="1:9" ht="12" customHeight="1" x14ac:dyDescent="0.2">
      <c r="A804" s="79"/>
      <c r="B804" s="55"/>
      <c r="C804" s="56"/>
      <c r="D804" s="57"/>
      <c r="E804" s="57"/>
      <c r="F804" s="57"/>
      <c r="G804" s="57"/>
      <c r="H804" s="57"/>
      <c r="I804" s="57"/>
    </row>
    <row r="805" spans="1:9" ht="12" customHeight="1" x14ac:dyDescent="0.2">
      <c r="A805" s="79"/>
      <c r="B805" s="55"/>
      <c r="C805" s="56"/>
      <c r="D805" s="57"/>
      <c r="E805" s="57"/>
      <c r="F805" s="57"/>
      <c r="G805" s="57"/>
      <c r="H805" s="57"/>
      <c r="I805" s="57"/>
    </row>
    <row r="806" spans="1:9" ht="12" customHeight="1" x14ac:dyDescent="0.2">
      <c r="A806" s="79"/>
      <c r="B806" s="55"/>
      <c r="C806" s="56"/>
      <c r="D806" s="57"/>
      <c r="E806" s="57"/>
      <c r="F806" s="57"/>
      <c r="G806" s="57"/>
      <c r="H806" s="57"/>
      <c r="I806" s="57"/>
    </row>
    <row r="807" spans="1:9" ht="12" customHeight="1" x14ac:dyDescent="0.2">
      <c r="A807" s="79"/>
      <c r="B807" s="55"/>
      <c r="C807" s="56"/>
      <c r="D807" s="57"/>
      <c r="E807" s="57"/>
      <c r="F807" s="57"/>
      <c r="G807" s="57"/>
      <c r="H807" s="57"/>
      <c r="I807" s="57"/>
    </row>
    <row r="808" spans="1:9" ht="12" customHeight="1" x14ac:dyDescent="0.2">
      <c r="A808" s="79"/>
      <c r="B808" s="55"/>
      <c r="C808" s="56"/>
      <c r="D808" s="57"/>
      <c r="E808" s="57"/>
      <c r="F808" s="57"/>
      <c r="G808" s="57"/>
      <c r="H808" s="57"/>
      <c r="I808" s="57"/>
    </row>
    <row r="809" spans="1:9" ht="12" customHeight="1" x14ac:dyDescent="0.2">
      <c r="A809" s="79"/>
      <c r="B809" s="55"/>
      <c r="C809" s="56"/>
      <c r="D809" s="57"/>
      <c r="E809" s="57"/>
      <c r="F809" s="57"/>
      <c r="G809" s="57"/>
      <c r="H809" s="57"/>
      <c r="I809" s="57"/>
    </row>
    <row r="810" spans="1:9" ht="12" customHeight="1" x14ac:dyDescent="0.2">
      <c r="A810" s="79"/>
      <c r="B810" s="55"/>
      <c r="C810" s="56"/>
      <c r="D810" s="57"/>
      <c r="E810" s="57"/>
      <c r="F810" s="57"/>
      <c r="G810" s="57"/>
      <c r="H810" s="57"/>
      <c r="I810" s="57"/>
    </row>
    <row r="811" spans="1:9" ht="12" customHeight="1" x14ac:dyDescent="0.2">
      <c r="A811" s="79"/>
      <c r="B811" s="55"/>
      <c r="C811" s="56"/>
      <c r="D811" s="57"/>
      <c r="E811" s="57"/>
      <c r="F811" s="57"/>
      <c r="G811" s="57"/>
      <c r="H811" s="57"/>
      <c r="I811" s="57"/>
    </row>
    <row r="812" spans="1:9" ht="12" customHeight="1" x14ac:dyDescent="0.2">
      <c r="A812" s="79"/>
      <c r="B812" s="55"/>
      <c r="C812" s="56"/>
      <c r="D812" s="57"/>
      <c r="E812" s="57"/>
      <c r="F812" s="57"/>
      <c r="G812" s="57"/>
      <c r="H812" s="57"/>
      <c r="I812" s="57"/>
    </row>
    <row r="813" spans="1:9" ht="12" customHeight="1" x14ac:dyDescent="0.2">
      <c r="A813" s="79"/>
      <c r="B813" s="55"/>
      <c r="C813" s="56"/>
      <c r="D813" s="57"/>
      <c r="E813" s="57"/>
      <c r="F813" s="57"/>
      <c r="G813" s="57"/>
      <c r="H813" s="57"/>
      <c r="I813" s="57"/>
    </row>
    <row r="814" spans="1:9" ht="12" customHeight="1" x14ac:dyDescent="0.2">
      <c r="A814" s="79"/>
      <c r="B814" s="55"/>
      <c r="C814" s="56"/>
      <c r="D814" s="57"/>
      <c r="E814" s="57"/>
      <c r="F814" s="57"/>
      <c r="G814" s="57"/>
      <c r="H814" s="57"/>
      <c r="I814" s="57"/>
    </row>
    <row r="815" spans="1:9" ht="12" customHeight="1" x14ac:dyDescent="0.2">
      <c r="A815" s="79"/>
      <c r="B815" s="55"/>
      <c r="C815" s="56"/>
      <c r="D815" s="57"/>
      <c r="E815" s="57"/>
      <c r="F815" s="57"/>
      <c r="G815" s="57"/>
      <c r="H815" s="57"/>
      <c r="I815" s="57"/>
    </row>
    <row r="816" spans="1:9" ht="12" customHeight="1" x14ac:dyDescent="0.2">
      <c r="A816" s="79"/>
      <c r="B816" s="55"/>
      <c r="C816" s="56"/>
      <c r="D816" s="57"/>
      <c r="E816" s="57"/>
      <c r="F816" s="57"/>
      <c r="G816" s="57"/>
      <c r="H816" s="57"/>
      <c r="I816" s="57"/>
    </row>
    <row r="817" spans="1:9" ht="12" customHeight="1" x14ac:dyDescent="0.2">
      <c r="A817" s="79"/>
      <c r="B817" s="55"/>
      <c r="C817" s="56"/>
      <c r="D817" s="57"/>
      <c r="E817" s="57"/>
      <c r="F817" s="57"/>
      <c r="G817" s="57"/>
      <c r="H817" s="57"/>
      <c r="I817" s="57"/>
    </row>
    <row r="818" spans="1:9" ht="12" customHeight="1" x14ac:dyDescent="0.2">
      <c r="A818" s="79"/>
      <c r="B818" s="55"/>
      <c r="C818" s="56"/>
      <c r="D818" s="57"/>
      <c r="E818" s="57"/>
      <c r="F818" s="57"/>
      <c r="G818" s="57"/>
      <c r="H818" s="57"/>
      <c r="I818" s="57"/>
    </row>
    <row r="819" spans="1:9" ht="12" customHeight="1" x14ac:dyDescent="0.2">
      <c r="A819" s="79"/>
      <c r="B819" s="55"/>
      <c r="C819" s="56"/>
      <c r="D819" s="57"/>
      <c r="E819" s="57"/>
      <c r="F819" s="57"/>
      <c r="G819" s="57"/>
      <c r="H819" s="57"/>
      <c r="I819" s="57"/>
    </row>
    <row r="820" spans="1:9" ht="12" customHeight="1" x14ac:dyDescent="0.2">
      <c r="A820" s="79"/>
      <c r="B820" s="55"/>
      <c r="C820" s="56"/>
      <c r="D820" s="57"/>
      <c r="E820" s="57"/>
      <c r="F820" s="57"/>
      <c r="G820" s="57"/>
      <c r="H820" s="57"/>
      <c r="I820" s="57"/>
    </row>
    <row r="821" spans="1:9" ht="12" customHeight="1" x14ac:dyDescent="0.2">
      <c r="A821" s="79"/>
      <c r="B821" s="55"/>
      <c r="C821" s="56"/>
      <c r="D821" s="57"/>
      <c r="E821" s="57"/>
      <c r="F821" s="57"/>
      <c r="G821" s="57"/>
      <c r="H821" s="57"/>
      <c r="I821" s="57"/>
    </row>
    <row r="822" spans="1:9" ht="12" customHeight="1" x14ac:dyDescent="0.2">
      <c r="A822" s="79"/>
      <c r="B822" s="55"/>
      <c r="C822" s="56"/>
      <c r="D822" s="57"/>
      <c r="E822" s="57"/>
      <c r="F822" s="57"/>
      <c r="G822" s="57"/>
      <c r="H822" s="57"/>
      <c r="I822" s="57"/>
    </row>
    <row r="823" spans="1:9" ht="12" customHeight="1" x14ac:dyDescent="0.2">
      <c r="A823" s="79"/>
      <c r="B823" s="55"/>
      <c r="C823" s="56"/>
      <c r="D823" s="57"/>
      <c r="E823" s="57"/>
      <c r="F823" s="57"/>
      <c r="G823" s="57"/>
      <c r="H823" s="57"/>
      <c r="I823" s="57"/>
    </row>
    <row r="824" spans="1:9" ht="12" customHeight="1" x14ac:dyDescent="0.2">
      <c r="A824" s="79"/>
      <c r="B824" s="55"/>
      <c r="C824" s="56"/>
      <c r="D824" s="57"/>
      <c r="E824" s="57"/>
      <c r="F824" s="57"/>
      <c r="G824" s="57"/>
      <c r="H824" s="57"/>
      <c r="I824" s="57"/>
    </row>
    <row r="825" spans="1:9" ht="12" customHeight="1" x14ac:dyDescent="0.2">
      <c r="A825" s="79"/>
      <c r="B825" s="55"/>
      <c r="C825" s="56"/>
      <c r="D825" s="57"/>
      <c r="E825" s="57"/>
      <c r="F825" s="57"/>
      <c r="G825" s="57"/>
      <c r="H825" s="57"/>
      <c r="I825" s="57"/>
    </row>
    <row r="826" spans="1:9" ht="12" customHeight="1" x14ac:dyDescent="0.2">
      <c r="A826" s="79"/>
      <c r="B826" s="55"/>
      <c r="C826" s="56"/>
      <c r="D826" s="57"/>
      <c r="E826" s="57"/>
      <c r="F826" s="57"/>
      <c r="G826" s="57"/>
      <c r="H826" s="57"/>
      <c r="I826" s="57"/>
    </row>
    <row r="827" spans="1:9" ht="12" customHeight="1" x14ac:dyDescent="0.2">
      <c r="A827" s="79"/>
      <c r="B827" s="55"/>
      <c r="C827" s="56"/>
      <c r="D827" s="57"/>
      <c r="E827" s="57"/>
      <c r="F827" s="57"/>
      <c r="G827" s="57"/>
      <c r="H827" s="57"/>
      <c r="I827" s="57"/>
    </row>
    <row r="828" spans="1:9" ht="12" customHeight="1" x14ac:dyDescent="0.2">
      <c r="A828" s="79"/>
      <c r="B828" s="55"/>
      <c r="C828" s="56"/>
      <c r="D828" s="57"/>
      <c r="E828" s="57"/>
      <c r="F828" s="57"/>
      <c r="G828" s="57"/>
      <c r="H828" s="57"/>
      <c r="I828" s="57"/>
    </row>
    <row r="829" spans="1:9" ht="12" customHeight="1" x14ac:dyDescent="0.2">
      <c r="A829" s="79"/>
      <c r="B829" s="55"/>
      <c r="C829" s="56"/>
      <c r="D829" s="57"/>
      <c r="E829" s="57"/>
      <c r="F829" s="57"/>
      <c r="G829" s="57"/>
      <c r="H829" s="57"/>
      <c r="I829" s="57"/>
    </row>
    <row r="830" spans="1:9" ht="12" customHeight="1" x14ac:dyDescent="0.2">
      <c r="A830" s="79"/>
      <c r="B830" s="55"/>
      <c r="C830" s="56"/>
      <c r="D830" s="57"/>
      <c r="E830" s="57"/>
      <c r="F830" s="57"/>
      <c r="G830" s="57"/>
      <c r="H830" s="57"/>
      <c r="I830" s="57"/>
    </row>
    <row r="831" spans="1:9" ht="12" customHeight="1" x14ac:dyDescent="0.2">
      <c r="A831" s="79"/>
      <c r="B831" s="55"/>
      <c r="C831" s="56"/>
      <c r="D831" s="57"/>
      <c r="E831" s="57"/>
      <c r="F831" s="57"/>
      <c r="G831" s="57"/>
      <c r="H831" s="57"/>
      <c r="I831" s="57"/>
    </row>
    <row r="832" spans="1:9" ht="12" customHeight="1" x14ac:dyDescent="0.2">
      <c r="A832" s="79"/>
      <c r="B832" s="55"/>
      <c r="C832" s="56"/>
      <c r="D832" s="57"/>
      <c r="E832" s="57"/>
      <c r="F832" s="57"/>
      <c r="G832" s="57"/>
      <c r="H832" s="57"/>
      <c r="I832" s="57"/>
    </row>
    <row r="833" spans="1:9" ht="12" customHeight="1" x14ac:dyDescent="0.2">
      <c r="A833" s="79"/>
      <c r="B833" s="55"/>
      <c r="C833" s="56"/>
      <c r="D833" s="57"/>
      <c r="E833" s="57"/>
      <c r="F833" s="57"/>
      <c r="G833" s="57"/>
      <c r="H833" s="57"/>
      <c r="I833" s="57"/>
    </row>
    <row r="834" spans="1:9" ht="12" customHeight="1" x14ac:dyDescent="0.2">
      <c r="A834" s="79"/>
      <c r="B834" s="55"/>
      <c r="C834" s="56"/>
      <c r="D834" s="57"/>
      <c r="E834" s="57"/>
      <c r="F834" s="57"/>
      <c r="G834" s="57"/>
      <c r="H834" s="57"/>
      <c r="I834" s="57"/>
    </row>
    <row r="835" spans="1:9" ht="12" customHeight="1" x14ac:dyDescent="0.2">
      <c r="A835" s="79"/>
      <c r="B835" s="55"/>
      <c r="C835" s="56"/>
      <c r="D835" s="57"/>
      <c r="E835" s="57"/>
      <c r="F835" s="57"/>
      <c r="G835" s="57"/>
      <c r="H835" s="57"/>
      <c r="I835" s="57"/>
    </row>
    <row r="836" spans="1:9" ht="12" customHeight="1" x14ac:dyDescent="0.2">
      <c r="A836" s="79"/>
      <c r="B836" s="55"/>
      <c r="C836" s="56"/>
      <c r="D836" s="57"/>
      <c r="E836" s="57"/>
      <c r="F836" s="57"/>
      <c r="G836" s="57"/>
      <c r="H836" s="57"/>
      <c r="I836" s="57"/>
    </row>
    <row r="837" spans="1:9" ht="12" customHeight="1" x14ac:dyDescent="0.2">
      <c r="A837" s="79"/>
      <c r="B837" s="55"/>
      <c r="C837" s="56"/>
      <c r="D837" s="57"/>
      <c r="E837" s="57"/>
      <c r="F837" s="57"/>
      <c r="G837" s="57"/>
      <c r="H837" s="57"/>
      <c r="I837" s="57"/>
    </row>
    <row r="838" spans="1:9" ht="12" customHeight="1" x14ac:dyDescent="0.2">
      <c r="A838" s="79"/>
      <c r="B838" s="55"/>
      <c r="C838" s="56"/>
      <c r="D838" s="57"/>
      <c r="E838" s="57"/>
      <c r="F838" s="57"/>
      <c r="G838" s="57"/>
      <c r="H838" s="57"/>
      <c r="I838" s="57"/>
    </row>
    <row r="839" spans="1:9" ht="12" customHeight="1" x14ac:dyDescent="0.2">
      <c r="A839" s="79"/>
      <c r="B839" s="55"/>
      <c r="C839" s="56"/>
      <c r="D839" s="57"/>
      <c r="E839" s="57"/>
      <c r="F839" s="57"/>
      <c r="G839" s="57"/>
      <c r="H839" s="57"/>
      <c r="I839" s="57"/>
    </row>
    <row r="840" spans="1:9" ht="12" customHeight="1" x14ac:dyDescent="0.2">
      <c r="A840" s="79"/>
      <c r="B840" s="55"/>
      <c r="C840" s="56"/>
      <c r="D840" s="57"/>
      <c r="E840" s="57"/>
      <c r="F840" s="57"/>
      <c r="G840" s="57"/>
      <c r="H840" s="57"/>
      <c r="I840" s="57"/>
    </row>
    <row r="841" spans="1:9" ht="12" customHeight="1" x14ac:dyDescent="0.2">
      <c r="A841" s="79"/>
      <c r="B841" s="55"/>
      <c r="C841" s="56"/>
      <c r="D841" s="57"/>
      <c r="E841" s="57"/>
      <c r="F841" s="57"/>
      <c r="G841" s="57"/>
      <c r="H841" s="57"/>
      <c r="I841" s="57"/>
    </row>
    <row r="842" spans="1:9" ht="12" customHeight="1" x14ac:dyDescent="0.2">
      <c r="A842" s="79"/>
      <c r="B842" s="55"/>
      <c r="C842" s="56"/>
      <c r="D842" s="57"/>
      <c r="E842" s="57"/>
      <c r="F842" s="57"/>
      <c r="G842" s="57"/>
      <c r="H842" s="57"/>
      <c r="I842" s="57"/>
    </row>
    <row r="843" spans="1:9" ht="12" customHeight="1" x14ac:dyDescent="0.2">
      <c r="A843" s="79"/>
      <c r="B843" s="55"/>
      <c r="C843" s="56"/>
      <c r="D843" s="57"/>
      <c r="E843" s="57"/>
      <c r="F843" s="57"/>
      <c r="G843" s="57"/>
      <c r="H843" s="57"/>
      <c r="I843" s="57"/>
    </row>
    <row r="844" spans="1:9" ht="12" customHeight="1" x14ac:dyDescent="0.2">
      <c r="A844" s="79"/>
      <c r="B844" s="55"/>
      <c r="C844" s="56"/>
      <c r="D844" s="57"/>
      <c r="E844" s="57"/>
      <c r="F844" s="57"/>
      <c r="G844" s="57"/>
      <c r="H844" s="57"/>
      <c r="I844" s="57"/>
    </row>
    <row r="845" spans="1:9" ht="12" customHeight="1" x14ac:dyDescent="0.2">
      <c r="A845" s="79"/>
      <c r="B845" s="55"/>
      <c r="C845" s="56"/>
      <c r="D845" s="57"/>
      <c r="E845" s="57"/>
      <c r="F845" s="57"/>
      <c r="G845" s="57"/>
      <c r="H845" s="57"/>
      <c r="I845" s="57"/>
    </row>
    <row r="846" spans="1:9" ht="12" customHeight="1" x14ac:dyDescent="0.2">
      <c r="A846" s="79"/>
      <c r="B846" s="55"/>
      <c r="C846" s="56"/>
      <c r="D846" s="57"/>
      <c r="E846" s="57"/>
      <c r="F846" s="57"/>
      <c r="G846" s="57"/>
      <c r="H846" s="57"/>
      <c r="I846" s="57"/>
    </row>
    <row r="847" spans="1:9" ht="12" customHeight="1" x14ac:dyDescent="0.2">
      <c r="A847" s="79"/>
      <c r="B847" s="55"/>
      <c r="C847" s="56"/>
      <c r="D847" s="57"/>
      <c r="E847" s="57"/>
      <c r="F847" s="57"/>
      <c r="G847" s="57"/>
      <c r="H847" s="57"/>
      <c r="I847" s="57"/>
    </row>
    <row r="848" spans="1:9" ht="12" customHeight="1" x14ac:dyDescent="0.2">
      <c r="A848" s="79"/>
      <c r="B848" s="55"/>
      <c r="C848" s="56"/>
      <c r="D848" s="57"/>
      <c r="E848" s="57"/>
      <c r="F848" s="57"/>
      <c r="G848" s="57"/>
      <c r="H848" s="57"/>
      <c r="I848" s="57"/>
    </row>
    <row r="849" spans="1:9" ht="12" customHeight="1" x14ac:dyDescent="0.2">
      <c r="A849" s="79"/>
      <c r="B849" s="55"/>
      <c r="C849" s="56"/>
      <c r="D849" s="57"/>
      <c r="E849" s="57"/>
      <c r="F849" s="57"/>
      <c r="G849" s="57"/>
      <c r="H849" s="57"/>
      <c r="I849" s="57"/>
    </row>
    <row r="850" spans="1:9" ht="12" customHeight="1" x14ac:dyDescent="0.2">
      <c r="A850" s="79"/>
      <c r="B850" s="55"/>
      <c r="C850" s="56"/>
      <c r="D850" s="57"/>
      <c r="E850" s="57"/>
      <c r="F850" s="57"/>
      <c r="G850" s="57"/>
      <c r="H850" s="57"/>
      <c r="I850" s="57"/>
    </row>
    <row r="851" spans="1:9" ht="12" customHeight="1" x14ac:dyDescent="0.2">
      <c r="A851" s="79"/>
      <c r="B851" s="55"/>
      <c r="C851" s="56"/>
      <c r="D851" s="57"/>
      <c r="E851" s="57"/>
      <c r="F851" s="57"/>
      <c r="G851" s="57"/>
      <c r="H851" s="57"/>
      <c r="I851" s="57"/>
    </row>
    <row r="852" spans="1:9" ht="12" customHeight="1" x14ac:dyDescent="0.2">
      <c r="A852" s="79"/>
      <c r="B852" s="55"/>
      <c r="C852" s="56"/>
      <c r="D852" s="57"/>
      <c r="E852" s="57"/>
      <c r="F852" s="57"/>
      <c r="G852" s="57"/>
      <c r="H852" s="57"/>
      <c r="I852" s="57"/>
    </row>
    <row r="853" spans="1:9" ht="12" customHeight="1" x14ac:dyDescent="0.2">
      <c r="A853" s="79"/>
      <c r="B853" s="55"/>
      <c r="C853" s="56"/>
      <c r="D853" s="57"/>
      <c r="E853" s="57"/>
      <c r="F853" s="57"/>
      <c r="G853" s="57"/>
      <c r="H853" s="57"/>
      <c r="I853" s="57"/>
    </row>
    <row r="854" spans="1:9" ht="12" customHeight="1" x14ac:dyDescent="0.2">
      <c r="A854" s="79"/>
      <c r="B854" s="55"/>
      <c r="C854" s="56"/>
      <c r="D854" s="57"/>
      <c r="E854" s="57"/>
      <c r="F854" s="57"/>
      <c r="G854" s="57"/>
      <c r="H854" s="57"/>
      <c r="I854" s="57"/>
    </row>
    <row r="855" spans="1:9" ht="12" customHeight="1" x14ac:dyDescent="0.2">
      <c r="A855" s="79"/>
      <c r="B855" s="55"/>
      <c r="C855" s="56"/>
      <c r="D855" s="57"/>
      <c r="E855" s="57"/>
      <c r="F855" s="57"/>
      <c r="G855" s="57"/>
      <c r="H855" s="57"/>
      <c r="I855" s="57"/>
    </row>
    <row r="856" spans="1:9" ht="12" customHeight="1" x14ac:dyDescent="0.2">
      <c r="A856" s="79"/>
      <c r="B856" s="55"/>
      <c r="C856" s="56"/>
      <c r="D856" s="57"/>
      <c r="E856" s="57"/>
      <c r="F856" s="57"/>
      <c r="G856" s="57"/>
      <c r="H856" s="57"/>
      <c r="I856" s="57"/>
    </row>
    <row r="857" spans="1:9" ht="12" customHeight="1" x14ac:dyDescent="0.2">
      <c r="A857" s="79"/>
      <c r="B857" s="55"/>
      <c r="C857" s="56"/>
      <c r="D857" s="57"/>
      <c r="E857" s="57"/>
      <c r="F857" s="57"/>
      <c r="G857" s="57"/>
      <c r="H857" s="57"/>
      <c r="I857" s="57"/>
    </row>
    <row r="858" spans="1:9" ht="12" customHeight="1" x14ac:dyDescent="0.2">
      <c r="A858" s="79"/>
      <c r="B858" s="55"/>
      <c r="C858" s="56"/>
      <c r="D858" s="57"/>
      <c r="E858" s="57"/>
      <c r="F858" s="57"/>
      <c r="G858" s="57"/>
      <c r="H858" s="57"/>
      <c r="I858" s="57"/>
    </row>
    <row r="859" spans="1:9" ht="12" customHeight="1" x14ac:dyDescent="0.2">
      <c r="A859" s="79"/>
      <c r="B859" s="55"/>
      <c r="C859" s="56"/>
      <c r="D859" s="57"/>
      <c r="E859" s="57"/>
      <c r="F859" s="57"/>
      <c r="G859" s="57"/>
      <c r="H859" s="57"/>
      <c r="I859" s="57"/>
    </row>
    <row r="860" spans="1:9" ht="12" customHeight="1" x14ac:dyDescent="0.2">
      <c r="A860" s="79"/>
      <c r="B860" s="55"/>
      <c r="C860" s="56"/>
      <c r="D860" s="57"/>
      <c r="E860" s="57"/>
      <c r="F860" s="57"/>
      <c r="G860" s="57"/>
      <c r="H860" s="57"/>
      <c r="I860" s="57"/>
    </row>
    <row r="861" spans="1:9" ht="12" customHeight="1" x14ac:dyDescent="0.2">
      <c r="A861" s="79"/>
      <c r="B861" s="55"/>
      <c r="C861" s="56"/>
      <c r="D861" s="57"/>
      <c r="E861" s="57"/>
      <c r="F861" s="57"/>
      <c r="G861" s="57"/>
      <c r="H861" s="57"/>
      <c r="I861" s="57"/>
    </row>
    <row r="862" spans="1:9" ht="12" customHeight="1" x14ac:dyDescent="0.2">
      <c r="A862" s="79"/>
      <c r="B862" s="55"/>
      <c r="C862" s="56"/>
      <c r="D862" s="57"/>
      <c r="E862" s="57"/>
      <c r="F862" s="57"/>
      <c r="G862" s="57"/>
      <c r="H862" s="57"/>
      <c r="I862" s="57"/>
    </row>
    <row r="863" spans="1:9" ht="12" customHeight="1" x14ac:dyDescent="0.2">
      <c r="A863" s="79"/>
      <c r="B863" s="55"/>
      <c r="C863" s="56"/>
      <c r="D863" s="57"/>
      <c r="E863" s="57"/>
      <c r="F863" s="57"/>
      <c r="G863" s="57"/>
      <c r="H863" s="57"/>
      <c r="I863" s="57"/>
    </row>
    <row r="864" spans="1:9" ht="12" customHeight="1" x14ac:dyDescent="0.2">
      <c r="A864" s="79"/>
      <c r="B864" s="55"/>
      <c r="C864" s="56"/>
      <c r="D864" s="57"/>
      <c r="E864" s="57"/>
      <c r="F864" s="57"/>
      <c r="G864" s="57"/>
      <c r="H864" s="57"/>
      <c r="I864" s="57"/>
    </row>
    <row r="865" spans="1:9" ht="12" customHeight="1" x14ac:dyDescent="0.2">
      <c r="A865" s="79"/>
      <c r="B865" s="55"/>
      <c r="C865" s="56"/>
      <c r="D865" s="57"/>
      <c r="E865" s="57"/>
      <c r="F865" s="57"/>
      <c r="G865" s="57"/>
      <c r="H865" s="57"/>
      <c r="I865" s="57"/>
    </row>
    <row r="866" spans="1:9" ht="12" customHeight="1" x14ac:dyDescent="0.2">
      <c r="A866" s="79"/>
      <c r="B866" s="55"/>
      <c r="C866" s="56"/>
      <c r="D866" s="57"/>
      <c r="E866" s="57"/>
      <c r="F866" s="57"/>
      <c r="G866" s="57"/>
      <c r="H866" s="57"/>
      <c r="I866" s="57"/>
    </row>
    <row r="867" spans="1:9" ht="12" customHeight="1" x14ac:dyDescent="0.2">
      <c r="A867" s="79"/>
      <c r="B867" s="55"/>
      <c r="C867" s="56"/>
      <c r="D867" s="57"/>
      <c r="E867" s="57"/>
      <c r="F867" s="57"/>
      <c r="G867" s="57"/>
      <c r="H867" s="57"/>
      <c r="I867" s="57"/>
    </row>
    <row r="868" spans="1:9" ht="12" customHeight="1" x14ac:dyDescent="0.2">
      <c r="A868" s="79"/>
      <c r="B868" s="55"/>
      <c r="C868" s="56"/>
      <c r="D868" s="57"/>
      <c r="E868" s="57"/>
      <c r="F868" s="57"/>
      <c r="G868" s="57"/>
      <c r="H868" s="57"/>
      <c r="I868" s="57"/>
    </row>
    <row r="869" spans="1:9" ht="12" customHeight="1" x14ac:dyDescent="0.2">
      <c r="A869" s="79"/>
      <c r="B869" s="55"/>
      <c r="C869" s="56"/>
      <c r="D869" s="57"/>
      <c r="E869" s="57"/>
      <c r="F869" s="57"/>
      <c r="G869" s="57"/>
      <c r="H869" s="57"/>
      <c r="I869" s="57"/>
    </row>
    <row r="870" spans="1:9" ht="12" customHeight="1" x14ac:dyDescent="0.2">
      <c r="A870" s="79"/>
      <c r="B870" s="55"/>
      <c r="C870" s="56"/>
      <c r="D870" s="57"/>
      <c r="E870" s="57"/>
      <c r="F870" s="57"/>
      <c r="G870" s="57"/>
      <c r="H870" s="57"/>
      <c r="I870" s="57"/>
    </row>
    <row r="871" spans="1:9" ht="12" customHeight="1" x14ac:dyDescent="0.2">
      <c r="A871" s="79"/>
      <c r="B871" s="55"/>
      <c r="C871" s="56"/>
      <c r="D871" s="57"/>
      <c r="E871" s="57"/>
      <c r="F871" s="57"/>
      <c r="G871" s="57"/>
      <c r="H871" s="57"/>
      <c r="I871" s="57"/>
    </row>
    <row r="872" spans="1:9" ht="12" customHeight="1" x14ac:dyDescent="0.2">
      <c r="A872" s="79"/>
      <c r="B872" s="55"/>
      <c r="C872" s="56"/>
      <c r="D872" s="57"/>
      <c r="E872" s="57"/>
      <c r="F872" s="57"/>
      <c r="G872" s="57"/>
      <c r="H872" s="57"/>
      <c r="I872" s="57"/>
    </row>
    <row r="873" spans="1:9" ht="12" customHeight="1" x14ac:dyDescent="0.2">
      <c r="A873" s="79"/>
      <c r="B873" s="55"/>
      <c r="C873" s="56"/>
      <c r="D873" s="57"/>
      <c r="E873" s="57"/>
      <c r="F873" s="57"/>
      <c r="G873" s="57"/>
      <c r="H873" s="57"/>
      <c r="I873" s="57"/>
    </row>
    <row r="874" spans="1:9" ht="12" customHeight="1" x14ac:dyDescent="0.2">
      <c r="A874" s="79"/>
      <c r="B874" s="55"/>
      <c r="C874" s="56"/>
      <c r="D874" s="57"/>
      <c r="E874" s="57"/>
      <c r="F874" s="57"/>
      <c r="G874" s="57"/>
      <c r="H874" s="57"/>
      <c r="I874" s="57"/>
    </row>
    <row r="875" spans="1:9" ht="12" customHeight="1" x14ac:dyDescent="0.2">
      <c r="A875" s="79"/>
      <c r="B875" s="55"/>
      <c r="C875" s="56"/>
      <c r="D875" s="57"/>
      <c r="E875" s="57"/>
      <c r="F875" s="57"/>
      <c r="G875" s="57"/>
      <c r="H875" s="57"/>
      <c r="I875" s="57"/>
    </row>
    <row r="876" spans="1:9" ht="12" customHeight="1" x14ac:dyDescent="0.2">
      <c r="A876" s="79"/>
      <c r="B876" s="55"/>
      <c r="C876" s="56"/>
      <c r="D876" s="57"/>
      <c r="E876" s="57"/>
      <c r="F876" s="57"/>
      <c r="G876" s="57"/>
      <c r="H876" s="57"/>
      <c r="I876" s="57"/>
    </row>
    <row r="877" spans="1:9" ht="12" customHeight="1" x14ac:dyDescent="0.2">
      <c r="A877" s="79"/>
      <c r="B877" s="55"/>
      <c r="C877" s="56"/>
      <c r="D877" s="57"/>
      <c r="E877" s="57"/>
      <c r="F877" s="57"/>
      <c r="G877" s="57"/>
      <c r="H877" s="57"/>
      <c r="I877" s="57"/>
    </row>
    <row r="878" spans="1:9" ht="12" customHeight="1" x14ac:dyDescent="0.2">
      <c r="A878" s="79"/>
      <c r="B878" s="55"/>
      <c r="C878" s="56"/>
      <c r="D878" s="57"/>
      <c r="E878" s="57"/>
      <c r="F878" s="57"/>
      <c r="G878" s="57"/>
      <c r="H878" s="57"/>
      <c r="I878" s="57"/>
    </row>
    <row r="879" spans="1:9" ht="12" customHeight="1" x14ac:dyDescent="0.2">
      <c r="A879" s="79"/>
      <c r="B879" s="55"/>
      <c r="C879" s="56"/>
      <c r="D879" s="57"/>
      <c r="E879" s="57"/>
      <c r="F879" s="57"/>
      <c r="G879" s="57"/>
      <c r="H879" s="57"/>
      <c r="I879" s="57"/>
    </row>
    <row r="880" spans="1:9" ht="12" customHeight="1" x14ac:dyDescent="0.2">
      <c r="A880" s="79"/>
      <c r="B880" s="55"/>
      <c r="C880" s="56"/>
      <c r="D880" s="57"/>
      <c r="E880" s="57"/>
      <c r="F880" s="57"/>
      <c r="G880" s="57"/>
      <c r="H880" s="57"/>
      <c r="I880" s="57"/>
    </row>
    <row r="881" spans="1:9" ht="12" customHeight="1" x14ac:dyDescent="0.2">
      <c r="A881" s="79"/>
      <c r="B881" s="55"/>
      <c r="C881" s="56"/>
      <c r="D881" s="57"/>
      <c r="E881" s="57"/>
      <c r="F881" s="57"/>
      <c r="G881" s="57"/>
      <c r="H881" s="57"/>
      <c r="I881" s="57"/>
    </row>
    <row r="882" spans="1:9" ht="12" customHeight="1" x14ac:dyDescent="0.2">
      <c r="A882" s="79"/>
      <c r="B882" s="55"/>
      <c r="C882" s="56"/>
      <c r="D882" s="57"/>
      <c r="E882" s="57"/>
      <c r="F882" s="57"/>
      <c r="G882" s="57"/>
      <c r="H882" s="57"/>
      <c r="I882" s="57"/>
    </row>
    <row r="883" spans="1:9" ht="12" customHeight="1" x14ac:dyDescent="0.2">
      <c r="A883" s="79"/>
      <c r="B883" s="55"/>
      <c r="C883" s="56"/>
      <c r="D883" s="57"/>
      <c r="E883" s="57"/>
      <c r="F883" s="57"/>
      <c r="G883" s="57"/>
      <c r="H883" s="57"/>
      <c r="I883" s="57"/>
    </row>
    <row r="884" spans="1:9" ht="12" customHeight="1" x14ac:dyDescent="0.2">
      <c r="A884" s="79"/>
      <c r="B884" s="55"/>
      <c r="C884" s="56"/>
      <c r="D884" s="57"/>
      <c r="E884" s="57"/>
      <c r="F884" s="57"/>
      <c r="G884" s="57"/>
      <c r="H884" s="57"/>
      <c r="I884" s="57"/>
    </row>
    <row r="885" spans="1:9" ht="12" customHeight="1" x14ac:dyDescent="0.2">
      <c r="A885" s="79"/>
      <c r="B885" s="55"/>
      <c r="C885" s="56"/>
      <c r="D885" s="57"/>
      <c r="E885" s="57"/>
      <c r="F885" s="57"/>
      <c r="G885" s="57"/>
      <c r="H885" s="57"/>
      <c r="I885" s="57"/>
    </row>
    <row r="886" spans="1:9" ht="12" customHeight="1" x14ac:dyDescent="0.2">
      <c r="A886" s="79"/>
      <c r="B886" s="55"/>
      <c r="C886" s="56"/>
      <c r="D886" s="57"/>
      <c r="E886" s="57"/>
      <c r="F886" s="57"/>
      <c r="G886" s="57"/>
      <c r="H886" s="57"/>
      <c r="I886" s="57"/>
    </row>
    <row r="887" spans="1:9" ht="12" customHeight="1" x14ac:dyDescent="0.2">
      <c r="A887" s="79"/>
      <c r="B887" s="55"/>
      <c r="C887" s="56"/>
      <c r="D887" s="57"/>
      <c r="E887" s="57"/>
      <c r="F887" s="57"/>
      <c r="G887" s="57"/>
      <c r="H887" s="57"/>
      <c r="I887" s="57"/>
    </row>
    <row r="888" spans="1:9" ht="12" customHeight="1" x14ac:dyDescent="0.2">
      <c r="A888" s="79"/>
      <c r="B888" s="55"/>
      <c r="C888" s="56"/>
      <c r="D888" s="57"/>
      <c r="E888" s="57"/>
      <c r="F888" s="57"/>
      <c r="G888" s="57"/>
      <c r="H888" s="57"/>
      <c r="I888" s="57"/>
    </row>
    <row r="889" spans="1:9" ht="12" customHeight="1" x14ac:dyDescent="0.2">
      <c r="A889" s="79"/>
      <c r="B889" s="55"/>
      <c r="C889" s="56"/>
      <c r="D889" s="57"/>
      <c r="E889" s="57"/>
      <c r="F889" s="57"/>
      <c r="G889" s="57"/>
      <c r="H889" s="57"/>
      <c r="I889" s="57"/>
    </row>
    <row r="890" spans="1:9" ht="12" customHeight="1" x14ac:dyDescent="0.2">
      <c r="A890" s="79"/>
      <c r="B890" s="55"/>
      <c r="C890" s="56"/>
      <c r="D890" s="57"/>
      <c r="E890" s="57"/>
      <c r="F890" s="57"/>
      <c r="G890" s="57"/>
      <c r="H890" s="57"/>
      <c r="I890" s="57"/>
    </row>
    <row r="891" spans="1:9" ht="12" customHeight="1" x14ac:dyDescent="0.2">
      <c r="A891" s="79"/>
      <c r="B891" s="55"/>
      <c r="C891" s="56"/>
      <c r="D891" s="57"/>
      <c r="E891" s="57"/>
      <c r="F891" s="57"/>
      <c r="G891" s="57"/>
      <c r="H891" s="57"/>
      <c r="I891" s="57"/>
    </row>
    <row r="892" spans="1:9" ht="12" customHeight="1" x14ac:dyDescent="0.2">
      <c r="A892" s="79"/>
      <c r="B892" s="55"/>
      <c r="C892" s="56"/>
      <c r="D892" s="57"/>
      <c r="E892" s="57"/>
      <c r="F892" s="57"/>
      <c r="G892" s="57"/>
      <c r="H892" s="57"/>
      <c r="I892" s="57"/>
    </row>
    <row r="893" spans="1:9" ht="12" customHeight="1" x14ac:dyDescent="0.2">
      <c r="A893" s="79"/>
      <c r="B893" s="55"/>
      <c r="C893" s="56"/>
      <c r="D893" s="57"/>
      <c r="E893" s="57"/>
      <c r="F893" s="57"/>
      <c r="G893" s="57"/>
      <c r="H893" s="57"/>
      <c r="I893" s="57"/>
    </row>
    <row r="894" spans="1:9" ht="12" customHeight="1" x14ac:dyDescent="0.2">
      <c r="A894" s="79"/>
      <c r="B894" s="55"/>
      <c r="C894" s="56"/>
      <c r="D894" s="57"/>
      <c r="E894" s="57"/>
      <c r="F894" s="57"/>
      <c r="G894" s="57"/>
      <c r="H894" s="57"/>
      <c r="I894" s="57"/>
    </row>
    <row r="895" spans="1:9" ht="12" customHeight="1" x14ac:dyDescent="0.2">
      <c r="A895" s="79"/>
      <c r="B895" s="55"/>
      <c r="C895" s="56"/>
      <c r="D895" s="57"/>
      <c r="E895" s="57"/>
      <c r="F895" s="57"/>
      <c r="G895" s="57"/>
      <c r="H895" s="57"/>
      <c r="I895" s="57"/>
    </row>
    <row r="896" spans="1:9" ht="12" customHeight="1" x14ac:dyDescent="0.2">
      <c r="A896" s="79"/>
      <c r="B896" s="55"/>
      <c r="C896" s="56"/>
      <c r="D896" s="57"/>
      <c r="E896" s="57"/>
      <c r="F896" s="57"/>
      <c r="G896" s="57"/>
      <c r="H896" s="57"/>
      <c r="I896" s="57"/>
    </row>
    <row r="897" spans="1:9" ht="12" customHeight="1" x14ac:dyDescent="0.2">
      <c r="A897" s="79"/>
      <c r="B897" s="55"/>
      <c r="C897" s="56"/>
      <c r="D897" s="57"/>
      <c r="E897" s="57"/>
      <c r="F897" s="57"/>
      <c r="G897" s="57"/>
      <c r="H897" s="57"/>
      <c r="I897" s="57"/>
    </row>
    <row r="898" spans="1:9" ht="12" customHeight="1" x14ac:dyDescent="0.2">
      <c r="A898" s="79"/>
      <c r="B898" s="55"/>
      <c r="C898" s="56"/>
      <c r="D898" s="57"/>
      <c r="E898" s="57"/>
      <c r="F898" s="57"/>
      <c r="G898" s="57"/>
      <c r="H898" s="57"/>
      <c r="I898" s="57"/>
    </row>
    <row r="899" spans="1:9" ht="12" customHeight="1" x14ac:dyDescent="0.2">
      <c r="A899" s="79"/>
      <c r="B899" s="55"/>
      <c r="C899" s="56"/>
      <c r="D899" s="57"/>
      <c r="E899" s="57"/>
      <c r="F899" s="57"/>
      <c r="G899" s="57"/>
      <c r="H899" s="57"/>
      <c r="I899" s="57"/>
    </row>
    <row r="900" spans="1:9" ht="12" customHeight="1" x14ac:dyDescent="0.2">
      <c r="A900" s="79"/>
      <c r="B900" s="55"/>
      <c r="C900" s="56"/>
      <c r="D900" s="57"/>
      <c r="E900" s="57"/>
      <c r="F900" s="57"/>
      <c r="G900" s="57"/>
      <c r="H900" s="57"/>
      <c r="I900" s="57"/>
    </row>
    <row r="901" spans="1:9" ht="12" customHeight="1" x14ac:dyDescent="0.2">
      <c r="A901" s="79"/>
      <c r="B901" s="55"/>
      <c r="C901" s="56"/>
      <c r="D901" s="57"/>
      <c r="E901" s="57"/>
      <c r="F901" s="57"/>
      <c r="G901" s="57"/>
      <c r="H901" s="57"/>
      <c r="I901" s="57"/>
    </row>
    <row r="902" spans="1:9" ht="12" customHeight="1" x14ac:dyDescent="0.2">
      <c r="A902" s="79"/>
      <c r="B902" s="55"/>
      <c r="C902" s="56"/>
      <c r="D902" s="57"/>
      <c r="E902" s="57"/>
      <c r="F902" s="57"/>
      <c r="G902" s="57"/>
      <c r="H902" s="57"/>
      <c r="I902" s="57"/>
    </row>
    <row r="903" spans="1:9" ht="12" customHeight="1" x14ac:dyDescent="0.2">
      <c r="A903" s="79"/>
      <c r="B903" s="55"/>
      <c r="C903" s="56"/>
      <c r="D903" s="57"/>
      <c r="E903" s="57"/>
      <c r="F903" s="57"/>
      <c r="G903" s="57"/>
      <c r="H903" s="57"/>
      <c r="I903" s="57"/>
    </row>
    <row r="904" spans="1:9" ht="12" customHeight="1" x14ac:dyDescent="0.2">
      <c r="A904" s="79"/>
      <c r="B904" s="55"/>
      <c r="C904" s="56"/>
      <c r="D904" s="57"/>
      <c r="E904" s="57"/>
      <c r="F904" s="57"/>
      <c r="G904" s="57"/>
      <c r="H904" s="57"/>
      <c r="I904" s="57"/>
    </row>
    <row r="905" spans="1:9" ht="12" customHeight="1" x14ac:dyDescent="0.2">
      <c r="A905" s="79"/>
      <c r="B905" s="55"/>
      <c r="C905" s="56"/>
      <c r="D905" s="57"/>
      <c r="E905" s="57"/>
      <c r="F905" s="57"/>
      <c r="G905" s="57"/>
      <c r="H905" s="57"/>
      <c r="I905" s="57"/>
    </row>
    <row r="906" spans="1:9" ht="12" customHeight="1" x14ac:dyDescent="0.2">
      <c r="A906" s="79"/>
      <c r="B906" s="55"/>
      <c r="C906" s="56"/>
      <c r="D906" s="57"/>
      <c r="E906" s="57"/>
      <c r="F906" s="57"/>
      <c r="G906" s="57"/>
      <c r="H906" s="57"/>
      <c r="I906" s="57"/>
    </row>
    <row r="907" spans="1:9" ht="12" customHeight="1" x14ac:dyDescent="0.2">
      <c r="A907" s="79"/>
      <c r="B907" s="55"/>
      <c r="C907" s="56"/>
      <c r="D907" s="57"/>
      <c r="E907" s="57"/>
      <c r="F907" s="57"/>
      <c r="G907" s="57"/>
      <c r="H907" s="57"/>
      <c r="I907" s="57"/>
    </row>
    <row r="908" spans="1:9" ht="12" customHeight="1" x14ac:dyDescent="0.2">
      <c r="A908" s="79"/>
      <c r="B908" s="55"/>
      <c r="C908" s="56"/>
      <c r="D908" s="57"/>
      <c r="E908" s="57"/>
      <c r="F908" s="57"/>
      <c r="G908" s="57"/>
      <c r="H908" s="57"/>
      <c r="I908" s="57"/>
    </row>
    <row r="909" spans="1:9" ht="12" customHeight="1" x14ac:dyDescent="0.2">
      <c r="A909" s="79"/>
      <c r="B909" s="55"/>
      <c r="C909" s="56"/>
      <c r="D909" s="57"/>
      <c r="E909" s="57"/>
      <c r="F909" s="57"/>
      <c r="G909" s="57"/>
      <c r="H909" s="57"/>
      <c r="I909" s="57"/>
    </row>
    <row r="910" spans="1:9" ht="12" customHeight="1" x14ac:dyDescent="0.2">
      <c r="A910" s="79"/>
      <c r="B910" s="55"/>
      <c r="C910" s="56"/>
      <c r="D910" s="57"/>
      <c r="E910" s="57"/>
      <c r="F910" s="57"/>
      <c r="G910" s="57"/>
      <c r="H910" s="57"/>
      <c r="I910" s="57"/>
    </row>
    <row r="911" spans="1:9" ht="12" customHeight="1" x14ac:dyDescent="0.2">
      <c r="A911" s="79"/>
      <c r="B911" s="55"/>
      <c r="C911" s="56"/>
      <c r="D911" s="57"/>
      <c r="E911" s="57"/>
      <c r="F911" s="57"/>
      <c r="G911" s="57"/>
      <c r="H911" s="57"/>
      <c r="I911" s="57"/>
    </row>
    <row r="912" spans="1:9" ht="12" customHeight="1" x14ac:dyDescent="0.2">
      <c r="A912" s="79"/>
      <c r="B912" s="55"/>
      <c r="C912" s="56"/>
      <c r="D912" s="57"/>
      <c r="E912" s="57"/>
      <c r="F912" s="57"/>
      <c r="G912" s="57"/>
      <c r="H912" s="57"/>
      <c r="I912" s="57"/>
    </row>
    <row r="913" spans="1:9" ht="12" customHeight="1" x14ac:dyDescent="0.2">
      <c r="A913" s="79"/>
      <c r="B913" s="55"/>
      <c r="C913" s="56"/>
      <c r="D913" s="57"/>
      <c r="E913" s="57"/>
      <c r="F913" s="57"/>
      <c r="G913" s="57"/>
      <c r="H913" s="57"/>
      <c r="I913" s="57"/>
    </row>
    <row r="914" spans="1:9" ht="12" customHeight="1" x14ac:dyDescent="0.2">
      <c r="A914" s="79"/>
      <c r="B914" s="55"/>
      <c r="C914" s="56"/>
      <c r="D914" s="57"/>
      <c r="E914" s="57"/>
      <c r="F914" s="57"/>
      <c r="G914" s="57"/>
      <c r="H914" s="57"/>
      <c r="I914" s="57"/>
    </row>
    <row r="915" spans="1:9" ht="12" customHeight="1" x14ac:dyDescent="0.2">
      <c r="A915" s="79"/>
      <c r="B915" s="55"/>
      <c r="C915" s="56"/>
      <c r="D915" s="57"/>
      <c r="E915" s="57"/>
      <c r="F915" s="57"/>
      <c r="G915" s="57"/>
      <c r="H915" s="57"/>
      <c r="I915" s="57"/>
    </row>
    <row r="916" spans="1:9" ht="12" customHeight="1" x14ac:dyDescent="0.2">
      <c r="A916" s="79"/>
      <c r="B916" s="55"/>
      <c r="C916" s="56"/>
      <c r="D916" s="57"/>
      <c r="E916" s="57"/>
      <c r="F916" s="57"/>
      <c r="G916" s="57"/>
      <c r="H916" s="57"/>
      <c r="I916" s="57"/>
    </row>
    <row r="917" spans="1:9" ht="12" customHeight="1" x14ac:dyDescent="0.2">
      <c r="A917" s="79"/>
      <c r="B917" s="55"/>
      <c r="C917" s="56"/>
      <c r="D917" s="57"/>
      <c r="E917" s="57"/>
      <c r="F917" s="57"/>
      <c r="G917" s="57"/>
      <c r="H917" s="57"/>
      <c r="I917" s="57"/>
    </row>
    <row r="918" spans="1:9" ht="12" customHeight="1" x14ac:dyDescent="0.2">
      <c r="A918" s="79"/>
      <c r="B918" s="55"/>
      <c r="C918" s="56"/>
      <c r="D918" s="57"/>
      <c r="E918" s="57"/>
      <c r="F918" s="57"/>
      <c r="G918" s="57"/>
      <c r="H918" s="57"/>
      <c r="I918" s="57"/>
    </row>
    <row r="919" spans="1:9" ht="12" customHeight="1" x14ac:dyDescent="0.2">
      <c r="A919" s="79"/>
      <c r="B919" s="55"/>
      <c r="C919" s="56"/>
      <c r="D919" s="57"/>
      <c r="E919" s="57"/>
      <c r="F919" s="57"/>
      <c r="G919" s="57"/>
      <c r="H919" s="57"/>
      <c r="I919" s="57"/>
    </row>
    <row r="920" spans="1:9" ht="12" customHeight="1" x14ac:dyDescent="0.2">
      <c r="A920" s="79"/>
      <c r="B920" s="55"/>
      <c r="C920" s="56"/>
      <c r="D920" s="57"/>
      <c r="E920" s="57"/>
      <c r="F920" s="57"/>
      <c r="G920" s="57"/>
      <c r="H920" s="57"/>
      <c r="I920" s="57"/>
    </row>
    <row r="921" spans="1:9" ht="12" customHeight="1" x14ac:dyDescent="0.2">
      <c r="A921" s="79"/>
      <c r="B921" s="55"/>
      <c r="C921" s="56"/>
      <c r="D921" s="57"/>
      <c r="E921" s="57"/>
      <c r="F921" s="57"/>
      <c r="G921" s="57"/>
      <c r="H921" s="57"/>
      <c r="I921" s="57"/>
    </row>
    <row r="922" spans="1:9" ht="12" customHeight="1" x14ac:dyDescent="0.2">
      <c r="A922" s="79"/>
      <c r="B922" s="55"/>
      <c r="C922" s="56"/>
      <c r="D922" s="57"/>
      <c r="E922" s="57"/>
      <c r="F922" s="57"/>
      <c r="G922" s="57"/>
      <c r="H922" s="57"/>
      <c r="I922" s="57"/>
    </row>
    <row r="923" spans="1:9" ht="12" customHeight="1" x14ac:dyDescent="0.2">
      <c r="A923" s="79"/>
      <c r="B923" s="55"/>
      <c r="C923" s="56"/>
      <c r="D923" s="57"/>
      <c r="E923" s="57"/>
      <c r="F923" s="57"/>
      <c r="G923" s="57"/>
      <c r="H923" s="57"/>
      <c r="I923" s="57"/>
    </row>
    <row r="924" spans="1:9" ht="12" customHeight="1" x14ac:dyDescent="0.2">
      <c r="A924" s="79"/>
      <c r="B924" s="55"/>
      <c r="C924" s="56"/>
      <c r="D924" s="57"/>
      <c r="E924" s="57"/>
      <c r="F924" s="57"/>
      <c r="G924" s="57"/>
      <c r="H924" s="57"/>
      <c r="I924" s="57"/>
    </row>
    <row r="925" spans="1:9" ht="12" customHeight="1" x14ac:dyDescent="0.2">
      <c r="A925" s="79"/>
      <c r="B925" s="55"/>
      <c r="C925" s="56"/>
      <c r="D925" s="57"/>
      <c r="E925" s="57"/>
      <c r="F925" s="57"/>
      <c r="G925" s="57"/>
      <c r="H925" s="57"/>
      <c r="I925" s="57"/>
    </row>
    <row r="926" spans="1:9" ht="12" customHeight="1" x14ac:dyDescent="0.2">
      <c r="A926" s="79"/>
      <c r="B926" s="55"/>
      <c r="C926" s="56"/>
      <c r="D926" s="57"/>
      <c r="E926" s="57"/>
      <c r="F926" s="57"/>
      <c r="G926" s="57"/>
      <c r="H926" s="57"/>
      <c r="I926" s="57"/>
    </row>
    <row r="927" spans="1:9" ht="12" customHeight="1" x14ac:dyDescent="0.2">
      <c r="A927" s="79"/>
      <c r="B927" s="55"/>
      <c r="C927" s="56"/>
      <c r="D927" s="57"/>
      <c r="E927" s="57"/>
      <c r="F927" s="57"/>
      <c r="G927" s="57"/>
      <c r="H927" s="57"/>
      <c r="I927" s="57"/>
    </row>
    <row r="928" spans="1:9" ht="12" customHeight="1" x14ac:dyDescent="0.2">
      <c r="A928" s="79"/>
      <c r="B928" s="55"/>
      <c r="C928" s="56"/>
      <c r="D928" s="57"/>
      <c r="E928" s="57"/>
      <c r="F928" s="57"/>
      <c r="G928" s="57"/>
      <c r="H928" s="57"/>
      <c r="I928" s="57"/>
    </row>
    <row r="929" spans="1:9" ht="12" customHeight="1" x14ac:dyDescent="0.2">
      <c r="A929" s="79"/>
      <c r="B929" s="55"/>
      <c r="C929" s="56"/>
      <c r="D929" s="57"/>
      <c r="E929" s="57"/>
      <c r="F929" s="57"/>
      <c r="G929" s="57"/>
      <c r="H929" s="57"/>
      <c r="I929" s="57"/>
    </row>
    <row r="930" spans="1:9" ht="12" customHeight="1" x14ac:dyDescent="0.2">
      <c r="A930" s="79"/>
      <c r="B930" s="55"/>
      <c r="C930" s="56"/>
      <c r="D930" s="57"/>
      <c r="E930" s="57"/>
      <c r="F930" s="57"/>
      <c r="G930" s="57"/>
      <c r="H930" s="57"/>
      <c r="I930" s="57"/>
    </row>
    <row r="931" spans="1:9" ht="12" customHeight="1" x14ac:dyDescent="0.2">
      <c r="A931" s="79"/>
      <c r="B931" s="55"/>
      <c r="C931" s="56"/>
      <c r="D931" s="57"/>
      <c r="E931" s="57"/>
      <c r="F931" s="57"/>
      <c r="G931" s="57"/>
      <c r="H931" s="57"/>
      <c r="I931" s="57"/>
    </row>
    <row r="932" spans="1:9" ht="12" customHeight="1" x14ac:dyDescent="0.2">
      <c r="A932" s="79"/>
      <c r="B932" s="55"/>
      <c r="C932" s="56"/>
      <c r="D932" s="57"/>
      <c r="E932" s="57"/>
      <c r="F932" s="57"/>
      <c r="G932" s="57"/>
      <c r="H932" s="57"/>
      <c r="I932" s="57"/>
    </row>
    <row r="933" spans="1:9" ht="12" customHeight="1" x14ac:dyDescent="0.2">
      <c r="A933" s="79"/>
      <c r="B933" s="55"/>
      <c r="C933" s="56"/>
      <c r="D933" s="57"/>
      <c r="E933" s="57"/>
      <c r="F933" s="57"/>
      <c r="G933" s="57"/>
      <c r="H933" s="57"/>
      <c r="I933" s="57"/>
    </row>
    <row r="934" spans="1:9" ht="12" customHeight="1" x14ac:dyDescent="0.2">
      <c r="A934" s="79"/>
      <c r="B934" s="55"/>
      <c r="C934" s="56"/>
      <c r="D934" s="57"/>
      <c r="E934" s="57"/>
      <c r="F934" s="57"/>
      <c r="G934" s="57"/>
      <c r="H934" s="57"/>
      <c r="I934" s="57"/>
    </row>
    <row r="935" spans="1:9" ht="12" customHeight="1" x14ac:dyDescent="0.2">
      <c r="A935" s="79"/>
      <c r="B935" s="55"/>
      <c r="C935" s="56"/>
      <c r="D935" s="57"/>
      <c r="E935" s="57"/>
      <c r="F935" s="57"/>
      <c r="G935" s="57"/>
      <c r="H935" s="57"/>
      <c r="I935" s="57"/>
    </row>
    <row r="936" spans="1:9" ht="12" customHeight="1" x14ac:dyDescent="0.2">
      <c r="A936" s="79"/>
      <c r="B936" s="55"/>
      <c r="C936" s="56"/>
      <c r="D936" s="57"/>
      <c r="E936" s="57"/>
      <c r="F936" s="57"/>
      <c r="G936" s="57"/>
      <c r="H936" s="57"/>
      <c r="I936" s="57"/>
    </row>
    <row r="937" spans="1:9" ht="12" customHeight="1" x14ac:dyDescent="0.2">
      <c r="A937" s="79"/>
      <c r="B937" s="55"/>
      <c r="C937" s="56"/>
      <c r="D937" s="57"/>
      <c r="E937" s="57"/>
      <c r="F937" s="57"/>
      <c r="G937" s="57"/>
      <c r="H937" s="57"/>
      <c r="I937" s="57"/>
    </row>
    <row r="938" spans="1:9" ht="12" customHeight="1" x14ac:dyDescent="0.2">
      <c r="A938" s="79"/>
      <c r="B938" s="55"/>
      <c r="C938" s="56"/>
      <c r="D938" s="57"/>
      <c r="E938" s="57"/>
      <c r="F938" s="57"/>
      <c r="G938" s="57"/>
      <c r="H938" s="57"/>
      <c r="I938" s="57"/>
    </row>
    <row r="939" spans="1:9" ht="12" customHeight="1" x14ac:dyDescent="0.2">
      <c r="A939" s="79"/>
      <c r="B939" s="55"/>
      <c r="C939" s="56"/>
      <c r="D939" s="57"/>
      <c r="E939" s="57"/>
      <c r="F939" s="57"/>
      <c r="G939" s="57"/>
      <c r="H939" s="57"/>
      <c r="I939" s="57"/>
    </row>
    <row r="940" spans="1:9" ht="12" customHeight="1" x14ac:dyDescent="0.2">
      <c r="A940" s="79"/>
      <c r="B940" s="55"/>
      <c r="C940" s="56"/>
      <c r="D940" s="57"/>
      <c r="E940" s="57"/>
      <c r="F940" s="57"/>
      <c r="G940" s="57"/>
      <c r="H940" s="57"/>
      <c r="I940" s="57"/>
    </row>
    <row r="941" spans="1:9" ht="12" customHeight="1" x14ac:dyDescent="0.2">
      <c r="A941" s="79"/>
      <c r="B941" s="55"/>
      <c r="C941" s="56"/>
      <c r="D941" s="57"/>
      <c r="E941" s="57"/>
      <c r="F941" s="57"/>
      <c r="G941" s="57"/>
      <c r="H941" s="57"/>
      <c r="I941" s="57"/>
    </row>
    <row r="942" spans="1:9" ht="12" customHeight="1" x14ac:dyDescent="0.2">
      <c r="A942" s="79"/>
      <c r="B942" s="55"/>
      <c r="C942" s="56"/>
      <c r="D942" s="57"/>
      <c r="E942" s="57"/>
      <c r="F942" s="57"/>
      <c r="G942" s="57"/>
      <c r="H942" s="57"/>
      <c r="I942" s="57"/>
    </row>
    <row r="943" spans="1:9" ht="12" customHeight="1" x14ac:dyDescent="0.2">
      <c r="A943" s="79"/>
      <c r="B943" s="55"/>
      <c r="C943" s="56"/>
      <c r="D943" s="57"/>
      <c r="E943" s="57"/>
      <c r="F943" s="57"/>
      <c r="G943" s="57"/>
      <c r="H943" s="57"/>
      <c r="I943" s="57"/>
    </row>
    <row r="944" spans="1:9" ht="12" customHeight="1" x14ac:dyDescent="0.2">
      <c r="A944" s="79"/>
      <c r="B944" s="55"/>
      <c r="C944" s="56"/>
      <c r="D944" s="57"/>
      <c r="E944" s="57"/>
      <c r="F944" s="57"/>
      <c r="G944" s="57"/>
      <c r="H944" s="57"/>
      <c r="I944" s="57"/>
    </row>
    <row r="945" spans="1:9" ht="12" customHeight="1" x14ac:dyDescent="0.2">
      <c r="A945" s="79"/>
      <c r="B945" s="55"/>
      <c r="C945" s="56"/>
      <c r="D945" s="57"/>
      <c r="E945" s="57"/>
      <c r="F945" s="57"/>
      <c r="G945" s="57"/>
      <c r="H945" s="57"/>
      <c r="I945" s="57"/>
    </row>
    <row r="946" spans="1:9" ht="12" customHeight="1" x14ac:dyDescent="0.2">
      <c r="A946" s="79"/>
      <c r="B946" s="55"/>
      <c r="C946" s="56"/>
      <c r="D946" s="57"/>
      <c r="E946" s="57"/>
      <c r="F946" s="57"/>
      <c r="G946" s="57"/>
      <c r="H946" s="57"/>
      <c r="I946" s="57"/>
    </row>
    <row r="947" spans="1:9" ht="12" customHeight="1" x14ac:dyDescent="0.2">
      <c r="A947" s="79"/>
      <c r="B947" s="55"/>
      <c r="C947" s="56"/>
      <c r="D947" s="57"/>
      <c r="E947" s="57"/>
      <c r="F947" s="57"/>
      <c r="G947" s="57"/>
      <c r="H947" s="57"/>
      <c r="I947" s="57"/>
    </row>
    <row r="948" spans="1:9" ht="12" customHeight="1" x14ac:dyDescent="0.2">
      <c r="A948" s="79"/>
      <c r="B948" s="55"/>
      <c r="C948" s="56"/>
      <c r="D948" s="57"/>
      <c r="E948" s="57"/>
      <c r="F948" s="57"/>
      <c r="G948" s="57"/>
      <c r="H948" s="57"/>
      <c r="I948" s="57"/>
    </row>
    <row r="949" spans="1:9" ht="12" customHeight="1" x14ac:dyDescent="0.2">
      <c r="A949" s="79"/>
      <c r="B949" s="55"/>
      <c r="C949" s="56"/>
      <c r="D949" s="57"/>
      <c r="E949" s="57"/>
      <c r="F949" s="57"/>
      <c r="G949" s="57"/>
      <c r="H949" s="57"/>
      <c r="I949" s="57"/>
    </row>
    <row r="950" spans="1:9" ht="12" customHeight="1" x14ac:dyDescent="0.2">
      <c r="A950" s="79"/>
      <c r="B950" s="55"/>
      <c r="C950" s="56"/>
      <c r="D950" s="57"/>
      <c r="E950" s="57"/>
      <c r="F950" s="57"/>
      <c r="G950" s="57"/>
      <c r="H950" s="57"/>
      <c r="I950" s="57"/>
    </row>
    <row r="951" spans="1:9" ht="12" customHeight="1" x14ac:dyDescent="0.2">
      <c r="A951" s="79"/>
      <c r="B951" s="55"/>
      <c r="C951" s="56"/>
      <c r="D951" s="57"/>
      <c r="E951" s="57"/>
      <c r="F951" s="57"/>
      <c r="G951" s="57"/>
      <c r="H951" s="57"/>
      <c r="I951" s="57"/>
    </row>
    <row r="952" spans="1:9" ht="12" customHeight="1" x14ac:dyDescent="0.2">
      <c r="A952" s="79"/>
      <c r="B952" s="55"/>
      <c r="C952" s="56"/>
      <c r="D952" s="57"/>
      <c r="E952" s="57"/>
      <c r="F952" s="57"/>
      <c r="G952" s="57"/>
      <c r="H952" s="57"/>
      <c r="I952" s="57"/>
    </row>
    <row r="953" spans="1:9" ht="12" customHeight="1" x14ac:dyDescent="0.2">
      <c r="A953" s="79"/>
      <c r="B953" s="55"/>
      <c r="C953" s="56"/>
      <c r="D953" s="57"/>
      <c r="E953" s="57"/>
      <c r="F953" s="57"/>
      <c r="G953" s="57"/>
      <c r="H953" s="57"/>
      <c r="I953" s="57"/>
    </row>
    <row r="954" spans="1:9" ht="12" customHeight="1" x14ac:dyDescent="0.2">
      <c r="A954" s="79"/>
      <c r="B954" s="55"/>
      <c r="C954" s="56"/>
      <c r="D954" s="57"/>
      <c r="E954" s="57"/>
      <c r="F954" s="57"/>
      <c r="G954" s="57"/>
      <c r="H954" s="57"/>
      <c r="I954" s="57"/>
    </row>
    <row r="955" spans="1:9" ht="12" customHeight="1" x14ac:dyDescent="0.2">
      <c r="A955" s="79"/>
      <c r="B955" s="55"/>
      <c r="C955" s="56"/>
      <c r="D955" s="57"/>
      <c r="E955" s="57"/>
      <c r="F955" s="57"/>
      <c r="G955" s="57"/>
      <c r="H955" s="57"/>
      <c r="I955" s="57"/>
    </row>
    <row r="956" spans="1:9" ht="12" customHeight="1" x14ac:dyDescent="0.2">
      <c r="A956" s="79"/>
      <c r="B956" s="55"/>
      <c r="C956" s="56"/>
      <c r="D956" s="57"/>
      <c r="E956" s="57"/>
      <c r="F956" s="57"/>
      <c r="G956" s="57"/>
      <c r="H956" s="57"/>
      <c r="I956" s="57"/>
    </row>
    <row r="957" spans="1:9" ht="12" customHeight="1" x14ac:dyDescent="0.2">
      <c r="A957" s="79"/>
      <c r="B957" s="55"/>
      <c r="C957" s="56"/>
      <c r="D957" s="57"/>
      <c r="E957" s="57"/>
      <c r="F957" s="57"/>
      <c r="G957" s="57"/>
      <c r="H957" s="57"/>
      <c r="I957" s="57"/>
    </row>
    <row r="958" spans="1:9" ht="12" customHeight="1" x14ac:dyDescent="0.2">
      <c r="A958" s="79"/>
      <c r="B958" s="55"/>
      <c r="C958" s="56"/>
      <c r="D958" s="57"/>
      <c r="E958" s="57"/>
      <c r="F958" s="57"/>
      <c r="G958" s="57"/>
      <c r="H958" s="57"/>
      <c r="I958" s="57"/>
    </row>
    <row r="959" spans="1:9" ht="12" customHeight="1" x14ac:dyDescent="0.2">
      <c r="A959" s="79"/>
      <c r="B959" s="55"/>
      <c r="C959" s="56"/>
      <c r="D959" s="57"/>
      <c r="E959" s="57"/>
      <c r="F959" s="57"/>
      <c r="G959" s="57"/>
      <c r="H959" s="57"/>
      <c r="I959" s="57"/>
    </row>
    <row r="960" spans="1:9" ht="12" customHeight="1" x14ac:dyDescent="0.2">
      <c r="A960" s="79"/>
      <c r="B960" s="55"/>
      <c r="C960" s="56"/>
      <c r="D960" s="57"/>
      <c r="E960" s="57"/>
      <c r="F960" s="57"/>
      <c r="G960" s="57"/>
      <c r="H960" s="57"/>
      <c r="I960" s="57"/>
    </row>
    <row r="961" spans="1:9" ht="12" customHeight="1" x14ac:dyDescent="0.2">
      <c r="A961" s="79"/>
      <c r="B961" s="55"/>
      <c r="C961" s="56"/>
      <c r="D961" s="57"/>
      <c r="E961" s="57"/>
      <c r="F961" s="57"/>
      <c r="G961" s="57"/>
      <c r="H961" s="57"/>
      <c r="I961" s="57"/>
    </row>
    <row r="962" spans="1:9" ht="12" customHeight="1" x14ac:dyDescent="0.2">
      <c r="A962" s="79"/>
      <c r="B962" s="55"/>
      <c r="C962" s="56"/>
      <c r="D962" s="57"/>
      <c r="E962" s="57"/>
      <c r="F962" s="57"/>
      <c r="G962" s="57"/>
      <c r="H962" s="57"/>
      <c r="I962" s="57"/>
    </row>
    <row r="963" spans="1:9" ht="12" customHeight="1" x14ac:dyDescent="0.2">
      <c r="A963" s="79"/>
      <c r="B963" s="55"/>
      <c r="C963" s="56"/>
      <c r="D963" s="57"/>
      <c r="E963" s="57"/>
      <c r="F963" s="57"/>
      <c r="G963" s="57"/>
      <c r="H963" s="57"/>
      <c r="I963" s="57"/>
    </row>
    <row r="964" spans="1:9" ht="12" customHeight="1" x14ac:dyDescent="0.2">
      <c r="A964" s="79"/>
      <c r="B964" s="55"/>
      <c r="C964" s="56"/>
      <c r="D964" s="57"/>
      <c r="E964" s="57"/>
      <c r="F964" s="57"/>
      <c r="G964" s="57"/>
      <c r="H964" s="57"/>
      <c r="I964" s="57"/>
    </row>
    <row r="965" spans="1:9" ht="12" customHeight="1" x14ac:dyDescent="0.2">
      <c r="A965" s="79"/>
      <c r="B965" s="55"/>
      <c r="C965" s="56"/>
      <c r="D965" s="57"/>
      <c r="E965" s="57"/>
      <c r="F965" s="57"/>
      <c r="G965" s="57"/>
      <c r="H965" s="57"/>
      <c r="I965" s="57"/>
    </row>
    <row r="966" spans="1:9" ht="12" customHeight="1" x14ac:dyDescent="0.2">
      <c r="A966" s="79"/>
      <c r="B966" s="55"/>
      <c r="C966" s="56"/>
      <c r="D966" s="57"/>
      <c r="E966" s="57"/>
      <c r="F966" s="57"/>
      <c r="G966" s="57"/>
      <c r="H966" s="57"/>
      <c r="I966" s="57"/>
    </row>
    <row r="967" spans="1:9" ht="12" customHeight="1" x14ac:dyDescent="0.2">
      <c r="A967" s="79"/>
      <c r="B967" s="55"/>
      <c r="C967" s="56"/>
      <c r="D967" s="57"/>
      <c r="E967" s="57"/>
      <c r="F967" s="57"/>
      <c r="G967" s="57"/>
      <c r="H967" s="57"/>
      <c r="I967" s="57"/>
    </row>
    <row r="968" spans="1:9" ht="12" customHeight="1" x14ac:dyDescent="0.2">
      <c r="A968" s="79"/>
      <c r="B968" s="55"/>
      <c r="C968" s="56"/>
      <c r="D968" s="57"/>
      <c r="E968" s="57"/>
      <c r="F968" s="57"/>
      <c r="G968" s="57"/>
      <c r="H968" s="57"/>
      <c r="I968" s="57"/>
    </row>
    <row r="969" spans="1:9" ht="12" customHeight="1" x14ac:dyDescent="0.2">
      <c r="A969" s="79"/>
      <c r="B969" s="55"/>
      <c r="C969" s="56"/>
      <c r="D969" s="57"/>
      <c r="E969" s="57"/>
      <c r="F969" s="57"/>
      <c r="G969" s="57"/>
      <c r="H969" s="57"/>
      <c r="I969" s="57"/>
    </row>
    <row r="970" spans="1:9" ht="12" customHeight="1" x14ac:dyDescent="0.2">
      <c r="A970" s="79"/>
      <c r="B970" s="55"/>
      <c r="C970" s="56"/>
      <c r="D970" s="57"/>
      <c r="E970" s="57"/>
      <c r="F970" s="57"/>
      <c r="G970" s="57"/>
      <c r="H970" s="57"/>
      <c r="I970" s="57"/>
    </row>
    <row r="971" spans="1:9" ht="12" customHeight="1" x14ac:dyDescent="0.2">
      <c r="A971" s="79"/>
      <c r="B971" s="55"/>
      <c r="C971" s="56"/>
      <c r="D971" s="57"/>
      <c r="E971" s="57"/>
      <c r="F971" s="57"/>
      <c r="G971" s="57"/>
      <c r="H971" s="57"/>
      <c r="I971" s="57"/>
    </row>
    <row r="972" spans="1:9" ht="12" customHeight="1" x14ac:dyDescent="0.2">
      <c r="A972" s="79"/>
      <c r="B972" s="55"/>
      <c r="C972" s="56"/>
      <c r="D972" s="57"/>
      <c r="E972" s="57"/>
      <c r="F972" s="57"/>
      <c r="G972" s="57"/>
      <c r="H972" s="57"/>
      <c r="I972" s="57"/>
    </row>
    <row r="973" spans="1:9" ht="12" customHeight="1" x14ac:dyDescent="0.2">
      <c r="A973" s="79"/>
      <c r="B973" s="55"/>
      <c r="C973" s="56"/>
      <c r="D973" s="57"/>
      <c r="E973" s="57"/>
      <c r="F973" s="57"/>
      <c r="G973" s="57"/>
      <c r="H973" s="57"/>
      <c r="I973" s="57"/>
    </row>
    <row r="974" spans="1:9" ht="12" customHeight="1" x14ac:dyDescent="0.2">
      <c r="A974" s="79"/>
      <c r="B974" s="55"/>
      <c r="C974" s="56"/>
      <c r="D974" s="57"/>
      <c r="E974" s="57"/>
      <c r="F974" s="57"/>
      <c r="G974" s="57"/>
      <c r="H974" s="57"/>
      <c r="I974" s="57"/>
    </row>
    <row r="975" spans="1:9" ht="12" customHeight="1" x14ac:dyDescent="0.2">
      <c r="A975" s="79"/>
      <c r="B975" s="55"/>
      <c r="C975" s="56"/>
      <c r="D975" s="57"/>
      <c r="E975" s="57"/>
      <c r="F975" s="57"/>
      <c r="G975" s="57"/>
      <c r="H975" s="57"/>
      <c r="I975" s="57"/>
    </row>
    <row r="976" spans="1:9" ht="12" customHeight="1" x14ac:dyDescent="0.2">
      <c r="A976" s="79"/>
      <c r="B976" s="55"/>
      <c r="C976" s="56"/>
      <c r="D976" s="57"/>
      <c r="E976" s="57"/>
      <c r="F976" s="57"/>
      <c r="G976" s="57"/>
      <c r="H976" s="57"/>
      <c r="I976" s="57"/>
    </row>
    <row r="977" spans="1:9" ht="12" customHeight="1" x14ac:dyDescent="0.2">
      <c r="A977" s="79"/>
      <c r="B977" s="55"/>
      <c r="C977" s="56"/>
      <c r="D977" s="57"/>
      <c r="E977" s="57"/>
      <c r="F977" s="57"/>
      <c r="G977" s="57"/>
      <c r="H977" s="57"/>
      <c r="I977" s="57"/>
    </row>
    <row r="978" spans="1:9" ht="12" customHeight="1" x14ac:dyDescent="0.2">
      <c r="A978" s="79"/>
      <c r="B978" s="55"/>
      <c r="C978" s="56"/>
      <c r="D978" s="57"/>
      <c r="E978" s="57"/>
      <c r="F978" s="57"/>
      <c r="G978" s="57"/>
      <c r="H978" s="57"/>
      <c r="I978" s="57"/>
    </row>
    <row r="979" spans="1:9" ht="12" customHeight="1" x14ac:dyDescent="0.2">
      <c r="A979" s="79"/>
      <c r="B979" s="55"/>
      <c r="C979" s="56"/>
      <c r="D979" s="57"/>
      <c r="E979" s="57"/>
      <c r="F979" s="57"/>
      <c r="G979" s="57"/>
      <c r="H979" s="57"/>
      <c r="I979" s="57"/>
    </row>
    <row r="980" spans="1:9" ht="12" customHeight="1" x14ac:dyDescent="0.2">
      <c r="A980" s="79"/>
      <c r="B980" s="55"/>
      <c r="C980" s="56"/>
      <c r="D980" s="57"/>
      <c r="E980" s="57"/>
      <c r="F980" s="57"/>
      <c r="G980" s="57"/>
      <c r="H980" s="57"/>
      <c r="I980" s="57"/>
    </row>
    <row r="981" spans="1:9" ht="12" customHeight="1" x14ac:dyDescent="0.2">
      <c r="A981" s="79"/>
      <c r="B981" s="55"/>
      <c r="C981" s="56"/>
      <c r="D981" s="57"/>
      <c r="E981" s="57"/>
      <c r="F981" s="57"/>
      <c r="G981" s="57"/>
      <c r="H981" s="57"/>
      <c r="I981" s="57"/>
    </row>
    <row r="982" spans="1:9" ht="12" customHeight="1" x14ac:dyDescent="0.2">
      <c r="A982" s="79"/>
      <c r="B982" s="55"/>
      <c r="C982" s="56"/>
      <c r="D982" s="57"/>
      <c r="E982" s="57"/>
      <c r="F982" s="57"/>
      <c r="G982" s="57"/>
      <c r="H982" s="57"/>
      <c r="I982" s="57"/>
    </row>
    <row r="983" spans="1:9" ht="12" customHeight="1" x14ac:dyDescent="0.2">
      <c r="A983" s="79"/>
      <c r="B983" s="55"/>
      <c r="C983" s="56"/>
      <c r="D983" s="57"/>
      <c r="E983" s="57"/>
      <c r="F983" s="57"/>
      <c r="G983" s="57"/>
      <c r="H983" s="57"/>
      <c r="I983" s="57"/>
    </row>
    <row r="984" spans="1:9" ht="12" customHeight="1" x14ac:dyDescent="0.2">
      <c r="A984" s="79"/>
      <c r="B984" s="55"/>
      <c r="C984" s="56"/>
      <c r="D984" s="57"/>
      <c r="E984" s="57"/>
      <c r="F984" s="57"/>
      <c r="G984" s="57"/>
      <c r="H984" s="57"/>
      <c r="I984" s="57"/>
    </row>
    <row r="985" spans="1:9" ht="12" customHeight="1" x14ac:dyDescent="0.2">
      <c r="A985" s="79"/>
      <c r="B985" s="55"/>
      <c r="C985" s="56"/>
      <c r="D985" s="57"/>
      <c r="E985" s="57"/>
      <c r="F985" s="57"/>
      <c r="G985" s="57"/>
      <c r="H985" s="57"/>
      <c r="I985" s="57"/>
    </row>
    <row r="986" spans="1:9" ht="12" customHeight="1" x14ac:dyDescent="0.2">
      <c r="A986" s="79"/>
      <c r="B986" s="55"/>
      <c r="C986" s="56"/>
      <c r="D986" s="57"/>
      <c r="E986" s="57"/>
      <c r="F986" s="57"/>
      <c r="G986" s="57"/>
      <c r="H986" s="57"/>
      <c r="I986" s="57"/>
    </row>
    <row r="987" spans="1:9" ht="12" customHeight="1" x14ac:dyDescent="0.2">
      <c r="A987" s="79"/>
      <c r="B987" s="55"/>
      <c r="C987" s="56"/>
      <c r="D987" s="57"/>
      <c r="E987" s="57"/>
      <c r="F987" s="57"/>
      <c r="G987" s="57"/>
      <c r="H987" s="57"/>
      <c r="I987" s="57"/>
    </row>
    <row r="988" spans="1:9" ht="12" customHeight="1" x14ac:dyDescent="0.2">
      <c r="A988" s="79"/>
      <c r="B988" s="55"/>
      <c r="C988" s="56"/>
      <c r="D988" s="57"/>
      <c r="E988" s="57"/>
      <c r="F988" s="57"/>
      <c r="G988" s="57"/>
      <c r="H988" s="57"/>
      <c r="I988" s="57"/>
    </row>
    <row r="989" spans="1:9" ht="12" customHeight="1" x14ac:dyDescent="0.2">
      <c r="A989" s="79"/>
      <c r="B989" s="55"/>
      <c r="C989" s="56"/>
      <c r="D989" s="57"/>
      <c r="E989" s="57"/>
      <c r="F989" s="57"/>
      <c r="G989" s="57"/>
      <c r="H989" s="57"/>
      <c r="I989" s="57"/>
    </row>
    <row r="990" spans="1:9" ht="12" customHeight="1" x14ac:dyDescent="0.2">
      <c r="A990" s="79"/>
      <c r="B990" s="55"/>
      <c r="C990" s="56"/>
      <c r="D990" s="57"/>
      <c r="E990" s="57"/>
      <c r="F990" s="57"/>
      <c r="G990" s="57"/>
      <c r="H990" s="57"/>
      <c r="I990" s="57"/>
    </row>
    <row r="991" spans="1:9" ht="12" customHeight="1" x14ac:dyDescent="0.2">
      <c r="A991" s="79"/>
      <c r="B991" s="55"/>
      <c r="C991" s="56"/>
      <c r="D991" s="57"/>
      <c r="E991" s="57"/>
      <c r="F991" s="57"/>
      <c r="G991" s="57"/>
      <c r="H991" s="57"/>
      <c r="I991" s="57"/>
    </row>
    <row r="992" spans="1:9" ht="12" customHeight="1" x14ac:dyDescent="0.2">
      <c r="A992" s="79"/>
      <c r="B992" s="55"/>
      <c r="C992" s="56"/>
      <c r="D992" s="57"/>
      <c r="E992" s="57"/>
      <c r="F992" s="57"/>
      <c r="G992" s="57"/>
      <c r="H992" s="57"/>
      <c r="I992" s="57"/>
    </row>
    <row r="993" spans="1:9" ht="12" customHeight="1" x14ac:dyDescent="0.2">
      <c r="A993" s="79"/>
      <c r="B993" s="55"/>
      <c r="C993" s="56"/>
      <c r="D993" s="57"/>
      <c r="E993" s="57"/>
      <c r="F993" s="57"/>
      <c r="G993" s="57"/>
      <c r="H993" s="57"/>
      <c r="I993" s="57"/>
    </row>
    <row r="994" spans="1:9" ht="12" customHeight="1" x14ac:dyDescent="0.2">
      <c r="A994" s="79"/>
      <c r="B994" s="55"/>
      <c r="C994" s="56"/>
      <c r="D994" s="57"/>
      <c r="E994" s="57"/>
      <c r="F994" s="57"/>
      <c r="G994" s="57"/>
      <c r="H994" s="57"/>
      <c r="I994" s="57"/>
    </row>
    <row r="995" spans="1:9" ht="12" customHeight="1" x14ac:dyDescent="0.2">
      <c r="A995" s="79"/>
      <c r="B995" s="55"/>
      <c r="C995" s="56"/>
      <c r="D995" s="57"/>
      <c r="E995" s="57"/>
      <c r="F995" s="57"/>
      <c r="G995" s="57"/>
      <c r="H995" s="57"/>
      <c r="I995" s="57"/>
    </row>
    <row r="996" spans="1:9" ht="12" customHeight="1" x14ac:dyDescent="0.2">
      <c r="A996" s="79"/>
      <c r="B996" s="55"/>
      <c r="C996" s="56"/>
      <c r="D996" s="57"/>
      <c r="E996" s="57"/>
      <c r="F996" s="57"/>
      <c r="G996" s="57"/>
      <c r="H996" s="57"/>
      <c r="I996" s="57"/>
    </row>
    <row r="997" spans="1:9" ht="12" customHeight="1" x14ac:dyDescent="0.2">
      <c r="A997" s="79"/>
      <c r="B997" s="55"/>
      <c r="C997" s="56"/>
      <c r="D997" s="57"/>
      <c r="E997" s="57"/>
      <c r="F997" s="57"/>
      <c r="G997" s="57"/>
      <c r="H997" s="57"/>
      <c r="I997" s="57"/>
    </row>
    <row r="998" spans="1:9" ht="12" customHeight="1" x14ac:dyDescent="0.2">
      <c r="A998" s="79"/>
      <c r="B998" s="55"/>
      <c r="C998" s="56"/>
      <c r="D998" s="57"/>
      <c r="E998" s="57"/>
      <c r="F998" s="57"/>
      <c r="G998" s="57"/>
      <c r="H998" s="57"/>
      <c r="I998" s="57"/>
    </row>
    <row r="999" spans="1:9" ht="12" customHeight="1" x14ac:dyDescent="0.2">
      <c r="A999" s="79"/>
      <c r="B999" s="55"/>
      <c r="C999" s="56"/>
      <c r="D999" s="57"/>
      <c r="E999" s="57"/>
      <c r="F999" s="57"/>
      <c r="G999" s="57"/>
      <c r="H999" s="57"/>
      <c r="I999" s="57"/>
    </row>
    <row r="1000" spans="1:9" ht="12" customHeight="1" x14ac:dyDescent="0.2">
      <c r="A1000" s="79"/>
      <c r="B1000" s="55"/>
      <c r="C1000" s="56"/>
      <c r="D1000" s="57"/>
      <c r="E1000" s="57"/>
      <c r="F1000" s="57"/>
      <c r="G1000" s="57"/>
      <c r="H1000" s="57"/>
      <c r="I1000" s="57"/>
    </row>
    <row r="1001" spans="1:9" ht="12" customHeight="1" x14ac:dyDescent="0.2">
      <c r="A1001" s="79"/>
      <c r="B1001" s="55"/>
      <c r="C1001" s="56"/>
      <c r="D1001" s="57"/>
      <c r="E1001" s="57"/>
      <c r="F1001" s="57"/>
      <c r="G1001" s="57"/>
      <c r="H1001" s="57"/>
      <c r="I1001" s="57"/>
    </row>
    <row r="1002" spans="1:9" ht="12" customHeight="1" x14ac:dyDescent="0.2">
      <c r="A1002" s="79"/>
      <c r="B1002" s="55"/>
      <c r="C1002" s="56"/>
      <c r="D1002" s="57"/>
      <c r="E1002" s="57"/>
      <c r="F1002" s="57"/>
      <c r="G1002" s="57"/>
      <c r="H1002" s="57"/>
      <c r="I1002" s="57"/>
    </row>
    <row r="1003" spans="1:9" ht="12" customHeight="1" x14ac:dyDescent="0.2">
      <c r="A1003" s="79"/>
      <c r="B1003" s="55"/>
      <c r="C1003" s="56"/>
      <c r="D1003" s="57"/>
      <c r="E1003" s="57"/>
      <c r="F1003" s="57"/>
      <c r="G1003" s="57"/>
      <c r="H1003" s="57"/>
      <c r="I1003" s="57"/>
    </row>
    <row r="1004" spans="1:9" ht="12" customHeight="1" x14ac:dyDescent="0.2">
      <c r="A1004" s="79"/>
      <c r="B1004" s="55"/>
      <c r="C1004" s="56"/>
      <c r="D1004" s="57"/>
      <c r="E1004" s="57"/>
      <c r="F1004" s="57"/>
      <c r="G1004" s="57"/>
      <c r="H1004" s="57"/>
      <c r="I1004" s="57"/>
    </row>
    <row r="1005" spans="1:9" ht="12" customHeight="1" x14ac:dyDescent="0.2">
      <c r="A1005" s="79"/>
      <c r="B1005" s="55"/>
      <c r="C1005" s="56"/>
      <c r="D1005" s="57"/>
      <c r="E1005" s="57"/>
      <c r="F1005" s="57"/>
      <c r="G1005" s="57"/>
      <c r="H1005" s="57"/>
      <c r="I1005" s="57"/>
    </row>
    <row r="1006" spans="1:9" ht="12" customHeight="1" x14ac:dyDescent="0.2">
      <c r="A1006" s="79"/>
      <c r="B1006" s="55"/>
      <c r="C1006" s="56"/>
      <c r="D1006" s="57"/>
      <c r="E1006" s="57"/>
      <c r="F1006" s="57"/>
      <c r="G1006" s="57"/>
      <c r="H1006" s="57"/>
      <c r="I1006" s="57"/>
    </row>
    <row r="1007" spans="1:9" ht="12" customHeight="1" x14ac:dyDescent="0.2">
      <c r="A1007" s="79"/>
      <c r="B1007" s="55"/>
      <c r="C1007" s="56"/>
      <c r="D1007" s="57"/>
      <c r="E1007" s="57"/>
      <c r="F1007" s="57"/>
      <c r="G1007" s="57"/>
      <c r="H1007" s="57"/>
      <c r="I1007" s="57"/>
    </row>
    <row r="1008" spans="1:9" ht="12" customHeight="1" x14ac:dyDescent="0.2">
      <c r="A1008" s="79"/>
      <c r="B1008" s="55"/>
      <c r="C1008" s="56"/>
      <c r="D1008" s="57"/>
      <c r="E1008" s="57"/>
      <c r="F1008" s="57"/>
      <c r="G1008" s="57"/>
      <c r="H1008" s="57"/>
      <c r="I1008" s="57"/>
    </row>
    <row r="1009" spans="1:9" ht="12" customHeight="1" x14ac:dyDescent="0.2">
      <c r="A1009" s="79"/>
      <c r="B1009" s="55"/>
      <c r="C1009" s="56"/>
      <c r="D1009" s="57"/>
      <c r="E1009" s="57"/>
      <c r="F1009" s="57"/>
      <c r="G1009" s="57"/>
      <c r="H1009" s="57"/>
      <c r="I1009" s="57"/>
    </row>
    <row r="1010" spans="1:9" ht="12" customHeight="1" x14ac:dyDescent="0.2">
      <c r="A1010" s="79"/>
      <c r="B1010" s="55"/>
      <c r="C1010" s="56"/>
      <c r="D1010" s="57"/>
      <c r="E1010" s="57"/>
      <c r="F1010" s="57"/>
      <c r="G1010" s="57"/>
      <c r="H1010" s="57"/>
      <c r="I1010" s="57"/>
    </row>
    <row r="1011" spans="1:9" ht="12" customHeight="1" x14ac:dyDescent="0.2">
      <c r="A1011" s="79"/>
      <c r="B1011" s="55"/>
      <c r="C1011" s="56"/>
      <c r="D1011" s="57"/>
      <c r="E1011" s="57"/>
      <c r="F1011" s="57"/>
      <c r="G1011" s="57"/>
      <c r="H1011" s="57"/>
      <c r="I1011" s="57"/>
    </row>
    <row r="1012" spans="1:9" ht="12" customHeight="1" x14ac:dyDescent="0.2">
      <c r="A1012" s="79"/>
      <c r="B1012" s="55"/>
      <c r="C1012" s="56"/>
      <c r="D1012" s="57"/>
      <c r="E1012" s="57"/>
      <c r="F1012" s="57"/>
      <c r="G1012" s="57"/>
      <c r="H1012" s="57"/>
      <c r="I1012" s="57"/>
    </row>
    <row r="1013" spans="1:9" ht="12" customHeight="1" x14ac:dyDescent="0.2">
      <c r="A1013" s="79"/>
      <c r="B1013" s="55"/>
      <c r="C1013" s="56"/>
      <c r="D1013" s="57"/>
      <c r="E1013" s="57"/>
      <c r="F1013" s="57"/>
      <c r="G1013" s="57"/>
      <c r="H1013" s="57"/>
      <c r="I1013" s="57"/>
    </row>
    <row r="1014" spans="1:9" ht="12" customHeight="1" x14ac:dyDescent="0.2">
      <c r="A1014" s="79"/>
      <c r="B1014" s="55"/>
      <c r="C1014" s="56"/>
      <c r="D1014" s="57"/>
      <c r="E1014" s="57"/>
      <c r="F1014" s="57"/>
      <c r="G1014" s="57"/>
      <c r="H1014" s="57"/>
      <c r="I1014" s="57"/>
    </row>
    <row r="1015" spans="1:9" ht="12" customHeight="1" x14ac:dyDescent="0.2">
      <c r="A1015" s="79"/>
      <c r="B1015" s="55"/>
      <c r="C1015" s="56"/>
      <c r="D1015" s="57"/>
      <c r="E1015" s="57"/>
      <c r="F1015" s="57"/>
      <c r="G1015" s="57"/>
      <c r="H1015" s="57"/>
      <c r="I1015" s="57"/>
    </row>
    <row r="1016" spans="1:9" ht="12" customHeight="1" x14ac:dyDescent="0.2">
      <c r="A1016" s="79"/>
      <c r="B1016" s="55"/>
      <c r="C1016" s="56"/>
      <c r="D1016" s="57"/>
      <c r="E1016" s="57"/>
      <c r="F1016" s="57"/>
      <c r="G1016" s="57"/>
      <c r="H1016" s="57"/>
      <c r="I1016" s="57"/>
    </row>
    <row r="1017" spans="1:9" ht="12" customHeight="1" x14ac:dyDescent="0.2">
      <c r="A1017" s="79"/>
      <c r="B1017" s="55"/>
      <c r="C1017" s="56"/>
      <c r="D1017" s="57"/>
      <c r="E1017" s="57"/>
      <c r="F1017" s="57"/>
      <c r="G1017" s="57"/>
      <c r="H1017" s="57"/>
      <c r="I1017" s="57"/>
    </row>
    <row r="1018" spans="1:9" ht="12" customHeight="1" x14ac:dyDescent="0.2">
      <c r="A1018" s="79"/>
      <c r="B1018" s="55"/>
      <c r="C1018" s="56"/>
      <c r="D1018" s="57"/>
      <c r="E1018" s="57"/>
      <c r="F1018" s="57"/>
      <c r="G1018" s="57"/>
      <c r="H1018" s="57"/>
      <c r="I1018" s="57"/>
    </row>
    <row r="1019" spans="1:9" ht="12" customHeight="1" x14ac:dyDescent="0.2">
      <c r="A1019" s="79"/>
      <c r="B1019" s="55"/>
      <c r="C1019" s="56"/>
      <c r="D1019" s="57"/>
      <c r="E1019" s="57"/>
      <c r="F1019" s="57"/>
      <c r="G1019" s="57"/>
      <c r="H1019" s="57"/>
      <c r="I1019" s="57"/>
    </row>
    <row r="1020" spans="1:9" ht="12" customHeight="1" x14ac:dyDescent="0.2">
      <c r="A1020" s="79"/>
      <c r="B1020" s="55"/>
      <c r="C1020" s="56"/>
      <c r="D1020" s="57"/>
      <c r="E1020" s="57"/>
      <c r="F1020" s="57"/>
      <c r="G1020" s="57"/>
      <c r="H1020" s="57"/>
      <c r="I1020" s="57"/>
    </row>
    <row r="1021" spans="1:9" ht="12" customHeight="1" x14ac:dyDescent="0.2">
      <c r="A1021" s="79"/>
      <c r="B1021" s="55"/>
      <c r="C1021" s="56"/>
      <c r="D1021" s="57"/>
      <c r="E1021" s="57"/>
      <c r="F1021" s="57"/>
      <c r="G1021" s="57"/>
      <c r="H1021" s="57"/>
      <c r="I1021" s="57"/>
    </row>
    <row r="1022" spans="1:9" ht="12" customHeight="1" x14ac:dyDescent="0.2">
      <c r="A1022" s="79"/>
      <c r="B1022" s="55"/>
      <c r="C1022" s="56"/>
      <c r="D1022" s="57"/>
      <c r="E1022" s="57"/>
      <c r="F1022" s="57"/>
      <c r="G1022" s="57"/>
      <c r="H1022" s="57"/>
      <c r="I1022" s="57"/>
    </row>
    <row r="1023" spans="1:9" ht="12" customHeight="1" x14ac:dyDescent="0.2">
      <c r="A1023" s="79"/>
      <c r="B1023" s="55"/>
      <c r="C1023" s="56"/>
      <c r="D1023" s="57"/>
      <c r="E1023" s="57"/>
      <c r="F1023" s="57"/>
      <c r="G1023" s="57"/>
      <c r="H1023" s="57"/>
      <c r="I1023" s="57"/>
    </row>
    <row r="1024" spans="1:9" ht="12" customHeight="1" x14ac:dyDescent="0.2">
      <c r="A1024" s="79"/>
      <c r="B1024" s="55"/>
      <c r="C1024" s="56"/>
      <c r="D1024" s="57"/>
      <c r="E1024" s="57"/>
      <c r="F1024" s="57"/>
      <c r="G1024" s="57"/>
      <c r="H1024" s="57"/>
      <c r="I1024" s="57"/>
    </row>
    <row r="1025" spans="1:9" ht="12" customHeight="1" x14ac:dyDescent="0.2">
      <c r="A1025" s="79"/>
      <c r="B1025" s="55"/>
      <c r="C1025" s="56"/>
      <c r="D1025" s="57"/>
      <c r="E1025" s="57"/>
      <c r="F1025" s="57"/>
      <c r="G1025" s="57"/>
      <c r="H1025" s="57"/>
      <c r="I1025" s="57"/>
    </row>
    <row r="1026" spans="1:9" ht="12" customHeight="1" x14ac:dyDescent="0.2">
      <c r="A1026" s="79"/>
      <c r="B1026" s="55"/>
      <c r="C1026" s="56"/>
      <c r="D1026" s="57"/>
      <c r="E1026" s="57"/>
      <c r="F1026" s="57"/>
      <c r="G1026" s="57"/>
      <c r="H1026" s="57"/>
      <c r="I1026" s="57"/>
    </row>
    <row r="1027" spans="1:9" ht="12" customHeight="1" x14ac:dyDescent="0.2">
      <c r="A1027" s="79"/>
      <c r="B1027" s="55"/>
      <c r="C1027" s="56"/>
      <c r="D1027" s="57"/>
      <c r="E1027" s="57"/>
      <c r="F1027" s="57"/>
      <c r="G1027" s="57"/>
      <c r="H1027" s="57"/>
      <c r="I1027" s="57"/>
    </row>
    <row r="1028" spans="1:9" ht="12" customHeight="1" x14ac:dyDescent="0.2">
      <c r="A1028" s="79"/>
      <c r="B1028" s="55"/>
      <c r="C1028" s="56"/>
      <c r="D1028" s="57"/>
      <c r="E1028" s="57"/>
      <c r="F1028" s="57"/>
      <c r="G1028" s="57"/>
      <c r="H1028" s="57"/>
      <c r="I1028" s="57"/>
    </row>
    <row r="1029" spans="1:9" ht="12" customHeight="1" x14ac:dyDescent="0.2">
      <c r="A1029" s="79"/>
      <c r="B1029" s="55"/>
      <c r="C1029" s="56"/>
      <c r="D1029" s="57"/>
      <c r="E1029" s="57"/>
      <c r="F1029" s="57"/>
      <c r="G1029" s="57"/>
      <c r="H1029" s="57"/>
      <c r="I1029" s="57"/>
    </row>
    <row r="1030" spans="1:9" ht="12" customHeight="1" x14ac:dyDescent="0.2">
      <c r="A1030" s="79"/>
      <c r="B1030" s="55"/>
      <c r="C1030" s="56"/>
      <c r="D1030" s="57"/>
      <c r="E1030" s="57"/>
      <c r="F1030" s="57"/>
      <c r="G1030" s="57"/>
      <c r="H1030" s="57"/>
      <c r="I1030" s="57"/>
    </row>
    <row r="1031" spans="1:9" ht="12" customHeight="1" x14ac:dyDescent="0.2">
      <c r="A1031" s="79"/>
      <c r="B1031" s="55"/>
      <c r="C1031" s="56"/>
      <c r="D1031" s="57"/>
      <c r="E1031" s="57"/>
      <c r="F1031" s="57"/>
      <c r="G1031" s="57"/>
      <c r="H1031" s="57"/>
      <c r="I1031" s="57"/>
    </row>
    <row r="1032" spans="1:9" ht="12" customHeight="1" x14ac:dyDescent="0.2">
      <c r="A1032" s="79"/>
      <c r="B1032" s="55"/>
      <c r="C1032" s="56"/>
      <c r="D1032" s="57"/>
      <c r="E1032" s="57"/>
      <c r="F1032" s="57"/>
      <c r="G1032" s="57"/>
      <c r="H1032" s="57"/>
      <c r="I1032" s="57"/>
    </row>
    <row r="1033" spans="1:9" ht="12" customHeight="1" x14ac:dyDescent="0.2">
      <c r="A1033" s="79"/>
      <c r="B1033" s="55"/>
      <c r="C1033" s="56"/>
      <c r="D1033" s="57"/>
      <c r="E1033" s="57"/>
      <c r="F1033" s="57"/>
      <c r="G1033" s="57"/>
      <c r="H1033" s="57"/>
      <c r="I1033" s="57"/>
    </row>
    <row r="1034" spans="1:9" ht="12" customHeight="1" x14ac:dyDescent="0.2">
      <c r="A1034" s="79"/>
      <c r="B1034" s="55"/>
      <c r="C1034" s="56"/>
      <c r="D1034" s="57"/>
      <c r="E1034" s="57"/>
      <c r="F1034" s="57"/>
      <c r="G1034" s="57"/>
      <c r="H1034" s="57"/>
      <c r="I1034" s="57"/>
    </row>
    <row r="1035" spans="1:9" ht="12" customHeight="1" x14ac:dyDescent="0.2">
      <c r="A1035" s="79"/>
      <c r="B1035" s="55"/>
      <c r="C1035" s="56"/>
      <c r="D1035" s="57"/>
      <c r="E1035" s="57"/>
      <c r="F1035" s="57"/>
      <c r="G1035" s="57"/>
      <c r="H1035" s="57"/>
      <c r="I1035" s="57"/>
    </row>
    <row r="1036" spans="1:9" ht="12" customHeight="1" x14ac:dyDescent="0.2">
      <c r="A1036" s="79"/>
      <c r="B1036" s="55"/>
      <c r="C1036" s="56"/>
      <c r="D1036" s="57"/>
      <c r="E1036" s="57"/>
      <c r="F1036" s="57"/>
      <c r="G1036" s="57"/>
      <c r="H1036" s="57"/>
      <c r="I1036" s="57"/>
    </row>
    <row r="1037" spans="1:9" ht="12" customHeight="1" x14ac:dyDescent="0.2">
      <c r="A1037" s="79"/>
      <c r="B1037" s="55"/>
      <c r="C1037" s="56"/>
      <c r="D1037" s="57"/>
      <c r="E1037" s="57"/>
      <c r="F1037" s="57"/>
      <c r="G1037" s="57"/>
      <c r="H1037" s="57"/>
      <c r="I1037" s="57"/>
    </row>
    <row r="1038" spans="1:9" ht="12" customHeight="1" x14ac:dyDescent="0.2">
      <c r="A1038" s="79"/>
      <c r="B1038" s="55"/>
      <c r="C1038" s="56"/>
      <c r="D1038" s="57"/>
      <c r="E1038" s="57"/>
      <c r="F1038" s="57"/>
      <c r="G1038" s="57"/>
      <c r="H1038" s="57"/>
      <c r="I1038" s="57"/>
    </row>
    <row r="1039" spans="1:9" ht="12" customHeight="1" x14ac:dyDescent="0.2">
      <c r="A1039" s="79"/>
      <c r="B1039" s="55"/>
      <c r="C1039" s="56"/>
      <c r="D1039" s="57"/>
      <c r="E1039" s="57"/>
      <c r="F1039" s="57"/>
      <c r="G1039" s="57"/>
      <c r="H1039" s="57"/>
      <c r="I1039" s="57"/>
    </row>
    <row r="1040" spans="1:9" ht="12" customHeight="1" x14ac:dyDescent="0.2">
      <c r="A1040" s="79"/>
      <c r="B1040" s="55"/>
      <c r="C1040" s="56"/>
      <c r="D1040" s="57"/>
      <c r="E1040" s="57"/>
      <c r="F1040" s="57"/>
      <c r="G1040" s="57"/>
      <c r="H1040" s="57"/>
      <c r="I1040" s="57"/>
    </row>
    <row r="1041" spans="1:9" ht="12" customHeight="1" x14ac:dyDescent="0.2">
      <c r="A1041" s="79"/>
      <c r="B1041" s="55"/>
      <c r="C1041" s="56"/>
      <c r="D1041" s="57"/>
      <c r="E1041" s="57"/>
      <c r="F1041" s="57"/>
      <c r="G1041" s="57"/>
      <c r="H1041" s="57"/>
      <c r="I1041" s="57"/>
    </row>
    <row r="1042" spans="1:9" ht="12" customHeight="1" x14ac:dyDescent="0.2">
      <c r="A1042" s="79"/>
      <c r="B1042" s="55"/>
      <c r="C1042" s="56"/>
      <c r="D1042" s="57"/>
      <c r="E1042" s="57"/>
      <c r="F1042" s="57"/>
      <c r="G1042" s="57"/>
      <c r="H1042" s="57"/>
      <c r="I1042" s="57"/>
    </row>
    <row r="1043" spans="1:9" ht="12" customHeight="1" x14ac:dyDescent="0.2">
      <c r="A1043" s="79"/>
      <c r="B1043" s="55"/>
      <c r="C1043" s="56"/>
      <c r="D1043" s="57"/>
      <c r="E1043" s="57"/>
      <c r="F1043" s="57"/>
      <c r="G1043" s="57"/>
      <c r="H1043" s="57"/>
      <c r="I1043" s="57"/>
    </row>
    <row r="1044" spans="1:9" ht="12" customHeight="1" x14ac:dyDescent="0.2">
      <c r="A1044" s="79"/>
      <c r="B1044" s="55"/>
      <c r="C1044" s="56"/>
      <c r="D1044" s="57"/>
      <c r="E1044" s="57"/>
      <c r="F1044" s="57"/>
      <c r="G1044" s="57"/>
      <c r="H1044" s="57"/>
      <c r="I1044" s="57"/>
    </row>
    <row r="1045" spans="1:9" ht="12" customHeight="1" x14ac:dyDescent="0.2">
      <c r="A1045" s="79"/>
      <c r="B1045" s="55"/>
      <c r="C1045" s="56"/>
      <c r="D1045" s="57"/>
      <c r="E1045" s="57"/>
      <c r="F1045" s="57"/>
      <c r="G1045" s="57"/>
      <c r="H1045" s="57"/>
      <c r="I1045" s="57"/>
    </row>
    <row r="1046" spans="1:9" ht="12" customHeight="1" x14ac:dyDescent="0.2">
      <c r="A1046" s="79"/>
      <c r="B1046" s="55"/>
      <c r="C1046" s="56"/>
      <c r="D1046" s="57"/>
      <c r="E1046" s="57"/>
      <c r="F1046" s="57"/>
      <c r="G1046" s="57"/>
      <c r="H1046" s="57"/>
      <c r="I1046" s="57"/>
    </row>
    <row r="1047" spans="1:9" ht="12" customHeight="1" x14ac:dyDescent="0.2">
      <c r="A1047" s="79"/>
      <c r="B1047" s="55"/>
      <c r="C1047" s="56"/>
      <c r="D1047" s="57"/>
      <c r="E1047" s="57"/>
      <c r="F1047" s="57"/>
      <c r="G1047" s="57"/>
      <c r="H1047" s="57"/>
      <c r="I1047" s="57"/>
    </row>
    <row r="1048" spans="1:9" ht="12" customHeight="1" x14ac:dyDescent="0.2">
      <c r="A1048" s="79"/>
      <c r="B1048" s="55"/>
      <c r="C1048" s="56"/>
      <c r="D1048" s="57"/>
      <c r="E1048" s="57"/>
      <c r="F1048" s="57"/>
      <c r="G1048" s="57"/>
      <c r="H1048" s="57"/>
      <c r="I1048" s="57"/>
    </row>
    <row r="1049" spans="1:9" ht="12" customHeight="1" x14ac:dyDescent="0.2">
      <c r="A1049" s="79"/>
      <c r="B1049" s="55"/>
      <c r="C1049" s="56"/>
      <c r="D1049" s="57"/>
      <c r="E1049" s="57"/>
      <c r="F1049" s="57"/>
      <c r="G1049" s="57"/>
      <c r="H1049" s="57"/>
      <c r="I1049" s="57"/>
    </row>
    <row r="1050" spans="1:9" ht="12" customHeight="1" x14ac:dyDescent="0.2">
      <c r="A1050" s="79"/>
      <c r="B1050" s="55"/>
      <c r="C1050" s="56"/>
      <c r="D1050" s="57"/>
      <c r="E1050" s="57"/>
      <c r="F1050" s="57"/>
      <c r="G1050" s="57"/>
      <c r="H1050" s="57"/>
      <c r="I1050" s="57"/>
    </row>
    <row r="1051" spans="1:9" ht="12" customHeight="1" x14ac:dyDescent="0.2">
      <c r="A1051" s="79"/>
      <c r="B1051" s="55"/>
      <c r="C1051" s="56"/>
      <c r="D1051" s="57"/>
      <c r="E1051" s="57"/>
      <c r="F1051" s="57"/>
      <c r="G1051" s="57"/>
      <c r="H1051" s="57"/>
      <c r="I1051" s="57"/>
    </row>
    <row r="1052" spans="1:9" ht="12" customHeight="1" x14ac:dyDescent="0.2">
      <c r="A1052" s="79"/>
      <c r="B1052" s="55"/>
      <c r="C1052" s="56"/>
      <c r="D1052" s="57"/>
      <c r="E1052" s="57"/>
      <c r="F1052" s="57"/>
      <c r="G1052" s="57"/>
      <c r="H1052" s="57"/>
      <c r="I1052" s="57"/>
    </row>
    <row r="1053" spans="1:9" ht="12" customHeight="1" x14ac:dyDescent="0.2">
      <c r="A1053" s="79"/>
      <c r="B1053" s="55"/>
      <c r="C1053" s="56"/>
      <c r="D1053" s="57"/>
      <c r="E1053" s="57"/>
      <c r="F1053" s="57"/>
      <c r="G1053" s="57"/>
      <c r="H1053" s="57"/>
      <c r="I1053" s="57"/>
    </row>
    <row r="1054" spans="1:9" ht="12" customHeight="1" x14ac:dyDescent="0.2">
      <c r="A1054" s="79"/>
      <c r="B1054" s="55"/>
      <c r="C1054" s="56"/>
      <c r="D1054" s="57"/>
      <c r="E1054" s="57"/>
      <c r="F1054" s="57"/>
      <c r="G1054" s="57"/>
      <c r="H1054" s="57"/>
      <c r="I1054" s="57"/>
    </row>
    <row r="1055" spans="1:9" ht="12" customHeight="1" x14ac:dyDescent="0.2">
      <c r="A1055" s="79"/>
      <c r="B1055" s="55"/>
      <c r="C1055" s="56"/>
      <c r="D1055" s="57"/>
      <c r="E1055" s="57"/>
      <c r="F1055" s="57"/>
      <c r="G1055" s="57"/>
      <c r="H1055" s="57"/>
      <c r="I1055" s="57"/>
    </row>
    <row r="1056" spans="1:9" ht="12" customHeight="1" x14ac:dyDescent="0.2">
      <c r="A1056" s="79"/>
      <c r="B1056" s="55"/>
      <c r="C1056" s="56"/>
      <c r="D1056" s="57"/>
      <c r="E1056" s="57"/>
      <c r="F1056" s="57"/>
      <c r="G1056" s="57"/>
      <c r="H1056" s="57"/>
      <c r="I1056" s="57"/>
    </row>
    <row r="1057" spans="1:9" ht="12" customHeight="1" x14ac:dyDescent="0.2">
      <c r="A1057" s="79"/>
      <c r="B1057" s="55"/>
      <c r="C1057" s="56"/>
      <c r="D1057" s="57"/>
      <c r="E1057" s="57"/>
      <c r="F1057" s="57"/>
      <c r="G1057" s="57"/>
      <c r="H1057" s="57"/>
      <c r="I1057" s="57"/>
    </row>
    <row r="1058" spans="1:9" ht="12" customHeight="1" x14ac:dyDescent="0.2">
      <c r="A1058" s="79"/>
      <c r="B1058" s="55"/>
      <c r="C1058" s="56"/>
      <c r="D1058" s="57"/>
      <c r="E1058" s="57"/>
      <c r="F1058" s="57"/>
      <c r="G1058" s="57"/>
      <c r="H1058" s="57"/>
      <c r="I1058" s="57"/>
    </row>
    <row r="1059" spans="1:9" ht="12" customHeight="1" x14ac:dyDescent="0.2">
      <c r="A1059" s="79"/>
      <c r="B1059" s="55"/>
      <c r="C1059" s="56"/>
      <c r="D1059" s="57"/>
      <c r="E1059" s="57"/>
      <c r="F1059" s="57"/>
      <c r="G1059" s="57"/>
      <c r="H1059" s="57"/>
      <c r="I1059" s="57"/>
    </row>
    <row r="1060" spans="1:9" ht="12" customHeight="1" x14ac:dyDescent="0.2">
      <c r="A1060" s="79"/>
      <c r="B1060" s="55"/>
      <c r="C1060" s="56"/>
      <c r="D1060" s="57"/>
      <c r="E1060" s="57"/>
      <c r="F1060" s="57"/>
      <c r="G1060" s="57"/>
      <c r="H1060" s="57"/>
      <c r="I1060" s="57"/>
    </row>
    <row r="1061" spans="1:9" ht="12" customHeight="1" x14ac:dyDescent="0.2">
      <c r="A1061" s="79"/>
      <c r="B1061" s="55"/>
      <c r="C1061" s="56"/>
      <c r="D1061" s="57"/>
      <c r="E1061" s="57"/>
      <c r="F1061" s="57"/>
      <c r="G1061" s="57"/>
      <c r="H1061" s="57"/>
      <c r="I1061" s="57"/>
    </row>
    <row r="1062" spans="1:9" ht="12" customHeight="1" x14ac:dyDescent="0.2">
      <c r="A1062" s="79"/>
      <c r="B1062" s="55"/>
      <c r="C1062" s="56"/>
      <c r="D1062" s="57"/>
      <c r="E1062" s="57"/>
      <c r="F1062" s="57"/>
      <c r="G1062" s="57"/>
      <c r="H1062" s="57"/>
      <c r="I1062" s="57"/>
    </row>
    <row r="1063" spans="1:9" ht="12" customHeight="1" x14ac:dyDescent="0.2">
      <c r="A1063" s="79"/>
      <c r="B1063" s="55"/>
      <c r="C1063" s="56"/>
      <c r="D1063" s="57"/>
      <c r="E1063" s="57"/>
      <c r="F1063" s="57"/>
      <c r="G1063" s="57"/>
      <c r="H1063" s="57"/>
      <c r="I1063" s="57"/>
    </row>
    <row r="1064" spans="1:9" ht="12" customHeight="1" x14ac:dyDescent="0.2">
      <c r="A1064" s="79"/>
      <c r="B1064" s="55"/>
      <c r="C1064" s="56"/>
      <c r="D1064" s="57"/>
      <c r="E1064" s="57"/>
      <c r="F1064" s="57"/>
      <c r="G1064" s="57"/>
      <c r="H1064" s="57"/>
      <c r="I1064" s="57"/>
    </row>
    <row r="1065" spans="1:9" ht="12" customHeight="1" x14ac:dyDescent="0.2">
      <c r="A1065" s="79"/>
      <c r="B1065" s="55"/>
      <c r="C1065" s="56"/>
      <c r="D1065" s="57"/>
      <c r="E1065" s="57"/>
      <c r="F1065" s="57"/>
      <c r="G1065" s="57"/>
      <c r="H1065" s="57"/>
      <c r="I1065" s="57"/>
    </row>
    <row r="1066" spans="1:9" ht="12" customHeight="1" x14ac:dyDescent="0.2">
      <c r="A1066" s="79"/>
      <c r="B1066" s="55"/>
      <c r="C1066" s="56"/>
      <c r="D1066" s="57"/>
      <c r="E1066" s="57"/>
      <c r="F1066" s="57"/>
      <c r="G1066" s="57"/>
      <c r="H1066" s="57"/>
      <c r="I1066" s="57"/>
    </row>
    <row r="1067" spans="1:9" ht="12" customHeight="1" x14ac:dyDescent="0.2">
      <c r="A1067" s="79"/>
      <c r="B1067" s="55"/>
      <c r="C1067" s="56"/>
      <c r="D1067" s="57"/>
      <c r="E1067" s="57"/>
      <c r="F1067" s="57"/>
      <c r="G1067" s="57"/>
      <c r="H1067" s="57"/>
      <c r="I1067" s="57"/>
    </row>
    <row r="1068" spans="1:9" ht="12" customHeight="1" x14ac:dyDescent="0.2">
      <c r="A1068" s="79"/>
      <c r="B1068" s="55"/>
      <c r="C1068" s="56"/>
      <c r="D1068" s="57"/>
      <c r="E1068" s="57"/>
      <c r="F1068" s="57"/>
      <c r="G1068" s="57"/>
      <c r="H1068" s="57"/>
      <c r="I1068" s="57"/>
    </row>
    <row r="1069" spans="1:9" ht="12" customHeight="1" x14ac:dyDescent="0.2">
      <c r="A1069" s="79"/>
      <c r="B1069" s="55"/>
      <c r="C1069" s="56"/>
      <c r="D1069" s="57"/>
      <c r="E1069" s="57"/>
      <c r="F1069" s="57"/>
      <c r="G1069" s="57"/>
      <c r="H1069" s="57"/>
      <c r="I1069" s="57"/>
    </row>
    <row r="1070" spans="1:9" ht="12" customHeight="1" x14ac:dyDescent="0.2">
      <c r="A1070" s="79"/>
      <c r="B1070" s="55"/>
      <c r="C1070" s="56"/>
      <c r="D1070" s="57"/>
      <c r="E1070" s="57"/>
      <c r="F1070" s="57"/>
      <c r="G1070" s="57"/>
      <c r="H1070" s="57"/>
      <c r="I1070" s="57"/>
    </row>
    <row r="1071" spans="1:9" ht="12" customHeight="1" x14ac:dyDescent="0.2">
      <c r="A1071" s="79"/>
      <c r="B1071" s="55"/>
      <c r="C1071" s="56"/>
      <c r="D1071" s="57"/>
      <c r="E1071" s="57"/>
      <c r="F1071" s="57"/>
      <c r="G1071" s="57"/>
      <c r="H1071" s="57"/>
      <c r="I1071" s="57"/>
    </row>
    <row r="1072" spans="1:9" ht="12" customHeight="1" x14ac:dyDescent="0.2">
      <c r="A1072" s="79"/>
      <c r="B1072" s="55"/>
      <c r="C1072" s="56"/>
      <c r="D1072" s="57"/>
      <c r="E1072" s="57"/>
      <c r="F1072" s="57"/>
      <c r="G1072" s="57"/>
      <c r="H1072" s="57"/>
      <c r="I1072" s="57"/>
    </row>
    <row r="1073" spans="1:9" ht="12" customHeight="1" x14ac:dyDescent="0.2">
      <c r="A1073" s="79"/>
      <c r="B1073" s="55"/>
      <c r="C1073" s="56"/>
      <c r="D1073" s="57"/>
      <c r="E1073" s="57"/>
      <c r="F1073" s="57"/>
      <c r="G1073" s="57"/>
      <c r="H1073" s="57"/>
      <c r="I1073" s="57"/>
    </row>
    <row r="1074" spans="1:9" ht="12" customHeight="1" x14ac:dyDescent="0.2">
      <c r="A1074" s="79"/>
      <c r="B1074" s="55"/>
      <c r="C1074" s="56"/>
      <c r="D1074" s="57"/>
      <c r="E1074" s="57"/>
      <c r="F1074" s="57"/>
      <c r="G1074" s="57"/>
      <c r="H1074" s="57"/>
      <c r="I1074" s="57"/>
    </row>
    <row r="1075" spans="1:9" ht="12" customHeight="1" x14ac:dyDescent="0.2">
      <c r="A1075" s="79"/>
      <c r="B1075" s="55"/>
      <c r="C1075" s="56"/>
      <c r="D1075" s="57"/>
      <c r="E1075" s="57"/>
      <c r="F1075" s="57"/>
      <c r="G1075" s="57"/>
      <c r="H1075" s="57"/>
      <c r="I1075" s="57"/>
    </row>
    <row r="1076" spans="1:9" ht="12" customHeight="1" x14ac:dyDescent="0.2">
      <c r="A1076" s="79"/>
      <c r="B1076" s="55"/>
      <c r="C1076" s="56"/>
      <c r="D1076" s="57"/>
      <c r="E1076" s="57"/>
      <c r="F1076" s="57"/>
      <c r="G1076" s="57"/>
      <c r="H1076" s="57"/>
      <c r="I1076" s="57"/>
    </row>
    <row r="1077" spans="1:9" ht="12" customHeight="1" x14ac:dyDescent="0.2">
      <c r="A1077" s="79"/>
      <c r="B1077" s="55"/>
      <c r="C1077" s="56"/>
      <c r="D1077" s="57"/>
      <c r="E1077" s="57"/>
      <c r="F1077" s="57"/>
      <c r="G1077" s="57"/>
      <c r="H1077" s="57"/>
      <c r="I1077" s="57"/>
    </row>
    <row r="1078" spans="1:9" ht="12" customHeight="1" x14ac:dyDescent="0.2">
      <c r="A1078" s="79"/>
      <c r="B1078" s="55"/>
      <c r="C1078" s="56"/>
      <c r="D1078" s="57"/>
      <c r="E1078" s="57"/>
      <c r="F1078" s="57"/>
      <c r="G1078" s="57"/>
      <c r="H1078" s="57"/>
      <c r="I1078" s="57"/>
    </row>
    <row r="1079" spans="1:9" ht="12" customHeight="1" x14ac:dyDescent="0.2">
      <c r="A1079" s="79"/>
      <c r="B1079" s="55"/>
      <c r="C1079" s="56"/>
      <c r="D1079" s="57"/>
      <c r="E1079" s="57"/>
      <c r="F1079" s="57"/>
      <c r="G1079" s="57"/>
      <c r="H1079" s="57"/>
      <c r="I1079" s="57"/>
    </row>
    <row r="1080" spans="1:9" ht="12" customHeight="1" x14ac:dyDescent="0.2">
      <c r="A1080" s="79"/>
      <c r="B1080" s="55"/>
      <c r="C1080" s="56"/>
      <c r="D1080" s="57"/>
      <c r="E1080" s="57"/>
      <c r="F1080" s="57"/>
      <c r="G1080" s="57"/>
      <c r="H1080" s="57"/>
      <c r="I1080" s="57"/>
    </row>
    <row r="1081" spans="1:9" ht="12" customHeight="1" x14ac:dyDescent="0.2">
      <c r="A1081" s="79"/>
      <c r="B1081" s="55"/>
      <c r="C1081" s="56"/>
      <c r="D1081" s="57"/>
      <c r="E1081" s="57"/>
      <c r="F1081" s="57"/>
      <c r="G1081" s="57"/>
      <c r="H1081" s="57"/>
      <c r="I1081" s="57"/>
    </row>
    <row r="1082" spans="1:9" ht="12" customHeight="1" x14ac:dyDescent="0.2">
      <c r="A1082" s="79"/>
      <c r="B1082" s="55"/>
      <c r="C1082" s="56"/>
      <c r="D1082" s="57"/>
      <c r="E1082" s="57"/>
      <c r="F1082" s="57"/>
      <c r="G1082" s="57"/>
      <c r="H1082" s="57"/>
      <c r="I1082" s="57"/>
    </row>
    <row r="1083" spans="1:9" ht="12" customHeight="1" x14ac:dyDescent="0.2">
      <c r="A1083" s="79"/>
      <c r="B1083" s="55"/>
      <c r="C1083" s="56"/>
      <c r="D1083" s="57"/>
      <c r="E1083" s="57"/>
      <c r="F1083" s="57"/>
      <c r="G1083" s="57"/>
      <c r="H1083" s="57"/>
      <c r="I1083" s="57"/>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xr:uid="{00000000-0002-0000-0300-00000000000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G318"/>
  <sheetViews>
    <sheetView workbookViewId="0"/>
  </sheetViews>
  <sheetFormatPr defaultColWidth="9.140625" defaultRowHeight="11.25" x14ac:dyDescent="0.2"/>
  <cols>
    <col min="1" max="1" width="30.5703125" style="84" bestFit="1" customWidth="1"/>
    <col min="2" max="2" width="48.28515625" style="84" bestFit="1" customWidth="1"/>
    <col min="3" max="3" width="71" style="83" bestFit="1" customWidth="1"/>
    <col min="4" max="4" width="55.42578125" style="83" bestFit="1" customWidth="1"/>
    <col min="5" max="5" width="41.7109375" style="83" customWidth="1"/>
    <col min="6" max="6" width="7.85546875" style="88" customWidth="1"/>
    <col min="7" max="16384" width="9.140625" style="83"/>
  </cols>
  <sheetData>
    <row r="1" spans="1:7" x14ac:dyDescent="0.2">
      <c r="A1" s="80" t="s">
        <v>128</v>
      </c>
      <c r="B1" s="80"/>
      <c r="C1" s="81"/>
      <c r="D1" s="81"/>
      <c r="E1" s="81"/>
      <c r="F1" s="82" t="s">
        <v>129</v>
      </c>
      <c r="G1" s="81"/>
    </row>
    <row r="2" spans="1:7" x14ac:dyDescent="0.2">
      <c r="A2" s="84" t="s">
        <v>130</v>
      </c>
      <c r="F2" s="83"/>
    </row>
    <row r="3" spans="1:7" x14ac:dyDescent="0.2">
      <c r="A3" s="84" t="s">
        <v>131</v>
      </c>
      <c r="C3" s="83" t="s">
        <v>132</v>
      </c>
      <c r="F3" s="83" t="s">
        <v>133</v>
      </c>
      <c r="G3" s="83" t="s">
        <v>134</v>
      </c>
    </row>
    <row r="4" spans="1:7" x14ac:dyDescent="0.2">
      <c r="A4" s="84" t="s">
        <v>135</v>
      </c>
      <c r="B4" s="84" t="s">
        <v>136</v>
      </c>
      <c r="C4" s="83" t="s">
        <v>137</v>
      </c>
      <c r="D4" s="84" t="s">
        <v>138</v>
      </c>
      <c r="F4" s="83" t="s">
        <v>133</v>
      </c>
      <c r="G4" s="83" t="s">
        <v>134</v>
      </c>
    </row>
    <row r="5" spans="1:7" x14ac:dyDescent="0.2">
      <c r="A5" s="84" t="s">
        <v>43</v>
      </c>
      <c r="B5" s="84" t="s">
        <v>139</v>
      </c>
      <c r="C5" s="83" t="s">
        <v>140</v>
      </c>
      <c r="D5" s="84" t="s">
        <v>139</v>
      </c>
      <c r="F5" s="83" t="s">
        <v>133</v>
      </c>
      <c r="G5" s="83" t="s">
        <v>134</v>
      </c>
    </row>
    <row r="6" spans="1:7" x14ac:dyDescent="0.2">
      <c r="A6" s="84" t="s">
        <v>141</v>
      </c>
      <c r="B6" s="84" t="s">
        <v>142</v>
      </c>
      <c r="C6" s="83" t="s">
        <v>143</v>
      </c>
      <c r="D6" s="84" t="s">
        <v>144</v>
      </c>
      <c r="F6" s="83" t="s">
        <v>133</v>
      </c>
      <c r="G6" s="83" t="s">
        <v>134</v>
      </c>
    </row>
    <row r="7" spans="1:7" x14ac:dyDescent="0.2">
      <c r="A7" s="84" t="s">
        <v>145</v>
      </c>
      <c r="B7" s="84" t="s">
        <v>146</v>
      </c>
      <c r="C7" s="83" t="s">
        <v>147</v>
      </c>
      <c r="D7" s="84" t="s">
        <v>146</v>
      </c>
      <c r="F7" s="83" t="s">
        <v>133</v>
      </c>
      <c r="G7" s="83" t="s">
        <v>134</v>
      </c>
    </row>
    <row r="8" spans="1:7" x14ac:dyDescent="0.2">
      <c r="A8" s="84" t="s">
        <v>148</v>
      </c>
      <c r="B8" s="84" t="s">
        <v>149</v>
      </c>
      <c r="C8" s="83" t="s">
        <v>150</v>
      </c>
      <c r="D8" s="84" t="s">
        <v>151</v>
      </c>
      <c r="F8" s="83" t="s">
        <v>133</v>
      </c>
      <c r="G8" s="83" t="s">
        <v>134</v>
      </c>
    </row>
    <row r="9" spans="1:7" x14ac:dyDescent="0.2">
      <c r="A9" s="84" t="s">
        <v>152</v>
      </c>
      <c r="B9" s="84" t="s">
        <v>153</v>
      </c>
      <c r="C9" s="83" t="s">
        <v>154</v>
      </c>
      <c r="F9" s="83" t="s">
        <v>133</v>
      </c>
      <c r="G9" s="83" t="s">
        <v>134</v>
      </c>
    </row>
    <row r="10" spans="1:7" ht="12.75" x14ac:dyDescent="0.2">
      <c r="A10" s="84" t="s">
        <v>155</v>
      </c>
      <c r="B10" s="84" t="s">
        <v>156</v>
      </c>
      <c r="C10" s="83" t="s">
        <v>157</v>
      </c>
      <c r="D10" s="83" t="s">
        <v>158</v>
      </c>
      <c r="E10" s="85" t="s">
        <v>159</v>
      </c>
      <c r="F10" s="83" t="s">
        <v>133</v>
      </c>
      <c r="G10" s="83" t="s">
        <v>134</v>
      </c>
    </row>
    <row r="11" spans="1:7" x14ac:dyDescent="0.2">
      <c r="A11" s="84" t="s">
        <v>44</v>
      </c>
      <c r="B11" s="84" t="s">
        <v>160</v>
      </c>
      <c r="C11" s="83" t="s">
        <v>161</v>
      </c>
      <c r="D11" s="83" t="s">
        <v>162</v>
      </c>
      <c r="E11" s="83" t="s">
        <v>163</v>
      </c>
      <c r="F11" s="83" t="s">
        <v>133</v>
      </c>
      <c r="G11" s="83" t="s">
        <v>134</v>
      </c>
    </row>
    <row r="12" spans="1:7" x14ac:dyDescent="0.2">
      <c r="A12" s="84" t="s">
        <v>164</v>
      </c>
      <c r="B12" s="84" t="s">
        <v>165</v>
      </c>
      <c r="C12" s="83" t="s">
        <v>166</v>
      </c>
      <c r="D12" s="83" t="s">
        <v>167</v>
      </c>
      <c r="F12" s="83" t="s">
        <v>133</v>
      </c>
      <c r="G12" s="83" t="s">
        <v>134</v>
      </c>
    </row>
    <row r="13" spans="1:7" x14ac:dyDescent="0.2">
      <c r="A13" s="84" t="s">
        <v>168</v>
      </c>
      <c r="B13" s="84" t="s">
        <v>169</v>
      </c>
      <c r="C13" s="83" t="s">
        <v>170</v>
      </c>
      <c r="D13" s="83" t="s">
        <v>171</v>
      </c>
      <c r="F13" s="83" t="s">
        <v>133</v>
      </c>
      <c r="G13" s="83" t="s">
        <v>134</v>
      </c>
    </row>
    <row r="14" spans="1:7" x14ac:dyDescent="0.2">
      <c r="A14" s="84" t="s">
        <v>172</v>
      </c>
      <c r="B14" s="84" t="s">
        <v>173</v>
      </c>
      <c r="C14" s="83" t="s">
        <v>174</v>
      </c>
      <c r="D14" s="83" t="s">
        <v>175</v>
      </c>
      <c r="F14" s="83" t="s">
        <v>133</v>
      </c>
      <c r="G14" s="83" t="s">
        <v>134</v>
      </c>
    </row>
    <row r="15" spans="1:7" x14ac:dyDescent="0.2">
      <c r="A15" s="84" t="s">
        <v>176</v>
      </c>
      <c r="B15" s="84" t="s">
        <v>153</v>
      </c>
      <c r="C15" s="83" t="s">
        <v>177</v>
      </c>
      <c r="F15" s="83" t="s">
        <v>133</v>
      </c>
      <c r="G15" s="83" t="s">
        <v>134</v>
      </c>
    </row>
    <row r="16" spans="1:7" ht="12.75" x14ac:dyDescent="0.2">
      <c r="A16" s="84" t="s">
        <v>178</v>
      </c>
      <c r="B16" s="84" t="s">
        <v>179</v>
      </c>
      <c r="C16" s="83" t="s">
        <v>180</v>
      </c>
      <c r="D16" s="83" t="s">
        <v>181</v>
      </c>
      <c r="E16" s="86" t="s">
        <v>182</v>
      </c>
      <c r="F16" s="83" t="s">
        <v>133</v>
      </c>
      <c r="G16" s="83" t="s">
        <v>134</v>
      </c>
    </row>
    <row r="17" spans="1:7" x14ac:dyDescent="0.2">
      <c r="A17" s="84" t="s">
        <v>183</v>
      </c>
      <c r="B17" s="84" t="s">
        <v>184</v>
      </c>
      <c r="C17" s="83" t="s">
        <v>185</v>
      </c>
      <c r="D17" s="83" t="s">
        <v>186</v>
      </c>
      <c r="F17" s="83" t="s">
        <v>133</v>
      </c>
      <c r="G17" s="83" t="s">
        <v>134</v>
      </c>
    </row>
    <row r="18" spans="1:7" x14ac:dyDescent="0.2">
      <c r="A18" s="84" t="s">
        <v>187</v>
      </c>
      <c r="B18" s="84" t="s">
        <v>153</v>
      </c>
      <c r="C18" s="83" t="s">
        <v>188</v>
      </c>
      <c r="F18" s="83" t="s">
        <v>133</v>
      </c>
      <c r="G18" s="83" t="s">
        <v>134</v>
      </c>
    </row>
    <row r="19" spans="1:7" x14ac:dyDescent="0.2">
      <c r="A19" s="84" t="s">
        <v>45</v>
      </c>
      <c r="B19" s="84" t="s">
        <v>189</v>
      </c>
      <c r="C19" s="83" t="s">
        <v>190</v>
      </c>
      <c r="D19" s="87"/>
      <c r="F19" s="83" t="s">
        <v>133</v>
      </c>
      <c r="G19" s="83" t="s">
        <v>134</v>
      </c>
    </row>
    <row r="20" spans="1:7" ht="12.75" x14ac:dyDescent="0.2">
      <c r="A20" s="84" t="s">
        <v>46</v>
      </c>
      <c r="B20" s="84" t="s">
        <v>191</v>
      </c>
      <c r="C20" s="83" t="s">
        <v>192</v>
      </c>
      <c r="D20" s="83" t="s">
        <v>193</v>
      </c>
      <c r="E20" s="86" t="s">
        <v>194</v>
      </c>
      <c r="F20" s="83" t="s">
        <v>133</v>
      </c>
      <c r="G20" s="83" t="s">
        <v>134</v>
      </c>
    </row>
    <row r="21" spans="1:7" x14ac:dyDescent="0.2">
      <c r="A21" s="84" t="s">
        <v>195</v>
      </c>
      <c r="B21" s="84" t="s">
        <v>196</v>
      </c>
      <c r="C21" s="83" t="s">
        <v>197</v>
      </c>
      <c r="D21" s="83" t="s">
        <v>198</v>
      </c>
      <c r="F21" s="83" t="s">
        <v>133</v>
      </c>
      <c r="G21" s="83" t="s">
        <v>134</v>
      </c>
    </row>
    <row r="22" spans="1:7" x14ac:dyDescent="0.2">
      <c r="A22" s="84" t="s">
        <v>199</v>
      </c>
      <c r="B22" s="84" t="s">
        <v>153</v>
      </c>
      <c r="C22" s="83" t="s">
        <v>200</v>
      </c>
      <c r="F22" s="83" t="s">
        <v>133</v>
      </c>
      <c r="G22" s="83" t="s">
        <v>134</v>
      </c>
    </row>
    <row r="23" spans="1:7" x14ac:dyDescent="0.2">
      <c r="A23" s="84" t="s">
        <v>201</v>
      </c>
      <c r="B23" s="84" t="s">
        <v>202</v>
      </c>
      <c r="C23" s="83" t="s">
        <v>203</v>
      </c>
      <c r="D23" s="83" t="s">
        <v>204</v>
      </c>
      <c r="F23" s="83" t="s">
        <v>133</v>
      </c>
      <c r="G23" s="83" t="s">
        <v>134</v>
      </c>
    </row>
    <row r="24" spans="1:7" x14ac:dyDescent="0.2">
      <c r="A24" s="84" t="s">
        <v>205</v>
      </c>
      <c r="B24" s="84" t="s">
        <v>206</v>
      </c>
      <c r="C24" s="83" t="s">
        <v>207</v>
      </c>
      <c r="D24" s="83" t="s">
        <v>208</v>
      </c>
      <c r="F24" s="83" t="s">
        <v>133</v>
      </c>
      <c r="G24" s="83" t="s">
        <v>134</v>
      </c>
    </row>
    <row r="25" spans="1:7" x14ac:dyDescent="0.2">
      <c r="A25" s="84" t="s">
        <v>209</v>
      </c>
      <c r="B25" s="84" t="s">
        <v>210</v>
      </c>
      <c r="C25" s="83" t="s">
        <v>211</v>
      </c>
      <c r="D25" s="83" t="s">
        <v>212</v>
      </c>
      <c r="F25" s="83" t="s">
        <v>133</v>
      </c>
      <c r="G25" s="83" t="s">
        <v>134</v>
      </c>
    </row>
    <row r="26" spans="1:7" x14ac:dyDescent="0.2">
      <c r="A26" s="84" t="s">
        <v>213</v>
      </c>
      <c r="B26" s="84" t="s">
        <v>153</v>
      </c>
      <c r="C26" s="83" t="s">
        <v>214</v>
      </c>
      <c r="F26" s="83" t="s">
        <v>133</v>
      </c>
      <c r="G26" s="83" t="s">
        <v>134</v>
      </c>
    </row>
    <row r="27" spans="1:7" x14ac:dyDescent="0.2">
      <c r="A27" s="84" t="s">
        <v>215</v>
      </c>
      <c r="B27" s="84" t="s">
        <v>216</v>
      </c>
      <c r="C27" s="83" t="s">
        <v>217</v>
      </c>
      <c r="D27" s="83" t="s">
        <v>218</v>
      </c>
      <c r="F27" s="83" t="s">
        <v>133</v>
      </c>
      <c r="G27" s="83" t="s">
        <v>134</v>
      </c>
    </row>
    <row r="28" spans="1:7" x14ac:dyDescent="0.2">
      <c r="A28" s="84" t="s">
        <v>219</v>
      </c>
      <c r="B28" s="84" t="s">
        <v>220</v>
      </c>
      <c r="C28" s="83" t="s">
        <v>221</v>
      </c>
      <c r="D28" s="83" t="s">
        <v>222</v>
      </c>
      <c r="F28" s="83" t="s">
        <v>133</v>
      </c>
      <c r="G28" s="83" t="s">
        <v>134</v>
      </c>
    </row>
    <row r="29" spans="1:7" x14ac:dyDescent="0.2">
      <c r="A29" s="84" t="s">
        <v>223</v>
      </c>
      <c r="B29" s="84" t="s">
        <v>224</v>
      </c>
      <c r="C29" s="83" t="s">
        <v>225</v>
      </c>
      <c r="D29" s="83" t="s">
        <v>226</v>
      </c>
      <c r="F29" s="83" t="s">
        <v>133</v>
      </c>
      <c r="G29" s="83" t="s">
        <v>134</v>
      </c>
    </row>
    <row r="30" spans="1:7" x14ac:dyDescent="0.2">
      <c r="A30" s="84" t="s">
        <v>227</v>
      </c>
      <c r="B30" s="84" t="s">
        <v>228</v>
      </c>
      <c r="C30" s="83" t="s">
        <v>229</v>
      </c>
      <c r="D30" s="83" t="s">
        <v>230</v>
      </c>
      <c r="F30" s="83" t="s">
        <v>133</v>
      </c>
      <c r="G30" s="83" t="s">
        <v>134</v>
      </c>
    </row>
    <row r="31" spans="1:7" x14ac:dyDescent="0.2">
      <c r="A31" s="84" t="s">
        <v>231</v>
      </c>
      <c r="B31" s="84" t="s">
        <v>232</v>
      </c>
      <c r="C31" s="83" t="s">
        <v>233</v>
      </c>
      <c r="D31" s="83" t="s">
        <v>234</v>
      </c>
      <c r="F31" s="83" t="s">
        <v>133</v>
      </c>
      <c r="G31" s="83" t="s">
        <v>134</v>
      </c>
    </row>
    <row r="32" spans="1:7" x14ac:dyDescent="0.2">
      <c r="A32" s="84" t="s">
        <v>235</v>
      </c>
      <c r="B32" s="84" t="s">
        <v>236</v>
      </c>
      <c r="C32" s="83" t="s">
        <v>237</v>
      </c>
      <c r="D32" s="83" t="s">
        <v>238</v>
      </c>
      <c r="F32" s="83" t="s">
        <v>133</v>
      </c>
      <c r="G32" s="83" t="s">
        <v>134</v>
      </c>
    </row>
    <row r="33" spans="1:7" x14ac:dyDescent="0.2">
      <c r="A33" s="84" t="s">
        <v>239</v>
      </c>
      <c r="B33" s="84" t="s">
        <v>240</v>
      </c>
      <c r="C33" s="83" t="s">
        <v>241</v>
      </c>
      <c r="D33" s="83" t="s">
        <v>242</v>
      </c>
      <c r="F33" s="83" t="s">
        <v>133</v>
      </c>
      <c r="G33" s="83" t="s">
        <v>134</v>
      </c>
    </row>
    <row r="34" spans="1:7" x14ac:dyDescent="0.2">
      <c r="A34" s="84" t="s">
        <v>243</v>
      </c>
      <c r="B34" s="84" t="s">
        <v>153</v>
      </c>
      <c r="C34" s="83" t="s">
        <v>244</v>
      </c>
      <c r="F34" s="83" t="s">
        <v>245</v>
      </c>
      <c r="G34" s="83" t="s">
        <v>134</v>
      </c>
    </row>
    <row r="35" spans="1:7" x14ac:dyDescent="0.2">
      <c r="A35" s="84" t="s">
        <v>246</v>
      </c>
      <c r="B35" s="84" t="s">
        <v>247</v>
      </c>
      <c r="C35" s="83" t="s">
        <v>248</v>
      </c>
      <c r="D35" s="83" t="s">
        <v>249</v>
      </c>
      <c r="F35" s="83" t="s">
        <v>245</v>
      </c>
      <c r="G35" s="83" t="s">
        <v>134</v>
      </c>
    </row>
    <row r="36" spans="1:7" x14ac:dyDescent="0.2">
      <c r="A36" s="84" t="s">
        <v>47</v>
      </c>
      <c r="B36" s="84" t="s">
        <v>250</v>
      </c>
      <c r="C36" s="83" t="s">
        <v>251</v>
      </c>
      <c r="D36" s="83" t="s">
        <v>252</v>
      </c>
      <c r="F36" s="83" t="s">
        <v>245</v>
      </c>
      <c r="G36" s="83" t="s">
        <v>134</v>
      </c>
    </row>
    <row r="37" spans="1:7" x14ac:dyDescent="0.2">
      <c r="A37" s="84" t="s">
        <v>253</v>
      </c>
      <c r="B37" s="84" t="s">
        <v>254</v>
      </c>
      <c r="C37" s="83" t="s">
        <v>255</v>
      </c>
      <c r="D37" s="83" t="s">
        <v>256</v>
      </c>
      <c r="F37" s="83" t="s">
        <v>245</v>
      </c>
      <c r="G37" s="83" t="s">
        <v>134</v>
      </c>
    </row>
    <row r="38" spans="1:7" x14ac:dyDescent="0.2">
      <c r="A38" s="84" t="s">
        <v>257</v>
      </c>
      <c r="B38" s="84" t="s">
        <v>258</v>
      </c>
      <c r="C38" s="83" t="s">
        <v>259</v>
      </c>
      <c r="D38" s="83" t="s">
        <v>260</v>
      </c>
      <c r="F38" s="83" t="s">
        <v>245</v>
      </c>
      <c r="G38" s="83" t="s">
        <v>134</v>
      </c>
    </row>
    <row r="39" spans="1:7" x14ac:dyDescent="0.2">
      <c r="A39" s="84" t="s">
        <v>261</v>
      </c>
      <c r="B39" s="84" t="s">
        <v>262</v>
      </c>
      <c r="C39" s="83" t="s">
        <v>263</v>
      </c>
      <c r="D39" s="83" t="s">
        <v>264</v>
      </c>
      <c r="F39" s="83" t="s">
        <v>245</v>
      </c>
      <c r="G39" s="83" t="s">
        <v>134</v>
      </c>
    </row>
    <row r="40" spans="1:7" x14ac:dyDescent="0.2">
      <c r="A40" s="84" t="s">
        <v>265</v>
      </c>
      <c r="B40" s="84" t="s">
        <v>153</v>
      </c>
      <c r="C40" s="83" t="s">
        <v>266</v>
      </c>
      <c r="F40" s="83" t="s">
        <v>245</v>
      </c>
      <c r="G40" s="83" t="s">
        <v>134</v>
      </c>
    </row>
    <row r="41" spans="1:7" x14ac:dyDescent="0.2">
      <c r="A41" s="84" t="s">
        <v>267</v>
      </c>
      <c r="B41" s="84" t="s">
        <v>268</v>
      </c>
      <c r="C41" s="83" t="s">
        <v>269</v>
      </c>
      <c r="D41" s="83" t="s">
        <v>270</v>
      </c>
      <c r="E41" s="83" t="s">
        <v>271</v>
      </c>
      <c r="F41" s="83" t="s">
        <v>245</v>
      </c>
      <c r="G41" s="83" t="s">
        <v>134</v>
      </c>
    </row>
    <row r="42" spans="1:7" x14ac:dyDescent="0.2">
      <c r="A42" s="84" t="s">
        <v>48</v>
      </c>
      <c r="B42" s="84" t="s">
        <v>272</v>
      </c>
      <c r="C42" s="83" t="s">
        <v>273</v>
      </c>
      <c r="D42" s="83" t="s">
        <v>274</v>
      </c>
      <c r="F42" s="83" t="s">
        <v>245</v>
      </c>
      <c r="G42" s="83" t="s">
        <v>134</v>
      </c>
    </row>
    <row r="43" spans="1:7" x14ac:dyDescent="0.2">
      <c r="A43" s="84" t="s">
        <v>275</v>
      </c>
      <c r="B43" s="84" t="s">
        <v>276</v>
      </c>
      <c r="C43" s="83" t="s">
        <v>277</v>
      </c>
      <c r="D43" s="83" t="s">
        <v>278</v>
      </c>
      <c r="F43" s="83" t="s">
        <v>245</v>
      </c>
      <c r="G43" s="83" t="s">
        <v>134</v>
      </c>
    </row>
    <row r="44" spans="1:7" x14ac:dyDescent="0.2">
      <c r="A44" s="84" t="s">
        <v>279</v>
      </c>
      <c r="B44" s="84" t="s">
        <v>280</v>
      </c>
      <c r="C44" s="83" t="s">
        <v>281</v>
      </c>
      <c r="D44" s="83" t="s">
        <v>282</v>
      </c>
      <c r="F44" s="83" t="s">
        <v>245</v>
      </c>
      <c r="G44" s="83" t="s">
        <v>134</v>
      </c>
    </row>
    <row r="45" spans="1:7" x14ac:dyDescent="0.2">
      <c r="A45" s="84" t="s">
        <v>283</v>
      </c>
      <c r="B45" s="84" t="s">
        <v>284</v>
      </c>
      <c r="C45" s="83" t="s">
        <v>285</v>
      </c>
      <c r="D45" s="83" t="s">
        <v>286</v>
      </c>
      <c r="F45" s="83" t="s">
        <v>245</v>
      </c>
      <c r="G45" s="83" t="s">
        <v>134</v>
      </c>
    </row>
    <row r="46" spans="1:7" x14ac:dyDescent="0.2">
      <c r="A46" s="84" t="s">
        <v>287</v>
      </c>
      <c r="B46" s="84" t="s">
        <v>153</v>
      </c>
      <c r="C46" s="83" t="s">
        <v>288</v>
      </c>
      <c r="F46" s="83" t="s">
        <v>245</v>
      </c>
      <c r="G46" s="83" t="s">
        <v>134</v>
      </c>
    </row>
    <row r="47" spans="1:7" x14ac:dyDescent="0.2">
      <c r="A47" s="84" t="s">
        <v>289</v>
      </c>
      <c r="B47" s="84" t="s">
        <v>290</v>
      </c>
      <c r="C47" s="83" t="s">
        <v>291</v>
      </c>
      <c r="D47" s="83" t="s">
        <v>292</v>
      </c>
      <c r="F47" s="83" t="s">
        <v>245</v>
      </c>
      <c r="G47" s="83" t="s">
        <v>134</v>
      </c>
    </row>
    <row r="48" spans="1:7" x14ac:dyDescent="0.2">
      <c r="A48" s="84" t="s">
        <v>293</v>
      </c>
      <c r="B48" s="84" t="s">
        <v>294</v>
      </c>
      <c r="C48" s="83" t="s">
        <v>295</v>
      </c>
      <c r="D48" s="83" t="s">
        <v>296</v>
      </c>
      <c r="F48" s="83" t="s">
        <v>245</v>
      </c>
      <c r="G48" s="83" t="s">
        <v>134</v>
      </c>
    </row>
    <row r="49" spans="1:7" x14ac:dyDescent="0.2">
      <c r="A49" s="84" t="s">
        <v>297</v>
      </c>
      <c r="B49" s="84" t="s">
        <v>298</v>
      </c>
      <c r="C49" s="83" t="s">
        <v>299</v>
      </c>
      <c r="D49" s="83" t="s">
        <v>300</v>
      </c>
      <c r="F49" s="83" t="s">
        <v>245</v>
      </c>
      <c r="G49" s="83" t="s">
        <v>134</v>
      </c>
    </row>
    <row r="50" spans="1:7" x14ac:dyDescent="0.2">
      <c r="A50" s="84" t="s">
        <v>301</v>
      </c>
      <c r="B50" s="84" t="s">
        <v>302</v>
      </c>
      <c r="C50" s="83" t="s">
        <v>303</v>
      </c>
      <c r="D50" s="83" t="s">
        <v>304</v>
      </c>
      <c r="F50" s="83" t="s">
        <v>245</v>
      </c>
      <c r="G50" s="83" t="s">
        <v>134</v>
      </c>
    </row>
    <row r="51" spans="1:7" x14ac:dyDescent="0.2">
      <c r="A51" s="84" t="s">
        <v>305</v>
      </c>
      <c r="B51" s="84" t="s">
        <v>306</v>
      </c>
      <c r="C51" s="83" t="s">
        <v>307</v>
      </c>
      <c r="D51" s="83" t="s">
        <v>308</v>
      </c>
      <c r="F51" s="83" t="s">
        <v>245</v>
      </c>
      <c r="G51" s="83" t="s">
        <v>134</v>
      </c>
    </row>
    <row r="52" spans="1:7" x14ac:dyDescent="0.2">
      <c r="A52" s="84" t="s">
        <v>309</v>
      </c>
      <c r="B52" s="84" t="s">
        <v>310</v>
      </c>
      <c r="C52" s="83" t="s">
        <v>311</v>
      </c>
      <c r="D52" s="83" t="s">
        <v>312</v>
      </c>
      <c r="F52" s="83" t="s">
        <v>245</v>
      </c>
      <c r="G52" s="83" t="s">
        <v>134</v>
      </c>
    </row>
    <row r="53" spans="1:7" x14ac:dyDescent="0.2">
      <c r="A53" s="84" t="s">
        <v>313</v>
      </c>
      <c r="B53" s="84" t="s">
        <v>314</v>
      </c>
      <c r="C53" s="83" t="s">
        <v>315</v>
      </c>
      <c r="D53" s="83" t="s">
        <v>316</v>
      </c>
      <c r="F53" s="83" t="s">
        <v>245</v>
      </c>
      <c r="G53" s="83" t="s">
        <v>134</v>
      </c>
    </row>
    <row r="54" spans="1:7" x14ac:dyDescent="0.2">
      <c r="A54" s="84" t="s">
        <v>317</v>
      </c>
      <c r="B54" s="84" t="s">
        <v>318</v>
      </c>
      <c r="C54" s="83" t="s">
        <v>319</v>
      </c>
      <c r="D54" s="83" t="s">
        <v>320</v>
      </c>
      <c r="F54" s="83" t="s">
        <v>245</v>
      </c>
      <c r="G54" s="83" t="s">
        <v>134</v>
      </c>
    </row>
    <row r="55" spans="1:7" x14ac:dyDescent="0.2">
      <c r="B55" s="83" t="s">
        <v>153</v>
      </c>
      <c r="F55" s="83"/>
    </row>
    <row r="56" spans="1:7" x14ac:dyDescent="0.2">
      <c r="A56" s="84" t="s">
        <v>321</v>
      </c>
      <c r="B56" s="84" t="s">
        <v>153</v>
      </c>
      <c r="F56" s="83"/>
    </row>
    <row r="57" spans="1:7" x14ac:dyDescent="0.2">
      <c r="A57" s="84" t="s">
        <v>322</v>
      </c>
      <c r="B57" s="84" t="s">
        <v>153</v>
      </c>
      <c r="C57" s="83" t="s">
        <v>323</v>
      </c>
      <c r="F57" s="83" t="s">
        <v>133</v>
      </c>
      <c r="G57" s="83" t="s">
        <v>134</v>
      </c>
    </row>
    <row r="58" spans="1:7" x14ac:dyDescent="0.2">
      <c r="A58" s="84" t="s">
        <v>49</v>
      </c>
      <c r="B58" s="84" t="s">
        <v>324</v>
      </c>
      <c r="C58" s="83" t="s">
        <v>325</v>
      </c>
      <c r="D58" s="83" t="s">
        <v>326</v>
      </c>
      <c r="F58" s="83" t="s">
        <v>133</v>
      </c>
      <c r="G58" s="83" t="s">
        <v>134</v>
      </c>
    </row>
    <row r="59" spans="1:7" x14ac:dyDescent="0.2">
      <c r="A59" s="84" t="s">
        <v>50</v>
      </c>
      <c r="B59" s="84" t="s">
        <v>327</v>
      </c>
      <c r="C59" s="83" t="s">
        <v>328</v>
      </c>
      <c r="D59" s="83" t="s">
        <v>329</v>
      </c>
      <c r="F59" s="83" t="s">
        <v>133</v>
      </c>
      <c r="G59" s="83" t="s">
        <v>134</v>
      </c>
    </row>
    <row r="60" spans="1:7" x14ac:dyDescent="0.2">
      <c r="A60" s="84" t="s">
        <v>330</v>
      </c>
      <c r="B60" s="84" t="s">
        <v>331</v>
      </c>
      <c r="C60" s="83" t="s">
        <v>332</v>
      </c>
      <c r="D60" s="83" t="s">
        <v>333</v>
      </c>
      <c r="F60" s="83" t="s">
        <v>133</v>
      </c>
      <c r="G60" s="83" t="s">
        <v>134</v>
      </c>
    </row>
    <row r="61" spans="1:7" x14ac:dyDescent="0.2">
      <c r="A61" s="84" t="s">
        <v>334</v>
      </c>
      <c r="B61" s="84" t="s">
        <v>153</v>
      </c>
      <c r="C61" s="83" t="s">
        <v>335</v>
      </c>
      <c r="F61" s="83" t="s">
        <v>133</v>
      </c>
      <c r="G61" s="83" t="s">
        <v>134</v>
      </c>
    </row>
    <row r="62" spans="1:7" x14ac:dyDescent="0.2">
      <c r="A62" s="84" t="s">
        <v>51</v>
      </c>
      <c r="B62" s="84" t="s">
        <v>336</v>
      </c>
      <c r="C62" s="83" t="s">
        <v>337</v>
      </c>
      <c r="D62" s="83" t="s">
        <v>338</v>
      </c>
      <c r="F62" s="83" t="s">
        <v>133</v>
      </c>
      <c r="G62" s="83" t="s">
        <v>134</v>
      </c>
    </row>
    <row r="63" spans="1:7" x14ac:dyDescent="0.2">
      <c r="A63" s="84" t="s">
        <v>339</v>
      </c>
      <c r="B63" s="84" t="s">
        <v>340</v>
      </c>
      <c r="C63" s="83" t="s">
        <v>341</v>
      </c>
      <c r="D63" s="83" t="s">
        <v>342</v>
      </c>
      <c r="F63" s="83" t="s">
        <v>133</v>
      </c>
      <c r="G63" s="83" t="s">
        <v>134</v>
      </c>
    </row>
    <row r="64" spans="1:7" x14ac:dyDescent="0.2">
      <c r="A64" s="84" t="s">
        <v>52</v>
      </c>
      <c r="B64" s="84" t="s">
        <v>343</v>
      </c>
      <c r="C64" s="83" t="s">
        <v>344</v>
      </c>
      <c r="D64" s="83" t="s">
        <v>345</v>
      </c>
      <c r="F64" s="83" t="s">
        <v>133</v>
      </c>
      <c r="G64" s="83" t="s">
        <v>134</v>
      </c>
    </row>
    <row r="65" spans="1:7" x14ac:dyDescent="0.2">
      <c r="A65" s="84" t="s">
        <v>346</v>
      </c>
      <c r="B65" s="84" t="s">
        <v>347</v>
      </c>
      <c r="C65" s="83" t="s">
        <v>348</v>
      </c>
      <c r="D65" s="83" t="s">
        <v>349</v>
      </c>
      <c r="F65" s="83" t="s">
        <v>133</v>
      </c>
      <c r="G65" s="83" t="s">
        <v>134</v>
      </c>
    </row>
    <row r="66" spans="1:7" x14ac:dyDescent="0.2">
      <c r="A66" s="84" t="s">
        <v>350</v>
      </c>
      <c r="B66" s="84" t="s">
        <v>153</v>
      </c>
      <c r="C66" s="83" t="s">
        <v>351</v>
      </c>
      <c r="F66" s="83" t="s">
        <v>133</v>
      </c>
      <c r="G66" s="83" t="s">
        <v>134</v>
      </c>
    </row>
    <row r="67" spans="1:7" x14ac:dyDescent="0.2">
      <c r="A67" s="84" t="s">
        <v>352</v>
      </c>
      <c r="B67" s="84" t="s">
        <v>353</v>
      </c>
      <c r="C67" s="83" t="s">
        <v>354</v>
      </c>
      <c r="D67" s="83" t="s">
        <v>355</v>
      </c>
      <c r="F67" s="83" t="s">
        <v>133</v>
      </c>
      <c r="G67" s="83" t="s">
        <v>134</v>
      </c>
    </row>
    <row r="68" spans="1:7" x14ac:dyDescent="0.2">
      <c r="A68" s="84" t="s">
        <v>356</v>
      </c>
      <c r="B68" s="84" t="s">
        <v>357</v>
      </c>
      <c r="C68" s="83" t="s">
        <v>358</v>
      </c>
      <c r="D68" s="83" t="s">
        <v>359</v>
      </c>
      <c r="F68" s="83" t="s">
        <v>133</v>
      </c>
      <c r="G68" s="83" t="s">
        <v>134</v>
      </c>
    </row>
    <row r="69" spans="1:7" x14ac:dyDescent="0.2">
      <c r="A69" s="84" t="s">
        <v>360</v>
      </c>
      <c r="B69" s="84" t="s">
        <v>19</v>
      </c>
      <c r="C69" s="83" t="s">
        <v>361</v>
      </c>
      <c r="D69" s="83" t="s">
        <v>362</v>
      </c>
      <c r="F69" s="83" t="s">
        <v>133</v>
      </c>
      <c r="G69" s="83" t="s">
        <v>134</v>
      </c>
    </row>
    <row r="70" spans="1:7" x14ac:dyDescent="0.2">
      <c r="A70" s="84" t="s">
        <v>363</v>
      </c>
      <c r="B70" s="84" t="s">
        <v>364</v>
      </c>
      <c r="C70" s="83" t="s">
        <v>365</v>
      </c>
      <c r="D70" s="83" t="s">
        <v>366</v>
      </c>
      <c r="F70" s="83" t="s">
        <v>133</v>
      </c>
      <c r="G70" s="83" t="s">
        <v>134</v>
      </c>
    </row>
    <row r="71" spans="1:7" x14ac:dyDescent="0.2">
      <c r="A71" s="84" t="s">
        <v>367</v>
      </c>
      <c r="B71" s="84" t="s">
        <v>153</v>
      </c>
      <c r="C71" s="83" t="s">
        <v>368</v>
      </c>
      <c r="F71" s="83" t="s">
        <v>245</v>
      </c>
      <c r="G71" s="83" t="s">
        <v>134</v>
      </c>
    </row>
    <row r="72" spans="1:7" x14ac:dyDescent="0.2">
      <c r="A72" s="84" t="s">
        <v>369</v>
      </c>
      <c r="B72" s="84" t="s">
        <v>370</v>
      </c>
      <c r="C72" s="83" t="s">
        <v>371</v>
      </c>
      <c r="D72" s="83" t="s">
        <v>372</v>
      </c>
      <c r="F72" s="83" t="s">
        <v>245</v>
      </c>
      <c r="G72" s="83" t="s">
        <v>134</v>
      </c>
    </row>
    <row r="73" spans="1:7" x14ac:dyDescent="0.2">
      <c r="A73" s="84" t="s">
        <v>373</v>
      </c>
      <c r="B73" s="84" t="s">
        <v>374</v>
      </c>
      <c r="C73" s="83" t="s">
        <v>375</v>
      </c>
      <c r="D73" s="83" t="s">
        <v>376</v>
      </c>
      <c r="F73" s="83" t="s">
        <v>245</v>
      </c>
      <c r="G73" s="83" t="s">
        <v>134</v>
      </c>
    </row>
    <row r="74" spans="1:7" x14ac:dyDescent="0.2">
      <c r="A74" s="84" t="s">
        <v>377</v>
      </c>
      <c r="B74" s="84" t="s">
        <v>378</v>
      </c>
      <c r="C74" s="83" t="s">
        <v>379</v>
      </c>
      <c r="D74" s="83" t="s">
        <v>380</v>
      </c>
      <c r="F74" s="83" t="s">
        <v>245</v>
      </c>
      <c r="G74" s="83" t="s">
        <v>134</v>
      </c>
    </row>
    <row r="75" spans="1:7" x14ac:dyDescent="0.2">
      <c r="A75" s="84" t="s">
        <v>381</v>
      </c>
      <c r="B75" s="84" t="s">
        <v>382</v>
      </c>
      <c r="C75" s="83" t="s">
        <v>383</v>
      </c>
      <c r="D75" s="83" t="s">
        <v>384</v>
      </c>
      <c r="F75" s="83" t="s">
        <v>245</v>
      </c>
      <c r="G75" s="83" t="s">
        <v>134</v>
      </c>
    </row>
    <row r="76" spans="1:7" x14ac:dyDescent="0.2">
      <c r="A76" s="84" t="s">
        <v>385</v>
      </c>
      <c r="B76" s="84" t="s">
        <v>386</v>
      </c>
      <c r="C76" s="83" t="s">
        <v>387</v>
      </c>
      <c r="D76" s="83" t="s">
        <v>388</v>
      </c>
      <c r="F76" s="83" t="s">
        <v>245</v>
      </c>
      <c r="G76" s="83" t="s">
        <v>134</v>
      </c>
    </row>
    <row r="77" spans="1:7" x14ac:dyDescent="0.2">
      <c r="A77" s="84" t="s">
        <v>389</v>
      </c>
      <c r="B77" s="84" t="s">
        <v>390</v>
      </c>
      <c r="C77" s="83" t="s">
        <v>391</v>
      </c>
      <c r="D77" s="83" t="s">
        <v>392</v>
      </c>
      <c r="F77" s="83" t="s">
        <v>245</v>
      </c>
      <c r="G77" s="83" t="s">
        <v>134</v>
      </c>
    </row>
    <row r="78" spans="1:7" x14ac:dyDescent="0.2">
      <c r="B78" s="83" t="s">
        <v>153</v>
      </c>
      <c r="F78" s="83"/>
    </row>
    <row r="79" spans="1:7" x14ac:dyDescent="0.2">
      <c r="A79" s="84" t="s">
        <v>393</v>
      </c>
      <c r="B79" s="84" t="s">
        <v>153</v>
      </c>
      <c r="F79" s="83"/>
    </row>
    <row r="80" spans="1:7" x14ac:dyDescent="0.2">
      <c r="A80" s="84" t="s">
        <v>394</v>
      </c>
      <c r="B80" s="84" t="s">
        <v>153</v>
      </c>
      <c r="C80" s="83" t="s">
        <v>395</v>
      </c>
      <c r="F80" s="83" t="s">
        <v>133</v>
      </c>
      <c r="G80" s="83" t="s">
        <v>134</v>
      </c>
    </row>
    <row r="81" spans="1:7" x14ac:dyDescent="0.2">
      <c r="A81" s="84" t="s">
        <v>53</v>
      </c>
      <c r="B81" s="84" t="s">
        <v>396</v>
      </c>
      <c r="C81" s="83" t="s">
        <v>397</v>
      </c>
      <c r="D81" s="83" t="s">
        <v>398</v>
      </c>
      <c r="F81" s="83" t="s">
        <v>133</v>
      </c>
      <c r="G81" s="83" t="s">
        <v>134</v>
      </c>
    </row>
    <row r="82" spans="1:7" x14ac:dyDescent="0.2">
      <c r="A82" s="84" t="s">
        <v>54</v>
      </c>
      <c r="B82" s="84" t="s">
        <v>399</v>
      </c>
      <c r="C82" s="83" t="s">
        <v>400</v>
      </c>
      <c r="D82" s="83" t="s">
        <v>401</v>
      </c>
      <c r="F82" s="83" t="s">
        <v>133</v>
      </c>
      <c r="G82" s="83" t="s">
        <v>134</v>
      </c>
    </row>
    <row r="83" spans="1:7" x14ac:dyDescent="0.2">
      <c r="A83" s="84" t="s">
        <v>402</v>
      </c>
      <c r="B83" s="84" t="s">
        <v>153</v>
      </c>
      <c r="C83" s="83" t="s">
        <v>403</v>
      </c>
      <c r="F83" s="83" t="s">
        <v>133</v>
      </c>
      <c r="G83" s="83" t="s">
        <v>134</v>
      </c>
    </row>
    <row r="84" spans="1:7" x14ac:dyDescent="0.2">
      <c r="A84" s="84" t="s">
        <v>55</v>
      </c>
      <c r="B84" s="84" t="s">
        <v>404</v>
      </c>
      <c r="C84" s="83" t="s">
        <v>405</v>
      </c>
      <c r="D84" s="83" t="s">
        <v>406</v>
      </c>
      <c r="F84" s="83" t="s">
        <v>133</v>
      </c>
      <c r="G84" s="83" t="s">
        <v>134</v>
      </c>
    </row>
    <row r="85" spans="1:7" x14ac:dyDescent="0.2">
      <c r="A85" s="84" t="s">
        <v>407</v>
      </c>
      <c r="B85" s="84" t="s">
        <v>153</v>
      </c>
      <c r="C85" s="83" t="s">
        <v>408</v>
      </c>
      <c r="F85" s="83" t="s">
        <v>245</v>
      </c>
      <c r="G85" s="83" t="s">
        <v>134</v>
      </c>
    </row>
    <row r="86" spans="1:7" x14ac:dyDescent="0.2">
      <c r="A86" s="84" t="s">
        <v>409</v>
      </c>
      <c r="B86" s="84" t="s">
        <v>410</v>
      </c>
      <c r="C86" s="83" t="s">
        <v>411</v>
      </c>
      <c r="D86" s="83" t="s">
        <v>412</v>
      </c>
      <c r="F86" s="83" t="s">
        <v>245</v>
      </c>
      <c r="G86" s="83" t="s">
        <v>134</v>
      </c>
    </row>
    <row r="87" spans="1:7" x14ac:dyDescent="0.2">
      <c r="A87" s="84" t="s">
        <v>413</v>
      </c>
      <c r="B87" s="84" t="s">
        <v>414</v>
      </c>
      <c r="C87" s="83" t="s">
        <v>415</v>
      </c>
      <c r="D87" s="83" t="s">
        <v>416</v>
      </c>
      <c r="F87" s="83" t="s">
        <v>245</v>
      </c>
      <c r="G87" s="83" t="s">
        <v>134</v>
      </c>
    </row>
    <row r="88" spans="1:7" x14ac:dyDescent="0.2">
      <c r="A88" s="84" t="s">
        <v>417</v>
      </c>
      <c r="B88" s="84" t="s">
        <v>153</v>
      </c>
      <c r="C88" s="83" t="s">
        <v>418</v>
      </c>
      <c r="F88" s="83" t="s">
        <v>245</v>
      </c>
      <c r="G88" s="83" t="s">
        <v>134</v>
      </c>
    </row>
    <row r="89" spans="1:7" x14ac:dyDescent="0.2">
      <c r="A89" s="84" t="s">
        <v>419</v>
      </c>
      <c r="B89" s="84" t="s">
        <v>420</v>
      </c>
      <c r="C89" s="83" t="s">
        <v>421</v>
      </c>
      <c r="D89" s="83" t="s">
        <v>422</v>
      </c>
      <c r="F89" s="83" t="s">
        <v>245</v>
      </c>
      <c r="G89" s="83" t="s">
        <v>134</v>
      </c>
    </row>
    <row r="90" spans="1:7" x14ac:dyDescent="0.2">
      <c r="A90" s="84" t="s">
        <v>423</v>
      </c>
      <c r="B90" s="84" t="s">
        <v>424</v>
      </c>
      <c r="C90" s="83" t="s">
        <v>425</v>
      </c>
      <c r="D90" s="83" t="s">
        <v>426</v>
      </c>
      <c r="F90" s="83" t="s">
        <v>245</v>
      </c>
      <c r="G90" s="83" t="s">
        <v>134</v>
      </c>
    </row>
    <row r="91" spans="1:7" x14ac:dyDescent="0.2">
      <c r="A91" s="84" t="s">
        <v>427</v>
      </c>
      <c r="B91" s="84" t="s">
        <v>153</v>
      </c>
      <c r="C91" s="83" t="s">
        <v>428</v>
      </c>
      <c r="F91" s="83" t="s">
        <v>133</v>
      </c>
      <c r="G91" s="83" t="s">
        <v>134</v>
      </c>
    </row>
    <row r="92" spans="1:7" x14ac:dyDescent="0.2">
      <c r="A92" s="84" t="s">
        <v>429</v>
      </c>
      <c r="B92" s="84" t="s">
        <v>430</v>
      </c>
      <c r="C92" s="83" t="s">
        <v>431</v>
      </c>
      <c r="D92" s="83" t="s">
        <v>432</v>
      </c>
      <c r="F92" s="83" t="s">
        <v>133</v>
      </c>
      <c r="G92" s="83" t="s">
        <v>134</v>
      </c>
    </row>
    <row r="93" spans="1:7" x14ac:dyDescent="0.2">
      <c r="A93" s="84" t="s">
        <v>433</v>
      </c>
      <c r="B93" s="84" t="s">
        <v>434</v>
      </c>
      <c r="C93" s="83" t="s">
        <v>435</v>
      </c>
      <c r="D93" s="83" t="s">
        <v>436</v>
      </c>
      <c r="F93" s="83" t="s">
        <v>133</v>
      </c>
      <c r="G93" s="83" t="s">
        <v>134</v>
      </c>
    </row>
    <row r="94" spans="1:7" x14ac:dyDescent="0.2">
      <c r="A94" s="84" t="s">
        <v>437</v>
      </c>
      <c r="B94" s="84" t="s">
        <v>438</v>
      </c>
      <c r="C94" s="83" t="s">
        <v>439</v>
      </c>
      <c r="D94" s="83" t="s">
        <v>440</v>
      </c>
      <c r="F94" s="83" t="s">
        <v>133</v>
      </c>
      <c r="G94" s="83" t="s">
        <v>134</v>
      </c>
    </row>
    <row r="95" spans="1:7" x14ac:dyDescent="0.2">
      <c r="A95" s="84" t="s">
        <v>441</v>
      </c>
      <c r="B95" s="84" t="s">
        <v>442</v>
      </c>
      <c r="C95" s="83" t="s">
        <v>443</v>
      </c>
      <c r="D95" s="83" t="s">
        <v>444</v>
      </c>
      <c r="F95" s="83" t="s">
        <v>133</v>
      </c>
      <c r="G95" s="83" t="s">
        <v>134</v>
      </c>
    </row>
    <row r="96" spans="1:7" x14ac:dyDescent="0.2">
      <c r="A96" s="84" t="s">
        <v>445</v>
      </c>
      <c r="B96" s="84" t="s">
        <v>446</v>
      </c>
      <c r="C96" s="83" t="s">
        <v>447</v>
      </c>
      <c r="D96" s="83" t="s">
        <v>448</v>
      </c>
      <c r="F96" s="83" t="s">
        <v>133</v>
      </c>
      <c r="G96" s="83" t="s">
        <v>134</v>
      </c>
    </row>
    <row r="97" spans="1:7" x14ac:dyDescent="0.2">
      <c r="A97" s="84" t="s">
        <v>449</v>
      </c>
      <c r="B97" s="84" t="s">
        <v>450</v>
      </c>
      <c r="C97" s="83" t="s">
        <v>451</v>
      </c>
      <c r="D97" s="83" t="s">
        <v>452</v>
      </c>
      <c r="F97" s="83" t="s">
        <v>133</v>
      </c>
      <c r="G97" s="83" t="s">
        <v>134</v>
      </c>
    </row>
    <row r="98" spans="1:7" x14ac:dyDescent="0.2">
      <c r="A98" s="84" t="s">
        <v>453</v>
      </c>
      <c r="B98" s="84" t="s">
        <v>454</v>
      </c>
      <c r="C98" s="83" t="s">
        <v>455</v>
      </c>
      <c r="D98" s="83" t="s">
        <v>456</v>
      </c>
      <c r="F98" s="83" t="s">
        <v>133</v>
      </c>
      <c r="G98" s="83" t="s">
        <v>134</v>
      </c>
    </row>
    <row r="99" spans="1:7" x14ac:dyDescent="0.2">
      <c r="A99" s="84" t="s">
        <v>457</v>
      </c>
      <c r="B99" s="84" t="s">
        <v>153</v>
      </c>
      <c r="C99" s="83" t="s">
        <v>458</v>
      </c>
      <c r="F99" s="83" t="s">
        <v>133</v>
      </c>
      <c r="G99" s="83" t="s">
        <v>134</v>
      </c>
    </row>
    <row r="100" spans="1:7" x14ac:dyDescent="0.2">
      <c r="A100" s="84" t="s">
        <v>56</v>
      </c>
      <c r="B100" s="84" t="s">
        <v>459</v>
      </c>
      <c r="C100" s="83" t="s">
        <v>460</v>
      </c>
      <c r="D100" s="83" t="s">
        <v>461</v>
      </c>
      <c r="F100" s="83" t="s">
        <v>133</v>
      </c>
      <c r="G100" s="83" t="s">
        <v>134</v>
      </c>
    </row>
    <row r="101" spans="1:7" x14ac:dyDescent="0.2">
      <c r="A101" s="84" t="s">
        <v>462</v>
      </c>
      <c r="B101" s="84" t="s">
        <v>153</v>
      </c>
      <c r="C101" s="83" t="s">
        <v>463</v>
      </c>
      <c r="F101" s="83" t="s">
        <v>245</v>
      </c>
      <c r="G101" s="83" t="s">
        <v>134</v>
      </c>
    </row>
    <row r="102" spans="1:7" x14ac:dyDescent="0.2">
      <c r="A102" s="84" t="s">
        <v>464</v>
      </c>
      <c r="B102" s="84" t="s">
        <v>465</v>
      </c>
      <c r="C102" s="83" t="s">
        <v>463</v>
      </c>
      <c r="D102" s="83" t="s">
        <v>466</v>
      </c>
      <c r="F102" s="83" t="s">
        <v>245</v>
      </c>
      <c r="G102" s="83" t="s">
        <v>134</v>
      </c>
    </row>
    <row r="103" spans="1:7" x14ac:dyDescent="0.2">
      <c r="B103" s="83" t="s">
        <v>153</v>
      </c>
      <c r="F103" s="83"/>
    </row>
    <row r="104" spans="1:7" x14ac:dyDescent="0.2">
      <c r="A104" s="84" t="s">
        <v>467</v>
      </c>
      <c r="B104" s="84" t="s">
        <v>153</v>
      </c>
      <c r="F104" s="83"/>
    </row>
    <row r="105" spans="1:7" x14ac:dyDescent="0.2">
      <c r="A105" s="84" t="s">
        <v>468</v>
      </c>
      <c r="B105" s="84" t="s">
        <v>153</v>
      </c>
      <c r="C105" s="83" t="s">
        <v>469</v>
      </c>
      <c r="F105" s="83" t="s">
        <v>133</v>
      </c>
      <c r="G105" s="83" t="s">
        <v>134</v>
      </c>
    </row>
    <row r="106" spans="1:7" x14ac:dyDescent="0.2">
      <c r="A106" s="84" t="s">
        <v>57</v>
      </c>
      <c r="B106" s="84" t="s">
        <v>470</v>
      </c>
      <c r="C106" s="83" t="s">
        <v>471</v>
      </c>
      <c r="D106" s="83" t="s">
        <v>472</v>
      </c>
      <c r="F106" s="83" t="s">
        <v>133</v>
      </c>
      <c r="G106" s="83" t="s">
        <v>134</v>
      </c>
    </row>
    <row r="107" spans="1:7" x14ac:dyDescent="0.2">
      <c r="A107" s="84" t="s">
        <v>473</v>
      </c>
      <c r="B107" s="84" t="s">
        <v>474</v>
      </c>
      <c r="C107" s="83" t="s">
        <v>475</v>
      </c>
      <c r="D107" s="83" t="s">
        <v>476</v>
      </c>
      <c r="F107" s="83" t="s">
        <v>133</v>
      </c>
      <c r="G107" s="83" t="s">
        <v>134</v>
      </c>
    </row>
    <row r="108" spans="1:7" x14ac:dyDescent="0.2">
      <c r="A108" s="84" t="s">
        <v>477</v>
      </c>
      <c r="B108" s="84" t="s">
        <v>478</v>
      </c>
      <c r="C108" s="83" t="s">
        <v>479</v>
      </c>
      <c r="D108" s="83" t="s">
        <v>480</v>
      </c>
      <c r="F108" s="83" t="s">
        <v>133</v>
      </c>
      <c r="G108" s="83" t="s">
        <v>134</v>
      </c>
    </row>
    <row r="109" spans="1:7" x14ac:dyDescent="0.2">
      <c r="A109" s="84" t="s">
        <v>58</v>
      </c>
      <c r="B109" s="84" t="s">
        <v>481</v>
      </c>
      <c r="C109" s="83" t="s">
        <v>482</v>
      </c>
      <c r="D109" s="83" t="s">
        <v>483</v>
      </c>
      <c r="F109" s="83" t="s">
        <v>133</v>
      </c>
      <c r="G109" s="83" t="s">
        <v>134</v>
      </c>
    </row>
    <row r="110" spans="1:7" x14ac:dyDescent="0.2">
      <c r="A110" s="84" t="s">
        <v>59</v>
      </c>
      <c r="B110" s="84" t="s">
        <v>484</v>
      </c>
      <c r="C110" s="83" t="s">
        <v>485</v>
      </c>
      <c r="D110" s="83" t="s">
        <v>486</v>
      </c>
      <c r="F110" s="83" t="s">
        <v>133</v>
      </c>
      <c r="G110" s="83" t="s">
        <v>134</v>
      </c>
    </row>
    <row r="111" spans="1:7" x14ac:dyDescent="0.2">
      <c r="A111" s="84" t="s">
        <v>487</v>
      </c>
      <c r="B111" s="84" t="s">
        <v>488</v>
      </c>
      <c r="C111" s="83" t="s">
        <v>489</v>
      </c>
      <c r="D111" s="83" t="s">
        <v>490</v>
      </c>
      <c r="F111" s="83" t="s">
        <v>133</v>
      </c>
      <c r="G111" s="83" t="s">
        <v>134</v>
      </c>
    </row>
    <row r="112" spans="1:7" x14ac:dyDescent="0.2">
      <c r="A112" s="84" t="s">
        <v>491</v>
      </c>
      <c r="B112" s="84" t="s">
        <v>153</v>
      </c>
      <c r="C112" s="83" t="s">
        <v>492</v>
      </c>
      <c r="F112" s="83" t="s">
        <v>245</v>
      </c>
      <c r="G112" s="83" t="s">
        <v>134</v>
      </c>
    </row>
    <row r="113" spans="1:7" x14ac:dyDescent="0.2">
      <c r="A113" s="84" t="s">
        <v>60</v>
      </c>
      <c r="B113" s="84" t="s">
        <v>493</v>
      </c>
      <c r="C113" s="83" t="s">
        <v>494</v>
      </c>
      <c r="D113" s="83" t="s">
        <v>495</v>
      </c>
      <c r="F113" s="83" t="s">
        <v>245</v>
      </c>
      <c r="G113" s="83" t="s">
        <v>134</v>
      </c>
    </row>
    <row r="114" spans="1:7" x14ac:dyDescent="0.2">
      <c r="A114" s="84" t="s">
        <v>496</v>
      </c>
      <c r="B114" s="84" t="s">
        <v>497</v>
      </c>
      <c r="C114" s="83" t="s">
        <v>498</v>
      </c>
      <c r="D114" s="83" t="s">
        <v>499</v>
      </c>
      <c r="F114" s="83" t="s">
        <v>245</v>
      </c>
      <c r="G114" s="83" t="s">
        <v>134</v>
      </c>
    </row>
    <row r="115" spans="1:7" x14ac:dyDescent="0.2">
      <c r="A115" s="84" t="s">
        <v>61</v>
      </c>
      <c r="B115" s="84" t="s">
        <v>500</v>
      </c>
      <c r="C115" s="83" t="s">
        <v>501</v>
      </c>
      <c r="D115" s="83" t="s">
        <v>502</v>
      </c>
      <c r="F115" s="83" t="s">
        <v>245</v>
      </c>
      <c r="G115" s="83" t="s">
        <v>134</v>
      </c>
    </row>
    <row r="116" spans="1:7" x14ac:dyDescent="0.2">
      <c r="A116" s="84" t="s">
        <v>62</v>
      </c>
      <c r="B116" s="84" t="s">
        <v>503</v>
      </c>
      <c r="C116" s="83" t="s">
        <v>504</v>
      </c>
      <c r="D116" s="83" t="s">
        <v>505</v>
      </c>
      <c r="F116" s="83" t="s">
        <v>245</v>
      </c>
      <c r="G116" s="83" t="s">
        <v>134</v>
      </c>
    </row>
    <row r="117" spans="1:7" x14ac:dyDescent="0.2">
      <c r="A117" s="84" t="s">
        <v>63</v>
      </c>
      <c r="B117" s="84" t="s">
        <v>506</v>
      </c>
      <c r="C117" s="83" t="s">
        <v>507</v>
      </c>
      <c r="D117" s="87"/>
      <c r="F117" s="83" t="s">
        <v>245</v>
      </c>
      <c r="G117" s="83" t="s">
        <v>134</v>
      </c>
    </row>
    <row r="118" spans="1:7" x14ac:dyDescent="0.2">
      <c r="A118" s="84" t="s">
        <v>64</v>
      </c>
      <c r="B118" s="84" t="s">
        <v>508</v>
      </c>
      <c r="C118" s="83" t="s">
        <v>509</v>
      </c>
      <c r="D118" s="87"/>
      <c r="F118" s="83" t="s">
        <v>245</v>
      </c>
      <c r="G118" s="83" t="s">
        <v>134</v>
      </c>
    </row>
    <row r="119" spans="1:7" x14ac:dyDescent="0.2">
      <c r="A119" s="84" t="s">
        <v>510</v>
      </c>
      <c r="B119" s="84" t="s">
        <v>153</v>
      </c>
      <c r="C119" s="83" t="s">
        <v>511</v>
      </c>
      <c r="F119" s="83" t="s">
        <v>245</v>
      </c>
      <c r="G119" s="83" t="s">
        <v>134</v>
      </c>
    </row>
    <row r="120" spans="1:7" x14ac:dyDescent="0.2">
      <c r="A120" s="84" t="s">
        <v>65</v>
      </c>
      <c r="B120" s="84" t="s">
        <v>512</v>
      </c>
      <c r="C120" s="83" t="s">
        <v>513</v>
      </c>
      <c r="D120" s="83" t="s">
        <v>514</v>
      </c>
      <c r="F120" s="83" t="s">
        <v>245</v>
      </c>
      <c r="G120" s="83" t="s">
        <v>134</v>
      </c>
    </row>
    <row r="121" spans="1:7" x14ac:dyDescent="0.2">
      <c r="A121" s="84" t="s">
        <v>515</v>
      </c>
      <c r="B121" s="84" t="s">
        <v>516</v>
      </c>
      <c r="C121" s="83" t="s">
        <v>517</v>
      </c>
      <c r="F121" s="83" t="s">
        <v>245</v>
      </c>
      <c r="G121" s="83" t="s">
        <v>134</v>
      </c>
    </row>
    <row r="122" spans="1:7" x14ac:dyDescent="0.2">
      <c r="A122" s="84" t="s">
        <v>124</v>
      </c>
      <c r="B122" s="84" t="s">
        <v>518</v>
      </c>
      <c r="C122" s="83" t="s">
        <v>519</v>
      </c>
      <c r="D122" s="83" t="s">
        <v>520</v>
      </c>
      <c r="F122" s="83" t="s">
        <v>133</v>
      </c>
      <c r="G122" s="83" t="s">
        <v>134</v>
      </c>
    </row>
    <row r="123" spans="1:7" x14ac:dyDescent="0.2">
      <c r="A123" s="84" t="s">
        <v>66</v>
      </c>
      <c r="B123" s="84" t="s">
        <v>521</v>
      </c>
      <c r="C123" s="83" t="s">
        <v>522</v>
      </c>
      <c r="D123" s="83" t="s">
        <v>523</v>
      </c>
      <c r="F123" s="83" t="s">
        <v>245</v>
      </c>
      <c r="G123" s="83" t="s">
        <v>134</v>
      </c>
    </row>
    <row r="124" spans="1:7" x14ac:dyDescent="0.2">
      <c r="A124" s="84" t="s">
        <v>524</v>
      </c>
      <c r="B124" s="84" t="s">
        <v>153</v>
      </c>
      <c r="C124" s="83" t="s">
        <v>525</v>
      </c>
      <c r="F124" s="83" t="s">
        <v>245</v>
      </c>
      <c r="G124" s="83" t="s">
        <v>134</v>
      </c>
    </row>
    <row r="125" spans="1:7" x14ac:dyDescent="0.2">
      <c r="A125" s="84" t="s">
        <v>67</v>
      </c>
      <c r="B125" s="84" t="s">
        <v>526</v>
      </c>
      <c r="C125" s="83" t="s">
        <v>527</v>
      </c>
      <c r="D125" s="83" t="s">
        <v>528</v>
      </c>
      <c r="F125" s="83" t="s">
        <v>245</v>
      </c>
      <c r="G125" s="83" t="s">
        <v>134</v>
      </c>
    </row>
    <row r="126" spans="1:7" x14ac:dyDescent="0.2">
      <c r="A126" s="84" t="s">
        <v>68</v>
      </c>
      <c r="B126" s="84" t="s">
        <v>529</v>
      </c>
      <c r="C126" s="83" t="s">
        <v>530</v>
      </c>
      <c r="D126" s="83" t="s">
        <v>531</v>
      </c>
      <c r="F126" s="83" t="s">
        <v>245</v>
      </c>
      <c r="G126" s="83" t="s">
        <v>134</v>
      </c>
    </row>
    <row r="127" spans="1:7" x14ac:dyDescent="0.2">
      <c r="A127" s="84" t="s">
        <v>69</v>
      </c>
      <c r="B127" s="84" t="s">
        <v>532</v>
      </c>
      <c r="C127" s="83" t="s">
        <v>533</v>
      </c>
      <c r="D127" s="83" t="s">
        <v>534</v>
      </c>
      <c r="F127" s="83" t="s">
        <v>245</v>
      </c>
      <c r="G127" s="83" t="s">
        <v>134</v>
      </c>
    </row>
    <row r="128" spans="1:7" x14ac:dyDescent="0.2">
      <c r="A128" s="84" t="s">
        <v>70</v>
      </c>
      <c r="B128" s="84" t="s">
        <v>535</v>
      </c>
      <c r="C128" s="83" t="s">
        <v>536</v>
      </c>
      <c r="D128" s="83" t="s">
        <v>537</v>
      </c>
      <c r="E128" s="83" t="s">
        <v>538</v>
      </c>
      <c r="F128" s="83" t="s">
        <v>245</v>
      </c>
      <c r="G128" s="83" t="s">
        <v>134</v>
      </c>
    </row>
    <row r="129" spans="1:7" x14ac:dyDescent="0.2">
      <c r="A129" s="84" t="s">
        <v>539</v>
      </c>
      <c r="B129" s="84" t="s">
        <v>540</v>
      </c>
      <c r="C129" s="83" t="s">
        <v>541</v>
      </c>
      <c r="D129" s="83" t="s">
        <v>542</v>
      </c>
      <c r="F129" s="83" t="s">
        <v>245</v>
      </c>
      <c r="G129" s="83" t="s">
        <v>134</v>
      </c>
    </row>
    <row r="130" spans="1:7" x14ac:dyDescent="0.2">
      <c r="A130" s="84" t="s">
        <v>543</v>
      </c>
      <c r="B130" s="84" t="s">
        <v>540</v>
      </c>
      <c r="C130" s="83" t="s">
        <v>544</v>
      </c>
      <c r="D130" s="83" t="s">
        <v>545</v>
      </c>
      <c r="F130" s="83" t="s">
        <v>245</v>
      </c>
      <c r="G130" s="83" t="s">
        <v>134</v>
      </c>
    </row>
    <row r="131" spans="1:7" x14ac:dyDescent="0.2">
      <c r="A131" s="84" t="s">
        <v>546</v>
      </c>
      <c r="B131" s="84" t="s">
        <v>153</v>
      </c>
      <c r="C131" s="83" t="s">
        <v>547</v>
      </c>
      <c r="F131" s="83" t="s">
        <v>133</v>
      </c>
      <c r="G131" s="83" t="s">
        <v>134</v>
      </c>
    </row>
    <row r="132" spans="1:7" x14ac:dyDescent="0.2">
      <c r="A132" s="84" t="s">
        <v>548</v>
      </c>
      <c r="B132" s="84" t="s">
        <v>549</v>
      </c>
      <c r="C132" s="83" t="s">
        <v>550</v>
      </c>
      <c r="D132" s="83" t="s">
        <v>551</v>
      </c>
      <c r="F132" s="83" t="s">
        <v>133</v>
      </c>
      <c r="G132" s="83" t="s">
        <v>134</v>
      </c>
    </row>
    <row r="133" spans="1:7" x14ac:dyDescent="0.2">
      <c r="A133" s="84" t="s">
        <v>552</v>
      </c>
      <c r="B133" s="84" t="s">
        <v>553</v>
      </c>
      <c r="C133" s="83" t="s">
        <v>554</v>
      </c>
      <c r="D133" s="83" t="s">
        <v>555</v>
      </c>
      <c r="F133" s="83" t="s">
        <v>133</v>
      </c>
      <c r="G133" s="83" t="s">
        <v>134</v>
      </c>
    </row>
    <row r="134" spans="1:7" x14ac:dyDescent="0.2">
      <c r="A134" s="84" t="s">
        <v>556</v>
      </c>
      <c r="B134" s="84" t="s">
        <v>557</v>
      </c>
      <c r="C134" s="83" t="s">
        <v>558</v>
      </c>
      <c r="D134" s="83" t="s">
        <v>559</v>
      </c>
      <c r="F134" s="83" t="s">
        <v>133</v>
      </c>
      <c r="G134" s="83" t="s">
        <v>134</v>
      </c>
    </row>
    <row r="135" spans="1:7" x14ac:dyDescent="0.2">
      <c r="A135" s="84" t="s">
        <v>560</v>
      </c>
      <c r="B135" s="84" t="s">
        <v>561</v>
      </c>
      <c r="C135" s="83" t="s">
        <v>562</v>
      </c>
      <c r="D135" s="83" t="s">
        <v>563</v>
      </c>
      <c r="F135" s="83" t="s">
        <v>133</v>
      </c>
      <c r="G135" s="83" t="s">
        <v>134</v>
      </c>
    </row>
    <row r="136" spans="1:7" x14ac:dyDescent="0.2">
      <c r="A136" s="84" t="s">
        <v>564</v>
      </c>
      <c r="B136" s="84" t="s">
        <v>565</v>
      </c>
      <c r="C136" s="83" t="s">
        <v>566</v>
      </c>
      <c r="D136" s="83" t="s">
        <v>567</v>
      </c>
      <c r="F136" s="83" t="s">
        <v>133</v>
      </c>
      <c r="G136" s="83" t="s">
        <v>134</v>
      </c>
    </row>
    <row r="137" spans="1:7" x14ac:dyDescent="0.2">
      <c r="A137" s="84" t="s">
        <v>568</v>
      </c>
      <c r="B137" s="84" t="s">
        <v>153</v>
      </c>
      <c r="C137" s="83" t="s">
        <v>569</v>
      </c>
      <c r="F137" s="83" t="s">
        <v>245</v>
      </c>
      <c r="G137" s="83" t="s">
        <v>134</v>
      </c>
    </row>
    <row r="138" spans="1:7" x14ac:dyDescent="0.2">
      <c r="A138" s="84" t="s">
        <v>570</v>
      </c>
      <c r="B138" s="84" t="s">
        <v>571</v>
      </c>
      <c r="C138" s="83" t="s">
        <v>572</v>
      </c>
      <c r="D138" s="83" t="s">
        <v>573</v>
      </c>
      <c r="F138" s="83" t="s">
        <v>245</v>
      </c>
      <c r="G138" s="83" t="s">
        <v>134</v>
      </c>
    </row>
    <row r="139" spans="1:7" x14ac:dyDescent="0.2">
      <c r="A139" s="84" t="s">
        <v>574</v>
      </c>
      <c r="B139" s="84" t="s">
        <v>575</v>
      </c>
      <c r="C139" s="83" t="s">
        <v>576</v>
      </c>
      <c r="D139" s="83" t="s">
        <v>577</v>
      </c>
      <c r="F139" s="83" t="s">
        <v>245</v>
      </c>
      <c r="G139" s="83" t="s">
        <v>134</v>
      </c>
    </row>
    <row r="140" spans="1:7" x14ac:dyDescent="0.2">
      <c r="A140" s="84" t="s">
        <v>71</v>
      </c>
      <c r="B140" s="84" t="s">
        <v>578</v>
      </c>
      <c r="C140" s="83" t="s">
        <v>579</v>
      </c>
      <c r="D140" s="83" t="s">
        <v>580</v>
      </c>
      <c r="E140" s="83" t="s">
        <v>581</v>
      </c>
      <c r="F140" s="83" t="s">
        <v>245</v>
      </c>
      <c r="G140" s="83" t="s">
        <v>134</v>
      </c>
    </row>
    <row r="141" spans="1:7" x14ac:dyDescent="0.2">
      <c r="A141" s="84" t="s">
        <v>582</v>
      </c>
      <c r="B141" s="84" t="s">
        <v>583</v>
      </c>
      <c r="C141" s="83" t="s">
        <v>584</v>
      </c>
      <c r="D141" s="83" t="s">
        <v>585</v>
      </c>
      <c r="F141" s="83" t="s">
        <v>245</v>
      </c>
      <c r="G141" s="83" t="s">
        <v>134</v>
      </c>
    </row>
    <row r="142" spans="1:7" x14ac:dyDescent="0.2">
      <c r="A142" s="84" t="s">
        <v>586</v>
      </c>
      <c r="B142" s="84" t="s">
        <v>587</v>
      </c>
      <c r="C142" s="83" t="s">
        <v>588</v>
      </c>
      <c r="D142" s="83" t="s">
        <v>589</v>
      </c>
      <c r="F142" s="83" t="s">
        <v>245</v>
      </c>
      <c r="G142" s="83" t="s">
        <v>134</v>
      </c>
    </row>
    <row r="143" spans="1:7" x14ac:dyDescent="0.2">
      <c r="A143" s="84" t="s">
        <v>590</v>
      </c>
      <c r="B143" s="84" t="s">
        <v>591</v>
      </c>
      <c r="C143" s="83" t="s">
        <v>592</v>
      </c>
      <c r="D143" s="83" t="s">
        <v>593</v>
      </c>
      <c r="F143" s="83" t="s">
        <v>245</v>
      </c>
      <c r="G143" s="83" t="s">
        <v>134</v>
      </c>
    </row>
    <row r="144" spans="1:7" x14ac:dyDescent="0.2">
      <c r="A144" s="84" t="s">
        <v>594</v>
      </c>
      <c r="B144" s="84" t="s">
        <v>153</v>
      </c>
      <c r="C144" s="83" t="s">
        <v>595</v>
      </c>
      <c r="F144" s="83" t="s">
        <v>133</v>
      </c>
      <c r="G144" s="83" t="s">
        <v>134</v>
      </c>
    </row>
    <row r="145" spans="1:7" x14ac:dyDescent="0.2">
      <c r="A145" s="84" t="s">
        <v>596</v>
      </c>
      <c r="B145" s="84" t="s">
        <v>597</v>
      </c>
      <c r="C145" s="83" t="s">
        <v>598</v>
      </c>
      <c r="D145" s="83" t="s">
        <v>599</v>
      </c>
      <c r="F145" s="83" t="s">
        <v>133</v>
      </c>
      <c r="G145" s="83" t="s">
        <v>134</v>
      </c>
    </row>
    <row r="146" spans="1:7" x14ac:dyDescent="0.2">
      <c r="A146" s="84" t="s">
        <v>600</v>
      </c>
      <c r="B146" s="84" t="s">
        <v>601</v>
      </c>
      <c r="C146" s="83" t="s">
        <v>602</v>
      </c>
      <c r="D146" s="83" t="s">
        <v>603</v>
      </c>
      <c r="F146" s="83" t="s">
        <v>245</v>
      </c>
      <c r="G146" s="83" t="s">
        <v>134</v>
      </c>
    </row>
    <row r="147" spans="1:7" x14ac:dyDescent="0.2">
      <c r="A147" s="84" t="s">
        <v>604</v>
      </c>
      <c r="B147" s="84" t="s">
        <v>605</v>
      </c>
      <c r="C147" s="83" t="s">
        <v>606</v>
      </c>
      <c r="D147" s="83" t="s">
        <v>607</v>
      </c>
      <c r="F147" s="83" t="s">
        <v>133</v>
      </c>
      <c r="G147" s="83" t="s">
        <v>134</v>
      </c>
    </row>
    <row r="148" spans="1:7" x14ac:dyDescent="0.2">
      <c r="A148" s="84" t="s">
        <v>608</v>
      </c>
      <c r="B148" s="84" t="s">
        <v>609</v>
      </c>
      <c r="C148" s="83" t="s">
        <v>610</v>
      </c>
      <c r="D148" s="83" t="s">
        <v>611</v>
      </c>
      <c r="F148" s="83" t="s">
        <v>133</v>
      </c>
      <c r="G148" s="83" t="s">
        <v>134</v>
      </c>
    </row>
    <row r="149" spans="1:7" x14ac:dyDescent="0.2">
      <c r="A149" s="84" t="s">
        <v>612</v>
      </c>
      <c r="B149" s="84" t="s">
        <v>613</v>
      </c>
      <c r="C149" s="83" t="s">
        <v>614</v>
      </c>
      <c r="D149" s="83" t="s">
        <v>615</v>
      </c>
      <c r="F149" s="83" t="s">
        <v>133</v>
      </c>
      <c r="G149" s="83" t="s">
        <v>134</v>
      </c>
    </row>
    <row r="150" spans="1:7" x14ac:dyDescent="0.2">
      <c r="A150" s="84" t="s">
        <v>616</v>
      </c>
      <c r="B150" s="84" t="s">
        <v>617</v>
      </c>
      <c r="C150" s="83" t="s">
        <v>618</v>
      </c>
      <c r="D150" s="83" t="s">
        <v>619</v>
      </c>
      <c r="F150" s="83" t="s">
        <v>133</v>
      </c>
      <c r="G150" s="83" t="s">
        <v>134</v>
      </c>
    </row>
    <row r="151" spans="1:7" x14ac:dyDescent="0.2">
      <c r="A151" s="84" t="s">
        <v>620</v>
      </c>
      <c r="B151" s="84" t="s">
        <v>621</v>
      </c>
      <c r="C151" s="83" t="s">
        <v>622</v>
      </c>
      <c r="D151" s="83" t="s">
        <v>623</v>
      </c>
      <c r="F151" s="83" t="s">
        <v>245</v>
      </c>
      <c r="G151" s="83" t="s">
        <v>134</v>
      </c>
    </row>
    <row r="152" spans="1:7" x14ac:dyDescent="0.2">
      <c r="A152" s="84" t="s">
        <v>72</v>
      </c>
      <c r="B152" s="84" t="s">
        <v>624</v>
      </c>
      <c r="C152" s="83" t="s">
        <v>625</v>
      </c>
      <c r="D152" s="83" t="s">
        <v>486</v>
      </c>
      <c r="E152" s="83" t="s">
        <v>626</v>
      </c>
      <c r="F152" s="83" t="s">
        <v>133</v>
      </c>
      <c r="G152" s="83" t="s">
        <v>134</v>
      </c>
    </row>
    <row r="153" spans="1:7" x14ac:dyDescent="0.2">
      <c r="A153" s="84" t="s">
        <v>73</v>
      </c>
      <c r="B153" s="84" t="s">
        <v>627</v>
      </c>
      <c r="C153" s="83" t="s">
        <v>628</v>
      </c>
      <c r="D153" s="83" t="s">
        <v>629</v>
      </c>
      <c r="E153" s="83" t="s">
        <v>630</v>
      </c>
      <c r="F153" s="83" t="s">
        <v>245</v>
      </c>
      <c r="G153" s="83" t="s">
        <v>134</v>
      </c>
    </row>
    <row r="154" spans="1:7" x14ac:dyDescent="0.2">
      <c r="A154" s="84" t="s">
        <v>631</v>
      </c>
      <c r="B154" s="84" t="s">
        <v>153</v>
      </c>
      <c r="C154" s="83" t="s">
        <v>632</v>
      </c>
      <c r="F154" s="83" t="s">
        <v>133</v>
      </c>
      <c r="G154" s="83" t="s">
        <v>134</v>
      </c>
    </row>
    <row r="155" spans="1:7" x14ac:dyDescent="0.2">
      <c r="A155" s="84" t="s">
        <v>74</v>
      </c>
      <c r="B155" s="84" t="s">
        <v>633</v>
      </c>
      <c r="C155" s="83" t="s">
        <v>634</v>
      </c>
      <c r="D155" s="83" t="s">
        <v>635</v>
      </c>
      <c r="E155" s="83" t="s">
        <v>636</v>
      </c>
      <c r="F155" s="83" t="s">
        <v>133</v>
      </c>
      <c r="G155" s="83" t="s">
        <v>134</v>
      </c>
    </row>
    <row r="156" spans="1:7" x14ac:dyDescent="0.2">
      <c r="A156" s="84" t="s">
        <v>637</v>
      </c>
      <c r="B156" s="84" t="s">
        <v>638</v>
      </c>
      <c r="C156" s="83" t="s">
        <v>639</v>
      </c>
      <c r="D156" s="83" t="s">
        <v>640</v>
      </c>
      <c r="F156" s="83" t="s">
        <v>133</v>
      </c>
      <c r="G156" s="83" t="s">
        <v>134</v>
      </c>
    </row>
    <row r="157" spans="1:7" x14ac:dyDescent="0.2">
      <c r="A157" s="84" t="s">
        <v>641</v>
      </c>
      <c r="B157" s="84" t="s">
        <v>642</v>
      </c>
      <c r="C157" s="83" t="s">
        <v>643</v>
      </c>
      <c r="D157" s="83" t="s">
        <v>644</v>
      </c>
      <c r="F157" s="83" t="s">
        <v>245</v>
      </c>
      <c r="G157" s="83" t="s">
        <v>134</v>
      </c>
    </row>
    <row r="158" spans="1:7" x14ac:dyDescent="0.2">
      <c r="A158" s="84" t="s">
        <v>645</v>
      </c>
      <c r="B158" s="84" t="s">
        <v>646</v>
      </c>
      <c r="C158" s="83" t="s">
        <v>647</v>
      </c>
      <c r="D158" s="83" t="s">
        <v>648</v>
      </c>
      <c r="F158" s="83" t="s">
        <v>245</v>
      </c>
      <c r="G158" s="83" t="s">
        <v>134</v>
      </c>
    </row>
    <row r="159" spans="1:7" x14ac:dyDescent="0.2">
      <c r="A159" s="84" t="s">
        <v>649</v>
      </c>
      <c r="B159" s="84" t="s">
        <v>650</v>
      </c>
      <c r="C159" s="83" t="s">
        <v>651</v>
      </c>
      <c r="D159" s="83" t="s">
        <v>652</v>
      </c>
      <c r="E159" s="83" t="s">
        <v>653</v>
      </c>
      <c r="F159" s="83" t="s">
        <v>133</v>
      </c>
      <c r="G159" s="83" t="s">
        <v>134</v>
      </c>
    </row>
    <row r="160" spans="1:7" x14ac:dyDescent="0.2">
      <c r="A160" s="84" t="s">
        <v>654</v>
      </c>
      <c r="B160" s="84" t="s">
        <v>153</v>
      </c>
      <c r="C160" s="83" t="s">
        <v>655</v>
      </c>
      <c r="F160" s="83" t="s">
        <v>245</v>
      </c>
      <c r="G160" s="83" t="s">
        <v>134</v>
      </c>
    </row>
    <row r="161" spans="1:7" x14ac:dyDescent="0.2">
      <c r="A161" s="84" t="s">
        <v>656</v>
      </c>
      <c r="B161" s="84" t="s">
        <v>657</v>
      </c>
      <c r="C161" s="83" t="s">
        <v>658</v>
      </c>
      <c r="D161" s="83" t="s">
        <v>659</v>
      </c>
      <c r="E161" s="83" t="s">
        <v>660</v>
      </c>
      <c r="F161" s="83" t="s">
        <v>245</v>
      </c>
      <c r="G161" s="83" t="s">
        <v>134</v>
      </c>
    </row>
    <row r="162" spans="1:7" x14ac:dyDescent="0.2">
      <c r="A162" s="84" t="s">
        <v>661</v>
      </c>
      <c r="B162" s="84" t="s">
        <v>662</v>
      </c>
      <c r="C162" s="83" t="s">
        <v>663</v>
      </c>
      <c r="D162" s="83" t="s">
        <v>664</v>
      </c>
      <c r="E162" s="83" t="s">
        <v>665</v>
      </c>
      <c r="F162" s="83" t="s">
        <v>133</v>
      </c>
      <c r="G162" s="83" t="s">
        <v>134</v>
      </c>
    </row>
    <row r="163" spans="1:7" x14ac:dyDescent="0.2">
      <c r="A163" s="84" t="s">
        <v>666</v>
      </c>
      <c r="B163" s="84" t="s">
        <v>667</v>
      </c>
      <c r="C163" s="83" t="s">
        <v>668</v>
      </c>
      <c r="D163" s="83" t="s">
        <v>669</v>
      </c>
      <c r="F163" s="83" t="s">
        <v>133</v>
      </c>
      <c r="G163" s="83" t="s">
        <v>134</v>
      </c>
    </row>
    <row r="164" spans="1:7" x14ac:dyDescent="0.2">
      <c r="B164" s="83" t="s">
        <v>153</v>
      </c>
      <c r="F164" s="83"/>
    </row>
    <row r="165" spans="1:7" x14ac:dyDescent="0.2">
      <c r="A165" s="84" t="s">
        <v>670</v>
      </c>
      <c r="B165" s="84" t="s">
        <v>153</v>
      </c>
      <c r="F165" s="83"/>
    </row>
    <row r="166" spans="1:7" x14ac:dyDescent="0.2">
      <c r="A166" s="84" t="s">
        <v>671</v>
      </c>
      <c r="B166" s="84" t="s">
        <v>153</v>
      </c>
      <c r="C166" s="83" t="s">
        <v>672</v>
      </c>
      <c r="F166" s="83" t="s">
        <v>245</v>
      </c>
      <c r="G166" s="83" t="s">
        <v>673</v>
      </c>
    </row>
    <row r="167" spans="1:7" x14ac:dyDescent="0.2">
      <c r="A167" s="84" t="s">
        <v>75</v>
      </c>
      <c r="B167" s="84" t="s">
        <v>674</v>
      </c>
      <c r="C167" s="83" t="s">
        <v>675</v>
      </c>
      <c r="D167" s="83" t="s">
        <v>676</v>
      </c>
      <c r="E167" s="83" t="s">
        <v>677</v>
      </c>
      <c r="F167" s="83" t="s">
        <v>245</v>
      </c>
      <c r="G167" s="83" t="s">
        <v>134</v>
      </c>
    </row>
    <row r="168" spans="1:7" x14ac:dyDescent="0.2">
      <c r="A168" s="84" t="s">
        <v>678</v>
      </c>
      <c r="B168" s="84" t="s">
        <v>679</v>
      </c>
      <c r="C168" s="83" t="s">
        <v>680</v>
      </c>
      <c r="D168" s="83" t="s">
        <v>681</v>
      </c>
      <c r="F168" s="83" t="s">
        <v>245</v>
      </c>
      <c r="G168" s="83" t="s">
        <v>134</v>
      </c>
    </row>
    <row r="169" spans="1:7" x14ac:dyDescent="0.2">
      <c r="A169" s="84" t="s">
        <v>682</v>
      </c>
      <c r="B169" s="84" t="s">
        <v>683</v>
      </c>
      <c r="C169" s="83" t="s">
        <v>684</v>
      </c>
      <c r="D169" s="83" t="s">
        <v>685</v>
      </c>
      <c r="E169" s="83" t="s">
        <v>686</v>
      </c>
      <c r="F169" s="83" t="s">
        <v>245</v>
      </c>
      <c r="G169" s="83" t="s">
        <v>134</v>
      </c>
    </row>
    <row r="170" spans="1:7" x14ac:dyDescent="0.2">
      <c r="A170" s="84" t="s">
        <v>687</v>
      </c>
      <c r="B170" s="84" t="s">
        <v>688</v>
      </c>
      <c r="C170" s="83" t="s">
        <v>689</v>
      </c>
      <c r="D170" s="83" t="s">
        <v>690</v>
      </c>
      <c r="F170" s="83" t="s">
        <v>245</v>
      </c>
      <c r="G170" s="83" t="s">
        <v>134</v>
      </c>
    </row>
    <row r="171" spans="1:7" x14ac:dyDescent="0.2">
      <c r="A171" s="84" t="s">
        <v>691</v>
      </c>
      <c r="B171" s="84" t="s">
        <v>692</v>
      </c>
      <c r="C171" s="83" t="s">
        <v>693</v>
      </c>
      <c r="D171" s="83" t="s">
        <v>694</v>
      </c>
      <c r="F171" s="83" t="s">
        <v>245</v>
      </c>
      <c r="G171" s="83" t="s">
        <v>134</v>
      </c>
    </row>
    <row r="172" spans="1:7" x14ac:dyDescent="0.2">
      <c r="A172" s="84" t="s">
        <v>695</v>
      </c>
      <c r="B172" s="84" t="s">
        <v>696</v>
      </c>
      <c r="C172" s="83" t="s">
        <v>697</v>
      </c>
      <c r="D172" s="83" t="s">
        <v>698</v>
      </c>
      <c r="F172" s="83" t="s">
        <v>245</v>
      </c>
      <c r="G172" s="83" t="s">
        <v>134</v>
      </c>
    </row>
    <row r="173" spans="1:7" x14ac:dyDescent="0.2">
      <c r="A173" s="84" t="s">
        <v>699</v>
      </c>
      <c r="B173" s="84" t="s">
        <v>696</v>
      </c>
      <c r="C173" s="83" t="s">
        <v>700</v>
      </c>
      <c r="D173" s="83" t="s">
        <v>701</v>
      </c>
      <c r="F173" s="83" t="s">
        <v>245</v>
      </c>
      <c r="G173" s="83" t="s">
        <v>134</v>
      </c>
    </row>
    <row r="174" spans="1:7" x14ac:dyDescent="0.2">
      <c r="A174" s="84" t="s">
        <v>702</v>
      </c>
      <c r="B174" s="84" t="s">
        <v>703</v>
      </c>
      <c r="C174" s="83" t="s">
        <v>704</v>
      </c>
      <c r="D174" s="83" t="s">
        <v>705</v>
      </c>
      <c r="F174" s="83" t="s">
        <v>245</v>
      </c>
      <c r="G174" s="83" t="s">
        <v>134</v>
      </c>
    </row>
    <row r="175" spans="1:7" x14ac:dyDescent="0.2">
      <c r="A175" s="84" t="s">
        <v>706</v>
      </c>
      <c r="B175" s="84" t="s">
        <v>707</v>
      </c>
      <c r="C175" s="83" t="s">
        <v>708</v>
      </c>
      <c r="D175" s="83" t="s">
        <v>709</v>
      </c>
      <c r="F175" s="83" t="s">
        <v>245</v>
      </c>
      <c r="G175" s="83" t="s">
        <v>134</v>
      </c>
    </row>
    <row r="176" spans="1:7" x14ac:dyDescent="0.2">
      <c r="A176" s="84" t="s">
        <v>710</v>
      </c>
      <c r="B176" s="84" t="s">
        <v>153</v>
      </c>
      <c r="C176" s="83" t="s">
        <v>711</v>
      </c>
      <c r="F176" s="83" t="s">
        <v>245</v>
      </c>
      <c r="G176" s="83" t="s">
        <v>134</v>
      </c>
    </row>
    <row r="177" spans="1:7" x14ac:dyDescent="0.2">
      <c r="A177" s="84" t="s">
        <v>76</v>
      </c>
      <c r="B177" s="84" t="s">
        <v>712</v>
      </c>
      <c r="C177" s="83" t="s">
        <v>713</v>
      </c>
      <c r="D177" s="83" t="s">
        <v>714</v>
      </c>
      <c r="E177" s="83" t="s">
        <v>715</v>
      </c>
      <c r="F177" s="83" t="s">
        <v>245</v>
      </c>
      <c r="G177" s="83" t="s">
        <v>134</v>
      </c>
    </row>
    <row r="178" spans="1:7" x14ac:dyDescent="0.2">
      <c r="A178" s="84" t="s">
        <v>716</v>
      </c>
      <c r="B178" s="84" t="s">
        <v>717</v>
      </c>
      <c r="C178" s="83" t="s">
        <v>718</v>
      </c>
      <c r="D178" s="83" t="s">
        <v>719</v>
      </c>
      <c r="F178" s="83" t="s">
        <v>245</v>
      </c>
      <c r="G178" s="83" t="s">
        <v>134</v>
      </c>
    </row>
    <row r="179" spans="1:7" x14ac:dyDescent="0.2">
      <c r="A179" s="84" t="s">
        <v>720</v>
      </c>
      <c r="B179" s="84" t="s">
        <v>721</v>
      </c>
      <c r="C179" s="83" t="s">
        <v>722</v>
      </c>
      <c r="D179" s="83" t="s">
        <v>723</v>
      </c>
      <c r="F179" s="83" t="s">
        <v>245</v>
      </c>
      <c r="G179" s="83" t="s">
        <v>134</v>
      </c>
    </row>
    <row r="180" spans="1:7" x14ac:dyDescent="0.2">
      <c r="A180" s="84" t="s">
        <v>724</v>
      </c>
      <c r="B180" s="84" t="s">
        <v>725</v>
      </c>
      <c r="C180" s="83" t="s">
        <v>726</v>
      </c>
      <c r="D180" s="83" t="s">
        <v>727</v>
      </c>
      <c r="F180" s="83" t="s">
        <v>245</v>
      </c>
      <c r="G180" s="83" t="s">
        <v>134</v>
      </c>
    </row>
    <row r="181" spans="1:7" x14ac:dyDescent="0.2">
      <c r="A181" s="84" t="s">
        <v>77</v>
      </c>
      <c r="B181" s="84" t="s">
        <v>728</v>
      </c>
      <c r="C181" s="83" t="s">
        <v>729</v>
      </c>
      <c r="D181" s="83" t="s">
        <v>730</v>
      </c>
      <c r="E181" s="83" t="s">
        <v>731</v>
      </c>
      <c r="F181" s="83" t="s">
        <v>245</v>
      </c>
      <c r="G181" s="83" t="s">
        <v>134</v>
      </c>
    </row>
    <row r="182" spans="1:7" x14ac:dyDescent="0.2">
      <c r="A182" s="84" t="s">
        <v>125</v>
      </c>
      <c r="B182" s="84" t="s">
        <v>732</v>
      </c>
      <c r="C182" s="83" t="s">
        <v>733</v>
      </c>
      <c r="D182" s="83" t="s">
        <v>734</v>
      </c>
      <c r="E182" s="83" t="s">
        <v>735</v>
      </c>
      <c r="F182" s="83" t="s">
        <v>245</v>
      </c>
      <c r="G182" s="83" t="s">
        <v>134</v>
      </c>
    </row>
    <row r="183" spans="1:7" x14ac:dyDescent="0.2">
      <c r="A183" s="84" t="s">
        <v>736</v>
      </c>
      <c r="B183" s="84" t="s">
        <v>153</v>
      </c>
      <c r="C183" s="83" t="s">
        <v>737</v>
      </c>
      <c r="F183" s="83" t="s">
        <v>245</v>
      </c>
      <c r="G183" s="83" t="s">
        <v>134</v>
      </c>
    </row>
    <row r="184" spans="1:7" x14ac:dyDescent="0.2">
      <c r="A184" s="84" t="s">
        <v>78</v>
      </c>
      <c r="B184" s="84" t="s">
        <v>738</v>
      </c>
      <c r="C184" s="83" t="s">
        <v>739</v>
      </c>
      <c r="D184" s="83" t="s">
        <v>740</v>
      </c>
      <c r="E184" s="83" t="s">
        <v>741</v>
      </c>
      <c r="F184" s="83" t="s">
        <v>245</v>
      </c>
      <c r="G184" s="83" t="s">
        <v>134</v>
      </c>
    </row>
    <row r="185" spans="1:7" x14ac:dyDescent="0.2">
      <c r="A185" s="84" t="s">
        <v>742</v>
      </c>
      <c r="B185" s="84" t="s">
        <v>153</v>
      </c>
      <c r="C185" s="83" t="s">
        <v>743</v>
      </c>
      <c r="F185" s="83" t="s">
        <v>245</v>
      </c>
      <c r="G185" s="83" t="s">
        <v>134</v>
      </c>
    </row>
    <row r="186" spans="1:7" x14ac:dyDescent="0.2">
      <c r="A186" s="84" t="s">
        <v>744</v>
      </c>
      <c r="B186" s="84" t="s">
        <v>745</v>
      </c>
      <c r="C186" s="83" t="s">
        <v>746</v>
      </c>
      <c r="D186" s="83" t="s">
        <v>747</v>
      </c>
      <c r="F186" s="83" t="s">
        <v>245</v>
      </c>
      <c r="G186" s="83" t="s">
        <v>134</v>
      </c>
    </row>
    <row r="187" spans="1:7" x14ac:dyDescent="0.2">
      <c r="A187" s="84" t="s">
        <v>748</v>
      </c>
      <c r="B187" s="84" t="s">
        <v>749</v>
      </c>
      <c r="C187" s="83" t="s">
        <v>750</v>
      </c>
      <c r="D187" s="83" t="s">
        <v>751</v>
      </c>
      <c r="F187" s="83" t="s">
        <v>245</v>
      </c>
      <c r="G187" s="83" t="s">
        <v>134</v>
      </c>
    </row>
    <row r="188" spans="1:7" x14ac:dyDescent="0.2">
      <c r="A188" s="84" t="s">
        <v>752</v>
      </c>
      <c r="B188" s="84" t="s">
        <v>153</v>
      </c>
      <c r="C188" s="83" t="s">
        <v>753</v>
      </c>
      <c r="F188" s="83" t="s">
        <v>245</v>
      </c>
      <c r="G188" s="83" t="s">
        <v>134</v>
      </c>
    </row>
    <row r="189" spans="1:7" x14ac:dyDescent="0.2">
      <c r="A189" s="84" t="s">
        <v>754</v>
      </c>
      <c r="B189" s="84" t="s">
        <v>755</v>
      </c>
      <c r="C189" s="83" t="s">
        <v>753</v>
      </c>
      <c r="D189" s="83" t="s">
        <v>756</v>
      </c>
      <c r="E189" s="83" t="s">
        <v>757</v>
      </c>
      <c r="F189" s="83" t="s">
        <v>245</v>
      </c>
      <c r="G189" s="83" t="s">
        <v>134</v>
      </c>
    </row>
    <row r="190" spans="1:7" x14ac:dyDescent="0.2">
      <c r="A190" s="84" t="s">
        <v>758</v>
      </c>
      <c r="B190" s="84" t="s">
        <v>153</v>
      </c>
      <c r="C190" s="83" t="s">
        <v>759</v>
      </c>
      <c r="F190" s="83" t="s">
        <v>245</v>
      </c>
      <c r="G190" s="83" t="s">
        <v>134</v>
      </c>
    </row>
    <row r="191" spans="1:7" x14ac:dyDescent="0.2">
      <c r="A191" s="84" t="s">
        <v>760</v>
      </c>
      <c r="B191" s="84" t="s">
        <v>761</v>
      </c>
      <c r="C191" s="83" t="s">
        <v>762</v>
      </c>
      <c r="D191" s="83" t="s">
        <v>763</v>
      </c>
      <c r="F191" s="83" t="s">
        <v>245</v>
      </c>
      <c r="G191" s="83" t="s">
        <v>134</v>
      </c>
    </row>
    <row r="192" spans="1:7" x14ac:dyDescent="0.2">
      <c r="A192" s="84" t="s">
        <v>79</v>
      </c>
      <c r="B192" s="84" t="s">
        <v>764</v>
      </c>
      <c r="C192" s="83" t="s">
        <v>765</v>
      </c>
      <c r="D192" s="83" t="s">
        <v>766</v>
      </c>
      <c r="E192" s="83" t="s">
        <v>767</v>
      </c>
      <c r="F192" s="83" t="s">
        <v>245</v>
      </c>
      <c r="G192" s="83" t="s">
        <v>134</v>
      </c>
    </row>
    <row r="193" spans="1:7" x14ac:dyDescent="0.2">
      <c r="A193" s="84" t="s">
        <v>768</v>
      </c>
      <c r="B193" s="84" t="s">
        <v>769</v>
      </c>
      <c r="C193" s="83" t="s">
        <v>770</v>
      </c>
      <c r="D193" s="83" t="s">
        <v>771</v>
      </c>
      <c r="F193" s="83" t="s">
        <v>245</v>
      </c>
      <c r="G193" s="83" t="s">
        <v>134</v>
      </c>
    </row>
    <row r="194" spans="1:7" x14ac:dyDescent="0.2">
      <c r="A194" s="84" t="s">
        <v>80</v>
      </c>
      <c r="B194" s="84" t="s">
        <v>772</v>
      </c>
      <c r="C194" s="83" t="s">
        <v>773</v>
      </c>
      <c r="D194" s="83" t="s">
        <v>774</v>
      </c>
      <c r="E194" s="83" t="s">
        <v>775</v>
      </c>
      <c r="F194" s="83" t="s">
        <v>245</v>
      </c>
      <c r="G194" s="83" t="s">
        <v>134</v>
      </c>
    </row>
    <row r="195" spans="1:7" x14ac:dyDescent="0.2">
      <c r="A195" s="84" t="s">
        <v>776</v>
      </c>
      <c r="B195" s="84" t="s">
        <v>777</v>
      </c>
      <c r="C195" s="83" t="s">
        <v>778</v>
      </c>
      <c r="D195" s="83" t="s">
        <v>779</v>
      </c>
      <c r="F195" s="83" t="s">
        <v>245</v>
      </c>
      <c r="G195" s="83" t="s">
        <v>134</v>
      </c>
    </row>
    <row r="196" spans="1:7" x14ac:dyDescent="0.2">
      <c r="A196" s="84" t="s">
        <v>780</v>
      </c>
      <c r="B196" s="84" t="s">
        <v>781</v>
      </c>
      <c r="C196" s="83" t="s">
        <v>782</v>
      </c>
      <c r="D196" s="83" t="s">
        <v>783</v>
      </c>
      <c r="F196" s="83" t="s">
        <v>245</v>
      </c>
      <c r="G196" s="83" t="s">
        <v>134</v>
      </c>
    </row>
    <row r="197" spans="1:7" x14ac:dyDescent="0.2">
      <c r="A197" s="84" t="s">
        <v>784</v>
      </c>
      <c r="B197" s="84" t="s">
        <v>785</v>
      </c>
      <c r="C197" s="83" t="s">
        <v>786</v>
      </c>
      <c r="D197" s="83" t="s">
        <v>787</v>
      </c>
      <c r="F197" s="83" t="s">
        <v>245</v>
      </c>
      <c r="G197" s="83" t="s">
        <v>134</v>
      </c>
    </row>
    <row r="198" spans="1:7" x14ac:dyDescent="0.2">
      <c r="A198" s="84" t="s">
        <v>788</v>
      </c>
      <c r="B198" s="84" t="s">
        <v>789</v>
      </c>
      <c r="C198" s="83" t="s">
        <v>790</v>
      </c>
      <c r="D198" s="83" t="s">
        <v>791</v>
      </c>
      <c r="E198" s="83" t="s">
        <v>792</v>
      </c>
      <c r="F198" s="83" t="s">
        <v>245</v>
      </c>
      <c r="G198" s="83" t="s">
        <v>134</v>
      </c>
    </row>
    <row r="199" spans="1:7" x14ac:dyDescent="0.2">
      <c r="A199" s="84" t="s">
        <v>793</v>
      </c>
      <c r="B199" s="84" t="s">
        <v>153</v>
      </c>
      <c r="C199" s="83" t="s">
        <v>794</v>
      </c>
      <c r="F199" s="83" t="s">
        <v>245</v>
      </c>
      <c r="G199" s="83" t="s">
        <v>134</v>
      </c>
    </row>
    <row r="200" spans="1:7" x14ac:dyDescent="0.2">
      <c r="A200" s="84" t="s">
        <v>81</v>
      </c>
      <c r="B200" s="84" t="s">
        <v>795</v>
      </c>
      <c r="C200" s="83" t="s">
        <v>794</v>
      </c>
      <c r="D200" s="83" t="s">
        <v>796</v>
      </c>
      <c r="F200" s="83" t="s">
        <v>245</v>
      </c>
      <c r="G200" s="83" t="s">
        <v>134</v>
      </c>
    </row>
    <row r="201" spans="1:7" x14ac:dyDescent="0.2">
      <c r="A201" s="84" t="s">
        <v>797</v>
      </c>
      <c r="B201" s="84" t="s">
        <v>153</v>
      </c>
      <c r="C201" s="83" t="s">
        <v>798</v>
      </c>
      <c r="F201" s="83" t="s">
        <v>245</v>
      </c>
      <c r="G201" s="83" t="s">
        <v>134</v>
      </c>
    </row>
    <row r="202" spans="1:7" x14ac:dyDescent="0.2">
      <c r="A202" s="84" t="s">
        <v>799</v>
      </c>
      <c r="B202" s="84" t="s">
        <v>800</v>
      </c>
      <c r="C202" s="83" t="s">
        <v>801</v>
      </c>
      <c r="D202" s="83" t="s">
        <v>802</v>
      </c>
      <c r="F202" s="83" t="s">
        <v>245</v>
      </c>
      <c r="G202" s="83" t="s">
        <v>134</v>
      </c>
    </row>
    <row r="203" spans="1:7" x14ac:dyDescent="0.2">
      <c r="B203" s="83" t="s">
        <v>153</v>
      </c>
      <c r="F203" s="83"/>
    </row>
    <row r="204" spans="1:7" x14ac:dyDescent="0.2">
      <c r="A204" s="84" t="s">
        <v>803</v>
      </c>
      <c r="B204" s="84" t="s">
        <v>153</v>
      </c>
      <c r="F204" s="83"/>
    </row>
    <row r="205" spans="1:7" x14ac:dyDescent="0.2">
      <c r="A205" s="84" t="s">
        <v>804</v>
      </c>
      <c r="B205" s="84" t="s">
        <v>153</v>
      </c>
      <c r="C205" s="83" t="s">
        <v>805</v>
      </c>
      <c r="F205" s="83" t="s">
        <v>806</v>
      </c>
      <c r="G205" s="83" t="s">
        <v>807</v>
      </c>
    </row>
    <row r="206" spans="1:7" x14ac:dyDescent="0.2">
      <c r="A206" s="84" t="s">
        <v>82</v>
      </c>
      <c r="B206" s="84" t="s">
        <v>808</v>
      </c>
      <c r="C206" s="83" t="s">
        <v>809</v>
      </c>
      <c r="D206" s="83" t="s">
        <v>810</v>
      </c>
      <c r="E206" s="83" t="s">
        <v>811</v>
      </c>
      <c r="F206" s="83" t="s">
        <v>806</v>
      </c>
      <c r="G206" s="83" t="s">
        <v>807</v>
      </c>
    </row>
    <row r="207" spans="1:7" x14ac:dyDescent="0.2">
      <c r="A207" s="84" t="s">
        <v>83</v>
      </c>
      <c r="B207" s="84" t="s">
        <v>812</v>
      </c>
      <c r="C207" s="83" t="s">
        <v>813</v>
      </c>
      <c r="D207" s="83" t="s">
        <v>814</v>
      </c>
      <c r="E207" s="83" t="s">
        <v>815</v>
      </c>
      <c r="F207" s="83" t="s">
        <v>806</v>
      </c>
      <c r="G207" s="83" t="s">
        <v>807</v>
      </c>
    </row>
    <row r="208" spans="1:7" x14ac:dyDescent="0.2">
      <c r="A208" s="84" t="s">
        <v>84</v>
      </c>
      <c r="B208" s="84" t="s">
        <v>816</v>
      </c>
      <c r="C208" s="83" t="s">
        <v>817</v>
      </c>
      <c r="D208" s="83" t="s">
        <v>818</v>
      </c>
      <c r="E208" s="83" t="s">
        <v>819</v>
      </c>
      <c r="F208" s="83" t="s">
        <v>806</v>
      </c>
      <c r="G208" s="83" t="s">
        <v>807</v>
      </c>
    </row>
    <row r="209" spans="1:7" x14ac:dyDescent="0.2">
      <c r="A209" s="84" t="s">
        <v>820</v>
      </c>
      <c r="B209" s="84" t="s">
        <v>821</v>
      </c>
      <c r="C209" s="83" t="s">
        <v>822</v>
      </c>
      <c r="D209" s="83" t="s">
        <v>823</v>
      </c>
      <c r="E209" s="83" t="s">
        <v>824</v>
      </c>
      <c r="F209" s="83" t="s">
        <v>806</v>
      </c>
      <c r="G209" s="83" t="s">
        <v>807</v>
      </c>
    </row>
    <row r="210" spans="1:7" x14ac:dyDescent="0.2">
      <c r="A210" s="84" t="s">
        <v>825</v>
      </c>
      <c r="B210" s="84" t="s">
        <v>826</v>
      </c>
      <c r="C210" s="83" t="s">
        <v>827</v>
      </c>
      <c r="D210" s="83" t="s">
        <v>828</v>
      </c>
      <c r="F210" s="83" t="s">
        <v>806</v>
      </c>
      <c r="G210" s="83" t="s">
        <v>807</v>
      </c>
    </row>
    <row r="211" spans="1:7" x14ac:dyDescent="0.2">
      <c r="A211" s="84" t="s">
        <v>829</v>
      </c>
      <c r="B211" s="84" t="s">
        <v>153</v>
      </c>
      <c r="C211" s="83" t="s">
        <v>830</v>
      </c>
      <c r="D211" s="83" t="s">
        <v>831</v>
      </c>
      <c r="F211" s="83" t="s">
        <v>806</v>
      </c>
      <c r="G211" s="83" t="s">
        <v>807</v>
      </c>
    </row>
    <row r="212" spans="1:7" x14ac:dyDescent="0.2">
      <c r="A212" s="84" t="s">
        <v>832</v>
      </c>
      <c r="B212" s="84" t="s">
        <v>153</v>
      </c>
      <c r="C212" s="83" t="s">
        <v>833</v>
      </c>
      <c r="F212" s="83" t="s">
        <v>806</v>
      </c>
      <c r="G212" s="83" t="s">
        <v>807</v>
      </c>
    </row>
    <row r="213" spans="1:7" x14ac:dyDescent="0.2">
      <c r="A213" s="84" t="s">
        <v>85</v>
      </c>
      <c r="B213" s="84" t="s">
        <v>834</v>
      </c>
      <c r="C213" s="83" t="s">
        <v>835</v>
      </c>
      <c r="D213" s="83" t="s">
        <v>836</v>
      </c>
      <c r="E213" s="83" t="s">
        <v>837</v>
      </c>
      <c r="F213" s="83" t="s">
        <v>806</v>
      </c>
      <c r="G213" s="83" t="s">
        <v>807</v>
      </c>
    </row>
    <row r="214" spans="1:7" x14ac:dyDescent="0.2">
      <c r="A214" s="84" t="s">
        <v>86</v>
      </c>
      <c r="B214" s="84" t="s">
        <v>838</v>
      </c>
      <c r="C214" s="83" t="s">
        <v>839</v>
      </c>
      <c r="D214" s="83" t="s">
        <v>840</v>
      </c>
      <c r="F214" s="83" t="s">
        <v>806</v>
      </c>
      <c r="G214" s="83" t="s">
        <v>807</v>
      </c>
    </row>
    <row r="215" spans="1:7" x14ac:dyDescent="0.2">
      <c r="A215" s="84" t="s">
        <v>87</v>
      </c>
      <c r="B215" s="84" t="s">
        <v>841</v>
      </c>
      <c r="C215" s="83" t="s">
        <v>842</v>
      </c>
      <c r="D215" s="83" t="s">
        <v>843</v>
      </c>
      <c r="E215" s="83" t="s">
        <v>844</v>
      </c>
      <c r="F215" s="83" t="s">
        <v>806</v>
      </c>
      <c r="G215" s="83" t="s">
        <v>807</v>
      </c>
    </row>
    <row r="216" spans="1:7" x14ac:dyDescent="0.2">
      <c r="A216" s="84" t="s">
        <v>88</v>
      </c>
      <c r="B216" s="84" t="s">
        <v>845</v>
      </c>
      <c r="C216" s="83" t="s">
        <v>846</v>
      </c>
      <c r="D216" s="83" t="s">
        <v>847</v>
      </c>
      <c r="E216" s="83" t="s">
        <v>848</v>
      </c>
      <c r="F216" s="83" t="s">
        <v>806</v>
      </c>
      <c r="G216" s="83" t="s">
        <v>807</v>
      </c>
    </row>
    <row r="217" spans="1:7" x14ac:dyDescent="0.2">
      <c r="A217" s="84" t="s">
        <v>849</v>
      </c>
      <c r="B217" s="84" t="s">
        <v>153</v>
      </c>
      <c r="C217" s="83" t="s">
        <v>850</v>
      </c>
      <c r="F217" s="83" t="s">
        <v>806</v>
      </c>
      <c r="G217" s="83" t="s">
        <v>807</v>
      </c>
    </row>
    <row r="218" spans="1:7" x14ac:dyDescent="0.2">
      <c r="A218" s="84" t="s">
        <v>89</v>
      </c>
      <c r="B218" s="84" t="s">
        <v>851</v>
      </c>
      <c r="C218" s="83" t="s">
        <v>852</v>
      </c>
      <c r="D218" s="83" t="s">
        <v>853</v>
      </c>
      <c r="E218" s="83" t="s">
        <v>854</v>
      </c>
      <c r="F218" s="83" t="s">
        <v>806</v>
      </c>
      <c r="G218" s="83" t="s">
        <v>807</v>
      </c>
    </row>
    <row r="219" spans="1:7" x14ac:dyDescent="0.2">
      <c r="A219" s="84" t="s">
        <v>855</v>
      </c>
      <c r="B219" s="84" t="s">
        <v>856</v>
      </c>
      <c r="C219" s="83" t="s">
        <v>857</v>
      </c>
      <c r="D219" s="83" t="s">
        <v>858</v>
      </c>
      <c r="E219" s="83" t="s">
        <v>859</v>
      </c>
      <c r="F219" s="83" t="s">
        <v>806</v>
      </c>
      <c r="G219" s="83" t="s">
        <v>807</v>
      </c>
    </row>
    <row r="220" spans="1:7" x14ac:dyDescent="0.2">
      <c r="A220" s="84" t="s">
        <v>860</v>
      </c>
      <c r="B220" s="84" t="s">
        <v>861</v>
      </c>
      <c r="C220" s="83" t="s">
        <v>862</v>
      </c>
      <c r="D220" s="83" t="s">
        <v>863</v>
      </c>
      <c r="F220" s="83" t="s">
        <v>806</v>
      </c>
      <c r="G220" s="83" t="s">
        <v>807</v>
      </c>
    </row>
    <row r="221" spans="1:7" x14ac:dyDescent="0.2">
      <c r="A221" s="84" t="s">
        <v>90</v>
      </c>
      <c r="B221" s="84" t="s">
        <v>864</v>
      </c>
      <c r="C221" s="83" t="s">
        <v>865</v>
      </c>
      <c r="D221" s="83" t="s">
        <v>866</v>
      </c>
      <c r="E221" s="83" t="s">
        <v>867</v>
      </c>
      <c r="F221" s="83" t="s">
        <v>806</v>
      </c>
      <c r="G221" s="83" t="s">
        <v>807</v>
      </c>
    </row>
    <row r="222" spans="1:7" x14ac:dyDescent="0.2">
      <c r="A222" s="84" t="s">
        <v>868</v>
      </c>
      <c r="B222" s="84" t="s">
        <v>869</v>
      </c>
      <c r="C222" s="83" t="s">
        <v>870</v>
      </c>
      <c r="D222" s="83" t="s">
        <v>871</v>
      </c>
      <c r="F222" s="83" t="s">
        <v>806</v>
      </c>
      <c r="G222" s="83" t="s">
        <v>807</v>
      </c>
    </row>
    <row r="223" spans="1:7" x14ac:dyDescent="0.2">
      <c r="A223" s="84" t="s">
        <v>872</v>
      </c>
      <c r="B223" s="84" t="s">
        <v>873</v>
      </c>
      <c r="C223" s="83" t="s">
        <v>874</v>
      </c>
      <c r="D223" s="83" t="s">
        <v>875</v>
      </c>
      <c r="F223" s="83" t="s">
        <v>806</v>
      </c>
      <c r="G223" s="83" t="s">
        <v>807</v>
      </c>
    </row>
    <row r="224" spans="1:7" x14ac:dyDescent="0.2">
      <c r="A224" s="84" t="s">
        <v>91</v>
      </c>
      <c r="B224" s="84" t="s">
        <v>876</v>
      </c>
      <c r="C224" s="83" t="s">
        <v>877</v>
      </c>
      <c r="D224" s="83" t="s">
        <v>878</v>
      </c>
      <c r="E224" s="83" t="s">
        <v>879</v>
      </c>
      <c r="F224" s="83" t="s">
        <v>806</v>
      </c>
      <c r="G224" s="83" t="s">
        <v>807</v>
      </c>
    </row>
    <row r="225" spans="1:7" x14ac:dyDescent="0.2">
      <c r="A225" s="84" t="s">
        <v>880</v>
      </c>
      <c r="B225" s="84" t="s">
        <v>881</v>
      </c>
      <c r="C225" s="83" t="s">
        <v>882</v>
      </c>
      <c r="D225" s="83" t="s">
        <v>883</v>
      </c>
      <c r="F225" s="83" t="s">
        <v>806</v>
      </c>
      <c r="G225" s="83" t="s">
        <v>807</v>
      </c>
    </row>
    <row r="226" spans="1:7" x14ac:dyDescent="0.2">
      <c r="A226" s="84" t="s">
        <v>884</v>
      </c>
      <c r="B226" s="84" t="s">
        <v>153</v>
      </c>
      <c r="C226" s="83" t="s">
        <v>885</v>
      </c>
      <c r="F226" s="83" t="s">
        <v>806</v>
      </c>
      <c r="G226" s="83" t="s">
        <v>807</v>
      </c>
    </row>
    <row r="227" spans="1:7" x14ac:dyDescent="0.2">
      <c r="A227" s="84" t="s">
        <v>92</v>
      </c>
      <c r="B227" s="84" t="s">
        <v>886</v>
      </c>
      <c r="C227" s="83" t="s">
        <v>887</v>
      </c>
      <c r="D227" s="83" t="s">
        <v>888</v>
      </c>
      <c r="E227" s="83" t="s">
        <v>889</v>
      </c>
      <c r="F227" s="83" t="s">
        <v>806</v>
      </c>
      <c r="G227" s="83" t="s">
        <v>807</v>
      </c>
    </row>
    <row r="228" spans="1:7" x14ac:dyDescent="0.2">
      <c r="A228" s="84" t="s">
        <v>890</v>
      </c>
      <c r="B228" s="84" t="s">
        <v>891</v>
      </c>
      <c r="C228" s="83" t="s">
        <v>892</v>
      </c>
      <c r="D228" s="83" t="s">
        <v>893</v>
      </c>
      <c r="E228" s="83" t="s">
        <v>894</v>
      </c>
      <c r="F228" s="83" t="s">
        <v>806</v>
      </c>
      <c r="G228" s="83" t="s">
        <v>807</v>
      </c>
    </row>
    <row r="229" spans="1:7" x14ac:dyDescent="0.2">
      <c r="A229" s="84" t="s">
        <v>93</v>
      </c>
      <c r="B229" s="84" t="s">
        <v>895</v>
      </c>
      <c r="C229" s="83" t="s">
        <v>536</v>
      </c>
      <c r="D229" s="83" t="s">
        <v>537</v>
      </c>
      <c r="E229" s="83" t="s">
        <v>896</v>
      </c>
      <c r="F229" s="83" t="s">
        <v>806</v>
      </c>
      <c r="G229" s="83" t="s">
        <v>807</v>
      </c>
    </row>
    <row r="230" spans="1:7" x14ac:dyDescent="0.2">
      <c r="A230" s="84" t="s">
        <v>897</v>
      </c>
      <c r="B230" s="84" t="s">
        <v>153</v>
      </c>
      <c r="C230" s="83" t="s">
        <v>898</v>
      </c>
      <c r="F230" s="83" t="s">
        <v>806</v>
      </c>
      <c r="G230" s="83" t="s">
        <v>807</v>
      </c>
    </row>
    <row r="231" spans="1:7" x14ac:dyDescent="0.2">
      <c r="A231" s="84" t="s">
        <v>94</v>
      </c>
      <c r="B231" s="84" t="s">
        <v>899</v>
      </c>
      <c r="C231" s="83" t="s">
        <v>900</v>
      </c>
      <c r="D231" s="83" t="s">
        <v>901</v>
      </c>
      <c r="E231" s="83" t="s">
        <v>902</v>
      </c>
      <c r="F231" s="83" t="s">
        <v>806</v>
      </c>
      <c r="G231" s="83" t="s">
        <v>807</v>
      </c>
    </row>
    <row r="232" spans="1:7" x14ac:dyDescent="0.2">
      <c r="A232" s="84" t="s">
        <v>903</v>
      </c>
      <c r="B232" s="84" t="s">
        <v>904</v>
      </c>
      <c r="C232" s="83" t="s">
        <v>905</v>
      </c>
      <c r="D232" s="83" t="s">
        <v>906</v>
      </c>
      <c r="F232" s="83" t="s">
        <v>806</v>
      </c>
      <c r="G232" s="83" t="s">
        <v>807</v>
      </c>
    </row>
    <row r="233" spans="1:7" x14ac:dyDescent="0.2">
      <c r="A233" s="84" t="s">
        <v>95</v>
      </c>
      <c r="B233" s="84" t="s">
        <v>907</v>
      </c>
      <c r="C233" s="83" t="s">
        <v>908</v>
      </c>
      <c r="D233" s="83" t="s">
        <v>909</v>
      </c>
      <c r="F233" s="83" t="s">
        <v>806</v>
      </c>
      <c r="G233" s="83" t="s">
        <v>807</v>
      </c>
    </row>
    <row r="234" spans="1:7" x14ac:dyDescent="0.2">
      <c r="A234" s="84" t="s">
        <v>96</v>
      </c>
      <c r="B234" s="84" t="s">
        <v>910</v>
      </c>
      <c r="C234" s="83" t="s">
        <v>911</v>
      </c>
      <c r="D234" s="83" t="s">
        <v>912</v>
      </c>
      <c r="E234" s="83" t="s">
        <v>913</v>
      </c>
      <c r="F234" s="83" t="s">
        <v>806</v>
      </c>
      <c r="G234" s="83" t="s">
        <v>807</v>
      </c>
    </row>
    <row r="235" spans="1:7" x14ac:dyDescent="0.2">
      <c r="A235" s="84" t="s">
        <v>97</v>
      </c>
      <c r="B235" s="84" t="s">
        <v>914</v>
      </c>
      <c r="C235" s="83" t="s">
        <v>915</v>
      </c>
      <c r="D235" s="83" t="s">
        <v>916</v>
      </c>
      <c r="E235" s="83" t="s">
        <v>917</v>
      </c>
      <c r="F235" s="83" t="s">
        <v>806</v>
      </c>
      <c r="G235" s="83" t="s">
        <v>807</v>
      </c>
    </row>
    <row r="236" spans="1:7" x14ac:dyDescent="0.2">
      <c r="A236" s="84" t="s">
        <v>918</v>
      </c>
      <c r="B236" s="84" t="s">
        <v>919</v>
      </c>
      <c r="C236" s="83" t="s">
        <v>920</v>
      </c>
      <c r="D236" s="83" t="s">
        <v>921</v>
      </c>
      <c r="E236" s="83" t="s">
        <v>922</v>
      </c>
      <c r="F236" s="83" t="s">
        <v>806</v>
      </c>
      <c r="G236" s="83" t="s">
        <v>807</v>
      </c>
    </row>
    <row r="237" spans="1:7" x14ac:dyDescent="0.2">
      <c r="A237" s="84" t="s">
        <v>923</v>
      </c>
      <c r="B237" s="84" t="s">
        <v>924</v>
      </c>
      <c r="C237" s="83" t="s">
        <v>925</v>
      </c>
      <c r="D237" s="83" t="s">
        <v>926</v>
      </c>
      <c r="E237" s="83" t="s">
        <v>927</v>
      </c>
      <c r="F237" s="83" t="s">
        <v>806</v>
      </c>
      <c r="G237" s="83" t="s">
        <v>807</v>
      </c>
    </row>
    <row r="238" spans="1:7" x14ac:dyDescent="0.2">
      <c r="A238" s="84" t="s">
        <v>98</v>
      </c>
      <c r="B238" s="84" t="s">
        <v>928</v>
      </c>
      <c r="C238" s="83" t="s">
        <v>929</v>
      </c>
      <c r="D238" s="83" t="s">
        <v>930</v>
      </c>
      <c r="E238" s="83" t="s">
        <v>927</v>
      </c>
      <c r="F238" s="83" t="s">
        <v>806</v>
      </c>
      <c r="G238" s="83" t="s">
        <v>807</v>
      </c>
    </row>
    <row r="239" spans="1:7" x14ac:dyDescent="0.2">
      <c r="A239" s="84" t="s">
        <v>931</v>
      </c>
      <c r="B239" s="84" t="s">
        <v>932</v>
      </c>
      <c r="C239" s="83" t="s">
        <v>933</v>
      </c>
      <c r="D239" s="83" t="s">
        <v>934</v>
      </c>
      <c r="F239" s="83" t="s">
        <v>806</v>
      </c>
      <c r="G239" s="83" t="s">
        <v>807</v>
      </c>
    </row>
    <row r="240" spans="1:7" x14ac:dyDescent="0.2">
      <c r="A240" s="84" t="s">
        <v>935</v>
      </c>
      <c r="B240" s="84" t="s">
        <v>153</v>
      </c>
      <c r="C240" s="83" t="s">
        <v>936</v>
      </c>
      <c r="F240" s="83" t="s">
        <v>806</v>
      </c>
      <c r="G240" s="83" t="s">
        <v>807</v>
      </c>
    </row>
    <row r="241" spans="1:7" x14ac:dyDescent="0.2">
      <c r="A241" s="84" t="s">
        <v>99</v>
      </c>
      <c r="B241" s="84" t="s">
        <v>937</v>
      </c>
      <c r="C241" s="83" t="s">
        <v>938</v>
      </c>
      <c r="D241" s="83" t="s">
        <v>939</v>
      </c>
      <c r="E241" s="83" t="s">
        <v>940</v>
      </c>
      <c r="F241" s="83" t="s">
        <v>806</v>
      </c>
      <c r="G241" s="83" t="s">
        <v>807</v>
      </c>
    </row>
    <row r="242" spans="1:7" x14ac:dyDescent="0.2">
      <c r="A242" s="84" t="s">
        <v>941</v>
      </c>
      <c r="B242" s="84" t="s">
        <v>942</v>
      </c>
      <c r="C242" s="83" t="s">
        <v>943</v>
      </c>
      <c r="D242" s="83" t="s">
        <v>944</v>
      </c>
      <c r="F242" s="83" t="s">
        <v>806</v>
      </c>
      <c r="G242" s="83" t="s">
        <v>807</v>
      </c>
    </row>
    <row r="243" spans="1:7" x14ac:dyDescent="0.2">
      <c r="A243" s="84" t="s">
        <v>945</v>
      </c>
      <c r="B243" s="84" t="s">
        <v>946</v>
      </c>
      <c r="C243" s="83" t="s">
        <v>947</v>
      </c>
      <c r="D243" s="83" t="s">
        <v>948</v>
      </c>
      <c r="F243" s="83" t="s">
        <v>806</v>
      </c>
      <c r="G243" s="83" t="s">
        <v>807</v>
      </c>
    </row>
    <row r="244" spans="1:7" x14ac:dyDescent="0.2">
      <c r="A244" s="84" t="s">
        <v>949</v>
      </c>
      <c r="B244" s="84" t="s">
        <v>950</v>
      </c>
      <c r="C244" s="83" t="s">
        <v>951</v>
      </c>
      <c r="D244" s="83" t="s">
        <v>952</v>
      </c>
      <c r="F244" s="83" t="s">
        <v>806</v>
      </c>
      <c r="G244" s="83" t="s">
        <v>807</v>
      </c>
    </row>
    <row r="245" spans="1:7" x14ac:dyDescent="0.2">
      <c r="A245" s="84" t="s">
        <v>953</v>
      </c>
      <c r="B245" s="84" t="s">
        <v>153</v>
      </c>
      <c r="C245" s="83" t="s">
        <v>954</v>
      </c>
      <c r="F245" s="83" t="s">
        <v>806</v>
      </c>
      <c r="G245" s="83" t="s">
        <v>807</v>
      </c>
    </row>
    <row r="246" spans="1:7" x14ac:dyDescent="0.2">
      <c r="A246" s="84" t="s">
        <v>955</v>
      </c>
      <c r="B246" s="84" t="s">
        <v>956</v>
      </c>
      <c r="C246" s="83" t="s">
        <v>957</v>
      </c>
      <c r="D246" s="83" t="s">
        <v>958</v>
      </c>
      <c r="F246" s="83" t="s">
        <v>806</v>
      </c>
      <c r="G246" s="83" t="s">
        <v>807</v>
      </c>
    </row>
    <row r="247" spans="1:7" x14ac:dyDescent="0.2">
      <c r="A247" s="84" t="s">
        <v>100</v>
      </c>
      <c r="B247" s="84" t="s">
        <v>959</v>
      </c>
      <c r="C247" s="83" t="s">
        <v>960</v>
      </c>
      <c r="D247" s="83" t="s">
        <v>961</v>
      </c>
      <c r="E247" s="83" t="s">
        <v>962</v>
      </c>
      <c r="F247" s="83" t="s">
        <v>806</v>
      </c>
      <c r="G247" s="83" t="s">
        <v>807</v>
      </c>
    </row>
    <row r="248" spans="1:7" x14ac:dyDescent="0.2">
      <c r="A248" s="84" t="s">
        <v>101</v>
      </c>
      <c r="B248" s="84" t="s">
        <v>963</v>
      </c>
      <c r="C248" s="83" t="s">
        <v>964</v>
      </c>
      <c r="D248" s="83" t="s">
        <v>965</v>
      </c>
      <c r="E248" s="83" t="s">
        <v>966</v>
      </c>
      <c r="F248" s="83" t="s">
        <v>806</v>
      </c>
      <c r="G248" s="83" t="s">
        <v>807</v>
      </c>
    </row>
    <row r="249" spans="1:7" x14ac:dyDescent="0.2">
      <c r="A249" s="84" t="s">
        <v>967</v>
      </c>
      <c r="B249" s="84" t="s">
        <v>968</v>
      </c>
      <c r="C249" s="83" t="s">
        <v>969</v>
      </c>
      <c r="D249" s="83" t="s">
        <v>970</v>
      </c>
      <c r="F249" s="83" t="s">
        <v>806</v>
      </c>
      <c r="G249" s="83" t="s">
        <v>807</v>
      </c>
    </row>
    <row r="250" spans="1:7" x14ac:dyDescent="0.2">
      <c r="A250" s="84" t="s">
        <v>971</v>
      </c>
      <c r="B250" s="84" t="s">
        <v>972</v>
      </c>
      <c r="C250" s="83" t="s">
        <v>973</v>
      </c>
      <c r="D250" s="83" t="s">
        <v>974</v>
      </c>
      <c r="F250" s="83" t="s">
        <v>806</v>
      </c>
      <c r="G250" s="83" t="s">
        <v>807</v>
      </c>
    </row>
    <row r="251" spans="1:7" x14ac:dyDescent="0.2">
      <c r="A251" s="84" t="s">
        <v>975</v>
      </c>
      <c r="B251" s="84" t="s">
        <v>976</v>
      </c>
      <c r="C251" s="83" t="s">
        <v>977</v>
      </c>
      <c r="D251" s="83" t="s">
        <v>978</v>
      </c>
      <c r="F251" s="83" t="s">
        <v>806</v>
      </c>
      <c r="G251" s="83" t="s">
        <v>807</v>
      </c>
    </row>
    <row r="252" spans="1:7" x14ac:dyDescent="0.2">
      <c r="A252" s="84" t="s">
        <v>979</v>
      </c>
      <c r="B252" s="84" t="s">
        <v>980</v>
      </c>
      <c r="C252" s="83" t="s">
        <v>981</v>
      </c>
      <c r="D252" s="83" t="s">
        <v>982</v>
      </c>
      <c r="F252" s="83" t="s">
        <v>806</v>
      </c>
      <c r="G252" s="83" t="s">
        <v>807</v>
      </c>
    </row>
    <row r="253" spans="1:7" x14ac:dyDescent="0.2">
      <c r="A253" s="84" t="s">
        <v>102</v>
      </c>
      <c r="B253" s="84" t="s">
        <v>983</v>
      </c>
      <c r="C253" s="83" t="s">
        <v>984</v>
      </c>
      <c r="D253" s="83" t="s">
        <v>985</v>
      </c>
      <c r="E253" s="83" t="s">
        <v>986</v>
      </c>
      <c r="F253" s="83" t="s">
        <v>806</v>
      </c>
      <c r="G253" s="83" t="s">
        <v>807</v>
      </c>
    </row>
    <row r="254" spans="1:7" x14ac:dyDescent="0.2">
      <c r="A254" s="84" t="s">
        <v>987</v>
      </c>
      <c r="B254" s="84" t="s">
        <v>988</v>
      </c>
      <c r="C254" s="83" t="s">
        <v>989</v>
      </c>
      <c r="D254" s="83" t="s">
        <v>990</v>
      </c>
      <c r="F254" s="83" t="s">
        <v>806</v>
      </c>
      <c r="G254" s="83" t="s">
        <v>807</v>
      </c>
    </row>
    <row r="255" spans="1:7" x14ac:dyDescent="0.2">
      <c r="A255" s="84" t="s">
        <v>991</v>
      </c>
      <c r="B255" s="84" t="s">
        <v>153</v>
      </c>
      <c r="C255" s="83" t="s">
        <v>992</v>
      </c>
      <c r="D255" s="83" t="s">
        <v>993</v>
      </c>
      <c r="F255" s="83" t="s">
        <v>806</v>
      </c>
      <c r="G255" s="83" t="s">
        <v>807</v>
      </c>
    </row>
    <row r="256" spans="1:7" x14ac:dyDescent="0.2">
      <c r="A256" s="84" t="s">
        <v>994</v>
      </c>
      <c r="B256" s="84" t="s">
        <v>153</v>
      </c>
      <c r="C256" s="83" t="s">
        <v>995</v>
      </c>
      <c r="D256" s="87"/>
      <c r="F256" s="83" t="s">
        <v>806</v>
      </c>
      <c r="G256" s="83" t="s">
        <v>807</v>
      </c>
    </row>
    <row r="257" spans="1:7" x14ac:dyDescent="0.2">
      <c r="A257" s="84" t="s">
        <v>996</v>
      </c>
      <c r="B257" s="84" t="s">
        <v>153</v>
      </c>
      <c r="C257" s="83" t="s">
        <v>997</v>
      </c>
      <c r="F257" s="83" t="s">
        <v>806</v>
      </c>
      <c r="G257" s="83" t="s">
        <v>807</v>
      </c>
    </row>
    <row r="258" spans="1:7" x14ac:dyDescent="0.2">
      <c r="A258" s="84" t="s">
        <v>998</v>
      </c>
      <c r="B258" s="84" t="s">
        <v>999</v>
      </c>
      <c r="C258" s="83" t="s">
        <v>1000</v>
      </c>
      <c r="F258" s="83" t="s">
        <v>806</v>
      </c>
      <c r="G258" s="83" t="s">
        <v>807</v>
      </c>
    </row>
    <row r="259" spans="1:7" x14ac:dyDescent="0.2">
      <c r="A259" s="84" t="s">
        <v>1001</v>
      </c>
      <c r="B259" s="84" t="s">
        <v>1002</v>
      </c>
      <c r="C259" s="83" t="s">
        <v>1003</v>
      </c>
      <c r="F259" s="83" t="s">
        <v>806</v>
      </c>
      <c r="G259" s="83" t="s">
        <v>807</v>
      </c>
    </row>
    <row r="260" spans="1:7" x14ac:dyDescent="0.2">
      <c r="A260" s="84" t="s">
        <v>1004</v>
      </c>
      <c r="B260" s="84" t="s">
        <v>153</v>
      </c>
      <c r="C260" s="83" t="s">
        <v>1005</v>
      </c>
      <c r="F260" s="83" t="s">
        <v>806</v>
      </c>
      <c r="G260" s="83" t="s">
        <v>807</v>
      </c>
    </row>
    <row r="261" spans="1:7" x14ac:dyDescent="0.2">
      <c r="A261" s="84" t="s">
        <v>103</v>
      </c>
      <c r="B261" s="84" t="s">
        <v>1006</v>
      </c>
      <c r="C261" s="83" t="s">
        <v>1007</v>
      </c>
      <c r="D261" s="83" t="s">
        <v>1008</v>
      </c>
      <c r="E261" s="83" t="s">
        <v>1009</v>
      </c>
      <c r="F261" s="83" t="s">
        <v>806</v>
      </c>
      <c r="G261" s="83" t="s">
        <v>807</v>
      </c>
    </row>
    <row r="262" spans="1:7" x14ac:dyDescent="0.2">
      <c r="A262" s="84" t="s">
        <v>104</v>
      </c>
      <c r="B262" s="84" t="s">
        <v>1010</v>
      </c>
      <c r="C262" s="83" t="s">
        <v>1011</v>
      </c>
      <c r="D262" s="83" t="s">
        <v>1012</v>
      </c>
      <c r="E262" s="83" t="s">
        <v>1013</v>
      </c>
      <c r="F262" s="83" t="s">
        <v>806</v>
      </c>
      <c r="G262" s="83" t="s">
        <v>807</v>
      </c>
    </row>
    <row r="263" spans="1:7" x14ac:dyDescent="0.2">
      <c r="A263" s="84" t="s">
        <v>1014</v>
      </c>
      <c r="B263" s="84" t="s">
        <v>1015</v>
      </c>
      <c r="C263" s="83" t="s">
        <v>1016</v>
      </c>
      <c r="D263" s="83" t="s">
        <v>1017</v>
      </c>
      <c r="F263" s="83" t="s">
        <v>806</v>
      </c>
      <c r="G263" s="83" t="s">
        <v>807</v>
      </c>
    </row>
    <row r="264" spans="1:7" x14ac:dyDescent="0.2">
      <c r="A264" s="84" t="s">
        <v>1018</v>
      </c>
      <c r="B264" s="84" t="s">
        <v>1019</v>
      </c>
      <c r="C264" s="83" t="s">
        <v>1020</v>
      </c>
      <c r="D264" s="83" t="s">
        <v>1021</v>
      </c>
      <c r="F264" s="83" t="s">
        <v>806</v>
      </c>
      <c r="G264" s="83" t="s">
        <v>807</v>
      </c>
    </row>
    <row r="265" spans="1:7" x14ac:dyDescent="0.2">
      <c r="A265" s="84" t="s">
        <v>1022</v>
      </c>
      <c r="B265" s="84" t="s">
        <v>1023</v>
      </c>
      <c r="C265" s="83" t="s">
        <v>1024</v>
      </c>
      <c r="D265" s="83" t="s">
        <v>1025</v>
      </c>
      <c r="F265" s="83" t="s">
        <v>806</v>
      </c>
      <c r="G265" s="83" t="s">
        <v>807</v>
      </c>
    </row>
    <row r="266" spans="1:7" x14ac:dyDescent="0.2">
      <c r="A266" s="84" t="s">
        <v>1026</v>
      </c>
      <c r="B266" s="84" t="s">
        <v>1027</v>
      </c>
      <c r="C266" s="83" t="s">
        <v>1028</v>
      </c>
      <c r="D266" s="83" t="s">
        <v>1029</v>
      </c>
      <c r="F266" s="83" t="s">
        <v>806</v>
      </c>
      <c r="G266" s="83" t="s">
        <v>807</v>
      </c>
    </row>
    <row r="267" spans="1:7" x14ac:dyDescent="0.2">
      <c r="A267" s="84" t="s">
        <v>1030</v>
      </c>
      <c r="B267" s="84" t="s">
        <v>1031</v>
      </c>
      <c r="C267" s="83" t="s">
        <v>1032</v>
      </c>
      <c r="D267" s="83" t="s">
        <v>1033</v>
      </c>
      <c r="F267" s="83" t="s">
        <v>806</v>
      </c>
      <c r="G267" s="83" t="s">
        <v>807</v>
      </c>
    </row>
    <row r="268" spans="1:7" x14ac:dyDescent="0.2">
      <c r="A268" s="84" t="s">
        <v>1034</v>
      </c>
      <c r="B268" s="84" t="s">
        <v>1035</v>
      </c>
      <c r="C268" s="83" t="s">
        <v>1036</v>
      </c>
      <c r="D268" s="83" t="s">
        <v>1037</v>
      </c>
      <c r="F268" s="83" t="s">
        <v>806</v>
      </c>
      <c r="G268" s="83" t="s">
        <v>807</v>
      </c>
    </row>
    <row r="269" spans="1:7" x14ac:dyDescent="0.2">
      <c r="B269" s="83" t="s">
        <v>153</v>
      </c>
      <c r="F269" s="83"/>
    </row>
    <row r="270" spans="1:7" x14ac:dyDescent="0.2">
      <c r="A270" s="84" t="s">
        <v>1038</v>
      </c>
      <c r="B270" s="84" t="s">
        <v>153</v>
      </c>
      <c r="F270" s="83"/>
    </row>
    <row r="271" spans="1:7" x14ac:dyDescent="0.2">
      <c r="A271" s="84" t="s">
        <v>1039</v>
      </c>
      <c r="B271" s="84" t="s">
        <v>153</v>
      </c>
      <c r="C271" s="83" t="s">
        <v>1040</v>
      </c>
      <c r="F271" s="83" t="s">
        <v>1041</v>
      </c>
      <c r="G271" s="83" t="s">
        <v>807</v>
      </c>
    </row>
    <row r="272" spans="1:7" x14ac:dyDescent="0.2">
      <c r="A272" s="84" t="s">
        <v>105</v>
      </c>
      <c r="B272" s="84" t="s">
        <v>1042</v>
      </c>
      <c r="C272" s="83" t="s">
        <v>1043</v>
      </c>
      <c r="D272" s="83" t="s">
        <v>1044</v>
      </c>
      <c r="F272" s="83" t="s">
        <v>1041</v>
      </c>
      <c r="G272" s="83" t="s">
        <v>807</v>
      </c>
    </row>
    <row r="273" spans="1:7" x14ac:dyDescent="0.2">
      <c r="A273" s="84" t="s">
        <v>106</v>
      </c>
      <c r="B273" s="84" t="s">
        <v>1045</v>
      </c>
      <c r="C273" s="83" t="s">
        <v>1046</v>
      </c>
      <c r="D273" s="83" t="s">
        <v>1047</v>
      </c>
      <c r="E273" s="83" t="s">
        <v>1048</v>
      </c>
      <c r="F273" s="83" t="s">
        <v>1041</v>
      </c>
      <c r="G273" s="83" t="s">
        <v>807</v>
      </c>
    </row>
    <row r="274" spans="1:7" x14ac:dyDescent="0.2">
      <c r="A274" s="84" t="s">
        <v>126</v>
      </c>
      <c r="B274" s="84" t="s">
        <v>1049</v>
      </c>
      <c r="C274" s="83" t="s">
        <v>1050</v>
      </c>
      <c r="D274" s="83" t="s">
        <v>1051</v>
      </c>
      <c r="E274" s="83" t="s">
        <v>1052</v>
      </c>
      <c r="F274" s="83" t="s">
        <v>1041</v>
      </c>
      <c r="G274" s="83" t="s">
        <v>807</v>
      </c>
    </row>
    <row r="275" spans="1:7" x14ac:dyDescent="0.2">
      <c r="A275" s="84" t="s">
        <v>1053</v>
      </c>
      <c r="B275" s="84" t="s">
        <v>153</v>
      </c>
      <c r="C275" s="83" t="s">
        <v>1054</v>
      </c>
      <c r="D275" s="83" t="s">
        <v>1055</v>
      </c>
      <c r="F275" s="83" t="s">
        <v>1041</v>
      </c>
      <c r="G275" s="83" t="s">
        <v>807</v>
      </c>
    </row>
    <row r="276" spans="1:7" x14ac:dyDescent="0.2">
      <c r="A276" s="84" t="s">
        <v>1056</v>
      </c>
      <c r="B276" s="84" t="s">
        <v>153</v>
      </c>
      <c r="C276" s="83" t="s">
        <v>1057</v>
      </c>
      <c r="D276" s="83" t="s">
        <v>1058</v>
      </c>
      <c r="F276" s="83" t="s">
        <v>1041</v>
      </c>
      <c r="G276" s="83" t="s">
        <v>807</v>
      </c>
    </row>
    <row r="277" spans="1:7" x14ac:dyDescent="0.2">
      <c r="A277" s="84" t="s">
        <v>1059</v>
      </c>
      <c r="B277" s="84" t="s">
        <v>153</v>
      </c>
      <c r="C277" s="83" t="s">
        <v>1060</v>
      </c>
      <c r="F277" s="83" t="s">
        <v>1041</v>
      </c>
      <c r="G277" s="83" t="s">
        <v>807</v>
      </c>
    </row>
    <row r="278" spans="1:7" x14ac:dyDescent="0.2">
      <c r="A278" s="84" t="s">
        <v>107</v>
      </c>
      <c r="B278" s="84" t="s">
        <v>1061</v>
      </c>
      <c r="C278" s="83" t="s">
        <v>1062</v>
      </c>
      <c r="D278" s="83" t="s">
        <v>1063</v>
      </c>
      <c r="F278" s="83" t="s">
        <v>1041</v>
      </c>
      <c r="G278" s="83" t="s">
        <v>807</v>
      </c>
    </row>
    <row r="279" spans="1:7" x14ac:dyDescent="0.2">
      <c r="A279" s="84" t="s">
        <v>1064</v>
      </c>
      <c r="B279" s="84" t="s">
        <v>1065</v>
      </c>
      <c r="C279" s="83" t="s">
        <v>1066</v>
      </c>
      <c r="D279" s="83" t="s">
        <v>1067</v>
      </c>
      <c r="F279" s="83" t="s">
        <v>1041</v>
      </c>
      <c r="G279" s="83" t="s">
        <v>807</v>
      </c>
    </row>
    <row r="280" spans="1:7" x14ac:dyDescent="0.2">
      <c r="A280" s="84" t="s">
        <v>108</v>
      </c>
      <c r="B280" s="84" t="s">
        <v>1068</v>
      </c>
      <c r="C280" s="83" t="s">
        <v>1069</v>
      </c>
      <c r="D280" s="83" t="s">
        <v>1070</v>
      </c>
      <c r="F280" s="83" t="s">
        <v>1041</v>
      </c>
      <c r="G280" s="83" t="s">
        <v>807</v>
      </c>
    </row>
    <row r="281" spans="1:7" x14ac:dyDescent="0.2">
      <c r="A281" s="84" t="s">
        <v>1071</v>
      </c>
      <c r="B281" s="84" t="s">
        <v>1072</v>
      </c>
      <c r="C281" s="83" t="s">
        <v>1073</v>
      </c>
      <c r="D281" s="83" t="s">
        <v>1074</v>
      </c>
      <c r="F281" s="83" t="s">
        <v>1041</v>
      </c>
      <c r="G281" s="83" t="s">
        <v>807</v>
      </c>
    </row>
    <row r="282" spans="1:7" x14ac:dyDescent="0.2">
      <c r="A282" s="84" t="s">
        <v>1075</v>
      </c>
      <c r="B282" s="84" t="s">
        <v>153</v>
      </c>
      <c r="C282" s="83" t="s">
        <v>1076</v>
      </c>
      <c r="F282" s="83" t="s">
        <v>1041</v>
      </c>
      <c r="G282" s="83" t="s">
        <v>807</v>
      </c>
    </row>
    <row r="283" spans="1:7" x14ac:dyDescent="0.2">
      <c r="A283" s="84" t="s">
        <v>1077</v>
      </c>
      <c r="B283" s="84" t="s">
        <v>1078</v>
      </c>
      <c r="C283" s="83" t="s">
        <v>1079</v>
      </c>
      <c r="D283" s="83" t="s">
        <v>1080</v>
      </c>
      <c r="F283" s="83" t="s">
        <v>1041</v>
      </c>
      <c r="G283" s="83" t="s">
        <v>807</v>
      </c>
    </row>
    <row r="284" spans="1:7" x14ac:dyDescent="0.2">
      <c r="A284" s="84" t="s">
        <v>1081</v>
      </c>
      <c r="B284" s="84" t="s">
        <v>1082</v>
      </c>
      <c r="C284" s="83" t="s">
        <v>1083</v>
      </c>
      <c r="D284" s="83" t="s">
        <v>1084</v>
      </c>
      <c r="F284" s="83" t="s">
        <v>1041</v>
      </c>
      <c r="G284" s="83" t="s">
        <v>807</v>
      </c>
    </row>
    <row r="285" spans="1:7" x14ac:dyDescent="0.2">
      <c r="A285" s="84" t="s">
        <v>1085</v>
      </c>
      <c r="B285" s="84" t="s">
        <v>1086</v>
      </c>
      <c r="C285" s="83" t="s">
        <v>1087</v>
      </c>
      <c r="D285" s="83" t="s">
        <v>1088</v>
      </c>
      <c r="F285" s="83" t="s">
        <v>1041</v>
      </c>
      <c r="G285" s="83" t="s">
        <v>807</v>
      </c>
    </row>
    <row r="286" spans="1:7" x14ac:dyDescent="0.2">
      <c r="A286" s="84" t="s">
        <v>1089</v>
      </c>
      <c r="B286" s="84" t="s">
        <v>1090</v>
      </c>
      <c r="C286" s="83" t="s">
        <v>1091</v>
      </c>
      <c r="D286" s="83" t="s">
        <v>1092</v>
      </c>
      <c r="F286" s="83" t="s">
        <v>1041</v>
      </c>
      <c r="G286" s="83" t="s">
        <v>807</v>
      </c>
    </row>
    <row r="287" spans="1:7" x14ac:dyDescent="0.2">
      <c r="A287" s="84" t="s">
        <v>1093</v>
      </c>
      <c r="B287" s="84" t="s">
        <v>153</v>
      </c>
      <c r="C287" s="83" t="s">
        <v>1094</v>
      </c>
      <c r="F287" s="83" t="s">
        <v>1041</v>
      </c>
      <c r="G287" s="83" t="s">
        <v>807</v>
      </c>
    </row>
    <row r="288" spans="1:7" x14ac:dyDescent="0.2">
      <c r="A288" s="84" t="s">
        <v>109</v>
      </c>
      <c r="B288" s="84" t="s">
        <v>1095</v>
      </c>
      <c r="C288" s="83" t="s">
        <v>1096</v>
      </c>
      <c r="D288" s="83" t="s">
        <v>1097</v>
      </c>
      <c r="E288" s="83" t="s">
        <v>1098</v>
      </c>
      <c r="F288" s="83" t="s">
        <v>1041</v>
      </c>
      <c r="G288" s="83" t="s">
        <v>807</v>
      </c>
    </row>
    <row r="289" spans="1:7" x14ac:dyDescent="0.2">
      <c r="A289" s="84" t="s">
        <v>127</v>
      </c>
      <c r="B289" s="84" t="s">
        <v>1099</v>
      </c>
      <c r="C289" s="83" t="s">
        <v>1100</v>
      </c>
      <c r="D289" s="83" t="s">
        <v>1101</v>
      </c>
      <c r="E289" s="83" t="s">
        <v>1102</v>
      </c>
      <c r="F289" s="83" t="s">
        <v>1041</v>
      </c>
      <c r="G289" s="83" t="s">
        <v>807</v>
      </c>
    </row>
    <row r="290" spans="1:7" x14ac:dyDescent="0.2">
      <c r="A290" s="84" t="s">
        <v>110</v>
      </c>
      <c r="B290" s="84" t="s">
        <v>1103</v>
      </c>
      <c r="C290" s="83" t="s">
        <v>911</v>
      </c>
      <c r="D290" s="83" t="s">
        <v>912</v>
      </c>
      <c r="F290" s="83" t="s">
        <v>1041</v>
      </c>
      <c r="G290" s="83" t="s">
        <v>807</v>
      </c>
    </row>
    <row r="291" spans="1:7" x14ac:dyDescent="0.2">
      <c r="A291" s="84" t="s">
        <v>1104</v>
      </c>
      <c r="B291" s="84" t="s">
        <v>914</v>
      </c>
      <c r="C291" s="83" t="s">
        <v>915</v>
      </c>
      <c r="D291" s="83" t="s">
        <v>1105</v>
      </c>
      <c r="F291" s="83" t="s">
        <v>1041</v>
      </c>
      <c r="G291" s="83" t="s">
        <v>807</v>
      </c>
    </row>
    <row r="292" spans="1:7" x14ac:dyDescent="0.2">
      <c r="A292" s="84" t="s">
        <v>1106</v>
      </c>
      <c r="B292" s="84" t="s">
        <v>1107</v>
      </c>
      <c r="C292" s="83" t="s">
        <v>1108</v>
      </c>
      <c r="D292" s="83" t="s">
        <v>1109</v>
      </c>
      <c r="F292" s="83" t="s">
        <v>1041</v>
      </c>
      <c r="G292" s="83" t="s">
        <v>807</v>
      </c>
    </row>
    <row r="293" spans="1:7" x14ac:dyDescent="0.2">
      <c r="A293" s="84" t="s">
        <v>111</v>
      </c>
      <c r="B293" s="84" t="s">
        <v>1110</v>
      </c>
      <c r="C293" s="83" t="s">
        <v>1111</v>
      </c>
      <c r="D293" s="83" t="s">
        <v>1112</v>
      </c>
      <c r="E293" s="83" t="s">
        <v>1113</v>
      </c>
      <c r="F293" s="83" t="s">
        <v>1041</v>
      </c>
      <c r="G293" s="83" t="s">
        <v>807</v>
      </c>
    </row>
    <row r="294" spans="1:7" x14ac:dyDescent="0.2">
      <c r="A294" s="84" t="s">
        <v>1114</v>
      </c>
      <c r="B294" s="84" t="s">
        <v>153</v>
      </c>
      <c r="C294" s="83" t="s">
        <v>1115</v>
      </c>
      <c r="F294" s="83" t="s">
        <v>1041</v>
      </c>
      <c r="G294" s="83" t="s">
        <v>807</v>
      </c>
    </row>
    <row r="295" spans="1:7" x14ac:dyDescent="0.2">
      <c r="A295" s="84" t="s">
        <v>1116</v>
      </c>
      <c r="B295" s="84" t="s">
        <v>946</v>
      </c>
      <c r="C295" s="83" t="s">
        <v>947</v>
      </c>
      <c r="D295" s="83" t="s">
        <v>948</v>
      </c>
      <c r="F295" s="83" t="s">
        <v>1041</v>
      </c>
      <c r="G295" s="83" t="s">
        <v>807</v>
      </c>
    </row>
    <row r="296" spans="1:7" x14ac:dyDescent="0.2">
      <c r="A296" s="84" t="s">
        <v>1117</v>
      </c>
      <c r="B296" s="84" t="s">
        <v>1118</v>
      </c>
      <c r="C296" s="83" t="s">
        <v>1119</v>
      </c>
      <c r="D296" s="83" t="s">
        <v>1120</v>
      </c>
      <c r="F296" s="83" t="s">
        <v>1041</v>
      </c>
      <c r="G296" s="83" t="s">
        <v>807</v>
      </c>
    </row>
    <row r="297" spans="1:7" x14ac:dyDescent="0.2">
      <c r="A297" s="84" t="s">
        <v>1121</v>
      </c>
      <c r="B297" s="84" t="s">
        <v>153</v>
      </c>
      <c r="C297" s="83" t="s">
        <v>1122</v>
      </c>
      <c r="F297" s="83" t="s">
        <v>1041</v>
      </c>
      <c r="G297" s="83" t="s">
        <v>807</v>
      </c>
    </row>
    <row r="298" spans="1:7" x14ac:dyDescent="0.2">
      <c r="A298" s="84" t="s">
        <v>1123</v>
      </c>
      <c r="B298" s="84" t="s">
        <v>1124</v>
      </c>
      <c r="C298" s="83" t="s">
        <v>1125</v>
      </c>
      <c r="D298" s="83" t="s">
        <v>1126</v>
      </c>
      <c r="F298" s="83" t="s">
        <v>1041</v>
      </c>
      <c r="G298" s="83" t="s">
        <v>807</v>
      </c>
    </row>
    <row r="299" spans="1:7" x14ac:dyDescent="0.2">
      <c r="A299" s="84" t="s">
        <v>112</v>
      </c>
      <c r="B299" s="84" t="s">
        <v>1127</v>
      </c>
      <c r="C299" s="83" t="s">
        <v>960</v>
      </c>
      <c r="D299" s="83" t="s">
        <v>961</v>
      </c>
      <c r="E299" s="83" t="s">
        <v>1128</v>
      </c>
      <c r="F299" s="83" t="s">
        <v>1041</v>
      </c>
      <c r="G299" s="83" t="s">
        <v>807</v>
      </c>
    </row>
    <row r="300" spans="1:7" x14ac:dyDescent="0.2">
      <c r="A300" s="84" t="s">
        <v>1129</v>
      </c>
      <c r="B300" s="84" t="s">
        <v>1130</v>
      </c>
      <c r="C300" s="83" t="s">
        <v>1131</v>
      </c>
      <c r="D300" s="83" t="s">
        <v>1132</v>
      </c>
      <c r="E300" s="83" t="s">
        <v>1133</v>
      </c>
      <c r="F300" s="83" t="s">
        <v>1041</v>
      </c>
      <c r="G300" s="83" t="s">
        <v>807</v>
      </c>
    </row>
    <row r="301" spans="1:7" x14ac:dyDescent="0.2">
      <c r="A301" s="84" t="s">
        <v>1134</v>
      </c>
      <c r="B301" s="84" t="s">
        <v>1135</v>
      </c>
      <c r="C301" s="83" t="s">
        <v>1136</v>
      </c>
      <c r="D301" s="83" t="s">
        <v>1137</v>
      </c>
      <c r="F301" s="83" t="s">
        <v>1041</v>
      </c>
      <c r="G301" s="83" t="s">
        <v>807</v>
      </c>
    </row>
    <row r="302" spans="1:7" x14ac:dyDescent="0.2">
      <c r="A302" s="84" t="s">
        <v>1138</v>
      </c>
      <c r="B302" s="84" t="s">
        <v>1139</v>
      </c>
      <c r="C302" s="83" t="s">
        <v>1140</v>
      </c>
      <c r="D302" s="83" t="s">
        <v>1141</v>
      </c>
      <c r="F302" s="83" t="s">
        <v>1041</v>
      </c>
      <c r="G302" s="83" t="s">
        <v>807</v>
      </c>
    </row>
    <row r="303" spans="1:7" x14ac:dyDescent="0.2">
      <c r="A303" s="84" t="s">
        <v>1142</v>
      </c>
      <c r="B303" s="84" t="s">
        <v>1143</v>
      </c>
      <c r="C303" s="83" t="s">
        <v>1144</v>
      </c>
      <c r="D303" s="83" t="s">
        <v>1145</v>
      </c>
      <c r="F303" s="83" t="s">
        <v>1041</v>
      </c>
      <c r="G303" s="83" t="s">
        <v>807</v>
      </c>
    </row>
    <row r="304" spans="1:7" x14ac:dyDescent="0.2">
      <c r="A304" s="84" t="s">
        <v>1146</v>
      </c>
      <c r="B304" s="84" t="s">
        <v>1147</v>
      </c>
      <c r="C304" s="83" t="s">
        <v>1148</v>
      </c>
      <c r="D304" s="83" t="s">
        <v>1149</v>
      </c>
      <c r="F304" s="83" t="s">
        <v>1041</v>
      </c>
      <c r="G304" s="83" t="s">
        <v>807</v>
      </c>
    </row>
    <row r="305" spans="1:7" x14ac:dyDescent="0.2">
      <c r="A305" s="84" t="s">
        <v>113</v>
      </c>
      <c r="B305" s="84" t="s">
        <v>1150</v>
      </c>
      <c r="C305" s="83" t="s">
        <v>1151</v>
      </c>
      <c r="D305" s="83" t="s">
        <v>1152</v>
      </c>
      <c r="E305" s="83" t="s">
        <v>1153</v>
      </c>
      <c r="F305" s="83" t="s">
        <v>1041</v>
      </c>
      <c r="G305" s="83" t="s">
        <v>807</v>
      </c>
    </row>
    <row r="306" spans="1:7" x14ac:dyDescent="0.2">
      <c r="A306" s="84" t="s">
        <v>1154</v>
      </c>
      <c r="B306" s="84" t="s">
        <v>153</v>
      </c>
      <c r="C306" s="83" t="s">
        <v>1155</v>
      </c>
      <c r="F306" s="83" t="s">
        <v>1041</v>
      </c>
      <c r="G306" s="83" t="s">
        <v>807</v>
      </c>
    </row>
    <row r="307" spans="1:7" x14ac:dyDescent="0.2">
      <c r="A307" s="84" t="s">
        <v>1156</v>
      </c>
      <c r="B307" s="84" t="s">
        <v>1157</v>
      </c>
      <c r="C307" s="83" t="s">
        <v>1158</v>
      </c>
      <c r="D307" s="83" t="s">
        <v>1159</v>
      </c>
      <c r="F307" s="83" t="s">
        <v>1041</v>
      </c>
      <c r="G307" s="83" t="s">
        <v>807</v>
      </c>
    </row>
    <row r="308" spans="1:7" x14ac:dyDescent="0.2">
      <c r="A308" s="84" t="s">
        <v>1160</v>
      </c>
      <c r="B308" s="84" t="s">
        <v>1161</v>
      </c>
      <c r="C308" s="83" t="s">
        <v>1162</v>
      </c>
      <c r="D308" s="83" t="s">
        <v>1163</v>
      </c>
      <c r="F308" s="83" t="s">
        <v>1041</v>
      </c>
      <c r="G308" s="83" t="s">
        <v>807</v>
      </c>
    </row>
    <row r="309" spans="1:7" x14ac:dyDescent="0.2">
      <c r="A309" s="84" t="s">
        <v>1164</v>
      </c>
      <c r="B309" s="84" t="s">
        <v>153</v>
      </c>
      <c r="C309" s="83" t="s">
        <v>1165</v>
      </c>
      <c r="F309" s="83" t="s">
        <v>1041</v>
      </c>
      <c r="G309" s="83" t="s">
        <v>807</v>
      </c>
    </row>
    <row r="310" spans="1:7" x14ac:dyDescent="0.2">
      <c r="A310" s="84" t="s">
        <v>1166</v>
      </c>
      <c r="B310" s="84" t="s">
        <v>1167</v>
      </c>
      <c r="C310" s="83" t="s">
        <v>1168</v>
      </c>
      <c r="D310" s="83" t="s">
        <v>1169</v>
      </c>
      <c r="F310" s="83" t="s">
        <v>1041</v>
      </c>
      <c r="G310" s="83" t="s">
        <v>807</v>
      </c>
    </row>
    <row r="311" spans="1:7" x14ac:dyDescent="0.2">
      <c r="A311" s="84" t="s">
        <v>1170</v>
      </c>
      <c r="B311" s="84" t="s">
        <v>1171</v>
      </c>
      <c r="C311" s="83" t="s">
        <v>1172</v>
      </c>
      <c r="D311" s="83" t="s">
        <v>1173</v>
      </c>
      <c r="F311" s="83" t="s">
        <v>1041</v>
      </c>
      <c r="G311" s="83" t="s">
        <v>807</v>
      </c>
    </row>
    <row r="312" spans="1:7" x14ac:dyDescent="0.2">
      <c r="B312" s="83" t="s">
        <v>153</v>
      </c>
      <c r="F312" s="83"/>
    </row>
    <row r="313" spans="1:7" x14ac:dyDescent="0.2">
      <c r="A313" s="84" t="s">
        <v>1174</v>
      </c>
      <c r="B313" s="84" t="s">
        <v>153</v>
      </c>
      <c r="F313" s="83"/>
    </row>
    <row r="314" spans="1:7" x14ac:dyDescent="0.2">
      <c r="A314" s="84" t="s">
        <v>1175</v>
      </c>
      <c r="B314" s="84" t="s">
        <v>153</v>
      </c>
      <c r="C314" s="83" t="s">
        <v>1176</v>
      </c>
      <c r="F314" s="83" t="s">
        <v>1177</v>
      </c>
      <c r="G314" s="83" t="s">
        <v>1178</v>
      </c>
    </row>
    <row r="315" spans="1:7" x14ac:dyDescent="0.2">
      <c r="A315" s="84" t="s">
        <v>1179</v>
      </c>
      <c r="B315" s="84" t="s">
        <v>1180</v>
      </c>
      <c r="C315" s="83" t="s">
        <v>1181</v>
      </c>
      <c r="D315" s="83" t="s">
        <v>1182</v>
      </c>
      <c r="F315" s="83" t="s">
        <v>134</v>
      </c>
      <c r="G315" s="83" t="s">
        <v>1183</v>
      </c>
    </row>
    <row r="316" spans="1:7" x14ac:dyDescent="0.2">
      <c r="A316" s="84" t="s">
        <v>1184</v>
      </c>
      <c r="B316" s="84" t="s">
        <v>1185</v>
      </c>
      <c r="C316" s="83" t="s">
        <v>1186</v>
      </c>
      <c r="D316" s="83" t="s">
        <v>1187</v>
      </c>
      <c r="F316" s="83" t="s">
        <v>134</v>
      </c>
      <c r="G316" s="83" t="s">
        <v>1183</v>
      </c>
    </row>
    <row r="317" spans="1:7" x14ac:dyDescent="0.2">
      <c r="A317" s="84" t="s">
        <v>1188</v>
      </c>
      <c r="B317" s="84" t="s">
        <v>1189</v>
      </c>
      <c r="C317" s="83" t="s">
        <v>1190</v>
      </c>
      <c r="D317" s="83" t="s">
        <v>1191</v>
      </c>
      <c r="F317" s="83" t="s">
        <v>1183</v>
      </c>
    </row>
    <row r="318" spans="1:7" x14ac:dyDescent="0.2">
      <c r="A318" s="84" t="s">
        <v>1192</v>
      </c>
      <c r="C318" s="83" t="s">
        <v>1193</v>
      </c>
      <c r="F318" s="83" t="s">
        <v>1183</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S346"/>
  <sheetViews>
    <sheetView topLeftCell="B1" workbookViewId="0">
      <selection activeCell="P11" sqref="P11"/>
    </sheetView>
  </sheetViews>
  <sheetFormatPr defaultColWidth="9.140625" defaultRowHeight="14.1" customHeight="1" x14ac:dyDescent="0.2"/>
  <cols>
    <col min="1" max="1" width="9.140625" style="58"/>
    <col min="2" max="2" width="9.140625" style="91"/>
    <col min="3" max="3" width="15.7109375" style="114" customWidth="1"/>
    <col min="4" max="4" width="9.5703125" style="114" bestFit="1" customWidth="1"/>
    <col min="5" max="5" width="10.140625" style="114" hidden="1" customWidth="1"/>
    <col min="6" max="6" width="9.5703125" style="3" bestFit="1" customWidth="1"/>
    <col min="7" max="7" width="9.140625" style="3" bestFit="1" customWidth="1"/>
    <col min="8" max="8" width="9.5703125" style="3" bestFit="1" customWidth="1"/>
    <col min="9" max="9" width="4" style="3" bestFit="1" customWidth="1"/>
    <col min="10" max="10" width="9" style="3" bestFit="1" customWidth="1"/>
    <col min="11" max="11" width="10.42578125" style="3" customWidth="1"/>
    <col min="12" max="12" width="9.140625" style="3" customWidth="1"/>
    <col min="13" max="13" width="10.140625" style="3" hidden="1" customWidth="1"/>
    <col min="14" max="16" width="9.140625" style="3" bestFit="1" customWidth="1"/>
    <col min="17" max="17" width="9.42578125" style="3" customWidth="1"/>
    <col min="18" max="16384" width="9.140625" style="3"/>
  </cols>
  <sheetData>
    <row r="1" spans="1:19" ht="14.1" customHeight="1" x14ac:dyDescent="0.2">
      <c r="A1" s="790" t="s">
        <v>1194</v>
      </c>
      <c r="B1" s="790"/>
      <c r="C1" s="790"/>
      <c r="D1" s="790"/>
      <c r="E1" s="790"/>
      <c r="F1" s="790"/>
      <c r="G1" s="790"/>
      <c r="H1" s="790"/>
      <c r="I1" s="790"/>
      <c r="J1" s="790"/>
      <c r="K1" s="790"/>
      <c r="L1" s="790"/>
      <c r="M1" s="89"/>
    </row>
    <row r="2" spans="1:19" ht="14.1" customHeight="1" x14ac:dyDescent="0.25">
      <c r="A2" s="89"/>
      <c r="B2" s="89"/>
      <c r="C2" s="89"/>
      <c r="D2" s="89"/>
      <c r="E2" s="89"/>
      <c r="F2" s="89"/>
      <c r="G2" s="89"/>
      <c r="H2" s="89"/>
      <c r="I2" s="89"/>
      <c r="J2" s="89"/>
      <c r="K2" s="90">
        <v>2017</v>
      </c>
      <c r="L2" s="90">
        <v>2016</v>
      </c>
      <c r="M2" s="90">
        <v>2015</v>
      </c>
    </row>
    <row r="3" spans="1:19" ht="14.1" customHeight="1" x14ac:dyDescent="0.25">
      <c r="C3" s="90">
        <v>2017</v>
      </c>
      <c r="D3" s="90">
        <v>2016</v>
      </c>
      <c r="E3" s="90">
        <v>2015</v>
      </c>
      <c r="I3" s="92" t="s">
        <v>124</v>
      </c>
      <c r="J3" s="93" t="s">
        <v>1195</v>
      </c>
      <c r="K3" s="94">
        <f>SUM('HL KNIHA VYPOC'!G159)</f>
        <v>-503.7699999999968</v>
      </c>
      <c r="L3" s="94">
        <f>SUM('HL KNIHA VYPOC'!K159)</f>
        <v>-133.19999999999709</v>
      </c>
      <c r="M3" s="94">
        <f>SUM('HL KNIHA VYPOC'!H159)</f>
        <v>5002.6899999999996</v>
      </c>
    </row>
    <row r="4" spans="1:19" ht="14.1" customHeight="1" x14ac:dyDescent="0.2">
      <c r="A4" s="92" t="s">
        <v>219</v>
      </c>
      <c r="B4" s="93" t="s">
        <v>1195</v>
      </c>
      <c r="C4" s="94">
        <f>SUM('HL KNIHA VYPOC'!G43)</f>
        <v>0</v>
      </c>
      <c r="D4" s="94">
        <f>SUM('HL KNIHA VYPOC'!K43)</f>
        <v>0</v>
      </c>
      <c r="E4" s="94">
        <f>SUM('HL KNIHA VYPOC'!H43)</f>
        <v>0</v>
      </c>
      <c r="I4" s="95" t="s">
        <v>124</v>
      </c>
      <c r="J4" s="96" t="s">
        <v>1196</v>
      </c>
      <c r="K4" s="97"/>
      <c r="L4" s="98"/>
      <c r="M4" s="99"/>
    </row>
    <row r="5" spans="1:19" ht="14.1" customHeight="1" x14ac:dyDescent="0.2">
      <c r="A5" s="100" t="s">
        <v>219</v>
      </c>
      <c r="B5" s="101" t="s">
        <v>1197</v>
      </c>
      <c r="C5" s="102">
        <f>SUM(C4-C6)</f>
        <v>0</v>
      </c>
      <c r="D5" s="103">
        <f>SUM(D4-D6)</f>
        <v>0</v>
      </c>
      <c r="E5" s="103">
        <f>SUM(E4-E6)</f>
        <v>0</v>
      </c>
      <c r="I5" s="104" t="s">
        <v>124</v>
      </c>
      <c r="J5" s="105" t="s">
        <v>1198</v>
      </c>
      <c r="K5" s="106">
        <f>SUM(K3-K4)</f>
        <v>-503.7699999999968</v>
      </c>
      <c r="L5" s="107">
        <f>SUM(L3-L4)</f>
        <v>-133.19999999999709</v>
      </c>
      <c r="M5" s="107">
        <f>SUM(M3-M4)</f>
        <v>5002.6899999999996</v>
      </c>
    </row>
    <row r="6" spans="1:19" ht="14.1" customHeight="1" x14ac:dyDescent="0.2">
      <c r="A6" s="108" t="s">
        <v>219</v>
      </c>
      <c r="B6" s="109" t="s">
        <v>1199</v>
      </c>
      <c r="C6" s="110"/>
      <c r="D6" s="111"/>
      <c r="E6" s="99"/>
      <c r="I6" s="112"/>
      <c r="J6" s="113"/>
      <c r="K6" s="114"/>
      <c r="L6" s="114"/>
      <c r="M6" s="114"/>
    </row>
    <row r="7" spans="1:19" ht="14.1" customHeight="1" x14ac:dyDescent="0.2">
      <c r="A7" s="112"/>
      <c r="B7" s="113"/>
      <c r="I7" s="92" t="s">
        <v>548</v>
      </c>
      <c r="J7" s="93" t="s">
        <v>1195</v>
      </c>
      <c r="K7" s="94">
        <f>SUM('HL KNIHA VYPOC'!G171)</f>
        <v>168180.24</v>
      </c>
      <c r="L7" s="94">
        <f>SUM('HL KNIHA VYPOC'!K171)</f>
        <v>72098.429999999993</v>
      </c>
      <c r="M7" s="94">
        <f>SUM('HL KNIHA VYPOC'!H171)</f>
        <v>81223.539999999994</v>
      </c>
    </row>
    <row r="8" spans="1:19" ht="14.1" customHeight="1" x14ac:dyDescent="0.2">
      <c r="A8" s="92" t="s">
        <v>223</v>
      </c>
      <c r="B8" s="93" t="s">
        <v>1195</v>
      </c>
      <c r="C8" s="94">
        <f>SUM('HL KNIHA VYPOC'!G44)</f>
        <v>0</v>
      </c>
      <c r="D8" s="94">
        <f>SUM('HL KNIHA VYPOC'!K44)</f>
        <v>0</v>
      </c>
      <c r="E8" s="94">
        <f>SUM('HL KNIHA VYPOC'!H44)</f>
        <v>0</v>
      </c>
      <c r="I8" s="95" t="s">
        <v>548</v>
      </c>
      <c r="J8" s="96" t="s">
        <v>1200</v>
      </c>
      <c r="K8" s="97"/>
      <c r="L8" s="98"/>
      <c r="M8" s="99"/>
    </row>
    <row r="9" spans="1:19" ht="14.1" customHeight="1" x14ac:dyDescent="0.2">
      <c r="A9" s="100" t="s">
        <v>223</v>
      </c>
      <c r="B9" s="101" t="s">
        <v>1197</v>
      </c>
      <c r="C9" s="102">
        <f>SUM(C8-C10)</f>
        <v>0</v>
      </c>
      <c r="D9" s="103">
        <f>SUM(D8-D10)</f>
        <v>0</v>
      </c>
      <c r="E9" s="103">
        <f>SUM(E8-E10)</f>
        <v>0</v>
      </c>
      <c r="I9" s="115" t="s">
        <v>548</v>
      </c>
      <c r="J9" s="116" t="s">
        <v>1201</v>
      </c>
      <c r="K9" s="99"/>
      <c r="L9" s="117"/>
      <c r="M9" s="99"/>
    </row>
    <row r="10" spans="1:19" ht="14.1" customHeight="1" x14ac:dyDescent="0.2">
      <c r="A10" s="108" t="s">
        <v>223</v>
      </c>
      <c r="B10" s="109" t="s">
        <v>1202</v>
      </c>
      <c r="C10" s="110"/>
      <c r="D10" s="111"/>
      <c r="E10" s="111"/>
      <c r="I10" s="118" t="s">
        <v>548</v>
      </c>
      <c r="J10" s="119" t="s">
        <v>1203</v>
      </c>
      <c r="K10" s="120">
        <f>SUM(K7-K8-K9-K11)</f>
        <v>168180.24</v>
      </c>
      <c r="L10" s="121">
        <f>SUM(L7-L8-L9-L11)</f>
        <v>72098.429999999993</v>
      </c>
      <c r="M10" s="121">
        <f>SUM(M7-M8-M9-M11)</f>
        <v>81223.539999999994</v>
      </c>
    </row>
    <row r="11" spans="1:19" ht="14.1" customHeight="1" x14ac:dyDescent="0.2">
      <c r="A11" s="112"/>
      <c r="B11" s="113"/>
      <c r="I11" s="108" t="s">
        <v>548</v>
      </c>
      <c r="J11" s="109" t="s">
        <v>1204</v>
      </c>
      <c r="K11" s="110"/>
      <c r="L11" s="111"/>
      <c r="M11" s="99"/>
    </row>
    <row r="12" spans="1:19" ht="14.1" customHeight="1" x14ac:dyDescent="0.2">
      <c r="A12" s="92" t="s">
        <v>231</v>
      </c>
      <c r="B12" s="93" t="s">
        <v>1195</v>
      </c>
      <c r="C12" s="94">
        <f>SUM('HL KNIHA VYPOC'!G46)</f>
        <v>0</v>
      </c>
      <c r="D12" s="94">
        <f>SUM('HL KNIHA VYPOC'!K46)</f>
        <v>0</v>
      </c>
      <c r="E12" s="94">
        <f>SUM('HL KNIHA VYPOC'!H46)</f>
        <v>0</v>
      </c>
      <c r="I12" s="112"/>
      <c r="J12" s="113"/>
      <c r="K12" s="114"/>
      <c r="L12" s="114"/>
      <c r="M12" s="114"/>
    </row>
    <row r="13" spans="1:19" ht="14.1" customHeight="1" x14ac:dyDescent="0.2">
      <c r="A13" s="100" t="s">
        <v>231</v>
      </c>
      <c r="B13" s="101" t="s">
        <v>1205</v>
      </c>
      <c r="C13" s="102">
        <f>SUM(C12-C14-C15)</f>
        <v>0</v>
      </c>
      <c r="D13" s="103">
        <f>SUM(D12-D14-D15)</f>
        <v>0</v>
      </c>
      <c r="E13" s="103">
        <f>SUM(E12-E14-E15)</f>
        <v>0</v>
      </c>
      <c r="I13" s="112"/>
      <c r="J13" s="113"/>
      <c r="K13" s="114"/>
      <c r="L13" s="114"/>
      <c r="M13" s="114"/>
    </row>
    <row r="14" spans="1:19" ht="14.1" customHeight="1" x14ac:dyDescent="0.2">
      <c r="A14" s="115" t="s">
        <v>231</v>
      </c>
      <c r="B14" s="116" t="s">
        <v>1206</v>
      </c>
      <c r="C14" s="99"/>
      <c r="D14" s="117"/>
      <c r="E14" s="99"/>
      <c r="I14" s="92" t="s">
        <v>556</v>
      </c>
      <c r="J14" s="93" t="s">
        <v>1195</v>
      </c>
      <c r="K14" s="94">
        <f>SUM('HL KNIHA VYPOC'!G173)</f>
        <v>0</v>
      </c>
      <c r="L14" s="94">
        <f>SUM('HL KNIHA VYPOC'!K173)</f>
        <v>0</v>
      </c>
      <c r="M14" s="94">
        <f>SUM('HL KNIHA VYPOC'!H173)</f>
        <v>0</v>
      </c>
    </row>
    <row r="15" spans="1:19" ht="14.1" customHeight="1" x14ac:dyDescent="0.2">
      <c r="A15" s="108" t="s">
        <v>231</v>
      </c>
      <c r="B15" s="109" t="s">
        <v>1207</v>
      </c>
      <c r="C15" s="110"/>
      <c r="D15" s="111"/>
      <c r="E15" s="99"/>
      <c r="I15" s="95" t="s">
        <v>556</v>
      </c>
      <c r="J15" s="96" t="s">
        <v>1208</v>
      </c>
      <c r="K15" s="97"/>
      <c r="L15" s="98"/>
      <c r="M15" s="99"/>
      <c r="S15" s="4"/>
    </row>
    <row r="16" spans="1:19" ht="14.1" customHeight="1" x14ac:dyDescent="0.2">
      <c r="A16" s="112"/>
      <c r="B16" s="113"/>
      <c r="I16" s="104" t="s">
        <v>556</v>
      </c>
      <c r="J16" s="105" t="s">
        <v>1209</v>
      </c>
      <c r="K16" s="106">
        <f>SUM(K14-K15)</f>
        <v>0</v>
      </c>
      <c r="L16" s="107">
        <f>SUM(L14-L15)</f>
        <v>0</v>
      </c>
      <c r="M16" s="107">
        <f>SUM(M14-M15)</f>
        <v>0</v>
      </c>
    </row>
    <row r="17" spans="1:13" ht="14.1" customHeight="1" x14ac:dyDescent="0.2">
      <c r="A17" s="92" t="s">
        <v>235</v>
      </c>
      <c r="B17" s="93" t="s">
        <v>1195</v>
      </c>
      <c r="C17" s="94">
        <f>SUM('HL KNIHA VYPOC'!G47)</f>
        <v>0</v>
      </c>
      <c r="D17" s="94">
        <f>SUM('HL KNIHA VYPOC'!K47)</f>
        <v>0</v>
      </c>
      <c r="E17" s="94">
        <f>SUM('HL KNIHA VYPOC'!H47)</f>
        <v>0</v>
      </c>
      <c r="I17" s="112"/>
      <c r="J17" s="113"/>
      <c r="K17" s="114"/>
      <c r="L17" s="114"/>
      <c r="M17" s="114"/>
    </row>
    <row r="18" spans="1:13" ht="14.1" customHeight="1" x14ac:dyDescent="0.2">
      <c r="A18" s="100" t="s">
        <v>235</v>
      </c>
      <c r="B18" s="101" t="s">
        <v>1210</v>
      </c>
      <c r="C18" s="102">
        <f>SUM(C17-C19)</f>
        <v>0</v>
      </c>
      <c r="D18" s="103">
        <f>SUM(D17-D19)</f>
        <v>0</v>
      </c>
      <c r="E18" s="103">
        <f>SUM(E17-E19)</f>
        <v>0</v>
      </c>
      <c r="I18" s="92" t="s">
        <v>560</v>
      </c>
      <c r="J18" s="93" t="s">
        <v>1195</v>
      </c>
      <c r="K18" s="94">
        <f>SUM('HL KNIHA VYPOC'!G174)</f>
        <v>0</v>
      </c>
      <c r="L18" s="94">
        <f>SUM('HL KNIHA VYPOC'!K174)</f>
        <v>0</v>
      </c>
      <c r="M18" s="94">
        <f>SUM('HL KNIHA VYPOC'!H174)</f>
        <v>0</v>
      </c>
    </row>
    <row r="19" spans="1:13" ht="14.1" customHeight="1" x14ac:dyDescent="0.2">
      <c r="A19" s="108" t="s">
        <v>235</v>
      </c>
      <c r="B19" s="109" t="s">
        <v>1207</v>
      </c>
      <c r="C19" s="110"/>
      <c r="D19" s="111"/>
      <c r="E19" s="99"/>
      <c r="I19" s="95" t="s">
        <v>560</v>
      </c>
      <c r="J19" s="96" t="s">
        <v>1208</v>
      </c>
      <c r="K19" s="97"/>
      <c r="L19" s="98"/>
      <c r="M19" s="99"/>
    </row>
    <row r="20" spans="1:13" ht="14.1" customHeight="1" x14ac:dyDescent="0.2">
      <c r="A20" s="112"/>
      <c r="B20" s="113"/>
      <c r="I20" s="104" t="s">
        <v>560</v>
      </c>
      <c r="J20" s="105" t="s">
        <v>1209</v>
      </c>
      <c r="K20" s="106">
        <f>SUM(K18-K19)</f>
        <v>0</v>
      </c>
      <c r="L20" s="107">
        <f>SUM(L18-L19)</f>
        <v>0</v>
      </c>
      <c r="M20" s="107">
        <f>SUM(M18-M19)</f>
        <v>0</v>
      </c>
    </row>
    <row r="21" spans="1:13" ht="14.1" customHeight="1" x14ac:dyDescent="0.2">
      <c r="A21" s="92" t="s">
        <v>239</v>
      </c>
      <c r="B21" s="93" t="s">
        <v>1195</v>
      </c>
      <c r="C21" s="94">
        <f>SUM('HL KNIHA VYPOC'!G48)</f>
        <v>0</v>
      </c>
      <c r="D21" s="94">
        <f>SUM('HL KNIHA VYPOC'!K48)</f>
        <v>0</v>
      </c>
      <c r="E21" s="94">
        <f>SUM('HL KNIHA VYPOC'!H48)</f>
        <v>0</v>
      </c>
      <c r="I21" s="112"/>
      <c r="J21" s="113"/>
      <c r="K21" s="114"/>
      <c r="L21" s="114"/>
      <c r="M21" s="114"/>
    </row>
    <row r="22" spans="1:13" ht="14.1" customHeight="1" x14ac:dyDescent="0.2">
      <c r="A22" s="100" t="s">
        <v>239</v>
      </c>
      <c r="B22" s="101" t="s">
        <v>1211</v>
      </c>
      <c r="C22" s="102">
        <f>SUM(C21-C23)</f>
        <v>0</v>
      </c>
      <c r="D22" s="103">
        <f>SUM(D21-D23)</f>
        <v>0</v>
      </c>
      <c r="E22" s="103">
        <f>SUM(E21-E23)</f>
        <v>0</v>
      </c>
      <c r="I22" s="92" t="s">
        <v>564</v>
      </c>
      <c r="J22" s="93" t="s">
        <v>1195</v>
      </c>
      <c r="K22" s="94">
        <f>SUM('HL KNIHA VYPOC'!G175)</f>
        <v>0</v>
      </c>
      <c r="L22" s="94">
        <f>SUM('HL KNIHA VYPOC'!K175)</f>
        <v>0</v>
      </c>
      <c r="M22" s="94">
        <f>SUM('HL KNIHA VYPOC'!H175)</f>
        <v>0</v>
      </c>
    </row>
    <row r="23" spans="1:13" ht="14.1" customHeight="1" x14ac:dyDescent="0.2">
      <c r="A23" s="108" t="s">
        <v>239</v>
      </c>
      <c r="B23" s="109" t="s">
        <v>1207</v>
      </c>
      <c r="C23" s="110"/>
      <c r="D23" s="111"/>
      <c r="E23" s="99"/>
      <c r="I23" s="95" t="s">
        <v>564</v>
      </c>
      <c r="J23" s="96" t="s">
        <v>1208</v>
      </c>
      <c r="K23" s="97"/>
      <c r="L23" s="98"/>
      <c r="M23" s="99"/>
    </row>
    <row r="24" spans="1:13" ht="14.1" customHeight="1" x14ac:dyDescent="0.2">
      <c r="A24" s="112"/>
      <c r="B24" s="113"/>
      <c r="I24" s="104" t="s">
        <v>564</v>
      </c>
      <c r="J24" s="105" t="s">
        <v>1209</v>
      </c>
      <c r="K24" s="106">
        <f>SUM(K22-K23)</f>
        <v>0</v>
      </c>
      <c r="L24" s="107">
        <f>SUM(L22-L23)</f>
        <v>0</v>
      </c>
      <c r="M24" s="107">
        <f>SUM(M22-M23)</f>
        <v>0</v>
      </c>
    </row>
    <row r="25" spans="1:13" ht="14.1" customHeight="1" x14ac:dyDescent="0.2">
      <c r="A25" s="92" t="s">
        <v>289</v>
      </c>
      <c r="B25" s="93" t="s">
        <v>1195</v>
      </c>
      <c r="C25" s="94">
        <f>SUM('HL KNIHA VYPOC'!G71)</f>
        <v>0</v>
      </c>
      <c r="D25" s="94">
        <f>SUM('HL KNIHA VYPOC'!K71)</f>
        <v>0</v>
      </c>
      <c r="E25" s="94">
        <f>SUM('HL KNIHA VYPOC'!H71)</f>
        <v>0</v>
      </c>
      <c r="I25" s="112"/>
      <c r="J25" s="113"/>
      <c r="K25" s="114"/>
      <c r="L25" s="114"/>
      <c r="M25" s="114"/>
    </row>
    <row r="26" spans="1:13" ht="14.1" customHeight="1" x14ac:dyDescent="0.2">
      <c r="A26" s="95" t="s">
        <v>289</v>
      </c>
      <c r="B26" s="96" t="s">
        <v>1212</v>
      </c>
      <c r="C26" s="97"/>
      <c r="D26" s="98"/>
      <c r="E26" s="99"/>
      <c r="I26" s="92" t="s">
        <v>596</v>
      </c>
      <c r="J26" s="93" t="s">
        <v>1195</v>
      </c>
      <c r="K26" s="94">
        <f>SUM('HL KNIHA VYPOC'!G186)</f>
        <v>0</v>
      </c>
      <c r="L26" s="94">
        <f>SUM('HL KNIHA VYPOC'!K186)</f>
        <v>0</v>
      </c>
      <c r="M26" s="94">
        <f>SUM('HL KNIHA VYPOC'!H186)</f>
        <v>0</v>
      </c>
    </row>
    <row r="27" spans="1:13" ht="14.1" customHeight="1" x14ac:dyDescent="0.2">
      <c r="A27" s="118" t="s">
        <v>289</v>
      </c>
      <c r="B27" s="119" t="s">
        <v>1213</v>
      </c>
      <c r="C27" s="120">
        <f>SUM(C25-C26-C28-C29-C30)</f>
        <v>0</v>
      </c>
      <c r="D27" s="121">
        <f>SUM(D25-D26-D28-D29-D30)</f>
        <v>0</v>
      </c>
      <c r="E27" s="121">
        <f>SUM(E25-E26-E28-E29-E30)</f>
        <v>0</v>
      </c>
      <c r="I27" s="95" t="s">
        <v>596</v>
      </c>
      <c r="J27" s="96" t="s">
        <v>1196</v>
      </c>
      <c r="K27" s="97"/>
      <c r="L27" s="98"/>
      <c r="M27" s="99"/>
    </row>
    <row r="28" spans="1:13" ht="14.1" customHeight="1" x14ac:dyDescent="0.2">
      <c r="A28" s="115" t="s">
        <v>289</v>
      </c>
      <c r="B28" s="116" t="s">
        <v>1214</v>
      </c>
      <c r="C28" s="99"/>
      <c r="D28" s="117"/>
      <c r="E28" s="99"/>
      <c r="I28" s="104" t="s">
        <v>596</v>
      </c>
      <c r="J28" s="105" t="s">
        <v>1198</v>
      </c>
      <c r="K28" s="106">
        <f>SUM(K26-K27)</f>
        <v>0</v>
      </c>
      <c r="L28" s="106">
        <f>SUM(L26-L27)</f>
        <v>0</v>
      </c>
      <c r="M28" s="106">
        <f>SUM(M26-M27)</f>
        <v>0</v>
      </c>
    </row>
    <row r="29" spans="1:13" ht="14.1" customHeight="1" x14ac:dyDescent="0.2">
      <c r="A29" s="115" t="s">
        <v>289</v>
      </c>
      <c r="B29" s="116" t="s">
        <v>1215</v>
      </c>
      <c r="C29" s="99"/>
      <c r="D29" s="117"/>
      <c r="E29" s="99"/>
      <c r="I29" s="112"/>
      <c r="J29" s="113"/>
      <c r="K29" s="114"/>
      <c r="L29" s="114"/>
      <c r="M29" s="114"/>
    </row>
    <row r="30" spans="1:13" ht="14.1" customHeight="1" x14ac:dyDescent="0.2">
      <c r="A30" s="108" t="s">
        <v>289</v>
      </c>
      <c r="B30" s="109" t="s">
        <v>1216</v>
      </c>
      <c r="C30" s="110"/>
      <c r="D30" s="111"/>
      <c r="E30" s="99"/>
      <c r="I30" s="92" t="s">
        <v>608</v>
      </c>
      <c r="J30" s="93" t="s">
        <v>1195</v>
      </c>
      <c r="K30" s="94">
        <f>SUM('HL KNIHA VYPOC'!G189)</f>
        <v>0</v>
      </c>
      <c r="L30" s="94">
        <f>SUM('HL KNIHA VYPOC'!K189)</f>
        <v>0</v>
      </c>
      <c r="M30" s="94">
        <f>SUM('HL KNIHA VYPOC'!H189)</f>
        <v>0</v>
      </c>
    </row>
    <row r="31" spans="1:13" ht="14.1" customHeight="1" x14ac:dyDescent="0.2">
      <c r="A31" s="112"/>
      <c r="B31" s="113"/>
      <c r="I31" s="95" t="s">
        <v>608</v>
      </c>
      <c r="J31" s="96" t="s">
        <v>1196</v>
      </c>
      <c r="K31" s="97"/>
      <c r="L31" s="98"/>
      <c r="M31" s="99"/>
    </row>
    <row r="32" spans="1:13" ht="14.1" customHeight="1" x14ac:dyDescent="0.2">
      <c r="A32" s="92" t="s">
        <v>293</v>
      </c>
      <c r="B32" s="93" t="s">
        <v>1195</v>
      </c>
      <c r="C32" s="94">
        <f>SUM('HL KNIHA VYPOC'!G72)</f>
        <v>0</v>
      </c>
      <c r="D32" s="94">
        <f>SUM('HL KNIHA VYPOC'!K72)</f>
        <v>0</v>
      </c>
      <c r="E32" s="94">
        <f>SUM('HL KNIHA VYPOC'!H72)</f>
        <v>0</v>
      </c>
      <c r="I32" s="104" t="s">
        <v>608</v>
      </c>
      <c r="J32" s="105" t="s">
        <v>1198</v>
      </c>
      <c r="K32" s="106">
        <f>SUM(K30-K31)</f>
        <v>0</v>
      </c>
      <c r="L32" s="107">
        <f>SUM(L30-L31)</f>
        <v>0</v>
      </c>
      <c r="M32" s="107">
        <f>SUM(M30-M31)</f>
        <v>0</v>
      </c>
    </row>
    <row r="33" spans="1:13" ht="14.1" customHeight="1" x14ac:dyDescent="0.2">
      <c r="A33" s="95" t="s">
        <v>293</v>
      </c>
      <c r="B33" s="96" t="s">
        <v>1217</v>
      </c>
      <c r="C33" s="97"/>
      <c r="D33" s="98"/>
      <c r="E33" s="99"/>
      <c r="I33" s="112"/>
      <c r="J33" s="113"/>
      <c r="K33" s="114"/>
      <c r="L33" s="114"/>
      <c r="M33" s="114"/>
    </row>
    <row r="34" spans="1:13" ht="14.1" customHeight="1" x14ac:dyDescent="0.2">
      <c r="A34" s="115" t="s">
        <v>293</v>
      </c>
      <c r="B34" s="116" t="s">
        <v>1218</v>
      </c>
      <c r="C34" s="99"/>
      <c r="D34" s="117"/>
      <c r="E34" s="99"/>
      <c r="I34" s="92" t="s">
        <v>612</v>
      </c>
      <c r="J34" s="93" t="s">
        <v>1195</v>
      </c>
      <c r="K34" s="94">
        <f>SUM('HL KNIHA VYPOC'!G190)</f>
        <v>0</v>
      </c>
      <c r="L34" s="94">
        <f>SUM('HL KNIHA VYPOC'!K190)</f>
        <v>0</v>
      </c>
      <c r="M34" s="94">
        <f>SUM('HL KNIHA VYPOC'!H190)</f>
        <v>0</v>
      </c>
    </row>
    <row r="35" spans="1:13" ht="14.1" customHeight="1" x14ac:dyDescent="0.2">
      <c r="A35" s="118" t="s">
        <v>293</v>
      </c>
      <c r="B35" s="119" t="s">
        <v>1219</v>
      </c>
      <c r="C35" s="120">
        <f>SUM(C32-C33-C34-C36-C37-C38)</f>
        <v>0</v>
      </c>
      <c r="D35" s="120">
        <f>SUM(D32-D33-D34-D36-D37-D38)</f>
        <v>0</v>
      </c>
      <c r="E35" s="120">
        <f>SUM(E32-E33-E34-E36-E37-E38)</f>
        <v>0</v>
      </c>
      <c r="I35" s="95" t="s">
        <v>612</v>
      </c>
      <c r="J35" s="96" t="s">
        <v>1196</v>
      </c>
      <c r="K35" s="97"/>
      <c r="L35" s="98"/>
      <c r="M35" s="99"/>
    </row>
    <row r="36" spans="1:13" ht="14.1" customHeight="1" x14ac:dyDescent="0.2">
      <c r="A36" s="115" t="s">
        <v>293</v>
      </c>
      <c r="B36" s="116" t="s">
        <v>1220</v>
      </c>
      <c r="C36" s="99"/>
      <c r="D36" s="117"/>
      <c r="E36" s="99"/>
      <c r="I36" s="104" t="s">
        <v>612</v>
      </c>
      <c r="J36" s="105" t="s">
        <v>1198</v>
      </c>
      <c r="K36" s="106">
        <f>SUM(K34-K35)</f>
        <v>0</v>
      </c>
      <c r="L36" s="107">
        <f>SUM(L34-L35)</f>
        <v>0</v>
      </c>
      <c r="M36" s="107">
        <f>SUM(M34-M35)</f>
        <v>0</v>
      </c>
    </row>
    <row r="37" spans="1:13" ht="14.1" customHeight="1" x14ac:dyDescent="0.2">
      <c r="A37" s="115" t="s">
        <v>293</v>
      </c>
      <c r="B37" s="116" t="s">
        <v>1221</v>
      </c>
      <c r="C37" s="99"/>
      <c r="D37" s="117"/>
      <c r="E37" s="99"/>
      <c r="I37" s="112"/>
      <c r="J37" s="113"/>
      <c r="K37" s="114"/>
      <c r="L37" s="114"/>
      <c r="M37" s="114"/>
    </row>
    <row r="38" spans="1:13" ht="14.1" customHeight="1" x14ac:dyDescent="0.2">
      <c r="A38" s="108" t="s">
        <v>293</v>
      </c>
      <c r="B38" s="109" t="s">
        <v>1222</v>
      </c>
      <c r="C38" s="110"/>
      <c r="D38" s="111"/>
      <c r="E38" s="99"/>
      <c r="I38" s="92" t="s">
        <v>616</v>
      </c>
      <c r="J38" s="93" t="s">
        <v>1195</v>
      </c>
      <c r="K38" s="94">
        <f>SUM('HL KNIHA VYPOC'!G191)</f>
        <v>0</v>
      </c>
      <c r="L38" s="94">
        <f>SUM('HL KNIHA VYPOC'!K191)</f>
        <v>0</v>
      </c>
      <c r="M38" s="94">
        <f>SUM('HL KNIHA VYPOC'!H191)</f>
        <v>0</v>
      </c>
    </row>
    <row r="39" spans="1:13" ht="14.1" customHeight="1" x14ac:dyDescent="0.2">
      <c r="A39" s="122"/>
      <c r="B39" s="116"/>
      <c r="C39" s="123"/>
      <c r="D39" s="123"/>
      <c r="E39" s="123"/>
      <c r="I39" s="95" t="s">
        <v>616</v>
      </c>
      <c r="J39" s="96" t="s">
        <v>1223</v>
      </c>
      <c r="K39" s="97"/>
      <c r="L39" s="98"/>
      <c r="M39" s="99"/>
    </row>
    <row r="40" spans="1:13" ht="14.1" customHeight="1" x14ac:dyDescent="0.2">
      <c r="A40" s="92" t="s">
        <v>305</v>
      </c>
      <c r="B40" s="93" t="s">
        <v>1195</v>
      </c>
      <c r="C40" s="94">
        <f>SUM('HL KNIHA VYPOC'!G75)</f>
        <v>0</v>
      </c>
      <c r="D40" s="94">
        <f>SUM('HL KNIHA VYPOC'!K75)</f>
        <v>0</v>
      </c>
      <c r="E40" s="94">
        <f>SUM('HL KNIHA VYPOC'!H75)</f>
        <v>0</v>
      </c>
      <c r="I40" s="118" t="s">
        <v>616</v>
      </c>
      <c r="J40" s="119" t="s">
        <v>1224</v>
      </c>
      <c r="K40" s="120">
        <f>SUM(K38-K39-K41)</f>
        <v>0</v>
      </c>
      <c r="L40" s="121">
        <f>SUM(L38-L39-L41)</f>
        <v>0</v>
      </c>
      <c r="M40" s="121">
        <f>SUM(M38-M39-M41)</f>
        <v>0</v>
      </c>
    </row>
    <row r="41" spans="1:13" ht="14.1" customHeight="1" x14ac:dyDescent="0.2">
      <c r="A41" s="95" t="s">
        <v>305</v>
      </c>
      <c r="B41" s="96" t="s">
        <v>1225</v>
      </c>
      <c r="C41" s="97"/>
      <c r="D41" s="98"/>
      <c r="E41" s="99"/>
      <c r="I41" s="108" t="s">
        <v>616</v>
      </c>
      <c r="J41" s="109" t="s">
        <v>1198</v>
      </c>
      <c r="K41" s="124"/>
      <c r="L41" s="125"/>
      <c r="M41" s="123"/>
    </row>
    <row r="42" spans="1:13" ht="14.1" customHeight="1" x14ac:dyDescent="0.2">
      <c r="A42" s="115" t="s">
        <v>305</v>
      </c>
      <c r="B42" s="116" t="s">
        <v>1226</v>
      </c>
      <c r="C42" s="120">
        <f>SUM(C40-C41-C43)</f>
        <v>0</v>
      </c>
      <c r="D42" s="121">
        <f>SUM(D40-D41-D43)</f>
        <v>0</v>
      </c>
      <c r="E42" s="121">
        <f>SUM(E40-E41-E43)</f>
        <v>0</v>
      </c>
      <c r="I42" s="112"/>
      <c r="J42" s="113"/>
      <c r="K42" s="114"/>
      <c r="L42" s="114"/>
      <c r="M42" s="114"/>
    </row>
    <row r="43" spans="1:13" ht="14.1" customHeight="1" x14ac:dyDescent="0.2">
      <c r="A43" s="108" t="s">
        <v>305</v>
      </c>
      <c r="B43" s="109" t="s">
        <v>1227</v>
      </c>
      <c r="C43" s="110"/>
      <c r="D43" s="111"/>
      <c r="E43" s="99"/>
      <c r="I43" s="92" t="s">
        <v>72</v>
      </c>
      <c r="J43" s="93" t="s">
        <v>1195</v>
      </c>
      <c r="K43" s="94">
        <f>SUM('HL KNIHA VYPOC'!G193)</f>
        <v>-14070.279999999999</v>
      </c>
      <c r="L43" s="94">
        <f>SUM('HL KNIHA VYPOC'!K193)</f>
        <v>766.40999999999985</v>
      </c>
      <c r="M43" s="94">
        <f>SUM('HL KNIHA VYPOC'!H193)</f>
        <v>5262.88</v>
      </c>
    </row>
    <row r="44" spans="1:13" ht="14.1" customHeight="1" x14ac:dyDescent="0.2">
      <c r="A44" s="112"/>
      <c r="B44" s="113"/>
      <c r="I44" s="95" t="s">
        <v>72</v>
      </c>
      <c r="J44" s="96" t="s">
        <v>1196</v>
      </c>
      <c r="K44" s="97"/>
      <c r="L44" s="98"/>
      <c r="M44" s="99"/>
    </row>
    <row r="45" spans="1:13" ht="14.1" customHeight="1" x14ac:dyDescent="0.2">
      <c r="A45" s="92" t="s">
        <v>309</v>
      </c>
      <c r="B45" s="93" t="s">
        <v>1195</v>
      </c>
      <c r="C45" s="94">
        <f>SUM('HL KNIHA VYPOC'!G76)</f>
        <v>0</v>
      </c>
      <c r="D45" s="94">
        <f>SUM('HL KNIHA VYPOC'!K76)</f>
        <v>0</v>
      </c>
      <c r="E45" s="94">
        <f>SUM('HL KNIHA VYPOC'!H76)</f>
        <v>0</v>
      </c>
      <c r="I45" s="104" t="s">
        <v>72</v>
      </c>
      <c r="J45" s="105" t="s">
        <v>1198</v>
      </c>
      <c r="K45" s="106">
        <f>SUM(K43-K44)</f>
        <v>-14070.279999999999</v>
      </c>
      <c r="L45" s="107">
        <f>SUM(L43-L44)</f>
        <v>766.40999999999985</v>
      </c>
      <c r="M45" s="107">
        <f>SUM(M43-M44)</f>
        <v>5262.88</v>
      </c>
    </row>
    <row r="46" spans="1:13" ht="14.1" customHeight="1" x14ac:dyDescent="0.2">
      <c r="A46" s="100" t="s">
        <v>309</v>
      </c>
      <c r="B46" s="101" t="s">
        <v>1197</v>
      </c>
      <c r="C46" s="102">
        <f>SUM(C45-C47-C48-C49-C50-C51-C52-C53-C54)</f>
        <v>0</v>
      </c>
      <c r="D46" s="103">
        <f>SUM(D45-D47-D48-D49-D50-D51-D52-D53-D54)</f>
        <v>0</v>
      </c>
      <c r="E46" s="103">
        <f>SUM(E45-E47-E48-E49-E50-E51-E52-E53-E54)</f>
        <v>0</v>
      </c>
      <c r="I46" s="112"/>
      <c r="J46" s="113"/>
      <c r="K46" s="114"/>
      <c r="L46" s="114"/>
      <c r="M46" s="114"/>
    </row>
    <row r="47" spans="1:13" ht="14.1" customHeight="1" x14ac:dyDescent="0.2">
      <c r="A47" s="115" t="s">
        <v>309</v>
      </c>
      <c r="B47" s="116" t="s">
        <v>1199</v>
      </c>
      <c r="C47" s="99"/>
      <c r="D47" s="117"/>
      <c r="E47" s="99"/>
      <c r="I47" s="92" t="s">
        <v>74</v>
      </c>
      <c r="J47" s="93" t="s">
        <v>1195</v>
      </c>
      <c r="K47" s="94">
        <f>SUM('HL KNIHA VYPOC'!G197)</f>
        <v>23194.850000000006</v>
      </c>
      <c r="L47" s="94">
        <f>SUM('HL KNIHA VYPOC'!K197)</f>
        <v>6249.6399999999994</v>
      </c>
      <c r="M47" s="94">
        <f>SUM('HL KNIHA VYPOC'!H197)</f>
        <v>11815.1</v>
      </c>
    </row>
    <row r="48" spans="1:13" ht="14.1" customHeight="1" x14ac:dyDescent="0.2">
      <c r="A48" s="115" t="s">
        <v>309</v>
      </c>
      <c r="B48" s="116" t="s">
        <v>1202</v>
      </c>
      <c r="C48" s="99"/>
      <c r="D48" s="117"/>
      <c r="E48" s="99"/>
      <c r="I48" s="95" t="s">
        <v>74</v>
      </c>
      <c r="J48" s="96">
        <v>75</v>
      </c>
      <c r="K48" s="97"/>
      <c r="L48" s="98"/>
      <c r="M48" s="99"/>
    </row>
    <row r="49" spans="1:13" ht="14.1" customHeight="1" x14ac:dyDescent="0.2">
      <c r="A49" s="115" t="s">
        <v>309</v>
      </c>
      <c r="B49" s="116" t="s">
        <v>1205</v>
      </c>
      <c r="C49" s="99"/>
      <c r="D49" s="117"/>
      <c r="E49" s="99"/>
      <c r="I49" s="104" t="s">
        <v>74</v>
      </c>
      <c r="J49" s="105">
        <v>76</v>
      </c>
      <c r="K49" s="106">
        <f>SUM(K47-K48)</f>
        <v>23194.850000000006</v>
      </c>
      <c r="L49" s="107">
        <f>SUM(L47-L48)</f>
        <v>6249.6399999999994</v>
      </c>
      <c r="M49" s="107">
        <f>SUM(M47-M48)</f>
        <v>11815.1</v>
      </c>
    </row>
    <row r="50" spans="1:13" ht="14.1" customHeight="1" x14ac:dyDescent="0.2">
      <c r="A50" s="115" t="s">
        <v>309</v>
      </c>
      <c r="B50" s="116" t="s">
        <v>1206</v>
      </c>
      <c r="C50" s="99"/>
      <c r="D50" s="117"/>
      <c r="E50" s="99"/>
      <c r="I50" s="112"/>
      <c r="J50" s="113"/>
      <c r="K50" s="114"/>
      <c r="L50" s="114"/>
      <c r="M50" s="114"/>
    </row>
    <row r="51" spans="1:13" ht="14.1" customHeight="1" x14ac:dyDescent="0.2">
      <c r="A51" s="115" t="s">
        <v>309</v>
      </c>
      <c r="B51" s="116" t="s">
        <v>1210</v>
      </c>
      <c r="C51" s="99"/>
      <c r="D51" s="117"/>
      <c r="E51" s="99"/>
      <c r="I51" s="92" t="s">
        <v>637</v>
      </c>
      <c r="J51" s="93" t="s">
        <v>1195</v>
      </c>
      <c r="K51" s="94">
        <f>SUM('HL KNIHA VYPOC'!G198)</f>
        <v>0</v>
      </c>
      <c r="L51" s="94">
        <f>SUM('HL KNIHA VYPOC'!K198)</f>
        <v>0</v>
      </c>
      <c r="M51" s="94">
        <f>SUM('HL KNIHA VYPOC'!H198)</f>
        <v>0</v>
      </c>
    </row>
    <row r="52" spans="1:13" ht="14.1" customHeight="1" x14ac:dyDescent="0.2">
      <c r="A52" s="115" t="s">
        <v>309</v>
      </c>
      <c r="B52" s="116" t="s">
        <v>1211</v>
      </c>
      <c r="C52" s="99"/>
      <c r="D52" s="117"/>
      <c r="E52" s="99"/>
      <c r="I52" s="95" t="s">
        <v>637</v>
      </c>
      <c r="J52" s="96">
        <v>75</v>
      </c>
      <c r="K52" s="97"/>
      <c r="L52" s="98"/>
      <c r="M52" s="99"/>
    </row>
    <row r="53" spans="1:13" ht="14.1" customHeight="1" x14ac:dyDescent="0.2">
      <c r="A53" s="115" t="s">
        <v>309</v>
      </c>
      <c r="B53" s="116" t="s">
        <v>1207</v>
      </c>
      <c r="C53" s="99"/>
      <c r="D53" s="117"/>
      <c r="E53" s="99"/>
      <c r="I53" s="104" t="s">
        <v>637</v>
      </c>
      <c r="J53" s="105">
        <v>76</v>
      </c>
      <c r="K53" s="106">
        <f>SUM(K51-K52)</f>
        <v>0</v>
      </c>
      <c r="L53" s="107">
        <f>SUM(L51-L52)</f>
        <v>0</v>
      </c>
      <c r="M53" s="107">
        <f>SUM(M51-M52)</f>
        <v>0</v>
      </c>
    </row>
    <row r="54" spans="1:13" ht="14.1" customHeight="1" x14ac:dyDescent="0.2">
      <c r="A54" s="108" t="s">
        <v>309</v>
      </c>
      <c r="B54" s="109" t="s">
        <v>1228</v>
      </c>
      <c r="C54" s="110"/>
      <c r="D54" s="111"/>
      <c r="E54" s="99"/>
      <c r="I54" s="112"/>
      <c r="J54" s="113"/>
      <c r="K54" s="114"/>
      <c r="L54" s="114"/>
      <c r="M54" s="114"/>
    </row>
    <row r="55" spans="1:13" ht="14.1" customHeight="1" x14ac:dyDescent="0.2">
      <c r="A55" s="112"/>
      <c r="B55" s="113"/>
      <c r="I55" s="92" t="s">
        <v>649</v>
      </c>
      <c r="J55" s="93" t="s">
        <v>1195</v>
      </c>
      <c r="K55" s="94">
        <f>SUM('HL KNIHA VYPOC'!G201)</f>
        <v>0</v>
      </c>
      <c r="L55" s="94">
        <f>SUM('HL KNIHA VYPOC'!K201)</f>
        <v>0</v>
      </c>
      <c r="M55" s="94">
        <f>SUM('HL KNIHA VYPOC'!H201)</f>
        <v>0</v>
      </c>
    </row>
    <row r="56" spans="1:13" ht="14.1" customHeight="1" x14ac:dyDescent="0.2">
      <c r="A56" s="92" t="s">
        <v>429</v>
      </c>
      <c r="B56" s="93" t="s">
        <v>1195</v>
      </c>
      <c r="C56" s="94">
        <f>SUM('HL KNIHA VYPOC'!G125)</f>
        <v>0</v>
      </c>
      <c r="D56" s="94">
        <f>SUM('HL KNIHA VYPOC'!K125)</f>
        <v>0</v>
      </c>
      <c r="E56" s="94">
        <f>SUM('HL KNIHA VYPOC'!H125)</f>
        <v>0</v>
      </c>
      <c r="I56" s="95" t="s">
        <v>649</v>
      </c>
      <c r="J56" s="96">
        <v>77</v>
      </c>
      <c r="K56" s="97"/>
      <c r="L56" s="98"/>
      <c r="M56" s="99"/>
    </row>
    <row r="57" spans="1:13" ht="14.1" customHeight="1" x14ac:dyDescent="0.2">
      <c r="A57" s="100" t="s">
        <v>429</v>
      </c>
      <c r="B57" s="101">
        <v>67</v>
      </c>
      <c r="C57" s="102">
        <f>SUM(C56-C58)</f>
        <v>0</v>
      </c>
      <c r="D57" s="103">
        <f>SUM(D56-D58)</f>
        <v>0</v>
      </c>
      <c r="E57" s="103">
        <f>SUM(E56-E58)</f>
        <v>0</v>
      </c>
      <c r="I57" s="104" t="s">
        <v>649</v>
      </c>
      <c r="J57" s="105">
        <v>78</v>
      </c>
      <c r="K57" s="126">
        <f>SUM(K55-K56)</f>
        <v>0</v>
      </c>
      <c r="L57" s="127">
        <f>SUM(L55-L56)</f>
        <v>0</v>
      </c>
      <c r="M57" s="127">
        <f>SUM(M55-M56)</f>
        <v>0</v>
      </c>
    </row>
    <row r="58" spans="1:13" ht="14.1" customHeight="1" x14ac:dyDescent="0.2">
      <c r="A58" s="108" t="s">
        <v>429</v>
      </c>
      <c r="B58" s="109">
        <v>68</v>
      </c>
      <c r="C58" s="110"/>
      <c r="D58" s="111"/>
      <c r="E58" s="99"/>
      <c r="I58" s="112"/>
      <c r="J58" s="113"/>
      <c r="K58" s="114"/>
      <c r="L58" s="114"/>
      <c r="M58" s="114"/>
    </row>
    <row r="59" spans="1:13" ht="14.1" customHeight="1" x14ac:dyDescent="0.2">
      <c r="A59" s="112"/>
      <c r="B59" s="113"/>
      <c r="C59" s="128"/>
      <c r="D59" s="128"/>
      <c r="E59" s="128"/>
      <c r="I59" s="92" t="s">
        <v>656</v>
      </c>
      <c r="J59" s="93" t="s">
        <v>1195</v>
      </c>
      <c r="K59" s="94">
        <f>SUM('HL KNIHA VYPOC'!G208)</f>
        <v>-57259.199999999997</v>
      </c>
      <c r="L59" s="94">
        <f>SUM('HL KNIHA VYPOC'!K208)</f>
        <v>-44897.32</v>
      </c>
      <c r="M59" s="94">
        <f>SUM('HL KNIHA VYPOC'!H208)</f>
        <v>-41611.72</v>
      </c>
    </row>
    <row r="60" spans="1:13" ht="14.1" customHeight="1" x14ac:dyDescent="0.2">
      <c r="A60" s="92" t="s">
        <v>437</v>
      </c>
      <c r="B60" s="93" t="s">
        <v>1195</v>
      </c>
      <c r="C60" s="94">
        <f>SUM('HL KNIHA VYPOC'!G127)</f>
        <v>0</v>
      </c>
      <c r="D60" s="94">
        <f>SUM('HL KNIHA VYPOC'!K127)</f>
        <v>0</v>
      </c>
      <c r="E60" s="94">
        <f>SUM('HL KNIHA VYPOC'!H127)</f>
        <v>0</v>
      </c>
      <c r="I60" s="95" t="s">
        <v>656</v>
      </c>
      <c r="J60" s="96" t="s">
        <v>1229</v>
      </c>
      <c r="K60" s="97"/>
      <c r="L60" s="98"/>
      <c r="M60" s="99"/>
    </row>
    <row r="61" spans="1:13" ht="14.1" customHeight="1" x14ac:dyDescent="0.2">
      <c r="A61" s="100" t="s">
        <v>437</v>
      </c>
      <c r="B61" s="101">
        <v>67</v>
      </c>
      <c r="C61" s="102">
        <f>SUM(C60-C62)</f>
        <v>0</v>
      </c>
      <c r="D61" s="103">
        <f>SUM(D60-D62)</f>
        <v>0</v>
      </c>
      <c r="E61" s="103">
        <f>SUM(-E62)</f>
        <v>0</v>
      </c>
      <c r="I61" s="115" t="s">
        <v>656</v>
      </c>
      <c r="J61" s="116" t="s">
        <v>1230</v>
      </c>
      <c r="K61" s="99"/>
      <c r="L61" s="117"/>
      <c r="M61" s="99"/>
    </row>
    <row r="62" spans="1:13" ht="14.1" customHeight="1" x14ac:dyDescent="0.2">
      <c r="A62" s="108" t="s">
        <v>437</v>
      </c>
      <c r="B62" s="109">
        <v>68</v>
      </c>
      <c r="C62" s="110"/>
      <c r="D62" s="111"/>
      <c r="E62" s="99"/>
      <c r="I62" s="115" t="s">
        <v>656</v>
      </c>
      <c r="J62" s="116" t="s">
        <v>1231</v>
      </c>
      <c r="K62" s="99"/>
      <c r="L62" s="117"/>
      <c r="M62" s="99"/>
    </row>
    <row r="63" spans="1:13" ht="14.1" customHeight="1" x14ac:dyDescent="0.2">
      <c r="A63" s="112"/>
      <c r="B63" s="113"/>
      <c r="I63" s="115" t="s">
        <v>656</v>
      </c>
      <c r="J63" s="116" t="s">
        <v>1232</v>
      </c>
      <c r="K63" s="99"/>
      <c r="L63" s="117"/>
      <c r="M63" s="99"/>
    </row>
    <row r="64" spans="1:13" ht="14.1" customHeight="1" x14ac:dyDescent="0.2">
      <c r="A64" s="92" t="s">
        <v>445</v>
      </c>
      <c r="B64" s="93" t="s">
        <v>1195</v>
      </c>
      <c r="C64" s="94">
        <f>SUM('HL KNIHA VYPOC'!G129)</f>
        <v>0</v>
      </c>
      <c r="D64" s="94">
        <f>SUM('HL KNIHA VYPOC'!K129)</f>
        <v>0</v>
      </c>
      <c r="E64" s="94">
        <f>SUM('HL KNIHA VYPOC'!H129)</f>
        <v>0</v>
      </c>
      <c r="I64" s="115" t="s">
        <v>656</v>
      </c>
      <c r="J64" s="116" t="s">
        <v>1200</v>
      </c>
      <c r="K64" s="99"/>
      <c r="L64" s="117"/>
      <c r="M64" s="99"/>
    </row>
    <row r="65" spans="1:13" ht="14.1" customHeight="1" x14ac:dyDescent="0.2">
      <c r="A65" s="100" t="s">
        <v>445</v>
      </c>
      <c r="B65" s="101">
        <v>67</v>
      </c>
      <c r="C65" s="102">
        <f>SUM(C64-C66)</f>
        <v>0</v>
      </c>
      <c r="D65" s="103">
        <f>SUM(D64-D66)</f>
        <v>0</v>
      </c>
      <c r="E65" s="103">
        <f>SUM(E64-E66)</f>
        <v>0</v>
      </c>
      <c r="I65" s="115" t="s">
        <v>656</v>
      </c>
      <c r="J65" s="116" t="s">
        <v>1201</v>
      </c>
      <c r="K65" s="99"/>
      <c r="L65" s="117"/>
      <c r="M65" s="99"/>
    </row>
    <row r="66" spans="1:13" ht="14.1" customHeight="1" x14ac:dyDescent="0.2">
      <c r="A66" s="108" t="s">
        <v>445</v>
      </c>
      <c r="B66" s="109">
        <v>68</v>
      </c>
      <c r="C66" s="110"/>
      <c r="D66" s="111"/>
      <c r="E66" s="99"/>
      <c r="I66" s="115" t="s">
        <v>656</v>
      </c>
      <c r="J66" s="116" t="s">
        <v>1208</v>
      </c>
      <c r="K66" s="99"/>
      <c r="L66" s="117"/>
      <c r="M66" s="99"/>
    </row>
    <row r="67" spans="1:13" ht="14.1" customHeight="1" x14ac:dyDescent="0.2">
      <c r="A67" s="112"/>
      <c r="B67" s="113"/>
      <c r="I67" s="115" t="s">
        <v>656</v>
      </c>
      <c r="J67" s="116" t="s">
        <v>1196</v>
      </c>
      <c r="K67" s="99"/>
      <c r="L67" s="117"/>
      <c r="M67" s="99"/>
    </row>
    <row r="68" spans="1:13" ht="14.1" customHeight="1" x14ac:dyDescent="0.2">
      <c r="A68" s="92" t="s">
        <v>449</v>
      </c>
      <c r="B68" s="93" t="s">
        <v>1195</v>
      </c>
      <c r="C68" s="94">
        <f>SUM('HL KNIHA VYPOC'!G130)</f>
        <v>0</v>
      </c>
      <c r="D68" s="94">
        <f>SUM('HL KNIHA VYPOC'!K130)</f>
        <v>0</v>
      </c>
      <c r="E68" s="94">
        <f>SUM('HL KNIHA VYPOC'!H130)</f>
        <v>0</v>
      </c>
      <c r="I68" s="118" t="s">
        <v>656</v>
      </c>
      <c r="J68" s="119" t="s">
        <v>1233</v>
      </c>
      <c r="K68" s="120">
        <f>SUM(K59-K60-K61-K62-K63-K64-K65-K66-K67-K69-K70-K71-K72-K73-K74-K75-K76)</f>
        <v>-57259.199999999997</v>
      </c>
      <c r="L68" s="121">
        <f>SUM(L59-L60-L61-L62-L63-L64-L65-L66-L67-L69-L70-L71-L72-L73-L74-L75-L76)</f>
        <v>-44897.32</v>
      </c>
      <c r="M68" s="121">
        <f>SUM(M59-M60-M61-M62-M63-M64-M65-M66-M67-M69-M70-M71-M72-M73-M74-M75-M76)</f>
        <v>-41611.72</v>
      </c>
    </row>
    <row r="69" spans="1:13" ht="14.1" customHeight="1" x14ac:dyDescent="0.2">
      <c r="A69" s="100" t="s">
        <v>449</v>
      </c>
      <c r="B69" s="101">
        <v>67</v>
      </c>
      <c r="C69" s="102">
        <f>SUM(C68-C70)</f>
        <v>0</v>
      </c>
      <c r="D69" s="103">
        <f>SUM(D68-D70)</f>
        <v>0</v>
      </c>
      <c r="E69" s="103">
        <f>SUM(E68-E70)</f>
        <v>0</v>
      </c>
      <c r="I69" s="115" t="s">
        <v>656</v>
      </c>
      <c r="J69" s="116" t="s">
        <v>1234</v>
      </c>
      <c r="K69" s="99"/>
      <c r="L69" s="117"/>
      <c r="M69" s="99"/>
    </row>
    <row r="70" spans="1:13" ht="14.1" customHeight="1" x14ac:dyDescent="0.2">
      <c r="A70" s="108" t="s">
        <v>449</v>
      </c>
      <c r="B70" s="109">
        <v>68</v>
      </c>
      <c r="C70" s="110"/>
      <c r="D70" s="111"/>
      <c r="E70" s="99"/>
      <c r="I70" s="115" t="s">
        <v>656</v>
      </c>
      <c r="J70" s="116" t="s">
        <v>1235</v>
      </c>
      <c r="K70" s="99"/>
      <c r="L70" s="117"/>
      <c r="M70" s="99"/>
    </row>
    <row r="71" spans="1:13" ht="14.1" customHeight="1" x14ac:dyDescent="0.2">
      <c r="A71" s="112"/>
      <c r="B71" s="113"/>
      <c r="I71" s="115" t="s">
        <v>656</v>
      </c>
      <c r="J71" s="116" t="s">
        <v>1203</v>
      </c>
      <c r="K71" s="99"/>
      <c r="L71" s="117"/>
      <c r="M71" s="99"/>
    </row>
    <row r="72" spans="1:13" ht="14.1" customHeight="1" x14ac:dyDescent="0.2">
      <c r="A72" s="92" t="s">
        <v>464</v>
      </c>
      <c r="B72" s="93" t="s">
        <v>1195</v>
      </c>
      <c r="C72" s="94">
        <f>SUM('HL KNIHA VYPOC'!G137)</f>
        <v>0</v>
      </c>
      <c r="D72" s="94">
        <f>SUM('HL KNIHA VYPOC'!K137)</f>
        <v>0</v>
      </c>
      <c r="E72" s="94">
        <f>SUM('HL KNIHA VYPOC'!H137)</f>
        <v>0</v>
      </c>
      <c r="I72" s="115" t="s">
        <v>656</v>
      </c>
      <c r="J72" s="116" t="s">
        <v>1204</v>
      </c>
      <c r="K72" s="99"/>
      <c r="L72" s="117"/>
      <c r="M72" s="99"/>
    </row>
    <row r="73" spans="1:13" ht="14.1" customHeight="1" x14ac:dyDescent="0.2">
      <c r="A73" s="100" t="s">
        <v>464</v>
      </c>
      <c r="B73" s="101">
        <v>67</v>
      </c>
      <c r="C73" s="102">
        <f>SUM(C72-C74)</f>
        <v>0</v>
      </c>
      <c r="D73" s="103">
        <f>SUM(D72-D74)</f>
        <v>0</v>
      </c>
      <c r="E73" s="103">
        <f>SUM(E72-E74)</f>
        <v>0</v>
      </c>
      <c r="I73" s="115" t="s">
        <v>656</v>
      </c>
      <c r="J73" s="116" t="s">
        <v>1209</v>
      </c>
      <c r="K73" s="99"/>
      <c r="L73" s="117"/>
      <c r="M73" s="99"/>
    </row>
    <row r="74" spans="1:13" ht="14.1" customHeight="1" x14ac:dyDescent="0.2">
      <c r="A74" s="115" t="s">
        <v>464</v>
      </c>
      <c r="B74" s="116">
        <v>68</v>
      </c>
      <c r="C74" s="99"/>
      <c r="D74" s="117"/>
      <c r="E74" s="99"/>
      <c r="I74" s="115" t="s">
        <v>656</v>
      </c>
      <c r="J74" s="116" t="s">
        <v>1236</v>
      </c>
      <c r="K74" s="99"/>
      <c r="L74" s="117"/>
      <c r="M74" s="99"/>
    </row>
    <row r="75" spans="1:13" ht="14.1" customHeight="1" x14ac:dyDescent="0.2">
      <c r="A75" s="108" t="s">
        <v>464</v>
      </c>
      <c r="B75" s="109" t="s">
        <v>1237</v>
      </c>
      <c r="C75" s="110"/>
      <c r="D75" s="111"/>
      <c r="E75" s="99"/>
      <c r="I75" s="115" t="s">
        <v>656</v>
      </c>
      <c r="J75" s="116" t="s">
        <v>1238</v>
      </c>
      <c r="K75" s="99"/>
      <c r="L75" s="117"/>
      <c r="M75" s="99"/>
    </row>
    <row r="76" spans="1:13" ht="14.1" customHeight="1" x14ac:dyDescent="0.2">
      <c r="I76" s="108" t="s">
        <v>656</v>
      </c>
      <c r="J76" s="109" t="s">
        <v>1198</v>
      </c>
      <c r="K76" s="110"/>
      <c r="L76" s="111"/>
      <c r="M76" s="99"/>
    </row>
    <row r="78" spans="1:13" ht="14.1" customHeight="1" x14ac:dyDescent="0.2">
      <c r="A78" s="92" t="s">
        <v>57</v>
      </c>
      <c r="B78" s="93" t="s">
        <v>1195</v>
      </c>
      <c r="C78" s="94">
        <f>SUM('HL KNIHA VYPOC'!G142)</f>
        <v>1094358.3099999987</v>
      </c>
      <c r="D78" s="94">
        <f>SUM('HL KNIHA VYPOC'!K142)</f>
        <v>1450970.5699999984</v>
      </c>
      <c r="E78" s="94">
        <f>SUM('HL KNIHA VYPOC'!H142)</f>
        <v>1001839.15</v>
      </c>
      <c r="I78" s="92" t="s">
        <v>477</v>
      </c>
      <c r="J78" s="93" t="s">
        <v>1195</v>
      </c>
      <c r="K78" s="94">
        <f>SUM('HL KNIHA VYPOC'!G144)</f>
        <v>0</v>
      </c>
      <c r="L78" s="94">
        <f>SUM('HL KNIHA VYPOC'!K144)</f>
        <v>0</v>
      </c>
      <c r="M78" s="94">
        <f>SUM('HL KNIHA VYPOC'!H144)</f>
        <v>0</v>
      </c>
    </row>
    <row r="79" spans="1:13" ht="14.1" customHeight="1" x14ac:dyDescent="0.2">
      <c r="A79" s="95" t="s">
        <v>57</v>
      </c>
      <c r="B79" s="96" t="s">
        <v>1230</v>
      </c>
      <c r="C79" s="97"/>
      <c r="D79" s="98"/>
      <c r="E79" s="99"/>
      <c r="I79" s="95" t="s">
        <v>477</v>
      </c>
      <c r="J79" s="96" t="s">
        <v>1230</v>
      </c>
      <c r="K79" s="97"/>
      <c r="L79" s="98"/>
      <c r="M79" s="99"/>
    </row>
    <row r="80" spans="1:13" ht="14.1" customHeight="1" x14ac:dyDescent="0.2">
      <c r="A80" s="115" t="s">
        <v>57</v>
      </c>
      <c r="B80" s="116" t="s">
        <v>1231</v>
      </c>
      <c r="C80" s="99"/>
      <c r="D80" s="117"/>
      <c r="E80" s="99"/>
      <c r="I80" s="115" t="s">
        <v>477</v>
      </c>
      <c r="J80" s="116" t="s">
        <v>1231</v>
      </c>
      <c r="K80" s="99"/>
      <c r="L80" s="117"/>
      <c r="M80" s="99"/>
    </row>
    <row r="81" spans="1:13" ht="14.1" customHeight="1" x14ac:dyDescent="0.2">
      <c r="A81" s="115" t="s">
        <v>57</v>
      </c>
      <c r="B81" s="116" t="s">
        <v>1232</v>
      </c>
      <c r="C81" s="99"/>
      <c r="D81" s="117"/>
      <c r="E81" s="99"/>
      <c r="I81" s="115" t="s">
        <v>477</v>
      </c>
      <c r="J81" s="116" t="s">
        <v>1232</v>
      </c>
      <c r="K81" s="99"/>
      <c r="L81" s="117"/>
      <c r="M81" s="99"/>
    </row>
    <row r="82" spans="1:13" ht="14.1" customHeight="1" x14ac:dyDescent="0.2">
      <c r="A82" s="118" t="s">
        <v>57</v>
      </c>
      <c r="B82" s="119" t="s">
        <v>1233</v>
      </c>
      <c r="C82" s="120">
        <f>SUM(C78-C79-C80-C81-C83-C84)</f>
        <v>1094358.3099999987</v>
      </c>
      <c r="D82" s="121">
        <f>SUM(D78-D79-D80-D81-D83-D84)</f>
        <v>1450970.5699999984</v>
      </c>
      <c r="E82" s="121">
        <f>SUM(E78-E79-E80-E81-E83-E84)</f>
        <v>1001839.15</v>
      </c>
      <c r="I82" s="118" t="s">
        <v>477</v>
      </c>
      <c r="J82" s="119" t="s">
        <v>1233</v>
      </c>
      <c r="K82" s="120">
        <f>SUM(K78-K79-K80-K81-K83-K84)</f>
        <v>0</v>
      </c>
      <c r="L82" s="121">
        <f>SUM(L78-L79-L80-L81-L83-L84)</f>
        <v>0</v>
      </c>
      <c r="M82" s="121">
        <f>SUM(M78-M79-M80-M81-M83-M84)</f>
        <v>0</v>
      </c>
    </row>
    <row r="83" spans="1:13" ht="14.1" customHeight="1" x14ac:dyDescent="0.2">
      <c r="A83" s="115" t="s">
        <v>57</v>
      </c>
      <c r="B83" s="116" t="s">
        <v>1234</v>
      </c>
      <c r="C83" s="99"/>
      <c r="D83" s="117"/>
      <c r="E83" s="99"/>
      <c r="I83" s="115" t="s">
        <v>477</v>
      </c>
      <c r="J83" s="116" t="s">
        <v>1234</v>
      </c>
      <c r="K83" s="99"/>
      <c r="L83" s="117"/>
      <c r="M83" s="99"/>
    </row>
    <row r="84" spans="1:13" ht="14.1" customHeight="1" x14ac:dyDescent="0.2">
      <c r="A84" s="108" t="s">
        <v>57</v>
      </c>
      <c r="B84" s="109" t="s">
        <v>1235</v>
      </c>
      <c r="C84" s="110"/>
      <c r="D84" s="111"/>
      <c r="E84" s="99"/>
      <c r="I84" s="108" t="s">
        <v>477</v>
      </c>
      <c r="J84" s="109" t="s">
        <v>1235</v>
      </c>
      <c r="K84" s="110"/>
      <c r="L84" s="111"/>
      <c r="M84" s="99"/>
    </row>
    <row r="85" spans="1:13" ht="14.1" customHeight="1" x14ac:dyDescent="0.2">
      <c r="A85" s="112"/>
      <c r="B85" s="113"/>
      <c r="I85" s="112"/>
      <c r="J85" s="113"/>
      <c r="K85" s="114"/>
      <c r="L85" s="114"/>
      <c r="M85" s="114"/>
    </row>
    <row r="86" spans="1:13" ht="14.1" customHeight="1" x14ac:dyDescent="0.2">
      <c r="A86" s="92" t="s">
        <v>473</v>
      </c>
      <c r="B86" s="93" t="s">
        <v>1195</v>
      </c>
      <c r="C86" s="94">
        <f>SUM('HL KNIHA VYPOC'!G143)</f>
        <v>0</v>
      </c>
      <c r="D86" s="94">
        <f>SUM('HL KNIHA VYPOC'!K143)</f>
        <v>0</v>
      </c>
      <c r="E86" s="94">
        <f>SUM('HL KNIHA VYPOC'!H143)</f>
        <v>0</v>
      </c>
      <c r="I86" s="92" t="s">
        <v>58</v>
      </c>
      <c r="J86" s="93" t="s">
        <v>1195</v>
      </c>
      <c r="K86" s="94">
        <f>SUM('HL KNIHA VYPOC'!G145)</f>
        <v>0</v>
      </c>
      <c r="L86" s="94">
        <f>SUM('HL KNIHA VYPOC'!K145)</f>
        <v>550</v>
      </c>
      <c r="M86" s="94">
        <f>SUM('HL KNIHA VYPOC'!H145)</f>
        <v>9500</v>
      </c>
    </row>
    <row r="87" spans="1:13" ht="14.1" customHeight="1" x14ac:dyDescent="0.2">
      <c r="A87" s="95" t="s">
        <v>473</v>
      </c>
      <c r="B87" s="96" t="s">
        <v>1230</v>
      </c>
      <c r="C87" s="97"/>
      <c r="D87" s="98"/>
      <c r="E87" s="99"/>
      <c r="I87" s="95" t="s">
        <v>58</v>
      </c>
      <c r="J87" s="96" t="s">
        <v>1229</v>
      </c>
      <c r="K87" s="97"/>
      <c r="L87" s="98"/>
      <c r="M87" s="99"/>
    </row>
    <row r="88" spans="1:13" ht="14.1" customHeight="1" x14ac:dyDescent="0.2">
      <c r="A88" s="115" t="s">
        <v>473</v>
      </c>
      <c r="B88" s="116" t="s">
        <v>1231</v>
      </c>
      <c r="C88" s="99"/>
      <c r="D88" s="117"/>
      <c r="E88" s="99"/>
      <c r="I88" s="115" t="s">
        <v>58</v>
      </c>
      <c r="J88" s="116" t="s">
        <v>1230</v>
      </c>
      <c r="K88" s="99"/>
      <c r="L88" s="117"/>
      <c r="M88" s="99"/>
    </row>
    <row r="89" spans="1:13" ht="14.1" customHeight="1" x14ac:dyDescent="0.2">
      <c r="A89" s="115" t="s">
        <v>473</v>
      </c>
      <c r="B89" s="116" t="s">
        <v>1232</v>
      </c>
      <c r="C89" s="99"/>
      <c r="D89" s="117"/>
      <c r="E89" s="99"/>
      <c r="I89" s="115" t="s">
        <v>58</v>
      </c>
      <c r="J89" s="116" t="s">
        <v>1231</v>
      </c>
      <c r="K89" s="99"/>
      <c r="L89" s="117"/>
      <c r="M89" s="99"/>
    </row>
    <row r="90" spans="1:13" ht="14.1" customHeight="1" x14ac:dyDescent="0.2">
      <c r="A90" s="118" t="s">
        <v>473</v>
      </c>
      <c r="B90" s="119" t="s">
        <v>1233</v>
      </c>
      <c r="C90" s="120">
        <f>SUM(C86-C87-C88-C89-C91-C92)</f>
        <v>0</v>
      </c>
      <c r="D90" s="121">
        <f>SUM(D86-D87-D88-D89-D91-D92)</f>
        <v>0</v>
      </c>
      <c r="E90" s="121">
        <f>SUM(E86-E87-E88-E89-E91-E92)</f>
        <v>0</v>
      </c>
      <c r="I90" s="115" t="s">
        <v>58</v>
      </c>
      <c r="J90" s="116" t="s">
        <v>1232</v>
      </c>
      <c r="K90" s="99"/>
      <c r="L90" s="117"/>
      <c r="M90" s="99"/>
    </row>
    <row r="91" spans="1:13" ht="14.1" customHeight="1" x14ac:dyDescent="0.2">
      <c r="A91" s="115" t="s">
        <v>473</v>
      </c>
      <c r="B91" s="116" t="s">
        <v>1234</v>
      </c>
      <c r="C91" s="99"/>
      <c r="D91" s="117"/>
      <c r="E91" s="99"/>
      <c r="I91" s="118" t="s">
        <v>58</v>
      </c>
      <c r="J91" s="119" t="s">
        <v>1233</v>
      </c>
      <c r="K91" s="120">
        <f>SUM(K86-K87-K88-K89-K90-K92-K93-K94)</f>
        <v>0</v>
      </c>
      <c r="L91" s="121">
        <f>SUM(L86-L87-L88-L89-L90-L92-L93-L94)</f>
        <v>550</v>
      </c>
      <c r="M91" s="121">
        <f>SUM(M86-M87-M88-M89-M90-M92-M93-M94)</f>
        <v>9500</v>
      </c>
    </row>
    <row r="92" spans="1:13" ht="14.1" customHeight="1" x14ac:dyDescent="0.2">
      <c r="A92" s="108" t="s">
        <v>473</v>
      </c>
      <c r="B92" s="109" t="s">
        <v>1235</v>
      </c>
      <c r="C92" s="110"/>
      <c r="D92" s="111"/>
      <c r="E92" s="99"/>
      <c r="I92" s="115" t="s">
        <v>58</v>
      </c>
      <c r="J92" s="116" t="s">
        <v>1234</v>
      </c>
      <c r="K92" s="99"/>
      <c r="L92" s="117"/>
      <c r="M92" s="99"/>
    </row>
    <row r="93" spans="1:13" ht="14.1" customHeight="1" x14ac:dyDescent="0.2">
      <c r="I93" s="115" t="s">
        <v>58</v>
      </c>
      <c r="J93" s="116" t="s">
        <v>1235</v>
      </c>
      <c r="K93" s="99"/>
      <c r="L93" s="117"/>
      <c r="M93" s="99"/>
    </row>
    <row r="94" spans="1:13" ht="14.1" customHeight="1" x14ac:dyDescent="0.2">
      <c r="A94" s="92" t="s">
        <v>570</v>
      </c>
      <c r="B94" s="93" t="s">
        <v>1195</v>
      </c>
      <c r="C94" s="94">
        <f>'HL KNIHA VYPOC'!$G$178</f>
        <v>-139044</v>
      </c>
      <c r="D94" s="94">
        <f>'HL KNIHA VYPOC'!$K$178</f>
        <v>-98850.770000000019</v>
      </c>
      <c r="E94" s="94">
        <f>'HL KNIHA VYPOC'!$H$178</f>
        <v>-100555.11</v>
      </c>
      <c r="I94" s="108" t="s">
        <v>58</v>
      </c>
      <c r="J94" s="109" t="s">
        <v>1237</v>
      </c>
      <c r="K94" s="110"/>
      <c r="L94" s="111"/>
      <c r="M94" s="99"/>
    </row>
    <row r="95" spans="1:13" ht="14.1" customHeight="1" x14ac:dyDescent="0.2">
      <c r="A95" s="100" t="s">
        <v>570</v>
      </c>
      <c r="B95" s="101">
        <v>128</v>
      </c>
      <c r="C95" s="102">
        <f>SUM(C94-C96)</f>
        <v>-139044</v>
      </c>
      <c r="D95" s="103">
        <f>SUM(D94-D96)</f>
        <v>-98850.770000000019</v>
      </c>
      <c r="E95" s="103">
        <f>SUM(E94-E96)</f>
        <v>-100555.11</v>
      </c>
      <c r="I95" s="112"/>
      <c r="J95" s="113"/>
      <c r="K95" s="114"/>
      <c r="L95" s="114"/>
      <c r="M95" s="114"/>
    </row>
    <row r="96" spans="1:13" ht="14.1" customHeight="1" x14ac:dyDescent="0.2">
      <c r="A96" s="108" t="s">
        <v>570</v>
      </c>
      <c r="B96" s="109">
        <v>129</v>
      </c>
      <c r="C96" s="110"/>
      <c r="D96" s="111"/>
      <c r="E96" s="111"/>
      <c r="I96" s="92" t="s">
        <v>59</v>
      </c>
      <c r="J96" s="93" t="s">
        <v>1195</v>
      </c>
      <c r="K96" s="94">
        <f>SUM('HL KNIHA VYPOC'!G146)</f>
        <v>295.2</v>
      </c>
      <c r="L96" s="94">
        <f>SUM('HL KNIHA VYPOC'!K146)</f>
        <v>295.19999999999993</v>
      </c>
      <c r="M96" s="94">
        <f>SUM('HL KNIHA VYPOC'!H146)</f>
        <v>0</v>
      </c>
    </row>
    <row r="97" spans="1:16" ht="14.1" customHeight="1" x14ac:dyDescent="0.2">
      <c r="I97" s="95" t="s">
        <v>59</v>
      </c>
      <c r="J97" s="96" t="s">
        <v>1230</v>
      </c>
      <c r="K97" s="97"/>
      <c r="L97" s="98"/>
      <c r="M97" s="99"/>
    </row>
    <row r="98" spans="1:16" ht="14.1" customHeight="1" x14ac:dyDescent="0.2">
      <c r="I98" s="115" t="s">
        <v>59</v>
      </c>
      <c r="J98" s="116" t="s">
        <v>1231</v>
      </c>
      <c r="K98" s="99"/>
      <c r="L98" s="117"/>
      <c r="M98" s="99"/>
    </row>
    <row r="99" spans="1:16" ht="14.1" customHeight="1" x14ac:dyDescent="0.2">
      <c r="I99" s="115" t="s">
        <v>59</v>
      </c>
      <c r="J99" s="116" t="s">
        <v>1232</v>
      </c>
      <c r="K99" s="99"/>
      <c r="L99" s="117"/>
      <c r="M99" s="99"/>
    </row>
    <row r="100" spans="1:16" ht="14.1" customHeight="1" x14ac:dyDescent="0.2">
      <c r="I100" s="118" t="s">
        <v>59</v>
      </c>
      <c r="J100" s="119" t="s">
        <v>1233</v>
      </c>
      <c r="K100" s="120">
        <f>SUM(K96-K97-K98-K99-K101-K102)</f>
        <v>295.2</v>
      </c>
      <c r="L100" s="121">
        <f>SUM(L96-L97-L98-L99-L101-L102)</f>
        <v>295.19999999999993</v>
      </c>
      <c r="M100" s="121">
        <f>SUM(M96-M97-M98-M99-M101-M102)</f>
        <v>0</v>
      </c>
    </row>
    <row r="101" spans="1:16" ht="14.1" customHeight="1" x14ac:dyDescent="0.2">
      <c r="I101" s="115" t="s">
        <v>59</v>
      </c>
      <c r="J101" s="116" t="s">
        <v>1234</v>
      </c>
      <c r="K101" s="99"/>
      <c r="L101" s="117"/>
      <c r="M101" s="99"/>
    </row>
    <row r="102" spans="1:16" ht="14.1" customHeight="1" x14ac:dyDescent="0.2">
      <c r="I102" s="108" t="s">
        <v>59</v>
      </c>
      <c r="J102" s="109" t="s">
        <v>1235</v>
      </c>
      <c r="K102" s="110"/>
      <c r="L102" s="111"/>
      <c r="M102" s="99"/>
    </row>
    <row r="104" spans="1:16" ht="14.1" customHeight="1" x14ac:dyDescent="0.2">
      <c r="A104" s="790" t="s">
        <v>1239</v>
      </c>
      <c r="B104" s="790"/>
      <c r="C104" s="790"/>
      <c r="D104" s="790"/>
      <c r="E104" s="790"/>
      <c r="F104" s="790"/>
      <c r="G104" s="790"/>
      <c r="H104" s="790"/>
      <c r="I104" s="790"/>
      <c r="J104" s="790"/>
      <c r="K104" s="790"/>
      <c r="L104" s="790"/>
      <c r="M104" s="89"/>
    </row>
    <row r="105" spans="1:16" ht="14.1" customHeight="1" x14ac:dyDescent="0.25">
      <c r="A105" s="89"/>
      <c r="B105" s="89"/>
      <c r="C105" s="90">
        <v>2017</v>
      </c>
      <c r="D105" s="90">
        <v>2016</v>
      </c>
      <c r="E105" s="90">
        <v>2015</v>
      </c>
      <c r="F105" s="89"/>
      <c r="G105" s="89"/>
      <c r="H105" s="89"/>
      <c r="I105" s="89"/>
      <c r="J105" s="89"/>
      <c r="K105" s="90">
        <v>2017</v>
      </c>
      <c r="L105" s="90">
        <v>2016</v>
      </c>
      <c r="M105" s="90">
        <v>2015</v>
      </c>
    </row>
    <row r="106" spans="1:16" ht="14.1" customHeight="1" x14ac:dyDescent="0.2">
      <c r="A106" s="129" t="s">
        <v>55</v>
      </c>
      <c r="B106" s="130" t="s">
        <v>1195</v>
      </c>
      <c r="C106" s="94">
        <f>SUM('HL KNIHA VYPOC'!G114)</f>
        <v>303881.15000000224</v>
      </c>
      <c r="D106" s="94">
        <f>SUM('HL KNIHA VYPOC'!K114)</f>
        <v>182460.1799999997</v>
      </c>
      <c r="E106" s="94">
        <f>SUM('HL KNIHA VYPOC'!H114)</f>
        <v>230490.1</v>
      </c>
      <c r="F106" s="114">
        <f>SUM(C106)</f>
        <v>303881.15000000224</v>
      </c>
      <c r="G106" s="114">
        <f>SUM(D106)</f>
        <v>182460.1799999997</v>
      </c>
      <c r="H106" s="114">
        <f>SUM(E106)</f>
        <v>230490.1</v>
      </c>
      <c r="I106" s="129" t="s">
        <v>67</v>
      </c>
      <c r="J106" s="130" t="s">
        <v>1195</v>
      </c>
      <c r="K106" s="94">
        <f>SUM('HL KNIHA VYPOC'!G163)</f>
        <v>-8081.1199999999953</v>
      </c>
      <c r="L106" s="94">
        <f>SUM('HL KNIHA VYPOC'!K163)</f>
        <v>60461.000000000015</v>
      </c>
      <c r="M106" s="94">
        <f>SUM('HL KNIHA VYPOC'!H163)</f>
        <v>-31067.919999999998</v>
      </c>
      <c r="N106" s="114">
        <f>SUM(K106)</f>
        <v>-8081.1199999999953</v>
      </c>
      <c r="O106" s="114">
        <f>SUM(L106)</f>
        <v>60461.000000000015</v>
      </c>
      <c r="P106" s="114">
        <f>SUM(M106)</f>
        <v>-31067.919999999998</v>
      </c>
    </row>
    <row r="107" spans="1:16" ht="14.1" customHeight="1" x14ac:dyDescent="0.2">
      <c r="A107" s="131"/>
      <c r="B107" s="132"/>
      <c r="C107" s="133">
        <f>SUM(IF(C106&gt;=0,F106,0))</f>
        <v>303881.15000000224</v>
      </c>
      <c r="D107" s="134">
        <f>SUM(IF(D106&gt;=0,G106,0))</f>
        <v>182460.1799999997</v>
      </c>
      <c r="E107" s="134">
        <f>SUM(IF(E106&gt;=0,H106,0))</f>
        <v>230490.1</v>
      </c>
      <c r="I107" s="131" t="s">
        <v>67</v>
      </c>
      <c r="J107" s="135" t="s">
        <v>1238</v>
      </c>
      <c r="K107" s="133">
        <f>SUM(IF(K106&gt;=0,N106,0))</f>
        <v>0</v>
      </c>
      <c r="L107" s="134">
        <f>SUM(IF(L106&gt;=0,O106,0))</f>
        <v>60461.000000000015</v>
      </c>
      <c r="M107" s="134">
        <f>SUM(IF(M106&gt;=0,P106,0))</f>
        <v>0</v>
      </c>
    </row>
    <row r="108" spans="1:16" ht="14.1" customHeight="1" x14ac:dyDescent="0.2">
      <c r="A108" s="136" t="s">
        <v>55</v>
      </c>
      <c r="B108" s="137" t="s">
        <v>1240</v>
      </c>
      <c r="C108" s="99"/>
      <c r="D108" s="117"/>
      <c r="E108" s="99"/>
      <c r="I108" s="138" t="s">
        <v>67</v>
      </c>
      <c r="J108" s="139">
        <v>133</v>
      </c>
      <c r="K108" s="140">
        <f>SUM(IF(K106&lt;=0,N106,0))</f>
        <v>-8081.1199999999953</v>
      </c>
      <c r="L108" s="141">
        <f>SUM(IF(L106&lt;=0,O106,0))</f>
        <v>0</v>
      </c>
      <c r="M108" s="141">
        <f>SUM(IF(M106&lt;=0,P106,0))</f>
        <v>-31067.919999999998</v>
      </c>
    </row>
    <row r="109" spans="1:16" ht="14.1" customHeight="1" x14ac:dyDescent="0.2">
      <c r="A109" s="136" t="s">
        <v>55</v>
      </c>
      <c r="B109" s="137">
        <v>73</v>
      </c>
      <c r="C109" s="142">
        <f>SUM(C107-C108)</f>
        <v>303881.15000000224</v>
      </c>
      <c r="D109" s="143">
        <f>SUM(D107-D108)</f>
        <v>182460.1799999997</v>
      </c>
      <c r="E109" s="143">
        <f>SUM(E107-E108)</f>
        <v>230490.1</v>
      </c>
      <c r="I109" s="144"/>
      <c r="J109" s="145"/>
      <c r="K109" s="114"/>
      <c r="L109" s="114"/>
      <c r="M109" s="114"/>
    </row>
    <row r="110" spans="1:16" ht="14.1" customHeight="1" x14ac:dyDescent="0.2">
      <c r="A110" s="138">
        <v>221</v>
      </c>
      <c r="B110" s="139">
        <v>139</v>
      </c>
      <c r="C110" s="140">
        <f>SUM(IF(C106&lt;=0,F106,0))</f>
        <v>0</v>
      </c>
      <c r="D110" s="141">
        <f>SUM(IF(D106&lt;=0,G106,0))</f>
        <v>0</v>
      </c>
      <c r="E110" s="141">
        <f>SUM(IF(E106&lt;=0,H106,0))</f>
        <v>0</v>
      </c>
      <c r="I110" s="129" t="s">
        <v>68</v>
      </c>
      <c r="J110" s="130" t="s">
        <v>1195</v>
      </c>
      <c r="K110" s="94">
        <f>SUM('HL KNIHA VYPOC'!G164)</f>
        <v>-38461.26999999996</v>
      </c>
      <c r="L110" s="94">
        <f>SUM('HL KNIHA VYPOC'!K164)</f>
        <v>-35562.299999999988</v>
      </c>
      <c r="M110" s="94">
        <f>SUM('HL KNIHA VYPOC'!H164)</f>
        <v>-27279.23</v>
      </c>
      <c r="N110" s="114">
        <f>SUM(K110)</f>
        <v>-38461.26999999996</v>
      </c>
      <c r="O110" s="114">
        <f>SUM(L110)</f>
        <v>-35562.299999999988</v>
      </c>
      <c r="P110" s="114">
        <f>SUM(M110)</f>
        <v>-27279.23</v>
      </c>
    </row>
    <row r="111" spans="1:16" ht="14.1" customHeight="1" x14ac:dyDescent="0.2">
      <c r="A111" s="144"/>
      <c r="B111" s="145"/>
      <c r="I111" s="131" t="s">
        <v>68</v>
      </c>
      <c r="J111" s="135" t="s">
        <v>1238</v>
      </c>
      <c r="K111" s="133">
        <f>SUM(IF(K110&gt;=0,N110,0))</f>
        <v>0</v>
      </c>
      <c r="L111" s="134">
        <f>SUM(IF(L110&gt;=0,O110,0))</f>
        <v>0</v>
      </c>
      <c r="M111" s="134">
        <f>SUM(IF(M110&gt;=0,P110,0))</f>
        <v>0</v>
      </c>
    </row>
    <row r="112" spans="1:16" ht="14.1" customHeight="1" x14ac:dyDescent="0.2">
      <c r="A112" s="129" t="s">
        <v>487</v>
      </c>
      <c r="B112" s="130" t="s">
        <v>1195</v>
      </c>
      <c r="C112" s="94">
        <f>SUM('HL KNIHA VYPOC'!G147)</f>
        <v>0</v>
      </c>
      <c r="D112" s="94">
        <f>SUM('HL KNIHA VYPOC'!K147)</f>
        <v>0</v>
      </c>
      <c r="E112" s="94">
        <f>SUM('HL KNIHA VYPOC'!H147)</f>
        <v>0</v>
      </c>
      <c r="F112" s="114">
        <f>SUM(C112)</f>
        <v>0</v>
      </c>
      <c r="G112" s="114">
        <f>SUM(D112)</f>
        <v>0</v>
      </c>
      <c r="H112" s="114">
        <f>SUM(E112)</f>
        <v>0</v>
      </c>
      <c r="I112" s="138" t="s">
        <v>68</v>
      </c>
      <c r="J112" s="139">
        <v>133</v>
      </c>
      <c r="K112" s="140">
        <f>SUM(IF(K110&lt;=0,N110,0))</f>
        <v>-38461.26999999996</v>
      </c>
      <c r="L112" s="141">
        <f>SUM(IF(L110&lt;=0,O110,0))</f>
        <v>-35562.299999999988</v>
      </c>
      <c r="M112" s="141">
        <f>SUM(IF(M110&lt;=0,P110,0))</f>
        <v>-27279.23</v>
      </c>
    </row>
    <row r="113" spans="1:16" ht="14.1" customHeight="1" x14ac:dyDescent="0.2">
      <c r="A113" s="131"/>
      <c r="B113" s="135"/>
      <c r="C113" s="133">
        <f>SUM(IF(C112&gt;=0,F112,0))</f>
        <v>0</v>
      </c>
      <c r="D113" s="134">
        <f>SUM(IF(D112&gt;=0,G112,0))</f>
        <v>0</v>
      </c>
      <c r="E113" s="134">
        <f>SUM(IF(E112&gt;=0,H112,0))</f>
        <v>0</v>
      </c>
      <c r="F113" s="114"/>
      <c r="G113" s="114"/>
      <c r="I113" s="144"/>
      <c r="J113" s="145"/>
      <c r="K113" s="114"/>
      <c r="L113" s="114"/>
      <c r="M113" s="114"/>
    </row>
    <row r="114" spans="1:16" ht="14.1" customHeight="1" x14ac:dyDescent="0.2">
      <c r="A114" s="136" t="s">
        <v>487</v>
      </c>
      <c r="B114" s="137" t="s">
        <v>1241</v>
      </c>
      <c r="C114" s="99"/>
      <c r="D114" s="117"/>
      <c r="E114" s="99"/>
      <c r="I114" s="129" t="s">
        <v>69</v>
      </c>
      <c r="J114" s="130" t="s">
        <v>1195</v>
      </c>
      <c r="K114" s="94">
        <f>SUM('HL KNIHA VYPOC'!G165)</f>
        <v>331193.44000000041</v>
      </c>
      <c r="L114" s="94">
        <f>SUM('HL KNIHA VYPOC'!K165)</f>
        <v>255507.18999999948</v>
      </c>
      <c r="M114" s="94">
        <f>SUM('HL KNIHA VYPOC'!H165)</f>
        <v>190394.75</v>
      </c>
      <c r="N114" s="114">
        <f>SUM(K114)</f>
        <v>331193.44000000041</v>
      </c>
      <c r="O114" s="114">
        <f>SUM(L114)</f>
        <v>255507.18999999948</v>
      </c>
      <c r="P114" s="114">
        <f>SUM(M114)</f>
        <v>190394.75</v>
      </c>
    </row>
    <row r="115" spans="1:16" ht="14.1" customHeight="1" x14ac:dyDescent="0.2">
      <c r="A115" s="136" t="s">
        <v>487</v>
      </c>
      <c r="B115" s="137" t="s">
        <v>1242</v>
      </c>
      <c r="C115" s="146">
        <f>SUM(C113-C114)</f>
        <v>0</v>
      </c>
      <c r="D115" s="147">
        <f>SUM(D113-D114)</f>
        <v>0</v>
      </c>
      <c r="E115" s="147">
        <f>SUM(E113-E114)</f>
        <v>0</v>
      </c>
      <c r="I115" s="131" t="s">
        <v>69</v>
      </c>
      <c r="J115" s="135" t="s">
        <v>1238</v>
      </c>
      <c r="K115" s="133">
        <f>SUM(IF(K114&gt;=0,N114,0))</f>
        <v>331193.44000000041</v>
      </c>
      <c r="L115" s="134">
        <f>SUM(IF(L114&gt;=0,O114,0))</f>
        <v>255507.18999999948</v>
      </c>
      <c r="M115" s="134">
        <f>SUM(IF(M114&gt;=0,P114,0))</f>
        <v>190394.75</v>
      </c>
    </row>
    <row r="116" spans="1:16" ht="14.1" customHeight="1" x14ac:dyDescent="0.2">
      <c r="A116" s="136"/>
      <c r="B116" s="137"/>
      <c r="C116" s="148">
        <f>SUM(IF(C112&lt;=0,F112,0))</f>
        <v>0</v>
      </c>
      <c r="D116" s="149">
        <f>SUM(IF(D112&lt;=0,G112,0))</f>
        <v>0</v>
      </c>
      <c r="E116" s="149">
        <f>SUM(IF(E112&lt;=0,H112,0))</f>
        <v>0</v>
      </c>
      <c r="I116" s="138" t="s">
        <v>69</v>
      </c>
      <c r="J116" s="139">
        <v>133</v>
      </c>
      <c r="K116" s="140">
        <f>SUM(IF(K114&lt;=0,N114,0))</f>
        <v>0</v>
      </c>
      <c r="L116" s="141">
        <f>SUM(IF(L114&lt;=0,O114,0))</f>
        <v>0</v>
      </c>
      <c r="M116" s="141">
        <f>SUM(IF(M114&lt;=0,P114,0))</f>
        <v>0</v>
      </c>
    </row>
    <row r="117" spans="1:16" ht="14.1" customHeight="1" x14ac:dyDescent="0.2">
      <c r="A117" s="136" t="s">
        <v>487</v>
      </c>
      <c r="B117" s="137" t="s">
        <v>1243</v>
      </c>
      <c r="C117" s="99"/>
      <c r="D117" s="117"/>
      <c r="E117" s="99"/>
      <c r="I117" s="144"/>
      <c r="J117" s="145"/>
      <c r="K117" s="114"/>
      <c r="L117" s="114"/>
      <c r="M117" s="114"/>
    </row>
    <row r="118" spans="1:16" ht="14.1" customHeight="1" x14ac:dyDescent="0.2">
      <c r="A118" s="138">
        <v>316</v>
      </c>
      <c r="B118" s="139">
        <v>127</v>
      </c>
      <c r="C118" s="150">
        <f>SUM(C116-C117)</f>
        <v>0</v>
      </c>
      <c r="D118" s="151">
        <f>SUM(D116-D117)</f>
        <v>0</v>
      </c>
      <c r="E118" s="151">
        <f>SUM(E116-E117)</f>
        <v>0</v>
      </c>
      <c r="I118" s="129" t="s">
        <v>70</v>
      </c>
      <c r="J118" s="130" t="s">
        <v>1195</v>
      </c>
      <c r="K118" s="94">
        <f>SUM('HL KNIHA VYPOC'!G166)</f>
        <v>99.639999999999418</v>
      </c>
      <c r="L118" s="94">
        <f>SUM('HL KNIHA VYPOC'!K166)</f>
        <v>180.48999999999978</v>
      </c>
      <c r="M118" s="94">
        <f>SUM('HL KNIHA VYPOC'!H166)</f>
        <v>82.16</v>
      </c>
      <c r="N118" s="114">
        <f>SUM(K118)</f>
        <v>99.639999999999418</v>
      </c>
      <c r="O118" s="114">
        <f>SUM(L118)</f>
        <v>180.48999999999978</v>
      </c>
      <c r="P118" s="114">
        <f>SUM(M118)</f>
        <v>82.16</v>
      </c>
    </row>
    <row r="119" spans="1:16" ht="14.1" customHeight="1" x14ac:dyDescent="0.2">
      <c r="A119" s="144"/>
      <c r="B119" s="145"/>
      <c r="I119" s="131" t="s">
        <v>70</v>
      </c>
      <c r="J119" s="135" t="s">
        <v>1238</v>
      </c>
      <c r="K119" s="133">
        <f>SUM(IF(K118&gt;=0,N118,0))</f>
        <v>99.639999999999418</v>
      </c>
      <c r="L119" s="134">
        <f>SUM(IF(L118&gt;=0,O118,0))</f>
        <v>180.48999999999978</v>
      </c>
      <c r="M119" s="134">
        <f>SUM(IF(M118&gt;=0,P118,0))</f>
        <v>82.16</v>
      </c>
    </row>
    <row r="120" spans="1:16" ht="14.1" customHeight="1" x14ac:dyDescent="0.2">
      <c r="A120" s="129" t="s">
        <v>66</v>
      </c>
      <c r="B120" s="130" t="s">
        <v>1195</v>
      </c>
      <c r="C120" s="94">
        <f>SUM('HL KNIHA VYPOC'!G160)</f>
        <v>-131063.3600000001</v>
      </c>
      <c r="D120" s="94">
        <f>SUM('HL KNIHA VYPOC'!K160)</f>
        <v>-121157.31000000006</v>
      </c>
      <c r="E120" s="94">
        <f>SUM('HL KNIHA VYPOC'!H160)</f>
        <v>-95227.02</v>
      </c>
      <c r="F120" s="114">
        <f>SUM(C120)</f>
        <v>-131063.3600000001</v>
      </c>
      <c r="G120" s="114">
        <f>SUM(D120)</f>
        <v>-121157.31000000006</v>
      </c>
      <c r="H120" s="114">
        <f>SUM(E120)</f>
        <v>-95227.02</v>
      </c>
      <c r="I120" s="138" t="s">
        <v>70</v>
      </c>
      <c r="J120" s="139">
        <v>133</v>
      </c>
      <c r="K120" s="140">
        <f>SUM(IF(K118&lt;=0,N118,0))</f>
        <v>0</v>
      </c>
      <c r="L120" s="141">
        <f>SUM(IF(L118&lt;=0,O118,0))</f>
        <v>0</v>
      </c>
      <c r="M120" s="141">
        <f>SUM(IF(M118&lt;=0,P118,0))</f>
        <v>0</v>
      </c>
    </row>
    <row r="121" spans="1:16" ht="14.1" customHeight="1" x14ac:dyDescent="0.2">
      <c r="A121" s="131"/>
      <c r="B121" s="135"/>
      <c r="C121" s="133">
        <f>SUM(IF(C120&gt;=0,F120,0))</f>
        <v>0</v>
      </c>
      <c r="D121" s="134">
        <f>SUM(IF(D120&gt;=0,G120,0))</f>
        <v>0</v>
      </c>
      <c r="E121" s="134">
        <f>SUM(IF(E120&gt;=0,H120,0))</f>
        <v>0</v>
      </c>
      <c r="F121" s="114"/>
      <c r="G121" s="114"/>
      <c r="I121" s="144"/>
      <c r="J121" s="145"/>
      <c r="K121" s="114"/>
      <c r="L121" s="114"/>
      <c r="M121" s="114"/>
    </row>
    <row r="122" spans="1:16" ht="14.1" customHeight="1" x14ac:dyDescent="0.2">
      <c r="A122" s="136" t="s">
        <v>66</v>
      </c>
      <c r="B122" s="137" t="s">
        <v>1196</v>
      </c>
      <c r="C122" s="99"/>
      <c r="D122" s="117"/>
      <c r="E122" s="99"/>
      <c r="I122" s="129" t="s">
        <v>539</v>
      </c>
      <c r="J122" s="130" t="s">
        <v>1195</v>
      </c>
      <c r="K122" s="94">
        <f>SUM('HL KNIHA VYPOC'!G167)</f>
        <v>0</v>
      </c>
      <c r="L122" s="94">
        <f>SUM('HL KNIHA VYPOC'!K167)</f>
        <v>0</v>
      </c>
      <c r="M122" s="94">
        <f>SUM('HL KNIHA VYPOC'!H167)</f>
        <v>0</v>
      </c>
      <c r="N122" s="114">
        <f>SUM(K122)</f>
        <v>0</v>
      </c>
      <c r="O122" s="114">
        <f>SUM(L122)</f>
        <v>0</v>
      </c>
      <c r="P122" s="114">
        <f>SUM(M122)</f>
        <v>0</v>
      </c>
    </row>
    <row r="123" spans="1:16" ht="14.1" customHeight="1" x14ac:dyDescent="0.2">
      <c r="A123" s="136" t="s">
        <v>66</v>
      </c>
      <c r="B123" s="137" t="s">
        <v>1236</v>
      </c>
      <c r="C123" s="146">
        <f>SUM(C121-C122)</f>
        <v>0</v>
      </c>
      <c r="D123" s="147">
        <f>SUM(D121-D122)</f>
        <v>0</v>
      </c>
      <c r="E123" s="147">
        <f>SUM(E121-E122)</f>
        <v>0</v>
      </c>
      <c r="I123" s="131" t="s">
        <v>539</v>
      </c>
      <c r="J123" s="135" t="s">
        <v>1238</v>
      </c>
      <c r="K123" s="133">
        <f>SUM(IF(K122&gt;=0,N122,0))</f>
        <v>0</v>
      </c>
      <c r="L123" s="134">
        <f>SUM(IF(L122&gt;=0,O122,0))</f>
        <v>0</v>
      </c>
      <c r="M123" s="134">
        <f>SUM(IF(M122&gt;=0,P122,0))</f>
        <v>0</v>
      </c>
    </row>
    <row r="124" spans="1:16" ht="14.1" customHeight="1" x14ac:dyDescent="0.2">
      <c r="A124" s="136"/>
      <c r="B124" s="137"/>
      <c r="C124" s="148">
        <f>SUM(IF(C120&lt;=0,F120,0))</f>
        <v>-131063.3600000001</v>
      </c>
      <c r="D124" s="149">
        <f>SUM(IF(D120&lt;=0,G120,0))</f>
        <v>-121157.31000000006</v>
      </c>
      <c r="E124" s="149">
        <f>SUM(IF(E120&lt;=0,H120,0))</f>
        <v>-95227.02</v>
      </c>
      <c r="I124" s="138" t="s">
        <v>539</v>
      </c>
      <c r="J124" s="139">
        <v>133</v>
      </c>
      <c r="K124" s="140">
        <f>SUM(IF(K122&lt;=0,N122,0))</f>
        <v>0</v>
      </c>
      <c r="L124" s="141">
        <f>SUM(IF(L122&lt;=0,O122,0))</f>
        <v>0</v>
      </c>
      <c r="M124" s="141">
        <f>SUM(IF(M122&lt;=0,P122,0))</f>
        <v>0</v>
      </c>
    </row>
    <row r="125" spans="1:16" ht="14.1" customHeight="1" x14ac:dyDescent="0.2">
      <c r="A125" s="136" t="s">
        <v>66</v>
      </c>
      <c r="B125" s="137" t="s">
        <v>1244</v>
      </c>
      <c r="C125" s="99"/>
      <c r="D125" s="117"/>
      <c r="E125" s="99"/>
      <c r="I125" s="144"/>
      <c r="J125" s="145"/>
      <c r="K125" s="114"/>
      <c r="L125" s="114"/>
      <c r="M125" s="114"/>
    </row>
    <row r="126" spans="1:16" ht="14.1" customHeight="1" x14ac:dyDescent="0.2">
      <c r="A126" s="138">
        <v>336</v>
      </c>
      <c r="B126" s="139">
        <v>132</v>
      </c>
      <c r="C126" s="150">
        <f>SUM(C124-C125)</f>
        <v>-131063.3600000001</v>
      </c>
      <c r="D126" s="151">
        <f>SUM(D124-D125)</f>
        <v>-121157.31000000006</v>
      </c>
      <c r="E126" s="151">
        <f>SUM(E124-E125)</f>
        <v>-95227.02</v>
      </c>
      <c r="I126" s="129" t="s">
        <v>543</v>
      </c>
      <c r="J126" s="130" t="s">
        <v>1195</v>
      </c>
      <c r="K126" s="94">
        <f>SUM('HL KNIHA VYPOC'!G168)</f>
        <v>0</v>
      </c>
      <c r="L126" s="94">
        <f>SUM('HL KNIHA VYPOC'!K168)</f>
        <v>0</v>
      </c>
      <c r="M126" s="94">
        <f>SUM('HL KNIHA VYPOC'!H168)</f>
        <v>0</v>
      </c>
      <c r="N126" s="114">
        <f>SUM(K126)</f>
        <v>0</v>
      </c>
      <c r="O126" s="114">
        <f>SUM(L126)</f>
        <v>0</v>
      </c>
      <c r="P126" s="114">
        <f>SUM(M126)</f>
        <v>0</v>
      </c>
    </row>
    <row r="127" spans="1:16" ht="14.1" customHeight="1" x14ac:dyDescent="0.2">
      <c r="A127" s="144"/>
      <c r="B127" s="145"/>
      <c r="I127" s="131" t="s">
        <v>543</v>
      </c>
      <c r="J127" s="135" t="s">
        <v>1238</v>
      </c>
      <c r="K127" s="133">
        <f>SUM(IF(K126&gt;=0,N126,0))</f>
        <v>0</v>
      </c>
      <c r="L127" s="134">
        <f>SUM(IF(L126&gt;=0,O126,0))</f>
        <v>0</v>
      </c>
      <c r="M127" s="134">
        <f>SUM(IF(M126&gt;=0,P126,0))</f>
        <v>0</v>
      </c>
    </row>
    <row r="128" spans="1:16" ht="14.1" customHeight="1" x14ac:dyDescent="0.2">
      <c r="I128" s="138" t="s">
        <v>543</v>
      </c>
      <c r="J128" s="139">
        <v>133</v>
      </c>
      <c r="K128" s="140">
        <f>SUM(IF(K126&lt;=0,N126,0))</f>
        <v>0</v>
      </c>
      <c r="L128" s="141">
        <f>SUM(IF(L126&lt;=0,O126,0))</f>
        <v>0</v>
      </c>
      <c r="M128" s="141">
        <f>SUM(IF(M126&lt;=0,P126,0))</f>
        <v>0</v>
      </c>
    </row>
    <row r="129" spans="1:16" ht="14.1" customHeight="1" x14ac:dyDescent="0.2">
      <c r="I129" s="144"/>
      <c r="J129" s="145"/>
      <c r="K129" s="114"/>
      <c r="L129" s="114"/>
      <c r="M129" s="114"/>
    </row>
    <row r="130" spans="1:16" ht="14.1" customHeight="1" x14ac:dyDescent="0.2">
      <c r="I130" s="129" t="s">
        <v>604</v>
      </c>
      <c r="J130" s="130" t="s">
        <v>1195</v>
      </c>
      <c r="K130" s="94">
        <f>SUM('HL KNIHA VYPOC'!G188)</f>
        <v>0</v>
      </c>
      <c r="L130" s="94">
        <f>SUM('HL KNIHA VYPOC'!K188)</f>
        <v>0</v>
      </c>
      <c r="M130" s="94">
        <f>SUM('HL KNIHA VYPOC'!H188)</f>
        <v>0</v>
      </c>
      <c r="N130" s="114">
        <f>SUM(K130)</f>
        <v>0</v>
      </c>
      <c r="O130" s="114">
        <f>SUM(L130)</f>
        <v>0</v>
      </c>
      <c r="P130" s="114">
        <f>SUM(M130)</f>
        <v>0</v>
      </c>
    </row>
    <row r="131" spans="1:16" ht="14.1" customHeight="1" x14ac:dyDescent="0.2">
      <c r="I131" s="131"/>
      <c r="J131" s="135"/>
      <c r="K131" s="133">
        <f>SUM(IF(K130&gt;=0,N130,0))</f>
        <v>0</v>
      </c>
      <c r="L131" s="134">
        <f>SUM(IF(L130&gt;=0,O130,0))</f>
        <v>0</v>
      </c>
      <c r="M131" s="134">
        <f>SUM(IF(M130&gt;=0,P130,0))</f>
        <v>0</v>
      </c>
      <c r="N131" s="114"/>
      <c r="O131" s="114"/>
    </row>
    <row r="132" spans="1:16" ht="14.1" customHeight="1" x14ac:dyDescent="0.2">
      <c r="I132" s="136" t="s">
        <v>604</v>
      </c>
      <c r="J132" s="137" t="s">
        <v>1223</v>
      </c>
      <c r="K132" s="99"/>
      <c r="L132" s="117"/>
      <c r="M132" s="99"/>
    </row>
    <row r="133" spans="1:16" ht="14.1" customHeight="1" x14ac:dyDescent="0.2">
      <c r="I133" s="136" t="s">
        <v>604</v>
      </c>
      <c r="J133" s="137" t="s">
        <v>1224</v>
      </c>
      <c r="K133" s="99">
        <f>SUM(K131)</f>
        <v>0</v>
      </c>
      <c r="L133" s="117"/>
      <c r="M133" s="99"/>
    </row>
    <row r="134" spans="1:16" ht="14.1" customHeight="1" x14ac:dyDescent="0.2">
      <c r="I134" s="136" t="s">
        <v>604</v>
      </c>
      <c r="J134" s="137" t="s">
        <v>1198</v>
      </c>
      <c r="K134" s="99"/>
      <c r="L134" s="117"/>
      <c r="M134" s="99"/>
    </row>
    <row r="135" spans="1:16" ht="14.1" customHeight="1" x14ac:dyDescent="0.2">
      <c r="I135" s="136"/>
      <c r="J135" s="137"/>
      <c r="K135" s="148">
        <f>SUM(IF(K130&lt;=0,N130,0))</f>
        <v>0</v>
      </c>
      <c r="L135" s="149">
        <f>SUM(IF(L130&lt;=0,O130,0))</f>
        <v>0</v>
      </c>
      <c r="M135" s="149">
        <f>SUM(IF(M130&lt;=0,P130,0))</f>
        <v>0</v>
      </c>
    </row>
    <row r="136" spans="1:16" ht="14.1" customHeight="1" x14ac:dyDescent="0.2">
      <c r="I136" s="136" t="s">
        <v>604</v>
      </c>
      <c r="J136" s="137" t="s">
        <v>1245</v>
      </c>
      <c r="K136" s="99">
        <f>SUM(K135)</f>
        <v>0</v>
      </c>
      <c r="L136" s="117"/>
      <c r="M136" s="99"/>
    </row>
    <row r="137" spans="1:16" ht="14.1" customHeight="1" x14ac:dyDescent="0.2">
      <c r="I137" s="138">
        <v>373</v>
      </c>
      <c r="J137" s="139">
        <v>134</v>
      </c>
      <c r="K137" s="110"/>
      <c r="L137" s="111"/>
      <c r="M137" s="99"/>
    </row>
    <row r="138" spans="1:16" ht="14.1" customHeight="1" x14ac:dyDescent="0.2">
      <c r="I138" s="58"/>
      <c r="J138" s="91"/>
      <c r="K138" s="114"/>
      <c r="L138" s="114"/>
      <c r="M138" s="114"/>
    </row>
    <row r="139" spans="1:16" ht="14.1" customHeight="1" x14ac:dyDescent="0.2">
      <c r="I139" s="129" t="s">
        <v>81</v>
      </c>
      <c r="J139" s="130" t="s">
        <v>1195</v>
      </c>
      <c r="K139" s="94">
        <f>SUM('HL KNIHA VYPOC'!G257)</f>
        <v>7933.08</v>
      </c>
      <c r="L139" s="94">
        <f>SUM('HL KNIHA VYPOC'!K257)</f>
        <v>-1226.7400000000002</v>
      </c>
      <c r="M139" s="94">
        <f>SUM('HL KNIHA VYPOC'!H257)</f>
        <v>-3548.8</v>
      </c>
      <c r="N139" s="114">
        <f>SUM(K139)</f>
        <v>7933.08</v>
      </c>
      <c r="O139" s="114">
        <f>SUM(L139)</f>
        <v>-1226.7400000000002</v>
      </c>
      <c r="P139" s="114">
        <f>SUM(M139)</f>
        <v>-3548.8</v>
      </c>
    </row>
    <row r="140" spans="1:16" ht="14.1" customHeight="1" x14ac:dyDescent="0.2">
      <c r="I140" s="131" t="s">
        <v>81</v>
      </c>
      <c r="J140" s="135" t="s">
        <v>1246</v>
      </c>
      <c r="K140" s="133">
        <f>SUM(IF(K139&gt;=0,N139,0))</f>
        <v>7933.08</v>
      </c>
      <c r="L140" s="134">
        <f>SUM(IF(L139&gt;=0,O139,0))</f>
        <v>0</v>
      </c>
      <c r="M140" s="134">
        <f>SUM(IF(M139&gt;=0,P139,0))</f>
        <v>0</v>
      </c>
    </row>
    <row r="141" spans="1:16" ht="14.1" customHeight="1" x14ac:dyDescent="0.2">
      <c r="I141" s="138" t="s">
        <v>81</v>
      </c>
      <c r="J141" s="139" t="s">
        <v>1247</v>
      </c>
      <c r="K141" s="140">
        <f>SUM(IF(K139&lt;=0,N139,0))</f>
        <v>0</v>
      </c>
      <c r="L141" s="141">
        <f>SUM(IF(L139&lt;=0,O139,0))</f>
        <v>-1226.7400000000002</v>
      </c>
      <c r="M141" s="141">
        <f>SUM(IF(M139&lt;=0,P139,0))</f>
        <v>-3548.8</v>
      </c>
    </row>
    <row r="143" spans="1:16" ht="14.1" customHeight="1" x14ac:dyDescent="0.2">
      <c r="A143" s="790" t="s">
        <v>1248</v>
      </c>
      <c r="B143" s="790"/>
      <c r="C143" s="790"/>
      <c r="D143" s="790"/>
      <c r="E143" s="790"/>
      <c r="F143" s="790"/>
      <c r="G143" s="790"/>
      <c r="H143" s="790"/>
      <c r="I143" s="790"/>
      <c r="J143" s="790"/>
      <c r="K143" s="790"/>
      <c r="L143" s="790"/>
      <c r="M143" s="89"/>
    </row>
    <row r="144" spans="1:16" ht="14.1" customHeight="1" x14ac:dyDescent="0.25">
      <c r="A144" s="89"/>
      <c r="B144" s="89"/>
      <c r="C144" s="90">
        <v>2017</v>
      </c>
      <c r="D144" s="90">
        <v>2016</v>
      </c>
      <c r="E144" s="90">
        <v>2015</v>
      </c>
      <c r="F144" s="89"/>
      <c r="G144" s="89"/>
      <c r="H144" s="89"/>
      <c r="I144" s="89"/>
      <c r="J144" s="89"/>
      <c r="K144" s="90">
        <v>2017</v>
      </c>
      <c r="L144" s="90">
        <v>2016</v>
      </c>
      <c r="M144" s="90">
        <v>2015</v>
      </c>
    </row>
    <row r="145" spans="1:13" ht="14.1" customHeight="1" x14ac:dyDescent="0.2">
      <c r="A145" s="152" t="s">
        <v>441</v>
      </c>
      <c r="B145" s="153" t="s">
        <v>1195</v>
      </c>
      <c r="C145" s="94">
        <f>SUM('HL KNIHA VYPOC'!G128)</f>
        <v>0</v>
      </c>
      <c r="D145" s="94">
        <f>SUM('HL KNIHA VYPOC'!K128)</f>
        <v>0</v>
      </c>
      <c r="E145" s="94">
        <f>SUM('HL KNIHA VYPOC'!H128)</f>
        <v>0</v>
      </c>
      <c r="I145" s="152" t="s">
        <v>699</v>
      </c>
      <c r="J145" s="153" t="s">
        <v>1195</v>
      </c>
      <c r="K145" s="94">
        <f>SUM('HL KNIHA VYPOC'!G221)</f>
        <v>0</v>
      </c>
      <c r="L145" s="94">
        <f>SUM('HL KNIHA VYPOC'!K221)</f>
        <v>0</v>
      </c>
      <c r="M145" s="94">
        <f>SUM('HL KNIHA VYPOC'!H221)</f>
        <v>0</v>
      </c>
    </row>
    <row r="146" spans="1:13" ht="14.1" customHeight="1" x14ac:dyDescent="0.2">
      <c r="A146" s="154" t="s">
        <v>441</v>
      </c>
      <c r="B146" s="155">
        <v>113</v>
      </c>
      <c r="C146" s="97"/>
      <c r="D146" s="98"/>
      <c r="E146" s="99"/>
      <c r="I146" s="154" t="s">
        <v>699</v>
      </c>
      <c r="J146" s="155">
        <v>88</v>
      </c>
      <c r="K146" s="102">
        <f>SUM(K145-K147)</f>
        <v>0</v>
      </c>
      <c r="L146" s="103">
        <f>SUM(L145-L147)</f>
        <v>0</v>
      </c>
      <c r="M146" s="103">
        <f>SUM(M145-M147)</f>
        <v>0</v>
      </c>
    </row>
    <row r="147" spans="1:13" ht="14.1" customHeight="1" x14ac:dyDescent="0.2">
      <c r="A147" s="156">
        <v>255</v>
      </c>
      <c r="B147" s="157">
        <v>140</v>
      </c>
      <c r="C147" s="106">
        <f>SUM(C145-C146)</f>
        <v>0</v>
      </c>
      <c r="D147" s="107">
        <f>SUM(D145-D146)</f>
        <v>0</v>
      </c>
      <c r="E147" s="107">
        <f>SUM(E145-E146)</f>
        <v>0</v>
      </c>
      <c r="I147" s="156" t="s">
        <v>699</v>
      </c>
      <c r="J147" s="157">
        <v>89</v>
      </c>
      <c r="K147" s="110"/>
      <c r="L147" s="111"/>
      <c r="M147" s="99"/>
    </row>
    <row r="148" spans="1:13" ht="14.1" customHeight="1" x14ac:dyDescent="0.2">
      <c r="A148" s="158"/>
      <c r="B148" s="159"/>
      <c r="I148" s="158"/>
      <c r="J148" s="159"/>
      <c r="K148" s="114"/>
      <c r="L148" s="114"/>
      <c r="M148" s="114"/>
    </row>
    <row r="149" spans="1:13" ht="14.1" customHeight="1" x14ac:dyDescent="0.2">
      <c r="A149" s="152" t="s">
        <v>60</v>
      </c>
      <c r="B149" s="153" t="s">
        <v>1195</v>
      </c>
      <c r="C149" s="94">
        <f>SUM('HL KNIHA VYPOC'!G149)</f>
        <v>-1633599.0700000003</v>
      </c>
      <c r="D149" s="94">
        <f>SUM('HL KNIHA VYPOC'!K149)</f>
        <v>-1714048.0999999996</v>
      </c>
      <c r="E149" s="94">
        <f>SUM('HL KNIHA VYPOC'!H149)</f>
        <v>-1060675.8</v>
      </c>
      <c r="I149" s="152" t="s">
        <v>76</v>
      </c>
      <c r="J149" s="153" t="s">
        <v>1195</v>
      </c>
      <c r="K149" s="94">
        <f>SUM('HL KNIHA VYPOC'!G226)</f>
        <v>-80000</v>
      </c>
      <c r="L149" s="94">
        <f>SUM('HL KNIHA VYPOC'!K226)</f>
        <v>-80000</v>
      </c>
      <c r="M149" s="94">
        <f>SUM('HL KNIHA VYPOC'!H226)</f>
        <v>-80000</v>
      </c>
    </row>
    <row r="150" spans="1:13" ht="14.1" customHeight="1" x14ac:dyDescent="0.2">
      <c r="A150" s="154" t="s">
        <v>60</v>
      </c>
      <c r="B150" s="155">
        <v>104</v>
      </c>
      <c r="C150" s="97"/>
      <c r="D150" s="98"/>
      <c r="E150" s="99"/>
      <c r="I150" s="154" t="s">
        <v>76</v>
      </c>
      <c r="J150" s="155">
        <v>88</v>
      </c>
      <c r="K150" s="102">
        <f>SUM(K149-K151)</f>
        <v>-80000</v>
      </c>
      <c r="L150" s="103">
        <f>SUM(L149-L151)</f>
        <v>-80000</v>
      </c>
      <c r="M150" s="103">
        <f>SUM(M149-M151)</f>
        <v>-80000</v>
      </c>
    </row>
    <row r="151" spans="1:13" ht="14.1" customHeight="1" x14ac:dyDescent="0.2">
      <c r="A151" s="160" t="s">
        <v>60</v>
      </c>
      <c r="B151" s="161">
        <v>105</v>
      </c>
      <c r="C151" s="99"/>
      <c r="D151" s="117"/>
      <c r="E151" s="99"/>
      <c r="I151" s="156" t="s">
        <v>76</v>
      </c>
      <c r="J151" s="157">
        <v>89</v>
      </c>
      <c r="K151" s="110"/>
      <c r="L151" s="111"/>
      <c r="M151" s="99"/>
    </row>
    <row r="152" spans="1:13" ht="14.1" customHeight="1" x14ac:dyDescent="0.2">
      <c r="A152" s="160" t="s">
        <v>60</v>
      </c>
      <c r="B152" s="161">
        <v>106</v>
      </c>
      <c r="C152" s="99"/>
      <c r="D152" s="117"/>
      <c r="E152" s="99"/>
      <c r="I152" s="158"/>
      <c r="J152" s="159"/>
      <c r="K152" s="114"/>
      <c r="L152" s="114"/>
      <c r="M152" s="114"/>
    </row>
    <row r="153" spans="1:13" ht="14.1" customHeight="1" x14ac:dyDescent="0.2">
      <c r="A153" s="160">
        <v>321</v>
      </c>
      <c r="B153" s="161">
        <v>124</v>
      </c>
      <c r="C153" s="120">
        <f>SUM(C149-C150-C151-C152-C154-C155)</f>
        <v>-1633599.0700000003</v>
      </c>
      <c r="D153" s="121">
        <f>SUM(D149-D150-D151-D152-D154-D155)</f>
        <v>-1714048.0999999996</v>
      </c>
      <c r="E153" s="121">
        <f>SUM(E149-E150-E151-E152-E154-E155)</f>
        <v>-1060675.8</v>
      </c>
      <c r="I153" s="152" t="s">
        <v>744</v>
      </c>
      <c r="J153" s="153" t="s">
        <v>1195</v>
      </c>
      <c r="K153" s="94">
        <f>SUM('HL KNIHA VYPOC'!G239)</f>
        <v>0</v>
      </c>
      <c r="L153" s="94">
        <f>SUM('HL KNIHA VYPOC'!K239)</f>
        <v>0</v>
      </c>
      <c r="M153" s="94">
        <f>SUM('HL KNIHA VYPOC'!H239)</f>
        <v>0</v>
      </c>
    </row>
    <row r="154" spans="1:13" ht="14.1" customHeight="1" x14ac:dyDescent="0.2">
      <c r="A154" s="160">
        <v>321</v>
      </c>
      <c r="B154" s="161">
        <v>125</v>
      </c>
      <c r="C154" s="99"/>
      <c r="D154" s="117"/>
      <c r="E154" s="99"/>
      <c r="I154" s="154" t="s">
        <v>744</v>
      </c>
      <c r="J154" s="155">
        <v>119</v>
      </c>
      <c r="K154" s="97"/>
      <c r="L154" s="98"/>
      <c r="M154" s="99"/>
    </row>
    <row r="155" spans="1:13" ht="14.1" customHeight="1" x14ac:dyDescent="0.2">
      <c r="A155" s="156">
        <v>321</v>
      </c>
      <c r="B155" s="157">
        <v>126</v>
      </c>
      <c r="C155" s="110"/>
      <c r="D155" s="111"/>
      <c r="E155" s="99"/>
      <c r="I155" s="156">
        <v>451</v>
      </c>
      <c r="J155" s="157">
        <v>137</v>
      </c>
      <c r="K155" s="106">
        <f>SUM(K153-K154)</f>
        <v>0</v>
      </c>
      <c r="L155" s="107">
        <f>SUM(L153-L154)</f>
        <v>0</v>
      </c>
      <c r="M155" s="107">
        <f>SUM(M153-M154)</f>
        <v>0</v>
      </c>
    </row>
    <row r="156" spans="1:13" ht="14.1" customHeight="1" x14ac:dyDescent="0.2">
      <c r="A156" s="158"/>
      <c r="B156" s="159"/>
      <c r="I156" s="158"/>
      <c r="J156" s="159"/>
      <c r="K156" s="114"/>
      <c r="L156" s="114"/>
      <c r="M156" s="114"/>
    </row>
    <row r="157" spans="1:13" ht="14.1" customHeight="1" x14ac:dyDescent="0.2">
      <c r="A157" s="152" t="s">
        <v>496</v>
      </c>
      <c r="B157" s="153" t="s">
        <v>1195</v>
      </c>
      <c r="C157" s="162">
        <f>SUM('HL KNIHA VYPOC'!G150)</f>
        <v>0</v>
      </c>
      <c r="D157" s="162">
        <f>SUM('HL KNIHA VYPOC'!K150)</f>
        <v>0</v>
      </c>
      <c r="E157" s="162">
        <f>SUM('HL KNIHA VYPOC'!H150)</f>
        <v>0</v>
      </c>
      <c r="I157" s="152" t="s">
        <v>748</v>
      </c>
      <c r="J157" s="153" t="s">
        <v>1195</v>
      </c>
      <c r="K157" s="94">
        <f>SUM('HL KNIHA VYPOC'!G241)</f>
        <v>0</v>
      </c>
      <c r="L157" s="94">
        <f>SUM('HL KNIHA VYPOC'!K241)</f>
        <v>0</v>
      </c>
      <c r="M157" s="94">
        <f>SUM('HL KNIHA VYPOC'!H241)</f>
        <v>0</v>
      </c>
    </row>
    <row r="158" spans="1:13" ht="14.1" customHeight="1" x14ac:dyDescent="0.2">
      <c r="A158" s="154" t="s">
        <v>496</v>
      </c>
      <c r="B158" s="155">
        <v>124</v>
      </c>
      <c r="C158" s="102">
        <f>SUM(C157-C159-C160)</f>
        <v>0</v>
      </c>
      <c r="D158" s="102">
        <f>SUM(D157-D159-D160)</f>
        <v>0</v>
      </c>
      <c r="E158" s="102">
        <f>SUM(E157-E159-E160)</f>
        <v>0</v>
      </c>
      <c r="I158" s="154" t="s">
        <v>748</v>
      </c>
      <c r="J158" s="155">
        <v>120</v>
      </c>
      <c r="K158" s="97"/>
      <c r="L158" s="98"/>
      <c r="M158" s="99"/>
    </row>
    <row r="159" spans="1:13" ht="14.1" customHeight="1" x14ac:dyDescent="0.2">
      <c r="A159" s="160" t="s">
        <v>496</v>
      </c>
      <c r="B159" s="161">
        <v>125</v>
      </c>
      <c r="C159" s="99"/>
      <c r="D159" s="117"/>
      <c r="E159" s="99"/>
      <c r="I159" s="156">
        <v>459</v>
      </c>
      <c r="J159" s="157">
        <v>138</v>
      </c>
      <c r="K159" s="106">
        <f>SUM(K157-K158)</f>
        <v>0</v>
      </c>
      <c r="L159" s="107">
        <f>SUM(L157-L158)</f>
        <v>0</v>
      </c>
      <c r="M159" s="107">
        <f>SUM(M157-M158)</f>
        <v>0</v>
      </c>
    </row>
    <row r="160" spans="1:13" ht="14.1" customHeight="1" x14ac:dyDescent="0.2">
      <c r="A160" s="156" t="s">
        <v>496</v>
      </c>
      <c r="B160" s="157">
        <v>126</v>
      </c>
      <c r="C160" s="110"/>
      <c r="D160" s="111"/>
      <c r="E160" s="99"/>
      <c r="I160" s="158"/>
      <c r="J160" s="159"/>
      <c r="K160" s="114"/>
      <c r="L160" s="114"/>
      <c r="M160" s="114"/>
    </row>
    <row r="161" spans="1:13" ht="14.1" customHeight="1" x14ac:dyDescent="0.2">
      <c r="A161" s="158"/>
      <c r="B161" s="159"/>
      <c r="I161" s="152" t="s">
        <v>754</v>
      </c>
      <c r="J161" s="153" t="s">
        <v>1195</v>
      </c>
      <c r="K161" s="94">
        <f>SUM('HL KNIHA VYPOC'!G244)</f>
        <v>-244992</v>
      </c>
      <c r="L161" s="94">
        <f>SUM('HL KNIHA VYPOC'!K244)</f>
        <v>-464948</v>
      </c>
      <c r="M161" s="94">
        <f>SUM('HL KNIHA VYPOC'!H244)</f>
        <v>-349964</v>
      </c>
    </row>
    <row r="162" spans="1:13" ht="14.1" customHeight="1" x14ac:dyDescent="0.2">
      <c r="A162" s="152" t="s">
        <v>61</v>
      </c>
      <c r="B162" s="153" t="s">
        <v>1195</v>
      </c>
      <c r="C162" s="162">
        <f>SUM('HL KNIHA VYPOC'!G151)</f>
        <v>-131778.42000000001</v>
      </c>
      <c r="D162" s="162">
        <f>SUM('HL KNIHA VYPOC'!K151)</f>
        <v>-127137.66</v>
      </c>
      <c r="E162" s="162">
        <f>SUM('HL KNIHA VYPOC'!H151)</f>
        <v>-110264.25</v>
      </c>
      <c r="I162" s="154" t="s">
        <v>754</v>
      </c>
      <c r="J162" s="155">
        <v>121</v>
      </c>
      <c r="K162" s="97"/>
      <c r="L162" s="98"/>
      <c r="M162" s="99"/>
    </row>
    <row r="163" spans="1:13" ht="14.1" customHeight="1" x14ac:dyDescent="0.2">
      <c r="A163" s="154">
        <v>323</v>
      </c>
      <c r="B163" s="155">
        <v>137</v>
      </c>
      <c r="C163" s="102">
        <f>SUM(C162-C164)</f>
        <v>-131778.42000000001</v>
      </c>
      <c r="D163" s="103">
        <f>SUM(D162-D164)</f>
        <v>-127137.66</v>
      </c>
      <c r="E163" s="103">
        <f>SUM(E162-E164)</f>
        <v>-110264.25</v>
      </c>
      <c r="I163" s="156">
        <v>461</v>
      </c>
      <c r="J163" s="157">
        <v>139</v>
      </c>
      <c r="K163" s="106">
        <f>SUM(K161-K162)</f>
        <v>-244992</v>
      </c>
      <c r="L163" s="107">
        <f>SUM(L161-L162)</f>
        <v>-464948</v>
      </c>
      <c r="M163" s="107">
        <f>SUM(M161-M162)</f>
        <v>-349964</v>
      </c>
    </row>
    <row r="164" spans="1:13" ht="14.1" customHeight="1" x14ac:dyDescent="0.2">
      <c r="A164" s="160">
        <v>323</v>
      </c>
      <c r="B164" s="161">
        <v>138</v>
      </c>
      <c r="C164" s="99"/>
      <c r="D164" s="117"/>
      <c r="E164" s="99"/>
      <c r="I164" s="158"/>
      <c r="J164" s="159"/>
      <c r="K164" s="114"/>
      <c r="L164" s="114"/>
      <c r="M164" s="114"/>
    </row>
    <row r="165" spans="1:13" ht="14.1" customHeight="1" x14ac:dyDescent="0.2">
      <c r="A165" s="158"/>
      <c r="B165" s="159"/>
      <c r="I165" s="152" t="s">
        <v>760</v>
      </c>
      <c r="J165" s="153" t="s">
        <v>1195</v>
      </c>
      <c r="K165" s="94">
        <f>SUM('HL KNIHA VYPOC'!G247)</f>
        <v>0</v>
      </c>
      <c r="L165" s="94">
        <f>SUM('HL KNIHA VYPOC'!K247)</f>
        <v>-7250.5599999999995</v>
      </c>
      <c r="M165" s="94">
        <f>SUM('HL KNIHA VYPOC'!H247)</f>
        <v>-16918</v>
      </c>
    </row>
    <row r="166" spans="1:13" ht="14.1" customHeight="1" x14ac:dyDescent="0.2">
      <c r="A166" s="152" t="s">
        <v>62</v>
      </c>
      <c r="B166" s="153" t="s">
        <v>1195</v>
      </c>
      <c r="C166" s="162">
        <f>SUM('HL KNIHA VYPOC'!G152)</f>
        <v>0</v>
      </c>
      <c r="D166" s="162">
        <f>SUM('HL KNIHA VYPOC'!K152)</f>
        <v>0</v>
      </c>
      <c r="E166" s="162">
        <f>SUM('HL KNIHA VYPOC'!H152)</f>
        <v>-3381.65</v>
      </c>
      <c r="I166" s="154" t="s">
        <v>760</v>
      </c>
      <c r="J166" s="155">
        <v>108</v>
      </c>
      <c r="K166" s="97"/>
      <c r="L166" s="98"/>
      <c r="M166" s="99"/>
    </row>
    <row r="167" spans="1:13" ht="14.1" customHeight="1" x14ac:dyDescent="0.2">
      <c r="A167" s="154" t="s">
        <v>62</v>
      </c>
      <c r="B167" s="155">
        <v>124</v>
      </c>
      <c r="C167" s="102">
        <f>SUM(C166-C168-C169)</f>
        <v>0</v>
      </c>
      <c r="D167" s="102">
        <f>SUM(D166-D168-D169)</f>
        <v>0</v>
      </c>
      <c r="E167" s="102">
        <f>SUM(E166-E168-E169)</f>
        <v>-3381.65</v>
      </c>
      <c r="I167" s="160" t="s">
        <v>760</v>
      </c>
      <c r="J167" s="161">
        <v>109</v>
      </c>
      <c r="K167" s="99"/>
      <c r="L167" s="117"/>
      <c r="M167" s="99"/>
    </row>
    <row r="168" spans="1:13" ht="14.1" customHeight="1" x14ac:dyDescent="0.2">
      <c r="A168" s="160" t="s">
        <v>62</v>
      </c>
      <c r="B168" s="161">
        <v>125</v>
      </c>
      <c r="C168" s="99"/>
      <c r="D168" s="117"/>
      <c r="E168" s="99"/>
      <c r="I168" s="160">
        <v>471</v>
      </c>
      <c r="J168" s="161">
        <v>128</v>
      </c>
      <c r="K168" s="120">
        <f>SUM(K165-K166-K167-K169)</f>
        <v>0</v>
      </c>
      <c r="L168" s="121">
        <f>SUM(L165-L166-L167-L169)</f>
        <v>-7250.5599999999995</v>
      </c>
      <c r="M168" s="121">
        <f>SUM(M165-M166-M167-M169)</f>
        <v>-16918</v>
      </c>
    </row>
    <row r="169" spans="1:13" ht="14.1" customHeight="1" x14ac:dyDescent="0.2">
      <c r="A169" s="156" t="s">
        <v>62</v>
      </c>
      <c r="B169" s="157">
        <v>126</v>
      </c>
      <c r="C169" s="110"/>
      <c r="D169" s="111"/>
      <c r="E169" s="99"/>
      <c r="I169" s="156">
        <v>471</v>
      </c>
      <c r="J169" s="157">
        <v>129</v>
      </c>
      <c r="K169" s="110"/>
      <c r="L169" s="111"/>
      <c r="M169" s="99"/>
    </row>
    <row r="170" spans="1:13" ht="14.1" customHeight="1" x14ac:dyDescent="0.2">
      <c r="A170" s="158"/>
      <c r="B170" s="159"/>
      <c r="I170" s="158"/>
      <c r="J170" s="159"/>
      <c r="K170" s="114"/>
      <c r="L170" s="114"/>
      <c r="M170" s="114"/>
    </row>
    <row r="171" spans="1:13" ht="14.1" customHeight="1" x14ac:dyDescent="0.2">
      <c r="A171" s="152" t="s">
        <v>63</v>
      </c>
      <c r="B171" s="153" t="s">
        <v>1195</v>
      </c>
      <c r="C171" s="94">
        <f>SUM('HL KNIHA VYPOC'!G153)</f>
        <v>-732.99000000000524</v>
      </c>
      <c r="D171" s="94">
        <f>SUM('HL KNIHA VYPOC'!K153)</f>
        <v>30716.960000000014</v>
      </c>
      <c r="E171" s="94">
        <f>SUM('HL KNIHA VYPOC'!H153)</f>
        <v>-1982.29</v>
      </c>
      <c r="I171" s="152" t="s">
        <v>768</v>
      </c>
      <c r="J171" s="153" t="s">
        <v>1195</v>
      </c>
      <c r="K171" s="94">
        <f>SUM('HL KNIHA VYPOC'!G249)</f>
        <v>0</v>
      </c>
      <c r="L171" s="94">
        <f>SUM('HL KNIHA VYPOC'!K249)</f>
        <v>0</v>
      </c>
      <c r="M171" s="94">
        <f>SUM('HL KNIHA VYPOC'!H249)</f>
        <v>0</v>
      </c>
    </row>
    <row r="172" spans="1:13" ht="14.1" customHeight="1" x14ac:dyDescent="0.2">
      <c r="A172" s="154" t="s">
        <v>63</v>
      </c>
      <c r="B172" s="155">
        <v>124</v>
      </c>
      <c r="C172" s="102">
        <f>SUM(C171-C173-C174)</f>
        <v>-732.99000000000524</v>
      </c>
      <c r="D172" s="102">
        <f>SUM(D171-D173-D174)</f>
        <v>30716.960000000014</v>
      </c>
      <c r="E172" s="102">
        <f>SUM(E171-E173-E174)</f>
        <v>-1982.29</v>
      </c>
      <c r="I172" s="154" t="s">
        <v>768</v>
      </c>
      <c r="J172" s="155">
        <v>113</v>
      </c>
      <c r="K172" s="97"/>
      <c r="L172" s="98"/>
      <c r="M172" s="99"/>
    </row>
    <row r="173" spans="1:13" ht="14.1" customHeight="1" x14ac:dyDescent="0.2">
      <c r="A173" s="160" t="s">
        <v>63</v>
      </c>
      <c r="B173" s="161">
        <v>125</v>
      </c>
      <c r="C173" s="99"/>
      <c r="D173" s="117"/>
      <c r="E173" s="99"/>
      <c r="I173" s="156">
        <v>473</v>
      </c>
      <c r="J173" s="157">
        <v>140</v>
      </c>
      <c r="K173" s="106">
        <f>SUM(K171-K172)</f>
        <v>0</v>
      </c>
      <c r="L173" s="107">
        <f>SUM(L171-L172)</f>
        <v>0</v>
      </c>
      <c r="M173" s="107">
        <f>SUM(M171-M172)</f>
        <v>0</v>
      </c>
    </row>
    <row r="174" spans="1:13" ht="14.1" customHeight="1" x14ac:dyDescent="0.2">
      <c r="A174" s="156" t="s">
        <v>63</v>
      </c>
      <c r="B174" s="157">
        <v>126</v>
      </c>
      <c r="C174" s="110"/>
      <c r="D174" s="111"/>
      <c r="E174" s="99"/>
      <c r="I174" s="158"/>
      <c r="J174" s="159"/>
      <c r="K174" s="114"/>
      <c r="L174" s="114"/>
      <c r="M174" s="114"/>
    </row>
    <row r="175" spans="1:13" ht="14.1" customHeight="1" x14ac:dyDescent="0.2">
      <c r="A175" s="158"/>
      <c r="B175" s="159"/>
      <c r="I175" s="152" t="s">
        <v>80</v>
      </c>
      <c r="J175" s="153" t="s">
        <v>1195</v>
      </c>
      <c r="K175" s="94">
        <f>SUM('HL KNIHA VYPOC'!G250)</f>
        <v>0</v>
      </c>
      <c r="L175" s="94">
        <f>SUM('HL KNIHA VYPOC'!K250)</f>
        <v>0</v>
      </c>
      <c r="M175" s="94">
        <f>SUM('HL KNIHA VYPOC'!H250)</f>
        <v>0</v>
      </c>
    </row>
    <row r="176" spans="1:13" ht="14.1" customHeight="1" x14ac:dyDescent="0.2">
      <c r="A176" s="152" t="s">
        <v>64</v>
      </c>
      <c r="B176" s="153" t="s">
        <v>1195</v>
      </c>
      <c r="C176" s="94">
        <f>SUM('HL KNIHA VYPOC'!G154)</f>
        <v>-1423.03</v>
      </c>
      <c r="D176" s="94">
        <f>SUM('HL KNIHA VYPOC'!K154)</f>
        <v>-11554.55</v>
      </c>
      <c r="E176" s="94">
        <f>SUM('HL KNIHA VYPOC'!H154)</f>
        <v>-39068.35</v>
      </c>
      <c r="I176" s="154" t="s">
        <v>80</v>
      </c>
      <c r="J176" s="155">
        <v>115</v>
      </c>
      <c r="K176" s="97"/>
      <c r="L176" s="98"/>
      <c r="M176" s="99"/>
    </row>
    <row r="177" spans="1:13" ht="14.1" customHeight="1" x14ac:dyDescent="0.2">
      <c r="A177" s="154" t="s">
        <v>64</v>
      </c>
      <c r="B177" s="155">
        <v>124</v>
      </c>
      <c r="C177" s="102">
        <f>SUM(C176-C178-C179)</f>
        <v>-1423.03</v>
      </c>
      <c r="D177" s="102">
        <f>SUM(D176-D178-D179)</f>
        <v>-11554.55</v>
      </c>
      <c r="E177" s="102">
        <f>SUM(E176-E178-E179)</f>
        <v>-39068.35</v>
      </c>
      <c r="I177" s="156">
        <v>474</v>
      </c>
      <c r="J177" s="157">
        <v>135</v>
      </c>
      <c r="K177" s="106">
        <f>SUM(K175-K176)</f>
        <v>0</v>
      </c>
      <c r="L177" s="107">
        <f>SUM(L175-L176)</f>
        <v>0</v>
      </c>
      <c r="M177" s="107">
        <f>SUM(M175-M176)</f>
        <v>0</v>
      </c>
    </row>
    <row r="178" spans="1:13" ht="14.1" customHeight="1" x14ac:dyDescent="0.2">
      <c r="A178" s="160" t="s">
        <v>64</v>
      </c>
      <c r="B178" s="161">
        <v>125</v>
      </c>
      <c r="C178" s="99"/>
      <c r="D178" s="117"/>
      <c r="E178" s="99"/>
      <c r="I178" s="158"/>
      <c r="J178" s="159"/>
      <c r="K178" s="114"/>
      <c r="L178" s="114"/>
      <c r="M178" s="114"/>
    </row>
    <row r="179" spans="1:13" ht="14.1" customHeight="1" x14ac:dyDescent="0.2">
      <c r="A179" s="156" t="s">
        <v>64</v>
      </c>
      <c r="B179" s="157">
        <v>126</v>
      </c>
      <c r="C179" s="110"/>
      <c r="D179" s="111"/>
      <c r="E179" s="99"/>
      <c r="I179" s="152" t="s">
        <v>776</v>
      </c>
      <c r="J179" s="153" t="s">
        <v>1195</v>
      </c>
      <c r="K179" s="94">
        <f>SUM('HL KNIHA VYPOC'!G251)</f>
        <v>0</v>
      </c>
      <c r="L179" s="94">
        <f>SUM('HL KNIHA VYPOC'!K251)</f>
        <v>0</v>
      </c>
      <c r="M179" s="94">
        <f>SUM('HL KNIHA VYPOC'!H251)</f>
        <v>0</v>
      </c>
    </row>
    <row r="180" spans="1:13" ht="14.1" customHeight="1" x14ac:dyDescent="0.2">
      <c r="A180" s="158"/>
      <c r="B180" s="159"/>
      <c r="I180" s="154" t="s">
        <v>776</v>
      </c>
      <c r="J180" s="155">
        <v>104</v>
      </c>
      <c r="K180" s="97"/>
      <c r="L180" s="98"/>
      <c r="M180" s="99"/>
    </row>
    <row r="181" spans="1:13" ht="14.1" customHeight="1" x14ac:dyDescent="0.2">
      <c r="A181" s="152" t="s">
        <v>600</v>
      </c>
      <c r="B181" s="153" t="s">
        <v>1195</v>
      </c>
      <c r="C181" s="94">
        <f>SUM('HL KNIHA VYPOC'!G187)</f>
        <v>0</v>
      </c>
      <c r="D181" s="94">
        <f>SUM('HL KNIHA VYPOC'!K187)</f>
        <v>0</v>
      </c>
      <c r="E181" s="94">
        <f>SUM('HL KNIHA VYPOC'!H187)</f>
        <v>0</v>
      </c>
      <c r="I181" s="160" t="s">
        <v>776</v>
      </c>
      <c r="J181" s="161">
        <v>105</v>
      </c>
      <c r="K181" s="99"/>
      <c r="L181" s="117"/>
      <c r="M181" s="99"/>
    </row>
    <row r="182" spans="1:13" ht="14.1" customHeight="1" x14ac:dyDescent="0.2">
      <c r="A182" s="154" t="s">
        <v>600</v>
      </c>
      <c r="B182" s="155">
        <v>115</v>
      </c>
      <c r="C182" s="97"/>
      <c r="D182" s="98"/>
      <c r="E182" s="99"/>
      <c r="I182" s="160" t="s">
        <v>776</v>
      </c>
      <c r="J182" s="161">
        <v>106</v>
      </c>
      <c r="K182" s="99"/>
      <c r="L182" s="117"/>
      <c r="M182" s="99"/>
    </row>
    <row r="183" spans="1:13" ht="14.1" customHeight="1" x14ac:dyDescent="0.2">
      <c r="A183" s="156">
        <v>372</v>
      </c>
      <c r="B183" s="157">
        <v>135</v>
      </c>
      <c r="C183" s="106">
        <f>SUM(C181-C182)</f>
        <v>0</v>
      </c>
      <c r="D183" s="107">
        <f>SUM(D181-D182)</f>
        <v>0</v>
      </c>
      <c r="E183" s="107">
        <f>SUM(E181-E182)</f>
        <v>0</v>
      </c>
      <c r="I183" s="160" t="s">
        <v>776</v>
      </c>
      <c r="J183" s="161">
        <v>111</v>
      </c>
      <c r="K183" s="99"/>
      <c r="L183" s="117"/>
      <c r="M183" s="99"/>
    </row>
    <row r="184" spans="1:13" ht="14.1" customHeight="1" x14ac:dyDescent="0.2">
      <c r="A184" s="158"/>
      <c r="B184" s="159"/>
      <c r="I184" s="160">
        <v>475</v>
      </c>
      <c r="J184" s="161">
        <v>124</v>
      </c>
      <c r="K184" s="120">
        <f>SUM(K179-K180-K181-K182-K183-K185-K186-K187)</f>
        <v>0</v>
      </c>
      <c r="L184" s="121">
        <f>SUM(L179-L180-L181-L182-L183-L185-L186-L187)</f>
        <v>0</v>
      </c>
      <c r="M184" s="121">
        <f>SUM(M179-M180-M181-M182-M183-M185-M186-M187)</f>
        <v>0</v>
      </c>
    </row>
    <row r="185" spans="1:13" ht="14.1" customHeight="1" x14ac:dyDescent="0.2">
      <c r="A185" s="152" t="s">
        <v>620</v>
      </c>
      <c r="B185" s="153" t="s">
        <v>1195</v>
      </c>
      <c r="C185" s="94">
        <f>SUM('HL KNIHA VYPOC'!G192)</f>
        <v>0</v>
      </c>
      <c r="D185" s="94">
        <f>SUM('HL KNIHA VYPOC'!K192)</f>
        <v>0</v>
      </c>
      <c r="E185" s="94">
        <f>SUM('HL KNIHA VYPOC'!H192)</f>
        <v>0</v>
      </c>
      <c r="I185" s="160">
        <v>475</v>
      </c>
      <c r="J185" s="161">
        <v>125</v>
      </c>
      <c r="K185" s="99"/>
      <c r="L185" s="117"/>
      <c r="M185" s="99"/>
    </row>
    <row r="186" spans="1:13" ht="14.1" customHeight="1" x14ac:dyDescent="0.2">
      <c r="A186" s="154" t="s">
        <v>620</v>
      </c>
      <c r="B186" s="155">
        <v>116</v>
      </c>
      <c r="C186" s="97"/>
      <c r="D186" s="98"/>
      <c r="E186" s="99"/>
      <c r="I186" s="160">
        <v>475</v>
      </c>
      <c r="J186" s="161">
        <v>126</v>
      </c>
      <c r="K186" s="99"/>
      <c r="L186" s="117"/>
      <c r="M186" s="99"/>
    </row>
    <row r="187" spans="1:13" ht="14.1" customHeight="1" x14ac:dyDescent="0.2">
      <c r="A187" s="156">
        <v>377</v>
      </c>
      <c r="B187" s="157">
        <v>134</v>
      </c>
      <c r="C187" s="106">
        <f>SUM(C185-C186)</f>
        <v>0</v>
      </c>
      <c r="D187" s="107">
        <f>SUM(D185-D186)</f>
        <v>0</v>
      </c>
      <c r="E187" s="107">
        <f>SUM(E185-E186)</f>
        <v>0</v>
      </c>
      <c r="I187" s="156">
        <v>475</v>
      </c>
      <c r="J187" s="157">
        <v>135</v>
      </c>
      <c r="K187" s="110"/>
      <c r="L187" s="111"/>
      <c r="M187" s="99"/>
    </row>
    <row r="188" spans="1:13" ht="14.1" customHeight="1" x14ac:dyDescent="0.2">
      <c r="A188" s="158"/>
      <c r="B188" s="159"/>
      <c r="I188" s="158"/>
      <c r="J188" s="159"/>
      <c r="K188" s="114"/>
      <c r="L188" s="114"/>
      <c r="M188" s="114"/>
    </row>
    <row r="189" spans="1:13" ht="14.1" customHeight="1" x14ac:dyDescent="0.2">
      <c r="A189" s="152" t="s">
        <v>641</v>
      </c>
      <c r="B189" s="153" t="s">
        <v>1195</v>
      </c>
      <c r="C189" s="94">
        <f>SUM('HL KNIHA VYPOC'!G199)</f>
        <v>-2112</v>
      </c>
      <c r="D189" s="94">
        <f>SUM('HL KNIHA VYPOC'!K199)</f>
        <v>-2180</v>
      </c>
      <c r="E189" s="94">
        <f>SUM('HL KNIHA VYPOC'!H199)</f>
        <v>-2196</v>
      </c>
      <c r="I189" s="152" t="s">
        <v>780</v>
      </c>
      <c r="J189" s="153" t="s">
        <v>1195</v>
      </c>
      <c r="K189" s="94">
        <f>SUM('HL KNIHA VYPOC'!G252)</f>
        <v>0</v>
      </c>
      <c r="L189" s="94">
        <f>SUM('HL KNIHA VYPOC'!K252)</f>
        <v>0</v>
      </c>
      <c r="M189" s="94">
        <f>SUM('HL KNIHA VYPOC'!H252)</f>
        <v>0</v>
      </c>
    </row>
    <row r="190" spans="1:13" ht="14.1" customHeight="1" x14ac:dyDescent="0.2">
      <c r="A190" s="154">
        <v>383</v>
      </c>
      <c r="B190" s="155">
        <v>142</v>
      </c>
      <c r="C190" s="97"/>
      <c r="D190" s="98"/>
      <c r="E190" s="99"/>
      <c r="I190" s="154" t="s">
        <v>780</v>
      </c>
      <c r="J190" s="155">
        <v>104</v>
      </c>
      <c r="K190" s="97"/>
      <c r="L190" s="98"/>
      <c r="M190" s="99"/>
    </row>
    <row r="191" spans="1:13" ht="14.1" customHeight="1" x14ac:dyDescent="0.2">
      <c r="A191" s="156">
        <v>383</v>
      </c>
      <c r="B191" s="157">
        <v>143</v>
      </c>
      <c r="C191" s="106">
        <f>SUM(C189-C190)</f>
        <v>-2112</v>
      </c>
      <c r="D191" s="107">
        <f>SUM(D189-D190)</f>
        <v>-2180</v>
      </c>
      <c r="E191" s="107">
        <f>SUM(E189-E190)</f>
        <v>-2196</v>
      </c>
      <c r="I191" s="160" t="s">
        <v>780</v>
      </c>
      <c r="J191" s="161">
        <v>105</v>
      </c>
      <c r="K191" s="99"/>
      <c r="L191" s="117"/>
      <c r="M191" s="99"/>
    </row>
    <row r="192" spans="1:13" ht="14.1" customHeight="1" x14ac:dyDescent="0.2">
      <c r="A192" s="158"/>
      <c r="B192" s="159"/>
      <c r="H192" s="4"/>
      <c r="I192" s="160" t="s">
        <v>780</v>
      </c>
      <c r="J192" s="161">
        <v>106</v>
      </c>
      <c r="K192" s="99"/>
      <c r="L192" s="117"/>
      <c r="M192" s="99"/>
    </row>
    <row r="193" spans="1:13" ht="14.1" customHeight="1" x14ac:dyDescent="0.2">
      <c r="A193" s="152" t="s">
        <v>645</v>
      </c>
      <c r="B193" s="153" t="s">
        <v>1195</v>
      </c>
      <c r="C193" s="94">
        <f>SUM('HL KNIHA VYPOC'!G200)</f>
        <v>0</v>
      </c>
      <c r="D193" s="94">
        <f>SUM('HL KNIHA VYPOC'!K200)</f>
        <v>0</v>
      </c>
      <c r="E193" s="94">
        <f>SUM('HL KNIHA VYPOC'!H200)</f>
        <v>0</v>
      </c>
      <c r="H193" s="4"/>
      <c r="I193" s="160">
        <v>476</v>
      </c>
      <c r="J193" s="161">
        <v>124</v>
      </c>
      <c r="K193" s="120">
        <f>SUM(K189-K190-K191-K192-K194-K195)</f>
        <v>0</v>
      </c>
      <c r="L193" s="121">
        <f>SUM(L189-L190-L191-L192-L194-L195)</f>
        <v>0</v>
      </c>
      <c r="M193" s="121">
        <f>SUM(M189-M190-M191-M192-M194-M195)</f>
        <v>0</v>
      </c>
    </row>
    <row r="194" spans="1:13" ht="14.1" customHeight="1" x14ac:dyDescent="0.2">
      <c r="A194" s="154">
        <v>384</v>
      </c>
      <c r="B194" s="155">
        <v>144</v>
      </c>
      <c r="C194" s="97"/>
      <c r="D194" s="98"/>
      <c r="E194" s="99"/>
      <c r="H194" s="4"/>
      <c r="I194" s="160">
        <v>476</v>
      </c>
      <c r="J194" s="161">
        <v>125</v>
      </c>
      <c r="K194" s="99"/>
      <c r="L194" s="117"/>
      <c r="M194" s="99"/>
    </row>
    <row r="195" spans="1:13" ht="14.1" customHeight="1" x14ac:dyDescent="0.2">
      <c r="A195" s="156">
        <v>384</v>
      </c>
      <c r="B195" s="157">
        <v>145</v>
      </c>
      <c r="C195" s="106">
        <f>SUM(C193-C194)</f>
        <v>0</v>
      </c>
      <c r="D195" s="107">
        <f>SUM(D193-D194)</f>
        <v>0</v>
      </c>
      <c r="E195" s="107">
        <f>SUM(E193-E194)</f>
        <v>0</v>
      </c>
      <c r="H195" s="4"/>
      <c r="I195" s="156">
        <v>476</v>
      </c>
      <c r="J195" s="157">
        <v>126</v>
      </c>
      <c r="K195" s="110"/>
      <c r="L195" s="111"/>
      <c r="M195" s="99"/>
    </row>
    <row r="196" spans="1:13" ht="14.1" customHeight="1" x14ac:dyDescent="0.2">
      <c r="A196" s="158"/>
      <c r="B196" s="159"/>
      <c r="H196" s="4"/>
      <c r="I196" s="158"/>
      <c r="J196" s="159"/>
      <c r="K196" s="114"/>
      <c r="L196" s="114"/>
      <c r="M196" s="114"/>
    </row>
    <row r="197" spans="1:13" ht="14.1" customHeight="1" x14ac:dyDescent="0.2">
      <c r="H197" s="4"/>
      <c r="I197" s="152" t="s">
        <v>784</v>
      </c>
      <c r="J197" s="153" t="s">
        <v>1195</v>
      </c>
      <c r="K197" s="94">
        <f>SUM('HL KNIHA VYPOC'!G253)</f>
        <v>0</v>
      </c>
      <c r="L197" s="94">
        <f>SUM('HL KNIHA VYPOC'!K253)</f>
        <v>0</v>
      </c>
      <c r="M197" s="94">
        <f>SUM('HL KNIHA VYPOC'!H253)</f>
        <v>0</v>
      </c>
    </row>
    <row r="198" spans="1:13" ht="14.1" customHeight="1" x14ac:dyDescent="0.2">
      <c r="H198" s="4"/>
      <c r="I198" s="154" t="s">
        <v>784</v>
      </c>
      <c r="J198" s="155">
        <v>112</v>
      </c>
      <c r="K198" s="97"/>
      <c r="L198" s="98"/>
      <c r="M198" s="99"/>
    </row>
    <row r="199" spans="1:13" ht="14.1" customHeight="1" x14ac:dyDescent="0.2">
      <c r="H199" s="4"/>
      <c r="I199" s="160" t="s">
        <v>784</v>
      </c>
      <c r="J199" s="161">
        <v>124</v>
      </c>
      <c r="K199" s="99"/>
      <c r="L199" s="117"/>
      <c r="M199" s="99"/>
    </row>
    <row r="200" spans="1:13" ht="14.1" customHeight="1" x14ac:dyDescent="0.2">
      <c r="H200" s="4"/>
      <c r="I200" s="160" t="s">
        <v>784</v>
      </c>
      <c r="J200" s="161">
        <v>125</v>
      </c>
      <c r="K200" s="99"/>
      <c r="L200" s="117"/>
      <c r="M200" s="99"/>
    </row>
    <row r="201" spans="1:13" ht="14.1" customHeight="1" x14ac:dyDescent="0.2">
      <c r="H201" s="4"/>
      <c r="I201" s="163" t="s">
        <v>784</v>
      </c>
      <c r="J201" s="161">
        <v>126</v>
      </c>
      <c r="K201" s="99"/>
      <c r="L201" s="117"/>
      <c r="M201" s="99"/>
    </row>
    <row r="202" spans="1:13" ht="14.1" customHeight="1" x14ac:dyDescent="0.2">
      <c r="H202" s="4"/>
      <c r="I202" s="156">
        <v>478</v>
      </c>
      <c r="J202" s="157">
        <v>130</v>
      </c>
      <c r="K202" s="106">
        <f>SUM(K197-K198-K199-K200-K201)</f>
        <v>0</v>
      </c>
      <c r="L202" s="107">
        <f>SUM(L197-L198-L199-L200-L201)</f>
        <v>0</v>
      </c>
      <c r="M202" s="107">
        <f>SUM(M197-M198-M199-M200-M201)</f>
        <v>0</v>
      </c>
    </row>
    <row r="203" spans="1:13" ht="14.1" customHeight="1" x14ac:dyDescent="0.2">
      <c r="H203" s="4"/>
      <c r="I203" s="158"/>
      <c r="J203" s="159"/>
      <c r="K203" s="114"/>
      <c r="L203" s="114"/>
      <c r="M203" s="114"/>
    </row>
    <row r="204" spans="1:13" ht="14.1" customHeight="1" x14ac:dyDescent="0.2">
      <c r="H204" s="4"/>
      <c r="I204" s="152" t="s">
        <v>788</v>
      </c>
      <c r="J204" s="153" t="s">
        <v>1195</v>
      </c>
      <c r="K204" s="94">
        <f>SUM('HL KNIHA VYPOC'!G254)</f>
        <v>-193248.76</v>
      </c>
      <c r="L204" s="94">
        <f>SUM('HL KNIHA VYPOC'!K254)</f>
        <v>-96882.07</v>
      </c>
      <c r="M204" s="94">
        <f>SUM('HL KNIHA VYPOC'!H254)</f>
        <v>-142323.72</v>
      </c>
    </row>
    <row r="205" spans="1:13" ht="14.1" customHeight="1" x14ac:dyDescent="0.2">
      <c r="H205" s="4"/>
      <c r="I205" s="154" t="s">
        <v>788</v>
      </c>
      <c r="J205" s="155">
        <v>110</v>
      </c>
      <c r="K205" s="97"/>
      <c r="L205" s="98"/>
      <c r="M205" s="99"/>
    </row>
    <row r="206" spans="1:13" ht="14.1" customHeight="1" x14ac:dyDescent="0.2">
      <c r="H206" s="4"/>
      <c r="I206" s="160">
        <v>479</v>
      </c>
      <c r="J206" s="161">
        <v>130</v>
      </c>
      <c r="K206" s="120">
        <f>SUM(K204-K205-K207-K208)</f>
        <v>-193248.76</v>
      </c>
      <c r="L206" s="121">
        <f>SUM(L204-L205-L207-L208)</f>
        <v>-96882.07</v>
      </c>
      <c r="M206" s="121">
        <f>SUM(M204-M205-M207-M208)</f>
        <v>-142323.72</v>
      </c>
    </row>
    <row r="207" spans="1:13" ht="14.1" customHeight="1" x14ac:dyDescent="0.2">
      <c r="H207" s="4"/>
      <c r="I207" s="160">
        <v>479</v>
      </c>
      <c r="J207" s="161">
        <v>131</v>
      </c>
      <c r="K207" s="99"/>
      <c r="L207" s="117"/>
      <c r="M207" s="99"/>
    </row>
    <row r="208" spans="1:13" ht="14.1" customHeight="1" x14ac:dyDescent="0.2">
      <c r="H208" s="4"/>
      <c r="I208" s="156">
        <v>479</v>
      </c>
      <c r="J208" s="157">
        <v>135</v>
      </c>
      <c r="K208" s="110"/>
      <c r="L208" s="111"/>
      <c r="M208" s="99"/>
    </row>
    <row r="209" spans="1:15" ht="14.1" customHeight="1" x14ac:dyDescent="0.2">
      <c r="H209" s="4"/>
    </row>
    <row r="210" spans="1:15" ht="14.1" customHeight="1" x14ac:dyDescent="0.2">
      <c r="A210" s="790" t="s">
        <v>1249</v>
      </c>
      <c r="B210" s="790"/>
      <c r="C210" s="790"/>
      <c r="D210" s="790"/>
      <c r="E210" s="790"/>
      <c r="F210" s="790"/>
      <c r="G210" s="790"/>
      <c r="H210" s="790"/>
      <c r="I210" s="790"/>
      <c r="J210" s="790"/>
      <c r="K210" s="790"/>
      <c r="L210" s="790"/>
      <c r="M210" s="89"/>
    </row>
    <row r="211" spans="1:15" ht="14.1" customHeight="1" x14ac:dyDescent="0.2">
      <c r="A211" s="152" t="s">
        <v>100</v>
      </c>
      <c r="B211" s="153" t="s">
        <v>1195</v>
      </c>
      <c r="C211" s="162">
        <f>SUM('HL KNIHA VYPOC'!G318)</f>
        <v>7111.34</v>
      </c>
      <c r="D211" s="162">
        <f>SUM('HL KNIHA VYPOC'!K318)</f>
        <v>11384.45</v>
      </c>
      <c r="E211" s="162">
        <f>SUM('HL KNIHA VYPOC'!H318)</f>
        <v>0</v>
      </c>
      <c r="H211" s="4"/>
      <c r="I211" s="152" t="s">
        <v>112</v>
      </c>
      <c r="J211" s="153" t="s">
        <v>1195</v>
      </c>
      <c r="K211" s="162">
        <f>SUM('HL KNIHA VYPOC'!G391)</f>
        <v>-715.57</v>
      </c>
      <c r="L211" s="162">
        <f>SUM('HL KNIHA VYPOC'!K391)</f>
        <v>-131.97</v>
      </c>
      <c r="M211" s="162">
        <f>SUM('HL KNIHA VYPOC'!H391)</f>
        <v>0</v>
      </c>
    </row>
    <row r="212" spans="1:15" ht="14.1" customHeight="1" x14ac:dyDescent="0.2">
      <c r="A212" s="154" t="s">
        <v>100</v>
      </c>
      <c r="B212" s="155">
        <v>32</v>
      </c>
      <c r="C212" s="102">
        <f>SUM(C211-C213)</f>
        <v>7111.34</v>
      </c>
      <c r="D212" s="103">
        <f>SUM(D211-D213)</f>
        <v>11384.45</v>
      </c>
      <c r="E212" s="103">
        <f>SUM(E211-E213)</f>
        <v>0</v>
      </c>
      <c r="H212" s="4"/>
      <c r="I212" s="154" t="s">
        <v>112</v>
      </c>
      <c r="J212" s="155">
        <v>32</v>
      </c>
      <c r="K212" s="102">
        <f>SUM(K211-K213)</f>
        <v>-715.57</v>
      </c>
      <c r="L212" s="103">
        <f>SUM(L211-L213)</f>
        <v>-131.97</v>
      </c>
      <c r="M212" s="103">
        <f>SUM(M211-M213)</f>
        <v>0</v>
      </c>
      <c r="N212" s="102">
        <f>SUM(N211-N213)</f>
        <v>0</v>
      </c>
      <c r="O212" s="102">
        <f>SUM(O211-O213)</f>
        <v>0</v>
      </c>
    </row>
    <row r="213" spans="1:15" ht="14.1" customHeight="1" x14ac:dyDescent="0.2">
      <c r="A213" s="156" t="s">
        <v>100</v>
      </c>
      <c r="B213" s="157">
        <v>33</v>
      </c>
      <c r="C213" s="110"/>
      <c r="D213" s="111"/>
      <c r="E213" s="99"/>
      <c r="H213" s="4"/>
      <c r="I213" s="156" t="s">
        <v>112</v>
      </c>
      <c r="J213" s="157">
        <v>33</v>
      </c>
      <c r="K213" s="110"/>
      <c r="L213" s="111"/>
      <c r="M213" s="99"/>
    </row>
    <row r="214" spans="1:15" ht="14.1" customHeight="1" x14ac:dyDescent="0.2">
      <c r="A214" s="164"/>
      <c r="B214" s="161"/>
      <c r="C214" s="123"/>
      <c r="D214" s="123"/>
      <c r="E214" s="123"/>
      <c r="H214" s="4"/>
      <c r="I214" s="164"/>
      <c r="J214" s="161"/>
      <c r="K214" s="123"/>
      <c r="L214" s="123"/>
      <c r="M214" s="123"/>
    </row>
    <row r="215" spans="1:15" ht="14.1" customHeight="1" x14ac:dyDescent="0.2">
      <c r="H215" s="4"/>
    </row>
    <row r="216" spans="1:15" ht="14.1" customHeight="1" x14ac:dyDescent="0.2">
      <c r="A216" s="152" t="s">
        <v>1138</v>
      </c>
      <c r="B216" s="153" t="s">
        <v>1195</v>
      </c>
      <c r="C216" s="162">
        <f>SUM('HL KNIHA VYPOC'!G394)</f>
        <v>0</v>
      </c>
      <c r="D216" s="162">
        <f>SUM('HL KNIHA VYPOC'!K394)</f>
        <v>0</v>
      </c>
      <c r="E216" s="162">
        <f>SUM('HL KNIHA VYPOC'!H394)</f>
        <v>0</v>
      </c>
      <c r="H216" s="4"/>
      <c r="I216" s="152">
        <v>666</v>
      </c>
      <c r="J216" s="153" t="s">
        <v>1195</v>
      </c>
      <c r="K216" s="162">
        <f>SUM('HL KNIHA VYPOC'!G395)</f>
        <v>0</v>
      </c>
      <c r="L216" s="162">
        <f>SUM('HL KNIHA VYPOC'!K395)</f>
        <v>0</v>
      </c>
      <c r="M216" s="162">
        <f>SUM('HL KNIHA VYPOC'!H395)</f>
        <v>0</v>
      </c>
    </row>
    <row r="217" spans="1:15" ht="14.1" customHeight="1" x14ac:dyDescent="0.2">
      <c r="A217" s="154" t="s">
        <v>1138</v>
      </c>
      <c r="B217" s="155">
        <v>32</v>
      </c>
      <c r="C217" s="102">
        <f>SUM(C216-C218-C219)</f>
        <v>0</v>
      </c>
      <c r="D217" s="103">
        <f>SUM(D216-D218-D219)</f>
        <v>0</v>
      </c>
      <c r="E217" s="103">
        <f>SUM(E216-E218-E219)</f>
        <v>0</v>
      </c>
      <c r="H217" s="4"/>
      <c r="I217" s="154" t="s">
        <v>1142</v>
      </c>
      <c r="J217" s="155">
        <v>36</v>
      </c>
      <c r="K217" s="102">
        <f>SUM(K216-K218-K219)</f>
        <v>0</v>
      </c>
      <c r="L217" s="103">
        <f>SUM(L216-L218-L219)</f>
        <v>0</v>
      </c>
      <c r="M217" s="103">
        <f>SUM(M216-M218-M219)</f>
        <v>0</v>
      </c>
    </row>
    <row r="218" spans="1:15" ht="14.1" customHeight="1" x14ac:dyDescent="0.2">
      <c r="A218" s="160" t="s">
        <v>1138</v>
      </c>
      <c r="B218" s="161">
        <v>33</v>
      </c>
      <c r="C218" s="99"/>
      <c r="D218" s="117"/>
      <c r="E218" s="99"/>
      <c r="H218" s="4"/>
      <c r="I218" s="160" t="s">
        <v>1142</v>
      </c>
      <c r="J218" s="161">
        <v>37</v>
      </c>
      <c r="K218" s="99"/>
      <c r="L218" s="117"/>
      <c r="M218" s="99"/>
    </row>
    <row r="219" spans="1:15" ht="14.1" customHeight="1" x14ac:dyDescent="0.2">
      <c r="A219" s="156" t="s">
        <v>1138</v>
      </c>
      <c r="B219" s="157">
        <v>34</v>
      </c>
      <c r="C219" s="110"/>
      <c r="D219" s="111"/>
      <c r="E219" s="99"/>
      <c r="H219" s="4"/>
      <c r="I219" s="156" t="s">
        <v>1142</v>
      </c>
      <c r="J219" s="157">
        <v>38</v>
      </c>
      <c r="K219" s="110"/>
      <c r="L219" s="111"/>
      <c r="M219" s="99"/>
    </row>
    <row r="220" spans="1:15" ht="14.1" customHeight="1" x14ac:dyDescent="0.2">
      <c r="H220" s="4"/>
    </row>
    <row r="221" spans="1:15" ht="14.1" customHeight="1" x14ac:dyDescent="0.2">
      <c r="H221" s="4"/>
    </row>
    <row r="222" spans="1:15" ht="14.1" customHeight="1" x14ac:dyDescent="0.2">
      <c r="H222" s="4"/>
    </row>
    <row r="223" spans="1:15" ht="14.1" customHeight="1" x14ac:dyDescent="0.2">
      <c r="H223" s="4"/>
    </row>
    <row r="224" spans="1:15" ht="14.1" customHeight="1" x14ac:dyDescent="0.2">
      <c r="H224" s="4"/>
    </row>
    <row r="225" spans="8:8" ht="14.1" customHeight="1" x14ac:dyDescent="0.2">
      <c r="H225" s="4"/>
    </row>
    <row r="226" spans="8:8" ht="14.1" customHeight="1" x14ac:dyDescent="0.2">
      <c r="H226" s="4"/>
    </row>
    <row r="227" spans="8:8" ht="14.1" customHeight="1" x14ac:dyDescent="0.2">
      <c r="H227" s="4"/>
    </row>
    <row r="228" spans="8:8" ht="14.1" customHeight="1" x14ac:dyDescent="0.2">
      <c r="H228" s="4"/>
    </row>
    <row r="229" spans="8:8" ht="14.1" customHeight="1" x14ac:dyDescent="0.2">
      <c r="H229" s="4"/>
    </row>
    <row r="230" spans="8:8" ht="14.1" customHeight="1" x14ac:dyDescent="0.2">
      <c r="H230" s="4"/>
    </row>
    <row r="231" spans="8:8" ht="14.1" customHeight="1" x14ac:dyDescent="0.2">
      <c r="H231" s="4"/>
    </row>
    <row r="232" spans="8:8" ht="14.1" customHeight="1" x14ac:dyDescent="0.2">
      <c r="H232" s="4"/>
    </row>
    <row r="233" spans="8:8" ht="14.1" customHeight="1" x14ac:dyDescent="0.2">
      <c r="H233" s="4"/>
    </row>
    <row r="234" spans="8:8" ht="14.1" customHeight="1" x14ac:dyDescent="0.2">
      <c r="H234" s="4"/>
    </row>
    <row r="235" spans="8:8" ht="14.1" customHeight="1" x14ac:dyDescent="0.2">
      <c r="H235" s="4"/>
    </row>
    <row r="236" spans="8:8" ht="14.1" customHeight="1" x14ac:dyDescent="0.2">
      <c r="H236" s="4"/>
    </row>
    <row r="237" spans="8:8" ht="14.1" customHeight="1" x14ac:dyDescent="0.2">
      <c r="H237" s="4"/>
    </row>
    <row r="238" spans="8:8" ht="14.1" customHeight="1" x14ac:dyDescent="0.2">
      <c r="H238" s="4"/>
    </row>
    <row r="239" spans="8:8" ht="14.1" customHeight="1" x14ac:dyDescent="0.2">
      <c r="H239" s="4"/>
    </row>
    <row r="240" spans="8:8" ht="14.1" customHeight="1" x14ac:dyDescent="0.2">
      <c r="H240" s="4"/>
    </row>
    <row r="241" spans="8:8" ht="14.1" customHeight="1" x14ac:dyDescent="0.2">
      <c r="H241" s="4"/>
    </row>
    <row r="242" spans="8:8" ht="14.1" customHeight="1" x14ac:dyDescent="0.2">
      <c r="H242" s="4"/>
    </row>
    <row r="243" spans="8:8" ht="14.1" customHeight="1" x14ac:dyDescent="0.2">
      <c r="H243" s="4"/>
    </row>
    <row r="244" spans="8:8" ht="14.1" customHeight="1" x14ac:dyDescent="0.2">
      <c r="H244" s="4"/>
    </row>
    <row r="245" spans="8:8" ht="14.1" customHeight="1" x14ac:dyDescent="0.2">
      <c r="H245" s="4"/>
    </row>
    <row r="246" spans="8:8" ht="14.1" customHeight="1" x14ac:dyDescent="0.2">
      <c r="H246" s="4"/>
    </row>
    <row r="247" spans="8:8" ht="14.1" customHeight="1" x14ac:dyDescent="0.2">
      <c r="H247" s="4"/>
    </row>
    <row r="286" spans="6:7" ht="14.1" customHeight="1" x14ac:dyDescent="0.2">
      <c r="F286" s="165"/>
      <c r="G286" s="165"/>
    </row>
    <row r="287" spans="6:7" ht="14.1" customHeight="1" x14ac:dyDescent="0.2">
      <c r="F287" s="165"/>
      <c r="G287" s="165"/>
    </row>
    <row r="288" spans="6:7" ht="14.1" customHeight="1" x14ac:dyDescent="0.2">
      <c r="F288" s="165"/>
      <c r="G288" s="165"/>
    </row>
    <row r="289" spans="6:7" ht="14.1" customHeight="1" x14ac:dyDescent="0.2">
      <c r="F289" s="165"/>
      <c r="G289" s="165"/>
    </row>
    <row r="290" spans="6:7" ht="14.1" customHeight="1" x14ac:dyDescent="0.2">
      <c r="F290" s="166"/>
      <c r="G290" s="166"/>
    </row>
    <row r="291" spans="6:7" ht="14.1" customHeight="1" x14ac:dyDescent="0.2">
      <c r="F291" s="166"/>
      <c r="G291" s="166"/>
    </row>
    <row r="292" spans="6:7" ht="14.1" customHeight="1" x14ac:dyDescent="0.2">
      <c r="F292" s="167"/>
      <c r="G292" s="167"/>
    </row>
    <row r="293" spans="6:7" ht="14.1" customHeight="1" x14ac:dyDescent="0.2">
      <c r="F293" s="166"/>
      <c r="G293" s="166"/>
    </row>
    <row r="294" spans="6:7" ht="14.1" customHeight="1" x14ac:dyDescent="0.2">
      <c r="F294" s="166"/>
      <c r="G294" s="166"/>
    </row>
    <row r="295" spans="6:7" ht="14.1" customHeight="1" x14ac:dyDescent="0.2">
      <c r="F295" s="166"/>
      <c r="G295" s="166"/>
    </row>
    <row r="296" spans="6:7" ht="14.1" customHeight="1" x14ac:dyDescent="0.2">
      <c r="F296" s="166"/>
      <c r="G296" s="166"/>
    </row>
    <row r="297" spans="6:7" ht="14.1" customHeight="1" x14ac:dyDescent="0.2">
      <c r="F297" s="166"/>
      <c r="G297" s="166"/>
    </row>
    <row r="298" spans="6:7" ht="14.1" customHeight="1" x14ac:dyDescent="0.2">
      <c r="F298" s="166"/>
      <c r="G298" s="166"/>
    </row>
    <row r="299" spans="6:7" ht="14.1" customHeight="1" x14ac:dyDescent="0.2">
      <c r="F299" s="166"/>
      <c r="G299" s="166"/>
    </row>
    <row r="300" spans="6:7" ht="14.1" customHeight="1" x14ac:dyDescent="0.2">
      <c r="F300" s="166"/>
      <c r="G300" s="166"/>
    </row>
    <row r="301" spans="6:7" ht="14.1" customHeight="1" x14ac:dyDescent="0.2">
      <c r="F301" s="166"/>
      <c r="G301" s="166"/>
    </row>
    <row r="302" spans="6:7" ht="14.1" customHeight="1" x14ac:dyDescent="0.2">
      <c r="F302" s="166"/>
      <c r="G302" s="166"/>
    </row>
    <row r="303" spans="6:7" ht="14.1" customHeight="1" x14ac:dyDescent="0.2">
      <c r="F303" s="166"/>
      <c r="G303" s="166"/>
    </row>
    <row r="304" spans="6:7" ht="14.1" customHeight="1" x14ac:dyDescent="0.2">
      <c r="F304" s="166"/>
      <c r="G304" s="166"/>
    </row>
    <row r="305" spans="6:7" ht="14.1" customHeight="1" x14ac:dyDescent="0.2">
      <c r="F305" s="166"/>
      <c r="G305" s="166"/>
    </row>
    <row r="306" spans="6:7" ht="14.1" customHeight="1" x14ac:dyDescent="0.2">
      <c r="F306" s="166"/>
      <c r="G306" s="166"/>
    </row>
    <row r="307" spans="6:7" ht="14.1" customHeight="1" x14ac:dyDescent="0.2">
      <c r="F307" s="166"/>
      <c r="G307" s="166"/>
    </row>
    <row r="308" spans="6:7" ht="14.1" customHeight="1" x14ac:dyDescent="0.2">
      <c r="F308" s="166"/>
      <c r="G308" s="166"/>
    </row>
    <row r="309" spans="6:7" ht="14.1" customHeight="1" x14ac:dyDescent="0.2">
      <c r="F309" s="166"/>
      <c r="G309" s="166"/>
    </row>
    <row r="310" spans="6:7" ht="14.1" customHeight="1" x14ac:dyDescent="0.2">
      <c r="F310" s="167"/>
      <c r="G310" s="167"/>
    </row>
    <row r="311" spans="6:7" ht="14.1" customHeight="1" x14ac:dyDescent="0.2">
      <c r="F311" s="166"/>
      <c r="G311" s="166"/>
    </row>
    <row r="312" spans="6:7" ht="14.1" customHeight="1" x14ac:dyDescent="0.2">
      <c r="F312" s="166"/>
      <c r="G312" s="166"/>
    </row>
    <row r="313" spans="6:7" ht="14.1" customHeight="1" x14ac:dyDescent="0.2">
      <c r="F313" s="166"/>
      <c r="G313" s="166"/>
    </row>
    <row r="314" spans="6:7" ht="14.1" customHeight="1" x14ac:dyDescent="0.2">
      <c r="F314" s="166"/>
      <c r="G314" s="166"/>
    </row>
    <row r="315" spans="6:7" ht="14.1" customHeight="1" x14ac:dyDescent="0.2">
      <c r="F315" s="166"/>
      <c r="G315" s="166"/>
    </row>
    <row r="316" spans="6:7" ht="14.1" customHeight="1" x14ac:dyDescent="0.2">
      <c r="F316" s="166"/>
      <c r="G316" s="166"/>
    </row>
    <row r="317" spans="6:7" ht="14.1" customHeight="1" x14ac:dyDescent="0.2">
      <c r="F317" s="166"/>
      <c r="G317" s="166"/>
    </row>
    <row r="318" spans="6:7" ht="14.1" customHeight="1" x14ac:dyDescent="0.2">
      <c r="F318" s="166"/>
      <c r="G318" s="166"/>
    </row>
    <row r="319" spans="6:7" ht="14.1" customHeight="1" x14ac:dyDescent="0.2">
      <c r="F319" s="166"/>
      <c r="G319" s="166"/>
    </row>
    <row r="320" spans="6:7" ht="14.1" customHeight="1" x14ac:dyDescent="0.2">
      <c r="F320" s="166"/>
      <c r="G320" s="166"/>
    </row>
    <row r="321" spans="6:7" ht="14.1" customHeight="1" x14ac:dyDescent="0.2">
      <c r="F321" s="166"/>
      <c r="G321" s="166"/>
    </row>
    <row r="322" spans="6:7" ht="14.1" customHeight="1" x14ac:dyDescent="0.2">
      <c r="F322" s="166"/>
      <c r="G322" s="166"/>
    </row>
    <row r="323" spans="6:7" ht="14.1" customHeight="1" x14ac:dyDescent="0.2">
      <c r="F323" s="166"/>
      <c r="G323" s="166"/>
    </row>
    <row r="324" spans="6:7" ht="14.1" customHeight="1" x14ac:dyDescent="0.2">
      <c r="F324" s="166"/>
      <c r="G324" s="166"/>
    </row>
    <row r="325" spans="6:7" ht="14.1" customHeight="1" x14ac:dyDescent="0.2">
      <c r="F325" s="166"/>
      <c r="G325" s="166"/>
    </row>
    <row r="326" spans="6:7" ht="14.1" customHeight="1" x14ac:dyDescent="0.2">
      <c r="F326" s="166"/>
      <c r="G326" s="166"/>
    </row>
    <row r="327" spans="6:7" ht="14.1" customHeight="1" x14ac:dyDescent="0.2">
      <c r="F327" s="166"/>
      <c r="G327" s="166"/>
    </row>
    <row r="328" spans="6:7" ht="14.1" customHeight="1" x14ac:dyDescent="0.2">
      <c r="F328" s="166"/>
      <c r="G328" s="166"/>
    </row>
    <row r="329" spans="6:7" ht="14.1" customHeight="1" x14ac:dyDescent="0.2">
      <c r="F329" s="166"/>
      <c r="G329" s="166"/>
    </row>
    <row r="330" spans="6:7" ht="14.1" customHeight="1" x14ac:dyDescent="0.2">
      <c r="F330" s="167"/>
      <c r="G330" s="167"/>
    </row>
    <row r="331" spans="6:7" ht="14.1" customHeight="1" x14ac:dyDescent="0.2">
      <c r="F331" s="166"/>
      <c r="G331" s="166"/>
    </row>
    <row r="332" spans="6:7" ht="14.1" customHeight="1" x14ac:dyDescent="0.2">
      <c r="F332" s="166"/>
      <c r="G332" s="166"/>
    </row>
    <row r="333" spans="6:7" ht="14.1" customHeight="1" x14ac:dyDescent="0.2">
      <c r="F333" s="166"/>
      <c r="G333" s="166"/>
    </row>
    <row r="334" spans="6:7" ht="14.1" customHeight="1" x14ac:dyDescent="0.2">
      <c r="F334" s="166"/>
      <c r="G334" s="166"/>
    </row>
    <row r="335" spans="6:7" ht="14.1" customHeight="1" x14ac:dyDescent="0.2">
      <c r="F335" s="166"/>
      <c r="G335" s="166"/>
    </row>
    <row r="336" spans="6:7" ht="14.1" customHeight="1" x14ac:dyDescent="0.2">
      <c r="F336" s="166"/>
      <c r="G336" s="166"/>
    </row>
    <row r="337" spans="1:7" ht="14.1" customHeight="1" x14ac:dyDescent="0.2">
      <c r="F337" s="166"/>
      <c r="G337" s="166"/>
    </row>
    <row r="338" spans="1:7" ht="14.1" customHeight="1" x14ac:dyDescent="0.2">
      <c r="F338" s="166"/>
      <c r="G338" s="166"/>
    </row>
    <row r="339" spans="1:7" ht="14.1" customHeight="1" x14ac:dyDescent="0.2">
      <c r="F339" s="166"/>
      <c r="G339" s="166"/>
    </row>
    <row r="340" spans="1:7" ht="14.1" customHeight="1" x14ac:dyDescent="0.2">
      <c r="F340" s="166"/>
      <c r="G340" s="166"/>
    </row>
    <row r="341" spans="1:7" ht="14.1" customHeight="1" x14ac:dyDescent="0.2">
      <c r="F341" s="4"/>
      <c r="G341" s="4"/>
    </row>
    <row r="342" spans="1:7" ht="14.1" customHeight="1" x14ac:dyDescent="0.2">
      <c r="F342" s="4"/>
      <c r="G342" s="4"/>
    </row>
    <row r="343" spans="1:7" ht="14.1" customHeight="1" x14ac:dyDescent="0.2">
      <c r="F343" s="4"/>
      <c r="G343" s="4"/>
    </row>
    <row r="344" spans="1:7" ht="14.1" customHeight="1" x14ac:dyDescent="0.2">
      <c r="F344" s="4"/>
      <c r="G344" s="4"/>
    </row>
    <row r="345" spans="1:7" ht="14.1" customHeight="1" x14ac:dyDescent="0.2">
      <c r="F345" s="4"/>
      <c r="G345" s="4"/>
    </row>
    <row r="346" spans="1:7" ht="14.1" customHeight="1" x14ac:dyDescent="0.2">
      <c r="A346" s="158"/>
      <c r="B346" s="159"/>
    </row>
  </sheetData>
  <mergeCells count="4">
    <mergeCell ref="A1:L1"/>
    <mergeCell ref="A104:L104"/>
    <mergeCell ref="A143:L143"/>
    <mergeCell ref="A210:L210"/>
  </mergeCells>
  <pageMargins left="0.7" right="0.7" top="0.78740157499999996" bottom="0.78740157499999996"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1593"/>
  <sheetViews>
    <sheetView tabSelected="1" view="pageBreakPreview" topLeftCell="A1506" zoomScale="150" zoomScaleNormal="100" zoomScaleSheetLayoutView="150" workbookViewId="0">
      <selection activeCell="AE1415" sqref="AE1415:AO1415"/>
    </sheetView>
  </sheetViews>
  <sheetFormatPr defaultColWidth="1.85546875" defaultRowHeight="12.6" customHeight="1" x14ac:dyDescent="0.25"/>
  <cols>
    <col min="1" max="1" width="1.7109375" style="170" customWidth="1"/>
    <col min="2" max="2" width="1.140625" style="170" customWidth="1"/>
    <col min="3" max="5" width="1.7109375" style="170" customWidth="1"/>
    <col min="6" max="6" width="1.140625" style="170" customWidth="1"/>
    <col min="7" max="13" width="1.7109375" style="170" customWidth="1"/>
    <col min="14" max="15" width="1.140625" style="170" customWidth="1"/>
    <col min="16" max="30" width="1.7109375" style="170" customWidth="1"/>
    <col min="31" max="31" width="1.140625" style="170" customWidth="1"/>
    <col min="32" max="37" width="1.7109375" style="170" customWidth="1"/>
    <col min="38" max="38" width="1.140625" style="170" customWidth="1"/>
    <col min="39" max="42" width="1.7109375" style="170" customWidth="1"/>
    <col min="43" max="43" width="1.140625" style="170" customWidth="1"/>
    <col min="44" max="45" width="1.7109375" style="170" customWidth="1"/>
    <col min="46" max="46" width="1.42578125" style="170" customWidth="1"/>
    <col min="47" max="47" width="1.140625" style="170" customWidth="1"/>
    <col min="48" max="49" width="1.7109375" style="170" customWidth="1"/>
    <col min="50" max="50" width="3.85546875" style="170" customWidth="1"/>
    <col min="51" max="54" width="1.7109375" style="170" customWidth="1"/>
    <col min="55" max="58" width="0.85546875" style="170" customWidth="1"/>
    <col min="59" max="59" width="3.5703125" style="170" bestFit="1" customWidth="1"/>
    <col min="60" max="16384" width="1.85546875" style="170"/>
  </cols>
  <sheetData>
    <row r="1" spans="1:67" ht="12.6" customHeight="1" x14ac:dyDescent="0.25">
      <c r="A1" s="1318" t="s">
        <v>5311</v>
      </c>
      <c r="B1" s="1318"/>
      <c r="C1" s="1318"/>
      <c r="D1" s="1318"/>
      <c r="E1" s="1318"/>
      <c r="F1" s="1318"/>
      <c r="G1" s="1318"/>
      <c r="H1" s="1318"/>
      <c r="I1" s="1318"/>
      <c r="J1" s="1318"/>
      <c r="K1" s="168"/>
      <c r="L1" s="168"/>
      <c r="M1" s="168"/>
      <c r="N1" s="168"/>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t="s">
        <v>1250</v>
      </c>
      <c r="AQ1" s="1319">
        <f>VstupHlavička!$B$15</f>
        <v>43100</v>
      </c>
      <c r="AR1" s="1320"/>
      <c r="AS1" s="1320"/>
      <c r="AT1" s="1320"/>
      <c r="AU1" s="1320"/>
      <c r="AV1" s="1320"/>
      <c r="AW1" s="1320"/>
      <c r="AX1" s="1320"/>
      <c r="AY1" s="1320"/>
      <c r="BB1" s="168"/>
      <c r="BH1" s="171" t="s">
        <v>1251</v>
      </c>
      <c r="BI1" s="171"/>
      <c r="BJ1" s="171"/>
      <c r="BK1" s="171"/>
      <c r="BL1" s="171" t="s">
        <v>1251</v>
      </c>
      <c r="BM1" s="171"/>
      <c r="BN1" s="171" t="s">
        <v>1252</v>
      </c>
      <c r="BO1" s="171"/>
    </row>
    <row r="2" spans="1:67" s="175" customFormat="1" ht="12.6" customHeight="1" x14ac:dyDescent="0.25">
      <c r="A2" s="172" t="s">
        <v>1253</v>
      </c>
      <c r="B2" s="173"/>
      <c r="C2" s="173"/>
      <c r="D2" s="173"/>
      <c r="E2" s="173"/>
      <c r="F2" s="173"/>
      <c r="G2" s="173"/>
      <c r="H2" s="173"/>
      <c r="I2" s="173"/>
      <c r="J2" s="173"/>
      <c r="K2" s="173"/>
      <c r="L2" s="173"/>
      <c r="M2" s="173"/>
      <c r="N2" s="173"/>
      <c r="O2" s="169"/>
      <c r="P2" s="1321" t="str">
        <f>VstupHlavička!$B$6</f>
        <v>RKS Trenčín s.r.o.</v>
      </c>
      <c r="Q2" s="1322"/>
      <c r="R2" s="1322"/>
      <c r="S2" s="1322"/>
      <c r="T2" s="1322"/>
      <c r="U2" s="1322"/>
      <c r="V2" s="1322"/>
      <c r="W2" s="1322"/>
      <c r="X2" s="1322"/>
      <c r="Y2" s="1322"/>
      <c r="Z2" s="1322"/>
      <c r="AA2" s="1322"/>
      <c r="AB2" s="1322"/>
      <c r="AC2" s="1322"/>
      <c r="AD2" s="1322"/>
      <c r="AE2" s="1322"/>
      <c r="AF2" s="1322"/>
      <c r="AG2" s="1322"/>
      <c r="AH2" s="1322"/>
      <c r="AI2" s="1322"/>
      <c r="AJ2" s="1322"/>
      <c r="AK2" s="1322"/>
      <c r="AL2" s="1322"/>
      <c r="AM2" s="1322"/>
      <c r="AN2" s="1322"/>
      <c r="AO2" s="1322"/>
      <c r="AP2" s="1322"/>
      <c r="AQ2" s="1322"/>
      <c r="AR2" s="1322"/>
      <c r="AS2" s="1322"/>
      <c r="AT2" s="1322"/>
      <c r="AU2" s="1322"/>
      <c r="AV2" s="1322"/>
      <c r="AW2" s="1322"/>
      <c r="AX2" s="1322"/>
      <c r="AY2" s="1322"/>
      <c r="AZ2" s="174"/>
      <c r="BA2" s="174"/>
      <c r="BH2" s="171"/>
      <c r="BI2" s="171"/>
      <c r="BJ2" s="171"/>
      <c r="BK2" s="171"/>
      <c r="BL2" s="171"/>
      <c r="BM2" s="171"/>
      <c r="BN2" s="171"/>
      <c r="BO2" s="171"/>
    </row>
    <row r="3" spans="1:67" s="176" customFormat="1" ht="12.6" customHeight="1" x14ac:dyDescent="0.25">
      <c r="A3" s="869" t="s">
        <v>1254</v>
      </c>
      <c r="B3" s="869"/>
      <c r="C3" s="869"/>
      <c r="D3" s="869"/>
      <c r="E3" s="869"/>
      <c r="F3" s="869"/>
      <c r="G3" s="869"/>
      <c r="H3" s="869"/>
      <c r="I3" s="869"/>
      <c r="J3" s="869"/>
      <c r="K3" s="1314"/>
      <c r="L3" s="1314"/>
      <c r="M3" s="1314"/>
      <c r="N3" s="1314"/>
      <c r="O3" s="1314"/>
      <c r="P3" s="1314"/>
      <c r="Q3" s="1314"/>
      <c r="R3" s="1314"/>
      <c r="S3" s="1314"/>
      <c r="T3" s="1314"/>
      <c r="U3" s="1314"/>
      <c r="V3" s="1314"/>
      <c r="W3" s="1314"/>
      <c r="X3" s="1314"/>
      <c r="Y3" s="1314"/>
      <c r="Z3" s="1314"/>
      <c r="AA3" s="1314"/>
      <c r="AB3" s="1314"/>
      <c r="AC3" s="1314"/>
      <c r="AD3" s="1314"/>
      <c r="AE3" s="1314"/>
      <c r="AF3" s="1314"/>
      <c r="AG3" s="1314"/>
      <c r="AH3" s="1314"/>
      <c r="AI3" s="1314"/>
      <c r="AJ3" s="1314"/>
      <c r="AK3" s="1314"/>
      <c r="AL3" s="1314"/>
      <c r="AM3" s="1314"/>
      <c r="AN3" s="1314"/>
      <c r="AO3" s="1314"/>
      <c r="AP3" s="1314"/>
      <c r="AQ3" s="1314"/>
      <c r="AR3" s="1314"/>
      <c r="AS3" s="1314"/>
      <c r="AT3" s="1314"/>
      <c r="AU3" s="1314"/>
      <c r="AV3" s="1314"/>
      <c r="AW3" s="1314"/>
      <c r="AX3" s="1314"/>
      <c r="AY3" s="1314"/>
      <c r="AZ3" s="1323"/>
      <c r="BA3" s="1323"/>
      <c r="BB3" s="1323"/>
      <c r="BH3" s="177" t="s">
        <v>1255</v>
      </c>
      <c r="BI3" s="177"/>
      <c r="BJ3" s="177"/>
      <c r="BK3" s="177"/>
      <c r="BL3" s="177" t="s">
        <v>1256</v>
      </c>
      <c r="BM3" s="177"/>
      <c r="BN3" s="171" t="s">
        <v>1257</v>
      </c>
      <c r="BO3" s="177"/>
    </row>
    <row r="4" spans="1:67" s="176" customFormat="1" ht="12.6" customHeight="1" x14ac:dyDescent="0.25">
      <c r="A4" s="869" t="s">
        <v>1258</v>
      </c>
      <c r="B4" s="869"/>
      <c r="C4" s="869"/>
      <c r="D4" s="869"/>
      <c r="E4" s="869"/>
      <c r="F4" s="869"/>
      <c r="G4" s="869"/>
      <c r="H4" s="869"/>
      <c r="I4" s="869"/>
      <c r="J4" s="869"/>
      <c r="K4" s="1314"/>
      <c r="L4" s="1314"/>
      <c r="M4" s="1314"/>
      <c r="N4" s="1314"/>
      <c r="O4" s="1314"/>
      <c r="P4" s="1314"/>
      <c r="Q4" s="1314"/>
      <c r="R4" s="1314"/>
      <c r="S4" s="1314"/>
      <c r="T4" s="1314"/>
      <c r="U4" s="1314"/>
      <c r="V4" s="1314"/>
      <c r="W4" s="1314"/>
      <c r="X4" s="1314"/>
      <c r="Y4" s="1314"/>
      <c r="Z4" s="1314"/>
      <c r="AA4" s="1314"/>
      <c r="AB4" s="1314"/>
      <c r="AC4" s="1314"/>
      <c r="AD4" s="1314"/>
      <c r="AE4" s="1314"/>
      <c r="AF4" s="1314"/>
      <c r="AG4" s="1314"/>
      <c r="AH4" s="1314"/>
      <c r="AI4" s="1314"/>
      <c r="AJ4" s="1314"/>
      <c r="AK4" s="1314"/>
      <c r="AL4" s="1314"/>
      <c r="AM4" s="1314"/>
      <c r="AN4" s="1314"/>
      <c r="AO4" s="1314"/>
      <c r="AP4" s="1314"/>
      <c r="AQ4" s="1314"/>
      <c r="AR4" s="1314"/>
      <c r="AS4" s="1314"/>
      <c r="AT4" s="1314"/>
      <c r="AU4" s="1314"/>
      <c r="AV4" s="1314"/>
      <c r="AW4" s="1314"/>
      <c r="AX4" s="1314"/>
      <c r="AY4" s="1314"/>
      <c r="AZ4" s="178"/>
      <c r="BA4" s="178"/>
      <c r="BB4" s="178"/>
    </row>
    <row r="5" spans="1:67" s="176" customFormat="1" ht="12.6" customHeight="1" x14ac:dyDescent="0.25">
      <c r="A5" s="869" t="s">
        <v>1259</v>
      </c>
      <c r="B5" s="869"/>
      <c r="C5" s="869"/>
      <c r="D5" s="869"/>
      <c r="E5" s="869"/>
      <c r="F5" s="869"/>
      <c r="G5" s="869"/>
      <c r="H5" s="869"/>
      <c r="I5" s="869"/>
      <c r="J5" s="869"/>
      <c r="K5" s="1315"/>
      <c r="L5" s="1315"/>
      <c r="M5" s="1315"/>
      <c r="N5" s="1315"/>
      <c r="O5" s="1315"/>
      <c r="P5" s="1315"/>
      <c r="Q5" s="1315"/>
      <c r="R5" s="179"/>
      <c r="S5" s="1316" t="s">
        <v>1260</v>
      </c>
      <c r="T5" s="1316"/>
      <c r="U5" s="1316"/>
      <c r="V5" s="1316"/>
      <c r="W5" s="1316"/>
      <c r="X5" s="1316"/>
      <c r="Y5" s="1315"/>
      <c r="Z5" s="1315"/>
      <c r="AA5" s="1315"/>
      <c r="AB5" s="1315"/>
      <c r="AC5" s="1315"/>
      <c r="AD5" s="1315"/>
      <c r="AE5" s="1315"/>
      <c r="AF5" s="179"/>
      <c r="AG5" s="1317" t="s">
        <v>1261</v>
      </c>
      <c r="AH5" s="1317"/>
      <c r="AI5" s="1317"/>
      <c r="AJ5" s="1317"/>
      <c r="AK5" s="1317"/>
      <c r="AL5" s="1317"/>
      <c r="AM5" s="1315"/>
      <c r="AN5" s="1315"/>
      <c r="AO5" s="1315"/>
      <c r="AP5" s="1315"/>
      <c r="AQ5" s="1315"/>
      <c r="AR5" s="1315"/>
      <c r="AS5" s="1315"/>
      <c r="AT5" s="1315"/>
      <c r="AU5" s="1315"/>
      <c r="AV5" s="1315"/>
      <c r="AW5" s="1315"/>
      <c r="AX5" s="1315"/>
      <c r="AY5" s="1315"/>
      <c r="AZ5" s="179"/>
      <c r="BA5" s="179"/>
      <c r="BB5" s="179"/>
    </row>
    <row r="6" spans="1:67" s="181" customFormat="1" ht="12.6" customHeight="1" x14ac:dyDescent="0.25">
      <c r="A6" s="1288" t="s">
        <v>5034</v>
      </c>
      <c r="B6" s="1288"/>
      <c r="C6" s="1288"/>
      <c r="D6" s="1288"/>
      <c r="E6" s="1288"/>
      <c r="F6" s="1288"/>
      <c r="G6" s="1288"/>
      <c r="H6" s="1288"/>
      <c r="I6" s="1288"/>
      <c r="J6" s="1288"/>
      <c r="K6" s="1288"/>
      <c r="L6" s="1288"/>
      <c r="M6" s="1288"/>
      <c r="N6" s="1288"/>
      <c r="O6" s="1288"/>
      <c r="P6" s="1288"/>
      <c r="Q6" s="1288"/>
      <c r="R6" s="1288"/>
      <c r="S6" s="1288"/>
      <c r="T6" s="1288"/>
      <c r="U6" s="1288"/>
      <c r="V6" s="1288"/>
      <c r="W6" s="1288"/>
      <c r="X6" s="1288"/>
      <c r="Y6" s="1288"/>
      <c r="Z6" s="1288"/>
      <c r="AA6" s="1288"/>
      <c r="AB6" s="1288"/>
      <c r="AC6" s="1288"/>
      <c r="AD6" s="1288"/>
      <c r="AE6" s="1288"/>
      <c r="AF6" s="1288"/>
      <c r="AG6" s="1288"/>
      <c r="AH6" s="1288"/>
      <c r="AI6" s="1288"/>
      <c r="AJ6" s="1288"/>
      <c r="AK6" s="1288"/>
      <c r="AL6" s="1288"/>
      <c r="AM6" s="1288"/>
      <c r="AN6" s="1288"/>
      <c r="AO6" s="1288"/>
      <c r="AP6" s="1288"/>
      <c r="AQ6" s="1288"/>
      <c r="AR6" s="1288"/>
      <c r="AS6" s="1288"/>
      <c r="AT6" s="1288"/>
      <c r="AU6" s="1288"/>
      <c r="AV6" s="1288"/>
      <c r="AW6" s="1288"/>
      <c r="AX6" s="1288"/>
      <c r="AY6" s="1288"/>
      <c r="AZ6" s="182"/>
      <c r="BA6" s="182"/>
      <c r="BB6" s="182"/>
    </row>
    <row r="7" spans="1:67" s="181" customFormat="1" ht="12.6" customHeight="1" x14ac:dyDescent="0.25">
      <c r="A7" s="1324"/>
      <c r="B7" s="1324"/>
      <c r="C7" s="1324"/>
      <c r="D7" s="1324"/>
      <c r="E7" s="1324"/>
      <c r="F7" s="1324"/>
      <c r="G7" s="1324"/>
      <c r="H7" s="1324"/>
      <c r="I7" s="1324"/>
      <c r="J7" s="1324"/>
      <c r="K7" s="1324"/>
      <c r="L7" s="1324"/>
      <c r="M7" s="1324"/>
      <c r="N7" s="1324"/>
      <c r="O7" s="1324"/>
      <c r="P7" s="1324"/>
      <c r="Q7" s="1324"/>
      <c r="R7" s="1324"/>
      <c r="S7" s="1324"/>
      <c r="T7" s="1324"/>
      <c r="U7" s="1324"/>
      <c r="V7" s="1324"/>
      <c r="W7" s="1324"/>
      <c r="X7" s="1324"/>
      <c r="Y7" s="1324"/>
      <c r="Z7" s="1324"/>
      <c r="AA7" s="1324"/>
      <c r="AB7" s="1324"/>
      <c r="AC7" s="1324"/>
      <c r="AD7" s="1324"/>
      <c r="AE7" s="1324"/>
      <c r="AF7" s="1324"/>
      <c r="AG7" s="1324"/>
      <c r="AH7" s="1324"/>
      <c r="AI7" s="1324"/>
      <c r="AJ7" s="1324"/>
      <c r="AK7" s="1324"/>
      <c r="AL7" s="1324"/>
      <c r="AM7" s="1324"/>
      <c r="AN7" s="1324"/>
      <c r="AO7" s="1324"/>
      <c r="AP7" s="1324"/>
      <c r="AQ7" s="1324"/>
      <c r="AR7" s="1324"/>
      <c r="AS7" s="1324"/>
      <c r="AT7" s="1324"/>
      <c r="AU7" s="1324"/>
      <c r="AV7" s="1324"/>
      <c r="AW7" s="1324"/>
      <c r="AX7" s="1324"/>
      <c r="AY7" s="1324"/>
      <c r="AZ7" s="869"/>
      <c r="BA7" s="869"/>
      <c r="BB7" s="869"/>
    </row>
    <row r="8" spans="1:67" s="181" customFormat="1" ht="12.6" customHeight="1" x14ac:dyDescent="0.25">
      <c r="A8" s="1324"/>
      <c r="B8" s="1324"/>
      <c r="C8" s="1324"/>
      <c r="D8" s="1324"/>
      <c r="E8" s="1324"/>
      <c r="F8" s="1324"/>
      <c r="G8" s="1324"/>
      <c r="H8" s="1324"/>
      <c r="I8" s="1324"/>
      <c r="J8" s="1324"/>
      <c r="K8" s="1324"/>
      <c r="L8" s="1324"/>
      <c r="M8" s="1324"/>
      <c r="N8" s="1324"/>
      <c r="O8" s="1324"/>
      <c r="P8" s="1324"/>
      <c r="Q8" s="1324"/>
      <c r="R8" s="1324"/>
      <c r="S8" s="1324"/>
      <c r="T8" s="1324"/>
      <c r="U8" s="1324"/>
      <c r="V8" s="1324"/>
      <c r="W8" s="1324"/>
      <c r="X8" s="1324"/>
      <c r="Y8" s="1324"/>
      <c r="Z8" s="1324"/>
      <c r="AA8" s="1324"/>
      <c r="AB8" s="1324"/>
      <c r="AC8" s="1324"/>
      <c r="AD8" s="1324"/>
      <c r="AE8" s="1324"/>
      <c r="AF8" s="1324"/>
      <c r="AG8" s="1324"/>
      <c r="AH8" s="1324"/>
      <c r="AI8" s="1324"/>
      <c r="AJ8" s="1324"/>
      <c r="AK8" s="1324"/>
      <c r="AL8" s="1324"/>
      <c r="AM8" s="1324"/>
      <c r="AN8" s="1324"/>
      <c r="AO8" s="1324"/>
      <c r="AP8" s="1324"/>
      <c r="AQ8" s="1324"/>
      <c r="AR8" s="1324"/>
      <c r="AS8" s="1324"/>
      <c r="AT8" s="1324"/>
      <c r="AU8" s="1324"/>
      <c r="AV8" s="1324"/>
      <c r="AW8" s="1324"/>
      <c r="AX8" s="1324"/>
      <c r="AY8" s="1324"/>
      <c r="AZ8" s="869"/>
      <c r="BA8" s="869"/>
      <c r="BB8" s="869"/>
    </row>
    <row r="9" spans="1:67" s="181" customFormat="1" ht="12.6" customHeight="1" x14ac:dyDescent="0.25">
      <c r="A9" s="1324"/>
      <c r="B9" s="1324"/>
      <c r="C9" s="1324"/>
      <c r="D9" s="1324"/>
      <c r="E9" s="1324"/>
      <c r="F9" s="1324"/>
      <c r="G9" s="1324"/>
      <c r="H9" s="1324"/>
      <c r="I9" s="1324"/>
      <c r="J9" s="1324"/>
      <c r="K9" s="1324"/>
      <c r="L9" s="1324"/>
      <c r="M9" s="1324"/>
      <c r="N9" s="1324"/>
      <c r="O9" s="1324"/>
      <c r="P9" s="1324"/>
      <c r="Q9" s="1324"/>
      <c r="R9" s="1324"/>
      <c r="S9" s="1324"/>
      <c r="T9" s="1324"/>
      <c r="U9" s="1324"/>
      <c r="V9" s="1324"/>
      <c r="W9" s="1324"/>
      <c r="X9" s="1324"/>
      <c r="Y9" s="1324"/>
      <c r="Z9" s="1324"/>
      <c r="AA9" s="1324"/>
      <c r="AB9" s="1324"/>
      <c r="AC9" s="1324"/>
      <c r="AD9" s="1324"/>
      <c r="AE9" s="1324"/>
      <c r="AF9" s="1324"/>
      <c r="AG9" s="1324"/>
      <c r="AH9" s="1324"/>
      <c r="AI9" s="1324"/>
      <c r="AJ9" s="1324"/>
      <c r="AK9" s="1324"/>
      <c r="AL9" s="1324"/>
      <c r="AM9" s="1324"/>
      <c r="AN9" s="1324"/>
      <c r="AO9" s="1324"/>
      <c r="AP9" s="1324"/>
      <c r="AQ9" s="1324"/>
      <c r="AR9" s="1324"/>
      <c r="AS9" s="1324"/>
      <c r="AT9" s="1324"/>
      <c r="AU9" s="1324"/>
      <c r="AV9" s="1324"/>
      <c r="AW9" s="1324"/>
      <c r="AX9" s="1324"/>
      <c r="AY9" s="1324"/>
      <c r="AZ9" s="869"/>
      <c r="BA9" s="869"/>
      <c r="BB9" s="869"/>
    </row>
    <row r="10" spans="1:67" s="181" customFormat="1" ht="12.6" customHeight="1" x14ac:dyDescent="0.25">
      <c r="A10" s="1324"/>
      <c r="B10" s="1324"/>
      <c r="C10" s="1324"/>
      <c r="D10" s="1324"/>
      <c r="E10" s="1324"/>
      <c r="F10" s="1324"/>
      <c r="G10" s="1324"/>
      <c r="H10" s="1324"/>
      <c r="I10" s="1324"/>
      <c r="J10" s="1324"/>
      <c r="K10" s="1324"/>
      <c r="L10" s="1324"/>
      <c r="M10" s="1324"/>
      <c r="N10" s="1324"/>
      <c r="O10" s="1324"/>
      <c r="P10" s="1324"/>
      <c r="Q10" s="1324"/>
      <c r="R10" s="1324"/>
      <c r="S10" s="1324"/>
      <c r="T10" s="1324"/>
      <c r="U10" s="1324"/>
      <c r="V10" s="1324"/>
      <c r="W10" s="1324"/>
      <c r="X10" s="1324"/>
      <c r="Y10" s="1324"/>
      <c r="Z10" s="1324"/>
      <c r="AA10" s="1324"/>
      <c r="AB10" s="1324"/>
      <c r="AC10" s="1324"/>
      <c r="AD10" s="1324"/>
      <c r="AE10" s="1324"/>
      <c r="AF10" s="1324"/>
      <c r="AG10" s="1324"/>
      <c r="AH10" s="1324"/>
      <c r="AI10" s="1324"/>
      <c r="AJ10" s="1324"/>
      <c r="AK10" s="1324"/>
      <c r="AL10" s="1324"/>
      <c r="AM10" s="1324"/>
      <c r="AN10" s="1324"/>
      <c r="AO10" s="1324"/>
      <c r="AP10" s="1324"/>
      <c r="AQ10" s="1324"/>
      <c r="AR10" s="1324"/>
      <c r="AS10" s="1324"/>
      <c r="AT10" s="1324"/>
      <c r="AU10" s="1324"/>
      <c r="AV10" s="1324"/>
      <c r="AW10" s="1324"/>
      <c r="AX10" s="1324"/>
      <c r="AY10" s="1324"/>
      <c r="AZ10" s="869"/>
      <c r="BA10" s="869"/>
      <c r="BB10" s="869"/>
    </row>
    <row r="11" spans="1:67" s="181" customFormat="1" ht="12.6" customHeight="1" x14ac:dyDescent="0.25">
      <c r="A11" s="1324"/>
      <c r="B11" s="1324"/>
      <c r="C11" s="1324"/>
      <c r="D11" s="1324"/>
      <c r="E11" s="1324"/>
      <c r="F11" s="1324"/>
      <c r="G11" s="1324"/>
      <c r="H11" s="1324"/>
      <c r="I11" s="1324"/>
      <c r="J11" s="1324"/>
      <c r="K11" s="1324"/>
      <c r="L11" s="1324"/>
      <c r="M11" s="1324"/>
      <c r="N11" s="1324"/>
      <c r="O11" s="1324"/>
      <c r="P11" s="1324"/>
      <c r="Q11" s="1324"/>
      <c r="R11" s="1324"/>
      <c r="S11" s="1324"/>
      <c r="T11" s="1324"/>
      <c r="U11" s="1324"/>
      <c r="V11" s="1324"/>
      <c r="W11" s="1324"/>
      <c r="X11" s="1324"/>
      <c r="Y11" s="1324"/>
      <c r="Z11" s="1324"/>
      <c r="AA11" s="1324"/>
      <c r="AB11" s="1324"/>
      <c r="AC11" s="1324"/>
      <c r="AD11" s="1324"/>
      <c r="AE11" s="1324"/>
      <c r="AF11" s="1324"/>
      <c r="AG11" s="1324"/>
      <c r="AH11" s="1324"/>
      <c r="AI11" s="1324"/>
      <c r="AJ11" s="1324"/>
      <c r="AK11" s="1324"/>
      <c r="AL11" s="1324"/>
      <c r="AM11" s="1324"/>
      <c r="AN11" s="1324"/>
      <c r="AO11" s="1324"/>
      <c r="AP11" s="1324"/>
      <c r="AQ11" s="1324"/>
      <c r="AR11" s="1324"/>
      <c r="AS11" s="1324"/>
      <c r="AT11" s="1324"/>
      <c r="AU11" s="1324"/>
      <c r="AV11" s="1324"/>
      <c r="AW11" s="1324"/>
      <c r="AX11" s="1324"/>
      <c r="AY11" s="1324"/>
      <c r="AZ11" s="869"/>
      <c r="BA11" s="869"/>
      <c r="BB11" s="869"/>
    </row>
    <row r="12" spans="1:67" s="181" customFormat="1" ht="12.6" customHeight="1" x14ac:dyDescent="0.25">
      <c r="A12" s="1324"/>
      <c r="B12" s="1324"/>
      <c r="C12" s="1324"/>
      <c r="D12" s="1324"/>
      <c r="E12" s="1324"/>
      <c r="F12" s="1324"/>
      <c r="G12" s="1324"/>
      <c r="H12" s="1324"/>
      <c r="I12" s="1324"/>
      <c r="J12" s="1324"/>
      <c r="K12" s="1324"/>
      <c r="L12" s="1324"/>
      <c r="M12" s="1324"/>
      <c r="N12" s="1324"/>
      <c r="O12" s="1324"/>
      <c r="P12" s="1324"/>
      <c r="Q12" s="1324"/>
      <c r="R12" s="1324"/>
      <c r="S12" s="1324"/>
      <c r="T12" s="1324"/>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T12" s="1324"/>
      <c r="AU12" s="1324"/>
      <c r="AV12" s="1324"/>
      <c r="AW12" s="1324"/>
      <c r="AX12" s="1324"/>
      <c r="AY12" s="1324"/>
      <c r="AZ12" s="869"/>
      <c r="BA12" s="869"/>
      <c r="BB12" s="869"/>
    </row>
    <row r="13" spans="1:67" s="181" customFormat="1" ht="12.6" customHeight="1" x14ac:dyDescent="0.25">
      <c r="A13" s="1324"/>
      <c r="B13" s="1324"/>
      <c r="C13" s="1324"/>
      <c r="D13" s="1324"/>
      <c r="E13" s="1324"/>
      <c r="F13" s="1324"/>
      <c r="G13" s="1324"/>
      <c r="H13" s="1324"/>
      <c r="I13" s="1324"/>
      <c r="J13" s="1324"/>
      <c r="K13" s="1324"/>
      <c r="L13" s="1324"/>
      <c r="M13" s="1324"/>
      <c r="N13" s="1324"/>
      <c r="O13" s="1324"/>
      <c r="P13" s="1324"/>
      <c r="Q13" s="1324"/>
      <c r="R13" s="1324"/>
      <c r="S13" s="1324"/>
      <c r="T13" s="1324"/>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4"/>
      <c r="AU13" s="1324"/>
      <c r="AV13" s="1324"/>
      <c r="AW13" s="1324"/>
      <c r="AX13" s="1324"/>
      <c r="AY13" s="1324"/>
      <c r="AZ13" s="869"/>
      <c r="BA13" s="869"/>
      <c r="BB13" s="869"/>
    </row>
    <row r="14" spans="1:67" ht="0.6" customHeight="1" x14ac:dyDescent="0.25">
      <c r="A14" s="183"/>
      <c r="B14" s="183"/>
      <c r="C14" s="183"/>
      <c r="D14" s="183"/>
      <c r="E14" s="183"/>
      <c r="F14" s="183"/>
      <c r="G14" s="183"/>
      <c r="H14" s="183"/>
      <c r="I14" s="183"/>
      <c r="J14" s="183"/>
      <c r="K14" s="183"/>
      <c r="L14" s="183"/>
      <c r="M14" s="183"/>
      <c r="N14" s="183"/>
      <c r="O14" s="183"/>
      <c r="P14" s="183"/>
      <c r="Q14" s="183"/>
      <c r="AG14" s="184"/>
      <c r="AR14" s="184"/>
    </row>
    <row r="15" spans="1:67" ht="12.6" customHeight="1" x14ac:dyDescent="0.25">
      <c r="A15" s="1325" t="s">
        <v>5033</v>
      </c>
      <c r="B15" s="1325"/>
      <c r="C15" s="1325"/>
      <c r="D15" s="1325"/>
      <c r="E15" s="1325"/>
      <c r="F15" s="1325"/>
      <c r="G15" s="1325"/>
      <c r="H15" s="1325"/>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V15" s="1325"/>
      <c r="AW15" s="1325"/>
      <c r="AX15" s="1325"/>
      <c r="AY15" s="1325"/>
      <c r="AZ15" s="1288"/>
      <c r="BA15" s="1288"/>
      <c r="BB15" s="1288"/>
    </row>
    <row r="16" spans="1:67" ht="12.6" customHeight="1" x14ac:dyDescent="0.25">
      <c r="A16" s="1069" t="s">
        <v>1262</v>
      </c>
      <c r="B16" s="1069"/>
      <c r="C16" s="1069"/>
      <c r="D16" s="1069"/>
      <c r="E16" s="1069"/>
      <c r="F16" s="1069"/>
      <c r="G16" s="1069"/>
      <c r="H16" s="1069"/>
      <c r="I16" s="1069"/>
      <c r="J16" s="1069"/>
      <c r="K16" s="1069"/>
      <c r="L16" s="1069"/>
      <c r="M16" s="1069"/>
      <c r="N16" s="1069"/>
      <c r="O16" s="1069"/>
      <c r="P16" s="1069"/>
      <c r="Q16" s="1069"/>
      <c r="R16" s="1069"/>
      <c r="S16" s="1069"/>
      <c r="T16" s="1069"/>
      <c r="U16" s="1069" t="s">
        <v>1263</v>
      </c>
      <c r="V16" s="1069"/>
      <c r="W16" s="1069"/>
      <c r="X16" s="1069"/>
      <c r="Y16" s="1069"/>
      <c r="Z16" s="1069"/>
      <c r="AA16" s="1069"/>
      <c r="AB16" s="1069"/>
      <c r="AC16" s="1069"/>
      <c r="AD16" s="1069"/>
      <c r="AE16" s="1069"/>
      <c r="AF16" s="1069"/>
      <c r="AG16" s="1069"/>
      <c r="AH16" s="1022" t="s">
        <v>1264</v>
      </c>
      <c r="AI16" s="1022"/>
      <c r="AJ16" s="1022"/>
      <c r="AK16" s="1022"/>
      <c r="AL16" s="1022"/>
      <c r="AM16" s="1022"/>
      <c r="AN16" s="1022"/>
      <c r="AO16" s="1022"/>
      <c r="AP16" s="1022"/>
      <c r="AQ16" s="1022"/>
      <c r="AR16" s="1022"/>
      <c r="AS16" s="1022"/>
      <c r="AT16" s="1022"/>
      <c r="AU16" s="1022"/>
      <c r="AV16" s="1022"/>
      <c r="AW16" s="1022"/>
      <c r="AX16" s="1022"/>
      <c r="AY16" s="1022"/>
      <c r="AZ16" s="185"/>
      <c r="BA16" s="186"/>
      <c r="BB16" s="186"/>
      <c r="BC16" s="183"/>
    </row>
    <row r="17" spans="1:16384" ht="12.6" customHeight="1" x14ac:dyDescent="0.25">
      <c r="A17" s="1069"/>
      <c r="B17" s="1069"/>
      <c r="C17" s="1069"/>
      <c r="D17" s="1069"/>
      <c r="E17" s="1069"/>
      <c r="F17" s="1069"/>
      <c r="G17" s="1069"/>
      <c r="H17" s="1069"/>
      <c r="I17" s="1069"/>
      <c r="J17" s="1069"/>
      <c r="K17" s="1069"/>
      <c r="L17" s="1069"/>
      <c r="M17" s="1069"/>
      <c r="N17" s="1069"/>
      <c r="O17" s="1069"/>
      <c r="P17" s="1069"/>
      <c r="Q17" s="1069"/>
      <c r="R17" s="1069"/>
      <c r="S17" s="1069"/>
      <c r="T17" s="1069"/>
      <c r="U17" s="1069"/>
      <c r="V17" s="1069"/>
      <c r="W17" s="1069"/>
      <c r="X17" s="1069"/>
      <c r="Y17" s="1069"/>
      <c r="Z17" s="1069"/>
      <c r="AA17" s="1069"/>
      <c r="AB17" s="1069"/>
      <c r="AC17" s="1069"/>
      <c r="AD17" s="1069"/>
      <c r="AE17" s="1069"/>
      <c r="AF17" s="1069"/>
      <c r="AG17" s="1069"/>
      <c r="AH17" s="1022" t="s">
        <v>1265</v>
      </c>
      <c r="AI17" s="1022"/>
      <c r="AJ17" s="1022"/>
      <c r="AK17" s="1022"/>
      <c r="AL17" s="1022"/>
      <c r="AM17" s="1022"/>
      <c r="AN17" s="1022"/>
      <c r="AO17" s="1022"/>
      <c r="AP17" s="1022"/>
      <c r="AQ17" s="1022"/>
      <c r="AR17" s="1022"/>
      <c r="AS17" s="1022"/>
      <c r="AT17" s="1022"/>
      <c r="AU17" s="1022"/>
      <c r="AV17" s="1022"/>
      <c r="AW17" s="1022"/>
      <c r="AX17" s="1022"/>
      <c r="AY17" s="1022"/>
      <c r="AZ17" s="185"/>
      <c r="BA17" s="186"/>
      <c r="BB17" s="186"/>
      <c r="BC17" s="183"/>
    </row>
    <row r="18" spans="1:16384" ht="12.6" customHeight="1" x14ac:dyDescent="0.25">
      <c r="A18" s="795" t="s">
        <v>1266</v>
      </c>
      <c r="B18" s="796"/>
      <c r="C18" s="796"/>
      <c r="D18" s="796"/>
      <c r="E18" s="796"/>
      <c r="F18" s="796"/>
      <c r="G18" s="796"/>
      <c r="H18" s="796"/>
      <c r="I18" s="796"/>
      <c r="J18" s="796"/>
      <c r="K18" s="796"/>
      <c r="L18" s="796"/>
      <c r="M18" s="796"/>
      <c r="N18" s="796"/>
      <c r="O18" s="796"/>
      <c r="P18" s="796"/>
      <c r="Q18" s="796"/>
      <c r="R18" s="796"/>
      <c r="S18" s="796"/>
      <c r="T18" s="797"/>
      <c r="U18" s="794">
        <v>146</v>
      </c>
      <c r="V18" s="794"/>
      <c r="W18" s="794"/>
      <c r="X18" s="794"/>
      <c r="Y18" s="794"/>
      <c r="Z18" s="794"/>
      <c r="AA18" s="794"/>
      <c r="AB18" s="794"/>
      <c r="AC18" s="794"/>
      <c r="AD18" s="794"/>
      <c r="AE18" s="794"/>
      <c r="AF18" s="794"/>
      <c r="AG18" s="794"/>
      <c r="AH18" s="794">
        <v>140</v>
      </c>
      <c r="AI18" s="794"/>
      <c r="AJ18" s="794"/>
      <c r="AK18" s="794"/>
      <c r="AL18" s="794"/>
      <c r="AM18" s="794"/>
      <c r="AN18" s="794"/>
      <c r="AO18" s="794"/>
      <c r="AP18" s="794"/>
      <c r="AQ18" s="794"/>
      <c r="AR18" s="794"/>
      <c r="AS18" s="794"/>
      <c r="AT18" s="794"/>
      <c r="AU18" s="794"/>
      <c r="AV18" s="794"/>
      <c r="AW18" s="794"/>
      <c r="AX18" s="794"/>
      <c r="AY18" s="794"/>
      <c r="AZ18" s="190"/>
      <c r="BA18" s="191"/>
      <c r="BB18" s="191"/>
      <c r="BC18" s="192"/>
    </row>
    <row r="19" spans="1:16384" ht="11.45" customHeight="1" x14ac:dyDescent="0.25">
      <c r="A19" s="816" t="s">
        <v>1267</v>
      </c>
      <c r="B19" s="817"/>
      <c r="C19" s="817"/>
      <c r="D19" s="817"/>
      <c r="E19" s="817"/>
      <c r="F19" s="817"/>
      <c r="G19" s="817"/>
      <c r="H19" s="817"/>
      <c r="I19" s="817"/>
      <c r="J19" s="817"/>
      <c r="K19" s="817"/>
      <c r="L19" s="817"/>
      <c r="M19" s="817"/>
      <c r="N19" s="817"/>
      <c r="O19" s="817"/>
      <c r="P19" s="817"/>
      <c r="Q19" s="817"/>
      <c r="R19" s="817"/>
      <c r="S19" s="817"/>
      <c r="T19" s="818"/>
      <c r="U19" s="794">
        <v>149</v>
      </c>
      <c r="V19" s="794"/>
      <c r="W19" s="794"/>
      <c r="X19" s="794"/>
      <c r="Y19" s="794"/>
      <c r="Z19" s="794"/>
      <c r="AA19" s="794"/>
      <c r="AB19" s="794"/>
      <c r="AC19" s="794"/>
      <c r="AD19" s="794"/>
      <c r="AE19" s="794"/>
      <c r="AF19" s="794"/>
      <c r="AG19" s="794"/>
      <c r="AH19" s="794">
        <v>141</v>
      </c>
      <c r="AI19" s="794"/>
      <c r="AJ19" s="794"/>
      <c r="AK19" s="794"/>
      <c r="AL19" s="794"/>
      <c r="AM19" s="794"/>
      <c r="AN19" s="794"/>
      <c r="AO19" s="794"/>
      <c r="AP19" s="794"/>
      <c r="AQ19" s="794"/>
      <c r="AR19" s="794"/>
      <c r="AS19" s="794"/>
      <c r="AT19" s="794"/>
      <c r="AU19" s="794"/>
      <c r="AV19" s="794"/>
      <c r="AW19" s="794"/>
      <c r="AX19" s="794"/>
      <c r="AY19" s="794"/>
      <c r="AZ19" s="190"/>
      <c r="BA19" s="191"/>
      <c r="BB19" s="191"/>
      <c r="BC19" s="192"/>
    </row>
    <row r="20" spans="1:16384" ht="9.6" customHeight="1" x14ac:dyDescent="0.25">
      <c r="A20" s="819" t="s">
        <v>1268</v>
      </c>
      <c r="B20" s="820"/>
      <c r="C20" s="820"/>
      <c r="D20" s="820"/>
      <c r="E20" s="820"/>
      <c r="F20" s="820"/>
      <c r="G20" s="820"/>
      <c r="H20" s="820"/>
      <c r="I20" s="820"/>
      <c r="J20" s="820"/>
      <c r="K20" s="820"/>
      <c r="L20" s="820"/>
      <c r="M20" s="820"/>
      <c r="N20" s="820"/>
      <c r="O20" s="820"/>
      <c r="P20" s="820"/>
      <c r="Q20" s="820"/>
      <c r="R20" s="820"/>
      <c r="S20" s="820"/>
      <c r="T20" s="821"/>
      <c r="U20" s="794"/>
      <c r="V20" s="794"/>
      <c r="W20" s="794"/>
      <c r="X20" s="794"/>
      <c r="Y20" s="794"/>
      <c r="Z20" s="794"/>
      <c r="AA20" s="794"/>
      <c r="AB20" s="794"/>
      <c r="AC20" s="794"/>
      <c r="AD20" s="794"/>
      <c r="AE20" s="794"/>
      <c r="AF20" s="794"/>
      <c r="AG20" s="794"/>
      <c r="AH20" s="794"/>
      <c r="AI20" s="794"/>
      <c r="AJ20" s="794"/>
      <c r="AK20" s="794"/>
      <c r="AL20" s="794"/>
      <c r="AM20" s="794"/>
      <c r="AN20" s="794"/>
      <c r="AO20" s="794"/>
      <c r="AP20" s="794"/>
      <c r="AQ20" s="794"/>
      <c r="AR20" s="794"/>
      <c r="AS20" s="794"/>
      <c r="AT20" s="794"/>
      <c r="AU20" s="794"/>
      <c r="AV20" s="794"/>
      <c r="AW20" s="794"/>
      <c r="AX20" s="794"/>
      <c r="AY20" s="794"/>
      <c r="AZ20" s="190"/>
      <c r="BA20" s="191"/>
      <c r="BB20" s="191"/>
      <c r="BC20" s="192"/>
    </row>
    <row r="21" spans="1:16384" ht="12.6" customHeight="1" x14ac:dyDescent="0.25">
      <c r="A21" s="795" t="s">
        <v>1269</v>
      </c>
      <c r="B21" s="796"/>
      <c r="C21" s="796"/>
      <c r="D21" s="796"/>
      <c r="E21" s="796"/>
      <c r="F21" s="796"/>
      <c r="G21" s="796"/>
      <c r="H21" s="796"/>
      <c r="I21" s="796"/>
      <c r="J21" s="796"/>
      <c r="K21" s="796"/>
      <c r="L21" s="796"/>
      <c r="M21" s="796"/>
      <c r="N21" s="796"/>
      <c r="O21" s="796"/>
      <c r="P21" s="796"/>
      <c r="Q21" s="796"/>
      <c r="R21" s="796"/>
      <c r="S21" s="796"/>
      <c r="T21" s="797"/>
      <c r="U21" s="794">
        <v>5</v>
      </c>
      <c r="V21" s="794"/>
      <c r="W21" s="794"/>
      <c r="X21" s="794"/>
      <c r="Y21" s="794"/>
      <c r="Z21" s="794"/>
      <c r="AA21" s="794"/>
      <c r="AB21" s="794"/>
      <c r="AC21" s="794"/>
      <c r="AD21" s="794"/>
      <c r="AE21" s="794"/>
      <c r="AF21" s="794"/>
      <c r="AG21" s="794"/>
      <c r="AH21" s="794">
        <v>5</v>
      </c>
      <c r="AI21" s="794"/>
      <c r="AJ21" s="794"/>
      <c r="AK21" s="794"/>
      <c r="AL21" s="794"/>
      <c r="AM21" s="794"/>
      <c r="AN21" s="794"/>
      <c r="AO21" s="794"/>
      <c r="AP21" s="794"/>
      <c r="AQ21" s="794"/>
      <c r="AR21" s="794"/>
      <c r="AS21" s="794"/>
      <c r="AT21" s="794"/>
      <c r="AU21" s="794"/>
      <c r="AV21" s="794"/>
      <c r="AW21" s="794"/>
      <c r="AX21" s="794"/>
      <c r="AY21" s="794"/>
      <c r="AZ21" s="190"/>
      <c r="BA21" s="191"/>
      <c r="BB21" s="191"/>
      <c r="BC21" s="192"/>
    </row>
    <row r="22" spans="1:16384" ht="13.15" customHeight="1" x14ac:dyDescent="0.25">
      <c r="A22" s="869" t="s">
        <v>1270</v>
      </c>
      <c r="B22" s="869"/>
      <c r="C22" s="869"/>
      <c r="D22" s="869"/>
      <c r="E22" s="869"/>
      <c r="F22" s="869"/>
      <c r="G22" s="869"/>
      <c r="H22" s="869"/>
      <c r="I22" s="869"/>
      <c r="J22" s="869"/>
      <c r="K22" s="869"/>
      <c r="L22" s="869"/>
      <c r="M22" s="869"/>
      <c r="N22" s="869"/>
      <c r="O22" s="869"/>
      <c r="P22" s="869"/>
      <c r="Q22" s="869"/>
      <c r="R22" s="869"/>
      <c r="S22" s="869"/>
      <c r="T22" s="869"/>
      <c r="U22" s="869"/>
      <c r="V22" s="869"/>
      <c r="W22" s="869"/>
      <c r="X22" s="869"/>
      <c r="Y22" s="869"/>
      <c r="Z22" s="869"/>
      <c r="AA22" s="869"/>
      <c r="AB22" s="869"/>
      <c r="AC22" s="869"/>
      <c r="AD22" s="869"/>
      <c r="AE22" s="869"/>
      <c r="AF22" s="869"/>
      <c r="AG22" s="869"/>
      <c r="AH22" s="869"/>
      <c r="AI22" s="869"/>
      <c r="AJ22" s="869"/>
      <c r="AK22" s="869"/>
      <c r="AL22" s="869"/>
      <c r="AM22" s="869"/>
      <c r="AN22" s="869"/>
      <c r="AO22" s="869"/>
      <c r="AP22" s="869"/>
      <c r="AQ22" s="869"/>
      <c r="AR22" s="869"/>
      <c r="AS22" s="869"/>
      <c r="AT22" s="869"/>
      <c r="AU22" s="869"/>
      <c r="AV22" s="869"/>
      <c r="AW22" s="869"/>
      <c r="AX22" s="869"/>
      <c r="AY22" s="869"/>
      <c r="AZ22" s="869"/>
      <c r="BA22" s="869"/>
      <c r="BB22" s="191"/>
      <c r="BC22" s="192"/>
    </row>
    <row r="23" spans="1:16384" ht="6" hidden="1" customHeight="1" x14ac:dyDescent="0.25">
      <c r="A23" s="869"/>
      <c r="B23" s="869"/>
      <c r="C23" s="869"/>
      <c r="D23" s="869"/>
      <c r="E23" s="869"/>
      <c r="F23" s="869"/>
      <c r="G23" s="869"/>
      <c r="H23" s="869"/>
      <c r="I23" s="869"/>
      <c r="J23" s="869"/>
      <c r="K23" s="869"/>
      <c r="L23" s="869"/>
      <c r="M23" s="869"/>
      <c r="N23" s="869"/>
      <c r="O23" s="869"/>
      <c r="P23" s="869"/>
      <c r="Q23" s="869"/>
      <c r="R23" s="869"/>
      <c r="S23" s="869"/>
      <c r="T23" s="869"/>
      <c r="U23" s="869"/>
      <c r="V23" s="869"/>
      <c r="W23" s="869"/>
      <c r="X23" s="869"/>
      <c r="Y23" s="869"/>
      <c r="Z23" s="869"/>
      <c r="AA23" s="869"/>
      <c r="AB23" s="869"/>
      <c r="AC23" s="869"/>
      <c r="AD23" s="869"/>
      <c r="AE23" s="869"/>
      <c r="AF23" s="869"/>
      <c r="AG23" s="869"/>
      <c r="AH23" s="869"/>
      <c r="AI23" s="869"/>
      <c r="AJ23" s="869"/>
      <c r="AK23" s="869"/>
      <c r="AL23" s="869"/>
      <c r="AM23" s="869"/>
      <c r="AN23" s="869"/>
      <c r="AO23" s="869"/>
      <c r="AP23" s="869"/>
      <c r="AQ23" s="869"/>
      <c r="AR23" s="869"/>
      <c r="AS23" s="869"/>
      <c r="AT23" s="869"/>
      <c r="AU23" s="869"/>
      <c r="AV23" s="869"/>
      <c r="AW23" s="869"/>
      <c r="AX23" s="869"/>
      <c r="AY23" s="869"/>
      <c r="AZ23" s="869"/>
      <c r="BA23" s="869"/>
      <c r="BB23" s="199"/>
    </row>
    <row r="24" spans="1:16384" ht="12.6" customHeight="1" x14ac:dyDescent="0.25">
      <c r="A24" s="1288" t="s">
        <v>5035</v>
      </c>
      <c r="B24" s="1288"/>
      <c r="C24" s="1288"/>
      <c r="D24" s="1288"/>
      <c r="E24" s="1288"/>
      <c r="F24" s="1288"/>
      <c r="G24" s="1288"/>
      <c r="H24" s="1288"/>
      <c r="I24" s="1288"/>
      <c r="J24" s="1288"/>
      <c r="K24" s="1288"/>
      <c r="L24" s="1288"/>
      <c r="M24" s="1288"/>
      <c r="N24" s="1288"/>
      <c r="O24" s="1288"/>
      <c r="P24" s="1288"/>
      <c r="Q24" s="1288"/>
      <c r="R24" s="1288"/>
      <c r="S24" s="1288"/>
      <c r="T24" s="1288"/>
      <c r="U24" s="1288"/>
      <c r="V24" s="1288"/>
      <c r="W24" s="1288"/>
      <c r="X24" s="1288"/>
      <c r="Y24" s="1288"/>
      <c r="Z24" s="1288"/>
      <c r="AA24" s="1288"/>
      <c r="AB24" s="1288"/>
      <c r="AC24" s="1288"/>
      <c r="AD24" s="1288"/>
      <c r="AE24" s="1288"/>
      <c r="AF24" s="1288"/>
      <c r="AG24" s="1288"/>
      <c r="AH24" s="1288"/>
      <c r="AI24" s="1288"/>
      <c r="AJ24" s="1288"/>
      <c r="AK24" s="1288"/>
      <c r="AL24" s="1288"/>
      <c r="AM24" s="1288"/>
      <c r="AN24" s="1288"/>
      <c r="AO24" s="1288"/>
      <c r="AP24" s="1288"/>
      <c r="AQ24" s="1288"/>
      <c r="AR24" s="1288"/>
      <c r="AS24" s="1288"/>
      <c r="AT24" s="1288"/>
      <c r="AU24" s="1288"/>
      <c r="AV24" s="1288"/>
      <c r="AW24" s="1288"/>
      <c r="AX24" s="1288"/>
      <c r="AY24" s="1288"/>
      <c r="AZ24" s="1288"/>
      <c r="BA24" s="1288"/>
      <c r="BB24" s="1288"/>
    </row>
    <row r="25" spans="1:16384" ht="12.6" customHeight="1" x14ac:dyDescent="0.25">
      <c r="A25" s="937" t="s">
        <v>5023</v>
      </c>
      <c r="B25" s="937"/>
      <c r="C25" s="870" t="s">
        <v>1255</v>
      </c>
      <c r="D25" s="870"/>
      <c r="E25" s="869" t="s">
        <v>1271</v>
      </c>
      <c r="F25" s="869"/>
      <c r="G25" s="869"/>
      <c r="H25" s="869"/>
      <c r="I25" s="869"/>
      <c r="J25" s="869"/>
      <c r="K25" s="869"/>
      <c r="L25" s="869"/>
      <c r="M25" s="869"/>
      <c r="N25" s="869"/>
      <c r="O25" s="869"/>
      <c r="P25" s="869"/>
      <c r="Q25" s="869"/>
      <c r="R25" s="869"/>
      <c r="S25" s="869"/>
      <c r="T25" s="869"/>
      <c r="U25" s="869"/>
      <c r="V25" s="869"/>
      <c r="W25" s="869"/>
      <c r="X25" s="869"/>
      <c r="Y25" s="869"/>
      <c r="Z25" s="869"/>
      <c r="AA25" s="869"/>
      <c r="AB25" s="869"/>
      <c r="AC25" s="869"/>
      <c r="AD25" s="869"/>
      <c r="AE25" s="869"/>
      <c r="AF25" s="869"/>
      <c r="AG25" s="869"/>
      <c r="AH25" s="869"/>
      <c r="AI25" s="869"/>
      <c r="AJ25" s="869"/>
      <c r="AK25" s="869"/>
      <c r="AL25" s="869"/>
      <c r="AM25" s="869"/>
      <c r="AN25" s="869"/>
      <c r="AO25" s="869"/>
      <c r="AP25" s="869"/>
      <c r="AQ25" s="869"/>
      <c r="AR25" s="869"/>
      <c r="AS25" s="869"/>
      <c r="AT25" s="869"/>
      <c r="AU25" s="869"/>
      <c r="AV25" s="869"/>
      <c r="AW25" s="869"/>
      <c r="AX25" s="869"/>
      <c r="AY25" s="869"/>
      <c r="AZ25" s="869"/>
      <c r="BA25" s="869"/>
      <c r="BB25" s="200"/>
    </row>
    <row r="26" spans="1:16384" ht="12.6" customHeight="1" x14ac:dyDescent="0.25">
      <c r="A26" s="1288" t="s">
        <v>1272</v>
      </c>
      <c r="B26" s="1288"/>
      <c r="C26" s="1288"/>
      <c r="D26" s="1288"/>
      <c r="E26" s="1288"/>
      <c r="F26" s="1288"/>
      <c r="G26" s="1288"/>
      <c r="H26" s="1288"/>
      <c r="I26" s="1288"/>
      <c r="J26" s="1288"/>
      <c r="K26" s="1288"/>
      <c r="L26" s="1288"/>
      <c r="M26" s="1288"/>
      <c r="N26" s="1288"/>
      <c r="O26" s="1288"/>
      <c r="P26" s="1288"/>
      <c r="Q26" s="1288"/>
      <c r="R26" s="1288"/>
      <c r="S26" s="1288"/>
      <c r="T26" s="1288"/>
      <c r="U26" s="1288"/>
      <c r="V26" s="1288"/>
      <c r="W26" s="1288"/>
      <c r="X26" s="1288"/>
      <c r="Y26" s="1288"/>
      <c r="Z26" s="1288"/>
      <c r="AA26" s="1288"/>
      <c r="AB26" s="1288"/>
      <c r="AC26" s="1288"/>
      <c r="AD26" s="1288"/>
      <c r="AE26" s="1288"/>
      <c r="AF26" s="1288"/>
      <c r="AG26" s="1288"/>
      <c r="AH26" s="1288"/>
      <c r="AI26" s="1288"/>
      <c r="AJ26" s="1288"/>
      <c r="AK26" s="1288"/>
      <c r="AL26" s="1288"/>
      <c r="AM26" s="1288"/>
      <c r="AN26" s="1288"/>
      <c r="AO26" s="1288"/>
      <c r="AP26" s="1288"/>
      <c r="AQ26" s="1288"/>
      <c r="AR26" s="1288"/>
      <c r="AS26" s="1288"/>
      <c r="AT26" s="1288"/>
      <c r="AU26" s="1288"/>
      <c r="AV26" s="1288"/>
      <c r="AW26" s="1288"/>
      <c r="AX26" s="1288"/>
      <c r="AY26" s="1288"/>
      <c r="AZ26" s="1288"/>
      <c r="BA26" s="1288"/>
      <c r="BB26" s="1288"/>
    </row>
    <row r="27" spans="1:16384" ht="26.25" customHeight="1" x14ac:dyDescent="0.25">
      <c r="A27" s="869" t="s">
        <v>5024</v>
      </c>
      <c r="B27" s="869"/>
      <c r="C27" s="869"/>
      <c r="D27" s="869"/>
      <c r="E27" s="869"/>
      <c r="F27" s="869"/>
      <c r="G27" s="869"/>
      <c r="H27" s="869"/>
      <c r="I27" s="869"/>
      <c r="J27" s="869"/>
      <c r="K27" s="869"/>
      <c r="L27" s="869"/>
      <c r="M27" s="869"/>
      <c r="N27" s="869"/>
      <c r="O27" s="869"/>
      <c r="P27" s="869"/>
      <c r="Q27" s="869"/>
      <c r="R27" s="869"/>
      <c r="S27" s="869"/>
      <c r="T27" s="869"/>
      <c r="U27" s="869"/>
      <c r="V27" s="869"/>
      <c r="W27" s="869"/>
      <c r="X27" s="869"/>
      <c r="Y27" s="869"/>
      <c r="Z27" s="869"/>
      <c r="AA27" s="869"/>
      <c r="AB27" s="869"/>
      <c r="AC27" s="869"/>
      <c r="AD27" s="869"/>
      <c r="AE27" s="869"/>
      <c r="AF27" s="869"/>
      <c r="AG27" s="869"/>
      <c r="AH27" s="869"/>
      <c r="AI27" s="869"/>
      <c r="AJ27" s="869"/>
      <c r="AK27" s="869"/>
      <c r="AL27" s="869"/>
      <c r="AM27" s="869"/>
      <c r="AN27" s="869"/>
      <c r="AO27" s="869"/>
      <c r="AP27" s="869"/>
      <c r="AQ27" s="869"/>
      <c r="AR27" s="869"/>
      <c r="AS27" s="869"/>
      <c r="AT27" s="869"/>
      <c r="AU27" s="869"/>
      <c r="AV27" s="869"/>
      <c r="AW27" s="869"/>
      <c r="AX27" s="869"/>
      <c r="AY27" s="869"/>
      <c r="AZ27" s="200"/>
      <c r="BA27" s="200"/>
      <c r="BB27" s="200"/>
    </row>
    <row r="28" spans="1:16384" ht="12.6" customHeight="1" x14ac:dyDescent="0.25">
      <c r="A28" s="1288" t="s">
        <v>5025</v>
      </c>
      <c r="B28" s="1288"/>
      <c r="C28" s="1288"/>
      <c r="D28" s="1288"/>
      <c r="E28" s="1288"/>
      <c r="F28" s="1288"/>
      <c r="G28" s="1288"/>
      <c r="H28" s="1288"/>
      <c r="I28" s="1288"/>
      <c r="J28" s="1288"/>
      <c r="K28" s="1288"/>
      <c r="L28" s="1288"/>
      <c r="M28" s="1288"/>
      <c r="N28" s="1288"/>
      <c r="O28" s="1288"/>
      <c r="P28" s="870" t="s">
        <v>1255</v>
      </c>
      <c r="Q28" s="870"/>
      <c r="R28" s="870"/>
      <c r="S28" s="1288" t="s">
        <v>1273</v>
      </c>
      <c r="T28" s="1288"/>
      <c r="U28" s="1288"/>
      <c r="V28" s="1288"/>
      <c r="W28" s="1288"/>
      <c r="X28" s="1288"/>
      <c r="Y28" s="1288"/>
      <c r="Z28" s="1288"/>
      <c r="AA28" s="1288"/>
      <c r="AB28" s="1288"/>
      <c r="AC28" s="1288"/>
      <c r="AD28" s="1288"/>
      <c r="AE28" s="1288"/>
      <c r="AF28" s="1288"/>
      <c r="AG28" s="1288"/>
      <c r="AH28" s="1288"/>
      <c r="AI28" s="1288"/>
      <c r="AJ28" s="1288"/>
      <c r="AK28" s="1288"/>
      <c r="AL28" s="1288"/>
      <c r="AM28" s="1288"/>
      <c r="AN28" s="1288"/>
      <c r="AO28" s="1288"/>
      <c r="AP28" s="1288"/>
      <c r="AQ28" s="1288"/>
      <c r="AR28" s="1288"/>
      <c r="AS28" s="1288"/>
      <c r="AT28" s="1288"/>
      <c r="AU28" s="1288"/>
      <c r="AV28" s="1288"/>
      <c r="AW28" s="1288"/>
      <c r="AX28" s="1288"/>
      <c r="AY28" s="201"/>
      <c r="AZ28" s="1288"/>
      <c r="BA28" s="1288"/>
      <c r="BB28" s="1288"/>
    </row>
    <row r="29" spans="1:16384" ht="12.6" customHeight="1" x14ac:dyDescent="0.25">
      <c r="A29" s="1288" t="s">
        <v>1274</v>
      </c>
      <c r="B29" s="1288"/>
      <c r="C29" s="1288"/>
      <c r="D29" s="1288"/>
      <c r="E29" s="1288"/>
      <c r="F29" s="1288"/>
      <c r="G29" s="1288"/>
      <c r="H29" s="1288"/>
      <c r="I29" s="1288"/>
      <c r="J29" s="1288"/>
      <c r="K29" s="1288"/>
      <c r="L29" s="1313" t="str">
        <f>VstupHlavička!$B$5</f>
        <v>25110</v>
      </c>
      <c r="M29" s="1313"/>
      <c r="N29" s="1313"/>
      <c r="O29" s="1313"/>
      <c r="P29" s="1288" t="str">
        <f>IFERROR(IF(VLOOKUP(L29,SKNACE!$A1:$B988,1)=L29,VLOOKUP(L29,SKNACE!$A1:$B988,2)),"")</f>
        <v>Výroba kovových konštrukcií a ich častí</v>
      </c>
      <c r="Q29" s="1288"/>
      <c r="R29" s="1288"/>
      <c r="S29" s="1288"/>
      <c r="T29" s="1288"/>
      <c r="U29" s="1288"/>
      <c r="V29" s="1288"/>
      <c r="W29" s="1288"/>
      <c r="X29" s="1288"/>
      <c r="Y29" s="1288"/>
      <c r="Z29" s="1288"/>
      <c r="AA29" s="1288"/>
      <c r="AB29" s="1288"/>
      <c r="AC29" s="1288"/>
      <c r="AD29" s="1288"/>
      <c r="AE29" s="1288"/>
      <c r="AF29" s="1288"/>
      <c r="AG29" s="1288"/>
      <c r="AH29" s="1288"/>
      <c r="AI29" s="1288"/>
      <c r="AJ29" s="1288"/>
      <c r="AK29" s="1288"/>
      <c r="AL29" s="1288"/>
      <c r="AM29" s="1288"/>
      <c r="AN29" s="1288"/>
      <c r="AO29" s="1288"/>
      <c r="AP29" s="1288"/>
      <c r="AQ29" s="1288"/>
      <c r="AR29" s="1288"/>
      <c r="AS29" s="1288"/>
      <c r="AT29" s="1288"/>
      <c r="AU29" s="1288"/>
      <c r="AV29" s="1288"/>
      <c r="AW29" s="1288"/>
      <c r="AX29" s="1288"/>
      <c r="AY29" s="1288"/>
      <c r="AZ29" s="202"/>
      <c r="BA29" s="202"/>
      <c r="BB29" s="202"/>
    </row>
    <row r="30" spans="1:16384" ht="30" customHeight="1" x14ac:dyDescent="0.25">
      <c r="A30" s="1288" t="s">
        <v>1275</v>
      </c>
      <c r="B30" s="1288"/>
      <c r="C30" s="1288"/>
      <c r="D30" s="1288"/>
      <c r="E30" s="1288"/>
      <c r="F30" s="1288"/>
      <c r="G30" s="1288"/>
      <c r="H30" s="1288"/>
      <c r="I30" s="1288"/>
      <c r="J30" s="1288"/>
      <c r="K30" s="1288"/>
      <c r="L30" s="1288"/>
      <c r="M30" s="1288"/>
      <c r="N30" s="1288"/>
      <c r="O30" s="1288"/>
      <c r="P30" s="1288"/>
      <c r="Q30" s="1288"/>
      <c r="R30" s="1288"/>
      <c r="S30" s="1288"/>
      <c r="T30" s="1288"/>
      <c r="U30" s="1288"/>
      <c r="V30" s="1288"/>
      <c r="W30" s="1288"/>
      <c r="X30" s="1288"/>
      <c r="Y30" s="1288"/>
      <c r="Z30" s="1288"/>
      <c r="AA30" s="1288"/>
      <c r="AB30" s="1288"/>
      <c r="AC30" s="1288"/>
      <c r="AD30" s="1288"/>
      <c r="AE30" s="1288"/>
      <c r="AF30" s="1288"/>
      <c r="AG30" s="1288"/>
      <c r="AH30" s="1288"/>
      <c r="AI30" s="1288"/>
      <c r="AJ30" s="1288"/>
      <c r="AK30" s="1288"/>
      <c r="AL30" s="1288"/>
      <c r="AM30" s="1288"/>
      <c r="AN30" s="1288"/>
      <c r="AO30" s="1288"/>
      <c r="AP30" s="1288"/>
      <c r="AQ30" s="1288"/>
      <c r="AR30" s="1288"/>
      <c r="AS30" s="1288"/>
      <c r="AT30" s="1288"/>
      <c r="AU30" s="1288"/>
      <c r="AV30" s="1288"/>
      <c r="AW30" s="1288"/>
      <c r="AX30" s="1288"/>
      <c r="AY30" s="1288"/>
      <c r="AZ30" s="1288"/>
      <c r="BA30" s="1288"/>
      <c r="BB30" s="1288"/>
      <c r="BC30" s="1288"/>
      <c r="BD30" s="1288"/>
      <c r="BE30" s="1288"/>
      <c r="BF30" s="1288"/>
      <c r="BG30" s="1288"/>
      <c r="BH30" s="1288"/>
      <c r="BI30" s="1288"/>
      <c r="BJ30" s="1288"/>
      <c r="BK30" s="1288"/>
      <c r="BL30" s="1288"/>
      <c r="BM30" s="1288"/>
      <c r="BN30" s="1288"/>
      <c r="BO30" s="1288"/>
      <c r="BP30" s="1288"/>
      <c r="BQ30" s="1288"/>
      <c r="BR30" s="1288"/>
      <c r="BS30" s="1288"/>
      <c r="BT30" s="1288"/>
      <c r="BU30" s="1288"/>
      <c r="BV30" s="1288"/>
      <c r="BW30" s="1288"/>
      <c r="BX30" s="1288"/>
      <c r="BY30" s="1288"/>
      <c r="BZ30" s="1288"/>
      <c r="CA30" s="1288"/>
      <c r="CB30" s="1288"/>
      <c r="CC30" s="1288"/>
      <c r="CD30" s="1288"/>
      <c r="CE30" s="1288"/>
      <c r="CF30" s="1288"/>
      <c r="CG30" s="1288"/>
      <c r="CH30" s="1288"/>
      <c r="CI30" s="1288"/>
      <c r="CJ30" s="1288"/>
      <c r="CK30" s="1288"/>
      <c r="CL30" s="1288"/>
      <c r="CM30" s="1288"/>
      <c r="CN30" s="1288"/>
      <c r="CO30" s="1288"/>
      <c r="CP30" s="1288"/>
      <c r="CQ30" s="1288"/>
      <c r="CR30" s="1288"/>
      <c r="CS30" s="1288"/>
      <c r="CT30" s="1288"/>
      <c r="CU30" s="1288"/>
      <c r="CV30" s="1288"/>
      <c r="CW30" s="1288"/>
      <c r="CX30" s="1288"/>
      <c r="CY30" s="1288"/>
      <c r="CZ30" s="1288"/>
      <c r="DA30" s="1288"/>
      <c r="DB30" s="1288"/>
      <c r="DC30" s="1288"/>
      <c r="DD30" s="1288"/>
      <c r="DE30" s="1288"/>
      <c r="DF30" s="1288"/>
      <c r="DG30" s="1288"/>
      <c r="DH30" s="1288"/>
      <c r="DI30" s="1288"/>
      <c r="DJ30" s="1288"/>
      <c r="DK30" s="1288"/>
      <c r="DL30" s="1288"/>
      <c r="DM30" s="1288"/>
      <c r="DN30" s="1288"/>
      <c r="DO30" s="1288"/>
      <c r="DP30" s="1288"/>
      <c r="DQ30" s="1288"/>
      <c r="DR30" s="1288"/>
      <c r="DS30" s="1288"/>
      <c r="DT30" s="1288"/>
      <c r="DU30" s="1288"/>
      <c r="DV30" s="1288"/>
      <c r="DW30" s="1288"/>
      <c r="DX30" s="1288"/>
      <c r="DY30" s="1288"/>
      <c r="DZ30" s="1288"/>
      <c r="EA30" s="1288"/>
      <c r="EB30" s="1288"/>
      <c r="EC30" s="1288"/>
      <c r="ED30" s="1288"/>
      <c r="EE30" s="1288"/>
      <c r="EF30" s="1288"/>
      <c r="EG30" s="1288"/>
      <c r="EH30" s="1288"/>
      <c r="EI30" s="1288"/>
      <c r="EJ30" s="1288"/>
      <c r="EK30" s="1288"/>
      <c r="EL30" s="1288"/>
      <c r="EM30" s="1288"/>
      <c r="EN30" s="1288"/>
      <c r="EO30" s="1288"/>
      <c r="EP30" s="1288"/>
      <c r="EQ30" s="1288"/>
      <c r="ER30" s="1288"/>
      <c r="ES30" s="1288"/>
      <c r="ET30" s="1288"/>
      <c r="EU30" s="1288"/>
      <c r="EV30" s="1288"/>
      <c r="EW30" s="1288"/>
      <c r="EX30" s="1288"/>
      <c r="EY30" s="1288"/>
      <c r="EZ30" s="1288"/>
      <c r="FA30" s="1288"/>
      <c r="FB30" s="1288"/>
      <c r="FC30" s="1288"/>
      <c r="FD30" s="1288"/>
      <c r="FE30" s="1288"/>
      <c r="FF30" s="1288"/>
      <c r="FG30" s="1288"/>
      <c r="FH30" s="1288"/>
      <c r="FI30" s="1288"/>
      <c r="FJ30" s="1288"/>
      <c r="FK30" s="1288"/>
      <c r="FL30" s="1288"/>
      <c r="FM30" s="1288"/>
      <c r="FN30" s="1288"/>
      <c r="FO30" s="1288"/>
      <c r="FP30" s="1288"/>
      <c r="FQ30" s="1288"/>
      <c r="FR30" s="1288"/>
      <c r="FS30" s="1288"/>
      <c r="FT30" s="1288"/>
      <c r="FU30" s="1288"/>
      <c r="FV30" s="1288"/>
      <c r="FW30" s="1288"/>
      <c r="FX30" s="1288"/>
      <c r="FY30" s="1288"/>
      <c r="FZ30" s="1288"/>
      <c r="GA30" s="1288"/>
      <c r="GB30" s="1288"/>
      <c r="GC30" s="1288"/>
      <c r="GD30" s="1288"/>
      <c r="GE30" s="1288"/>
      <c r="GF30" s="1288"/>
      <c r="GG30" s="1288"/>
      <c r="GH30" s="1288"/>
      <c r="GI30" s="1288"/>
      <c r="GJ30" s="1288"/>
      <c r="GK30" s="1288"/>
      <c r="GL30" s="1288"/>
      <c r="GM30" s="1288"/>
      <c r="GN30" s="1288"/>
      <c r="GO30" s="1288"/>
      <c r="GP30" s="1288"/>
      <c r="GQ30" s="1288"/>
      <c r="GR30" s="1288"/>
      <c r="GS30" s="1288"/>
      <c r="GT30" s="1288"/>
      <c r="GU30" s="1288"/>
      <c r="GV30" s="1288"/>
      <c r="GW30" s="1288"/>
      <c r="GX30" s="1288"/>
      <c r="GY30" s="1288"/>
      <c r="GZ30" s="1288"/>
      <c r="HA30" s="1288"/>
      <c r="HB30" s="1288"/>
      <c r="HC30" s="1288"/>
      <c r="HD30" s="1288"/>
      <c r="HE30" s="1288"/>
      <c r="HF30" s="1288"/>
      <c r="HG30" s="1288"/>
      <c r="HH30" s="1288"/>
      <c r="HI30" s="1288"/>
      <c r="HJ30" s="1288"/>
      <c r="HK30" s="1288"/>
      <c r="HL30" s="1288"/>
      <c r="HM30" s="1288"/>
      <c r="HN30" s="1288"/>
      <c r="HO30" s="1288"/>
      <c r="HP30" s="1288"/>
      <c r="HQ30" s="1288"/>
      <c r="HR30" s="1288"/>
      <c r="HS30" s="1288"/>
      <c r="HT30" s="1288"/>
      <c r="HU30" s="1288"/>
      <c r="HV30" s="1288"/>
      <c r="HW30" s="1288"/>
      <c r="HX30" s="1288"/>
      <c r="HY30" s="1288"/>
      <c r="HZ30" s="1288"/>
      <c r="IA30" s="1288"/>
      <c r="IB30" s="1288"/>
      <c r="IC30" s="1288"/>
      <c r="ID30" s="1288"/>
      <c r="IE30" s="1288"/>
      <c r="IF30" s="1288"/>
      <c r="IG30" s="1288"/>
      <c r="IH30" s="1288"/>
      <c r="II30" s="1288"/>
      <c r="IJ30" s="1288"/>
      <c r="IK30" s="1288"/>
      <c r="IL30" s="1288"/>
      <c r="IM30" s="1288"/>
      <c r="IN30" s="1288"/>
      <c r="IO30" s="1288"/>
      <c r="IP30" s="1288"/>
      <c r="IQ30" s="1288"/>
      <c r="IR30" s="1288"/>
      <c r="IS30" s="1288"/>
      <c r="IT30" s="1288"/>
      <c r="IU30" s="1288"/>
      <c r="IV30" s="1288"/>
      <c r="IW30" s="1288"/>
      <c r="IX30" s="1288"/>
      <c r="IY30" s="1288"/>
      <c r="IZ30" s="1288"/>
      <c r="JA30" s="1288"/>
      <c r="JB30" s="1288"/>
      <c r="JC30" s="1288"/>
      <c r="JD30" s="1288"/>
      <c r="JE30" s="1288"/>
      <c r="JF30" s="1288"/>
      <c r="JG30" s="1288"/>
      <c r="JH30" s="1288"/>
      <c r="JI30" s="1288"/>
      <c r="JJ30" s="1288"/>
      <c r="JK30" s="1288"/>
      <c r="JL30" s="1288"/>
      <c r="JM30" s="1288"/>
      <c r="JN30" s="1288"/>
      <c r="JO30" s="1288"/>
      <c r="JP30" s="1288"/>
      <c r="JQ30" s="1288"/>
      <c r="JR30" s="1288"/>
      <c r="JS30" s="1288"/>
      <c r="JT30" s="1288"/>
      <c r="JU30" s="1288"/>
      <c r="JV30" s="1288"/>
      <c r="JW30" s="1288"/>
      <c r="JX30" s="1288"/>
      <c r="JY30" s="1288"/>
      <c r="JZ30" s="1288"/>
      <c r="KA30" s="1288"/>
      <c r="KB30" s="1288"/>
      <c r="KC30" s="1288"/>
      <c r="KD30" s="1288"/>
      <c r="KE30" s="1288"/>
      <c r="KF30" s="1288"/>
      <c r="KG30" s="1288"/>
      <c r="KH30" s="1288"/>
      <c r="KI30" s="1288"/>
      <c r="KJ30" s="1288"/>
      <c r="KK30" s="1288"/>
      <c r="KL30" s="1288"/>
      <c r="KM30" s="1288"/>
      <c r="KN30" s="1288"/>
      <c r="KO30" s="1288"/>
      <c r="KP30" s="1288"/>
      <c r="KQ30" s="1288"/>
      <c r="KR30" s="1288"/>
      <c r="KS30" s="1288"/>
      <c r="KT30" s="1288"/>
      <c r="KU30" s="1288"/>
      <c r="KV30" s="1288"/>
      <c r="KW30" s="1288"/>
      <c r="KX30" s="1288"/>
      <c r="KY30" s="1288"/>
      <c r="KZ30" s="1288"/>
      <c r="LA30" s="1288"/>
      <c r="LB30" s="1288"/>
      <c r="LC30" s="1288"/>
      <c r="LD30" s="1288"/>
      <c r="LE30" s="1288"/>
      <c r="LF30" s="1288"/>
      <c r="LG30" s="1288"/>
      <c r="LH30" s="1288"/>
      <c r="LI30" s="1288"/>
      <c r="LJ30" s="1288"/>
      <c r="LK30" s="1288"/>
      <c r="LL30" s="1288"/>
      <c r="LM30" s="1288"/>
      <c r="LN30" s="1288"/>
      <c r="LO30" s="1288"/>
      <c r="LP30" s="1288"/>
      <c r="LQ30" s="1288"/>
      <c r="LR30" s="1288"/>
      <c r="LS30" s="1288"/>
      <c r="LT30" s="1288"/>
      <c r="LU30" s="1288"/>
      <c r="LV30" s="1288"/>
      <c r="LW30" s="1288"/>
      <c r="LX30" s="1288"/>
      <c r="LY30" s="1288"/>
      <c r="LZ30" s="1288"/>
      <c r="MA30" s="1288"/>
      <c r="MB30" s="1288"/>
      <c r="MC30" s="1288"/>
      <c r="MD30" s="1288"/>
      <c r="ME30" s="1288"/>
      <c r="MF30" s="1288"/>
      <c r="MG30" s="1288"/>
      <c r="MH30" s="1288"/>
      <c r="MI30" s="1288"/>
      <c r="MJ30" s="1288"/>
      <c r="MK30" s="1288"/>
      <c r="ML30" s="1288"/>
      <c r="MM30" s="1288"/>
      <c r="MN30" s="1288"/>
      <c r="MO30" s="1288"/>
      <c r="MP30" s="1288"/>
      <c r="MQ30" s="1288"/>
      <c r="MR30" s="1288"/>
      <c r="MS30" s="1288"/>
      <c r="MT30" s="1288"/>
      <c r="MU30" s="1288"/>
      <c r="MV30" s="1288"/>
      <c r="MW30" s="1288"/>
      <c r="MX30" s="1288"/>
      <c r="MY30" s="1288"/>
      <c r="MZ30" s="1288"/>
      <c r="NA30" s="1288"/>
      <c r="NB30" s="1288"/>
      <c r="NC30" s="1288"/>
      <c r="ND30" s="1288"/>
      <c r="NE30" s="1288"/>
      <c r="NF30" s="1288"/>
      <c r="NG30" s="1288"/>
      <c r="NH30" s="1288"/>
      <c r="NI30" s="1288"/>
      <c r="NJ30" s="1288"/>
      <c r="NK30" s="1288"/>
      <c r="NL30" s="1288"/>
      <c r="NM30" s="1288"/>
      <c r="NN30" s="1288"/>
      <c r="NO30" s="1288"/>
      <c r="NP30" s="1288"/>
      <c r="NQ30" s="1288"/>
      <c r="NR30" s="1288"/>
      <c r="NS30" s="1288"/>
      <c r="NT30" s="1288"/>
      <c r="NU30" s="1288"/>
      <c r="NV30" s="1288"/>
      <c r="NW30" s="1288"/>
      <c r="NX30" s="1288"/>
      <c r="NY30" s="1288"/>
      <c r="NZ30" s="1288"/>
      <c r="OA30" s="1288"/>
      <c r="OB30" s="1288"/>
      <c r="OC30" s="1288"/>
      <c r="OD30" s="1288"/>
      <c r="OE30" s="1288"/>
      <c r="OF30" s="1288"/>
      <c r="OG30" s="1288"/>
      <c r="OH30" s="1288"/>
      <c r="OI30" s="1288"/>
      <c r="OJ30" s="1288"/>
      <c r="OK30" s="1288"/>
      <c r="OL30" s="1288"/>
      <c r="OM30" s="1288"/>
      <c r="ON30" s="1288"/>
      <c r="OO30" s="1288"/>
      <c r="OP30" s="1288"/>
      <c r="OQ30" s="1288"/>
      <c r="OR30" s="1288"/>
      <c r="OS30" s="1288"/>
      <c r="OT30" s="1288"/>
      <c r="OU30" s="1288"/>
      <c r="OV30" s="1288"/>
      <c r="OW30" s="1288"/>
      <c r="OX30" s="1288"/>
      <c r="OY30" s="1288"/>
      <c r="OZ30" s="1288"/>
      <c r="PA30" s="1288"/>
      <c r="PB30" s="1288"/>
      <c r="PC30" s="1288"/>
      <c r="PD30" s="1288"/>
      <c r="PE30" s="1288"/>
      <c r="PF30" s="1288"/>
      <c r="PG30" s="1288"/>
      <c r="PH30" s="1288"/>
      <c r="PI30" s="1288"/>
      <c r="PJ30" s="1288"/>
      <c r="PK30" s="1288"/>
      <c r="PL30" s="1288"/>
      <c r="PM30" s="1288"/>
      <c r="PN30" s="1288"/>
      <c r="PO30" s="1288"/>
      <c r="PP30" s="1288"/>
      <c r="PQ30" s="1288"/>
      <c r="PR30" s="1288"/>
      <c r="PS30" s="1288"/>
      <c r="PT30" s="1288"/>
      <c r="PU30" s="1288"/>
      <c r="PV30" s="1288"/>
      <c r="PW30" s="1288"/>
      <c r="PX30" s="1288"/>
      <c r="PY30" s="1288"/>
      <c r="PZ30" s="1288"/>
      <c r="QA30" s="1288"/>
      <c r="QB30" s="1288"/>
      <c r="QC30" s="1288"/>
      <c r="QD30" s="1288"/>
      <c r="QE30" s="1288"/>
      <c r="QF30" s="1288"/>
      <c r="QG30" s="1288"/>
      <c r="QH30" s="1288"/>
      <c r="QI30" s="1288"/>
      <c r="QJ30" s="1288"/>
      <c r="QK30" s="1288"/>
      <c r="QL30" s="1288"/>
      <c r="QM30" s="1288"/>
      <c r="QN30" s="1288"/>
      <c r="QO30" s="1288"/>
      <c r="QP30" s="1288"/>
      <c r="QQ30" s="1288"/>
      <c r="QR30" s="1288"/>
      <c r="QS30" s="1288"/>
      <c r="QT30" s="1288"/>
      <c r="QU30" s="1288"/>
      <c r="QV30" s="1288"/>
      <c r="QW30" s="1288"/>
      <c r="QX30" s="1288"/>
      <c r="QY30" s="1288"/>
      <c r="QZ30" s="1288"/>
      <c r="RA30" s="1288"/>
      <c r="RB30" s="1288"/>
      <c r="RC30" s="1288"/>
      <c r="RD30" s="1288"/>
      <c r="RE30" s="1288"/>
      <c r="RF30" s="1288"/>
      <c r="RG30" s="1288"/>
      <c r="RH30" s="1288"/>
      <c r="RI30" s="1288"/>
      <c r="RJ30" s="1288"/>
      <c r="RK30" s="1288"/>
      <c r="RL30" s="1288"/>
      <c r="RM30" s="1288"/>
      <c r="RN30" s="1288"/>
      <c r="RO30" s="1288"/>
      <c r="RP30" s="1288"/>
      <c r="RQ30" s="1288"/>
      <c r="RR30" s="1288"/>
      <c r="RS30" s="1288"/>
      <c r="RT30" s="1288"/>
      <c r="RU30" s="1288"/>
      <c r="RV30" s="1288"/>
      <c r="RW30" s="1288"/>
      <c r="RX30" s="1288"/>
      <c r="RY30" s="1288"/>
      <c r="RZ30" s="1288"/>
      <c r="SA30" s="1288"/>
      <c r="SB30" s="1288"/>
      <c r="SC30" s="1288"/>
      <c r="SD30" s="1288"/>
      <c r="SE30" s="1288"/>
      <c r="SF30" s="1288"/>
      <c r="SG30" s="1288"/>
      <c r="SH30" s="1288"/>
      <c r="SI30" s="1288"/>
      <c r="SJ30" s="1288"/>
      <c r="SK30" s="1288"/>
      <c r="SL30" s="1288"/>
      <c r="SM30" s="1288"/>
      <c r="SN30" s="1288"/>
      <c r="SO30" s="1288"/>
      <c r="SP30" s="1288"/>
      <c r="SQ30" s="1288"/>
      <c r="SR30" s="1288"/>
      <c r="SS30" s="1288"/>
      <c r="ST30" s="1288"/>
      <c r="SU30" s="1288"/>
      <c r="SV30" s="1288"/>
      <c r="SW30" s="1288"/>
      <c r="SX30" s="1288"/>
      <c r="SY30" s="1288"/>
      <c r="SZ30" s="1288"/>
      <c r="TA30" s="1288"/>
      <c r="TB30" s="1288"/>
      <c r="TC30" s="1288"/>
      <c r="TD30" s="1288"/>
      <c r="TE30" s="1288"/>
      <c r="TF30" s="1288"/>
      <c r="TG30" s="1288"/>
      <c r="TH30" s="1288"/>
      <c r="TI30" s="1288"/>
      <c r="TJ30" s="1288"/>
      <c r="TK30" s="1288"/>
      <c r="TL30" s="1288"/>
      <c r="TM30" s="1288"/>
      <c r="TN30" s="1288"/>
      <c r="TO30" s="1288"/>
      <c r="TP30" s="1288"/>
      <c r="TQ30" s="1288"/>
      <c r="TR30" s="1288"/>
      <c r="TS30" s="1288"/>
      <c r="TT30" s="1288"/>
      <c r="TU30" s="1288"/>
      <c r="TV30" s="1288"/>
      <c r="TW30" s="1288"/>
      <c r="TX30" s="1288"/>
      <c r="TY30" s="1288"/>
      <c r="TZ30" s="1288"/>
      <c r="UA30" s="1288"/>
      <c r="UB30" s="1288"/>
      <c r="UC30" s="1288"/>
      <c r="UD30" s="1288"/>
      <c r="UE30" s="1288"/>
      <c r="UF30" s="1288"/>
      <c r="UG30" s="1288"/>
      <c r="UH30" s="1288"/>
      <c r="UI30" s="1288"/>
      <c r="UJ30" s="1288"/>
      <c r="UK30" s="1288"/>
      <c r="UL30" s="1288"/>
      <c r="UM30" s="1288"/>
      <c r="UN30" s="1288"/>
      <c r="UO30" s="1288"/>
      <c r="UP30" s="1288"/>
      <c r="UQ30" s="1288"/>
      <c r="UR30" s="1288"/>
      <c r="US30" s="1288"/>
      <c r="UT30" s="1288"/>
      <c r="UU30" s="1288"/>
      <c r="UV30" s="1288"/>
      <c r="UW30" s="1288"/>
      <c r="UX30" s="1288"/>
      <c r="UY30" s="1288"/>
      <c r="UZ30" s="1288"/>
      <c r="VA30" s="1288"/>
      <c r="VB30" s="1288"/>
      <c r="VC30" s="1288"/>
      <c r="VD30" s="1288"/>
      <c r="VE30" s="1288"/>
      <c r="VF30" s="1288"/>
      <c r="VG30" s="1288"/>
      <c r="VH30" s="1288"/>
      <c r="VI30" s="1288"/>
      <c r="VJ30" s="1288"/>
      <c r="VK30" s="1288"/>
      <c r="VL30" s="1288"/>
      <c r="VM30" s="1288"/>
      <c r="VN30" s="1288"/>
      <c r="VO30" s="1288"/>
      <c r="VP30" s="1288"/>
      <c r="VQ30" s="1288"/>
      <c r="VR30" s="1288"/>
      <c r="VS30" s="1288"/>
      <c r="VT30" s="1288"/>
      <c r="VU30" s="1288"/>
      <c r="VV30" s="1288"/>
      <c r="VW30" s="1288"/>
      <c r="VX30" s="1288"/>
      <c r="VY30" s="1288"/>
      <c r="VZ30" s="1288"/>
      <c r="WA30" s="1288"/>
      <c r="WB30" s="1288"/>
      <c r="WC30" s="1288"/>
      <c r="WD30" s="1288"/>
      <c r="WE30" s="1288"/>
      <c r="WF30" s="1288"/>
      <c r="WG30" s="1288"/>
      <c r="WH30" s="1288"/>
      <c r="WI30" s="1288"/>
      <c r="WJ30" s="1288"/>
      <c r="WK30" s="1288"/>
      <c r="WL30" s="1288"/>
      <c r="WM30" s="1288"/>
      <c r="WN30" s="1288"/>
      <c r="WO30" s="1288"/>
      <c r="WP30" s="1288"/>
      <c r="WQ30" s="1288"/>
      <c r="WR30" s="1288"/>
      <c r="WS30" s="1288"/>
      <c r="WT30" s="1288"/>
      <c r="WU30" s="1288"/>
      <c r="WV30" s="1288"/>
      <c r="WW30" s="1288"/>
      <c r="WX30" s="1288"/>
      <c r="WY30" s="1288"/>
      <c r="WZ30" s="1288"/>
      <c r="XA30" s="1288"/>
      <c r="XB30" s="1288"/>
      <c r="XC30" s="1288"/>
      <c r="XD30" s="1288"/>
      <c r="XE30" s="1288"/>
      <c r="XF30" s="1288"/>
      <c r="XG30" s="1288"/>
      <c r="XH30" s="1288"/>
      <c r="XI30" s="1288"/>
      <c r="XJ30" s="1288"/>
      <c r="XK30" s="1288"/>
      <c r="XL30" s="1288"/>
      <c r="XM30" s="1288"/>
      <c r="XN30" s="1288"/>
      <c r="XO30" s="1288"/>
      <c r="XP30" s="1288"/>
      <c r="XQ30" s="1288"/>
      <c r="XR30" s="1288"/>
      <c r="XS30" s="1288"/>
      <c r="XT30" s="1288"/>
      <c r="XU30" s="1288"/>
      <c r="XV30" s="1288"/>
      <c r="XW30" s="1288"/>
      <c r="XX30" s="1288"/>
      <c r="XY30" s="1288"/>
      <c r="XZ30" s="1288"/>
      <c r="YA30" s="1288"/>
      <c r="YB30" s="1288"/>
      <c r="YC30" s="1288"/>
      <c r="YD30" s="1288"/>
      <c r="YE30" s="1288"/>
      <c r="YF30" s="1288"/>
      <c r="YG30" s="1288"/>
      <c r="YH30" s="1288"/>
      <c r="YI30" s="1288"/>
      <c r="YJ30" s="1288"/>
      <c r="YK30" s="1288"/>
      <c r="YL30" s="1288"/>
      <c r="YM30" s="1288"/>
      <c r="YN30" s="1288"/>
      <c r="YO30" s="1288"/>
      <c r="YP30" s="1288"/>
      <c r="YQ30" s="1288"/>
      <c r="YR30" s="1288"/>
      <c r="YS30" s="1288"/>
      <c r="YT30" s="1288"/>
      <c r="YU30" s="1288"/>
      <c r="YV30" s="1288"/>
      <c r="YW30" s="1288"/>
      <c r="YX30" s="1288"/>
      <c r="YY30" s="1288"/>
      <c r="YZ30" s="1288"/>
      <c r="ZA30" s="1288"/>
      <c r="ZB30" s="1288"/>
      <c r="ZC30" s="1288"/>
      <c r="ZD30" s="1288"/>
      <c r="ZE30" s="1288"/>
      <c r="ZF30" s="1288"/>
      <c r="ZG30" s="1288"/>
      <c r="ZH30" s="1288"/>
      <c r="ZI30" s="1288"/>
      <c r="ZJ30" s="1288"/>
      <c r="ZK30" s="1288"/>
      <c r="ZL30" s="1288"/>
      <c r="ZM30" s="1288"/>
      <c r="ZN30" s="1288"/>
      <c r="ZO30" s="1288"/>
      <c r="ZP30" s="1288"/>
      <c r="ZQ30" s="1288"/>
      <c r="ZR30" s="1288"/>
      <c r="ZS30" s="1288"/>
      <c r="ZT30" s="1288"/>
      <c r="ZU30" s="1288"/>
      <c r="ZV30" s="1288"/>
      <c r="ZW30" s="1288"/>
      <c r="ZX30" s="1288"/>
      <c r="ZY30" s="1288"/>
      <c r="ZZ30" s="1288"/>
      <c r="AAA30" s="1288"/>
      <c r="AAB30" s="1288"/>
      <c r="AAC30" s="1288"/>
      <c r="AAD30" s="1288"/>
      <c r="AAE30" s="1288"/>
      <c r="AAF30" s="1288"/>
      <c r="AAG30" s="1288"/>
      <c r="AAH30" s="1288"/>
      <c r="AAI30" s="1288"/>
      <c r="AAJ30" s="1288"/>
      <c r="AAK30" s="1288"/>
      <c r="AAL30" s="1288"/>
      <c r="AAM30" s="1288"/>
      <c r="AAN30" s="1288"/>
      <c r="AAO30" s="1288"/>
      <c r="AAP30" s="1288"/>
      <c r="AAQ30" s="1288"/>
      <c r="AAR30" s="1288"/>
      <c r="AAS30" s="1288"/>
      <c r="AAT30" s="1288"/>
      <c r="AAU30" s="1288"/>
      <c r="AAV30" s="1288"/>
      <c r="AAW30" s="1288"/>
      <c r="AAX30" s="1288"/>
      <c r="AAY30" s="1288"/>
      <c r="AAZ30" s="1288"/>
      <c r="ABA30" s="1288"/>
      <c r="ABB30" s="1288"/>
      <c r="ABC30" s="1288"/>
      <c r="ABD30" s="1288"/>
      <c r="ABE30" s="1288"/>
      <c r="ABF30" s="1288"/>
      <c r="ABG30" s="1288"/>
      <c r="ABH30" s="1288"/>
      <c r="ABI30" s="1288"/>
      <c r="ABJ30" s="1288"/>
      <c r="ABK30" s="1288"/>
      <c r="ABL30" s="1288"/>
      <c r="ABM30" s="1288"/>
      <c r="ABN30" s="1288"/>
      <c r="ABO30" s="1288"/>
      <c r="ABP30" s="1288"/>
      <c r="ABQ30" s="1288"/>
      <c r="ABR30" s="1288"/>
      <c r="ABS30" s="1288"/>
      <c r="ABT30" s="1288"/>
      <c r="ABU30" s="1288"/>
      <c r="ABV30" s="1288"/>
      <c r="ABW30" s="1288"/>
      <c r="ABX30" s="1288"/>
      <c r="ABY30" s="1288"/>
      <c r="ABZ30" s="1288"/>
      <c r="ACA30" s="1288"/>
      <c r="ACB30" s="1288"/>
      <c r="ACC30" s="1288"/>
      <c r="ACD30" s="1288"/>
      <c r="ACE30" s="1288"/>
      <c r="ACF30" s="1288"/>
      <c r="ACG30" s="1288"/>
      <c r="ACH30" s="1288"/>
      <c r="ACI30" s="1288"/>
      <c r="ACJ30" s="1288"/>
      <c r="ACK30" s="1288"/>
      <c r="ACL30" s="1288"/>
      <c r="ACM30" s="1288"/>
      <c r="ACN30" s="1288"/>
      <c r="ACO30" s="1288"/>
      <c r="ACP30" s="1288"/>
      <c r="ACQ30" s="1288"/>
      <c r="ACR30" s="1288"/>
      <c r="ACS30" s="1288"/>
      <c r="ACT30" s="1288"/>
      <c r="ACU30" s="1288"/>
      <c r="ACV30" s="1288"/>
      <c r="ACW30" s="1288"/>
      <c r="ACX30" s="1288"/>
      <c r="ACY30" s="1288"/>
      <c r="ACZ30" s="1288"/>
      <c r="ADA30" s="1288"/>
      <c r="ADB30" s="1288"/>
      <c r="ADC30" s="1288"/>
      <c r="ADD30" s="1288"/>
      <c r="ADE30" s="1288"/>
      <c r="ADF30" s="1288"/>
      <c r="ADG30" s="1288"/>
      <c r="ADH30" s="1288"/>
      <c r="ADI30" s="1288"/>
      <c r="ADJ30" s="1288"/>
      <c r="ADK30" s="1288"/>
      <c r="ADL30" s="1288"/>
      <c r="ADM30" s="1288"/>
      <c r="ADN30" s="1288"/>
      <c r="ADO30" s="1288"/>
      <c r="ADP30" s="1288"/>
      <c r="ADQ30" s="1288"/>
      <c r="ADR30" s="1288"/>
      <c r="ADS30" s="1288"/>
      <c r="ADT30" s="1288"/>
      <c r="ADU30" s="1288"/>
      <c r="ADV30" s="1288"/>
      <c r="ADW30" s="1288"/>
      <c r="ADX30" s="1288"/>
      <c r="ADY30" s="1288"/>
      <c r="ADZ30" s="1288"/>
      <c r="AEA30" s="1288"/>
      <c r="AEB30" s="1288"/>
      <c r="AEC30" s="1288"/>
      <c r="AED30" s="1288"/>
      <c r="AEE30" s="1288"/>
      <c r="AEF30" s="1288"/>
      <c r="AEG30" s="1288"/>
      <c r="AEH30" s="1288"/>
      <c r="AEI30" s="1288"/>
      <c r="AEJ30" s="1288"/>
      <c r="AEK30" s="1288"/>
      <c r="AEL30" s="1288"/>
      <c r="AEM30" s="1288"/>
      <c r="AEN30" s="1288"/>
      <c r="AEO30" s="1288"/>
      <c r="AEP30" s="1288"/>
      <c r="AEQ30" s="1288"/>
      <c r="AER30" s="1288"/>
      <c r="AES30" s="1288"/>
      <c r="AET30" s="1288"/>
      <c r="AEU30" s="1288"/>
      <c r="AEV30" s="1288"/>
      <c r="AEW30" s="1288"/>
      <c r="AEX30" s="1288"/>
      <c r="AEY30" s="1288"/>
      <c r="AEZ30" s="1288"/>
      <c r="AFA30" s="1288"/>
      <c r="AFB30" s="1288"/>
      <c r="AFC30" s="1288"/>
      <c r="AFD30" s="1288"/>
      <c r="AFE30" s="1288"/>
      <c r="AFF30" s="1288"/>
      <c r="AFG30" s="1288"/>
      <c r="AFH30" s="1288"/>
      <c r="AFI30" s="1288"/>
      <c r="AFJ30" s="1288"/>
      <c r="AFK30" s="1288"/>
      <c r="AFL30" s="1288"/>
      <c r="AFM30" s="1288"/>
      <c r="AFN30" s="1288"/>
      <c r="AFO30" s="1288"/>
      <c r="AFP30" s="1288"/>
      <c r="AFQ30" s="1288"/>
      <c r="AFR30" s="1288"/>
      <c r="AFS30" s="1288"/>
      <c r="AFT30" s="1288"/>
      <c r="AFU30" s="1288"/>
      <c r="AFV30" s="1288"/>
      <c r="AFW30" s="1288"/>
      <c r="AFX30" s="1288"/>
      <c r="AFY30" s="1288"/>
      <c r="AFZ30" s="1288"/>
      <c r="AGA30" s="1288"/>
      <c r="AGB30" s="1288"/>
      <c r="AGC30" s="1288"/>
      <c r="AGD30" s="1288"/>
      <c r="AGE30" s="1288"/>
      <c r="AGF30" s="1288"/>
      <c r="AGG30" s="1288"/>
      <c r="AGH30" s="1288"/>
      <c r="AGI30" s="1288"/>
      <c r="AGJ30" s="1288"/>
      <c r="AGK30" s="1288"/>
      <c r="AGL30" s="1288"/>
      <c r="AGM30" s="1288"/>
      <c r="AGN30" s="1288"/>
      <c r="AGO30" s="1288"/>
      <c r="AGP30" s="1288"/>
      <c r="AGQ30" s="1288"/>
      <c r="AGR30" s="1288"/>
      <c r="AGS30" s="1288"/>
      <c r="AGT30" s="1288"/>
      <c r="AGU30" s="1288"/>
      <c r="AGV30" s="1288"/>
      <c r="AGW30" s="1288"/>
      <c r="AGX30" s="1288"/>
      <c r="AGY30" s="1288"/>
      <c r="AGZ30" s="1288"/>
      <c r="AHA30" s="1288"/>
      <c r="AHB30" s="1288"/>
      <c r="AHC30" s="1288"/>
      <c r="AHD30" s="1288"/>
      <c r="AHE30" s="1288"/>
      <c r="AHF30" s="1288"/>
      <c r="AHG30" s="1288"/>
      <c r="AHH30" s="1288"/>
      <c r="AHI30" s="1288"/>
      <c r="AHJ30" s="1288"/>
      <c r="AHK30" s="1288"/>
      <c r="AHL30" s="1288"/>
      <c r="AHM30" s="1288"/>
      <c r="AHN30" s="1288"/>
      <c r="AHO30" s="1288"/>
      <c r="AHP30" s="1288"/>
      <c r="AHQ30" s="1288"/>
      <c r="AHR30" s="1288"/>
      <c r="AHS30" s="1288"/>
      <c r="AHT30" s="1288"/>
      <c r="AHU30" s="1288"/>
      <c r="AHV30" s="1288"/>
      <c r="AHW30" s="1288"/>
      <c r="AHX30" s="1288"/>
      <c r="AHY30" s="1288"/>
      <c r="AHZ30" s="1288"/>
      <c r="AIA30" s="1288"/>
      <c r="AIB30" s="1288"/>
      <c r="AIC30" s="1288"/>
      <c r="AID30" s="1288"/>
      <c r="AIE30" s="1288"/>
      <c r="AIF30" s="1288"/>
      <c r="AIG30" s="1288"/>
      <c r="AIH30" s="1288"/>
      <c r="AII30" s="1288"/>
      <c r="AIJ30" s="1288"/>
      <c r="AIK30" s="1288"/>
      <c r="AIL30" s="1288"/>
      <c r="AIM30" s="1288"/>
      <c r="AIN30" s="1288"/>
      <c r="AIO30" s="1288"/>
      <c r="AIP30" s="1288"/>
      <c r="AIQ30" s="1288"/>
      <c r="AIR30" s="1288"/>
      <c r="AIS30" s="1288"/>
      <c r="AIT30" s="1288"/>
      <c r="AIU30" s="1288"/>
      <c r="AIV30" s="1288"/>
      <c r="AIW30" s="1288"/>
      <c r="AIX30" s="1288"/>
      <c r="AIY30" s="1288"/>
      <c r="AIZ30" s="1288"/>
      <c r="AJA30" s="1288"/>
      <c r="AJB30" s="1288"/>
      <c r="AJC30" s="1288"/>
      <c r="AJD30" s="1288"/>
      <c r="AJE30" s="1288"/>
      <c r="AJF30" s="1288"/>
      <c r="AJG30" s="1288"/>
      <c r="AJH30" s="1288"/>
      <c r="AJI30" s="1288"/>
      <c r="AJJ30" s="1288"/>
      <c r="AJK30" s="1288"/>
      <c r="AJL30" s="1288"/>
      <c r="AJM30" s="1288"/>
      <c r="AJN30" s="1288"/>
      <c r="AJO30" s="1288"/>
      <c r="AJP30" s="1288"/>
      <c r="AJQ30" s="1288"/>
      <c r="AJR30" s="1288"/>
      <c r="AJS30" s="1288"/>
      <c r="AJT30" s="1288"/>
      <c r="AJU30" s="1288"/>
      <c r="AJV30" s="1288"/>
      <c r="AJW30" s="1288"/>
      <c r="AJX30" s="1288"/>
      <c r="AJY30" s="1288"/>
      <c r="AJZ30" s="1288"/>
      <c r="AKA30" s="1288"/>
      <c r="AKB30" s="1288"/>
      <c r="AKC30" s="1288"/>
      <c r="AKD30" s="1288"/>
      <c r="AKE30" s="1288"/>
      <c r="AKF30" s="1288"/>
      <c r="AKG30" s="1288"/>
      <c r="AKH30" s="1288"/>
      <c r="AKI30" s="1288"/>
      <c r="AKJ30" s="1288"/>
      <c r="AKK30" s="1288"/>
      <c r="AKL30" s="1288"/>
      <c r="AKM30" s="1288"/>
      <c r="AKN30" s="1288"/>
      <c r="AKO30" s="1288"/>
      <c r="AKP30" s="1288"/>
      <c r="AKQ30" s="1288"/>
      <c r="AKR30" s="1288"/>
      <c r="AKS30" s="1288"/>
      <c r="AKT30" s="1288"/>
      <c r="AKU30" s="1288"/>
      <c r="AKV30" s="1288"/>
      <c r="AKW30" s="1288"/>
      <c r="AKX30" s="1288"/>
      <c r="AKY30" s="1288"/>
      <c r="AKZ30" s="1288"/>
      <c r="ALA30" s="1288"/>
      <c r="ALB30" s="1288"/>
      <c r="ALC30" s="1288"/>
      <c r="ALD30" s="1288"/>
      <c r="ALE30" s="1288"/>
      <c r="ALF30" s="1288"/>
      <c r="ALG30" s="1288"/>
      <c r="ALH30" s="1288"/>
      <c r="ALI30" s="1288"/>
      <c r="ALJ30" s="1288"/>
      <c r="ALK30" s="1288"/>
      <c r="ALL30" s="1288"/>
      <c r="ALM30" s="1288"/>
      <c r="ALN30" s="1288"/>
      <c r="ALO30" s="1288"/>
      <c r="ALP30" s="1288"/>
      <c r="ALQ30" s="1288"/>
      <c r="ALR30" s="1288"/>
      <c r="ALS30" s="1288"/>
      <c r="ALT30" s="1288"/>
      <c r="ALU30" s="1288"/>
      <c r="ALV30" s="1288"/>
      <c r="ALW30" s="1288"/>
      <c r="ALX30" s="1288"/>
      <c r="ALY30" s="1288"/>
      <c r="ALZ30" s="1288"/>
      <c r="AMA30" s="1288"/>
      <c r="AMB30" s="1288"/>
      <c r="AMC30" s="1288"/>
      <c r="AMD30" s="1288"/>
      <c r="AME30" s="1288"/>
      <c r="AMF30" s="1288"/>
      <c r="AMG30" s="1288"/>
      <c r="AMH30" s="1288"/>
      <c r="AMI30" s="1288"/>
      <c r="AMJ30" s="1288"/>
      <c r="AMK30" s="1288"/>
      <c r="AML30" s="1288"/>
      <c r="AMM30" s="1288"/>
      <c r="AMN30" s="1288"/>
      <c r="AMO30" s="1288"/>
      <c r="AMP30" s="1288"/>
      <c r="AMQ30" s="1288"/>
      <c r="AMR30" s="1288"/>
      <c r="AMS30" s="1288"/>
      <c r="AMT30" s="1288"/>
      <c r="AMU30" s="1288"/>
      <c r="AMV30" s="1288"/>
      <c r="AMW30" s="1288"/>
      <c r="AMX30" s="1288"/>
      <c r="AMY30" s="1288"/>
      <c r="AMZ30" s="1288"/>
      <c r="ANA30" s="1288"/>
      <c r="ANB30" s="1288"/>
      <c r="ANC30" s="1288"/>
      <c r="AND30" s="1288"/>
      <c r="ANE30" s="1288"/>
      <c r="ANF30" s="1288"/>
      <c r="ANG30" s="1288"/>
      <c r="ANH30" s="1288"/>
      <c r="ANI30" s="1288"/>
      <c r="ANJ30" s="1288"/>
      <c r="ANK30" s="1288"/>
      <c r="ANL30" s="1288"/>
      <c r="ANM30" s="1288"/>
      <c r="ANN30" s="1288"/>
      <c r="ANO30" s="1288"/>
      <c r="ANP30" s="1288"/>
      <c r="ANQ30" s="1288"/>
      <c r="ANR30" s="1288"/>
      <c r="ANS30" s="1288"/>
      <c r="ANT30" s="1288"/>
      <c r="ANU30" s="1288"/>
      <c r="ANV30" s="1288"/>
      <c r="ANW30" s="1288"/>
      <c r="ANX30" s="1288"/>
      <c r="ANY30" s="1288"/>
      <c r="ANZ30" s="1288"/>
      <c r="AOA30" s="1288"/>
      <c r="AOB30" s="1288"/>
      <c r="AOC30" s="1288"/>
      <c r="AOD30" s="1288"/>
      <c r="AOE30" s="1288"/>
      <c r="AOF30" s="1288"/>
      <c r="AOG30" s="1288"/>
      <c r="AOH30" s="1288"/>
      <c r="AOI30" s="1288"/>
      <c r="AOJ30" s="1288"/>
      <c r="AOK30" s="1288"/>
      <c r="AOL30" s="1288"/>
      <c r="AOM30" s="1288"/>
      <c r="AON30" s="1288"/>
      <c r="AOO30" s="1288"/>
      <c r="AOP30" s="1288"/>
      <c r="AOQ30" s="1288"/>
      <c r="AOR30" s="1288"/>
      <c r="AOS30" s="1288"/>
      <c r="AOT30" s="1288"/>
      <c r="AOU30" s="1288"/>
      <c r="AOV30" s="1288"/>
      <c r="AOW30" s="1288"/>
      <c r="AOX30" s="1288"/>
      <c r="AOY30" s="1288"/>
      <c r="AOZ30" s="1288"/>
      <c r="APA30" s="1288"/>
      <c r="APB30" s="1288"/>
      <c r="APC30" s="1288"/>
      <c r="APD30" s="1288"/>
      <c r="APE30" s="1288"/>
      <c r="APF30" s="1288"/>
      <c r="APG30" s="1288"/>
      <c r="APH30" s="1288"/>
      <c r="API30" s="1288"/>
      <c r="APJ30" s="1288"/>
      <c r="APK30" s="1288"/>
      <c r="APL30" s="1288"/>
      <c r="APM30" s="1288"/>
      <c r="APN30" s="1288"/>
      <c r="APO30" s="1288"/>
      <c r="APP30" s="1288"/>
      <c r="APQ30" s="1288"/>
      <c r="APR30" s="1288"/>
      <c r="APS30" s="1288"/>
      <c r="APT30" s="1288"/>
      <c r="APU30" s="1288"/>
      <c r="APV30" s="1288"/>
      <c r="APW30" s="1288"/>
      <c r="APX30" s="1288"/>
      <c r="APY30" s="1288"/>
      <c r="APZ30" s="1288"/>
      <c r="AQA30" s="1288"/>
      <c r="AQB30" s="1288"/>
      <c r="AQC30" s="1288"/>
      <c r="AQD30" s="1288"/>
      <c r="AQE30" s="1288"/>
      <c r="AQF30" s="1288"/>
      <c r="AQG30" s="1288"/>
      <c r="AQH30" s="1288"/>
      <c r="AQI30" s="1288"/>
      <c r="AQJ30" s="1288"/>
      <c r="AQK30" s="1288"/>
      <c r="AQL30" s="1288"/>
      <c r="AQM30" s="1288"/>
      <c r="AQN30" s="1288"/>
      <c r="AQO30" s="1288"/>
      <c r="AQP30" s="1288"/>
      <c r="AQQ30" s="1288"/>
      <c r="AQR30" s="1288"/>
      <c r="AQS30" s="1288"/>
      <c r="AQT30" s="1288"/>
      <c r="AQU30" s="1288"/>
      <c r="AQV30" s="1288"/>
      <c r="AQW30" s="1288"/>
      <c r="AQX30" s="1288"/>
      <c r="AQY30" s="1288"/>
      <c r="AQZ30" s="1288"/>
      <c r="ARA30" s="1288"/>
      <c r="ARB30" s="1288"/>
      <c r="ARC30" s="1288"/>
      <c r="ARD30" s="1288"/>
      <c r="ARE30" s="1288"/>
      <c r="ARF30" s="1288"/>
      <c r="ARG30" s="1288"/>
      <c r="ARH30" s="1288"/>
      <c r="ARI30" s="1288"/>
      <c r="ARJ30" s="1288"/>
      <c r="ARK30" s="1288"/>
      <c r="ARL30" s="1288"/>
      <c r="ARM30" s="1288"/>
      <c r="ARN30" s="1288"/>
      <c r="ARO30" s="1288"/>
      <c r="ARP30" s="1288"/>
      <c r="ARQ30" s="1288"/>
      <c r="ARR30" s="1288"/>
      <c r="ARS30" s="1288"/>
      <c r="ART30" s="1288"/>
      <c r="ARU30" s="1288"/>
      <c r="ARV30" s="1288"/>
      <c r="ARW30" s="1288"/>
      <c r="ARX30" s="1288"/>
      <c r="ARY30" s="1288"/>
      <c r="ARZ30" s="1288"/>
      <c r="ASA30" s="1288"/>
      <c r="ASB30" s="1288"/>
      <c r="ASC30" s="1288"/>
      <c r="ASD30" s="1288"/>
      <c r="ASE30" s="1288"/>
      <c r="ASF30" s="1288"/>
      <c r="ASG30" s="1288"/>
      <c r="ASH30" s="1288"/>
      <c r="ASI30" s="1288"/>
      <c r="ASJ30" s="1288"/>
      <c r="ASK30" s="1288"/>
      <c r="ASL30" s="1288"/>
      <c r="ASM30" s="1288"/>
      <c r="ASN30" s="1288"/>
      <c r="ASO30" s="1288"/>
      <c r="ASP30" s="1288"/>
      <c r="ASQ30" s="1288"/>
      <c r="ASR30" s="1288"/>
      <c r="ASS30" s="1288"/>
      <c r="AST30" s="1288"/>
      <c r="ASU30" s="1288"/>
      <c r="ASV30" s="1288"/>
      <c r="ASW30" s="1288"/>
      <c r="ASX30" s="1288"/>
      <c r="ASY30" s="1288"/>
      <c r="ASZ30" s="1288"/>
      <c r="ATA30" s="1288"/>
      <c r="ATB30" s="1288"/>
      <c r="ATC30" s="1288"/>
      <c r="ATD30" s="1288"/>
      <c r="ATE30" s="1288"/>
      <c r="ATF30" s="1288"/>
      <c r="ATG30" s="1288"/>
      <c r="ATH30" s="1288"/>
      <c r="ATI30" s="1288"/>
      <c r="ATJ30" s="1288"/>
      <c r="ATK30" s="1288"/>
      <c r="ATL30" s="1288"/>
      <c r="ATM30" s="1288"/>
      <c r="ATN30" s="1288"/>
      <c r="ATO30" s="1288"/>
      <c r="ATP30" s="1288"/>
      <c r="ATQ30" s="1288"/>
      <c r="ATR30" s="1288"/>
      <c r="ATS30" s="1288"/>
      <c r="ATT30" s="1288"/>
      <c r="ATU30" s="1288"/>
      <c r="ATV30" s="1288"/>
      <c r="ATW30" s="1288"/>
      <c r="ATX30" s="1288"/>
      <c r="ATY30" s="1288"/>
      <c r="ATZ30" s="1288"/>
      <c r="AUA30" s="1288"/>
      <c r="AUB30" s="1288"/>
      <c r="AUC30" s="1288"/>
      <c r="AUD30" s="1288"/>
      <c r="AUE30" s="1288"/>
      <c r="AUF30" s="1288"/>
      <c r="AUG30" s="1288"/>
      <c r="AUH30" s="1288"/>
      <c r="AUI30" s="1288"/>
      <c r="AUJ30" s="1288"/>
      <c r="AUK30" s="1288"/>
      <c r="AUL30" s="1288"/>
      <c r="AUM30" s="1288"/>
      <c r="AUN30" s="1288"/>
      <c r="AUO30" s="1288"/>
      <c r="AUP30" s="1288"/>
      <c r="AUQ30" s="1288"/>
      <c r="AUR30" s="1288"/>
      <c r="AUS30" s="1288"/>
      <c r="AUT30" s="1288"/>
      <c r="AUU30" s="1288"/>
      <c r="AUV30" s="1288"/>
      <c r="AUW30" s="1288"/>
      <c r="AUX30" s="1288"/>
      <c r="AUY30" s="1288"/>
      <c r="AUZ30" s="1288"/>
      <c r="AVA30" s="1288"/>
      <c r="AVB30" s="1288"/>
      <c r="AVC30" s="1288"/>
      <c r="AVD30" s="1288"/>
      <c r="AVE30" s="1288"/>
      <c r="AVF30" s="1288"/>
      <c r="AVG30" s="1288"/>
      <c r="AVH30" s="1288"/>
      <c r="AVI30" s="1288"/>
      <c r="AVJ30" s="1288"/>
      <c r="AVK30" s="1288"/>
      <c r="AVL30" s="1288"/>
      <c r="AVM30" s="1288"/>
      <c r="AVN30" s="1288"/>
      <c r="AVO30" s="1288"/>
      <c r="AVP30" s="1288"/>
      <c r="AVQ30" s="1288"/>
      <c r="AVR30" s="1288"/>
      <c r="AVS30" s="1288"/>
      <c r="AVT30" s="1288"/>
      <c r="AVU30" s="1288"/>
      <c r="AVV30" s="1288"/>
      <c r="AVW30" s="1288"/>
      <c r="AVX30" s="1288"/>
      <c r="AVY30" s="1288"/>
      <c r="AVZ30" s="1288"/>
      <c r="AWA30" s="1288"/>
      <c r="AWB30" s="1288"/>
      <c r="AWC30" s="1288"/>
      <c r="AWD30" s="1288"/>
      <c r="AWE30" s="1288"/>
      <c r="AWF30" s="1288"/>
      <c r="AWG30" s="1288"/>
      <c r="AWH30" s="1288"/>
      <c r="AWI30" s="1288"/>
      <c r="AWJ30" s="1288"/>
      <c r="AWK30" s="1288"/>
      <c r="AWL30" s="1288"/>
      <c r="AWM30" s="1288"/>
      <c r="AWN30" s="1288"/>
      <c r="AWO30" s="1288"/>
      <c r="AWP30" s="1288"/>
      <c r="AWQ30" s="1288"/>
      <c r="AWR30" s="1288"/>
      <c r="AWS30" s="1288"/>
      <c r="AWT30" s="1288"/>
      <c r="AWU30" s="1288"/>
      <c r="AWV30" s="1288"/>
      <c r="AWW30" s="1288"/>
      <c r="AWX30" s="1288"/>
      <c r="AWY30" s="1288"/>
      <c r="AWZ30" s="1288"/>
      <c r="AXA30" s="1288"/>
      <c r="AXB30" s="1288"/>
      <c r="AXC30" s="1288"/>
      <c r="AXD30" s="1288"/>
      <c r="AXE30" s="1288"/>
      <c r="AXF30" s="1288"/>
      <c r="AXG30" s="1288"/>
      <c r="AXH30" s="1288"/>
      <c r="AXI30" s="1288"/>
      <c r="AXJ30" s="1288"/>
      <c r="AXK30" s="1288"/>
      <c r="AXL30" s="1288"/>
      <c r="AXM30" s="1288"/>
      <c r="AXN30" s="1288"/>
      <c r="AXO30" s="1288"/>
      <c r="AXP30" s="1288"/>
      <c r="AXQ30" s="1288"/>
      <c r="AXR30" s="1288"/>
      <c r="AXS30" s="1288"/>
      <c r="AXT30" s="1288"/>
      <c r="AXU30" s="1288"/>
      <c r="AXV30" s="1288"/>
      <c r="AXW30" s="1288"/>
      <c r="AXX30" s="1288"/>
      <c r="AXY30" s="1288"/>
      <c r="AXZ30" s="1288"/>
      <c r="AYA30" s="1288"/>
      <c r="AYB30" s="1288"/>
      <c r="AYC30" s="1288"/>
      <c r="AYD30" s="1288"/>
      <c r="AYE30" s="1288"/>
      <c r="AYF30" s="1288"/>
      <c r="AYG30" s="1288"/>
      <c r="AYH30" s="1288"/>
      <c r="AYI30" s="1288"/>
      <c r="AYJ30" s="1288"/>
      <c r="AYK30" s="1288"/>
      <c r="AYL30" s="1288"/>
      <c r="AYM30" s="1288"/>
      <c r="AYN30" s="1288"/>
      <c r="AYO30" s="1288"/>
      <c r="AYP30" s="1288"/>
      <c r="AYQ30" s="1288"/>
      <c r="AYR30" s="1288"/>
      <c r="AYS30" s="1288"/>
      <c r="AYT30" s="1288"/>
      <c r="AYU30" s="1288"/>
      <c r="AYV30" s="1288"/>
      <c r="AYW30" s="1288"/>
      <c r="AYX30" s="1288"/>
      <c r="AYY30" s="1288"/>
      <c r="AYZ30" s="1288"/>
      <c r="AZA30" s="1288"/>
      <c r="AZB30" s="1288"/>
      <c r="AZC30" s="1288"/>
      <c r="AZD30" s="1288"/>
      <c r="AZE30" s="1288"/>
      <c r="AZF30" s="1288"/>
      <c r="AZG30" s="1288"/>
      <c r="AZH30" s="1288"/>
      <c r="AZI30" s="1288"/>
      <c r="AZJ30" s="1288"/>
      <c r="AZK30" s="1288"/>
      <c r="AZL30" s="1288"/>
      <c r="AZM30" s="1288"/>
      <c r="AZN30" s="1288"/>
      <c r="AZO30" s="1288"/>
      <c r="AZP30" s="1288"/>
      <c r="AZQ30" s="1288"/>
      <c r="AZR30" s="1288"/>
      <c r="AZS30" s="1288"/>
      <c r="AZT30" s="1288"/>
      <c r="AZU30" s="1288"/>
      <c r="AZV30" s="1288"/>
      <c r="AZW30" s="1288"/>
      <c r="AZX30" s="1288"/>
      <c r="AZY30" s="1288"/>
      <c r="AZZ30" s="1288"/>
      <c r="BAA30" s="1288"/>
      <c r="BAB30" s="1288"/>
      <c r="BAC30" s="1288"/>
      <c r="BAD30" s="1288"/>
      <c r="BAE30" s="1288"/>
      <c r="BAF30" s="1288"/>
      <c r="BAG30" s="1288"/>
      <c r="BAH30" s="1288"/>
      <c r="BAI30" s="1288"/>
      <c r="BAJ30" s="1288"/>
      <c r="BAK30" s="1288"/>
      <c r="BAL30" s="1288"/>
      <c r="BAM30" s="1288"/>
      <c r="BAN30" s="1288"/>
      <c r="BAO30" s="1288"/>
      <c r="BAP30" s="1288"/>
      <c r="BAQ30" s="1288"/>
      <c r="BAR30" s="1288"/>
      <c r="BAS30" s="1288"/>
      <c r="BAT30" s="1288"/>
      <c r="BAU30" s="1288"/>
      <c r="BAV30" s="1288"/>
      <c r="BAW30" s="1288"/>
      <c r="BAX30" s="1288"/>
      <c r="BAY30" s="1288"/>
      <c r="BAZ30" s="1288"/>
      <c r="BBA30" s="1288"/>
      <c r="BBB30" s="1288"/>
      <c r="BBC30" s="1288"/>
      <c r="BBD30" s="1288"/>
      <c r="BBE30" s="1288"/>
      <c r="BBF30" s="1288"/>
      <c r="BBG30" s="1288"/>
      <c r="BBH30" s="1288"/>
      <c r="BBI30" s="1288"/>
      <c r="BBJ30" s="1288"/>
      <c r="BBK30" s="1288"/>
      <c r="BBL30" s="1288"/>
      <c r="BBM30" s="1288"/>
      <c r="BBN30" s="1288"/>
      <c r="BBO30" s="1288"/>
      <c r="BBP30" s="1288"/>
      <c r="BBQ30" s="1288"/>
      <c r="BBR30" s="1288"/>
      <c r="BBS30" s="1288"/>
      <c r="BBT30" s="1288"/>
      <c r="BBU30" s="1288"/>
      <c r="BBV30" s="1288"/>
      <c r="BBW30" s="1288"/>
      <c r="BBX30" s="1288"/>
      <c r="BBY30" s="1288"/>
      <c r="BBZ30" s="1288"/>
      <c r="BCA30" s="1288"/>
      <c r="BCB30" s="1288"/>
      <c r="BCC30" s="1288"/>
      <c r="BCD30" s="1288"/>
      <c r="BCE30" s="1288"/>
      <c r="BCF30" s="1288"/>
      <c r="BCG30" s="1288"/>
      <c r="BCH30" s="1288"/>
      <c r="BCI30" s="1288"/>
      <c r="BCJ30" s="1288"/>
      <c r="BCK30" s="1288"/>
      <c r="BCL30" s="1288"/>
      <c r="BCM30" s="1288"/>
      <c r="BCN30" s="1288"/>
      <c r="BCO30" s="1288"/>
      <c r="BCP30" s="1288"/>
      <c r="BCQ30" s="1288"/>
      <c r="BCR30" s="1288"/>
      <c r="BCS30" s="1288"/>
      <c r="BCT30" s="1288"/>
      <c r="BCU30" s="1288"/>
      <c r="BCV30" s="1288"/>
      <c r="BCW30" s="1288"/>
      <c r="BCX30" s="1288"/>
      <c r="BCY30" s="1288"/>
      <c r="BCZ30" s="1288"/>
      <c r="BDA30" s="1288"/>
      <c r="BDB30" s="1288"/>
      <c r="BDC30" s="1288"/>
      <c r="BDD30" s="1288"/>
      <c r="BDE30" s="1288"/>
      <c r="BDF30" s="1288"/>
      <c r="BDG30" s="1288"/>
      <c r="BDH30" s="1288"/>
      <c r="BDI30" s="1288"/>
      <c r="BDJ30" s="1288"/>
      <c r="BDK30" s="1288"/>
      <c r="BDL30" s="1288"/>
      <c r="BDM30" s="1288"/>
      <c r="BDN30" s="1288"/>
      <c r="BDO30" s="1288"/>
      <c r="BDP30" s="1288"/>
      <c r="BDQ30" s="1288"/>
      <c r="BDR30" s="1288"/>
      <c r="BDS30" s="1288"/>
      <c r="BDT30" s="1288"/>
      <c r="BDU30" s="1288"/>
      <c r="BDV30" s="1288"/>
      <c r="BDW30" s="1288"/>
      <c r="BDX30" s="1288"/>
      <c r="BDY30" s="1288"/>
      <c r="BDZ30" s="1288"/>
      <c r="BEA30" s="1288"/>
      <c r="BEB30" s="1288"/>
      <c r="BEC30" s="1288"/>
      <c r="BED30" s="1288"/>
      <c r="BEE30" s="1288"/>
      <c r="BEF30" s="1288"/>
      <c r="BEG30" s="1288"/>
      <c r="BEH30" s="1288"/>
      <c r="BEI30" s="1288"/>
      <c r="BEJ30" s="1288"/>
      <c r="BEK30" s="1288"/>
      <c r="BEL30" s="1288"/>
      <c r="BEM30" s="1288"/>
      <c r="BEN30" s="1288"/>
      <c r="BEO30" s="1288"/>
      <c r="BEP30" s="1288"/>
      <c r="BEQ30" s="1288"/>
      <c r="BER30" s="1288"/>
      <c r="BES30" s="1288"/>
      <c r="BET30" s="1288"/>
      <c r="BEU30" s="1288"/>
      <c r="BEV30" s="1288"/>
      <c r="BEW30" s="1288"/>
      <c r="BEX30" s="1288"/>
      <c r="BEY30" s="1288"/>
      <c r="BEZ30" s="1288"/>
      <c r="BFA30" s="1288"/>
      <c r="BFB30" s="1288"/>
      <c r="BFC30" s="1288"/>
      <c r="BFD30" s="1288"/>
      <c r="BFE30" s="1288"/>
      <c r="BFF30" s="1288"/>
      <c r="BFG30" s="1288"/>
      <c r="BFH30" s="1288"/>
      <c r="BFI30" s="1288"/>
      <c r="BFJ30" s="1288"/>
      <c r="BFK30" s="1288"/>
      <c r="BFL30" s="1288"/>
      <c r="BFM30" s="1288"/>
      <c r="BFN30" s="1288"/>
      <c r="BFO30" s="1288"/>
      <c r="BFP30" s="1288"/>
      <c r="BFQ30" s="1288"/>
      <c r="BFR30" s="1288"/>
      <c r="BFS30" s="1288"/>
      <c r="BFT30" s="1288"/>
      <c r="BFU30" s="1288"/>
      <c r="BFV30" s="1288"/>
      <c r="BFW30" s="1288"/>
      <c r="BFX30" s="1288"/>
      <c r="BFY30" s="1288"/>
      <c r="BFZ30" s="1288"/>
      <c r="BGA30" s="1288"/>
      <c r="BGB30" s="1288"/>
      <c r="BGC30" s="1288"/>
      <c r="BGD30" s="1288"/>
      <c r="BGE30" s="1288"/>
      <c r="BGF30" s="1288"/>
      <c r="BGG30" s="1288"/>
      <c r="BGH30" s="1288"/>
      <c r="BGI30" s="1288"/>
      <c r="BGJ30" s="1288"/>
      <c r="BGK30" s="1288"/>
      <c r="BGL30" s="1288"/>
      <c r="BGM30" s="1288"/>
      <c r="BGN30" s="1288"/>
      <c r="BGO30" s="1288"/>
      <c r="BGP30" s="1288"/>
      <c r="BGQ30" s="1288"/>
      <c r="BGR30" s="1288"/>
      <c r="BGS30" s="1288"/>
      <c r="BGT30" s="1288"/>
      <c r="BGU30" s="1288"/>
      <c r="BGV30" s="1288"/>
      <c r="BGW30" s="1288"/>
      <c r="BGX30" s="1288"/>
      <c r="BGY30" s="1288"/>
      <c r="BGZ30" s="1288"/>
      <c r="BHA30" s="1288"/>
      <c r="BHB30" s="1288"/>
      <c r="BHC30" s="1288"/>
      <c r="BHD30" s="1288"/>
      <c r="BHE30" s="1288"/>
      <c r="BHF30" s="1288"/>
      <c r="BHG30" s="1288"/>
      <c r="BHH30" s="1288"/>
      <c r="BHI30" s="1288"/>
      <c r="BHJ30" s="1288"/>
      <c r="BHK30" s="1288"/>
      <c r="BHL30" s="1288"/>
      <c r="BHM30" s="1288"/>
      <c r="BHN30" s="1288"/>
      <c r="BHO30" s="1288"/>
      <c r="BHP30" s="1288"/>
      <c r="BHQ30" s="1288"/>
      <c r="BHR30" s="1288"/>
      <c r="BHS30" s="1288"/>
      <c r="BHT30" s="1288"/>
      <c r="BHU30" s="1288"/>
      <c r="BHV30" s="1288"/>
      <c r="BHW30" s="1288"/>
      <c r="BHX30" s="1288"/>
      <c r="BHY30" s="1288"/>
      <c r="BHZ30" s="1288"/>
      <c r="BIA30" s="1288"/>
      <c r="BIB30" s="1288"/>
      <c r="BIC30" s="1288"/>
      <c r="BID30" s="1288"/>
      <c r="BIE30" s="1288"/>
      <c r="BIF30" s="1288"/>
      <c r="BIG30" s="1288"/>
      <c r="BIH30" s="1288"/>
      <c r="BII30" s="1288"/>
      <c r="BIJ30" s="1288"/>
      <c r="BIK30" s="1288"/>
      <c r="BIL30" s="1288"/>
      <c r="BIM30" s="1288"/>
      <c r="BIN30" s="1288"/>
      <c r="BIO30" s="1288"/>
      <c r="BIP30" s="1288"/>
      <c r="BIQ30" s="1288"/>
      <c r="BIR30" s="1288"/>
      <c r="BIS30" s="1288"/>
      <c r="BIT30" s="1288"/>
      <c r="BIU30" s="1288"/>
      <c r="BIV30" s="1288"/>
      <c r="BIW30" s="1288"/>
      <c r="BIX30" s="1288"/>
      <c r="BIY30" s="1288"/>
      <c r="BIZ30" s="1288"/>
      <c r="BJA30" s="1288"/>
      <c r="BJB30" s="1288"/>
      <c r="BJC30" s="1288"/>
      <c r="BJD30" s="1288"/>
      <c r="BJE30" s="1288"/>
      <c r="BJF30" s="1288"/>
      <c r="BJG30" s="1288"/>
      <c r="BJH30" s="1288"/>
      <c r="BJI30" s="1288"/>
      <c r="BJJ30" s="1288"/>
      <c r="BJK30" s="1288"/>
      <c r="BJL30" s="1288"/>
      <c r="BJM30" s="1288"/>
      <c r="BJN30" s="1288"/>
      <c r="BJO30" s="1288"/>
      <c r="BJP30" s="1288"/>
      <c r="BJQ30" s="1288"/>
      <c r="BJR30" s="1288"/>
      <c r="BJS30" s="1288"/>
      <c r="BJT30" s="1288"/>
      <c r="BJU30" s="1288"/>
      <c r="BJV30" s="1288"/>
      <c r="BJW30" s="1288"/>
      <c r="BJX30" s="1288"/>
      <c r="BJY30" s="1288"/>
      <c r="BJZ30" s="1288"/>
      <c r="BKA30" s="1288"/>
      <c r="BKB30" s="1288"/>
      <c r="BKC30" s="1288"/>
      <c r="BKD30" s="1288"/>
      <c r="BKE30" s="1288"/>
      <c r="BKF30" s="1288"/>
      <c r="BKG30" s="1288"/>
      <c r="BKH30" s="1288"/>
      <c r="BKI30" s="1288"/>
      <c r="BKJ30" s="1288"/>
      <c r="BKK30" s="1288"/>
      <c r="BKL30" s="1288"/>
      <c r="BKM30" s="1288"/>
      <c r="BKN30" s="1288"/>
      <c r="BKO30" s="1288"/>
      <c r="BKP30" s="1288"/>
      <c r="BKQ30" s="1288"/>
      <c r="BKR30" s="1288"/>
      <c r="BKS30" s="1288"/>
      <c r="BKT30" s="1288"/>
      <c r="BKU30" s="1288"/>
      <c r="BKV30" s="1288"/>
      <c r="BKW30" s="1288"/>
      <c r="BKX30" s="1288"/>
      <c r="BKY30" s="1288"/>
      <c r="BKZ30" s="1288"/>
      <c r="BLA30" s="1288"/>
      <c r="BLB30" s="1288"/>
      <c r="BLC30" s="1288"/>
      <c r="BLD30" s="1288"/>
      <c r="BLE30" s="1288"/>
      <c r="BLF30" s="1288"/>
      <c r="BLG30" s="1288"/>
      <c r="BLH30" s="1288"/>
      <c r="BLI30" s="1288"/>
      <c r="BLJ30" s="1288"/>
      <c r="BLK30" s="1288"/>
      <c r="BLL30" s="1288"/>
      <c r="BLM30" s="1288"/>
      <c r="BLN30" s="1288"/>
      <c r="BLO30" s="1288"/>
      <c r="BLP30" s="1288"/>
      <c r="BLQ30" s="1288"/>
      <c r="BLR30" s="1288"/>
      <c r="BLS30" s="1288"/>
      <c r="BLT30" s="1288"/>
      <c r="BLU30" s="1288"/>
      <c r="BLV30" s="1288"/>
      <c r="BLW30" s="1288"/>
      <c r="BLX30" s="1288"/>
      <c r="BLY30" s="1288"/>
      <c r="BLZ30" s="1288"/>
      <c r="BMA30" s="1288"/>
      <c r="BMB30" s="1288"/>
      <c r="BMC30" s="1288"/>
      <c r="BMD30" s="1288"/>
      <c r="BME30" s="1288"/>
      <c r="BMF30" s="1288"/>
      <c r="BMG30" s="1288"/>
      <c r="BMH30" s="1288"/>
      <c r="BMI30" s="1288"/>
      <c r="BMJ30" s="1288"/>
      <c r="BMK30" s="1288"/>
      <c r="BML30" s="1288"/>
      <c r="BMM30" s="1288"/>
      <c r="BMN30" s="1288"/>
      <c r="BMO30" s="1288"/>
      <c r="BMP30" s="1288"/>
      <c r="BMQ30" s="1288"/>
      <c r="BMR30" s="1288"/>
      <c r="BMS30" s="1288"/>
      <c r="BMT30" s="1288"/>
      <c r="BMU30" s="1288"/>
      <c r="BMV30" s="1288"/>
      <c r="BMW30" s="1288"/>
      <c r="BMX30" s="1288"/>
      <c r="BMY30" s="1288"/>
      <c r="BMZ30" s="1288"/>
      <c r="BNA30" s="1288"/>
      <c r="BNB30" s="1288"/>
      <c r="BNC30" s="1288"/>
      <c r="BND30" s="1288"/>
      <c r="BNE30" s="1288"/>
      <c r="BNF30" s="1288"/>
      <c r="BNG30" s="1288"/>
      <c r="BNH30" s="1288"/>
      <c r="BNI30" s="1288"/>
      <c r="BNJ30" s="1288"/>
      <c r="BNK30" s="1288"/>
      <c r="BNL30" s="1288"/>
      <c r="BNM30" s="1288"/>
      <c r="BNN30" s="1288"/>
      <c r="BNO30" s="1288"/>
      <c r="BNP30" s="1288"/>
      <c r="BNQ30" s="1288"/>
      <c r="BNR30" s="1288"/>
      <c r="BNS30" s="1288"/>
      <c r="BNT30" s="1288"/>
      <c r="BNU30" s="1288"/>
      <c r="BNV30" s="1288"/>
      <c r="BNW30" s="1288"/>
      <c r="BNX30" s="1288"/>
      <c r="BNY30" s="1288"/>
      <c r="BNZ30" s="1288"/>
      <c r="BOA30" s="1288"/>
      <c r="BOB30" s="1288"/>
      <c r="BOC30" s="1288"/>
      <c r="BOD30" s="1288"/>
      <c r="BOE30" s="1288"/>
      <c r="BOF30" s="1288"/>
      <c r="BOG30" s="1288"/>
      <c r="BOH30" s="1288"/>
      <c r="BOI30" s="1288"/>
      <c r="BOJ30" s="1288"/>
      <c r="BOK30" s="1288"/>
      <c r="BOL30" s="1288"/>
      <c r="BOM30" s="1288"/>
      <c r="BON30" s="1288"/>
      <c r="BOO30" s="1288"/>
      <c r="BOP30" s="1288"/>
      <c r="BOQ30" s="1288"/>
      <c r="BOR30" s="1288"/>
      <c r="BOS30" s="1288"/>
      <c r="BOT30" s="1288"/>
      <c r="BOU30" s="1288"/>
      <c r="BOV30" s="1288"/>
      <c r="BOW30" s="1288"/>
      <c r="BOX30" s="1288"/>
      <c r="BOY30" s="1288"/>
      <c r="BOZ30" s="1288"/>
      <c r="BPA30" s="1288"/>
      <c r="BPB30" s="1288"/>
      <c r="BPC30" s="1288"/>
      <c r="BPD30" s="1288"/>
      <c r="BPE30" s="1288"/>
      <c r="BPF30" s="1288"/>
      <c r="BPG30" s="1288"/>
      <c r="BPH30" s="1288"/>
      <c r="BPI30" s="1288"/>
      <c r="BPJ30" s="1288"/>
      <c r="BPK30" s="1288"/>
      <c r="BPL30" s="1288"/>
      <c r="BPM30" s="1288"/>
      <c r="BPN30" s="1288"/>
      <c r="BPO30" s="1288"/>
      <c r="BPP30" s="1288"/>
      <c r="BPQ30" s="1288"/>
      <c r="BPR30" s="1288"/>
      <c r="BPS30" s="1288"/>
      <c r="BPT30" s="1288"/>
      <c r="BPU30" s="1288"/>
      <c r="BPV30" s="1288"/>
      <c r="BPW30" s="1288"/>
      <c r="BPX30" s="1288"/>
      <c r="BPY30" s="1288"/>
      <c r="BPZ30" s="1288"/>
      <c r="BQA30" s="1288"/>
      <c r="BQB30" s="1288"/>
      <c r="BQC30" s="1288"/>
      <c r="BQD30" s="1288"/>
      <c r="BQE30" s="1288"/>
      <c r="BQF30" s="1288"/>
      <c r="BQG30" s="1288"/>
      <c r="BQH30" s="1288"/>
      <c r="BQI30" s="1288"/>
      <c r="BQJ30" s="1288"/>
      <c r="BQK30" s="1288"/>
      <c r="BQL30" s="1288"/>
      <c r="BQM30" s="1288"/>
      <c r="BQN30" s="1288"/>
      <c r="BQO30" s="1288"/>
      <c r="BQP30" s="1288"/>
      <c r="BQQ30" s="1288"/>
      <c r="BQR30" s="1288"/>
      <c r="BQS30" s="1288"/>
      <c r="BQT30" s="1288"/>
      <c r="BQU30" s="1288"/>
      <c r="BQV30" s="1288"/>
      <c r="BQW30" s="1288"/>
      <c r="BQX30" s="1288"/>
      <c r="BQY30" s="1288"/>
      <c r="BQZ30" s="1288"/>
      <c r="BRA30" s="1288"/>
      <c r="BRB30" s="1288"/>
      <c r="BRC30" s="1288"/>
      <c r="BRD30" s="1288"/>
      <c r="BRE30" s="1288"/>
      <c r="BRF30" s="1288"/>
      <c r="BRG30" s="1288"/>
      <c r="BRH30" s="1288"/>
      <c r="BRI30" s="1288"/>
      <c r="BRJ30" s="1288"/>
      <c r="BRK30" s="1288"/>
      <c r="BRL30" s="1288"/>
      <c r="BRM30" s="1288"/>
      <c r="BRN30" s="1288"/>
      <c r="BRO30" s="1288"/>
      <c r="BRP30" s="1288"/>
      <c r="BRQ30" s="1288"/>
      <c r="BRR30" s="1288"/>
      <c r="BRS30" s="1288"/>
      <c r="BRT30" s="1288"/>
      <c r="BRU30" s="1288"/>
      <c r="BRV30" s="1288"/>
      <c r="BRW30" s="1288"/>
      <c r="BRX30" s="1288"/>
      <c r="BRY30" s="1288"/>
      <c r="BRZ30" s="1288"/>
      <c r="BSA30" s="1288"/>
      <c r="BSB30" s="1288"/>
      <c r="BSC30" s="1288"/>
      <c r="BSD30" s="1288"/>
      <c r="BSE30" s="1288"/>
      <c r="BSF30" s="1288"/>
      <c r="BSG30" s="1288"/>
      <c r="BSH30" s="1288"/>
      <c r="BSI30" s="1288"/>
      <c r="BSJ30" s="1288"/>
      <c r="BSK30" s="1288"/>
      <c r="BSL30" s="1288"/>
      <c r="BSM30" s="1288"/>
      <c r="BSN30" s="1288"/>
      <c r="BSO30" s="1288"/>
      <c r="BSP30" s="1288"/>
      <c r="BSQ30" s="1288"/>
      <c r="BSR30" s="1288"/>
      <c r="BSS30" s="1288"/>
      <c r="BST30" s="1288"/>
      <c r="BSU30" s="1288"/>
      <c r="BSV30" s="1288"/>
      <c r="BSW30" s="1288"/>
      <c r="BSX30" s="1288"/>
      <c r="BSY30" s="1288"/>
      <c r="BSZ30" s="1288"/>
      <c r="BTA30" s="1288"/>
      <c r="BTB30" s="1288"/>
      <c r="BTC30" s="1288"/>
      <c r="BTD30" s="1288"/>
      <c r="BTE30" s="1288"/>
      <c r="BTF30" s="1288"/>
      <c r="BTG30" s="1288"/>
      <c r="BTH30" s="1288"/>
      <c r="BTI30" s="1288"/>
      <c r="BTJ30" s="1288"/>
      <c r="BTK30" s="1288"/>
      <c r="BTL30" s="1288"/>
      <c r="BTM30" s="1288"/>
      <c r="BTN30" s="1288"/>
      <c r="BTO30" s="1288"/>
      <c r="BTP30" s="1288"/>
      <c r="BTQ30" s="1288"/>
      <c r="BTR30" s="1288"/>
      <c r="BTS30" s="1288"/>
      <c r="BTT30" s="1288"/>
      <c r="BTU30" s="1288"/>
      <c r="BTV30" s="1288"/>
      <c r="BTW30" s="1288"/>
      <c r="BTX30" s="1288"/>
      <c r="BTY30" s="1288"/>
      <c r="BTZ30" s="1288"/>
      <c r="BUA30" s="1288"/>
      <c r="BUB30" s="1288"/>
      <c r="BUC30" s="1288"/>
      <c r="BUD30" s="1288"/>
      <c r="BUE30" s="1288"/>
      <c r="BUF30" s="1288"/>
      <c r="BUG30" s="1288"/>
      <c r="BUH30" s="1288"/>
      <c r="BUI30" s="1288"/>
      <c r="BUJ30" s="1288"/>
      <c r="BUK30" s="1288"/>
      <c r="BUL30" s="1288"/>
      <c r="BUM30" s="1288"/>
      <c r="BUN30" s="1288"/>
      <c r="BUO30" s="1288"/>
      <c r="BUP30" s="1288"/>
      <c r="BUQ30" s="1288"/>
      <c r="BUR30" s="1288"/>
      <c r="BUS30" s="1288"/>
      <c r="BUT30" s="1288"/>
      <c r="BUU30" s="1288"/>
      <c r="BUV30" s="1288"/>
      <c r="BUW30" s="1288"/>
      <c r="BUX30" s="1288"/>
      <c r="BUY30" s="1288"/>
      <c r="BUZ30" s="1288"/>
      <c r="BVA30" s="1288"/>
      <c r="BVB30" s="1288"/>
      <c r="BVC30" s="1288"/>
      <c r="BVD30" s="1288"/>
      <c r="BVE30" s="1288"/>
      <c r="BVF30" s="1288"/>
      <c r="BVG30" s="1288"/>
      <c r="BVH30" s="1288"/>
      <c r="BVI30" s="1288"/>
      <c r="BVJ30" s="1288"/>
      <c r="BVK30" s="1288"/>
      <c r="BVL30" s="1288"/>
      <c r="BVM30" s="1288"/>
      <c r="BVN30" s="1288"/>
      <c r="BVO30" s="1288"/>
      <c r="BVP30" s="1288"/>
      <c r="BVQ30" s="1288"/>
      <c r="BVR30" s="1288"/>
      <c r="BVS30" s="1288"/>
      <c r="BVT30" s="1288"/>
      <c r="BVU30" s="1288"/>
      <c r="BVV30" s="1288"/>
      <c r="BVW30" s="1288"/>
      <c r="BVX30" s="1288"/>
      <c r="BVY30" s="1288"/>
      <c r="BVZ30" s="1288"/>
      <c r="BWA30" s="1288"/>
      <c r="BWB30" s="1288"/>
      <c r="BWC30" s="1288"/>
      <c r="BWD30" s="1288"/>
      <c r="BWE30" s="1288"/>
      <c r="BWF30" s="1288"/>
      <c r="BWG30" s="1288"/>
      <c r="BWH30" s="1288"/>
      <c r="BWI30" s="1288"/>
      <c r="BWJ30" s="1288"/>
      <c r="BWK30" s="1288"/>
      <c r="BWL30" s="1288"/>
      <c r="BWM30" s="1288"/>
      <c r="BWN30" s="1288"/>
      <c r="BWO30" s="1288"/>
      <c r="BWP30" s="1288"/>
      <c r="BWQ30" s="1288"/>
      <c r="BWR30" s="1288"/>
      <c r="BWS30" s="1288"/>
      <c r="BWT30" s="1288"/>
      <c r="BWU30" s="1288"/>
      <c r="BWV30" s="1288"/>
      <c r="BWW30" s="1288"/>
      <c r="BWX30" s="1288"/>
      <c r="BWY30" s="1288"/>
      <c r="BWZ30" s="1288"/>
      <c r="BXA30" s="1288"/>
      <c r="BXB30" s="1288"/>
      <c r="BXC30" s="1288"/>
      <c r="BXD30" s="1288"/>
      <c r="BXE30" s="1288"/>
      <c r="BXF30" s="1288"/>
      <c r="BXG30" s="1288"/>
      <c r="BXH30" s="1288"/>
      <c r="BXI30" s="1288"/>
      <c r="BXJ30" s="1288"/>
      <c r="BXK30" s="1288"/>
      <c r="BXL30" s="1288"/>
      <c r="BXM30" s="1288"/>
      <c r="BXN30" s="1288"/>
      <c r="BXO30" s="1288"/>
      <c r="BXP30" s="1288"/>
      <c r="BXQ30" s="1288"/>
      <c r="BXR30" s="1288"/>
      <c r="BXS30" s="1288"/>
      <c r="BXT30" s="1288"/>
      <c r="BXU30" s="1288"/>
      <c r="BXV30" s="1288"/>
      <c r="BXW30" s="1288"/>
      <c r="BXX30" s="1288"/>
      <c r="BXY30" s="1288"/>
      <c r="BXZ30" s="1288"/>
      <c r="BYA30" s="1288"/>
      <c r="BYB30" s="1288"/>
      <c r="BYC30" s="1288"/>
      <c r="BYD30" s="1288"/>
      <c r="BYE30" s="1288"/>
      <c r="BYF30" s="1288"/>
      <c r="BYG30" s="1288"/>
      <c r="BYH30" s="1288"/>
      <c r="BYI30" s="1288"/>
      <c r="BYJ30" s="1288"/>
      <c r="BYK30" s="1288"/>
      <c r="BYL30" s="1288"/>
      <c r="BYM30" s="1288"/>
      <c r="BYN30" s="1288"/>
      <c r="BYO30" s="1288"/>
      <c r="BYP30" s="1288"/>
      <c r="BYQ30" s="1288"/>
      <c r="BYR30" s="1288"/>
      <c r="BYS30" s="1288"/>
      <c r="BYT30" s="1288"/>
      <c r="BYU30" s="1288"/>
      <c r="BYV30" s="1288"/>
      <c r="BYW30" s="1288"/>
      <c r="BYX30" s="1288"/>
      <c r="BYY30" s="1288"/>
      <c r="BYZ30" s="1288"/>
      <c r="BZA30" s="1288"/>
      <c r="BZB30" s="1288"/>
      <c r="BZC30" s="1288"/>
      <c r="BZD30" s="1288"/>
      <c r="BZE30" s="1288"/>
      <c r="BZF30" s="1288"/>
      <c r="BZG30" s="1288"/>
      <c r="BZH30" s="1288"/>
      <c r="BZI30" s="1288"/>
      <c r="BZJ30" s="1288"/>
      <c r="BZK30" s="1288"/>
      <c r="BZL30" s="1288"/>
      <c r="BZM30" s="1288"/>
      <c r="BZN30" s="1288"/>
      <c r="BZO30" s="1288"/>
      <c r="BZP30" s="1288"/>
      <c r="BZQ30" s="1288"/>
      <c r="BZR30" s="1288"/>
      <c r="BZS30" s="1288"/>
      <c r="BZT30" s="1288"/>
      <c r="BZU30" s="1288"/>
      <c r="BZV30" s="1288"/>
      <c r="BZW30" s="1288"/>
      <c r="BZX30" s="1288"/>
      <c r="BZY30" s="1288"/>
      <c r="BZZ30" s="1288"/>
      <c r="CAA30" s="1288"/>
      <c r="CAB30" s="1288"/>
      <c r="CAC30" s="1288"/>
      <c r="CAD30" s="1288"/>
      <c r="CAE30" s="1288"/>
      <c r="CAF30" s="1288"/>
      <c r="CAG30" s="1288"/>
      <c r="CAH30" s="1288"/>
      <c r="CAI30" s="1288"/>
      <c r="CAJ30" s="1288"/>
      <c r="CAK30" s="1288"/>
      <c r="CAL30" s="1288"/>
      <c r="CAM30" s="1288"/>
      <c r="CAN30" s="1288"/>
      <c r="CAO30" s="1288"/>
      <c r="CAP30" s="1288"/>
      <c r="CAQ30" s="1288"/>
      <c r="CAR30" s="1288"/>
      <c r="CAS30" s="1288"/>
      <c r="CAT30" s="1288"/>
      <c r="CAU30" s="1288"/>
      <c r="CAV30" s="1288"/>
      <c r="CAW30" s="1288"/>
      <c r="CAX30" s="1288"/>
      <c r="CAY30" s="1288"/>
      <c r="CAZ30" s="1288"/>
      <c r="CBA30" s="1288"/>
      <c r="CBB30" s="1288"/>
      <c r="CBC30" s="1288"/>
      <c r="CBD30" s="1288"/>
      <c r="CBE30" s="1288"/>
      <c r="CBF30" s="1288"/>
      <c r="CBG30" s="1288"/>
      <c r="CBH30" s="1288"/>
      <c r="CBI30" s="1288"/>
      <c r="CBJ30" s="1288"/>
      <c r="CBK30" s="1288"/>
      <c r="CBL30" s="1288"/>
      <c r="CBM30" s="1288"/>
      <c r="CBN30" s="1288"/>
      <c r="CBO30" s="1288"/>
      <c r="CBP30" s="1288"/>
      <c r="CBQ30" s="1288"/>
      <c r="CBR30" s="1288"/>
      <c r="CBS30" s="1288"/>
      <c r="CBT30" s="1288"/>
      <c r="CBU30" s="1288"/>
      <c r="CBV30" s="1288"/>
      <c r="CBW30" s="1288"/>
      <c r="CBX30" s="1288"/>
      <c r="CBY30" s="1288"/>
      <c r="CBZ30" s="1288"/>
      <c r="CCA30" s="1288"/>
      <c r="CCB30" s="1288"/>
      <c r="CCC30" s="1288"/>
      <c r="CCD30" s="1288"/>
      <c r="CCE30" s="1288"/>
      <c r="CCF30" s="1288"/>
      <c r="CCG30" s="1288"/>
      <c r="CCH30" s="1288"/>
      <c r="CCI30" s="1288"/>
      <c r="CCJ30" s="1288"/>
      <c r="CCK30" s="1288"/>
      <c r="CCL30" s="1288"/>
      <c r="CCM30" s="1288"/>
      <c r="CCN30" s="1288"/>
      <c r="CCO30" s="1288"/>
      <c r="CCP30" s="1288"/>
      <c r="CCQ30" s="1288"/>
      <c r="CCR30" s="1288"/>
      <c r="CCS30" s="1288"/>
      <c r="CCT30" s="1288"/>
      <c r="CCU30" s="1288"/>
      <c r="CCV30" s="1288"/>
      <c r="CCW30" s="1288"/>
      <c r="CCX30" s="1288"/>
      <c r="CCY30" s="1288"/>
      <c r="CCZ30" s="1288"/>
      <c r="CDA30" s="1288"/>
      <c r="CDB30" s="1288"/>
      <c r="CDC30" s="1288"/>
      <c r="CDD30" s="1288"/>
      <c r="CDE30" s="1288"/>
      <c r="CDF30" s="1288"/>
      <c r="CDG30" s="1288"/>
      <c r="CDH30" s="1288"/>
      <c r="CDI30" s="1288"/>
      <c r="CDJ30" s="1288"/>
      <c r="CDK30" s="1288"/>
      <c r="CDL30" s="1288"/>
      <c r="CDM30" s="1288"/>
      <c r="CDN30" s="1288"/>
      <c r="CDO30" s="1288"/>
      <c r="CDP30" s="1288"/>
      <c r="CDQ30" s="1288"/>
      <c r="CDR30" s="1288"/>
      <c r="CDS30" s="1288"/>
      <c r="CDT30" s="1288"/>
      <c r="CDU30" s="1288"/>
      <c r="CDV30" s="1288"/>
      <c r="CDW30" s="1288"/>
      <c r="CDX30" s="1288"/>
      <c r="CDY30" s="1288"/>
      <c r="CDZ30" s="1288"/>
      <c r="CEA30" s="1288"/>
      <c r="CEB30" s="1288"/>
      <c r="CEC30" s="1288"/>
      <c r="CED30" s="1288"/>
      <c r="CEE30" s="1288"/>
      <c r="CEF30" s="1288"/>
      <c r="CEG30" s="1288"/>
      <c r="CEH30" s="1288"/>
      <c r="CEI30" s="1288"/>
      <c r="CEJ30" s="1288"/>
      <c r="CEK30" s="1288"/>
      <c r="CEL30" s="1288"/>
      <c r="CEM30" s="1288"/>
      <c r="CEN30" s="1288"/>
      <c r="CEO30" s="1288"/>
      <c r="CEP30" s="1288"/>
      <c r="CEQ30" s="1288"/>
      <c r="CER30" s="1288"/>
      <c r="CES30" s="1288"/>
      <c r="CET30" s="1288"/>
      <c r="CEU30" s="1288"/>
      <c r="CEV30" s="1288"/>
      <c r="CEW30" s="1288"/>
      <c r="CEX30" s="1288"/>
      <c r="CEY30" s="1288"/>
      <c r="CEZ30" s="1288"/>
      <c r="CFA30" s="1288"/>
      <c r="CFB30" s="1288"/>
      <c r="CFC30" s="1288"/>
      <c r="CFD30" s="1288"/>
      <c r="CFE30" s="1288"/>
      <c r="CFF30" s="1288"/>
      <c r="CFG30" s="1288"/>
      <c r="CFH30" s="1288"/>
      <c r="CFI30" s="1288"/>
      <c r="CFJ30" s="1288"/>
      <c r="CFK30" s="1288"/>
      <c r="CFL30" s="1288"/>
      <c r="CFM30" s="1288"/>
      <c r="CFN30" s="1288"/>
      <c r="CFO30" s="1288"/>
      <c r="CFP30" s="1288"/>
      <c r="CFQ30" s="1288"/>
      <c r="CFR30" s="1288"/>
      <c r="CFS30" s="1288"/>
      <c r="CFT30" s="1288"/>
      <c r="CFU30" s="1288"/>
      <c r="CFV30" s="1288"/>
      <c r="CFW30" s="1288"/>
      <c r="CFX30" s="1288"/>
      <c r="CFY30" s="1288"/>
      <c r="CFZ30" s="1288"/>
      <c r="CGA30" s="1288"/>
      <c r="CGB30" s="1288"/>
      <c r="CGC30" s="1288"/>
      <c r="CGD30" s="1288"/>
      <c r="CGE30" s="1288"/>
      <c r="CGF30" s="1288"/>
      <c r="CGG30" s="1288"/>
      <c r="CGH30" s="1288"/>
      <c r="CGI30" s="1288"/>
      <c r="CGJ30" s="1288"/>
      <c r="CGK30" s="1288"/>
      <c r="CGL30" s="1288"/>
      <c r="CGM30" s="1288"/>
      <c r="CGN30" s="1288"/>
      <c r="CGO30" s="1288"/>
      <c r="CGP30" s="1288"/>
      <c r="CGQ30" s="1288"/>
      <c r="CGR30" s="1288"/>
      <c r="CGS30" s="1288"/>
      <c r="CGT30" s="1288"/>
      <c r="CGU30" s="1288"/>
      <c r="CGV30" s="1288"/>
      <c r="CGW30" s="1288"/>
      <c r="CGX30" s="1288"/>
      <c r="CGY30" s="1288"/>
      <c r="CGZ30" s="1288"/>
      <c r="CHA30" s="1288"/>
      <c r="CHB30" s="1288"/>
      <c r="CHC30" s="1288"/>
      <c r="CHD30" s="1288"/>
      <c r="CHE30" s="1288"/>
      <c r="CHF30" s="1288"/>
      <c r="CHG30" s="1288"/>
      <c r="CHH30" s="1288"/>
      <c r="CHI30" s="1288"/>
      <c r="CHJ30" s="1288"/>
      <c r="CHK30" s="1288"/>
      <c r="CHL30" s="1288"/>
      <c r="CHM30" s="1288"/>
      <c r="CHN30" s="1288"/>
      <c r="CHO30" s="1288"/>
      <c r="CHP30" s="1288"/>
      <c r="CHQ30" s="1288"/>
      <c r="CHR30" s="1288"/>
      <c r="CHS30" s="1288"/>
      <c r="CHT30" s="1288"/>
      <c r="CHU30" s="1288"/>
      <c r="CHV30" s="1288"/>
      <c r="CHW30" s="1288"/>
      <c r="CHX30" s="1288"/>
      <c r="CHY30" s="1288"/>
      <c r="CHZ30" s="1288"/>
      <c r="CIA30" s="1288"/>
      <c r="CIB30" s="1288"/>
      <c r="CIC30" s="1288"/>
      <c r="CID30" s="1288"/>
      <c r="CIE30" s="1288"/>
      <c r="CIF30" s="1288"/>
      <c r="CIG30" s="1288"/>
      <c r="CIH30" s="1288"/>
      <c r="CII30" s="1288"/>
      <c r="CIJ30" s="1288"/>
      <c r="CIK30" s="1288"/>
      <c r="CIL30" s="1288"/>
      <c r="CIM30" s="1288"/>
      <c r="CIN30" s="1288"/>
      <c r="CIO30" s="1288"/>
      <c r="CIP30" s="1288"/>
      <c r="CIQ30" s="1288"/>
      <c r="CIR30" s="1288"/>
      <c r="CIS30" s="1288"/>
      <c r="CIT30" s="1288"/>
      <c r="CIU30" s="1288"/>
      <c r="CIV30" s="1288"/>
      <c r="CIW30" s="1288"/>
      <c r="CIX30" s="1288"/>
      <c r="CIY30" s="1288"/>
      <c r="CIZ30" s="1288"/>
      <c r="CJA30" s="1288"/>
      <c r="CJB30" s="1288"/>
      <c r="CJC30" s="1288"/>
      <c r="CJD30" s="1288"/>
      <c r="CJE30" s="1288"/>
      <c r="CJF30" s="1288"/>
      <c r="CJG30" s="1288"/>
      <c r="CJH30" s="1288"/>
      <c r="CJI30" s="1288"/>
      <c r="CJJ30" s="1288"/>
      <c r="CJK30" s="1288"/>
      <c r="CJL30" s="1288"/>
      <c r="CJM30" s="1288"/>
      <c r="CJN30" s="1288"/>
      <c r="CJO30" s="1288"/>
      <c r="CJP30" s="1288"/>
      <c r="CJQ30" s="1288"/>
      <c r="CJR30" s="1288"/>
      <c r="CJS30" s="1288"/>
      <c r="CJT30" s="1288"/>
      <c r="CJU30" s="1288"/>
      <c r="CJV30" s="1288"/>
      <c r="CJW30" s="1288"/>
      <c r="CJX30" s="1288"/>
      <c r="CJY30" s="1288"/>
      <c r="CJZ30" s="1288"/>
      <c r="CKA30" s="1288"/>
      <c r="CKB30" s="1288"/>
      <c r="CKC30" s="1288"/>
      <c r="CKD30" s="1288"/>
      <c r="CKE30" s="1288"/>
      <c r="CKF30" s="1288"/>
      <c r="CKG30" s="1288"/>
      <c r="CKH30" s="1288"/>
      <c r="CKI30" s="1288"/>
      <c r="CKJ30" s="1288"/>
      <c r="CKK30" s="1288"/>
      <c r="CKL30" s="1288"/>
      <c r="CKM30" s="1288"/>
      <c r="CKN30" s="1288"/>
      <c r="CKO30" s="1288"/>
      <c r="CKP30" s="1288"/>
      <c r="CKQ30" s="1288"/>
      <c r="CKR30" s="1288"/>
      <c r="CKS30" s="1288"/>
      <c r="CKT30" s="1288"/>
      <c r="CKU30" s="1288"/>
      <c r="CKV30" s="1288"/>
      <c r="CKW30" s="1288"/>
      <c r="CKX30" s="1288"/>
      <c r="CKY30" s="1288"/>
      <c r="CKZ30" s="1288"/>
      <c r="CLA30" s="1288"/>
      <c r="CLB30" s="1288"/>
      <c r="CLC30" s="1288"/>
      <c r="CLD30" s="1288"/>
      <c r="CLE30" s="1288"/>
      <c r="CLF30" s="1288"/>
      <c r="CLG30" s="1288"/>
      <c r="CLH30" s="1288"/>
      <c r="CLI30" s="1288"/>
      <c r="CLJ30" s="1288"/>
      <c r="CLK30" s="1288"/>
      <c r="CLL30" s="1288"/>
      <c r="CLM30" s="1288"/>
      <c r="CLN30" s="1288"/>
      <c r="CLO30" s="1288"/>
      <c r="CLP30" s="1288"/>
      <c r="CLQ30" s="1288"/>
      <c r="CLR30" s="1288"/>
      <c r="CLS30" s="1288"/>
      <c r="CLT30" s="1288"/>
      <c r="CLU30" s="1288"/>
      <c r="CLV30" s="1288"/>
      <c r="CLW30" s="1288"/>
      <c r="CLX30" s="1288"/>
      <c r="CLY30" s="1288"/>
      <c r="CLZ30" s="1288"/>
      <c r="CMA30" s="1288"/>
      <c r="CMB30" s="1288"/>
      <c r="CMC30" s="1288"/>
      <c r="CMD30" s="1288"/>
      <c r="CME30" s="1288"/>
      <c r="CMF30" s="1288"/>
      <c r="CMG30" s="1288"/>
      <c r="CMH30" s="1288"/>
      <c r="CMI30" s="1288"/>
      <c r="CMJ30" s="1288"/>
      <c r="CMK30" s="1288"/>
      <c r="CML30" s="1288"/>
      <c r="CMM30" s="1288"/>
      <c r="CMN30" s="1288"/>
      <c r="CMO30" s="1288"/>
      <c r="CMP30" s="1288"/>
      <c r="CMQ30" s="1288"/>
      <c r="CMR30" s="1288"/>
      <c r="CMS30" s="1288"/>
      <c r="CMT30" s="1288"/>
      <c r="CMU30" s="1288"/>
      <c r="CMV30" s="1288"/>
      <c r="CMW30" s="1288"/>
      <c r="CMX30" s="1288"/>
      <c r="CMY30" s="1288"/>
      <c r="CMZ30" s="1288"/>
      <c r="CNA30" s="1288"/>
      <c r="CNB30" s="1288"/>
      <c r="CNC30" s="1288"/>
      <c r="CND30" s="1288"/>
      <c r="CNE30" s="1288"/>
      <c r="CNF30" s="1288"/>
      <c r="CNG30" s="1288"/>
      <c r="CNH30" s="1288"/>
      <c r="CNI30" s="1288"/>
      <c r="CNJ30" s="1288"/>
      <c r="CNK30" s="1288"/>
      <c r="CNL30" s="1288"/>
      <c r="CNM30" s="1288"/>
      <c r="CNN30" s="1288"/>
      <c r="CNO30" s="1288"/>
      <c r="CNP30" s="1288"/>
      <c r="CNQ30" s="1288"/>
      <c r="CNR30" s="1288"/>
      <c r="CNS30" s="1288"/>
      <c r="CNT30" s="1288"/>
      <c r="CNU30" s="1288"/>
      <c r="CNV30" s="1288"/>
      <c r="CNW30" s="1288"/>
      <c r="CNX30" s="1288"/>
      <c r="CNY30" s="1288"/>
      <c r="CNZ30" s="1288"/>
      <c r="COA30" s="1288"/>
      <c r="COB30" s="1288"/>
      <c r="COC30" s="1288"/>
      <c r="COD30" s="1288"/>
      <c r="COE30" s="1288"/>
      <c r="COF30" s="1288"/>
      <c r="COG30" s="1288"/>
      <c r="COH30" s="1288"/>
      <c r="COI30" s="1288"/>
      <c r="COJ30" s="1288"/>
      <c r="COK30" s="1288"/>
      <c r="COL30" s="1288"/>
      <c r="COM30" s="1288"/>
      <c r="CON30" s="1288"/>
      <c r="COO30" s="1288"/>
      <c r="COP30" s="1288"/>
      <c r="COQ30" s="1288"/>
      <c r="COR30" s="1288"/>
      <c r="COS30" s="1288"/>
      <c r="COT30" s="1288"/>
      <c r="COU30" s="1288"/>
      <c r="COV30" s="1288"/>
      <c r="COW30" s="1288"/>
      <c r="COX30" s="1288"/>
      <c r="COY30" s="1288"/>
      <c r="COZ30" s="1288"/>
      <c r="CPA30" s="1288"/>
      <c r="CPB30" s="1288"/>
      <c r="CPC30" s="1288"/>
      <c r="CPD30" s="1288"/>
      <c r="CPE30" s="1288"/>
      <c r="CPF30" s="1288"/>
      <c r="CPG30" s="1288"/>
      <c r="CPH30" s="1288"/>
      <c r="CPI30" s="1288"/>
      <c r="CPJ30" s="1288"/>
      <c r="CPK30" s="1288"/>
      <c r="CPL30" s="1288"/>
      <c r="CPM30" s="1288"/>
      <c r="CPN30" s="1288"/>
      <c r="CPO30" s="1288"/>
      <c r="CPP30" s="1288"/>
      <c r="CPQ30" s="1288"/>
      <c r="CPR30" s="1288"/>
      <c r="CPS30" s="1288"/>
      <c r="CPT30" s="1288"/>
      <c r="CPU30" s="1288"/>
      <c r="CPV30" s="1288"/>
      <c r="CPW30" s="1288"/>
      <c r="CPX30" s="1288"/>
      <c r="CPY30" s="1288"/>
      <c r="CPZ30" s="1288"/>
      <c r="CQA30" s="1288"/>
      <c r="CQB30" s="1288"/>
      <c r="CQC30" s="1288"/>
      <c r="CQD30" s="1288"/>
      <c r="CQE30" s="1288"/>
      <c r="CQF30" s="1288"/>
      <c r="CQG30" s="1288"/>
      <c r="CQH30" s="1288"/>
      <c r="CQI30" s="1288"/>
      <c r="CQJ30" s="1288"/>
      <c r="CQK30" s="1288"/>
      <c r="CQL30" s="1288"/>
      <c r="CQM30" s="1288"/>
      <c r="CQN30" s="1288"/>
      <c r="CQO30" s="1288"/>
      <c r="CQP30" s="1288"/>
      <c r="CQQ30" s="1288"/>
      <c r="CQR30" s="1288"/>
      <c r="CQS30" s="1288"/>
      <c r="CQT30" s="1288"/>
      <c r="CQU30" s="1288"/>
      <c r="CQV30" s="1288"/>
      <c r="CQW30" s="1288"/>
      <c r="CQX30" s="1288"/>
      <c r="CQY30" s="1288"/>
      <c r="CQZ30" s="1288"/>
      <c r="CRA30" s="1288"/>
      <c r="CRB30" s="1288"/>
      <c r="CRC30" s="1288"/>
      <c r="CRD30" s="1288"/>
      <c r="CRE30" s="1288"/>
      <c r="CRF30" s="1288"/>
      <c r="CRG30" s="1288"/>
      <c r="CRH30" s="1288"/>
      <c r="CRI30" s="1288"/>
      <c r="CRJ30" s="1288"/>
      <c r="CRK30" s="1288"/>
      <c r="CRL30" s="1288"/>
      <c r="CRM30" s="1288"/>
      <c r="CRN30" s="1288"/>
      <c r="CRO30" s="1288"/>
      <c r="CRP30" s="1288"/>
      <c r="CRQ30" s="1288"/>
      <c r="CRR30" s="1288"/>
      <c r="CRS30" s="1288"/>
      <c r="CRT30" s="1288"/>
      <c r="CRU30" s="1288"/>
      <c r="CRV30" s="1288"/>
      <c r="CRW30" s="1288"/>
      <c r="CRX30" s="1288"/>
      <c r="CRY30" s="1288"/>
      <c r="CRZ30" s="1288"/>
      <c r="CSA30" s="1288"/>
      <c r="CSB30" s="1288"/>
      <c r="CSC30" s="1288"/>
      <c r="CSD30" s="1288"/>
      <c r="CSE30" s="1288"/>
      <c r="CSF30" s="1288"/>
      <c r="CSG30" s="1288"/>
      <c r="CSH30" s="1288"/>
      <c r="CSI30" s="1288"/>
      <c r="CSJ30" s="1288"/>
      <c r="CSK30" s="1288"/>
      <c r="CSL30" s="1288"/>
      <c r="CSM30" s="1288"/>
      <c r="CSN30" s="1288"/>
      <c r="CSO30" s="1288"/>
      <c r="CSP30" s="1288"/>
      <c r="CSQ30" s="1288"/>
      <c r="CSR30" s="1288"/>
      <c r="CSS30" s="1288"/>
      <c r="CST30" s="1288"/>
      <c r="CSU30" s="1288"/>
      <c r="CSV30" s="1288"/>
      <c r="CSW30" s="1288"/>
      <c r="CSX30" s="1288"/>
      <c r="CSY30" s="1288"/>
      <c r="CSZ30" s="1288"/>
      <c r="CTA30" s="1288"/>
      <c r="CTB30" s="1288"/>
      <c r="CTC30" s="1288"/>
      <c r="CTD30" s="1288"/>
      <c r="CTE30" s="1288"/>
      <c r="CTF30" s="1288"/>
      <c r="CTG30" s="1288"/>
      <c r="CTH30" s="1288"/>
      <c r="CTI30" s="1288"/>
      <c r="CTJ30" s="1288"/>
      <c r="CTK30" s="1288"/>
      <c r="CTL30" s="1288"/>
      <c r="CTM30" s="1288"/>
      <c r="CTN30" s="1288"/>
      <c r="CTO30" s="1288"/>
      <c r="CTP30" s="1288"/>
      <c r="CTQ30" s="1288"/>
      <c r="CTR30" s="1288"/>
      <c r="CTS30" s="1288"/>
      <c r="CTT30" s="1288"/>
      <c r="CTU30" s="1288"/>
      <c r="CTV30" s="1288"/>
      <c r="CTW30" s="1288"/>
      <c r="CTX30" s="1288"/>
      <c r="CTY30" s="1288"/>
      <c r="CTZ30" s="1288"/>
      <c r="CUA30" s="1288"/>
      <c r="CUB30" s="1288"/>
      <c r="CUC30" s="1288"/>
      <c r="CUD30" s="1288"/>
      <c r="CUE30" s="1288"/>
      <c r="CUF30" s="1288"/>
      <c r="CUG30" s="1288"/>
      <c r="CUH30" s="1288"/>
      <c r="CUI30" s="1288"/>
      <c r="CUJ30" s="1288"/>
      <c r="CUK30" s="1288"/>
      <c r="CUL30" s="1288"/>
      <c r="CUM30" s="1288"/>
      <c r="CUN30" s="1288"/>
      <c r="CUO30" s="1288"/>
      <c r="CUP30" s="1288"/>
      <c r="CUQ30" s="1288"/>
      <c r="CUR30" s="1288"/>
      <c r="CUS30" s="1288"/>
      <c r="CUT30" s="1288"/>
      <c r="CUU30" s="1288"/>
      <c r="CUV30" s="1288"/>
      <c r="CUW30" s="1288"/>
      <c r="CUX30" s="1288"/>
      <c r="CUY30" s="1288"/>
      <c r="CUZ30" s="1288"/>
      <c r="CVA30" s="1288"/>
      <c r="CVB30" s="1288"/>
      <c r="CVC30" s="1288"/>
      <c r="CVD30" s="1288"/>
      <c r="CVE30" s="1288"/>
      <c r="CVF30" s="1288"/>
      <c r="CVG30" s="1288"/>
      <c r="CVH30" s="1288"/>
      <c r="CVI30" s="1288"/>
      <c r="CVJ30" s="1288"/>
      <c r="CVK30" s="1288"/>
      <c r="CVL30" s="1288"/>
      <c r="CVM30" s="1288"/>
      <c r="CVN30" s="1288"/>
      <c r="CVO30" s="1288"/>
      <c r="CVP30" s="1288"/>
      <c r="CVQ30" s="1288"/>
      <c r="CVR30" s="1288"/>
      <c r="CVS30" s="1288"/>
      <c r="CVT30" s="1288"/>
      <c r="CVU30" s="1288"/>
      <c r="CVV30" s="1288"/>
      <c r="CVW30" s="1288"/>
      <c r="CVX30" s="1288"/>
      <c r="CVY30" s="1288"/>
      <c r="CVZ30" s="1288"/>
      <c r="CWA30" s="1288"/>
      <c r="CWB30" s="1288"/>
      <c r="CWC30" s="1288"/>
      <c r="CWD30" s="1288"/>
      <c r="CWE30" s="1288"/>
      <c r="CWF30" s="1288"/>
      <c r="CWG30" s="1288"/>
      <c r="CWH30" s="1288"/>
      <c r="CWI30" s="1288"/>
      <c r="CWJ30" s="1288"/>
      <c r="CWK30" s="1288"/>
      <c r="CWL30" s="1288"/>
      <c r="CWM30" s="1288"/>
      <c r="CWN30" s="1288"/>
      <c r="CWO30" s="1288"/>
      <c r="CWP30" s="1288"/>
      <c r="CWQ30" s="1288"/>
      <c r="CWR30" s="1288"/>
      <c r="CWS30" s="1288"/>
      <c r="CWT30" s="1288"/>
      <c r="CWU30" s="1288"/>
      <c r="CWV30" s="1288"/>
      <c r="CWW30" s="1288"/>
      <c r="CWX30" s="1288"/>
      <c r="CWY30" s="1288"/>
      <c r="CWZ30" s="1288"/>
      <c r="CXA30" s="1288"/>
      <c r="CXB30" s="1288"/>
      <c r="CXC30" s="1288"/>
      <c r="CXD30" s="1288"/>
      <c r="CXE30" s="1288"/>
      <c r="CXF30" s="1288"/>
      <c r="CXG30" s="1288"/>
      <c r="CXH30" s="1288"/>
      <c r="CXI30" s="1288"/>
      <c r="CXJ30" s="1288"/>
      <c r="CXK30" s="1288"/>
      <c r="CXL30" s="1288"/>
      <c r="CXM30" s="1288"/>
      <c r="CXN30" s="1288"/>
      <c r="CXO30" s="1288"/>
      <c r="CXP30" s="1288"/>
      <c r="CXQ30" s="1288"/>
      <c r="CXR30" s="1288"/>
      <c r="CXS30" s="1288"/>
      <c r="CXT30" s="1288"/>
      <c r="CXU30" s="1288"/>
      <c r="CXV30" s="1288"/>
      <c r="CXW30" s="1288"/>
      <c r="CXX30" s="1288"/>
      <c r="CXY30" s="1288"/>
      <c r="CXZ30" s="1288"/>
      <c r="CYA30" s="1288"/>
      <c r="CYB30" s="1288"/>
      <c r="CYC30" s="1288"/>
      <c r="CYD30" s="1288"/>
      <c r="CYE30" s="1288"/>
      <c r="CYF30" s="1288"/>
      <c r="CYG30" s="1288"/>
      <c r="CYH30" s="1288"/>
      <c r="CYI30" s="1288"/>
      <c r="CYJ30" s="1288"/>
      <c r="CYK30" s="1288"/>
      <c r="CYL30" s="1288"/>
      <c r="CYM30" s="1288"/>
      <c r="CYN30" s="1288"/>
      <c r="CYO30" s="1288"/>
      <c r="CYP30" s="1288"/>
      <c r="CYQ30" s="1288"/>
      <c r="CYR30" s="1288"/>
      <c r="CYS30" s="1288"/>
      <c r="CYT30" s="1288"/>
      <c r="CYU30" s="1288"/>
      <c r="CYV30" s="1288"/>
      <c r="CYW30" s="1288"/>
      <c r="CYX30" s="1288"/>
      <c r="CYY30" s="1288"/>
      <c r="CYZ30" s="1288"/>
      <c r="CZA30" s="1288"/>
      <c r="CZB30" s="1288"/>
      <c r="CZC30" s="1288"/>
      <c r="CZD30" s="1288"/>
      <c r="CZE30" s="1288"/>
      <c r="CZF30" s="1288"/>
      <c r="CZG30" s="1288"/>
      <c r="CZH30" s="1288"/>
      <c r="CZI30" s="1288"/>
      <c r="CZJ30" s="1288"/>
      <c r="CZK30" s="1288"/>
      <c r="CZL30" s="1288"/>
      <c r="CZM30" s="1288"/>
      <c r="CZN30" s="1288"/>
      <c r="CZO30" s="1288"/>
      <c r="CZP30" s="1288"/>
      <c r="CZQ30" s="1288"/>
      <c r="CZR30" s="1288"/>
      <c r="CZS30" s="1288"/>
      <c r="CZT30" s="1288"/>
      <c r="CZU30" s="1288"/>
      <c r="CZV30" s="1288"/>
      <c r="CZW30" s="1288"/>
      <c r="CZX30" s="1288"/>
      <c r="CZY30" s="1288"/>
      <c r="CZZ30" s="1288"/>
      <c r="DAA30" s="1288"/>
      <c r="DAB30" s="1288"/>
      <c r="DAC30" s="1288"/>
      <c r="DAD30" s="1288"/>
      <c r="DAE30" s="1288"/>
      <c r="DAF30" s="1288"/>
      <c r="DAG30" s="1288"/>
      <c r="DAH30" s="1288"/>
      <c r="DAI30" s="1288"/>
      <c r="DAJ30" s="1288"/>
      <c r="DAK30" s="1288"/>
      <c r="DAL30" s="1288"/>
      <c r="DAM30" s="1288"/>
      <c r="DAN30" s="1288"/>
      <c r="DAO30" s="1288"/>
      <c r="DAP30" s="1288"/>
      <c r="DAQ30" s="1288"/>
      <c r="DAR30" s="1288"/>
      <c r="DAS30" s="1288"/>
      <c r="DAT30" s="1288"/>
      <c r="DAU30" s="1288"/>
      <c r="DAV30" s="1288"/>
      <c r="DAW30" s="1288"/>
      <c r="DAX30" s="1288"/>
      <c r="DAY30" s="1288"/>
      <c r="DAZ30" s="1288"/>
      <c r="DBA30" s="1288"/>
      <c r="DBB30" s="1288"/>
      <c r="DBC30" s="1288"/>
      <c r="DBD30" s="1288"/>
      <c r="DBE30" s="1288"/>
      <c r="DBF30" s="1288"/>
      <c r="DBG30" s="1288"/>
      <c r="DBH30" s="1288"/>
      <c r="DBI30" s="1288"/>
      <c r="DBJ30" s="1288"/>
      <c r="DBK30" s="1288"/>
      <c r="DBL30" s="1288"/>
      <c r="DBM30" s="1288"/>
      <c r="DBN30" s="1288"/>
      <c r="DBO30" s="1288"/>
      <c r="DBP30" s="1288"/>
      <c r="DBQ30" s="1288"/>
      <c r="DBR30" s="1288"/>
      <c r="DBS30" s="1288"/>
      <c r="DBT30" s="1288"/>
      <c r="DBU30" s="1288"/>
      <c r="DBV30" s="1288"/>
      <c r="DBW30" s="1288"/>
      <c r="DBX30" s="1288"/>
      <c r="DBY30" s="1288"/>
      <c r="DBZ30" s="1288"/>
      <c r="DCA30" s="1288"/>
      <c r="DCB30" s="1288"/>
      <c r="DCC30" s="1288"/>
      <c r="DCD30" s="1288"/>
      <c r="DCE30" s="1288"/>
      <c r="DCF30" s="1288"/>
      <c r="DCG30" s="1288"/>
      <c r="DCH30" s="1288"/>
      <c r="DCI30" s="1288"/>
      <c r="DCJ30" s="1288"/>
      <c r="DCK30" s="1288"/>
      <c r="DCL30" s="1288"/>
      <c r="DCM30" s="1288"/>
      <c r="DCN30" s="1288"/>
      <c r="DCO30" s="1288"/>
      <c r="DCP30" s="1288"/>
      <c r="DCQ30" s="1288"/>
      <c r="DCR30" s="1288"/>
      <c r="DCS30" s="1288"/>
      <c r="DCT30" s="1288"/>
      <c r="DCU30" s="1288"/>
      <c r="DCV30" s="1288"/>
      <c r="DCW30" s="1288"/>
      <c r="DCX30" s="1288"/>
      <c r="DCY30" s="1288"/>
      <c r="DCZ30" s="1288"/>
      <c r="DDA30" s="1288"/>
      <c r="DDB30" s="1288"/>
      <c r="DDC30" s="1288"/>
      <c r="DDD30" s="1288"/>
      <c r="DDE30" s="1288"/>
      <c r="DDF30" s="1288"/>
      <c r="DDG30" s="1288"/>
      <c r="DDH30" s="1288"/>
      <c r="DDI30" s="1288"/>
      <c r="DDJ30" s="1288"/>
      <c r="DDK30" s="1288"/>
      <c r="DDL30" s="1288"/>
      <c r="DDM30" s="1288"/>
      <c r="DDN30" s="1288"/>
      <c r="DDO30" s="1288"/>
      <c r="DDP30" s="1288"/>
      <c r="DDQ30" s="1288"/>
      <c r="DDR30" s="1288"/>
      <c r="DDS30" s="1288"/>
      <c r="DDT30" s="1288"/>
      <c r="DDU30" s="1288"/>
      <c r="DDV30" s="1288"/>
      <c r="DDW30" s="1288"/>
      <c r="DDX30" s="1288"/>
      <c r="DDY30" s="1288"/>
      <c r="DDZ30" s="1288"/>
      <c r="DEA30" s="1288"/>
      <c r="DEB30" s="1288"/>
      <c r="DEC30" s="1288"/>
      <c r="DED30" s="1288"/>
      <c r="DEE30" s="1288"/>
      <c r="DEF30" s="1288"/>
      <c r="DEG30" s="1288"/>
      <c r="DEH30" s="1288"/>
      <c r="DEI30" s="1288"/>
      <c r="DEJ30" s="1288"/>
      <c r="DEK30" s="1288"/>
      <c r="DEL30" s="1288"/>
      <c r="DEM30" s="1288"/>
      <c r="DEN30" s="1288"/>
      <c r="DEO30" s="1288"/>
      <c r="DEP30" s="1288"/>
      <c r="DEQ30" s="1288"/>
      <c r="DER30" s="1288"/>
      <c r="DES30" s="1288"/>
      <c r="DET30" s="1288"/>
      <c r="DEU30" s="1288"/>
      <c r="DEV30" s="1288"/>
      <c r="DEW30" s="1288"/>
      <c r="DEX30" s="1288"/>
      <c r="DEY30" s="1288"/>
      <c r="DEZ30" s="1288"/>
      <c r="DFA30" s="1288"/>
      <c r="DFB30" s="1288"/>
      <c r="DFC30" s="1288"/>
      <c r="DFD30" s="1288"/>
      <c r="DFE30" s="1288"/>
      <c r="DFF30" s="1288"/>
      <c r="DFG30" s="1288"/>
      <c r="DFH30" s="1288"/>
      <c r="DFI30" s="1288"/>
      <c r="DFJ30" s="1288"/>
      <c r="DFK30" s="1288"/>
      <c r="DFL30" s="1288"/>
      <c r="DFM30" s="1288"/>
      <c r="DFN30" s="1288"/>
      <c r="DFO30" s="1288"/>
      <c r="DFP30" s="1288"/>
      <c r="DFQ30" s="1288"/>
      <c r="DFR30" s="1288"/>
      <c r="DFS30" s="1288"/>
      <c r="DFT30" s="1288"/>
      <c r="DFU30" s="1288"/>
      <c r="DFV30" s="1288"/>
      <c r="DFW30" s="1288"/>
      <c r="DFX30" s="1288"/>
      <c r="DFY30" s="1288"/>
      <c r="DFZ30" s="1288"/>
      <c r="DGA30" s="1288"/>
      <c r="DGB30" s="1288"/>
      <c r="DGC30" s="1288"/>
      <c r="DGD30" s="1288"/>
      <c r="DGE30" s="1288"/>
      <c r="DGF30" s="1288"/>
      <c r="DGG30" s="1288"/>
      <c r="DGH30" s="1288"/>
      <c r="DGI30" s="1288"/>
      <c r="DGJ30" s="1288"/>
      <c r="DGK30" s="1288"/>
      <c r="DGL30" s="1288"/>
      <c r="DGM30" s="1288"/>
      <c r="DGN30" s="1288"/>
      <c r="DGO30" s="1288"/>
      <c r="DGP30" s="1288"/>
      <c r="DGQ30" s="1288"/>
      <c r="DGR30" s="1288"/>
      <c r="DGS30" s="1288"/>
      <c r="DGT30" s="1288"/>
      <c r="DGU30" s="1288"/>
      <c r="DGV30" s="1288"/>
      <c r="DGW30" s="1288"/>
      <c r="DGX30" s="1288"/>
      <c r="DGY30" s="1288"/>
      <c r="DGZ30" s="1288"/>
      <c r="DHA30" s="1288"/>
      <c r="DHB30" s="1288"/>
      <c r="DHC30" s="1288"/>
      <c r="DHD30" s="1288"/>
      <c r="DHE30" s="1288"/>
      <c r="DHF30" s="1288"/>
      <c r="DHG30" s="1288"/>
      <c r="DHH30" s="1288"/>
      <c r="DHI30" s="1288"/>
      <c r="DHJ30" s="1288"/>
      <c r="DHK30" s="1288"/>
      <c r="DHL30" s="1288"/>
      <c r="DHM30" s="1288"/>
      <c r="DHN30" s="1288"/>
      <c r="DHO30" s="1288"/>
      <c r="DHP30" s="1288"/>
      <c r="DHQ30" s="1288"/>
      <c r="DHR30" s="1288"/>
      <c r="DHS30" s="1288"/>
      <c r="DHT30" s="1288"/>
      <c r="DHU30" s="1288"/>
      <c r="DHV30" s="1288"/>
      <c r="DHW30" s="1288"/>
      <c r="DHX30" s="1288"/>
      <c r="DHY30" s="1288"/>
      <c r="DHZ30" s="1288"/>
      <c r="DIA30" s="1288"/>
      <c r="DIB30" s="1288"/>
      <c r="DIC30" s="1288"/>
      <c r="DID30" s="1288"/>
      <c r="DIE30" s="1288"/>
      <c r="DIF30" s="1288"/>
      <c r="DIG30" s="1288"/>
      <c r="DIH30" s="1288"/>
      <c r="DII30" s="1288"/>
      <c r="DIJ30" s="1288"/>
      <c r="DIK30" s="1288"/>
      <c r="DIL30" s="1288"/>
      <c r="DIM30" s="1288"/>
      <c r="DIN30" s="1288"/>
      <c r="DIO30" s="1288"/>
      <c r="DIP30" s="1288"/>
      <c r="DIQ30" s="1288"/>
      <c r="DIR30" s="1288"/>
      <c r="DIS30" s="1288"/>
      <c r="DIT30" s="1288"/>
      <c r="DIU30" s="1288"/>
      <c r="DIV30" s="1288"/>
      <c r="DIW30" s="1288"/>
      <c r="DIX30" s="1288"/>
      <c r="DIY30" s="1288"/>
      <c r="DIZ30" s="1288"/>
      <c r="DJA30" s="1288"/>
      <c r="DJB30" s="1288"/>
      <c r="DJC30" s="1288"/>
      <c r="DJD30" s="1288"/>
      <c r="DJE30" s="1288"/>
      <c r="DJF30" s="1288"/>
      <c r="DJG30" s="1288"/>
      <c r="DJH30" s="1288"/>
      <c r="DJI30" s="1288"/>
      <c r="DJJ30" s="1288"/>
      <c r="DJK30" s="1288"/>
      <c r="DJL30" s="1288"/>
      <c r="DJM30" s="1288"/>
      <c r="DJN30" s="1288"/>
      <c r="DJO30" s="1288"/>
      <c r="DJP30" s="1288"/>
      <c r="DJQ30" s="1288"/>
      <c r="DJR30" s="1288"/>
      <c r="DJS30" s="1288"/>
      <c r="DJT30" s="1288"/>
      <c r="DJU30" s="1288"/>
      <c r="DJV30" s="1288"/>
      <c r="DJW30" s="1288"/>
      <c r="DJX30" s="1288"/>
      <c r="DJY30" s="1288"/>
      <c r="DJZ30" s="1288"/>
      <c r="DKA30" s="1288"/>
      <c r="DKB30" s="1288"/>
      <c r="DKC30" s="1288"/>
      <c r="DKD30" s="1288"/>
      <c r="DKE30" s="1288"/>
      <c r="DKF30" s="1288"/>
      <c r="DKG30" s="1288"/>
      <c r="DKH30" s="1288"/>
      <c r="DKI30" s="1288"/>
      <c r="DKJ30" s="1288"/>
      <c r="DKK30" s="1288"/>
      <c r="DKL30" s="1288"/>
      <c r="DKM30" s="1288"/>
      <c r="DKN30" s="1288"/>
      <c r="DKO30" s="1288"/>
      <c r="DKP30" s="1288"/>
      <c r="DKQ30" s="1288"/>
      <c r="DKR30" s="1288"/>
      <c r="DKS30" s="1288"/>
      <c r="DKT30" s="1288"/>
      <c r="DKU30" s="1288"/>
      <c r="DKV30" s="1288"/>
      <c r="DKW30" s="1288"/>
      <c r="DKX30" s="1288"/>
      <c r="DKY30" s="1288"/>
      <c r="DKZ30" s="1288"/>
      <c r="DLA30" s="1288"/>
      <c r="DLB30" s="1288"/>
      <c r="DLC30" s="1288"/>
      <c r="DLD30" s="1288"/>
      <c r="DLE30" s="1288"/>
      <c r="DLF30" s="1288"/>
      <c r="DLG30" s="1288"/>
      <c r="DLH30" s="1288"/>
      <c r="DLI30" s="1288"/>
      <c r="DLJ30" s="1288"/>
      <c r="DLK30" s="1288"/>
      <c r="DLL30" s="1288"/>
      <c r="DLM30" s="1288"/>
      <c r="DLN30" s="1288"/>
      <c r="DLO30" s="1288"/>
      <c r="DLP30" s="1288"/>
      <c r="DLQ30" s="1288"/>
      <c r="DLR30" s="1288"/>
      <c r="DLS30" s="1288"/>
      <c r="DLT30" s="1288"/>
      <c r="DLU30" s="1288"/>
      <c r="DLV30" s="1288"/>
      <c r="DLW30" s="1288"/>
      <c r="DLX30" s="1288"/>
      <c r="DLY30" s="1288"/>
      <c r="DLZ30" s="1288"/>
      <c r="DMA30" s="1288"/>
      <c r="DMB30" s="1288"/>
      <c r="DMC30" s="1288"/>
      <c r="DMD30" s="1288"/>
      <c r="DME30" s="1288"/>
      <c r="DMF30" s="1288"/>
      <c r="DMG30" s="1288"/>
      <c r="DMH30" s="1288"/>
      <c r="DMI30" s="1288"/>
      <c r="DMJ30" s="1288"/>
      <c r="DMK30" s="1288"/>
      <c r="DML30" s="1288"/>
      <c r="DMM30" s="1288"/>
      <c r="DMN30" s="1288"/>
      <c r="DMO30" s="1288"/>
      <c r="DMP30" s="1288"/>
      <c r="DMQ30" s="1288"/>
      <c r="DMR30" s="1288"/>
      <c r="DMS30" s="1288"/>
      <c r="DMT30" s="1288"/>
      <c r="DMU30" s="1288"/>
      <c r="DMV30" s="1288"/>
      <c r="DMW30" s="1288"/>
      <c r="DMX30" s="1288"/>
      <c r="DMY30" s="1288"/>
      <c r="DMZ30" s="1288"/>
      <c r="DNA30" s="1288"/>
      <c r="DNB30" s="1288"/>
      <c r="DNC30" s="1288"/>
      <c r="DND30" s="1288"/>
      <c r="DNE30" s="1288"/>
      <c r="DNF30" s="1288"/>
      <c r="DNG30" s="1288"/>
      <c r="DNH30" s="1288"/>
      <c r="DNI30" s="1288"/>
      <c r="DNJ30" s="1288"/>
      <c r="DNK30" s="1288"/>
      <c r="DNL30" s="1288"/>
      <c r="DNM30" s="1288"/>
      <c r="DNN30" s="1288"/>
      <c r="DNO30" s="1288"/>
      <c r="DNP30" s="1288"/>
      <c r="DNQ30" s="1288"/>
      <c r="DNR30" s="1288"/>
      <c r="DNS30" s="1288"/>
      <c r="DNT30" s="1288"/>
      <c r="DNU30" s="1288"/>
      <c r="DNV30" s="1288"/>
      <c r="DNW30" s="1288"/>
      <c r="DNX30" s="1288"/>
      <c r="DNY30" s="1288"/>
      <c r="DNZ30" s="1288"/>
      <c r="DOA30" s="1288"/>
      <c r="DOB30" s="1288"/>
      <c r="DOC30" s="1288"/>
      <c r="DOD30" s="1288"/>
      <c r="DOE30" s="1288"/>
      <c r="DOF30" s="1288"/>
      <c r="DOG30" s="1288"/>
      <c r="DOH30" s="1288"/>
      <c r="DOI30" s="1288"/>
      <c r="DOJ30" s="1288"/>
      <c r="DOK30" s="1288"/>
      <c r="DOL30" s="1288"/>
      <c r="DOM30" s="1288"/>
      <c r="DON30" s="1288"/>
      <c r="DOO30" s="1288"/>
      <c r="DOP30" s="1288"/>
      <c r="DOQ30" s="1288"/>
      <c r="DOR30" s="1288"/>
      <c r="DOS30" s="1288"/>
      <c r="DOT30" s="1288"/>
      <c r="DOU30" s="1288"/>
      <c r="DOV30" s="1288"/>
      <c r="DOW30" s="1288"/>
      <c r="DOX30" s="1288"/>
      <c r="DOY30" s="1288"/>
      <c r="DOZ30" s="1288"/>
      <c r="DPA30" s="1288"/>
      <c r="DPB30" s="1288"/>
      <c r="DPC30" s="1288"/>
      <c r="DPD30" s="1288"/>
      <c r="DPE30" s="1288"/>
      <c r="DPF30" s="1288"/>
      <c r="DPG30" s="1288"/>
      <c r="DPH30" s="1288"/>
      <c r="DPI30" s="1288"/>
      <c r="DPJ30" s="1288"/>
      <c r="DPK30" s="1288"/>
      <c r="DPL30" s="1288"/>
      <c r="DPM30" s="1288"/>
      <c r="DPN30" s="1288"/>
      <c r="DPO30" s="1288"/>
      <c r="DPP30" s="1288"/>
      <c r="DPQ30" s="1288"/>
      <c r="DPR30" s="1288"/>
      <c r="DPS30" s="1288"/>
      <c r="DPT30" s="1288"/>
      <c r="DPU30" s="1288"/>
      <c r="DPV30" s="1288"/>
      <c r="DPW30" s="1288"/>
      <c r="DPX30" s="1288"/>
      <c r="DPY30" s="1288"/>
      <c r="DPZ30" s="1288"/>
      <c r="DQA30" s="1288"/>
      <c r="DQB30" s="1288"/>
      <c r="DQC30" s="1288"/>
      <c r="DQD30" s="1288"/>
      <c r="DQE30" s="1288"/>
      <c r="DQF30" s="1288"/>
      <c r="DQG30" s="1288"/>
      <c r="DQH30" s="1288"/>
      <c r="DQI30" s="1288"/>
      <c r="DQJ30" s="1288"/>
      <c r="DQK30" s="1288"/>
      <c r="DQL30" s="1288"/>
      <c r="DQM30" s="1288"/>
      <c r="DQN30" s="1288"/>
      <c r="DQO30" s="1288"/>
      <c r="DQP30" s="1288"/>
      <c r="DQQ30" s="1288"/>
      <c r="DQR30" s="1288"/>
      <c r="DQS30" s="1288"/>
      <c r="DQT30" s="1288"/>
      <c r="DQU30" s="1288"/>
      <c r="DQV30" s="1288"/>
      <c r="DQW30" s="1288"/>
      <c r="DQX30" s="1288"/>
      <c r="DQY30" s="1288"/>
      <c r="DQZ30" s="1288"/>
      <c r="DRA30" s="1288"/>
      <c r="DRB30" s="1288"/>
      <c r="DRC30" s="1288"/>
      <c r="DRD30" s="1288"/>
      <c r="DRE30" s="1288"/>
      <c r="DRF30" s="1288"/>
      <c r="DRG30" s="1288"/>
      <c r="DRH30" s="1288"/>
      <c r="DRI30" s="1288"/>
      <c r="DRJ30" s="1288"/>
      <c r="DRK30" s="1288"/>
      <c r="DRL30" s="1288"/>
      <c r="DRM30" s="1288"/>
      <c r="DRN30" s="1288"/>
      <c r="DRO30" s="1288"/>
      <c r="DRP30" s="1288"/>
      <c r="DRQ30" s="1288"/>
      <c r="DRR30" s="1288"/>
      <c r="DRS30" s="1288"/>
      <c r="DRT30" s="1288"/>
      <c r="DRU30" s="1288"/>
      <c r="DRV30" s="1288"/>
      <c r="DRW30" s="1288"/>
      <c r="DRX30" s="1288"/>
      <c r="DRY30" s="1288"/>
      <c r="DRZ30" s="1288"/>
      <c r="DSA30" s="1288"/>
      <c r="DSB30" s="1288"/>
      <c r="DSC30" s="1288"/>
      <c r="DSD30" s="1288"/>
      <c r="DSE30" s="1288"/>
      <c r="DSF30" s="1288"/>
      <c r="DSG30" s="1288"/>
      <c r="DSH30" s="1288"/>
      <c r="DSI30" s="1288"/>
      <c r="DSJ30" s="1288"/>
      <c r="DSK30" s="1288"/>
      <c r="DSL30" s="1288"/>
      <c r="DSM30" s="1288"/>
      <c r="DSN30" s="1288"/>
      <c r="DSO30" s="1288"/>
      <c r="DSP30" s="1288"/>
      <c r="DSQ30" s="1288"/>
      <c r="DSR30" s="1288"/>
      <c r="DSS30" s="1288"/>
      <c r="DST30" s="1288"/>
      <c r="DSU30" s="1288"/>
      <c r="DSV30" s="1288"/>
      <c r="DSW30" s="1288"/>
      <c r="DSX30" s="1288"/>
      <c r="DSY30" s="1288"/>
      <c r="DSZ30" s="1288"/>
      <c r="DTA30" s="1288"/>
      <c r="DTB30" s="1288"/>
      <c r="DTC30" s="1288"/>
      <c r="DTD30" s="1288"/>
      <c r="DTE30" s="1288"/>
      <c r="DTF30" s="1288"/>
      <c r="DTG30" s="1288"/>
      <c r="DTH30" s="1288"/>
      <c r="DTI30" s="1288"/>
      <c r="DTJ30" s="1288"/>
      <c r="DTK30" s="1288"/>
      <c r="DTL30" s="1288"/>
      <c r="DTM30" s="1288"/>
      <c r="DTN30" s="1288"/>
      <c r="DTO30" s="1288"/>
      <c r="DTP30" s="1288"/>
      <c r="DTQ30" s="1288"/>
      <c r="DTR30" s="1288"/>
      <c r="DTS30" s="1288"/>
      <c r="DTT30" s="1288"/>
      <c r="DTU30" s="1288"/>
      <c r="DTV30" s="1288"/>
      <c r="DTW30" s="1288"/>
      <c r="DTX30" s="1288"/>
      <c r="DTY30" s="1288"/>
      <c r="DTZ30" s="1288"/>
      <c r="DUA30" s="1288"/>
      <c r="DUB30" s="1288"/>
      <c r="DUC30" s="1288"/>
      <c r="DUD30" s="1288"/>
      <c r="DUE30" s="1288"/>
      <c r="DUF30" s="1288"/>
      <c r="DUG30" s="1288"/>
      <c r="DUH30" s="1288"/>
      <c r="DUI30" s="1288"/>
      <c r="DUJ30" s="1288"/>
      <c r="DUK30" s="1288"/>
      <c r="DUL30" s="1288"/>
      <c r="DUM30" s="1288"/>
      <c r="DUN30" s="1288"/>
      <c r="DUO30" s="1288"/>
      <c r="DUP30" s="1288"/>
      <c r="DUQ30" s="1288"/>
      <c r="DUR30" s="1288"/>
      <c r="DUS30" s="1288"/>
      <c r="DUT30" s="1288"/>
      <c r="DUU30" s="1288"/>
      <c r="DUV30" s="1288"/>
      <c r="DUW30" s="1288"/>
      <c r="DUX30" s="1288"/>
      <c r="DUY30" s="1288"/>
      <c r="DUZ30" s="1288"/>
      <c r="DVA30" s="1288"/>
      <c r="DVB30" s="1288"/>
      <c r="DVC30" s="1288"/>
      <c r="DVD30" s="1288"/>
      <c r="DVE30" s="1288"/>
      <c r="DVF30" s="1288"/>
      <c r="DVG30" s="1288"/>
      <c r="DVH30" s="1288"/>
      <c r="DVI30" s="1288"/>
      <c r="DVJ30" s="1288"/>
      <c r="DVK30" s="1288"/>
      <c r="DVL30" s="1288"/>
      <c r="DVM30" s="1288"/>
      <c r="DVN30" s="1288"/>
      <c r="DVO30" s="1288"/>
      <c r="DVP30" s="1288"/>
      <c r="DVQ30" s="1288"/>
      <c r="DVR30" s="1288"/>
      <c r="DVS30" s="1288"/>
      <c r="DVT30" s="1288"/>
      <c r="DVU30" s="1288"/>
      <c r="DVV30" s="1288"/>
      <c r="DVW30" s="1288"/>
      <c r="DVX30" s="1288"/>
      <c r="DVY30" s="1288"/>
      <c r="DVZ30" s="1288"/>
      <c r="DWA30" s="1288"/>
      <c r="DWB30" s="1288"/>
      <c r="DWC30" s="1288"/>
      <c r="DWD30" s="1288"/>
      <c r="DWE30" s="1288"/>
      <c r="DWF30" s="1288"/>
      <c r="DWG30" s="1288"/>
      <c r="DWH30" s="1288"/>
      <c r="DWI30" s="1288"/>
      <c r="DWJ30" s="1288"/>
      <c r="DWK30" s="1288"/>
      <c r="DWL30" s="1288"/>
      <c r="DWM30" s="1288"/>
      <c r="DWN30" s="1288"/>
      <c r="DWO30" s="1288"/>
      <c r="DWP30" s="1288"/>
      <c r="DWQ30" s="1288"/>
      <c r="DWR30" s="1288"/>
      <c r="DWS30" s="1288"/>
      <c r="DWT30" s="1288"/>
      <c r="DWU30" s="1288"/>
      <c r="DWV30" s="1288"/>
      <c r="DWW30" s="1288"/>
      <c r="DWX30" s="1288"/>
      <c r="DWY30" s="1288"/>
      <c r="DWZ30" s="1288"/>
      <c r="DXA30" s="1288"/>
      <c r="DXB30" s="1288"/>
      <c r="DXC30" s="1288"/>
      <c r="DXD30" s="1288"/>
      <c r="DXE30" s="1288"/>
      <c r="DXF30" s="1288"/>
      <c r="DXG30" s="1288"/>
      <c r="DXH30" s="1288"/>
      <c r="DXI30" s="1288"/>
      <c r="DXJ30" s="1288"/>
      <c r="DXK30" s="1288"/>
      <c r="DXL30" s="1288"/>
      <c r="DXM30" s="1288"/>
      <c r="DXN30" s="1288"/>
      <c r="DXO30" s="1288"/>
      <c r="DXP30" s="1288"/>
      <c r="DXQ30" s="1288"/>
      <c r="DXR30" s="1288"/>
      <c r="DXS30" s="1288"/>
      <c r="DXT30" s="1288"/>
      <c r="DXU30" s="1288"/>
      <c r="DXV30" s="1288"/>
      <c r="DXW30" s="1288"/>
      <c r="DXX30" s="1288"/>
      <c r="DXY30" s="1288"/>
      <c r="DXZ30" s="1288"/>
      <c r="DYA30" s="1288"/>
      <c r="DYB30" s="1288"/>
      <c r="DYC30" s="1288"/>
      <c r="DYD30" s="1288"/>
      <c r="DYE30" s="1288"/>
      <c r="DYF30" s="1288"/>
      <c r="DYG30" s="1288"/>
      <c r="DYH30" s="1288"/>
      <c r="DYI30" s="1288"/>
      <c r="DYJ30" s="1288"/>
      <c r="DYK30" s="1288"/>
      <c r="DYL30" s="1288"/>
      <c r="DYM30" s="1288"/>
      <c r="DYN30" s="1288"/>
      <c r="DYO30" s="1288"/>
      <c r="DYP30" s="1288"/>
      <c r="DYQ30" s="1288"/>
      <c r="DYR30" s="1288"/>
      <c r="DYS30" s="1288"/>
      <c r="DYT30" s="1288"/>
      <c r="DYU30" s="1288"/>
      <c r="DYV30" s="1288"/>
      <c r="DYW30" s="1288"/>
      <c r="DYX30" s="1288"/>
      <c r="DYY30" s="1288"/>
      <c r="DYZ30" s="1288"/>
      <c r="DZA30" s="1288"/>
      <c r="DZB30" s="1288"/>
      <c r="DZC30" s="1288"/>
      <c r="DZD30" s="1288"/>
      <c r="DZE30" s="1288"/>
      <c r="DZF30" s="1288"/>
      <c r="DZG30" s="1288"/>
      <c r="DZH30" s="1288"/>
      <c r="DZI30" s="1288"/>
      <c r="DZJ30" s="1288"/>
      <c r="DZK30" s="1288"/>
      <c r="DZL30" s="1288"/>
      <c r="DZM30" s="1288"/>
      <c r="DZN30" s="1288"/>
      <c r="DZO30" s="1288"/>
      <c r="DZP30" s="1288"/>
      <c r="DZQ30" s="1288"/>
      <c r="DZR30" s="1288"/>
      <c r="DZS30" s="1288"/>
      <c r="DZT30" s="1288"/>
      <c r="DZU30" s="1288"/>
      <c r="DZV30" s="1288"/>
      <c r="DZW30" s="1288"/>
      <c r="DZX30" s="1288"/>
      <c r="DZY30" s="1288"/>
      <c r="DZZ30" s="1288"/>
      <c r="EAA30" s="1288"/>
      <c r="EAB30" s="1288"/>
      <c r="EAC30" s="1288"/>
      <c r="EAD30" s="1288"/>
      <c r="EAE30" s="1288"/>
      <c r="EAF30" s="1288"/>
      <c r="EAG30" s="1288"/>
      <c r="EAH30" s="1288"/>
      <c r="EAI30" s="1288"/>
      <c r="EAJ30" s="1288"/>
      <c r="EAK30" s="1288"/>
      <c r="EAL30" s="1288"/>
      <c r="EAM30" s="1288"/>
      <c r="EAN30" s="1288"/>
      <c r="EAO30" s="1288"/>
      <c r="EAP30" s="1288"/>
      <c r="EAQ30" s="1288"/>
      <c r="EAR30" s="1288"/>
      <c r="EAS30" s="1288"/>
      <c r="EAT30" s="1288"/>
      <c r="EAU30" s="1288"/>
      <c r="EAV30" s="1288"/>
      <c r="EAW30" s="1288"/>
      <c r="EAX30" s="1288"/>
      <c r="EAY30" s="1288"/>
      <c r="EAZ30" s="1288"/>
      <c r="EBA30" s="1288"/>
      <c r="EBB30" s="1288"/>
      <c r="EBC30" s="1288"/>
      <c r="EBD30" s="1288"/>
      <c r="EBE30" s="1288"/>
      <c r="EBF30" s="1288"/>
      <c r="EBG30" s="1288"/>
      <c r="EBH30" s="1288"/>
      <c r="EBI30" s="1288"/>
      <c r="EBJ30" s="1288"/>
      <c r="EBK30" s="1288"/>
      <c r="EBL30" s="1288"/>
      <c r="EBM30" s="1288"/>
      <c r="EBN30" s="1288"/>
      <c r="EBO30" s="1288"/>
      <c r="EBP30" s="1288"/>
      <c r="EBQ30" s="1288"/>
      <c r="EBR30" s="1288"/>
      <c r="EBS30" s="1288"/>
      <c r="EBT30" s="1288"/>
      <c r="EBU30" s="1288"/>
      <c r="EBV30" s="1288"/>
      <c r="EBW30" s="1288"/>
      <c r="EBX30" s="1288"/>
      <c r="EBY30" s="1288"/>
      <c r="EBZ30" s="1288"/>
      <c r="ECA30" s="1288"/>
      <c r="ECB30" s="1288"/>
      <c r="ECC30" s="1288"/>
      <c r="ECD30" s="1288"/>
      <c r="ECE30" s="1288"/>
      <c r="ECF30" s="1288"/>
      <c r="ECG30" s="1288"/>
      <c r="ECH30" s="1288"/>
      <c r="ECI30" s="1288"/>
      <c r="ECJ30" s="1288"/>
      <c r="ECK30" s="1288"/>
      <c r="ECL30" s="1288"/>
      <c r="ECM30" s="1288"/>
      <c r="ECN30" s="1288"/>
      <c r="ECO30" s="1288"/>
      <c r="ECP30" s="1288"/>
      <c r="ECQ30" s="1288"/>
      <c r="ECR30" s="1288"/>
      <c r="ECS30" s="1288"/>
      <c r="ECT30" s="1288"/>
      <c r="ECU30" s="1288"/>
      <c r="ECV30" s="1288"/>
      <c r="ECW30" s="1288"/>
      <c r="ECX30" s="1288"/>
      <c r="ECY30" s="1288"/>
      <c r="ECZ30" s="1288"/>
      <c r="EDA30" s="1288"/>
      <c r="EDB30" s="1288"/>
      <c r="EDC30" s="1288"/>
      <c r="EDD30" s="1288"/>
      <c r="EDE30" s="1288"/>
      <c r="EDF30" s="1288"/>
      <c r="EDG30" s="1288"/>
      <c r="EDH30" s="1288"/>
      <c r="EDI30" s="1288"/>
      <c r="EDJ30" s="1288"/>
      <c r="EDK30" s="1288"/>
      <c r="EDL30" s="1288"/>
      <c r="EDM30" s="1288"/>
      <c r="EDN30" s="1288"/>
      <c r="EDO30" s="1288"/>
      <c r="EDP30" s="1288"/>
      <c r="EDQ30" s="1288"/>
      <c r="EDR30" s="1288"/>
      <c r="EDS30" s="1288"/>
      <c r="EDT30" s="1288"/>
      <c r="EDU30" s="1288"/>
      <c r="EDV30" s="1288"/>
      <c r="EDW30" s="1288"/>
      <c r="EDX30" s="1288"/>
      <c r="EDY30" s="1288"/>
      <c r="EDZ30" s="1288"/>
      <c r="EEA30" s="1288"/>
      <c r="EEB30" s="1288"/>
      <c r="EEC30" s="1288"/>
      <c r="EED30" s="1288"/>
      <c r="EEE30" s="1288"/>
      <c r="EEF30" s="1288"/>
      <c r="EEG30" s="1288"/>
      <c r="EEH30" s="1288"/>
      <c r="EEI30" s="1288"/>
      <c r="EEJ30" s="1288"/>
      <c r="EEK30" s="1288"/>
      <c r="EEL30" s="1288"/>
      <c r="EEM30" s="1288"/>
      <c r="EEN30" s="1288"/>
      <c r="EEO30" s="1288"/>
      <c r="EEP30" s="1288"/>
      <c r="EEQ30" s="1288"/>
      <c r="EER30" s="1288"/>
      <c r="EES30" s="1288"/>
      <c r="EET30" s="1288"/>
      <c r="EEU30" s="1288"/>
      <c r="EEV30" s="1288"/>
      <c r="EEW30" s="1288"/>
      <c r="EEX30" s="1288"/>
      <c r="EEY30" s="1288"/>
      <c r="EEZ30" s="1288"/>
      <c r="EFA30" s="1288"/>
      <c r="EFB30" s="1288"/>
      <c r="EFC30" s="1288"/>
      <c r="EFD30" s="1288"/>
      <c r="EFE30" s="1288"/>
      <c r="EFF30" s="1288"/>
      <c r="EFG30" s="1288"/>
      <c r="EFH30" s="1288"/>
      <c r="EFI30" s="1288"/>
      <c r="EFJ30" s="1288"/>
      <c r="EFK30" s="1288"/>
      <c r="EFL30" s="1288"/>
      <c r="EFM30" s="1288"/>
      <c r="EFN30" s="1288"/>
      <c r="EFO30" s="1288"/>
      <c r="EFP30" s="1288"/>
      <c r="EFQ30" s="1288"/>
      <c r="EFR30" s="1288"/>
      <c r="EFS30" s="1288"/>
      <c r="EFT30" s="1288"/>
      <c r="EFU30" s="1288"/>
      <c r="EFV30" s="1288"/>
      <c r="EFW30" s="1288"/>
      <c r="EFX30" s="1288"/>
      <c r="EFY30" s="1288"/>
      <c r="EFZ30" s="1288"/>
      <c r="EGA30" s="1288"/>
      <c r="EGB30" s="1288"/>
      <c r="EGC30" s="1288"/>
      <c r="EGD30" s="1288"/>
      <c r="EGE30" s="1288"/>
      <c r="EGF30" s="1288"/>
      <c r="EGG30" s="1288"/>
      <c r="EGH30" s="1288"/>
      <c r="EGI30" s="1288"/>
      <c r="EGJ30" s="1288"/>
      <c r="EGK30" s="1288"/>
      <c r="EGL30" s="1288"/>
      <c r="EGM30" s="1288"/>
      <c r="EGN30" s="1288"/>
      <c r="EGO30" s="1288"/>
      <c r="EGP30" s="1288"/>
      <c r="EGQ30" s="1288"/>
      <c r="EGR30" s="1288"/>
      <c r="EGS30" s="1288"/>
      <c r="EGT30" s="1288"/>
      <c r="EGU30" s="1288"/>
      <c r="EGV30" s="1288"/>
      <c r="EGW30" s="1288"/>
      <c r="EGX30" s="1288"/>
      <c r="EGY30" s="1288"/>
      <c r="EGZ30" s="1288"/>
      <c r="EHA30" s="1288"/>
      <c r="EHB30" s="1288"/>
      <c r="EHC30" s="1288"/>
      <c r="EHD30" s="1288"/>
      <c r="EHE30" s="1288"/>
      <c r="EHF30" s="1288"/>
      <c r="EHG30" s="1288"/>
      <c r="EHH30" s="1288"/>
      <c r="EHI30" s="1288"/>
      <c r="EHJ30" s="1288"/>
      <c r="EHK30" s="1288"/>
      <c r="EHL30" s="1288"/>
      <c r="EHM30" s="1288"/>
      <c r="EHN30" s="1288"/>
      <c r="EHO30" s="1288"/>
      <c r="EHP30" s="1288"/>
      <c r="EHQ30" s="1288"/>
      <c r="EHR30" s="1288"/>
      <c r="EHS30" s="1288"/>
      <c r="EHT30" s="1288"/>
      <c r="EHU30" s="1288"/>
      <c r="EHV30" s="1288"/>
      <c r="EHW30" s="1288"/>
      <c r="EHX30" s="1288"/>
      <c r="EHY30" s="1288"/>
      <c r="EHZ30" s="1288"/>
      <c r="EIA30" s="1288"/>
      <c r="EIB30" s="1288"/>
      <c r="EIC30" s="1288"/>
      <c r="EID30" s="1288"/>
      <c r="EIE30" s="1288"/>
      <c r="EIF30" s="1288"/>
      <c r="EIG30" s="1288"/>
      <c r="EIH30" s="1288"/>
      <c r="EII30" s="1288"/>
      <c r="EIJ30" s="1288"/>
      <c r="EIK30" s="1288"/>
      <c r="EIL30" s="1288"/>
      <c r="EIM30" s="1288"/>
      <c r="EIN30" s="1288"/>
      <c r="EIO30" s="1288"/>
      <c r="EIP30" s="1288"/>
      <c r="EIQ30" s="1288"/>
      <c r="EIR30" s="1288"/>
      <c r="EIS30" s="1288"/>
      <c r="EIT30" s="1288"/>
      <c r="EIU30" s="1288"/>
      <c r="EIV30" s="1288"/>
      <c r="EIW30" s="1288"/>
      <c r="EIX30" s="1288"/>
      <c r="EIY30" s="1288"/>
      <c r="EIZ30" s="1288"/>
      <c r="EJA30" s="1288"/>
      <c r="EJB30" s="1288"/>
      <c r="EJC30" s="1288"/>
      <c r="EJD30" s="1288"/>
      <c r="EJE30" s="1288"/>
      <c r="EJF30" s="1288"/>
      <c r="EJG30" s="1288"/>
      <c r="EJH30" s="1288"/>
      <c r="EJI30" s="1288"/>
      <c r="EJJ30" s="1288"/>
      <c r="EJK30" s="1288"/>
      <c r="EJL30" s="1288"/>
      <c r="EJM30" s="1288"/>
      <c r="EJN30" s="1288"/>
      <c r="EJO30" s="1288"/>
      <c r="EJP30" s="1288"/>
      <c r="EJQ30" s="1288"/>
      <c r="EJR30" s="1288"/>
      <c r="EJS30" s="1288"/>
      <c r="EJT30" s="1288"/>
      <c r="EJU30" s="1288"/>
      <c r="EJV30" s="1288"/>
      <c r="EJW30" s="1288"/>
      <c r="EJX30" s="1288"/>
      <c r="EJY30" s="1288"/>
      <c r="EJZ30" s="1288"/>
      <c r="EKA30" s="1288"/>
      <c r="EKB30" s="1288"/>
      <c r="EKC30" s="1288"/>
      <c r="EKD30" s="1288"/>
      <c r="EKE30" s="1288"/>
      <c r="EKF30" s="1288"/>
      <c r="EKG30" s="1288"/>
      <c r="EKH30" s="1288"/>
      <c r="EKI30" s="1288"/>
      <c r="EKJ30" s="1288"/>
      <c r="EKK30" s="1288"/>
      <c r="EKL30" s="1288"/>
      <c r="EKM30" s="1288"/>
      <c r="EKN30" s="1288"/>
      <c r="EKO30" s="1288"/>
      <c r="EKP30" s="1288"/>
      <c r="EKQ30" s="1288"/>
      <c r="EKR30" s="1288"/>
      <c r="EKS30" s="1288"/>
      <c r="EKT30" s="1288"/>
      <c r="EKU30" s="1288"/>
      <c r="EKV30" s="1288"/>
      <c r="EKW30" s="1288"/>
      <c r="EKX30" s="1288"/>
      <c r="EKY30" s="1288"/>
      <c r="EKZ30" s="1288"/>
      <c r="ELA30" s="1288"/>
      <c r="ELB30" s="1288"/>
      <c r="ELC30" s="1288"/>
      <c r="ELD30" s="1288"/>
      <c r="ELE30" s="1288"/>
      <c r="ELF30" s="1288"/>
      <c r="ELG30" s="1288"/>
      <c r="ELH30" s="1288"/>
      <c r="ELI30" s="1288"/>
      <c r="ELJ30" s="1288"/>
      <c r="ELK30" s="1288"/>
      <c r="ELL30" s="1288"/>
      <c r="ELM30" s="1288"/>
      <c r="ELN30" s="1288"/>
      <c r="ELO30" s="1288"/>
      <c r="ELP30" s="1288"/>
      <c r="ELQ30" s="1288"/>
      <c r="ELR30" s="1288"/>
      <c r="ELS30" s="1288"/>
      <c r="ELT30" s="1288"/>
      <c r="ELU30" s="1288"/>
      <c r="ELV30" s="1288"/>
      <c r="ELW30" s="1288"/>
      <c r="ELX30" s="1288"/>
      <c r="ELY30" s="1288"/>
      <c r="ELZ30" s="1288"/>
      <c r="EMA30" s="1288"/>
      <c r="EMB30" s="1288"/>
      <c r="EMC30" s="1288"/>
      <c r="EMD30" s="1288"/>
      <c r="EME30" s="1288"/>
      <c r="EMF30" s="1288"/>
      <c r="EMG30" s="1288"/>
      <c r="EMH30" s="1288"/>
      <c r="EMI30" s="1288"/>
      <c r="EMJ30" s="1288"/>
      <c r="EMK30" s="1288"/>
      <c r="EML30" s="1288"/>
      <c r="EMM30" s="1288"/>
      <c r="EMN30" s="1288"/>
      <c r="EMO30" s="1288"/>
      <c r="EMP30" s="1288"/>
      <c r="EMQ30" s="1288"/>
      <c r="EMR30" s="1288"/>
      <c r="EMS30" s="1288"/>
      <c r="EMT30" s="1288"/>
      <c r="EMU30" s="1288"/>
      <c r="EMV30" s="1288"/>
      <c r="EMW30" s="1288"/>
      <c r="EMX30" s="1288"/>
      <c r="EMY30" s="1288"/>
      <c r="EMZ30" s="1288"/>
      <c r="ENA30" s="1288"/>
      <c r="ENB30" s="1288"/>
      <c r="ENC30" s="1288"/>
      <c r="END30" s="1288"/>
      <c r="ENE30" s="1288"/>
      <c r="ENF30" s="1288"/>
      <c r="ENG30" s="1288"/>
      <c r="ENH30" s="1288"/>
      <c r="ENI30" s="1288"/>
      <c r="ENJ30" s="1288"/>
      <c r="ENK30" s="1288"/>
      <c r="ENL30" s="1288"/>
      <c r="ENM30" s="1288"/>
      <c r="ENN30" s="1288"/>
      <c r="ENO30" s="1288"/>
      <c r="ENP30" s="1288"/>
      <c r="ENQ30" s="1288"/>
      <c r="ENR30" s="1288"/>
      <c r="ENS30" s="1288"/>
      <c r="ENT30" s="1288"/>
      <c r="ENU30" s="1288"/>
      <c r="ENV30" s="1288"/>
      <c r="ENW30" s="1288"/>
      <c r="ENX30" s="1288"/>
      <c r="ENY30" s="1288"/>
      <c r="ENZ30" s="1288"/>
      <c r="EOA30" s="1288"/>
      <c r="EOB30" s="1288"/>
      <c r="EOC30" s="1288"/>
      <c r="EOD30" s="1288"/>
      <c r="EOE30" s="1288"/>
      <c r="EOF30" s="1288"/>
      <c r="EOG30" s="1288"/>
      <c r="EOH30" s="1288"/>
      <c r="EOI30" s="1288"/>
      <c r="EOJ30" s="1288"/>
      <c r="EOK30" s="1288"/>
      <c r="EOL30" s="1288"/>
      <c r="EOM30" s="1288"/>
      <c r="EON30" s="1288"/>
      <c r="EOO30" s="1288"/>
      <c r="EOP30" s="1288"/>
      <c r="EOQ30" s="1288"/>
      <c r="EOR30" s="1288"/>
      <c r="EOS30" s="1288"/>
      <c r="EOT30" s="1288"/>
      <c r="EOU30" s="1288"/>
      <c r="EOV30" s="1288"/>
      <c r="EOW30" s="1288"/>
      <c r="EOX30" s="1288"/>
      <c r="EOY30" s="1288"/>
      <c r="EOZ30" s="1288"/>
      <c r="EPA30" s="1288"/>
      <c r="EPB30" s="1288"/>
      <c r="EPC30" s="1288"/>
      <c r="EPD30" s="1288"/>
      <c r="EPE30" s="1288"/>
      <c r="EPF30" s="1288"/>
      <c r="EPG30" s="1288"/>
      <c r="EPH30" s="1288"/>
      <c r="EPI30" s="1288"/>
      <c r="EPJ30" s="1288"/>
      <c r="EPK30" s="1288"/>
      <c r="EPL30" s="1288"/>
      <c r="EPM30" s="1288"/>
      <c r="EPN30" s="1288"/>
      <c r="EPO30" s="1288"/>
      <c r="EPP30" s="1288"/>
      <c r="EPQ30" s="1288"/>
      <c r="EPR30" s="1288"/>
      <c r="EPS30" s="1288"/>
      <c r="EPT30" s="1288"/>
      <c r="EPU30" s="1288"/>
      <c r="EPV30" s="1288"/>
      <c r="EPW30" s="1288"/>
      <c r="EPX30" s="1288"/>
      <c r="EPY30" s="1288"/>
      <c r="EPZ30" s="1288"/>
      <c r="EQA30" s="1288"/>
      <c r="EQB30" s="1288"/>
      <c r="EQC30" s="1288"/>
      <c r="EQD30" s="1288"/>
      <c r="EQE30" s="1288"/>
      <c r="EQF30" s="1288"/>
      <c r="EQG30" s="1288"/>
      <c r="EQH30" s="1288"/>
      <c r="EQI30" s="1288"/>
      <c r="EQJ30" s="1288"/>
      <c r="EQK30" s="1288"/>
      <c r="EQL30" s="1288"/>
      <c r="EQM30" s="1288"/>
      <c r="EQN30" s="1288"/>
      <c r="EQO30" s="1288"/>
      <c r="EQP30" s="1288"/>
      <c r="EQQ30" s="1288"/>
      <c r="EQR30" s="1288"/>
      <c r="EQS30" s="1288"/>
      <c r="EQT30" s="1288"/>
      <c r="EQU30" s="1288"/>
      <c r="EQV30" s="1288"/>
      <c r="EQW30" s="1288"/>
      <c r="EQX30" s="1288"/>
      <c r="EQY30" s="1288"/>
      <c r="EQZ30" s="1288"/>
      <c r="ERA30" s="1288"/>
      <c r="ERB30" s="1288"/>
      <c r="ERC30" s="1288"/>
      <c r="ERD30" s="1288"/>
      <c r="ERE30" s="1288"/>
      <c r="ERF30" s="1288"/>
      <c r="ERG30" s="1288"/>
      <c r="ERH30" s="1288"/>
      <c r="ERI30" s="1288"/>
      <c r="ERJ30" s="1288"/>
      <c r="ERK30" s="1288"/>
      <c r="ERL30" s="1288"/>
      <c r="ERM30" s="1288"/>
      <c r="ERN30" s="1288"/>
      <c r="ERO30" s="1288"/>
      <c r="ERP30" s="1288"/>
      <c r="ERQ30" s="1288"/>
      <c r="ERR30" s="1288"/>
      <c r="ERS30" s="1288"/>
      <c r="ERT30" s="1288"/>
      <c r="ERU30" s="1288"/>
      <c r="ERV30" s="1288"/>
      <c r="ERW30" s="1288"/>
      <c r="ERX30" s="1288"/>
      <c r="ERY30" s="1288"/>
      <c r="ERZ30" s="1288"/>
      <c r="ESA30" s="1288"/>
      <c r="ESB30" s="1288"/>
      <c r="ESC30" s="1288"/>
      <c r="ESD30" s="1288"/>
      <c r="ESE30" s="1288"/>
      <c r="ESF30" s="1288"/>
      <c r="ESG30" s="1288"/>
      <c r="ESH30" s="1288"/>
      <c r="ESI30" s="1288"/>
      <c r="ESJ30" s="1288"/>
      <c r="ESK30" s="1288"/>
      <c r="ESL30" s="1288"/>
      <c r="ESM30" s="1288"/>
      <c r="ESN30" s="1288"/>
      <c r="ESO30" s="1288"/>
      <c r="ESP30" s="1288"/>
      <c r="ESQ30" s="1288"/>
      <c r="ESR30" s="1288"/>
      <c r="ESS30" s="1288"/>
      <c r="EST30" s="1288"/>
      <c r="ESU30" s="1288"/>
      <c r="ESV30" s="1288"/>
      <c r="ESW30" s="1288"/>
      <c r="ESX30" s="1288"/>
      <c r="ESY30" s="1288"/>
      <c r="ESZ30" s="1288"/>
      <c r="ETA30" s="1288"/>
      <c r="ETB30" s="1288"/>
      <c r="ETC30" s="1288"/>
      <c r="ETD30" s="1288"/>
      <c r="ETE30" s="1288"/>
      <c r="ETF30" s="1288"/>
      <c r="ETG30" s="1288"/>
      <c r="ETH30" s="1288"/>
      <c r="ETI30" s="1288"/>
      <c r="ETJ30" s="1288"/>
      <c r="ETK30" s="1288"/>
      <c r="ETL30" s="1288"/>
      <c r="ETM30" s="1288"/>
      <c r="ETN30" s="1288"/>
      <c r="ETO30" s="1288"/>
      <c r="ETP30" s="1288"/>
      <c r="ETQ30" s="1288"/>
      <c r="ETR30" s="1288"/>
      <c r="ETS30" s="1288"/>
      <c r="ETT30" s="1288"/>
      <c r="ETU30" s="1288"/>
      <c r="ETV30" s="1288"/>
      <c r="ETW30" s="1288"/>
      <c r="ETX30" s="1288"/>
      <c r="ETY30" s="1288"/>
      <c r="ETZ30" s="1288"/>
      <c r="EUA30" s="1288"/>
      <c r="EUB30" s="1288"/>
      <c r="EUC30" s="1288"/>
      <c r="EUD30" s="1288"/>
      <c r="EUE30" s="1288"/>
      <c r="EUF30" s="1288"/>
      <c r="EUG30" s="1288"/>
      <c r="EUH30" s="1288"/>
      <c r="EUI30" s="1288"/>
      <c r="EUJ30" s="1288"/>
      <c r="EUK30" s="1288"/>
      <c r="EUL30" s="1288"/>
      <c r="EUM30" s="1288"/>
      <c r="EUN30" s="1288"/>
      <c r="EUO30" s="1288"/>
      <c r="EUP30" s="1288"/>
      <c r="EUQ30" s="1288"/>
      <c r="EUR30" s="1288"/>
      <c r="EUS30" s="1288"/>
      <c r="EUT30" s="1288"/>
      <c r="EUU30" s="1288"/>
      <c r="EUV30" s="1288"/>
      <c r="EUW30" s="1288"/>
      <c r="EUX30" s="1288"/>
      <c r="EUY30" s="1288"/>
      <c r="EUZ30" s="1288"/>
      <c r="EVA30" s="1288"/>
      <c r="EVB30" s="1288"/>
      <c r="EVC30" s="1288"/>
      <c r="EVD30" s="1288"/>
      <c r="EVE30" s="1288"/>
      <c r="EVF30" s="1288"/>
      <c r="EVG30" s="1288"/>
      <c r="EVH30" s="1288"/>
      <c r="EVI30" s="1288"/>
      <c r="EVJ30" s="1288"/>
      <c r="EVK30" s="1288"/>
      <c r="EVL30" s="1288"/>
      <c r="EVM30" s="1288"/>
      <c r="EVN30" s="1288"/>
      <c r="EVO30" s="1288"/>
      <c r="EVP30" s="1288"/>
      <c r="EVQ30" s="1288"/>
      <c r="EVR30" s="1288"/>
      <c r="EVS30" s="1288"/>
      <c r="EVT30" s="1288"/>
      <c r="EVU30" s="1288"/>
      <c r="EVV30" s="1288"/>
      <c r="EVW30" s="1288"/>
      <c r="EVX30" s="1288"/>
      <c r="EVY30" s="1288"/>
      <c r="EVZ30" s="1288"/>
      <c r="EWA30" s="1288"/>
      <c r="EWB30" s="1288"/>
      <c r="EWC30" s="1288"/>
      <c r="EWD30" s="1288"/>
      <c r="EWE30" s="1288"/>
      <c r="EWF30" s="1288"/>
      <c r="EWG30" s="1288"/>
      <c r="EWH30" s="1288"/>
      <c r="EWI30" s="1288"/>
      <c r="EWJ30" s="1288"/>
      <c r="EWK30" s="1288"/>
      <c r="EWL30" s="1288"/>
      <c r="EWM30" s="1288"/>
      <c r="EWN30" s="1288"/>
      <c r="EWO30" s="1288"/>
      <c r="EWP30" s="1288"/>
      <c r="EWQ30" s="1288"/>
      <c r="EWR30" s="1288"/>
      <c r="EWS30" s="1288"/>
      <c r="EWT30" s="1288"/>
      <c r="EWU30" s="1288"/>
      <c r="EWV30" s="1288"/>
      <c r="EWW30" s="1288"/>
      <c r="EWX30" s="1288"/>
      <c r="EWY30" s="1288"/>
      <c r="EWZ30" s="1288"/>
      <c r="EXA30" s="1288"/>
      <c r="EXB30" s="1288"/>
      <c r="EXC30" s="1288"/>
      <c r="EXD30" s="1288"/>
      <c r="EXE30" s="1288"/>
      <c r="EXF30" s="1288"/>
      <c r="EXG30" s="1288"/>
      <c r="EXH30" s="1288"/>
      <c r="EXI30" s="1288"/>
      <c r="EXJ30" s="1288"/>
      <c r="EXK30" s="1288"/>
      <c r="EXL30" s="1288"/>
      <c r="EXM30" s="1288"/>
      <c r="EXN30" s="1288"/>
      <c r="EXO30" s="1288"/>
      <c r="EXP30" s="1288"/>
      <c r="EXQ30" s="1288"/>
      <c r="EXR30" s="1288"/>
      <c r="EXS30" s="1288"/>
      <c r="EXT30" s="1288"/>
      <c r="EXU30" s="1288"/>
      <c r="EXV30" s="1288"/>
      <c r="EXW30" s="1288"/>
      <c r="EXX30" s="1288"/>
      <c r="EXY30" s="1288"/>
      <c r="EXZ30" s="1288"/>
      <c r="EYA30" s="1288"/>
      <c r="EYB30" s="1288"/>
      <c r="EYC30" s="1288"/>
      <c r="EYD30" s="1288"/>
      <c r="EYE30" s="1288"/>
      <c r="EYF30" s="1288"/>
      <c r="EYG30" s="1288"/>
      <c r="EYH30" s="1288"/>
      <c r="EYI30" s="1288"/>
      <c r="EYJ30" s="1288"/>
      <c r="EYK30" s="1288"/>
      <c r="EYL30" s="1288"/>
      <c r="EYM30" s="1288"/>
      <c r="EYN30" s="1288"/>
      <c r="EYO30" s="1288"/>
      <c r="EYP30" s="1288"/>
      <c r="EYQ30" s="1288"/>
      <c r="EYR30" s="1288"/>
      <c r="EYS30" s="1288"/>
      <c r="EYT30" s="1288"/>
      <c r="EYU30" s="1288"/>
      <c r="EYV30" s="1288"/>
      <c r="EYW30" s="1288"/>
      <c r="EYX30" s="1288"/>
      <c r="EYY30" s="1288"/>
      <c r="EYZ30" s="1288"/>
      <c r="EZA30" s="1288"/>
      <c r="EZB30" s="1288"/>
      <c r="EZC30" s="1288"/>
      <c r="EZD30" s="1288"/>
      <c r="EZE30" s="1288"/>
      <c r="EZF30" s="1288"/>
      <c r="EZG30" s="1288"/>
      <c r="EZH30" s="1288"/>
      <c r="EZI30" s="1288"/>
      <c r="EZJ30" s="1288"/>
      <c r="EZK30" s="1288"/>
      <c r="EZL30" s="1288"/>
      <c r="EZM30" s="1288"/>
      <c r="EZN30" s="1288"/>
      <c r="EZO30" s="1288"/>
      <c r="EZP30" s="1288"/>
      <c r="EZQ30" s="1288"/>
      <c r="EZR30" s="1288"/>
      <c r="EZS30" s="1288"/>
      <c r="EZT30" s="1288"/>
      <c r="EZU30" s="1288"/>
      <c r="EZV30" s="1288"/>
      <c r="EZW30" s="1288"/>
      <c r="EZX30" s="1288"/>
      <c r="EZY30" s="1288"/>
      <c r="EZZ30" s="1288"/>
      <c r="FAA30" s="1288"/>
      <c r="FAB30" s="1288"/>
      <c r="FAC30" s="1288"/>
      <c r="FAD30" s="1288"/>
      <c r="FAE30" s="1288"/>
      <c r="FAF30" s="1288"/>
      <c r="FAG30" s="1288"/>
      <c r="FAH30" s="1288"/>
      <c r="FAI30" s="1288"/>
      <c r="FAJ30" s="1288"/>
      <c r="FAK30" s="1288"/>
      <c r="FAL30" s="1288"/>
      <c r="FAM30" s="1288"/>
      <c r="FAN30" s="1288"/>
      <c r="FAO30" s="1288"/>
      <c r="FAP30" s="1288"/>
      <c r="FAQ30" s="1288"/>
      <c r="FAR30" s="1288"/>
      <c r="FAS30" s="1288"/>
      <c r="FAT30" s="1288"/>
      <c r="FAU30" s="1288"/>
      <c r="FAV30" s="1288"/>
      <c r="FAW30" s="1288"/>
      <c r="FAX30" s="1288"/>
      <c r="FAY30" s="1288"/>
      <c r="FAZ30" s="1288"/>
      <c r="FBA30" s="1288"/>
      <c r="FBB30" s="1288"/>
      <c r="FBC30" s="1288"/>
      <c r="FBD30" s="1288"/>
      <c r="FBE30" s="1288"/>
      <c r="FBF30" s="1288"/>
      <c r="FBG30" s="1288"/>
      <c r="FBH30" s="1288"/>
      <c r="FBI30" s="1288"/>
      <c r="FBJ30" s="1288"/>
      <c r="FBK30" s="1288"/>
      <c r="FBL30" s="1288"/>
      <c r="FBM30" s="1288"/>
      <c r="FBN30" s="1288"/>
      <c r="FBO30" s="1288"/>
      <c r="FBP30" s="1288"/>
      <c r="FBQ30" s="1288"/>
      <c r="FBR30" s="1288"/>
      <c r="FBS30" s="1288"/>
      <c r="FBT30" s="1288"/>
      <c r="FBU30" s="1288"/>
      <c r="FBV30" s="1288"/>
      <c r="FBW30" s="1288"/>
      <c r="FBX30" s="1288"/>
      <c r="FBY30" s="1288"/>
      <c r="FBZ30" s="1288"/>
      <c r="FCA30" s="1288"/>
      <c r="FCB30" s="1288"/>
      <c r="FCC30" s="1288"/>
      <c r="FCD30" s="1288"/>
      <c r="FCE30" s="1288"/>
      <c r="FCF30" s="1288"/>
      <c r="FCG30" s="1288"/>
      <c r="FCH30" s="1288"/>
      <c r="FCI30" s="1288"/>
      <c r="FCJ30" s="1288"/>
      <c r="FCK30" s="1288"/>
      <c r="FCL30" s="1288"/>
      <c r="FCM30" s="1288"/>
      <c r="FCN30" s="1288"/>
      <c r="FCO30" s="1288"/>
      <c r="FCP30" s="1288"/>
      <c r="FCQ30" s="1288"/>
      <c r="FCR30" s="1288"/>
      <c r="FCS30" s="1288"/>
      <c r="FCT30" s="1288"/>
      <c r="FCU30" s="1288"/>
      <c r="FCV30" s="1288"/>
      <c r="FCW30" s="1288"/>
      <c r="FCX30" s="1288"/>
      <c r="FCY30" s="1288"/>
      <c r="FCZ30" s="1288"/>
      <c r="FDA30" s="1288"/>
      <c r="FDB30" s="1288"/>
      <c r="FDC30" s="1288"/>
      <c r="FDD30" s="1288"/>
      <c r="FDE30" s="1288"/>
      <c r="FDF30" s="1288"/>
      <c r="FDG30" s="1288"/>
      <c r="FDH30" s="1288"/>
      <c r="FDI30" s="1288"/>
      <c r="FDJ30" s="1288"/>
      <c r="FDK30" s="1288"/>
      <c r="FDL30" s="1288"/>
      <c r="FDM30" s="1288"/>
      <c r="FDN30" s="1288"/>
      <c r="FDO30" s="1288"/>
      <c r="FDP30" s="1288"/>
      <c r="FDQ30" s="1288"/>
      <c r="FDR30" s="1288"/>
      <c r="FDS30" s="1288"/>
      <c r="FDT30" s="1288"/>
      <c r="FDU30" s="1288"/>
      <c r="FDV30" s="1288"/>
      <c r="FDW30" s="1288"/>
      <c r="FDX30" s="1288"/>
      <c r="FDY30" s="1288"/>
      <c r="FDZ30" s="1288"/>
      <c r="FEA30" s="1288"/>
      <c r="FEB30" s="1288"/>
      <c r="FEC30" s="1288"/>
      <c r="FED30" s="1288"/>
      <c r="FEE30" s="1288"/>
      <c r="FEF30" s="1288"/>
      <c r="FEG30" s="1288"/>
      <c r="FEH30" s="1288"/>
      <c r="FEI30" s="1288"/>
      <c r="FEJ30" s="1288"/>
      <c r="FEK30" s="1288"/>
      <c r="FEL30" s="1288"/>
      <c r="FEM30" s="1288"/>
      <c r="FEN30" s="1288"/>
      <c r="FEO30" s="1288"/>
      <c r="FEP30" s="1288"/>
      <c r="FEQ30" s="1288"/>
      <c r="FER30" s="1288"/>
      <c r="FES30" s="1288"/>
      <c r="FET30" s="1288"/>
      <c r="FEU30" s="1288"/>
      <c r="FEV30" s="1288"/>
      <c r="FEW30" s="1288"/>
      <c r="FEX30" s="1288"/>
      <c r="FEY30" s="1288"/>
      <c r="FEZ30" s="1288"/>
      <c r="FFA30" s="1288"/>
      <c r="FFB30" s="1288"/>
      <c r="FFC30" s="1288"/>
      <c r="FFD30" s="1288"/>
      <c r="FFE30" s="1288"/>
      <c r="FFF30" s="1288"/>
      <c r="FFG30" s="1288"/>
      <c r="FFH30" s="1288"/>
      <c r="FFI30" s="1288"/>
      <c r="FFJ30" s="1288"/>
      <c r="FFK30" s="1288"/>
      <c r="FFL30" s="1288"/>
      <c r="FFM30" s="1288"/>
      <c r="FFN30" s="1288"/>
      <c r="FFO30" s="1288"/>
      <c r="FFP30" s="1288"/>
      <c r="FFQ30" s="1288"/>
      <c r="FFR30" s="1288"/>
      <c r="FFS30" s="1288"/>
      <c r="FFT30" s="1288"/>
      <c r="FFU30" s="1288"/>
      <c r="FFV30" s="1288"/>
      <c r="FFW30" s="1288"/>
      <c r="FFX30" s="1288"/>
      <c r="FFY30" s="1288"/>
      <c r="FFZ30" s="1288"/>
      <c r="FGA30" s="1288"/>
      <c r="FGB30" s="1288"/>
      <c r="FGC30" s="1288"/>
      <c r="FGD30" s="1288"/>
      <c r="FGE30" s="1288"/>
      <c r="FGF30" s="1288"/>
      <c r="FGG30" s="1288"/>
      <c r="FGH30" s="1288"/>
      <c r="FGI30" s="1288"/>
      <c r="FGJ30" s="1288"/>
      <c r="FGK30" s="1288"/>
      <c r="FGL30" s="1288"/>
      <c r="FGM30" s="1288"/>
      <c r="FGN30" s="1288"/>
      <c r="FGO30" s="1288"/>
      <c r="FGP30" s="1288"/>
      <c r="FGQ30" s="1288"/>
      <c r="FGR30" s="1288"/>
      <c r="FGS30" s="1288"/>
      <c r="FGT30" s="1288"/>
      <c r="FGU30" s="1288"/>
      <c r="FGV30" s="1288"/>
      <c r="FGW30" s="1288"/>
      <c r="FGX30" s="1288"/>
      <c r="FGY30" s="1288"/>
      <c r="FGZ30" s="1288"/>
      <c r="FHA30" s="1288"/>
      <c r="FHB30" s="1288"/>
      <c r="FHC30" s="1288"/>
      <c r="FHD30" s="1288"/>
      <c r="FHE30" s="1288"/>
      <c r="FHF30" s="1288"/>
      <c r="FHG30" s="1288"/>
      <c r="FHH30" s="1288"/>
      <c r="FHI30" s="1288"/>
      <c r="FHJ30" s="1288"/>
      <c r="FHK30" s="1288"/>
      <c r="FHL30" s="1288"/>
      <c r="FHM30" s="1288"/>
      <c r="FHN30" s="1288"/>
      <c r="FHO30" s="1288"/>
      <c r="FHP30" s="1288"/>
      <c r="FHQ30" s="1288"/>
      <c r="FHR30" s="1288"/>
      <c r="FHS30" s="1288"/>
      <c r="FHT30" s="1288"/>
      <c r="FHU30" s="1288"/>
      <c r="FHV30" s="1288"/>
      <c r="FHW30" s="1288"/>
      <c r="FHX30" s="1288"/>
      <c r="FHY30" s="1288"/>
      <c r="FHZ30" s="1288"/>
      <c r="FIA30" s="1288"/>
      <c r="FIB30" s="1288"/>
      <c r="FIC30" s="1288"/>
      <c r="FID30" s="1288"/>
      <c r="FIE30" s="1288"/>
      <c r="FIF30" s="1288"/>
      <c r="FIG30" s="1288"/>
      <c r="FIH30" s="1288"/>
      <c r="FII30" s="1288"/>
      <c r="FIJ30" s="1288"/>
      <c r="FIK30" s="1288"/>
      <c r="FIL30" s="1288"/>
      <c r="FIM30" s="1288"/>
      <c r="FIN30" s="1288"/>
      <c r="FIO30" s="1288"/>
      <c r="FIP30" s="1288"/>
      <c r="FIQ30" s="1288"/>
      <c r="FIR30" s="1288"/>
      <c r="FIS30" s="1288"/>
      <c r="FIT30" s="1288"/>
      <c r="FIU30" s="1288"/>
      <c r="FIV30" s="1288"/>
      <c r="FIW30" s="1288"/>
      <c r="FIX30" s="1288"/>
      <c r="FIY30" s="1288"/>
      <c r="FIZ30" s="1288"/>
      <c r="FJA30" s="1288"/>
      <c r="FJB30" s="1288"/>
      <c r="FJC30" s="1288"/>
      <c r="FJD30" s="1288"/>
      <c r="FJE30" s="1288"/>
      <c r="FJF30" s="1288"/>
      <c r="FJG30" s="1288"/>
      <c r="FJH30" s="1288"/>
      <c r="FJI30" s="1288"/>
      <c r="FJJ30" s="1288"/>
      <c r="FJK30" s="1288"/>
      <c r="FJL30" s="1288"/>
      <c r="FJM30" s="1288"/>
      <c r="FJN30" s="1288"/>
      <c r="FJO30" s="1288"/>
      <c r="FJP30" s="1288"/>
      <c r="FJQ30" s="1288"/>
      <c r="FJR30" s="1288"/>
      <c r="FJS30" s="1288"/>
      <c r="FJT30" s="1288"/>
      <c r="FJU30" s="1288"/>
      <c r="FJV30" s="1288"/>
      <c r="FJW30" s="1288"/>
      <c r="FJX30" s="1288"/>
      <c r="FJY30" s="1288"/>
      <c r="FJZ30" s="1288"/>
      <c r="FKA30" s="1288"/>
      <c r="FKB30" s="1288"/>
      <c r="FKC30" s="1288"/>
      <c r="FKD30" s="1288"/>
      <c r="FKE30" s="1288"/>
      <c r="FKF30" s="1288"/>
      <c r="FKG30" s="1288"/>
      <c r="FKH30" s="1288"/>
      <c r="FKI30" s="1288"/>
      <c r="FKJ30" s="1288"/>
      <c r="FKK30" s="1288"/>
      <c r="FKL30" s="1288"/>
      <c r="FKM30" s="1288"/>
      <c r="FKN30" s="1288"/>
      <c r="FKO30" s="1288"/>
      <c r="FKP30" s="1288"/>
      <c r="FKQ30" s="1288"/>
      <c r="FKR30" s="1288"/>
      <c r="FKS30" s="1288"/>
      <c r="FKT30" s="1288"/>
      <c r="FKU30" s="1288"/>
      <c r="FKV30" s="1288"/>
      <c r="FKW30" s="1288"/>
      <c r="FKX30" s="1288"/>
      <c r="FKY30" s="1288"/>
      <c r="FKZ30" s="1288"/>
      <c r="FLA30" s="1288"/>
      <c r="FLB30" s="1288"/>
      <c r="FLC30" s="1288"/>
      <c r="FLD30" s="1288"/>
      <c r="FLE30" s="1288"/>
      <c r="FLF30" s="1288"/>
      <c r="FLG30" s="1288"/>
      <c r="FLH30" s="1288"/>
      <c r="FLI30" s="1288"/>
      <c r="FLJ30" s="1288"/>
      <c r="FLK30" s="1288"/>
      <c r="FLL30" s="1288"/>
      <c r="FLM30" s="1288"/>
      <c r="FLN30" s="1288"/>
      <c r="FLO30" s="1288"/>
      <c r="FLP30" s="1288"/>
      <c r="FLQ30" s="1288"/>
      <c r="FLR30" s="1288"/>
      <c r="FLS30" s="1288"/>
      <c r="FLT30" s="1288"/>
      <c r="FLU30" s="1288"/>
      <c r="FLV30" s="1288"/>
      <c r="FLW30" s="1288"/>
      <c r="FLX30" s="1288"/>
      <c r="FLY30" s="1288"/>
      <c r="FLZ30" s="1288"/>
      <c r="FMA30" s="1288"/>
      <c r="FMB30" s="1288"/>
      <c r="FMC30" s="1288"/>
      <c r="FMD30" s="1288"/>
      <c r="FME30" s="1288"/>
      <c r="FMF30" s="1288"/>
      <c r="FMG30" s="1288"/>
      <c r="FMH30" s="1288"/>
      <c r="FMI30" s="1288"/>
      <c r="FMJ30" s="1288"/>
      <c r="FMK30" s="1288"/>
      <c r="FML30" s="1288"/>
      <c r="FMM30" s="1288"/>
      <c r="FMN30" s="1288"/>
      <c r="FMO30" s="1288"/>
      <c r="FMP30" s="1288"/>
      <c r="FMQ30" s="1288"/>
      <c r="FMR30" s="1288"/>
      <c r="FMS30" s="1288"/>
      <c r="FMT30" s="1288"/>
      <c r="FMU30" s="1288"/>
      <c r="FMV30" s="1288"/>
      <c r="FMW30" s="1288"/>
      <c r="FMX30" s="1288"/>
      <c r="FMY30" s="1288"/>
      <c r="FMZ30" s="1288"/>
      <c r="FNA30" s="1288"/>
      <c r="FNB30" s="1288"/>
      <c r="FNC30" s="1288"/>
      <c r="FND30" s="1288"/>
      <c r="FNE30" s="1288"/>
      <c r="FNF30" s="1288"/>
      <c r="FNG30" s="1288"/>
      <c r="FNH30" s="1288"/>
      <c r="FNI30" s="1288"/>
      <c r="FNJ30" s="1288"/>
      <c r="FNK30" s="1288"/>
      <c r="FNL30" s="1288"/>
      <c r="FNM30" s="1288"/>
      <c r="FNN30" s="1288"/>
      <c r="FNO30" s="1288"/>
      <c r="FNP30" s="1288"/>
      <c r="FNQ30" s="1288"/>
      <c r="FNR30" s="1288"/>
      <c r="FNS30" s="1288"/>
      <c r="FNT30" s="1288"/>
      <c r="FNU30" s="1288"/>
      <c r="FNV30" s="1288"/>
      <c r="FNW30" s="1288"/>
      <c r="FNX30" s="1288"/>
      <c r="FNY30" s="1288"/>
      <c r="FNZ30" s="1288"/>
      <c r="FOA30" s="1288"/>
      <c r="FOB30" s="1288"/>
      <c r="FOC30" s="1288"/>
      <c r="FOD30" s="1288"/>
      <c r="FOE30" s="1288"/>
      <c r="FOF30" s="1288"/>
      <c r="FOG30" s="1288"/>
      <c r="FOH30" s="1288"/>
      <c r="FOI30" s="1288"/>
      <c r="FOJ30" s="1288"/>
      <c r="FOK30" s="1288"/>
      <c r="FOL30" s="1288"/>
      <c r="FOM30" s="1288"/>
      <c r="FON30" s="1288"/>
      <c r="FOO30" s="1288"/>
      <c r="FOP30" s="1288"/>
      <c r="FOQ30" s="1288"/>
      <c r="FOR30" s="1288"/>
      <c r="FOS30" s="1288"/>
      <c r="FOT30" s="1288"/>
      <c r="FOU30" s="1288"/>
      <c r="FOV30" s="1288"/>
      <c r="FOW30" s="1288"/>
      <c r="FOX30" s="1288"/>
      <c r="FOY30" s="1288"/>
      <c r="FOZ30" s="1288"/>
      <c r="FPA30" s="1288"/>
      <c r="FPB30" s="1288"/>
      <c r="FPC30" s="1288"/>
      <c r="FPD30" s="1288"/>
      <c r="FPE30" s="1288"/>
      <c r="FPF30" s="1288"/>
      <c r="FPG30" s="1288"/>
      <c r="FPH30" s="1288"/>
      <c r="FPI30" s="1288"/>
      <c r="FPJ30" s="1288"/>
      <c r="FPK30" s="1288"/>
      <c r="FPL30" s="1288"/>
      <c r="FPM30" s="1288"/>
      <c r="FPN30" s="1288"/>
      <c r="FPO30" s="1288"/>
      <c r="FPP30" s="1288"/>
      <c r="FPQ30" s="1288"/>
      <c r="FPR30" s="1288"/>
      <c r="FPS30" s="1288"/>
      <c r="FPT30" s="1288"/>
      <c r="FPU30" s="1288"/>
      <c r="FPV30" s="1288"/>
      <c r="FPW30" s="1288"/>
      <c r="FPX30" s="1288"/>
      <c r="FPY30" s="1288"/>
      <c r="FPZ30" s="1288"/>
      <c r="FQA30" s="1288"/>
      <c r="FQB30" s="1288"/>
      <c r="FQC30" s="1288"/>
      <c r="FQD30" s="1288"/>
      <c r="FQE30" s="1288"/>
      <c r="FQF30" s="1288"/>
      <c r="FQG30" s="1288"/>
      <c r="FQH30" s="1288"/>
      <c r="FQI30" s="1288"/>
      <c r="FQJ30" s="1288"/>
      <c r="FQK30" s="1288"/>
      <c r="FQL30" s="1288"/>
      <c r="FQM30" s="1288"/>
      <c r="FQN30" s="1288"/>
      <c r="FQO30" s="1288"/>
      <c r="FQP30" s="1288"/>
      <c r="FQQ30" s="1288"/>
      <c r="FQR30" s="1288"/>
      <c r="FQS30" s="1288"/>
      <c r="FQT30" s="1288"/>
      <c r="FQU30" s="1288"/>
      <c r="FQV30" s="1288"/>
      <c r="FQW30" s="1288"/>
      <c r="FQX30" s="1288"/>
      <c r="FQY30" s="1288"/>
      <c r="FQZ30" s="1288"/>
      <c r="FRA30" s="1288"/>
      <c r="FRB30" s="1288"/>
      <c r="FRC30" s="1288"/>
      <c r="FRD30" s="1288"/>
      <c r="FRE30" s="1288"/>
      <c r="FRF30" s="1288"/>
      <c r="FRG30" s="1288"/>
      <c r="FRH30" s="1288"/>
      <c r="FRI30" s="1288"/>
      <c r="FRJ30" s="1288"/>
      <c r="FRK30" s="1288"/>
      <c r="FRL30" s="1288"/>
      <c r="FRM30" s="1288"/>
      <c r="FRN30" s="1288"/>
      <c r="FRO30" s="1288"/>
      <c r="FRP30" s="1288"/>
      <c r="FRQ30" s="1288"/>
      <c r="FRR30" s="1288"/>
      <c r="FRS30" s="1288"/>
      <c r="FRT30" s="1288"/>
      <c r="FRU30" s="1288"/>
      <c r="FRV30" s="1288"/>
      <c r="FRW30" s="1288"/>
      <c r="FRX30" s="1288"/>
      <c r="FRY30" s="1288"/>
      <c r="FRZ30" s="1288"/>
      <c r="FSA30" s="1288"/>
      <c r="FSB30" s="1288"/>
      <c r="FSC30" s="1288"/>
      <c r="FSD30" s="1288"/>
      <c r="FSE30" s="1288"/>
      <c r="FSF30" s="1288"/>
      <c r="FSG30" s="1288"/>
      <c r="FSH30" s="1288"/>
      <c r="FSI30" s="1288"/>
      <c r="FSJ30" s="1288"/>
      <c r="FSK30" s="1288"/>
      <c r="FSL30" s="1288"/>
      <c r="FSM30" s="1288"/>
      <c r="FSN30" s="1288"/>
      <c r="FSO30" s="1288"/>
      <c r="FSP30" s="1288"/>
      <c r="FSQ30" s="1288"/>
      <c r="FSR30" s="1288"/>
      <c r="FSS30" s="1288"/>
      <c r="FST30" s="1288"/>
      <c r="FSU30" s="1288"/>
      <c r="FSV30" s="1288"/>
      <c r="FSW30" s="1288"/>
      <c r="FSX30" s="1288"/>
      <c r="FSY30" s="1288"/>
      <c r="FSZ30" s="1288"/>
      <c r="FTA30" s="1288"/>
      <c r="FTB30" s="1288"/>
      <c r="FTC30" s="1288"/>
      <c r="FTD30" s="1288"/>
      <c r="FTE30" s="1288"/>
      <c r="FTF30" s="1288"/>
      <c r="FTG30" s="1288"/>
      <c r="FTH30" s="1288"/>
      <c r="FTI30" s="1288"/>
      <c r="FTJ30" s="1288"/>
      <c r="FTK30" s="1288"/>
      <c r="FTL30" s="1288"/>
      <c r="FTM30" s="1288"/>
      <c r="FTN30" s="1288"/>
      <c r="FTO30" s="1288"/>
      <c r="FTP30" s="1288"/>
      <c r="FTQ30" s="1288"/>
      <c r="FTR30" s="1288"/>
      <c r="FTS30" s="1288"/>
      <c r="FTT30" s="1288"/>
      <c r="FTU30" s="1288"/>
      <c r="FTV30" s="1288"/>
      <c r="FTW30" s="1288"/>
      <c r="FTX30" s="1288"/>
      <c r="FTY30" s="1288"/>
      <c r="FTZ30" s="1288"/>
      <c r="FUA30" s="1288"/>
      <c r="FUB30" s="1288"/>
      <c r="FUC30" s="1288"/>
      <c r="FUD30" s="1288"/>
      <c r="FUE30" s="1288"/>
      <c r="FUF30" s="1288"/>
      <c r="FUG30" s="1288"/>
      <c r="FUH30" s="1288"/>
      <c r="FUI30" s="1288"/>
      <c r="FUJ30" s="1288"/>
      <c r="FUK30" s="1288"/>
      <c r="FUL30" s="1288"/>
      <c r="FUM30" s="1288"/>
      <c r="FUN30" s="1288"/>
      <c r="FUO30" s="1288"/>
      <c r="FUP30" s="1288"/>
      <c r="FUQ30" s="1288"/>
      <c r="FUR30" s="1288"/>
      <c r="FUS30" s="1288"/>
      <c r="FUT30" s="1288"/>
      <c r="FUU30" s="1288"/>
      <c r="FUV30" s="1288"/>
      <c r="FUW30" s="1288"/>
      <c r="FUX30" s="1288"/>
      <c r="FUY30" s="1288"/>
      <c r="FUZ30" s="1288"/>
      <c r="FVA30" s="1288"/>
      <c r="FVB30" s="1288"/>
      <c r="FVC30" s="1288"/>
      <c r="FVD30" s="1288"/>
      <c r="FVE30" s="1288"/>
      <c r="FVF30" s="1288"/>
      <c r="FVG30" s="1288"/>
      <c r="FVH30" s="1288"/>
      <c r="FVI30" s="1288"/>
      <c r="FVJ30" s="1288"/>
      <c r="FVK30" s="1288"/>
      <c r="FVL30" s="1288"/>
      <c r="FVM30" s="1288"/>
      <c r="FVN30" s="1288"/>
      <c r="FVO30" s="1288"/>
      <c r="FVP30" s="1288"/>
      <c r="FVQ30" s="1288"/>
      <c r="FVR30" s="1288"/>
      <c r="FVS30" s="1288"/>
      <c r="FVT30" s="1288"/>
      <c r="FVU30" s="1288"/>
      <c r="FVV30" s="1288"/>
      <c r="FVW30" s="1288"/>
      <c r="FVX30" s="1288"/>
      <c r="FVY30" s="1288"/>
      <c r="FVZ30" s="1288"/>
      <c r="FWA30" s="1288"/>
      <c r="FWB30" s="1288"/>
      <c r="FWC30" s="1288"/>
      <c r="FWD30" s="1288"/>
      <c r="FWE30" s="1288"/>
      <c r="FWF30" s="1288"/>
      <c r="FWG30" s="1288"/>
      <c r="FWH30" s="1288"/>
      <c r="FWI30" s="1288"/>
      <c r="FWJ30" s="1288"/>
      <c r="FWK30" s="1288"/>
      <c r="FWL30" s="1288"/>
      <c r="FWM30" s="1288"/>
      <c r="FWN30" s="1288"/>
      <c r="FWO30" s="1288"/>
      <c r="FWP30" s="1288"/>
      <c r="FWQ30" s="1288"/>
      <c r="FWR30" s="1288"/>
      <c r="FWS30" s="1288"/>
      <c r="FWT30" s="1288"/>
      <c r="FWU30" s="1288"/>
      <c r="FWV30" s="1288"/>
      <c r="FWW30" s="1288"/>
      <c r="FWX30" s="1288"/>
      <c r="FWY30" s="1288"/>
      <c r="FWZ30" s="1288"/>
      <c r="FXA30" s="1288"/>
      <c r="FXB30" s="1288"/>
      <c r="FXC30" s="1288"/>
      <c r="FXD30" s="1288"/>
      <c r="FXE30" s="1288"/>
      <c r="FXF30" s="1288"/>
      <c r="FXG30" s="1288"/>
      <c r="FXH30" s="1288"/>
      <c r="FXI30" s="1288"/>
      <c r="FXJ30" s="1288"/>
      <c r="FXK30" s="1288"/>
      <c r="FXL30" s="1288"/>
      <c r="FXM30" s="1288"/>
      <c r="FXN30" s="1288"/>
      <c r="FXO30" s="1288"/>
      <c r="FXP30" s="1288"/>
      <c r="FXQ30" s="1288"/>
      <c r="FXR30" s="1288"/>
      <c r="FXS30" s="1288"/>
      <c r="FXT30" s="1288"/>
      <c r="FXU30" s="1288"/>
      <c r="FXV30" s="1288"/>
      <c r="FXW30" s="1288"/>
      <c r="FXX30" s="1288"/>
      <c r="FXY30" s="1288"/>
      <c r="FXZ30" s="1288"/>
      <c r="FYA30" s="1288"/>
      <c r="FYB30" s="1288"/>
      <c r="FYC30" s="1288"/>
      <c r="FYD30" s="1288"/>
      <c r="FYE30" s="1288"/>
      <c r="FYF30" s="1288"/>
      <c r="FYG30" s="1288"/>
      <c r="FYH30" s="1288"/>
      <c r="FYI30" s="1288"/>
      <c r="FYJ30" s="1288"/>
      <c r="FYK30" s="1288"/>
      <c r="FYL30" s="1288"/>
      <c r="FYM30" s="1288"/>
      <c r="FYN30" s="1288"/>
      <c r="FYO30" s="1288"/>
      <c r="FYP30" s="1288"/>
      <c r="FYQ30" s="1288"/>
      <c r="FYR30" s="1288"/>
      <c r="FYS30" s="1288"/>
      <c r="FYT30" s="1288"/>
      <c r="FYU30" s="1288"/>
      <c r="FYV30" s="1288"/>
      <c r="FYW30" s="1288"/>
      <c r="FYX30" s="1288"/>
      <c r="FYY30" s="1288"/>
      <c r="FYZ30" s="1288"/>
      <c r="FZA30" s="1288"/>
      <c r="FZB30" s="1288"/>
      <c r="FZC30" s="1288"/>
      <c r="FZD30" s="1288"/>
      <c r="FZE30" s="1288"/>
      <c r="FZF30" s="1288"/>
      <c r="FZG30" s="1288"/>
      <c r="FZH30" s="1288"/>
      <c r="FZI30" s="1288"/>
      <c r="FZJ30" s="1288"/>
      <c r="FZK30" s="1288"/>
      <c r="FZL30" s="1288"/>
      <c r="FZM30" s="1288"/>
      <c r="FZN30" s="1288"/>
      <c r="FZO30" s="1288"/>
      <c r="FZP30" s="1288"/>
      <c r="FZQ30" s="1288"/>
      <c r="FZR30" s="1288"/>
      <c r="FZS30" s="1288"/>
      <c r="FZT30" s="1288"/>
      <c r="FZU30" s="1288"/>
      <c r="FZV30" s="1288"/>
      <c r="FZW30" s="1288"/>
      <c r="FZX30" s="1288"/>
      <c r="FZY30" s="1288"/>
      <c r="FZZ30" s="1288"/>
      <c r="GAA30" s="1288"/>
      <c r="GAB30" s="1288"/>
      <c r="GAC30" s="1288"/>
      <c r="GAD30" s="1288"/>
      <c r="GAE30" s="1288"/>
      <c r="GAF30" s="1288"/>
      <c r="GAG30" s="1288"/>
      <c r="GAH30" s="1288"/>
      <c r="GAI30" s="1288"/>
      <c r="GAJ30" s="1288"/>
      <c r="GAK30" s="1288"/>
      <c r="GAL30" s="1288"/>
      <c r="GAM30" s="1288"/>
      <c r="GAN30" s="1288"/>
      <c r="GAO30" s="1288"/>
      <c r="GAP30" s="1288"/>
      <c r="GAQ30" s="1288"/>
      <c r="GAR30" s="1288"/>
      <c r="GAS30" s="1288"/>
      <c r="GAT30" s="1288"/>
      <c r="GAU30" s="1288"/>
      <c r="GAV30" s="1288"/>
      <c r="GAW30" s="1288"/>
      <c r="GAX30" s="1288"/>
      <c r="GAY30" s="1288"/>
      <c r="GAZ30" s="1288"/>
      <c r="GBA30" s="1288"/>
      <c r="GBB30" s="1288"/>
      <c r="GBC30" s="1288"/>
      <c r="GBD30" s="1288"/>
      <c r="GBE30" s="1288"/>
      <c r="GBF30" s="1288"/>
      <c r="GBG30" s="1288"/>
      <c r="GBH30" s="1288"/>
      <c r="GBI30" s="1288"/>
      <c r="GBJ30" s="1288"/>
      <c r="GBK30" s="1288"/>
      <c r="GBL30" s="1288"/>
      <c r="GBM30" s="1288"/>
      <c r="GBN30" s="1288"/>
      <c r="GBO30" s="1288"/>
      <c r="GBP30" s="1288"/>
      <c r="GBQ30" s="1288"/>
      <c r="GBR30" s="1288"/>
      <c r="GBS30" s="1288"/>
      <c r="GBT30" s="1288"/>
      <c r="GBU30" s="1288"/>
      <c r="GBV30" s="1288"/>
      <c r="GBW30" s="1288"/>
      <c r="GBX30" s="1288"/>
      <c r="GBY30" s="1288"/>
      <c r="GBZ30" s="1288"/>
      <c r="GCA30" s="1288"/>
      <c r="GCB30" s="1288"/>
      <c r="GCC30" s="1288"/>
      <c r="GCD30" s="1288"/>
      <c r="GCE30" s="1288"/>
      <c r="GCF30" s="1288"/>
      <c r="GCG30" s="1288"/>
      <c r="GCH30" s="1288"/>
      <c r="GCI30" s="1288"/>
      <c r="GCJ30" s="1288"/>
      <c r="GCK30" s="1288"/>
      <c r="GCL30" s="1288"/>
      <c r="GCM30" s="1288"/>
      <c r="GCN30" s="1288"/>
      <c r="GCO30" s="1288"/>
      <c r="GCP30" s="1288"/>
      <c r="GCQ30" s="1288"/>
      <c r="GCR30" s="1288"/>
      <c r="GCS30" s="1288"/>
      <c r="GCT30" s="1288"/>
      <c r="GCU30" s="1288"/>
      <c r="GCV30" s="1288"/>
      <c r="GCW30" s="1288"/>
      <c r="GCX30" s="1288"/>
      <c r="GCY30" s="1288"/>
      <c r="GCZ30" s="1288"/>
      <c r="GDA30" s="1288"/>
      <c r="GDB30" s="1288"/>
      <c r="GDC30" s="1288"/>
      <c r="GDD30" s="1288"/>
      <c r="GDE30" s="1288"/>
      <c r="GDF30" s="1288"/>
      <c r="GDG30" s="1288"/>
      <c r="GDH30" s="1288"/>
      <c r="GDI30" s="1288"/>
      <c r="GDJ30" s="1288"/>
      <c r="GDK30" s="1288"/>
      <c r="GDL30" s="1288"/>
      <c r="GDM30" s="1288"/>
      <c r="GDN30" s="1288"/>
      <c r="GDO30" s="1288"/>
      <c r="GDP30" s="1288"/>
      <c r="GDQ30" s="1288"/>
      <c r="GDR30" s="1288"/>
      <c r="GDS30" s="1288"/>
      <c r="GDT30" s="1288"/>
      <c r="GDU30" s="1288"/>
      <c r="GDV30" s="1288"/>
      <c r="GDW30" s="1288"/>
      <c r="GDX30" s="1288"/>
      <c r="GDY30" s="1288"/>
      <c r="GDZ30" s="1288"/>
      <c r="GEA30" s="1288"/>
      <c r="GEB30" s="1288"/>
      <c r="GEC30" s="1288"/>
      <c r="GED30" s="1288"/>
      <c r="GEE30" s="1288"/>
      <c r="GEF30" s="1288"/>
      <c r="GEG30" s="1288"/>
      <c r="GEH30" s="1288"/>
      <c r="GEI30" s="1288"/>
      <c r="GEJ30" s="1288"/>
      <c r="GEK30" s="1288"/>
      <c r="GEL30" s="1288"/>
      <c r="GEM30" s="1288"/>
      <c r="GEN30" s="1288"/>
      <c r="GEO30" s="1288"/>
      <c r="GEP30" s="1288"/>
      <c r="GEQ30" s="1288"/>
      <c r="GER30" s="1288"/>
      <c r="GES30" s="1288"/>
      <c r="GET30" s="1288"/>
      <c r="GEU30" s="1288"/>
      <c r="GEV30" s="1288"/>
      <c r="GEW30" s="1288"/>
      <c r="GEX30" s="1288"/>
      <c r="GEY30" s="1288"/>
      <c r="GEZ30" s="1288"/>
      <c r="GFA30" s="1288"/>
      <c r="GFB30" s="1288"/>
      <c r="GFC30" s="1288"/>
      <c r="GFD30" s="1288"/>
      <c r="GFE30" s="1288"/>
      <c r="GFF30" s="1288"/>
      <c r="GFG30" s="1288"/>
      <c r="GFH30" s="1288"/>
      <c r="GFI30" s="1288"/>
      <c r="GFJ30" s="1288"/>
      <c r="GFK30" s="1288"/>
      <c r="GFL30" s="1288"/>
      <c r="GFM30" s="1288"/>
      <c r="GFN30" s="1288"/>
      <c r="GFO30" s="1288"/>
      <c r="GFP30" s="1288"/>
      <c r="GFQ30" s="1288"/>
      <c r="GFR30" s="1288"/>
      <c r="GFS30" s="1288"/>
      <c r="GFT30" s="1288"/>
      <c r="GFU30" s="1288"/>
      <c r="GFV30" s="1288"/>
      <c r="GFW30" s="1288"/>
      <c r="GFX30" s="1288"/>
      <c r="GFY30" s="1288"/>
      <c r="GFZ30" s="1288"/>
      <c r="GGA30" s="1288"/>
      <c r="GGB30" s="1288"/>
      <c r="GGC30" s="1288"/>
      <c r="GGD30" s="1288"/>
      <c r="GGE30" s="1288"/>
      <c r="GGF30" s="1288"/>
      <c r="GGG30" s="1288"/>
      <c r="GGH30" s="1288"/>
      <c r="GGI30" s="1288"/>
      <c r="GGJ30" s="1288"/>
      <c r="GGK30" s="1288"/>
      <c r="GGL30" s="1288"/>
      <c r="GGM30" s="1288"/>
      <c r="GGN30" s="1288"/>
      <c r="GGO30" s="1288"/>
      <c r="GGP30" s="1288"/>
      <c r="GGQ30" s="1288"/>
      <c r="GGR30" s="1288"/>
      <c r="GGS30" s="1288"/>
      <c r="GGT30" s="1288"/>
      <c r="GGU30" s="1288"/>
      <c r="GGV30" s="1288"/>
      <c r="GGW30" s="1288"/>
      <c r="GGX30" s="1288"/>
      <c r="GGY30" s="1288"/>
      <c r="GGZ30" s="1288"/>
      <c r="GHA30" s="1288"/>
      <c r="GHB30" s="1288"/>
      <c r="GHC30" s="1288"/>
      <c r="GHD30" s="1288"/>
      <c r="GHE30" s="1288"/>
      <c r="GHF30" s="1288"/>
      <c r="GHG30" s="1288"/>
      <c r="GHH30" s="1288"/>
      <c r="GHI30" s="1288"/>
      <c r="GHJ30" s="1288"/>
      <c r="GHK30" s="1288"/>
      <c r="GHL30" s="1288"/>
      <c r="GHM30" s="1288"/>
      <c r="GHN30" s="1288"/>
      <c r="GHO30" s="1288"/>
      <c r="GHP30" s="1288"/>
      <c r="GHQ30" s="1288"/>
      <c r="GHR30" s="1288"/>
      <c r="GHS30" s="1288"/>
      <c r="GHT30" s="1288"/>
      <c r="GHU30" s="1288"/>
      <c r="GHV30" s="1288"/>
      <c r="GHW30" s="1288"/>
      <c r="GHX30" s="1288"/>
      <c r="GHY30" s="1288"/>
      <c r="GHZ30" s="1288"/>
      <c r="GIA30" s="1288"/>
      <c r="GIB30" s="1288"/>
      <c r="GIC30" s="1288"/>
      <c r="GID30" s="1288"/>
      <c r="GIE30" s="1288"/>
      <c r="GIF30" s="1288"/>
      <c r="GIG30" s="1288"/>
      <c r="GIH30" s="1288"/>
      <c r="GII30" s="1288"/>
      <c r="GIJ30" s="1288"/>
      <c r="GIK30" s="1288"/>
      <c r="GIL30" s="1288"/>
      <c r="GIM30" s="1288"/>
      <c r="GIN30" s="1288"/>
      <c r="GIO30" s="1288"/>
      <c r="GIP30" s="1288"/>
      <c r="GIQ30" s="1288"/>
      <c r="GIR30" s="1288"/>
      <c r="GIS30" s="1288"/>
      <c r="GIT30" s="1288"/>
      <c r="GIU30" s="1288"/>
      <c r="GIV30" s="1288"/>
      <c r="GIW30" s="1288"/>
      <c r="GIX30" s="1288"/>
      <c r="GIY30" s="1288"/>
      <c r="GIZ30" s="1288"/>
      <c r="GJA30" s="1288"/>
      <c r="GJB30" s="1288"/>
      <c r="GJC30" s="1288"/>
      <c r="GJD30" s="1288"/>
      <c r="GJE30" s="1288"/>
      <c r="GJF30" s="1288"/>
      <c r="GJG30" s="1288"/>
      <c r="GJH30" s="1288"/>
      <c r="GJI30" s="1288"/>
      <c r="GJJ30" s="1288"/>
      <c r="GJK30" s="1288"/>
      <c r="GJL30" s="1288"/>
      <c r="GJM30" s="1288"/>
      <c r="GJN30" s="1288"/>
      <c r="GJO30" s="1288"/>
      <c r="GJP30" s="1288"/>
      <c r="GJQ30" s="1288"/>
      <c r="GJR30" s="1288"/>
      <c r="GJS30" s="1288"/>
      <c r="GJT30" s="1288"/>
      <c r="GJU30" s="1288"/>
      <c r="GJV30" s="1288"/>
      <c r="GJW30" s="1288"/>
      <c r="GJX30" s="1288"/>
      <c r="GJY30" s="1288"/>
      <c r="GJZ30" s="1288"/>
      <c r="GKA30" s="1288"/>
      <c r="GKB30" s="1288"/>
      <c r="GKC30" s="1288"/>
      <c r="GKD30" s="1288"/>
      <c r="GKE30" s="1288"/>
      <c r="GKF30" s="1288"/>
      <c r="GKG30" s="1288"/>
      <c r="GKH30" s="1288"/>
      <c r="GKI30" s="1288"/>
      <c r="GKJ30" s="1288"/>
      <c r="GKK30" s="1288"/>
      <c r="GKL30" s="1288"/>
      <c r="GKM30" s="1288"/>
      <c r="GKN30" s="1288"/>
      <c r="GKO30" s="1288"/>
      <c r="GKP30" s="1288"/>
      <c r="GKQ30" s="1288"/>
      <c r="GKR30" s="1288"/>
      <c r="GKS30" s="1288"/>
      <c r="GKT30" s="1288"/>
      <c r="GKU30" s="1288"/>
      <c r="GKV30" s="1288"/>
      <c r="GKW30" s="1288"/>
      <c r="GKX30" s="1288"/>
      <c r="GKY30" s="1288"/>
      <c r="GKZ30" s="1288"/>
      <c r="GLA30" s="1288"/>
      <c r="GLB30" s="1288"/>
      <c r="GLC30" s="1288"/>
      <c r="GLD30" s="1288"/>
      <c r="GLE30" s="1288"/>
      <c r="GLF30" s="1288"/>
      <c r="GLG30" s="1288"/>
      <c r="GLH30" s="1288"/>
      <c r="GLI30" s="1288"/>
      <c r="GLJ30" s="1288"/>
      <c r="GLK30" s="1288"/>
      <c r="GLL30" s="1288"/>
      <c r="GLM30" s="1288"/>
      <c r="GLN30" s="1288"/>
      <c r="GLO30" s="1288"/>
      <c r="GLP30" s="1288"/>
      <c r="GLQ30" s="1288"/>
      <c r="GLR30" s="1288"/>
      <c r="GLS30" s="1288"/>
      <c r="GLT30" s="1288"/>
      <c r="GLU30" s="1288"/>
      <c r="GLV30" s="1288"/>
      <c r="GLW30" s="1288"/>
      <c r="GLX30" s="1288"/>
      <c r="GLY30" s="1288"/>
      <c r="GLZ30" s="1288"/>
      <c r="GMA30" s="1288"/>
      <c r="GMB30" s="1288"/>
      <c r="GMC30" s="1288"/>
      <c r="GMD30" s="1288"/>
      <c r="GME30" s="1288"/>
      <c r="GMF30" s="1288"/>
      <c r="GMG30" s="1288"/>
      <c r="GMH30" s="1288"/>
      <c r="GMI30" s="1288"/>
      <c r="GMJ30" s="1288"/>
      <c r="GMK30" s="1288"/>
      <c r="GML30" s="1288"/>
      <c r="GMM30" s="1288"/>
      <c r="GMN30" s="1288"/>
      <c r="GMO30" s="1288"/>
      <c r="GMP30" s="1288"/>
      <c r="GMQ30" s="1288"/>
      <c r="GMR30" s="1288"/>
      <c r="GMS30" s="1288"/>
      <c r="GMT30" s="1288"/>
      <c r="GMU30" s="1288"/>
      <c r="GMV30" s="1288"/>
      <c r="GMW30" s="1288"/>
      <c r="GMX30" s="1288"/>
      <c r="GMY30" s="1288"/>
      <c r="GMZ30" s="1288"/>
      <c r="GNA30" s="1288"/>
      <c r="GNB30" s="1288"/>
      <c r="GNC30" s="1288"/>
      <c r="GND30" s="1288"/>
      <c r="GNE30" s="1288"/>
      <c r="GNF30" s="1288"/>
      <c r="GNG30" s="1288"/>
      <c r="GNH30" s="1288"/>
      <c r="GNI30" s="1288"/>
      <c r="GNJ30" s="1288"/>
      <c r="GNK30" s="1288"/>
      <c r="GNL30" s="1288"/>
      <c r="GNM30" s="1288"/>
      <c r="GNN30" s="1288"/>
      <c r="GNO30" s="1288"/>
      <c r="GNP30" s="1288"/>
      <c r="GNQ30" s="1288"/>
      <c r="GNR30" s="1288"/>
      <c r="GNS30" s="1288"/>
      <c r="GNT30" s="1288"/>
      <c r="GNU30" s="1288"/>
      <c r="GNV30" s="1288"/>
      <c r="GNW30" s="1288"/>
      <c r="GNX30" s="1288"/>
      <c r="GNY30" s="1288"/>
      <c r="GNZ30" s="1288"/>
      <c r="GOA30" s="1288"/>
      <c r="GOB30" s="1288"/>
      <c r="GOC30" s="1288"/>
      <c r="GOD30" s="1288"/>
      <c r="GOE30" s="1288"/>
      <c r="GOF30" s="1288"/>
      <c r="GOG30" s="1288"/>
      <c r="GOH30" s="1288"/>
      <c r="GOI30" s="1288"/>
      <c r="GOJ30" s="1288"/>
      <c r="GOK30" s="1288"/>
      <c r="GOL30" s="1288"/>
      <c r="GOM30" s="1288"/>
      <c r="GON30" s="1288"/>
      <c r="GOO30" s="1288"/>
      <c r="GOP30" s="1288"/>
      <c r="GOQ30" s="1288"/>
      <c r="GOR30" s="1288"/>
      <c r="GOS30" s="1288"/>
      <c r="GOT30" s="1288"/>
      <c r="GOU30" s="1288"/>
      <c r="GOV30" s="1288"/>
      <c r="GOW30" s="1288"/>
      <c r="GOX30" s="1288"/>
      <c r="GOY30" s="1288"/>
      <c r="GOZ30" s="1288"/>
      <c r="GPA30" s="1288"/>
      <c r="GPB30" s="1288"/>
      <c r="GPC30" s="1288"/>
      <c r="GPD30" s="1288"/>
      <c r="GPE30" s="1288"/>
      <c r="GPF30" s="1288"/>
      <c r="GPG30" s="1288"/>
      <c r="GPH30" s="1288"/>
      <c r="GPI30" s="1288"/>
      <c r="GPJ30" s="1288"/>
      <c r="GPK30" s="1288"/>
      <c r="GPL30" s="1288"/>
      <c r="GPM30" s="1288"/>
      <c r="GPN30" s="1288"/>
      <c r="GPO30" s="1288"/>
      <c r="GPP30" s="1288"/>
      <c r="GPQ30" s="1288"/>
      <c r="GPR30" s="1288"/>
      <c r="GPS30" s="1288"/>
      <c r="GPT30" s="1288"/>
      <c r="GPU30" s="1288"/>
      <c r="GPV30" s="1288"/>
      <c r="GPW30" s="1288"/>
      <c r="GPX30" s="1288"/>
      <c r="GPY30" s="1288"/>
      <c r="GPZ30" s="1288"/>
      <c r="GQA30" s="1288"/>
      <c r="GQB30" s="1288"/>
      <c r="GQC30" s="1288"/>
      <c r="GQD30" s="1288"/>
      <c r="GQE30" s="1288"/>
      <c r="GQF30" s="1288"/>
      <c r="GQG30" s="1288"/>
      <c r="GQH30" s="1288"/>
      <c r="GQI30" s="1288"/>
      <c r="GQJ30" s="1288"/>
      <c r="GQK30" s="1288"/>
      <c r="GQL30" s="1288"/>
      <c r="GQM30" s="1288"/>
      <c r="GQN30" s="1288"/>
      <c r="GQO30" s="1288"/>
      <c r="GQP30" s="1288"/>
      <c r="GQQ30" s="1288"/>
      <c r="GQR30" s="1288"/>
      <c r="GQS30" s="1288"/>
      <c r="GQT30" s="1288"/>
      <c r="GQU30" s="1288"/>
      <c r="GQV30" s="1288"/>
      <c r="GQW30" s="1288"/>
      <c r="GQX30" s="1288"/>
      <c r="GQY30" s="1288"/>
      <c r="GQZ30" s="1288"/>
      <c r="GRA30" s="1288"/>
      <c r="GRB30" s="1288"/>
      <c r="GRC30" s="1288"/>
      <c r="GRD30" s="1288"/>
      <c r="GRE30" s="1288"/>
      <c r="GRF30" s="1288"/>
      <c r="GRG30" s="1288"/>
      <c r="GRH30" s="1288"/>
      <c r="GRI30" s="1288"/>
      <c r="GRJ30" s="1288"/>
      <c r="GRK30" s="1288"/>
      <c r="GRL30" s="1288"/>
      <c r="GRM30" s="1288"/>
      <c r="GRN30" s="1288"/>
      <c r="GRO30" s="1288"/>
      <c r="GRP30" s="1288"/>
      <c r="GRQ30" s="1288"/>
      <c r="GRR30" s="1288"/>
      <c r="GRS30" s="1288"/>
      <c r="GRT30" s="1288"/>
      <c r="GRU30" s="1288"/>
      <c r="GRV30" s="1288"/>
      <c r="GRW30" s="1288"/>
      <c r="GRX30" s="1288"/>
      <c r="GRY30" s="1288"/>
      <c r="GRZ30" s="1288"/>
      <c r="GSA30" s="1288"/>
      <c r="GSB30" s="1288"/>
      <c r="GSC30" s="1288"/>
      <c r="GSD30" s="1288"/>
      <c r="GSE30" s="1288"/>
      <c r="GSF30" s="1288"/>
      <c r="GSG30" s="1288"/>
      <c r="GSH30" s="1288"/>
      <c r="GSI30" s="1288"/>
      <c r="GSJ30" s="1288"/>
      <c r="GSK30" s="1288"/>
      <c r="GSL30" s="1288"/>
      <c r="GSM30" s="1288"/>
      <c r="GSN30" s="1288"/>
      <c r="GSO30" s="1288"/>
      <c r="GSP30" s="1288"/>
      <c r="GSQ30" s="1288"/>
      <c r="GSR30" s="1288"/>
      <c r="GSS30" s="1288"/>
      <c r="GST30" s="1288"/>
      <c r="GSU30" s="1288"/>
      <c r="GSV30" s="1288"/>
      <c r="GSW30" s="1288"/>
      <c r="GSX30" s="1288"/>
      <c r="GSY30" s="1288"/>
      <c r="GSZ30" s="1288"/>
      <c r="GTA30" s="1288"/>
      <c r="GTB30" s="1288"/>
      <c r="GTC30" s="1288"/>
      <c r="GTD30" s="1288"/>
      <c r="GTE30" s="1288"/>
      <c r="GTF30" s="1288"/>
      <c r="GTG30" s="1288"/>
      <c r="GTH30" s="1288"/>
      <c r="GTI30" s="1288"/>
      <c r="GTJ30" s="1288"/>
      <c r="GTK30" s="1288"/>
      <c r="GTL30" s="1288"/>
      <c r="GTM30" s="1288"/>
      <c r="GTN30" s="1288"/>
      <c r="GTO30" s="1288"/>
      <c r="GTP30" s="1288"/>
      <c r="GTQ30" s="1288"/>
      <c r="GTR30" s="1288"/>
      <c r="GTS30" s="1288"/>
      <c r="GTT30" s="1288"/>
      <c r="GTU30" s="1288"/>
      <c r="GTV30" s="1288"/>
      <c r="GTW30" s="1288"/>
      <c r="GTX30" s="1288"/>
      <c r="GTY30" s="1288"/>
      <c r="GTZ30" s="1288"/>
      <c r="GUA30" s="1288"/>
      <c r="GUB30" s="1288"/>
      <c r="GUC30" s="1288"/>
      <c r="GUD30" s="1288"/>
      <c r="GUE30" s="1288"/>
      <c r="GUF30" s="1288"/>
      <c r="GUG30" s="1288"/>
      <c r="GUH30" s="1288"/>
      <c r="GUI30" s="1288"/>
      <c r="GUJ30" s="1288"/>
      <c r="GUK30" s="1288"/>
      <c r="GUL30" s="1288"/>
      <c r="GUM30" s="1288"/>
      <c r="GUN30" s="1288"/>
      <c r="GUO30" s="1288"/>
      <c r="GUP30" s="1288"/>
      <c r="GUQ30" s="1288"/>
      <c r="GUR30" s="1288"/>
      <c r="GUS30" s="1288"/>
      <c r="GUT30" s="1288"/>
      <c r="GUU30" s="1288"/>
      <c r="GUV30" s="1288"/>
      <c r="GUW30" s="1288"/>
      <c r="GUX30" s="1288"/>
      <c r="GUY30" s="1288"/>
      <c r="GUZ30" s="1288"/>
      <c r="GVA30" s="1288"/>
      <c r="GVB30" s="1288"/>
      <c r="GVC30" s="1288"/>
      <c r="GVD30" s="1288"/>
      <c r="GVE30" s="1288"/>
      <c r="GVF30" s="1288"/>
      <c r="GVG30" s="1288"/>
      <c r="GVH30" s="1288"/>
      <c r="GVI30" s="1288"/>
      <c r="GVJ30" s="1288"/>
      <c r="GVK30" s="1288"/>
      <c r="GVL30" s="1288"/>
      <c r="GVM30" s="1288"/>
      <c r="GVN30" s="1288"/>
      <c r="GVO30" s="1288"/>
      <c r="GVP30" s="1288"/>
      <c r="GVQ30" s="1288"/>
      <c r="GVR30" s="1288"/>
      <c r="GVS30" s="1288"/>
      <c r="GVT30" s="1288"/>
      <c r="GVU30" s="1288"/>
      <c r="GVV30" s="1288"/>
      <c r="GVW30" s="1288"/>
      <c r="GVX30" s="1288"/>
      <c r="GVY30" s="1288"/>
      <c r="GVZ30" s="1288"/>
      <c r="GWA30" s="1288"/>
      <c r="GWB30" s="1288"/>
      <c r="GWC30" s="1288"/>
      <c r="GWD30" s="1288"/>
      <c r="GWE30" s="1288"/>
      <c r="GWF30" s="1288"/>
      <c r="GWG30" s="1288"/>
      <c r="GWH30" s="1288"/>
      <c r="GWI30" s="1288"/>
      <c r="GWJ30" s="1288"/>
      <c r="GWK30" s="1288"/>
      <c r="GWL30" s="1288"/>
      <c r="GWM30" s="1288"/>
      <c r="GWN30" s="1288"/>
      <c r="GWO30" s="1288"/>
      <c r="GWP30" s="1288"/>
      <c r="GWQ30" s="1288"/>
      <c r="GWR30" s="1288"/>
      <c r="GWS30" s="1288"/>
      <c r="GWT30" s="1288"/>
      <c r="GWU30" s="1288"/>
      <c r="GWV30" s="1288"/>
      <c r="GWW30" s="1288"/>
      <c r="GWX30" s="1288"/>
      <c r="GWY30" s="1288"/>
      <c r="GWZ30" s="1288"/>
      <c r="GXA30" s="1288"/>
      <c r="GXB30" s="1288"/>
      <c r="GXC30" s="1288"/>
      <c r="GXD30" s="1288"/>
      <c r="GXE30" s="1288"/>
      <c r="GXF30" s="1288"/>
      <c r="GXG30" s="1288"/>
      <c r="GXH30" s="1288"/>
      <c r="GXI30" s="1288"/>
      <c r="GXJ30" s="1288"/>
      <c r="GXK30" s="1288"/>
      <c r="GXL30" s="1288"/>
      <c r="GXM30" s="1288"/>
      <c r="GXN30" s="1288"/>
      <c r="GXO30" s="1288"/>
      <c r="GXP30" s="1288"/>
      <c r="GXQ30" s="1288"/>
      <c r="GXR30" s="1288"/>
      <c r="GXS30" s="1288"/>
      <c r="GXT30" s="1288"/>
      <c r="GXU30" s="1288"/>
      <c r="GXV30" s="1288"/>
      <c r="GXW30" s="1288"/>
      <c r="GXX30" s="1288"/>
      <c r="GXY30" s="1288"/>
      <c r="GXZ30" s="1288"/>
      <c r="GYA30" s="1288"/>
      <c r="GYB30" s="1288"/>
      <c r="GYC30" s="1288"/>
      <c r="GYD30" s="1288"/>
      <c r="GYE30" s="1288"/>
      <c r="GYF30" s="1288"/>
      <c r="GYG30" s="1288"/>
      <c r="GYH30" s="1288"/>
      <c r="GYI30" s="1288"/>
      <c r="GYJ30" s="1288"/>
      <c r="GYK30" s="1288"/>
      <c r="GYL30" s="1288"/>
      <c r="GYM30" s="1288"/>
      <c r="GYN30" s="1288"/>
      <c r="GYO30" s="1288"/>
      <c r="GYP30" s="1288"/>
      <c r="GYQ30" s="1288"/>
      <c r="GYR30" s="1288"/>
      <c r="GYS30" s="1288"/>
      <c r="GYT30" s="1288"/>
      <c r="GYU30" s="1288"/>
      <c r="GYV30" s="1288"/>
      <c r="GYW30" s="1288"/>
      <c r="GYX30" s="1288"/>
      <c r="GYY30" s="1288"/>
      <c r="GYZ30" s="1288"/>
      <c r="GZA30" s="1288"/>
      <c r="GZB30" s="1288"/>
      <c r="GZC30" s="1288"/>
      <c r="GZD30" s="1288"/>
      <c r="GZE30" s="1288"/>
      <c r="GZF30" s="1288"/>
      <c r="GZG30" s="1288"/>
      <c r="GZH30" s="1288"/>
      <c r="GZI30" s="1288"/>
      <c r="GZJ30" s="1288"/>
      <c r="GZK30" s="1288"/>
      <c r="GZL30" s="1288"/>
      <c r="GZM30" s="1288"/>
      <c r="GZN30" s="1288"/>
      <c r="GZO30" s="1288"/>
      <c r="GZP30" s="1288"/>
      <c r="GZQ30" s="1288"/>
      <c r="GZR30" s="1288"/>
      <c r="GZS30" s="1288"/>
      <c r="GZT30" s="1288"/>
      <c r="GZU30" s="1288"/>
      <c r="GZV30" s="1288"/>
      <c r="GZW30" s="1288"/>
      <c r="GZX30" s="1288"/>
      <c r="GZY30" s="1288"/>
      <c r="GZZ30" s="1288"/>
      <c r="HAA30" s="1288"/>
      <c r="HAB30" s="1288"/>
      <c r="HAC30" s="1288"/>
      <c r="HAD30" s="1288"/>
      <c r="HAE30" s="1288"/>
      <c r="HAF30" s="1288"/>
      <c r="HAG30" s="1288"/>
      <c r="HAH30" s="1288"/>
      <c r="HAI30" s="1288"/>
      <c r="HAJ30" s="1288"/>
      <c r="HAK30" s="1288"/>
      <c r="HAL30" s="1288"/>
      <c r="HAM30" s="1288"/>
      <c r="HAN30" s="1288"/>
      <c r="HAO30" s="1288"/>
      <c r="HAP30" s="1288"/>
      <c r="HAQ30" s="1288"/>
      <c r="HAR30" s="1288"/>
      <c r="HAS30" s="1288"/>
      <c r="HAT30" s="1288"/>
      <c r="HAU30" s="1288"/>
      <c r="HAV30" s="1288"/>
      <c r="HAW30" s="1288"/>
      <c r="HAX30" s="1288"/>
      <c r="HAY30" s="1288"/>
      <c r="HAZ30" s="1288"/>
      <c r="HBA30" s="1288"/>
      <c r="HBB30" s="1288"/>
      <c r="HBC30" s="1288"/>
      <c r="HBD30" s="1288"/>
      <c r="HBE30" s="1288"/>
      <c r="HBF30" s="1288"/>
      <c r="HBG30" s="1288"/>
      <c r="HBH30" s="1288"/>
      <c r="HBI30" s="1288"/>
      <c r="HBJ30" s="1288"/>
      <c r="HBK30" s="1288"/>
      <c r="HBL30" s="1288"/>
      <c r="HBM30" s="1288"/>
      <c r="HBN30" s="1288"/>
      <c r="HBO30" s="1288"/>
      <c r="HBP30" s="1288"/>
      <c r="HBQ30" s="1288"/>
      <c r="HBR30" s="1288"/>
      <c r="HBS30" s="1288"/>
      <c r="HBT30" s="1288"/>
      <c r="HBU30" s="1288"/>
      <c r="HBV30" s="1288"/>
      <c r="HBW30" s="1288"/>
      <c r="HBX30" s="1288"/>
      <c r="HBY30" s="1288"/>
      <c r="HBZ30" s="1288"/>
      <c r="HCA30" s="1288"/>
      <c r="HCB30" s="1288"/>
      <c r="HCC30" s="1288"/>
      <c r="HCD30" s="1288"/>
      <c r="HCE30" s="1288"/>
      <c r="HCF30" s="1288"/>
      <c r="HCG30" s="1288"/>
      <c r="HCH30" s="1288"/>
      <c r="HCI30" s="1288"/>
      <c r="HCJ30" s="1288"/>
      <c r="HCK30" s="1288"/>
      <c r="HCL30" s="1288"/>
      <c r="HCM30" s="1288"/>
      <c r="HCN30" s="1288"/>
      <c r="HCO30" s="1288"/>
      <c r="HCP30" s="1288"/>
      <c r="HCQ30" s="1288"/>
      <c r="HCR30" s="1288"/>
      <c r="HCS30" s="1288"/>
      <c r="HCT30" s="1288"/>
      <c r="HCU30" s="1288"/>
      <c r="HCV30" s="1288"/>
      <c r="HCW30" s="1288"/>
      <c r="HCX30" s="1288"/>
      <c r="HCY30" s="1288"/>
      <c r="HCZ30" s="1288"/>
      <c r="HDA30" s="1288"/>
      <c r="HDB30" s="1288"/>
      <c r="HDC30" s="1288"/>
      <c r="HDD30" s="1288"/>
      <c r="HDE30" s="1288"/>
      <c r="HDF30" s="1288"/>
      <c r="HDG30" s="1288"/>
      <c r="HDH30" s="1288"/>
      <c r="HDI30" s="1288"/>
      <c r="HDJ30" s="1288"/>
      <c r="HDK30" s="1288"/>
      <c r="HDL30" s="1288"/>
      <c r="HDM30" s="1288"/>
      <c r="HDN30" s="1288"/>
      <c r="HDO30" s="1288"/>
      <c r="HDP30" s="1288"/>
      <c r="HDQ30" s="1288"/>
      <c r="HDR30" s="1288"/>
      <c r="HDS30" s="1288"/>
      <c r="HDT30" s="1288"/>
      <c r="HDU30" s="1288"/>
      <c r="HDV30" s="1288"/>
      <c r="HDW30" s="1288"/>
      <c r="HDX30" s="1288"/>
      <c r="HDY30" s="1288"/>
      <c r="HDZ30" s="1288"/>
      <c r="HEA30" s="1288"/>
      <c r="HEB30" s="1288"/>
      <c r="HEC30" s="1288"/>
      <c r="HED30" s="1288"/>
      <c r="HEE30" s="1288"/>
      <c r="HEF30" s="1288"/>
      <c r="HEG30" s="1288"/>
      <c r="HEH30" s="1288"/>
      <c r="HEI30" s="1288"/>
      <c r="HEJ30" s="1288"/>
      <c r="HEK30" s="1288"/>
      <c r="HEL30" s="1288"/>
      <c r="HEM30" s="1288"/>
      <c r="HEN30" s="1288"/>
      <c r="HEO30" s="1288"/>
      <c r="HEP30" s="1288"/>
      <c r="HEQ30" s="1288"/>
      <c r="HER30" s="1288"/>
      <c r="HES30" s="1288"/>
      <c r="HET30" s="1288"/>
      <c r="HEU30" s="1288"/>
      <c r="HEV30" s="1288"/>
      <c r="HEW30" s="1288"/>
      <c r="HEX30" s="1288"/>
      <c r="HEY30" s="1288"/>
      <c r="HEZ30" s="1288"/>
      <c r="HFA30" s="1288"/>
      <c r="HFB30" s="1288"/>
      <c r="HFC30" s="1288"/>
      <c r="HFD30" s="1288"/>
      <c r="HFE30" s="1288"/>
      <c r="HFF30" s="1288"/>
      <c r="HFG30" s="1288"/>
      <c r="HFH30" s="1288"/>
      <c r="HFI30" s="1288"/>
      <c r="HFJ30" s="1288"/>
      <c r="HFK30" s="1288"/>
      <c r="HFL30" s="1288"/>
      <c r="HFM30" s="1288"/>
      <c r="HFN30" s="1288"/>
      <c r="HFO30" s="1288"/>
      <c r="HFP30" s="1288"/>
      <c r="HFQ30" s="1288"/>
      <c r="HFR30" s="1288"/>
      <c r="HFS30" s="1288"/>
      <c r="HFT30" s="1288"/>
      <c r="HFU30" s="1288"/>
      <c r="HFV30" s="1288"/>
      <c r="HFW30" s="1288"/>
      <c r="HFX30" s="1288"/>
      <c r="HFY30" s="1288"/>
      <c r="HFZ30" s="1288"/>
      <c r="HGA30" s="1288"/>
      <c r="HGB30" s="1288"/>
      <c r="HGC30" s="1288"/>
      <c r="HGD30" s="1288"/>
      <c r="HGE30" s="1288"/>
      <c r="HGF30" s="1288"/>
      <c r="HGG30" s="1288"/>
      <c r="HGH30" s="1288"/>
      <c r="HGI30" s="1288"/>
      <c r="HGJ30" s="1288"/>
      <c r="HGK30" s="1288"/>
      <c r="HGL30" s="1288"/>
      <c r="HGM30" s="1288"/>
      <c r="HGN30" s="1288"/>
      <c r="HGO30" s="1288"/>
      <c r="HGP30" s="1288"/>
      <c r="HGQ30" s="1288"/>
      <c r="HGR30" s="1288"/>
      <c r="HGS30" s="1288"/>
      <c r="HGT30" s="1288"/>
      <c r="HGU30" s="1288"/>
      <c r="HGV30" s="1288"/>
      <c r="HGW30" s="1288"/>
      <c r="HGX30" s="1288"/>
      <c r="HGY30" s="1288"/>
      <c r="HGZ30" s="1288"/>
      <c r="HHA30" s="1288"/>
      <c r="HHB30" s="1288"/>
      <c r="HHC30" s="1288"/>
      <c r="HHD30" s="1288"/>
      <c r="HHE30" s="1288"/>
      <c r="HHF30" s="1288"/>
      <c r="HHG30" s="1288"/>
      <c r="HHH30" s="1288"/>
      <c r="HHI30" s="1288"/>
      <c r="HHJ30" s="1288"/>
      <c r="HHK30" s="1288"/>
      <c r="HHL30" s="1288"/>
      <c r="HHM30" s="1288"/>
      <c r="HHN30" s="1288"/>
      <c r="HHO30" s="1288"/>
      <c r="HHP30" s="1288"/>
      <c r="HHQ30" s="1288"/>
      <c r="HHR30" s="1288"/>
      <c r="HHS30" s="1288"/>
      <c r="HHT30" s="1288"/>
      <c r="HHU30" s="1288"/>
      <c r="HHV30" s="1288"/>
      <c r="HHW30" s="1288"/>
      <c r="HHX30" s="1288"/>
      <c r="HHY30" s="1288"/>
      <c r="HHZ30" s="1288"/>
      <c r="HIA30" s="1288"/>
      <c r="HIB30" s="1288"/>
      <c r="HIC30" s="1288"/>
      <c r="HID30" s="1288"/>
      <c r="HIE30" s="1288"/>
      <c r="HIF30" s="1288"/>
      <c r="HIG30" s="1288"/>
      <c r="HIH30" s="1288"/>
      <c r="HII30" s="1288"/>
      <c r="HIJ30" s="1288"/>
      <c r="HIK30" s="1288"/>
      <c r="HIL30" s="1288"/>
      <c r="HIM30" s="1288"/>
      <c r="HIN30" s="1288"/>
      <c r="HIO30" s="1288"/>
      <c r="HIP30" s="1288"/>
      <c r="HIQ30" s="1288"/>
      <c r="HIR30" s="1288"/>
      <c r="HIS30" s="1288"/>
      <c r="HIT30" s="1288"/>
      <c r="HIU30" s="1288"/>
      <c r="HIV30" s="1288"/>
      <c r="HIW30" s="1288"/>
      <c r="HIX30" s="1288"/>
      <c r="HIY30" s="1288"/>
      <c r="HIZ30" s="1288"/>
      <c r="HJA30" s="1288"/>
      <c r="HJB30" s="1288"/>
      <c r="HJC30" s="1288"/>
      <c r="HJD30" s="1288"/>
      <c r="HJE30" s="1288"/>
      <c r="HJF30" s="1288"/>
      <c r="HJG30" s="1288"/>
      <c r="HJH30" s="1288"/>
      <c r="HJI30" s="1288"/>
      <c r="HJJ30" s="1288"/>
      <c r="HJK30" s="1288"/>
      <c r="HJL30" s="1288"/>
      <c r="HJM30" s="1288"/>
      <c r="HJN30" s="1288"/>
      <c r="HJO30" s="1288"/>
      <c r="HJP30" s="1288"/>
      <c r="HJQ30" s="1288"/>
      <c r="HJR30" s="1288"/>
      <c r="HJS30" s="1288"/>
      <c r="HJT30" s="1288"/>
      <c r="HJU30" s="1288"/>
      <c r="HJV30" s="1288"/>
      <c r="HJW30" s="1288"/>
      <c r="HJX30" s="1288"/>
      <c r="HJY30" s="1288"/>
      <c r="HJZ30" s="1288"/>
      <c r="HKA30" s="1288"/>
      <c r="HKB30" s="1288"/>
      <c r="HKC30" s="1288"/>
      <c r="HKD30" s="1288"/>
      <c r="HKE30" s="1288"/>
      <c r="HKF30" s="1288"/>
      <c r="HKG30" s="1288"/>
      <c r="HKH30" s="1288"/>
      <c r="HKI30" s="1288"/>
      <c r="HKJ30" s="1288"/>
      <c r="HKK30" s="1288"/>
      <c r="HKL30" s="1288"/>
      <c r="HKM30" s="1288"/>
      <c r="HKN30" s="1288"/>
      <c r="HKO30" s="1288"/>
      <c r="HKP30" s="1288"/>
      <c r="HKQ30" s="1288"/>
      <c r="HKR30" s="1288"/>
      <c r="HKS30" s="1288"/>
      <c r="HKT30" s="1288"/>
      <c r="HKU30" s="1288"/>
      <c r="HKV30" s="1288"/>
      <c r="HKW30" s="1288"/>
      <c r="HKX30" s="1288"/>
      <c r="HKY30" s="1288"/>
      <c r="HKZ30" s="1288"/>
      <c r="HLA30" s="1288"/>
      <c r="HLB30" s="1288"/>
      <c r="HLC30" s="1288"/>
      <c r="HLD30" s="1288"/>
      <c r="HLE30" s="1288"/>
      <c r="HLF30" s="1288"/>
      <c r="HLG30" s="1288"/>
      <c r="HLH30" s="1288"/>
      <c r="HLI30" s="1288"/>
      <c r="HLJ30" s="1288"/>
      <c r="HLK30" s="1288"/>
      <c r="HLL30" s="1288"/>
      <c r="HLM30" s="1288"/>
      <c r="HLN30" s="1288"/>
      <c r="HLO30" s="1288"/>
      <c r="HLP30" s="1288"/>
      <c r="HLQ30" s="1288"/>
      <c r="HLR30" s="1288"/>
      <c r="HLS30" s="1288"/>
      <c r="HLT30" s="1288"/>
      <c r="HLU30" s="1288"/>
      <c r="HLV30" s="1288"/>
      <c r="HLW30" s="1288"/>
      <c r="HLX30" s="1288"/>
      <c r="HLY30" s="1288"/>
      <c r="HLZ30" s="1288"/>
      <c r="HMA30" s="1288"/>
      <c r="HMB30" s="1288"/>
      <c r="HMC30" s="1288"/>
      <c r="HMD30" s="1288"/>
      <c r="HME30" s="1288"/>
      <c r="HMF30" s="1288"/>
      <c r="HMG30" s="1288"/>
      <c r="HMH30" s="1288"/>
      <c r="HMI30" s="1288"/>
      <c r="HMJ30" s="1288"/>
      <c r="HMK30" s="1288"/>
      <c r="HML30" s="1288"/>
      <c r="HMM30" s="1288"/>
      <c r="HMN30" s="1288"/>
      <c r="HMO30" s="1288"/>
      <c r="HMP30" s="1288"/>
      <c r="HMQ30" s="1288"/>
      <c r="HMR30" s="1288"/>
      <c r="HMS30" s="1288"/>
      <c r="HMT30" s="1288"/>
      <c r="HMU30" s="1288"/>
      <c r="HMV30" s="1288"/>
      <c r="HMW30" s="1288"/>
      <c r="HMX30" s="1288"/>
      <c r="HMY30" s="1288"/>
      <c r="HMZ30" s="1288"/>
      <c r="HNA30" s="1288"/>
      <c r="HNB30" s="1288"/>
      <c r="HNC30" s="1288"/>
      <c r="HND30" s="1288"/>
      <c r="HNE30" s="1288"/>
      <c r="HNF30" s="1288"/>
      <c r="HNG30" s="1288"/>
      <c r="HNH30" s="1288"/>
      <c r="HNI30" s="1288"/>
      <c r="HNJ30" s="1288"/>
      <c r="HNK30" s="1288"/>
      <c r="HNL30" s="1288"/>
      <c r="HNM30" s="1288"/>
      <c r="HNN30" s="1288"/>
      <c r="HNO30" s="1288"/>
      <c r="HNP30" s="1288"/>
      <c r="HNQ30" s="1288"/>
      <c r="HNR30" s="1288"/>
      <c r="HNS30" s="1288"/>
      <c r="HNT30" s="1288"/>
      <c r="HNU30" s="1288"/>
      <c r="HNV30" s="1288"/>
      <c r="HNW30" s="1288"/>
      <c r="HNX30" s="1288"/>
      <c r="HNY30" s="1288"/>
      <c r="HNZ30" s="1288"/>
      <c r="HOA30" s="1288"/>
      <c r="HOB30" s="1288"/>
      <c r="HOC30" s="1288"/>
      <c r="HOD30" s="1288"/>
      <c r="HOE30" s="1288"/>
      <c r="HOF30" s="1288"/>
      <c r="HOG30" s="1288"/>
      <c r="HOH30" s="1288"/>
      <c r="HOI30" s="1288"/>
      <c r="HOJ30" s="1288"/>
      <c r="HOK30" s="1288"/>
      <c r="HOL30" s="1288"/>
      <c r="HOM30" s="1288"/>
      <c r="HON30" s="1288"/>
      <c r="HOO30" s="1288"/>
      <c r="HOP30" s="1288"/>
      <c r="HOQ30" s="1288"/>
      <c r="HOR30" s="1288"/>
      <c r="HOS30" s="1288"/>
      <c r="HOT30" s="1288"/>
      <c r="HOU30" s="1288"/>
      <c r="HOV30" s="1288"/>
      <c r="HOW30" s="1288"/>
      <c r="HOX30" s="1288"/>
      <c r="HOY30" s="1288"/>
      <c r="HOZ30" s="1288"/>
      <c r="HPA30" s="1288"/>
      <c r="HPB30" s="1288"/>
      <c r="HPC30" s="1288"/>
      <c r="HPD30" s="1288"/>
      <c r="HPE30" s="1288"/>
      <c r="HPF30" s="1288"/>
      <c r="HPG30" s="1288"/>
      <c r="HPH30" s="1288"/>
      <c r="HPI30" s="1288"/>
      <c r="HPJ30" s="1288"/>
      <c r="HPK30" s="1288"/>
      <c r="HPL30" s="1288"/>
      <c r="HPM30" s="1288"/>
      <c r="HPN30" s="1288"/>
      <c r="HPO30" s="1288"/>
      <c r="HPP30" s="1288"/>
      <c r="HPQ30" s="1288"/>
      <c r="HPR30" s="1288"/>
      <c r="HPS30" s="1288"/>
      <c r="HPT30" s="1288"/>
      <c r="HPU30" s="1288"/>
      <c r="HPV30" s="1288"/>
      <c r="HPW30" s="1288"/>
      <c r="HPX30" s="1288"/>
      <c r="HPY30" s="1288"/>
      <c r="HPZ30" s="1288"/>
      <c r="HQA30" s="1288"/>
      <c r="HQB30" s="1288"/>
      <c r="HQC30" s="1288"/>
      <c r="HQD30" s="1288"/>
      <c r="HQE30" s="1288"/>
      <c r="HQF30" s="1288"/>
      <c r="HQG30" s="1288"/>
      <c r="HQH30" s="1288"/>
      <c r="HQI30" s="1288"/>
      <c r="HQJ30" s="1288"/>
      <c r="HQK30" s="1288"/>
      <c r="HQL30" s="1288"/>
      <c r="HQM30" s="1288"/>
      <c r="HQN30" s="1288"/>
      <c r="HQO30" s="1288"/>
      <c r="HQP30" s="1288"/>
      <c r="HQQ30" s="1288"/>
      <c r="HQR30" s="1288"/>
      <c r="HQS30" s="1288"/>
      <c r="HQT30" s="1288"/>
      <c r="HQU30" s="1288"/>
      <c r="HQV30" s="1288"/>
      <c r="HQW30" s="1288"/>
      <c r="HQX30" s="1288"/>
      <c r="HQY30" s="1288"/>
      <c r="HQZ30" s="1288"/>
      <c r="HRA30" s="1288"/>
      <c r="HRB30" s="1288"/>
      <c r="HRC30" s="1288"/>
      <c r="HRD30" s="1288"/>
      <c r="HRE30" s="1288"/>
      <c r="HRF30" s="1288"/>
      <c r="HRG30" s="1288"/>
      <c r="HRH30" s="1288"/>
      <c r="HRI30" s="1288"/>
      <c r="HRJ30" s="1288"/>
      <c r="HRK30" s="1288"/>
      <c r="HRL30" s="1288"/>
      <c r="HRM30" s="1288"/>
      <c r="HRN30" s="1288"/>
      <c r="HRO30" s="1288"/>
      <c r="HRP30" s="1288"/>
      <c r="HRQ30" s="1288"/>
      <c r="HRR30" s="1288"/>
      <c r="HRS30" s="1288"/>
      <c r="HRT30" s="1288"/>
      <c r="HRU30" s="1288"/>
      <c r="HRV30" s="1288"/>
      <c r="HRW30" s="1288"/>
      <c r="HRX30" s="1288"/>
      <c r="HRY30" s="1288"/>
      <c r="HRZ30" s="1288"/>
      <c r="HSA30" s="1288"/>
      <c r="HSB30" s="1288"/>
      <c r="HSC30" s="1288"/>
      <c r="HSD30" s="1288"/>
      <c r="HSE30" s="1288"/>
      <c r="HSF30" s="1288"/>
      <c r="HSG30" s="1288"/>
      <c r="HSH30" s="1288"/>
      <c r="HSI30" s="1288"/>
      <c r="HSJ30" s="1288"/>
      <c r="HSK30" s="1288"/>
      <c r="HSL30" s="1288"/>
      <c r="HSM30" s="1288"/>
      <c r="HSN30" s="1288"/>
      <c r="HSO30" s="1288"/>
      <c r="HSP30" s="1288"/>
      <c r="HSQ30" s="1288"/>
      <c r="HSR30" s="1288"/>
      <c r="HSS30" s="1288"/>
      <c r="HST30" s="1288"/>
      <c r="HSU30" s="1288"/>
      <c r="HSV30" s="1288"/>
      <c r="HSW30" s="1288"/>
      <c r="HSX30" s="1288"/>
      <c r="HSY30" s="1288"/>
      <c r="HSZ30" s="1288"/>
      <c r="HTA30" s="1288"/>
      <c r="HTB30" s="1288"/>
      <c r="HTC30" s="1288"/>
      <c r="HTD30" s="1288"/>
      <c r="HTE30" s="1288"/>
      <c r="HTF30" s="1288"/>
      <c r="HTG30" s="1288"/>
      <c r="HTH30" s="1288"/>
      <c r="HTI30" s="1288"/>
      <c r="HTJ30" s="1288"/>
      <c r="HTK30" s="1288"/>
      <c r="HTL30" s="1288"/>
      <c r="HTM30" s="1288"/>
      <c r="HTN30" s="1288"/>
      <c r="HTO30" s="1288"/>
      <c r="HTP30" s="1288"/>
      <c r="HTQ30" s="1288"/>
      <c r="HTR30" s="1288"/>
      <c r="HTS30" s="1288"/>
      <c r="HTT30" s="1288"/>
      <c r="HTU30" s="1288"/>
      <c r="HTV30" s="1288"/>
      <c r="HTW30" s="1288"/>
      <c r="HTX30" s="1288"/>
      <c r="HTY30" s="1288"/>
      <c r="HTZ30" s="1288"/>
      <c r="HUA30" s="1288"/>
      <c r="HUB30" s="1288"/>
      <c r="HUC30" s="1288"/>
      <c r="HUD30" s="1288"/>
      <c r="HUE30" s="1288"/>
      <c r="HUF30" s="1288"/>
      <c r="HUG30" s="1288"/>
      <c r="HUH30" s="1288"/>
      <c r="HUI30" s="1288"/>
      <c r="HUJ30" s="1288"/>
      <c r="HUK30" s="1288"/>
      <c r="HUL30" s="1288"/>
      <c r="HUM30" s="1288"/>
      <c r="HUN30" s="1288"/>
      <c r="HUO30" s="1288"/>
      <c r="HUP30" s="1288"/>
      <c r="HUQ30" s="1288"/>
      <c r="HUR30" s="1288"/>
      <c r="HUS30" s="1288"/>
      <c r="HUT30" s="1288"/>
      <c r="HUU30" s="1288"/>
      <c r="HUV30" s="1288"/>
      <c r="HUW30" s="1288"/>
      <c r="HUX30" s="1288"/>
      <c r="HUY30" s="1288"/>
      <c r="HUZ30" s="1288"/>
      <c r="HVA30" s="1288"/>
      <c r="HVB30" s="1288"/>
      <c r="HVC30" s="1288"/>
      <c r="HVD30" s="1288"/>
      <c r="HVE30" s="1288"/>
      <c r="HVF30" s="1288"/>
      <c r="HVG30" s="1288"/>
      <c r="HVH30" s="1288"/>
      <c r="HVI30" s="1288"/>
      <c r="HVJ30" s="1288"/>
      <c r="HVK30" s="1288"/>
      <c r="HVL30" s="1288"/>
      <c r="HVM30" s="1288"/>
      <c r="HVN30" s="1288"/>
      <c r="HVO30" s="1288"/>
      <c r="HVP30" s="1288"/>
      <c r="HVQ30" s="1288"/>
      <c r="HVR30" s="1288"/>
      <c r="HVS30" s="1288"/>
      <c r="HVT30" s="1288"/>
      <c r="HVU30" s="1288"/>
      <c r="HVV30" s="1288"/>
      <c r="HVW30" s="1288"/>
      <c r="HVX30" s="1288"/>
      <c r="HVY30" s="1288"/>
      <c r="HVZ30" s="1288"/>
      <c r="HWA30" s="1288"/>
      <c r="HWB30" s="1288"/>
      <c r="HWC30" s="1288"/>
      <c r="HWD30" s="1288"/>
      <c r="HWE30" s="1288"/>
      <c r="HWF30" s="1288"/>
      <c r="HWG30" s="1288"/>
      <c r="HWH30" s="1288"/>
      <c r="HWI30" s="1288"/>
      <c r="HWJ30" s="1288"/>
      <c r="HWK30" s="1288"/>
      <c r="HWL30" s="1288"/>
      <c r="HWM30" s="1288"/>
      <c r="HWN30" s="1288"/>
      <c r="HWO30" s="1288"/>
      <c r="HWP30" s="1288"/>
      <c r="HWQ30" s="1288"/>
      <c r="HWR30" s="1288"/>
      <c r="HWS30" s="1288"/>
      <c r="HWT30" s="1288"/>
      <c r="HWU30" s="1288"/>
      <c r="HWV30" s="1288"/>
      <c r="HWW30" s="1288"/>
      <c r="HWX30" s="1288"/>
      <c r="HWY30" s="1288"/>
      <c r="HWZ30" s="1288"/>
      <c r="HXA30" s="1288"/>
      <c r="HXB30" s="1288"/>
      <c r="HXC30" s="1288"/>
      <c r="HXD30" s="1288"/>
      <c r="HXE30" s="1288"/>
      <c r="HXF30" s="1288"/>
      <c r="HXG30" s="1288"/>
      <c r="HXH30" s="1288"/>
      <c r="HXI30" s="1288"/>
      <c r="HXJ30" s="1288"/>
      <c r="HXK30" s="1288"/>
      <c r="HXL30" s="1288"/>
      <c r="HXM30" s="1288"/>
      <c r="HXN30" s="1288"/>
      <c r="HXO30" s="1288"/>
      <c r="HXP30" s="1288"/>
      <c r="HXQ30" s="1288"/>
      <c r="HXR30" s="1288"/>
      <c r="HXS30" s="1288"/>
      <c r="HXT30" s="1288"/>
      <c r="HXU30" s="1288"/>
      <c r="HXV30" s="1288"/>
      <c r="HXW30" s="1288"/>
      <c r="HXX30" s="1288"/>
      <c r="HXY30" s="1288"/>
      <c r="HXZ30" s="1288"/>
      <c r="HYA30" s="1288"/>
      <c r="HYB30" s="1288"/>
      <c r="HYC30" s="1288"/>
      <c r="HYD30" s="1288"/>
      <c r="HYE30" s="1288"/>
      <c r="HYF30" s="1288"/>
      <c r="HYG30" s="1288"/>
      <c r="HYH30" s="1288"/>
      <c r="HYI30" s="1288"/>
      <c r="HYJ30" s="1288"/>
      <c r="HYK30" s="1288"/>
      <c r="HYL30" s="1288"/>
      <c r="HYM30" s="1288"/>
      <c r="HYN30" s="1288"/>
      <c r="HYO30" s="1288"/>
      <c r="HYP30" s="1288"/>
      <c r="HYQ30" s="1288"/>
      <c r="HYR30" s="1288"/>
      <c r="HYS30" s="1288"/>
      <c r="HYT30" s="1288"/>
      <c r="HYU30" s="1288"/>
      <c r="HYV30" s="1288"/>
      <c r="HYW30" s="1288"/>
      <c r="HYX30" s="1288"/>
      <c r="HYY30" s="1288"/>
      <c r="HYZ30" s="1288"/>
      <c r="HZA30" s="1288"/>
      <c r="HZB30" s="1288"/>
      <c r="HZC30" s="1288"/>
      <c r="HZD30" s="1288"/>
      <c r="HZE30" s="1288"/>
      <c r="HZF30" s="1288"/>
      <c r="HZG30" s="1288"/>
      <c r="HZH30" s="1288"/>
      <c r="HZI30" s="1288"/>
      <c r="HZJ30" s="1288"/>
      <c r="HZK30" s="1288"/>
      <c r="HZL30" s="1288"/>
      <c r="HZM30" s="1288"/>
      <c r="HZN30" s="1288"/>
      <c r="HZO30" s="1288"/>
      <c r="HZP30" s="1288"/>
      <c r="HZQ30" s="1288"/>
      <c r="HZR30" s="1288"/>
      <c r="HZS30" s="1288"/>
      <c r="HZT30" s="1288"/>
      <c r="HZU30" s="1288"/>
      <c r="HZV30" s="1288"/>
      <c r="HZW30" s="1288"/>
      <c r="HZX30" s="1288"/>
      <c r="HZY30" s="1288"/>
      <c r="HZZ30" s="1288"/>
      <c r="IAA30" s="1288"/>
      <c r="IAB30" s="1288"/>
      <c r="IAC30" s="1288"/>
      <c r="IAD30" s="1288"/>
      <c r="IAE30" s="1288"/>
      <c r="IAF30" s="1288"/>
      <c r="IAG30" s="1288"/>
      <c r="IAH30" s="1288"/>
      <c r="IAI30" s="1288"/>
      <c r="IAJ30" s="1288"/>
      <c r="IAK30" s="1288"/>
      <c r="IAL30" s="1288"/>
      <c r="IAM30" s="1288"/>
      <c r="IAN30" s="1288"/>
      <c r="IAO30" s="1288"/>
      <c r="IAP30" s="1288"/>
      <c r="IAQ30" s="1288"/>
      <c r="IAR30" s="1288"/>
      <c r="IAS30" s="1288"/>
      <c r="IAT30" s="1288"/>
      <c r="IAU30" s="1288"/>
      <c r="IAV30" s="1288"/>
      <c r="IAW30" s="1288"/>
      <c r="IAX30" s="1288"/>
      <c r="IAY30" s="1288"/>
      <c r="IAZ30" s="1288"/>
      <c r="IBA30" s="1288"/>
      <c r="IBB30" s="1288"/>
      <c r="IBC30" s="1288"/>
      <c r="IBD30" s="1288"/>
      <c r="IBE30" s="1288"/>
      <c r="IBF30" s="1288"/>
      <c r="IBG30" s="1288"/>
      <c r="IBH30" s="1288"/>
      <c r="IBI30" s="1288"/>
      <c r="IBJ30" s="1288"/>
      <c r="IBK30" s="1288"/>
      <c r="IBL30" s="1288"/>
      <c r="IBM30" s="1288"/>
      <c r="IBN30" s="1288"/>
      <c r="IBO30" s="1288"/>
      <c r="IBP30" s="1288"/>
      <c r="IBQ30" s="1288"/>
      <c r="IBR30" s="1288"/>
      <c r="IBS30" s="1288"/>
      <c r="IBT30" s="1288"/>
      <c r="IBU30" s="1288"/>
      <c r="IBV30" s="1288"/>
      <c r="IBW30" s="1288"/>
      <c r="IBX30" s="1288"/>
      <c r="IBY30" s="1288"/>
      <c r="IBZ30" s="1288"/>
      <c r="ICA30" s="1288"/>
      <c r="ICB30" s="1288"/>
      <c r="ICC30" s="1288"/>
      <c r="ICD30" s="1288"/>
      <c r="ICE30" s="1288"/>
      <c r="ICF30" s="1288"/>
      <c r="ICG30" s="1288"/>
      <c r="ICH30" s="1288"/>
      <c r="ICI30" s="1288"/>
      <c r="ICJ30" s="1288"/>
      <c r="ICK30" s="1288"/>
      <c r="ICL30" s="1288"/>
      <c r="ICM30" s="1288"/>
      <c r="ICN30" s="1288"/>
      <c r="ICO30" s="1288"/>
      <c r="ICP30" s="1288"/>
      <c r="ICQ30" s="1288"/>
      <c r="ICR30" s="1288"/>
      <c r="ICS30" s="1288"/>
      <c r="ICT30" s="1288"/>
      <c r="ICU30" s="1288"/>
      <c r="ICV30" s="1288"/>
      <c r="ICW30" s="1288"/>
      <c r="ICX30" s="1288"/>
      <c r="ICY30" s="1288"/>
      <c r="ICZ30" s="1288"/>
      <c r="IDA30" s="1288"/>
      <c r="IDB30" s="1288"/>
      <c r="IDC30" s="1288"/>
      <c r="IDD30" s="1288"/>
      <c r="IDE30" s="1288"/>
      <c r="IDF30" s="1288"/>
      <c r="IDG30" s="1288"/>
      <c r="IDH30" s="1288"/>
      <c r="IDI30" s="1288"/>
      <c r="IDJ30" s="1288"/>
      <c r="IDK30" s="1288"/>
      <c r="IDL30" s="1288"/>
      <c r="IDM30" s="1288"/>
      <c r="IDN30" s="1288"/>
      <c r="IDO30" s="1288"/>
      <c r="IDP30" s="1288"/>
      <c r="IDQ30" s="1288"/>
      <c r="IDR30" s="1288"/>
      <c r="IDS30" s="1288"/>
      <c r="IDT30" s="1288"/>
      <c r="IDU30" s="1288"/>
      <c r="IDV30" s="1288"/>
      <c r="IDW30" s="1288"/>
      <c r="IDX30" s="1288"/>
      <c r="IDY30" s="1288"/>
      <c r="IDZ30" s="1288"/>
      <c r="IEA30" s="1288"/>
      <c r="IEB30" s="1288"/>
      <c r="IEC30" s="1288"/>
      <c r="IED30" s="1288"/>
      <c r="IEE30" s="1288"/>
      <c r="IEF30" s="1288"/>
      <c r="IEG30" s="1288"/>
      <c r="IEH30" s="1288"/>
      <c r="IEI30" s="1288"/>
      <c r="IEJ30" s="1288"/>
      <c r="IEK30" s="1288"/>
      <c r="IEL30" s="1288"/>
      <c r="IEM30" s="1288"/>
      <c r="IEN30" s="1288"/>
      <c r="IEO30" s="1288"/>
      <c r="IEP30" s="1288"/>
      <c r="IEQ30" s="1288"/>
      <c r="IER30" s="1288"/>
      <c r="IES30" s="1288"/>
      <c r="IET30" s="1288"/>
      <c r="IEU30" s="1288"/>
      <c r="IEV30" s="1288"/>
      <c r="IEW30" s="1288"/>
      <c r="IEX30" s="1288"/>
      <c r="IEY30" s="1288"/>
      <c r="IEZ30" s="1288"/>
      <c r="IFA30" s="1288"/>
      <c r="IFB30" s="1288"/>
      <c r="IFC30" s="1288"/>
      <c r="IFD30" s="1288"/>
      <c r="IFE30" s="1288"/>
      <c r="IFF30" s="1288"/>
      <c r="IFG30" s="1288"/>
      <c r="IFH30" s="1288"/>
      <c r="IFI30" s="1288"/>
      <c r="IFJ30" s="1288"/>
      <c r="IFK30" s="1288"/>
      <c r="IFL30" s="1288"/>
      <c r="IFM30" s="1288"/>
      <c r="IFN30" s="1288"/>
      <c r="IFO30" s="1288"/>
      <c r="IFP30" s="1288"/>
      <c r="IFQ30" s="1288"/>
      <c r="IFR30" s="1288"/>
      <c r="IFS30" s="1288"/>
      <c r="IFT30" s="1288"/>
      <c r="IFU30" s="1288"/>
      <c r="IFV30" s="1288"/>
      <c r="IFW30" s="1288"/>
      <c r="IFX30" s="1288"/>
      <c r="IFY30" s="1288"/>
      <c r="IFZ30" s="1288"/>
      <c r="IGA30" s="1288"/>
      <c r="IGB30" s="1288"/>
      <c r="IGC30" s="1288"/>
      <c r="IGD30" s="1288"/>
      <c r="IGE30" s="1288"/>
      <c r="IGF30" s="1288"/>
      <c r="IGG30" s="1288"/>
      <c r="IGH30" s="1288"/>
      <c r="IGI30" s="1288"/>
      <c r="IGJ30" s="1288"/>
      <c r="IGK30" s="1288"/>
      <c r="IGL30" s="1288"/>
      <c r="IGM30" s="1288"/>
      <c r="IGN30" s="1288"/>
      <c r="IGO30" s="1288"/>
      <c r="IGP30" s="1288"/>
      <c r="IGQ30" s="1288"/>
      <c r="IGR30" s="1288"/>
      <c r="IGS30" s="1288"/>
      <c r="IGT30" s="1288"/>
      <c r="IGU30" s="1288"/>
      <c r="IGV30" s="1288"/>
      <c r="IGW30" s="1288"/>
      <c r="IGX30" s="1288"/>
      <c r="IGY30" s="1288"/>
      <c r="IGZ30" s="1288"/>
      <c r="IHA30" s="1288"/>
      <c r="IHB30" s="1288"/>
      <c r="IHC30" s="1288"/>
      <c r="IHD30" s="1288"/>
      <c r="IHE30" s="1288"/>
      <c r="IHF30" s="1288"/>
      <c r="IHG30" s="1288"/>
      <c r="IHH30" s="1288"/>
      <c r="IHI30" s="1288"/>
      <c r="IHJ30" s="1288"/>
      <c r="IHK30" s="1288"/>
      <c r="IHL30" s="1288"/>
      <c r="IHM30" s="1288"/>
      <c r="IHN30" s="1288"/>
      <c r="IHO30" s="1288"/>
      <c r="IHP30" s="1288"/>
      <c r="IHQ30" s="1288"/>
      <c r="IHR30" s="1288"/>
      <c r="IHS30" s="1288"/>
      <c r="IHT30" s="1288"/>
      <c r="IHU30" s="1288"/>
      <c r="IHV30" s="1288"/>
      <c r="IHW30" s="1288"/>
      <c r="IHX30" s="1288"/>
      <c r="IHY30" s="1288"/>
      <c r="IHZ30" s="1288"/>
      <c r="IIA30" s="1288"/>
      <c r="IIB30" s="1288"/>
      <c r="IIC30" s="1288"/>
      <c r="IID30" s="1288"/>
      <c r="IIE30" s="1288"/>
      <c r="IIF30" s="1288"/>
      <c r="IIG30" s="1288"/>
      <c r="IIH30" s="1288"/>
      <c r="III30" s="1288"/>
      <c r="IIJ30" s="1288"/>
      <c r="IIK30" s="1288"/>
      <c r="IIL30" s="1288"/>
      <c r="IIM30" s="1288"/>
      <c r="IIN30" s="1288"/>
      <c r="IIO30" s="1288"/>
      <c r="IIP30" s="1288"/>
      <c r="IIQ30" s="1288"/>
      <c r="IIR30" s="1288"/>
      <c r="IIS30" s="1288"/>
      <c r="IIT30" s="1288"/>
      <c r="IIU30" s="1288"/>
      <c r="IIV30" s="1288"/>
      <c r="IIW30" s="1288"/>
      <c r="IIX30" s="1288"/>
      <c r="IIY30" s="1288"/>
      <c r="IIZ30" s="1288"/>
      <c r="IJA30" s="1288"/>
      <c r="IJB30" s="1288"/>
      <c r="IJC30" s="1288"/>
      <c r="IJD30" s="1288"/>
      <c r="IJE30" s="1288"/>
      <c r="IJF30" s="1288"/>
      <c r="IJG30" s="1288"/>
      <c r="IJH30" s="1288"/>
      <c r="IJI30" s="1288"/>
      <c r="IJJ30" s="1288"/>
      <c r="IJK30" s="1288"/>
      <c r="IJL30" s="1288"/>
      <c r="IJM30" s="1288"/>
      <c r="IJN30" s="1288"/>
      <c r="IJO30" s="1288"/>
      <c r="IJP30" s="1288"/>
      <c r="IJQ30" s="1288"/>
      <c r="IJR30" s="1288"/>
      <c r="IJS30" s="1288"/>
      <c r="IJT30" s="1288"/>
      <c r="IJU30" s="1288"/>
      <c r="IJV30" s="1288"/>
      <c r="IJW30" s="1288"/>
      <c r="IJX30" s="1288"/>
      <c r="IJY30" s="1288"/>
      <c r="IJZ30" s="1288"/>
      <c r="IKA30" s="1288"/>
      <c r="IKB30" s="1288"/>
      <c r="IKC30" s="1288"/>
      <c r="IKD30" s="1288"/>
      <c r="IKE30" s="1288"/>
      <c r="IKF30" s="1288"/>
      <c r="IKG30" s="1288"/>
      <c r="IKH30" s="1288"/>
      <c r="IKI30" s="1288"/>
      <c r="IKJ30" s="1288"/>
      <c r="IKK30" s="1288"/>
      <c r="IKL30" s="1288"/>
      <c r="IKM30" s="1288"/>
      <c r="IKN30" s="1288"/>
      <c r="IKO30" s="1288"/>
      <c r="IKP30" s="1288"/>
      <c r="IKQ30" s="1288"/>
      <c r="IKR30" s="1288"/>
      <c r="IKS30" s="1288"/>
      <c r="IKT30" s="1288"/>
      <c r="IKU30" s="1288"/>
      <c r="IKV30" s="1288"/>
      <c r="IKW30" s="1288"/>
      <c r="IKX30" s="1288"/>
      <c r="IKY30" s="1288"/>
      <c r="IKZ30" s="1288"/>
      <c r="ILA30" s="1288"/>
      <c r="ILB30" s="1288"/>
      <c r="ILC30" s="1288"/>
      <c r="ILD30" s="1288"/>
      <c r="ILE30" s="1288"/>
      <c r="ILF30" s="1288"/>
      <c r="ILG30" s="1288"/>
      <c r="ILH30" s="1288"/>
      <c r="ILI30" s="1288"/>
      <c r="ILJ30" s="1288"/>
      <c r="ILK30" s="1288"/>
      <c r="ILL30" s="1288"/>
      <c r="ILM30" s="1288"/>
      <c r="ILN30" s="1288"/>
      <c r="ILO30" s="1288"/>
      <c r="ILP30" s="1288"/>
      <c r="ILQ30" s="1288"/>
      <c r="ILR30" s="1288"/>
      <c r="ILS30" s="1288"/>
      <c r="ILT30" s="1288"/>
      <c r="ILU30" s="1288"/>
      <c r="ILV30" s="1288"/>
      <c r="ILW30" s="1288"/>
      <c r="ILX30" s="1288"/>
      <c r="ILY30" s="1288"/>
      <c r="ILZ30" s="1288"/>
      <c r="IMA30" s="1288"/>
      <c r="IMB30" s="1288"/>
      <c r="IMC30" s="1288"/>
      <c r="IMD30" s="1288"/>
      <c r="IME30" s="1288"/>
      <c r="IMF30" s="1288"/>
      <c r="IMG30" s="1288"/>
      <c r="IMH30" s="1288"/>
      <c r="IMI30" s="1288"/>
      <c r="IMJ30" s="1288"/>
      <c r="IMK30" s="1288"/>
      <c r="IML30" s="1288"/>
      <c r="IMM30" s="1288"/>
      <c r="IMN30" s="1288"/>
      <c r="IMO30" s="1288"/>
      <c r="IMP30" s="1288"/>
      <c r="IMQ30" s="1288"/>
      <c r="IMR30" s="1288"/>
      <c r="IMS30" s="1288"/>
      <c r="IMT30" s="1288"/>
      <c r="IMU30" s="1288"/>
      <c r="IMV30" s="1288"/>
      <c r="IMW30" s="1288"/>
      <c r="IMX30" s="1288"/>
      <c r="IMY30" s="1288"/>
      <c r="IMZ30" s="1288"/>
      <c r="INA30" s="1288"/>
      <c r="INB30" s="1288"/>
      <c r="INC30" s="1288"/>
      <c r="IND30" s="1288"/>
      <c r="INE30" s="1288"/>
      <c r="INF30" s="1288"/>
      <c r="ING30" s="1288"/>
      <c r="INH30" s="1288"/>
      <c r="INI30" s="1288"/>
      <c r="INJ30" s="1288"/>
      <c r="INK30" s="1288"/>
      <c r="INL30" s="1288"/>
      <c r="INM30" s="1288"/>
      <c r="INN30" s="1288"/>
      <c r="INO30" s="1288"/>
      <c r="INP30" s="1288"/>
      <c r="INQ30" s="1288"/>
      <c r="INR30" s="1288"/>
      <c r="INS30" s="1288"/>
      <c r="INT30" s="1288"/>
      <c r="INU30" s="1288"/>
      <c r="INV30" s="1288"/>
      <c r="INW30" s="1288"/>
      <c r="INX30" s="1288"/>
      <c r="INY30" s="1288"/>
      <c r="INZ30" s="1288"/>
      <c r="IOA30" s="1288"/>
      <c r="IOB30" s="1288"/>
      <c r="IOC30" s="1288"/>
      <c r="IOD30" s="1288"/>
      <c r="IOE30" s="1288"/>
      <c r="IOF30" s="1288"/>
      <c r="IOG30" s="1288"/>
      <c r="IOH30" s="1288"/>
      <c r="IOI30" s="1288"/>
      <c r="IOJ30" s="1288"/>
      <c r="IOK30" s="1288"/>
      <c r="IOL30" s="1288"/>
      <c r="IOM30" s="1288"/>
      <c r="ION30" s="1288"/>
      <c r="IOO30" s="1288"/>
      <c r="IOP30" s="1288"/>
      <c r="IOQ30" s="1288"/>
      <c r="IOR30" s="1288"/>
      <c r="IOS30" s="1288"/>
      <c r="IOT30" s="1288"/>
      <c r="IOU30" s="1288"/>
      <c r="IOV30" s="1288"/>
      <c r="IOW30" s="1288"/>
      <c r="IOX30" s="1288"/>
      <c r="IOY30" s="1288"/>
      <c r="IOZ30" s="1288"/>
      <c r="IPA30" s="1288"/>
      <c r="IPB30" s="1288"/>
      <c r="IPC30" s="1288"/>
      <c r="IPD30" s="1288"/>
      <c r="IPE30" s="1288"/>
      <c r="IPF30" s="1288"/>
      <c r="IPG30" s="1288"/>
      <c r="IPH30" s="1288"/>
      <c r="IPI30" s="1288"/>
      <c r="IPJ30" s="1288"/>
      <c r="IPK30" s="1288"/>
      <c r="IPL30" s="1288"/>
      <c r="IPM30" s="1288"/>
      <c r="IPN30" s="1288"/>
      <c r="IPO30" s="1288"/>
      <c r="IPP30" s="1288"/>
      <c r="IPQ30" s="1288"/>
      <c r="IPR30" s="1288"/>
      <c r="IPS30" s="1288"/>
      <c r="IPT30" s="1288"/>
      <c r="IPU30" s="1288"/>
      <c r="IPV30" s="1288"/>
      <c r="IPW30" s="1288"/>
      <c r="IPX30" s="1288"/>
      <c r="IPY30" s="1288"/>
      <c r="IPZ30" s="1288"/>
      <c r="IQA30" s="1288"/>
      <c r="IQB30" s="1288"/>
      <c r="IQC30" s="1288"/>
      <c r="IQD30" s="1288"/>
      <c r="IQE30" s="1288"/>
      <c r="IQF30" s="1288"/>
      <c r="IQG30" s="1288"/>
      <c r="IQH30" s="1288"/>
      <c r="IQI30" s="1288"/>
      <c r="IQJ30" s="1288"/>
      <c r="IQK30" s="1288"/>
      <c r="IQL30" s="1288"/>
      <c r="IQM30" s="1288"/>
      <c r="IQN30" s="1288"/>
      <c r="IQO30" s="1288"/>
      <c r="IQP30" s="1288"/>
      <c r="IQQ30" s="1288"/>
      <c r="IQR30" s="1288"/>
      <c r="IQS30" s="1288"/>
      <c r="IQT30" s="1288"/>
      <c r="IQU30" s="1288"/>
      <c r="IQV30" s="1288"/>
      <c r="IQW30" s="1288"/>
      <c r="IQX30" s="1288"/>
      <c r="IQY30" s="1288"/>
      <c r="IQZ30" s="1288"/>
      <c r="IRA30" s="1288"/>
      <c r="IRB30" s="1288"/>
      <c r="IRC30" s="1288"/>
      <c r="IRD30" s="1288"/>
      <c r="IRE30" s="1288"/>
      <c r="IRF30" s="1288"/>
      <c r="IRG30" s="1288"/>
      <c r="IRH30" s="1288"/>
      <c r="IRI30" s="1288"/>
      <c r="IRJ30" s="1288"/>
      <c r="IRK30" s="1288"/>
      <c r="IRL30" s="1288"/>
      <c r="IRM30" s="1288"/>
      <c r="IRN30" s="1288"/>
      <c r="IRO30" s="1288"/>
      <c r="IRP30" s="1288"/>
      <c r="IRQ30" s="1288"/>
      <c r="IRR30" s="1288"/>
      <c r="IRS30" s="1288"/>
      <c r="IRT30" s="1288"/>
      <c r="IRU30" s="1288"/>
      <c r="IRV30" s="1288"/>
      <c r="IRW30" s="1288"/>
      <c r="IRX30" s="1288"/>
      <c r="IRY30" s="1288"/>
      <c r="IRZ30" s="1288"/>
      <c r="ISA30" s="1288"/>
      <c r="ISB30" s="1288"/>
      <c r="ISC30" s="1288"/>
      <c r="ISD30" s="1288"/>
      <c r="ISE30" s="1288"/>
      <c r="ISF30" s="1288"/>
      <c r="ISG30" s="1288"/>
      <c r="ISH30" s="1288"/>
      <c r="ISI30" s="1288"/>
      <c r="ISJ30" s="1288"/>
      <c r="ISK30" s="1288"/>
      <c r="ISL30" s="1288"/>
      <c r="ISM30" s="1288"/>
      <c r="ISN30" s="1288"/>
      <c r="ISO30" s="1288"/>
      <c r="ISP30" s="1288"/>
      <c r="ISQ30" s="1288"/>
      <c r="ISR30" s="1288"/>
      <c r="ISS30" s="1288"/>
      <c r="IST30" s="1288"/>
      <c r="ISU30" s="1288"/>
      <c r="ISV30" s="1288"/>
      <c r="ISW30" s="1288"/>
      <c r="ISX30" s="1288"/>
      <c r="ISY30" s="1288"/>
      <c r="ISZ30" s="1288"/>
      <c r="ITA30" s="1288"/>
      <c r="ITB30" s="1288"/>
      <c r="ITC30" s="1288"/>
      <c r="ITD30" s="1288"/>
      <c r="ITE30" s="1288"/>
      <c r="ITF30" s="1288"/>
      <c r="ITG30" s="1288"/>
      <c r="ITH30" s="1288"/>
      <c r="ITI30" s="1288"/>
      <c r="ITJ30" s="1288"/>
      <c r="ITK30" s="1288"/>
      <c r="ITL30" s="1288"/>
      <c r="ITM30" s="1288"/>
      <c r="ITN30" s="1288"/>
      <c r="ITO30" s="1288"/>
      <c r="ITP30" s="1288"/>
      <c r="ITQ30" s="1288"/>
      <c r="ITR30" s="1288"/>
      <c r="ITS30" s="1288"/>
      <c r="ITT30" s="1288"/>
      <c r="ITU30" s="1288"/>
      <c r="ITV30" s="1288"/>
      <c r="ITW30" s="1288"/>
      <c r="ITX30" s="1288"/>
      <c r="ITY30" s="1288"/>
      <c r="ITZ30" s="1288"/>
      <c r="IUA30" s="1288"/>
      <c r="IUB30" s="1288"/>
      <c r="IUC30" s="1288"/>
      <c r="IUD30" s="1288"/>
      <c r="IUE30" s="1288"/>
      <c r="IUF30" s="1288"/>
      <c r="IUG30" s="1288"/>
      <c r="IUH30" s="1288"/>
      <c r="IUI30" s="1288"/>
      <c r="IUJ30" s="1288"/>
      <c r="IUK30" s="1288"/>
      <c r="IUL30" s="1288"/>
      <c r="IUM30" s="1288"/>
      <c r="IUN30" s="1288"/>
      <c r="IUO30" s="1288"/>
      <c r="IUP30" s="1288"/>
      <c r="IUQ30" s="1288"/>
      <c r="IUR30" s="1288"/>
      <c r="IUS30" s="1288"/>
      <c r="IUT30" s="1288"/>
      <c r="IUU30" s="1288"/>
      <c r="IUV30" s="1288"/>
      <c r="IUW30" s="1288"/>
      <c r="IUX30" s="1288"/>
      <c r="IUY30" s="1288"/>
      <c r="IUZ30" s="1288"/>
      <c r="IVA30" s="1288"/>
      <c r="IVB30" s="1288"/>
      <c r="IVC30" s="1288"/>
      <c r="IVD30" s="1288"/>
      <c r="IVE30" s="1288"/>
      <c r="IVF30" s="1288"/>
      <c r="IVG30" s="1288"/>
      <c r="IVH30" s="1288"/>
      <c r="IVI30" s="1288"/>
      <c r="IVJ30" s="1288"/>
      <c r="IVK30" s="1288"/>
      <c r="IVL30" s="1288"/>
      <c r="IVM30" s="1288"/>
      <c r="IVN30" s="1288"/>
      <c r="IVO30" s="1288"/>
      <c r="IVP30" s="1288"/>
      <c r="IVQ30" s="1288"/>
      <c r="IVR30" s="1288"/>
      <c r="IVS30" s="1288"/>
      <c r="IVT30" s="1288"/>
      <c r="IVU30" s="1288"/>
      <c r="IVV30" s="1288"/>
      <c r="IVW30" s="1288"/>
      <c r="IVX30" s="1288"/>
      <c r="IVY30" s="1288"/>
      <c r="IVZ30" s="1288"/>
      <c r="IWA30" s="1288"/>
      <c r="IWB30" s="1288"/>
      <c r="IWC30" s="1288"/>
      <c r="IWD30" s="1288"/>
      <c r="IWE30" s="1288"/>
      <c r="IWF30" s="1288"/>
      <c r="IWG30" s="1288"/>
      <c r="IWH30" s="1288"/>
      <c r="IWI30" s="1288"/>
      <c r="IWJ30" s="1288"/>
      <c r="IWK30" s="1288"/>
      <c r="IWL30" s="1288"/>
      <c r="IWM30" s="1288"/>
      <c r="IWN30" s="1288"/>
      <c r="IWO30" s="1288"/>
      <c r="IWP30" s="1288"/>
      <c r="IWQ30" s="1288"/>
      <c r="IWR30" s="1288"/>
      <c r="IWS30" s="1288"/>
      <c r="IWT30" s="1288"/>
      <c r="IWU30" s="1288"/>
      <c r="IWV30" s="1288"/>
      <c r="IWW30" s="1288"/>
      <c r="IWX30" s="1288"/>
      <c r="IWY30" s="1288"/>
      <c r="IWZ30" s="1288"/>
      <c r="IXA30" s="1288"/>
      <c r="IXB30" s="1288"/>
      <c r="IXC30" s="1288"/>
      <c r="IXD30" s="1288"/>
      <c r="IXE30" s="1288"/>
      <c r="IXF30" s="1288"/>
      <c r="IXG30" s="1288"/>
      <c r="IXH30" s="1288"/>
      <c r="IXI30" s="1288"/>
      <c r="IXJ30" s="1288"/>
      <c r="IXK30" s="1288"/>
      <c r="IXL30" s="1288"/>
      <c r="IXM30" s="1288"/>
      <c r="IXN30" s="1288"/>
      <c r="IXO30" s="1288"/>
      <c r="IXP30" s="1288"/>
      <c r="IXQ30" s="1288"/>
      <c r="IXR30" s="1288"/>
      <c r="IXS30" s="1288"/>
      <c r="IXT30" s="1288"/>
      <c r="IXU30" s="1288"/>
      <c r="IXV30" s="1288"/>
      <c r="IXW30" s="1288"/>
      <c r="IXX30" s="1288"/>
      <c r="IXY30" s="1288"/>
      <c r="IXZ30" s="1288"/>
      <c r="IYA30" s="1288"/>
      <c r="IYB30" s="1288"/>
      <c r="IYC30" s="1288"/>
      <c r="IYD30" s="1288"/>
      <c r="IYE30" s="1288"/>
      <c r="IYF30" s="1288"/>
      <c r="IYG30" s="1288"/>
      <c r="IYH30" s="1288"/>
      <c r="IYI30" s="1288"/>
      <c r="IYJ30" s="1288"/>
      <c r="IYK30" s="1288"/>
      <c r="IYL30" s="1288"/>
      <c r="IYM30" s="1288"/>
      <c r="IYN30" s="1288"/>
      <c r="IYO30" s="1288"/>
      <c r="IYP30" s="1288"/>
      <c r="IYQ30" s="1288"/>
      <c r="IYR30" s="1288"/>
      <c r="IYS30" s="1288"/>
      <c r="IYT30" s="1288"/>
      <c r="IYU30" s="1288"/>
      <c r="IYV30" s="1288"/>
      <c r="IYW30" s="1288"/>
      <c r="IYX30" s="1288"/>
      <c r="IYY30" s="1288"/>
      <c r="IYZ30" s="1288"/>
      <c r="IZA30" s="1288"/>
      <c r="IZB30" s="1288"/>
      <c r="IZC30" s="1288"/>
      <c r="IZD30" s="1288"/>
      <c r="IZE30" s="1288"/>
      <c r="IZF30" s="1288"/>
      <c r="IZG30" s="1288"/>
      <c r="IZH30" s="1288"/>
      <c r="IZI30" s="1288"/>
      <c r="IZJ30" s="1288"/>
      <c r="IZK30" s="1288"/>
      <c r="IZL30" s="1288"/>
      <c r="IZM30" s="1288"/>
      <c r="IZN30" s="1288"/>
      <c r="IZO30" s="1288"/>
      <c r="IZP30" s="1288"/>
      <c r="IZQ30" s="1288"/>
      <c r="IZR30" s="1288"/>
      <c r="IZS30" s="1288"/>
      <c r="IZT30" s="1288"/>
      <c r="IZU30" s="1288"/>
      <c r="IZV30" s="1288"/>
      <c r="IZW30" s="1288"/>
      <c r="IZX30" s="1288"/>
      <c r="IZY30" s="1288"/>
      <c r="IZZ30" s="1288"/>
      <c r="JAA30" s="1288"/>
      <c r="JAB30" s="1288"/>
      <c r="JAC30" s="1288"/>
      <c r="JAD30" s="1288"/>
      <c r="JAE30" s="1288"/>
      <c r="JAF30" s="1288"/>
      <c r="JAG30" s="1288"/>
      <c r="JAH30" s="1288"/>
      <c r="JAI30" s="1288"/>
      <c r="JAJ30" s="1288"/>
      <c r="JAK30" s="1288"/>
      <c r="JAL30" s="1288"/>
      <c r="JAM30" s="1288"/>
      <c r="JAN30" s="1288"/>
      <c r="JAO30" s="1288"/>
      <c r="JAP30" s="1288"/>
      <c r="JAQ30" s="1288"/>
      <c r="JAR30" s="1288"/>
      <c r="JAS30" s="1288"/>
      <c r="JAT30" s="1288"/>
      <c r="JAU30" s="1288"/>
      <c r="JAV30" s="1288"/>
      <c r="JAW30" s="1288"/>
      <c r="JAX30" s="1288"/>
      <c r="JAY30" s="1288"/>
      <c r="JAZ30" s="1288"/>
      <c r="JBA30" s="1288"/>
      <c r="JBB30" s="1288"/>
      <c r="JBC30" s="1288"/>
      <c r="JBD30" s="1288"/>
      <c r="JBE30" s="1288"/>
      <c r="JBF30" s="1288"/>
      <c r="JBG30" s="1288"/>
      <c r="JBH30" s="1288"/>
      <c r="JBI30" s="1288"/>
      <c r="JBJ30" s="1288"/>
      <c r="JBK30" s="1288"/>
      <c r="JBL30" s="1288"/>
      <c r="JBM30" s="1288"/>
      <c r="JBN30" s="1288"/>
      <c r="JBO30" s="1288"/>
      <c r="JBP30" s="1288"/>
      <c r="JBQ30" s="1288"/>
      <c r="JBR30" s="1288"/>
      <c r="JBS30" s="1288"/>
      <c r="JBT30" s="1288"/>
      <c r="JBU30" s="1288"/>
      <c r="JBV30" s="1288"/>
      <c r="JBW30" s="1288"/>
      <c r="JBX30" s="1288"/>
      <c r="JBY30" s="1288"/>
      <c r="JBZ30" s="1288"/>
      <c r="JCA30" s="1288"/>
      <c r="JCB30" s="1288"/>
      <c r="JCC30" s="1288"/>
      <c r="JCD30" s="1288"/>
      <c r="JCE30" s="1288"/>
      <c r="JCF30" s="1288"/>
      <c r="JCG30" s="1288"/>
      <c r="JCH30" s="1288"/>
      <c r="JCI30" s="1288"/>
      <c r="JCJ30" s="1288"/>
      <c r="JCK30" s="1288"/>
      <c r="JCL30" s="1288"/>
      <c r="JCM30" s="1288"/>
      <c r="JCN30" s="1288"/>
      <c r="JCO30" s="1288"/>
      <c r="JCP30" s="1288"/>
      <c r="JCQ30" s="1288"/>
      <c r="JCR30" s="1288"/>
      <c r="JCS30" s="1288"/>
      <c r="JCT30" s="1288"/>
      <c r="JCU30" s="1288"/>
      <c r="JCV30" s="1288"/>
      <c r="JCW30" s="1288"/>
      <c r="JCX30" s="1288"/>
      <c r="JCY30" s="1288"/>
      <c r="JCZ30" s="1288"/>
      <c r="JDA30" s="1288"/>
      <c r="JDB30" s="1288"/>
      <c r="JDC30" s="1288"/>
      <c r="JDD30" s="1288"/>
      <c r="JDE30" s="1288"/>
      <c r="JDF30" s="1288"/>
      <c r="JDG30" s="1288"/>
      <c r="JDH30" s="1288"/>
      <c r="JDI30" s="1288"/>
      <c r="JDJ30" s="1288"/>
      <c r="JDK30" s="1288"/>
      <c r="JDL30" s="1288"/>
      <c r="JDM30" s="1288"/>
      <c r="JDN30" s="1288"/>
      <c r="JDO30" s="1288"/>
      <c r="JDP30" s="1288"/>
      <c r="JDQ30" s="1288"/>
      <c r="JDR30" s="1288"/>
      <c r="JDS30" s="1288"/>
      <c r="JDT30" s="1288"/>
      <c r="JDU30" s="1288"/>
      <c r="JDV30" s="1288"/>
      <c r="JDW30" s="1288"/>
      <c r="JDX30" s="1288"/>
      <c r="JDY30" s="1288"/>
      <c r="JDZ30" s="1288"/>
      <c r="JEA30" s="1288"/>
      <c r="JEB30" s="1288"/>
      <c r="JEC30" s="1288"/>
      <c r="JED30" s="1288"/>
      <c r="JEE30" s="1288"/>
      <c r="JEF30" s="1288"/>
      <c r="JEG30" s="1288"/>
      <c r="JEH30" s="1288"/>
      <c r="JEI30" s="1288"/>
      <c r="JEJ30" s="1288"/>
      <c r="JEK30" s="1288"/>
      <c r="JEL30" s="1288"/>
      <c r="JEM30" s="1288"/>
      <c r="JEN30" s="1288"/>
      <c r="JEO30" s="1288"/>
      <c r="JEP30" s="1288"/>
      <c r="JEQ30" s="1288"/>
      <c r="JER30" s="1288"/>
      <c r="JES30" s="1288"/>
      <c r="JET30" s="1288"/>
      <c r="JEU30" s="1288"/>
      <c r="JEV30" s="1288"/>
      <c r="JEW30" s="1288"/>
      <c r="JEX30" s="1288"/>
      <c r="JEY30" s="1288"/>
      <c r="JEZ30" s="1288"/>
      <c r="JFA30" s="1288"/>
      <c r="JFB30" s="1288"/>
      <c r="JFC30" s="1288"/>
      <c r="JFD30" s="1288"/>
      <c r="JFE30" s="1288"/>
      <c r="JFF30" s="1288"/>
      <c r="JFG30" s="1288"/>
      <c r="JFH30" s="1288"/>
      <c r="JFI30" s="1288"/>
      <c r="JFJ30" s="1288"/>
      <c r="JFK30" s="1288"/>
      <c r="JFL30" s="1288"/>
      <c r="JFM30" s="1288"/>
      <c r="JFN30" s="1288"/>
      <c r="JFO30" s="1288"/>
      <c r="JFP30" s="1288"/>
      <c r="JFQ30" s="1288"/>
      <c r="JFR30" s="1288"/>
      <c r="JFS30" s="1288"/>
      <c r="JFT30" s="1288"/>
      <c r="JFU30" s="1288"/>
      <c r="JFV30" s="1288"/>
      <c r="JFW30" s="1288"/>
      <c r="JFX30" s="1288"/>
      <c r="JFY30" s="1288"/>
      <c r="JFZ30" s="1288"/>
      <c r="JGA30" s="1288"/>
      <c r="JGB30" s="1288"/>
      <c r="JGC30" s="1288"/>
      <c r="JGD30" s="1288"/>
      <c r="JGE30" s="1288"/>
      <c r="JGF30" s="1288"/>
      <c r="JGG30" s="1288"/>
      <c r="JGH30" s="1288"/>
      <c r="JGI30" s="1288"/>
      <c r="JGJ30" s="1288"/>
      <c r="JGK30" s="1288"/>
      <c r="JGL30" s="1288"/>
      <c r="JGM30" s="1288"/>
      <c r="JGN30" s="1288"/>
      <c r="JGO30" s="1288"/>
      <c r="JGP30" s="1288"/>
      <c r="JGQ30" s="1288"/>
      <c r="JGR30" s="1288"/>
      <c r="JGS30" s="1288"/>
      <c r="JGT30" s="1288"/>
      <c r="JGU30" s="1288"/>
      <c r="JGV30" s="1288"/>
      <c r="JGW30" s="1288"/>
      <c r="JGX30" s="1288"/>
      <c r="JGY30" s="1288"/>
      <c r="JGZ30" s="1288"/>
      <c r="JHA30" s="1288"/>
      <c r="JHB30" s="1288"/>
      <c r="JHC30" s="1288"/>
      <c r="JHD30" s="1288"/>
      <c r="JHE30" s="1288"/>
      <c r="JHF30" s="1288"/>
      <c r="JHG30" s="1288"/>
      <c r="JHH30" s="1288"/>
      <c r="JHI30" s="1288"/>
      <c r="JHJ30" s="1288"/>
      <c r="JHK30" s="1288"/>
      <c r="JHL30" s="1288"/>
      <c r="JHM30" s="1288"/>
      <c r="JHN30" s="1288"/>
      <c r="JHO30" s="1288"/>
      <c r="JHP30" s="1288"/>
      <c r="JHQ30" s="1288"/>
      <c r="JHR30" s="1288"/>
      <c r="JHS30" s="1288"/>
      <c r="JHT30" s="1288"/>
      <c r="JHU30" s="1288"/>
      <c r="JHV30" s="1288"/>
      <c r="JHW30" s="1288"/>
      <c r="JHX30" s="1288"/>
      <c r="JHY30" s="1288"/>
      <c r="JHZ30" s="1288"/>
      <c r="JIA30" s="1288"/>
      <c r="JIB30" s="1288"/>
      <c r="JIC30" s="1288"/>
      <c r="JID30" s="1288"/>
      <c r="JIE30" s="1288"/>
      <c r="JIF30" s="1288"/>
      <c r="JIG30" s="1288"/>
      <c r="JIH30" s="1288"/>
      <c r="JII30" s="1288"/>
      <c r="JIJ30" s="1288"/>
      <c r="JIK30" s="1288"/>
      <c r="JIL30" s="1288"/>
      <c r="JIM30" s="1288"/>
      <c r="JIN30" s="1288"/>
      <c r="JIO30" s="1288"/>
      <c r="JIP30" s="1288"/>
      <c r="JIQ30" s="1288"/>
      <c r="JIR30" s="1288"/>
      <c r="JIS30" s="1288"/>
      <c r="JIT30" s="1288"/>
      <c r="JIU30" s="1288"/>
      <c r="JIV30" s="1288"/>
      <c r="JIW30" s="1288"/>
      <c r="JIX30" s="1288"/>
      <c r="JIY30" s="1288"/>
      <c r="JIZ30" s="1288"/>
      <c r="JJA30" s="1288"/>
      <c r="JJB30" s="1288"/>
      <c r="JJC30" s="1288"/>
      <c r="JJD30" s="1288"/>
      <c r="JJE30" s="1288"/>
      <c r="JJF30" s="1288"/>
      <c r="JJG30" s="1288"/>
      <c r="JJH30" s="1288"/>
      <c r="JJI30" s="1288"/>
      <c r="JJJ30" s="1288"/>
      <c r="JJK30" s="1288"/>
      <c r="JJL30" s="1288"/>
      <c r="JJM30" s="1288"/>
      <c r="JJN30" s="1288"/>
      <c r="JJO30" s="1288"/>
      <c r="JJP30" s="1288"/>
      <c r="JJQ30" s="1288"/>
      <c r="JJR30" s="1288"/>
      <c r="JJS30" s="1288"/>
      <c r="JJT30" s="1288"/>
      <c r="JJU30" s="1288"/>
      <c r="JJV30" s="1288"/>
      <c r="JJW30" s="1288"/>
      <c r="JJX30" s="1288"/>
      <c r="JJY30" s="1288"/>
      <c r="JJZ30" s="1288"/>
      <c r="JKA30" s="1288"/>
      <c r="JKB30" s="1288"/>
      <c r="JKC30" s="1288"/>
      <c r="JKD30" s="1288"/>
      <c r="JKE30" s="1288"/>
      <c r="JKF30" s="1288"/>
      <c r="JKG30" s="1288"/>
      <c r="JKH30" s="1288"/>
      <c r="JKI30" s="1288"/>
      <c r="JKJ30" s="1288"/>
      <c r="JKK30" s="1288"/>
      <c r="JKL30" s="1288"/>
      <c r="JKM30" s="1288"/>
      <c r="JKN30" s="1288"/>
      <c r="JKO30" s="1288"/>
      <c r="JKP30" s="1288"/>
      <c r="JKQ30" s="1288"/>
      <c r="JKR30" s="1288"/>
      <c r="JKS30" s="1288"/>
      <c r="JKT30" s="1288"/>
      <c r="JKU30" s="1288"/>
      <c r="JKV30" s="1288"/>
      <c r="JKW30" s="1288"/>
      <c r="JKX30" s="1288"/>
      <c r="JKY30" s="1288"/>
      <c r="JKZ30" s="1288"/>
      <c r="JLA30" s="1288"/>
      <c r="JLB30" s="1288"/>
      <c r="JLC30" s="1288"/>
      <c r="JLD30" s="1288"/>
      <c r="JLE30" s="1288"/>
      <c r="JLF30" s="1288"/>
      <c r="JLG30" s="1288"/>
      <c r="JLH30" s="1288"/>
      <c r="JLI30" s="1288"/>
      <c r="JLJ30" s="1288"/>
      <c r="JLK30" s="1288"/>
      <c r="JLL30" s="1288"/>
      <c r="JLM30" s="1288"/>
      <c r="JLN30" s="1288"/>
      <c r="JLO30" s="1288"/>
      <c r="JLP30" s="1288"/>
      <c r="JLQ30" s="1288"/>
      <c r="JLR30" s="1288"/>
      <c r="JLS30" s="1288"/>
      <c r="JLT30" s="1288"/>
      <c r="JLU30" s="1288"/>
      <c r="JLV30" s="1288"/>
      <c r="JLW30" s="1288"/>
      <c r="JLX30" s="1288"/>
      <c r="JLY30" s="1288"/>
      <c r="JLZ30" s="1288"/>
      <c r="JMA30" s="1288"/>
      <c r="JMB30" s="1288"/>
      <c r="JMC30" s="1288"/>
      <c r="JMD30" s="1288"/>
      <c r="JME30" s="1288"/>
      <c r="JMF30" s="1288"/>
      <c r="JMG30" s="1288"/>
      <c r="JMH30" s="1288"/>
      <c r="JMI30" s="1288"/>
      <c r="JMJ30" s="1288"/>
      <c r="JMK30" s="1288"/>
      <c r="JML30" s="1288"/>
      <c r="JMM30" s="1288"/>
      <c r="JMN30" s="1288"/>
      <c r="JMO30" s="1288"/>
      <c r="JMP30" s="1288"/>
      <c r="JMQ30" s="1288"/>
      <c r="JMR30" s="1288"/>
      <c r="JMS30" s="1288"/>
      <c r="JMT30" s="1288"/>
      <c r="JMU30" s="1288"/>
      <c r="JMV30" s="1288"/>
      <c r="JMW30" s="1288"/>
      <c r="JMX30" s="1288"/>
      <c r="JMY30" s="1288"/>
      <c r="JMZ30" s="1288"/>
      <c r="JNA30" s="1288"/>
      <c r="JNB30" s="1288"/>
      <c r="JNC30" s="1288"/>
      <c r="JND30" s="1288"/>
      <c r="JNE30" s="1288"/>
      <c r="JNF30" s="1288"/>
      <c r="JNG30" s="1288"/>
      <c r="JNH30" s="1288"/>
      <c r="JNI30" s="1288"/>
      <c r="JNJ30" s="1288"/>
      <c r="JNK30" s="1288"/>
      <c r="JNL30" s="1288"/>
      <c r="JNM30" s="1288"/>
      <c r="JNN30" s="1288"/>
      <c r="JNO30" s="1288"/>
      <c r="JNP30" s="1288"/>
      <c r="JNQ30" s="1288"/>
      <c r="JNR30" s="1288"/>
      <c r="JNS30" s="1288"/>
      <c r="JNT30" s="1288"/>
      <c r="JNU30" s="1288"/>
      <c r="JNV30" s="1288"/>
      <c r="JNW30" s="1288"/>
      <c r="JNX30" s="1288"/>
      <c r="JNY30" s="1288"/>
      <c r="JNZ30" s="1288"/>
      <c r="JOA30" s="1288"/>
      <c r="JOB30" s="1288"/>
      <c r="JOC30" s="1288"/>
      <c r="JOD30" s="1288"/>
      <c r="JOE30" s="1288"/>
      <c r="JOF30" s="1288"/>
      <c r="JOG30" s="1288"/>
      <c r="JOH30" s="1288"/>
      <c r="JOI30" s="1288"/>
      <c r="JOJ30" s="1288"/>
      <c r="JOK30" s="1288"/>
      <c r="JOL30" s="1288"/>
      <c r="JOM30" s="1288"/>
      <c r="JON30" s="1288"/>
      <c r="JOO30" s="1288"/>
      <c r="JOP30" s="1288"/>
      <c r="JOQ30" s="1288"/>
      <c r="JOR30" s="1288"/>
      <c r="JOS30" s="1288"/>
      <c r="JOT30" s="1288"/>
      <c r="JOU30" s="1288"/>
      <c r="JOV30" s="1288"/>
      <c r="JOW30" s="1288"/>
      <c r="JOX30" s="1288"/>
      <c r="JOY30" s="1288"/>
      <c r="JOZ30" s="1288"/>
      <c r="JPA30" s="1288"/>
      <c r="JPB30" s="1288"/>
      <c r="JPC30" s="1288"/>
      <c r="JPD30" s="1288"/>
      <c r="JPE30" s="1288"/>
      <c r="JPF30" s="1288"/>
      <c r="JPG30" s="1288"/>
      <c r="JPH30" s="1288"/>
      <c r="JPI30" s="1288"/>
      <c r="JPJ30" s="1288"/>
      <c r="JPK30" s="1288"/>
      <c r="JPL30" s="1288"/>
      <c r="JPM30" s="1288"/>
      <c r="JPN30" s="1288"/>
      <c r="JPO30" s="1288"/>
      <c r="JPP30" s="1288"/>
      <c r="JPQ30" s="1288"/>
      <c r="JPR30" s="1288"/>
      <c r="JPS30" s="1288"/>
      <c r="JPT30" s="1288"/>
      <c r="JPU30" s="1288"/>
      <c r="JPV30" s="1288"/>
      <c r="JPW30" s="1288"/>
      <c r="JPX30" s="1288"/>
      <c r="JPY30" s="1288"/>
      <c r="JPZ30" s="1288"/>
      <c r="JQA30" s="1288"/>
      <c r="JQB30" s="1288"/>
      <c r="JQC30" s="1288"/>
      <c r="JQD30" s="1288"/>
      <c r="JQE30" s="1288"/>
      <c r="JQF30" s="1288"/>
      <c r="JQG30" s="1288"/>
      <c r="JQH30" s="1288"/>
      <c r="JQI30" s="1288"/>
      <c r="JQJ30" s="1288"/>
      <c r="JQK30" s="1288"/>
      <c r="JQL30" s="1288"/>
      <c r="JQM30" s="1288"/>
      <c r="JQN30" s="1288"/>
      <c r="JQO30" s="1288"/>
      <c r="JQP30" s="1288"/>
      <c r="JQQ30" s="1288"/>
      <c r="JQR30" s="1288"/>
      <c r="JQS30" s="1288"/>
      <c r="JQT30" s="1288"/>
      <c r="JQU30" s="1288"/>
      <c r="JQV30" s="1288"/>
      <c r="JQW30" s="1288"/>
      <c r="JQX30" s="1288"/>
      <c r="JQY30" s="1288"/>
      <c r="JQZ30" s="1288"/>
      <c r="JRA30" s="1288"/>
      <c r="JRB30" s="1288"/>
      <c r="JRC30" s="1288"/>
      <c r="JRD30" s="1288"/>
      <c r="JRE30" s="1288"/>
      <c r="JRF30" s="1288"/>
      <c r="JRG30" s="1288"/>
      <c r="JRH30" s="1288"/>
      <c r="JRI30" s="1288"/>
      <c r="JRJ30" s="1288"/>
      <c r="JRK30" s="1288"/>
      <c r="JRL30" s="1288"/>
      <c r="JRM30" s="1288"/>
      <c r="JRN30" s="1288"/>
      <c r="JRO30" s="1288"/>
      <c r="JRP30" s="1288"/>
      <c r="JRQ30" s="1288"/>
      <c r="JRR30" s="1288"/>
      <c r="JRS30" s="1288"/>
      <c r="JRT30" s="1288"/>
      <c r="JRU30" s="1288"/>
      <c r="JRV30" s="1288"/>
      <c r="JRW30" s="1288"/>
      <c r="JRX30" s="1288"/>
      <c r="JRY30" s="1288"/>
      <c r="JRZ30" s="1288"/>
      <c r="JSA30" s="1288"/>
      <c r="JSB30" s="1288"/>
      <c r="JSC30" s="1288"/>
      <c r="JSD30" s="1288"/>
      <c r="JSE30" s="1288"/>
      <c r="JSF30" s="1288"/>
      <c r="JSG30" s="1288"/>
      <c r="JSH30" s="1288"/>
      <c r="JSI30" s="1288"/>
      <c r="JSJ30" s="1288"/>
      <c r="JSK30" s="1288"/>
      <c r="JSL30" s="1288"/>
      <c r="JSM30" s="1288"/>
      <c r="JSN30" s="1288"/>
      <c r="JSO30" s="1288"/>
      <c r="JSP30" s="1288"/>
      <c r="JSQ30" s="1288"/>
      <c r="JSR30" s="1288"/>
      <c r="JSS30" s="1288"/>
      <c r="JST30" s="1288"/>
      <c r="JSU30" s="1288"/>
      <c r="JSV30" s="1288"/>
      <c r="JSW30" s="1288"/>
      <c r="JSX30" s="1288"/>
      <c r="JSY30" s="1288"/>
      <c r="JSZ30" s="1288"/>
      <c r="JTA30" s="1288"/>
      <c r="JTB30" s="1288"/>
      <c r="JTC30" s="1288"/>
      <c r="JTD30" s="1288"/>
      <c r="JTE30" s="1288"/>
      <c r="JTF30" s="1288"/>
      <c r="JTG30" s="1288"/>
      <c r="JTH30" s="1288"/>
      <c r="JTI30" s="1288"/>
      <c r="JTJ30" s="1288"/>
      <c r="JTK30" s="1288"/>
      <c r="JTL30" s="1288"/>
      <c r="JTM30" s="1288"/>
      <c r="JTN30" s="1288"/>
      <c r="JTO30" s="1288"/>
      <c r="JTP30" s="1288"/>
      <c r="JTQ30" s="1288"/>
      <c r="JTR30" s="1288"/>
      <c r="JTS30" s="1288"/>
      <c r="JTT30" s="1288"/>
      <c r="JTU30" s="1288"/>
      <c r="JTV30" s="1288"/>
      <c r="JTW30" s="1288"/>
      <c r="JTX30" s="1288"/>
      <c r="JTY30" s="1288"/>
      <c r="JTZ30" s="1288"/>
      <c r="JUA30" s="1288"/>
      <c r="JUB30" s="1288"/>
      <c r="JUC30" s="1288"/>
      <c r="JUD30" s="1288"/>
      <c r="JUE30" s="1288"/>
      <c r="JUF30" s="1288"/>
      <c r="JUG30" s="1288"/>
      <c r="JUH30" s="1288"/>
      <c r="JUI30" s="1288"/>
      <c r="JUJ30" s="1288"/>
      <c r="JUK30" s="1288"/>
      <c r="JUL30" s="1288"/>
      <c r="JUM30" s="1288"/>
      <c r="JUN30" s="1288"/>
      <c r="JUO30" s="1288"/>
      <c r="JUP30" s="1288"/>
      <c r="JUQ30" s="1288"/>
      <c r="JUR30" s="1288"/>
      <c r="JUS30" s="1288"/>
      <c r="JUT30" s="1288"/>
      <c r="JUU30" s="1288"/>
      <c r="JUV30" s="1288"/>
      <c r="JUW30" s="1288"/>
      <c r="JUX30" s="1288"/>
      <c r="JUY30" s="1288"/>
      <c r="JUZ30" s="1288"/>
      <c r="JVA30" s="1288"/>
      <c r="JVB30" s="1288"/>
      <c r="JVC30" s="1288"/>
      <c r="JVD30" s="1288"/>
      <c r="JVE30" s="1288"/>
      <c r="JVF30" s="1288"/>
      <c r="JVG30" s="1288"/>
      <c r="JVH30" s="1288"/>
      <c r="JVI30" s="1288"/>
      <c r="JVJ30" s="1288"/>
      <c r="JVK30" s="1288"/>
      <c r="JVL30" s="1288"/>
      <c r="JVM30" s="1288"/>
      <c r="JVN30" s="1288"/>
      <c r="JVO30" s="1288"/>
      <c r="JVP30" s="1288"/>
      <c r="JVQ30" s="1288"/>
      <c r="JVR30" s="1288"/>
      <c r="JVS30" s="1288"/>
      <c r="JVT30" s="1288"/>
      <c r="JVU30" s="1288"/>
      <c r="JVV30" s="1288"/>
      <c r="JVW30" s="1288"/>
      <c r="JVX30" s="1288"/>
      <c r="JVY30" s="1288"/>
      <c r="JVZ30" s="1288"/>
      <c r="JWA30" s="1288"/>
      <c r="JWB30" s="1288"/>
      <c r="JWC30" s="1288"/>
      <c r="JWD30" s="1288"/>
      <c r="JWE30" s="1288"/>
      <c r="JWF30" s="1288"/>
      <c r="JWG30" s="1288"/>
      <c r="JWH30" s="1288"/>
      <c r="JWI30" s="1288"/>
      <c r="JWJ30" s="1288"/>
      <c r="JWK30" s="1288"/>
      <c r="JWL30" s="1288"/>
      <c r="JWM30" s="1288"/>
      <c r="JWN30" s="1288"/>
      <c r="JWO30" s="1288"/>
      <c r="JWP30" s="1288"/>
      <c r="JWQ30" s="1288"/>
      <c r="JWR30" s="1288"/>
      <c r="JWS30" s="1288"/>
      <c r="JWT30" s="1288"/>
      <c r="JWU30" s="1288"/>
      <c r="JWV30" s="1288"/>
      <c r="JWW30" s="1288"/>
      <c r="JWX30" s="1288"/>
      <c r="JWY30" s="1288"/>
      <c r="JWZ30" s="1288"/>
      <c r="JXA30" s="1288"/>
      <c r="JXB30" s="1288"/>
      <c r="JXC30" s="1288"/>
      <c r="JXD30" s="1288"/>
      <c r="JXE30" s="1288"/>
      <c r="JXF30" s="1288"/>
      <c r="JXG30" s="1288"/>
      <c r="JXH30" s="1288"/>
      <c r="JXI30" s="1288"/>
      <c r="JXJ30" s="1288"/>
      <c r="JXK30" s="1288"/>
      <c r="JXL30" s="1288"/>
      <c r="JXM30" s="1288"/>
      <c r="JXN30" s="1288"/>
      <c r="JXO30" s="1288"/>
      <c r="JXP30" s="1288"/>
      <c r="JXQ30" s="1288"/>
      <c r="JXR30" s="1288"/>
      <c r="JXS30" s="1288"/>
      <c r="JXT30" s="1288"/>
      <c r="JXU30" s="1288"/>
      <c r="JXV30" s="1288"/>
      <c r="JXW30" s="1288"/>
      <c r="JXX30" s="1288"/>
      <c r="JXY30" s="1288"/>
      <c r="JXZ30" s="1288"/>
      <c r="JYA30" s="1288"/>
      <c r="JYB30" s="1288"/>
      <c r="JYC30" s="1288"/>
      <c r="JYD30" s="1288"/>
      <c r="JYE30" s="1288"/>
      <c r="JYF30" s="1288"/>
      <c r="JYG30" s="1288"/>
      <c r="JYH30" s="1288"/>
      <c r="JYI30" s="1288"/>
      <c r="JYJ30" s="1288"/>
      <c r="JYK30" s="1288"/>
      <c r="JYL30" s="1288"/>
      <c r="JYM30" s="1288"/>
      <c r="JYN30" s="1288"/>
      <c r="JYO30" s="1288"/>
      <c r="JYP30" s="1288"/>
      <c r="JYQ30" s="1288"/>
      <c r="JYR30" s="1288"/>
      <c r="JYS30" s="1288"/>
      <c r="JYT30" s="1288"/>
      <c r="JYU30" s="1288"/>
      <c r="JYV30" s="1288"/>
      <c r="JYW30" s="1288"/>
      <c r="JYX30" s="1288"/>
      <c r="JYY30" s="1288"/>
      <c r="JYZ30" s="1288"/>
      <c r="JZA30" s="1288"/>
      <c r="JZB30" s="1288"/>
      <c r="JZC30" s="1288"/>
      <c r="JZD30" s="1288"/>
      <c r="JZE30" s="1288"/>
      <c r="JZF30" s="1288"/>
      <c r="JZG30" s="1288"/>
      <c r="JZH30" s="1288"/>
      <c r="JZI30" s="1288"/>
      <c r="JZJ30" s="1288"/>
      <c r="JZK30" s="1288"/>
      <c r="JZL30" s="1288"/>
      <c r="JZM30" s="1288"/>
      <c r="JZN30" s="1288"/>
      <c r="JZO30" s="1288"/>
      <c r="JZP30" s="1288"/>
      <c r="JZQ30" s="1288"/>
      <c r="JZR30" s="1288"/>
      <c r="JZS30" s="1288"/>
      <c r="JZT30" s="1288"/>
      <c r="JZU30" s="1288"/>
      <c r="JZV30" s="1288"/>
      <c r="JZW30" s="1288"/>
      <c r="JZX30" s="1288"/>
      <c r="JZY30" s="1288"/>
      <c r="JZZ30" s="1288"/>
      <c r="KAA30" s="1288"/>
      <c r="KAB30" s="1288"/>
      <c r="KAC30" s="1288"/>
      <c r="KAD30" s="1288"/>
      <c r="KAE30" s="1288"/>
      <c r="KAF30" s="1288"/>
      <c r="KAG30" s="1288"/>
      <c r="KAH30" s="1288"/>
      <c r="KAI30" s="1288"/>
      <c r="KAJ30" s="1288"/>
      <c r="KAK30" s="1288"/>
      <c r="KAL30" s="1288"/>
      <c r="KAM30" s="1288"/>
      <c r="KAN30" s="1288"/>
      <c r="KAO30" s="1288"/>
      <c r="KAP30" s="1288"/>
      <c r="KAQ30" s="1288"/>
      <c r="KAR30" s="1288"/>
      <c r="KAS30" s="1288"/>
      <c r="KAT30" s="1288"/>
      <c r="KAU30" s="1288"/>
      <c r="KAV30" s="1288"/>
      <c r="KAW30" s="1288"/>
      <c r="KAX30" s="1288"/>
      <c r="KAY30" s="1288"/>
      <c r="KAZ30" s="1288"/>
      <c r="KBA30" s="1288"/>
      <c r="KBB30" s="1288"/>
      <c r="KBC30" s="1288"/>
      <c r="KBD30" s="1288"/>
      <c r="KBE30" s="1288"/>
      <c r="KBF30" s="1288"/>
      <c r="KBG30" s="1288"/>
      <c r="KBH30" s="1288"/>
      <c r="KBI30" s="1288"/>
      <c r="KBJ30" s="1288"/>
      <c r="KBK30" s="1288"/>
      <c r="KBL30" s="1288"/>
      <c r="KBM30" s="1288"/>
      <c r="KBN30" s="1288"/>
      <c r="KBO30" s="1288"/>
      <c r="KBP30" s="1288"/>
      <c r="KBQ30" s="1288"/>
      <c r="KBR30" s="1288"/>
      <c r="KBS30" s="1288"/>
      <c r="KBT30" s="1288"/>
      <c r="KBU30" s="1288"/>
      <c r="KBV30" s="1288"/>
      <c r="KBW30" s="1288"/>
      <c r="KBX30" s="1288"/>
      <c r="KBY30" s="1288"/>
      <c r="KBZ30" s="1288"/>
      <c r="KCA30" s="1288"/>
      <c r="KCB30" s="1288"/>
      <c r="KCC30" s="1288"/>
      <c r="KCD30" s="1288"/>
      <c r="KCE30" s="1288"/>
      <c r="KCF30" s="1288"/>
      <c r="KCG30" s="1288"/>
      <c r="KCH30" s="1288"/>
      <c r="KCI30" s="1288"/>
      <c r="KCJ30" s="1288"/>
      <c r="KCK30" s="1288"/>
      <c r="KCL30" s="1288"/>
      <c r="KCM30" s="1288"/>
      <c r="KCN30" s="1288"/>
      <c r="KCO30" s="1288"/>
      <c r="KCP30" s="1288"/>
      <c r="KCQ30" s="1288"/>
      <c r="KCR30" s="1288"/>
      <c r="KCS30" s="1288"/>
      <c r="KCT30" s="1288"/>
      <c r="KCU30" s="1288"/>
      <c r="KCV30" s="1288"/>
      <c r="KCW30" s="1288"/>
      <c r="KCX30" s="1288"/>
      <c r="KCY30" s="1288"/>
      <c r="KCZ30" s="1288"/>
      <c r="KDA30" s="1288"/>
      <c r="KDB30" s="1288"/>
      <c r="KDC30" s="1288"/>
      <c r="KDD30" s="1288"/>
      <c r="KDE30" s="1288"/>
      <c r="KDF30" s="1288"/>
      <c r="KDG30" s="1288"/>
      <c r="KDH30" s="1288"/>
      <c r="KDI30" s="1288"/>
      <c r="KDJ30" s="1288"/>
      <c r="KDK30" s="1288"/>
      <c r="KDL30" s="1288"/>
      <c r="KDM30" s="1288"/>
      <c r="KDN30" s="1288"/>
      <c r="KDO30" s="1288"/>
      <c r="KDP30" s="1288"/>
      <c r="KDQ30" s="1288"/>
      <c r="KDR30" s="1288"/>
      <c r="KDS30" s="1288"/>
      <c r="KDT30" s="1288"/>
      <c r="KDU30" s="1288"/>
      <c r="KDV30" s="1288"/>
      <c r="KDW30" s="1288"/>
      <c r="KDX30" s="1288"/>
      <c r="KDY30" s="1288"/>
      <c r="KDZ30" s="1288"/>
      <c r="KEA30" s="1288"/>
      <c r="KEB30" s="1288"/>
      <c r="KEC30" s="1288"/>
      <c r="KED30" s="1288"/>
      <c r="KEE30" s="1288"/>
      <c r="KEF30" s="1288"/>
      <c r="KEG30" s="1288"/>
      <c r="KEH30" s="1288"/>
      <c r="KEI30" s="1288"/>
      <c r="KEJ30" s="1288"/>
      <c r="KEK30" s="1288"/>
      <c r="KEL30" s="1288"/>
      <c r="KEM30" s="1288"/>
      <c r="KEN30" s="1288"/>
      <c r="KEO30" s="1288"/>
      <c r="KEP30" s="1288"/>
      <c r="KEQ30" s="1288"/>
      <c r="KER30" s="1288"/>
      <c r="KES30" s="1288"/>
      <c r="KET30" s="1288"/>
      <c r="KEU30" s="1288"/>
      <c r="KEV30" s="1288"/>
      <c r="KEW30" s="1288"/>
      <c r="KEX30" s="1288"/>
      <c r="KEY30" s="1288"/>
      <c r="KEZ30" s="1288"/>
      <c r="KFA30" s="1288"/>
      <c r="KFB30" s="1288"/>
      <c r="KFC30" s="1288"/>
      <c r="KFD30" s="1288"/>
      <c r="KFE30" s="1288"/>
      <c r="KFF30" s="1288"/>
      <c r="KFG30" s="1288"/>
      <c r="KFH30" s="1288"/>
      <c r="KFI30" s="1288"/>
      <c r="KFJ30" s="1288"/>
      <c r="KFK30" s="1288"/>
      <c r="KFL30" s="1288"/>
      <c r="KFM30" s="1288"/>
      <c r="KFN30" s="1288"/>
      <c r="KFO30" s="1288"/>
      <c r="KFP30" s="1288"/>
      <c r="KFQ30" s="1288"/>
      <c r="KFR30" s="1288"/>
      <c r="KFS30" s="1288"/>
      <c r="KFT30" s="1288"/>
      <c r="KFU30" s="1288"/>
      <c r="KFV30" s="1288"/>
      <c r="KFW30" s="1288"/>
      <c r="KFX30" s="1288"/>
      <c r="KFY30" s="1288"/>
      <c r="KFZ30" s="1288"/>
      <c r="KGA30" s="1288"/>
      <c r="KGB30" s="1288"/>
      <c r="KGC30" s="1288"/>
      <c r="KGD30" s="1288"/>
      <c r="KGE30" s="1288"/>
      <c r="KGF30" s="1288"/>
      <c r="KGG30" s="1288"/>
      <c r="KGH30" s="1288"/>
      <c r="KGI30" s="1288"/>
      <c r="KGJ30" s="1288"/>
      <c r="KGK30" s="1288"/>
      <c r="KGL30" s="1288"/>
      <c r="KGM30" s="1288"/>
      <c r="KGN30" s="1288"/>
      <c r="KGO30" s="1288"/>
      <c r="KGP30" s="1288"/>
      <c r="KGQ30" s="1288"/>
      <c r="KGR30" s="1288"/>
      <c r="KGS30" s="1288"/>
      <c r="KGT30" s="1288"/>
      <c r="KGU30" s="1288"/>
      <c r="KGV30" s="1288"/>
      <c r="KGW30" s="1288"/>
      <c r="KGX30" s="1288"/>
      <c r="KGY30" s="1288"/>
      <c r="KGZ30" s="1288"/>
      <c r="KHA30" s="1288"/>
      <c r="KHB30" s="1288"/>
      <c r="KHC30" s="1288"/>
      <c r="KHD30" s="1288"/>
      <c r="KHE30" s="1288"/>
      <c r="KHF30" s="1288"/>
      <c r="KHG30" s="1288"/>
      <c r="KHH30" s="1288"/>
      <c r="KHI30" s="1288"/>
      <c r="KHJ30" s="1288"/>
      <c r="KHK30" s="1288"/>
      <c r="KHL30" s="1288"/>
      <c r="KHM30" s="1288"/>
      <c r="KHN30" s="1288"/>
      <c r="KHO30" s="1288"/>
      <c r="KHP30" s="1288"/>
      <c r="KHQ30" s="1288"/>
      <c r="KHR30" s="1288"/>
      <c r="KHS30" s="1288"/>
      <c r="KHT30" s="1288"/>
      <c r="KHU30" s="1288"/>
      <c r="KHV30" s="1288"/>
      <c r="KHW30" s="1288"/>
      <c r="KHX30" s="1288"/>
      <c r="KHY30" s="1288"/>
      <c r="KHZ30" s="1288"/>
      <c r="KIA30" s="1288"/>
      <c r="KIB30" s="1288"/>
      <c r="KIC30" s="1288"/>
      <c r="KID30" s="1288"/>
      <c r="KIE30" s="1288"/>
      <c r="KIF30" s="1288"/>
      <c r="KIG30" s="1288"/>
      <c r="KIH30" s="1288"/>
      <c r="KII30" s="1288"/>
      <c r="KIJ30" s="1288"/>
      <c r="KIK30" s="1288"/>
      <c r="KIL30" s="1288"/>
      <c r="KIM30" s="1288"/>
      <c r="KIN30" s="1288"/>
      <c r="KIO30" s="1288"/>
      <c r="KIP30" s="1288"/>
      <c r="KIQ30" s="1288"/>
      <c r="KIR30" s="1288"/>
      <c r="KIS30" s="1288"/>
      <c r="KIT30" s="1288"/>
      <c r="KIU30" s="1288"/>
      <c r="KIV30" s="1288"/>
      <c r="KIW30" s="1288"/>
      <c r="KIX30" s="1288"/>
      <c r="KIY30" s="1288"/>
      <c r="KIZ30" s="1288"/>
      <c r="KJA30" s="1288"/>
      <c r="KJB30" s="1288"/>
      <c r="KJC30" s="1288"/>
      <c r="KJD30" s="1288"/>
      <c r="KJE30" s="1288"/>
      <c r="KJF30" s="1288"/>
      <c r="KJG30" s="1288"/>
      <c r="KJH30" s="1288"/>
      <c r="KJI30" s="1288"/>
      <c r="KJJ30" s="1288"/>
      <c r="KJK30" s="1288"/>
      <c r="KJL30" s="1288"/>
      <c r="KJM30" s="1288"/>
      <c r="KJN30" s="1288"/>
      <c r="KJO30" s="1288"/>
      <c r="KJP30" s="1288"/>
      <c r="KJQ30" s="1288"/>
      <c r="KJR30" s="1288"/>
      <c r="KJS30" s="1288"/>
      <c r="KJT30" s="1288"/>
      <c r="KJU30" s="1288"/>
      <c r="KJV30" s="1288"/>
      <c r="KJW30" s="1288"/>
      <c r="KJX30" s="1288"/>
      <c r="KJY30" s="1288"/>
      <c r="KJZ30" s="1288"/>
      <c r="KKA30" s="1288"/>
      <c r="KKB30" s="1288"/>
      <c r="KKC30" s="1288"/>
      <c r="KKD30" s="1288"/>
      <c r="KKE30" s="1288"/>
      <c r="KKF30" s="1288"/>
      <c r="KKG30" s="1288"/>
      <c r="KKH30" s="1288"/>
      <c r="KKI30" s="1288"/>
      <c r="KKJ30" s="1288"/>
      <c r="KKK30" s="1288"/>
      <c r="KKL30" s="1288"/>
      <c r="KKM30" s="1288"/>
      <c r="KKN30" s="1288"/>
      <c r="KKO30" s="1288"/>
      <c r="KKP30" s="1288"/>
      <c r="KKQ30" s="1288"/>
      <c r="KKR30" s="1288"/>
      <c r="KKS30" s="1288"/>
      <c r="KKT30" s="1288"/>
      <c r="KKU30" s="1288"/>
      <c r="KKV30" s="1288"/>
      <c r="KKW30" s="1288"/>
      <c r="KKX30" s="1288"/>
      <c r="KKY30" s="1288"/>
      <c r="KKZ30" s="1288"/>
      <c r="KLA30" s="1288"/>
      <c r="KLB30" s="1288"/>
      <c r="KLC30" s="1288"/>
      <c r="KLD30" s="1288"/>
      <c r="KLE30" s="1288"/>
      <c r="KLF30" s="1288"/>
      <c r="KLG30" s="1288"/>
      <c r="KLH30" s="1288"/>
      <c r="KLI30" s="1288"/>
      <c r="KLJ30" s="1288"/>
      <c r="KLK30" s="1288"/>
      <c r="KLL30" s="1288"/>
      <c r="KLM30" s="1288"/>
      <c r="KLN30" s="1288"/>
      <c r="KLO30" s="1288"/>
      <c r="KLP30" s="1288"/>
      <c r="KLQ30" s="1288"/>
      <c r="KLR30" s="1288"/>
      <c r="KLS30" s="1288"/>
      <c r="KLT30" s="1288"/>
      <c r="KLU30" s="1288"/>
      <c r="KLV30" s="1288"/>
      <c r="KLW30" s="1288"/>
      <c r="KLX30" s="1288"/>
      <c r="KLY30" s="1288"/>
      <c r="KLZ30" s="1288"/>
      <c r="KMA30" s="1288"/>
      <c r="KMB30" s="1288"/>
      <c r="KMC30" s="1288"/>
      <c r="KMD30" s="1288"/>
      <c r="KME30" s="1288"/>
      <c r="KMF30" s="1288"/>
      <c r="KMG30" s="1288"/>
      <c r="KMH30" s="1288"/>
      <c r="KMI30" s="1288"/>
      <c r="KMJ30" s="1288"/>
      <c r="KMK30" s="1288"/>
      <c r="KML30" s="1288"/>
      <c r="KMM30" s="1288"/>
      <c r="KMN30" s="1288"/>
      <c r="KMO30" s="1288"/>
      <c r="KMP30" s="1288"/>
      <c r="KMQ30" s="1288"/>
      <c r="KMR30" s="1288"/>
      <c r="KMS30" s="1288"/>
      <c r="KMT30" s="1288"/>
      <c r="KMU30" s="1288"/>
      <c r="KMV30" s="1288"/>
      <c r="KMW30" s="1288"/>
      <c r="KMX30" s="1288"/>
      <c r="KMY30" s="1288"/>
      <c r="KMZ30" s="1288"/>
      <c r="KNA30" s="1288"/>
      <c r="KNB30" s="1288"/>
      <c r="KNC30" s="1288"/>
      <c r="KND30" s="1288"/>
      <c r="KNE30" s="1288"/>
      <c r="KNF30" s="1288"/>
      <c r="KNG30" s="1288"/>
      <c r="KNH30" s="1288"/>
      <c r="KNI30" s="1288"/>
      <c r="KNJ30" s="1288"/>
      <c r="KNK30" s="1288"/>
      <c r="KNL30" s="1288"/>
      <c r="KNM30" s="1288"/>
      <c r="KNN30" s="1288"/>
      <c r="KNO30" s="1288"/>
      <c r="KNP30" s="1288"/>
      <c r="KNQ30" s="1288"/>
      <c r="KNR30" s="1288"/>
      <c r="KNS30" s="1288"/>
      <c r="KNT30" s="1288"/>
      <c r="KNU30" s="1288"/>
      <c r="KNV30" s="1288"/>
      <c r="KNW30" s="1288"/>
      <c r="KNX30" s="1288"/>
      <c r="KNY30" s="1288"/>
      <c r="KNZ30" s="1288"/>
      <c r="KOA30" s="1288"/>
      <c r="KOB30" s="1288"/>
      <c r="KOC30" s="1288"/>
      <c r="KOD30" s="1288"/>
      <c r="KOE30" s="1288"/>
      <c r="KOF30" s="1288"/>
      <c r="KOG30" s="1288"/>
      <c r="KOH30" s="1288"/>
      <c r="KOI30" s="1288"/>
      <c r="KOJ30" s="1288"/>
      <c r="KOK30" s="1288"/>
      <c r="KOL30" s="1288"/>
      <c r="KOM30" s="1288"/>
      <c r="KON30" s="1288"/>
      <c r="KOO30" s="1288"/>
      <c r="KOP30" s="1288"/>
      <c r="KOQ30" s="1288"/>
      <c r="KOR30" s="1288"/>
      <c r="KOS30" s="1288"/>
      <c r="KOT30" s="1288"/>
      <c r="KOU30" s="1288"/>
      <c r="KOV30" s="1288"/>
      <c r="KOW30" s="1288"/>
      <c r="KOX30" s="1288"/>
      <c r="KOY30" s="1288"/>
      <c r="KOZ30" s="1288"/>
      <c r="KPA30" s="1288"/>
      <c r="KPB30" s="1288"/>
      <c r="KPC30" s="1288"/>
      <c r="KPD30" s="1288"/>
      <c r="KPE30" s="1288"/>
      <c r="KPF30" s="1288"/>
      <c r="KPG30" s="1288"/>
      <c r="KPH30" s="1288"/>
      <c r="KPI30" s="1288"/>
      <c r="KPJ30" s="1288"/>
      <c r="KPK30" s="1288"/>
      <c r="KPL30" s="1288"/>
      <c r="KPM30" s="1288"/>
      <c r="KPN30" s="1288"/>
      <c r="KPO30" s="1288"/>
      <c r="KPP30" s="1288"/>
      <c r="KPQ30" s="1288"/>
      <c r="KPR30" s="1288"/>
      <c r="KPS30" s="1288"/>
      <c r="KPT30" s="1288"/>
      <c r="KPU30" s="1288"/>
      <c r="KPV30" s="1288"/>
      <c r="KPW30" s="1288"/>
      <c r="KPX30" s="1288"/>
      <c r="KPY30" s="1288"/>
      <c r="KPZ30" s="1288"/>
      <c r="KQA30" s="1288"/>
      <c r="KQB30" s="1288"/>
      <c r="KQC30" s="1288"/>
      <c r="KQD30" s="1288"/>
      <c r="KQE30" s="1288"/>
      <c r="KQF30" s="1288"/>
      <c r="KQG30" s="1288"/>
      <c r="KQH30" s="1288"/>
      <c r="KQI30" s="1288"/>
      <c r="KQJ30" s="1288"/>
      <c r="KQK30" s="1288"/>
      <c r="KQL30" s="1288"/>
      <c r="KQM30" s="1288"/>
      <c r="KQN30" s="1288"/>
      <c r="KQO30" s="1288"/>
      <c r="KQP30" s="1288"/>
      <c r="KQQ30" s="1288"/>
      <c r="KQR30" s="1288"/>
      <c r="KQS30" s="1288"/>
      <c r="KQT30" s="1288"/>
      <c r="KQU30" s="1288"/>
      <c r="KQV30" s="1288"/>
      <c r="KQW30" s="1288"/>
      <c r="KQX30" s="1288"/>
      <c r="KQY30" s="1288"/>
      <c r="KQZ30" s="1288"/>
      <c r="KRA30" s="1288"/>
      <c r="KRB30" s="1288"/>
      <c r="KRC30" s="1288"/>
      <c r="KRD30" s="1288"/>
      <c r="KRE30" s="1288"/>
      <c r="KRF30" s="1288"/>
      <c r="KRG30" s="1288"/>
      <c r="KRH30" s="1288"/>
      <c r="KRI30" s="1288"/>
      <c r="KRJ30" s="1288"/>
      <c r="KRK30" s="1288"/>
      <c r="KRL30" s="1288"/>
      <c r="KRM30" s="1288"/>
      <c r="KRN30" s="1288"/>
      <c r="KRO30" s="1288"/>
      <c r="KRP30" s="1288"/>
      <c r="KRQ30" s="1288"/>
      <c r="KRR30" s="1288"/>
      <c r="KRS30" s="1288"/>
      <c r="KRT30" s="1288"/>
      <c r="KRU30" s="1288"/>
      <c r="KRV30" s="1288"/>
      <c r="KRW30" s="1288"/>
      <c r="KRX30" s="1288"/>
      <c r="KRY30" s="1288"/>
      <c r="KRZ30" s="1288"/>
      <c r="KSA30" s="1288"/>
      <c r="KSB30" s="1288"/>
      <c r="KSC30" s="1288"/>
      <c r="KSD30" s="1288"/>
      <c r="KSE30" s="1288"/>
      <c r="KSF30" s="1288"/>
      <c r="KSG30" s="1288"/>
      <c r="KSH30" s="1288"/>
      <c r="KSI30" s="1288"/>
      <c r="KSJ30" s="1288"/>
      <c r="KSK30" s="1288"/>
      <c r="KSL30" s="1288"/>
      <c r="KSM30" s="1288"/>
      <c r="KSN30" s="1288"/>
      <c r="KSO30" s="1288"/>
      <c r="KSP30" s="1288"/>
      <c r="KSQ30" s="1288"/>
      <c r="KSR30" s="1288"/>
      <c r="KSS30" s="1288"/>
      <c r="KST30" s="1288"/>
      <c r="KSU30" s="1288"/>
      <c r="KSV30" s="1288"/>
      <c r="KSW30" s="1288"/>
      <c r="KSX30" s="1288"/>
      <c r="KSY30" s="1288"/>
      <c r="KSZ30" s="1288"/>
      <c r="KTA30" s="1288"/>
      <c r="KTB30" s="1288"/>
      <c r="KTC30" s="1288"/>
      <c r="KTD30" s="1288"/>
      <c r="KTE30" s="1288"/>
      <c r="KTF30" s="1288"/>
      <c r="KTG30" s="1288"/>
      <c r="KTH30" s="1288"/>
      <c r="KTI30" s="1288"/>
      <c r="KTJ30" s="1288"/>
      <c r="KTK30" s="1288"/>
      <c r="KTL30" s="1288"/>
      <c r="KTM30" s="1288"/>
      <c r="KTN30" s="1288"/>
      <c r="KTO30" s="1288"/>
      <c r="KTP30" s="1288"/>
      <c r="KTQ30" s="1288"/>
      <c r="KTR30" s="1288"/>
      <c r="KTS30" s="1288"/>
      <c r="KTT30" s="1288"/>
      <c r="KTU30" s="1288"/>
      <c r="KTV30" s="1288"/>
      <c r="KTW30" s="1288"/>
      <c r="KTX30" s="1288"/>
      <c r="KTY30" s="1288"/>
      <c r="KTZ30" s="1288"/>
      <c r="KUA30" s="1288"/>
      <c r="KUB30" s="1288"/>
      <c r="KUC30" s="1288"/>
      <c r="KUD30" s="1288"/>
      <c r="KUE30" s="1288"/>
      <c r="KUF30" s="1288"/>
      <c r="KUG30" s="1288"/>
      <c r="KUH30" s="1288"/>
      <c r="KUI30" s="1288"/>
      <c r="KUJ30" s="1288"/>
      <c r="KUK30" s="1288"/>
      <c r="KUL30" s="1288"/>
      <c r="KUM30" s="1288"/>
      <c r="KUN30" s="1288"/>
      <c r="KUO30" s="1288"/>
      <c r="KUP30" s="1288"/>
      <c r="KUQ30" s="1288"/>
      <c r="KUR30" s="1288"/>
      <c r="KUS30" s="1288"/>
      <c r="KUT30" s="1288"/>
      <c r="KUU30" s="1288"/>
      <c r="KUV30" s="1288"/>
      <c r="KUW30" s="1288"/>
      <c r="KUX30" s="1288"/>
      <c r="KUY30" s="1288"/>
      <c r="KUZ30" s="1288"/>
      <c r="KVA30" s="1288"/>
      <c r="KVB30" s="1288"/>
      <c r="KVC30" s="1288"/>
      <c r="KVD30" s="1288"/>
      <c r="KVE30" s="1288"/>
      <c r="KVF30" s="1288"/>
      <c r="KVG30" s="1288"/>
      <c r="KVH30" s="1288"/>
      <c r="KVI30" s="1288"/>
      <c r="KVJ30" s="1288"/>
      <c r="KVK30" s="1288"/>
      <c r="KVL30" s="1288"/>
      <c r="KVM30" s="1288"/>
      <c r="KVN30" s="1288"/>
      <c r="KVO30" s="1288"/>
      <c r="KVP30" s="1288"/>
      <c r="KVQ30" s="1288"/>
      <c r="KVR30" s="1288"/>
      <c r="KVS30" s="1288"/>
      <c r="KVT30" s="1288"/>
      <c r="KVU30" s="1288"/>
      <c r="KVV30" s="1288"/>
      <c r="KVW30" s="1288"/>
      <c r="KVX30" s="1288"/>
      <c r="KVY30" s="1288"/>
      <c r="KVZ30" s="1288"/>
      <c r="KWA30" s="1288"/>
      <c r="KWB30" s="1288"/>
      <c r="KWC30" s="1288"/>
      <c r="KWD30" s="1288"/>
      <c r="KWE30" s="1288"/>
      <c r="KWF30" s="1288"/>
      <c r="KWG30" s="1288"/>
      <c r="KWH30" s="1288"/>
      <c r="KWI30" s="1288"/>
      <c r="KWJ30" s="1288"/>
      <c r="KWK30" s="1288"/>
      <c r="KWL30" s="1288"/>
      <c r="KWM30" s="1288"/>
      <c r="KWN30" s="1288"/>
      <c r="KWO30" s="1288"/>
      <c r="KWP30" s="1288"/>
      <c r="KWQ30" s="1288"/>
      <c r="KWR30" s="1288"/>
      <c r="KWS30" s="1288"/>
      <c r="KWT30" s="1288"/>
      <c r="KWU30" s="1288"/>
      <c r="KWV30" s="1288"/>
      <c r="KWW30" s="1288"/>
      <c r="KWX30" s="1288"/>
      <c r="KWY30" s="1288"/>
      <c r="KWZ30" s="1288"/>
      <c r="KXA30" s="1288"/>
      <c r="KXB30" s="1288"/>
      <c r="KXC30" s="1288"/>
      <c r="KXD30" s="1288"/>
      <c r="KXE30" s="1288"/>
      <c r="KXF30" s="1288"/>
      <c r="KXG30" s="1288"/>
      <c r="KXH30" s="1288"/>
      <c r="KXI30" s="1288"/>
      <c r="KXJ30" s="1288"/>
      <c r="KXK30" s="1288"/>
      <c r="KXL30" s="1288"/>
      <c r="KXM30" s="1288"/>
      <c r="KXN30" s="1288"/>
      <c r="KXO30" s="1288"/>
      <c r="KXP30" s="1288"/>
      <c r="KXQ30" s="1288"/>
      <c r="KXR30" s="1288"/>
      <c r="KXS30" s="1288"/>
      <c r="KXT30" s="1288"/>
      <c r="KXU30" s="1288"/>
      <c r="KXV30" s="1288"/>
      <c r="KXW30" s="1288"/>
      <c r="KXX30" s="1288"/>
      <c r="KXY30" s="1288"/>
      <c r="KXZ30" s="1288"/>
      <c r="KYA30" s="1288"/>
      <c r="KYB30" s="1288"/>
      <c r="KYC30" s="1288"/>
      <c r="KYD30" s="1288"/>
      <c r="KYE30" s="1288"/>
      <c r="KYF30" s="1288"/>
      <c r="KYG30" s="1288"/>
      <c r="KYH30" s="1288"/>
      <c r="KYI30" s="1288"/>
      <c r="KYJ30" s="1288"/>
      <c r="KYK30" s="1288"/>
      <c r="KYL30" s="1288"/>
      <c r="KYM30" s="1288"/>
      <c r="KYN30" s="1288"/>
      <c r="KYO30" s="1288"/>
      <c r="KYP30" s="1288"/>
      <c r="KYQ30" s="1288"/>
      <c r="KYR30" s="1288"/>
      <c r="KYS30" s="1288"/>
      <c r="KYT30" s="1288"/>
      <c r="KYU30" s="1288"/>
      <c r="KYV30" s="1288"/>
      <c r="KYW30" s="1288"/>
      <c r="KYX30" s="1288"/>
      <c r="KYY30" s="1288"/>
      <c r="KYZ30" s="1288"/>
      <c r="KZA30" s="1288"/>
      <c r="KZB30" s="1288"/>
      <c r="KZC30" s="1288"/>
      <c r="KZD30" s="1288"/>
      <c r="KZE30" s="1288"/>
      <c r="KZF30" s="1288"/>
      <c r="KZG30" s="1288"/>
      <c r="KZH30" s="1288"/>
      <c r="KZI30" s="1288"/>
      <c r="KZJ30" s="1288"/>
      <c r="KZK30" s="1288"/>
      <c r="KZL30" s="1288"/>
      <c r="KZM30" s="1288"/>
      <c r="KZN30" s="1288"/>
      <c r="KZO30" s="1288"/>
      <c r="KZP30" s="1288"/>
      <c r="KZQ30" s="1288"/>
      <c r="KZR30" s="1288"/>
      <c r="KZS30" s="1288"/>
      <c r="KZT30" s="1288"/>
      <c r="KZU30" s="1288"/>
      <c r="KZV30" s="1288"/>
      <c r="KZW30" s="1288"/>
      <c r="KZX30" s="1288"/>
      <c r="KZY30" s="1288"/>
      <c r="KZZ30" s="1288"/>
      <c r="LAA30" s="1288"/>
      <c r="LAB30" s="1288"/>
      <c r="LAC30" s="1288"/>
      <c r="LAD30" s="1288"/>
      <c r="LAE30" s="1288"/>
      <c r="LAF30" s="1288"/>
      <c r="LAG30" s="1288"/>
      <c r="LAH30" s="1288"/>
      <c r="LAI30" s="1288"/>
      <c r="LAJ30" s="1288"/>
      <c r="LAK30" s="1288"/>
      <c r="LAL30" s="1288"/>
      <c r="LAM30" s="1288"/>
      <c r="LAN30" s="1288"/>
      <c r="LAO30" s="1288"/>
      <c r="LAP30" s="1288"/>
      <c r="LAQ30" s="1288"/>
      <c r="LAR30" s="1288"/>
      <c r="LAS30" s="1288"/>
      <c r="LAT30" s="1288"/>
      <c r="LAU30" s="1288"/>
      <c r="LAV30" s="1288"/>
      <c r="LAW30" s="1288"/>
      <c r="LAX30" s="1288"/>
      <c r="LAY30" s="1288"/>
      <c r="LAZ30" s="1288"/>
      <c r="LBA30" s="1288"/>
      <c r="LBB30" s="1288"/>
      <c r="LBC30" s="1288"/>
      <c r="LBD30" s="1288"/>
      <c r="LBE30" s="1288"/>
      <c r="LBF30" s="1288"/>
      <c r="LBG30" s="1288"/>
      <c r="LBH30" s="1288"/>
      <c r="LBI30" s="1288"/>
      <c r="LBJ30" s="1288"/>
      <c r="LBK30" s="1288"/>
      <c r="LBL30" s="1288"/>
      <c r="LBM30" s="1288"/>
      <c r="LBN30" s="1288"/>
      <c r="LBO30" s="1288"/>
      <c r="LBP30" s="1288"/>
      <c r="LBQ30" s="1288"/>
      <c r="LBR30" s="1288"/>
      <c r="LBS30" s="1288"/>
      <c r="LBT30" s="1288"/>
      <c r="LBU30" s="1288"/>
      <c r="LBV30" s="1288"/>
      <c r="LBW30" s="1288"/>
      <c r="LBX30" s="1288"/>
      <c r="LBY30" s="1288"/>
      <c r="LBZ30" s="1288"/>
      <c r="LCA30" s="1288"/>
      <c r="LCB30" s="1288"/>
      <c r="LCC30" s="1288"/>
      <c r="LCD30" s="1288"/>
      <c r="LCE30" s="1288"/>
      <c r="LCF30" s="1288"/>
      <c r="LCG30" s="1288"/>
      <c r="LCH30" s="1288"/>
      <c r="LCI30" s="1288"/>
      <c r="LCJ30" s="1288"/>
      <c r="LCK30" s="1288"/>
      <c r="LCL30" s="1288"/>
      <c r="LCM30" s="1288"/>
      <c r="LCN30" s="1288"/>
      <c r="LCO30" s="1288"/>
      <c r="LCP30" s="1288"/>
      <c r="LCQ30" s="1288"/>
      <c r="LCR30" s="1288"/>
      <c r="LCS30" s="1288"/>
      <c r="LCT30" s="1288"/>
      <c r="LCU30" s="1288"/>
      <c r="LCV30" s="1288"/>
      <c r="LCW30" s="1288"/>
      <c r="LCX30" s="1288"/>
      <c r="LCY30" s="1288"/>
      <c r="LCZ30" s="1288"/>
      <c r="LDA30" s="1288"/>
      <c r="LDB30" s="1288"/>
      <c r="LDC30" s="1288"/>
      <c r="LDD30" s="1288"/>
      <c r="LDE30" s="1288"/>
      <c r="LDF30" s="1288"/>
      <c r="LDG30" s="1288"/>
      <c r="LDH30" s="1288"/>
      <c r="LDI30" s="1288"/>
      <c r="LDJ30" s="1288"/>
      <c r="LDK30" s="1288"/>
      <c r="LDL30" s="1288"/>
      <c r="LDM30" s="1288"/>
      <c r="LDN30" s="1288"/>
      <c r="LDO30" s="1288"/>
      <c r="LDP30" s="1288"/>
      <c r="LDQ30" s="1288"/>
      <c r="LDR30" s="1288"/>
      <c r="LDS30" s="1288"/>
      <c r="LDT30" s="1288"/>
      <c r="LDU30" s="1288"/>
      <c r="LDV30" s="1288"/>
      <c r="LDW30" s="1288"/>
      <c r="LDX30" s="1288"/>
      <c r="LDY30" s="1288"/>
      <c r="LDZ30" s="1288"/>
      <c r="LEA30" s="1288"/>
      <c r="LEB30" s="1288"/>
      <c r="LEC30" s="1288"/>
      <c r="LED30" s="1288"/>
      <c r="LEE30" s="1288"/>
      <c r="LEF30" s="1288"/>
      <c r="LEG30" s="1288"/>
      <c r="LEH30" s="1288"/>
      <c r="LEI30" s="1288"/>
      <c r="LEJ30" s="1288"/>
      <c r="LEK30" s="1288"/>
      <c r="LEL30" s="1288"/>
      <c r="LEM30" s="1288"/>
      <c r="LEN30" s="1288"/>
      <c r="LEO30" s="1288"/>
      <c r="LEP30" s="1288"/>
      <c r="LEQ30" s="1288"/>
      <c r="LER30" s="1288"/>
      <c r="LES30" s="1288"/>
      <c r="LET30" s="1288"/>
      <c r="LEU30" s="1288"/>
      <c r="LEV30" s="1288"/>
      <c r="LEW30" s="1288"/>
      <c r="LEX30" s="1288"/>
      <c r="LEY30" s="1288"/>
      <c r="LEZ30" s="1288"/>
      <c r="LFA30" s="1288"/>
      <c r="LFB30" s="1288"/>
      <c r="LFC30" s="1288"/>
      <c r="LFD30" s="1288"/>
      <c r="LFE30" s="1288"/>
      <c r="LFF30" s="1288"/>
      <c r="LFG30" s="1288"/>
      <c r="LFH30" s="1288"/>
      <c r="LFI30" s="1288"/>
      <c r="LFJ30" s="1288"/>
      <c r="LFK30" s="1288"/>
      <c r="LFL30" s="1288"/>
      <c r="LFM30" s="1288"/>
      <c r="LFN30" s="1288"/>
      <c r="LFO30" s="1288"/>
      <c r="LFP30" s="1288"/>
      <c r="LFQ30" s="1288"/>
      <c r="LFR30" s="1288"/>
      <c r="LFS30" s="1288"/>
      <c r="LFT30" s="1288"/>
      <c r="LFU30" s="1288"/>
      <c r="LFV30" s="1288"/>
      <c r="LFW30" s="1288"/>
      <c r="LFX30" s="1288"/>
      <c r="LFY30" s="1288"/>
      <c r="LFZ30" s="1288"/>
      <c r="LGA30" s="1288"/>
      <c r="LGB30" s="1288"/>
      <c r="LGC30" s="1288"/>
      <c r="LGD30" s="1288"/>
      <c r="LGE30" s="1288"/>
      <c r="LGF30" s="1288"/>
      <c r="LGG30" s="1288"/>
      <c r="LGH30" s="1288"/>
      <c r="LGI30" s="1288"/>
      <c r="LGJ30" s="1288"/>
      <c r="LGK30" s="1288"/>
      <c r="LGL30" s="1288"/>
      <c r="LGM30" s="1288"/>
      <c r="LGN30" s="1288"/>
      <c r="LGO30" s="1288"/>
      <c r="LGP30" s="1288"/>
      <c r="LGQ30" s="1288"/>
      <c r="LGR30" s="1288"/>
      <c r="LGS30" s="1288"/>
      <c r="LGT30" s="1288"/>
      <c r="LGU30" s="1288"/>
      <c r="LGV30" s="1288"/>
      <c r="LGW30" s="1288"/>
      <c r="LGX30" s="1288"/>
      <c r="LGY30" s="1288"/>
      <c r="LGZ30" s="1288"/>
      <c r="LHA30" s="1288"/>
      <c r="LHB30" s="1288"/>
      <c r="LHC30" s="1288"/>
      <c r="LHD30" s="1288"/>
      <c r="LHE30" s="1288"/>
      <c r="LHF30" s="1288"/>
      <c r="LHG30" s="1288"/>
      <c r="LHH30" s="1288"/>
      <c r="LHI30" s="1288"/>
      <c r="LHJ30" s="1288"/>
      <c r="LHK30" s="1288"/>
      <c r="LHL30" s="1288"/>
      <c r="LHM30" s="1288"/>
      <c r="LHN30" s="1288"/>
      <c r="LHO30" s="1288"/>
      <c r="LHP30" s="1288"/>
      <c r="LHQ30" s="1288"/>
      <c r="LHR30" s="1288"/>
      <c r="LHS30" s="1288"/>
      <c r="LHT30" s="1288"/>
      <c r="LHU30" s="1288"/>
      <c r="LHV30" s="1288"/>
      <c r="LHW30" s="1288"/>
      <c r="LHX30" s="1288"/>
      <c r="LHY30" s="1288"/>
      <c r="LHZ30" s="1288"/>
      <c r="LIA30" s="1288"/>
      <c r="LIB30" s="1288"/>
      <c r="LIC30" s="1288"/>
      <c r="LID30" s="1288"/>
      <c r="LIE30" s="1288"/>
      <c r="LIF30" s="1288"/>
      <c r="LIG30" s="1288"/>
      <c r="LIH30" s="1288"/>
      <c r="LII30" s="1288"/>
      <c r="LIJ30" s="1288"/>
      <c r="LIK30" s="1288"/>
      <c r="LIL30" s="1288"/>
      <c r="LIM30" s="1288"/>
      <c r="LIN30" s="1288"/>
      <c r="LIO30" s="1288"/>
      <c r="LIP30" s="1288"/>
      <c r="LIQ30" s="1288"/>
      <c r="LIR30" s="1288"/>
      <c r="LIS30" s="1288"/>
      <c r="LIT30" s="1288"/>
      <c r="LIU30" s="1288"/>
      <c r="LIV30" s="1288"/>
      <c r="LIW30" s="1288"/>
      <c r="LIX30" s="1288"/>
      <c r="LIY30" s="1288"/>
      <c r="LIZ30" s="1288"/>
      <c r="LJA30" s="1288"/>
      <c r="LJB30" s="1288"/>
      <c r="LJC30" s="1288"/>
      <c r="LJD30" s="1288"/>
      <c r="LJE30" s="1288"/>
      <c r="LJF30" s="1288"/>
      <c r="LJG30" s="1288"/>
      <c r="LJH30" s="1288"/>
      <c r="LJI30" s="1288"/>
      <c r="LJJ30" s="1288"/>
      <c r="LJK30" s="1288"/>
      <c r="LJL30" s="1288"/>
      <c r="LJM30" s="1288"/>
      <c r="LJN30" s="1288"/>
      <c r="LJO30" s="1288"/>
      <c r="LJP30" s="1288"/>
      <c r="LJQ30" s="1288"/>
      <c r="LJR30" s="1288"/>
      <c r="LJS30" s="1288"/>
      <c r="LJT30" s="1288"/>
      <c r="LJU30" s="1288"/>
      <c r="LJV30" s="1288"/>
      <c r="LJW30" s="1288"/>
      <c r="LJX30" s="1288"/>
      <c r="LJY30" s="1288"/>
      <c r="LJZ30" s="1288"/>
      <c r="LKA30" s="1288"/>
      <c r="LKB30" s="1288"/>
      <c r="LKC30" s="1288"/>
      <c r="LKD30" s="1288"/>
      <c r="LKE30" s="1288"/>
      <c r="LKF30" s="1288"/>
      <c r="LKG30" s="1288"/>
      <c r="LKH30" s="1288"/>
      <c r="LKI30" s="1288"/>
      <c r="LKJ30" s="1288"/>
      <c r="LKK30" s="1288"/>
      <c r="LKL30" s="1288"/>
      <c r="LKM30" s="1288"/>
      <c r="LKN30" s="1288"/>
      <c r="LKO30" s="1288"/>
      <c r="LKP30" s="1288"/>
      <c r="LKQ30" s="1288"/>
      <c r="LKR30" s="1288"/>
      <c r="LKS30" s="1288"/>
      <c r="LKT30" s="1288"/>
      <c r="LKU30" s="1288"/>
      <c r="LKV30" s="1288"/>
      <c r="LKW30" s="1288"/>
      <c r="LKX30" s="1288"/>
      <c r="LKY30" s="1288"/>
      <c r="LKZ30" s="1288"/>
      <c r="LLA30" s="1288"/>
      <c r="LLB30" s="1288"/>
      <c r="LLC30" s="1288"/>
      <c r="LLD30" s="1288"/>
      <c r="LLE30" s="1288"/>
      <c r="LLF30" s="1288"/>
      <c r="LLG30" s="1288"/>
      <c r="LLH30" s="1288"/>
      <c r="LLI30" s="1288"/>
      <c r="LLJ30" s="1288"/>
      <c r="LLK30" s="1288"/>
      <c r="LLL30" s="1288"/>
      <c r="LLM30" s="1288"/>
      <c r="LLN30" s="1288"/>
      <c r="LLO30" s="1288"/>
      <c r="LLP30" s="1288"/>
      <c r="LLQ30" s="1288"/>
      <c r="LLR30" s="1288"/>
      <c r="LLS30" s="1288"/>
      <c r="LLT30" s="1288"/>
      <c r="LLU30" s="1288"/>
      <c r="LLV30" s="1288"/>
      <c r="LLW30" s="1288"/>
      <c r="LLX30" s="1288"/>
      <c r="LLY30" s="1288"/>
      <c r="LLZ30" s="1288"/>
      <c r="LMA30" s="1288"/>
      <c r="LMB30" s="1288"/>
      <c r="LMC30" s="1288"/>
      <c r="LMD30" s="1288"/>
      <c r="LME30" s="1288"/>
      <c r="LMF30" s="1288"/>
      <c r="LMG30" s="1288"/>
      <c r="LMH30" s="1288"/>
      <c r="LMI30" s="1288"/>
      <c r="LMJ30" s="1288"/>
      <c r="LMK30" s="1288"/>
      <c r="LML30" s="1288"/>
      <c r="LMM30" s="1288"/>
      <c r="LMN30" s="1288"/>
      <c r="LMO30" s="1288"/>
      <c r="LMP30" s="1288"/>
      <c r="LMQ30" s="1288"/>
      <c r="LMR30" s="1288"/>
      <c r="LMS30" s="1288"/>
      <c r="LMT30" s="1288"/>
      <c r="LMU30" s="1288"/>
      <c r="LMV30" s="1288"/>
      <c r="LMW30" s="1288"/>
      <c r="LMX30" s="1288"/>
      <c r="LMY30" s="1288"/>
      <c r="LMZ30" s="1288"/>
      <c r="LNA30" s="1288"/>
      <c r="LNB30" s="1288"/>
      <c r="LNC30" s="1288"/>
      <c r="LND30" s="1288"/>
      <c r="LNE30" s="1288"/>
      <c r="LNF30" s="1288"/>
      <c r="LNG30" s="1288"/>
      <c r="LNH30" s="1288"/>
      <c r="LNI30" s="1288"/>
      <c r="LNJ30" s="1288"/>
      <c r="LNK30" s="1288"/>
      <c r="LNL30" s="1288"/>
      <c r="LNM30" s="1288"/>
      <c r="LNN30" s="1288"/>
      <c r="LNO30" s="1288"/>
      <c r="LNP30" s="1288"/>
      <c r="LNQ30" s="1288"/>
      <c r="LNR30" s="1288"/>
      <c r="LNS30" s="1288"/>
      <c r="LNT30" s="1288"/>
      <c r="LNU30" s="1288"/>
      <c r="LNV30" s="1288"/>
      <c r="LNW30" s="1288"/>
      <c r="LNX30" s="1288"/>
      <c r="LNY30" s="1288"/>
      <c r="LNZ30" s="1288"/>
      <c r="LOA30" s="1288"/>
      <c r="LOB30" s="1288"/>
      <c r="LOC30" s="1288"/>
      <c r="LOD30" s="1288"/>
      <c r="LOE30" s="1288"/>
      <c r="LOF30" s="1288"/>
      <c r="LOG30" s="1288"/>
      <c r="LOH30" s="1288"/>
      <c r="LOI30" s="1288"/>
      <c r="LOJ30" s="1288"/>
      <c r="LOK30" s="1288"/>
      <c r="LOL30" s="1288"/>
      <c r="LOM30" s="1288"/>
      <c r="LON30" s="1288"/>
      <c r="LOO30" s="1288"/>
      <c r="LOP30" s="1288"/>
      <c r="LOQ30" s="1288"/>
      <c r="LOR30" s="1288"/>
      <c r="LOS30" s="1288"/>
      <c r="LOT30" s="1288"/>
      <c r="LOU30" s="1288"/>
      <c r="LOV30" s="1288"/>
      <c r="LOW30" s="1288"/>
      <c r="LOX30" s="1288"/>
      <c r="LOY30" s="1288"/>
      <c r="LOZ30" s="1288"/>
      <c r="LPA30" s="1288"/>
      <c r="LPB30" s="1288"/>
      <c r="LPC30" s="1288"/>
      <c r="LPD30" s="1288"/>
      <c r="LPE30" s="1288"/>
      <c r="LPF30" s="1288"/>
      <c r="LPG30" s="1288"/>
      <c r="LPH30" s="1288"/>
      <c r="LPI30" s="1288"/>
      <c r="LPJ30" s="1288"/>
      <c r="LPK30" s="1288"/>
      <c r="LPL30" s="1288"/>
      <c r="LPM30" s="1288"/>
      <c r="LPN30" s="1288"/>
      <c r="LPO30" s="1288"/>
      <c r="LPP30" s="1288"/>
      <c r="LPQ30" s="1288"/>
      <c r="LPR30" s="1288"/>
      <c r="LPS30" s="1288"/>
      <c r="LPT30" s="1288"/>
      <c r="LPU30" s="1288"/>
      <c r="LPV30" s="1288"/>
      <c r="LPW30" s="1288"/>
      <c r="LPX30" s="1288"/>
      <c r="LPY30" s="1288"/>
      <c r="LPZ30" s="1288"/>
      <c r="LQA30" s="1288"/>
      <c r="LQB30" s="1288"/>
      <c r="LQC30" s="1288"/>
      <c r="LQD30" s="1288"/>
      <c r="LQE30" s="1288"/>
      <c r="LQF30" s="1288"/>
      <c r="LQG30" s="1288"/>
      <c r="LQH30" s="1288"/>
      <c r="LQI30" s="1288"/>
      <c r="LQJ30" s="1288"/>
      <c r="LQK30" s="1288"/>
      <c r="LQL30" s="1288"/>
      <c r="LQM30" s="1288"/>
      <c r="LQN30" s="1288"/>
      <c r="LQO30" s="1288"/>
      <c r="LQP30" s="1288"/>
      <c r="LQQ30" s="1288"/>
      <c r="LQR30" s="1288"/>
      <c r="LQS30" s="1288"/>
      <c r="LQT30" s="1288"/>
      <c r="LQU30" s="1288"/>
      <c r="LQV30" s="1288"/>
      <c r="LQW30" s="1288"/>
      <c r="LQX30" s="1288"/>
      <c r="LQY30" s="1288"/>
      <c r="LQZ30" s="1288"/>
      <c r="LRA30" s="1288"/>
      <c r="LRB30" s="1288"/>
      <c r="LRC30" s="1288"/>
      <c r="LRD30" s="1288"/>
      <c r="LRE30" s="1288"/>
      <c r="LRF30" s="1288"/>
      <c r="LRG30" s="1288"/>
      <c r="LRH30" s="1288"/>
      <c r="LRI30" s="1288"/>
      <c r="LRJ30" s="1288"/>
      <c r="LRK30" s="1288"/>
      <c r="LRL30" s="1288"/>
      <c r="LRM30" s="1288"/>
      <c r="LRN30" s="1288"/>
      <c r="LRO30" s="1288"/>
      <c r="LRP30" s="1288"/>
      <c r="LRQ30" s="1288"/>
      <c r="LRR30" s="1288"/>
      <c r="LRS30" s="1288"/>
      <c r="LRT30" s="1288"/>
      <c r="LRU30" s="1288"/>
      <c r="LRV30" s="1288"/>
      <c r="LRW30" s="1288"/>
      <c r="LRX30" s="1288"/>
      <c r="LRY30" s="1288"/>
      <c r="LRZ30" s="1288"/>
      <c r="LSA30" s="1288"/>
      <c r="LSB30" s="1288"/>
      <c r="LSC30" s="1288"/>
      <c r="LSD30" s="1288"/>
      <c r="LSE30" s="1288"/>
      <c r="LSF30" s="1288"/>
      <c r="LSG30" s="1288"/>
      <c r="LSH30" s="1288"/>
      <c r="LSI30" s="1288"/>
      <c r="LSJ30" s="1288"/>
      <c r="LSK30" s="1288"/>
      <c r="LSL30" s="1288"/>
      <c r="LSM30" s="1288"/>
      <c r="LSN30" s="1288"/>
      <c r="LSO30" s="1288"/>
      <c r="LSP30" s="1288"/>
      <c r="LSQ30" s="1288"/>
      <c r="LSR30" s="1288"/>
      <c r="LSS30" s="1288"/>
      <c r="LST30" s="1288"/>
      <c r="LSU30" s="1288"/>
      <c r="LSV30" s="1288"/>
      <c r="LSW30" s="1288"/>
      <c r="LSX30" s="1288"/>
      <c r="LSY30" s="1288"/>
      <c r="LSZ30" s="1288"/>
      <c r="LTA30" s="1288"/>
      <c r="LTB30" s="1288"/>
      <c r="LTC30" s="1288"/>
      <c r="LTD30" s="1288"/>
      <c r="LTE30" s="1288"/>
      <c r="LTF30" s="1288"/>
      <c r="LTG30" s="1288"/>
      <c r="LTH30" s="1288"/>
      <c r="LTI30" s="1288"/>
      <c r="LTJ30" s="1288"/>
      <c r="LTK30" s="1288"/>
      <c r="LTL30" s="1288"/>
      <c r="LTM30" s="1288"/>
      <c r="LTN30" s="1288"/>
      <c r="LTO30" s="1288"/>
      <c r="LTP30" s="1288"/>
      <c r="LTQ30" s="1288"/>
      <c r="LTR30" s="1288"/>
      <c r="LTS30" s="1288"/>
      <c r="LTT30" s="1288"/>
      <c r="LTU30" s="1288"/>
      <c r="LTV30" s="1288"/>
      <c r="LTW30" s="1288"/>
      <c r="LTX30" s="1288"/>
      <c r="LTY30" s="1288"/>
      <c r="LTZ30" s="1288"/>
      <c r="LUA30" s="1288"/>
      <c r="LUB30" s="1288"/>
      <c r="LUC30" s="1288"/>
      <c r="LUD30" s="1288"/>
      <c r="LUE30" s="1288"/>
      <c r="LUF30" s="1288"/>
      <c r="LUG30" s="1288"/>
      <c r="LUH30" s="1288"/>
      <c r="LUI30" s="1288"/>
      <c r="LUJ30" s="1288"/>
      <c r="LUK30" s="1288"/>
      <c r="LUL30" s="1288"/>
      <c r="LUM30" s="1288"/>
      <c r="LUN30" s="1288"/>
      <c r="LUO30" s="1288"/>
      <c r="LUP30" s="1288"/>
      <c r="LUQ30" s="1288"/>
      <c r="LUR30" s="1288"/>
      <c r="LUS30" s="1288"/>
      <c r="LUT30" s="1288"/>
      <c r="LUU30" s="1288"/>
      <c r="LUV30" s="1288"/>
      <c r="LUW30" s="1288"/>
      <c r="LUX30" s="1288"/>
      <c r="LUY30" s="1288"/>
      <c r="LUZ30" s="1288"/>
      <c r="LVA30" s="1288"/>
      <c r="LVB30" s="1288"/>
      <c r="LVC30" s="1288"/>
      <c r="LVD30" s="1288"/>
      <c r="LVE30" s="1288"/>
      <c r="LVF30" s="1288"/>
      <c r="LVG30" s="1288"/>
      <c r="LVH30" s="1288"/>
      <c r="LVI30" s="1288"/>
      <c r="LVJ30" s="1288"/>
      <c r="LVK30" s="1288"/>
      <c r="LVL30" s="1288"/>
      <c r="LVM30" s="1288"/>
      <c r="LVN30" s="1288"/>
      <c r="LVO30" s="1288"/>
      <c r="LVP30" s="1288"/>
      <c r="LVQ30" s="1288"/>
      <c r="LVR30" s="1288"/>
      <c r="LVS30" s="1288"/>
      <c r="LVT30" s="1288"/>
      <c r="LVU30" s="1288"/>
      <c r="LVV30" s="1288"/>
      <c r="LVW30" s="1288"/>
      <c r="LVX30" s="1288"/>
      <c r="LVY30" s="1288"/>
      <c r="LVZ30" s="1288"/>
      <c r="LWA30" s="1288"/>
      <c r="LWB30" s="1288"/>
      <c r="LWC30" s="1288"/>
      <c r="LWD30" s="1288"/>
      <c r="LWE30" s="1288"/>
      <c r="LWF30" s="1288"/>
      <c r="LWG30" s="1288"/>
      <c r="LWH30" s="1288"/>
      <c r="LWI30" s="1288"/>
      <c r="LWJ30" s="1288"/>
      <c r="LWK30" s="1288"/>
      <c r="LWL30" s="1288"/>
      <c r="LWM30" s="1288"/>
      <c r="LWN30" s="1288"/>
      <c r="LWO30" s="1288"/>
      <c r="LWP30" s="1288"/>
      <c r="LWQ30" s="1288"/>
      <c r="LWR30" s="1288"/>
      <c r="LWS30" s="1288"/>
      <c r="LWT30" s="1288"/>
      <c r="LWU30" s="1288"/>
      <c r="LWV30" s="1288"/>
      <c r="LWW30" s="1288"/>
      <c r="LWX30" s="1288"/>
      <c r="LWY30" s="1288"/>
      <c r="LWZ30" s="1288"/>
      <c r="LXA30" s="1288"/>
      <c r="LXB30" s="1288"/>
      <c r="LXC30" s="1288"/>
      <c r="LXD30" s="1288"/>
      <c r="LXE30" s="1288"/>
      <c r="LXF30" s="1288"/>
      <c r="LXG30" s="1288"/>
      <c r="LXH30" s="1288"/>
      <c r="LXI30" s="1288"/>
      <c r="LXJ30" s="1288"/>
      <c r="LXK30" s="1288"/>
      <c r="LXL30" s="1288"/>
      <c r="LXM30" s="1288"/>
      <c r="LXN30" s="1288"/>
      <c r="LXO30" s="1288"/>
      <c r="LXP30" s="1288"/>
      <c r="LXQ30" s="1288"/>
      <c r="LXR30" s="1288"/>
      <c r="LXS30" s="1288"/>
      <c r="LXT30" s="1288"/>
      <c r="LXU30" s="1288"/>
      <c r="LXV30" s="1288"/>
      <c r="LXW30" s="1288"/>
      <c r="LXX30" s="1288"/>
      <c r="LXY30" s="1288"/>
      <c r="LXZ30" s="1288"/>
      <c r="LYA30" s="1288"/>
      <c r="LYB30" s="1288"/>
      <c r="LYC30" s="1288"/>
      <c r="LYD30" s="1288"/>
      <c r="LYE30" s="1288"/>
      <c r="LYF30" s="1288"/>
      <c r="LYG30" s="1288"/>
      <c r="LYH30" s="1288"/>
      <c r="LYI30" s="1288"/>
      <c r="LYJ30" s="1288"/>
      <c r="LYK30" s="1288"/>
      <c r="LYL30" s="1288"/>
      <c r="LYM30" s="1288"/>
      <c r="LYN30" s="1288"/>
      <c r="LYO30" s="1288"/>
      <c r="LYP30" s="1288"/>
      <c r="LYQ30" s="1288"/>
      <c r="LYR30" s="1288"/>
      <c r="LYS30" s="1288"/>
      <c r="LYT30" s="1288"/>
      <c r="LYU30" s="1288"/>
      <c r="LYV30" s="1288"/>
      <c r="LYW30" s="1288"/>
      <c r="LYX30" s="1288"/>
      <c r="LYY30" s="1288"/>
      <c r="LYZ30" s="1288"/>
      <c r="LZA30" s="1288"/>
      <c r="LZB30" s="1288"/>
      <c r="LZC30" s="1288"/>
      <c r="LZD30" s="1288"/>
      <c r="LZE30" s="1288"/>
      <c r="LZF30" s="1288"/>
      <c r="LZG30" s="1288"/>
      <c r="LZH30" s="1288"/>
      <c r="LZI30" s="1288"/>
      <c r="LZJ30" s="1288"/>
      <c r="LZK30" s="1288"/>
      <c r="LZL30" s="1288"/>
      <c r="LZM30" s="1288"/>
      <c r="LZN30" s="1288"/>
      <c r="LZO30" s="1288"/>
      <c r="LZP30" s="1288"/>
      <c r="LZQ30" s="1288"/>
      <c r="LZR30" s="1288"/>
      <c r="LZS30" s="1288"/>
      <c r="LZT30" s="1288"/>
      <c r="LZU30" s="1288"/>
      <c r="LZV30" s="1288"/>
      <c r="LZW30" s="1288"/>
      <c r="LZX30" s="1288"/>
      <c r="LZY30" s="1288"/>
      <c r="LZZ30" s="1288"/>
      <c r="MAA30" s="1288"/>
      <c r="MAB30" s="1288"/>
      <c r="MAC30" s="1288"/>
      <c r="MAD30" s="1288"/>
      <c r="MAE30" s="1288"/>
      <c r="MAF30" s="1288"/>
      <c r="MAG30" s="1288"/>
      <c r="MAH30" s="1288"/>
      <c r="MAI30" s="1288"/>
      <c r="MAJ30" s="1288"/>
      <c r="MAK30" s="1288"/>
      <c r="MAL30" s="1288"/>
      <c r="MAM30" s="1288"/>
      <c r="MAN30" s="1288"/>
      <c r="MAO30" s="1288"/>
      <c r="MAP30" s="1288"/>
      <c r="MAQ30" s="1288"/>
      <c r="MAR30" s="1288"/>
      <c r="MAS30" s="1288"/>
      <c r="MAT30" s="1288"/>
      <c r="MAU30" s="1288"/>
      <c r="MAV30" s="1288"/>
      <c r="MAW30" s="1288"/>
      <c r="MAX30" s="1288"/>
      <c r="MAY30" s="1288"/>
      <c r="MAZ30" s="1288"/>
      <c r="MBA30" s="1288"/>
      <c r="MBB30" s="1288"/>
      <c r="MBC30" s="1288"/>
      <c r="MBD30" s="1288"/>
      <c r="MBE30" s="1288"/>
      <c r="MBF30" s="1288"/>
      <c r="MBG30" s="1288"/>
      <c r="MBH30" s="1288"/>
      <c r="MBI30" s="1288"/>
      <c r="MBJ30" s="1288"/>
      <c r="MBK30" s="1288"/>
      <c r="MBL30" s="1288"/>
      <c r="MBM30" s="1288"/>
      <c r="MBN30" s="1288"/>
      <c r="MBO30" s="1288"/>
      <c r="MBP30" s="1288"/>
      <c r="MBQ30" s="1288"/>
      <c r="MBR30" s="1288"/>
      <c r="MBS30" s="1288"/>
      <c r="MBT30" s="1288"/>
      <c r="MBU30" s="1288"/>
      <c r="MBV30" s="1288"/>
      <c r="MBW30" s="1288"/>
      <c r="MBX30" s="1288"/>
      <c r="MBY30" s="1288"/>
      <c r="MBZ30" s="1288"/>
      <c r="MCA30" s="1288"/>
      <c r="MCB30" s="1288"/>
      <c r="MCC30" s="1288"/>
      <c r="MCD30" s="1288"/>
      <c r="MCE30" s="1288"/>
      <c r="MCF30" s="1288"/>
      <c r="MCG30" s="1288"/>
      <c r="MCH30" s="1288"/>
      <c r="MCI30" s="1288"/>
      <c r="MCJ30" s="1288"/>
      <c r="MCK30" s="1288"/>
      <c r="MCL30" s="1288"/>
      <c r="MCM30" s="1288"/>
      <c r="MCN30" s="1288"/>
      <c r="MCO30" s="1288"/>
      <c r="MCP30" s="1288"/>
      <c r="MCQ30" s="1288"/>
      <c r="MCR30" s="1288"/>
      <c r="MCS30" s="1288"/>
      <c r="MCT30" s="1288"/>
      <c r="MCU30" s="1288"/>
      <c r="MCV30" s="1288"/>
      <c r="MCW30" s="1288"/>
      <c r="MCX30" s="1288"/>
      <c r="MCY30" s="1288"/>
      <c r="MCZ30" s="1288"/>
      <c r="MDA30" s="1288"/>
      <c r="MDB30" s="1288"/>
      <c r="MDC30" s="1288"/>
      <c r="MDD30" s="1288"/>
      <c r="MDE30" s="1288"/>
      <c r="MDF30" s="1288"/>
      <c r="MDG30" s="1288"/>
      <c r="MDH30" s="1288"/>
      <c r="MDI30" s="1288"/>
      <c r="MDJ30" s="1288"/>
      <c r="MDK30" s="1288"/>
      <c r="MDL30" s="1288"/>
      <c r="MDM30" s="1288"/>
      <c r="MDN30" s="1288"/>
      <c r="MDO30" s="1288"/>
      <c r="MDP30" s="1288"/>
      <c r="MDQ30" s="1288"/>
      <c r="MDR30" s="1288"/>
      <c r="MDS30" s="1288"/>
      <c r="MDT30" s="1288"/>
      <c r="MDU30" s="1288"/>
      <c r="MDV30" s="1288"/>
      <c r="MDW30" s="1288"/>
      <c r="MDX30" s="1288"/>
      <c r="MDY30" s="1288"/>
      <c r="MDZ30" s="1288"/>
      <c r="MEA30" s="1288"/>
      <c r="MEB30" s="1288"/>
      <c r="MEC30" s="1288"/>
      <c r="MED30" s="1288"/>
      <c r="MEE30" s="1288"/>
      <c r="MEF30" s="1288"/>
      <c r="MEG30" s="1288"/>
      <c r="MEH30" s="1288"/>
      <c r="MEI30" s="1288"/>
      <c r="MEJ30" s="1288"/>
      <c r="MEK30" s="1288"/>
      <c r="MEL30" s="1288"/>
      <c r="MEM30" s="1288"/>
      <c r="MEN30" s="1288"/>
      <c r="MEO30" s="1288"/>
      <c r="MEP30" s="1288"/>
      <c r="MEQ30" s="1288"/>
      <c r="MER30" s="1288"/>
      <c r="MES30" s="1288"/>
      <c r="MET30" s="1288"/>
      <c r="MEU30" s="1288"/>
      <c r="MEV30" s="1288"/>
      <c r="MEW30" s="1288"/>
      <c r="MEX30" s="1288"/>
      <c r="MEY30" s="1288"/>
      <c r="MEZ30" s="1288"/>
      <c r="MFA30" s="1288"/>
      <c r="MFB30" s="1288"/>
      <c r="MFC30" s="1288"/>
      <c r="MFD30" s="1288"/>
      <c r="MFE30" s="1288"/>
      <c r="MFF30" s="1288"/>
      <c r="MFG30" s="1288"/>
      <c r="MFH30" s="1288"/>
      <c r="MFI30" s="1288"/>
      <c r="MFJ30" s="1288"/>
      <c r="MFK30" s="1288"/>
      <c r="MFL30" s="1288"/>
      <c r="MFM30" s="1288"/>
      <c r="MFN30" s="1288"/>
      <c r="MFO30" s="1288"/>
      <c r="MFP30" s="1288"/>
      <c r="MFQ30" s="1288"/>
      <c r="MFR30" s="1288"/>
      <c r="MFS30" s="1288"/>
      <c r="MFT30" s="1288"/>
      <c r="MFU30" s="1288"/>
      <c r="MFV30" s="1288"/>
      <c r="MFW30" s="1288"/>
      <c r="MFX30" s="1288"/>
      <c r="MFY30" s="1288"/>
      <c r="MFZ30" s="1288"/>
      <c r="MGA30" s="1288"/>
      <c r="MGB30" s="1288"/>
      <c r="MGC30" s="1288"/>
      <c r="MGD30" s="1288"/>
      <c r="MGE30" s="1288"/>
      <c r="MGF30" s="1288"/>
      <c r="MGG30" s="1288"/>
      <c r="MGH30" s="1288"/>
      <c r="MGI30" s="1288"/>
      <c r="MGJ30" s="1288"/>
      <c r="MGK30" s="1288"/>
      <c r="MGL30" s="1288"/>
      <c r="MGM30" s="1288"/>
      <c r="MGN30" s="1288"/>
      <c r="MGO30" s="1288"/>
      <c r="MGP30" s="1288"/>
      <c r="MGQ30" s="1288"/>
      <c r="MGR30" s="1288"/>
      <c r="MGS30" s="1288"/>
      <c r="MGT30" s="1288"/>
      <c r="MGU30" s="1288"/>
      <c r="MGV30" s="1288"/>
      <c r="MGW30" s="1288"/>
      <c r="MGX30" s="1288"/>
      <c r="MGY30" s="1288"/>
      <c r="MGZ30" s="1288"/>
      <c r="MHA30" s="1288"/>
      <c r="MHB30" s="1288"/>
      <c r="MHC30" s="1288"/>
      <c r="MHD30" s="1288"/>
      <c r="MHE30" s="1288"/>
      <c r="MHF30" s="1288"/>
      <c r="MHG30" s="1288"/>
      <c r="MHH30" s="1288"/>
      <c r="MHI30" s="1288"/>
      <c r="MHJ30" s="1288"/>
      <c r="MHK30" s="1288"/>
      <c r="MHL30" s="1288"/>
      <c r="MHM30" s="1288"/>
      <c r="MHN30" s="1288"/>
      <c r="MHO30" s="1288"/>
      <c r="MHP30" s="1288"/>
      <c r="MHQ30" s="1288"/>
      <c r="MHR30" s="1288"/>
      <c r="MHS30" s="1288"/>
      <c r="MHT30" s="1288"/>
      <c r="MHU30" s="1288"/>
      <c r="MHV30" s="1288"/>
      <c r="MHW30" s="1288"/>
      <c r="MHX30" s="1288"/>
      <c r="MHY30" s="1288"/>
      <c r="MHZ30" s="1288"/>
      <c r="MIA30" s="1288"/>
      <c r="MIB30" s="1288"/>
      <c r="MIC30" s="1288"/>
      <c r="MID30" s="1288"/>
      <c r="MIE30" s="1288"/>
      <c r="MIF30" s="1288"/>
      <c r="MIG30" s="1288"/>
      <c r="MIH30" s="1288"/>
      <c r="MII30" s="1288"/>
      <c r="MIJ30" s="1288"/>
      <c r="MIK30" s="1288"/>
      <c r="MIL30" s="1288"/>
      <c r="MIM30" s="1288"/>
      <c r="MIN30" s="1288"/>
      <c r="MIO30" s="1288"/>
      <c r="MIP30" s="1288"/>
      <c r="MIQ30" s="1288"/>
      <c r="MIR30" s="1288"/>
      <c r="MIS30" s="1288"/>
      <c r="MIT30" s="1288"/>
      <c r="MIU30" s="1288"/>
      <c r="MIV30" s="1288"/>
      <c r="MIW30" s="1288"/>
      <c r="MIX30" s="1288"/>
      <c r="MIY30" s="1288"/>
      <c r="MIZ30" s="1288"/>
      <c r="MJA30" s="1288"/>
      <c r="MJB30" s="1288"/>
      <c r="MJC30" s="1288"/>
      <c r="MJD30" s="1288"/>
      <c r="MJE30" s="1288"/>
      <c r="MJF30" s="1288"/>
      <c r="MJG30" s="1288"/>
      <c r="MJH30" s="1288"/>
      <c r="MJI30" s="1288"/>
      <c r="MJJ30" s="1288"/>
      <c r="MJK30" s="1288"/>
      <c r="MJL30" s="1288"/>
      <c r="MJM30" s="1288"/>
      <c r="MJN30" s="1288"/>
      <c r="MJO30" s="1288"/>
      <c r="MJP30" s="1288"/>
      <c r="MJQ30" s="1288"/>
      <c r="MJR30" s="1288"/>
      <c r="MJS30" s="1288"/>
      <c r="MJT30" s="1288"/>
      <c r="MJU30" s="1288"/>
      <c r="MJV30" s="1288"/>
      <c r="MJW30" s="1288"/>
      <c r="MJX30" s="1288"/>
      <c r="MJY30" s="1288"/>
      <c r="MJZ30" s="1288"/>
      <c r="MKA30" s="1288"/>
      <c r="MKB30" s="1288"/>
      <c r="MKC30" s="1288"/>
      <c r="MKD30" s="1288"/>
      <c r="MKE30" s="1288"/>
      <c r="MKF30" s="1288"/>
      <c r="MKG30" s="1288"/>
      <c r="MKH30" s="1288"/>
      <c r="MKI30" s="1288"/>
      <c r="MKJ30" s="1288"/>
      <c r="MKK30" s="1288"/>
      <c r="MKL30" s="1288"/>
      <c r="MKM30" s="1288"/>
      <c r="MKN30" s="1288"/>
      <c r="MKO30" s="1288"/>
      <c r="MKP30" s="1288"/>
      <c r="MKQ30" s="1288"/>
      <c r="MKR30" s="1288"/>
      <c r="MKS30" s="1288"/>
      <c r="MKT30" s="1288"/>
      <c r="MKU30" s="1288"/>
      <c r="MKV30" s="1288"/>
      <c r="MKW30" s="1288"/>
      <c r="MKX30" s="1288"/>
      <c r="MKY30" s="1288"/>
      <c r="MKZ30" s="1288"/>
      <c r="MLA30" s="1288"/>
      <c r="MLB30" s="1288"/>
      <c r="MLC30" s="1288"/>
      <c r="MLD30" s="1288"/>
      <c r="MLE30" s="1288"/>
      <c r="MLF30" s="1288"/>
      <c r="MLG30" s="1288"/>
      <c r="MLH30" s="1288"/>
      <c r="MLI30" s="1288"/>
      <c r="MLJ30" s="1288"/>
      <c r="MLK30" s="1288"/>
      <c r="MLL30" s="1288"/>
      <c r="MLM30" s="1288"/>
      <c r="MLN30" s="1288"/>
      <c r="MLO30" s="1288"/>
      <c r="MLP30" s="1288"/>
      <c r="MLQ30" s="1288"/>
      <c r="MLR30" s="1288"/>
      <c r="MLS30" s="1288"/>
      <c r="MLT30" s="1288"/>
      <c r="MLU30" s="1288"/>
      <c r="MLV30" s="1288"/>
      <c r="MLW30" s="1288"/>
      <c r="MLX30" s="1288"/>
      <c r="MLY30" s="1288"/>
      <c r="MLZ30" s="1288"/>
      <c r="MMA30" s="1288"/>
      <c r="MMB30" s="1288"/>
      <c r="MMC30" s="1288"/>
      <c r="MMD30" s="1288"/>
      <c r="MME30" s="1288"/>
      <c r="MMF30" s="1288"/>
      <c r="MMG30" s="1288"/>
      <c r="MMH30" s="1288"/>
      <c r="MMI30" s="1288"/>
      <c r="MMJ30" s="1288"/>
      <c r="MMK30" s="1288"/>
      <c r="MML30" s="1288"/>
      <c r="MMM30" s="1288"/>
      <c r="MMN30" s="1288"/>
      <c r="MMO30" s="1288"/>
      <c r="MMP30" s="1288"/>
      <c r="MMQ30" s="1288"/>
      <c r="MMR30" s="1288"/>
      <c r="MMS30" s="1288"/>
      <c r="MMT30" s="1288"/>
      <c r="MMU30" s="1288"/>
      <c r="MMV30" s="1288"/>
      <c r="MMW30" s="1288"/>
      <c r="MMX30" s="1288"/>
      <c r="MMY30" s="1288"/>
      <c r="MMZ30" s="1288"/>
      <c r="MNA30" s="1288"/>
      <c r="MNB30" s="1288"/>
      <c r="MNC30" s="1288"/>
      <c r="MND30" s="1288"/>
      <c r="MNE30" s="1288"/>
      <c r="MNF30" s="1288"/>
      <c r="MNG30" s="1288"/>
      <c r="MNH30" s="1288"/>
      <c r="MNI30" s="1288"/>
      <c r="MNJ30" s="1288"/>
      <c r="MNK30" s="1288"/>
      <c r="MNL30" s="1288"/>
      <c r="MNM30" s="1288"/>
      <c r="MNN30" s="1288"/>
      <c r="MNO30" s="1288"/>
      <c r="MNP30" s="1288"/>
      <c r="MNQ30" s="1288"/>
      <c r="MNR30" s="1288"/>
      <c r="MNS30" s="1288"/>
      <c r="MNT30" s="1288"/>
      <c r="MNU30" s="1288"/>
      <c r="MNV30" s="1288"/>
      <c r="MNW30" s="1288"/>
      <c r="MNX30" s="1288"/>
      <c r="MNY30" s="1288"/>
      <c r="MNZ30" s="1288"/>
      <c r="MOA30" s="1288"/>
      <c r="MOB30" s="1288"/>
      <c r="MOC30" s="1288"/>
      <c r="MOD30" s="1288"/>
      <c r="MOE30" s="1288"/>
      <c r="MOF30" s="1288"/>
      <c r="MOG30" s="1288"/>
      <c r="MOH30" s="1288"/>
      <c r="MOI30" s="1288"/>
      <c r="MOJ30" s="1288"/>
      <c r="MOK30" s="1288"/>
      <c r="MOL30" s="1288"/>
      <c r="MOM30" s="1288"/>
      <c r="MON30" s="1288"/>
      <c r="MOO30" s="1288"/>
      <c r="MOP30" s="1288"/>
      <c r="MOQ30" s="1288"/>
      <c r="MOR30" s="1288"/>
      <c r="MOS30" s="1288"/>
      <c r="MOT30" s="1288"/>
      <c r="MOU30" s="1288"/>
      <c r="MOV30" s="1288"/>
      <c r="MOW30" s="1288"/>
      <c r="MOX30" s="1288"/>
      <c r="MOY30" s="1288"/>
      <c r="MOZ30" s="1288"/>
      <c r="MPA30" s="1288"/>
      <c r="MPB30" s="1288"/>
      <c r="MPC30" s="1288"/>
      <c r="MPD30" s="1288"/>
      <c r="MPE30" s="1288"/>
      <c r="MPF30" s="1288"/>
      <c r="MPG30" s="1288"/>
      <c r="MPH30" s="1288"/>
      <c r="MPI30" s="1288"/>
      <c r="MPJ30" s="1288"/>
      <c r="MPK30" s="1288"/>
      <c r="MPL30" s="1288"/>
      <c r="MPM30" s="1288"/>
      <c r="MPN30" s="1288"/>
      <c r="MPO30" s="1288"/>
      <c r="MPP30" s="1288"/>
      <c r="MPQ30" s="1288"/>
      <c r="MPR30" s="1288"/>
      <c r="MPS30" s="1288"/>
      <c r="MPT30" s="1288"/>
      <c r="MPU30" s="1288"/>
      <c r="MPV30" s="1288"/>
      <c r="MPW30" s="1288"/>
      <c r="MPX30" s="1288"/>
      <c r="MPY30" s="1288"/>
      <c r="MPZ30" s="1288"/>
      <c r="MQA30" s="1288"/>
      <c r="MQB30" s="1288"/>
      <c r="MQC30" s="1288"/>
      <c r="MQD30" s="1288"/>
      <c r="MQE30" s="1288"/>
      <c r="MQF30" s="1288"/>
      <c r="MQG30" s="1288"/>
      <c r="MQH30" s="1288"/>
      <c r="MQI30" s="1288"/>
      <c r="MQJ30" s="1288"/>
      <c r="MQK30" s="1288"/>
      <c r="MQL30" s="1288"/>
      <c r="MQM30" s="1288"/>
      <c r="MQN30" s="1288"/>
      <c r="MQO30" s="1288"/>
      <c r="MQP30" s="1288"/>
      <c r="MQQ30" s="1288"/>
      <c r="MQR30" s="1288"/>
      <c r="MQS30" s="1288"/>
      <c r="MQT30" s="1288"/>
      <c r="MQU30" s="1288"/>
      <c r="MQV30" s="1288"/>
      <c r="MQW30" s="1288"/>
      <c r="MQX30" s="1288"/>
      <c r="MQY30" s="1288"/>
      <c r="MQZ30" s="1288"/>
      <c r="MRA30" s="1288"/>
      <c r="MRB30" s="1288"/>
      <c r="MRC30" s="1288"/>
      <c r="MRD30" s="1288"/>
      <c r="MRE30" s="1288"/>
      <c r="MRF30" s="1288"/>
      <c r="MRG30" s="1288"/>
      <c r="MRH30" s="1288"/>
      <c r="MRI30" s="1288"/>
      <c r="MRJ30" s="1288"/>
      <c r="MRK30" s="1288"/>
      <c r="MRL30" s="1288"/>
      <c r="MRM30" s="1288"/>
      <c r="MRN30" s="1288"/>
      <c r="MRO30" s="1288"/>
      <c r="MRP30" s="1288"/>
      <c r="MRQ30" s="1288"/>
      <c r="MRR30" s="1288"/>
      <c r="MRS30" s="1288"/>
      <c r="MRT30" s="1288"/>
      <c r="MRU30" s="1288"/>
      <c r="MRV30" s="1288"/>
      <c r="MRW30" s="1288"/>
      <c r="MRX30" s="1288"/>
      <c r="MRY30" s="1288"/>
      <c r="MRZ30" s="1288"/>
      <c r="MSA30" s="1288"/>
      <c r="MSB30" s="1288"/>
      <c r="MSC30" s="1288"/>
      <c r="MSD30" s="1288"/>
      <c r="MSE30" s="1288"/>
      <c r="MSF30" s="1288"/>
      <c r="MSG30" s="1288"/>
      <c r="MSH30" s="1288"/>
      <c r="MSI30" s="1288"/>
      <c r="MSJ30" s="1288"/>
      <c r="MSK30" s="1288"/>
      <c r="MSL30" s="1288"/>
      <c r="MSM30" s="1288"/>
      <c r="MSN30" s="1288"/>
      <c r="MSO30" s="1288"/>
      <c r="MSP30" s="1288"/>
      <c r="MSQ30" s="1288"/>
      <c r="MSR30" s="1288"/>
      <c r="MSS30" s="1288"/>
      <c r="MST30" s="1288"/>
      <c r="MSU30" s="1288"/>
      <c r="MSV30" s="1288"/>
      <c r="MSW30" s="1288"/>
      <c r="MSX30" s="1288"/>
      <c r="MSY30" s="1288"/>
      <c r="MSZ30" s="1288"/>
      <c r="MTA30" s="1288"/>
      <c r="MTB30" s="1288"/>
      <c r="MTC30" s="1288"/>
      <c r="MTD30" s="1288"/>
      <c r="MTE30" s="1288"/>
      <c r="MTF30" s="1288"/>
      <c r="MTG30" s="1288"/>
      <c r="MTH30" s="1288"/>
      <c r="MTI30" s="1288"/>
      <c r="MTJ30" s="1288"/>
      <c r="MTK30" s="1288"/>
      <c r="MTL30" s="1288"/>
      <c r="MTM30" s="1288"/>
      <c r="MTN30" s="1288"/>
      <c r="MTO30" s="1288"/>
      <c r="MTP30" s="1288"/>
      <c r="MTQ30" s="1288"/>
      <c r="MTR30" s="1288"/>
      <c r="MTS30" s="1288"/>
      <c r="MTT30" s="1288"/>
      <c r="MTU30" s="1288"/>
      <c r="MTV30" s="1288"/>
      <c r="MTW30" s="1288"/>
      <c r="MTX30" s="1288"/>
      <c r="MTY30" s="1288"/>
      <c r="MTZ30" s="1288"/>
      <c r="MUA30" s="1288"/>
      <c r="MUB30" s="1288"/>
      <c r="MUC30" s="1288"/>
      <c r="MUD30" s="1288"/>
      <c r="MUE30" s="1288"/>
      <c r="MUF30" s="1288"/>
      <c r="MUG30" s="1288"/>
      <c r="MUH30" s="1288"/>
      <c r="MUI30" s="1288"/>
      <c r="MUJ30" s="1288"/>
      <c r="MUK30" s="1288"/>
      <c r="MUL30" s="1288"/>
      <c r="MUM30" s="1288"/>
      <c r="MUN30" s="1288"/>
      <c r="MUO30" s="1288"/>
      <c r="MUP30" s="1288"/>
      <c r="MUQ30" s="1288"/>
      <c r="MUR30" s="1288"/>
      <c r="MUS30" s="1288"/>
      <c r="MUT30" s="1288"/>
      <c r="MUU30" s="1288"/>
      <c r="MUV30" s="1288"/>
      <c r="MUW30" s="1288"/>
      <c r="MUX30" s="1288"/>
      <c r="MUY30" s="1288"/>
      <c r="MUZ30" s="1288"/>
      <c r="MVA30" s="1288"/>
      <c r="MVB30" s="1288"/>
      <c r="MVC30" s="1288"/>
      <c r="MVD30" s="1288"/>
      <c r="MVE30" s="1288"/>
      <c r="MVF30" s="1288"/>
      <c r="MVG30" s="1288"/>
      <c r="MVH30" s="1288"/>
      <c r="MVI30" s="1288"/>
      <c r="MVJ30" s="1288"/>
      <c r="MVK30" s="1288"/>
      <c r="MVL30" s="1288"/>
      <c r="MVM30" s="1288"/>
      <c r="MVN30" s="1288"/>
      <c r="MVO30" s="1288"/>
      <c r="MVP30" s="1288"/>
      <c r="MVQ30" s="1288"/>
      <c r="MVR30" s="1288"/>
      <c r="MVS30" s="1288"/>
      <c r="MVT30" s="1288"/>
      <c r="MVU30" s="1288"/>
      <c r="MVV30" s="1288"/>
      <c r="MVW30" s="1288"/>
      <c r="MVX30" s="1288"/>
      <c r="MVY30" s="1288"/>
      <c r="MVZ30" s="1288"/>
      <c r="MWA30" s="1288"/>
      <c r="MWB30" s="1288"/>
      <c r="MWC30" s="1288"/>
      <c r="MWD30" s="1288"/>
      <c r="MWE30" s="1288"/>
      <c r="MWF30" s="1288"/>
      <c r="MWG30" s="1288"/>
      <c r="MWH30" s="1288"/>
      <c r="MWI30" s="1288"/>
      <c r="MWJ30" s="1288"/>
      <c r="MWK30" s="1288"/>
      <c r="MWL30" s="1288"/>
      <c r="MWM30" s="1288"/>
      <c r="MWN30" s="1288"/>
      <c r="MWO30" s="1288"/>
      <c r="MWP30" s="1288"/>
      <c r="MWQ30" s="1288"/>
      <c r="MWR30" s="1288"/>
      <c r="MWS30" s="1288"/>
      <c r="MWT30" s="1288"/>
      <c r="MWU30" s="1288"/>
      <c r="MWV30" s="1288"/>
      <c r="MWW30" s="1288"/>
      <c r="MWX30" s="1288"/>
      <c r="MWY30" s="1288"/>
      <c r="MWZ30" s="1288"/>
      <c r="MXA30" s="1288"/>
      <c r="MXB30" s="1288"/>
      <c r="MXC30" s="1288"/>
      <c r="MXD30" s="1288"/>
      <c r="MXE30" s="1288"/>
      <c r="MXF30" s="1288"/>
      <c r="MXG30" s="1288"/>
      <c r="MXH30" s="1288"/>
      <c r="MXI30" s="1288"/>
      <c r="MXJ30" s="1288"/>
      <c r="MXK30" s="1288"/>
      <c r="MXL30" s="1288"/>
      <c r="MXM30" s="1288"/>
      <c r="MXN30" s="1288"/>
      <c r="MXO30" s="1288"/>
      <c r="MXP30" s="1288"/>
      <c r="MXQ30" s="1288"/>
      <c r="MXR30" s="1288"/>
      <c r="MXS30" s="1288"/>
      <c r="MXT30" s="1288"/>
      <c r="MXU30" s="1288"/>
      <c r="MXV30" s="1288"/>
      <c r="MXW30" s="1288"/>
      <c r="MXX30" s="1288"/>
      <c r="MXY30" s="1288"/>
      <c r="MXZ30" s="1288"/>
      <c r="MYA30" s="1288"/>
      <c r="MYB30" s="1288"/>
      <c r="MYC30" s="1288"/>
      <c r="MYD30" s="1288"/>
      <c r="MYE30" s="1288"/>
      <c r="MYF30" s="1288"/>
      <c r="MYG30" s="1288"/>
      <c r="MYH30" s="1288"/>
      <c r="MYI30" s="1288"/>
      <c r="MYJ30" s="1288"/>
      <c r="MYK30" s="1288"/>
      <c r="MYL30" s="1288"/>
      <c r="MYM30" s="1288"/>
      <c r="MYN30" s="1288"/>
      <c r="MYO30" s="1288"/>
      <c r="MYP30" s="1288"/>
      <c r="MYQ30" s="1288"/>
      <c r="MYR30" s="1288"/>
      <c r="MYS30" s="1288"/>
      <c r="MYT30" s="1288"/>
      <c r="MYU30" s="1288"/>
      <c r="MYV30" s="1288"/>
      <c r="MYW30" s="1288"/>
      <c r="MYX30" s="1288"/>
      <c r="MYY30" s="1288"/>
      <c r="MYZ30" s="1288"/>
      <c r="MZA30" s="1288"/>
      <c r="MZB30" s="1288"/>
      <c r="MZC30" s="1288"/>
      <c r="MZD30" s="1288"/>
      <c r="MZE30" s="1288"/>
      <c r="MZF30" s="1288"/>
      <c r="MZG30" s="1288"/>
      <c r="MZH30" s="1288"/>
      <c r="MZI30" s="1288"/>
      <c r="MZJ30" s="1288"/>
      <c r="MZK30" s="1288"/>
      <c r="MZL30" s="1288"/>
      <c r="MZM30" s="1288"/>
      <c r="MZN30" s="1288"/>
      <c r="MZO30" s="1288"/>
      <c r="MZP30" s="1288"/>
      <c r="MZQ30" s="1288"/>
      <c r="MZR30" s="1288"/>
      <c r="MZS30" s="1288"/>
      <c r="MZT30" s="1288"/>
      <c r="MZU30" s="1288"/>
      <c r="MZV30" s="1288"/>
      <c r="MZW30" s="1288"/>
      <c r="MZX30" s="1288"/>
      <c r="MZY30" s="1288"/>
      <c r="MZZ30" s="1288"/>
      <c r="NAA30" s="1288"/>
      <c r="NAB30" s="1288"/>
      <c r="NAC30" s="1288"/>
      <c r="NAD30" s="1288"/>
      <c r="NAE30" s="1288"/>
      <c r="NAF30" s="1288"/>
      <c r="NAG30" s="1288"/>
      <c r="NAH30" s="1288"/>
      <c r="NAI30" s="1288"/>
      <c r="NAJ30" s="1288"/>
      <c r="NAK30" s="1288"/>
      <c r="NAL30" s="1288"/>
      <c r="NAM30" s="1288"/>
      <c r="NAN30" s="1288"/>
      <c r="NAO30" s="1288"/>
      <c r="NAP30" s="1288"/>
      <c r="NAQ30" s="1288"/>
      <c r="NAR30" s="1288"/>
      <c r="NAS30" s="1288"/>
      <c r="NAT30" s="1288"/>
      <c r="NAU30" s="1288"/>
      <c r="NAV30" s="1288"/>
      <c r="NAW30" s="1288"/>
      <c r="NAX30" s="1288"/>
      <c r="NAY30" s="1288"/>
      <c r="NAZ30" s="1288"/>
      <c r="NBA30" s="1288"/>
      <c r="NBB30" s="1288"/>
      <c r="NBC30" s="1288"/>
      <c r="NBD30" s="1288"/>
      <c r="NBE30" s="1288"/>
      <c r="NBF30" s="1288"/>
      <c r="NBG30" s="1288"/>
      <c r="NBH30" s="1288"/>
      <c r="NBI30" s="1288"/>
      <c r="NBJ30" s="1288"/>
      <c r="NBK30" s="1288"/>
      <c r="NBL30" s="1288"/>
      <c r="NBM30" s="1288"/>
      <c r="NBN30" s="1288"/>
      <c r="NBO30" s="1288"/>
      <c r="NBP30" s="1288"/>
      <c r="NBQ30" s="1288"/>
      <c r="NBR30" s="1288"/>
      <c r="NBS30" s="1288"/>
      <c r="NBT30" s="1288"/>
      <c r="NBU30" s="1288"/>
      <c r="NBV30" s="1288"/>
      <c r="NBW30" s="1288"/>
      <c r="NBX30" s="1288"/>
      <c r="NBY30" s="1288"/>
      <c r="NBZ30" s="1288"/>
      <c r="NCA30" s="1288"/>
      <c r="NCB30" s="1288"/>
      <c r="NCC30" s="1288"/>
      <c r="NCD30" s="1288"/>
      <c r="NCE30" s="1288"/>
      <c r="NCF30" s="1288"/>
      <c r="NCG30" s="1288"/>
      <c r="NCH30" s="1288"/>
      <c r="NCI30" s="1288"/>
      <c r="NCJ30" s="1288"/>
      <c r="NCK30" s="1288"/>
      <c r="NCL30" s="1288"/>
      <c r="NCM30" s="1288"/>
      <c r="NCN30" s="1288"/>
      <c r="NCO30" s="1288"/>
      <c r="NCP30" s="1288"/>
      <c r="NCQ30" s="1288"/>
      <c r="NCR30" s="1288"/>
      <c r="NCS30" s="1288"/>
      <c r="NCT30" s="1288"/>
      <c r="NCU30" s="1288"/>
      <c r="NCV30" s="1288"/>
      <c r="NCW30" s="1288"/>
      <c r="NCX30" s="1288"/>
      <c r="NCY30" s="1288"/>
      <c r="NCZ30" s="1288"/>
      <c r="NDA30" s="1288"/>
      <c r="NDB30" s="1288"/>
      <c r="NDC30" s="1288"/>
      <c r="NDD30" s="1288"/>
      <c r="NDE30" s="1288"/>
      <c r="NDF30" s="1288"/>
      <c r="NDG30" s="1288"/>
      <c r="NDH30" s="1288"/>
      <c r="NDI30" s="1288"/>
      <c r="NDJ30" s="1288"/>
      <c r="NDK30" s="1288"/>
      <c r="NDL30" s="1288"/>
      <c r="NDM30" s="1288"/>
      <c r="NDN30" s="1288"/>
      <c r="NDO30" s="1288"/>
      <c r="NDP30" s="1288"/>
      <c r="NDQ30" s="1288"/>
      <c r="NDR30" s="1288"/>
      <c r="NDS30" s="1288"/>
      <c r="NDT30" s="1288"/>
      <c r="NDU30" s="1288"/>
      <c r="NDV30" s="1288"/>
      <c r="NDW30" s="1288"/>
      <c r="NDX30" s="1288"/>
      <c r="NDY30" s="1288"/>
      <c r="NDZ30" s="1288"/>
      <c r="NEA30" s="1288"/>
      <c r="NEB30" s="1288"/>
      <c r="NEC30" s="1288"/>
      <c r="NED30" s="1288"/>
      <c r="NEE30" s="1288"/>
      <c r="NEF30" s="1288"/>
      <c r="NEG30" s="1288"/>
      <c r="NEH30" s="1288"/>
      <c r="NEI30" s="1288"/>
      <c r="NEJ30" s="1288"/>
      <c r="NEK30" s="1288"/>
      <c r="NEL30" s="1288"/>
      <c r="NEM30" s="1288"/>
      <c r="NEN30" s="1288"/>
      <c r="NEO30" s="1288"/>
      <c r="NEP30" s="1288"/>
      <c r="NEQ30" s="1288"/>
      <c r="NER30" s="1288"/>
      <c r="NES30" s="1288"/>
      <c r="NET30" s="1288"/>
      <c r="NEU30" s="1288"/>
      <c r="NEV30" s="1288"/>
      <c r="NEW30" s="1288"/>
      <c r="NEX30" s="1288"/>
      <c r="NEY30" s="1288"/>
      <c r="NEZ30" s="1288"/>
      <c r="NFA30" s="1288"/>
      <c r="NFB30" s="1288"/>
      <c r="NFC30" s="1288"/>
      <c r="NFD30" s="1288"/>
      <c r="NFE30" s="1288"/>
      <c r="NFF30" s="1288"/>
      <c r="NFG30" s="1288"/>
      <c r="NFH30" s="1288"/>
      <c r="NFI30" s="1288"/>
      <c r="NFJ30" s="1288"/>
      <c r="NFK30" s="1288"/>
      <c r="NFL30" s="1288"/>
      <c r="NFM30" s="1288"/>
      <c r="NFN30" s="1288"/>
      <c r="NFO30" s="1288"/>
      <c r="NFP30" s="1288"/>
      <c r="NFQ30" s="1288"/>
      <c r="NFR30" s="1288"/>
      <c r="NFS30" s="1288"/>
      <c r="NFT30" s="1288"/>
      <c r="NFU30" s="1288"/>
      <c r="NFV30" s="1288"/>
      <c r="NFW30" s="1288"/>
      <c r="NFX30" s="1288"/>
      <c r="NFY30" s="1288"/>
      <c r="NFZ30" s="1288"/>
      <c r="NGA30" s="1288"/>
      <c r="NGB30" s="1288"/>
      <c r="NGC30" s="1288"/>
      <c r="NGD30" s="1288"/>
      <c r="NGE30" s="1288"/>
      <c r="NGF30" s="1288"/>
      <c r="NGG30" s="1288"/>
      <c r="NGH30" s="1288"/>
      <c r="NGI30" s="1288"/>
      <c r="NGJ30" s="1288"/>
      <c r="NGK30" s="1288"/>
      <c r="NGL30" s="1288"/>
      <c r="NGM30" s="1288"/>
      <c r="NGN30" s="1288"/>
      <c r="NGO30" s="1288"/>
      <c r="NGP30" s="1288"/>
      <c r="NGQ30" s="1288"/>
      <c r="NGR30" s="1288"/>
      <c r="NGS30" s="1288"/>
      <c r="NGT30" s="1288"/>
      <c r="NGU30" s="1288"/>
      <c r="NGV30" s="1288"/>
      <c r="NGW30" s="1288"/>
      <c r="NGX30" s="1288"/>
      <c r="NGY30" s="1288"/>
      <c r="NGZ30" s="1288"/>
      <c r="NHA30" s="1288"/>
      <c r="NHB30" s="1288"/>
      <c r="NHC30" s="1288"/>
      <c r="NHD30" s="1288"/>
      <c r="NHE30" s="1288"/>
      <c r="NHF30" s="1288"/>
      <c r="NHG30" s="1288"/>
      <c r="NHH30" s="1288"/>
      <c r="NHI30" s="1288"/>
      <c r="NHJ30" s="1288"/>
      <c r="NHK30" s="1288"/>
      <c r="NHL30" s="1288"/>
      <c r="NHM30" s="1288"/>
      <c r="NHN30" s="1288"/>
      <c r="NHO30" s="1288"/>
      <c r="NHP30" s="1288"/>
      <c r="NHQ30" s="1288"/>
      <c r="NHR30" s="1288"/>
      <c r="NHS30" s="1288"/>
      <c r="NHT30" s="1288"/>
      <c r="NHU30" s="1288"/>
      <c r="NHV30" s="1288"/>
      <c r="NHW30" s="1288"/>
      <c r="NHX30" s="1288"/>
      <c r="NHY30" s="1288"/>
      <c r="NHZ30" s="1288"/>
      <c r="NIA30" s="1288"/>
      <c r="NIB30" s="1288"/>
      <c r="NIC30" s="1288"/>
      <c r="NID30" s="1288"/>
      <c r="NIE30" s="1288"/>
      <c r="NIF30" s="1288"/>
      <c r="NIG30" s="1288"/>
      <c r="NIH30" s="1288"/>
      <c r="NII30" s="1288"/>
      <c r="NIJ30" s="1288"/>
      <c r="NIK30" s="1288"/>
      <c r="NIL30" s="1288"/>
      <c r="NIM30" s="1288"/>
      <c r="NIN30" s="1288"/>
      <c r="NIO30" s="1288"/>
      <c r="NIP30" s="1288"/>
      <c r="NIQ30" s="1288"/>
      <c r="NIR30" s="1288"/>
      <c r="NIS30" s="1288"/>
      <c r="NIT30" s="1288"/>
      <c r="NIU30" s="1288"/>
      <c r="NIV30" s="1288"/>
      <c r="NIW30" s="1288"/>
      <c r="NIX30" s="1288"/>
      <c r="NIY30" s="1288"/>
      <c r="NIZ30" s="1288"/>
      <c r="NJA30" s="1288"/>
      <c r="NJB30" s="1288"/>
      <c r="NJC30" s="1288"/>
      <c r="NJD30" s="1288"/>
      <c r="NJE30" s="1288"/>
      <c r="NJF30" s="1288"/>
      <c r="NJG30" s="1288"/>
      <c r="NJH30" s="1288"/>
      <c r="NJI30" s="1288"/>
      <c r="NJJ30" s="1288"/>
      <c r="NJK30" s="1288"/>
      <c r="NJL30" s="1288"/>
      <c r="NJM30" s="1288"/>
      <c r="NJN30" s="1288"/>
      <c r="NJO30" s="1288"/>
      <c r="NJP30" s="1288"/>
      <c r="NJQ30" s="1288"/>
      <c r="NJR30" s="1288"/>
      <c r="NJS30" s="1288"/>
      <c r="NJT30" s="1288"/>
      <c r="NJU30" s="1288"/>
      <c r="NJV30" s="1288"/>
      <c r="NJW30" s="1288"/>
      <c r="NJX30" s="1288"/>
      <c r="NJY30" s="1288"/>
      <c r="NJZ30" s="1288"/>
      <c r="NKA30" s="1288"/>
      <c r="NKB30" s="1288"/>
      <c r="NKC30" s="1288"/>
      <c r="NKD30" s="1288"/>
      <c r="NKE30" s="1288"/>
      <c r="NKF30" s="1288"/>
      <c r="NKG30" s="1288"/>
      <c r="NKH30" s="1288"/>
      <c r="NKI30" s="1288"/>
      <c r="NKJ30" s="1288"/>
      <c r="NKK30" s="1288"/>
      <c r="NKL30" s="1288"/>
      <c r="NKM30" s="1288"/>
      <c r="NKN30" s="1288"/>
      <c r="NKO30" s="1288"/>
      <c r="NKP30" s="1288"/>
      <c r="NKQ30" s="1288"/>
      <c r="NKR30" s="1288"/>
      <c r="NKS30" s="1288"/>
      <c r="NKT30" s="1288"/>
      <c r="NKU30" s="1288"/>
      <c r="NKV30" s="1288"/>
      <c r="NKW30" s="1288"/>
      <c r="NKX30" s="1288"/>
      <c r="NKY30" s="1288"/>
      <c r="NKZ30" s="1288"/>
      <c r="NLA30" s="1288"/>
      <c r="NLB30" s="1288"/>
      <c r="NLC30" s="1288"/>
      <c r="NLD30" s="1288"/>
      <c r="NLE30" s="1288"/>
      <c r="NLF30" s="1288"/>
      <c r="NLG30" s="1288"/>
      <c r="NLH30" s="1288"/>
      <c r="NLI30" s="1288"/>
      <c r="NLJ30" s="1288"/>
      <c r="NLK30" s="1288"/>
      <c r="NLL30" s="1288"/>
      <c r="NLM30" s="1288"/>
      <c r="NLN30" s="1288"/>
      <c r="NLO30" s="1288"/>
      <c r="NLP30" s="1288"/>
      <c r="NLQ30" s="1288"/>
      <c r="NLR30" s="1288"/>
      <c r="NLS30" s="1288"/>
      <c r="NLT30" s="1288"/>
      <c r="NLU30" s="1288"/>
      <c r="NLV30" s="1288"/>
      <c r="NLW30" s="1288"/>
      <c r="NLX30" s="1288"/>
      <c r="NLY30" s="1288"/>
      <c r="NLZ30" s="1288"/>
      <c r="NMA30" s="1288"/>
      <c r="NMB30" s="1288"/>
      <c r="NMC30" s="1288"/>
      <c r="NMD30" s="1288"/>
      <c r="NME30" s="1288"/>
      <c r="NMF30" s="1288"/>
      <c r="NMG30" s="1288"/>
      <c r="NMH30" s="1288"/>
      <c r="NMI30" s="1288"/>
      <c r="NMJ30" s="1288"/>
      <c r="NMK30" s="1288"/>
      <c r="NML30" s="1288"/>
      <c r="NMM30" s="1288"/>
      <c r="NMN30" s="1288"/>
      <c r="NMO30" s="1288"/>
      <c r="NMP30" s="1288"/>
      <c r="NMQ30" s="1288"/>
      <c r="NMR30" s="1288"/>
      <c r="NMS30" s="1288"/>
      <c r="NMT30" s="1288"/>
      <c r="NMU30" s="1288"/>
      <c r="NMV30" s="1288"/>
      <c r="NMW30" s="1288"/>
      <c r="NMX30" s="1288"/>
      <c r="NMY30" s="1288"/>
      <c r="NMZ30" s="1288"/>
      <c r="NNA30" s="1288"/>
      <c r="NNB30" s="1288"/>
      <c r="NNC30" s="1288"/>
      <c r="NND30" s="1288"/>
      <c r="NNE30" s="1288"/>
      <c r="NNF30" s="1288"/>
      <c r="NNG30" s="1288"/>
      <c r="NNH30" s="1288"/>
      <c r="NNI30" s="1288"/>
      <c r="NNJ30" s="1288"/>
      <c r="NNK30" s="1288"/>
      <c r="NNL30" s="1288"/>
      <c r="NNM30" s="1288"/>
      <c r="NNN30" s="1288"/>
      <c r="NNO30" s="1288"/>
      <c r="NNP30" s="1288"/>
      <c r="NNQ30" s="1288"/>
      <c r="NNR30" s="1288"/>
      <c r="NNS30" s="1288"/>
      <c r="NNT30" s="1288"/>
      <c r="NNU30" s="1288"/>
      <c r="NNV30" s="1288"/>
      <c r="NNW30" s="1288"/>
      <c r="NNX30" s="1288"/>
      <c r="NNY30" s="1288"/>
      <c r="NNZ30" s="1288"/>
      <c r="NOA30" s="1288"/>
      <c r="NOB30" s="1288"/>
      <c r="NOC30" s="1288"/>
      <c r="NOD30" s="1288"/>
      <c r="NOE30" s="1288"/>
      <c r="NOF30" s="1288"/>
      <c r="NOG30" s="1288"/>
      <c r="NOH30" s="1288"/>
      <c r="NOI30" s="1288"/>
      <c r="NOJ30" s="1288"/>
      <c r="NOK30" s="1288"/>
      <c r="NOL30" s="1288"/>
      <c r="NOM30" s="1288"/>
      <c r="NON30" s="1288"/>
      <c r="NOO30" s="1288"/>
      <c r="NOP30" s="1288"/>
      <c r="NOQ30" s="1288"/>
      <c r="NOR30" s="1288"/>
      <c r="NOS30" s="1288"/>
      <c r="NOT30" s="1288"/>
      <c r="NOU30" s="1288"/>
      <c r="NOV30" s="1288"/>
      <c r="NOW30" s="1288"/>
      <c r="NOX30" s="1288"/>
      <c r="NOY30" s="1288"/>
      <c r="NOZ30" s="1288"/>
      <c r="NPA30" s="1288"/>
      <c r="NPB30" s="1288"/>
      <c r="NPC30" s="1288"/>
      <c r="NPD30" s="1288"/>
      <c r="NPE30" s="1288"/>
      <c r="NPF30" s="1288"/>
      <c r="NPG30" s="1288"/>
      <c r="NPH30" s="1288"/>
      <c r="NPI30" s="1288"/>
      <c r="NPJ30" s="1288"/>
      <c r="NPK30" s="1288"/>
      <c r="NPL30" s="1288"/>
      <c r="NPM30" s="1288"/>
      <c r="NPN30" s="1288"/>
      <c r="NPO30" s="1288"/>
      <c r="NPP30" s="1288"/>
      <c r="NPQ30" s="1288"/>
      <c r="NPR30" s="1288"/>
      <c r="NPS30" s="1288"/>
      <c r="NPT30" s="1288"/>
      <c r="NPU30" s="1288"/>
      <c r="NPV30" s="1288"/>
      <c r="NPW30" s="1288"/>
      <c r="NPX30" s="1288"/>
      <c r="NPY30" s="1288"/>
      <c r="NPZ30" s="1288"/>
      <c r="NQA30" s="1288"/>
      <c r="NQB30" s="1288"/>
      <c r="NQC30" s="1288"/>
      <c r="NQD30" s="1288"/>
      <c r="NQE30" s="1288"/>
      <c r="NQF30" s="1288"/>
      <c r="NQG30" s="1288"/>
      <c r="NQH30" s="1288"/>
      <c r="NQI30" s="1288"/>
      <c r="NQJ30" s="1288"/>
      <c r="NQK30" s="1288"/>
      <c r="NQL30" s="1288"/>
      <c r="NQM30" s="1288"/>
      <c r="NQN30" s="1288"/>
      <c r="NQO30" s="1288"/>
      <c r="NQP30" s="1288"/>
      <c r="NQQ30" s="1288"/>
      <c r="NQR30" s="1288"/>
      <c r="NQS30" s="1288"/>
      <c r="NQT30" s="1288"/>
      <c r="NQU30" s="1288"/>
      <c r="NQV30" s="1288"/>
      <c r="NQW30" s="1288"/>
      <c r="NQX30" s="1288"/>
      <c r="NQY30" s="1288"/>
      <c r="NQZ30" s="1288"/>
      <c r="NRA30" s="1288"/>
      <c r="NRB30" s="1288"/>
      <c r="NRC30" s="1288"/>
      <c r="NRD30" s="1288"/>
      <c r="NRE30" s="1288"/>
      <c r="NRF30" s="1288"/>
      <c r="NRG30" s="1288"/>
      <c r="NRH30" s="1288"/>
      <c r="NRI30" s="1288"/>
      <c r="NRJ30" s="1288"/>
      <c r="NRK30" s="1288"/>
      <c r="NRL30" s="1288"/>
      <c r="NRM30" s="1288"/>
      <c r="NRN30" s="1288"/>
      <c r="NRO30" s="1288"/>
      <c r="NRP30" s="1288"/>
      <c r="NRQ30" s="1288"/>
      <c r="NRR30" s="1288"/>
      <c r="NRS30" s="1288"/>
      <c r="NRT30" s="1288"/>
      <c r="NRU30" s="1288"/>
      <c r="NRV30" s="1288"/>
      <c r="NRW30" s="1288"/>
      <c r="NRX30" s="1288"/>
      <c r="NRY30" s="1288"/>
      <c r="NRZ30" s="1288"/>
      <c r="NSA30" s="1288"/>
      <c r="NSB30" s="1288"/>
      <c r="NSC30" s="1288"/>
      <c r="NSD30" s="1288"/>
      <c r="NSE30" s="1288"/>
      <c r="NSF30" s="1288"/>
      <c r="NSG30" s="1288"/>
      <c r="NSH30" s="1288"/>
      <c r="NSI30" s="1288"/>
      <c r="NSJ30" s="1288"/>
      <c r="NSK30" s="1288"/>
      <c r="NSL30" s="1288"/>
      <c r="NSM30" s="1288"/>
      <c r="NSN30" s="1288"/>
      <c r="NSO30" s="1288"/>
      <c r="NSP30" s="1288"/>
      <c r="NSQ30" s="1288"/>
      <c r="NSR30" s="1288"/>
      <c r="NSS30" s="1288"/>
      <c r="NST30" s="1288"/>
      <c r="NSU30" s="1288"/>
      <c r="NSV30" s="1288"/>
      <c r="NSW30" s="1288"/>
      <c r="NSX30" s="1288"/>
      <c r="NSY30" s="1288"/>
      <c r="NSZ30" s="1288"/>
      <c r="NTA30" s="1288"/>
      <c r="NTB30" s="1288"/>
      <c r="NTC30" s="1288"/>
      <c r="NTD30" s="1288"/>
      <c r="NTE30" s="1288"/>
      <c r="NTF30" s="1288"/>
      <c r="NTG30" s="1288"/>
      <c r="NTH30" s="1288"/>
      <c r="NTI30" s="1288"/>
      <c r="NTJ30" s="1288"/>
      <c r="NTK30" s="1288"/>
      <c r="NTL30" s="1288"/>
      <c r="NTM30" s="1288"/>
      <c r="NTN30" s="1288"/>
      <c r="NTO30" s="1288"/>
      <c r="NTP30" s="1288"/>
      <c r="NTQ30" s="1288"/>
      <c r="NTR30" s="1288"/>
      <c r="NTS30" s="1288"/>
      <c r="NTT30" s="1288"/>
      <c r="NTU30" s="1288"/>
      <c r="NTV30" s="1288"/>
      <c r="NTW30" s="1288"/>
      <c r="NTX30" s="1288"/>
      <c r="NTY30" s="1288"/>
      <c r="NTZ30" s="1288"/>
      <c r="NUA30" s="1288"/>
      <c r="NUB30" s="1288"/>
      <c r="NUC30" s="1288"/>
      <c r="NUD30" s="1288"/>
      <c r="NUE30" s="1288"/>
      <c r="NUF30" s="1288"/>
      <c r="NUG30" s="1288"/>
      <c r="NUH30" s="1288"/>
      <c r="NUI30" s="1288"/>
      <c r="NUJ30" s="1288"/>
      <c r="NUK30" s="1288"/>
      <c r="NUL30" s="1288"/>
      <c r="NUM30" s="1288"/>
      <c r="NUN30" s="1288"/>
      <c r="NUO30" s="1288"/>
      <c r="NUP30" s="1288"/>
      <c r="NUQ30" s="1288"/>
      <c r="NUR30" s="1288"/>
      <c r="NUS30" s="1288"/>
      <c r="NUT30" s="1288"/>
      <c r="NUU30" s="1288"/>
      <c r="NUV30" s="1288"/>
      <c r="NUW30" s="1288"/>
      <c r="NUX30" s="1288"/>
      <c r="NUY30" s="1288"/>
      <c r="NUZ30" s="1288"/>
      <c r="NVA30" s="1288"/>
      <c r="NVB30" s="1288"/>
      <c r="NVC30" s="1288"/>
      <c r="NVD30" s="1288"/>
      <c r="NVE30" s="1288"/>
      <c r="NVF30" s="1288"/>
      <c r="NVG30" s="1288"/>
      <c r="NVH30" s="1288"/>
      <c r="NVI30" s="1288"/>
      <c r="NVJ30" s="1288"/>
      <c r="NVK30" s="1288"/>
      <c r="NVL30" s="1288"/>
      <c r="NVM30" s="1288"/>
      <c r="NVN30" s="1288"/>
      <c r="NVO30" s="1288"/>
      <c r="NVP30" s="1288"/>
      <c r="NVQ30" s="1288"/>
      <c r="NVR30" s="1288"/>
      <c r="NVS30" s="1288"/>
      <c r="NVT30" s="1288"/>
      <c r="NVU30" s="1288"/>
      <c r="NVV30" s="1288"/>
      <c r="NVW30" s="1288"/>
      <c r="NVX30" s="1288"/>
      <c r="NVY30" s="1288"/>
      <c r="NVZ30" s="1288"/>
      <c r="NWA30" s="1288"/>
      <c r="NWB30" s="1288"/>
      <c r="NWC30" s="1288"/>
      <c r="NWD30" s="1288"/>
      <c r="NWE30" s="1288"/>
      <c r="NWF30" s="1288"/>
      <c r="NWG30" s="1288"/>
      <c r="NWH30" s="1288"/>
      <c r="NWI30" s="1288"/>
      <c r="NWJ30" s="1288"/>
      <c r="NWK30" s="1288"/>
      <c r="NWL30" s="1288"/>
      <c r="NWM30" s="1288"/>
      <c r="NWN30" s="1288"/>
      <c r="NWO30" s="1288"/>
      <c r="NWP30" s="1288"/>
      <c r="NWQ30" s="1288"/>
      <c r="NWR30" s="1288"/>
      <c r="NWS30" s="1288"/>
      <c r="NWT30" s="1288"/>
      <c r="NWU30" s="1288"/>
      <c r="NWV30" s="1288"/>
      <c r="NWW30" s="1288"/>
      <c r="NWX30" s="1288"/>
      <c r="NWY30" s="1288"/>
      <c r="NWZ30" s="1288"/>
      <c r="NXA30" s="1288"/>
      <c r="NXB30" s="1288"/>
      <c r="NXC30" s="1288"/>
      <c r="NXD30" s="1288"/>
      <c r="NXE30" s="1288"/>
      <c r="NXF30" s="1288"/>
      <c r="NXG30" s="1288"/>
      <c r="NXH30" s="1288"/>
      <c r="NXI30" s="1288"/>
      <c r="NXJ30" s="1288"/>
      <c r="NXK30" s="1288"/>
      <c r="NXL30" s="1288"/>
      <c r="NXM30" s="1288"/>
      <c r="NXN30" s="1288"/>
      <c r="NXO30" s="1288"/>
      <c r="NXP30" s="1288"/>
      <c r="NXQ30" s="1288"/>
      <c r="NXR30" s="1288"/>
      <c r="NXS30" s="1288"/>
      <c r="NXT30" s="1288"/>
      <c r="NXU30" s="1288"/>
      <c r="NXV30" s="1288"/>
      <c r="NXW30" s="1288"/>
      <c r="NXX30" s="1288"/>
      <c r="NXY30" s="1288"/>
      <c r="NXZ30" s="1288"/>
      <c r="NYA30" s="1288"/>
      <c r="NYB30" s="1288"/>
      <c r="NYC30" s="1288"/>
      <c r="NYD30" s="1288"/>
      <c r="NYE30" s="1288"/>
      <c r="NYF30" s="1288"/>
      <c r="NYG30" s="1288"/>
      <c r="NYH30" s="1288"/>
      <c r="NYI30" s="1288"/>
      <c r="NYJ30" s="1288"/>
      <c r="NYK30" s="1288"/>
      <c r="NYL30" s="1288"/>
      <c r="NYM30" s="1288"/>
      <c r="NYN30" s="1288"/>
      <c r="NYO30" s="1288"/>
      <c r="NYP30" s="1288"/>
      <c r="NYQ30" s="1288"/>
      <c r="NYR30" s="1288"/>
      <c r="NYS30" s="1288"/>
      <c r="NYT30" s="1288"/>
      <c r="NYU30" s="1288"/>
      <c r="NYV30" s="1288"/>
      <c r="NYW30" s="1288"/>
      <c r="NYX30" s="1288"/>
      <c r="NYY30" s="1288"/>
      <c r="NYZ30" s="1288"/>
      <c r="NZA30" s="1288"/>
      <c r="NZB30" s="1288"/>
      <c r="NZC30" s="1288"/>
      <c r="NZD30" s="1288"/>
      <c r="NZE30" s="1288"/>
      <c r="NZF30" s="1288"/>
      <c r="NZG30" s="1288"/>
      <c r="NZH30" s="1288"/>
      <c r="NZI30" s="1288"/>
      <c r="NZJ30" s="1288"/>
      <c r="NZK30" s="1288"/>
      <c r="NZL30" s="1288"/>
      <c r="NZM30" s="1288"/>
      <c r="NZN30" s="1288"/>
      <c r="NZO30" s="1288"/>
      <c r="NZP30" s="1288"/>
      <c r="NZQ30" s="1288"/>
      <c r="NZR30" s="1288"/>
      <c r="NZS30" s="1288"/>
      <c r="NZT30" s="1288"/>
      <c r="NZU30" s="1288"/>
      <c r="NZV30" s="1288"/>
      <c r="NZW30" s="1288"/>
      <c r="NZX30" s="1288"/>
      <c r="NZY30" s="1288"/>
      <c r="NZZ30" s="1288"/>
      <c r="OAA30" s="1288"/>
      <c r="OAB30" s="1288"/>
      <c r="OAC30" s="1288"/>
      <c r="OAD30" s="1288"/>
      <c r="OAE30" s="1288"/>
      <c r="OAF30" s="1288"/>
      <c r="OAG30" s="1288"/>
      <c r="OAH30" s="1288"/>
      <c r="OAI30" s="1288"/>
      <c r="OAJ30" s="1288"/>
      <c r="OAK30" s="1288"/>
      <c r="OAL30" s="1288"/>
      <c r="OAM30" s="1288"/>
      <c r="OAN30" s="1288"/>
      <c r="OAO30" s="1288"/>
      <c r="OAP30" s="1288"/>
      <c r="OAQ30" s="1288"/>
      <c r="OAR30" s="1288"/>
      <c r="OAS30" s="1288"/>
      <c r="OAT30" s="1288"/>
      <c r="OAU30" s="1288"/>
      <c r="OAV30" s="1288"/>
      <c r="OAW30" s="1288"/>
      <c r="OAX30" s="1288"/>
      <c r="OAY30" s="1288"/>
      <c r="OAZ30" s="1288"/>
      <c r="OBA30" s="1288"/>
      <c r="OBB30" s="1288"/>
      <c r="OBC30" s="1288"/>
      <c r="OBD30" s="1288"/>
      <c r="OBE30" s="1288"/>
      <c r="OBF30" s="1288"/>
      <c r="OBG30" s="1288"/>
      <c r="OBH30" s="1288"/>
      <c r="OBI30" s="1288"/>
      <c r="OBJ30" s="1288"/>
      <c r="OBK30" s="1288"/>
      <c r="OBL30" s="1288"/>
      <c r="OBM30" s="1288"/>
      <c r="OBN30" s="1288"/>
      <c r="OBO30" s="1288"/>
      <c r="OBP30" s="1288"/>
      <c r="OBQ30" s="1288"/>
      <c r="OBR30" s="1288"/>
      <c r="OBS30" s="1288"/>
      <c r="OBT30" s="1288"/>
      <c r="OBU30" s="1288"/>
      <c r="OBV30" s="1288"/>
      <c r="OBW30" s="1288"/>
      <c r="OBX30" s="1288"/>
      <c r="OBY30" s="1288"/>
      <c r="OBZ30" s="1288"/>
      <c r="OCA30" s="1288"/>
      <c r="OCB30" s="1288"/>
      <c r="OCC30" s="1288"/>
      <c r="OCD30" s="1288"/>
      <c r="OCE30" s="1288"/>
      <c r="OCF30" s="1288"/>
      <c r="OCG30" s="1288"/>
      <c r="OCH30" s="1288"/>
      <c r="OCI30" s="1288"/>
      <c r="OCJ30" s="1288"/>
      <c r="OCK30" s="1288"/>
      <c r="OCL30" s="1288"/>
      <c r="OCM30" s="1288"/>
      <c r="OCN30" s="1288"/>
      <c r="OCO30" s="1288"/>
      <c r="OCP30" s="1288"/>
      <c r="OCQ30" s="1288"/>
      <c r="OCR30" s="1288"/>
      <c r="OCS30" s="1288"/>
      <c r="OCT30" s="1288"/>
      <c r="OCU30" s="1288"/>
      <c r="OCV30" s="1288"/>
      <c r="OCW30" s="1288"/>
      <c r="OCX30" s="1288"/>
      <c r="OCY30" s="1288"/>
      <c r="OCZ30" s="1288"/>
      <c r="ODA30" s="1288"/>
      <c r="ODB30" s="1288"/>
      <c r="ODC30" s="1288"/>
      <c r="ODD30" s="1288"/>
      <c r="ODE30" s="1288"/>
      <c r="ODF30" s="1288"/>
      <c r="ODG30" s="1288"/>
      <c r="ODH30" s="1288"/>
      <c r="ODI30" s="1288"/>
      <c r="ODJ30" s="1288"/>
      <c r="ODK30" s="1288"/>
      <c r="ODL30" s="1288"/>
      <c r="ODM30" s="1288"/>
      <c r="ODN30" s="1288"/>
      <c r="ODO30" s="1288"/>
      <c r="ODP30" s="1288"/>
      <c r="ODQ30" s="1288"/>
      <c r="ODR30" s="1288"/>
      <c r="ODS30" s="1288"/>
      <c r="ODT30" s="1288"/>
      <c r="ODU30" s="1288"/>
      <c r="ODV30" s="1288"/>
      <c r="ODW30" s="1288"/>
      <c r="ODX30" s="1288"/>
      <c r="ODY30" s="1288"/>
      <c r="ODZ30" s="1288"/>
      <c r="OEA30" s="1288"/>
      <c r="OEB30" s="1288"/>
      <c r="OEC30" s="1288"/>
      <c r="OED30" s="1288"/>
      <c r="OEE30" s="1288"/>
      <c r="OEF30" s="1288"/>
      <c r="OEG30" s="1288"/>
      <c r="OEH30" s="1288"/>
      <c r="OEI30" s="1288"/>
      <c r="OEJ30" s="1288"/>
      <c r="OEK30" s="1288"/>
      <c r="OEL30" s="1288"/>
      <c r="OEM30" s="1288"/>
      <c r="OEN30" s="1288"/>
      <c r="OEO30" s="1288"/>
      <c r="OEP30" s="1288"/>
      <c r="OEQ30" s="1288"/>
      <c r="OER30" s="1288"/>
      <c r="OES30" s="1288"/>
      <c r="OET30" s="1288"/>
      <c r="OEU30" s="1288"/>
      <c r="OEV30" s="1288"/>
      <c r="OEW30" s="1288"/>
      <c r="OEX30" s="1288"/>
      <c r="OEY30" s="1288"/>
      <c r="OEZ30" s="1288"/>
      <c r="OFA30" s="1288"/>
      <c r="OFB30" s="1288"/>
      <c r="OFC30" s="1288"/>
      <c r="OFD30" s="1288"/>
      <c r="OFE30" s="1288"/>
      <c r="OFF30" s="1288"/>
      <c r="OFG30" s="1288"/>
      <c r="OFH30" s="1288"/>
      <c r="OFI30" s="1288"/>
      <c r="OFJ30" s="1288"/>
      <c r="OFK30" s="1288"/>
      <c r="OFL30" s="1288"/>
      <c r="OFM30" s="1288"/>
      <c r="OFN30" s="1288"/>
      <c r="OFO30" s="1288"/>
      <c r="OFP30" s="1288"/>
      <c r="OFQ30" s="1288"/>
      <c r="OFR30" s="1288"/>
      <c r="OFS30" s="1288"/>
      <c r="OFT30" s="1288"/>
      <c r="OFU30" s="1288"/>
      <c r="OFV30" s="1288"/>
      <c r="OFW30" s="1288"/>
      <c r="OFX30" s="1288"/>
      <c r="OFY30" s="1288"/>
      <c r="OFZ30" s="1288"/>
      <c r="OGA30" s="1288"/>
      <c r="OGB30" s="1288"/>
      <c r="OGC30" s="1288"/>
      <c r="OGD30" s="1288"/>
      <c r="OGE30" s="1288"/>
      <c r="OGF30" s="1288"/>
      <c r="OGG30" s="1288"/>
      <c r="OGH30" s="1288"/>
      <c r="OGI30" s="1288"/>
      <c r="OGJ30" s="1288"/>
      <c r="OGK30" s="1288"/>
      <c r="OGL30" s="1288"/>
      <c r="OGM30" s="1288"/>
      <c r="OGN30" s="1288"/>
      <c r="OGO30" s="1288"/>
      <c r="OGP30" s="1288"/>
      <c r="OGQ30" s="1288"/>
      <c r="OGR30" s="1288"/>
      <c r="OGS30" s="1288"/>
      <c r="OGT30" s="1288"/>
      <c r="OGU30" s="1288"/>
      <c r="OGV30" s="1288"/>
      <c r="OGW30" s="1288"/>
      <c r="OGX30" s="1288"/>
      <c r="OGY30" s="1288"/>
      <c r="OGZ30" s="1288"/>
      <c r="OHA30" s="1288"/>
      <c r="OHB30" s="1288"/>
      <c r="OHC30" s="1288"/>
      <c r="OHD30" s="1288"/>
      <c r="OHE30" s="1288"/>
      <c r="OHF30" s="1288"/>
      <c r="OHG30" s="1288"/>
      <c r="OHH30" s="1288"/>
      <c r="OHI30" s="1288"/>
      <c r="OHJ30" s="1288"/>
      <c r="OHK30" s="1288"/>
      <c r="OHL30" s="1288"/>
      <c r="OHM30" s="1288"/>
      <c r="OHN30" s="1288"/>
      <c r="OHO30" s="1288"/>
      <c r="OHP30" s="1288"/>
      <c r="OHQ30" s="1288"/>
      <c r="OHR30" s="1288"/>
      <c r="OHS30" s="1288"/>
      <c r="OHT30" s="1288"/>
      <c r="OHU30" s="1288"/>
      <c r="OHV30" s="1288"/>
      <c r="OHW30" s="1288"/>
      <c r="OHX30" s="1288"/>
      <c r="OHY30" s="1288"/>
      <c r="OHZ30" s="1288"/>
      <c r="OIA30" s="1288"/>
      <c r="OIB30" s="1288"/>
      <c r="OIC30" s="1288"/>
      <c r="OID30" s="1288"/>
      <c r="OIE30" s="1288"/>
      <c r="OIF30" s="1288"/>
      <c r="OIG30" s="1288"/>
      <c r="OIH30" s="1288"/>
      <c r="OII30" s="1288"/>
      <c r="OIJ30" s="1288"/>
      <c r="OIK30" s="1288"/>
      <c r="OIL30" s="1288"/>
      <c r="OIM30" s="1288"/>
      <c r="OIN30" s="1288"/>
      <c r="OIO30" s="1288"/>
      <c r="OIP30" s="1288"/>
      <c r="OIQ30" s="1288"/>
      <c r="OIR30" s="1288"/>
      <c r="OIS30" s="1288"/>
      <c r="OIT30" s="1288"/>
      <c r="OIU30" s="1288"/>
      <c r="OIV30" s="1288"/>
      <c r="OIW30" s="1288"/>
      <c r="OIX30" s="1288"/>
      <c r="OIY30" s="1288"/>
      <c r="OIZ30" s="1288"/>
      <c r="OJA30" s="1288"/>
      <c r="OJB30" s="1288"/>
      <c r="OJC30" s="1288"/>
      <c r="OJD30" s="1288"/>
      <c r="OJE30" s="1288"/>
      <c r="OJF30" s="1288"/>
      <c r="OJG30" s="1288"/>
      <c r="OJH30" s="1288"/>
      <c r="OJI30" s="1288"/>
      <c r="OJJ30" s="1288"/>
      <c r="OJK30" s="1288"/>
      <c r="OJL30" s="1288"/>
      <c r="OJM30" s="1288"/>
      <c r="OJN30" s="1288"/>
      <c r="OJO30" s="1288"/>
      <c r="OJP30" s="1288"/>
      <c r="OJQ30" s="1288"/>
      <c r="OJR30" s="1288"/>
      <c r="OJS30" s="1288"/>
      <c r="OJT30" s="1288"/>
      <c r="OJU30" s="1288"/>
      <c r="OJV30" s="1288"/>
      <c r="OJW30" s="1288"/>
      <c r="OJX30" s="1288"/>
      <c r="OJY30" s="1288"/>
      <c r="OJZ30" s="1288"/>
      <c r="OKA30" s="1288"/>
      <c r="OKB30" s="1288"/>
      <c r="OKC30" s="1288"/>
      <c r="OKD30" s="1288"/>
      <c r="OKE30" s="1288"/>
      <c r="OKF30" s="1288"/>
      <c r="OKG30" s="1288"/>
      <c r="OKH30" s="1288"/>
      <c r="OKI30" s="1288"/>
      <c r="OKJ30" s="1288"/>
      <c r="OKK30" s="1288"/>
      <c r="OKL30" s="1288"/>
      <c r="OKM30" s="1288"/>
      <c r="OKN30" s="1288"/>
      <c r="OKO30" s="1288"/>
      <c r="OKP30" s="1288"/>
      <c r="OKQ30" s="1288"/>
      <c r="OKR30" s="1288"/>
      <c r="OKS30" s="1288"/>
      <c r="OKT30" s="1288"/>
      <c r="OKU30" s="1288"/>
      <c r="OKV30" s="1288"/>
      <c r="OKW30" s="1288"/>
      <c r="OKX30" s="1288"/>
      <c r="OKY30" s="1288"/>
      <c r="OKZ30" s="1288"/>
      <c r="OLA30" s="1288"/>
      <c r="OLB30" s="1288"/>
      <c r="OLC30" s="1288"/>
      <c r="OLD30" s="1288"/>
      <c r="OLE30" s="1288"/>
      <c r="OLF30" s="1288"/>
      <c r="OLG30" s="1288"/>
      <c r="OLH30" s="1288"/>
      <c r="OLI30" s="1288"/>
      <c r="OLJ30" s="1288"/>
      <c r="OLK30" s="1288"/>
      <c r="OLL30" s="1288"/>
      <c r="OLM30" s="1288"/>
      <c r="OLN30" s="1288"/>
      <c r="OLO30" s="1288"/>
      <c r="OLP30" s="1288"/>
      <c r="OLQ30" s="1288"/>
      <c r="OLR30" s="1288"/>
      <c r="OLS30" s="1288"/>
      <c r="OLT30" s="1288"/>
      <c r="OLU30" s="1288"/>
      <c r="OLV30" s="1288"/>
      <c r="OLW30" s="1288"/>
      <c r="OLX30" s="1288"/>
      <c r="OLY30" s="1288"/>
      <c r="OLZ30" s="1288"/>
      <c r="OMA30" s="1288"/>
      <c r="OMB30" s="1288"/>
      <c r="OMC30" s="1288"/>
      <c r="OMD30" s="1288"/>
      <c r="OME30" s="1288"/>
      <c r="OMF30" s="1288"/>
      <c r="OMG30" s="1288"/>
      <c r="OMH30" s="1288"/>
      <c r="OMI30" s="1288"/>
      <c r="OMJ30" s="1288"/>
      <c r="OMK30" s="1288"/>
      <c r="OML30" s="1288"/>
      <c r="OMM30" s="1288"/>
      <c r="OMN30" s="1288"/>
      <c r="OMO30" s="1288"/>
      <c r="OMP30" s="1288"/>
      <c r="OMQ30" s="1288"/>
      <c r="OMR30" s="1288"/>
      <c r="OMS30" s="1288"/>
      <c r="OMT30" s="1288"/>
      <c r="OMU30" s="1288"/>
      <c r="OMV30" s="1288"/>
      <c r="OMW30" s="1288"/>
      <c r="OMX30" s="1288"/>
      <c r="OMY30" s="1288"/>
      <c r="OMZ30" s="1288"/>
      <c r="ONA30" s="1288"/>
      <c r="ONB30" s="1288"/>
      <c r="ONC30" s="1288"/>
      <c r="OND30" s="1288"/>
      <c r="ONE30" s="1288"/>
      <c r="ONF30" s="1288"/>
      <c r="ONG30" s="1288"/>
      <c r="ONH30" s="1288"/>
      <c r="ONI30" s="1288"/>
      <c r="ONJ30" s="1288"/>
      <c r="ONK30" s="1288"/>
      <c r="ONL30" s="1288"/>
      <c r="ONM30" s="1288"/>
      <c r="ONN30" s="1288"/>
      <c r="ONO30" s="1288"/>
      <c r="ONP30" s="1288"/>
      <c r="ONQ30" s="1288"/>
      <c r="ONR30" s="1288"/>
      <c r="ONS30" s="1288"/>
      <c r="ONT30" s="1288"/>
      <c r="ONU30" s="1288"/>
      <c r="ONV30" s="1288"/>
      <c r="ONW30" s="1288"/>
      <c r="ONX30" s="1288"/>
      <c r="ONY30" s="1288"/>
      <c r="ONZ30" s="1288"/>
      <c r="OOA30" s="1288"/>
      <c r="OOB30" s="1288"/>
      <c r="OOC30" s="1288"/>
      <c r="OOD30" s="1288"/>
      <c r="OOE30" s="1288"/>
      <c r="OOF30" s="1288"/>
      <c r="OOG30" s="1288"/>
      <c r="OOH30" s="1288"/>
      <c r="OOI30" s="1288"/>
      <c r="OOJ30" s="1288"/>
      <c r="OOK30" s="1288"/>
      <c r="OOL30" s="1288"/>
      <c r="OOM30" s="1288"/>
      <c r="OON30" s="1288"/>
      <c r="OOO30" s="1288"/>
      <c r="OOP30" s="1288"/>
      <c r="OOQ30" s="1288"/>
      <c r="OOR30" s="1288"/>
      <c r="OOS30" s="1288"/>
      <c r="OOT30" s="1288"/>
      <c r="OOU30" s="1288"/>
      <c r="OOV30" s="1288"/>
      <c r="OOW30" s="1288"/>
      <c r="OOX30" s="1288"/>
      <c r="OOY30" s="1288"/>
      <c r="OOZ30" s="1288"/>
      <c r="OPA30" s="1288"/>
      <c r="OPB30" s="1288"/>
      <c r="OPC30" s="1288"/>
      <c r="OPD30" s="1288"/>
      <c r="OPE30" s="1288"/>
      <c r="OPF30" s="1288"/>
      <c r="OPG30" s="1288"/>
      <c r="OPH30" s="1288"/>
      <c r="OPI30" s="1288"/>
      <c r="OPJ30" s="1288"/>
      <c r="OPK30" s="1288"/>
      <c r="OPL30" s="1288"/>
      <c r="OPM30" s="1288"/>
      <c r="OPN30" s="1288"/>
      <c r="OPO30" s="1288"/>
      <c r="OPP30" s="1288"/>
      <c r="OPQ30" s="1288"/>
      <c r="OPR30" s="1288"/>
      <c r="OPS30" s="1288"/>
      <c r="OPT30" s="1288"/>
      <c r="OPU30" s="1288"/>
      <c r="OPV30" s="1288"/>
      <c r="OPW30" s="1288"/>
      <c r="OPX30" s="1288"/>
      <c r="OPY30" s="1288"/>
      <c r="OPZ30" s="1288"/>
      <c r="OQA30" s="1288"/>
      <c r="OQB30" s="1288"/>
      <c r="OQC30" s="1288"/>
      <c r="OQD30" s="1288"/>
      <c r="OQE30" s="1288"/>
      <c r="OQF30" s="1288"/>
      <c r="OQG30" s="1288"/>
      <c r="OQH30" s="1288"/>
      <c r="OQI30" s="1288"/>
      <c r="OQJ30" s="1288"/>
      <c r="OQK30" s="1288"/>
      <c r="OQL30" s="1288"/>
      <c r="OQM30" s="1288"/>
      <c r="OQN30" s="1288"/>
      <c r="OQO30" s="1288"/>
      <c r="OQP30" s="1288"/>
      <c r="OQQ30" s="1288"/>
      <c r="OQR30" s="1288"/>
      <c r="OQS30" s="1288"/>
      <c r="OQT30" s="1288"/>
      <c r="OQU30" s="1288"/>
      <c r="OQV30" s="1288"/>
      <c r="OQW30" s="1288"/>
      <c r="OQX30" s="1288"/>
      <c r="OQY30" s="1288"/>
      <c r="OQZ30" s="1288"/>
      <c r="ORA30" s="1288"/>
      <c r="ORB30" s="1288"/>
      <c r="ORC30" s="1288"/>
      <c r="ORD30" s="1288"/>
      <c r="ORE30" s="1288"/>
      <c r="ORF30" s="1288"/>
      <c r="ORG30" s="1288"/>
      <c r="ORH30" s="1288"/>
      <c r="ORI30" s="1288"/>
      <c r="ORJ30" s="1288"/>
      <c r="ORK30" s="1288"/>
      <c r="ORL30" s="1288"/>
      <c r="ORM30" s="1288"/>
      <c r="ORN30" s="1288"/>
      <c r="ORO30" s="1288"/>
      <c r="ORP30" s="1288"/>
      <c r="ORQ30" s="1288"/>
      <c r="ORR30" s="1288"/>
      <c r="ORS30" s="1288"/>
      <c r="ORT30" s="1288"/>
      <c r="ORU30" s="1288"/>
      <c r="ORV30" s="1288"/>
      <c r="ORW30" s="1288"/>
      <c r="ORX30" s="1288"/>
      <c r="ORY30" s="1288"/>
      <c r="ORZ30" s="1288"/>
      <c r="OSA30" s="1288"/>
      <c r="OSB30" s="1288"/>
      <c r="OSC30" s="1288"/>
      <c r="OSD30" s="1288"/>
      <c r="OSE30" s="1288"/>
      <c r="OSF30" s="1288"/>
      <c r="OSG30" s="1288"/>
      <c r="OSH30" s="1288"/>
      <c r="OSI30" s="1288"/>
      <c r="OSJ30" s="1288"/>
      <c r="OSK30" s="1288"/>
      <c r="OSL30" s="1288"/>
      <c r="OSM30" s="1288"/>
      <c r="OSN30" s="1288"/>
      <c r="OSO30" s="1288"/>
      <c r="OSP30" s="1288"/>
      <c r="OSQ30" s="1288"/>
      <c r="OSR30" s="1288"/>
      <c r="OSS30" s="1288"/>
      <c r="OST30" s="1288"/>
      <c r="OSU30" s="1288"/>
      <c r="OSV30" s="1288"/>
      <c r="OSW30" s="1288"/>
      <c r="OSX30" s="1288"/>
      <c r="OSY30" s="1288"/>
      <c r="OSZ30" s="1288"/>
      <c r="OTA30" s="1288"/>
      <c r="OTB30" s="1288"/>
      <c r="OTC30" s="1288"/>
      <c r="OTD30" s="1288"/>
      <c r="OTE30" s="1288"/>
      <c r="OTF30" s="1288"/>
      <c r="OTG30" s="1288"/>
      <c r="OTH30" s="1288"/>
      <c r="OTI30" s="1288"/>
      <c r="OTJ30" s="1288"/>
      <c r="OTK30" s="1288"/>
      <c r="OTL30" s="1288"/>
      <c r="OTM30" s="1288"/>
      <c r="OTN30" s="1288"/>
      <c r="OTO30" s="1288"/>
      <c r="OTP30" s="1288"/>
      <c r="OTQ30" s="1288"/>
      <c r="OTR30" s="1288"/>
      <c r="OTS30" s="1288"/>
      <c r="OTT30" s="1288"/>
      <c r="OTU30" s="1288"/>
      <c r="OTV30" s="1288"/>
      <c r="OTW30" s="1288"/>
      <c r="OTX30" s="1288"/>
      <c r="OTY30" s="1288"/>
      <c r="OTZ30" s="1288"/>
      <c r="OUA30" s="1288"/>
      <c r="OUB30" s="1288"/>
      <c r="OUC30" s="1288"/>
      <c r="OUD30" s="1288"/>
      <c r="OUE30" s="1288"/>
      <c r="OUF30" s="1288"/>
      <c r="OUG30" s="1288"/>
      <c r="OUH30" s="1288"/>
      <c r="OUI30" s="1288"/>
      <c r="OUJ30" s="1288"/>
      <c r="OUK30" s="1288"/>
      <c r="OUL30" s="1288"/>
      <c r="OUM30" s="1288"/>
      <c r="OUN30" s="1288"/>
      <c r="OUO30" s="1288"/>
      <c r="OUP30" s="1288"/>
      <c r="OUQ30" s="1288"/>
      <c r="OUR30" s="1288"/>
      <c r="OUS30" s="1288"/>
      <c r="OUT30" s="1288"/>
      <c r="OUU30" s="1288"/>
      <c r="OUV30" s="1288"/>
      <c r="OUW30" s="1288"/>
      <c r="OUX30" s="1288"/>
      <c r="OUY30" s="1288"/>
      <c r="OUZ30" s="1288"/>
      <c r="OVA30" s="1288"/>
      <c r="OVB30" s="1288"/>
      <c r="OVC30" s="1288"/>
      <c r="OVD30" s="1288"/>
      <c r="OVE30" s="1288"/>
      <c r="OVF30" s="1288"/>
      <c r="OVG30" s="1288"/>
      <c r="OVH30" s="1288"/>
      <c r="OVI30" s="1288"/>
      <c r="OVJ30" s="1288"/>
      <c r="OVK30" s="1288"/>
      <c r="OVL30" s="1288"/>
      <c r="OVM30" s="1288"/>
      <c r="OVN30" s="1288"/>
      <c r="OVO30" s="1288"/>
      <c r="OVP30" s="1288"/>
      <c r="OVQ30" s="1288"/>
      <c r="OVR30" s="1288"/>
      <c r="OVS30" s="1288"/>
      <c r="OVT30" s="1288"/>
      <c r="OVU30" s="1288"/>
      <c r="OVV30" s="1288"/>
      <c r="OVW30" s="1288"/>
      <c r="OVX30" s="1288"/>
      <c r="OVY30" s="1288"/>
      <c r="OVZ30" s="1288"/>
      <c r="OWA30" s="1288"/>
      <c r="OWB30" s="1288"/>
      <c r="OWC30" s="1288"/>
      <c r="OWD30" s="1288"/>
      <c r="OWE30" s="1288"/>
      <c r="OWF30" s="1288"/>
      <c r="OWG30" s="1288"/>
      <c r="OWH30" s="1288"/>
      <c r="OWI30" s="1288"/>
      <c r="OWJ30" s="1288"/>
      <c r="OWK30" s="1288"/>
      <c r="OWL30" s="1288"/>
      <c r="OWM30" s="1288"/>
      <c r="OWN30" s="1288"/>
      <c r="OWO30" s="1288"/>
      <c r="OWP30" s="1288"/>
      <c r="OWQ30" s="1288"/>
      <c r="OWR30" s="1288"/>
      <c r="OWS30" s="1288"/>
      <c r="OWT30" s="1288"/>
      <c r="OWU30" s="1288"/>
      <c r="OWV30" s="1288"/>
      <c r="OWW30" s="1288"/>
      <c r="OWX30" s="1288"/>
      <c r="OWY30" s="1288"/>
      <c r="OWZ30" s="1288"/>
      <c r="OXA30" s="1288"/>
      <c r="OXB30" s="1288"/>
      <c r="OXC30" s="1288"/>
      <c r="OXD30" s="1288"/>
      <c r="OXE30" s="1288"/>
      <c r="OXF30" s="1288"/>
      <c r="OXG30" s="1288"/>
      <c r="OXH30" s="1288"/>
      <c r="OXI30" s="1288"/>
      <c r="OXJ30" s="1288"/>
      <c r="OXK30" s="1288"/>
      <c r="OXL30" s="1288"/>
      <c r="OXM30" s="1288"/>
      <c r="OXN30" s="1288"/>
      <c r="OXO30" s="1288"/>
      <c r="OXP30" s="1288"/>
      <c r="OXQ30" s="1288"/>
      <c r="OXR30" s="1288"/>
      <c r="OXS30" s="1288"/>
      <c r="OXT30" s="1288"/>
      <c r="OXU30" s="1288"/>
      <c r="OXV30" s="1288"/>
      <c r="OXW30" s="1288"/>
      <c r="OXX30" s="1288"/>
      <c r="OXY30" s="1288"/>
      <c r="OXZ30" s="1288"/>
      <c r="OYA30" s="1288"/>
      <c r="OYB30" s="1288"/>
      <c r="OYC30" s="1288"/>
      <c r="OYD30" s="1288"/>
      <c r="OYE30" s="1288"/>
      <c r="OYF30" s="1288"/>
      <c r="OYG30" s="1288"/>
      <c r="OYH30" s="1288"/>
      <c r="OYI30" s="1288"/>
      <c r="OYJ30" s="1288"/>
      <c r="OYK30" s="1288"/>
      <c r="OYL30" s="1288"/>
      <c r="OYM30" s="1288"/>
      <c r="OYN30" s="1288"/>
      <c r="OYO30" s="1288"/>
      <c r="OYP30" s="1288"/>
      <c r="OYQ30" s="1288"/>
      <c r="OYR30" s="1288"/>
      <c r="OYS30" s="1288"/>
      <c r="OYT30" s="1288"/>
      <c r="OYU30" s="1288"/>
      <c r="OYV30" s="1288"/>
      <c r="OYW30" s="1288"/>
      <c r="OYX30" s="1288"/>
      <c r="OYY30" s="1288"/>
      <c r="OYZ30" s="1288"/>
      <c r="OZA30" s="1288"/>
      <c r="OZB30" s="1288"/>
      <c r="OZC30" s="1288"/>
      <c r="OZD30" s="1288"/>
      <c r="OZE30" s="1288"/>
      <c r="OZF30" s="1288"/>
      <c r="OZG30" s="1288"/>
      <c r="OZH30" s="1288"/>
      <c r="OZI30" s="1288"/>
      <c r="OZJ30" s="1288"/>
      <c r="OZK30" s="1288"/>
      <c r="OZL30" s="1288"/>
      <c r="OZM30" s="1288"/>
      <c r="OZN30" s="1288"/>
      <c r="OZO30" s="1288"/>
      <c r="OZP30" s="1288"/>
      <c r="OZQ30" s="1288"/>
      <c r="OZR30" s="1288"/>
      <c r="OZS30" s="1288"/>
      <c r="OZT30" s="1288"/>
      <c r="OZU30" s="1288"/>
      <c r="OZV30" s="1288"/>
      <c r="OZW30" s="1288"/>
      <c r="OZX30" s="1288"/>
      <c r="OZY30" s="1288"/>
      <c r="OZZ30" s="1288"/>
      <c r="PAA30" s="1288"/>
      <c r="PAB30" s="1288"/>
      <c r="PAC30" s="1288"/>
      <c r="PAD30" s="1288"/>
      <c r="PAE30" s="1288"/>
      <c r="PAF30" s="1288"/>
      <c r="PAG30" s="1288"/>
      <c r="PAH30" s="1288"/>
      <c r="PAI30" s="1288"/>
      <c r="PAJ30" s="1288"/>
      <c r="PAK30" s="1288"/>
      <c r="PAL30" s="1288"/>
      <c r="PAM30" s="1288"/>
      <c r="PAN30" s="1288"/>
      <c r="PAO30" s="1288"/>
      <c r="PAP30" s="1288"/>
      <c r="PAQ30" s="1288"/>
      <c r="PAR30" s="1288"/>
      <c r="PAS30" s="1288"/>
      <c r="PAT30" s="1288"/>
      <c r="PAU30" s="1288"/>
      <c r="PAV30" s="1288"/>
      <c r="PAW30" s="1288"/>
      <c r="PAX30" s="1288"/>
      <c r="PAY30" s="1288"/>
      <c r="PAZ30" s="1288"/>
      <c r="PBA30" s="1288"/>
      <c r="PBB30" s="1288"/>
      <c r="PBC30" s="1288"/>
      <c r="PBD30" s="1288"/>
      <c r="PBE30" s="1288"/>
      <c r="PBF30" s="1288"/>
      <c r="PBG30" s="1288"/>
      <c r="PBH30" s="1288"/>
      <c r="PBI30" s="1288"/>
      <c r="PBJ30" s="1288"/>
      <c r="PBK30" s="1288"/>
      <c r="PBL30" s="1288"/>
      <c r="PBM30" s="1288"/>
      <c r="PBN30" s="1288"/>
      <c r="PBO30" s="1288"/>
      <c r="PBP30" s="1288"/>
      <c r="PBQ30" s="1288"/>
      <c r="PBR30" s="1288"/>
      <c r="PBS30" s="1288"/>
      <c r="PBT30" s="1288"/>
      <c r="PBU30" s="1288"/>
      <c r="PBV30" s="1288"/>
      <c r="PBW30" s="1288"/>
      <c r="PBX30" s="1288"/>
      <c r="PBY30" s="1288"/>
      <c r="PBZ30" s="1288"/>
      <c r="PCA30" s="1288"/>
      <c r="PCB30" s="1288"/>
      <c r="PCC30" s="1288"/>
      <c r="PCD30" s="1288"/>
      <c r="PCE30" s="1288"/>
      <c r="PCF30" s="1288"/>
      <c r="PCG30" s="1288"/>
      <c r="PCH30" s="1288"/>
      <c r="PCI30" s="1288"/>
      <c r="PCJ30" s="1288"/>
      <c r="PCK30" s="1288"/>
      <c r="PCL30" s="1288"/>
      <c r="PCM30" s="1288"/>
      <c r="PCN30" s="1288"/>
      <c r="PCO30" s="1288"/>
      <c r="PCP30" s="1288"/>
      <c r="PCQ30" s="1288"/>
      <c r="PCR30" s="1288"/>
      <c r="PCS30" s="1288"/>
      <c r="PCT30" s="1288"/>
      <c r="PCU30" s="1288"/>
      <c r="PCV30" s="1288"/>
      <c r="PCW30" s="1288"/>
      <c r="PCX30" s="1288"/>
      <c r="PCY30" s="1288"/>
      <c r="PCZ30" s="1288"/>
      <c r="PDA30" s="1288"/>
      <c r="PDB30" s="1288"/>
      <c r="PDC30" s="1288"/>
      <c r="PDD30" s="1288"/>
      <c r="PDE30" s="1288"/>
      <c r="PDF30" s="1288"/>
      <c r="PDG30" s="1288"/>
      <c r="PDH30" s="1288"/>
      <c r="PDI30" s="1288"/>
      <c r="PDJ30" s="1288"/>
      <c r="PDK30" s="1288"/>
      <c r="PDL30" s="1288"/>
      <c r="PDM30" s="1288"/>
      <c r="PDN30" s="1288"/>
      <c r="PDO30" s="1288"/>
      <c r="PDP30" s="1288"/>
      <c r="PDQ30" s="1288"/>
      <c r="PDR30" s="1288"/>
      <c r="PDS30" s="1288"/>
      <c r="PDT30" s="1288"/>
      <c r="PDU30" s="1288"/>
      <c r="PDV30" s="1288"/>
      <c r="PDW30" s="1288"/>
      <c r="PDX30" s="1288"/>
      <c r="PDY30" s="1288"/>
      <c r="PDZ30" s="1288"/>
      <c r="PEA30" s="1288"/>
      <c r="PEB30" s="1288"/>
      <c r="PEC30" s="1288"/>
      <c r="PED30" s="1288"/>
      <c r="PEE30" s="1288"/>
      <c r="PEF30" s="1288"/>
      <c r="PEG30" s="1288"/>
      <c r="PEH30" s="1288"/>
      <c r="PEI30" s="1288"/>
      <c r="PEJ30" s="1288"/>
      <c r="PEK30" s="1288"/>
      <c r="PEL30" s="1288"/>
      <c r="PEM30" s="1288"/>
      <c r="PEN30" s="1288"/>
      <c r="PEO30" s="1288"/>
      <c r="PEP30" s="1288"/>
      <c r="PEQ30" s="1288"/>
      <c r="PER30" s="1288"/>
      <c r="PES30" s="1288"/>
      <c r="PET30" s="1288"/>
      <c r="PEU30" s="1288"/>
      <c r="PEV30" s="1288"/>
      <c r="PEW30" s="1288"/>
      <c r="PEX30" s="1288"/>
      <c r="PEY30" s="1288"/>
      <c r="PEZ30" s="1288"/>
      <c r="PFA30" s="1288"/>
      <c r="PFB30" s="1288"/>
      <c r="PFC30" s="1288"/>
      <c r="PFD30" s="1288"/>
      <c r="PFE30" s="1288"/>
      <c r="PFF30" s="1288"/>
      <c r="PFG30" s="1288"/>
      <c r="PFH30" s="1288"/>
      <c r="PFI30" s="1288"/>
      <c r="PFJ30" s="1288"/>
      <c r="PFK30" s="1288"/>
      <c r="PFL30" s="1288"/>
      <c r="PFM30" s="1288"/>
      <c r="PFN30" s="1288"/>
      <c r="PFO30" s="1288"/>
      <c r="PFP30" s="1288"/>
      <c r="PFQ30" s="1288"/>
      <c r="PFR30" s="1288"/>
      <c r="PFS30" s="1288"/>
      <c r="PFT30" s="1288"/>
      <c r="PFU30" s="1288"/>
      <c r="PFV30" s="1288"/>
      <c r="PFW30" s="1288"/>
      <c r="PFX30" s="1288"/>
      <c r="PFY30" s="1288"/>
      <c r="PFZ30" s="1288"/>
      <c r="PGA30" s="1288"/>
      <c r="PGB30" s="1288"/>
      <c r="PGC30" s="1288"/>
      <c r="PGD30" s="1288"/>
      <c r="PGE30" s="1288"/>
      <c r="PGF30" s="1288"/>
      <c r="PGG30" s="1288"/>
      <c r="PGH30" s="1288"/>
      <c r="PGI30" s="1288"/>
      <c r="PGJ30" s="1288"/>
      <c r="PGK30" s="1288"/>
      <c r="PGL30" s="1288"/>
      <c r="PGM30" s="1288"/>
      <c r="PGN30" s="1288"/>
      <c r="PGO30" s="1288"/>
      <c r="PGP30" s="1288"/>
      <c r="PGQ30" s="1288"/>
      <c r="PGR30" s="1288"/>
      <c r="PGS30" s="1288"/>
      <c r="PGT30" s="1288"/>
      <c r="PGU30" s="1288"/>
      <c r="PGV30" s="1288"/>
      <c r="PGW30" s="1288"/>
      <c r="PGX30" s="1288"/>
      <c r="PGY30" s="1288"/>
      <c r="PGZ30" s="1288"/>
      <c r="PHA30" s="1288"/>
      <c r="PHB30" s="1288"/>
      <c r="PHC30" s="1288"/>
      <c r="PHD30" s="1288"/>
      <c r="PHE30" s="1288"/>
      <c r="PHF30" s="1288"/>
      <c r="PHG30" s="1288"/>
      <c r="PHH30" s="1288"/>
      <c r="PHI30" s="1288"/>
      <c r="PHJ30" s="1288"/>
      <c r="PHK30" s="1288"/>
      <c r="PHL30" s="1288"/>
      <c r="PHM30" s="1288"/>
      <c r="PHN30" s="1288"/>
      <c r="PHO30" s="1288"/>
      <c r="PHP30" s="1288"/>
      <c r="PHQ30" s="1288"/>
      <c r="PHR30" s="1288"/>
      <c r="PHS30" s="1288"/>
      <c r="PHT30" s="1288"/>
      <c r="PHU30" s="1288"/>
      <c r="PHV30" s="1288"/>
      <c r="PHW30" s="1288"/>
      <c r="PHX30" s="1288"/>
      <c r="PHY30" s="1288"/>
      <c r="PHZ30" s="1288"/>
      <c r="PIA30" s="1288"/>
      <c r="PIB30" s="1288"/>
      <c r="PIC30" s="1288"/>
      <c r="PID30" s="1288"/>
      <c r="PIE30" s="1288"/>
      <c r="PIF30" s="1288"/>
      <c r="PIG30" s="1288"/>
      <c r="PIH30" s="1288"/>
      <c r="PII30" s="1288"/>
      <c r="PIJ30" s="1288"/>
      <c r="PIK30" s="1288"/>
      <c r="PIL30" s="1288"/>
      <c r="PIM30" s="1288"/>
      <c r="PIN30" s="1288"/>
      <c r="PIO30" s="1288"/>
      <c r="PIP30" s="1288"/>
      <c r="PIQ30" s="1288"/>
      <c r="PIR30" s="1288"/>
      <c r="PIS30" s="1288"/>
      <c r="PIT30" s="1288"/>
      <c r="PIU30" s="1288"/>
      <c r="PIV30" s="1288"/>
      <c r="PIW30" s="1288"/>
      <c r="PIX30" s="1288"/>
      <c r="PIY30" s="1288"/>
      <c r="PIZ30" s="1288"/>
      <c r="PJA30" s="1288"/>
      <c r="PJB30" s="1288"/>
      <c r="PJC30" s="1288"/>
      <c r="PJD30" s="1288"/>
      <c r="PJE30" s="1288"/>
      <c r="PJF30" s="1288"/>
      <c r="PJG30" s="1288"/>
      <c r="PJH30" s="1288"/>
      <c r="PJI30" s="1288"/>
      <c r="PJJ30" s="1288"/>
      <c r="PJK30" s="1288"/>
      <c r="PJL30" s="1288"/>
      <c r="PJM30" s="1288"/>
      <c r="PJN30" s="1288"/>
      <c r="PJO30" s="1288"/>
      <c r="PJP30" s="1288"/>
      <c r="PJQ30" s="1288"/>
      <c r="PJR30" s="1288"/>
      <c r="PJS30" s="1288"/>
      <c r="PJT30" s="1288"/>
      <c r="PJU30" s="1288"/>
      <c r="PJV30" s="1288"/>
      <c r="PJW30" s="1288"/>
      <c r="PJX30" s="1288"/>
      <c r="PJY30" s="1288"/>
      <c r="PJZ30" s="1288"/>
      <c r="PKA30" s="1288"/>
      <c r="PKB30" s="1288"/>
      <c r="PKC30" s="1288"/>
      <c r="PKD30" s="1288"/>
      <c r="PKE30" s="1288"/>
      <c r="PKF30" s="1288"/>
      <c r="PKG30" s="1288"/>
      <c r="PKH30" s="1288"/>
      <c r="PKI30" s="1288"/>
      <c r="PKJ30" s="1288"/>
      <c r="PKK30" s="1288"/>
      <c r="PKL30" s="1288"/>
      <c r="PKM30" s="1288"/>
      <c r="PKN30" s="1288"/>
      <c r="PKO30" s="1288"/>
      <c r="PKP30" s="1288"/>
      <c r="PKQ30" s="1288"/>
      <c r="PKR30" s="1288"/>
      <c r="PKS30" s="1288"/>
      <c r="PKT30" s="1288"/>
      <c r="PKU30" s="1288"/>
      <c r="PKV30" s="1288"/>
      <c r="PKW30" s="1288"/>
      <c r="PKX30" s="1288"/>
      <c r="PKY30" s="1288"/>
      <c r="PKZ30" s="1288"/>
      <c r="PLA30" s="1288"/>
      <c r="PLB30" s="1288"/>
      <c r="PLC30" s="1288"/>
      <c r="PLD30" s="1288"/>
      <c r="PLE30" s="1288"/>
      <c r="PLF30" s="1288"/>
      <c r="PLG30" s="1288"/>
      <c r="PLH30" s="1288"/>
      <c r="PLI30" s="1288"/>
      <c r="PLJ30" s="1288"/>
      <c r="PLK30" s="1288"/>
      <c r="PLL30" s="1288"/>
      <c r="PLM30" s="1288"/>
      <c r="PLN30" s="1288"/>
      <c r="PLO30" s="1288"/>
      <c r="PLP30" s="1288"/>
      <c r="PLQ30" s="1288"/>
      <c r="PLR30" s="1288"/>
      <c r="PLS30" s="1288"/>
      <c r="PLT30" s="1288"/>
      <c r="PLU30" s="1288"/>
      <c r="PLV30" s="1288"/>
      <c r="PLW30" s="1288"/>
      <c r="PLX30" s="1288"/>
      <c r="PLY30" s="1288"/>
      <c r="PLZ30" s="1288"/>
      <c r="PMA30" s="1288"/>
      <c r="PMB30" s="1288"/>
      <c r="PMC30" s="1288"/>
      <c r="PMD30" s="1288"/>
      <c r="PME30" s="1288"/>
      <c r="PMF30" s="1288"/>
      <c r="PMG30" s="1288"/>
      <c r="PMH30" s="1288"/>
      <c r="PMI30" s="1288"/>
      <c r="PMJ30" s="1288"/>
      <c r="PMK30" s="1288"/>
      <c r="PML30" s="1288"/>
      <c r="PMM30" s="1288"/>
      <c r="PMN30" s="1288"/>
      <c r="PMO30" s="1288"/>
      <c r="PMP30" s="1288"/>
      <c r="PMQ30" s="1288"/>
      <c r="PMR30" s="1288"/>
      <c r="PMS30" s="1288"/>
      <c r="PMT30" s="1288"/>
      <c r="PMU30" s="1288"/>
      <c r="PMV30" s="1288"/>
      <c r="PMW30" s="1288"/>
      <c r="PMX30" s="1288"/>
      <c r="PMY30" s="1288"/>
      <c r="PMZ30" s="1288"/>
      <c r="PNA30" s="1288"/>
      <c r="PNB30" s="1288"/>
      <c r="PNC30" s="1288"/>
      <c r="PND30" s="1288"/>
      <c r="PNE30" s="1288"/>
      <c r="PNF30" s="1288"/>
      <c r="PNG30" s="1288"/>
      <c r="PNH30" s="1288"/>
      <c r="PNI30" s="1288"/>
      <c r="PNJ30" s="1288"/>
      <c r="PNK30" s="1288"/>
      <c r="PNL30" s="1288"/>
      <c r="PNM30" s="1288"/>
      <c r="PNN30" s="1288"/>
      <c r="PNO30" s="1288"/>
      <c r="PNP30" s="1288"/>
      <c r="PNQ30" s="1288"/>
      <c r="PNR30" s="1288"/>
      <c r="PNS30" s="1288"/>
      <c r="PNT30" s="1288"/>
      <c r="PNU30" s="1288"/>
      <c r="PNV30" s="1288"/>
      <c r="PNW30" s="1288"/>
      <c r="PNX30" s="1288"/>
      <c r="PNY30" s="1288"/>
      <c r="PNZ30" s="1288"/>
      <c r="POA30" s="1288"/>
      <c r="POB30" s="1288"/>
      <c r="POC30" s="1288"/>
      <c r="POD30" s="1288"/>
      <c r="POE30" s="1288"/>
      <c r="POF30" s="1288"/>
      <c r="POG30" s="1288"/>
      <c r="POH30" s="1288"/>
      <c r="POI30" s="1288"/>
      <c r="POJ30" s="1288"/>
      <c r="POK30" s="1288"/>
      <c r="POL30" s="1288"/>
      <c r="POM30" s="1288"/>
      <c r="PON30" s="1288"/>
      <c r="POO30" s="1288"/>
      <c r="POP30" s="1288"/>
      <c r="POQ30" s="1288"/>
      <c r="POR30" s="1288"/>
      <c r="POS30" s="1288"/>
      <c r="POT30" s="1288"/>
      <c r="POU30" s="1288"/>
      <c r="POV30" s="1288"/>
      <c r="POW30" s="1288"/>
      <c r="POX30" s="1288"/>
      <c r="POY30" s="1288"/>
      <c r="POZ30" s="1288"/>
      <c r="PPA30" s="1288"/>
      <c r="PPB30" s="1288"/>
      <c r="PPC30" s="1288"/>
      <c r="PPD30" s="1288"/>
      <c r="PPE30" s="1288"/>
      <c r="PPF30" s="1288"/>
      <c r="PPG30" s="1288"/>
      <c r="PPH30" s="1288"/>
      <c r="PPI30" s="1288"/>
      <c r="PPJ30" s="1288"/>
      <c r="PPK30" s="1288"/>
      <c r="PPL30" s="1288"/>
      <c r="PPM30" s="1288"/>
      <c r="PPN30" s="1288"/>
      <c r="PPO30" s="1288"/>
      <c r="PPP30" s="1288"/>
      <c r="PPQ30" s="1288"/>
      <c r="PPR30" s="1288"/>
      <c r="PPS30" s="1288"/>
      <c r="PPT30" s="1288"/>
      <c r="PPU30" s="1288"/>
      <c r="PPV30" s="1288"/>
      <c r="PPW30" s="1288"/>
      <c r="PPX30" s="1288"/>
      <c r="PPY30" s="1288"/>
      <c r="PPZ30" s="1288"/>
      <c r="PQA30" s="1288"/>
      <c r="PQB30" s="1288"/>
      <c r="PQC30" s="1288"/>
      <c r="PQD30" s="1288"/>
      <c r="PQE30" s="1288"/>
      <c r="PQF30" s="1288"/>
      <c r="PQG30" s="1288"/>
      <c r="PQH30" s="1288"/>
      <c r="PQI30" s="1288"/>
      <c r="PQJ30" s="1288"/>
      <c r="PQK30" s="1288"/>
      <c r="PQL30" s="1288"/>
      <c r="PQM30" s="1288"/>
      <c r="PQN30" s="1288"/>
      <c r="PQO30" s="1288"/>
      <c r="PQP30" s="1288"/>
      <c r="PQQ30" s="1288"/>
      <c r="PQR30" s="1288"/>
      <c r="PQS30" s="1288"/>
      <c r="PQT30" s="1288"/>
      <c r="PQU30" s="1288"/>
      <c r="PQV30" s="1288"/>
      <c r="PQW30" s="1288"/>
      <c r="PQX30" s="1288"/>
      <c r="PQY30" s="1288"/>
      <c r="PQZ30" s="1288"/>
      <c r="PRA30" s="1288"/>
      <c r="PRB30" s="1288"/>
      <c r="PRC30" s="1288"/>
      <c r="PRD30" s="1288"/>
      <c r="PRE30" s="1288"/>
      <c r="PRF30" s="1288"/>
      <c r="PRG30" s="1288"/>
      <c r="PRH30" s="1288"/>
      <c r="PRI30" s="1288"/>
      <c r="PRJ30" s="1288"/>
      <c r="PRK30" s="1288"/>
      <c r="PRL30" s="1288"/>
      <c r="PRM30" s="1288"/>
      <c r="PRN30" s="1288"/>
      <c r="PRO30" s="1288"/>
      <c r="PRP30" s="1288"/>
      <c r="PRQ30" s="1288"/>
      <c r="PRR30" s="1288"/>
      <c r="PRS30" s="1288"/>
      <c r="PRT30" s="1288"/>
      <c r="PRU30" s="1288"/>
      <c r="PRV30" s="1288"/>
      <c r="PRW30" s="1288"/>
      <c r="PRX30" s="1288"/>
      <c r="PRY30" s="1288"/>
      <c r="PRZ30" s="1288"/>
      <c r="PSA30" s="1288"/>
      <c r="PSB30" s="1288"/>
      <c r="PSC30" s="1288"/>
      <c r="PSD30" s="1288"/>
      <c r="PSE30" s="1288"/>
      <c r="PSF30" s="1288"/>
      <c r="PSG30" s="1288"/>
      <c r="PSH30" s="1288"/>
      <c r="PSI30" s="1288"/>
      <c r="PSJ30" s="1288"/>
      <c r="PSK30" s="1288"/>
      <c r="PSL30" s="1288"/>
      <c r="PSM30" s="1288"/>
      <c r="PSN30" s="1288"/>
      <c r="PSO30" s="1288"/>
      <c r="PSP30" s="1288"/>
      <c r="PSQ30" s="1288"/>
      <c r="PSR30" s="1288"/>
      <c r="PSS30" s="1288"/>
      <c r="PST30" s="1288"/>
      <c r="PSU30" s="1288"/>
      <c r="PSV30" s="1288"/>
      <c r="PSW30" s="1288"/>
      <c r="PSX30" s="1288"/>
      <c r="PSY30" s="1288"/>
      <c r="PSZ30" s="1288"/>
      <c r="PTA30" s="1288"/>
      <c r="PTB30" s="1288"/>
      <c r="PTC30" s="1288"/>
      <c r="PTD30" s="1288"/>
      <c r="PTE30" s="1288"/>
      <c r="PTF30" s="1288"/>
      <c r="PTG30" s="1288"/>
      <c r="PTH30" s="1288"/>
      <c r="PTI30" s="1288"/>
      <c r="PTJ30" s="1288"/>
      <c r="PTK30" s="1288"/>
      <c r="PTL30" s="1288"/>
      <c r="PTM30" s="1288"/>
      <c r="PTN30" s="1288"/>
      <c r="PTO30" s="1288"/>
      <c r="PTP30" s="1288"/>
      <c r="PTQ30" s="1288"/>
      <c r="PTR30" s="1288"/>
      <c r="PTS30" s="1288"/>
      <c r="PTT30" s="1288"/>
      <c r="PTU30" s="1288"/>
      <c r="PTV30" s="1288"/>
      <c r="PTW30" s="1288"/>
      <c r="PTX30" s="1288"/>
      <c r="PTY30" s="1288"/>
      <c r="PTZ30" s="1288"/>
      <c r="PUA30" s="1288"/>
      <c r="PUB30" s="1288"/>
      <c r="PUC30" s="1288"/>
      <c r="PUD30" s="1288"/>
      <c r="PUE30" s="1288"/>
      <c r="PUF30" s="1288"/>
      <c r="PUG30" s="1288"/>
      <c r="PUH30" s="1288"/>
      <c r="PUI30" s="1288"/>
      <c r="PUJ30" s="1288"/>
      <c r="PUK30" s="1288"/>
      <c r="PUL30" s="1288"/>
      <c r="PUM30" s="1288"/>
      <c r="PUN30" s="1288"/>
      <c r="PUO30" s="1288"/>
      <c r="PUP30" s="1288"/>
      <c r="PUQ30" s="1288"/>
      <c r="PUR30" s="1288"/>
      <c r="PUS30" s="1288"/>
      <c r="PUT30" s="1288"/>
      <c r="PUU30" s="1288"/>
      <c r="PUV30" s="1288"/>
      <c r="PUW30" s="1288"/>
      <c r="PUX30" s="1288"/>
      <c r="PUY30" s="1288"/>
      <c r="PUZ30" s="1288"/>
      <c r="PVA30" s="1288"/>
      <c r="PVB30" s="1288"/>
      <c r="PVC30" s="1288"/>
      <c r="PVD30" s="1288"/>
      <c r="PVE30" s="1288"/>
      <c r="PVF30" s="1288"/>
      <c r="PVG30" s="1288"/>
      <c r="PVH30" s="1288"/>
      <c r="PVI30" s="1288"/>
      <c r="PVJ30" s="1288"/>
      <c r="PVK30" s="1288"/>
      <c r="PVL30" s="1288"/>
      <c r="PVM30" s="1288"/>
      <c r="PVN30" s="1288"/>
      <c r="PVO30" s="1288"/>
      <c r="PVP30" s="1288"/>
      <c r="PVQ30" s="1288"/>
      <c r="PVR30" s="1288"/>
      <c r="PVS30" s="1288"/>
      <c r="PVT30" s="1288"/>
      <c r="PVU30" s="1288"/>
      <c r="PVV30" s="1288"/>
      <c r="PVW30" s="1288"/>
      <c r="PVX30" s="1288"/>
      <c r="PVY30" s="1288"/>
      <c r="PVZ30" s="1288"/>
      <c r="PWA30" s="1288"/>
      <c r="PWB30" s="1288"/>
      <c r="PWC30" s="1288"/>
      <c r="PWD30" s="1288"/>
      <c r="PWE30" s="1288"/>
      <c r="PWF30" s="1288"/>
      <c r="PWG30" s="1288"/>
      <c r="PWH30" s="1288"/>
      <c r="PWI30" s="1288"/>
      <c r="PWJ30" s="1288"/>
      <c r="PWK30" s="1288"/>
      <c r="PWL30" s="1288"/>
      <c r="PWM30" s="1288"/>
      <c r="PWN30" s="1288"/>
      <c r="PWO30" s="1288"/>
      <c r="PWP30" s="1288"/>
      <c r="PWQ30" s="1288"/>
      <c r="PWR30" s="1288"/>
      <c r="PWS30" s="1288"/>
      <c r="PWT30" s="1288"/>
      <c r="PWU30" s="1288"/>
      <c r="PWV30" s="1288"/>
      <c r="PWW30" s="1288"/>
      <c r="PWX30" s="1288"/>
      <c r="PWY30" s="1288"/>
      <c r="PWZ30" s="1288"/>
      <c r="PXA30" s="1288"/>
      <c r="PXB30" s="1288"/>
      <c r="PXC30" s="1288"/>
      <c r="PXD30" s="1288"/>
      <c r="PXE30" s="1288"/>
      <c r="PXF30" s="1288"/>
      <c r="PXG30" s="1288"/>
      <c r="PXH30" s="1288"/>
      <c r="PXI30" s="1288"/>
      <c r="PXJ30" s="1288"/>
      <c r="PXK30" s="1288"/>
      <c r="PXL30" s="1288"/>
      <c r="PXM30" s="1288"/>
      <c r="PXN30" s="1288"/>
      <c r="PXO30" s="1288"/>
      <c r="PXP30" s="1288"/>
      <c r="PXQ30" s="1288"/>
      <c r="PXR30" s="1288"/>
      <c r="PXS30" s="1288"/>
      <c r="PXT30" s="1288"/>
      <c r="PXU30" s="1288"/>
      <c r="PXV30" s="1288"/>
      <c r="PXW30" s="1288"/>
      <c r="PXX30" s="1288"/>
      <c r="PXY30" s="1288"/>
      <c r="PXZ30" s="1288"/>
      <c r="PYA30" s="1288"/>
      <c r="PYB30" s="1288"/>
      <c r="PYC30" s="1288"/>
      <c r="PYD30" s="1288"/>
      <c r="PYE30" s="1288"/>
      <c r="PYF30" s="1288"/>
      <c r="PYG30" s="1288"/>
      <c r="PYH30" s="1288"/>
      <c r="PYI30" s="1288"/>
      <c r="PYJ30" s="1288"/>
      <c r="PYK30" s="1288"/>
      <c r="PYL30" s="1288"/>
      <c r="PYM30" s="1288"/>
      <c r="PYN30" s="1288"/>
      <c r="PYO30" s="1288"/>
      <c r="PYP30" s="1288"/>
      <c r="PYQ30" s="1288"/>
      <c r="PYR30" s="1288"/>
      <c r="PYS30" s="1288"/>
      <c r="PYT30" s="1288"/>
      <c r="PYU30" s="1288"/>
      <c r="PYV30" s="1288"/>
      <c r="PYW30" s="1288"/>
      <c r="PYX30" s="1288"/>
      <c r="PYY30" s="1288"/>
      <c r="PYZ30" s="1288"/>
      <c r="PZA30" s="1288"/>
      <c r="PZB30" s="1288"/>
      <c r="PZC30" s="1288"/>
      <c r="PZD30" s="1288"/>
      <c r="PZE30" s="1288"/>
      <c r="PZF30" s="1288"/>
      <c r="PZG30" s="1288"/>
      <c r="PZH30" s="1288"/>
      <c r="PZI30" s="1288"/>
      <c r="PZJ30" s="1288"/>
      <c r="PZK30" s="1288"/>
      <c r="PZL30" s="1288"/>
      <c r="PZM30" s="1288"/>
      <c r="PZN30" s="1288"/>
      <c r="PZO30" s="1288"/>
      <c r="PZP30" s="1288"/>
      <c r="PZQ30" s="1288"/>
      <c r="PZR30" s="1288"/>
      <c r="PZS30" s="1288"/>
      <c r="PZT30" s="1288"/>
      <c r="PZU30" s="1288"/>
      <c r="PZV30" s="1288"/>
      <c r="PZW30" s="1288"/>
      <c r="PZX30" s="1288"/>
      <c r="PZY30" s="1288"/>
      <c r="PZZ30" s="1288"/>
      <c r="QAA30" s="1288"/>
      <c r="QAB30" s="1288"/>
      <c r="QAC30" s="1288"/>
      <c r="QAD30" s="1288"/>
      <c r="QAE30" s="1288"/>
      <c r="QAF30" s="1288"/>
      <c r="QAG30" s="1288"/>
      <c r="QAH30" s="1288"/>
      <c r="QAI30" s="1288"/>
      <c r="QAJ30" s="1288"/>
      <c r="QAK30" s="1288"/>
      <c r="QAL30" s="1288"/>
      <c r="QAM30" s="1288"/>
      <c r="QAN30" s="1288"/>
      <c r="QAO30" s="1288"/>
      <c r="QAP30" s="1288"/>
      <c r="QAQ30" s="1288"/>
      <c r="QAR30" s="1288"/>
      <c r="QAS30" s="1288"/>
      <c r="QAT30" s="1288"/>
      <c r="QAU30" s="1288"/>
      <c r="QAV30" s="1288"/>
      <c r="QAW30" s="1288"/>
      <c r="QAX30" s="1288"/>
      <c r="QAY30" s="1288"/>
      <c r="QAZ30" s="1288"/>
      <c r="QBA30" s="1288"/>
      <c r="QBB30" s="1288"/>
      <c r="QBC30" s="1288"/>
      <c r="QBD30" s="1288"/>
      <c r="QBE30" s="1288"/>
      <c r="QBF30" s="1288"/>
      <c r="QBG30" s="1288"/>
      <c r="QBH30" s="1288"/>
      <c r="QBI30" s="1288"/>
      <c r="QBJ30" s="1288"/>
      <c r="QBK30" s="1288"/>
      <c r="QBL30" s="1288"/>
      <c r="QBM30" s="1288"/>
      <c r="QBN30" s="1288"/>
      <c r="QBO30" s="1288"/>
      <c r="QBP30" s="1288"/>
      <c r="QBQ30" s="1288"/>
      <c r="QBR30" s="1288"/>
      <c r="QBS30" s="1288"/>
      <c r="QBT30" s="1288"/>
      <c r="QBU30" s="1288"/>
      <c r="QBV30" s="1288"/>
      <c r="QBW30" s="1288"/>
      <c r="QBX30" s="1288"/>
      <c r="QBY30" s="1288"/>
      <c r="QBZ30" s="1288"/>
      <c r="QCA30" s="1288"/>
      <c r="QCB30" s="1288"/>
      <c r="QCC30" s="1288"/>
      <c r="QCD30" s="1288"/>
      <c r="QCE30" s="1288"/>
      <c r="QCF30" s="1288"/>
      <c r="QCG30" s="1288"/>
      <c r="QCH30" s="1288"/>
      <c r="QCI30" s="1288"/>
      <c r="QCJ30" s="1288"/>
      <c r="QCK30" s="1288"/>
      <c r="QCL30" s="1288"/>
      <c r="QCM30" s="1288"/>
      <c r="QCN30" s="1288"/>
      <c r="QCO30" s="1288"/>
      <c r="QCP30" s="1288"/>
      <c r="QCQ30" s="1288"/>
      <c r="QCR30" s="1288"/>
      <c r="QCS30" s="1288"/>
      <c r="QCT30" s="1288"/>
      <c r="QCU30" s="1288"/>
      <c r="QCV30" s="1288"/>
      <c r="QCW30" s="1288"/>
      <c r="QCX30" s="1288"/>
      <c r="QCY30" s="1288"/>
      <c r="QCZ30" s="1288"/>
      <c r="QDA30" s="1288"/>
      <c r="QDB30" s="1288"/>
      <c r="QDC30" s="1288"/>
      <c r="QDD30" s="1288"/>
      <c r="QDE30" s="1288"/>
      <c r="QDF30" s="1288"/>
      <c r="QDG30" s="1288"/>
      <c r="QDH30" s="1288"/>
      <c r="QDI30" s="1288"/>
      <c r="QDJ30" s="1288"/>
      <c r="QDK30" s="1288"/>
      <c r="QDL30" s="1288"/>
      <c r="QDM30" s="1288"/>
      <c r="QDN30" s="1288"/>
      <c r="QDO30" s="1288"/>
      <c r="QDP30" s="1288"/>
      <c r="QDQ30" s="1288"/>
      <c r="QDR30" s="1288"/>
      <c r="QDS30" s="1288"/>
      <c r="QDT30" s="1288"/>
      <c r="QDU30" s="1288"/>
      <c r="QDV30" s="1288"/>
      <c r="QDW30" s="1288"/>
      <c r="QDX30" s="1288"/>
      <c r="QDY30" s="1288"/>
      <c r="QDZ30" s="1288"/>
      <c r="QEA30" s="1288"/>
      <c r="QEB30" s="1288"/>
      <c r="QEC30" s="1288"/>
      <c r="QED30" s="1288"/>
      <c r="QEE30" s="1288"/>
      <c r="QEF30" s="1288"/>
      <c r="QEG30" s="1288"/>
      <c r="QEH30" s="1288"/>
      <c r="QEI30" s="1288"/>
      <c r="QEJ30" s="1288"/>
      <c r="QEK30" s="1288"/>
      <c r="QEL30" s="1288"/>
      <c r="QEM30" s="1288"/>
      <c r="QEN30" s="1288"/>
      <c r="QEO30" s="1288"/>
      <c r="QEP30" s="1288"/>
      <c r="QEQ30" s="1288"/>
      <c r="QER30" s="1288"/>
      <c r="QES30" s="1288"/>
      <c r="QET30" s="1288"/>
      <c r="QEU30" s="1288"/>
      <c r="QEV30" s="1288"/>
      <c r="QEW30" s="1288"/>
      <c r="QEX30" s="1288"/>
      <c r="QEY30" s="1288"/>
      <c r="QEZ30" s="1288"/>
      <c r="QFA30" s="1288"/>
      <c r="QFB30" s="1288"/>
      <c r="QFC30" s="1288"/>
      <c r="QFD30" s="1288"/>
      <c r="QFE30" s="1288"/>
      <c r="QFF30" s="1288"/>
      <c r="QFG30" s="1288"/>
      <c r="QFH30" s="1288"/>
      <c r="QFI30" s="1288"/>
      <c r="QFJ30" s="1288"/>
      <c r="QFK30" s="1288"/>
      <c r="QFL30" s="1288"/>
      <c r="QFM30" s="1288"/>
      <c r="QFN30" s="1288"/>
      <c r="QFO30" s="1288"/>
      <c r="QFP30" s="1288"/>
      <c r="QFQ30" s="1288"/>
      <c r="QFR30" s="1288"/>
      <c r="QFS30" s="1288"/>
      <c r="QFT30" s="1288"/>
      <c r="QFU30" s="1288"/>
      <c r="QFV30" s="1288"/>
      <c r="QFW30" s="1288"/>
      <c r="QFX30" s="1288"/>
      <c r="QFY30" s="1288"/>
      <c r="QFZ30" s="1288"/>
      <c r="QGA30" s="1288"/>
      <c r="QGB30" s="1288"/>
      <c r="QGC30" s="1288"/>
      <c r="QGD30" s="1288"/>
      <c r="QGE30" s="1288"/>
      <c r="QGF30" s="1288"/>
      <c r="QGG30" s="1288"/>
      <c r="QGH30" s="1288"/>
      <c r="QGI30" s="1288"/>
      <c r="QGJ30" s="1288"/>
      <c r="QGK30" s="1288"/>
      <c r="QGL30" s="1288"/>
      <c r="QGM30" s="1288"/>
      <c r="QGN30" s="1288"/>
      <c r="QGO30" s="1288"/>
      <c r="QGP30" s="1288"/>
      <c r="QGQ30" s="1288"/>
      <c r="QGR30" s="1288"/>
      <c r="QGS30" s="1288"/>
      <c r="QGT30" s="1288"/>
      <c r="QGU30" s="1288"/>
      <c r="QGV30" s="1288"/>
      <c r="QGW30" s="1288"/>
      <c r="QGX30" s="1288"/>
      <c r="QGY30" s="1288"/>
      <c r="QGZ30" s="1288"/>
      <c r="QHA30" s="1288"/>
      <c r="QHB30" s="1288"/>
      <c r="QHC30" s="1288"/>
      <c r="QHD30" s="1288"/>
      <c r="QHE30" s="1288"/>
      <c r="QHF30" s="1288"/>
      <c r="QHG30" s="1288"/>
      <c r="QHH30" s="1288"/>
      <c r="QHI30" s="1288"/>
      <c r="QHJ30" s="1288"/>
      <c r="QHK30" s="1288"/>
      <c r="QHL30" s="1288"/>
      <c r="QHM30" s="1288"/>
      <c r="QHN30" s="1288"/>
      <c r="QHO30" s="1288"/>
      <c r="QHP30" s="1288"/>
      <c r="QHQ30" s="1288"/>
      <c r="QHR30" s="1288"/>
      <c r="QHS30" s="1288"/>
      <c r="QHT30" s="1288"/>
      <c r="QHU30" s="1288"/>
      <c r="QHV30" s="1288"/>
      <c r="QHW30" s="1288"/>
      <c r="QHX30" s="1288"/>
      <c r="QHY30" s="1288"/>
      <c r="QHZ30" s="1288"/>
      <c r="QIA30" s="1288"/>
      <c r="QIB30" s="1288"/>
      <c r="QIC30" s="1288"/>
      <c r="QID30" s="1288"/>
      <c r="QIE30" s="1288"/>
      <c r="QIF30" s="1288"/>
      <c r="QIG30" s="1288"/>
      <c r="QIH30" s="1288"/>
      <c r="QII30" s="1288"/>
      <c r="QIJ30" s="1288"/>
      <c r="QIK30" s="1288"/>
      <c r="QIL30" s="1288"/>
      <c r="QIM30" s="1288"/>
      <c r="QIN30" s="1288"/>
      <c r="QIO30" s="1288"/>
      <c r="QIP30" s="1288"/>
      <c r="QIQ30" s="1288"/>
      <c r="QIR30" s="1288"/>
      <c r="QIS30" s="1288"/>
      <c r="QIT30" s="1288"/>
      <c r="QIU30" s="1288"/>
      <c r="QIV30" s="1288"/>
      <c r="QIW30" s="1288"/>
      <c r="QIX30" s="1288"/>
      <c r="QIY30" s="1288"/>
      <c r="QIZ30" s="1288"/>
      <c r="QJA30" s="1288"/>
      <c r="QJB30" s="1288"/>
      <c r="QJC30" s="1288"/>
      <c r="QJD30" s="1288"/>
      <c r="QJE30" s="1288"/>
      <c r="QJF30" s="1288"/>
      <c r="QJG30" s="1288"/>
      <c r="QJH30" s="1288"/>
      <c r="QJI30" s="1288"/>
      <c r="QJJ30" s="1288"/>
      <c r="QJK30" s="1288"/>
      <c r="QJL30" s="1288"/>
      <c r="QJM30" s="1288"/>
      <c r="QJN30" s="1288"/>
      <c r="QJO30" s="1288"/>
      <c r="QJP30" s="1288"/>
      <c r="QJQ30" s="1288"/>
      <c r="QJR30" s="1288"/>
      <c r="QJS30" s="1288"/>
      <c r="QJT30" s="1288"/>
      <c r="QJU30" s="1288"/>
      <c r="QJV30" s="1288"/>
      <c r="QJW30" s="1288"/>
      <c r="QJX30" s="1288"/>
      <c r="QJY30" s="1288"/>
      <c r="QJZ30" s="1288"/>
      <c r="QKA30" s="1288"/>
      <c r="QKB30" s="1288"/>
      <c r="QKC30" s="1288"/>
      <c r="QKD30" s="1288"/>
      <c r="QKE30" s="1288"/>
      <c r="QKF30" s="1288"/>
      <c r="QKG30" s="1288"/>
      <c r="QKH30" s="1288"/>
      <c r="QKI30" s="1288"/>
      <c r="QKJ30" s="1288"/>
      <c r="QKK30" s="1288"/>
      <c r="QKL30" s="1288"/>
      <c r="QKM30" s="1288"/>
      <c r="QKN30" s="1288"/>
      <c r="QKO30" s="1288"/>
      <c r="QKP30" s="1288"/>
      <c r="QKQ30" s="1288"/>
      <c r="QKR30" s="1288"/>
      <c r="QKS30" s="1288"/>
      <c r="QKT30" s="1288"/>
      <c r="QKU30" s="1288"/>
      <c r="QKV30" s="1288"/>
      <c r="QKW30" s="1288"/>
      <c r="QKX30" s="1288"/>
      <c r="QKY30" s="1288"/>
      <c r="QKZ30" s="1288"/>
      <c r="QLA30" s="1288"/>
      <c r="QLB30" s="1288"/>
      <c r="QLC30" s="1288"/>
      <c r="QLD30" s="1288"/>
      <c r="QLE30" s="1288"/>
      <c r="QLF30" s="1288"/>
      <c r="QLG30" s="1288"/>
      <c r="QLH30" s="1288"/>
      <c r="QLI30" s="1288"/>
      <c r="QLJ30" s="1288"/>
      <c r="QLK30" s="1288"/>
      <c r="QLL30" s="1288"/>
      <c r="QLM30" s="1288"/>
      <c r="QLN30" s="1288"/>
      <c r="QLO30" s="1288"/>
      <c r="QLP30" s="1288"/>
      <c r="QLQ30" s="1288"/>
      <c r="QLR30" s="1288"/>
      <c r="QLS30" s="1288"/>
      <c r="QLT30" s="1288"/>
      <c r="QLU30" s="1288"/>
      <c r="QLV30" s="1288"/>
      <c r="QLW30" s="1288"/>
      <c r="QLX30" s="1288"/>
      <c r="QLY30" s="1288"/>
      <c r="QLZ30" s="1288"/>
      <c r="QMA30" s="1288"/>
      <c r="QMB30" s="1288"/>
      <c r="QMC30" s="1288"/>
      <c r="QMD30" s="1288"/>
      <c r="QME30" s="1288"/>
      <c r="QMF30" s="1288"/>
      <c r="QMG30" s="1288"/>
      <c r="QMH30" s="1288"/>
      <c r="QMI30" s="1288"/>
      <c r="QMJ30" s="1288"/>
      <c r="QMK30" s="1288"/>
      <c r="QML30" s="1288"/>
      <c r="QMM30" s="1288"/>
      <c r="QMN30" s="1288"/>
      <c r="QMO30" s="1288"/>
      <c r="QMP30" s="1288"/>
      <c r="QMQ30" s="1288"/>
      <c r="QMR30" s="1288"/>
      <c r="QMS30" s="1288"/>
      <c r="QMT30" s="1288"/>
      <c r="QMU30" s="1288"/>
      <c r="QMV30" s="1288"/>
      <c r="QMW30" s="1288"/>
      <c r="QMX30" s="1288"/>
      <c r="QMY30" s="1288"/>
      <c r="QMZ30" s="1288"/>
      <c r="QNA30" s="1288"/>
      <c r="QNB30" s="1288"/>
      <c r="QNC30" s="1288"/>
      <c r="QND30" s="1288"/>
      <c r="QNE30" s="1288"/>
      <c r="QNF30" s="1288"/>
      <c r="QNG30" s="1288"/>
      <c r="QNH30" s="1288"/>
      <c r="QNI30" s="1288"/>
      <c r="QNJ30" s="1288"/>
      <c r="QNK30" s="1288"/>
      <c r="QNL30" s="1288"/>
      <c r="QNM30" s="1288"/>
      <c r="QNN30" s="1288"/>
      <c r="QNO30" s="1288"/>
      <c r="QNP30" s="1288"/>
      <c r="QNQ30" s="1288"/>
      <c r="QNR30" s="1288"/>
      <c r="QNS30" s="1288"/>
      <c r="QNT30" s="1288"/>
      <c r="QNU30" s="1288"/>
      <c r="QNV30" s="1288"/>
      <c r="QNW30" s="1288"/>
      <c r="QNX30" s="1288"/>
      <c r="QNY30" s="1288"/>
      <c r="QNZ30" s="1288"/>
      <c r="QOA30" s="1288"/>
      <c r="QOB30" s="1288"/>
      <c r="QOC30" s="1288"/>
      <c r="QOD30" s="1288"/>
      <c r="QOE30" s="1288"/>
      <c r="QOF30" s="1288"/>
      <c r="QOG30" s="1288"/>
      <c r="QOH30" s="1288"/>
      <c r="QOI30" s="1288"/>
      <c r="QOJ30" s="1288"/>
      <c r="QOK30" s="1288"/>
      <c r="QOL30" s="1288"/>
      <c r="QOM30" s="1288"/>
      <c r="QON30" s="1288"/>
      <c r="QOO30" s="1288"/>
      <c r="QOP30" s="1288"/>
      <c r="QOQ30" s="1288"/>
      <c r="QOR30" s="1288"/>
      <c r="QOS30" s="1288"/>
      <c r="QOT30" s="1288"/>
      <c r="QOU30" s="1288"/>
      <c r="QOV30" s="1288"/>
      <c r="QOW30" s="1288"/>
      <c r="QOX30" s="1288"/>
      <c r="QOY30" s="1288"/>
      <c r="QOZ30" s="1288"/>
      <c r="QPA30" s="1288"/>
      <c r="QPB30" s="1288"/>
      <c r="QPC30" s="1288"/>
      <c r="QPD30" s="1288"/>
      <c r="QPE30" s="1288"/>
      <c r="QPF30" s="1288"/>
      <c r="QPG30" s="1288"/>
      <c r="QPH30" s="1288"/>
      <c r="QPI30" s="1288"/>
      <c r="QPJ30" s="1288"/>
      <c r="QPK30" s="1288"/>
      <c r="QPL30" s="1288"/>
      <c r="QPM30" s="1288"/>
      <c r="QPN30" s="1288"/>
      <c r="QPO30" s="1288"/>
      <c r="QPP30" s="1288"/>
      <c r="QPQ30" s="1288"/>
      <c r="QPR30" s="1288"/>
      <c r="QPS30" s="1288"/>
      <c r="QPT30" s="1288"/>
      <c r="QPU30" s="1288"/>
      <c r="QPV30" s="1288"/>
      <c r="QPW30" s="1288"/>
      <c r="QPX30" s="1288"/>
      <c r="QPY30" s="1288"/>
      <c r="QPZ30" s="1288"/>
      <c r="QQA30" s="1288"/>
      <c r="QQB30" s="1288"/>
      <c r="QQC30" s="1288"/>
      <c r="QQD30" s="1288"/>
      <c r="QQE30" s="1288"/>
      <c r="QQF30" s="1288"/>
      <c r="QQG30" s="1288"/>
      <c r="QQH30" s="1288"/>
      <c r="QQI30" s="1288"/>
      <c r="QQJ30" s="1288"/>
      <c r="QQK30" s="1288"/>
      <c r="QQL30" s="1288"/>
      <c r="QQM30" s="1288"/>
      <c r="QQN30" s="1288"/>
      <c r="QQO30" s="1288"/>
      <c r="QQP30" s="1288"/>
      <c r="QQQ30" s="1288"/>
      <c r="QQR30" s="1288"/>
      <c r="QQS30" s="1288"/>
      <c r="QQT30" s="1288"/>
      <c r="QQU30" s="1288"/>
      <c r="QQV30" s="1288"/>
      <c r="QQW30" s="1288"/>
      <c r="QQX30" s="1288"/>
      <c r="QQY30" s="1288"/>
      <c r="QQZ30" s="1288"/>
      <c r="QRA30" s="1288"/>
      <c r="QRB30" s="1288"/>
      <c r="QRC30" s="1288"/>
      <c r="QRD30" s="1288"/>
      <c r="QRE30" s="1288"/>
      <c r="QRF30" s="1288"/>
      <c r="QRG30" s="1288"/>
      <c r="QRH30" s="1288"/>
      <c r="QRI30" s="1288"/>
      <c r="QRJ30" s="1288"/>
      <c r="QRK30" s="1288"/>
      <c r="QRL30" s="1288"/>
      <c r="QRM30" s="1288"/>
      <c r="QRN30" s="1288"/>
      <c r="QRO30" s="1288"/>
      <c r="QRP30" s="1288"/>
      <c r="QRQ30" s="1288"/>
      <c r="QRR30" s="1288"/>
      <c r="QRS30" s="1288"/>
      <c r="QRT30" s="1288"/>
      <c r="QRU30" s="1288"/>
      <c r="QRV30" s="1288"/>
      <c r="QRW30" s="1288"/>
      <c r="QRX30" s="1288"/>
      <c r="QRY30" s="1288"/>
      <c r="QRZ30" s="1288"/>
      <c r="QSA30" s="1288"/>
      <c r="QSB30" s="1288"/>
      <c r="QSC30" s="1288"/>
      <c r="QSD30" s="1288"/>
      <c r="QSE30" s="1288"/>
      <c r="QSF30" s="1288"/>
      <c r="QSG30" s="1288"/>
      <c r="QSH30" s="1288"/>
      <c r="QSI30" s="1288"/>
      <c r="QSJ30" s="1288"/>
      <c r="QSK30" s="1288"/>
      <c r="QSL30" s="1288"/>
      <c r="QSM30" s="1288"/>
      <c r="QSN30" s="1288"/>
      <c r="QSO30" s="1288"/>
      <c r="QSP30" s="1288"/>
      <c r="QSQ30" s="1288"/>
      <c r="QSR30" s="1288"/>
      <c r="QSS30" s="1288"/>
      <c r="QST30" s="1288"/>
      <c r="QSU30" s="1288"/>
      <c r="QSV30" s="1288"/>
      <c r="QSW30" s="1288"/>
      <c r="QSX30" s="1288"/>
      <c r="QSY30" s="1288"/>
      <c r="QSZ30" s="1288"/>
      <c r="QTA30" s="1288"/>
      <c r="QTB30" s="1288"/>
      <c r="QTC30" s="1288"/>
      <c r="QTD30" s="1288"/>
      <c r="QTE30" s="1288"/>
      <c r="QTF30" s="1288"/>
      <c r="QTG30" s="1288"/>
      <c r="QTH30" s="1288"/>
      <c r="QTI30" s="1288"/>
      <c r="QTJ30" s="1288"/>
      <c r="QTK30" s="1288"/>
      <c r="QTL30" s="1288"/>
      <c r="QTM30" s="1288"/>
      <c r="QTN30" s="1288"/>
      <c r="QTO30" s="1288"/>
      <c r="QTP30" s="1288"/>
      <c r="QTQ30" s="1288"/>
      <c r="QTR30" s="1288"/>
      <c r="QTS30" s="1288"/>
      <c r="QTT30" s="1288"/>
      <c r="QTU30" s="1288"/>
      <c r="QTV30" s="1288"/>
      <c r="QTW30" s="1288"/>
      <c r="QTX30" s="1288"/>
      <c r="QTY30" s="1288"/>
      <c r="QTZ30" s="1288"/>
      <c r="QUA30" s="1288"/>
      <c r="QUB30" s="1288"/>
      <c r="QUC30" s="1288"/>
      <c r="QUD30" s="1288"/>
      <c r="QUE30" s="1288"/>
      <c r="QUF30" s="1288"/>
      <c r="QUG30" s="1288"/>
      <c r="QUH30" s="1288"/>
      <c r="QUI30" s="1288"/>
      <c r="QUJ30" s="1288"/>
      <c r="QUK30" s="1288"/>
      <c r="QUL30" s="1288"/>
      <c r="QUM30" s="1288"/>
      <c r="QUN30" s="1288"/>
      <c r="QUO30" s="1288"/>
      <c r="QUP30" s="1288"/>
      <c r="QUQ30" s="1288"/>
      <c r="QUR30" s="1288"/>
      <c r="QUS30" s="1288"/>
      <c r="QUT30" s="1288"/>
      <c r="QUU30" s="1288"/>
      <c r="QUV30" s="1288"/>
      <c r="QUW30" s="1288"/>
      <c r="QUX30" s="1288"/>
      <c r="QUY30" s="1288"/>
      <c r="QUZ30" s="1288"/>
      <c r="QVA30" s="1288"/>
      <c r="QVB30" s="1288"/>
      <c r="QVC30" s="1288"/>
      <c r="QVD30" s="1288"/>
      <c r="QVE30" s="1288"/>
      <c r="QVF30" s="1288"/>
      <c r="QVG30" s="1288"/>
      <c r="QVH30" s="1288"/>
      <c r="QVI30" s="1288"/>
      <c r="QVJ30" s="1288"/>
      <c r="QVK30" s="1288"/>
      <c r="QVL30" s="1288"/>
      <c r="QVM30" s="1288"/>
      <c r="QVN30" s="1288"/>
      <c r="QVO30" s="1288"/>
      <c r="QVP30" s="1288"/>
      <c r="QVQ30" s="1288"/>
      <c r="QVR30" s="1288"/>
      <c r="QVS30" s="1288"/>
      <c r="QVT30" s="1288"/>
      <c r="QVU30" s="1288"/>
      <c r="QVV30" s="1288"/>
      <c r="QVW30" s="1288"/>
      <c r="QVX30" s="1288"/>
      <c r="QVY30" s="1288"/>
      <c r="QVZ30" s="1288"/>
      <c r="QWA30" s="1288"/>
      <c r="QWB30" s="1288"/>
      <c r="QWC30" s="1288"/>
      <c r="QWD30" s="1288"/>
      <c r="QWE30" s="1288"/>
      <c r="QWF30" s="1288"/>
      <c r="QWG30" s="1288"/>
      <c r="QWH30" s="1288"/>
      <c r="QWI30" s="1288"/>
      <c r="QWJ30" s="1288"/>
      <c r="QWK30" s="1288"/>
      <c r="QWL30" s="1288"/>
      <c r="QWM30" s="1288"/>
      <c r="QWN30" s="1288"/>
      <c r="QWO30" s="1288"/>
      <c r="QWP30" s="1288"/>
      <c r="QWQ30" s="1288"/>
      <c r="QWR30" s="1288"/>
      <c r="QWS30" s="1288"/>
      <c r="QWT30" s="1288"/>
      <c r="QWU30" s="1288"/>
      <c r="QWV30" s="1288"/>
      <c r="QWW30" s="1288"/>
      <c r="QWX30" s="1288"/>
      <c r="QWY30" s="1288"/>
      <c r="QWZ30" s="1288"/>
      <c r="QXA30" s="1288"/>
      <c r="QXB30" s="1288"/>
      <c r="QXC30" s="1288"/>
      <c r="QXD30" s="1288"/>
      <c r="QXE30" s="1288"/>
      <c r="QXF30" s="1288"/>
      <c r="QXG30" s="1288"/>
      <c r="QXH30" s="1288"/>
      <c r="QXI30" s="1288"/>
      <c r="QXJ30" s="1288"/>
      <c r="QXK30" s="1288"/>
      <c r="QXL30" s="1288"/>
      <c r="QXM30" s="1288"/>
      <c r="QXN30" s="1288"/>
      <c r="QXO30" s="1288"/>
      <c r="QXP30" s="1288"/>
      <c r="QXQ30" s="1288"/>
      <c r="QXR30" s="1288"/>
      <c r="QXS30" s="1288"/>
      <c r="QXT30" s="1288"/>
      <c r="QXU30" s="1288"/>
      <c r="QXV30" s="1288"/>
      <c r="QXW30" s="1288"/>
      <c r="QXX30" s="1288"/>
      <c r="QXY30" s="1288"/>
      <c r="QXZ30" s="1288"/>
      <c r="QYA30" s="1288"/>
      <c r="QYB30" s="1288"/>
      <c r="QYC30" s="1288"/>
      <c r="QYD30" s="1288"/>
      <c r="QYE30" s="1288"/>
      <c r="QYF30" s="1288"/>
      <c r="QYG30" s="1288"/>
      <c r="QYH30" s="1288"/>
      <c r="QYI30" s="1288"/>
      <c r="QYJ30" s="1288"/>
      <c r="QYK30" s="1288"/>
      <c r="QYL30" s="1288"/>
      <c r="QYM30" s="1288"/>
      <c r="QYN30" s="1288"/>
      <c r="QYO30" s="1288"/>
      <c r="QYP30" s="1288"/>
      <c r="QYQ30" s="1288"/>
      <c r="QYR30" s="1288"/>
      <c r="QYS30" s="1288"/>
      <c r="QYT30" s="1288"/>
      <c r="QYU30" s="1288"/>
      <c r="QYV30" s="1288"/>
      <c r="QYW30" s="1288"/>
      <c r="QYX30" s="1288"/>
      <c r="QYY30" s="1288"/>
      <c r="QYZ30" s="1288"/>
      <c r="QZA30" s="1288"/>
      <c r="QZB30" s="1288"/>
      <c r="QZC30" s="1288"/>
      <c r="QZD30" s="1288"/>
      <c r="QZE30" s="1288"/>
      <c r="QZF30" s="1288"/>
      <c r="QZG30" s="1288"/>
      <c r="QZH30" s="1288"/>
      <c r="QZI30" s="1288"/>
      <c r="QZJ30" s="1288"/>
      <c r="QZK30" s="1288"/>
      <c r="QZL30" s="1288"/>
      <c r="QZM30" s="1288"/>
      <c r="QZN30" s="1288"/>
      <c r="QZO30" s="1288"/>
      <c r="QZP30" s="1288"/>
      <c r="QZQ30" s="1288"/>
      <c r="QZR30" s="1288"/>
      <c r="QZS30" s="1288"/>
      <c r="QZT30" s="1288"/>
      <c r="QZU30" s="1288"/>
      <c r="QZV30" s="1288"/>
      <c r="QZW30" s="1288"/>
      <c r="QZX30" s="1288"/>
      <c r="QZY30" s="1288"/>
      <c r="QZZ30" s="1288"/>
      <c r="RAA30" s="1288"/>
      <c r="RAB30" s="1288"/>
      <c r="RAC30" s="1288"/>
      <c r="RAD30" s="1288"/>
      <c r="RAE30" s="1288"/>
      <c r="RAF30" s="1288"/>
      <c r="RAG30" s="1288"/>
      <c r="RAH30" s="1288"/>
      <c r="RAI30" s="1288"/>
      <c r="RAJ30" s="1288"/>
      <c r="RAK30" s="1288"/>
      <c r="RAL30" s="1288"/>
      <c r="RAM30" s="1288"/>
      <c r="RAN30" s="1288"/>
      <c r="RAO30" s="1288"/>
      <c r="RAP30" s="1288"/>
      <c r="RAQ30" s="1288"/>
      <c r="RAR30" s="1288"/>
      <c r="RAS30" s="1288"/>
      <c r="RAT30" s="1288"/>
      <c r="RAU30" s="1288"/>
      <c r="RAV30" s="1288"/>
      <c r="RAW30" s="1288"/>
      <c r="RAX30" s="1288"/>
      <c r="RAY30" s="1288"/>
      <c r="RAZ30" s="1288"/>
      <c r="RBA30" s="1288"/>
      <c r="RBB30" s="1288"/>
      <c r="RBC30" s="1288"/>
      <c r="RBD30" s="1288"/>
      <c r="RBE30" s="1288"/>
      <c r="RBF30" s="1288"/>
      <c r="RBG30" s="1288"/>
      <c r="RBH30" s="1288"/>
      <c r="RBI30" s="1288"/>
      <c r="RBJ30" s="1288"/>
      <c r="RBK30" s="1288"/>
      <c r="RBL30" s="1288"/>
      <c r="RBM30" s="1288"/>
      <c r="RBN30" s="1288"/>
      <c r="RBO30" s="1288"/>
      <c r="RBP30" s="1288"/>
      <c r="RBQ30" s="1288"/>
      <c r="RBR30" s="1288"/>
      <c r="RBS30" s="1288"/>
      <c r="RBT30" s="1288"/>
      <c r="RBU30" s="1288"/>
      <c r="RBV30" s="1288"/>
      <c r="RBW30" s="1288"/>
      <c r="RBX30" s="1288"/>
      <c r="RBY30" s="1288"/>
      <c r="RBZ30" s="1288"/>
      <c r="RCA30" s="1288"/>
      <c r="RCB30" s="1288"/>
      <c r="RCC30" s="1288"/>
      <c r="RCD30" s="1288"/>
      <c r="RCE30" s="1288"/>
      <c r="RCF30" s="1288"/>
      <c r="RCG30" s="1288"/>
      <c r="RCH30" s="1288"/>
      <c r="RCI30" s="1288"/>
      <c r="RCJ30" s="1288"/>
      <c r="RCK30" s="1288"/>
      <c r="RCL30" s="1288"/>
      <c r="RCM30" s="1288"/>
      <c r="RCN30" s="1288"/>
      <c r="RCO30" s="1288"/>
      <c r="RCP30" s="1288"/>
      <c r="RCQ30" s="1288"/>
      <c r="RCR30" s="1288"/>
      <c r="RCS30" s="1288"/>
      <c r="RCT30" s="1288"/>
      <c r="RCU30" s="1288"/>
      <c r="RCV30" s="1288"/>
      <c r="RCW30" s="1288"/>
      <c r="RCX30" s="1288"/>
      <c r="RCY30" s="1288"/>
      <c r="RCZ30" s="1288"/>
      <c r="RDA30" s="1288"/>
      <c r="RDB30" s="1288"/>
      <c r="RDC30" s="1288"/>
      <c r="RDD30" s="1288"/>
      <c r="RDE30" s="1288"/>
      <c r="RDF30" s="1288"/>
      <c r="RDG30" s="1288"/>
      <c r="RDH30" s="1288"/>
      <c r="RDI30" s="1288"/>
      <c r="RDJ30" s="1288"/>
      <c r="RDK30" s="1288"/>
      <c r="RDL30" s="1288"/>
      <c r="RDM30" s="1288"/>
      <c r="RDN30" s="1288"/>
      <c r="RDO30" s="1288"/>
      <c r="RDP30" s="1288"/>
      <c r="RDQ30" s="1288"/>
      <c r="RDR30" s="1288"/>
      <c r="RDS30" s="1288"/>
      <c r="RDT30" s="1288"/>
      <c r="RDU30" s="1288"/>
      <c r="RDV30" s="1288"/>
      <c r="RDW30" s="1288"/>
      <c r="RDX30" s="1288"/>
      <c r="RDY30" s="1288"/>
      <c r="RDZ30" s="1288"/>
      <c r="REA30" s="1288"/>
      <c r="REB30" s="1288"/>
      <c r="REC30" s="1288"/>
      <c r="RED30" s="1288"/>
      <c r="REE30" s="1288"/>
      <c r="REF30" s="1288"/>
      <c r="REG30" s="1288"/>
      <c r="REH30" s="1288"/>
      <c r="REI30" s="1288"/>
      <c r="REJ30" s="1288"/>
      <c r="REK30" s="1288"/>
      <c r="REL30" s="1288"/>
      <c r="REM30" s="1288"/>
      <c r="REN30" s="1288"/>
      <c r="REO30" s="1288"/>
      <c r="REP30" s="1288"/>
      <c r="REQ30" s="1288"/>
      <c r="RER30" s="1288"/>
      <c r="RES30" s="1288"/>
      <c r="RET30" s="1288"/>
      <c r="REU30" s="1288"/>
      <c r="REV30" s="1288"/>
      <c r="REW30" s="1288"/>
      <c r="REX30" s="1288"/>
      <c r="REY30" s="1288"/>
      <c r="REZ30" s="1288"/>
      <c r="RFA30" s="1288"/>
      <c r="RFB30" s="1288"/>
      <c r="RFC30" s="1288"/>
      <c r="RFD30" s="1288"/>
      <c r="RFE30" s="1288"/>
      <c r="RFF30" s="1288"/>
      <c r="RFG30" s="1288"/>
      <c r="RFH30" s="1288"/>
      <c r="RFI30" s="1288"/>
      <c r="RFJ30" s="1288"/>
      <c r="RFK30" s="1288"/>
      <c r="RFL30" s="1288"/>
      <c r="RFM30" s="1288"/>
      <c r="RFN30" s="1288"/>
      <c r="RFO30" s="1288"/>
      <c r="RFP30" s="1288"/>
      <c r="RFQ30" s="1288"/>
      <c r="RFR30" s="1288"/>
      <c r="RFS30" s="1288"/>
      <c r="RFT30" s="1288"/>
      <c r="RFU30" s="1288"/>
      <c r="RFV30" s="1288"/>
      <c r="RFW30" s="1288"/>
      <c r="RFX30" s="1288"/>
      <c r="RFY30" s="1288"/>
      <c r="RFZ30" s="1288"/>
      <c r="RGA30" s="1288"/>
      <c r="RGB30" s="1288"/>
      <c r="RGC30" s="1288"/>
      <c r="RGD30" s="1288"/>
      <c r="RGE30" s="1288"/>
      <c r="RGF30" s="1288"/>
      <c r="RGG30" s="1288"/>
      <c r="RGH30" s="1288"/>
      <c r="RGI30" s="1288"/>
      <c r="RGJ30" s="1288"/>
      <c r="RGK30" s="1288"/>
      <c r="RGL30" s="1288"/>
      <c r="RGM30" s="1288"/>
      <c r="RGN30" s="1288"/>
      <c r="RGO30" s="1288"/>
      <c r="RGP30" s="1288"/>
      <c r="RGQ30" s="1288"/>
      <c r="RGR30" s="1288"/>
      <c r="RGS30" s="1288"/>
      <c r="RGT30" s="1288"/>
      <c r="RGU30" s="1288"/>
      <c r="RGV30" s="1288"/>
      <c r="RGW30" s="1288"/>
      <c r="RGX30" s="1288"/>
      <c r="RGY30" s="1288"/>
      <c r="RGZ30" s="1288"/>
      <c r="RHA30" s="1288"/>
      <c r="RHB30" s="1288"/>
      <c r="RHC30" s="1288"/>
      <c r="RHD30" s="1288"/>
      <c r="RHE30" s="1288"/>
      <c r="RHF30" s="1288"/>
      <c r="RHG30" s="1288"/>
      <c r="RHH30" s="1288"/>
      <c r="RHI30" s="1288"/>
      <c r="RHJ30" s="1288"/>
      <c r="RHK30" s="1288"/>
      <c r="RHL30" s="1288"/>
      <c r="RHM30" s="1288"/>
      <c r="RHN30" s="1288"/>
      <c r="RHO30" s="1288"/>
      <c r="RHP30" s="1288"/>
      <c r="RHQ30" s="1288"/>
      <c r="RHR30" s="1288"/>
      <c r="RHS30" s="1288"/>
      <c r="RHT30" s="1288"/>
      <c r="RHU30" s="1288"/>
      <c r="RHV30" s="1288"/>
      <c r="RHW30" s="1288"/>
      <c r="RHX30" s="1288"/>
      <c r="RHY30" s="1288"/>
      <c r="RHZ30" s="1288"/>
      <c r="RIA30" s="1288"/>
      <c r="RIB30" s="1288"/>
      <c r="RIC30" s="1288"/>
      <c r="RID30" s="1288"/>
      <c r="RIE30" s="1288"/>
      <c r="RIF30" s="1288"/>
      <c r="RIG30" s="1288"/>
      <c r="RIH30" s="1288"/>
      <c r="RII30" s="1288"/>
      <c r="RIJ30" s="1288"/>
      <c r="RIK30" s="1288"/>
      <c r="RIL30" s="1288"/>
      <c r="RIM30" s="1288"/>
      <c r="RIN30" s="1288"/>
      <c r="RIO30" s="1288"/>
      <c r="RIP30" s="1288"/>
      <c r="RIQ30" s="1288"/>
      <c r="RIR30" s="1288"/>
      <c r="RIS30" s="1288"/>
      <c r="RIT30" s="1288"/>
      <c r="RIU30" s="1288"/>
      <c r="RIV30" s="1288"/>
      <c r="RIW30" s="1288"/>
      <c r="RIX30" s="1288"/>
      <c r="RIY30" s="1288"/>
      <c r="RIZ30" s="1288"/>
      <c r="RJA30" s="1288"/>
      <c r="RJB30" s="1288"/>
      <c r="RJC30" s="1288"/>
      <c r="RJD30" s="1288"/>
      <c r="RJE30" s="1288"/>
      <c r="RJF30" s="1288"/>
      <c r="RJG30" s="1288"/>
      <c r="RJH30" s="1288"/>
      <c r="RJI30" s="1288"/>
      <c r="RJJ30" s="1288"/>
      <c r="RJK30" s="1288"/>
      <c r="RJL30" s="1288"/>
      <c r="RJM30" s="1288"/>
      <c r="RJN30" s="1288"/>
      <c r="RJO30" s="1288"/>
      <c r="RJP30" s="1288"/>
      <c r="RJQ30" s="1288"/>
      <c r="RJR30" s="1288"/>
      <c r="RJS30" s="1288"/>
      <c r="RJT30" s="1288"/>
      <c r="RJU30" s="1288"/>
      <c r="RJV30" s="1288"/>
      <c r="RJW30" s="1288"/>
      <c r="RJX30" s="1288"/>
      <c r="RJY30" s="1288"/>
      <c r="RJZ30" s="1288"/>
      <c r="RKA30" s="1288"/>
      <c r="RKB30" s="1288"/>
      <c r="RKC30" s="1288"/>
      <c r="RKD30" s="1288"/>
      <c r="RKE30" s="1288"/>
      <c r="RKF30" s="1288"/>
      <c r="RKG30" s="1288"/>
      <c r="RKH30" s="1288"/>
      <c r="RKI30" s="1288"/>
      <c r="RKJ30" s="1288"/>
      <c r="RKK30" s="1288"/>
      <c r="RKL30" s="1288"/>
      <c r="RKM30" s="1288"/>
      <c r="RKN30" s="1288"/>
      <c r="RKO30" s="1288"/>
      <c r="RKP30" s="1288"/>
      <c r="RKQ30" s="1288"/>
      <c r="RKR30" s="1288"/>
      <c r="RKS30" s="1288"/>
      <c r="RKT30" s="1288"/>
      <c r="RKU30" s="1288"/>
      <c r="RKV30" s="1288"/>
      <c r="RKW30" s="1288"/>
      <c r="RKX30" s="1288"/>
      <c r="RKY30" s="1288"/>
      <c r="RKZ30" s="1288"/>
      <c r="RLA30" s="1288"/>
      <c r="RLB30" s="1288"/>
      <c r="RLC30" s="1288"/>
      <c r="RLD30" s="1288"/>
      <c r="RLE30" s="1288"/>
      <c r="RLF30" s="1288"/>
      <c r="RLG30" s="1288"/>
      <c r="RLH30" s="1288"/>
      <c r="RLI30" s="1288"/>
      <c r="RLJ30" s="1288"/>
      <c r="RLK30" s="1288"/>
      <c r="RLL30" s="1288"/>
      <c r="RLM30" s="1288"/>
      <c r="RLN30" s="1288"/>
      <c r="RLO30" s="1288"/>
      <c r="RLP30" s="1288"/>
      <c r="RLQ30" s="1288"/>
      <c r="RLR30" s="1288"/>
      <c r="RLS30" s="1288"/>
      <c r="RLT30" s="1288"/>
      <c r="RLU30" s="1288"/>
      <c r="RLV30" s="1288"/>
      <c r="RLW30" s="1288"/>
      <c r="RLX30" s="1288"/>
      <c r="RLY30" s="1288"/>
      <c r="RLZ30" s="1288"/>
      <c r="RMA30" s="1288"/>
      <c r="RMB30" s="1288"/>
      <c r="RMC30" s="1288"/>
      <c r="RMD30" s="1288"/>
      <c r="RME30" s="1288"/>
      <c r="RMF30" s="1288"/>
      <c r="RMG30" s="1288"/>
      <c r="RMH30" s="1288"/>
      <c r="RMI30" s="1288"/>
      <c r="RMJ30" s="1288"/>
      <c r="RMK30" s="1288"/>
      <c r="RML30" s="1288"/>
      <c r="RMM30" s="1288"/>
      <c r="RMN30" s="1288"/>
      <c r="RMO30" s="1288"/>
      <c r="RMP30" s="1288"/>
      <c r="RMQ30" s="1288"/>
      <c r="RMR30" s="1288"/>
      <c r="RMS30" s="1288"/>
      <c r="RMT30" s="1288"/>
      <c r="RMU30" s="1288"/>
      <c r="RMV30" s="1288"/>
      <c r="RMW30" s="1288"/>
      <c r="RMX30" s="1288"/>
      <c r="RMY30" s="1288"/>
      <c r="RMZ30" s="1288"/>
      <c r="RNA30" s="1288"/>
      <c r="RNB30" s="1288"/>
      <c r="RNC30" s="1288"/>
      <c r="RND30" s="1288"/>
      <c r="RNE30" s="1288"/>
      <c r="RNF30" s="1288"/>
      <c r="RNG30" s="1288"/>
      <c r="RNH30" s="1288"/>
      <c r="RNI30" s="1288"/>
      <c r="RNJ30" s="1288"/>
      <c r="RNK30" s="1288"/>
      <c r="RNL30" s="1288"/>
      <c r="RNM30" s="1288"/>
      <c r="RNN30" s="1288"/>
      <c r="RNO30" s="1288"/>
      <c r="RNP30" s="1288"/>
      <c r="RNQ30" s="1288"/>
      <c r="RNR30" s="1288"/>
      <c r="RNS30" s="1288"/>
      <c r="RNT30" s="1288"/>
      <c r="RNU30" s="1288"/>
      <c r="RNV30" s="1288"/>
      <c r="RNW30" s="1288"/>
      <c r="RNX30" s="1288"/>
      <c r="RNY30" s="1288"/>
      <c r="RNZ30" s="1288"/>
      <c r="ROA30" s="1288"/>
      <c r="ROB30" s="1288"/>
      <c r="ROC30" s="1288"/>
      <c r="ROD30" s="1288"/>
      <c r="ROE30" s="1288"/>
      <c r="ROF30" s="1288"/>
      <c r="ROG30" s="1288"/>
      <c r="ROH30" s="1288"/>
      <c r="ROI30" s="1288"/>
      <c r="ROJ30" s="1288"/>
      <c r="ROK30" s="1288"/>
      <c r="ROL30" s="1288"/>
      <c r="ROM30" s="1288"/>
      <c r="RON30" s="1288"/>
      <c r="ROO30" s="1288"/>
      <c r="ROP30" s="1288"/>
      <c r="ROQ30" s="1288"/>
      <c r="ROR30" s="1288"/>
      <c r="ROS30" s="1288"/>
      <c r="ROT30" s="1288"/>
      <c r="ROU30" s="1288"/>
      <c r="ROV30" s="1288"/>
      <c r="ROW30" s="1288"/>
      <c r="ROX30" s="1288"/>
      <c r="ROY30" s="1288"/>
      <c r="ROZ30" s="1288"/>
      <c r="RPA30" s="1288"/>
      <c r="RPB30" s="1288"/>
      <c r="RPC30" s="1288"/>
      <c r="RPD30" s="1288"/>
      <c r="RPE30" s="1288"/>
      <c r="RPF30" s="1288"/>
      <c r="RPG30" s="1288"/>
      <c r="RPH30" s="1288"/>
      <c r="RPI30" s="1288"/>
      <c r="RPJ30" s="1288"/>
      <c r="RPK30" s="1288"/>
      <c r="RPL30" s="1288"/>
      <c r="RPM30" s="1288"/>
      <c r="RPN30" s="1288"/>
      <c r="RPO30" s="1288"/>
      <c r="RPP30" s="1288"/>
      <c r="RPQ30" s="1288"/>
      <c r="RPR30" s="1288"/>
      <c r="RPS30" s="1288"/>
      <c r="RPT30" s="1288"/>
      <c r="RPU30" s="1288"/>
      <c r="RPV30" s="1288"/>
      <c r="RPW30" s="1288"/>
      <c r="RPX30" s="1288"/>
      <c r="RPY30" s="1288"/>
      <c r="RPZ30" s="1288"/>
      <c r="RQA30" s="1288"/>
      <c r="RQB30" s="1288"/>
      <c r="RQC30" s="1288"/>
      <c r="RQD30" s="1288"/>
      <c r="RQE30" s="1288"/>
      <c r="RQF30" s="1288"/>
      <c r="RQG30" s="1288"/>
      <c r="RQH30" s="1288"/>
      <c r="RQI30" s="1288"/>
      <c r="RQJ30" s="1288"/>
      <c r="RQK30" s="1288"/>
      <c r="RQL30" s="1288"/>
      <c r="RQM30" s="1288"/>
      <c r="RQN30" s="1288"/>
      <c r="RQO30" s="1288"/>
      <c r="RQP30" s="1288"/>
      <c r="RQQ30" s="1288"/>
      <c r="RQR30" s="1288"/>
      <c r="RQS30" s="1288"/>
      <c r="RQT30" s="1288"/>
      <c r="RQU30" s="1288"/>
      <c r="RQV30" s="1288"/>
      <c r="RQW30" s="1288"/>
      <c r="RQX30" s="1288"/>
      <c r="RQY30" s="1288"/>
      <c r="RQZ30" s="1288"/>
      <c r="RRA30" s="1288"/>
      <c r="RRB30" s="1288"/>
      <c r="RRC30" s="1288"/>
      <c r="RRD30" s="1288"/>
      <c r="RRE30" s="1288"/>
      <c r="RRF30" s="1288"/>
      <c r="RRG30" s="1288"/>
      <c r="RRH30" s="1288"/>
      <c r="RRI30" s="1288"/>
      <c r="RRJ30" s="1288"/>
      <c r="RRK30" s="1288"/>
      <c r="RRL30" s="1288"/>
      <c r="RRM30" s="1288"/>
      <c r="RRN30" s="1288"/>
      <c r="RRO30" s="1288"/>
      <c r="RRP30" s="1288"/>
      <c r="RRQ30" s="1288"/>
      <c r="RRR30" s="1288"/>
      <c r="RRS30" s="1288"/>
      <c r="RRT30" s="1288"/>
      <c r="RRU30" s="1288"/>
      <c r="RRV30" s="1288"/>
      <c r="RRW30" s="1288"/>
      <c r="RRX30" s="1288"/>
      <c r="RRY30" s="1288"/>
      <c r="RRZ30" s="1288"/>
      <c r="RSA30" s="1288"/>
      <c r="RSB30" s="1288"/>
      <c r="RSC30" s="1288"/>
      <c r="RSD30" s="1288"/>
      <c r="RSE30" s="1288"/>
      <c r="RSF30" s="1288"/>
      <c r="RSG30" s="1288"/>
      <c r="RSH30" s="1288"/>
      <c r="RSI30" s="1288"/>
      <c r="RSJ30" s="1288"/>
      <c r="RSK30" s="1288"/>
      <c r="RSL30" s="1288"/>
      <c r="RSM30" s="1288"/>
      <c r="RSN30" s="1288"/>
      <c r="RSO30" s="1288"/>
      <c r="RSP30" s="1288"/>
      <c r="RSQ30" s="1288"/>
      <c r="RSR30" s="1288"/>
      <c r="RSS30" s="1288"/>
      <c r="RST30" s="1288"/>
      <c r="RSU30" s="1288"/>
      <c r="RSV30" s="1288"/>
      <c r="RSW30" s="1288"/>
      <c r="RSX30" s="1288"/>
      <c r="RSY30" s="1288"/>
      <c r="RSZ30" s="1288"/>
      <c r="RTA30" s="1288"/>
      <c r="RTB30" s="1288"/>
      <c r="RTC30" s="1288"/>
      <c r="RTD30" s="1288"/>
      <c r="RTE30" s="1288"/>
      <c r="RTF30" s="1288"/>
      <c r="RTG30" s="1288"/>
      <c r="RTH30" s="1288"/>
      <c r="RTI30" s="1288"/>
      <c r="RTJ30" s="1288"/>
      <c r="RTK30" s="1288"/>
      <c r="RTL30" s="1288"/>
      <c r="RTM30" s="1288"/>
      <c r="RTN30" s="1288"/>
      <c r="RTO30" s="1288"/>
      <c r="RTP30" s="1288"/>
      <c r="RTQ30" s="1288"/>
      <c r="RTR30" s="1288"/>
      <c r="RTS30" s="1288"/>
      <c r="RTT30" s="1288"/>
      <c r="RTU30" s="1288"/>
      <c r="RTV30" s="1288"/>
      <c r="RTW30" s="1288"/>
      <c r="RTX30" s="1288"/>
      <c r="RTY30" s="1288"/>
      <c r="RTZ30" s="1288"/>
      <c r="RUA30" s="1288"/>
      <c r="RUB30" s="1288"/>
      <c r="RUC30" s="1288"/>
      <c r="RUD30" s="1288"/>
      <c r="RUE30" s="1288"/>
      <c r="RUF30" s="1288"/>
      <c r="RUG30" s="1288"/>
      <c r="RUH30" s="1288"/>
      <c r="RUI30" s="1288"/>
      <c r="RUJ30" s="1288"/>
      <c r="RUK30" s="1288"/>
      <c r="RUL30" s="1288"/>
      <c r="RUM30" s="1288"/>
      <c r="RUN30" s="1288"/>
      <c r="RUO30" s="1288"/>
      <c r="RUP30" s="1288"/>
      <c r="RUQ30" s="1288"/>
      <c r="RUR30" s="1288"/>
      <c r="RUS30" s="1288"/>
      <c r="RUT30" s="1288"/>
      <c r="RUU30" s="1288"/>
      <c r="RUV30" s="1288"/>
      <c r="RUW30" s="1288"/>
      <c r="RUX30" s="1288"/>
      <c r="RUY30" s="1288"/>
      <c r="RUZ30" s="1288"/>
      <c r="RVA30" s="1288"/>
      <c r="RVB30" s="1288"/>
      <c r="RVC30" s="1288"/>
      <c r="RVD30" s="1288"/>
      <c r="RVE30" s="1288"/>
      <c r="RVF30" s="1288"/>
      <c r="RVG30" s="1288"/>
      <c r="RVH30" s="1288"/>
      <c r="RVI30" s="1288"/>
      <c r="RVJ30" s="1288"/>
      <c r="RVK30" s="1288"/>
      <c r="RVL30" s="1288"/>
      <c r="RVM30" s="1288"/>
      <c r="RVN30" s="1288"/>
      <c r="RVO30" s="1288"/>
      <c r="RVP30" s="1288"/>
      <c r="RVQ30" s="1288"/>
      <c r="RVR30" s="1288"/>
      <c r="RVS30" s="1288"/>
      <c r="RVT30" s="1288"/>
      <c r="RVU30" s="1288"/>
      <c r="RVV30" s="1288"/>
      <c r="RVW30" s="1288"/>
      <c r="RVX30" s="1288"/>
      <c r="RVY30" s="1288"/>
      <c r="RVZ30" s="1288"/>
      <c r="RWA30" s="1288"/>
      <c r="RWB30" s="1288"/>
      <c r="RWC30" s="1288"/>
      <c r="RWD30" s="1288"/>
      <c r="RWE30" s="1288"/>
      <c r="RWF30" s="1288"/>
      <c r="RWG30" s="1288"/>
      <c r="RWH30" s="1288"/>
      <c r="RWI30" s="1288"/>
      <c r="RWJ30" s="1288"/>
      <c r="RWK30" s="1288"/>
      <c r="RWL30" s="1288"/>
      <c r="RWM30" s="1288"/>
      <c r="RWN30" s="1288"/>
      <c r="RWO30" s="1288"/>
      <c r="RWP30" s="1288"/>
      <c r="RWQ30" s="1288"/>
      <c r="RWR30" s="1288"/>
      <c r="RWS30" s="1288"/>
      <c r="RWT30" s="1288"/>
      <c r="RWU30" s="1288"/>
      <c r="RWV30" s="1288"/>
      <c r="RWW30" s="1288"/>
      <c r="RWX30" s="1288"/>
      <c r="RWY30" s="1288"/>
      <c r="RWZ30" s="1288"/>
      <c r="RXA30" s="1288"/>
      <c r="RXB30" s="1288"/>
      <c r="RXC30" s="1288"/>
      <c r="RXD30" s="1288"/>
      <c r="RXE30" s="1288"/>
      <c r="RXF30" s="1288"/>
      <c r="RXG30" s="1288"/>
      <c r="RXH30" s="1288"/>
      <c r="RXI30" s="1288"/>
      <c r="RXJ30" s="1288"/>
      <c r="RXK30" s="1288"/>
      <c r="RXL30" s="1288"/>
      <c r="RXM30" s="1288"/>
      <c r="RXN30" s="1288"/>
      <c r="RXO30" s="1288"/>
      <c r="RXP30" s="1288"/>
      <c r="RXQ30" s="1288"/>
      <c r="RXR30" s="1288"/>
      <c r="RXS30" s="1288"/>
      <c r="RXT30" s="1288"/>
      <c r="RXU30" s="1288"/>
      <c r="RXV30" s="1288"/>
      <c r="RXW30" s="1288"/>
      <c r="RXX30" s="1288"/>
      <c r="RXY30" s="1288"/>
      <c r="RXZ30" s="1288"/>
      <c r="RYA30" s="1288"/>
      <c r="RYB30" s="1288"/>
      <c r="RYC30" s="1288"/>
      <c r="RYD30" s="1288"/>
      <c r="RYE30" s="1288"/>
      <c r="RYF30" s="1288"/>
      <c r="RYG30" s="1288"/>
      <c r="RYH30" s="1288"/>
      <c r="RYI30" s="1288"/>
      <c r="RYJ30" s="1288"/>
      <c r="RYK30" s="1288"/>
      <c r="RYL30" s="1288"/>
      <c r="RYM30" s="1288"/>
      <c r="RYN30" s="1288"/>
      <c r="RYO30" s="1288"/>
      <c r="RYP30" s="1288"/>
      <c r="RYQ30" s="1288"/>
      <c r="RYR30" s="1288"/>
      <c r="RYS30" s="1288"/>
      <c r="RYT30" s="1288"/>
      <c r="RYU30" s="1288"/>
      <c r="RYV30" s="1288"/>
      <c r="RYW30" s="1288"/>
      <c r="RYX30" s="1288"/>
      <c r="RYY30" s="1288"/>
      <c r="RYZ30" s="1288"/>
      <c r="RZA30" s="1288"/>
      <c r="RZB30" s="1288"/>
      <c r="RZC30" s="1288"/>
      <c r="RZD30" s="1288"/>
      <c r="RZE30" s="1288"/>
      <c r="RZF30" s="1288"/>
      <c r="RZG30" s="1288"/>
      <c r="RZH30" s="1288"/>
      <c r="RZI30" s="1288"/>
      <c r="RZJ30" s="1288"/>
      <c r="RZK30" s="1288"/>
      <c r="RZL30" s="1288"/>
      <c r="RZM30" s="1288"/>
      <c r="RZN30" s="1288"/>
      <c r="RZO30" s="1288"/>
      <c r="RZP30" s="1288"/>
      <c r="RZQ30" s="1288"/>
      <c r="RZR30" s="1288"/>
      <c r="RZS30" s="1288"/>
      <c r="RZT30" s="1288"/>
      <c r="RZU30" s="1288"/>
      <c r="RZV30" s="1288"/>
      <c r="RZW30" s="1288"/>
      <c r="RZX30" s="1288"/>
      <c r="RZY30" s="1288"/>
      <c r="RZZ30" s="1288"/>
      <c r="SAA30" s="1288"/>
      <c r="SAB30" s="1288"/>
      <c r="SAC30" s="1288"/>
      <c r="SAD30" s="1288"/>
      <c r="SAE30" s="1288"/>
      <c r="SAF30" s="1288"/>
      <c r="SAG30" s="1288"/>
      <c r="SAH30" s="1288"/>
      <c r="SAI30" s="1288"/>
      <c r="SAJ30" s="1288"/>
      <c r="SAK30" s="1288"/>
      <c r="SAL30" s="1288"/>
      <c r="SAM30" s="1288"/>
      <c r="SAN30" s="1288"/>
      <c r="SAO30" s="1288"/>
      <c r="SAP30" s="1288"/>
      <c r="SAQ30" s="1288"/>
      <c r="SAR30" s="1288"/>
      <c r="SAS30" s="1288"/>
      <c r="SAT30" s="1288"/>
      <c r="SAU30" s="1288"/>
      <c r="SAV30" s="1288"/>
      <c r="SAW30" s="1288"/>
      <c r="SAX30" s="1288"/>
      <c r="SAY30" s="1288"/>
      <c r="SAZ30" s="1288"/>
      <c r="SBA30" s="1288"/>
      <c r="SBB30" s="1288"/>
      <c r="SBC30" s="1288"/>
      <c r="SBD30" s="1288"/>
      <c r="SBE30" s="1288"/>
      <c r="SBF30" s="1288"/>
      <c r="SBG30" s="1288"/>
      <c r="SBH30" s="1288"/>
      <c r="SBI30" s="1288"/>
      <c r="SBJ30" s="1288"/>
      <c r="SBK30" s="1288"/>
      <c r="SBL30" s="1288"/>
      <c r="SBM30" s="1288"/>
      <c r="SBN30" s="1288"/>
      <c r="SBO30" s="1288"/>
      <c r="SBP30" s="1288"/>
      <c r="SBQ30" s="1288"/>
      <c r="SBR30" s="1288"/>
      <c r="SBS30" s="1288"/>
      <c r="SBT30" s="1288"/>
      <c r="SBU30" s="1288"/>
      <c r="SBV30" s="1288"/>
      <c r="SBW30" s="1288"/>
      <c r="SBX30" s="1288"/>
      <c r="SBY30" s="1288"/>
      <c r="SBZ30" s="1288"/>
      <c r="SCA30" s="1288"/>
      <c r="SCB30" s="1288"/>
      <c r="SCC30" s="1288"/>
      <c r="SCD30" s="1288"/>
      <c r="SCE30" s="1288"/>
      <c r="SCF30" s="1288"/>
      <c r="SCG30" s="1288"/>
      <c r="SCH30" s="1288"/>
      <c r="SCI30" s="1288"/>
      <c r="SCJ30" s="1288"/>
      <c r="SCK30" s="1288"/>
      <c r="SCL30" s="1288"/>
      <c r="SCM30" s="1288"/>
      <c r="SCN30" s="1288"/>
      <c r="SCO30" s="1288"/>
      <c r="SCP30" s="1288"/>
      <c r="SCQ30" s="1288"/>
      <c r="SCR30" s="1288"/>
      <c r="SCS30" s="1288"/>
      <c r="SCT30" s="1288"/>
      <c r="SCU30" s="1288"/>
      <c r="SCV30" s="1288"/>
      <c r="SCW30" s="1288"/>
      <c r="SCX30" s="1288"/>
      <c r="SCY30" s="1288"/>
      <c r="SCZ30" s="1288"/>
      <c r="SDA30" s="1288"/>
      <c r="SDB30" s="1288"/>
      <c r="SDC30" s="1288"/>
      <c r="SDD30" s="1288"/>
      <c r="SDE30" s="1288"/>
      <c r="SDF30" s="1288"/>
      <c r="SDG30" s="1288"/>
      <c r="SDH30" s="1288"/>
      <c r="SDI30" s="1288"/>
      <c r="SDJ30" s="1288"/>
      <c r="SDK30" s="1288"/>
      <c r="SDL30" s="1288"/>
      <c r="SDM30" s="1288"/>
      <c r="SDN30" s="1288"/>
      <c r="SDO30" s="1288"/>
      <c r="SDP30" s="1288"/>
      <c r="SDQ30" s="1288"/>
      <c r="SDR30" s="1288"/>
      <c r="SDS30" s="1288"/>
      <c r="SDT30" s="1288"/>
      <c r="SDU30" s="1288"/>
      <c r="SDV30" s="1288"/>
      <c r="SDW30" s="1288"/>
      <c r="SDX30" s="1288"/>
      <c r="SDY30" s="1288"/>
      <c r="SDZ30" s="1288"/>
      <c r="SEA30" s="1288"/>
      <c r="SEB30" s="1288"/>
      <c r="SEC30" s="1288"/>
      <c r="SED30" s="1288"/>
      <c r="SEE30" s="1288"/>
      <c r="SEF30" s="1288"/>
      <c r="SEG30" s="1288"/>
      <c r="SEH30" s="1288"/>
      <c r="SEI30" s="1288"/>
      <c r="SEJ30" s="1288"/>
      <c r="SEK30" s="1288"/>
      <c r="SEL30" s="1288"/>
      <c r="SEM30" s="1288"/>
      <c r="SEN30" s="1288"/>
      <c r="SEO30" s="1288"/>
      <c r="SEP30" s="1288"/>
      <c r="SEQ30" s="1288"/>
      <c r="SER30" s="1288"/>
      <c r="SES30" s="1288"/>
      <c r="SET30" s="1288"/>
      <c r="SEU30" s="1288"/>
      <c r="SEV30" s="1288"/>
      <c r="SEW30" s="1288"/>
      <c r="SEX30" s="1288"/>
      <c r="SEY30" s="1288"/>
      <c r="SEZ30" s="1288"/>
      <c r="SFA30" s="1288"/>
      <c r="SFB30" s="1288"/>
      <c r="SFC30" s="1288"/>
      <c r="SFD30" s="1288"/>
      <c r="SFE30" s="1288"/>
      <c r="SFF30" s="1288"/>
      <c r="SFG30" s="1288"/>
      <c r="SFH30" s="1288"/>
      <c r="SFI30" s="1288"/>
      <c r="SFJ30" s="1288"/>
      <c r="SFK30" s="1288"/>
      <c r="SFL30" s="1288"/>
      <c r="SFM30" s="1288"/>
      <c r="SFN30" s="1288"/>
      <c r="SFO30" s="1288"/>
      <c r="SFP30" s="1288"/>
      <c r="SFQ30" s="1288"/>
      <c r="SFR30" s="1288"/>
      <c r="SFS30" s="1288"/>
      <c r="SFT30" s="1288"/>
      <c r="SFU30" s="1288"/>
      <c r="SFV30" s="1288"/>
      <c r="SFW30" s="1288"/>
      <c r="SFX30" s="1288"/>
      <c r="SFY30" s="1288"/>
      <c r="SFZ30" s="1288"/>
      <c r="SGA30" s="1288"/>
      <c r="SGB30" s="1288"/>
      <c r="SGC30" s="1288"/>
      <c r="SGD30" s="1288"/>
      <c r="SGE30" s="1288"/>
      <c r="SGF30" s="1288"/>
      <c r="SGG30" s="1288"/>
      <c r="SGH30" s="1288"/>
      <c r="SGI30" s="1288"/>
      <c r="SGJ30" s="1288"/>
      <c r="SGK30" s="1288"/>
      <c r="SGL30" s="1288"/>
      <c r="SGM30" s="1288"/>
      <c r="SGN30" s="1288"/>
      <c r="SGO30" s="1288"/>
      <c r="SGP30" s="1288"/>
      <c r="SGQ30" s="1288"/>
      <c r="SGR30" s="1288"/>
      <c r="SGS30" s="1288"/>
      <c r="SGT30" s="1288"/>
      <c r="SGU30" s="1288"/>
      <c r="SGV30" s="1288"/>
      <c r="SGW30" s="1288"/>
      <c r="SGX30" s="1288"/>
      <c r="SGY30" s="1288"/>
      <c r="SGZ30" s="1288"/>
      <c r="SHA30" s="1288"/>
      <c r="SHB30" s="1288"/>
      <c r="SHC30" s="1288"/>
      <c r="SHD30" s="1288"/>
      <c r="SHE30" s="1288"/>
      <c r="SHF30" s="1288"/>
      <c r="SHG30" s="1288"/>
      <c r="SHH30" s="1288"/>
      <c r="SHI30" s="1288"/>
      <c r="SHJ30" s="1288"/>
      <c r="SHK30" s="1288"/>
      <c r="SHL30" s="1288"/>
      <c r="SHM30" s="1288"/>
      <c r="SHN30" s="1288"/>
      <c r="SHO30" s="1288"/>
      <c r="SHP30" s="1288"/>
      <c r="SHQ30" s="1288"/>
      <c r="SHR30" s="1288"/>
      <c r="SHS30" s="1288"/>
      <c r="SHT30" s="1288"/>
      <c r="SHU30" s="1288"/>
      <c r="SHV30" s="1288"/>
      <c r="SHW30" s="1288"/>
      <c r="SHX30" s="1288"/>
      <c r="SHY30" s="1288"/>
      <c r="SHZ30" s="1288"/>
      <c r="SIA30" s="1288"/>
      <c r="SIB30" s="1288"/>
      <c r="SIC30" s="1288"/>
      <c r="SID30" s="1288"/>
      <c r="SIE30" s="1288"/>
      <c r="SIF30" s="1288"/>
      <c r="SIG30" s="1288"/>
      <c r="SIH30" s="1288"/>
      <c r="SII30" s="1288"/>
      <c r="SIJ30" s="1288"/>
      <c r="SIK30" s="1288"/>
      <c r="SIL30" s="1288"/>
      <c r="SIM30" s="1288"/>
      <c r="SIN30" s="1288"/>
      <c r="SIO30" s="1288"/>
      <c r="SIP30" s="1288"/>
      <c r="SIQ30" s="1288"/>
      <c r="SIR30" s="1288"/>
      <c r="SIS30" s="1288"/>
      <c r="SIT30" s="1288"/>
      <c r="SIU30" s="1288"/>
      <c r="SIV30" s="1288"/>
      <c r="SIW30" s="1288"/>
      <c r="SIX30" s="1288"/>
      <c r="SIY30" s="1288"/>
      <c r="SIZ30" s="1288"/>
      <c r="SJA30" s="1288"/>
      <c r="SJB30" s="1288"/>
      <c r="SJC30" s="1288"/>
      <c r="SJD30" s="1288"/>
      <c r="SJE30" s="1288"/>
      <c r="SJF30" s="1288"/>
      <c r="SJG30" s="1288"/>
      <c r="SJH30" s="1288"/>
      <c r="SJI30" s="1288"/>
      <c r="SJJ30" s="1288"/>
      <c r="SJK30" s="1288"/>
      <c r="SJL30" s="1288"/>
      <c r="SJM30" s="1288"/>
      <c r="SJN30" s="1288"/>
      <c r="SJO30" s="1288"/>
      <c r="SJP30" s="1288"/>
      <c r="SJQ30" s="1288"/>
      <c r="SJR30" s="1288"/>
      <c r="SJS30" s="1288"/>
      <c r="SJT30" s="1288"/>
      <c r="SJU30" s="1288"/>
      <c r="SJV30" s="1288"/>
      <c r="SJW30" s="1288"/>
      <c r="SJX30" s="1288"/>
      <c r="SJY30" s="1288"/>
      <c r="SJZ30" s="1288"/>
      <c r="SKA30" s="1288"/>
      <c r="SKB30" s="1288"/>
      <c r="SKC30" s="1288"/>
      <c r="SKD30" s="1288"/>
      <c r="SKE30" s="1288"/>
      <c r="SKF30" s="1288"/>
      <c r="SKG30" s="1288"/>
      <c r="SKH30" s="1288"/>
      <c r="SKI30" s="1288"/>
      <c r="SKJ30" s="1288"/>
      <c r="SKK30" s="1288"/>
      <c r="SKL30" s="1288"/>
      <c r="SKM30" s="1288"/>
      <c r="SKN30" s="1288"/>
      <c r="SKO30" s="1288"/>
      <c r="SKP30" s="1288"/>
      <c r="SKQ30" s="1288"/>
      <c r="SKR30" s="1288"/>
      <c r="SKS30" s="1288"/>
      <c r="SKT30" s="1288"/>
      <c r="SKU30" s="1288"/>
      <c r="SKV30" s="1288"/>
      <c r="SKW30" s="1288"/>
      <c r="SKX30" s="1288"/>
      <c r="SKY30" s="1288"/>
      <c r="SKZ30" s="1288"/>
      <c r="SLA30" s="1288"/>
      <c r="SLB30" s="1288"/>
      <c r="SLC30" s="1288"/>
      <c r="SLD30" s="1288"/>
      <c r="SLE30" s="1288"/>
      <c r="SLF30" s="1288"/>
      <c r="SLG30" s="1288"/>
      <c r="SLH30" s="1288"/>
      <c r="SLI30" s="1288"/>
      <c r="SLJ30" s="1288"/>
      <c r="SLK30" s="1288"/>
      <c r="SLL30" s="1288"/>
      <c r="SLM30" s="1288"/>
      <c r="SLN30" s="1288"/>
      <c r="SLO30" s="1288"/>
      <c r="SLP30" s="1288"/>
      <c r="SLQ30" s="1288"/>
      <c r="SLR30" s="1288"/>
      <c r="SLS30" s="1288"/>
      <c r="SLT30" s="1288"/>
      <c r="SLU30" s="1288"/>
      <c r="SLV30" s="1288"/>
      <c r="SLW30" s="1288"/>
      <c r="SLX30" s="1288"/>
      <c r="SLY30" s="1288"/>
      <c r="SLZ30" s="1288"/>
      <c r="SMA30" s="1288"/>
      <c r="SMB30" s="1288"/>
      <c r="SMC30" s="1288"/>
      <c r="SMD30" s="1288"/>
      <c r="SME30" s="1288"/>
      <c r="SMF30" s="1288"/>
      <c r="SMG30" s="1288"/>
      <c r="SMH30" s="1288"/>
      <c r="SMI30" s="1288"/>
      <c r="SMJ30" s="1288"/>
      <c r="SMK30" s="1288"/>
      <c r="SML30" s="1288"/>
      <c r="SMM30" s="1288"/>
      <c r="SMN30" s="1288"/>
      <c r="SMO30" s="1288"/>
      <c r="SMP30" s="1288"/>
      <c r="SMQ30" s="1288"/>
      <c r="SMR30" s="1288"/>
      <c r="SMS30" s="1288"/>
      <c r="SMT30" s="1288"/>
      <c r="SMU30" s="1288"/>
      <c r="SMV30" s="1288"/>
      <c r="SMW30" s="1288"/>
      <c r="SMX30" s="1288"/>
      <c r="SMY30" s="1288"/>
      <c r="SMZ30" s="1288"/>
      <c r="SNA30" s="1288"/>
      <c r="SNB30" s="1288"/>
      <c r="SNC30" s="1288"/>
      <c r="SND30" s="1288"/>
      <c r="SNE30" s="1288"/>
      <c r="SNF30" s="1288"/>
      <c r="SNG30" s="1288"/>
      <c r="SNH30" s="1288"/>
      <c r="SNI30" s="1288"/>
      <c r="SNJ30" s="1288"/>
      <c r="SNK30" s="1288"/>
      <c r="SNL30" s="1288"/>
      <c r="SNM30" s="1288"/>
      <c r="SNN30" s="1288"/>
      <c r="SNO30" s="1288"/>
      <c r="SNP30" s="1288"/>
      <c r="SNQ30" s="1288"/>
      <c r="SNR30" s="1288"/>
      <c r="SNS30" s="1288"/>
      <c r="SNT30" s="1288"/>
      <c r="SNU30" s="1288"/>
      <c r="SNV30" s="1288"/>
      <c r="SNW30" s="1288"/>
      <c r="SNX30" s="1288"/>
      <c r="SNY30" s="1288"/>
      <c r="SNZ30" s="1288"/>
      <c r="SOA30" s="1288"/>
      <c r="SOB30" s="1288"/>
      <c r="SOC30" s="1288"/>
      <c r="SOD30" s="1288"/>
      <c r="SOE30" s="1288"/>
      <c r="SOF30" s="1288"/>
      <c r="SOG30" s="1288"/>
      <c r="SOH30" s="1288"/>
      <c r="SOI30" s="1288"/>
      <c r="SOJ30" s="1288"/>
      <c r="SOK30" s="1288"/>
      <c r="SOL30" s="1288"/>
      <c r="SOM30" s="1288"/>
      <c r="SON30" s="1288"/>
      <c r="SOO30" s="1288"/>
      <c r="SOP30" s="1288"/>
      <c r="SOQ30" s="1288"/>
      <c r="SOR30" s="1288"/>
      <c r="SOS30" s="1288"/>
      <c r="SOT30" s="1288"/>
      <c r="SOU30" s="1288"/>
      <c r="SOV30" s="1288"/>
      <c r="SOW30" s="1288"/>
      <c r="SOX30" s="1288"/>
      <c r="SOY30" s="1288"/>
      <c r="SOZ30" s="1288"/>
      <c r="SPA30" s="1288"/>
      <c r="SPB30" s="1288"/>
      <c r="SPC30" s="1288"/>
      <c r="SPD30" s="1288"/>
      <c r="SPE30" s="1288"/>
      <c r="SPF30" s="1288"/>
      <c r="SPG30" s="1288"/>
      <c r="SPH30" s="1288"/>
      <c r="SPI30" s="1288"/>
      <c r="SPJ30" s="1288"/>
      <c r="SPK30" s="1288"/>
      <c r="SPL30" s="1288"/>
      <c r="SPM30" s="1288"/>
      <c r="SPN30" s="1288"/>
      <c r="SPO30" s="1288"/>
      <c r="SPP30" s="1288"/>
      <c r="SPQ30" s="1288"/>
      <c r="SPR30" s="1288"/>
      <c r="SPS30" s="1288"/>
      <c r="SPT30" s="1288"/>
      <c r="SPU30" s="1288"/>
      <c r="SPV30" s="1288"/>
      <c r="SPW30" s="1288"/>
      <c r="SPX30" s="1288"/>
      <c r="SPY30" s="1288"/>
      <c r="SPZ30" s="1288"/>
      <c r="SQA30" s="1288"/>
      <c r="SQB30" s="1288"/>
      <c r="SQC30" s="1288"/>
      <c r="SQD30" s="1288"/>
      <c r="SQE30" s="1288"/>
      <c r="SQF30" s="1288"/>
      <c r="SQG30" s="1288"/>
      <c r="SQH30" s="1288"/>
      <c r="SQI30" s="1288"/>
      <c r="SQJ30" s="1288"/>
      <c r="SQK30" s="1288"/>
      <c r="SQL30" s="1288"/>
      <c r="SQM30" s="1288"/>
      <c r="SQN30" s="1288"/>
      <c r="SQO30" s="1288"/>
      <c r="SQP30" s="1288"/>
      <c r="SQQ30" s="1288"/>
      <c r="SQR30" s="1288"/>
      <c r="SQS30" s="1288"/>
      <c r="SQT30" s="1288"/>
      <c r="SQU30" s="1288"/>
      <c r="SQV30" s="1288"/>
      <c r="SQW30" s="1288"/>
      <c r="SQX30" s="1288"/>
      <c r="SQY30" s="1288"/>
      <c r="SQZ30" s="1288"/>
      <c r="SRA30" s="1288"/>
      <c r="SRB30" s="1288"/>
      <c r="SRC30" s="1288"/>
      <c r="SRD30" s="1288"/>
      <c r="SRE30" s="1288"/>
      <c r="SRF30" s="1288"/>
      <c r="SRG30" s="1288"/>
      <c r="SRH30" s="1288"/>
      <c r="SRI30" s="1288"/>
      <c r="SRJ30" s="1288"/>
      <c r="SRK30" s="1288"/>
      <c r="SRL30" s="1288"/>
      <c r="SRM30" s="1288"/>
      <c r="SRN30" s="1288"/>
      <c r="SRO30" s="1288"/>
      <c r="SRP30" s="1288"/>
      <c r="SRQ30" s="1288"/>
      <c r="SRR30" s="1288"/>
      <c r="SRS30" s="1288"/>
      <c r="SRT30" s="1288"/>
      <c r="SRU30" s="1288"/>
      <c r="SRV30" s="1288"/>
      <c r="SRW30" s="1288"/>
      <c r="SRX30" s="1288"/>
      <c r="SRY30" s="1288"/>
      <c r="SRZ30" s="1288"/>
      <c r="SSA30" s="1288"/>
      <c r="SSB30" s="1288"/>
      <c r="SSC30" s="1288"/>
      <c r="SSD30" s="1288"/>
      <c r="SSE30" s="1288"/>
      <c r="SSF30" s="1288"/>
      <c r="SSG30" s="1288"/>
      <c r="SSH30" s="1288"/>
      <c r="SSI30" s="1288"/>
      <c r="SSJ30" s="1288"/>
      <c r="SSK30" s="1288"/>
      <c r="SSL30" s="1288"/>
      <c r="SSM30" s="1288"/>
      <c r="SSN30" s="1288"/>
      <c r="SSO30" s="1288"/>
      <c r="SSP30" s="1288"/>
      <c r="SSQ30" s="1288"/>
      <c r="SSR30" s="1288"/>
      <c r="SSS30" s="1288"/>
      <c r="SST30" s="1288"/>
      <c r="SSU30" s="1288"/>
      <c r="SSV30" s="1288"/>
      <c r="SSW30" s="1288"/>
      <c r="SSX30" s="1288"/>
      <c r="SSY30" s="1288"/>
      <c r="SSZ30" s="1288"/>
      <c r="STA30" s="1288"/>
      <c r="STB30" s="1288"/>
      <c r="STC30" s="1288"/>
      <c r="STD30" s="1288"/>
      <c r="STE30" s="1288"/>
      <c r="STF30" s="1288"/>
      <c r="STG30" s="1288"/>
      <c r="STH30" s="1288"/>
      <c r="STI30" s="1288"/>
      <c r="STJ30" s="1288"/>
      <c r="STK30" s="1288"/>
      <c r="STL30" s="1288"/>
      <c r="STM30" s="1288"/>
      <c r="STN30" s="1288"/>
      <c r="STO30" s="1288"/>
      <c r="STP30" s="1288"/>
      <c r="STQ30" s="1288"/>
      <c r="STR30" s="1288"/>
      <c r="STS30" s="1288"/>
      <c r="STT30" s="1288"/>
      <c r="STU30" s="1288"/>
      <c r="STV30" s="1288"/>
      <c r="STW30" s="1288"/>
      <c r="STX30" s="1288"/>
      <c r="STY30" s="1288"/>
      <c r="STZ30" s="1288"/>
      <c r="SUA30" s="1288"/>
      <c r="SUB30" s="1288"/>
      <c r="SUC30" s="1288"/>
      <c r="SUD30" s="1288"/>
      <c r="SUE30" s="1288"/>
      <c r="SUF30" s="1288"/>
      <c r="SUG30" s="1288"/>
      <c r="SUH30" s="1288"/>
      <c r="SUI30" s="1288"/>
      <c r="SUJ30" s="1288"/>
      <c r="SUK30" s="1288"/>
      <c r="SUL30" s="1288"/>
      <c r="SUM30" s="1288"/>
      <c r="SUN30" s="1288"/>
      <c r="SUO30" s="1288"/>
      <c r="SUP30" s="1288"/>
      <c r="SUQ30" s="1288"/>
      <c r="SUR30" s="1288"/>
      <c r="SUS30" s="1288"/>
      <c r="SUT30" s="1288"/>
      <c r="SUU30" s="1288"/>
      <c r="SUV30" s="1288"/>
      <c r="SUW30" s="1288"/>
      <c r="SUX30" s="1288"/>
      <c r="SUY30" s="1288"/>
      <c r="SUZ30" s="1288"/>
      <c r="SVA30" s="1288"/>
      <c r="SVB30" s="1288"/>
      <c r="SVC30" s="1288"/>
      <c r="SVD30" s="1288"/>
      <c r="SVE30" s="1288"/>
      <c r="SVF30" s="1288"/>
      <c r="SVG30" s="1288"/>
      <c r="SVH30" s="1288"/>
      <c r="SVI30" s="1288"/>
      <c r="SVJ30" s="1288"/>
      <c r="SVK30" s="1288"/>
      <c r="SVL30" s="1288"/>
      <c r="SVM30" s="1288"/>
      <c r="SVN30" s="1288"/>
      <c r="SVO30" s="1288"/>
      <c r="SVP30" s="1288"/>
      <c r="SVQ30" s="1288"/>
      <c r="SVR30" s="1288"/>
      <c r="SVS30" s="1288"/>
      <c r="SVT30" s="1288"/>
      <c r="SVU30" s="1288"/>
      <c r="SVV30" s="1288"/>
      <c r="SVW30" s="1288"/>
      <c r="SVX30" s="1288"/>
      <c r="SVY30" s="1288"/>
      <c r="SVZ30" s="1288"/>
      <c r="SWA30" s="1288"/>
      <c r="SWB30" s="1288"/>
      <c r="SWC30" s="1288"/>
      <c r="SWD30" s="1288"/>
      <c r="SWE30" s="1288"/>
      <c r="SWF30" s="1288"/>
      <c r="SWG30" s="1288"/>
      <c r="SWH30" s="1288"/>
      <c r="SWI30" s="1288"/>
      <c r="SWJ30" s="1288"/>
      <c r="SWK30" s="1288"/>
      <c r="SWL30" s="1288"/>
      <c r="SWM30" s="1288"/>
      <c r="SWN30" s="1288"/>
      <c r="SWO30" s="1288"/>
      <c r="SWP30" s="1288"/>
      <c r="SWQ30" s="1288"/>
      <c r="SWR30" s="1288"/>
      <c r="SWS30" s="1288"/>
      <c r="SWT30" s="1288"/>
      <c r="SWU30" s="1288"/>
      <c r="SWV30" s="1288"/>
      <c r="SWW30" s="1288"/>
      <c r="SWX30" s="1288"/>
      <c r="SWY30" s="1288"/>
      <c r="SWZ30" s="1288"/>
      <c r="SXA30" s="1288"/>
      <c r="SXB30" s="1288"/>
      <c r="SXC30" s="1288"/>
      <c r="SXD30" s="1288"/>
      <c r="SXE30" s="1288"/>
      <c r="SXF30" s="1288"/>
      <c r="SXG30" s="1288"/>
      <c r="SXH30" s="1288"/>
      <c r="SXI30" s="1288"/>
      <c r="SXJ30" s="1288"/>
      <c r="SXK30" s="1288"/>
      <c r="SXL30" s="1288"/>
      <c r="SXM30" s="1288"/>
      <c r="SXN30" s="1288"/>
      <c r="SXO30" s="1288"/>
      <c r="SXP30" s="1288"/>
      <c r="SXQ30" s="1288"/>
      <c r="SXR30" s="1288"/>
      <c r="SXS30" s="1288"/>
      <c r="SXT30" s="1288"/>
      <c r="SXU30" s="1288"/>
      <c r="SXV30" s="1288"/>
      <c r="SXW30" s="1288"/>
      <c r="SXX30" s="1288"/>
      <c r="SXY30" s="1288"/>
      <c r="SXZ30" s="1288"/>
      <c r="SYA30" s="1288"/>
      <c r="SYB30" s="1288"/>
      <c r="SYC30" s="1288"/>
      <c r="SYD30" s="1288"/>
      <c r="SYE30" s="1288"/>
      <c r="SYF30" s="1288"/>
      <c r="SYG30" s="1288"/>
      <c r="SYH30" s="1288"/>
      <c r="SYI30" s="1288"/>
      <c r="SYJ30" s="1288"/>
      <c r="SYK30" s="1288"/>
      <c r="SYL30" s="1288"/>
      <c r="SYM30" s="1288"/>
      <c r="SYN30" s="1288"/>
      <c r="SYO30" s="1288"/>
      <c r="SYP30" s="1288"/>
      <c r="SYQ30" s="1288"/>
      <c r="SYR30" s="1288"/>
      <c r="SYS30" s="1288"/>
      <c r="SYT30" s="1288"/>
      <c r="SYU30" s="1288"/>
      <c r="SYV30" s="1288"/>
      <c r="SYW30" s="1288"/>
      <c r="SYX30" s="1288"/>
      <c r="SYY30" s="1288"/>
      <c r="SYZ30" s="1288"/>
      <c r="SZA30" s="1288"/>
      <c r="SZB30" s="1288"/>
      <c r="SZC30" s="1288"/>
      <c r="SZD30" s="1288"/>
      <c r="SZE30" s="1288"/>
      <c r="SZF30" s="1288"/>
      <c r="SZG30" s="1288"/>
      <c r="SZH30" s="1288"/>
      <c r="SZI30" s="1288"/>
      <c r="SZJ30" s="1288"/>
      <c r="SZK30" s="1288"/>
      <c r="SZL30" s="1288"/>
      <c r="SZM30" s="1288"/>
      <c r="SZN30" s="1288"/>
      <c r="SZO30" s="1288"/>
      <c r="SZP30" s="1288"/>
      <c r="SZQ30" s="1288"/>
      <c r="SZR30" s="1288"/>
      <c r="SZS30" s="1288"/>
      <c r="SZT30" s="1288"/>
      <c r="SZU30" s="1288"/>
      <c r="SZV30" s="1288"/>
      <c r="SZW30" s="1288"/>
      <c r="SZX30" s="1288"/>
      <c r="SZY30" s="1288"/>
      <c r="SZZ30" s="1288"/>
      <c r="TAA30" s="1288"/>
      <c r="TAB30" s="1288"/>
      <c r="TAC30" s="1288"/>
      <c r="TAD30" s="1288"/>
      <c r="TAE30" s="1288"/>
      <c r="TAF30" s="1288"/>
      <c r="TAG30" s="1288"/>
      <c r="TAH30" s="1288"/>
      <c r="TAI30" s="1288"/>
      <c r="TAJ30" s="1288"/>
      <c r="TAK30" s="1288"/>
      <c r="TAL30" s="1288"/>
      <c r="TAM30" s="1288"/>
      <c r="TAN30" s="1288"/>
      <c r="TAO30" s="1288"/>
      <c r="TAP30" s="1288"/>
      <c r="TAQ30" s="1288"/>
      <c r="TAR30" s="1288"/>
      <c r="TAS30" s="1288"/>
      <c r="TAT30" s="1288"/>
      <c r="TAU30" s="1288"/>
      <c r="TAV30" s="1288"/>
      <c r="TAW30" s="1288"/>
      <c r="TAX30" s="1288"/>
      <c r="TAY30" s="1288"/>
      <c r="TAZ30" s="1288"/>
      <c r="TBA30" s="1288"/>
      <c r="TBB30" s="1288"/>
      <c r="TBC30" s="1288"/>
      <c r="TBD30" s="1288"/>
      <c r="TBE30" s="1288"/>
      <c r="TBF30" s="1288"/>
      <c r="TBG30" s="1288"/>
      <c r="TBH30" s="1288"/>
      <c r="TBI30" s="1288"/>
      <c r="TBJ30" s="1288"/>
      <c r="TBK30" s="1288"/>
      <c r="TBL30" s="1288"/>
      <c r="TBM30" s="1288"/>
      <c r="TBN30" s="1288"/>
      <c r="TBO30" s="1288"/>
      <c r="TBP30" s="1288"/>
      <c r="TBQ30" s="1288"/>
      <c r="TBR30" s="1288"/>
      <c r="TBS30" s="1288"/>
      <c r="TBT30" s="1288"/>
      <c r="TBU30" s="1288"/>
      <c r="TBV30" s="1288"/>
      <c r="TBW30" s="1288"/>
      <c r="TBX30" s="1288"/>
      <c r="TBY30" s="1288"/>
      <c r="TBZ30" s="1288"/>
      <c r="TCA30" s="1288"/>
      <c r="TCB30" s="1288"/>
      <c r="TCC30" s="1288"/>
      <c r="TCD30" s="1288"/>
      <c r="TCE30" s="1288"/>
      <c r="TCF30" s="1288"/>
      <c r="TCG30" s="1288"/>
      <c r="TCH30" s="1288"/>
      <c r="TCI30" s="1288"/>
      <c r="TCJ30" s="1288"/>
      <c r="TCK30" s="1288"/>
      <c r="TCL30" s="1288"/>
      <c r="TCM30" s="1288"/>
      <c r="TCN30" s="1288"/>
      <c r="TCO30" s="1288"/>
      <c r="TCP30" s="1288"/>
      <c r="TCQ30" s="1288"/>
      <c r="TCR30" s="1288"/>
      <c r="TCS30" s="1288"/>
      <c r="TCT30" s="1288"/>
      <c r="TCU30" s="1288"/>
      <c r="TCV30" s="1288"/>
      <c r="TCW30" s="1288"/>
      <c r="TCX30" s="1288"/>
      <c r="TCY30" s="1288"/>
      <c r="TCZ30" s="1288"/>
      <c r="TDA30" s="1288"/>
      <c r="TDB30" s="1288"/>
      <c r="TDC30" s="1288"/>
      <c r="TDD30" s="1288"/>
      <c r="TDE30" s="1288"/>
      <c r="TDF30" s="1288"/>
      <c r="TDG30" s="1288"/>
      <c r="TDH30" s="1288"/>
      <c r="TDI30" s="1288"/>
      <c r="TDJ30" s="1288"/>
      <c r="TDK30" s="1288"/>
      <c r="TDL30" s="1288"/>
      <c r="TDM30" s="1288"/>
      <c r="TDN30" s="1288"/>
      <c r="TDO30" s="1288"/>
      <c r="TDP30" s="1288"/>
      <c r="TDQ30" s="1288"/>
      <c r="TDR30" s="1288"/>
      <c r="TDS30" s="1288"/>
      <c r="TDT30" s="1288"/>
      <c r="TDU30" s="1288"/>
      <c r="TDV30" s="1288"/>
      <c r="TDW30" s="1288"/>
      <c r="TDX30" s="1288"/>
      <c r="TDY30" s="1288"/>
      <c r="TDZ30" s="1288"/>
      <c r="TEA30" s="1288"/>
      <c r="TEB30" s="1288"/>
      <c r="TEC30" s="1288"/>
      <c r="TED30" s="1288"/>
      <c r="TEE30" s="1288"/>
      <c r="TEF30" s="1288"/>
      <c r="TEG30" s="1288"/>
      <c r="TEH30" s="1288"/>
      <c r="TEI30" s="1288"/>
      <c r="TEJ30" s="1288"/>
      <c r="TEK30" s="1288"/>
      <c r="TEL30" s="1288"/>
      <c r="TEM30" s="1288"/>
      <c r="TEN30" s="1288"/>
      <c r="TEO30" s="1288"/>
      <c r="TEP30" s="1288"/>
      <c r="TEQ30" s="1288"/>
      <c r="TER30" s="1288"/>
      <c r="TES30" s="1288"/>
      <c r="TET30" s="1288"/>
      <c r="TEU30" s="1288"/>
      <c r="TEV30" s="1288"/>
      <c r="TEW30" s="1288"/>
      <c r="TEX30" s="1288"/>
      <c r="TEY30" s="1288"/>
      <c r="TEZ30" s="1288"/>
      <c r="TFA30" s="1288"/>
      <c r="TFB30" s="1288"/>
      <c r="TFC30" s="1288"/>
      <c r="TFD30" s="1288"/>
      <c r="TFE30" s="1288"/>
      <c r="TFF30" s="1288"/>
      <c r="TFG30" s="1288"/>
      <c r="TFH30" s="1288"/>
      <c r="TFI30" s="1288"/>
      <c r="TFJ30" s="1288"/>
      <c r="TFK30" s="1288"/>
      <c r="TFL30" s="1288"/>
      <c r="TFM30" s="1288"/>
      <c r="TFN30" s="1288"/>
      <c r="TFO30" s="1288"/>
      <c r="TFP30" s="1288"/>
      <c r="TFQ30" s="1288"/>
      <c r="TFR30" s="1288"/>
      <c r="TFS30" s="1288"/>
      <c r="TFT30" s="1288"/>
      <c r="TFU30" s="1288"/>
      <c r="TFV30" s="1288"/>
      <c r="TFW30" s="1288"/>
      <c r="TFX30" s="1288"/>
      <c r="TFY30" s="1288"/>
      <c r="TFZ30" s="1288"/>
      <c r="TGA30" s="1288"/>
      <c r="TGB30" s="1288"/>
      <c r="TGC30" s="1288"/>
      <c r="TGD30" s="1288"/>
      <c r="TGE30" s="1288"/>
      <c r="TGF30" s="1288"/>
      <c r="TGG30" s="1288"/>
      <c r="TGH30" s="1288"/>
      <c r="TGI30" s="1288"/>
      <c r="TGJ30" s="1288"/>
      <c r="TGK30" s="1288"/>
      <c r="TGL30" s="1288"/>
      <c r="TGM30" s="1288"/>
      <c r="TGN30" s="1288"/>
      <c r="TGO30" s="1288"/>
      <c r="TGP30" s="1288"/>
      <c r="TGQ30" s="1288"/>
      <c r="TGR30" s="1288"/>
      <c r="TGS30" s="1288"/>
      <c r="TGT30" s="1288"/>
      <c r="TGU30" s="1288"/>
      <c r="TGV30" s="1288"/>
      <c r="TGW30" s="1288"/>
      <c r="TGX30" s="1288"/>
      <c r="TGY30" s="1288"/>
      <c r="TGZ30" s="1288"/>
      <c r="THA30" s="1288"/>
      <c r="THB30" s="1288"/>
      <c r="THC30" s="1288"/>
      <c r="THD30" s="1288"/>
      <c r="THE30" s="1288"/>
      <c r="THF30" s="1288"/>
      <c r="THG30" s="1288"/>
      <c r="THH30" s="1288"/>
      <c r="THI30" s="1288"/>
      <c r="THJ30" s="1288"/>
      <c r="THK30" s="1288"/>
      <c r="THL30" s="1288"/>
      <c r="THM30" s="1288"/>
      <c r="THN30" s="1288"/>
      <c r="THO30" s="1288"/>
      <c r="THP30" s="1288"/>
      <c r="THQ30" s="1288"/>
      <c r="THR30" s="1288"/>
      <c r="THS30" s="1288"/>
      <c r="THT30" s="1288"/>
      <c r="THU30" s="1288"/>
      <c r="THV30" s="1288"/>
      <c r="THW30" s="1288"/>
      <c r="THX30" s="1288"/>
      <c r="THY30" s="1288"/>
      <c r="THZ30" s="1288"/>
      <c r="TIA30" s="1288"/>
      <c r="TIB30" s="1288"/>
      <c r="TIC30" s="1288"/>
      <c r="TID30" s="1288"/>
      <c r="TIE30" s="1288"/>
      <c r="TIF30" s="1288"/>
      <c r="TIG30" s="1288"/>
      <c r="TIH30" s="1288"/>
      <c r="TII30" s="1288"/>
      <c r="TIJ30" s="1288"/>
      <c r="TIK30" s="1288"/>
      <c r="TIL30" s="1288"/>
      <c r="TIM30" s="1288"/>
      <c r="TIN30" s="1288"/>
      <c r="TIO30" s="1288"/>
      <c r="TIP30" s="1288"/>
      <c r="TIQ30" s="1288"/>
      <c r="TIR30" s="1288"/>
      <c r="TIS30" s="1288"/>
      <c r="TIT30" s="1288"/>
      <c r="TIU30" s="1288"/>
      <c r="TIV30" s="1288"/>
      <c r="TIW30" s="1288"/>
      <c r="TIX30" s="1288"/>
      <c r="TIY30" s="1288"/>
      <c r="TIZ30" s="1288"/>
      <c r="TJA30" s="1288"/>
      <c r="TJB30" s="1288"/>
      <c r="TJC30" s="1288"/>
      <c r="TJD30" s="1288"/>
      <c r="TJE30" s="1288"/>
      <c r="TJF30" s="1288"/>
      <c r="TJG30" s="1288"/>
      <c r="TJH30" s="1288"/>
      <c r="TJI30" s="1288"/>
      <c r="TJJ30" s="1288"/>
      <c r="TJK30" s="1288"/>
      <c r="TJL30" s="1288"/>
      <c r="TJM30" s="1288"/>
      <c r="TJN30" s="1288"/>
      <c r="TJO30" s="1288"/>
      <c r="TJP30" s="1288"/>
      <c r="TJQ30" s="1288"/>
      <c r="TJR30" s="1288"/>
      <c r="TJS30" s="1288"/>
      <c r="TJT30" s="1288"/>
      <c r="TJU30" s="1288"/>
      <c r="TJV30" s="1288"/>
      <c r="TJW30" s="1288"/>
      <c r="TJX30" s="1288"/>
      <c r="TJY30" s="1288"/>
      <c r="TJZ30" s="1288"/>
      <c r="TKA30" s="1288"/>
      <c r="TKB30" s="1288"/>
      <c r="TKC30" s="1288"/>
      <c r="TKD30" s="1288"/>
      <c r="TKE30" s="1288"/>
      <c r="TKF30" s="1288"/>
      <c r="TKG30" s="1288"/>
      <c r="TKH30" s="1288"/>
      <c r="TKI30" s="1288"/>
      <c r="TKJ30" s="1288"/>
      <c r="TKK30" s="1288"/>
      <c r="TKL30" s="1288"/>
      <c r="TKM30" s="1288"/>
      <c r="TKN30" s="1288"/>
      <c r="TKO30" s="1288"/>
      <c r="TKP30" s="1288"/>
      <c r="TKQ30" s="1288"/>
      <c r="TKR30" s="1288"/>
      <c r="TKS30" s="1288"/>
      <c r="TKT30" s="1288"/>
      <c r="TKU30" s="1288"/>
      <c r="TKV30" s="1288"/>
      <c r="TKW30" s="1288"/>
      <c r="TKX30" s="1288"/>
      <c r="TKY30" s="1288"/>
      <c r="TKZ30" s="1288"/>
      <c r="TLA30" s="1288"/>
      <c r="TLB30" s="1288"/>
      <c r="TLC30" s="1288"/>
      <c r="TLD30" s="1288"/>
      <c r="TLE30" s="1288"/>
      <c r="TLF30" s="1288"/>
      <c r="TLG30" s="1288"/>
      <c r="TLH30" s="1288"/>
      <c r="TLI30" s="1288"/>
      <c r="TLJ30" s="1288"/>
      <c r="TLK30" s="1288"/>
      <c r="TLL30" s="1288"/>
      <c r="TLM30" s="1288"/>
      <c r="TLN30" s="1288"/>
      <c r="TLO30" s="1288"/>
      <c r="TLP30" s="1288"/>
      <c r="TLQ30" s="1288"/>
      <c r="TLR30" s="1288"/>
      <c r="TLS30" s="1288"/>
      <c r="TLT30" s="1288"/>
      <c r="TLU30" s="1288"/>
      <c r="TLV30" s="1288"/>
      <c r="TLW30" s="1288"/>
      <c r="TLX30" s="1288"/>
      <c r="TLY30" s="1288"/>
      <c r="TLZ30" s="1288"/>
      <c r="TMA30" s="1288"/>
      <c r="TMB30" s="1288"/>
      <c r="TMC30" s="1288"/>
      <c r="TMD30" s="1288"/>
      <c r="TME30" s="1288"/>
      <c r="TMF30" s="1288"/>
      <c r="TMG30" s="1288"/>
      <c r="TMH30" s="1288"/>
      <c r="TMI30" s="1288"/>
      <c r="TMJ30" s="1288"/>
      <c r="TMK30" s="1288"/>
      <c r="TML30" s="1288"/>
      <c r="TMM30" s="1288"/>
      <c r="TMN30" s="1288"/>
      <c r="TMO30" s="1288"/>
      <c r="TMP30" s="1288"/>
      <c r="TMQ30" s="1288"/>
      <c r="TMR30" s="1288"/>
      <c r="TMS30" s="1288"/>
      <c r="TMT30" s="1288"/>
      <c r="TMU30" s="1288"/>
      <c r="TMV30" s="1288"/>
      <c r="TMW30" s="1288"/>
      <c r="TMX30" s="1288"/>
      <c r="TMY30" s="1288"/>
      <c r="TMZ30" s="1288"/>
      <c r="TNA30" s="1288"/>
      <c r="TNB30" s="1288"/>
      <c r="TNC30" s="1288"/>
      <c r="TND30" s="1288"/>
      <c r="TNE30" s="1288"/>
      <c r="TNF30" s="1288"/>
      <c r="TNG30" s="1288"/>
      <c r="TNH30" s="1288"/>
      <c r="TNI30" s="1288"/>
      <c r="TNJ30" s="1288"/>
      <c r="TNK30" s="1288"/>
      <c r="TNL30" s="1288"/>
      <c r="TNM30" s="1288"/>
      <c r="TNN30" s="1288"/>
      <c r="TNO30" s="1288"/>
      <c r="TNP30" s="1288"/>
      <c r="TNQ30" s="1288"/>
      <c r="TNR30" s="1288"/>
      <c r="TNS30" s="1288"/>
      <c r="TNT30" s="1288"/>
      <c r="TNU30" s="1288"/>
      <c r="TNV30" s="1288"/>
      <c r="TNW30" s="1288"/>
      <c r="TNX30" s="1288"/>
      <c r="TNY30" s="1288"/>
      <c r="TNZ30" s="1288"/>
      <c r="TOA30" s="1288"/>
      <c r="TOB30" s="1288"/>
      <c r="TOC30" s="1288"/>
      <c r="TOD30" s="1288"/>
      <c r="TOE30" s="1288"/>
      <c r="TOF30" s="1288"/>
      <c r="TOG30" s="1288"/>
      <c r="TOH30" s="1288"/>
      <c r="TOI30" s="1288"/>
      <c r="TOJ30" s="1288"/>
      <c r="TOK30" s="1288"/>
      <c r="TOL30" s="1288"/>
      <c r="TOM30" s="1288"/>
      <c r="TON30" s="1288"/>
      <c r="TOO30" s="1288"/>
      <c r="TOP30" s="1288"/>
      <c r="TOQ30" s="1288"/>
      <c r="TOR30" s="1288"/>
      <c r="TOS30" s="1288"/>
      <c r="TOT30" s="1288"/>
      <c r="TOU30" s="1288"/>
      <c r="TOV30" s="1288"/>
      <c r="TOW30" s="1288"/>
      <c r="TOX30" s="1288"/>
      <c r="TOY30" s="1288"/>
      <c r="TOZ30" s="1288"/>
      <c r="TPA30" s="1288"/>
      <c r="TPB30" s="1288"/>
      <c r="TPC30" s="1288"/>
      <c r="TPD30" s="1288"/>
      <c r="TPE30" s="1288"/>
      <c r="TPF30" s="1288"/>
      <c r="TPG30" s="1288"/>
      <c r="TPH30" s="1288"/>
      <c r="TPI30" s="1288"/>
      <c r="TPJ30" s="1288"/>
      <c r="TPK30" s="1288"/>
      <c r="TPL30" s="1288"/>
      <c r="TPM30" s="1288"/>
      <c r="TPN30" s="1288"/>
      <c r="TPO30" s="1288"/>
      <c r="TPP30" s="1288"/>
      <c r="TPQ30" s="1288"/>
      <c r="TPR30" s="1288"/>
      <c r="TPS30" s="1288"/>
      <c r="TPT30" s="1288"/>
      <c r="TPU30" s="1288"/>
      <c r="TPV30" s="1288"/>
      <c r="TPW30" s="1288"/>
      <c r="TPX30" s="1288"/>
      <c r="TPY30" s="1288"/>
      <c r="TPZ30" s="1288"/>
      <c r="TQA30" s="1288"/>
      <c r="TQB30" s="1288"/>
      <c r="TQC30" s="1288"/>
      <c r="TQD30" s="1288"/>
      <c r="TQE30" s="1288"/>
      <c r="TQF30" s="1288"/>
      <c r="TQG30" s="1288"/>
      <c r="TQH30" s="1288"/>
      <c r="TQI30" s="1288"/>
      <c r="TQJ30" s="1288"/>
      <c r="TQK30" s="1288"/>
      <c r="TQL30" s="1288"/>
      <c r="TQM30" s="1288"/>
      <c r="TQN30" s="1288"/>
      <c r="TQO30" s="1288"/>
      <c r="TQP30" s="1288"/>
      <c r="TQQ30" s="1288"/>
      <c r="TQR30" s="1288"/>
      <c r="TQS30" s="1288"/>
      <c r="TQT30" s="1288"/>
      <c r="TQU30" s="1288"/>
      <c r="TQV30" s="1288"/>
      <c r="TQW30" s="1288"/>
      <c r="TQX30" s="1288"/>
      <c r="TQY30" s="1288"/>
      <c r="TQZ30" s="1288"/>
      <c r="TRA30" s="1288"/>
      <c r="TRB30" s="1288"/>
      <c r="TRC30" s="1288"/>
      <c r="TRD30" s="1288"/>
      <c r="TRE30" s="1288"/>
      <c r="TRF30" s="1288"/>
      <c r="TRG30" s="1288"/>
      <c r="TRH30" s="1288"/>
      <c r="TRI30" s="1288"/>
      <c r="TRJ30" s="1288"/>
      <c r="TRK30" s="1288"/>
      <c r="TRL30" s="1288"/>
      <c r="TRM30" s="1288"/>
      <c r="TRN30" s="1288"/>
      <c r="TRO30" s="1288"/>
      <c r="TRP30" s="1288"/>
      <c r="TRQ30" s="1288"/>
      <c r="TRR30" s="1288"/>
      <c r="TRS30" s="1288"/>
      <c r="TRT30" s="1288"/>
      <c r="TRU30" s="1288"/>
      <c r="TRV30" s="1288"/>
      <c r="TRW30" s="1288"/>
      <c r="TRX30" s="1288"/>
      <c r="TRY30" s="1288"/>
      <c r="TRZ30" s="1288"/>
      <c r="TSA30" s="1288"/>
      <c r="TSB30" s="1288"/>
      <c r="TSC30" s="1288"/>
      <c r="TSD30" s="1288"/>
      <c r="TSE30" s="1288"/>
      <c r="TSF30" s="1288"/>
      <c r="TSG30" s="1288"/>
      <c r="TSH30" s="1288"/>
      <c r="TSI30" s="1288"/>
      <c r="TSJ30" s="1288"/>
      <c r="TSK30" s="1288"/>
      <c r="TSL30" s="1288"/>
      <c r="TSM30" s="1288"/>
      <c r="TSN30" s="1288"/>
      <c r="TSO30" s="1288"/>
      <c r="TSP30" s="1288"/>
      <c r="TSQ30" s="1288"/>
      <c r="TSR30" s="1288"/>
      <c r="TSS30" s="1288"/>
      <c r="TST30" s="1288"/>
      <c r="TSU30" s="1288"/>
      <c r="TSV30" s="1288"/>
      <c r="TSW30" s="1288"/>
      <c r="TSX30" s="1288"/>
      <c r="TSY30" s="1288"/>
      <c r="TSZ30" s="1288"/>
      <c r="TTA30" s="1288"/>
      <c r="TTB30" s="1288"/>
      <c r="TTC30" s="1288"/>
      <c r="TTD30" s="1288"/>
      <c r="TTE30" s="1288"/>
      <c r="TTF30" s="1288"/>
      <c r="TTG30" s="1288"/>
      <c r="TTH30" s="1288"/>
      <c r="TTI30" s="1288"/>
      <c r="TTJ30" s="1288"/>
      <c r="TTK30" s="1288"/>
      <c r="TTL30" s="1288"/>
      <c r="TTM30" s="1288"/>
      <c r="TTN30" s="1288"/>
      <c r="TTO30" s="1288"/>
      <c r="TTP30" s="1288"/>
      <c r="TTQ30" s="1288"/>
      <c r="TTR30" s="1288"/>
      <c r="TTS30" s="1288"/>
      <c r="TTT30" s="1288"/>
      <c r="TTU30" s="1288"/>
      <c r="TTV30" s="1288"/>
      <c r="TTW30" s="1288"/>
      <c r="TTX30" s="1288"/>
      <c r="TTY30" s="1288"/>
      <c r="TTZ30" s="1288"/>
      <c r="TUA30" s="1288"/>
      <c r="TUB30" s="1288"/>
      <c r="TUC30" s="1288"/>
      <c r="TUD30" s="1288"/>
      <c r="TUE30" s="1288"/>
      <c r="TUF30" s="1288"/>
      <c r="TUG30" s="1288"/>
      <c r="TUH30" s="1288"/>
      <c r="TUI30" s="1288"/>
      <c r="TUJ30" s="1288"/>
      <c r="TUK30" s="1288"/>
      <c r="TUL30" s="1288"/>
      <c r="TUM30" s="1288"/>
      <c r="TUN30" s="1288"/>
      <c r="TUO30" s="1288"/>
      <c r="TUP30" s="1288"/>
      <c r="TUQ30" s="1288"/>
      <c r="TUR30" s="1288"/>
      <c r="TUS30" s="1288"/>
      <c r="TUT30" s="1288"/>
      <c r="TUU30" s="1288"/>
      <c r="TUV30" s="1288"/>
      <c r="TUW30" s="1288"/>
      <c r="TUX30" s="1288"/>
      <c r="TUY30" s="1288"/>
      <c r="TUZ30" s="1288"/>
      <c r="TVA30" s="1288"/>
      <c r="TVB30" s="1288"/>
      <c r="TVC30" s="1288"/>
      <c r="TVD30" s="1288"/>
      <c r="TVE30" s="1288"/>
      <c r="TVF30" s="1288"/>
      <c r="TVG30" s="1288"/>
      <c r="TVH30" s="1288"/>
      <c r="TVI30" s="1288"/>
      <c r="TVJ30" s="1288"/>
      <c r="TVK30" s="1288"/>
      <c r="TVL30" s="1288"/>
      <c r="TVM30" s="1288"/>
      <c r="TVN30" s="1288"/>
      <c r="TVO30" s="1288"/>
      <c r="TVP30" s="1288"/>
      <c r="TVQ30" s="1288"/>
      <c r="TVR30" s="1288"/>
      <c r="TVS30" s="1288"/>
      <c r="TVT30" s="1288"/>
      <c r="TVU30" s="1288"/>
      <c r="TVV30" s="1288"/>
      <c r="TVW30" s="1288"/>
      <c r="TVX30" s="1288"/>
      <c r="TVY30" s="1288"/>
      <c r="TVZ30" s="1288"/>
      <c r="TWA30" s="1288"/>
      <c r="TWB30" s="1288"/>
      <c r="TWC30" s="1288"/>
      <c r="TWD30" s="1288"/>
      <c r="TWE30" s="1288"/>
      <c r="TWF30" s="1288"/>
      <c r="TWG30" s="1288"/>
      <c r="TWH30" s="1288"/>
      <c r="TWI30" s="1288"/>
      <c r="TWJ30" s="1288"/>
      <c r="TWK30" s="1288"/>
      <c r="TWL30" s="1288"/>
      <c r="TWM30" s="1288"/>
      <c r="TWN30" s="1288"/>
      <c r="TWO30" s="1288"/>
      <c r="TWP30" s="1288"/>
      <c r="TWQ30" s="1288"/>
      <c r="TWR30" s="1288"/>
      <c r="TWS30" s="1288"/>
      <c r="TWT30" s="1288"/>
      <c r="TWU30" s="1288"/>
      <c r="TWV30" s="1288"/>
      <c r="TWW30" s="1288"/>
      <c r="TWX30" s="1288"/>
      <c r="TWY30" s="1288"/>
      <c r="TWZ30" s="1288"/>
      <c r="TXA30" s="1288"/>
      <c r="TXB30" s="1288"/>
      <c r="TXC30" s="1288"/>
      <c r="TXD30" s="1288"/>
      <c r="TXE30" s="1288"/>
      <c r="TXF30" s="1288"/>
      <c r="TXG30" s="1288"/>
      <c r="TXH30" s="1288"/>
      <c r="TXI30" s="1288"/>
      <c r="TXJ30" s="1288"/>
      <c r="TXK30" s="1288"/>
      <c r="TXL30" s="1288"/>
      <c r="TXM30" s="1288"/>
      <c r="TXN30" s="1288"/>
      <c r="TXO30" s="1288"/>
      <c r="TXP30" s="1288"/>
      <c r="TXQ30" s="1288"/>
      <c r="TXR30" s="1288"/>
      <c r="TXS30" s="1288"/>
      <c r="TXT30" s="1288"/>
      <c r="TXU30" s="1288"/>
      <c r="TXV30" s="1288"/>
      <c r="TXW30" s="1288"/>
      <c r="TXX30" s="1288"/>
      <c r="TXY30" s="1288"/>
      <c r="TXZ30" s="1288"/>
      <c r="TYA30" s="1288"/>
      <c r="TYB30" s="1288"/>
      <c r="TYC30" s="1288"/>
      <c r="TYD30" s="1288"/>
      <c r="TYE30" s="1288"/>
      <c r="TYF30" s="1288"/>
      <c r="TYG30" s="1288"/>
      <c r="TYH30" s="1288"/>
      <c r="TYI30" s="1288"/>
      <c r="TYJ30" s="1288"/>
      <c r="TYK30" s="1288"/>
      <c r="TYL30" s="1288"/>
      <c r="TYM30" s="1288"/>
      <c r="TYN30" s="1288"/>
      <c r="TYO30" s="1288"/>
      <c r="TYP30" s="1288"/>
      <c r="TYQ30" s="1288"/>
      <c r="TYR30" s="1288"/>
      <c r="TYS30" s="1288"/>
      <c r="TYT30" s="1288"/>
      <c r="TYU30" s="1288"/>
      <c r="TYV30" s="1288"/>
      <c r="TYW30" s="1288"/>
      <c r="TYX30" s="1288"/>
      <c r="TYY30" s="1288"/>
      <c r="TYZ30" s="1288"/>
      <c r="TZA30" s="1288"/>
      <c r="TZB30" s="1288"/>
      <c r="TZC30" s="1288"/>
      <c r="TZD30" s="1288"/>
      <c r="TZE30" s="1288"/>
      <c r="TZF30" s="1288"/>
      <c r="TZG30" s="1288"/>
      <c r="TZH30" s="1288"/>
      <c r="TZI30" s="1288"/>
      <c r="TZJ30" s="1288"/>
      <c r="TZK30" s="1288"/>
      <c r="TZL30" s="1288"/>
      <c r="TZM30" s="1288"/>
      <c r="TZN30" s="1288"/>
      <c r="TZO30" s="1288"/>
      <c r="TZP30" s="1288"/>
      <c r="TZQ30" s="1288"/>
      <c r="TZR30" s="1288"/>
      <c r="TZS30" s="1288"/>
      <c r="TZT30" s="1288"/>
      <c r="TZU30" s="1288"/>
      <c r="TZV30" s="1288"/>
      <c r="TZW30" s="1288"/>
      <c r="TZX30" s="1288"/>
      <c r="TZY30" s="1288"/>
      <c r="TZZ30" s="1288"/>
      <c r="UAA30" s="1288"/>
      <c r="UAB30" s="1288"/>
      <c r="UAC30" s="1288"/>
      <c r="UAD30" s="1288"/>
      <c r="UAE30" s="1288"/>
      <c r="UAF30" s="1288"/>
      <c r="UAG30" s="1288"/>
      <c r="UAH30" s="1288"/>
      <c r="UAI30" s="1288"/>
      <c r="UAJ30" s="1288"/>
      <c r="UAK30" s="1288"/>
      <c r="UAL30" s="1288"/>
      <c r="UAM30" s="1288"/>
      <c r="UAN30" s="1288"/>
      <c r="UAO30" s="1288"/>
      <c r="UAP30" s="1288"/>
      <c r="UAQ30" s="1288"/>
      <c r="UAR30" s="1288"/>
      <c r="UAS30" s="1288"/>
      <c r="UAT30" s="1288"/>
      <c r="UAU30" s="1288"/>
      <c r="UAV30" s="1288"/>
      <c r="UAW30" s="1288"/>
      <c r="UAX30" s="1288"/>
      <c r="UAY30" s="1288"/>
      <c r="UAZ30" s="1288"/>
      <c r="UBA30" s="1288"/>
      <c r="UBB30" s="1288"/>
      <c r="UBC30" s="1288"/>
      <c r="UBD30" s="1288"/>
      <c r="UBE30" s="1288"/>
      <c r="UBF30" s="1288"/>
      <c r="UBG30" s="1288"/>
      <c r="UBH30" s="1288"/>
      <c r="UBI30" s="1288"/>
      <c r="UBJ30" s="1288"/>
      <c r="UBK30" s="1288"/>
      <c r="UBL30" s="1288"/>
      <c r="UBM30" s="1288"/>
      <c r="UBN30" s="1288"/>
      <c r="UBO30" s="1288"/>
      <c r="UBP30" s="1288"/>
      <c r="UBQ30" s="1288"/>
      <c r="UBR30" s="1288"/>
      <c r="UBS30" s="1288"/>
      <c r="UBT30" s="1288"/>
      <c r="UBU30" s="1288"/>
      <c r="UBV30" s="1288"/>
      <c r="UBW30" s="1288"/>
      <c r="UBX30" s="1288"/>
      <c r="UBY30" s="1288"/>
      <c r="UBZ30" s="1288"/>
      <c r="UCA30" s="1288"/>
      <c r="UCB30" s="1288"/>
      <c r="UCC30" s="1288"/>
      <c r="UCD30" s="1288"/>
      <c r="UCE30" s="1288"/>
      <c r="UCF30" s="1288"/>
      <c r="UCG30" s="1288"/>
      <c r="UCH30" s="1288"/>
      <c r="UCI30" s="1288"/>
      <c r="UCJ30" s="1288"/>
      <c r="UCK30" s="1288"/>
      <c r="UCL30" s="1288"/>
      <c r="UCM30" s="1288"/>
      <c r="UCN30" s="1288"/>
      <c r="UCO30" s="1288"/>
      <c r="UCP30" s="1288"/>
      <c r="UCQ30" s="1288"/>
      <c r="UCR30" s="1288"/>
      <c r="UCS30" s="1288"/>
      <c r="UCT30" s="1288"/>
      <c r="UCU30" s="1288"/>
      <c r="UCV30" s="1288"/>
      <c r="UCW30" s="1288"/>
      <c r="UCX30" s="1288"/>
      <c r="UCY30" s="1288"/>
      <c r="UCZ30" s="1288"/>
      <c r="UDA30" s="1288"/>
      <c r="UDB30" s="1288"/>
      <c r="UDC30" s="1288"/>
      <c r="UDD30" s="1288"/>
      <c r="UDE30" s="1288"/>
      <c r="UDF30" s="1288"/>
      <c r="UDG30" s="1288"/>
      <c r="UDH30" s="1288"/>
      <c r="UDI30" s="1288"/>
      <c r="UDJ30" s="1288"/>
      <c r="UDK30" s="1288"/>
      <c r="UDL30" s="1288"/>
      <c r="UDM30" s="1288"/>
      <c r="UDN30" s="1288"/>
      <c r="UDO30" s="1288"/>
      <c r="UDP30" s="1288"/>
      <c r="UDQ30" s="1288"/>
      <c r="UDR30" s="1288"/>
      <c r="UDS30" s="1288"/>
      <c r="UDT30" s="1288"/>
      <c r="UDU30" s="1288"/>
      <c r="UDV30" s="1288"/>
      <c r="UDW30" s="1288"/>
      <c r="UDX30" s="1288"/>
      <c r="UDY30" s="1288"/>
      <c r="UDZ30" s="1288"/>
      <c r="UEA30" s="1288"/>
      <c r="UEB30" s="1288"/>
      <c r="UEC30" s="1288"/>
      <c r="UED30" s="1288"/>
      <c r="UEE30" s="1288"/>
      <c r="UEF30" s="1288"/>
      <c r="UEG30" s="1288"/>
      <c r="UEH30" s="1288"/>
      <c r="UEI30" s="1288"/>
      <c r="UEJ30" s="1288"/>
      <c r="UEK30" s="1288"/>
      <c r="UEL30" s="1288"/>
      <c r="UEM30" s="1288"/>
      <c r="UEN30" s="1288"/>
      <c r="UEO30" s="1288"/>
      <c r="UEP30" s="1288"/>
      <c r="UEQ30" s="1288"/>
      <c r="UER30" s="1288"/>
      <c r="UES30" s="1288"/>
      <c r="UET30" s="1288"/>
      <c r="UEU30" s="1288"/>
      <c r="UEV30" s="1288"/>
      <c r="UEW30" s="1288"/>
      <c r="UEX30" s="1288"/>
      <c r="UEY30" s="1288"/>
      <c r="UEZ30" s="1288"/>
      <c r="UFA30" s="1288"/>
      <c r="UFB30" s="1288"/>
      <c r="UFC30" s="1288"/>
      <c r="UFD30" s="1288"/>
      <c r="UFE30" s="1288"/>
      <c r="UFF30" s="1288"/>
      <c r="UFG30" s="1288"/>
      <c r="UFH30" s="1288"/>
      <c r="UFI30" s="1288"/>
      <c r="UFJ30" s="1288"/>
      <c r="UFK30" s="1288"/>
      <c r="UFL30" s="1288"/>
      <c r="UFM30" s="1288"/>
      <c r="UFN30" s="1288"/>
      <c r="UFO30" s="1288"/>
      <c r="UFP30" s="1288"/>
      <c r="UFQ30" s="1288"/>
      <c r="UFR30" s="1288"/>
      <c r="UFS30" s="1288"/>
      <c r="UFT30" s="1288"/>
      <c r="UFU30" s="1288"/>
      <c r="UFV30" s="1288"/>
      <c r="UFW30" s="1288"/>
      <c r="UFX30" s="1288"/>
      <c r="UFY30" s="1288"/>
      <c r="UFZ30" s="1288"/>
      <c r="UGA30" s="1288"/>
      <c r="UGB30" s="1288"/>
      <c r="UGC30" s="1288"/>
      <c r="UGD30" s="1288"/>
      <c r="UGE30" s="1288"/>
      <c r="UGF30" s="1288"/>
      <c r="UGG30" s="1288"/>
      <c r="UGH30" s="1288"/>
      <c r="UGI30" s="1288"/>
      <c r="UGJ30" s="1288"/>
      <c r="UGK30" s="1288"/>
      <c r="UGL30" s="1288"/>
      <c r="UGM30" s="1288"/>
      <c r="UGN30" s="1288"/>
      <c r="UGO30" s="1288"/>
      <c r="UGP30" s="1288"/>
      <c r="UGQ30" s="1288"/>
      <c r="UGR30" s="1288"/>
      <c r="UGS30" s="1288"/>
      <c r="UGT30" s="1288"/>
      <c r="UGU30" s="1288"/>
      <c r="UGV30" s="1288"/>
      <c r="UGW30" s="1288"/>
      <c r="UGX30" s="1288"/>
      <c r="UGY30" s="1288"/>
      <c r="UGZ30" s="1288"/>
      <c r="UHA30" s="1288"/>
      <c r="UHB30" s="1288"/>
      <c r="UHC30" s="1288"/>
      <c r="UHD30" s="1288"/>
      <c r="UHE30" s="1288"/>
      <c r="UHF30" s="1288"/>
      <c r="UHG30" s="1288"/>
      <c r="UHH30" s="1288"/>
      <c r="UHI30" s="1288"/>
      <c r="UHJ30" s="1288"/>
      <c r="UHK30" s="1288"/>
      <c r="UHL30" s="1288"/>
      <c r="UHM30" s="1288"/>
      <c r="UHN30" s="1288"/>
      <c r="UHO30" s="1288"/>
      <c r="UHP30" s="1288"/>
      <c r="UHQ30" s="1288"/>
      <c r="UHR30" s="1288"/>
      <c r="UHS30" s="1288"/>
      <c r="UHT30" s="1288"/>
      <c r="UHU30" s="1288"/>
      <c r="UHV30" s="1288"/>
      <c r="UHW30" s="1288"/>
      <c r="UHX30" s="1288"/>
      <c r="UHY30" s="1288"/>
      <c r="UHZ30" s="1288"/>
      <c r="UIA30" s="1288"/>
      <c r="UIB30" s="1288"/>
      <c r="UIC30" s="1288"/>
      <c r="UID30" s="1288"/>
      <c r="UIE30" s="1288"/>
      <c r="UIF30" s="1288"/>
      <c r="UIG30" s="1288"/>
      <c r="UIH30" s="1288"/>
      <c r="UII30" s="1288"/>
      <c r="UIJ30" s="1288"/>
      <c r="UIK30" s="1288"/>
      <c r="UIL30" s="1288"/>
      <c r="UIM30" s="1288"/>
      <c r="UIN30" s="1288"/>
      <c r="UIO30" s="1288"/>
      <c r="UIP30" s="1288"/>
      <c r="UIQ30" s="1288"/>
      <c r="UIR30" s="1288"/>
      <c r="UIS30" s="1288"/>
      <c r="UIT30" s="1288"/>
      <c r="UIU30" s="1288"/>
      <c r="UIV30" s="1288"/>
      <c r="UIW30" s="1288"/>
      <c r="UIX30" s="1288"/>
      <c r="UIY30" s="1288"/>
      <c r="UIZ30" s="1288"/>
      <c r="UJA30" s="1288"/>
      <c r="UJB30" s="1288"/>
      <c r="UJC30" s="1288"/>
      <c r="UJD30" s="1288"/>
      <c r="UJE30" s="1288"/>
      <c r="UJF30" s="1288"/>
      <c r="UJG30" s="1288"/>
      <c r="UJH30" s="1288"/>
      <c r="UJI30" s="1288"/>
      <c r="UJJ30" s="1288"/>
      <c r="UJK30" s="1288"/>
      <c r="UJL30" s="1288"/>
      <c r="UJM30" s="1288"/>
      <c r="UJN30" s="1288"/>
      <c r="UJO30" s="1288"/>
      <c r="UJP30" s="1288"/>
      <c r="UJQ30" s="1288"/>
      <c r="UJR30" s="1288"/>
      <c r="UJS30" s="1288"/>
      <c r="UJT30" s="1288"/>
      <c r="UJU30" s="1288"/>
      <c r="UJV30" s="1288"/>
      <c r="UJW30" s="1288"/>
      <c r="UJX30" s="1288"/>
      <c r="UJY30" s="1288"/>
      <c r="UJZ30" s="1288"/>
      <c r="UKA30" s="1288"/>
      <c r="UKB30" s="1288"/>
      <c r="UKC30" s="1288"/>
      <c r="UKD30" s="1288"/>
      <c r="UKE30" s="1288"/>
      <c r="UKF30" s="1288"/>
      <c r="UKG30" s="1288"/>
      <c r="UKH30" s="1288"/>
      <c r="UKI30" s="1288"/>
      <c r="UKJ30" s="1288"/>
      <c r="UKK30" s="1288"/>
      <c r="UKL30" s="1288"/>
      <c r="UKM30" s="1288"/>
      <c r="UKN30" s="1288"/>
      <c r="UKO30" s="1288"/>
      <c r="UKP30" s="1288"/>
      <c r="UKQ30" s="1288"/>
      <c r="UKR30" s="1288"/>
      <c r="UKS30" s="1288"/>
      <c r="UKT30" s="1288"/>
      <c r="UKU30" s="1288"/>
      <c r="UKV30" s="1288"/>
      <c r="UKW30" s="1288"/>
      <c r="UKX30" s="1288"/>
      <c r="UKY30" s="1288"/>
      <c r="UKZ30" s="1288"/>
      <c r="ULA30" s="1288"/>
      <c r="ULB30" s="1288"/>
      <c r="ULC30" s="1288"/>
      <c r="ULD30" s="1288"/>
      <c r="ULE30" s="1288"/>
      <c r="ULF30" s="1288"/>
      <c r="ULG30" s="1288"/>
      <c r="ULH30" s="1288"/>
      <c r="ULI30" s="1288"/>
      <c r="ULJ30" s="1288"/>
      <c r="ULK30" s="1288"/>
      <c r="ULL30" s="1288"/>
      <c r="ULM30" s="1288"/>
      <c r="ULN30" s="1288"/>
      <c r="ULO30" s="1288"/>
      <c r="ULP30" s="1288"/>
      <c r="ULQ30" s="1288"/>
      <c r="ULR30" s="1288"/>
      <c r="ULS30" s="1288"/>
      <c r="ULT30" s="1288"/>
      <c r="ULU30" s="1288"/>
      <c r="ULV30" s="1288"/>
      <c r="ULW30" s="1288"/>
      <c r="ULX30" s="1288"/>
      <c r="ULY30" s="1288"/>
      <c r="ULZ30" s="1288"/>
      <c r="UMA30" s="1288"/>
      <c r="UMB30" s="1288"/>
      <c r="UMC30" s="1288"/>
      <c r="UMD30" s="1288"/>
      <c r="UME30" s="1288"/>
      <c r="UMF30" s="1288"/>
      <c r="UMG30" s="1288"/>
      <c r="UMH30" s="1288"/>
      <c r="UMI30" s="1288"/>
      <c r="UMJ30" s="1288"/>
      <c r="UMK30" s="1288"/>
      <c r="UML30" s="1288"/>
      <c r="UMM30" s="1288"/>
      <c r="UMN30" s="1288"/>
      <c r="UMO30" s="1288"/>
      <c r="UMP30" s="1288"/>
      <c r="UMQ30" s="1288"/>
      <c r="UMR30" s="1288"/>
      <c r="UMS30" s="1288"/>
      <c r="UMT30" s="1288"/>
      <c r="UMU30" s="1288"/>
      <c r="UMV30" s="1288"/>
      <c r="UMW30" s="1288"/>
      <c r="UMX30" s="1288"/>
      <c r="UMY30" s="1288"/>
      <c r="UMZ30" s="1288"/>
      <c r="UNA30" s="1288"/>
      <c r="UNB30" s="1288"/>
      <c r="UNC30" s="1288"/>
      <c r="UND30" s="1288"/>
      <c r="UNE30" s="1288"/>
      <c r="UNF30" s="1288"/>
      <c r="UNG30" s="1288"/>
      <c r="UNH30" s="1288"/>
      <c r="UNI30" s="1288"/>
      <c r="UNJ30" s="1288"/>
      <c r="UNK30" s="1288"/>
      <c r="UNL30" s="1288"/>
      <c r="UNM30" s="1288"/>
      <c r="UNN30" s="1288"/>
      <c r="UNO30" s="1288"/>
      <c r="UNP30" s="1288"/>
      <c r="UNQ30" s="1288"/>
      <c r="UNR30" s="1288"/>
      <c r="UNS30" s="1288"/>
      <c r="UNT30" s="1288"/>
      <c r="UNU30" s="1288"/>
      <c r="UNV30" s="1288"/>
      <c r="UNW30" s="1288"/>
      <c r="UNX30" s="1288"/>
      <c r="UNY30" s="1288"/>
      <c r="UNZ30" s="1288"/>
      <c r="UOA30" s="1288"/>
      <c r="UOB30" s="1288"/>
      <c r="UOC30" s="1288"/>
      <c r="UOD30" s="1288"/>
      <c r="UOE30" s="1288"/>
      <c r="UOF30" s="1288"/>
      <c r="UOG30" s="1288"/>
      <c r="UOH30" s="1288"/>
      <c r="UOI30" s="1288"/>
      <c r="UOJ30" s="1288"/>
      <c r="UOK30" s="1288"/>
      <c r="UOL30" s="1288"/>
      <c r="UOM30" s="1288"/>
      <c r="UON30" s="1288"/>
      <c r="UOO30" s="1288"/>
      <c r="UOP30" s="1288"/>
      <c r="UOQ30" s="1288"/>
      <c r="UOR30" s="1288"/>
      <c r="UOS30" s="1288"/>
      <c r="UOT30" s="1288"/>
      <c r="UOU30" s="1288"/>
      <c r="UOV30" s="1288"/>
      <c r="UOW30" s="1288"/>
      <c r="UOX30" s="1288"/>
      <c r="UOY30" s="1288"/>
      <c r="UOZ30" s="1288"/>
      <c r="UPA30" s="1288"/>
      <c r="UPB30" s="1288"/>
      <c r="UPC30" s="1288"/>
      <c r="UPD30" s="1288"/>
      <c r="UPE30" s="1288"/>
      <c r="UPF30" s="1288"/>
      <c r="UPG30" s="1288"/>
      <c r="UPH30" s="1288"/>
      <c r="UPI30" s="1288"/>
      <c r="UPJ30" s="1288"/>
      <c r="UPK30" s="1288"/>
      <c r="UPL30" s="1288"/>
      <c r="UPM30" s="1288"/>
      <c r="UPN30" s="1288"/>
      <c r="UPO30" s="1288"/>
      <c r="UPP30" s="1288"/>
      <c r="UPQ30" s="1288"/>
      <c r="UPR30" s="1288"/>
      <c r="UPS30" s="1288"/>
      <c r="UPT30" s="1288"/>
      <c r="UPU30" s="1288"/>
      <c r="UPV30" s="1288"/>
      <c r="UPW30" s="1288"/>
      <c r="UPX30" s="1288"/>
      <c r="UPY30" s="1288"/>
      <c r="UPZ30" s="1288"/>
      <c r="UQA30" s="1288"/>
      <c r="UQB30" s="1288"/>
      <c r="UQC30" s="1288"/>
      <c r="UQD30" s="1288"/>
      <c r="UQE30" s="1288"/>
      <c r="UQF30" s="1288"/>
      <c r="UQG30" s="1288"/>
      <c r="UQH30" s="1288"/>
      <c r="UQI30" s="1288"/>
      <c r="UQJ30" s="1288"/>
      <c r="UQK30" s="1288"/>
      <c r="UQL30" s="1288"/>
      <c r="UQM30" s="1288"/>
      <c r="UQN30" s="1288"/>
      <c r="UQO30" s="1288"/>
      <c r="UQP30" s="1288"/>
      <c r="UQQ30" s="1288"/>
      <c r="UQR30" s="1288"/>
      <c r="UQS30" s="1288"/>
      <c r="UQT30" s="1288"/>
      <c r="UQU30" s="1288"/>
      <c r="UQV30" s="1288"/>
      <c r="UQW30" s="1288"/>
      <c r="UQX30" s="1288"/>
      <c r="UQY30" s="1288"/>
      <c r="UQZ30" s="1288"/>
      <c r="URA30" s="1288"/>
      <c r="URB30" s="1288"/>
      <c r="URC30" s="1288"/>
      <c r="URD30" s="1288"/>
      <c r="URE30" s="1288"/>
      <c r="URF30" s="1288"/>
      <c r="URG30" s="1288"/>
      <c r="URH30" s="1288"/>
      <c r="URI30" s="1288"/>
      <c r="URJ30" s="1288"/>
      <c r="URK30" s="1288"/>
      <c r="URL30" s="1288"/>
      <c r="URM30" s="1288"/>
      <c r="URN30" s="1288"/>
      <c r="URO30" s="1288"/>
      <c r="URP30" s="1288"/>
      <c r="URQ30" s="1288"/>
      <c r="URR30" s="1288"/>
      <c r="URS30" s="1288"/>
      <c r="URT30" s="1288"/>
      <c r="URU30" s="1288"/>
      <c r="URV30" s="1288"/>
      <c r="URW30" s="1288"/>
      <c r="URX30" s="1288"/>
      <c r="URY30" s="1288"/>
      <c r="URZ30" s="1288"/>
      <c r="USA30" s="1288"/>
      <c r="USB30" s="1288"/>
      <c r="USC30" s="1288"/>
      <c r="USD30" s="1288"/>
      <c r="USE30" s="1288"/>
      <c r="USF30" s="1288"/>
      <c r="USG30" s="1288"/>
      <c r="USH30" s="1288"/>
      <c r="USI30" s="1288"/>
      <c r="USJ30" s="1288"/>
      <c r="USK30" s="1288"/>
      <c r="USL30" s="1288"/>
      <c r="USM30" s="1288"/>
      <c r="USN30" s="1288"/>
      <c r="USO30" s="1288"/>
      <c r="USP30" s="1288"/>
      <c r="USQ30" s="1288"/>
      <c r="USR30" s="1288"/>
      <c r="USS30" s="1288"/>
      <c r="UST30" s="1288"/>
      <c r="USU30" s="1288"/>
      <c r="USV30" s="1288"/>
      <c r="USW30" s="1288"/>
      <c r="USX30" s="1288"/>
      <c r="USY30" s="1288"/>
      <c r="USZ30" s="1288"/>
      <c r="UTA30" s="1288"/>
      <c r="UTB30" s="1288"/>
      <c r="UTC30" s="1288"/>
      <c r="UTD30" s="1288"/>
      <c r="UTE30" s="1288"/>
      <c r="UTF30" s="1288"/>
      <c r="UTG30" s="1288"/>
      <c r="UTH30" s="1288"/>
      <c r="UTI30" s="1288"/>
      <c r="UTJ30" s="1288"/>
      <c r="UTK30" s="1288"/>
      <c r="UTL30" s="1288"/>
      <c r="UTM30" s="1288"/>
      <c r="UTN30" s="1288"/>
      <c r="UTO30" s="1288"/>
      <c r="UTP30" s="1288"/>
      <c r="UTQ30" s="1288"/>
      <c r="UTR30" s="1288"/>
      <c r="UTS30" s="1288"/>
      <c r="UTT30" s="1288"/>
      <c r="UTU30" s="1288"/>
      <c r="UTV30" s="1288"/>
      <c r="UTW30" s="1288"/>
      <c r="UTX30" s="1288"/>
      <c r="UTY30" s="1288"/>
      <c r="UTZ30" s="1288"/>
      <c r="UUA30" s="1288"/>
      <c r="UUB30" s="1288"/>
      <c r="UUC30" s="1288"/>
      <c r="UUD30" s="1288"/>
      <c r="UUE30" s="1288"/>
      <c r="UUF30" s="1288"/>
      <c r="UUG30" s="1288"/>
      <c r="UUH30" s="1288"/>
      <c r="UUI30" s="1288"/>
      <c r="UUJ30" s="1288"/>
      <c r="UUK30" s="1288"/>
      <c r="UUL30" s="1288"/>
      <c r="UUM30" s="1288"/>
      <c r="UUN30" s="1288"/>
      <c r="UUO30" s="1288"/>
      <c r="UUP30" s="1288"/>
      <c r="UUQ30" s="1288"/>
      <c r="UUR30" s="1288"/>
      <c r="UUS30" s="1288"/>
      <c r="UUT30" s="1288"/>
      <c r="UUU30" s="1288"/>
      <c r="UUV30" s="1288"/>
      <c r="UUW30" s="1288"/>
      <c r="UUX30" s="1288"/>
      <c r="UUY30" s="1288"/>
      <c r="UUZ30" s="1288"/>
      <c r="UVA30" s="1288"/>
      <c r="UVB30" s="1288"/>
      <c r="UVC30" s="1288"/>
      <c r="UVD30" s="1288"/>
      <c r="UVE30" s="1288"/>
      <c r="UVF30" s="1288"/>
      <c r="UVG30" s="1288"/>
      <c r="UVH30" s="1288"/>
      <c r="UVI30" s="1288"/>
      <c r="UVJ30" s="1288"/>
      <c r="UVK30" s="1288"/>
      <c r="UVL30" s="1288"/>
      <c r="UVM30" s="1288"/>
      <c r="UVN30" s="1288"/>
      <c r="UVO30" s="1288"/>
      <c r="UVP30" s="1288"/>
      <c r="UVQ30" s="1288"/>
      <c r="UVR30" s="1288"/>
      <c r="UVS30" s="1288"/>
      <c r="UVT30" s="1288"/>
      <c r="UVU30" s="1288"/>
      <c r="UVV30" s="1288"/>
      <c r="UVW30" s="1288"/>
      <c r="UVX30" s="1288"/>
      <c r="UVY30" s="1288"/>
      <c r="UVZ30" s="1288"/>
      <c r="UWA30" s="1288"/>
      <c r="UWB30" s="1288"/>
      <c r="UWC30" s="1288"/>
      <c r="UWD30" s="1288"/>
      <c r="UWE30" s="1288"/>
      <c r="UWF30" s="1288"/>
      <c r="UWG30" s="1288"/>
      <c r="UWH30" s="1288"/>
      <c r="UWI30" s="1288"/>
      <c r="UWJ30" s="1288"/>
      <c r="UWK30" s="1288"/>
      <c r="UWL30" s="1288"/>
      <c r="UWM30" s="1288"/>
      <c r="UWN30" s="1288"/>
      <c r="UWO30" s="1288"/>
      <c r="UWP30" s="1288"/>
      <c r="UWQ30" s="1288"/>
      <c r="UWR30" s="1288"/>
      <c r="UWS30" s="1288"/>
      <c r="UWT30" s="1288"/>
      <c r="UWU30" s="1288"/>
      <c r="UWV30" s="1288"/>
      <c r="UWW30" s="1288"/>
      <c r="UWX30" s="1288"/>
      <c r="UWY30" s="1288"/>
      <c r="UWZ30" s="1288"/>
      <c r="UXA30" s="1288"/>
      <c r="UXB30" s="1288"/>
      <c r="UXC30" s="1288"/>
      <c r="UXD30" s="1288"/>
      <c r="UXE30" s="1288"/>
      <c r="UXF30" s="1288"/>
      <c r="UXG30" s="1288"/>
      <c r="UXH30" s="1288"/>
      <c r="UXI30" s="1288"/>
      <c r="UXJ30" s="1288"/>
      <c r="UXK30" s="1288"/>
      <c r="UXL30" s="1288"/>
      <c r="UXM30" s="1288"/>
      <c r="UXN30" s="1288"/>
      <c r="UXO30" s="1288"/>
      <c r="UXP30" s="1288"/>
      <c r="UXQ30" s="1288"/>
      <c r="UXR30" s="1288"/>
      <c r="UXS30" s="1288"/>
      <c r="UXT30" s="1288"/>
      <c r="UXU30" s="1288"/>
      <c r="UXV30" s="1288"/>
      <c r="UXW30" s="1288"/>
      <c r="UXX30" s="1288"/>
      <c r="UXY30" s="1288"/>
      <c r="UXZ30" s="1288"/>
      <c r="UYA30" s="1288"/>
      <c r="UYB30" s="1288"/>
      <c r="UYC30" s="1288"/>
      <c r="UYD30" s="1288"/>
      <c r="UYE30" s="1288"/>
      <c r="UYF30" s="1288"/>
      <c r="UYG30" s="1288"/>
      <c r="UYH30" s="1288"/>
      <c r="UYI30" s="1288"/>
      <c r="UYJ30" s="1288"/>
      <c r="UYK30" s="1288"/>
      <c r="UYL30" s="1288"/>
      <c r="UYM30" s="1288"/>
      <c r="UYN30" s="1288"/>
      <c r="UYO30" s="1288"/>
      <c r="UYP30" s="1288"/>
      <c r="UYQ30" s="1288"/>
      <c r="UYR30" s="1288"/>
      <c r="UYS30" s="1288"/>
      <c r="UYT30" s="1288"/>
      <c r="UYU30" s="1288"/>
      <c r="UYV30" s="1288"/>
      <c r="UYW30" s="1288"/>
      <c r="UYX30" s="1288"/>
      <c r="UYY30" s="1288"/>
      <c r="UYZ30" s="1288"/>
      <c r="UZA30" s="1288"/>
      <c r="UZB30" s="1288"/>
      <c r="UZC30" s="1288"/>
      <c r="UZD30" s="1288"/>
      <c r="UZE30" s="1288"/>
      <c r="UZF30" s="1288"/>
      <c r="UZG30" s="1288"/>
      <c r="UZH30" s="1288"/>
      <c r="UZI30" s="1288"/>
      <c r="UZJ30" s="1288"/>
      <c r="UZK30" s="1288"/>
      <c r="UZL30" s="1288"/>
      <c r="UZM30" s="1288"/>
      <c r="UZN30" s="1288"/>
      <c r="UZO30" s="1288"/>
      <c r="UZP30" s="1288"/>
      <c r="UZQ30" s="1288"/>
      <c r="UZR30" s="1288"/>
      <c r="UZS30" s="1288"/>
      <c r="UZT30" s="1288"/>
      <c r="UZU30" s="1288"/>
      <c r="UZV30" s="1288"/>
      <c r="UZW30" s="1288"/>
      <c r="UZX30" s="1288"/>
      <c r="UZY30" s="1288"/>
      <c r="UZZ30" s="1288"/>
      <c r="VAA30" s="1288"/>
      <c r="VAB30" s="1288"/>
      <c r="VAC30" s="1288"/>
      <c r="VAD30" s="1288"/>
      <c r="VAE30" s="1288"/>
      <c r="VAF30" s="1288"/>
      <c r="VAG30" s="1288"/>
      <c r="VAH30" s="1288"/>
      <c r="VAI30" s="1288"/>
      <c r="VAJ30" s="1288"/>
      <c r="VAK30" s="1288"/>
      <c r="VAL30" s="1288"/>
      <c r="VAM30" s="1288"/>
      <c r="VAN30" s="1288"/>
      <c r="VAO30" s="1288"/>
      <c r="VAP30" s="1288"/>
      <c r="VAQ30" s="1288"/>
      <c r="VAR30" s="1288"/>
      <c r="VAS30" s="1288"/>
      <c r="VAT30" s="1288"/>
      <c r="VAU30" s="1288"/>
      <c r="VAV30" s="1288"/>
      <c r="VAW30" s="1288"/>
      <c r="VAX30" s="1288"/>
      <c r="VAY30" s="1288"/>
      <c r="VAZ30" s="1288"/>
      <c r="VBA30" s="1288"/>
      <c r="VBB30" s="1288"/>
      <c r="VBC30" s="1288"/>
      <c r="VBD30" s="1288"/>
      <c r="VBE30" s="1288"/>
      <c r="VBF30" s="1288"/>
      <c r="VBG30" s="1288"/>
      <c r="VBH30" s="1288"/>
      <c r="VBI30" s="1288"/>
      <c r="VBJ30" s="1288"/>
      <c r="VBK30" s="1288"/>
      <c r="VBL30" s="1288"/>
      <c r="VBM30" s="1288"/>
      <c r="VBN30" s="1288"/>
      <c r="VBO30" s="1288"/>
      <c r="VBP30" s="1288"/>
      <c r="VBQ30" s="1288"/>
      <c r="VBR30" s="1288"/>
      <c r="VBS30" s="1288"/>
      <c r="VBT30" s="1288"/>
      <c r="VBU30" s="1288"/>
      <c r="VBV30" s="1288"/>
      <c r="VBW30" s="1288"/>
      <c r="VBX30" s="1288"/>
      <c r="VBY30" s="1288"/>
      <c r="VBZ30" s="1288"/>
      <c r="VCA30" s="1288"/>
      <c r="VCB30" s="1288"/>
      <c r="VCC30" s="1288"/>
      <c r="VCD30" s="1288"/>
      <c r="VCE30" s="1288"/>
      <c r="VCF30" s="1288"/>
      <c r="VCG30" s="1288"/>
      <c r="VCH30" s="1288"/>
      <c r="VCI30" s="1288"/>
      <c r="VCJ30" s="1288"/>
      <c r="VCK30" s="1288"/>
      <c r="VCL30" s="1288"/>
      <c r="VCM30" s="1288"/>
      <c r="VCN30" s="1288"/>
      <c r="VCO30" s="1288"/>
      <c r="VCP30" s="1288"/>
      <c r="VCQ30" s="1288"/>
      <c r="VCR30" s="1288"/>
      <c r="VCS30" s="1288"/>
      <c r="VCT30" s="1288"/>
      <c r="VCU30" s="1288"/>
      <c r="VCV30" s="1288"/>
      <c r="VCW30" s="1288"/>
      <c r="VCX30" s="1288"/>
      <c r="VCY30" s="1288"/>
      <c r="VCZ30" s="1288"/>
      <c r="VDA30" s="1288"/>
      <c r="VDB30" s="1288"/>
      <c r="VDC30" s="1288"/>
      <c r="VDD30" s="1288"/>
      <c r="VDE30" s="1288"/>
      <c r="VDF30" s="1288"/>
      <c r="VDG30" s="1288"/>
      <c r="VDH30" s="1288"/>
      <c r="VDI30" s="1288"/>
      <c r="VDJ30" s="1288"/>
      <c r="VDK30" s="1288"/>
      <c r="VDL30" s="1288"/>
      <c r="VDM30" s="1288"/>
      <c r="VDN30" s="1288"/>
      <c r="VDO30" s="1288"/>
      <c r="VDP30" s="1288"/>
      <c r="VDQ30" s="1288"/>
      <c r="VDR30" s="1288"/>
      <c r="VDS30" s="1288"/>
      <c r="VDT30" s="1288"/>
      <c r="VDU30" s="1288"/>
      <c r="VDV30" s="1288"/>
      <c r="VDW30" s="1288"/>
      <c r="VDX30" s="1288"/>
      <c r="VDY30" s="1288"/>
      <c r="VDZ30" s="1288"/>
      <c r="VEA30" s="1288"/>
      <c r="VEB30" s="1288"/>
      <c r="VEC30" s="1288"/>
      <c r="VED30" s="1288"/>
      <c r="VEE30" s="1288"/>
      <c r="VEF30" s="1288"/>
      <c r="VEG30" s="1288"/>
      <c r="VEH30" s="1288"/>
      <c r="VEI30" s="1288"/>
      <c r="VEJ30" s="1288"/>
      <c r="VEK30" s="1288"/>
      <c r="VEL30" s="1288"/>
      <c r="VEM30" s="1288"/>
      <c r="VEN30" s="1288"/>
      <c r="VEO30" s="1288"/>
      <c r="VEP30" s="1288"/>
      <c r="VEQ30" s="1288"/>
      <c r="VER30" s="1288"/>
      <c r="VES30" s="1288"/>
      <c r="VET30" s="1288"/>
      <c r="VEU30" s="1288"/>
      <c r="VEV30" s="1288"/>
      <c r="VEW30" s="1288"/>
      <c r="VEX30" s="1288"/>
      <c r="VEY30" s="1288"/>
      <c r="VEZ30" s="1288"/>
      <c r="VFA30" s="1288"/>
      <c r="VFB30" s="1288"/>
      <c r="VFC30" s="1288"/>
      <c r="VFD30" s="1288"/>
      <c r="VFE30" s="1288"/>
      <c r="VFF30" s="1288"/>
      <c r="VFG30" s="1288"/>
      <c r="VFH30" s="1288"/>
      <c r="VFI30" s="1288"/>
      <c r="VFJ30" s="1288"/>
      <c r="VFK30" s="1288"/>
      <c r="VFL30" s="1288"/>
      <c r="VFM30" s="1288"/>
      <c r="VFN30" s="1288"/>
      <c r="VFO30" s="1288"/>
      <c r="VFP30" s="1288"/>
      <c r="VFQ30" s="1288"/>
      <c r="VFR30" s="1288"/>
      <c r="VFS30" s="1288"/>
      <c r="VFT30" s="1288"/>
      <c r="VFU30" s="1288"/>
      <c r="VFV30" s="1288"/>
      <c r="VFW30" s="1288"/>
      <c r="VFX30" s="1288"/>
      <c r="VFY30" s="1288"/>
      <c r="VFZ30" s="1288"/>
      <c r="VGA30" s="1288"/>
      <c r="VGB30" s="1288"/>
      <c r="VGC30" s="1288"/>
      <c r="VGD30" s="1288"/>
      <c r="VGE30" s="1288"/>
      <c r="VGF30" s="1288"/>
      <c r="VGG30" s="1288"/>
      <c r="VGH30" s="1288"/>
      <c r="VGI30" s="1288"/>
      <c r="VGJ30" s="1288"/>
      <c r="VGK30" s="1288"/>
      <c r="VGL30" s="1288"/>
      <c r="VGM30" s="1288"/>
      <c r="VGN30" s="1288"/>
      <c r="VGO30" s="1288"/>
      <c r="VGP30" s="1288"/>
      <c r="VGQ30" s="1288"/>
      <c r="VGR30" s="1288"/>
      <c r="VGS30" s="1288"/>
      <c r="VGT30" s="1288"/>
      <c r="VGU30" s="1288"/>
      <c r="VGV30" s="1288"/>
      <c r="VGW30" s="1288"/>
      <c r="VGX30" s="1288"/>
      <c r="VGY30" s="1288"/>
      <c r="VGZ30" s="1288"/>
      <c r="VHA30" s="1288"/>
      <c r="VHB30" s="1288"/>
      <c r="VHC30" s="1288"/>
      <c r="VHD30" s="1288"/>
      <c r="VHE30" s="1288"/>
      <c r="VHF30" s="1288"/>
      <c r="VHG30" s="1288"/>
      <c r="VHH30" s="1288"/>
      <c r="VHI30" s="1288"/>
      <c r="VHJ30" s="1288"/>
      <c r="VHK30" s="1288"/>
      <c r="VHL30" s="1288"/>
      <c r="VHM30" s="1288"/>
      <c r="VHN30" s="1288"/>
      <c r="VHO30" s="1288"/>
      <c r="VHP30" s="1288"/>
      <c r="VHQ30" s="1288"/>
      <c r="VHR30" s="1288"/>
      <c r="VHS30" s="1288"/>
      <c r="VHT30" s="1288"/>
      <c r="VHU30" s="1288"/>
      <c r="VHV30" s="1288"/>
      <c r="VHW30" s="1288"/>
      <c r="VHX30" s="1288"/>
      <c r="VHY30" s="1288"/>
      <c r="VHZ30" s="1288"/>
      <c r="VIA30" s="1288"/>
      <c r="VIB30" s="1288"/>
      <c r="VIC30" s="1288"/>
      <c r="VID30" s="1288"/>
      <c r="VIE30" s="1288"/>
      <c r="VIF30" s="1288"/>
      <c r="VIG30" s="1288"/>
      <c r="VIH30" s="1288"/>
      <c r="VII30" s="1288"/>
      <c r="VIJ30" s="1288"/>
      <c r="VIK30" s="1288"/>
      <c r="VIL30" s="1288"/>
      <c r="VIM30" s="1288"/>
      <c r="VIN30" s="1288"/>
      <c r="VIO30" s="1288"/>
      <c r="VIP30" s="1288"/>
      <c r="VIQ30" s="1288"/>
      <c r="VIR30" s="1288"/>
      <c r="VIS30" s="1288"/>
      <c r="VIT30" s="1288"/>
      <c r="VIU30" s="1288"/>
      <c r="VIV30" s="1288"/>
      <c r="VIW30" s="1288"/>
      <c r="VIX30" s="1288"/>
      <c r="VIY30" s="1288"/>
      <c r="VIZ30" s="1288"/>
      <c r="VJA30" s="1288"/>
      <c r="VJB30" s="1288"/>
      <c r="VJC30" s="1288"/>
      <c r="VJD30" s="1288"/>
      <c r="VJE30" s="1288"/>
      <c r="VJF30" s="1288"/>
      <c r="VJG30" s="1288"/>
      <c r="VJH30" s="1288"/>
      <c r="VJI30" s="1288"/>
      <c r="VJJ30" s="1288"/>
      <c r="VJK30" s="1288"/>
      <c r="VJL30" s="1288"/>
      <c r="VJM30" s="1288"/>
      <c r="VJN30" s="1288"/>
      <c r="VJO30" s="1288"/>
      <c r="VJP30" s="1288"/>
      <c r="VJQ30" s="1288"/>
      <c r="VJR30" s="1288"/>
      <c r="VJS30" s="1288"/>
      <c r="VJT30" s="1288"/>
      <c r="VJU30" s="1288"/>
      <c r="VJV30" s="1288"/>
      <c r="VJW30" s="1288"/>
      <c r="VJX30" s="1288"/>
      <c r="VJY30" s="1288"/>
      <c r="VJZ30" s="1288"/>
      <c r="VKA30" s="1288"/>
      <c r="VKB30" s="1288"/>
      <c r="VKC30" s="1288"/>
      <c r="VKD30" s="1288"/>
      <c r="VKE30" s="1288"/>
      <c r="VKF30" s="1288"/>
      <c r="VKG30" s="1288"/>
      <c r="VKH30" s="1288"/>
      <c r="VKI30" s="1288"/>
      <c r="VKJ30" s="1288"/>
      <c r="VKK30" s="1288"/>
      <c r="VKL30" s="1288"/>
      <c r="VKM30" s="1288"/>
      <c r="VKN30" s="1288"/>
      <c r="VKO30" s="1288"/>
      <c r="VKP30" s="1288"/>
      <c r="VKQ30" s="1288"/>
      <c r="VKR30" s="1288"/>
      <c r="VKS30" s="1288"/>
      <c r="VKT30" s="1288"/>
      <c r="VKU30" s="1288"/>
      <c r="VKV30" s="1288"/>
      <c r="VKW30" s="1288"/>
      <c r="VKX30" s="1288"/>
      <c r="VKY30" s="1288"/>
      <c r="VKZ30" s="1288"/>
      <c r="VLA30" s="1288"/>
      <c r="VLB30" s="1288"/>
      <c r="VLC30" s="1288"/>
      <c r="VLD30" s="1288"/>
      <c r="VLE30" s="1288"/>
      <c r="VLF30" s="1288"/>
      <c r="VLG30" s="1288"/>
      <c r="VLH30" s="1288"/>
      <c r="VLI30" s="1288"/>
      <c r="VLJ30" s="1288"/>
      <c r="VLK30" s="1288"/>
      <c r="VLL30" s="1288"/>
      <c r="VLM30" s="1288"/>
      <c r="VLN30" s="1288"/>
      <c r="VLO30" s="1288"/>
      <c r="VLP30" s="1288"/>
      <c r="VLQ30" s="1288"/>
      <c r="VLR30" s="1288"/>
      <c r="VLS30" s="1288"/>
      <c r="VLT30" s="1288"/>
      <c r="VLU30" s="1288"/>
      <c r="VLV30" s="1288"/>
      <c r="VLW30" s="1288"/>
      <c r="VLX30" s="1288"/>
      <c r="VLY30" s="1288"/>
      <c r="VLZ30" s="1288"/>
      <c r="VMA30" s="1288"/>
      <c r="VMB30" s="1288"/>
      <c r="VMC30" s="1288"/>
      <c r="VMD30" s="1288"/>
      <c r="VME30" s="1288"/>
      <c r="VMF30" s="1288"/>
      <c r="VMG30" s="1288"/>
      <c r="VMH30" s="1288"/>
      <c r="VMI30" s="1288"/>
      <c r="VMJ30" s="1288"/>
      <c r="VMK30" s="1288"/>
      <c r="VML30" s="1288"/>
      <c r="VMM30" s="1288"/>
      <c r="VMN30" s="1288"/>
      <c r="VMO30" s="1288"/>
      <c r="VMP30" s="1288"/>
      <c r="VMQ30" s="1288"/>
      <c r="VMR30" s="1288"/>
      <c r="VMS30" s="1288"/>
      <c r="VMT30" s="1288"/>
      <c r="VMU30" s="1288"/>
      <c r="VMV30" s="1288"/>
      <c r="VMW30" s="1288"/>
      <c r="VMX30" s="1288"/>
      <c r="VMY30" s="1288"/>
      <c r="VMZ30" s="1288"/>
      <c r="VNA30" s="1288"/>
      <c r="VNB30" s="1288"/>
      <c r="VNC30" s="1288"/>
      <c r="VND30" s="1288"/>
      <c r="VNE30" s="1288"/>
      <c r="VNF30" s="1288"/>
      <c r="VNG30" s="1288"/>
      <c r="VNH30" s="1288"/>
      <c r="VNI30" s="1288"/>
      <c r="VNJ30" s="1288"/>
      <c r="VNK30" s="1288"/>
      <c r="VNL30" s="1288"/>
      <c r="VNM30" s="1288"/>
      <c r="VNN30" s="1288"/>
      <c r="VNO30" s="1288"/>
      <c r="VNP30" s="1288"/>
      <c r="VNQ30" s="1288"/>
      <c r="VNR30" s="1288"/>
      <c r="VNS30" s="1288"/>
      <c r="VNT30" s="1288"/>
      <c r="VNU30" s="1288"/>
      <c r="VNV30" s="1288"/>
      <c r="VNW30" s="1288"/>
      <c r="VNX30" s="1288"/>
      <c r="VNY30" s="1288"/>
      <c r="VNZ30" s="1288"/>
      <c r="VOA30" s="1288"/>
      <c r="VOB30" s="1288"/>
      <c r="VOC30" s="1288"/>
      <c r="VOD30" s="1288"/>
      <c r="VOE30" s="1288"/>
      <c r="VOF30" s="1288"/>
      <c r="VOG30" s="1288"/>
      <c r="VOH30" s="1288"/>
      <c r="VOI30" s="1288"/>
      <c r="VOJ30" s="1288"/>
      <c r="VOK30" s="1288"/>
      <c r="VOL30" s="1288"/>
      <c r="VOM30" s="1288"/>
      <c r="VON30" s="1288"/>
      <c r="VOO30" s="1288"/>
      <c r="VOP30" s="1288"/>
      <c r="VOQ30" s="1288"/>
      <c r="VOR30" s="1288"/>
      <c r="VOS30" s="1288"/>
      <c r="VOT30" s="1288"/>
      <c r="VOU30" s="1288"/>
      <c r="VOV30" s="1288"/>
      <c r="VOW30" s="1288"/>
      <c r="VOX30" s="1288"/>
      <c r="VOY30" s="1288"/>
      <c r="VOZ30" s="1288"/>
      <c r="VPA30" s="1288"/>
      <c r="VPB30" s="1288"/>
      <c r="VPC30" s="1288"/>
      <c r="VPD30" s="1288"/>
      <c r="VPE30" s="1288"/>
      <c r="VPF30" s="1288"/>
      <c r="VPG30" s="1288"/>
      <c r="VPH30" s="1288"/>
      <c r="VPI30" s="1288"/>
      <c r="VPJ30" s="1288"/>
      <c r="VPK30" s="1288"/>
      <c r="VPL30" s="1288"/>
      <c r="VPM30" s="1288"/>
      <c r="VPN30" s="1288"/>
      <c r="VPO30" s="1288"/>
      <c r="VPP30" s="1288"/>
      <c r="VPQ30" s="1288"/>
      <c r="VPR30" s="1288"/>
      <c r="VPS30" s="1288"/>
      <c r="VPT30" s="1288"/>
      <c r="VPU30" s="1288"/>
      <c r="VPV30" s="1288"/>
      <c r="VPW30" s="1288"/>
      <c r="VPX30" s="1288"/>
      <c r="VPY30" s="1288"/>
      <c r="VPZ30" s="1288"/>
      <c r="VQA30" s="1288"/>
      <c r="VQB30" s="1288"/>
      <c r="VQC30" s="1288"/>
      <c r="VQD30" s="1288"/>
      <c r="VQE30" s="1288"/>
      <c r="VQF30" s="1288"/>
      <c r="VQG30" s="1288"/>
      <c r="VQH30" s="1288"/>
      <c r="VQI30" s="1288"/>
      <c r="VQJ30" s="1288"/>
      <c r="VQK30" s="1288"/>
      <c r="VQL30" s="1288"/>
      <c r="VQM30" s="1288"/>
      <c r="VQN30" s="1288"/>
      <c r="VQO30" s="1288"/>
      <c r="VQP30" s="1288"/>
      <c r="VQQ30" s="1288"/>
      <c r="VQR30" s="1288"/>
      <c r="VQS30" s="1288"/>
      <c r="VQT30" s="1288"/>
      <c r="VQU30" s="1288"/>
      <c r="VQV30" s="1288"/>
      <c r="VQW30" s="1288"/>
      <c r="VQX30" s="1288"/>
      <c r="VQY30" s="1288"/>
      <c r="VQZ30" s="1288"/>
      <c r="VRA30" s="1288"/>
      <c r="VRB30" s="1288"/>
      <c r="VRC30" s="1288"/>
      <c r="VRD30" s="1288"/>
      <c r="VRE30" s="1288"/>
      <c r="VRF30" s="1288"/>
      <c r="VRG30" s="1288"/>
      <c r="VRH30" s="1288"/>
      <c r="VRI30" s="1288"/>
      <c r="VRJ30" s="1288"/>
      <c r="VRK30" s="1288"/>
      <c r="VRL30" s="1288"/>
      <c r="VRM30" s="1288"/>
      <c r="VRN30" s="1288"/>
      <c r="VRO30" s="1288"/>
      <c r="VRP30" s="1288"/>
      <c r="VRQ30" s="1288"/>
      <c r="VRR30" s="1288"/>
      <c r="VRS30" s="1288"/>
      <c r="VRT30" s="1288"/>
      <c r="VRU30" s="1288"/>
      <c r="VRV30" s="1288"/>
      <c r="VRW30" s="1288"/>
      <c r="VRX30" s="1288"/>
      <c r="VRY30" s="1288"/>
      <c r="VRZ30" s="1288"/>
      <c r="VSA30" s="1288"/>
      <c r="VSB30" s="1288"/>
      <c r="VSC30" s="1288"/>
      <c r="VSD30" s="1288"/>
      <c r="VSE30" s="1288"/>
      <c r="VSF30" s="1288"/>
      <c r="VSG30" s="1288"/>
      <c r="VSH30" s="1288"/>
      <c r="VSI30" s="1288"/>
      <c r="VSJ30" s="1288"/>
      <c r="VSK30" s="1288"/>
      <c r="VSL30" s="1288"/>
      <c r="VSM30" s="1288"/>
      <c r="VSN30" s="1288"/>
      <c r="VSO30" s="1288"/>
      <c r="VSP30" s="1288"/>
      <c r="VSQ30" s="1288"/>
      <c r="VSR30" s="1288"/>
      <c r="VSS30" s="1288"/>
      <c r="VST30" s="1288"/>
      <c r="VSU30" s="1288"/>
      <c r="VSV30" s="1288"/>
      <c r="VSW30" s="1288"/>
      <c r="VSX30" s="1288"/>
      <c r="VSY30" s="1288"/>
      <c r="VSZ30" s="1288"/>
      <c r="VTA30" s="1288"/>
      <c r="VTB30" s="1288"/>
      <c r="VTC30" s="1288"/>
      <c r="VTD30" s="1288"/>
      <c r="VTE30" s="1288"/>
      <c r="VTF30" s="1288"/>
      <c r="VTG30" s="1288"/>
      <c r="VTH30" s="1288"/>
      <c r="VTI30" s="1288"/>
      <c r="VTJ30" s="1288"/>
      <c r="VTK30" s="1288"/>
      <c r="VTL30" s="1288"/>
      <c r="VTM30" s="1288"/>
      <c r="VTN30" s="1288"/>
      <c r="VTO30" s="1288"/>
      <c r="VTP30" s="1288"/>
      <c r="VTQ30" s="1288"/>
      <c r="VTR30" s="1288"/>
      <c r="VTS30" s="1288"/>
      <c r="VTT30" s="1288"/>
      <c r="VTU30" s="1288"/>
      <c r="VTV30" s="1288"/>
      <c r="VTW30" s="1288"/>
      <c r="VTX30" s="1288"/>
      <c r="VTY30" s="1288"/>
      <c r="VTZ30" s="1288"/>
      <c r="VUA30" s="1288"/>
      <c r="VUB30" s="1288"/>
      <c r="VUC30" s="1288"/>
      <c r="VUD30" s="1288"/>
      <c r="VUE30" s="1288"/>
      <c r="VUF30" s="1288"/>
      <c r="VUG30" s="1288"/>
      <c r="VUH30" s="1288"/>
      <c r="VUI30" s="1288"/>
      <c r="VUJ30" s="1288"/>
      <c r="VUK30" s="1288"/>
      <c r="VUL30" s="1288"/>
      <c r="VUM30" s="1288"/>
      <c r="VUN30" s="1288"/>
      <c r="VUO30" s="1288"/>
      <c r="VUP30" s="1288"/>
      <c r="VUQ30" s="1288"/>
      <c r="VUR30" s="1288"/>
      <c r="VUS30" s="1288"/>
      <c r="VUT30" s="1288"/>
      <c r="VUU30" s="1288"/>
      <c r="VUV30" s="1288"/>
      <c r="VUW30" s="1288"/>
      <c r="VUX30" s="1288"/>
      <c r="VUY30" s="1288"/>
      <c r="VUZ30" s="1288"/>
      <c r="VVA30" s="1288"/>
      <c r="VVB30" s="1288"/>
      <c r="VVC30" s="1288"/>
      <c r="VVD30" s="1288"/>
      <c r="VVE30" s="1288"/>
      <c r="VVF30" s="1288"/>
      <c r="VVG30" s="1288"/>
      <c r="VVH30" s="1288"/>
      <c r="VVI30" s="1288"/>
      <c r="VVJ30" s="1288"/>
      <c r="VVK30" s="1288"/>
      <c r="VVL30" s="1288"/>
      <c r="VVM30" s="1288"/>
      <c r="VVN30" s="1288"/>
      <c r="VVO30" s="1288"/>
      <c r="VVP30" s="1288"/>
      <c r="VVQ30" s="1288"/>
      <c r="VVR30" s="1288"/>
      <c r="VVS30" s="1288"/>
      <c r="VVT30" s="1288"/>
      <c r="VVU30" s="1288"/>
      <c r="VVV30" s="1288"/>
      <c r="VVW30" s="1288"/>
      <c r="VVX30" s="1288"/>
      <c r="VVY30" s="1288"/>
      <c r="VVZ30" s="1288"/>
      <c r="VWA30" s="1288"/>
      <c r="VWB30" s="1288"/>
      <c r="VWC30" s="1288"/>
      <c r="VWD30" s="1288"/>
      <c r="VWE30" s="1288"/>
      <c r="VWF30" s="1288"/>
      <c r="VWG30" s="1288"/>
      <c r="VWH30" s="1288"/>
      <c r="VWI30" s="1288"/>
      <c r="VWJ30" s="1288"/>
      <c r="VWK30" s="1288"/>
      <c r="VWL30" s="1288"/>
      <c r="VWM30" s="1288"/>
      <c r="VWN30" s="1288"/>
      <c r="VWO30" s="1288"/>
      <c r="VWP30" s="1288"/>
      <c r="VWQ30" s="1288"/>
      <c r="VWR30" s="1288"/>
      <c r="VWS30" s="1288"/>
      <c r="VWT30" s="1288"/>
      <c r="VWU30" s="1288"/>
      <c r="VWV30" s="1288"/>
      <c r="VWW30" s="1288"/>
      <c r="VWX30" s="1288"/>
      <c r="VWY30" s="1288"/>
      <c r="VWZ30" s="1288"/>
      <c r="VXA30" s="1288"/>
      <c r="VXB30" s="1288"/>
      <c r="VXC30" s="1288"/>
      <c r="VXD30" s="1288"/>
      <c r="VXE30" s="1288"/>
      <c r="VXF30" s="1288"/>
      <c r="VXG30" s="1288"/>
      <c r="VXH30" s="1288"/>
      <c r="VXI30" s="1288"/>
      <c r="VXJ30" s="1288"/>
      <c r="VXK30" s="1288"/>
      <c r="VXL30" s="1288"/>
      <c r="VXM30" s="1288"/>
      <c r="VXN30" s="1288"/>
      <c r="VXO30" s="1288"/>
      <c r="VXP30" s="1288"/>
      <c r="VXQ30" s="1288"/>
      <c r="VXR30" s="1288"/>
      <c r="VXS30" s="1288"/>
      <c r="VXT30" s="1288"/>
      <c r="VXU30" s="1288"/>
      <c r="VXV30" s="1288"/>
      <c r="VXW30" s="1288"/>
      <c r="VXX30" s="1288"/>
      <c r="VXY30" s="1288"/>
      <c r="VXZ30" s="1288"/>
      <c r="VYA30" s="1288"/>
      <c r="VYB30" s="1288"/>
      <c r="VYC30" s="1288"/>
      <c r="VYD30" s="1288"/>
      <c r="VYE30" s="1288"/>
      <c r="VYF30" s="1288"/>
      <c r="VYG30" s="1288"/>
      <c r="VYH30" s="1288"/>
      <c r="VYI30" s="1288"/>
      <c r="VYJ30" s="1288"/>
      <c r="VYK30" s="1288"/>
      <c r="VYL30" s="1288"/>
      <c r="VYM30" s="1288"/>
      <c r="VYN30" s="1288"/>
      <c r="VYO30" s="1288"/>
      <c r="VYP30" s="1288"/>
      <c r="VYQ30" s="1288"/>
      <c r="VYR30" s="1288"/>
      <c r="VYS30" s="1288"/>
      <c r="VYT30" s="1288"/>
      <c r="VYU30" s="1288"/>
      <c r="VYV30" s="1288"/>
      <c r="VYW30" s="1288"/>
      <c r="VYX30" s="1288"/>
      <c r="VYY30" s="1288"/>
      <c r="VYZ30" s="1288"/>
      <c r="VZA30" s="1288"/>
      <c r="VZB30" s="1288"/>
      <c r="VZC30" s="1288"/>
      <c r="VZD30" s="1288"/>
      <c r="VZE30" s="1288"/>
      <c r="VZF30" s="1288"/>
      <c r="VZG30" s="1288"/>
      <c r="VZH30" s="1288"/>
      <c r="VZI30" s="1288"/>
      <c r="VZJ30" s="1288"/>
      <c r="VZK30" s="1288"/>
      <c r="VZL30" s="1288"/>
      <c r="VZM30" s="1288"/>
      <c r="VZN30" s="1288"/>
      <c r="VZO30" s="1288"/>
      <c r="VZP30" s="1288"/>
      <c r="VZQ30" s="1288"/>
      <c r="VZR30" s="1288"/>
      <c r="VZS30" s="1288"/>
      <c r="VZT30" s="1288"/>
      <c r="VZU30" s="1288"/>
      <c r="VZV30" s="1288"/>
      <c r="VZW30" s="1288"/>
      <c r="VZX30" s="1288"/>
      <c r="VZY30" s="1288"/>
      <c r="VZZ30" s="1288"/>
      <c r="WAA30" s="1288"/>
      <c r="WAB30" s="1288"/>
      <c r="WAC30" s="1288"/>
      <c r="WAD30" s="1288"/>
      <c r="WAE30" s="1288"/>
      <c r="WAF30" s="1288"/>
      <c r="WAG30" s="1288"/>
      <c r="WAH30" s="1288"/>
      <c r="WAI30" s="1288"/>
      <c r="WAJ30" s="1288"/>
      <c r="WAK30" s="1288"/>
      <c r="WAL30" s="1288"/>
      <c r="WAM30" s="1288"/>
      <c r="WAN30" s="1288"/>
      <c r="WAO30" s="1288"/>
      <c r="WAP30" s="1288"/>
      <c r="WAQ30" s="1288"/>
      <c r="WAR30" s="1288"/>
      <c r="WAS30" s="1288"/>
      <c r="WAT30" s="1288"/>
      <c r="WAU30" s="1288"/>
      <c r="WAV30" s="1288"/>
      <c r="WAW30" s="1288"/>
      <c r="WAX30" s="1288"/>
      <c r="WAY30" s="1288"/>
      <c r="WAZ30" s="1288"/>
      <c r="WBA30" s="1288"/>
      <c r="WBB30" s="1288"/>
      <c r="WBC30" s="1288"/>
      <c r="WBD30" s="1288"/>
      <c r="WBE30" s="1288"/>
      <c r="WBF30" s="1288"/>
      <c r="WBG30" s="1288"/>
      <c r="WBH30" s="1288"/>
      <c r="WBI30" s="1288"/>
      <c r="WBJ30" s="1288"/>
      <c r="WBK30" s="1288"/>
      <c r="WBL30" s="1288"/>
      <c r="WBM30" s="1288"/>
      <c r="WBN30" s="1288"/>
      <c r="WBO30" s="1288"/>
      <c r="WBP30" s="1288"/>
      <c r="WBQ30" s="1288"/>
      <c r="WBR30" s="1288"/>
      <c r="WBS30" s="1288"/>
      <c r="WBT30" s="1288"/>
      <c r="WBU30" s="1288"/>
      <c r="WBV30" s="1288"/>
      <c r="WBW30" s="1288"/>
      <c r="WBX30" s="1288"/>
      <c r="WBY30" s="1288"/>
      <c r="WBZ30" s="1288"/>
      <c r="WCA30" s="1288"/>
      <c r="WCB30" s="1288"/>
      <c r="WCC30" s="1288"/>
      <c r="WCD30" s="1288"/>
      <c r="WCE30" s="1288"/>
      <c r="WCF30" s="1288"/>
      <c r="WCG30" s="1288"/>
      <c r="WCH30" s="1288"/>
      <c r="WCI30" s="1288"/>
      <c r="WCJ30" s="1288"/>
      <c r="WCK30" s="1288"/>
      <c r="WCL30" s="1288"/>
      <c r="WCM30" s="1288"/>
      <c r="WCN30" s="1288"/>
      <c r="WCO30" s="1288"/>
      <c r="WCP30" s="1288"/>
      <c r="WCQ30" s="1288"/>
      <c r="WCR30" s="1288"/>
      <c r="WCS30" s="1288"/>
      <c r="WCT30" s="1288"/>
      <c r="WCU30" s="1288"/>
      <c r="WCV30" s="1288"/>
      <c r="WCW30" s="1288"/>
      <c r="WCX30" s="1288"/>
      <c r="WCY30" s="1288"/>
      <c r="WCZ30" s="1288"/>
      <c r="WDA30" s="1288"/>
      <c r="WDB30" s="1288"/>
      <c r="WDC30" s="1288"/>
      <c r="WDD30" s="1288"/>
      <c r="WDE30" s="1288"/>
      <c r="WDF30" s="1288"/>
      <c r="WDG30" s="1288"/>
      <c r="WDH30" s="1288"/>
      <c r="WDI30" s="1288"/>
      <c r="WDJ30" s="1288"/>
      <c r="WDK30" s="1288"/>
      <c r="WDL30" s="1288"/>
      <c r="WDM30" s="1288"/>
      <c r="WDN30" s="1288"/>
      <c r="WDO30" s="1288"/>
      <c r="WDP30" s="1288"/>
      <c r="WDQ30" s="1288"/>
      <c r="WDR30" s="1288"/>
      <c r="WDS30" s="1288"/>
      <c r="WDT30" s="1288"/>
      <c r="WDU30" s="1288"/>
      <c r="WDV30" s="1288"/>
      <c r="WDW30" s="1288"/>
      <c r="WDX30" s="1288"/>
      <c r="WDY30" s="1288"/>
      <c r="WDZ30" s="1288"/>
      <c r="WEA30" s="1288"/>
      <c r="WEB30" s="1288"/>
      <c r="WEC30" s="1288"/>
      <c r="WED30" s="1288"/>
      <c r="WEE30" s="1288"/>
      <c r="WEF30" s="1288"/>
      <c r="WEG30" s="1288"/>
      <c r="WEH30" s="1288"/>
      <c r="WEI30" s="1288"/>
      <c r="WEJ30" s="1288"/>
      <c r="WEK30" s="1288"/>
      <c r="WEL30" s="1288"/>
      <c r="WEM30" s="1288"/>
      <c r="WEN30" s="1288"/>
      <c r="WEO30" s="1288"/>
      <c r="WEP30" s="1288"/>
      <c r="WEQ30" s="1288"/>
      <c r="WER30" s="1288"/>
      <c r="WES30" s="1288"/>
      <c r="WET30" s="1288"/>
      <c r="WEU30" s="1288"/>
      <c r="WEV30" s="1288"/>
      <c r="WEW30" s="1288"/>
      <c r="WEX30" s="1288"/>
      <c r="WEY30" s="1288"/>
      <c r="WEZ30" s="1288"/>
      <c r="WFA30" s="1288"/>
      <c r="WFB30" s="1288"/>
      <c r="WFC30" s="1288"/>
      <c r="WFD30" s="1288"/>
      <c r="WFE30" s="1288"/>
      <c r="WFF30" s="1288"/>
      <c r="WFG30" s="1288"/>
      <c r="WFH30" s="1288"/>
      <c r="WFI30" s="1288"/>
      <c r="WFJ30" s="1288"/>
      <c r="WFK30" s="1288"/>
      <c r="WFL30" s="1288"/>
      <c r="WFM30" s="1288"/>
      <c r="WFN30" s="1288"/>
      <c r="WFO30" s="1288"/>
      <c r="WFP30" s="1288"/>
      <c r="WFQ30" s="1288"/>
      <c r="WFR30" s="1288"/>
      <c r="WFS30" s="1288"/>
      <c r="WFT30" s="1288"/>
      <c r="WFU30" s="1288"/>
      <c r="WFV30" s="1288"/>
      <c r="WFW30" s="1288"/>
      <c r="WFX30" s="1288"/>
      <c r="WFY30" s="1288"/>
      <c r="WFZ30" s="1288"/>
      <c r="WGA30" s="1288"/>
      <c r="WGB30" s="1288"/>
      <c r="WGC30" s="1288"/>
      <c r="WGD30" s="1288"/>
      <c r="WGE30" s="1288"/>
      <c r="WGF30" s="1288"/>
      <c r="WGG30" s="1288"/>
      <c r="WGH30" s="1288"/>
      <c r="WGI30" s="1288"/>
      <c r="WGJ30" s="1288"/>
      <c r="WGK30" s="1288"/>
      <c r="WGL30" s="1288"/>
      <c r="WGM30" s="1288"/>
      <c r="WGN30" s="1288"/>
      <c r="WGO30" s="1288"/>
      <c r="WGP30" s="1288"/>
      <c r="WGQ30" s="1288"/>
      <c r="WGR30" s="1288"/>
      <c r="WGS30" s="1288"/>
      <c r="WGT30" s="1288"/>
      <c r="WGU30" s="1288"/>
      <c r="WGV30" s="1288"/>
      <c r="WGW30" s="1288"/>
      <c r="WGX30" s="1288"/>
      <c r="WGY30" s="1288"/>
      <c r="WGZ30" s="1288"/>
      <c r="WHA30" s="1288"/>
      <c r="WHB30" s="1288"/>
      <c r="WHC30" s="1288"/>
      <c r="WHD30" s="1288"/>
      <c r="WHE30" s="1288"/>
      <c r="WHF30" s="1288"/>
      <c r="WHG30" s="1288"/>
      <c r="WHH30" s="1288"/>
      <c r="WHI30" s="1288"/>
      <c r="WHJ30" s="1288"/>
      <c r="WHK30" s="1288"/>
      <c r="WHL30" s="1288"/>
      <c r="WHM30" s="1288"/>
      <c r="WHN30" s="1288"/>
      <c r="WHO30" s="1288"/>
      <c r="WHP30" s="1288"/>
      <c r="WHQ30" s="1288"/>
      <c r="WHR30" s="1288"/>
      <c r="WHS30" s="1288"/>
      <c r="WHT30" s="1288"/>
      <c r="WHU30" s="1288"/>
      <c r="WHV30" s="1288"/>
      <c r="WHW30" s="1288"/>
      <c r="WHX30" s="1288"/>
      <c r="WHY30" s="1288"/>
      <c r="WHZ30" s="1288"/>
      <c r="WIA30" s="1288"/>
      <c r="WIB30" s="1288"/>
      <c r="WIC30" s="1288"/>
      <c r="WID30" s="1288"/>
      <c r="WIE30" s="1288"/>
      <c r="WIF30" s="1288"/>
      <c r="WIG30" s="1288"/>
      <c r="WIH30" s="1288"/>
      <c r="WII30" s="1288"/>
      <c r="WIJ30" s="1288"/>
      <c r="WIK30" s="1288"/>
      <c r="WIL30" s="1288"/>
      <c r="WIM30" s="1288"/>
      <c r="WIN30" s="1288"/>
      <c r="WIO30" s="1288"/>
      <c r="WIP30" s="1288"/>
      <c r="WIQ30" s="1288"/>
      <c r="WIR30" s="1288"/>
      <c r="WIS30" s="1288"/>
      <c r="WIT30" s="1288"/>
      <c r="WIU30" s="1288"/>
      <c r="WIV30" s="1288"/>
      <c r="WIW30" s="1288"/>
      <c r="WIX30" s="1288"/>
      <c r="WIY30" s="1288"/>
      <c r="WIZ30" s="1288"/>
      <c r="WJA30" s="1288"/>
      <c r="WJB30" s="1288"/>
      <c r="WJC30" s="1288"/>
      <c r="WJD30" s="1288"/>
      <c r="WJE30" s="1288"/>
      <c r="WJF30" s="1288"/>
      <c r="WJG30" s="1288"/>
      <c r="WJH30" s="1288"/>
      <c r="WJI30" s="1288"/>
      <c r="WJJ30" s="1288"/>
      <c r="WJK30" s="1288"/>
      <c r="WJL30" s="1288"/>
      <c r="WJM30" s="1288"/>
      <c r="WJN30" s="1288"/>
      <c r="WJO30" s="1288"/>
      <c r="WJP30" s="1288"/>
      <c r="WJQ30" s="1288"/>
      <c r="WJR30" s="1288"/>
      <c r="WJS30" s="1288"/>
      <c r="WJT30" s="1288"/>
      <c r="WJU30" s="1288"/>
      <c r="WJV30" s="1288"/>
      <c r="WJW30" s="1288"/>
      <c r="WJX30" s="1288"/>
      <c r="WJY30" s="1288"/>
      <c r="WJZ30" s="1288"/>
      <c r="WKA30" s="1288"/>
      <c r="WKB30" s="1288"/>
      <c r="WKC30" s="1288"/>
      <c r="WKD30" s="1288"/>
      <c r="WKE30" s="1288"/>
      <c r="WKF30" s="1288"/>
      <c r="WKG30" s="1288"/>
      <c r="WKH30" s="1288"/>
      <c r="WKI30" s="1288"/>
      <c r="WKJ30" s="1288"/>
      <c r="WKK30" s="1288"/>
      <c r="WKL30" s="1288"/>
      <c r="WKM30" s="1288"/>
      <c r="WKN30" s="1288"/>
      <c r="WKO30" s="1288"/>
      <c r="WKP30" s="1288"/>
      <c r="WKQ30" s="1288"/>
      <c r="WKR30" s="1288"/>
      <c r="WKS30" s="1288"/>
      <c r="WKT30" s="1288"/>
      <c r="WKU30" s="1288"/>
      <c r="WKV30" s="1288"/>
      <c r="WKW30" s="1288"/>
      <c r="WKX30" s="1288"/>
      <c r="WKY30" s="1288"/>
      <c r="WKZ30" s="1288"/>
      <c r="WLA30" s="1288"/>
      <c r="WLB30" s="1288"/>
      <c r="WLC30" s="1288"/>
      <c r="WLD30" s="1288"/>
      <c r="WLE30" s="1288"/>
      <c r="WLF30" s="1288"/>
      <c r="WLG30" s="1288"/>
      <c r="WLH30" s="1288"/>
      <c r="WLI30" s="1288"/>
      <c r="WLJ30" s="1288"/>
      <c r="WLK30" s="1288"/>
      <c r="WLL30" s="1288"/>
      <c r="WLM30" s="1288"/>
      <c r="WLN30" s="1288"/>
      <c r="WLO30" s="1288"/>
      <c r="WLP30" s="1288"/>
      <c r="WLQ30" s="1288"/>
      <c r="WLR30" s="1288"/>
      <c r="WLS30" s="1288"/>
      <c r="WLT30" s="1288"/>
      <c r="WLU30" s="1288"/>
      <c r="WLV30" s="1288"/>
      <c r="WLW30" s="1288"/>
      <c r="WLX30" s="1288"/>
      <c r="WLY30" s="1288"/>
      <c r="WLZ30" s="1288"/>
      <c r="WMA30" s="1288"/>
      <c r="WMB30" s="1288"/>
      <c r="WMC30" s="1288"/>
      <c r="WMD30" s="1288"/>
      <c r="WME30" s="1288"/>
      <c r="WMF30" s="1288"/>
      <c r="WMG30" s="1288"/>
      <c r="WMH30" s="1288"/>
      <c r="WMI30" s="1288"/>
      <c r="WMJ30" s="1288"/>
      <c r="WMK30" s="1288"/>
      <c r="WML30" s="1288"/>
      <c r="WMM30" s="1288"/>
      <c r="WMN30" s="1288"/>
      <c r="WMO30" s="1288"/>
      <c r="WMP30" s="1288"/>
      <c r="WMQ30" s="1288"/>
      <c r="WMR30" s="1288"/>
      <c r="WMS30" s="1288"/>
      <c r="WMT30" s="1288"/>
      <c r="WMU30" s="1288"/>
      <c r="WMV30" s="1288"/>
      <c r="WMW30" s="1288"/>
      <c r="WMX30" s="1288"/>
      <c r="WMY30" s="1288"/>
      <c r="WMZ30" s="1288"/>
      <c r="WNA30" s="1288"/>
      <c r="WNB30" s="1288"/>
      <c r="WNC30" s="1288"/>
      <c r="WND30" s="1288"/>
      <c r="WNE30" s="1288"/>
      <c r="WNF30" s="1288"/>
      <c r="WNG30" s="1288"/>
      <c r="WNH30" s="1288"/>
      <c r="WNI30" s="1288"/>
      <c r="WNJ30" s="1288"/>
      <c r="WNK30" s="1288"/>
      <c r="WNL30" s="1288"/>
      <c r="WNM30" s="1288"/>
      <c r="WNN30" s="1288"/>
      <c r="WNO30" s="1288"/>
      <c r="WNP30" s="1288"/>
      <c r="WNQ30" s="1288"/>
      <c r="WNR30" s="1288"/>
      <c r="WNS30" s="1288"/>
      <c r="WNT30" s="1288"/>
      <c r="WNU30" s="1288"/>
      <c r="WNV30" s="1288"/>
      <c r="WNW30" s="1288"/>
      <c r="WNX30" s="1288"/>
      <c r="WNY30" s="1288"/>
      <c r="WNZ30" s="1288"/>
      <c r="WOA30" s="1288"/>
      <c r="WOB30" s="1288"/>
      <c r="WOC30" s="1288"/>
      <c r="WOD30" s="1288"/>
      <c r="WOE30" s="1288"/>
      <c r="WOF30" s="1288"/>
      <c r="WOG30" s="1288"/>
      <c r="WOH30" s="1288"/>
      <c r="WOI30" s="1288"/>
      <c r="WOJ30" s="1288"/>
      <c r="WOK30" s="1288"/>
      <c r="WOL30" s="1288"/>
      <c r="WOM30" s="1288"/>
      <c r="WON30" s="1288"/>
      <c r="WOO30" s="1288"/>
      <c r="WOP30" s="1288"/>
      <c r="WOQ30" s="1288"/>
      <c r="WOR30" s="1288"/>
      <c r="WOS30" s="1288"/>
      <c r="WOT30" s="1288"/>
      <c r="WOU30" s="1288"/>
      <c r="WOV30" s="1288"/>
      <c r="WOW30" s="1288"/>
      <c r="WOX30" s="1288"/>
      <c r="WOY30" s="1288"/>
      <c r="WOZ30" s="1288"/>
      <c r="WPA30" s="1288"/>
      <c r="WPB30" s="1288"/>
      <c r="WPC30" s="1288"/>
      <c r="WPD30" s="1288"/>
      <c r="WPE30" s="1288"/>
      <c r="WPF30" s="1288"/>
      <c r="WPG30" s="1288"/>
      <c r="WPH30" s="1288"/>
      <c r="WPI30" s="1288"/>
      <c r="WPJ30" s="1288"/>
      <c r="WPK30" s="1288"/>
      <c r="WPL30" s="1288"/>
      <c r="WPM30" s="1288"/>
      <c r="WPN30" s="1288"/>
      <c r="WPO30" s="1288"/>
      <c r="WPP30" s="1288"/>
      <c r="WPQ30" s="1288"/>
      <c r="WPR30" s="1288"/>
      <c r="WPS30" s="1288"/>
      <c r="WPT30" s="1288"/>
      <c r="WPU30" s="1288"/>
      <c r="WPV30" s="1288"/>
      <c r="WPW30" s="1288"/>
      <c r="WPX30" s="1288"/>
      <c r="WPY30" s="1288"/>
      <c r="WPZ30" s="1288"/>
      <c r="WQA30" s="1288"/>
      <c r="WQB30" s="1288"/>
      <c r="WQC30" s="1288"/>
      <c r="WQD30" s="1288"/>
      <c r="WQE30" s="1288"/>
      <c r="WQF30" s="1288"/>
      <c r="WQG30" s="1288"/>
      <c r="WQH30" s="1288"/>
      <c r="WQI30" s="1288"/>
      <c r="WQJ30" s="1288"/>
      <c r="WQK30" s="1288"/>
      <c r="WQL30" s="1288"/>
      <c r="WQM30" s="1288"/>
      <c r="WQN30" s="1288"/>
      <c r="WQO30" s="1288"/>
      <c r="WQP30" s="1288"/>
      <c r="WQQ30" s="1288"/>
      <c r="WQR30" s="1288"/>
      <c r="WQS30" s="1288"/>
      <c r="WQT30" s="1288"/>
      <c r="WQU30" s="1288"/>
      <c r="WQV30" s="1288"/>
      <c r="WQW30" s="1288"/>
      <c r="WQX30" s="1288"/>
      <c r="WQY30" s="1288"/>
      <c r="WQZ30" s="1288"/>
      <c r="WRA30" s="1288"/>
      <c r="WRB30" s="1288"/>
      <c r="WRC30" s="1288"/>
      <c r="WRD30" s="1288"/>
      <c r="WRE30" s="1288"/>
      <c r="WRF30" s="1288"/>
      <c r="WRG30" s="1288"/>
      <c r="WRH30" s="1288"/>
      <c r="WRI30" s="1288"/>
      <c r="WRJ30" s="1288"/>
      <c r="WRK30" s="1288"/>
      <c r="WRL30" s="1288"/>
      <c r="WRM30" s="1288"/>
      <c r="WRN30" s="1288"/>
      <c r="WRO30" s="1288"/>
      <c r="WRP30" s="1288"/>
      <c r="WRQ30" s="1288"/>
      <c r="WRR30" s="1288"/>
      <c r="WRS30" s="1288"/>
      <c r="WRT30" s="1288"/>
      <c r="WRU30" s="1288"/>
      <c r="WRV30" s="1288"/>
      <c r="WRW30" s="1288"/>
      <c r="WRX30" s="1288"/>
      <c r="WRY30" s="1288"/>
      <c r="WRZ30" s="1288"/>
      <c r="WSA30" s="1288"/>
      <c r="WSB30" s="1288"/>
      <c r="WSC30" s="1288"/>
      <c r="WSD30" s="1288"/>
      <c r="WSE30" s="1288"/>
      <c r="WSF30" s="1288"/>
      <c r="WSG30" s="1288"/>
      <c r="WSH30" s="1288"/>
      <c r="WSI30" s="1288"/>
      <c r="WSJ30" s="1288"/>
      <c r="WSK30" s="1288"/>
      <c r="WSL30" s="1288"/>
      <c r="WSM30" s="1288"/>
      <c r="WSN30" s="1288"/>
      <c r="WSO30" s="1288"/>
      <c r="WSP30" s="1288"/>
      <c r="WSQ30" s="1288"/>
      <c r="WSR30" s="1288"/>
      <c r="WSS30" s="1288"/>
      <c r="WST30" s="1288"/>
      <c r="WSU30" s="1288"/>
      <c r="WSV30" s="1288"/>
      <c r="WSW30" s="1288"/>
      <c r="WSX30" s="1288"/>
      <c r="WSY30" s="1288"/>
      <c r="WSZ30" s="1288"/>
      <c r="WTA30" s="1288"/>
      <c r="WTB30" s="1288"/>
      <c r="WTC30" s="1288"/>
      <c r="WTD30" s="1288"/>
      <c r="WTE30" s="1288"/>
      <c r="WTF30" s="1288"/>
      <c r="WTG30" s="1288"/>
      <c r="WTH30" s="1288"/>
      <c r="WTI30" s="1288"/>
      <c r="WTJ30" s="1288"/>
      <c r="WTK30" s="1288"/>
      <c r="WTL30" s="1288"/>
      <c r="WTM30" s="1288"/>
      <c r="WTN30" s="1288"/>
      <c r="WTO30" s="1288"/>
      <c r="WTP30" s="1288"/>
      <c r="WTQ30" s="1288"/>
      <c r="WTR30" s="1288"/>
      <c r="WTS30" s="1288"/>
      <c r="WTT30" s="1288"/>
      <c r="WTU30" s="1288"/>
      <c r="WTV30" s="1288"/>
      <c r="WTW30" s="1288"/>
      <c r="WTX30" s="1288"/>
      <c r="WTY30" s="1288"/>
      <c r="WTZ30" s="1288"/>
      <c r="WUA30" s="1288"/>
      <c r="WUB30" s="1288"/>
      <c r="WUC30" s="1288"/>
      <c r="WUD30" s="1288"/>
      <c r="WUE30" s="1288"/>
      <c r="WUF30" s="1288"/>
      <c r="WUG30" s="1288"/>
      <c r="WUH30" s="1288"/>
      <c r="WUI30" s="1288"/>
      <c r="WUJ30" s="1288"/>
      <c r="WUK30" s="1288"/>
      <c r="WUL30" s="1288"/>
      <c r="WUM30" s="1288"/>
      <c r="WUN30" s="1288"/>
      <c r="WUO30" s="1288"/>
      <c r="WUP30" s="1288"/>
      <c r="WUQ30" s="1288"/>
      <c r="WUR30" s="1288"/>
      <c r="WUS30" s="1288"/>
      <c r="WUT30" s="1288"/>
      <c r="WUU30" s="1288"/>
      <c r="WUV30" s="1288"/>
      <c r="WUW30" s="1288"/>
      <c r="WUX30" s="1288"/>
      <c r="WUY30" s="1288"/>
      <c r="WUZ30" s="1288"/>
      <c r="WVA30" s="1288"/>
      <c r="WVB30" s="1288"/>
      <c r="WVC30" s="1288"/>
      <c r="WVD30" s="1288"/>
      <c r="WVE30" s="1288"/>
      <c r="WVF30" s="1288"/>
      <c r="WVG30" s="1288"/>
      <c r="WVH30" s="1288"/>
      <c r="WVI30" s="1288"/>
      <c r="WVJ30" s="1288"/>
      <c r="WVK30" s="1288"/>
      <c r="WVL30" s="1288"/>
      <c r="WVM30" s="1288"/>
      <c r="WVN30" s="1288"/>
      <c r="WVO30" s="1288"/>
      <c r="WVP30" s="1288"/>
      <c r="WVQ30" s="1288"/>
      <c r="WVR30" s="1288"/>
      <c r="WVS30" s="1288"/>
      <c r="WVT30" s="1288"/>
      <c r="WVU30" s="1288"/>
      <c r="WVV30" s="1288"/>
      <c r="WVW30" s="1288"/>
      <c r="WVX30" s="1288"/>
      <c r="WVY30" s="1288"/>
      <c r="WVZ30" s="1288"/>
      <c r="WWA30" s="1288"/>
      <c r="WWB30" s="1288"/>
      <c r="WWC30" s="1288"/>
      <c r="WWD30" s="1288"/>
      <c r="WWE30" s="1288"/>
      <c r="WWF30" s="1288"/>
      <c r="WWG30" s="1288"/>
      <c r="WWH30" s="1288"/>
      <c r="WWI30" s="1288"/>
      <c r="WWJ30" s="1288"/>
      <c r="WWK30" s="1288"/>
      <c r="WWL30" s="1288"/>
      <c r="WWM30" s="1288"/>
      <c r="WWN30" s="1288"/>
      <c r="WWO30" s="1288"/>
      <c r="WWP30" s="1288"/>
      <c r="WWQ30" s="1288"/>
      <c r="WWR30" s="1288"/>
      <c r="WWS30" s="1288"/>
      <c r="WWT30" s="1288"/>
      <c r="WWU30" s="1288"/>
      <c r="WWV30" s="1288"/>
      <c r="WWW30" s="1288"/>
      <c r="WWX30" s="1288"/>
      <c r="WWY30" s="1288"/>
      <c r="WWZ30" s="1288"/>
      <c r="WXA30" s="1288"/>
      <c r="WXB30" s="1288"/>
      <c r="WXC30" s="1288"/>
      <c r="WXD30" s="1288"/>
      <c r="WXE30" s="1288"/>
      <c r="WXF30" s="1288"/>
      <c r="WXG30" s="1288"/>
      <c r="WXH30" s="1288"/>
      <c r="WXI30" s="1288"/>
      <c r="WXJ30" s="1288"/>
      <c r="WXK30" s="1288"/>
      <c r="WXL30" s="1288"/>
      <c r="WXM30" s="1288"/>
      <c r="WXN30" s="1288"/>
      <c r="WXO30" s="1288"/>
      <c r="WXP30" s="1288"/>
      <c r="WXQ30" s="1288"/>
      <c r="WXR30" s="1288"/>
      <c r="WXS30" s="1288"/>
      <c r="WXT30" s="1288"/>
      <c r="WXU30" s="1288"/>
      <c r="WXV30" s="1288"/>
      <c r="WXW30" s="1288"/>
      <c r="WXX30" s="1288"/>
      <c r="WXY30" s="1288"/>
      <c r="WXZ30" s="1288"/>
      <c r="WYA30" s="1288"/>
      <c r="WYB30" s="1288"/>
      <c r="WYC30" s="1288"/>
      <c r="WYD30" s="1288"/>
      <c r="WYE30" s="1288"/>
      <c r="WYF30" s="1288"/>
      <c r="WYG30" s="1288"/>
      <c r="WYH30" s="1288"/>
      <c r="WYI30" s="1288"/>
      <c r="WYJ30" s="1288"/>
      <c r="WYK30" s="1288"/>
      <c r="WYL30" s="1288"/>
      <c r="WYM30" s="1288"/>
      <c r="WYN30" s="1288"/>
      <c r="WYO30" s="1288"/>
      <c r="WYP30" s="1288"/>
      <c r="WYQ30" s="1288"/>
      <c r="WYR30" s="1288"/>
      <c r="WYS30" s="1288"/>
      <c r="WYT30" s="1288"/>
      <c r="WYU30" s="1288"/>
      <c r="WYV30" s="1288"/>
      <c r="WYW30" s="1288"/>
      <c r="WYX30" s="1288"/>
      <c r="WYY30" s="1288"/>
      <c r="WYZ30" s="1288"/>
      <c r="WZA30" s="1288"/>
      <c r="WZB30" s="1288"/>
      <c r="WZC30" s="1288"/>
      <c r="WZD30" s="1288"/>
      <c r="WZE30" s="1288"/>
      <c r="WZF30" s="1288"/>
      <c r="WZG30" s="1288"/>
      <c r="WZH30" s="1288"/>
      <c r="WZI30" s="1288"/>
      <c r="WZJ30" s="1288"/>
      <c r="WZK30" s="1288"/>
      <c r="WZL30" s="1288"/>
      <c r="WZM30" s="1288"/>
      <c r="WZN30" s="1288"/>
      <c r="WZO30" s="1288"/>
      <c r="WZP30" s="1288"/>
      <c r="WZQ30" s="1288"/>
      <c r="WZR30" s="1288"/>
      <c r="WZS30" s="1288"/>
      <c r="WZT30" s="1288"/>
      <c r="WZU30" s="1288"/>
      <c r="WZV30" s="1288"/>
      <c r="WZW30" s="1288"/>
      <c r="WZX30" s="1288"/>
      <c r="WZY30" s="1288"/>
      <c r="WZZ30" s="1288"/>
      <c r="XAA30" s="1288"/>
      <c r="XAB30" s="1288"/>
      <c r="XAC30" s="1288"/>
      <c r="XAD30" s="1288"/>
      <c r="XAE30" s="1288"/>
      <c r="XAF30" s="1288"/>
      <c r="XAG30" s="1288"/>
      <c r="XAH30" s="1288"/>
      <c r="XAI30" s="1288"/>
      <c r="XAJ30" s="1288"/>
      <c r="XAK30" s="1288"/>
      <c r="XAL30" s="1288"/>
      <c r="XAM30" s="1288"/>
      <c r="XAN30" s="1288"/>
      <c r="XAO30" s="1288"/>
      <c r="XAP30" s="1288"/>
      <c r="XAQ30" s="1288"/>
      <c r="XAR30" s="1288"/>
      <c r="XAS30" s="1288"/>
      <c r="XAT30" s="1288"/>
      <c r="XAU30" s="1288"/>
      <c r="XAV30" s="1288"/>
      <c r="XAW30" s="1288"/>
      <c r="XAX30" s="1288"/>
      <c r="XAY30" s="1288"/>
      <c r="XAZ30" s="1288"/>
      <c r="XBA30" s="1288"/>
      <c r="XBB30" s="1288"/>
      <c r="XBC30" s="1288"/>
      <c r="XBD30" s="1288"/>
      <c r="XBE30" s="1288"/>
      <c r="XBF30" s="1288"/>
      <c r="XBG30" s="1288"/>
      <c r="XBH30" s="1288"/>
      <c r="XBI30" s="1288"/>
      <c r="XBJ30" s="1288"/>
      <c r="XBK30" s="1288"/>
      <c r="XBL30" s="1288"/>
      <c r="XBM30" s="1288"/>
      <c r="XBN30" s="1288"/>
      <c r="XBO30" s="1288"/>
      <c r="XBP30" s="1288"/>
      <c r="XBQ30" s="1288"/>
      <c r="XBR30" s="1288"/>
      <c r="XBS30" s="1288"/>
      <c r="XBT30" s="1288"/>
      <c r="XBU30" s="1288"/>
      <c r="XBV30" s="1288"/>
      <c r="XBW30" s="1288"/>
      <c r="XBX30" s="1288"/>
      <c r="XBY30" s="1288"/>
      <c r="XBZ30" s="1288"/>
      <c r="XCA30" s="1288"/>
      <c r="XCB30" s="1288"/>
      <c r="XCC30" s="1288"/>
      <c r="XCD30" s="1288"/>
      <c r="XCE30" s="1288"/>
      <c r="XCF30" s="1288"/>
      <c r="XCG30" s="1288"/>
      <c r="XCH30" s="1288"/>
      <c r="XCI30" s="1288"/>
      <c r="XCJ30" s="1288"/>
      <c r="XCK30" s="1288"/>
      <c r="XCL30" s="1288"/>
      <c r="XCM30" s="1288"/>
      <c r="XCN30" s="1288"/>
      <c r="XCO30" s="1288"/>
      <c r="XCP30" s="1288"/>
      <c r="XCQ30" s="1288"/>
      <c r="XCR30" s="1288"/>
      <c r="XCS30" s="1288"/>
      <c r="XCT30" s="1288"/>
      <c r="XCU30" s="1288"/>
      <c r="XCV30" s="1288"/>
      <c r="XCW30" s="1288"/>
      <c r="XCX30" s="1288"/>
      <c r="XCY30" s="1288"/>
      <c r="XCZ30" s="1288"/>
      <c r="XDA30" s="1288"/>
      <c r="XDB30" s="1288"/>
      <c r="XDC30" s="1288"/>
      <c r="XDD30" s="1288"/>
      <c r="XDE30" s="1288"/>
      <c r="XDF30" s="1288"/>
      <c r="XDG30" s="1288"/>
      <c r="XDH30" s="1288"/>
      <c r="XDI30" s="1288"/>
      <c r="XDJ30" s="1288"/>
      <c r="XDK30" s="1288"/>
      <c r="XDL30" s="1288"/>
      <c r="XDM30" s="1288"/>
      <c r="XDN30" s="1288"/>
      <c r="XDO30" s="1288"/>
      <c r="XDP30" s="1288"/>
      <c r="XDQ30" s="1288"/>
      <c r="XDR30" s="1288"/>
      <c r="XDS30" s="1288"/>
      <c r="XDT30" s="1288"/>
      <c r="XDU30" s="1288"/>
      <c r="XDV30" s="1288"/>
      <c r="XDW30" s="1288"/>
      <c r="XDX30" s="1288"/>
      <c r="XDY30" s="1288"/>
      <c r="XDZ30" s="1288"/>
      <c r="XEA30" s="1288"/>
      <c r="XEB30" s="1288"/>
      <c r="XEC30" s="1288"/>
      <c r="XED30" s="1288"/>
      <c r="XEE30" s="1288"/>
      <c r="XEF30" s="1288"/>
      <c r="XEG30" s="1288"/>
      <c r="XEH30" s="1288"/>
      <c r="XEI30" s="1288"/>
      <c r="XEJ30" s="1288"/>
      <c r="XEK30" s="1288"/>
      <c r="XEL30" s="1288"/>
      <c r="XEM30" s="1288"/>
      <c r="XEN30" s="1288"/>
      <c r="XEO30" s="1288"/>
      <c r="XEP30" s="1288"/>
      <c r="XEQ30" s="1288"/>
      <c r="XER30" s="1288"/>
      <c r="XES30" s="1288"/>
      <c r="XET30" s="1288"/>
      <c r="XEU30" s="1288"/>
      <c r="XEV30" s="1288"/>
      <c r="XEW30" s="1288"/>
      <c r="XEX30" s="1288"/>
      <c r="XEY30" s="1288"/>
      <c r="XEZ30" s="1288"/>
      <c r="XFA30" s="1288"/>
      <c r="XFB30" s="1288"/>
      <c r="XFC30" s="1288"/>
      <c r="XFD30" s="1288"/>
    </row>
    <row r="31" spans="1:16384" ht="42" customHeight="1" x14ac:dyDescent="0.25">
      <c r="A31" s="869" t="s">
        <v>1276</v>
      </c>
      <c r="B31" s="869"/>
      <c r="C31" s="869"/>
      <c r="D31" s="869"/>
      <c r="E31" s="869"/>
      <c r="F31" s="869"/>
      <c r="G31" s="869"/>
      <c r="H31" s="869"/>
      <c r="I31" s="869"/>
      <c r="J31" s="869"/>
      <c r="K31" s="869"/>
      <c r="L31" s="869"/>
      <c r="M31" s="869"/>
      <c r="N31" s="869"/>
      <c r="O31" s="869"/>
      <c r="P31" s="869"/>
      <c r="Q31" s="869"/>
      <c r="R31" s="869"/>
      <c r="S31" s="869"/>
      <c r="T31" s="869"/>
      <c r="U31" s="869"/>
      <c r="V31" s="869"/>
      <c r="W31" s="869"/>
      <c r="X31" s="869"/>
      <c r="Y31" s="869"/>
      <c r="Z31" s="869"/>
      <c r="AA31" s="869"/>
      <c r="AB31" s="869"/>
      <c r="AC31" s="869"/>
      <c r="AD31" s="869"/>
      <c r="AE31" s="869"/>
      <c r="AF31" s="869"/>
      <c r="AG31" s="869"/>
      <c r="AH31" s="869"/>
      <c r="AI31" s="869"/>
      <c r="AJ31" s="869"/>
      <c r="AK31" s="869"/>
      <c r="AL31" s="869"/>
      <c r="AM31" s="869"/>
      <c r="AN31" s="869"/>
      <c r="AO31" s="869"/>
      <c r="AP31" s="869"/>
      <c r="AQ31" s="869"/>
      <c r="AR31" s="869"/>
      <c r="AS31" s="869"/>
      <c r="AT31" s="869"/>
      <c r="AU31" s="869"/>
      <c r="AV31" s="869"/>
      <c r="AW31" s="869"/>
      <c r="AX31" s="869"/>
      <c r="AY31" s="201"/>
      <c r="AZ31" s="202"/>
      <c r="BA31" s="202"/>
      <c r="BB31" s="202"/>
    </row>
    <row r="32" spans="1:16384" ht="13.15" customHeight="1" x14ac:dyDescent="0.25">
      <c r="A32" s="869" t="s">
        <v>1262</v>
      </c>
      <c r="B32" s="869"/>
      <c r="C32" s="869"/>
      <c r="D32" s="869"/>
      <c r="E32" s="869"/>
      <c r="F32" s="869"/>
      <c r="G32" s="869"/>
      <c r="H32" s="869"/>
      <c r="I32" s="869"/>
      <c r="J32" s="937" t="s">
        <v>1263</v>
      </c>
      <c r="K32" s="937"/>
      <c r="L32" s="937"/>
      <c r="M32" s="937"/>
      <c r="N32" s="937"/>
      <c r="O32" s="937"/>
      <c r="P32" s="937"/>
      <c r="Q32" s="937"/>
      <c r="R32" s="937"/>
      <c r="S32" s="937"/>
      <c r="T32" s="937"/>
      <c r="U32" s="937"/>
      <c r="V32" s="937"/>
      <c r="W32" s="937"/>
      <c r="X32" s="937" t="s">
        <v>1277</v>
      </c>
      <c r="Y32" s="937"/>
      <c r="Z32" s="937"/>
      <c r="AA32" s="937"/>
      <c r="AB32" s="937"/>
      <c r="AC32" s="937"/>
      <c r="AD32" s="937"/>
      <c r="AE32" s="937"/>
      <c r="AF32" s="937"/>
      <c r="AG32" s="937"/>
      <c r="AH32" s="937"/>
      <c r="AI32" s="937"/>
      <c r="AJ32" s="937"/>
      <c r="AK32" s="937"/>
      <c r="AL32" s="937"/>
      <c r="AM32" s="937"/>
      <c r="AN32" s="937"/>
      <c r="AO32" s="937"/>
      <c r="AP32" s="937"/>
      <c r="AQ32" s="937"/>
      <c r="AR32" s="937"/>
      <c r="AS32" s="937"/>
      <c r="AT32" s="1310" t="s">
        <v>1278</v>
      </c>
      <c r="AU32" s="1310"/>
      <c r="AV32" s="1310"/>
      <c r="AW32" s="1310"/>
      <c r="AX32" s="1310"/>
      <c r="AY32" s="1310"/>
    </row>
    <row r="33" spans="1:54" ht="12.6" customHeight="1" x14ac:dyDescent="0.25">
      <c r="A33" s="869" t="s">
        <v>1279</v>
      </c>
      <c r="B33" s="869"/>
      <c r="C33" s="869"/>
      <c r="D33" s="869"/>
      <c r="E33" s="869"/>
      <c r="F33" s="869"/>
      <c r="G33" s="869"/>
      <c r="H33" s="869"/>
      <c r="I33" s="869"/>
      <c r="J33" s="1311">
        <f>SUM(SUVAHAVUJ!N3)</f>
        <v>5623756</v>
      </c>
      <c r="K33" s="1311"/>
      <c r="L33" s="1311"/>
      <c r="M33" s="1311"/>
      <c r="N33" s="1311"/>
      <c r="O33" s="1311"/>
      <c r="P33" s="1311"/>
      <c r="Q33" s="1311"/>
      <c r="R33" s="1311"/>
      <c r="S33" s="1311"/>
      <c r="T33" s="1311"/>
      <c r="U33" s="1311"/>
      <c r="V33" s="1311"/>
      <c r="W33" s="1311"/>
      <c r="X33" s="1311">
        <f>SUM(SUVAHAVUJ!X3)</f>
        <v>5514832</v>
      </c>
      <c r="Y33" s="1311"/>
      <c r="Z33" s="1311"/>
      <c r="AA33" s="1311"/>
      <c r="AB33" s="1311"/>
      <c r="AC33" s="1311"/>
      <c r="AD33" s="1311"/>
      <c r="AE33" s="1311"/>
      <c r="AF33" s="1311"/>
      <c r="AG33" s="1311"/>
      <c r="AH33" s="1311"/>
      <c r="AI33" s="1311"/>
      <c r="AJ33" s="1311"/>
      <c r="AK33" s="1311"/>
      <c r="AL33" s="1311"/>
      <c r="AM33" s="1311"/>
      <c r="AN33" s="1311"/>
      <c r="AO33" s="1311"/>
      <c r="AP33" s="1311"/>
      <c r="AQ33" s="1311"/>
      <c r="AR33" s="1311"/>
      <c r="AS33" s="1311"/>
      <c r="AT33" s="1312" t="s">
        <v>1255</v>
      </c>
      <c r="AU33" s="1312"/>
      <c r="AV33" s="1312"/>
      <c r="AW33" s="1312"/>
      <c r="AX33" s="1312"/>
      <c r="AY33" s="1312"/>
      <c r="AZ33" s="202"/>
      <c r="BA33" s="202"/>
      <c r="BB33" s="202"/>
    </row>
    <row r="34" spans="1:54" ht="12.6" customHeight="1" x14ac:dyDescent="0.25">
      <c r="A34" s="869" t="s">
        <v>1280</v>
      </c>
      <c r="B34" s="869"/>
      <c r="C34" s="869"/>
      <c r="D34" s="869"/>
      <c r="E34" s="869"/>
      <c r="F34" s="869"/>
      <c r="G34" s="869"/>
      <c r="H34" s="869"/>
      <c r="I34" s="869"/>
      <c r="J34" s="1311">
        <f>SUM(SUVAHAVUJ!N149)</f>
        <v>17326378</v>
      </c>
      <c r="K34" s="1311"/>
      <c r="L34" s="1311"/>
      <c r="M34" s="1311"/>
      <c r="N34" s="1311"/>
      <c r="O34" s="1311"/>
      <c r="P34" s="1311"/>
      <c r="Q34" s="1311"/>
      <c r="R34" s="1311"/>
      <c r="S34" s="1311"/>
      <c r="T34" s="1311"/>
      <c r="U34" s="1311"/>
      <c r="V34" s="1311"/>
      <c r="W34" s="1311"/>
      <c r="X34" s="1311">
        <f>SUM(SUVAHAVUJ!X149)</f>
        <v>16203808</v>
      </c>
      <c r="Y34" s="1311"/>
      <c r="Z34" s="1311"/>
      <c r="AA34" s="1311"/>
      <c r="AB34" s="1311"/>
      <c r="AC34" s="1311"/>
      <c r="AD34" s="1311"/>
      <c r="AE34" s="1311"/>
      <c r="AF34" s="1311"/>
      <c r="AG34" s="1311"/>
      <c r="AH34" s="1311"/>
      <c r="AI34" s="1311"/>
      <c r="AJ34" s="1311"/>
      <c r="AK34" s="1311"/>
      <c r="AL34" s="1311"/>
      <c r="AM34" s="1311"/>
      <c r="AN34" s="1311"/>
      <c r="AO34" s="1311"/>
      <c r="AP34" s="1311"/>
      <c r="AQ34" s="1311"/>
      <c r="AR34" s="1311"/>
      <c r="AS34" s="1311"/>
      <c r="AT34" s="1312" t="s">
        <v>1255</v>
      </c>
      <c r="AU34" s="1312"/>
      <c r="AV34" s="1312"/>
      <c r="AW34" s="1312"/>
      <c r="AX34" s="1312"/>
      <c r="AY34" s="1312"/>
      <c r="AZ34" s="202"/>
      <c r="BA34" s="202"/>
      <c r="BB34" s="202"/>
    </row>
    <row r="35" spans="1:54" ht="12.6" customHeight="1" x14ac:dyDescent="0.25">
      <c r="A35" s="869" t="s">
        <v>1281</v>
      </c>
      <c r="B35" s="869"/>
      <c r="C35" s="869"/>
      <c r="D35" s="869"/>
      <c r="E35" s="869"/>
      <c r="F35" s="869"/>
      <c r="G35" s="869"/>
      <c r="H35" s="869"/>
      <c r="I35" s="869"/>
      <c r="J35" s="1311">
        <f>SUM(U19)</f>
        <v>149</v>
      </c>
      <c r="K35" s="1311"/>
      <c r="L35" s="1311"/>
      <c r="M35" s="1311"/>
      <c r="N35" s="1311"/>
      <c r="O35" s="1311"/>
      <c r="P35" s="1311"/>
      <c r="Q35" s="1311"/>
      <c r="R35" s="1311"/>
      <c r="S35" s="1311"/>
      <c r="T35" s="1311"/>
      <c r="U35" s="1311"/>
      <c r="V35" s="1311"/>
      <c r="W35" s="1311"/>
      <c r="X35" s="1311">
        <f>SUM(AH19)</f>
        <v>141</v>
      </c>
      <c r="Y35" s="1311"/>
      <c r="Z35" s="1311"/>
      <c r="AA35" s="1311"/>
      <c r="AB35" s="1311"/>
      <c r="AC35" s="1311"/>
      <c r="AD35" s="1311"/>
      <c r="AE35" s="1311"/>
      <c r="AF35" s="1311"/>
      <c r="AG35" s="1311"/>
      <c r="AH35" s="1311"/>
      <c r="AI35" s="1311"/>
      <c r="AJ35" s="1311"/>
      <c r="AK35" s="1311"/>
      <c r="AL35" s="1311"/>
      <c r="AM35" s="1311"/>
      <c r="AN35" s="1311"/>
      <c r="AO35" s="1311"/>
      <c r="AP35" s="1311"/>
      <c r="AQ35" s="1311"/>
      <c r="AR35" s="1311"/>
      <c r="AS35" s="1311"/>
      <c r="AT35" s="1312" t="s">
        <v>1255</v>
      </c>
      <c r="AU35" s="1312"/>
      <c r="AV35" s="1312"/>
      <c r="AW35" s="1312"/>
      <c r="AX35" s="1312"/>
      <c r="AY35" s="1312"/>
      <c r="AZ35" s="202"/>
      <c r="BA35" s="202"/>
      <c r="BB35" s="202"/>
    </row>
    <row r="36" spans="1:54" ht="12.6" customHeight="1" x14ac:dyDescent="0.25">
      <c r="A36" s="1288" t="s">
        <v>5036</v>
      </c>
      <c r="B36" s="1288"/>
      <c r="C36" s="1288"/>
      <c r="D36" s="1288"/>
      <c r="E36" s="1288"/>
      <c r="F36" s="1288"/>
      <c r="G36" s="1288"/>
      <c r="H36" s="1288"/>
      <c r="I36" s="1288"/>
      <c r="J36" s="1288"/>
      <c r="K36" s="1288"/>
      <c r="L36" s="1288"/>
      <c r="M36" s="1288"/>
      <c r="N36" s="1288"/>
      <c r="O36" s="1288"/>
      <c r="P36" s="1288"/>
      <c r="Q36" s="1288"/>
      <c r="R36" s="1288"/>
      <c r="S36" s="1288"/>
      <c r="T36" s="1288"/>
      <c r="U36" s="1288"/>
      <c r="V36" s="1288"/>
      <c r="W36" s="1288"/>
      <c r="X36" s="1288"/>
      <c r="Y36" s="1288"/>
      <c r="Z36" s="1288"/>
      <c r="AA36" s="1288"/>
      <c r="AB36" s="1288"/>
      <c r="AC36" s="1288"/>
      <c r="AD36" s="1288"/>
      <c r="AE36" s="1288"/>
      <c r="AF36" s="1288"/>
      <c r="AG36" s="1288"/>
      <c r="AH36" s="1288"/>
      <c r="AI36" s="1288"/>
      <c r="AJ36" s="1288"/>
      <c r="AK36" s="1288"/>
      <c r="AL36" s="1288"/>
      <c r="AM36" s="1288"/>
      <c r="AN36" s="1288"/>
      <c r="AO36" s="1288"/>
      <c r="AP36" s="1288"/>
      <c r="AQ36" s="1288"/>
      <c r="AR36" s="1288"/>
      <c r="AS36" s="1288"/>
      <c r="AT36" s="1288"/>
      <c r="AU36" s="1288"/>
      <c r="AV36" s="1288"/>
      <c r="AW36" s="1288"/>
      <c r="AX36" s="1288"/>
      <c r="AY36" s="1288"/>
      <c r="AZ36" s="1288"/>
      <c r="BA36" s="1288"/>
      <c r="BB36" s="1288"/>
    </row>
    <row r="37" spans="1:54" ht="13.5" customHeight="1" x14ac:dyDescent="0.25">
      <c r="A37" s="869" t="s">
        <v>5026</v>
      </c>
      <c r="B37" s="869"/>
      <c r="C37" s="869"/>
      <c r="D37" s="869"/>
      <c r="E37" s="869"/>
      <c r="F37" s="869"/>
      <c r="G37" s="869"/>
      <c r="H37" s="869"/>
      <c r="I37" s="869"/>
      <c r="J37" s="869"/>
      <c r="K37" s="869"/>
      <c r="L37" s="869"/>
      <c r="M37" s="869"/>
      <c r="N37" s="869"/>
      <c r="O37" s="869"/>
      <c r="P37" s="869"/>
      <c r="Q37" s="869"/>
      <c r="R37" s="869"/>
      <c r="S37" s="869"/>
      <c r="T37" s="869"/>
      <c r="U37" s="869"/>
      <c r="V37" s="869"/>
      <c r="W37" s="869"/>
      <c r="X37" s="869"/>
      <c r="Y37" s="869"/>
      <c r="Z37" s="869"/>
      <c r="AA37" s="869"/>
      <c r="AB37" s="869"/>
      <c r="AC37" s="869"/>
      <c r="AD37" s="869"/>
      <c r="AE37" s="869"/>
      <c r="AF37" s="869"/>
      <c r="AG37" s="869"/>
      <c r="AH37" s="869"/>
      <c r="AI37" s="869"/>
      <c r="AJ37" s="869"/>
      <c r="AK37" s="869"/>
      <c r="AL37" s="869"/>
      <c r="AM37" s="869"/>
      <c r="AN37" s="869"/>
      <c r="AO37" s="869"/>
      <c r="AP37" s="869"/>
      <c r="AQ37" s="869"/>
      <c r="AR37" s="869"/>
      <c r="AS37" s="869"/>
      <c r="AT37" s="869"/>
      <c r="AU37" s="869"/>
      <c r="AV37" s="869"/>
      <c r="AW37" s="869"/>
      <c r="AX37" s="869"/>
      <c r="AY37" s="869"/>
      <c r="AZ37" s="200"/>
      <c r="BA37" s="200"/>
      <c r="BB37" s="200"/>
    </row>
    <row r="38" spans="1:54" ht="12.6" customHeight="1" x14ac:dyDescent="0.25">
      <c r="A38" s="1288" t="s">
        <v>5037</v>
      </c>
      <c r="B38" s="1288"/>
      <c r="C38" s="1288"/>
      <c r="D38" s="1288"/>
      <c r="E38" s="1288"/>
      <c r="F38" s="1288"/>
      <c r="G38" s="1288"/>
      <c r="H38" s="1288"/>
      <c r="I38" s="1288"/>
      <c r="J38" s="1288"/>
      <c r="K38" s="1288"/>
      <c r="L38" s="1288"/>
      <c r="M38" s="1288"/>
      <c r="N38" s="1288"/>
      <c r="O38" s="1288"/>
      <c r="P38" s="1288"/>
      <c r="Q38" s="1288"/>
      <c r="R38" s="1288"/>
      <c r="S38" s="1288"/>
      <c r="T38" s="1288"/>
      <c r="U38" s="1288"/>
      <c r="V38" s="1288"/>
      <c r="W38" s="1288"/>
      <c r="X38" s="1288"/>
      <c r="Y38" s="1288"/>
      <c r="Z38" s="1288"/>
      <c r="AA38" s="1288"/>
      <c r="AB38" s="1288"/>
      <c r="AC38" s="1288"/>
      <c r="AD38" s="1288"/>
      <c r="AE38" s="1288"/>
      <c r="AF38" s="1288"/>
      <c r="AG38" s="1288"/>
      <c r="AH38" s="1288"/>
      <c r="AI38" s="1288"/>
      <c r="AJ38" s="1288"/>
      <c r="AK38" s="1288"/>
      <c r="AL38" s="1288"/>
      <c r="AM38" s="1288"/>
      <c r="AN38" s="1288"/>
      <c r="AO38" s="1288"/>
      <c r="AP38" s="1288"/>
      <c r="AQ38" s="1288"/>
      <c r="AR38" s="1288"/>
      <c r="AS38" s="1288"/>
      <c r="AT38" s="1288"/>
      <c r="AU38" s="1288"/>
      <c r="AV38" s="1288"/>
      <c r="AW38" s="1288"/>
      <c r="AX38" s="1288"/>
      <c r="AY38" s="1288"/>
      <c r="AZ38" s="1288"/>
      <c r="BA38" s="1288"/>
      <c r="BB38" s="1288"/>
    </row>
    <row r="39" spans="1:54" ht="28.5" customHeight="1" x14ac:dyDescent="0.25">
      <c r="A39" s="869" t="s">
        <v>5344</v>
      </c>
      <c r="B39" s="869"/>
      <c r="C39" s="869"/>
      <c r="D39" s="869"/>
      <c r="E39" s="869"/>
      <c r="F39" s="869"/>
      <c r="G39" s="869"/>
      <c r="H39" s="869"/>
      <c r="I39" s="869"/>
      <c r="J39" s="869"/>
      <c r="K39" s="869"/>
      <c r="L39" s="869"/>
      <c r="M39" s="869"/>
      <c r="N39" s="869"/>
      <c r="O39" s="869"/>
      <c r="P39" s="869"/>
      <c r="Q39" s="869"/>
      <c r="R39" s="869"/>
      <c r="S39" s="869"/>
      <c r="T39" s="869"/>
      <c r="U39" s="869"/>
      <c r="V39" s="869"/>
      <c r="W39" s="869"/>
      <c r="X39" s="869"/>
      <c r="Y39" s="869"/>
      <c r="Z39" s="869"/>
      <c r="AA39" s="869"/>
      <c r="AB39" s="869"/>
      <c r="AC39" s="869"/>
      <c r="AD39" s="869"/>
      <c r="AE39" s="869"/>
      <c r="AF39" s="869"/>
      <c r="AG39" s="869"/>
      <c r="AH39" s="869"/>
      <c r="AI39" s="869"/>
      <c r="AJ39" s="869"/>
      <c r="AK39" s="869"/>
      <c r="AL39" s="869"/>
      <c r="AM39" s="869"/>
      <c r="AN39" s="869"/>
      <c r="AO39" s="869"/>
      <c r="AP39" s="869"/>
      <c r="AQ39" s="869"/>
      <c r="AR39" s="869"/>
      <c r="AS39" s="869"/>
      <c r="AT39" s="869"/>
      <c r="AU39" s="869"/>
      <c r="AV39" s="869"/>
      <c r="AW39" s="869"/>
      <c r="AX39" s="869"/>
      <c r="AY39" s="869"/>
      <c r="AZ39" s="869"/>
      <c r="BA39" s="869"/>
      <c r="BB39" s="869"/>
    </row>
    <row r="40" spans="1:54" ht="13.5" x14ac:dyDescent="0.25">
      <c r="A40" s="869" t="s">
        <v>5038</v>
      </c>
      <c r="B40" s="869"/>
      <c r="C40" s="869"/>
      <c r="D40" s="869"/>
      <c r="E40" s="869"/>
      <c r="F40" s="869"/>
      <c r="G40" s="869"/>
      <c r="H40" s="869"/>
      <c r="I40" s="869"/>
      <c r="J40" s="869"/>
      <c r="K40" s="869"/>
      <c r="L40" s="869"/>
      <c r="M40" s="869"/>
      <c r="N40" s="869"/>
      <c r="O40" s="869"/>
      <c r="P40" s="869"/>
      <c r="Q40" s="869"/>
      <c r="R40" s="869"/>
      <c r="S40" s="869"/>
      <c r="T40" s="869"/>
      <c r="U40" s="869"/>
      <c r="V40" s="869"/>
      <c r="W40" s="869"/>
      <c r="X40" s="869"/>
      <c r="Y40" s="869"/>
      <c r="Z40" s="869"/>
      <c r="AA40" s="869"/>
      <c r="AB40" s="869"/>
      <c r="AC40" s="869"/>
      <c r="AD40" s="869"/>
      <c r="AE40" s="869"/>
      <c r="AF40" s="869"/>
      <c r="AG40" s="869"/>
      <c r="AH40" s="869"/>
      <c r="AI40" s="869"/>
      <c r="AJ40" s="869"/>
      <c r="AK40" s="869"/>
      <c r="AL40" s="869"/>
      <c r="AM40" s="869"/>
      <c r="AN40" s="869"/>
      <c r="AO40" s="869"/>
      <c r="AP40" s="869"/>
      <c r="AQ40" s="869"/>
      <c r="AR40" s="869"/>
      <c r="AS40" s="869"/>
      <c r="AT40" s="869"/>
      <c r="AU40" s="869"/>
      <c r="AV40" s="869"/>
      <c r="AW40" s="869"/>
      <c r="AX40" s="869"/>
      <c r="AY40" s="869"/>
      <c r="AZ40" s="869"/>
      <c r="BA40" s="203"/>
      <c r="BB40" s="203"/>
    </row>
    <row r="41" spans="1:54" ht="13.5" x14ac:dyDescent="0.25">
      <c r="A41" s="869" t="s">
        <v>5027</v>
      </c>
      <c r="B41" s="869"/>
      <c r="C41" s="869"/>
      <c r="D41" s="869"/>
      <c r="E41" s="869"/>
      <c r="F41" s="869"/>
      <c r="G41" s="869"/>
      <c r="H41" s="869"/>
      <c r="I41" s="869"/>
      <c r="J41" s="869"/>
      <c r="K41" s="869"/>
      <c r="L41" s="869"/>
      <c r="M41" s="869"/>
      <c r="N41" s="869"/>
      <c r="O41" s="869"/>
      <c r="P41" s="869"/>
      <c r="Q41" s="869"/>
      <c r="R41" s="869"/>
      <c r="S41" s="869"/>
      <c r="T41" s="869"/>
      <c r="U41" s="869"/>
      <c r="V41" s="869"/>
      <c r="W41" s="869"/>
      <c r="X41" s="869"/>
      <c r="Y41" s="869"/>
      <c r="Z41" s="869"/>
      <c r="AA41" s="869"/>
      <c r="AB41" s="869"/>
      <c r="AC41" s="869"/>
      <c r="AD41" s="869"/>
      <c r="AE41" s="869"/>
      <c r="AF41" s="869"/>
      <c r="AG41" s="869"/>
      <c r="AH41" s="869"/>
      <c r="AI41" s="869"/>
      <c r="AJ41" s="869"/>
      <c r="AK41" s="869"/>
      <c r="AL41" s="869"/>
      <c r="AM41" s="869"/>
      <c r="AN41" s="869"/>
      <c r="AO41" s="869"/>
      <c r="AP41" s="869"/>
      <c r="AQ41" s="869"/>
      <c r="AR41" s="869"/>
      <c r="AS41" s="869"/>
      <c r="AT41" s="869"/>
      <c r="AU41" s="869"/>
      <c r="AV41" s="869"/>
      <c r="AW41" s="869"/>
      <c r="AX41" s="869"/>
      <c r="AY41" s="869"/>
      <c r="AZ41" s="869"/>
      <c r="BA41" s="203"/>
      <c r="BB41" s="203"/>
    </row>
    <row r="42" spans="1:54" s="205" customFormat="1" ht="12.6" customHeight="1" x14ac:dyDescent="0.25">
      <c r="A42" s="172" t="s">
        <v>1282</v>
      </c>
      <c r="B42" s="204"/>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row>
    <row r="43" spans="1:54" ht="24.75" customHeight="1" x14ac:dyDescent="0.25">
      <c r="A43" s="1288" t="s">
        <v>5039</v>
      </c>
      <c r="B43" s="1288"/>
      <c r="C43" s="1288"/>
      <c r="D43" s="1288"/>
      <c r="E43" s="1288"/>
      <c r="F43" s="1288"/>
      <c r="G43" s="1288"/>
      <c r="H43" s="1288"/>
      <c r="I43" s="1288"/>
      <c r="J43" s="1288"/>
      <c r="K43" s="1288"/>
      <c r="L43" s="1288"/>
      <c r="M43" s="1288"/>
      <c r="N43" s="1288"/>
      <c r="O43" s="1288"/>
      <c r="P43" s="1288"/>
      <c r="Q43" s="1288"/>
      <c r="R43" s="1288"/>
      <c r="S43" s="1288"/>
      <c r="T43" s="1288"/>
      <c r="U43" s="1288"/>
      <c r="V43" s="1288"/>
      <c r="W43" s="1288"/>
      <c r="X43" s="1288"/>
      <c r="Y43" s="1288"/>
      <c r="Z43" s="1288"/>
      <c r="AA43" s="1288"/>
      <c r="AB43" s="1288"/>
      <c r="AC43" s="1288"/>
      <c r="AD43" s="1288"/>
      <c r="AE43" s="1288"/>
      <c r="AF43" s="1288"/>
      <c r="AG43" s="1288"/>
      <c r="AH43" s="1288"/>
      <c r="AI43" s="1288"/>
      <c r="AJ43" s="1288"/>
      <c r="AK43" s="1288"/>
      <c r="AL43" s="1288"/>
      <c r="AM43" s="1288"/>
      <c r="AN43" s="1288"/>
      <c r="AO43" s="1288"/>
      <c r="AP43" s="1288"/>
      <c r="AQ43" s="1288"/>
      <c r="AR43" s="1288"/>
      <c r="AS43" s="1288"/>
      <c r="AT43" s="1288"/>
      <c r="AU43" s="1288"/>
      <c r="AV43" s="1288"/>
      <c r="AW43" s="1288"/>
      <c r="AX43" s="1288"/>
      <c r="AY43" s="1288"/>
      <c r="AZ43" s="1288"/>
      <c r="BA43" s="1288"/>
      <c r="BB43" s="1288"/>
    </row>
    <row r="44" spans="1:54" ht="12.6" customHeight="1" x14ac:dyDescent="0.25">
      <c r="A44" s="170" t="s">
        <v>1391</v>
      </c>
    </row>
    <row r="45" spans="1:54" s="181" customFormat="1" ht="12.6" customHeight="1" x14ac:dyDescent="0.25">
      <c r="A45" s="946" t="s">
        <v>5044</v>
      </c>
      <c r="B45" s="946"/>
      <c r="C45" s="946"/>
      <c r="D45" s="946"/>
      <c r="E45" s="946"/>
      <c r="F45" s="946"/>
      <c r="G45" s="946"/>
      <c r="H45" s="946"/>
      <c r="I45" s="946"/>
      <c r="J45" s="946"/>
      <c r="K45" s="946"/>
      <c r="L45" s="946"/>
      <c r="M45" s="946"/>
      <c r="N45" s="946"/>
      <c r="O45" s="946"/>
      <c r="P45" s="868" t="s">
        <v>5040</v>
      </c>
      <c r="Q45" s="868"/>
      <c r="R45" s="868"/>
      <c r="S45" s="868"/>
      <c r="T45" s="868"/>
      <c r="U45" s="868"/>
      <c r="V45" s="868"/>
      <c r="W45" s="868"/>
      <c r="X45" s="868"/>
      <c r="Y45" s="868"/>
      <c r="Z45" s="868"/>
      <c r="AA45" s="868"/>
      <c r="AB45" s="868"/>
      <c r="AC45" s="868"/>
      <c r="AD45" s="868"/>
      <c r="AE45" s="868"/>
      <c r="AF45" s="868"/>
      <c r="AG45" s="868"/>
      <c r="AH45" s="868" t="s">
        <v>5042</v>
      </c>
      <c r="AI45" s="868"/>
      <c r="AJ45" s="868"/>
      <c r="AK45" s="868"/>
      <c r="AL45" s="868"/>
      <c r="AM45" s="868"/>
      <c r="AN45" s="868"/>
      <c r="AO45" s="868"/>
      <c r="AP45" s="868"/>
      <c r="AQ45" s="868" t="s">
        <v>5043</v>
      </c>
      <c r="AR45" s="868"/>
      <c r="AS45" s="868"/>
      <c r="AT45" s="868"/>
      <c r="AU45" s="868"/>
      <c r="AV45" s="868"/>
      <c r="AW45" s="868"/>
      <c r="AX45" s="868"/>
      <c r="AY45" s="868"/>
      <c r="AZ45" s="869"/>
      <c r="BA45" s="869"/>
      <c r="BB45" s="869"/>
    </row>
    <row r="46" spans="1:54" s="181" customFormat="1" ht="15" customHeight="1" x14ac:dyDescent="0.25">
      <c r="A46" s="946"/>
      <c r="B46" s="946"/>
      <c r="C46" s="946"/>
      <c r="D46" s="946"/>
      <c r="E46" s="946"/>
      <c r="F46" s="946"/>
      <c r="G46" s="946"/>
      <c r="H46" s="946"/>
      <c r="I46" s="946"/>
      <c r="J46" s="946"/>
      <c r="K46" s="946"/>
      <c r="L46" s="946"/>
      <c r="M46" s="946"/>
      <c r="N46" s="946"/>
      <c r="O46" s="946"/>
      <c r="P46" s="868" t="s">
        <v>5041</v>
      </c>
      <c r="Q46" s="868"/>
      <c r="R46" s="868"/>
      <c r="S46" s="868"/>
      <c r="T46" s="868"/>
      <c r="U46" s="868"/>
      <c r="V46" s="868"/>
      <c r="W46" s="868"/>
      <c r="X46" s="868"/>
      <c r="Y46" s="941" t="s">
        <v>1513</v>
      </c>
      <c r="Z46" s="941"/>
      <c r="AA46" s="941"/>
      <c r="AB46" s="941"/>
      <c r="AC46" s="941"/>
      <c r="AD46" s="941"/>
      <c r="AE46" s="941"/>
      <c r="AF46" s="941"/>
      <c r="AG46" s="941"/>
      <c r="AH46" s="868"/>
      <c r="AI46" s="868"/>
      <c r="AJ46" s="868"/>
      <c r="AK46" s="868"/>
      <c r="AL46" s="868"/>
      <c r="AM46" s="868"/>
      <c r="AN46" s="868"/>
      <c r="AO46" s="868"/>
      <c r="AP46" s="868"/>
      <c r="AQ46" s="868"/>
      <c r="AR46" s="868"/>
      <c r="AS46" s="868"/>
      <c r="AT46" s="868"/>
      <c r="AU46" s="868"/>
      <c r="AV46" s="868"/>
      <c r="AW46" s="868"/>
      <c r="AX46" s="868"/>
      <c r="AY46" s="868"/>
      <c r="AZ46" s="869"/>
      <c r="BA46" s="869"/>
      <c r="BB46" s="869"/>
    </row>
    <row r="47" spans="1:54" s="181" customFormat="1" ht="12.6" customHeight="1" x14ac:dyDescent="0.25">
      <c r="A47" s="868" t="s">
        <v>1410</v>
      </c>
      <c r="B47" s="868"/>
      <c r="C47" s="868"/>
      <c r="D47" s="868"/>
      <c r="E47" s="868"/>
      <c r="F47" s="868"/>
      <c r="G47" s="868"/>
      <c r="H47" s="868"/>
      <c r="I47" s="868"/>
      <c r="J47" s="868"/>
      <c r="K47" s="868"/>
      <c r="L47" s="868"/>
      <c r="M47" s="868"/>
      <c r="N47" s="868"/>
      <c r="O47" s="868"/>
      <c r="P47" s="868" t="s">
        <v>1411</v>
      </c>
      <c r="Q47" s="868"/>
      <c r="R47" s="868"/>
      <c r="S47" s="868"/>
      <c r="T47" s="868"/>
      <c r="U47" s="868"/>
      <c r="V47" s="868"/>
      <c r="W47" s="868"/>
      <c r="X47" s="868"/>
      <c r="Y47" s="868" t="s">
        <v>1412</v>
      </c>
      <c r="Z47" s="868"/>
      <c r="AA47" s="868"/>
      <c r="AB47" s="868"/>
      <c r="AC47" s="868"/>
      <c r="AD47" s="868"/>
      <c r="AE47" s="868"/>
      <c r="AF47" s="868"/>
      <c r="AG47" s="868"/>
      <c r="AH47" s="868" t="s">
        <v>1413</v>
      </c>
      <c r="AI47" s="868"/>
      <c r="AJ47" s="868"/>
      <c r="AK47" s="868"/>
      <c r="AL47" s="868"/>
      <c r="AM47" s="868"/>
      <c r="AN47" s="868"/>
      <c r="AO47" s="868"/>
      <c r="AP47" s="868"/>
      <c r="AQ47" s="868" t="s">
        <v>1414</v>
      </c>
      <c r="AR47" s="868"/>
      <c r="AS47" s="868"/>
      <c r="AT47" s="868"/>
      <c r="AU47" s="868"/>
      <c r="AV47" s="868"/>
      <c r="AW47" s="868"/>
      <c r="AX47" s="868"/>
      <c r="AY47" s="868"/>
      <c r="AZ47" s="869"/>
      <c r="BA47" s="869"/>
      <c r="BB47" s="869"/>
    </row>
    <row r="48" spans="1:54" s="181" customFormat="1" ht="12.6" customHeight="1" x14ac:dyDescent="0.25">
      <c r="A48" s="945" t="s">
        <v>5345</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v>80</v>
      </c>
      <c r="Z48" s="945"/>
      <c r="AA48" s="945"/>
      <c r="AB48" s="945"/>
      <c r="AC48" s="945"/>
      <c r="AD48" s="945"/>
      <c r="AE48" s="945"/>
      <c r="AF48" s="945"/>
      <c r="AG48" s="945"/>
      <c r="AH48" s="945">
        <v>50</v>
      </c>
      <c r="AI48" s="945"/>
      <c r="AJ48" s="945"/>
      <c r="AK48" s="945"/>
      <c r="AL48" s="945"/>
      <c r="AM48" s="945"/>
      <c r="AN48" s="945"/>
      <c r="AO48" s="945"/>
      <c r="AP48" s="945"/>
      <c r="AQ48" s="945"/>
      <c r="AR48" s="945"/>
      <c r="AS48" s="945"/>
      <c r="AT48" s="945"/>
      <c r="AU48" s="945"/>
      <c r="AV48" s="945"/>
      <c r="AW48" s="945"/>
      <c r="AX48" s="945"/>
      <c r="AY48" s="945"/>
      <c r="AZ48" s="869"/>
      <c r="BA48" s="869"/>
      <c r="BB48" s="869"/>
    </row>
    <row r="49" spans="1:54" s="181" customFormat="1" ht="12.6" customHeight="1" x14ac:dyDescent="0.25">
      <c r="A49" s="945" t="s">
        <v>5346</v>
      </c>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v>20</v>
      </c>
      <c r="Z49" s="945"/>
      <c r="AA49" s="945"/>
      <c r="AB49" s="945"/>
      <c r="AC49" s="945"/>
      <c r="AD49" s="945"/>
      <c r="AE49" s="945"/>
      <c r="AF49" s="945"/>
      <c r="AG49" s="945"/>
      <c r="AH49" s="945">
        <v>50</v>
      </c>
      <c r="AI49" s="945"/>
      <c r="AJ49" s="945"/>
      <c r="AK49" s="945"/>
      <c r="AL49" s="945"/>
      <c r="AM49" s="945"/>
      <c r="AN49" s="945"/>
      <c r="AO49" s="945"/>
      <c r="AP49" s="945"/>
      <c r="AQ49" s="945"/>
      <c r="AR49" s="945"/>
      <c r="AS49" s="945"/>
      <c r="AT49" s="945"/>
      <c r="AU49" s="945"/>
      <c r="AV49" s="945"/>
      <c r="AW49" s="945"/>
      <c r="AX49" s="945"/>
      <c r="AY49" s="945"/>
      <c r="AZ49" s="869"/>
      <c r="BA49" s="869"/>
      <c r="BB49" s="869"/>
    </row>
    <row r="50" spans="1:54" s="181" customFormat="1" ht="12.6" customHeight="1" x14ac:dyDescent="0.25">
      <c r="A50" s="945"/>
      <c r="B50" s="945"/>
      <c r="C50" s="945"/>
      <c r="D50" s="945"/>
      <c r="E50" s="945"/>
      <c r="F50" s="945"/>
      <c r="G50" s="945"/>
      <c r="H50" s="945"/>
      <c r="I50" s="945"/>
      <c r="J50" s="945"/>
      <c r="K50" s="945"/>
      <c r="L50" s="945"/>
      <c r="M50" s="945"/>
      <c r="N50" s="945"/>
      <c r="O50" s="945"/>
      <c r="P50" s="945"/>
      <c r="Q50" s="945"/>
      <c r="R50" s="945"/>
      <c r="S50" s="945"/>
      <c r="T50" s="945"/>
      <c r="U50" s="945"/>
      <c r="V50" s="945"/>
      <c r="W50" s="945"/>
      <c r="X50" s="945"/>
      <c r="Y50" s="945"/>
      <c r="Z50" s="945"/>
      <c r="AA50" s="945"/>
      <c r="AB50" s="945"/>
      <c r="AC50" s="945"/>
      <c r="AD50" s="945"/>
      <c r="AE50" s="945"/>
      <c r="AF50" s="945"/>
      <c r="AG50" s="945"/>
      <c r="AH50" s="945"/>
      <c r="AI50" s="945"/>
      <c r="AJ50" s="945"/>
      <c r="AK50" s="945"/>
      <c r="AL50" s="945"/>
      <c r="AM50" s="945"/>
      <c r="AN50" s="945"/>
      <c r="AO50" s="945"/>
      <c r="AP50" s="945"/>
      <c r="AQ50" s="945"/>
      <c r="AR50" s="945"/>
      <c r="AS50" s="945"/>
      <c r="AT50" s="945"/>
      <c r="AU50" s="945"/>
      <c r="AV50" s="945"/>
      <c r="AW50" s="945"/>
      <c r="AX50" s="945"/>
      <c r="AY50" s="945"/>
      <c r="AZ50" s="869"/>
      <c r="BA50" s="869"/>
      <c r="BB50" s="869"/>
    </row>
    <row r="51" spans="1:54" s="181" customFormat="1" ht="12.6" customHeight="1" x14ac:dyDescent="0.25">
      <c r="A51" s="945"/>
      <c r="B51" s="945"/>
      <c r="C51" s="945"/>
      <c r="D51" s="945"/>
      <c r="E51" s="945"/>
      <c r="F51" s="945"/>
      <c r="G51" s="945"/>
      <c r="H51" s="945"/>
      <c r="I51" s="945"/>
      <c r="J51" s="945"/>
      <c r="K51" s="945"/>
      <c r="L51" s="945"/>
      <c r="M51" s="945"/>
      <c r="N51" s="945"/>
      <c r="O51" s="945"/>
      <c r="P51" s="945"/>
      <c r="Q51" s="945"/>
      <c r="R51" s="945"/>
      <c r="S51" s="945"/>
      <c r="T51" s="945"/>
      <c r="U51" s="945"/>
      <c r="V51" s="945"/>
      <c r="W51" s="945"/>
      <c r="X51" s="945"/>
      <c r="Y51" s="945"/>
      <c r="Z51" s="945"/>
      <c r="AA51" s="945"/>
      <c r="AB51" s="945"/>
      <c r="AC51" s="945"/>
      <c r="AD51" s="945"/>
      <c r="AE51" s="945"/>
      <c r="AF51" s="945"/>
      <c r="AG51" s="945"/>
      <c r="AH51" s="945"/>
      <c r="AI51" s="945"/>
      <c r="AJ51" s="945"/>
      <c r="AK51" s="945"/>
      <c r="AL51" s="945"/>
      <c r="AM51" s="945"/>
      <c r="AN51" s="945"/>
      <c r="AO51" s="945"/>
      <c r="AP51" s="945"/>
      <c r="AQ51" s="945"/>
      <c r="AR51" s="945"/>
      <c r="AS51" s="945"/>
      <c r="AT51" s="945"/>
      <c r="AU51" s="945"/>
      <c r="AV51" s="945"/>
      <c r="AW51" s="945"/>
      <c r="AX51" s="945"/>
      <c r="AY51" s="945"/>
      <c r="AZ51" s="869"/>
      <c r="BA51" s="869"/>
      <c r="BB51" s="869"/>
    </row>
    <row r="52" spans="1:54" s="181" customFormat="1" ht="12.6" customHeight="1" x14ac:dyDescent="0.25">
      <c r="A52" s="945"/>
      <c r="B52" s="945"/>
      <c r="C52" s="945"/>
      <c r="D52" s="945"/>
      <c r="E52" s="945"/>
      <c r="F52" s="945"/>
      <c r="G52" s="945"/>
      <c r="H52" s="945"/>
      <c r="I52" s="945"/>
      <c r="J52" s="945"/>
      <c r="K52" s="945"/>
      <c r="L52" s="945"/>
      <c r="M52" s="945"/>
      <c r="N52" s="945"/>
      <c r="O52" s="945"/>
      <c r="P52" s="945"/>
      <c r="Q52" s="945"/>
      <c r="R52" s="945"/>
      <c r="S52" s="945"/>
      <c r="T52" s="945"/>
      <c r="U52" s="945"/>
      <c r="V52" s="945"/>
      <c r="W52" s="945"/>
      <c r="X52" s="945"/>
      <c r="Y52" s="945"/>
      <c r="Z52" s="945"/>
      <c r="AA52" s="945"/>
      <c r="AB52" s="945"/>
      <c r="AC52" s="945"/>
      <c r="AD52" s="945"/>
      <c r="AE52" s="945"/>
      <c r="AF52" s="945"/>
      <c r="AG52" s="945"/>
      <c r="AH52" s="945"/>
      <c r="AI52" s="945"/>
      <c r="AJ52" s="945"/>
      <c r="AK52" s="945"/>
      <c r="AL52" s="945"/>
      <c r="AM52" s="945"/>
      <c r="AN52" s="945"/>
      <c r="AO52" s="945"/>
      <c r="AP52" s="945"/>
      <c r="AQ52" s="945"/>
      <c r="AR52" s="945"/>
      <c r="AS52" s="945"/>
      <c r="AT52" s="945"/>
      <c r="AU52" s="945"/>
      <c r="AV52" s="945"/>
      <c r="AW52" s="945"/>
      <c r="AX52" s="945"/>
      <c r="AY52" s="945"/>
      <c r="AZ52" s="869"/>
      <c r="BA52" s="869"/>
      <c r="BB52" s="869"/>
    </row>
    <row r="53" spans="1:54" s="181" customFormat="1" ht="12.6" customHeight="1" x14ac:dyDescent="0.25">
      <c r="A53" s="945" t="s">
        <v>1397</v>
      </c>
      <c r="B53" s="945"/>
      <c r="C53" s="945"/>
      <c r="D53" s="945"/>
      <c r="E53" s="945"/>
      <c r="F53" s="945"/>
      <c r="G53" s="945"/>
      <c r="H53" s="945"/>
      <c r="I53" s="945"/>
      <c r="J53" s="945"/>
      <c r="K53" s="945"/>
      <c r="L53" s="945"/>
      <c r="M53" s="945"/>
      <c r="N53" s="945"/>
      <c r="O53" s="945"/>
      <c r="P53" s="945"/>
      <c r="Q53" s="945"/>
      <c r="R53" s="945"/>
      <c r="S53" s="945"/>
      <c r="T53" s="945"/>
      <c r="U53" s="945"/>
      <c r="V53" s="945"/>
      <c r="W53" s="945"/>
      <c r="X53" s="945"/>
      <c r="Y53" s="945">
        <v>100</v>
      </c>
      <c r="Z53" s="945"/>
      <c r="AA53" s="945"/>
      <c r="AB53" s="945"/>
      <c r="AC53" s="945"/>
      <c r="AD53" s="945"/>
      <c r="AE53" s="945"/>
      <c r="AF53" s="945"/>
      <c r="AG53" s="945"/>
      <c r="AH53" s="945">
        <v>100</v>
      </c>
      <c r="AI53" s="945"/>
      <c r="AJ53" s="945"/>
      <c r="AK53" s="945"/>
      <c r="AL53" s="945"/>
      <c r="AM53" s="945"/>
      <c r="AN53" s="945"/>
      <c r="AO53" s="945"/>
      <c r="AP53" s="945"/>
      <c r="AQ53" s="945"/>
      <c r="AR53" s="945"/>
      <c r="AS53" s="945"/>
      <c r="AT53" s="945"/>
      <c r="AU53" s="945"/>
      <c r="AV53" s="945"/>
      <c r="AW53" s="945"/>
      <c r="AX53" s="945"/>
      <c r="AY53" s="945"/>
      <c r="AZ53" s="869"/>
      <c r="BA53" s="869"/>
      <c r="BB53" s="869"/>
    </row>
    <row r="54" spans="1:54" ht="12.6" customHeight="1" x14ac:dyDescent="0.25">
      <c r="A54" s="170" t="s">
        <v>1429</v>
      </c>
    </row>
    <row r="56" spans="1:54" s="181" customFormat="1" ht="27.75" customHeight="1" x14ac:dyDescent="0.25">
      <c r="A56" s="1309" t="s">
        <v>5045</v>
      </c>
      <c r="B56" s="1309"/>
      <c r="C56" s="1309"/>
      <c r="D56" s="1309"/>
      <c r="E56" s="1309"/>
      <c r="F56" s="1309"/>
      <c r="G56" s="1309"/>
      <c r="H56" s="1309"/>
      <c r="I56" s="1309"/>
      <c r="J56" s="1309"/>
      <c r="K56" s="1309"/>
      <c r="L56" s="1309"/>
      <c r="M56" s="1309"/>
      <c r="N56" s="1309"/>
      <c r="O56" s="1309"/>
      <c r="P56" s="1309"/>
      <c r="Q56" s="1309"/>
      <c r="R56" s="1309"/>
      <c r="S56" s="1309"/>
      <c r="T56" s="1309"/>
      <c r="U56" s="946" t="s">
        <v>5040</v>
      </c>
      <c r="V56" s="946"/>
      <c r="W56" s="946"/>
      <c r="X56" s="946"/>
      <c r="Y56" s="946"/>
      <c r="Z56" s="946"/>
      <c r="AA56" s="946"/>
      <c r="AB56" s="946"/>
      <c r="AC56" s="946"/>
      <c r="AD56" s="946"/>
      <c r="AE56" s="946"/>
      <c r="AF56" s="946"/>
      <c r="AG56" s="946"/>
      <c r="AH56" s="946"/>
      <c r="AI56" s="946"/>
      <c r="AJ56" s="868" t="s">
        <v>5042</v>
      </c>
      <c r="AK56" s="868"/>
      <c r="AL56" s="868"/>
      <c r="AM56" s="868"/>
      <c r="AN56" s="868"/>
      <c r="AO56" s="868"/>
      <c r="AP56" s="868"/>
      <c r="AQ56" s="868"/>
      <c r="AR56" s="868" t="s">
        <v>5046</v>
      </c>
      <c r="AS56" s="868"/>
      <c r="AT56" s="868"/>
      <c r="AU56" s="868"/>
      <c r="AV56" s="868"/>
      <c r="AW56" s="868"/>
      <c r="AX56" s="868"/>
      <c r="AY56" s="868"/>
      <c r="AZ56" s="203"/>
      <c r="BA56" s="203"/>
      <c r="BB56" s="203"/>
    </row>
    <row r="57" spans="1:54" s="181" customFormat="1" ht="12.6" customHeight="1" x14ac:dyDescent="0.25">
      <c r="A57" s="868" t="s">
        <v>5044</v>
      </c>
      <c r="B57" s="868"/>
      <c r="C57" s="868"/>
      <c r="D57" s="868"/>
      <c r="E57" s="868"/>
      <c r="F57" s="868"/>
      <c r="G57" s="868"/>
      <c r="H57" s="868"/>
      <c r="I57" s="868"/>
      <c r="J57" s="868"/>
      <c r="K57" s="868"/>
      <c r="L57" s="868"/>
      <c r="M57" s="868"/>
      <c r="N57" s="868"/>
      <c r="O57" s="868"/>
      <c r="P57" s="868" t="s">
        <v>5047</v>
      </c>
      <c r="Q57" s="868"/>
      <c r="R57" s="868"/>
      <c r="S57" s="868"/>
      <c r="T57" s="868"/>
      <c r="U57" s="868" t="s">
        <v>5041</v>
      </c>
      <c r="V57" s="868"/>
      <c r="W57" s="868"/>
      <c r="X57" s="868"/>
      <c r="Y57" s="868"/>
      <c r="Z57" s="868"/>
      <c r="AA57" s="868"/>
      <c r="AB57" s="868"/>
      <c r="AC57" s="868" t="s">
        <v>1513</v>
      </c>
      <c r="AD57" s="868"/>
      <c r="AE57" s="868"/>
      <c r="AF57" s="868"/>
      <c r="AG57" s="868"/>
      <c r="AH57" s="868"/>
      <c r="AI57" s="868"/>
      <c r="AJ57" s="868"/>
      <c r="AK57" s="868"/>
      <c r="AL57" s="868"/>
      <c r="AM57" s="868"/>
      <c r="AN57" s="868"/>
      <c r="AO57" s="868"/>
      <c r="AP57" s="868"/>
      <c r="AQ57" s="868"/>
      <c r="AR57" s="868"/>
      <c r="AS57" s="868"/>
      <c r="AT57" s="868"/>
      <c r="AU57" s="868"/>
      <c r="AV57" s="868"/>
      <c r="AW57" s="868"/>
      <c r="AX57" s="868"/>
      <c r="AY57" s="868"/>
      <c r="AZ57" s="203"/>
      <c r="BA57" s="203"/>
      <c r="BB57" s="203"/>
    </row>
    <row r="58" spans="1:54" s="181" customFormat="1" ht="12.6" customHeight="1" x14ac:dyDescent="0.25">
      <c r="A58" s="868" t="s">
        <v>1410</v>
      </c>
      <c r="B58" s="868"/>
      <c r="C58" s="868"/>
      <c r="D58" s="868"/>
      <c r="E58" s="868"/>
      <c r="F58" s="868"/>
      <c r="G58" s="868"/>
      <c r="H58" s="868"/>
      <c r="I58" s="868"/>
      <c r="J58" s="868"/>
      <c r="K58" s="868"/>
      <c r="L58" s="868"/>
      <c r="M58" s="868"/>
      <c r="N58" s="868"/>
      <c r="O58" s="868"/>
      <c r="P58" s="868" t="s">
        <v>1411</v>
      </c>
      <c r="Q58" s="868"/>
      <c r="R58" s="868"/>
      <c r="S58" s="868"/>
      <c r="T58" s="868"/>
      <c r="U58" s="868" t="s">
        <v>1412</v>
      </c>
      <c r="V58" s="868"/>
      <c r="W58" s="868"/>
      <c r="X58" s="868"/>
      <c r="Y58" s="868"/>
      <c r="Z58" s="868"/>
      <c r="AA58" s="868"/>
      <c r="AB58" s="868"/>
      <c r="AC58" s="868" t="s">
        <v>1413</v>
      </c>
      <c r="AD58" s="868"/>
      <c r="AE58" s="868"/>
      <c r="AF58" s="868"/>
      <c r="AG58" s="868"/>
      <c r="AH58" s="868"/>
      <c r="AI58" s="868"/>
      <c r="AJ58" s="868" t="s">
        <v>1414</v>
      </c>
      <c r="AK58" s="868"/>
      <c r="AL58" s="868"/>
      <c r="AM58" s="868"/>
      <c r="AN58" s="868"/>
      <c r="AO58" s="868"/>
      <c r="AP58" s="868"/>
      <c r="AQ58" s="868"/>
      <c r="AR58" s="868" t="s">
        <v>1415</v>
      </c>
      <c r="AS58" s="868"/>
      <c r="AT58" s="868"/>
      <c r="AU58" s="868"/>
      <c r="AV58" s="868"/>
      <c r="AW58" s="868"/>
      <c r="AX58" s="868"/>
      <c r="AY58" s="868"/>
      <c r="AZ58" s="203"/>
      <c r="BA58" s="203"/>
      <c r="BB58" s="203"/>
    </row>
    <row r="59" spans="1:54" s="181" customFormat="1" ht="12.6" customHeight="1" x14ac:dyDescent="0.25">
      <c r="A59" s="867"/>
      <c r="B59" s="867"/>
      <c r="C59" s="867"/>
      <c r="D59" s="867"/>
      <c r="E59" s="867"/>
      <c r="F59" s="867"/>
      <c r="G59" s="867"/>
      <c r="H59" s="867"/>
      <c r="I59" s="867"/>
      <c r="J59" s="867"/>
      <c r="K59" s="867"/>
      <c r="L59" s="867"/>
      <c r="M59" s="867"/>
      <c r="N59" s="867"/>
      <c r="O59" s="867"/>
      <c r="P59" s="867"/>
      <c r="Q59" s="867"/>
      <c r="R59" s="867"/>
      <c r="S59" s="867"/>
      <c r="T59" s="867"/>
      <c r="U59" s="941"/>
      <c r="V59" s="941"/>
      <c r="W59" s="941"/>
      <c r="X59" s="941"/>
      <c r="Y59" s="941"/>
      <c r="Z59" s="941"/>
      <c r="AA59" s="941"/>
      <c r="AB59" s="941"/>
      <c r="AC59" s="941"/>
      <c r="AD59" s="941"/>
      <c r="AE59" s="941"/>
      <c r="AF59" s="941"/>
      <c r="AG59" s="941"/>
      <c r="AH59" s="941"/>
      <c r="AI59" s="941"/>
      <c r="AJ59" s="941"/>
      <c r="AK59" s="941"/>
      <c r="AL59" s="941"/>
      <c r="AM59" s="941"/>
      <c r="AN59" s="941"/>
      <c r="AO59" s="941"/>
      <c r="AP59" s="941"/>
      <c r="AQ59" s="941"/>
      <c r="AR59" s="941"/>
      <c r="AS59" s="941"/>
      <c r="AT59" s="941"/>
      <c r="AU59" s="941"/>
      <c r="AV59" s="941"/>
      <c r="AW59" s="941"/>
      <c r="AX59" s="941"/>
      <c r="AY59" s="941"/>
      <c r="AZ59" s="203"/>
      <c r="BA59" s="203"/>
      <c r="BB59" s="203"/>
    </row>
    <row r="60" spans="1:54" s="181" customFormat="1" ht="12.6" customHeight="1" x14ac:dyDescent="0.25">
      <c r="A60" s="867"/>
      <c r="B60" s="867"/>
      <c r="C60" s="867"/>
      <c r="D60" s="867"/>
      <c r="E60" s="867"/>
      <c r="F60" s="867"/>
      <c r="G60" s="867"/>
      <c r="H60" s="867"/>
      <c r="I60" s="867"/>
      <c r="J60" s="867"/>
      <c r="K60" s="867"/>
      <c r="L60" s="867"/>
      <c r="M60" s="867"/>
      <c r="N60" s="867"/>
      <c r="O60" s="867"/>
      <c r="P60" s="867"/>
      <c r="Q60" s="867"/>
      <c r="R60" s="867"/>
      <c r="S60" s="867"/>
      <c r="T60" s="867"/>
      <c r="U60" s="941"/>
      <c r="V60" s="941"/>
      <c r="W60" s="941"/>
      <c r="X60" s="941"/>
      <c r="Y60" s="941"/>
      <c r="Z60" s="941"/>
      <c r="AA60" s="941"/>
      <c r="AB60" s="941"/>
      <c r="AC60" s="941"/>
      <c r="AD60" s="941"/>
      <c r="AE60" s="941"/>
      <c r="AF60" s="941"/>
      <c r="AG60" s="941"/>
      <c r="AH60" s="941"/>
      <c r="AI60" s="941"/>
      <c r="AJ60" s="941"/>
      <c r="AK60" s="941"/>
      <c r="AL60" s="941"/>
      <c r="AM60" s="941"/>
      <c r="AN60" s="941"/>
      <c r="AO60" s="941"/>
      <c r="AP60" s="941"/>
      <c r="AQ60" s="941"/>
      <c r="AR60" s="941"/>
      <c r="AS60" s="941"/>
      <c r="AT60" s="941"/>
      <c r="AU60" s="941"/>
      <c r="AV60" s="941"/>
      <c r="AW60" s="941"/>
      <c r="AX60" s="941"/>
      <c r="AY60" s="941"/>
      <c r="AZ60" s="203"/>
      <c r="BA60" s="203"/>
      <c r="BB60" s="203"/>
    </row>
    <row r="61" spans="1:54" s="181" customFormat="1" ht="12.6" customHeight="1" x14ac:dyDescent="0.25">
      <c r="A61" s="867"/>
      <c r="B61" s="867"/>
      <c r="C61" s="867"/>
      <c r="D61" s="867"/>
      <c r="E61" s="867"/>
      <c r="F61" s="867"/>
      <c r="G61" s="867"/>
      <c r="H61" s="867"/>
      <c r="I61" s="867"/>
      <c r="J61" s="867"/>
      <c r="K61" s="867"/>
      <c r="L61" s="867"/>
      <c r="M61" s="867"/>
      <c r="N61" s="867"/>
      <c r="O61" s="867"/>
      <c r="P61" s="867"/>
      <c r="Q61" s="867"/>
      <c r="R61" s="867"/>
      <c r="S61" s="867"/>
      <c r="T61" s="867"/>
      <c r="U61" s="941"/>
      <c r="V61" s="941"/>
      <c r="W61" s="941"/>
      <c r="X61" s="941"/>
      <c r="Y61" s="941"/>
      <c r="Z61" s="941"/>
      <c r="AA61" s="941"/>
      <c r="AB61" s="941"/>
      <c r="AC61" s="941"/>
      <c r="AD61" s="941"/>
      <c r="AE61" s="941"/>
      <c r="AF61" s="941"/>
      <c r="AG61" s="941"/>
      <c r="AH61" s="941"/>
      <c r="AI61" s="941"/>
      <c r="AJ61" s="941"/>
      <c r="AK61" s="941"/>
      <c r="AL61" s="941"/>
      <c r="AM61" s="941"/>
      <c r="AN61" s="941"/>
      <c r="AO61" s="941"/>
      <c r="AP61" s="941"/>
      <c r="AQ61" s="941"/>
      <c r="AR61" s="941"/>
      <c r="AS61" s="941"/>
      <c r="AT61" s="941"/>
      <c r="AU61" s="941"/>
      <c r="AV61" s="941"/>
      <c r="AW61" s="941"/>
      <c r="AX61" s="941"/>
      <c r="AY61" s="941"/>
      <c r="AZ61" s="203"/>
      <c r="BA61" s="203"/>
      <c r="BB61" s="203"/>
    </row>
    <row r="62" spans="1:54" s="181" customFormat="1" ht="12.6" customHeight="1" x14ac:dyDescent="0.25">
      <c r="A62" s="867" t="s">
        <v>1397</v>
      </c>
      <c r="B62" s="867"/>
      <c r="C62" s="867"/>
      <c r="D62" s="867"/>
      <c r="E62" s="867"/>
      <c r="F62" s="867"/>
      <c r="G62" s="867"/>
      <c r="H62" s="867"/>
      <c r="I62" s="867"/>
      <c r="J62" s="867"/>
      <c r="K62" s="867"/>
      <c r="L62" s="867"/>
      <c r="M62" s="867"/>
      <c r="N62" s="867"/>
      <c r="O62" s="867"/>
      <c r="P62" s="867"/>
      <c r="Q62" s="867"/>
      <c r="R62" s="867"/>
      <c r="S62" s="867"/>
      <c r="T62" s="867"/>
      <c r="U62" s="941"/>
      <c r="V62" s="941"/>
      <c r="W62" s="941"/>
      <c r="X62" s="941"/>
      <c r="Y62" s="941"/>
      <c r="Z62" s="941"/>
      <c r="AA62" s="941"/>
      <c r="AB62" s="941"/>
      <c r="AC62" s="941"/>
      <c r="AD62" s="941"/>
      <c r="AE62" s="941"/>
      <c r="AF62" s="941"/>
      <c r="AG62" s="941"/>
      <c r="AH62" s="941"/>
      <c r="AI62" s="941"/>
      <c r="AJ62" s="941"/>
      <c r="AK62" s="941"/>
      <c r="AL62" s="941"/>
      <c r="AM62" s="941"/>
      <c r="AN62" s="941"/>
      <c r="AO62" s="941"/>
      <c r="AP62" s="941"/>
      <c r="AQ62" s="941"/>
      <c r="AR62" s="941"/>
      <c r="AS62" s="941"/>
      <c r="AT62" s="941"/>
      <c r="AU62" s="941"/>
      <c r="AV62" s="941"/>
      <c r="AW62" s="941"/>
      <c r="AX62" s="941"/>
      <c r="AY62" s="941"/>
      <c r="AZ62" s="203"/>
      <c r="BA62" s="203"/>
      <c r="BB62" s="203"/>
    </row>
    <row r="63" spans="1:54" s="181" customFormat="1" ht="12.6" customHeight="1" x14ac:dyDescent="0.25">
      <c r="A63" s="203"/>
      <c r="B63" s="203"/>
      <c r="C63" s="203"/>
      <c r="D63" s="203"/>
      <c r="E63" s="203"/>
      <c r="F63" s="203"/>
      <c r="G63" s="203"/>
      <c r="H63" s="203"/>
      <c r="I63" s="203"/>
      <c r="J63" s="203"/>
      <c r="K63" s="203"/>
      <c r="L63" s="203"/>
      <c r="M63" s="203"/>
      <c r="N63" s="203"/>
      <c r="O63" s="203"/>
      <c r="P63" s="549"/>
      <c r="Q63" s="549"/>
      <c r="R63" s="549"/>
      <c r="S63" s="549"/>
      <c r="T63" s="549"/>
      <c r="U63" s="549"/>
      <c r="V63" s="549"/>
      <c r="W63" s="549"/>
      <c r="X63" s="549"/>
      <c r="Y63" s="549"/>
      <c r="Z63" s="549"/>
      <c r="AA63" s="549"/>
      <c r="AB63" s="549"/>
      <c r="AC63" s="549"/>
      <c r="AD63" s="549"/>
      <c r="AE63" s="549"/>
      <c r="AF63" s="549"/>
      <c r="AG63" s="549"/>
      <c r="AH63" s="549"/>
      <c r="AI63" s="560"/>
      <c r="AJ63" s="560"/>
      <c r="AK63" s="560"/>
      <c r="AL63" s="560"/>
      <c r="AM63" s="560"/>
      <c r="AN63" s="560"/>
      <c r="AO63" s="549"/>
      <c r="AP63" s="549"/>
      <c r="AQ63" s="549"/>
      <c r="AR63" s="549"/>
      <c r="AS63" s="549"/>
      <c r="AT63" s="549"/>
      <c r="AU63" s="549"/>
      <c r="AV63" s="549"/>
      <c r="AW63" s="549"/>
      <c r="AX63" s="549"/>
      <c r="AY63" s="549"/>
      <c r="AZ63" s="203"/>
      <c r="BA63" s="203"/>
      <c r="BB63" s="203"/>
    </row>
    <row r="64" spans="1:54" s="192" customFormat="1" ht="12.6" customHeight="1" x14ac:dyDescent="0.25">
      <c r="A64" s="869" t="s">
        <v>1283</v>
      </c>
      <c r="B64" s="869"/>
      <c r="C64" s="869"/>
      <c r="D64" s="869"/>
      <c r="E64" s="869"/>
      <c r="F64" s="869"/>
      <c r="G64" s="869"/>
      <c r="H64" s="869"/>
      <c r="I64" s="869"/>
      <c r="J64" s="869"/>
      <c r="K64" s="869"/>
      <c r="L64" s="869"/>
      <c r="M64" s="869"/>
      <c r="N64" s="869"/>
      <c r="O64" s="869"/>
      <c r="P64" s="869"/>
      <c r="Q64" s="869"/>
      <c r="R64" s="869"/>
      <c r="S64" s="869"/>
      <c r="T64" s="869"/>
      <c r="U64" s="869"/>
      <c r="V64" s="869"/>
      <c r="W64" s="869"/>
      <c r="X64" s="869"/>
      <c r="Y64" s="869"/>
      <c r="Z64" s="869"/>
      <c r="AA64" s="869"/>
      <c r="AB64" s="869"/>
      <c r="AC64" s="869"/>
      <c r="AD64" s="869"/>
      <c r="AE64" s="869"/>
      <c r="AF64" s="869"/>
      <c r="AG64" s="869"/>
      <c r="AH64" s="200"/>
      <c r="AI64" s="200"/>
      <c r="AJ64" s="200"/>
      <c r="AK64" s="870" t="s">
        <v>1257</v>
      </c>
      <c r="AL64" s="870"/>
      <c r="AM64" s="870"/>
      <c r="AN64" s="200"/>
      <c r="AO64" s="937"/>
      <c r="AP64" s="937"/>
      <c r="AQ64" s="200"/>
      <c r="AR64" s="200"/>
      <c r="AS64" s="937"/>
      <c r="AT64" s="937"/>
      <c r="AU64" s="200"/>
      <c r="AV64" s="937"/>
      <c r="AW64" s="937"/>
      <c r="AX64" s="200"/>
      <c r="AY64" s="200"/>
      <c r="AZ64" s="869"/>
      <c r="BA64" s="869"/>
      <c r="BB64" s="869"/>
    </row>
    <row r="65" spans="1:54" s="192" customFormat="1" ht="12.6" customHeight="1" x14ac:dyDescent="0.25">
      <c r="A65" s="869" t="s">
        <v>1284</v>
      </c>
      <c r="B65" s="869"/>
      <c r="C65" s="869"/>
      <c r="D65" s="869"/>
      <c r="E65" s="869"/>
      <c r="F65" s="869"/>
      <c r="G65" s="869"/>
      <c r="H65" s="869"/>
      <c r="I65" s="869"/>
      <c r="J65" s="869"/>
      <c r="K65" s="869"/>
      <c r="L65" s="869"/>
      <c r="M65" s="869"/>
      <c r="N65" s="869"/>
      <c r="O65" s="869"/>
      <c r="P65" s="869"/>
      <c r="Q65" s="869"/>
      <c r="R65" s="869"/>
      <c r="S65" s="869"/>
      <c r="T65" s="869"/>
      <c r="U65" s="869"/>
      <c r="V65" s="869"/>
      <c r="W65" s="869"/>
      <c r="X65" s="869"/>
      <c r="Y65" s="869"/>
      <c r="Z65" s="869"/>
      <c r="AA65" s="869"/>
      <c r="AB65" s="869"/>
      <c r="AC65" s="869"/>
      <c r="AD65" s="869"/>
      <c r="AE65" s="869"/>
      <c r="AF65" s="869"/>
      <c r="AG65" s="869"/>
      <c r="AH65" s="182"/>
      <c r="AI65" s="182"/>
      <c r="AJ65" s="182"/>
      <c r="AK65" s="870" t="s">
        <v>1252</v>
      </c>
      <c r="AL65" s="870"/>
      <c r="AM65" s="870"/>
      <c r="AN65" s="200"/>
      <c r="AO65" s="937"/>
      <c r="AP65" s="937"/>
      <c r="AQ65" s="200"/>
      <c r="AR65" s="200"/>
      <c r="AS65" s="937"/>
      <c r="AT65" s="937"/>
      <c r="AU65" s="200"/>
      <c r="AV65" s="937"/>
      <c r="AW65" s="937"/>
      <c r="AX65" s="200"/>
      <c r="AY65" s="182"/>
      <c r="AZ65" s="182"/>
      <c r="BA65" s="182"/>
      <c r="BB65" s="182"/>
    </row>
    <row r="66" spans="1:54" s="175" customFormat="1" ht="12.6" customHeight="1" x14ac:dyDescent="0.25">
      <c r="A66" s="204" t="s">
        <v>1285</v>
      </c>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row>
    <row r="67" spans="1:54" s="181" customFormat="1" ht="13.5" x14ac:dyDescent="0.25">
      <c r="A67" s="1306" t="s">
        <v>1286</v>
      </c>
      <c r="B67" s="1306"/>
      <c r="C67" s="1306"/>
      <c r="D67" s="1307" t="s">
        <v>1256</v>
      </c>
      <c r="E67" s="1307"/>
      <c r="F67" s="937" t="s">
        <v>1287</v>
      </c>
      <c r="G67" s="937"/>
      <c r="H67" s="937"/>
      <c r="I67" s="937"/>
      <c r="J67" s="937"/>
      <c r="K67" s="937"/>
      <c r="L67" s="937"/>
      <c r="M67" s="937"/>
      <c r="N67" s="937"/>
      <c r="O67" s="937"/>
      <c r="P67" s="937"/>
      <c r="Q67" s="937"/>
      <c r="R67" s="937"/>
      <c r="S67" s="937"/>
      <c r="T67" s="937"/>
      <c r="U67" s="937"/>
      <c r="V67" s="937"/>
      <c r="W67" s="937"/>
      <c r="X67" s="937"/>
      <c r="Y67" s="937"/>
      <c r="Z67" s="937"/>
      <c r="AA67" s="937"/>
      <c r="AB67" s="937"/>
      <c r="AC67" s="937"/>
      <c r="AD67" s="937"/>
      <c r="AE67" s="937"/>
      <c r="AF67" s="937"/>
      <c r="AG67" s="937"/>
      <c r="AH67" s="937"/>
      <c r="AI67" s="937"/>
      <c r="AJ67" s="937"/>
      <c r="AK67" s="937"/>
      <c r="AL67" s="937"/>
      <c r="AM67" s="937"/>
      <c r="AN67" s="937"/>
      <c r="AO67" s="937"/>
      <c r="AP67" s="937"/>
      <c r="AQ67" s="937"/>
      <c r="AR67" s="937"/>
      <c r="AS67" s="937"/>
      <c r="AT67" s="937"/>
      <c r="AU67" s="937"/>
      <c r="AV67" s="937"/>
      <c r="AW67" s="937"/>
      <c r="AX67" s="937"/>
      <c r="AY67" s="937"/>
      <c r="AZ67" s="937"/>
      <c r="BA67" s="937"/>
      <c r="BB67" s="937"/>
    </row>
    <row r="68" spans="1:54" s="181" customFormat="1" ht="28.5" customHeight="1" x14ac:dyDescent="0.25">
      <c r="A68" s="867"/>
      <c r="B68" s="867"/>
      <c r="C68" s="867"/>
      <c r="D68" s="867"/>
      <c r="E68" s="867"/>
      <c r="F68" s="867"/>
      <c r="G68" s="867"/>
      <c r="H68" s="867"/>
      <c r="I68" s="867"/>
      <c r="J68" s="867"/>
      <c r="K68" s="867"/>
      <c r="L68" s="867"/>
      <c r="M68" s="867"/>
      <c r="N68" s="867"/>
      <c r="O68" s="867"/>
      <c r="P68" s="867"/>
      <c r="Q68" s="867"/>
      <c r="R68" s="867"/>
      <c r="S68" s="867"/>
      <c r="T68" s="867"/>
      <c r="U68" s="868" t="s">
        <v>129</v>
      </c>
      <c r="V68" s="868"/>
      <c r="W68" s="868"/>
      <c r="X68" s="868"/>
      <c r="Y68" s="868"/>
      <c r="Z68" s="868"/>
      <c r="AA68" s="868"/>
      <c r="AB68" s="868"/>
      <c r="AC68" s="868" t="s">
        <v>1288</v>
      </c>
      <c r="AD68" s="868"/>
      <c r="AE68" s="868"/>
      <c r="AF68" s="868"/>
      <c r="AG68" s="868"/>
      <c r="AH68" s="868"/>
      <c r="AI68" s="868"/>
      <c r="AJ68" s="868"/>
      <c r="AK68" s="868"/>
      <c r="AL68" s="868"/>
      <c r="AM68" s="868"/>
      <c r="AN68" s="868"/>
      <c r="AO68" s="868" t="s">
        <v>1289</v>
      </c>
      <c r="AP68" s="868"/>
      <c r="AQ68" s="868"/>
      <c r="AR68" s="868"/>
      <c r="AS68" s="868"/>
      <c r="AT68" s="868"/>
      <c r="AU68" s="868"/>
      <c r="AV68" s="868"/>
      <c r="AW68" s="868"/>
      <c r="AX68" s="868"/>
      <c r="AY68" s="868"/>
      <c r="AZ68" s="200"/>
      <c r="BA68" s="200"/>
      <c r="BB68" s="203"/>
    </row>
    <row r="69" spans="1:54" s="181" customFormat="1" ht="15" customHeight="1" x14ac:dyDescent="0.25">
      <c r="A69" s="867"/>
      <c r="B69" s="867"/>
      <c r="C69" s="867"/>
      <c r="D69" s="867"/>
      <c r="E69" s="867"/>
      <c r="F69" s="867"/>
      <c r="G69" s="867"/>
      <c r="H69" s="867"/>
      <c r="I69" s="867"/>
      <c r="J69" s="867"/>
      <c r="K69" s="867"/>
      <c r="L69" s="867"/>
      <c r="M69" s="867"/>
      <c r="N69" s="867"/>
      <c r="O69" s="867"/>
      <c r="P69" s="867"/>
      <c r="Q69" s="867"/>
      <c r="R69" s="867"/>
      <c r="S69" s="867"/>
      <c r="T69" s="867"/>
      <c r="U69" s="868"/>
      <c r="V69" s="868"/>
      <c r="W69" s="868"/>
      <c r="X69" s="868"/>
      <c r="Y69" s="868"/>
      <c r="Z69" s="868"/>
      <c r="AA69" s="868"/>
      <c r="AB69" s="868"/>
      <c r="AC69" s="867"/>
      <c r="AD69" s="867"/>
      <c r="AE69" s="867"/>
      <c r="AF69" s="867"/>
      <c r="AG69" s="867"/>
      <c r="AH69" s="867"/>
      <c r="AI69" s="867"/>
      <c r="AJ69" s="867"/>
      <c r="AK69" s="867"/>
      <c r="AL69" s="867"/>
      <c r="AM69" s="867"/>
      <c r="AN69" s="867"/>
      <c r="AO69" s="867"/>
      <c r="AP69" s="867"/>
      <c r="AQ69" s="867"/>
      <c r="AR69" s="867"/>
      <c r="AS69" s="867"/>
      <c r="AT69" s="867"/>
      <c r="AU69" s="867"/>
      <c r="AV69" s="867"/>
      <c r="AW69" s="867"/>
      <c r="AX69" s="867"/>
      <c r="AY69" s="867"/>
      <c r="AZ69" s="200"/>
      <c r="BA69" s="200"/>
      <c r="BB69" s="203"/>
    </row>
    <row r="70" spans="1:54" s="181" customFormat="1" ht="15" customHeight="1" x14ac:dyDescent="0.25">
      <c r="A70" s="867"/>
      <c r="B70" s="867"/>
      <c r="C70" s="867"/>
      <c r="D70" s="867"/>
      <c r="E70" s="867"/>
      <c r="F70" s="867"/>
      <c r="G70" s="867"/>
      <c r="H70" s="867"/>
      <c r="I70" s="867"/>
      <c r="J70" s="867"/>
      <c r="K70" s="867"/>
      <c r="L70" s="867"/>
      <c r="M70" s="867"/>
      <c r="N70" s="867"/>
      <c r="O70" s="867"/>
      <c r="P70" s="867"/>
      <c r="Q70" s="867"/>
      <c r="R70" s="867"/>
      <c r="S70" s="867"/>
      <c r="T70" s="867"/>
      <c r="U70" s="868"/>
      <c r="V70" s="868"/>
      <c r="W70" s="868"/>
      <c r="X70" s="868"/>
      <c r="Y70" s="868"/>
      <c r="Z70" s="868"/>
      <c r="AA70" s="868"/>
      <c r="AB70" s="868"/>
      <c r="AC70" s="867"/>
      <c r="AD70" s="867"/>
      <c r="AE70" s="867"/>
      <c r="AF70" s="867"/>
      <c r="AG70" s="867"/>
      <c r="AH70" s="867"/>
      <c r="AI70" s="867"/>
      <c r="AJ70" s="867"/>
      <c r="AK70" s="867"/>
      <c r="AL70" s="867"/>
      <c r="AM70" s="867"/>
      <c r="AN70" s="867"/>
      <c r="AO70" s="867"/>
      <c r="AP70" s="867"/>
      <c r="AQ70" s="867"/>
      <c r="AR70" s="867"/>
      <c r="AS70" s="867"/>
      <c r="AT70" s="867"/>
      <c r="AU70" s="867"/>
      <c r="AV70" s="867"/>
      <c r="AW70" s="867"/>
      <c r="AX70" s="867"/>
      <c r="AY70" s="867"/>
      <c r="AZ70" s="200"/>
      <c r="BA70" s="200"/>
      <c r="BB70" s="203"/>
    </row>
    <row r="71" spans="1:54" s="181" customFormat="1" ht="15" customHeight="1" x14ac:dyDescent="0.25">
      <c r="A71" s="867"/>
      <c r="B71" s="867"/>
      <c r="C71" s="867"/>
      <c r="D71" s="867"/>
      <c r="E71" s="867"/>
      <c r="F71" s="867"/>
      <c r="G71" s="867"/>
      <c r="H71" s="867"/>
      <c r="I71" s="867"/>
      <c r="J71" s="867"/>
      <c r="K71" s="867"/>
      <c r="L71" s="867"/>
      <c r="M71" s="867"/>
      <c r="N71" s="867"/>
      <c r="O71" s="867"/>
      <c r="P71" s="867"/>
      <c r="Q71" s="867"/>
      <c r="R71" s="867"/>
      <c r="S71" s="867"/>
      <c r="T71" s="867"/>
      <c r="U71" s="868"/>
      <c r="V71" s="868"/>
      <c r="W71" s="868"/>
      <c r="X71" s="868"/>
      <c r="Y71" s="868"/>
      <c r="Z71" s="868"/>
      <c r="AA71" s="868"/>
      <c r="AB71" s="868"/>
      <c r="AC71" s="867"/>
      <c r="AD71" s="867"/>
      <c r="AE71" s="867"/>
      <c r="AF71" s="867"/>
      <c r="AG71" s="867"/>
      <c r="AH71" s="867"/>
      <c r="AI71" s="867"/>
      <c r="AJ71" s="867"/>
      <c r="AK71" s="867"/>
      <c r="AL71" s="867"/>
      <c r="AM71" s="867"/>
      <c r="AN71" s="867"/>
      <c r="AO71" s="867"/>
      <c r="AP71" s="867"/>
      <c r="AQ71" s="867"/>
      <c r="AR71" s="867"/>
      <c r="AS71" s="867"/>
      <c r="AT71" s="867"/>
      <c r="AU71" s="867"/>
      <c r="AV71" s="867"/>
      <c r="AW71" s="867"/>
      <c r="AX71" s="867"/>
      <c r="AY71" s="867"/>
      <c r="AZ71" s="200"/>
      <c r="BA71" s="200"/>
      <c r="BB71" s="203"/>
    </row>
    <row r="72" spans="1:54" s="181" customFormat="1" ht="15" customHeight="1" x14ac:dyDescent="0.25">
      <c r="A72" s="867"/>
      <c r="B72" s="867"/>
      <c r="C72" s="867"/>
      <c r="D72" s="867"/>
      <c r="E72" s="867"/>
      <c r="F72" s="867"/>
      <c r="G72" s="867"/>
      <c r="H72" s="867"/>
      <c r="I72" s="867"/>
      <c r="J72" s="867"/>
      <c r="K72" s="867"/>
      <c r="L72" s="867"/>
      <c r="M72" s="867"/>
      <c r="N72" s="867"/>
      <c r="O72" s="867"/>
      <c r="P72" s="867"/>
      <c r="Q72" s="867"/>
      <c r="R72" s="867"/>
      <c r="S72" s="867"/>
      <c r="T72" s="867"/>
      <c r="U72" s="868"/>
      <c r="V72" s="868"/>
      <c r="W72" s="868"/>
      <c r="X72" s="868"/>
      <c r="Y72" s="868"/>
      <c r="Z72" s="868"/>
      <c r="AA72" s="868"/>
      <c r="AB72" s="868"/>
      <c r="AC72" s="867"/>
      <c r="AD72" s="867"/>
      <c r="AE72" s="867"/>
      <c r="AF72" s="867"/>
      <c r="AG72" s="867"/>
      <c r="AH72" s="867"/>
      <c r="AI72" s="867"/>
      <c r="AJ72" s="867"/>
      <c r="AK72" s="867"/>
      <c r="AL72" s="867"/>
      <c r="AM72" s="867"/>
      <c r="AN72" s="867"/>
      <c r="AO72" s="867"/>
      <c r="AP72" s="867"/>
      <c r="AQ72" s="867"/>
      <c r="AR72" s="867"/>
      <c r="AS72" s="867"/>
      <c r="AT72" s="867"/>
      <c r="AU72" s="867"/>
      <c r="AV72" s="867"/>
      <c r="AW72" s="867"/>
      <c r="AX72" s="867"/>
      <c r="AY72" s="867"/>
      <c r="AZ72" s="200"/>
      <c r="BA72" s="200"/>
      <c r="BB72" s="203"/>
    </row>
    <row r="73" spans="1:54" s="181" customFormat="1" ht="15" customHeight="1" x14ac:dyDescent="0.25">
      <c r="A73" s="867"/>
      <c r="B73" s="867"/>
      <c r="C73" s="867"/>
      <c r="D73" s="867"/>
      <c r="E73" s="867"/>
      <c r="F73" s="867"/>
      <c r="G73" s="867"/>
      <c r="H73" s="867"/>
      <c r="I73" s="867"/>
      <c r="J73" s="867"/>
      <c r="K73" s="867"/>
      <c r="L73" s="867"/>
      <c r="M73" s="867"/>
      <c r="N73" s="867"/>
      <c r="O73" s="867"/>
      <c r="P73" s="867"/>
      <c r="Q73" s="867"/>
      <c r="R73" s="867"/>
      <c r="S73" s="867"/>
      <c r="T73" s="867"/>
      <c r="U73" s="868"/>
      <c r="V73" s="868"/>
      <c r="W73" s="868"/>
      <c r="X73" s="868"/>
      <c r="Y73" s="868"/>
      <c r="Z73" s="868"/>
      <c r="AA73" s="868"/>
      <c r="AB73" s="868"/>
      <c r="AC73" s="867"/>
      <c r="AD73" s="867"/>
      <c r="AE73" s="867"/>
      <c r="AF73" s="867"/>
      <c r="AG73" s="867"/>
      <c r="AH73" s="867"/>
      <c r="AI73" s="867"/>
      <c r="AJ73" s="867"/>
      <c r="AK73" s="867"/>
      <c r="AL73" s="867"/>
      <c r="AM73" s="867"/>
      <c r="AN73" s="867"/>
      <c r="AO73" s="867"/>
      <c r="AP73" s="867"/>
      <c r="AQ73" s="867"/>
      <c r="AR73" s="867"/>
      <c r="AS73" s="867"/>
      <c r="AT73" s="867"/>
      <c r="AU73" s="867"/>
      <c r="AV73" s="867"/>
      <c r="AW73" s="867"/>
      <c r="AX73" s="867"/>
      <c r="AY73" s="867"/>
      <c r="AZ73" s="200"/>
      <c r="BA73" s="200"/>
      <c r="BB73" s="203"/>
    </row>
    <row r="74" spans="1:54" s="181" customFormat="1" ht="4.5" customHeight="1" x14ac:dyDescent="0.25">
      <c r="A74" s="203"/>
      <c r="B74" s="203"/>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row>
    <row r="75" spans="1:54" s="181" customFormat="1" ht="15" hidden="1" customHeight="1" x14ac:dyDescent="0.25">
      <c r="A75" s="203"/>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row>
    <row r="76" spans="1:54" s="181" customFormat="1" ht="15" hidden="1" customHeight="1" x14ac:dyDescent="0.25">
      <c r="A76" s="203"/>
      <c r="B76" s="203"/>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row>
    <row r="77" spans="1:54" s="207" customFormat="1" ht="12.6" customHeight="1" x14ac:dyDescent="0.25">
      <c r="A77" s="204" t="s">
        <v>1290</v>
      </c>
      <c r="B77" s="204"/>
      <c r="C77" s="204"/>
      <c r="D77" s="204"/>
      <c r="E77" s="204"/>
      <c r="F77" s="204"/>
      <c r="G77" s="20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row>
    <row r="78" spans="1:54" s="181" customFormat="1" ht="12.6" customHeight="1" x14ac:dyDescent="0.25">
      <c r="A78" s="1288" t="s">
        <v>1291</v>
      </c>
      <c r="B78" s="1289"/>
      <c r="C78" s="1289"/>
      <c r="D78" s="1289"/>
      <c r="E78" s="1289"/>
      <c r="F78" s="1289"/>
      <c r="G78" s="1289"/>
      <c r="H78" s="1289"/>
      <c r="I78" s="1289"/>
      <c r="J78" s="1289"/>
      <c r="K78" s="1289"/>
      <c r="L78" s="1289"/>
      <c r="M78" s="1289"/>
      <c r="N78" s="1289"/>
      <c r="O78" s="1289"/>
      <c r="P78" s="1289"/>
      <c r="Q78" s="1289"/>
      <c r="R78" s="1289"/>
      <c r="S78" s="1289"/>
      <c r="T78" s="1289"/>
      <c r="U78" s="1289"/>
      <c r="V78" s="1289"/>
      <c r="W78" s="1289"/>
      <c r="X78" s="1289"/>
      <c r="Y78" s="1289"/>
      <c r="Z78" s="1289"/>
      <c r="AA78" s="1289"/>
      <c r="AB78" s="1289"/>
      <c r="AC78" s="1289"/>
      <c r="AD78" s="1289"/>
      <c r="AE78" s="1289"/>
      <c r="AF78" s="1289"/>
      <c r="AG78" s="1289"/>
      <c r="AH78" s="1289"/>
      <c r="AI78" s="1289"/>
      <c r="AJ78" s="1289"/>
      <c r="AK78" s="1289"/>
      <c r="AL78" s="1289"/>
      <c r="AM78" s="1289"/>
      <c r="AN78" s="1289"/>
      <c r="AO78" s="1289"/>
      <c r="AP78" s="1289"/>
      <c r="AQ78" s="1289"/>
      <c r="AR78" s="1289"/>
      <c r="AS78" s="1289"/>
      <c r="AT78" s="1289"/>
      <c r="AU78" s="1289"/>
      <c r="AV78" s="1289"/>
      <c r="AW78" s="1289"/>
      <c r="AX78" s="1289"/>
      <c r="AY78" s="1289"/>
      <c r="AZ78" s="1289"/>
      <c r="BA78" s="1289"/>
      <c r="BB78" s="1289"/>
    </row>
    <row r="79" spans="1:54" s="181" customFormat="1" ht="12.6" customHeight="1" x14ac:dyDescent="0.25">
      <c r="A79" s="869" t="s">
        <v>1292</v>
      </c>
      <c r="B79" s="869"/>
      <c r="C79" s="869"/>
      <c r="D79" s="869"/>
      <c r="E79" s="869"/>
      <c r="F79" s="869"/>
      <c r="G79" s="869"/>
      <c r="H79" s="869"/>
      <c r="I79" s="869"/>
      <c r="J79" s="869"/>
      <c r="K79" s="869"/>
      <c r="L79" s="869"/>
      <c r="M79" s="869"/>
      <c r="N79" s="869"/>
      <c r="O79" s="869"/>
      <c r="P79" s="869"/>
      <c r="Q79" s="869"/>
      <c r="R79" s="869"/>
      <c r="S79" s="869"/>
      <c r="T79" s="869"/>
      <c r="U79" s="869"/>
      <c r="V79" s="869"/>
      <c r="W79" s="869"/>
      <c r="X79" s="869"/>
      <c r="Y79" s="869"/>
      <c r="Z79" s="869"/>
      <c r="AA79" s="869"/>
      <c r="AB79" s="869"/>
      <c r="AC79" s="869"/>
      <c r="AD79" s="869"/>
      <c r="AE79" s="869"/>
      <c r="AF79" s="869"/>
      <c r="AG79" s="869"/>
      <c r="AH79" s="869"/>
      <c r="AI79" s="869"/>
      <c r="AJ79" s="869"/>
      <c r="AK79" s="869"/>
      <c r="AL79" s="200"/>
      <c r="AM79" s="1304" t="s">
        <v>1252</v>
      </c>
      <c r="AN79" s="1305"/>
      <c r="AO79" s="937"/>
      <c r="AP79" s="937"/>
      <c r="AQ79" s="200"/>
      <c r="AR79" s="937"/>
      <c r="AS79" s="937"/>
      <c r="AT79" s="937"/>
      <c r="AU79" s="937"/>
      <c r="AV79" s="200"/>
      <c r="AW79" s="200"/>
      <c r="AX79" s="200"/>
      <c r="AY79" s="200"/>
      <c r="AZ79" s="869"/>
      <c r="BA79" s="869"/>
      <c r="BB79" s="869"/>
    </row>
    <row r="80" spans="1:54" s="181" customFormat="1" ht="12.6" customHeight="1" x14ac:dyDescent="0.25">
      <c r="A80" s="1288" t="s">
        <v>1293</v>
      </c>
      <c r="B80" s="1289"/>
      <c r="C80" s="1289"/>
      <c r="D80" s="1289"/>
      <c r="E80" s="1289"/>
      <c r="F80" s="1289"/>
      <c r="G80" s="1289"/>
      <c r="H80" s="1289"/>
      <c r="I80" s="1289"/>
      <c r="J80" s="1289"/>
      <c r="K80" s="1289"/>
      <c r="L80" s="1289"/>
      <c r="M80" s="1289"/>
      <c r="N80" s="1289"/>
      <c r="O80" s="1289"/>
      <c r="P80" s="1289"/>
      <c r="Q80" s="1289"/>
      <c r="R80" s="1289"/>
      <c r="S80" s="1289"/>
      <c r="T80" s="1289"/>
      <c r="U80" s="1289"/>
      <c r="V80" s="1289"/>
      <c r="W80" s="1289"/>
      <c r="X80" s="1289"/>
      <c r="Y80" s="1289"/>
      <c r="Z80" s="1289"/>
      <c r="AA80" s="1289"/>
      <c r="AB80" s="1289"/>
      <c r="AC80" s="1289"/>
      <c r="AD80" s="1289"/>
      <c r="AE80" s="1289"/>
      <c r="AF80" s="1289"/>
      <c r="AG80" s="1289"/>
      <c r="AH80" s="1289"/>
      <c r="AI80" s="1289"/>
      <c r="AJ80" s="1289"/>
      <c r="AK80" s="1289"/>
      <c r="AL80" s="1289"/>
      <c r="AM80" s="1289"/>
      <c r="AN80" s="1289"/>
      <c r="AO80" s="1289"/>
      <c r="AP80" s="1289"/>
      <c r="AQ80" s="1289"/>
      <c r="AR80" s="1289"/>
      <c r="AS80" s="1289"/>
      <c r="AT80" s="1289"/>
      <c r="AU80" s="1289"/>
      <c r="AV80" s="1289"/>
      <c r="AW80" s="1289"/>
      <c r="AX80" s="1289"/>
      <c r="AY80" s="1289"/>
      <c r="AZ80" s="1289"/>
      <c r="BA80" s="1289"/>
      <c r="BB80" s="1289"/>
    </row>
    <row r="81" spans="1:16384" s="181" customFormat="1" ht="42.75" customHeight="1" x14ac:dyDescent="0.25">
      <c r="A81" s="1308" t="s">
        <v>1294</v>
      </c>
      <c r="B81" s="1308"/>
      <c r="C81" s="1308"/>
      <c r="D81" s="1308"/>
      <c r="E81" s="1308"/>
      <c r="F81" s="1308"/>
      <c r="G81" s="1308"/>
      <c r="H81" s="1308"/>
      <c r="I81" s="1308"/>
      <c r="J81" s="1308"/>
      <c r="K81" s="1308"/>
      <c r="L81" s="1308"/>
      <c r="M81" s="1308"/>
      <c r="N81" s="1308"/>
      <c r="O81" s="1308"/>
      <c r="P81" s="1308"/>
      <c r="Q81" s="1308"/>
      <c r="R81" s="1308"/>
      <c r="S81" s="1308"/>
      <c r="T81" s="1308"/>
      <c r="U81" s="1308"/>
      <c r="V81" s="1308"/>
      <c r="W81" s="1308"/>
      <c r="X81" s="1308"/>
      <c r="Y81" s="1308"/>
      <c r="Z81" s="1308"/>
      <c r="AA81" s="1308"/>
      <c r="AB81" s="1308"/>
      <c r="AC81" s="1308"/>
      <c r="AD81" s="1308"/>
      <c r="AE81" s="1308"/>
      <c r="AF81" s="1308"/>
      <c r="AG81" s="1308"/>
      <c r="AH81" s="1308"/>
      <c r="AI81" s="1308"/>
      <c r="AJ81" s="1308"/>
      <c r="AK81" s="1308"/>
      <c r="AL81" s="1308"/>
      <c r="AM81" s="1308"/>
      <c r="AN81" s="1308"/>
      <c r="AO81" s="1308"/>
      <c r="AP81" s="1308"/>
      <c r="AQ81" s="1308"/>
      <c r="AR81" s="1308"/>
      <c r="AS81" s="1308"/>
      <c r="AT81" s="1308"/>
      <c r="AU81" s="1308"/>
      <c r="AV81" s="1308"/>
      <c r="AW81" s="1308"/>
      <c r="AX81" s="1308"/>
      <c r="AY81" s="1308"/>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977"/>
      <c r="CZ81" s="977"/>
      <c r="DA81" s="977"/>
      <c r="DB81" s="977"/>
      <c r="DC81" s="977"/>
      <c r="DD81" s="977"/>
      <c r="DE81" s="977"/>
      <c r="DF81" s="977"/>
      <c r="DG81" s="977"/>
      <c r="DH81" s="977"/>
      <c r="DI81" s="977"/>
      <c r="DJ81" s="977"/>
      <c r="DK81" s="977"/>
      <c r="DL81" s="977"/>
      <c r="DM81" s="977"/>
      <c r="DN81" s="977"/>
      <c r="DO81" s="977"/>
      <c r="DP81" s="977"/>
      <c r="DQ81" s="977"/>
      <c r="DR81" s="977"/>
      <c r="DS81" s="977"/>
      <c r="DT81" s="977"/>
      <c r="DU81" s="977"/>
      <c r="DV81" s="977"/>
      <c r="DW81" s="977"/>
      <c r="DX81" s="977"/>
      <c r="DY81" s="977"/>
      <c r="DZ81" s="977"/>
      <c r="EA81" s="977"/>
      <c r="EB81" s="977"/>
      <c r="EC81" s="977"/>
      <c r="ED81" s="977"/>
      <c r="EE81" s="977"/>
      <c r="EF81" s="977"/>
      <c r="EG81" s="977"/>
      <c r="EH81" s="977"/>
      <c r="EI81" s="977"/>
      <c r="EJ81" s="977"/>
      <c r="EK81" s="977"/>
      <c r="EL81" s="977"/>
      <c r="EM81" s="977"/>
      <c r="EN81" s="977"/>
      <c r="EO81" s="977"/>
      <c r="EP81" s="977"/>
      <c r="EQ81" s="977"/>
      <c r="ER81" s="977"/>
      <c r="ES81" s="977"/>
      <c r="ET81" s="977"/>
      <c r="EU81" s="977"/>
      <c r="EV81" s="977"/>
      <c r="EW81" s="977"/>
      <c r="EX81" s="977"/>
      <c r="EY81" s="977"/>
      <c r="EZ81" s="977"/>
      <c r="FA81" s="977"/>
      <c r="FB81" s="977"/>
      <c r="FC81" s="977"/>
      <c r="FD81" s="977"/>
      <c r="FE81" s="977"/>
      <c r="FF81" s="977"/>
      <c r="FG81" s="977"/>
      <c r="FH81" s="977"/>
      <c r="FI81" s="977"/>
      <c r="FJ81" s="977"/>
      <c r="FK81" s="977"/>
      <c r="FL81" s="977"/>
      <c r="FM81" s="977"/>
      <c r="FN81" s="977"/>
      <c r="FO81" s="977"/>
      <c r="FP81" s="977"/>
      <c r="FQ81" s="977"/>
      <c r="FR81" s="977"/>
      <c r="FS81" s="977"/>
      <c r="FT81" s="977"/>
      <c r="FU81" s="977"/>
      <c r="FV81" s="977"/>
      <c r="FW81" s="977"/>
      <c r="FX81" s="977"/>
      <c r="FY81" s="977"/>
      <c r="FZ81" s="977"/>
      <c r="GA81" s="977"/>
      <c r="GB81" s="977"/>
      <c r="GC81" s="977"/>
      <c r="GD81" s="977"/>
      <c r="GE81" s="977"/>
      <c r="GF81" s="977"/>
      <c r="GG81" s="977"/>
      <c r="GH81" s="977"/>
      <c r="GI81" s="977"/>
      <c r="GJ81" s="977"/>
      <c r="GK81" s="977"/>
      <c r="GL81" s="977"/>
      <c r="GM81" s="977"/>
      <c r="GN81" s="977"/>
      <c r="GO81" s="977"/>
      <c r="GP81" s="977"/>
      <c r="GQ81" s="977"/>
      <c r="GR81" s="977"/>
      <c r="GS81" s="977"/>
      <c r="GT81" s="977"/>
      <c r="GU81" s="977"/>
      <c r="GV81" s="977"/>
      <c r="GW81" s="977"/>
      <c r="GX81" s="977"/>
      <c r="GY81" s="977"/>
      <c r="GZ81" s="977"/>
      <c r="HA81" s="977"/>
      <c r="HB81" s="977"/>
      <c r="HC81" s="977"/>
      <c r="HD81" s="977"/>
      <c r="HE81" s="977"/>
      <c r="HF81" s="977"/>
      <c r="HG81" s="977"/>
      <c r="HH81" s="977"/>
      <c r="HI81" s="977"/>
      <c r="HJ81" s="977"/>
      <c r="HK81" s="977"/>
      <c r="HL81" s="977"/>
      <c r="HM81" s="977"/>
      <c r="HN81" s="977"/>
      <c r="HO81" s="977"/>
      <c r="HP81" s="977"/>
      <c r="HQ81" s="977"/>
      <c r="HR81" s="977"/>
      <c r="HS81" s="977"/>
      <c r="HT81" s="977"/>
      <c r="HU81" s="977"/>
      <c r="HV81" s="977"/>
      <c r="HW81" s="977"/>
      <c r="HX81" s="977"/>
      <c r="HY81" s="977"/>
      <c r="HZ81" s="977"/>
      <c r="IA81" s="977"/>
      <c r="IB81" s="977"/>
      <c r="IC81" s="977"/>
      <c r="ID81" s="977"/>
      <c r="IE81" s="977"/>
      <c r="IF81" s="977"/>
      <c r="IG81" s="977"/>
      <c r="IH81" s="977"/>
      <c r="II81" s="977"/>
      <c r="IJ81" s="977"/>
      <c r="IK81" s="977"/>
      <c r="IL81" s="977"/>
      <c r="IM81" s="977"/>
      <c r="IN81" s="977"/>
      <c r="IO81" s="977"/>
      <c r="IP81" s="977"/>
      <c r="IQ81" s="977"/>
      <c r="IR81" s="977"/>
      <c r="IS81" s="977"/>
      <c r="IT81" s="977"/>
      <c r="IU81" s="977"/>
      <c r="IV81" s="977"/>
      <c r="IW81" s="977"/>
      <c r="IX81" s="977"/>
      <c r="IY81" s="977"/>
      <c r="IZ81" s="977"/>
      <c r="JA81" s="977"/>
      <c r="JB81" s="977"/>
      <c r="JC81" s="977"/>
      <c r="JD81" s="977"/>
      <c r="JE81" s="977"/>
      <c r="JF81" s="977"/>
      <c r="JG81" s="977"/>
      <c r="JH81" s="977"/>
      <c r="JI81" s="977"/>
      <c r="JJ81" s="977"/>
      <c r="JK81" s="977"/>
      <c r="JL81" s="977"/>
      <c r="JM81" s="977"/>
      <c r="JN81" s="977"/>
      <c r="JO81" s="977"/>
      <c r="JP81" s="977"/>
      <c r="JQ81" s="977"/>
      <c r="JR81" s="977"/>
      <c r="JS81" s="977"/>
      <c r="JT81" s="977"/>
      <c r="JU81" s="977"/>
      <c r="JV81" s="977"/>
      <c r="JW81" s="977"/>
      <c r="JX81" s="977"/>
      <c r="JY81" s="977"/>
      <c r="JZ81" s="977"/>
      <c r="KA81" s="977"/>
      <c r="KB81" s="977"/>
      <c r="KC81" s="977"/>
      <c r="KD81" s="977"/>
      <c r="KE81" s="977"/>
      <c r="KF81" s="977"/>
      <c r="KG81" s="977"/>
      <c r="KH81" s="977"/>
      <c r="KI81" s="977"/>
      <c r="KJ81" s="977"/>
      <c r="KK81" s="977"/>
      <c r="KL81" s="977"/>
      <c r="KM81" s="977"/>
      <c r="KN81" s="977"/>
      <c r="KO81" s="977"/>
      <c r="KP81" s="977"/>
      <c r="KQ81" s="977"/>
      <c r="KR81" s="977"/>
      <c r="KS81" s="977"/>
      <c r="KT81" s="977"/>
      <c r="KU81" s="977"/>
      <c r="KV81" s="977"/>
      <c r="KW81" s="977"/>
      <c r="KX81" s="977"/>
      <c r="KY81" s="977"/>
      <c r="KZ81" s="977"/>
      <c r="LA81" s="977"/>
      <c r="LB81" s="977"/>
      <c r="LC81" s="977"/>
      <c r="LD81" s="977"/>
      <c r="LE81" s="977"/>
      <c r="LF81" s="977"/>
      <c r="LG81" s="977"/>
      <c r="LH81" s="977"/>
      <c r="LI81" s="977"/>
      <c r="LJ81" s="977"/>
      <c r="LK81" s="977"/>
      <c r="LL81" s="977"/>
      <c r="LM81" s="977"/>
      <c r="LN81" s="977"/>
      <c r="LO81" s="977"/>
      <c r="LP81" s="977"/>
      <c r="LQ81" s="977"/>
      <c r="LR81" s="977"/>
      <c r="LS81" s="977"/>
      <c r="LT81" s="977"/>
      <c r="LU81" s="977"/>
      <c r="LV81" s="977"/>
      <c r="LW81" s="977"/>
      <c r="LX81" s="977"/>
      <c r="LY81" s="977"/>
      <c r="LZ81" s="977"/>
      <c r="MA81" s="977"/>
      <c r="MB81" s="977"/>
      <c r="MC81" s="977"/>
      <c r="MD81" s="977"/>
      <c r="ME81" s="977"/>
      <c r="MF81" s="977"/>
      <c r="MG81" s="977"/>
      <c r="MH81" s="977"/>
      <c r="MI81" s="977"/>
      <c r="MJ81" s="977"/>
      <c r="MK81" s="977"/>
      <c r="ML81" s="977"/>
      <c r="MM81" s="977"/>
      <c r="MN81" s="977"/>
      <c r="MO81" s="977"/>
      <c r="MP81" s="977"/>
      <c r="MQ81" s="977"/>
      <c r="MR81" s="977"/>
      <c r="MS81" s="977"/>
      <c r="MT81" s="977"/>
      <c r="MU81" s="977"/>
      <c r="MV81" s="977"/>
      <c r="MW81" s="977"/>
      <c r="MX81" s="977"/>
      <c r="MY81" s="977"/>
      <c r="MZ81" s="977"/>
      <c r="NA81" s="977"/>
      <c r="NB81" s="977"/>
      <c r="NC81" s="977"/>
      <c r="ND81" s="977"/>
      <c r="NE81" s="977"/>
      <c r="NF81" s="977"/>
      <c r="NG81" s="977"/>
      <c r="NH81" s="977"/>
      <c r="NI81" s="977"/>
      <c r="NJ81" s="977"/>
      <c r="NK81" s="977"/>
      <c r="NL81" s="977"/>
      <c r="NM81" s="977"/>
      <c r="NN81" s="977"/>
      <c r="NO81" s="977"/>
      <c r="NP81" s="977"/>
      <c r="NQ81" s="977"/>
      <c r="NR81" s="977"/>
      <c r="NS81" s="977"/>
      <c r="NT81" s="977"/>
      <c r="NU81" s="977"/>
      <c r="NV81" s="977"/>
      <c r="NW81" s="977"/>
      <c r="NX81" s="977"/>
      <c r="NY81" s="977"/>
      <c r="NZ81" s="977"/>
      <c r="OA81" s="977"/>
      <c r="OB81" s="977"/>
      <c r="OC81" s="977"/>
      <c r="OD81" s="977"/>
      <c r="OE81" s="977"/>
      <c r="OF81" s="977"/>
      <c r="OG81" s="977"/>
      <c r="OH81" s="977"/>
      <c r="OI81" s="977"/>
      <c r="OJ81" s="977"/>
      <c r="OK81" s="977"/>
      <c r="OL81" s="977"/>
      <c r="OM81" s="977"/>
      <c r="ON81" s="977"/>
      <c r="OO81" s="977"/>
      <c r="OP81" s="977"/>
      <c r="OQ81" s="977"/>
      <c r="OR81" s="977"/>
      <c r="OS81" s="977"/>
      <c r="OT81" s="977"/>
      <c r="OU81" s="977"/>
      <c r="OV81" s="977"/>
      <c r="OW81" s="977"/>
      <c r="OX81" s="977"/>
      <c r="OY81" s="977"/>
      <c r="OZ81" s="977"/>
      <c r="PA81" s="977"/>
      <c r="PB81" s="977"/>
      <c r="PC81" s="977"/>
      <c r="PD81" s="977"/>
      <c r="PE81" s="977"/>
      <c r="PF81" s="977"/>
      <c r="PG81" s="977"/>
      <c r="PH81" s="977"/>
      <c r="PI81" s="977"/>
      <c r="PJ81" s="977"/>
      <c r="PK81" s="977"/>
      <c r="PL81" s="977"/>
      <c r="PM81" s="977"/>
      <c r="PN81" s="977"/>
      <c r="PO81" s="977"/>
      <c r="PP81" s="977"/>
      <c r="PQ81" s="977"/>
      <c r="PR81" s="977"/>
      <c r="PS81" s="977"/>
      <c r="PT81" s="977"/>
      <c r="PU81" s="977"/>
      <c r="PV81" s="977"/>
      <c r="PW81" s="977"/>
      <c r="PX81" s="977"/>
      <c r="PY81" s="977"/>
      <c r="PZ81" s="977"/>
      <c r="QA81" s="977"/>
      <c r="QB81" s="977"/>
      <c r="QC81" s="977"/>
      <c r="QD81" s="977"/>
      <c r="QE81" s="977"/>
      <c r="QF81" s="977"/>
      <c r="QG81" s="977"/>
      <c r="QH81" s="977"/>
      <c r="QI81" s="977"/>
      <c r="QJ81" s="977"/>
      <c r="QK81" s="977"/>
      <c r="QL81" s="977"/>
      <c r="QM81" s="977"/>
      <c r="QN81" s="977"/>
      <c r="QO81" s="977"/>
      <c r="QP81" s="977"/>
      <c r="QQ81" s="977"/>
      <c r="QR81" s="977"/>
      <c r="QS81" s="977"/>
      <c r="QT81" s="977"/>
      <c r="QU81" s="977"/>
      <c r="QV81" s="977"/>
      <c r="QW81" s="977"/>
      <c r="QX81" s="977"/>
      <c r="QY81" s="977"/>
      <c r="QZ81" s="977"/>
      <c r="RA81" s="977"/>
      <c r="RB81" s="977"/>
      <c r="RC81" s="977"/>
      <c r="RD81" s="977"/>
      <c r="RE81" s="977"/>
      <c r="RF81" s="977"/>
      <c r="RG81" s="977"/>
      <c r="RH81" s="977"/>
      <c r="RI81" s="977"/>
      <c r="RJ81" s="977"/>
      <c r="RK81" s="977"/>
      <c r="RL81" s="977"/>
      <c r="RM81" s="977"/>
      <c r="RN81" s="977"/>
      <c r="RO81" s="977"/>
      <c r="RP81" s="977"/>
      <c r="RQ81" s="977"/>
      <c r="RR81" s="977"/>
      <c r="RS81" s="977"/>
      <c r="RT81" s="977"/>
      <c r="RU81" s="977"/>
      <c r="RV81" s="977"/>
      <c r="RW81" s="977"/>
      <c r="RX81" s="977"/>
      <c r="RY81" s="977"/>
      <c r="RZ81" s="977"/>
      <c r="SA81" s="977"/>
      <c r="SB81" s="977"/>
      <c r="SC81" s="977"/>
      <c r="SD81" s="977"/>
      <c r="SE81" s="977"/>
      <c r="SF81" s="977"/>
      <c r="SG81" s="977"/>
      <c r="SH81" s="977"/>
      <c r="SI81" s="977"/>
      <c r="SJ81" s="977"/>
      <c r="SK81" s="977"/>
      <c r="SL81" s="977"/>
      <c r="SM81" s="977"/>
      <c r="SN81" s="977"/>
      <c r="SO81" s="977"/>
      <c r="SP81" s="977"/>
      <c r="SQ81" s="977"/>
      <c r="SR81" s="977"/>
      <c r="SS81" s="977"/>
      <c r="ST81" s="977"/>
      <c r="SU81" s="977"/>
      <c r="SV81" s="977"/>
      <c r="SW81" s="977"/>
      <c r="SX81" s="977"/>
      <c r="SY81" s="977"/>
      <c r="SZ81" s="977"/>
      <c r="TA81" s="977"/>
      <c r="TB81" s="977"/>
      <c r="TC81" s="977"/>
      <c r="TD81" s="977"/>
      <c r="TE81" s="977"/>
      <c r="TF81" s="977"/>
      <c r="TG81" s="977"/>
      <c r="TH81" s="977"/>
      <c r="TI81" s="977"/>
      <c r="TJ81" s="977"/>
      <c r="TK81" s="977"/>
      <c r="TL81" s="977"/>
      <c r="TM81" s="977"/>
      <c r="TN81" s="977"/>
      <c r="TO81" s="977"/>
      <c r="TP81" s="977"/>
      <c r="TQ81" s="977"/>
      <c r="TR81" s="977"/>
      <c r="TS81" s="977"/>
      <c r="TT81" s="977"/>
      <c r="TU81" s="977"/>
      <c r="TV81" s="977"/>
      <c r="TW81" s="977"/>
      <c r="TX81" s="977"/>
      <c r="TY81" s="977"/>
      <c r="TZ81" s="977"/>
      <c r="UA81" s="977"/>
      <c r="UB81" s="977"/>
      <c r="UC81" s="977"/>
      <c r="UD81" s="977"/>
      <c r="UE81" s="977"/>
      <c r="UF81" s="977"/>
      <c r="UG81" s="977"/>
      <c r="UH81" s="977"/>
      <c r="UI81" s="977"/>
      <c r="UJ81" s="977"/>
      <c r="UK81" s="977"/>
      <c r="UL81" s="977"/>
      <c r="UM81" s="977"/>
      <c r="UN81" s="977"/>
      <c r="UO81" s="977"/>
      <c r="UP81" s="977"/>
      <c r="UQ81" s="977"/>
      <c r="UR81" s="977"/>
      <c r="US81" s="977"/>
      <c r="UT81" s="977"/>
      <c r="UU81" s="977"/>
      <c r="UV81" s="977"/>
      <c r="UW81" s="977"/>
      <c r="UX81" s="977"/>
      <c r="UY81" s="977"/>
      <c r="UZ81" s="977"/>
      <c r="VA81" s="977"/>
      <c r="VB81" s="977"/>
      <c r="VC81" s="977"/>
      <c r="VD81" s="977"/>
      <c r="VE81" s="977"/>
      <c r="VF81" s="977"/>
      <c r="VG81" s="977"/>
      <c r="VH81" s="977"/>
      <c r="VI81" s="977"/>
      <c r="VJ81" s="977"/>
      <c r="VK81" s="977"/>
      <c r="VL81" s="977"/>
      <c r="VM81" s="977"/>
      <c r="VN81" s="977"/>
      <c r="VO81" s="977"/>
      <c r="VP81" s="977"/>
      <c r="VQ81" s="977"/>
      <c r="VR81" s="977"/>
      <c r="VS81" s="977"/>
      <c r="VT81" s="977"/>
      <c r="VU81" s="977"/>
      <c r="VV81" s="977"/>
      <c r="VW81" s="977"/>
      <c r="VX81" s="977"/>
      <c r="VY81" s="977"/>
      <c r="VZ81" s="977"/>
      <c r="WA81" s="977"/>
      <c r="WB81" s="977"/>
      <c r="WC81" s="977"/>
      <c r="WD81" s="977"/>
      <c r="WE81" s="977"/>
      <c r="WF81" s="977"/>
      <c r="WG81" s="977"/>
      <c r="WH81" s="977"/>
      <c r="WI81" s="977"/>
      <c r="WJ81" s="977"/>
      <c r="WK81" s="977"/>
      <c r="WL81" s="977"/>
      <c r="WM81" s="977"/>
      <c r="WN81" s="977"/>
      <c r="WO81" s="977"/>
      <c r="WP81" s="977"/>
      <c r="WQ81" s="977"/>
      <c r="WR81" s="977"/>
      <c r="WS81" s="977"/>
      <c r="WT81" s="977"/>
      <c r="WU81" s="977"/>
      <c r="WV81" s="977"/>
      <c r="WW81" s="977"/>
      <c r="WX81" s="977"/>
      <c r="WY81" s="977"/>
      <c r="WZ81" s="977"/>
      <c r="XA81" s="977"/>
      <c r="XB81" s="977"/>
      <c r="XC81" s="977"/>
      <c r="XD81" s="977"/>
      <c r="XE81" s="977"/>
      <c r="XF81" s="977"/>
      <c r="XG81" s="977"/>
      <c r="XH81" s="977"/>
      <c r="XI81" s="977"/>
      <c r="XJ81" s="977"/>
      <c r="XK81" s="977"/>
      <c r="XL81" s="977"/>
      <c r="XM81" s="977"/>
      <c r="XN81" s="977"/>
      <c r="XO81" s="977"/>
      <c r="XP81" s="977"/>
      <c r="XQ81" s="977"/>
      <c r="XR81" s="977"/>
      <c r="XS81" s="977"/>
      <c r="XT81" s="977"/>
      <c r="XU81" s="977"/>
      <c r="XV81" s="977"/>
      <c r="XW81" s="977"/>
      <c r="XX81" s="977"/>
      <c r="XY81" s="977"/>
      <c r="XZ81" s="977"/>
      <c r="YA81" s="977"/>
      <c r="YB81" s="977"/>
      <c r="YC81" s="977"/>
      <c r="YD81" s="977"/>
      <c r="YE81" s="977"/>
      <c r="YF81" s="977"/>
      <c r="YG81" s="977"/>
      <c r="YH81" s="977"/>
      <c r="YI81" s="977"/>
      <c r="YJ81" s="977"/>
      <c r="YK81" s="977"/>
      <c r="YL81" s="977"/>
      <c r="YM81" s="977"/>
      <c r="YN81" s="977"/>
      <c r="YO81" s="977"/>
      <c r="YP81" s="977"/>
      <c r="YQ81" s="977"/>
      <c r="YR81" s="977"/>
      <c r="YS81" s="977"/>
      <c r="YT81" s="977"/>
      <c r="YU81" s="977"/>
      <c r="YV81" s="977"/>
      <c r="YW81" s="977"/>
      <c r="YX81" s="977"/>
      <c r="YY81" s="977"/>
      <c r="YZ81" s="977"/>
      <c r="ZA81" s="977"/>
      <c r="ZB81" s="977"/>
      <c r="ZC81" s="977"/>
      <c r="ZD81" s="977"/>
      <c r="ZE81" s="977"/>
      <c r="ZF81" s="977"/>
      <c r="ZG81" s="977"/>
      <c r="ZH81" s="977"/>
      <c r="ZI81" s="977"/>
      <c r="ZJ81" s="977"/>
      <c r="ZK81" s="977"/>
      <c r="ZL81" s="977"/>
      <c r="ZM81" s="977"/>
      <c r="ZN81" s="977"/>
      <c r="ZO81" s="977"/>
      <c r="ZP81" s="977"/>
      <c r="ZQ81" s="977"/>
      <c r="ZR81" s="977"/>
      <c r="ZS81" s="977"/>
      <c r="ZT81" s="977"/>
      <c r="ZU81" s="977"/>
      <c r="ZV81" s="977"/>
      <c r="ZW81" s="977"/>
      <c r="ZX81" s="977"/>
      <c r="ZY81" s="977"/>
      <c r="ZZ81" s="977"/>
      <c r="AAA81" s="977"/>
      <c r="AAB81" s="977"/>
      <c r="AAC81" s="977"/>
      <c r="AAD81" s="977"/>
      <c r="AAE81" s="977"/>
      <c r="AAF81" s="977"/>
      <c r="AAG81" s="977"/>
      <c r="AAH81" s="977"/>
      <c r="AAI81" s="977"/>
      <c r="AAJ81" s="977"/>
      <c r="AAK81" s="977"/>
      <c r="AAL81" s="977"/>
      <c r="AAM81" s="977"/>
      <c r="AAN81" s="977"/>
      <c r="AAO81" s="977"/>
      <c r="AAP81" s="977"/>
      <c r="AAQ81" s="977"/>
      <c r="AAR81" s="977"/>
      <c r="AAS81" s="977"/>
      <c r="AAT81" s="977"/>
      <c r="AAU81" s="977"/>
      <c r="AAV81" s="977"/>
      <c r="AAW81" s="977"/>
      <c r="AAX81" s="977"/>
      <c r="AAY81" s="977"/>
      <c r="AAZ81" s="977"/>
      <c r="ABA81" s="977"/>
      <c r="ABB81" s="977"/>
      <c r="ABC81" s="977"/>
      <c r="ABD81" s="977"/>
      <c r="ABE81" s="977"/>
      <c r="ABF81" s="977"/>
      <c r="ABG81" s="977"/>
      <c r="ABH81" s="977"/>
      <c r="ABI81" s="977"/>
      <c r="ABJ81" s="977"/>
      <c r="ABK81" s="977"/>
      <c r="ABL81" s="977"/>
      <c r="ABM81" s="977"/>
      <c r="ABN81" s="977"/>
      <c r="ABO81" s="977"/>
      <c r="ABP81" s="977"/>
      <c r="ABQ81" s="977"/>
      <c r="ABR81" s="977"/>
      <c r="ABS81" s="977"/>
      <c r="ABT81" s="977"/>
      <c r="ABU81" s="977"/>
      <c r="ABV81" s="977"/>
      <c r="ABW81" s="977"/>
      <c r="ABX81" s="977"/>
      <c r="ABY81" s="977"/>
      <c r="ABZ81" s="977"/>
      <c r="ACA81" s="977"/>
      <c r="ACB81" s="977"/>
      <c r="ACC81" s="977"/>
      <c r="ACD81" s="977"/>
      <c r="ACE81" s="977"/>
      <c r="ACF81" s="977"/>
      <c r="ACG81" s="977"/>
      <c r="ACH81" s="977"/>
      <c r="ACI81" s="977"/>
      <c r="ACJ81" s="977"/>
      <c r="ACK81" s="977"/>
      <c r="ACL81" s="977"/>
      <c r="ACM81" s="977"/>
      <c r="ACN81" s="977"/>
      <c r="ACO81" s="977"/>
      <c r="ACP81" s="977"/>
      <c r="ACQ81" s="977"/>
      <c r="ACR81" s="977"/>
      <c r="ACS81" s="977"/>
      <c r="ACT81" s="977"/>
      <c r="ACU81" s="977"/>
      <c r="ACV81" s="977"/>
      <c r="ACW81" s="977"/>
      <c r="ACX81" s="977"/>
      <c r="ACY81" s="977"/>
      <c r="ACZ81" s="977"/>
      <c r="ADA81" s="977"/>
      <c r="ADB81" s="977"/>
      <c r="ADC81" s="977"/>
      <c r="ADD81" s="977"/>
      <c r="ADE81" s="977"/>
      <c r="ADF81" s="977"/>
      <c r="ADG81" s="977"/>
      <c r="ADH81" s="977"/>
      <c r="ADI81" s="977"/>
      <c r="ADJ81" s="977"/>
      <c r="ADK81" s="977"/>
      <c r="ADL81" s="977"/>
      <c r="ADM81" s="977"/>
      <c r="ADN81" s="977"/>
      <c r="ADO81" s="977"/>
      <c r="ADP81" s="977"/>
      <c r="ADQ81" s="977"/>
      <c r="ADR81" s="977"/>
      <c r="ADS81" s="977"/>
      <c r="ADT81" s="977"/>
      <c r="ADU81" s="977"/>
      <c r="ADV81" s="977"/>
      <c r="ADW81" s="977"/>
      <c r="ADX81" s="977"/>
      <c r="ADY81" s="977"/>
      <c r="ADZ81" s="977"/>
      <c r="AEA81" s="977"/>
      <c r="AEB81" s="977"/>
      <c r="AEC81" s="977"/>
      <c r="AED81" s="977"/>
      <c r="AEE81" s="977"/>
      <c r="AEF81" s="977"/>
      <c r="AEG81" s="977"/>
      <c r="AEH81" s="977"/>
      <c r="AEI81" s="977"/>
      <c r="AEJ81" s="977"/>
      <c r="AEK81" s="977"/>
      <c r="AEL81" s="977"/>
      <c r="AEM81" s="977"/>
      <c r="AEN81" s="977"/>
      <c r="AEO81" s="977"/>
      <c r="AEP81" s="977"/>
      <c r="AEQ81" s="977"/>
      <c r="AER81" s="977"/>
      <c r="AES81" s="977"/>
      <c r="AET81" s="977"/>
      <c r="AEU81" s="977"/>
      <c r="AEV81" s="977"/>
      <c r="AEW81" s="977"/>
      <c r="AEX81" s="977"/>
      <c r="AEY81" s="977"/>
      <c r="AEZ81" s="977"/>
      <c r="AFA81" s="977"/>
      <c r="AFB81" s="977"/>
      <c r="AFC81" s="977"/>
      <c r="AFD81" s="977"/>
      <c r="AFE81" s="977"/>
      <c r="AFF81" s="977"/>
      <c r="AFG81" s="977"/>
      <c r="AFH81" s="977"/>
      <c r="AFI81" s="977"/>
      <c r="AFJ81" s="977"/>
      <c r="AFK81" s="977"/>
      <c r="AFL81" s="977"/>
      <c r="AFM81" s="977"/>
      <c r="AFN81" s="977"/>
      <c r="AFO81" s="977"/>
      <c r="AFP81" s="977"/>
      <c r="AFQ81" s="977"/>
      <c r="AFR81" s="977"/>
      <c r="AFS81" s="977"/>
      <c r="AFT81" s="977"/>
      <c r="AFU81" s="977"/>
      <c r="AFV81" s="977"/>
      <c r="AFW81" s="977"/>
      <c r="AFX81" s="977"/>
      <c r="AFY81" s="977"/>
      <c r="AFZ81" s="977"/>
      <c r="AGA81" s="977"/>
      <c r="AGB81" s="977"/>
      <c r="AGC81" s="977"/>
      <c r="AGD81" s="977"/>
      <c r="AGE81" s="977"/>
      <c r="AGF81" s="977"/>
      <c r="AGG81" s="977"/>
      <c r="AGH81" s="977"/>
      <c r="AGI81" s="977"/>
      <c r="AGJ81" s="977"/>
      <c r="AGK81" s="977"/>
      <c r="AGL81" s="977"/>
      <c r="AGM81" s="977"/>
      <c r="AGN81" s="977"/>
      <c r="AGO81" s="977"/>
      <c r="AGP81" s="977"/>
      <c r="AGQ81" s="977"/>
      <c r="AGR81" s="977"/>
      <c r="AGS81" s="977"/>
      <c r="AGT81" s="977"/>
      <c r="AGU81" s="977"/>
      <c r="AGV81" s="977"/>
      <c r="AGW81" s="977"/>
      <c r="AGX81" s="977"/>
      <c r="AGY81" s="977"/>
      <c r="AGZ81" s="977"/>
      <c r="AHA81" s="977"/>
      <c r="AHB81" s="977"/>
      <c r="AHC81" s="977"/>
      <c r="AHD81" s="977"/>
      <c r="AHE81" s="977"/>
      <c r="AHF81" s="977"/>
      <c r="AHG81" s="977"/>
      <c r="AHH81" s="977"/>
      <c r="AHI81" s="977"/>
      <c r="AHJ81" s="977"/>
      <c r="AHK81" s="977"/>
      <c r="AHL81" s="977"/>
      <c r="AHM81" s="977"/>
      <c r="AHN81" s="977"/>
      <c r="AHO81" s="977"/>
      <c r="AHP81" s="977"/>
      <c r="AHQ81" s="977"/>
      <c r="AHR81" s="977"/>
      <c r="AHS81" s="977"/>
      <c r="AHT81" s="977"/>
      <c r="AHU81" s="977"/>
      <c r="AHV81" s="977"/>
      <c r="AHW81" s="977"/>
      <c r="AHX81" s="977"/>
      <c r="AHY81" s="977"/>
      <c r="AHZ81" s="977"/>
      <c r="AIA81" s="977"/>
      <c r="AIB81" s="977"/>
      <c r="AIC81" s="977"/>
      <c r="AID81" s="977"/>
      <c r="AIE81" s="977"/>
      <c r="AIF81" s="977"/>
      <c r="AIG81" s="977"/>
      <c r="AIH81" s="977"/>
      <c r="AII81" s="977"/>
      <c r="AIJ81" s="977"/>
      <c r="AIK81" s="977"/>
      <c r="AIL81" s="977"/>
      <c r="AIM81" s="977"/>
      <c r="AIN81" s="977"/>
      <c r="AIO81" s="977"/>
      <c r="AIP81" s="977"/>
      <c r="AIQ81" s="977"/>
      <c r="AIR81" s="977"/>
      <c r="AIS81" s="977"/>
      <c r="AIT81" s="977"/>
      <c r="AIU81" s="977"/>
      <c r="AIV81" s="977"/>
      <c r="AIW81" s="977"/>
      <c r="AIX81" s="977"/>
      <c r="AIY81" s="977"/>
      <c r="AIZ81" s="977"/>
      <c r="AJA81" s="977"/>
      <c r="AJB81" s="977"/>
      <c r="AJC81" s="977"/>
      <c r="AJD81" s="977"/>
      <c r="AJE81" s="977"/>
      <c r="AJF81" s="977"/>
      <c r="AJG81" s="977"/>
      <c r="AJH81" s="977"/>
      <c r="AJI81" s="977"/>
      <c r="AJJ81" s="977"/>
      <c r="AJK81" s="977"/>
      <c r="AJL81" s="977"/>
      <c r="AJM81" s="977"/>
      <c r="AJN81" s="977"/>
      <c r="AJO81" s="977"/>
      <c r="AJP81" s="977"/>
      <c r="AJQ81" s="977"/>
      <c r="AJR81" s="977"/>
      <c r="AJS81" s="977"/>
      <c r="AJT81" s="977"/>
      <c r="AJU81" s="977"/>
      <c r="AJV81" s="977"/>
      <c r="AJW81" s="977"/>
      <c r="AJX81" s="977"/>
      <c r="AJY81" s="977"/>
      <c r="AJZ81" s="977"/>
      <c r="AKA81" s="977"/>
      <c r="AKB81" s="977"/>
      <c r="AKC81" s="977"/>
      <c r="AKD81" s="977"/>
      <c r="AKE81" s="977"/>
      <c r="AKF81" s="977"/>
      <c r="AKG81" s="977"/>
      <c r="AKH81" s="977"/>
      <c r="AKI81" s="977"/>
      <c r="AKJ81" s="977"/>
      <c r="AKK81" s="977"/>
      <c r="AKL81" s="977"/>
      <c r="AKM81" s="977"/>
      <c r="AKN81" s="977"/>
      <c r="AKO81" s="977"/>
      <c r="AKP81" s="977"/>
      <c r="AKQ81" s="977"/>
      <c r="AKR81" s="977"/>
      <c r="AKS81" s="977"/>
      <c r="AKT81" s="977"/>
      <c r="AKU81" s="977"/>
      <c r="AKV81" s="977"/>
      <c r="AKW81" s="977"/>
      <c r="AKX81" s="977"/>
      <c r="AKY81" s="977"/>
      <c r="AKZ81" s="977"/>
      <c r="ALA81" s="977"/>
      <c r="ALB81" s="977"/>
      <c r="ALC81" s="977"/>
      <c r="ALD81" s="977"/>
      <c r="ALE81" s="977"/>
      <c r="ALF81" s="977"/>
      <c r="ALG81" s="977"/>
      <c r="ALH81" s="977"/>
      <c r="ALI81" s="977"/>
      <c r="ALJ81" s="977"/>
      <c r="ALK81" s="977"/>
      <c r="ALL81" s="977"/>
      <c r="ALM81" s="977"/>
      <c r="ALN81" s="977"/>
      <c r="ALO81" s="977"/>
      <c r="ALP81" s="977"/>
      <c r="ALQ81" s="977"/>
      <c r="ALR81" s="977"/>
      <c r="ALS81" s="977"/>
      <c r="ALT81" s="977"/>
      <c r="ALU81" s="977"/>
      <c r="ALV81" s="977"/>
      <c r="ALW81" s="977"/>
      <c r="ALX81" s="977"/>
      <c r="ALY81" s="977"/>
      <c r="ALZ81" s="977"/>
      <c r="AMA81" s="977"/>
      <c r="AMB81" s="977"/>
      <c r="AMC81" s="977"/>
      <c r="AMD81" s="977"/>
      <c r="AME81" s="977"/>
      <c r="AMF81" s="977"/>
      <c r="AMG81" s="977"/>
      <c r="AMH81" s="977"/>
      <c r="AMI81" s="977"/>
      <c r="AMJ81" s="977"/>
      <c r="AMK81" s="977"/>
      <c r="AML81" s="977"/>
      <c r="AMM81" s="977"/>
      <c r="AMN81" s="977"/>
      <c r="AMO81" s="977"/>
      <c r="AMP81" s="977"/>
      <c r="AMQ81" s="977"/>
      <c r="AMR81" s="977"/>
      <c r="AMS81" s="977"/>
      <c r="AMT81" s="977"/>
      <c r="AMU81" s="977"/>
      <c r="AMV81" s="977"/>
      <c r="AMW81" s="977"/>
      <c r="AMX81" s="977"/>
      <c r="AMY81" s="977"/>
      <c r="AMZ81" s="977"/>
      <c r="ANA81" s="977"/>
      <c r="ANB81" s="977"/>
      <c r="ANC81" s="977"/>
      <c r="AND81" s="977"/>
      <c r="ANE81" s="977"/>
      <c r="ANF81" s="977"/>
      <c r="ANG81" s="977"/>
      <c r="ANH81" s="977"/>
      <c r="ANI81" s="977"/>
      <c r="ANJ81" s="977"/>
      <c r="ANK81" s="977"/>
      <c r="ANL81" s="977"/>
      <c r="ANM81" s="977"/>
      <c r="ANN81" s="977"/>
      <c r="ANO81" s="977"/>
      <c r="ANP81" s="977"/>
      <c r="ANQ81" s="977"/>
      <c r="ANR81" s="977"/>
      <c r="ANS81" s="977"/>
      <c r="ANT81" s="977"/>
      <c r="ANU81" s="977"/>
      <c r="ANV81" s="977"/>
      <c r="ANW81" s="977"/>
      <c r="ANX81" s="977"/>
      <c r="ANY81" s="977"/>
      <c r="ANZ81" s="977"/>
      <c r="AOA81" s="977"/>
      <c r="AOB81" s="977"/>
      <c r="AOC81" s="977"/>
      <c r="AOD81" s="977"/>
      <c r="AOE81" s="977"/>
      <c r="AOF81" s="977"/>
      <c r="AOG81" s="977"/>
      <c r="AOH81" s="977"/>
      <c r="AOI81" s="977"/>
      <c r="AOJ81" s="977"/>
      <c r="AOK81" s="977"/>
      <c r="AOL81" s="977"/>
      <c r="AOM81" s="977"/>
      <c r="AON81" s="977"/>
      <c r="AOO81" s="977"/>
      <c r="AOP81" s="977"/>
      <c r="AOQ81" s="977"/>
      <c r="AOR81" s="977"/>
      <c r="AOS81" s="977"/>
      <c r="AOT81" s="977"/>
      <c r="AOU81" s="977"/>
      <c r="AOV81" s="977"/>
      <c r="AOW81" s="977"/>
      <c r="AOX81" s="977"/>
      <c r="AOY81" s="977"/>
      <c r="AOZ81" s="977"/>
      <c r="APA81" s="977"/>
      <c r="APB81" s="977"/>
      <c r="APC81" s="977"/>
      <c r="APD81" s="977"/>
      <c r="APE81" s="977"/>
      <c r="APF81" s="977"/>
      <c r="APG81" s="977"/>
      <c r="APH81" s="977"/>
      <c r="API81" s="977"/>
      <c r="APJ81" s="977"/>
      <c r="APK81" s="977"/>
      <c r="APL81" s="977"/>
      <c r="APM81" s="977"/>
      <c r="APN81" s="977"/>
      <c r="APO81" s="977"/>
      <c r="APP81" s="977"/>
      <c r="APQ81" s="977"/>
      <c r="APR81" s="977"/>
      <c r="APS81" s="977"/>
      <c r="APT81" s="977"/>
      <c r="APU81" s="977"/>
      <c r="APV81" s="977"/>
      <c r="APW81" s="977"/>
      <c r="APX81" s="977"/>
      <c r="APY81" s="977"/>
      <c r="APZ81" s="977"/>
      <c r="AQA81" s="977"/>
      <c r="AQB81" s="977"/>
      <c r="AQC81" s="977"/>
      <c r="AQD81" s="977"/>
      <c r="AQE81" s="977"/>
      <c r="AQF81" s="977"/>
      <c r="AQG81" s="977"/>
      <c r="AQH81" s="977"/>
      <c r="AQI81" s="977"/>
      <c r="AQJ81" s="977"/>
      <c r="AQK81" s="977"/>
      <c r="AQL81" s="977"/>
      <c r="AQM81" s="977"/>
      <c r="AQN81" s="977"/>
      <c r="AQO81" s="977"/>
      <c r="AQP81" s="977"/>
      <c r="AQQ81" s="977"/>
      <c r="AQR81" s="977"/>
      <c r="AQS81" s="977"/>
      <c r="AQT81" s="977"/>
      <c r="AQU81" s="977"/>
      <c r="AQV81" s="977"/>
      <c r="AQW81" s="977"/>
      <c r="AQX81" s="977"/>
      <c r="AQY81" s="977"/>
      <c r="AQZ81" s="977"/>
      <c r="ARA81" s="977"/>
      <c r="ARB81" s="977"/>
      <c r="ARC81" s="977"/>
      <c r="ARD81" s="977"/>
      <c r="ARE81" s="977"/>
      <c r="ARF81" s="977"/>
      <c r="ARG81" s="977"/>
      <c r="ARH81" s="977"/>
      <c r="ARI81" s="977"/>
      <c r="ARJ81" s="977"/>
      <c r="ARK81" s="977"/>
      <c r="ARL81" s="977"/>
      <c r="ARM81" s="977"/>
      <c r="ARN81" s="977"/>
      <c r="ARO81" s="977"/>
      <c r="ARP81" s="977"/>
      <c r="ARQ81" s="977"/>
      <c r="ARR81" s="977"/>
      <c r="ARS81" s="977"/>
      <c r="ART81" s="977"/>
      <c r="ARU81" s="977"/>
      <c r="ARV81" s="977"/>
      <c r="ARW81" s="977"/>
      <c r="ARX81" s="977"/>
      <c r="ARY81" s="977"/>
      <c r="ARZ81" s="977"/>
      <c r="ASA81" s="977"/>
      <c r="ASB81" s="977"/>
      <c r="ASC81" s="977"/>
      <c r="ASD81" s="977"/>
      <c r="ASE81" s="977"/>
      <c r="ASF81" s="977"/>
      <c r="ASG81" s="977"/>
      <c r="ASH81" s="977"/>
      <c r="ASI81" s="977"/>
      <c r="ASJ81" s="977"/>
      <c r="ASK81" s="977"/>
      <c r="ASL81" s="977"/>
      <c r="ASM81" s="977"/>
      <c r="ASN81" s="977"/>
      <c r="ASO81" s="977"/>
      <c r="ASP81" s="977"/>
      <c r="ASQ81" s="977"/>
      <c r="ASR81" s="977"/>
      <c r="ASS81" s="977"/>
      <c r="AST81" s="977"/>
      <c r="ASU81" s="977"/>
      <c r="ASV81" s="977"/>
      <c r="ASW81" s="977"/>
      <c r="ASX81" s="977"/>
      <c r="ASY81" s="977"/>
      <c r="ASZ81" s="977"/>
      <c r="ATA81" s="977"/>
      <c r="ATB81" s="977"/>
      <c r="ATC81" s="977"/>
      <c r="ATD81" s="977"/>
      <c r="ATE81" s="977"/>
      <c r="ATF81" s="977"/>
      <c r="ATG81" s="977"/>
      <c r="ATH81" s="977"/>
      <c r="ATI81" s="977"/>
      <c r="ATJ81" s="977"/>
      <c r="ATK81" s="977"/>
      <c r="ATL81" s="977"/>
      <c r="ATM81" s="977"/>
      <c r="ATN81" s="977"/>
      <c r="ATO81" s="977"/>
      <c r="ATP81" s="977"/>
      <c r="ATQ81" s="977"/>
      <c r="ATR81" s="977"/>
      <c r="ATS81" s="977"/>
      <c r="ATT81" s="977"/>
      <c r="ATU81" s="977"/>
      <c r="ATV81" s="977"/>
      <c r="ATW81" s="977"/>
      <c r="ATX81" s="977"/>
      <c r="ATY81" s="977"/>
      <c r="ATZ81" s="977"/>
      <c r="AUA81" s="977"/>
      <c r="AUB81" s="977"/>
      <c r="AUC81" s="977"/>
      <c r="AUD81" s="977"/>
      <c r="AUE81" s="977"/>
      <c r="AUF81" s="977"/>
      <c r="AUG81" s="977"/>
      <c r="AUH81" s="977"/>
      <c r="AUI81" s="977"/>
      <c r="AUJ81" s="977"/>
      <c r="AUK81" s="977"/>
      <c r="AUL81" s="977"/>
      <c r="AUM81" s="977"/>
      <c r="AUN81" s="977"/>
      <c r="AUO81" s="977"/>
      <c r="AUP81" s="977"/>
      <c r="AUQ81" s="977"/>
      <c r="AUR81" s="977"/>
      <c r="AUS81" s="977"/>
      <c r="AUT81" s="977"/>
      <c r="AUU81" s="977"/>
      <c r="AUV81" s="977"/>
      <c r="AUW81" s="977"/>
      <c r="AUX81" s="977"/>
      <c r="AUY81" s="977"/>
      <c r="AUZ81" s="977"/>
      <c r="AVA81" s="977"/>
      <c r="AVB81" s="977"/>
      <c r="AVC81" s="977"/>
      <c r="AVD81" s="977"/>
      <c r="AVE81" s="977"/>
      <c r="AVF81" s="977"/>
      <c r="AVG81" s="977"/>
      <c r="AVH81" s="977"/>
      <c r="AVI81" s="977"/>
      <c r="AVJ81" s="977"/>
      <c r="AVK81" s="977"/>
      <c r="AVL81" s="977"/>
      <c r="AVM81" s="977"/>
      <c r="AVN81" s="977"/>
      <c r="AVO81" s="977"/>
      <c r="AVP81" s="977"/>
      <c r="AVQ81" s="977"/>
      <c r="AVR81" s="977"/>
      <c r="AVS81" s="977"/>
      <c r="AVT81" s="977"/>
      <c r="AVU81" s="977"/>
      <c r="AVV81" s="977"/>
      <c r="AVW81" s="977"/>
      <c r="AVX81" s="977"/>
      <c r="AVY81" s="977"/>
      <c r="AVZ81" s="977"/>
      <c r="AWA81" s="977"/>
      <c r="AWB81" s="977"/>
      <c r="AWC81" s="977"/>
      <c r="AWD81" s="977"/>
      <c r="AWE81" s="977"/>
      <c r="AWF81" s="977"/>
      <c r="AWG81" s="977"/>
      <c r="AWH81" s="977"/>
      <c r="AWI81" s="977"/>
      <c r="AWJ81" s="977"/>
      <c r="AWK81" s="977"/>
      <c r="AWL81" s="977"/>
      <c r="AWM81" s="977"/>
      <c r="AWN81" s="977"/>
      <c r="AWO81" s="977"/>
      <c r="AWP81" s="977"/>
      <c r="AWQ81" s="977"/>
      <c r="AWR81" s="977"/>
      <c r="AWS81" s="977"/>
      <c r="AWT81" s="977"/>
      <c r="AWU81" s="977"/>
      <c r="AWV81" s="977"/>
      <c r="AWW81" s="977"/>
      <c r="AWX81" s="977"/>
      <c r="AWY81" s="977"/>
      <c r="AWZ81" s="977"/>
      <c r="AXA81" s="977"/>
      <c r="AXB81" s="977"/>
      <c r="AXC81" s="977"/>
      <c r="AXD81" s="977"/>
      <c r="AXE81" s="977"/>
      <c r="AXF81" s="977"/>
      <c r="AXG81" s="977"/>
      <c r="AXH81" s="977"/>
      <c r="AXI81" s="977"/>
      <c r="AXJ81" s="977"/>
      <c r="AXK81" s="977"/>
      <c r="AXL81" s="977"/>
      <c r="AXM81" s="977"/>
      <c r="AXN81" s="977"/>
      <c r="AXO81" s="977"/>
      <c r="AXP81" s="977"/>
      <c r="AXQ81" s="977"/>
      <c r="AXR81" s="977"/>
      <c r="AXS81" s="977"/>
      <c r="AXT81" s="977"/>
      <c r="AXU81" s="977"/>
      <c r="AXV81" s="977"/>
      <c r="AXW81" s="977"/>
      <c r="AXX81" s="977"/>
      <c r="AXY81" s="977"/>
      <c r="AXZ81" s="977"/>
      <c r="AYA81" s="977"/>
      <c r="AYB81" s="977"/>
      <c r="AYC81" s="977"/>
      <c r="AYD81" s="977"/>
      <c r="AYE81" s="977"/>
      <c r="AYF81" s="977"/>
      <c r="AYG81" s="977"/>
      <c r="AYH81" s="977"/>
      <c r="AYI81" s="977"/>
      <c r="AYJ81" s="977"/>
      <c r="AYK81" s="977"/>
      <c r="AYL81" s="977"/>
      <c r="AYM81" s="977"/>
      <c r="AYN81" s="977"/>
      <c r="AYO81" s="977"/>
      <c r="AYP81" s="977"/>
      <c r="AYQ81" s="977"/>
      <c r="AYR81" s="977"/>
      <c r="AYS81" s="977"/>
      <c r="AYT81" s="977"/>
      <c r="AYU81" s="977"/>
      <c r="AYV81" s="977"/>
      <c r="AYW81" s="977"/>
      <c r="AYX81" s="977"/>
      <c r="AYY81" s="977"/>
      <c r="AYZ81" s="977"/>
      <c r="AZA81" s="977"/>
      <c r="AZB81" s="977"/>
      <c r="AZC81" s="977"/>
      <c r="AZD81" s="977"/>
      <c r="AZE81" s="977"/>
      <c r="AZF81" s="977"/>
      <c r="AZG81" s="977"/>
      <c r="AZH81" s="977"/>
      <c r="AZI81" s="977"/>
      <c r="AZJ81" s="977"/>
      <c r="AZK81" s="977"/>
      <c r="AZL81" s="977"/>
      <c r="AZM81" s="977"/>
      <c r="AZN81" s="977"/>
      <c r="AZO81" s="977"/>
      <c r="AZP81" s="977"/>
      <c r="AZQ81" s="977"/>
      <c r="AZR81" s="977"/>
      <c r="AZS81" s="977"/>
      <c r="AZT81" s="977"/>
      <c r="AZU81" s="977"/>
      <c r="AZV81" s="977"/>
      <c r="AZW81" s="977"/>
      <c r="AZX81" s="977"/>
      <c r="AZY81" s="977"/>
      <c r="AZZ81" s="977"/>
      <c r="BAA81" s="977"/>
      <c r="BAB81" s="977"/>
      <c r="BAC81" s="977"/>
      <c r="BAD81" s="977"/>
      <c r="BAE81" s="977"/>
      <c r="BAF81" s="977"/>
      <c r="BAG81" s="977"/>
      <c r="BAH81" s="977"/>
      <c r="BAI81" s="977"/>
      <c r="BAJ81" s="977"/>
      <c r="BAK81" s="977"/>
      <c r="BAL81" s="977"/>
      <c r="BAM81" s="977"/>
      <c r="BAN81" s="977"/>
      <c r="BAO81" s="977"/>
      <c r="BAP81" s="977"/>
      <c r="BAQ81" s="977"/>
      <c r="BAR81" s="977"/>
      <c r="BAS81" s="977"/>
      <c r="BAT81" s="977"/>
      <c r="BAU81" s="977"/>
      <c r="BAV81" s="977"/>
      <c r="BAW81" s="977"/>
      <c r="BAX81" s="977"/>
      <c r="BAY81" s="977"/>
      <c r="BAZ81" s="977"/>
      <c r="BBA81" s="977"/>
      <c r="BBB81" s="977"/>
      <c r="BBC81" s="977"/>
      <c r="BBD81" s="977"/>
      <c r="BBE81" s="977"/>
      <c r="BBF81" s="977"/>
      <c r="BBG81" s="977"/>
      <c r="BBH81" s="977"/>
      <c r="BBI81" s="977"/>
      <c r="BBJ81" s="977"/>
      <c r="BBK81" s="977"/>
      <c r="BBL81" s="977"/>
      <c r="BBM81" s="977"/>
      <c r="BBN81" s="977"/>
      <c r="BBO81" s="977"/>
      <c r="BBP81" s="977"/>
      <c r="BBQ81" s="977"/>
      <c r="BBR81" s="977"/>
      <c r="BBS81" s="977"/>
      <c r="BBT81" s="977"/>
      <c r="BBU81" s="977"/>
      <c r="BBV81" s="977"/>
      <c r="BBW81" s="977"/>
      <c r="BBX81" s="977"/>
      <c r="BBY81" s="977"/>
      <c r="BBZ81" s="977"/>
      <c r="BCA81" s="977"/>
      <c r="BCB81" s="977"/>
      <c r="BCC81" s="977"/>
      <c r="BCD81" s="977"/>
      <c r="BCE81" s="977"/>
      <c r="BCF81" s="977"/>
      <c r="BCG81" s="977"/>
      <c r="BCH81" s="977"/>
      <c r="BCI81" s="977"/>
      <c r="BCJ81" s="977"/>
      <c r="BCK81" s="977"/>
      <c r="BCL81" s="977"/>
      <c r="BCM81" s="977"/>
      <c r="BCN81" s="977"/>
      <c r="BCO81" s="977"/>
      <c r="BCP81" s="977"/>
      <c r="BCQ81" s="977"/>
      <c r="BCR81" s="977"/>
      <c r="BCS81" s="977"/>
      <c r="BCT81" s="977"/>
      <c r="BCU81" s="977"/>
      <c r="BCV81" s="977"/>
      <c r="BCW81" s="977"/>
      <c r="BCX81" s="977"/>
      <c r="BCY81" s="977"/>
      <c r="BCZ81" s="977"/>
      <c r="BDA81" s="977"/>
      <c r="BDB81" s="977"/>
      <c r="BDC81" s="977"/>
      <c r="BDD81" s="977"/>
      <c r="BDE81" s="977"/>
      <c r="BDF81" s="977"/>
      <c r="BDG81" s="977"/>
      <c r="BDH81" s="977"/>
      <c r="BDI81" s="977"/>
      <c r="BDJ81" s="977"/>
      <c r="BDK81" s="977"/>
      <c r="BDL81" s="977"/>
      <c r="BDM81" s="977"/>
      <c r="BDN81" s="977"/>
      <c r="BDO81" s="977"/>
      <c r="BDP81" s="977"/>
      <c r="BDQ81" s="977"/>
      <c r="BDR81" s="977"/>
      <c r="BDS81" s="977"/>
      <c r="BDT81" s="977"/>
      <c r="BDU81" s="977"/>
      <c r="BDV81" s="977"/>
      <c r="BDW81" s="977"/>
      <c r="BDX81" s="977"/>
      <c r="BDY81" s="977"/>
      <c r="BDZ81" s="977"/>
      <c r="BEA81" s="977"/>
      <c r="BEB81" s="977"/>
      <c r="BEC81" s="977"/>
      <c r="BED81" s="977"/>
      <c r="BEE81" s="977"/>
      <c r="BEF81" s="977"/>
      <c r="BEG81" s="977"/>
      <c r="BEH81" s="977"/>
      <c r="BEI81" s="977"/>
      <c r="BEJ81" s="977"/>
      <c r="BEK81" s="977"/>
      <c r="BEL81" s="977"/>
      <c r="BEM81" s="977"/>
      <c r="BEN81" s="977"/>
      <c r="BEO81" s="977"/>
      <c r="BEP81" s="977"/>
      <c r="BEQ81" s="977"/>
      <c r="BER81" s="977"/>
      <c r="BES81" s="977"/>
      <c r="BET81" s="977"/>
      <c r="BEU81" s="977"/>
      <c r="BEV81" s="977"/>
      <c r="BEW81" s="977"/>
      <c r="BEX81" s="977"/>
      <c r="BEY81" s="977"/>
      <c r="BEZ81" s="977"/>
      <c r="BFA81" s="977"/>
      <c r="BFB81" s="977"/>
      <c r="BFC81" s="977"/>
      <c r="BFD81" s="977"/>
      <c r="BFE81" s="977"/>
      <c r="BFF81" s="977"/>
      <c r="BFG81" s="977"/>
      <c r="BFH81" s="977"/>
      <c r="BFI81" s="977"/>
      <c r="BFJ81" s="977"/>
      <c r="BFK81" s="977"/>
      <c r="BFL81" s="977"/>
      <c r="BFM81" s="977"/>
      <c r="BFN81" s="977"/>
      <c r="BFO81" s="977"/>
      <c r="BFP81" s="977"/>
      <c r="BFQ81" s="977"/>
      <c r="BFR81" s="977"/>
      <c r="BFS81" s="977"/>
      <c r="BFT81" s="977"/>
      <c r="BFU81" s="977"/>
      <c r="BFV81" s="977"/>
      <c r="BFW81" s="977"/>
      <c r="BFX81" s="977"/>
      <c r="BFY81" s="977"/>
      <c r="BFZ81" s="977"/>
      <c r="BGA81" s="977"/>
      <c r="BGB81" s="977"/>
      <c r="BGC81" s="977"/>
      <c r="BGD81" s="977"/>
      <c r="BGE81" s="977"/>
      <c r="BGF81" s="977"/>
      <c r="BGG81" s="977"/>
      <c r="BGH81" s="977"/>
      <c r="BGI81" s="977"/>
      <c r="BGJ81" s="977"/>
      <c r="BGK81" s="977"/>
      <c r="BGL81" s="977"/>
      <c r="BGM81" s="977"/>
      <c r="BGN81" s="977"/>
      <c r="BGO81" s="977"/>
      <c r="BGP81" s="977"/>
      <c r="BGQ81" s="977"/>
      <c r="BGR81" s="977"/>
      <c r="BGS81" s="977"/>
      <c r="BGT81" s="977"/>
      <c r="BGU81" s="977"/>
      <c r="BGV81" s="977"/>
      <c r="BGW81" s="977"/>
      <c r="BGX81" s="977"/>
      <c r="BGY81" s="977"/>
      <c r="BGZ81" s="977"/>
      <c r="BHA81" s="977"/>
      <c r="BHB81" s="977"/>
      <c r="BHC81" s="977"/>
      <c r="BHD81" s="977"/>
      <c r="BHE81" s="977"/>
      <c r="BHF81" s="977"/>
      <c r="BHG81" s="977"/>
      <c r="BHH81" s="977"/>
      <c r="BHI81" s="977"/>
      <c r="BHJ81" s="977"/>
      <c r="BHK81" s="977"/>
      <c r="BHL81" s="977"/>
      <c r="BHM81" s="977"/>
      <c r="BHN81" s="977"/>
      <c r="BHO81" s="977"/>
      <c r="BHP81" s="977"/>
      <c r="BHQ81" s="977"/>
      <c r="BHR81" s="977"/>
      <c r="BHS81" s="977"/>
      <c r="BHT81" s="977"/>
      <c r="BHU81" s="977"/>
      <c r="BHV81" s="977"/>
      <c r="BHW81" s="977"/>
      <c r="BHX81" s="977"/>
      <c r="BHY81" s="977"/>
      <c r="BHZ81" s="977"/>
      <c r="BIA81" s="977"/>
      <c r="BIB81" s="977"/>
      <c r="BIC81" s="977"/>
      <c r="BID81" s="977"/>
      <c r="BIE81" s="977"/>
      <c r="BIF81" s="977"/>
      <c r="BIG81" s="977"/>
      <c r="BIH81" s="977"/>
      <c r="BII81" s="977"/>
      <c r="BIJ81" s="977"/>
      <c r="BIK81" s="977"/>
      <c r="BIL81" s="977"/>
      <c r="BIM81" s="977"/>
      <c r="BIN81" s="977"/>
      <c r="BIO81" s="977"/>
      <c r="BIP81" s="977"/>
      <c r="BIQ81" s="977"/>
      <c r="BIR81" s="977"/>
      <c r="BIS81" s="977"/>
      <c r="BIT81" s="977"/>
      <c r="BIU81" s="977"/>
      <c r="BIV81" s="977"/>
      <c r="BIW81" s="977"/>
      <c r="BIX81" s="977"/>
      <c r="BIY81" s="977"/>
      <c r="BIZ81" s="977"/>
      <c r="BJA81" s="977"/>
      <c r="BJB81" s="977"/>
      <c r="BJC81" s="977"/>
      <c r="BJD81" s="977"/>
      <c r="BJE81" s="977"/>
      <c r="BJF81" s="977"/>
      <c r="BJG81" s="977"/>
      <c r="BJH81" s="977"/>
      <c r="BJI81" s="977"/>
      <c r="BJJ81" s="977"/>
      <c r="BJK81" s="977"/>
      <c r="BJL81" s="977"/>
      <c r="BJM81" s="977"/>
      <c r="BJN81" s="977"/>
      <c r="BJO81" s="977"/>
      <c r="BJP81" s="977"/>
      <c r="BJQ81" s="977"/>
      <c r="BJR81" s="977"/>
      <c r="BJS81" s="977"/>
      <c r="BJT81" s="977"/>
      <c r="BJU81" s="977"/>
      <c r="BJV81" s="977"/>
      <c r="BJW81" s="977"/>
      <c r="BJX81" s="977"/>
      <c r="BJY81" s="977"/>
      <c r="BJZ81" s="977"/>
      <c r="BKA81" s="977"/>
      <c r="BKB81" s="977"/>
      <c r="BKC81" s="977"/>
      <c r="BKD81" s="977"/>
      <c r="BKE81" s="977"/>
      <c r="BKF81" s="977"/>
      <c r="BKG81" s="977"/>
      <c r="BKH81" s="977"/>
      <c r="BKI81" s="977"/>
      <c r="BKJ81" s="977"/>
      <c r="BKK81" s="977"/>
      <c r="BKL81" s="977"/>
      <c r="BKM81" s="977"/>
      <c r="BKN81" s="977"/>
      <c r="BKO81" s="977"/>
      <c r="BKP81" s="977"/>
      <c r="BKQ81" s="977"/>
      <c r="BKR81" s="977"/>
      <c r="BKS81" s="977"/>
      <c r="BKT81" s="977"/>
      <c r="BKU81" s="977"/>
      <c r="BKV81" s="977"/>
      <c r="BKW81" s="977"/>
      <c r="BKX81" s="977"/>
      <c r="BKY81" s="977"/>
      <c r="BKZ81" s="977"/>
      <c r="BLA81" s="977"/>
      <c r="BLB81" s="977"/>
      <c r="BLC81" s="977"/>
      <c r="BLD81" s="977"/>
      <c r="BLE81" s="977"/>
      <c r="BLF81" s="977"/>
      <c r="BLG81" s="977"/>
      <c r="BLH81" s="977"/>
      <c r="BLI81" s="977"/>
      <c r="BLJ81" s="977"/>
      <c r="BLK81" s="977"/>
      <c r="BLL81" s="977"/>
      <c r="BLM81" s="977"/>
      <c r="BLN81" s="977"/>
      <c r="BLO81" s="977"/>
      <c r="BLP81" s="977"/>
      <c r="BLQ81" s="977"/>
      <c r="BLR81" s="977"/>
      <c r="BLS81" s="977"/>
      <c r="BLT81" s="977"/>
      <c r="BLU81" s="977"/>
      <c r="BLV81" s="977"/>
      <c r="BLW81" s="977"/>
      <c r="BLX81" s="977"/>
      <c r="BLY81" s="977"/>
      <c r="BLZ81" s="977"/>
      <c r="BMA81" s="977"/>
      <c r="BMB81" s="977"/>
      <c r="BMC81" s="977"/>
      <c r="BMD81" s="977"/>
      <c r="BME81" s="977"/>
      <c r="BMF81" s="977"/>
      <c r="BMG81" s="977"/>
      <c r="BMH81" s="977"/>
      <c r="BMI81" s="977"/>
      <c r="BMJ81" s="977"/>
      <c r="BMK81" s="977"/>
      <c r="BML81" s="977"/>
      <c r="BMM81" s="977"/>
      <c r="BMN81" s="977"/>
      <c r="BMO81" s="977"/>
      <c r="BMP81" s="977"/>
      <c r="BMQ81" s="977"/>
      <c r="BMR81" s="977"/>
      <c r="BMS81" s="977"/>
      <c r="BMT81" s="977"/>
      <c r="BMU81" s="977"/>
      <c r="BMV81" s="977"/>
      <c r="BMW81" s="977"/>
      <c r="BMX81" s="977"/>
      <c r="BMY81" s="977"/>
      <c r="BMZ81" s="977"/>
      <c r="BNA81" s="977"/>
      <c r="BNB81" s="977"/>
      <c r="BNC81" s="977"/>
      <c r="BND81" s="977"/>
      <c r="BNE81" s="977"/>
      <c r="BNF81" s="977"/>
      <c r="BNG81" s="977"/>
      <c r="BNH81" s="977"/>
      <c r="BNI81" s="977"/>
      <c r="BNJ81" s="977"/>
      <c r="BNK81" s="977"/>
      <c r="BNL81" s="977"/>
      <c r="BNM81" s="977"/>
      <c r="BNN81" s="977"/>
      <c r="BNO81" s="977"/>
      <c r="BNP81" s="977"/>
      <c r="BNQ81" s="977"/>
      <c r="BNR81" s="977"/>
      <c r="BNS81" s="977"/>
      <c r="BNT81" s="977"/>
      <c r="BNU81" s="977"/>
      <c r="BNV81" s="977"/>
      <c r="BNW81" s="977"/>
      <c r="BNX81" s="977"/>
      <c r="BNY81" s="977"/>
      <c r="BNZ81" s="977"/>
      <c r="BOA81" s="977"/>
      <c r="BOB81" s="977"/>
      <c r="BOC81" s="977"/>
      <c r="BOD81" s="977"/>
      <c r="BOE81" s="977"/>
      <c r="BOF81" s="977"/>
      <c r="BOG81" s="977"/>
      <c r="BOH81" s="977"/>
      <c r="BOI81" s="977"/>
      <c r="BOJ81" s="977"/>
      <c r="BOK81" s="977"/>
      <c r="BOL81" s="977"/>
      <c r="BOM81" s="977"/>
      <c r="BON81" s="977"/>
      <c r="BOO81" s="977"/>
      <c r="BOP81" s="977"/>
      <c r="BOQ81" s="977"/>
      <c r="BOR81" s="977"/>
      <c r="BOS81" s="977"/>
      <c r="BOT81" s="977"/>
      <c r="BOU81" s="977"/>
      <c r="BOV81" s="977"/>
      <c r="BOW81" s="977"/>
      <c r="BOX81" s="977"/>
      <c r="BOY81" s="977"/>
      <c r="BOZ81" s="977"/>
      <c r="BPA81" s="977"/>
      <c r="BPB81" s="977"/>
      <c r="BPC81" s="977"/>
      <c r="BPD81" s="977"/>
      <c r="BPE81" s="977"/>
      <c r="BPF81" s="977"/>
      <c r="BPG81" s="977"/>
      <c r="BPH81" s="977"/>
      <c r="BPI81" s="977"/>
      <c r="BPJ81" s="977"/>
      <c r="BPK81" s="977"/>
      <c r="BPL81" s="977"/>
      <c r="BPM81" s="977"/>
      <c r="BPN81" s="977"/>
      <c r="BPO81" s="977"/>
      <c r="BPP81" s="977"/>
      <c r="BPQ81" s="977"/>
      <c r="BPR81" s="977"/>
      <c r="BPS81" s="977"/>
      <c r="BPT81" s="977"/>
      <c r="BPU81" s="977"/>
      <c r="BPV81" s="977"/>
      <c r="BPW81" s="977"/>
      <c r="BPX81" s="977"/>
      <c r="BPY81" s="977"/>
      <c r="BPZ81" s="977"/>
      <c r="BQA81" s="977"/>
      <c r="BQB81" s="977"/>
      <c r="BQC81" s="977"/>
      <c r="BQD81" s="977"/>
      <c r="BQE81" s="977"/>
      <c r="BQF81" s="977"/>
      <c r="BQG81" s="977"/>
      <c r="BQH81" s="977"/>
      <c r="BQI81" s="977"/>
      <c r="BQJ81" s="977"/>
      <c r="BQK81" s="977"/>
      <c r="BQL81" s="977"/>
      <c r="BQM81" s="977"/>
      <c r="BQN81" s="977"/>
      <c r="BQO81" s="977"/>
      <c r="BQP81" s="977"/>
      <c r="BQQ81" s="977"/>
      <c r="BQR81" s="977"/>
      <c r="BQS81" s="977"/>
      <c r="BQT81" s="977"/>
      <c r="BQU81" s="977"/>
      <c r="BQV81" s="977"/>
      <c r="BQW81" s="977"/>
      <c r="BQX81" s="977"/>
      <c r="BQY81" s="977"/>
      <c r="BQZ81" s="977"/>
      <c r="BRA81" s="977"/>
      <c r="BRB81" s="977"/>
      <c r="BRC81" s="977"/>
      <c r="BRD81" s="977"/>
      <c r="BRE81" s="977"/>
      <c r="BRF81" s="977"/>
      <c r="BRG81" s="977"/>
      <c r="BRH81" s="977"/>
      <c r="BRI81" s="977"/>
      <c r="BRJ81" s="977"/>
      <c r="BRK81" s="977"/>
      <c r="BRL81" s="977"/>
      <c r="BRM81" s="977"/>
      <c r="BRN81" s="977"/>
      <c r="BRO81" s="977"/>
      <c r="BRP81" s="977"/>
      <c r="BRQ81" s="977"/>
      <c r="BRR81" s="977"/>
      <c r="BRS81" s="977"/>
      <c r="BRT81" s="977"/>
      <c r="BRU81" s="977"/>
      <c r="BRV81" s="977"/>
      <c r="BRW81" s="977"/>
      <c r="BRX81" s="977"/>
      <c r="BRY81" s="977"/>
      <c r="BRZ81" s="977"/>
      <c r="BSA81" s="977"/>
      <c r="BSB81" s="977"/>
      <c r="BSC81" s="977"/>
      <c r="BSD81" s="977"/>
      <c r="BSE81" s="977"/>
      <c r="BSF81" s="977"/>
      <c r="BSG81" s="977"/>
      <c r="BSH81" s="977"/>
      <c r="BSI81" s="977"/>
      <c r="BSJ81" s="977"/>
      <c r="BSK81" s="977"/>
      <c r="BSL81" s="977"/>
      <c r="BSM81" s="977"/>
      <c r="BSN81" s="977"/>
      <c r="BSO81" s="977"/>
      <c r="BSP81" s="977"/>
      <c r="BSQ81" s="977"/>
      <c r="BSR81" s="977"/>
      <c r="BSS81" s="977"/>
      <c r="BST81" s="977"/>
      <c r="BSU81" s="977"/>
      <c r="BSV81" s="977"/>
      <c r="BSW81" s="977"/>
      <c r="BSX81" s="977"/>
      <c r="BSY81" s="977"/>
      <c r="BSZ81" s="977"/>
      <c r="BTA81" s="977"/>
      <c r="BTB81" s="977"/>
      <c r="BTC81" s="977"/>
      <c r="BTD81" s="977"/>
      <c r="BTE81" s="977"/>
      <c r="BTF81" s="977"/>
      <c r="BTG81" s="977"/>
      <c r="BTH81" s="977"/>
      <c r="BTI81" s="977"/>
      <c r="BTJ81" s="977"/>
      <c r="BTK81" s="977"/>
      <c r="BTL81" s="977"/>
      <c r="BTM81" s="977"/>
      <c r="BTN81" s="977"/>
      <c r="BTO81" s="977"/>
      <c r="BTP81" s="977"/>
      <c r="BTQ81" s="977"/>
      <c r="BTR81" s="977"/>
      <c r="BTS81" s="977"/>
      <c r="BTT81" s="977"/>
      <c r="BTU81" s="977"/>
      <c r="BTV81" s="977"/>
      <c r="BTW81" s="977"/>
      <c r="BTX81" s="977"/>
      <c r="BTY81" s="977"/>
      <c r="BTZ81" s="977"/>
      <c r="BUA81" s="977"/>
      <c r="BUB81" s="977"/>
      <c r="BUC81" s="977"/>
      <c r="BUD81" s="977"/>
      <c r="BUE81" s="977"/>
      <c r="BUF81" s="977"/>
      <c r="BUG81" s="977"/>
      <c r="BUH81" s="977"/>
      <c r="BUI81" s="977"/>
      <c r="BUJ81" s="977"/>
      <c r="BUK81" s="977"/>
      <c r="BUL81" s="977"/>
      <c r="BUM81" s="977"/>
      <c r="BUN81" s="977"/>
      <c r="BUO81" s="977"/>
      <c r="BUP81" s="977"/>
      <c r="BUQ81" s="977"/>
      <c r="BUR81" s="977"/>
      <c r="BUS81" s="977"/>
      <c r="BUT81" s="977"/>
      <c r="BUU81" s="977"/>
      <c r="BUV81" s="977"/>
      <c r="BUW81" s="977"/>
      <c r="BUX81" s="977"/>
      <c r="BUY81" s="977"/>
      <c r="BUZ81" s="977"/>
      <c r="BVA81" s="977"/>
      <c r="BVB81" s="977"/>
      <c r="BVC81" s="977"/>
      <c r="BVD81" s="977"/>
      <c r="BVE81" s="977"/>
      <c r="BVF81" s="977"/>
      <c r="BVG81" s="977"/>
      <c r="BVH81" s="977"/>
      <c r="BVI81" s="977"/>
      <c r="BVJ81" s="977"/>
      <c r="BVK81" s="977"/>
      <c r="BVL81" s="977"/>
      <c r="BVM81" s="977"/>
      <c r="BVN81" s="977"/>
      <c r="BVO81" s="977"/>
      <c r="BVP81" s="977"/>
      <c r="BVQ81" s="977"/>
      <c r="BVR81" s="977"/>
      <c r="BVS81" s="977"/>
      <c r="BVT81" s="977"/>
      <c r="BVU81" s="977"/>
      <c r="BVV81" s="977"/>
      <c r="BVW81" s="977"/>
      <c r="BVX81" s="977"/>
      <c r="BVY81" s="977"/>
      <c r="BVZ81" s="977"/>
      <c r="BWA81" s="977"/>
      <c r="BWB81" s="977"/>
      <c r="BWC81" s="977"/>
      <c r="BWD81" s="977"/>
      <c r="BWE81" s="977"/>
      <c r="BWF81" s="977"/>
      <c r="BWG81" s="977"/>
      <c r="BWH81" s="977"/>
      <c r="BWI81" s="977"/>
      <c r="BWJ81" s="977"/>
      <c r="BWK81" s="977"/>
      <c r="BWL81" s="977"/>
      <c r="BWM81" s="977"/>
      <c r="BWN81" s="977"/>
      <c r="BWO81" s="977"/>
      <c r="BWP81" s="977"/>
      <c r="BWQ81" s="977"/>
      <c r="BWR81" s="977"/>
      <c r="BWS81" s="977"/>
      <c r="BWT81" s="977"/>
      <c r="BWU81" s="977"/>
      <c r="BWV81" s="977"/>
      <c r="BWW81" s="977"/>
      <c r="BWX81" s="977"/>
      <c r="BWY81" s="977"/>
      <c r="BWZ81" s="977"/>
      <c r="BXA81" s="977"/>
      <c r="BXB81" s="977"/>
      <c r="BXC81" s="977"/>
      <c r="BXD81" s="977"/>
      <c r="BXE81" s="977"/>
      <c r="BXF81" s="977"/>
      <c r="BXG81" s="977"/>
      <c r="BXH81" s="977"/>
      <c r="BXI81" s="977"/>
      <c r="BXJ81" s="977"/>
      <c r="BXK81" s="977"/>
      <c r="BXL81" s="977"/>
      <c r="BXM81" s="977"/>
      <c r="BXN81" s="977"/>
      <c r="BXO81" s="977"/>
      <c r="BXP81" s="977"/>
      <c r="BXQ81" s="977"/>
      <c r="BXR81" s="977"/>
      <c r="BXS81" s="977"/>
      <c r="BXT81" s="977"/>
      <c r="BXU81" s="977"/>
      <c r="BXV81" s="977"/>
      <c r="BXW81" s="977"/>
      <c r="BXX81" s="977"/>
      <c r="BXY81" s="977"/>
      <c r="BXZ81" s="977"/>
      <c r="BYA81" s="977"/>
      <c r="BYB81" s="977"/>
      <c r="BYC81" s="977"/>
      <c r="BYD81" s="977"/>
      <c r="BYE81" s="977"/>
      <c r="BYF81" s="977"/>
      <c r="BYG81" s="977"/>
      <c r="BYH81" s="977"/>
      <c r="BYI81" s="977"/>
      <c r="BYJ81" s="977"/>
      <c r="BYK81" s="977"/>
      <c r="BYL81" s="977"/>
      <c r="BYM81" s="977"/>
      <c r="BYN81" s="977"/>
      <c r="BYO81" s="977"/>
      <c r="BYP81" s="977"/>
      <c r="BYQ81" s="977"/>
      <c r="BYR81" s="977"/>
      <c r="BYS81" s="977"/>
      <c r="BYT81" s="977"/>
      <c r="BYU81" s="977"/>
      <c r="BYV81" s="977"/>
      <c r="BYW81" s="977"/>
      <c r="BYX81" s="977"/>
      <c r="BYY81" s="977"/>
      <c r="BYZ81" s="977"/>
      <c r="BZA81" s="977"/>
      <c r="BZB81" s="977"/>
      <c r="BZC81" s="977"/>
      <c r="BZD81" s="977"/>
      <c r="BZE81" s="977"/>
      <c r="BZF81" s="977"/>
      <c r="BZG81" s="977"/>
      <c r="BZH81" s="977"/>
      <c r="BZI81" s="977"/>
      <c r="BZJ81" s="977"/>
      <c r="BZK81" s="977"/>
      <c r="BZL81" s="977"/>
      <c r="BZM81" s="977"/>
      <c r="BZN81" s="977"/>
      <c r="BZO81" s="977"/>
      <c r="BZP81" s="977"/>
      <c r="BZQ81" s="977"/>
      <c r="BZR81" s="977"/>
      <c r="BZS81" s="977"/>
      <c r="BZT81" s="977"/>
      <c r="BZU81" s="977"/>
      <c r="BZV81" s="977"/>
      <c r="BZW81" s="977"/>
      <c r="BZX81" s="977"/>
      <c r="BZY81" s="977"/>
      <c r="BZZ81" s="977"/>
      <c r="CAA81" s="977"/>
      <c r="CAB81" s="977"/>
      <c r="CAC81" s="977"/>
      <c r="CAD81" s="977"/>
      <c r="CAE81" s="977"/>
      <c r="CAF81" s="977"/>
      <c r="CAG81" s="977"/>
      <c r="CAH81" s="977"/>
      <c r="CAI81" s="977"/>
      <c r="CAJ81" s="977"/>
      <c r="CAK81" s="977"/>
      <c r="CAL81" s="977"/>
      <c r="CAM81" s="977"/>
      <c r="CAN81" s="977"/>
      <c r="CAO81" s="977"/>
      <c r="CAP81" s="977"/>
      <c r="CAQ81" s="977"/>
      <c r="CAR81" s="977"/>
      <c r="CAS81" s="977"/>
      <c r="CAT81" s="977"/>
      <c r="CAU81" s="977"/>
      <c r="CAV81" s="977"/>
      <c r="CAW81" s="977"/>
      <c r="CAX81" s="977"/>
      <c r="CAY81" s="977"/>
      <c r="CAZ81" s="977"/>
      <c r="CBA81" s="977"/>
      <c r="CBB81" s="977"/>
      <c r="CBC81" s="977"/>
      <c r="CBD81" s="977"/>
      <c r="CBE81" s="977"/>
      <c r="CBF81" s="977"/>
      <c r="CBG81" s="977"/>
      <c r="CBH81" s="977"/>
      <c r="CBI81" s="977"/>
      <c r="CBJ81" s="977"/>
      <c r="CBK81" s="977"/>
      <c r="CBL81" s="977"/>
      <c r="CBM81" s="977"/>
      <c r="CBN81" s="977"/>
      <c r="CBO81" s="977"/>
      <c r="CBP81" s="977"/>
      <c r="CBQ81" s="977"/>
      <c r="CBR81" s="977"/>
      <c r="CBS81" s="977"/>
      <c r="CBT81" s="977"/>
      <c r="CBU81" s="977"/>
      <c r="CBV81" s="977"/>
      <c r="CBW81" s="977"/>
      <c r="CBX81" s="977"/>
      <c r="CBY81" s="977"/>
      <c r="CBZ81" s="977"/>
      <c r="CCA81" s="977"/>
      <c r="CCB81" s="977"/>
      <c r="CCC81" s="977"/>
      <c r="CCD81" s="977"/>
      <c r="CCE81" s="977"/>
      <c r="CCF81" s="977"/>
      <c r="CCG81" s="977"/>
      <c r="CCH81" s="977"/>
      <c r="CCI81" s="977"/>
      <c r="CCJ81" s="977"/>
      <c r="CCK81" s="977"/>
      <c r="CCL81" s="977"/>
      <c r="CCM81" s="977"/>
      <c r="CCN81" s="977"/>
      <c r="CCO81" s="977"/>
      <c r="CCP81" s="977"/>
      <c r="CCQ81" s="977"/>
      <c r="CCR81" s="977"/>
      <c r="CCS81" s="977"/>
      <c r="CCT81" s="977"/>
      <c r="CCU81" s="977"/>
      <c r="CCV81" s="977"/>
      <c r="CCW81" s="977"/>
      <c r="CCX81" s="977"/>
      <c r="CCY81" s="977"/>
      <c r="CCZ81" s="977"/>
      <c r="CDA81" s="977"/>
      <c r="CDB81" s="977"/>
      <c r="CDC81" s="977"/>
      <c r="CDD81" s="977"/>
      <c r="CDE81" s="977"/>
      <c r="CDF81" s="977"/>
      <c r="CDG81" s="977"/>
      <c r="CDH81" s="977"/>
      <c r="CDI81" s="977"/>
      <c r="CDJ81" s="977"/>
      <c r="CDK81" s="977"/>
      <c r="CDL81" s="977"/>
      <c r="CDM81" s="977"/>
      <c r="CDN81" s="977"/>
      <c r="CDO81" s="977"/>
      <c r="CDP81" s="977"/>
      <c r="CDQ81" s="977"/>
      <c r="CDR81" s="977"/>
      <c r="CDS81" s="977"/>
      <c r="CDT81" s="977"/>
      <c r="CDU81" s="977"/>
      <c r="CDV81" s="977"/>
      <c r="CDW81" s="977"/>
      <c r="CDX81" s="977"/>
      <c r="CDY81" s="977"/>
      <c r="CDZ81" s="977"/>
      <c r="CEA81" s="977"/>
      <c r="CEB81" s="977"/>
      <c r="CEC81" s="977"/>
      <c r="CED81" s="977"/>
      <c r="CEE81" s="977"/>
      <c r="CEF81" s="977"/>
      <c r="CEG81" s="977"/>
      <c r="CEH81" s="977"/>
      <c r="CEI81" s="977"/>
      <c r="CEJ81" s="977"/>
      <c r="CEK81" s="977"/>
      <c r="CEL81" s="977"/>
      <c r="CEM81" s="977"/>
      <c r="CEN81" s="977"/>
      <c r="CEO81" s="977"/>
      <c r="CEP81" s="977"/>
      <c r="CEQ81" s="977"/>
      <c r="CER81" s="977"/>
      <c r="CES81" s="977"/>
      <c r="CET81" s="977"/>
      <c r="CEU81" s="977"/>
      <c r="CEV81" s="977"/>
      <c r="CEW81" s="977"/>
      <c r="CEX81" s="977"/>
      <c r="CEY81" s="977"/>
      <c r="CEZ81" s="977"/>
      <c r="CFA81" s="977"/>
      <c r="CFB81" s="977"/>
      <c r="CFC81" s="977"/>
      <c r="CFD81" s="977"/>
      <c r="CFE81" s="977"/>
      <c r="CFF81" s="977"/>
      <c r="CFG81" s="977"/>
      <c r="CFH81" s="977"/>
      <c r="CFI81" s="977"/>
      <c r="CFJ81" s="977"/>
      <c r="CFK81" s="977"/>
      <c r="CFL81" s="977"/>
      <c r="CFM81" s="977"/>
      <c r="CFN81" s="977"/>
      <c r="CFO81" s="977"/>
      <c r="CFP81" s="977"/>
      <c r="CFQ81" s="977"/>
      <c r="CFR81" s="977"/>
      <c r="CFS81" s="977"/>
      <c r="CFT81" s="977"/>
      <c r="CFU81" s="977"/>
      <c r="CFV81" s="977"/>
      <c r="CFW81" s="977"/>
      <c r="CFX81" s="977"/>
      <c r="CFY81" s="977"/>
      <c r="CFZ81" s="977"/>
      <c r="CGA81" s="977"/>
      <c r="CGB81" s="977"/>
      <c r="CGC81" s="977"/>
      <c r="CGD81" s="977"/>
      <c r="CGE81" s="977"/>
      <c r="CGF81" s="977"/>
      <c r="CGG81" s="977"/>
      <c r="CGH81" s="977"/>
      <c r="CGI81" s="977"/>
      <c r="CGJ81" s="977"/>
      <c r="CGK81" s="977"/>
      <c r="CGL81" s="977"/>
      <c r="CGM81" s="977"/>
      <c r="CGN81" s="977"/>
      <c r="CGO81" s="977"/>
      <c r="CGP81" s="977"/>
      <c r="CGQ81" s="977"/>
      <c r="CGR81" s="977"/>
      <c r="CGS81" s="977"/>
      <c r="CGT81" s="977"/>
      <c r="CGU81" s="977"/>
      <c r="CGV81" s="977"/>
      <c r="CGW81" s="977"/>
      <c r="CGX81" s="977"/>
      <c r="CGY81" s="977"/>
      <c r="CGZ81" s="977"/>
      <c r="CHA81" s="977"/>
      <c r="CHB81" s="977"/>
      <c r="CHC81" s="977"/>
      <c r="CHD81" s="977"/>
      <c r="CHE81" s="977"/>
      <c r="CHF81" s="977"/>
      <c r="CHG81" s="977"/>
      <c r="CHH81" s="977"/>
      <c r="CHI81" s="977"/>
      <c r="CHJ81" s="977"/>
      <c r="CHK81" s="977"/>
      <c r="CHL81" s="977"/>
      <c r="CHM81" s="977"/>
      <c r="CHN81" s="977"/>
      <c r="CHO81" s="977"/>
      <c r="CHP81" s="977"/>
      <c r="CHQ81" s="977"/>
      <c r="CHR81" s="977"/>
      <c r="CHS81" s="977"/>
      <c r="CHT81" s="977"/>
      <c r="CHU81" s="977"/>
      <c r="CHV81" s="977"/>
      <c r="CHW81" s="977"/>
      <c r="CHX81" s="977"/>
      <c r="CHY81" s="977"/>
      <c r="CHZ81" s="977"/>
      <c r="CIA81" s="977"/>
      <c r="CIB81" s="977"/>
      <c r="CIC81" s="977"/>
      <c r="CID81" s="977"/>
      <c r="CIE81" s="977"/>
      <c r="CIF81" s="977"/>
      <c r="CIG81" s="977"/>
      <c r="CIH81" s="977"/>
      <c r="CII81" s="977"/>
      <c r="CIJ81" s="977"/>
      <c r="CIK81" s="977"/>
      <c r="CIL81" s="977"/>
      <c r="CIM81" s="977"/>
      <c r="CIN81" s="977"/>
      <c r="CIO81" s="977"/>
      <c r="CIP81" s="977"/>
      <c r="CIQ81" s="977"/>
      <c r="CIR81" s="977"/>
      <c r="CIS81" s="977"/>
      <c r="CIT81" s="977"/>
      <c r="CIU81" s="977"/>
      <c r="CIV81" s="977"/>
      <c r="CIW81" s="977"/>
      <c r="CIX81" s="977"/>
      <c r="CIY81" s="977"/>
      <c r="CIZ81" s="977"/>
      <c r="CJA81" s="977"/>
      <c r="CJB81" s="977"/>
      <c r="CJC81" s="977"/>
      <c r="CJD81" s="977"/>
      <c r="CJE81" s="977"/>
      <c r="CJF81" s="977"/>
      <c r="CJG81" s="977"/>
      <c r="CJH81" s="977"/>
      <c r="CJI81" s="977"/>
      <c r="CJJ81" s="977"/>
      <c r="CJK81" s="977"/>
      <c r="CJL81" s="977"/>
      <c r="CJM81" s="977"/>
      <c r="CJN81" s="977"/>
      <c r="CJO81" s="977"/>
      <c r="CJP81" s="977"/>
      <c r="CJQ81" s="977"/>
      <c r="CJR81" s="977"/>
      <c r="CJS81" s="977"/>
      <c r="CJT81" s="977"/>
      <c r="CJU81" s="977"/>
      <c r="CJV81" s="977"/>
      <c r="CJW81" s="977"/>
      <c r="CJX81" s="977"/>
      <c r="CJY81" s="977"/>
      <c r="CJZ81" s="977"/>
      <c r="CKA81" s="977"/>
      <c r="CKB81" s="977"/>
      <c r="CKC81" s="977"/>
      <c r="CKD81" s="977"/>
      <c r="CKE81" s="977"/>
      <c r="CKF81" s="977"/>
      <c r="CKG81" s="977"/>
      <c r="CKH81" s="977"/>
      <c r="CKI81" s="977"/>
      <c r="CKJ81" s="977"/>
      <c r="CKK81" s="977"/>
      <c r="CKL81" s="977"/>
      <c r="CKM81" s="977"/>
      <c r="CKN81" s="977"/>
      <c r="CKO81" s="977"/>
      <c r="CKP81" s="977"/>
      <c r="CKQ81" s="977"/>
      <c r="CKR81" s="977"/>
      <c r="CKS81" s="977"/>
      <c r="CKT81" s="977"/>
      <c r="CKU81" s="977"/>
      <c r="CKV81" s="977"/>
      <c r="CKW81" s="977"/>
      <c r="CKX81" s="977"/>
      <c r="CKY81" s="977"/>
      <c r="CKZ81" s="977"/>
      <c r="CLA81" s="977"/>
      <c r="CLB81" s="977"/>
      <c r="CLC81" s="977"/>
      <c r="CLD81" s="977"/>
      <c r="CLE81" s="977"/>
      <c r="CLF81" s="977"/>
      <c r="CLG81" s="977"/>
      <c r="CLH81" s="977"/>
      <c r="CLI81" s="977"/>
      <c r="CLJ81" s="977"/>
      <c r="CLK81" s="977"/>
      <c r="CLL81" s="977"/>
      <c r="CLM81" s="977"/>
      <c r="CLN81" s="977"/>
      <c r="CLO81" s="977"/>
      <c r="CLP81" s="977"/>
      <c r="CLQ81" s="977"/>
      <c r="CLR81" s="977"/>
      <c r="CLS81" s="977"/>
      <c r="CLT81" s="977"/>
      <c r="CLU81" s="977"/>
      <c r="CLV81" s="977"/>
      <c r="CLW81" s="977"/>
      <c r="CLX81" s="977"/>
      <c r="CLY81" s="977"/>
      <c r="CLZ81" s="977"/>
      <c r="CMA81" s="977"/>
      <c r="CMB81" s="977"/>
      <c r="CMC81" s="977"/>
      <c r="CMD81" s="977"/>
      <c r="CME81" s="977"/>
      <c r="CMF81" s="977"/>
      <c r="CMG81" s="977"/>
      <c r="CMH81" s="977"/>
      <c r="CMI81" s="977"/>
      <c r="CMJ81" s="977"/>
      <c r="CMK81" s="977"/>
      <c r="CML81" s="977"/>
      <c r="CMM81" s="977"/>
      <c r="CMN81" s="977"/>
      <c r="CMO81" s="977"/>
      <c r="CMP81" s="977"/>
      <c r="CMQ81" s="977"/>
      <c r="CMR81" s="977"/>
      <c r="CMS81" s="977"/>
      <c r="CMT81" s="977"/>
      <c r="CMU81" s="977"/>
      <c r="CMV81" s="977"/>
      <c r="CMW81" s="977"/>
      <c r="CMX81" s="977"/>
      <c r="CMY81" s="977"/>
      <c r="CMZ81" s="977"/>
      <c r="CNA81" s="977"/>
      <c r="CNB81" s="977"/>
      <c r="CNC81" s="977"/>
      <c r="CND81" s="977"/>
      <c r="CNE81" s="977"/>
      <c r="CNF81" s="977"/>
      <c r="CNG81" s="977"/>
      <c r="CNH81" s="977"/>
      <c r="CNI81" s="977"/>
      <c r="CNJ81" s="977"/>
      <c r="CNK81" s="977"/>
      <c r="CNL81" s="977"/>
      <c r="CNM81" s="977"/>
      <c r="CNN81" s="977"/>
      <c r="CNO81" s="977"/>
      <c r="CNP81" s="977"/>
      <c r="CNQ81" s="977"/>
      <c r="CNR81" s="977"/>
      <c r="CNS81" s="977"/>
      <c r="CNT81" s="977"/>
      <c r="CNU81" s="977"/>
      <c r="CNV81" s="977"/>
      <c r="CNW81" s="977"/>
      <c r="CNX81" s="977"/>
      <c r="CNY81" s="977"/>
      <c r="CNZ81" s="977"/>
      <c r="COA81" s="977"/>
      <c r="COB81" s="977"/>
      <c r="COC81" s="977"/>
      <c r="COD81" s="977"/>
      <c r="COE81" s="977"/>
      <c r="COF81" s="977"/>
      <c r="COG81" s="977"/>
      <c r="COH81" s="977"/>
      <c r="COI81" s="977"/>
      <c r="COJ81" s="977"/>
      <c r="COK81" s="977"/>
      <c r="COL81" s="977"/>
      <c r="COM81" s="977"/>
      <c r="CON81" s="977"/>
      <c r="COO81" s="977"/>
      <c r="COP81" s="977"/>
      <c r="COQ81" s="977"/>
      <c r="COR81" s="977"/>
      <c r="COS81" s="977"/>
      <c r="COT81" s="977"/>
      <c r="COU81" s="977"/>
      <c r="COV81" s="977"/>
      <c r="COW81" s="977"/>
      <c r="COX81" s="977"/>
      <c r="COY81" s="977"/>
      <c r="COZ81" s="977"/>
      <c r="CPA81" s="977"/>
      <c r="CPB81" s="977"/>
      <c r="CPC81" s="977"/>
      <c r="CPD81" s="977"/>
      <c r="CPE81" s="977"/>
      <c r="CPF81" s="977"/>
      <c r="CPG81" s="977"/>
      <c r="CPH81" s="977"/>
      <c r="CPI81" s="977"/>
      <c r="CPJ81" s="977"/>
      <c r="CPK81" s="977"/>
      <c r="CPL81" s="977"/>
      <c r="CPM81" s="977"/>
      <c r="CPN81" s="977"/>
      <c r="CPO81" s="977"/>
      <c r="CPP81" s="977"/>
      <c r="CPQ81" s="977"/>
      <c r="CPR81" s="977"/>
      <c r="CPS81" s="977"/>
      <c r="CPT81" s="977"/>
      <c r="CPU81" s="977"/>
      <c r="CPV81" s="977"/>
      <c r="CPW81" s="977"/>
      <c r="CPX81" s="977"/>
      <c r="CPY81" s="977"/>
      <c r="CPZ81" s="977"/>
      <c r="CQA81" s="977"/>
      <c r="CQB81" s="977"/>
      <c r="CQC81" s="977"/>
      <c r="CQD81" s="977"/>
      <c r="CQE81" s="977"/>
      <c r="CQF81" s="977"/>
      <c r="CQG81" s="977"/>
      <c r="CQH81" s="977"/>
      <c r="CQI81" s="977"/>
      <c r="CQJ81" s="977"/>
      <c r="CQK81" s="977"/>
      <c r="CQL81" s="977"/>
      <c r="CQM81" s="977"/>
      <c r="CQN81" s="977"/>
      <c r="CQO81" s="977"/>
      <c r="CQP81" s="977"/>
      <c r="CQQ81" s="977"/>
      <c r="CQR81" s="977"/>
      <c r="CQS81" s="977"/>
      <c r="CQT81" s="977"/>
      <c r="CQU81" s="977"/>
      <c r="CQV81" s="977"/>
      <c r="CQW81" s="977"/>
      <c r="CQX81" s="977"/>
      <c r="CQY81" s="977"/>
      <c r="CQZ81" s="977"/>
      <c r="CRA81" s="977"/>
      <c r="CRB81" s="977"/>
      <c r="CRC81" s="977"/>
      <c r="CRD81" s="977"/>
      <c r="CRE81" s="977"/>
      <c r="CRF81" s="977"/>
      <c r="CRG81" s="977"/>
      <c r="CRH81" s="977"/>
      <c r="CRI81" s="977"/>
      <c r="CRJ81" s="977"/>
      <c r="CRK81" s="977"/>
      <c r="CRL81" s="977"/>
      <c r="CRM81" s="977"/>
      <c r="CRN81" s="977"/>
      <c r="CRO81" s="977"/>
      <c r="CRP81" s="977"/>
      <c r="CRQ81" s="977"/>
      <c r="CRR81" s="977"/>
      <c r="CRS81" s="977"/>
      <c r="CRT81" s="977"/>
      <c r="CRU81" s="977"/>
      <c r="CRV81" s="977"/>
      <c r="CRW81" s="977"/>
      <c r="CRX81" s="977"/>
      <c r="CRY81" s="977"/>
      <c r="CRZ81" s="977"/>
      <c r="CSA81" s="977"/>
      <c r="CSB81" s="977"/>
      <c r="CSC81" s="977"/>
      <c r="CSD81" s="977"/>
      <c r="CSE81" s="977"/>
      <c r="CSF81" s="977"/>
      <c r="CSG81" s="977"/>
      <c r="CSH81" s="977"/>
      <c r="CSI81" s="977"/>
      <c r="CSJ81" s="977"/>
      <c r="CSK81" s="977"/>
      <c r="CSL81" s="977"/>
      <c r="CSM81" s="977"/>
      <c r="CSN81" s="977"/>
      <c r="CSO81" s="977"/>
      <c r="CSP81" s="977"/>
      <c r="CSQ81" s="977"/>
      <c r="CSR81" s="977"/>
      <c r="CSS81" s="977"/>
      <c r="CST81" s="977"/>
      <c r="CSU81" s="977"/>
      <c r="CSV81" s="977"/>
      <c r="CSW81" s="977"/>
      <c r="CSX81" s="977"/>
      <c r="CSY81" s="977"/>
      <c r="CSZ81" s="977"/>
      <c r="CTA81" s="977"/>
      <c r="CTB81" s="977"/>
      <c r="CTC81" s="977"/>
      <c r="CTD81" s="977"/>
      <c r="CTE81" s="977"/>
      <c r="CTF81" s="977"/>
      <c r="CTG81" s="977"/>
      <c r="CTH81" s="977"/>
      <c r="CTI81" s="977"/>
      <c r="CTJ81" s="977"/>
      <c r="CTK81" s="977"/>
      <c r="CTL81" s="977"/>
      <c r="CTM81" s="977"/>
      <c r="CTN81" s="977"/>
      <c r="CTO81" s="977"/>
      <c r="CTP81" s="977"/>
      <c r="CTQ81" s="977"/>
      <c r="CTR81" s="977"/>
      <c r="CTS81" s="977"/>
      <c r="CTT81" s="977"/>
      <c r="CTU81" s="977"/>
      <c r="CTV81" s="977"/>
      <c r="CTW81" s="977"/>
      <c r="CTX81" s="977"/>
      <c r="CTY81" s="977"/>
      <c r="CTZ81" s="977"/>
      <c r="CUA81" s="977"/>
      <c r="CUB81" s="977"/>
      <c r="CUC81" s="977"/>
      <c r="CUD81" s="977"/>
      <c r="CUE81" s="977"/>
      <c r="CUF81" s="977"/>
      <c r="CUG81" s="977"/>
      <c r="CUH81" s="977"/>
      <c r="CUI81" s="977"/>
      <c r="CUJ81" s="977"/>
      <c r="CUK81" s="977"/>
      <c r="CUL81" s="977"/>
      <c r="CUM81" s="977"/>
      <c r="CUN81" s="977"/>
      <c r="CUO81" s="977"/>
      <c r="CUP81" s="977"/>
      <c r="CUQ81" s="977"/>
      <c r="CUR81" s="977"/>
      <c r="CUS81" s="977"/>
      <c r="CUT81" s="977"/>
      <c r="CUU81" s="977"/>
      <c r="CUV81" s="977"/>
      <c r="CUW81" s="977"/>
      <c r="CUX81" s="977"/>
      <c r="CUY81" s="977"/>
      <c r="CUZ81" s="977"/>
      <c r="CVA81" s="977"/>
      <c r="CVB81" s="977"/>
      <c r="CVC81" s="977"/>
      <c r="CVD81" s="977"/>
      <c r="CVE81" s="977"/>
      <c r="CVF81" s="977"/>
      <c r="CVG81" s="977"/>
      <c r="CVH81" s="977"/>
      <c r="CVI81" s="977"/>
      <c r="CVJ81" s="977"/>
      <c r="CVK81" s="977"/>
      <c r="CVL81" s="977"/>
      <c r="CVM81" s="977"/>
      <c r="CVN81" s="977"/>
      <c r="CVO81" s="977"/>
      <c r="CVP81" s="977"/>
      <c r="CVQ81" s="977"/>
      <c r="CVR81" s="977"/>
      <c r="CVS81" s="977"/>
      <c r="CVT81" s="977"/>
      <c r="CVU81" s="977"/>
      <c r="CVV81" s="977"/>
      <c r="CVW81" s="977"/>
      <c r="CVX81" s="977"/>
      <c r="CVY81" s="977"/>
      <c r="CVZ81" s="977"/>
      <c r="CWA81" s="977"/>
      <c r="CWB81" s="977"/>
      <c r="CWC81" s="977"/>
      <c r="CWD81" s="977"/>
      <c r="CWE81" s="977"/>
      <c r="CWF81" s="977"/>
      <c r="CWG81" s="977"/>
      <c r="CWH81" s="977"/>
      <c r="CWI81" s="977"/>
      <c r="CWJ81" s="977"/>
      <c r="CWK81" s="977"/>
      <c r="CWL81" s="977"/>
      <c r="CWM81" s="977"/>
      <c r="CWN81" s="977"/>
      <c r="CWO81" s="977"/>
      <c r="CWP81" s="977"/>
      <c r="CWQ81" s="977"/>
      <c r="CWR81" s="977"/>
      <c r="CWS81" s="977"/>
      <c r="CWT81" s="977"/>
      <c r="CWU81" s="977"/>
      <c r="CWV81" s="977"/>
      <c r="CWW81" s="977"/>
      <c r="CWX81" s="977"/>
      <c r="CWY81" s="977"/>
      <c r="CWZ81" s="977"/>
      <c r="CXA81" s="977"/>
      <c r="CXB81" s="977"/>
      <c r="CXC81" s="977"/>
      <c r="CXD81" s="977"/>
      <c r="CXE81" s="977"/>
      <c r="CXF81" s="977"/>
      <c r="CXG81" s="977"/>
      <c r="CXH81" s="977"/>
      <c r="CXI81" s="977"/>
      <c r="CXJ81" s="977"/>
      <c r="CXK81" s="977"/>
      <c r="CXL81" s="977"/>
      <c r="CXM81" s="977"/>
      <c r="CXN81" s="977"/>
      <c r="CXO81" s="977"/>
      <c r="CXP81" s="977"/>
      <c r="CXQ81" s="977"/>
      <c r="CXR81" s="977"/>
      <c r="CXS81" s="977"/>
      <c r="CXT81" s="977"/>
      <c r="CXU81" s="977"/>
      <c r="CXV81" s="977"/>
      <c r="CXW81" s="977"/>
      <c r="CXX81" s="977"/>
      <c r="CXY81" s="977"/>
      <c r="CXZ81" s="977"/>
      <c r="CYA81" s="977"/>
      <c r="CYB81" s="977"/>
      <c r="CYC81" s="977"/>
      <c r="CYD81" s="977"/>
      <c r="CYE81" s="977"/>
      <c r="CYF81" s="977"/>
      <c r="CYG81" s="977"/>
      <c r="CYH81" s="977"/>
      <c r="CYI81" s="977"/>
      <c r="CYJ81" s="977"/>
      <c r="CYK81" s="977"/>
      <c r="CYL81" s="977"/>
      <c r="CYM81" s="977"/>
      <c r="CYN81" s="977"/>
      <c r="CYO81" s="977"/>
      <c r="CYP81" s="977"/>
      <c r="CYQ81" s="977"/>
      <c r="CYR81" s="977"/>
      <c r="CYS81" s="977"/>
      <c r="CYT81" s="977"/>
      <c r="CYU81" s="977"/>
      <c r="CYV81" s="977"/>
      <c r="CYW81" s="977"/>
      <c r="CYX81" s="977"/>
      <c r="CYY81" s="977"/>
      <c r="CYZ81" s="977"/>
      <c r="CZA81" s="977"/>
      <c r="CZB81" s="977"/>
      <c r="CZC81" s="977"/>
      <c r="CZD81" s="977"/>
      <c r="CZE81" s="977"/>
      <c r="CZF81" s="977"/>
      <c r="CZG81" s="977"/>
      <c r="CZH81" s="977"/>
      <c r="CZI81" s="977"/>
      <c r="CZJ81" s="977"/>
      <c r="CZK81" s="977"/>
      <c r="CZL81" s="977"/>
      <c r="CZM81" s="977"/>
      <c r="CZN81" s="977"/>
      <c r="CZO81" s="977"/>
      <c r="CZP81" s="977"/>
      <c r="CZQ81" s="977"/>
      <c r="CZR81" s="977"/>
      <c r="CZS81" s="977"/>
      <c r="CZT81" s="977"/>
      <c r="CZU81" s="977"/>
      <c r="CZV81" s="977"/>
      <c r="CZW81" s="977"/>
      <c r="CZX81" s="977"/>
      <c r="CZY81" s="977"/>
      <c r="CZZ81" s="977"/>
      <c r="DAA81" s="977"/>
      <c r="DAB81" s="977"/>
      <c r="DAC81" s="977"/>
      <c r="DAD81" s="977"/>
      <c r="DAE81" s="977"/>
      <c r="DAF81" s="977"/>
      <c r="DAG81" s="977"/>
      <c r="DAH81" s="977"/>
      <c r="DAI81" s="977"/>
      <c r="DAJ81" s="977"/>
      <c r="DAK81" s="977"/>
      <c r="DAL81" s="977"/>
      <c r="DAM81" s="977"/>
      <c r="DAN81" s="977"/>
      <c r="DAO81" s="977"/>
      <c r="DAP81" s="977"/>
      <c r="DAQ81" s="977"/>
      <c r="DAR81" s="977"/>
      <c r="DAS81" s="977"/>
      <c r="DAT81" s="977"/>
      <c r="DAU81" s="977"/>
      <c r="DAV81" s="977"/>
      <c r="DAW81" s="977"/>
      <c r="DAX81" s="977"/>
      <c r="DAY81" s="977"/>
      <c r="DAZ81" s="977"/>
      <c r="DBA81" s="977"/>
      <c r="DBB81" s="977"/>
      <c r="DBC81" s="977"/>
      <c r="DBD81" s="977"/>
      <c r="DBE81" s="977"/>
      <c r="DBF81" s="977"/>
      <c r="DBG81" s="977"/>
      <c r="DBH81" s="977"/>
      <c r="DBI81" s="977"/>
      <c r="DBJ81" s="977"/>
      <c r="DBK81" s="977"/>
      <c r="DBL81" s="977"/>
      <c r="DBM81" s="977"/>
      <c r="DBN81" s="977"/>
      <c r="DBO81" s="977"/>
      <c r="DBP81" s="977"/>
      <c r="DBQ81" s="977"/>
      <c r="DBR81" s="977"/>
      <c r="DBS81" s="977"/>
      <c r="DBT81" s="977"/>
      <c r="DBU81" s="977"/>
      <c r="DBV81" s="977"/>
      <c r="DBW81" s="977"/>
      <c r="DBX81" s="977"/>
      <c r="DBY81" s="977"/>
      <c r="DBZ81" s="977"/>
      <c r="DCA81" s="977"/>
      <c r="DCB81" s="977"/>
      <c r="DCC81" s="977"/>
      <c r="DCD81" s="977"/>
      <c r="DCE81" s="977"/>
      <c r="DCF81" s="977"/>
      <c r="DCG81" s="977"/>
      <c r="DCH81" s="977"/>
      <c r="DCI81" s="977"/>
      <c r="DCJ81" s="977"/>
      <c r="DCK81" s="977"/>
      <c r="DCL81" s="977"/>
      <c r="DCM81" s="977"/>
      <c r="DCN81" s="977"/>
      <c r="DCO81" s="977"/>
      <c r="DCP81" s="977"/>
      <c r="DCQ81" s="977"/>
      <c r="DCR81" s="977"/>
      <c r="DCS81" s="977"/>
      <c r="DCT81" s="977"/>
      <c r="DCU81" s="977"/>
      <c r="DCV81" s="977"/>
      <c r="DCW81" s="977"/>
      <c r="DCX81" s="977"/>
      <c r="DCY81" s="977"/>
      <c r="DCZ81" s="977"/>
      <c r="DDA81" s="977"/>
      <c r="DDB81" s="977"/>
      <c r="DDC81" s="977"/>
      <c r="DDD81" s="977"/>
      <c r="DDE81" s="977"/>
      <c r="DDF81" s="977"/>
      <c r="DDG81" s="977"/>
      <c r="DDH81" s="977"/>
      <c r="DDI81" s="977"/>
      <c r="DDJ81" s="977"/>
      <c r="DDK81" s="977"/>
      <c r="DDL81" s="977"/>
      <c r="DDM81" s="977"/>
      <c r="DDN81" s="977"/>
      <c r="DDO81" s="977"/>
      <c r="DDP81" s="977"/>
      <c r="DDQ81" s="977"/>
      <c r="DDR81" s="977"/>
      <c r="DDS81" s="977"/>
      <c r="DDT81" s="977"/>
      <c r="DDU81" s="977"/>
      <c r="DDV81" s="977"/>
      <c r="DDW81" s="977"/>
      <c r="DDX81" s="977"/>
      <c r="DDY81" s="977"/>
      <c r="DDZ81" s="977"/>
      <c r="DEA81" s="977"/>
      <c r="DEB81" s="977"/>
      <c r="DEC81" s="977"/>
      <c r="DED81" s="977"/>
      <c r="DEE81" s="977"/>
      <c r="DEF81" s="977"/>
      <c r="DEG81" s="977"/>
      <c r="DEH81" s="977"/>
      <c r="DEI81" s="977"/>
      <c r="DEJ81" s="977"/>
      <c r="DEK81" s="977"/>
      <c r="DEL81" s="977"/>
      <c r="DEM81" s="977"/>
      <c r="DEN81" s="977"/>
      <c r="DEO81" s="977"/>
      <c r="DEP81" s="977"/>
      <c r="DEQ81" s="977"/>
      <c r="DER81" s="977"/>
      <c r="DES81" s="977"/>
      <c r="DET81" s="977"/>
      <c r="DEU81" s="977"/>
      <c r="DEV81" s="977"/>
      <c r="DEW81" s="977"/>
      <c r="DEX81" s="977"/>
      <c r="DEY81" s="977"/>
      <c r="DEZ81" s="977"/>
      <c r="DFA81" s="977"/>
      <c r="DFB81" s="977"/>
      <c r="DFC81" s="977"/>
      <c r="DFD81" s="977"/>
      <c r="DFE81" s="977"/>
      <c r="DFF81" s="977"/>
      <c r="DFG81" s="977"/>
      <c r="DFH81" s="977"/>
      <c r="DFI81" s="977"/>
      <c r="DFJ81" s="977"/>
      <c r="DFK81" s="977"/>
      <c r="DFL81" s="977"/>
      <c r="DFM81" s="977"/>
      <c r="DFN81" s="977"/>
      <c r="DFO81" s="977"/>
      <c r="DFP81" s="977"/>
      <c r="DFQ81" s="977"/>
      <c r="DFR81" s="977"/>
      <c r="DFS81" s="977"/>
      <c r="DFT81" s="977"/>
      <c r="DFU81" s="977"/>
      <c r="DFV81" s="977"/>
      <c r="DFW81" s="977"/>
      <c r="DFX81" s="977"/>
      <c r="DFY81" s="977"/>
      <c r="DFZ81" s="977"/>
      <c r="DGA81" s="977"/>
      <c r="DGB81" s="977"/>
      <c r="DGC81" s="977"/>
      <c r="DGD81" s="977"/>
      <c r="DGE81" s="977"/>
      <c r="DGF81" s="977"/>
      <c r="DGG81" s="977"/>
      <c r="DGH81" s="977"/>
      <c r="DGI81" s="977"/>
      <c r="DGJ81" s="977"/>
      <c r="DGK81" s="977"/>
      <c r="DGL81" s="977"/>
      <c r="DGM81" s="977"/>
      <c r="DGN81" s="977"/>
      <c r="DGO81" s="977"/>
      <c r="DGP81" s="977"/>
      <c r="DGQ81" s="977"/>
      <c r="DGR81" s="977"/>
      <c r="DGS81" s="977"/>
      <c r="DGT81" s="977"/>
      <c r="DGU81" s="977"/>
      <c r="DGV81" s="977"/>
      <c r="DGW81" s="977"/>
      <c r="DGX81" s="977"/>
      <c r="DGY81" s="977"/>
      <c r="DGZ81" s="977"/>
      <c r="DHA81" s="977"/>
      <c r="DHB81" s="977"/>
      <c r="DHC81" s="977"/>
      <c r="DHD81" s="977"/>
      <c r="DHE81" s="977"/>
      <c r="DHF81" s="977"/>
      <c r="DHG81" s="977"/>
      <c r="DHH81" s="977"/>
      <c r="DHI81" s="977"/>
      <c r="DHJ81" s="977"/>
      <c r="DHK81" s="977"/>
      <c r="DHL81" s="977"/>
      <c r="DHM81" s="977"/>
      <c r="DHN81" s="977"/>
      <c r="DHO81" s="977"/>
      <c r="DHP81" s="977"/>
      <c r="DHQ81" s="977"/>
      <c r="DHR81" s="977"/>
      <c r="DHS81" s="977"/>
      <c r="DHT81" s="977"/>
      <c r="DHU81" s="977"/>
      <c r="DHV81" s="977"/>
      <c r="DHW81" s="977"/>
      <c r="DHX81" s="977"/>
      <c r="DHY81" s="977"/>
      <c r="DHZ81" s="977"/>
      <c r="DIA81" s="977"/>
      <c r="DIB81" s="977"/>
      <c r="DIC81" s="977"/>
      <c r="DID81" s="977"/>
      <c r="DIE81" s="977"/>
      <c r="DIF81" s="977"/>
      <c r="DIG81" s="977"/>
      <c r="DIH81" s="977"/>
      <c r="DII81" s="977"/>
      <c r="DIJ81" s="977"/>
      <c r="DIK81" s="977"/>
      <c r="DIL81" s="977"/>
      <c r="DIM81" s="977"/>
      <c r="DIN81" s="977"/>
      <c r="DIO81" s="977"/>
      <c r="DIP81" s="977"/>
      <c r="DIQ81" s="977"/>
      <c r="DIR81" s="977"/>
      <c r="DIS81" s="977"/>
      <c r="DIT81" s="977"/>
      <c r="DIU81" s="977"/>
      <c r="DIV81" s="977"/>
      <c r="DIW81" s="977"/>
      <c r="DIX81" s="977"/>
      <c r="DIY81" s="977"/>
      <c r="DIZ81" s="977"/>
      <c r="DJA81" s="977"/>
      <c r="DJB81" s="977"/>
      <c r="DJC81" s="977"/>
      <c r="DJD81" s="977"/>
      <c r="DJE81" s="977"/>
      <c r="DJF81" s="977"/>
      <c r="DJG81" s="977"/>
      <c r="DJH81" s="977"/>
      <c r="DJI81" s="977"/>
      <c r="DJJ81" s="977"/>
      <c r="DJK81" s="977"/>
      <c r="DJL81" s="977"/>
      <c r="DJM81" s="977"/>
      <c r="DJN81" s="977"/>
      <c r="DJO81" s="977"/>
      <c r="DJP81" s="977"/>
      <c r="DJQ81" s="977"/>
      <c r="DJR81" s="977"/>
      <c r="DJS81" s="977"/>
      <c r="DJT81" s="977"/>
      <c r="DJU81" s="977"/>
      <c r="DJV81" s="977"/>
      <c r="DJW81" s="977"/>
      <c r="DJX81" s="977"/>
      <c r="DJY81" s="977"/>
      <c r="DJZ81" s="977"/>
      <c r="DKA81" s="977"/>
      <c r="DKB81" s="977"/>
      <c r="DKC81" s="977"/>
      <c r="DKD81" s="977"/>
      <c r="DKE81" s="977"/>
      <c r="DKF81" s="977"/>
      <c r="DKG81" s="977"/>
      <c r="DKH81" s="977"/>
      <c r="DKI81" s="977"/>
      <c r="DKJ81" s="977"/>
      <c r="DKK81" s="977"/>
      <c r="DKL81" s="977"/>
      <c r="DKM81" s="977"/>
      <c r="DKN81" s="977"/>
      <c r="DKO81" s="977"/>
      <c r="DKP81" s="977"/>
      <c r="DKQ81" s="977"/>
      <c r="DKR81" s="977"/>
      <c r="DKS81" s="977"/>
      <c r="DKT81" s="977"/>
      <c r="DKU81" s="977"/>
      <c r="DKV81" s="977"/>
      <c r="DKW81" s="977"/>
      <c r="DKX81" s="977"/>
      <c r="DKY81" s="977"/>
      <c r="DKZ81" s="977"/>
      <c r="DLA81" s="977"/>
      <c r="DLB81" s="977"/>
      <c r="DLC81" s="977"/>
      <c r="DLD81" s="977"/>
      <c r="DLE81" s="977"/>
      <c r="DLF81" s="977"/>
      <c r="DLG81" s="977"/>
      <c r="DLH81" s="977"/>
      <c r="DLI81" s="977"/>
      <c r="DLJ81" s="977"/>
      <c r="DLK81" s="977"/>
      <c r="DLL81" s="977"/>
      <c r="DLM81" s="977"/>
      <c r="DLN81" s="977"/>
      <c r="DLO81" s="977"/>
      <c r="DLP81" s="977"/>
      <c r="DLQ81" s="977"/>
      <c r="DLR81" s="977"/>
      <c r="DLS81" s="977"/>
      <c r="DLT81" s="977"/>
      <c r="DLU81" s="977"/>
      <c r="DLV81" s="977"/>
      <c r="DLW81" s="977"/>
      <c r="DLX81" s="977"/>
      <c r="DLY81" s="977"/>
      <c r="DLZ81" s="977"/>
      <c r="DMA81" s="977"/>
      <c r="DMB81" s="977"/>
      <c r="DMC81" s="977"/>
      <c r="DMD81" s="977"/>
      <c r="DME81" s="977"/>
      <c r="DMF81" s="977"/>
      <c r="DMG81" s="977"/>
      <c r="DMH81" s="977"/>
      <c r="DMI81" s="977"/>
      <c r="DMJ81" s="977"/>
      <c r="DMK81" s="977"/>
      <c r="DML81" s="977"/>
      <c r="DMM81" s="977"/>
      <c r="DMN81" s="977"/>
      <c r="DMO81" s="977"/>
      <c r="DMP81" s="977"/>
      <c r="DMQ81" s="977"/>
      <c r="DMR81" s="977"/>
      <c r="DMS81" s="977"/>
      <c r="DMT81" s="977"/>
      <c r="DMU81" s="977"/>
      <c r="DMV81" s="977"/>
      <c r="DMW81" s="977"/>
      <c r="DMX81" s="977"/>
      <c r="DMY81" s="977"/>
      <c r="DMZ81" s="977"/>
      <c r="DNA81" s="977"/>
      <c r="DNB81" s="977"/>
      <c r="DNC81" s="977"/>
      <c r="DND81" s="977"/>
      <c r="DNE81" s="977"/>
      <c r="DNF81" s="977"/>
      <c r="DNG81" s="977"/>
      <c r="DNH81" s="977"/>
      <c r="DNI81" s="977"/>
      <c r="DNJ81" s="977"/>
      <c r="DNK81" s="977"/>
      <c r="DNL81" s="977"/>
      <c r="DNM81" s="977"/>
      <c r="DNN81" s="977"/>
      <c r="DNO81" s="977"/>
      <c r="DNP81" s="977"/>
      <c r="DNQ81" s="977"/>
      <c r="DNR81" s="977"/>
      <c r="DNS81" s="977"/>
      <c r="DNT81" s="977"/>
      <c r="DNU81" s="977"/>
      <c r="DNV81" s="977"/>
      <c r="DNW81" s="977"/>
      <c r="DNX81" s="977"/>
      <c r="DNY81" s="977"/>
      <c r="DNZ81" s="977"/>
      <c r="DOA81" s="977"/>
      <c r="DOB81" s="977"/>
      <c r="DOC81" s="977"/>
      <c r="DOD81" s="977"/>
      <c r="DOE81" s="977"/>
      <c r="DOF81" s="977"/>
      <c r="DOG81" s="977"/>
      <c r="DOH81" s="977"/>
      <c r="DOI81" s="977"/>
      <c r="DOJ81" s="977"/>
      <c r="DOK81" s="977"/>
      <c r="DOL81" s="977"/>
      <c r="DOM81" s="977"/>
      <c r="DON81" s="977"/>
      <c r="DOO81" s="977"/>
      <c r="DOP81" s="977"/>
      <c r="DOQ81" s="977"/>
      <c r="DOR81" s="977"/>
      <c r="DOS81" s="977"/>
      <c r="DOT81" s="977"/>
      <c r="DOU81" s="977"/>
      <c r="DOV81" s="977"/>
      <c r="DOW81" s="977"/>
      <c r="DOX81" s="977"/>
      <c r="DOY81" s="977"/>
      <c r="DOZ81" s="977"/>
      <c r="DPA81" s="977"/>
      <c r="DPB81" s="977"/>
      <c r="DPC81" s="977"/>
      <c r="DPD81" s="977"/>
      <c r="DPE81" s="977"/>
      <c r="DPF81" s="977"/>
      <c r="DPG81" s="977"/>
      <c r="DPH81" s="977"/>
      <c r="DPI81" s="977"/>
      <c r="DPJ81" s="977"/>
      <c r="DPK81" s="977"/>
      <c r="DPL81" s="977"/>
      <c r="DPM81" s="977"/>
      <c r="DPN81" s="977"/>
      <c r="DPO81" s="977"/>
      <c r="DPP81" s="977"/>
      <c r="DPQ81" s="977"/>
      <c r="DPR81" s="977"/>
      <c r="DPS81" s="977"/>
      <c r="DPT81" s="977"/>
      <c r="DPU81" s="977"/>
      <c r="DPV81" s="977"/>
      <c r="DPW81" s="977"/>
      <c r="DPX81" s="977"/>
      <c r="DPY81" s="977"/>
      <c r="DPZ81" s="977"/>
      <c r="DQA81" s="977"/>
      <c r="DQB81" s="977"/>
      <c r="DQC81" s="977"/>
      <c r="DQD81" s="977"/>
      <c r="DQE81" s="977"/>
      <c r="DQF81" s="977"/>
      <c r="DQG81" s="977"/>
      <c r="DQH81" s="977"/>
      <c r="DQI81" s="977"/>
      <c r="DQJ81" s="977"/>
      <c r="DQK81" s="977"/>
      <c r="DQL81" s="977"/>
      <c r="DQM81" s="977"/>
      <c r="DQN81" s="977"/>
      <c r="DQO81" s="977"/>
      <c r="DQP81" s="977"/>
      <c r="DQQ81" s="977"/>
      <c r="DQR81" s="977"/>
      <c r="DQS81" s="977"/>
      <c r="DQT81" s="977"/>
      <c r="DQU81" s="977"/>
      <c r="DQV81" s="977"/>
      <c r="DQW81" s="977"/>
      <c r="DQX81" s="977"/>
      <c r="DQY81" s="977"/>
      <c r="DQZ81" s="977"/>
      <c r="DRA81" s="977"/>
      <c r="DRB81" s="977"/>
      <c r="DRC81" s="977"/>
      <c r="DRD81" s="977"/>
      <c r="DRE81" s="977"/>
      <c r="DRF81" s="977"/>
      <c r="DRG81" s="977"/>
      <c r="DRH81" s="977"/>
      <c r="DRI81" s="977"/>
      <c r="DRJ81" s="977"/>
      <c r="DRK81" s="977"/>
      <c r="DRL81" s="977"/>
      <c r="DRM81" s="977"/>
      <c r="DRN81" s="977"/>
      <c r="DRO81" s="977"/>
      <c r="DRP81" s="977"/>
      <c r="DRQ81" s="977"/>
      <c r="DRR81" s="977"/>
      <c r="DRS81" s="977"/>
      <c r="DRT81" s="977"/>
      <c r="DRU81" s="977"/>
      <c r="DRV81" s="977"/>
      <c r="DRW81" s="977"/>
      <c r="DRX81" s="977"/>
      <c r="DRY81" s="977"/>
      <c r="DRZ81" s="977"/>
      <c r="DSA81" s="977"/>
      <c r="DSB81" s="977"/>
      <c r="DSC81" s="977"/>
      <c r="DSD81" s="977"/>
      <c r="DSE81" s="977"/>
      <c r="DSF81" s="977"/>
      <c r="DSG81" s="977"/>
      <c r="DSH81" s="977"/>
      <c r="DSI81" s="977"/>
      <c r="DSJ81" s="977"/>
      <c r="DSK81" s="977"/>
      <c r="DSL81" s="977"/>
      <c r="DSM81" s="977"/>
      <c r="DSN81" s="977"/>
      <c r="DSO81" s="977"/>
      <c r="DSP81" s="977"/>
      <c r="DSQ81" s="977"/>
      <c r="DSR81" s="977"/>
      <c r="DSS81" s="977"/>
      <c r="DST81" s="977"/>
      <c r="DSU81" s="977"/>
      <c r="DSV81" s="977"/>
      <c r="DSW81" s="977"/>
      <c r="DSX81" s="977"/>
      <c r="DSY81" s="977"/>
      <c r="DSZ81" s="977"/>
      <c r="DTA81" s="977"/>
      <c r="DTB81" s="977"/>
      <c r="DTC81" s="977"/>
      <c r="DTD81" s="977"/>
      <c r="DTE81" s="977"/>
      <c r="DTF81" s="977"/>
      <c r="DTG81" s="977"/>
      <c r="DTH81" s="977"/>
      <c r="DTI81" s="977"/>
      <c r="DTJ81" s="977"/>
      <c r="DTK81" s="977"/>
      <c r="DTL81" s="977"/>
      <c r="DTM81" s="977"/>
      <c r="DTN81" s="977"/>
      <c r="DTO81" s="977"/>
      <c r="DTP81" s="977"/>
      <c r="DTQ81" s="977"/>
      <c r="DTR81" s="977"/>
      <c r="DTS81" s="977"/>
      <c r="DTT81" s="977"/>
      <c r="DTU81" s="977"/>
      <c r="DTV81" s="977"/>
      <c r="DTW81" s="977"/>
      <c r="DTX81" s="977"/>
      <c r="DTY81" s="977"/>
      <c r="DTZ81" s="977"/>
      <c r="DUA81" s="977"/>
      <c r="DUB81" s="977"/>
      <c r="DUC81" s="977"/>
      <c r="DUD81" s="977"/>
      <c r="DUE81" s="977"/>
      <c r="DUF81" s="977"/>
      <c r="DUG81" s="977"/>
      <c r="DUH81" s="977"/>
      <c r="DUI81" s="977"/>
      <c r="DUJ81" s="977"/>
      <c r="DUK81" s="977"/>
      <c r="DUL81" s="977"/>
      <c r="DUM81" s="977"/>
      <c r="DUN81" s="977"/>
      <c r="DUO81" s="977"/>
      <c r="DUP81" s="977"/>
      <c r="DUQ81" s="977"/>
      <c r="DUR81" s="977"/>
      <c r="DUS81" s="977"/>
      <c r="DUT81" s="977"/>
      <c r="DUU81" s="977"/>
      <c r="DUV81" s="977"/>
      <c r="DUW81" s="977"/>
      <c r="DUX81" s="977"/>
      <c r="DUY81" s="977"/>
      <c r="DUZ81" s="977"/>
      <c r="DVA81" s="977"/>
      <c r="DVB81" s="977"/>
      <c r="DVC81" s="977"/>
      <c r="DVD81" s="977"/>
      <c r="DVE81" s="977"/>
      <c r="DVF81" s="977"/>
      <c r="DVG81" s="977"/>
      <c r="DVH81" s="977"/>
      <c r="DVI81" s="977"/>
      <c r="DVJ81" s="977"/>
      <c r="DVK81" s="977"/>
      <c r="DVL81" s="977"/>
      <c r="DVM81" s="977"/>
      <c r="DVN81" s="977"/>
      <c r="DVO81" s="977"/>
      <c r="DVP81" s="977"/>
      <c r="DVQ81" s="977"/>
      <c r="DVR81" s="977"/>
      <c r="DVS81" s="977"/>
      <c r="DVT81" s="977"/>
      <c r="DVU81" s="977"/>
      <c r="DVV81" s="977"/>
      <c r="DVW81" s="977"/>
      <c r="DVX81" s="977"/>
      <c r="DVY81" s="977"/>
      <c r="DVZ81" s="977"/>
      <c r="DWA81" s="977"/>
      <c r="DWB81" s="977"/>
      <c r="DWC81" s="977"/>
      <c r="DWD81" s="977"/>
      <c r="DWE81" s="977"/>
      <c r="DWF81" s="977"/>
      <c r="DWG81" s="977"/>
      <c r="DWH81" s="977"/>
      <c r="DWI81" s="977"/>
      <c r="DWJ81" s="977"/>
      <c r="DWK81" s="977"/>
      <c r="DWL81" s="977"/>
      <c r="DWM81" s="977"/>
      <c r="DWN81" s="977"/>
      <c r="DWO81" s="977"/>
      <c r="DWP81" s="977"/>
      <c r="DWQ81" s="977"/>
      <c r="DWR81" s="977"/>
      <c r="DWS81" s="977"/>
      <c r="DWT81" s="977"/>
      <c r="DWU81" s="977"/>
      <c r="DWV81" s="977"/>
      <c r="DWW81" s="977"/>
      <c r="DWX81" s="977"/>
      <c r="DWY81" s="977"/>
      <c r="DWZ81" s="977"/>
      <c r="DXA81" s="977"/>
      <c r="DXB81" s="977"/>
      <c r="DXC81" s="977"/>
      <c r="DXD81" s="977"/>
      <c r="DXE81" s="977"/>
      <c r="DXF81" s="977"/>
      <c r="DXG81" s="977"/>
      <c r="DXH81" s="977"/>
      <c r="DXI81" s="977"/>
      <c r="DXJ81" s="977"/>
      <c r="DXK81" s="977"/>
      <c r="DXL81" s="977"/>
      <c r="DXM81" s="977"/>
      <c r="DXN81" s="977"/>
      <c r="DXO81" s="977"/>
      <c r="DXP81" s="977"/>
      <c r="DXQ81" s="977"/>
      <c r="DXR81" s="977"/>
      <c r="DXS81" s="977"/>
      <c r="DXT81" s="977"/>
      <c r="DXU81" s="977"/>
      <c r="DXV81" s="977"/>
      <c r="DXW81" s="977"/>
      <c r="DXX81" s="977"/>
      <c r="DXY81" s="977"/>
      <c r="DXZ81" s="977"/>
      <c r="DYA81" s="977"/>
      <c r="DYB81" s="977"/>
      <c r="DYC81" s="977"/>
      <c r="DYD81" s="977"/>
      <c r="DYE81" s="977"/>
      <c r="DYF81" s="977"/>
      <c r="DYG81" s="977"/>
      <c r="DYH81" s="977"/>
      <c r="DYI81" s="977"/>
      <c r="DYJ81" s="977"/>
      <c r="DYK81" s="977"/>
      <c r="DYL81" s="977"/>
      <c r="DYM81" s="977"/>
      <c r="DYN81" s="977"/>
      <c r="DYO81" s="977"/>
      <c r="DYP81" s="977"/>
      <c r="DYQ81" s="977"/>
      <c r="DYR81" s="977"/>
      <c r="DYS81" s="977"/>
      <c r="DYT81" s="977"/>
      <c r="DYU81" s="977"/>
      <c r="DYV81" s="977"/>
      <c r="DYW81" s="977"/>
      <c r="DYX81" s="977"/>
      <c r="DYY81" s="977"/>
      <c r="DYZ81" s="977"/>
      <c r="DZA81" s="977"/>
      <c r="DZB81" s="977"/>
      <c r="DZC81" s="977"/>
      <c r="DZD81" s="977"/>
      <c r="DZE81" s="977"/>
      <c r="DZF81" s="977"/>
      <c r="DZG81" s="977"/>
      <c r="DZH81" s="977"/>
      <c r="DZI81" s="977"/>
      <c r="DZJ81" s="977"/>
      <c r="DZK81" s="977"/>
      <c r="DZL81" s="977"/>
      <c r="DZM81" s="977"/>
      <c r="DZN81" s="977"/>
      <c r="DZO81" s="977"/>
      <c r="DZP81" s="977"/>
      <c r="DZQ81" s="977"/>
      <c r="DZR81" s="977"/>
      <c r="DZS81" s="977"/>
      <c r="DZT81" s="977"/>
      <c r="DZU81" s="977"/>
      <c r="DZV81" s="977"/>
      <c r="DZW81" s="977"/>
      <c r="DZX81" s="977"/>
      <c r="DZY81" s="977"/>
      <c r="DZZ81" s="977"/>
      <c r="EAA81" s="977"/>
      <c r="EAB81" s="977"/>
      <c r="EAC81" s="977"/>
      <c r="EAD81" s="977"/>
      <c r="EAE81" s="977"/>
      <c r="EAF81" s="977"/>
      <c r="EAG81" s="977"/>
      <c r="EAH81" s="977"/>
      <c r="EAI81" s="977"/>
      <c r="EAJ81" s="977"/>
      <c r="EAK81" s="977"/>
      <c r="EAL81" s="977"/>
      <c r="EAM81" s="977"/>
      <c r="EAN81" s="977"/>
      <c r="EAO81" s="977"/>
      <c r="EAP81" s="977"/>
      <c r="EAQ81" s="977"/>
      <c r="EAR81" s="977"/>
      <c r="EAS81" s="977"/>
      <c r="EAT81" s="977"/>
      <c r="EAU81" s="977"/>
      <c r="EAV81" s="977"/>
      <c r="EAW81" s="977"/>
      <c r="EAX81" s="977"/>
      <c r="EAY81" s="977"/>
      <c r="EAZ81" s="977"/>
      <c r="EBA81" s="977"/>
      <c r="EBB81" s="977"/>
      <c r="EBC81" s="977"/>
      <c r="EBD81" s="977"/>
      <c r="EBE81" s="977"/>
      <c r="EBF81" s="977"/>
      <c r="EBG81" s="977"/>
      <c r="EBH81" s="977"/>
      <c r="EBI81" s="977"/>
      <c r="EBJ81" s="977"/>
      <c r="EBK81" s="977"/>
      <c r="EBL81" s="977"/>
      <c r="EBM81" s="977"/>
      <c r="EBN81" s="977"/>
      <c r="EBO81" s="977"/>
      <c r="EBP81" s="977"/>
      <c r="EBQ81" s="977"/>
      <c r="EBR81" s="977"/>
      <c r="EBS81" s="977"/>
      <c r="EBT81" s="977"/>
      <c r="EBU81" s="977"/>
      <c r="EBV81" s="977"/>
      <c r="EBW81" s="977"/>
      <c r="EBX81" s="977"/>
      <c r="EBY81" s="977"/>
      <c r="EBZ81" s="977"/>
      <c r="ECA81" s="977"/>
      <c r="ECB81" s="977"/>
      <c r="ECC81" s="977"/>
      <c r="ECD81" s="977"/>
      <c r="ECE81" s="977"/>
      <c r="ECF81" s="977"/>
      <c r="ECG81" s="977"/>
      <c r="ECH81" s="977"/>
      <c r="ECI81" s="977"/>
      <c r="ECJ81" s="977"/>
      <c r="ECK81" s="977"/>
      <c r="ECL81" s="977"/>
      <c r="ECM81" s="977"/>
      <c r="ECN81" s="977"/>
      <c r="ECO81" s="977"/>
      <c r="ECP81" s="977"/>
      <c r="ECQ81" s="977"/>
      <c r="ECR81" s="977"/>
      <c r="ECS81" s="977"/>
      <c r="ECT81" s="977"/>
      <c r="ECU81" s="977"/>
      <c r="ECV81" s="977"/>
      <c r="ECW81" s="977"/>
      <c r="ECX81" s="977"/>
      <c r="ECY81" s="977"/>
      <c r="ECZ81" s="977"/>
      <c r="EDA81" s="977"/>
      <c r="EDB81" s="977"/>
      <c r="EDC81" s="977"/>
      <c r="EDD81" s="977"/>
      <c r="EDE81" s="977"/>
      <c r="EDF81" s="977"/>
      <c r="EDG81" s="977"/>
      <c r="EDH81" s="977"/>
      <c r="EDI81" s="977"/>
      <c r="EDJ81" s="977"/>
      <c r="EDK81" s="977"/>
      <c r="EDL81" s="977"/>
      <c r="EDM81" s="977"/>
      <c r="EDN81" s="977"/>
      <c r="EDO81" s="977"/>
      <c r="EDP81" s="977"/>
      <c r="EDQ81" s="977"/>
      <c r="EDR81" s="977"/>
      <c r="EDS81" s="977"/>
      <c r="EDT81" s="977"/>
      <c r="EDU81" s="977"/>
      <c r="EDV81" s="977"/>
      <c r="EDW81" s="977"/>
      <c r="EDX81" s="977"/>
      <c r="EDY81" s="977"/>
      <c r="EDZ81" s="977"/>
      <c r="EEA81" s="977"/>
      <c r="EEB81" s="977"/>
      <c r="EEC81" s="977"/>
      <c r="EED81" s="977"/>
      <c r="EEE81" s="977"/>
      <c r="EEF81" s="977"/>
      <c r="EEG81" s="977"/>
      <c r="EEH81" s="977"/>
      <c r="EEI81" s="977"/>
      <c r="EEJ81" s="977"/>
      <c r="EEK81" s="977"/>
      <c r="EEL81" s="977"/>
      <c r="EEM81" s="977"/>
      <c r="EEN81" s="977"/>
      <c r="EEO81" s="977"/>
      <c r="EEP81" s="977"/>
      <c r="EEQ81" s="977"/>
      <c r="EER81" s="977"/>
      <c r="EES81" s="977"/>
      <c r="EET81" s="977"/>
      <c r="EEU81" s="977"/>
      <c r="EEV81" s="977"/>
      <c r="EEW81" s="977"/>
      <c r="EEX81" s="977"/>
      <c r="EEY81" s="977"/>
      <c r="EEZ81" s="977"/>
      <c r="EFA81" s="977"/>
      <c r="EFB81" s="977"/>
      <c r="EFC81" s="977"/>
      <c r="EFD81" s="977"/>
      <c r="EFE81" s="977"/>
      <c r="EFF81" s="977"/>
      <c r="EFG81" s="977"/>
      <c r="EFH81" s="977"/>
      <c r="EFI81" s="977"/>
      <c r="EFJ81" s="977"/>
      <c r="EFK81" s="977"/>
      <c r="EFL81" s="977"/>
      <c r="EFM81" s="977"/>
      <c r="EFN81" s="977"/>
      <c r="EFO81" s="977"/>
      <c r="EFP81" s="977"/>
      <c r="EFQ81" s="977"/>
      <c r="EFR81" s="977"/>
      <c r="EFS81" s="977"/>
      <c r="EFT81" s="977"/>
      <c r="EFU81" s="977"/>
      <c r="EFV81" s="977"/>
      <c r="EFW81" s="977"/>
      <c r="EFX81" s="977"/>
      <c r="EFY81" s="977"/>
      <c r="EFZ81" s="977"/>
      <c r="EGA81" s="977"/>
      <c r="EGB81" s="977"/>
      <c r="EGC81" s="977"/>
      <c r="EGD81" s="977"/>
      <c r="EGE81" s="977"/>
      <c r="EGF81" s="977"/>
      <c r="EGG81" s="977"/>
      <c r="EGH81" s="977"/>
      <c r="EGI81" s="977"/>
      <c r="EGJ81" s="977"/>
      <c r="EGK81" s="977"/>
      <c r="EGL81" s="977"/>
      <c r="EGM81" s="977"/>
      <c r="EGN81" s="977"/>
      <c r="EGO81" s="977"/>
      <c r="EGP81" s="977"/>
      <c r="EGQ81" s="977"/>
      <c r="EGR81" s="977"/>
      <c r="EGS81" s="977"/>
      <c r="EGT81" s="977"/>
      <c r="EGU81" s="977"/>
      <c r="EGV81" s="977"/>
      <c r="EGW81" s="977"/>
      <c r="EGX81" s="977"/>
      <c r="EGY81" s="977"/>
      <c r="EGZ81" s="977"/>
      <c r="EHA81" s="977"/>
      <c r="EHB81" s="977"/>
      <c r="EHC81" s="977"/>
      <c r="EHD81" s="977"/>
      <c r="EHE81" s="977"/>
      <c r="EHF81" s="977"/>
      <c r="EHG81" s="977"/>
      <c r="EHH81" s="977"/>
      <c r="EHI81" s="977"/>
      <c r="EHJ81" s="977"/>
      <c r="EHK81" s="977"/>
      <c r="EHL81" s="977"/>
      <c r="EHM81" s="977"/>
      <c r="EHN81" s="977"/>
      <c r="EHO81" s="977"/>
      <c r="EHP81" s="977"/>
      <c r="EHQ81" s="977"/>
      <c r="EHR81" s="977"/>
      <c r="EHS81" s="977"/>
      <c r="EHT81" s="977"/>
      <c r="EHU81" s="977"/>
      <c r="EHV81" s="977"/>
      <c r="EHW81" s="977"/>
      <c r="EHX81" s="977"/>
      <c r="EHY81" s="977"/>
      <c r="EHZ81" s="977"/>
      <c r="EIA81" s="977"/>
      <c r="EIB81" s="977"/>
      <c r="EIC81" s="977"/>
      <c r="EID81" s="977"/>
      <c r="EIE81" s="977"/>
      <c r="EIF81" s="977"/>
      <c r="EIG81" s="977"/>
      <c r="EIH81" s="977"/>
      <c r="EII81" s="977"/>
      <c r="EIJ81" s="977"/>
      <c r="EIK81" s="977"/>
      <c r="EIL81" s="977"/>
      <c r="EIM81" s="977"/>
      <c r="EIN81" s="977"/>
      <c r="EIO81" s="977"/>
      <c r="EIP81" s="977"/>
      <c r="EIQ81" s="977"/>
      <c r="EIR81" s="977"/>
      <c r="EIS81" s="977"/>
      <c r="EIT81" s="977"/>
      <c r="EIU81" s="977"/>
      <c r="EIV81" s="977"/>
      <c r="EIW81" s="977"/>
      <c r="EIX81" s="977"/>
      <c r="EIY81" s="977"/>
      <c r="EIZ81" s="977"/>
      <c r="EJA81" s="977"/>
      <c r="EJB81" s="977"/>
      <c r="EJC81" s="977"/>
      <c r="EJD81" s="977"/>
      <c r="EJE81" s="977"/>
      <c r="EJF81" s="977"/>
      <c r="EJG81" s="977"/>
      <c r="EJH81" s="977"/>
      <c r="EJI81" s="977"/>
      <c r="EJJ81" s="977"/>
      <c r="EJK81" s="977"/>
      <c r="EJL81" s="977"/>
      <c r="EJM81" s="977"/>
      <c r="EJN81" s="977"/>
      <c r="EJO81" s="977"/>
      <c r="EJP81" s="977"/>
      <c r="EJQ81" s="977"/>
      <c r="EJR81" s="977"/>
      <c r="EJS81" s="977"/>
      <c r="EJT81" s="977"/>
      <c r="EJU81" s="977"/>
      <c r="EJV81" s="977"/>
      <c r="EJW81" s="977"/>
      <c r="EJX81" s="977"/>
      <c r="EJY81" s="977"/>
      <c r="EJZ81" s="977"/>
      <c r="EKA81" s="977"/>
      <c r="EKB81" s="977"/>
      <c r="EKC81" s="977"/>
      <c r="EKD81" s="977"/>
      <c r="EKE81" s="977"/>
      <c r="EKF81" s="977"/>
      <c r="EKG81" s="977"/>
      <c r="EKH81" s="977"/>
      <c r="EKI81" s="977"/>
      <c r="EKJ81" s="977"/>
      <c r="EKK81" s="977"/>
      <c r="EKL81" s="977"/>
      <c r="EKM81" s="977"/>
      <c r="EKN81" s="977"/>
      <c r="EKO81" s="977"/>
      <c r="EKP81" s="977"/>
      <c r="EKQ81" s="977"/>
      <c r="EKR81" s="977"/>
      <c r="EKS81" s="977"/>
      <c r="EKT81" s="977"/>
      <c r="EKU81" s="977"/>
      <c r="EKV81" s="977"/>
      <c r="EKW81" s="977"/>
      <c r="EKX81" s="977"/>
      <c r="EKY81" s="977"/>
      <c r="EKZ81" s="977"/>
      <c r="ELA81" s="977"/>
      <c r="ELB81" s="977"/>
      <c r="ELC81" s="977"/>
      <c r="ELD81" s="977"/>
      <c r="ELE81" s="977"/>
      <c r="ELF81" s="977"/>
      <c r="ELG81" s="977"/>
      <c r="ELH81" s="977"/>
      <c r="ELI81" s="977"/>
      <c r="ELJ81" s="977"/>
      <c r="ELK81" s="977"/>
      <c r="ELL81" s="977"/>
      <c r="ELM81" s="977"/>
      <c r="ELN81" s="977"/>
      <c r="ELO81" s="977"/>
      <c r="ELP81" s="977"/>
      <c r="ELQ81" s="977"/>
      <c r="ELR81" s="977"/>
      <c r="ELS81" s="977"/>
      <c r="ELT81" s="977"/>
      <c r="ELU81" s="977"/>
      <c r="ELV81" s="977"/>
      <c r="ELW81" s="977"/>
      <c r="ELX81" s="977"/>
      <c r="ELY81" s="977"/>
      <c r="ELZ81" s="977"/>
      <c r="EMA81" s="977"/>
      <c r="EMB81" s="977"/>
      <c r="EMC81" s="977"/>
      <c r="EMD81" s="977"/>
      <c r="EME81" s="977"/>
      <c r="EMF81" s="977"/>
      <c r="EMG81" s="977"/>
      <c r="EMH81" s="977"/>
      <c r="EMI81" s="977"/>
      <c r="EMJ81" s="977"/>
      <c r="EMK81" s="977"/>
      <c r="EML81" s="977"/>
      <c r="EMM81" s="977"/>
      <c r="EMN81" s="977"/>
      <c r="EMO81" s="977"/>
      <c r="EMP81" s="977"/>
      <c r="EMQ81" s="977"/>
      <c r="EMR81" s="977"/>
      <c r="EMS81" s="977"/>
      <c r="EMT81" s="977"/>
      <c r="EMU81" s="977"/>
      <c r="EMV81" s="977"/>
      <c r="EMW81" s="977"/>
      <c r="EMX81" s="977"/>
      <c r="EMY81" s="977"/>
      <c r="EMZ81" s="977"/>
      <c r="ENA81" s="977"/>
      <c r="ENB81" s="977"/>
      <c r="ENC81" s="977"/>
      <c r="END81" s="977"/>
      <c r="ENE81" s="977"/>
      <c r="ENF81" s="977"/>
      <c r="ENG81" s="977"/>
      <c r="ENH81" s="977"/>
      <c r="ENI81" s="977"/>
      <c r="ENJ81" s="977"/>
      <c r="ENK81" s="977"/>
      <c r="ENL81" s="977"/>
      <c r="ENM81" s="977"/>
      <c r="ENN81" s="977"/>
      <c r="ENO81" s="977"/>
      <c r="ENP81" s="977"/>
      <c r="ENQ81" s="977"/>
      <c r="ENR81" s="977"/>
      <c r="ENS81" s="977"/>
      <c r="ENT81" s="977"/>
      <c r="ENU81" s="977"/>
      <c r="ENV81" s="977"/>
      <c r="ENW81" s="977"/>
      <c r="ENX81" s="977"/>
      <c r="ENY81" s="977"/>
      <c r="ENZ81" s="977"/>
      <c r="EOA81" s="977"/>
      <c r="EOB81" s="977"/>
      <c r="EOC81" s="977"/>
      <c r="EOD81" s="977"/>
      <c r="EOE81" s="977"/>
      <c r="EOF81" s="977"/>
      <c r="EOG81" s="977"/>
      <c r="EOH81" s="977"/>
      <c r="EOI81" s="977"/>
      <c r="EOJ81" s="977"/>
      <c r="EOK81" s="977"/>
      <c r="EOL81" s="977"/>
      <c r="EOM81" s="977"/>
      <c r="EON81" s="977"/>
      <c r="EOO81" s="977"/>
      <c r="EOP81" s="977"/>
      <c r="EOQ81" s="977"/>
      <c r="EOR81" s="977"/>
      <c r="EOS81" s="977"/>
      <c r="EOT81" s="977"/>
      <c r="EOU81" s="977"/>
      <c r="EOV81" s="977"/>
      <c r="EOW81" s="977"/>
      <c r="EOX81" s="977"/>
      <c r="EOY81" s="977"/>
      <c r="EOZ81" s="977"/>
      <c r="EPA81" s="977"/>
      <c r="EPB81" s="977"/>
      <c r="EPC81" s="977"/>
      <c r="EPD81" s="977"/>
      <c r="EPE81" s="977"/>
      <c r="EPF81" s="977"/>
      <c r="EPG81" s="977"/>
      <c r="EPH81" s="977"/>
      <c r="EPI81" s="977"/>
      <c r="EPJ81" s="977"/>
      <c r="EPK81" s="977"/>
      <c r="EPL81" s="977"/>
      <c r="EPM81" s="977"/>
      <c r="EPN81" s="977"/>
      <c r="EPO81" s="977"/>
      <c r="EPP81" s="977"/>
      <c r="EPQ81" s="977"/>
      <c r="EPR81" s="977"/>
      <c r="EPS81" s="977"/>
      <c r="EPT81" s="977"/>
      <c r="EPU81" s="977"/>
      <c r="EPV81" s="977"/>
      <c r="EPW81" s="977"/>
      <c r="EPX81" s="977"/>
      <c r="EPY81" s="977"/>
      <c r="EPZ81" s="977"/>
      <c r="EQA81" s="977"/>
      <c r="EQB81" s="977"/>
      <c r="EQC81" s="977"/>
      <c r="EQD81" s="977"/>
      <c r="EQE81" s="977"/>
      <c r="EQF81" s="977"/>
      <c r="EQG81" s="977"/>
      <c r="EQH81" s="977"/>
      <c r="EQI81" s="977"/>
      <c r="EQJ81" s="977"/>
      <c r="EQK81" s="977"/>
      <c r="EQL81" s="977"/>
      <c r="EQM81" s="977"/>
      <c r="EQN81" s="977"/>
      <c r="EQO81" s="977"/>
      <c r="EQP81" s="977"/>
      <c r="EQQ81" s="977"/>
      <c r="EQR81" s="977"/>
      <c r="EQS81" s="977"/>
      <c r="EQT81" s="977"/>
      <c r="EQU81" s="977"/>
      <c r="EQV81" s="977"/>
      <c r="EQW81" s="977"/>
      <c r="EQX81" s="977"/>
      <c r="EQY81" s="977"/>
      <c r="EQZ81" s="977"/>
      <c r="ERA81" s="977"/>
      <c r="ERB81" s="977"/>
      <c r="ERC81" s="977"/>
      <c r="ERD81" s="977"/>
      <c r="ERE81" s="977"/>
      <c r="ERF81" s="977"/>
      <c r="ERG81" s="977"/>
      <c r="ERH81" s="977"/>
      <c r="ERI81" s="977"/>
      <c r="ERJ81" s="977"/>
      <c r="ERK81" s="977"/>
      <c r="ERL81" s="977"/>
      <c r="ERM81" s="977"/>
      <c r="ERN81" s="977"/>
      <c r="ERO81" s="977"/>
      <c r="ERP81" s="977"/>
      <c r="ERQ81" s="977"/>
      <c r="ERR81" s="977"/>
      <c r="ERS81" s="977"/>
      <c r="ERT81" s="977"/>
      <c r="ERU81" s="977"/>
      <c r="ERV81" s="977"/>
      <c r="ERW81" s="977"/>
      <c r="ERX81" s="977"/>
      <c r="ERY81" s="977"/>
      <c r="ERZ81" s="977"/>
      <c r="ESA81" s="977"/>
      <c r="ESB81" s="977"/>
      <c r="ESC81" s="977"/>
      <c r="ESD81" s="977"/>
      <c r="ESE81" s="977"/>
      <c r="ESF81" s="977"/>
      <c r="ESG81" s="977"/>
      <c r="ESH81" s="977"/>
      <c r="ESI81" s="977"/>
      <c r="ESJ81" s="977"/>
      <c r="ESK81" s="977"/>
      <c r="ESL81" s="977"/>
      <c r="ESM81" s="977"/>
      <c r="ESN81" s="977"/>
      <c r="ESO81" s="977"/>
      <c r="ESP81" s="977"/>
      <c r="ESQ81" s="977"/>
      <c r="ESR81" s="977"/>
      <c r="ESS81" s="977"/>
      <c r="EST81" s="977"/>
      <c r="ESU81" s="977"/>
      <c r="ESV81" s="977"/>
      <c r="ESW81" s="977"/>
      <c r="ESX81" s="977"/>
      <c r="ESY81" s="977"/>
      <c r="ESZ81" s="977"/>
      <c r="ETA81" s="977"/>
      <c r="ETB81" s="977"/>
      <c r="ETC81" s="977"/>
      <c r="ETD81" s="977"/>
      <c r="ETE81" s="977"/>
      <c r="ETF81" s="977"/>
      <c r="ETG81" s="977"/>
      <c r="ETH81" s="977"/>
      <c r="ETI81" s="977"/>
      <c r="ETJ81" s="977"/>
      <c r="ETK81" s="977"/>
      <c r="ETL81" s="977"/>
      <c r="ETM81" s="977"/>
      <c r="ETN81" s="977"/>
      <c r="ETO81" s="977"/>
      <c r="ETP81" s="977"/>
      <c r="ETQ81" s="977"/>
      <c r="ETR81" s="977"/>
      <c r="ETS81" s="977"/>
      <c r="ETT81" s="977"/>
      <c r="ETU81" s="977"/>
      <c r="ETV81" s="977"/>
      <c r="ETW81" s="977"/>
      <c r="ETX81" s="977"/>
      <c r="ETY81" s="977"/>
      <c r="ETZ81" s="977"/>
      <c r="EUA81" s="977"/>
      <c r="EUB81" s="977"/>
      <c r="EUC81" s="977"/>
      <c r="EUD81" s="977"/>
      <c r="EUE81" s="977"/>
      <c r="EUF81" s="977"/>
      <c r="EUG81" s="977"/>
      <c r="EUH81" s="977"/>
      <c r="EUI81" s="977"/>
      <c r="EUJ81" s="977"/>
      <c r="EUK81" s="977"/>
      <c r="EUL81" s="977"/>
      <c r="EUM81" s="977"/>
      <c r="EUN81" s="977"/>
      <c r="EUO81" s="977"/>
      <c r="EUP81" s="977"/>
      <c r="EUQ81" s="977"/>
      <c r="EUR81" s="977"/>
      <c r="EUS81" s="977"/>
      <c r="EUT81" s="977"/>
      <c r="EUU81" s="977"/>
      <c r="EUV81" s="977"/>
      <c r="EUW81" s="977"/>
      <c r="EUX81" s="977"/>
      <c r="EUY81" s="977"/>
      <c r="EUZ81" s="977"/>
      <c r="EVA81" s="977"/>
      <c r="EVB81" s="977"/>
      <c r="EVC81" s="977"/>
      <c r="EVD81" s="977"/>
      <c r="EVE81" s="977"/>
      <c r="EVF81" s="977"/>
      <c r="EVG81" s="977"/>
      <c r="EVH81" s="977"/>
      <c r="EVI81" s="977"/>
      <c r="EVJ81" s="977"/>
      <c r="EVK81" s="977"/>
      <c r="EVL81" s="977"/>
      <c r="EVM81" s="977"/>
      <c r="EVN81" s="977"/>
      <c r="EVO81" s="977"/>
      <c r="EVP81" s="977"/>
      <c r="EVQ81" s="977"/>
      <c r="EVR81" s="977"/>
      <c r="EVS81" s="977"/>
      <c r="EVT81" s="977"/>
      <c r="EVU81" s="977"/>
      <c r="EVV81" s="977"/>
      <c r="EVW81" s="977"/>
      <c r="EVX81" s="977"/>
      <c r="EVY81" s="977"/>
      <c r="EVZ81" s="977"/>
      <c r="EWA81" s="977"/>
      <c r="EWB81" s="977"/>
      <c r="EWC81" s="977"/>
      <c r="EWD81" s="977"/>
      <c r="EWE81" s="977"/>
      <c r="EWF81" s="977"/>
      <c r="EWG81" s="977"/>
      <c r="EWH81" s="977"/>
      <c r="EWI81" s="977"/>
      <c r="EWJ81" s="977"/>
      <c r="EWK81" s="977"/>
      <c r="EWL81" s="977"/>
      <c r="EWM81" s="977"/>
      <c r="EWN81" s="977"/>
      <c r="EWO81" s="977"/>
      <c r="EWP81" s="977"/>
      <c r="EWQ81" s="977"/>
      <c r="EWR81" s="977"/>
      <c r="EWS81" s="977"/>
      <c r="EWT81" s="977"/>
      <c r="EWU81" s="977"/>
      <c r="EWV81" s="977"/>
      <c r="EWW81" s="977"/>
      <c r="EWX81" s="977"/>
      <c r="EWY81" s="977"/>
      <c r="EWZ81" s="977"/>
      <c r="EXA81" s="977"/>
      <c r="EXB81" s="977"/>
      <c r="EXC81" s="977"/>
      <c r="EXD81" s="977"/>
      <c r="EXE81" s="977"/>
      <c r="EXF81" s="977"/>
      <c r="EXG81" s="977"/>
      <c r="EXH81" s="977"/>
      <c r="EXI81" s="977"/>
      <c r="EXJ81" s="977"/>
      <c r="EXK81" s="977"/>
      <c r="EXL81" s="977"/>
      <c r="EXM81" s="977"/>
      <c r="EXN81" s="977"/>
      <c r="EXO81" s="977"/>
      <c r="EXP81" s="977"/>
      <c r="EXQ81" s="977"/>
      <c r="EXR81" s="977"/>
      <c r="EXS81" s="977"/>
      <c r="EXT81" s="977"/>
      <c r="EXU81" s="977"/>
      <c r="EXV81" s="977"/>
      <c r="EXW81" s="977"/>
      <c r="EXX81" s="977"/>
      <c r="EXY81" s="977"/>
      <c r="EXZ81" s="977"/>
      <c r="EYA81" s="977"/>
      <c r="EYB81" s="977"/>
      <c r="EYC81" s="977"/>
      <c r="EYD81" s="977"/>
      <c r="EYE81" s="977"/>
      <c r="EYF81" s="977"/>
      <c r="EYG81" s="977"/>
      <c r="EYH81" s="977"/>
      <c r="EYI81" s="977"/>
      <c r="EYJ81" s="977"/>
      <c r="EYK81" s="977"/>
      <c r="EYL81" s="977"/>
      <c r="EYM81" s="977"/>
      <c r="EYN81" s="977"/>
      <c r="EYO81" s="977"/>
      <c r="EYP81" s="977"/>
      <c r="EYQ81" s="977"/>
      <c r="EYR81" s="977"/>
      <c r="EYS81" s="977"/>
      <c r="EYT81" s="977"/>
      <c r="EYU81" s="977"/>
      <c r="EYV81" s="977"/>
      <c r="EYW81" s="977"/>
      <c r="EYX81" s="977"/>
      <c r="EYY81" s="977"/>
      <c r="EYZ81" s="977"/>
      <c r="EZA81" s="977"/>
      <c r="EZB81" s="977"/>
      <c r="EZC81" s="977"/>
      <c r="EZD81" s="977"/>
      <c r="EZE81" s="977"/>
      <c r="EZF81" s="977"/>
      <c r="EZG81" s="977"/>
      <c r="EZH81" s="977"/>
      <c r="EZI81" s="977"/>
      <c r="EZJ81" s="977"/>
      <c r="EZK81" s="977"/>
      <c r="EZL81" s="977"/>
      <c r="EZM81" s="977"/>
      <c r="EZN81" s="977"/>
      <c r="EZO81" s="977"/>
      <c r="EZP81" s="977"/>
      <c r="EZQ81" s="977"/>
      <c r="EZR81" s="977"/>
      <c r="EZS81" s="977"/>
      <c r="EZT81" s="977"/>
      <c r="EZU81" s="977"/>
      <c r="EZV81" s="977"/>
      <c r="EZW81" s="977"/>
      <c r="EZX81" s="977"/>
      <c r="EZY81" s="977"/>
      <c r="EZZ81" s="977"/>
      <c r="FAA81" s="977"/>
      <c r="FAB81" s="977"/>
      <c r="FAC81" s="977"/>
      <c r="FAD81" s="977"/>
      <c r="FAE81" s="977"/>
      <c r="FAF81" s="977"/>
      <c r="FAG81" s="977"/>
      <c r="FAH81" s="977"/>
      <c r="FAI81" s="977"/>
      <c r="FAJ81" s="977"/>
      <c r="FAK81" s="977"/>
      <c r="FAL81" s="977"/>
      <c r="FAM81" s="977"/>
      <c r="FAN81" s="977"/>
      <c r="FAO81" s="977"/>
      <c r="FAP81" s="977"/>
      <c r="FAQ81" s="977"/>
      <c r="FAR81" s="977"/>
      <c r="FAS81" s="977"/>
      <c r="FAT81" s="977"/>
      <c r="FAU81" s="977"/>
      <c r="FAV81" s="977"/>
      <c r="FAW81" s="977"/>
      <c r="FAX81" s="977"/>
      <c r="FAY81" s="977"/>
      <c r="FAZ81" s="977"/>
      <c r="FBA81" s="977"/>
      <c r="FBB81" s="977"/>
      <c r="FBC81" s="977"/>
      <c r="FBD81" s="977"/>
      <c r="FBE81" s="977"/>
      <c r="FBF81" s="977"/>
      <c r="FBG81" s="977"/>
      <c r="FBH81" s="977"/>
      <c r="FBI81" s="977"/>
      <c r="FBJ81" s="977"/>
      <c r="FBK81" s="977"/>
      <c r="FBL81" s="977"/>
      <c r="FBM81" s="977"/>
      <c r="FBN81" s="977"/>
      <c r="FBO81" s="977"/>
      <c r="FBP81" s="977"/>
      <c r="FBQ81" s="977"/>
      <c r="FBR81" s="977"/>
      <c r="FBS81" s="977"/>
      <c r="FBT81" s="977"/>
      <c r="FBU81" s="977"/>
      <c r="FBV81" s="977"/>
      <c r="FBW81" s="977"/>
      <c r="FBX81" s="977"/>
      <c r="FBY81" s="977"/>
      <c r="FBZ81" s="977"/>
      <c r="FCA81" s="977"/>
      <c r="FCB81" s="977"/>
      <c r="FCC81" s="977"/>
      <c r="FCD81" s="977"/>
      <c r="FCE81" s="977"/>
      <c r="FCF81" s="977"/>
      <c r="FCG81" s="977"/>
      <c r="FCH81" s="977"/>
      <c r="FCI81" s="977"/>
      <c r="FCJ81" s="977"/>
      <c r="FCK81" s="977"/>
      <c r="FCL81" s="977"/>
      <c r="FCM81" s="977"/>
      <c r="FCN81" s="977"/>
      <c r="FCO81" s="977"/>
      <c r="FCP81" s="977"/>
      <c r="FCQ81" s="977"/>
      <c r="FCR81" s="977"/>
      <c r="FCS81" s="977"/>
      <c r="FCT81" s="977"/>
      <c r="FCU81" s="977"/>
      <c r="FCV81" s="977"/>
      <c r="FCW81" s="977"/>
      <c r="FCX81" s="977"/>
      <c r="FCY81" s="977"/>
      <c r="FCZ81" s="977"/>
      <c r="FDA81" s="977"/>
      <c r="FDB81" s="977"/>
      <c r="FDC81" s="977"/>
      <c r="FDD81" s="977"/>
      <c r="FDE81" s="977"/>
      <c r="FDF81" s="977"/>
      <c r="FDG81" s="977"/>
      <c r="FDH81" s="977"/>
      <c r="FDI81" s="977"/>
      <c r="FDJ81" s="977"/>
      <c r="FDK81" s="977"/>
      <c r="FDL81" s="977"/>
      <c r="FDM81" s="977"/>
      <c r="FDN81" s="977"/>
      <c r="FDO81" s="977"/>
      <c r="FDP81" s="977"/>
      <c r="FDQ81" s="977"/>
      <c r="FDR81" s="977"/>
      <c r="FDS81" s="977"/>
      <c r="FDT81" s="977"/>
      <c r="FDU81" s="977"/>
      <c r="FDV81" s="977"/>
      <c r="FDW81" s="977"/>
      <c r="FDX81" s="977"/>
      <c r="FDY81" s="977"/>
      <c r="FDZ81" s="977"/>
      <c r="FEA81" s="977"/>
      <c r="FEB81" s="977"/>
      <c r="FEC81" s="977"/>
      <c r="FED81" s="977"/>
      <c r="FEE81" s="977"/>
      <c r="FEF81" s="977"/>
      <c r="FEG81" s="977"/>
      <c r="FEH81" s="977"/>
      <c r="FEI81" s="977"/>
      <c r="FEJ81" s="977"/>
      <c r="FEK81" s="977"/>
      <c r="FEL81" s="977"/>
      <c r="FEM81" s="977"/>
      <c r="FEN81" s="977"/>
      <c r="FEO81" s="977"/>
      <c r="FEP81" s="977"/>
      <c r="FEQ81" s="977"/>
      <c r="FER81" s="977"/>
      <c r="FES81" s="977"/>
      <c r="FET81" s="977"/>
      <c r="FEU81" s="977"/>
      <c r="FEV81" s="977"/>
      <c r="FEW81" s="977"/>
      <c r="FEX81" s="977"/>
      <c r="FEY81" s="977"/>
      <c r="FEZ81" s="977"/>
      <c r="FFA81" s="977"/>
      <c r="FFB81" s="977"/>
      <c r="FFC81" s="977"/>
      <c r="FFD81" s="977"/>
      <c r="FFE81" s="977"/>
      <c r="FFF81" s="977"/>
      <c r="FFG81" s="977"/>
      <c r="FFH81" s="977"/>
      <c r="FFI81" s="977"/>
      <c r="FFJ81" s="977"/>
      <c r="FFK81" s="977"/>
      <c r="FFL81" s="977"/>
      <c r="FFM81" s="977"/>
      <c r="FFN81" s="977"/>
      <c r="FFO81" s="977"/>
      <c r="FFP81" s="977"/>
      <c r="FFQ81" s="977"/>
      <c r="FFR81" s="977"/>
      <c r="FFS81" s="977"/>
      <c r="FFT81" s="977"/>
      <c r="FFU81" s="977"/>
      <c r="FFV81" s="977"/>
      <c r="FFW81" s="977"/>
      <c r="FFX81" s="977"/>
      <c r="FFY81" s="977"/>
      <c r="FFZ81" s="977"/>
      <c r="FGA81" s="977"/>
      <c r="FGB81" s="977"/>
      <c r="FGC81" s="977"/>
      <c r="FGD81" s="977"/>
      <c r="FGE81" s="977"/>
      <c r="FGF81" s="977"/>
      <c r="FGG81" s="977"/>
      <c r="FGH81" s="977"/>
      <c r="FGI81" s="977"/>
      <c r="FGJ81" s="977"/>
      <c r="FGK81" s="977"/>
      <c r="FGL81" s="977"/>
      <c r="FGM81" s="977"/>
      <c r="FGN81" s="977"/>
      <c r="FGO81" s="977"/>
      <c r="FGP81" s="977"/>
      <c r="FGQ81" s="977"/>
      <c r="FGR81" s="977"/>
      <c r="FGS81" s="977"/>
      <c r="FGT81" s="977"/>
      <c r="FGU81" s="977"/>
      <c r="FGV81" s="977"/>
      <c r="FGW81" s="977"/>
      <c r="FGX81" s="977"/>
      <c r="FGY81" s="977"/>
      <c r="FGZ81" s="977"/>
      <c r="FHA81" s="977"/>
      <c r="FHB81" s="977"/>
      <c r="FHC81" s="977"/>
      <c r="FHD81" s="977"/>
      <c r="FHE81" s="977"/>
      <c r="FHF81" s="977"/>
      <c r="FHG81" s="977"/>
      <c r="FHH81" s="977"/>
      <c r="FHI81" s="977"/>
      <c r="FHJ81" s="977"/>
      <c r="FHK81" s="977"/>
      <c r="FHL81" s="977"/>
      <c r="FHM81" s="977"/>
      <c r="FHN81" s="977"/>
      <c r="FHO81" s="977"/>
      <c r="FHP81" s="977"/>
      <c r="FHQ81" s="977"/>
      <c r="FHR81" s="977"/>
      <c r="FHS81" s="977"/>
      <c r="FHT81" s="977"/>
      <c r="FHU81" s="977"/>
      <c r="FHV81" s="977"/>
      <c r="FHW81" s="977"/>
      <c r="FHX81" s="977"/>
      <c r="FHY81" s="977"/>
      <c r="FHZ81" s="977"/>
      <c r="FIA81" s="977"/>
      <c r="FIB81" s="977"/>
      <c r="FIC81" s="977"/>
      <c r="FID81" s="977"/>
      <c r="FIE81" s="977"/>
      <c r="FIF81" s="977"/>
      <c r="FIG81" s="977"/>
      <c r="FIH81" s="977"/>
      <c r="FII81" s="977"/>
      <c r="FIJ81" s="977"/>
      <c r="FIK81" s="977"/>
      <c r="FIL81" s="977"/>
      <c r="FIM81" s="977"/>
      <c r="FIN81" s="977"/>
      <c r="FIO81" s="977"/>
      <c r="FIP81" s="977"/>
      <c r="FIQ81" s="977"/>
      <c r="FIR81" s="977"/>
      <c r="FIS81" s="977"/>
      <c r="FIT81" s="977"/>
      <c r="FIU81" s="977"/>
      <c r="FIV81" s="977"/>
      <c r="FIW81" s="977"/>
      <c r="FIX81" s="977"/>
      <c r="FIY81" s="977"/>
      <c r="FIZ81" s="977"/>
      <c r="FJA81" s="977"/>
      <c r="FJB81" s="977"/>
      <c r="FJC81" s="977"/>
      <c r="FJD81" s="977"/>
      <c r="FJE81" s="977"/>
      <c r="FJF81" s="977"/>
      <c r="FJG81" s="977"/>
      <c r="FJH81" s="977"/>
      <c r="FJI81" s="977"/>
      <c r="FJJ81" s="977"/>
      <c r="FJK81" s="977"/>
      <c r="FJL81" s="977"/>
      <c r="FJM81" s="977"/>
      <c r="FJN81" s="977"/>
      <c r="FJO81" s="977"/>
      <c r="FJP81" s="977"/>
      <c r="FJQ81" s="977"/>
      <c r="FJR81" s="977"/>
      <c r="FJS81" s="977"/>
      <c r="FJT81" s="977"/>
      <c r="FJU81" s="977"/>
      <c r="FJV81" s="977"/>
      <c r="FJW81" s="977"/>
      <c r="FJX81" s="977"/>
      <c r="FJY81" s="977"/>
      <c r="FJZ81" s="977"/>
      <c r="FKA81" s="977"/>
      <c r="FKB81" s="977"/>
      <c r="FKC81" s="977"/>
      <c r="FKD81" s="977"/>
      <c r="FKE81" s="977"/>
      <c r="FKF81" s="977"/>
      <c r="FKG81" s="977"/>
      <c r="FKH81" s="977"/>
      <c r="FKI81" s="977"/>
      <c r="FKJ81" s="977"/>
      <c r="FKK81" s="977"/>
      <c r="FKL81" s="977"/>
      <c r="FKM81" s="977"/>
      <c r="FKN81" s="977"/>
      <c r="FKO81" s="977"/>
      <c r="FKP81" s="977"/>
      <c r="FKQ81" s="977"/>
      <c r="FKR81" s="977"/>
      <c r="FKS81" s="977"/>
      <c r="FKT81" s="977"/>
      <c r="FKU81" s="977"/>
      <c r="FKV81" s="977"/>
      <c r="FKW81" s="977"/>
      <c r="FKX81" s="977"/>
      <c r="FKY81" s="977"/>
      <c r="FKZ81" s="977"/>
      <c r="FLA81" s="977"/>
      <c r="FLB81" s="977"/>
      <c r="FLC81" s="977"/>
      <c r="FLD81" s="977"/>
      <c r="FLE81" s="977"/>
      <c r="FLF81" s="977"/>
      <c r="FLG81" s="977"/>
      <c r="FLH81" s="977"/>
      <c r="FLI81" s="977"/>
      <c r="FLJ81" s="977"/>
      <c r="FLK81" s="977"/>
      <c r="FLL81" s="977"/>
      <c r="FLM81" s="977"/>
      <c r="FLN81" s="977"/>
      <c r="FLO81" s="977"/>
      <c r="FLP81" s="977"/>
      <c r="FLQ81" s="977"/>
      <c r="FLR81" s="977"/>
      <c r="FLS81" s="977"/>
      <c r="FLT81" s="977"/>
      <c r="FLU81" s="977"/>
      <c r="FLV81" s="977"/>
      <c r="FLW81" s="977"/>
      <c r="FLX81" s="977"/>
      <c r="FLY81" s="977"/>
      <c r="FLZ81" s="977"/>
      <c r="FMA81" s="977"/>
      <c r="FMB81" s="977"/>
      <c r="FMC81" s="977"/>
      <c r="FMD81" s="977"/>
      <c r="FME81" s="977"/>
      <c r="FMF81" s="977"/>
      <c r="FMG81" s="977"/>
      <c r="FMH81" s="977"/>
      <c r="FMI81" s="977"/>
      <c r="FMJ81" s="977"/>
      <c r="FMK81" s="977"/>
      <c r="FML81" s="977"/>
      <c r="FMM81" s="977"/>
      <c r="FMN81" s="977"/>
      <c r="FMO81" s="977"/>
      <c r="FMP81" s="977"/>
      <c r="FMQ81" s="977"/>
      <c r="FMR81" s="977"/>
      <c r="FMS81" s="977"/>
      <c r="FMT81" s="977"/>
      <c r="FMU81" s="977"/>
      <c r="FMV81" s="977"/>
      <c r="FMW81" s="977"/>
      <c r="FMX81" s="977"/>
      <c r="FMY81" s="977"/>
      <c r="FMZ81" s="977"/>
      <c r="FNA81" s="977"/>
      <c r="FNB81" s="977"/>
      <c r="FNC81" s="977"/>
      <c r="FND81" s="977"/>
      <c r="FNE81" s="977"/>
      <c r="FNF81" s="977"/>
      <c r="FNG81" s="977"/>
      <c r="FNH81" s="977"/>
      <c r="FNI81" s="977"/>
      <c r="FNJ81" s="977"/>
      <c r="FNK81" s="977"/>
      <c r="FNL81" s="977"/>
      <c r="FNM81" s="977"/>
      <c r="FNN81" s="977"/>
      <c r="FNO81" s="977"/>
      <c r="FNP81" s="977"/>
      <c r="FNQ81" s="977"/>
      <c r="FNR81" s="977"/>
      <c r="FNS81" s="977"/>
      <c r="FNT81" s="977"/>
      <c r="FNU81" s="977"/>
      <c r="FNV81" s="977"/>
      <c r="FNW81" s="977"/>
      <c r="FNX81" s="977"/>
      <c r="FNY81" s="977"/>
      <c r="FNZ81" s="977"/>
      <c r="FOA81" s="977"/>
      <c r="FOB81" s="977"/>
      <c r="FOC81" s="977"/>
      <c r="FOD81" s="977"/>
      <c r="FOE81" s="977"/>
      <c r="FOF81" s="977"/>
      <c r="FOG81" s="977"/>
      <c r="FOH81" s="977"/>
      <c r="FOI81" s="977"/>
      <c r="FOJ81" s="977"/>
      <c r="FOK81" s="977"/>
      <c r="FOL81" s="977"/>
      <c r="FOM81" s="977"/>
      <c r="FON81" s="977"/>
      <c r="FOO81" s="977"/>
      <c r="FOP81" s="977"/>
      <c r="FOQ81" s="977"/>
      <c r="FOR81" s="977"/>
      <c r="FOS81" s="977"/>
      <c r="FOT81" s="977"/>
      <c r="FOU81" s="977"/>
      <c r="FOV81" s="977"/>
      <c r="FOW81" s="977"/>
      <c r="FOX81" s="977"/>
      <c r="FOY81" s="977"/>
      <c r="FOZ81" s="977"/>
      <c r="FPA81" s="977"/>
      <c r="FPB81" s="977"/>
      <c r="FPC81" s="977"/>
      <c r="FPD81" s="977"/>
      <c r="FPE81" s="977"/>
      <c r="FPF81" s="977"/>
      <c r="FPG81" s="977"/>
      <c r="FPH81" s="977"/>
      <c r="FPI81" s="977"/>
      <c r="FPJ81" s="977"/>
      <c r="FPK81" s="977"/>
      <c r="FPL81" s="977"/>
      <c r="FPM81" s="977"/>
      <c r="FPN81" s="977"/>
      <c r="FPO81" s="977"/>
      <c r="FPP81" s="977"/>
      <c r="FPQ81" s="977"/>
      <c r="FPR81" s="977"/>
      <c r="FPS81" s="977"/>
      <c r="FPT81" s="977"/>
      <c r="FPU81" s="977"/>
      <c r="FPV81" s="977"/>
      <c r="FPW81" s="977"/>
      <c r="FPX81" s="977"/>
      <c r="FPY81" s="977"/>
      <c r="FPZ81" s="977"/>
      <c r="FQA81" s="977"/>
      <c r="FQB81" s="977"/>
      <c r="FQC81" s="977"/>
      <c r="FQD81" s="977"/>
      <c r="FQE81" s="977"/>
      <c r="FQF81" s="977"/>
      <c r="FQG81" s="977"/>
      <c r="FQH81" s="977"/>
      <c r="FQI81" s="977"/>
      <c r="FQJ81" s="977"/>
      <c r="FQK81" s="977"/>
      <c r="FQL81" s="977"/>
      <c r="FQM81" s="977"/>
      <c r="FQN81" s="977"/>
      <c r="FQO81" s="977"/>
      <c r="FQP81" s="977"/>
      <c r="FQQ81" s="977"/>
      <c r="FQR81" s="977"/>
      <c r="FQS81" s="977"/>
      <c r="FQT81" s="977"/>
      <c r="FQU81" s="977"/>
      <c r="FQV81" s="977"/>
      <c r="FQW81" s="977"/>
      <c r="FQX81" s="977"/>
      <c r="FQY81" s="977"/>
      <c r="FQZ81" s="977"/>
      <c r="FRA81" s="977"/>
      <c r="FRB81" s="977"/>
      <c r="FRC81" s="977"/>
      <c r="FRD81" s="977"/>
      <c r="FRE81" s="977"/>
      <c r="FRF81" s="977"/>
      <c r="FRG81" s="977"/>
      <c r="FRH81" s="977"/>
      <c r="FRI81" s="977"/>
      <c r="FRJ81" s="977"/>
      <c r="FRK81" s="977"/>
      <c r="FRL81" s="977"/>
      <c r="FRM81" s="977"/>
      <c r="FRN81" s="977"/>
      <c r="FRO81" s="977"/>
      <c r="FRP81" s="977"/>
      <c r="FRQ81" s="977"/>
      <c r="FRR81" s="977"/>
      <c r="FRS81" s="977"/>
      <c r="FRT81" s="977"/>
      <c r="FRU81" s="977"/>
      <c r="FRV81" s="977"/>
      <c r="FRW81" s="977"/>
      <c r="FRX81" s="977"/>
      <c r="FRY81" s="977"/>
      <c r="FRZ81" s="977"/>
      <c r="FSA81" s="977"/>
      <c r="FSB81" s="977"/>
      <c r="FSC81" s="977"/>
      <c r="FSD81" s="977"/>
      <c r="FSE81" s="977"/>
      <c r="FSF81" s="977"/>
      <c r="FSG81" s="977"/>
      <c r="FSH81" s="977"/>
      <c r="FSI81" s="977"/>
      <c r="FSJ81" s="977"/>
      <c r="FSK81" s="977"/>
      <c r="FSL81" s="977"/>
      <c r="FSM81" s="977"/>
      <c r="FSN81" s="977"/>
      <c r="FSO81" s="977"/>
      <c r="FSP81" s="977"/>
      <c r="FSQ81" s="977"/>
      <c r="FSR81" s="977"/>
      <c r="FSS81" s="977"/>
      <c r="FST81" s="977"/>
      <c r="FSU81" s="977"/>
      <c r="FSV81" s="977"/>
      <c r="FSW81" s="977"/>
      <c r="FSX81" s="977"/>
      <c r="FSY81" s="977"/>
      <c r="FSZ81" s="977"/>
      <c r="FTA81" s="977"/>
      <c r="FTB81" s="977"/>
      <c r="FTC81" s="977"/>
      <c r="FTD81" s="977"/>
      <c r="FTE81" s="977"/>
      <c r="FTF81" s="977"/>
      <c r="FTG81" s="977"/>
      <c r="FTH81" s="977"/>
      <c r="FTI81" s="977"/>
      <c r="FTJ81" s="977"/>
      <c r="FTK81" s="977"/>
      <c r="FTL81" s="977"/>
      <c r="FTM81" s="977"/>
      <c r="FTN81" s="977"/>
      <c r="FTO81" s="977"/>
      <c r="FTP81" s="977"/>
      <c r="FTQ81" s="977"/>
      <c r="FTR81" s="977"/>
      <c r="FTS81" s="977"/>
      <c r="FTT81" s="977"/>
      <c r="FTU81" s="977"/>
      <c r="FTV81" s="977"/>
      <c r="FTW81" s="977"/>
      <c r="FTX81" s="977"/>
      <c r="FTY81" s="977"/>
      <c r="FTZ81" s="977"/>
      <c r="FUA81" s="977"/>
      <c r="FUB81" s="977"/>
      <c r="FUC81" s="977"/>
      <c r="FUD81" s="977"/>
      <c r="FUE81" s="977"/>
      <c r="FUF81" s="977"/>
      <c r="FUG81" s="977"/>
      <c r="FUH81" s="977"/>
      <c r="FUI81" s="977"/>
      <c r="FUJ81" s="977"/>
      <c r="FUK81" s="977"/>
      <c r="FUL81" s="977"/>
      <c r="FUM81" s="977"/>
      <c r="FUN81" s="977"/>
      <c r="FUO81" s="977"/>
      <c r="FUP81" s="977"/>
      <c r="FUQ81" s="977"/>
      <c r="FUR81" s="977"/>
      <c r="FUS81" s="977"/>
      <c r="FUT81" s="977"/>
      <c r="FUU81" s="977"/>
      <c r="FUV81" s="977"/>
      <c r="FUW81" s="977"/>
      <c r="FUX81" s="977"/>
      <c r="FUY81" s="977"/>
      <c r="FUZ81" s="977"/>
      <c r="FVA81" s="977"/>
      <c r="FVB81" s="977"/>
      <c r="FVC81" s="977"/>
      <c r="FVD81" s="977"/>
      <c r="FVE81" s="977"/>
      <c r="FVF81" s="977"/>
      <c r="FVG81" s="977"/>
      <c r="FVH81" s="977"/>
      <c r="FVI81" s="977"/>
      <c r="FVJ81" s="977"/>
      <c r="FVK81" s="977"/>
      <c r="FVL81" s="977"/>
      <c r="FVM81" s="977"/>
      <c r="FVN81" s="977"/>
      <c r="FVO81" s="977"/>
      <c r="FVP81" s="977"/>
      <c r="FVQ81" s="977"/>
      <c r="FVR81" s="977"/>
      <c r="FVS81" s="977"/>
      <c r="FVT81" s="977"/>
      <c r="FVU81" s="977"/>
      <c r="FVV81" s="977"/>
      <c r="FVW81" s="977"/>
      <c r="FVX81" s="977"/>
      <c r="FVY81" s="977"/>
      <c r="FVZ81" s="977"/>
      <c r="FWA81" s="977"/>
      <c r="FWB81" s="977"/>
      <c r="FWC81" s="977"/>
      <c r="FWD81" s="977"/>
      <c r="FWE81" s="977"/>
      <c r="FWF81" s="977"/>
      <c r="FWG81" s="977"/>
      <c r="FWH81" s="977"/>
      <c r="FWI81" s="977"/>
      <c r="FWJ81" s="977"/>
      <c r="FWK81" s="977"/>
      <c r="FWL81" s="977"/>
      <c r="FWM81" s="977"/>
      <c r="FWN81" s="977"/>
      <c r="FWO81" s="977"/>
      <c r="FWP81" s="977"/>
      <c r="FWQ81" s="977"/>
      <c r="FWR81" s="977"/>
      <c r="FWS81" s="977"/>
      <c r="FWT81" s="977"/>
      <c r="FWU81" s="977"/>
      <c r="FWV81" s="977"/>
      <c r="FWW81" s="977"/>
      <c r="FWX81" s="977"/>
      <c r="FWY81" s="977"/>
      <c r="FWZ81" s="977"/>
      <c r="FXA81" s="977"/>
      <c r="FXB81" s="977"/>
      <c r="FXC81" s="977"/>
      <c r="FXD81" s="977"/>
      <c r="FXE81" s="977"/>
      <c r="FXF81" s="977"/>
      <c r="FXG81" s="977"/>
      <c r="FXH81" s="977"/>
      <c r="FXI81" s="977"/>
      <c r="FXJ81" s="977"/>
      <c r="FXK81" s="977"/>
      <c r="FXL81" s="977"/>
      <c r="FXM81" s="977"/>
      <c r="FXN81" s="977"/>
      <c r="FXO81" s="977"/>
      <c r="FXP81" s="977"/>
      <c r="FXQ81" s="977"/>
      <c r="FXR81" s="977"/>
      <c r="FXS81" s="977"/>
      <c r="FXT81" s="977"/>
      <c r="FXU81" s="977"/>
      <c r="FXV81" s="977"/>
      <c r="FXW81" s="977"/>
      <c r="FXX81" s="977"/>
      <c r="FXY81" s="977"/>
      <c r="FXZ81" s="977"/>
      <c r="FYA81" s="977"/>
      <c r="FYB81" s="977"/>
      <c r="FYC81" s="977"/>
      <c r="FYD81" s="977"/>
      <c r="FYE81" s="977"/>
      <c r="FYF81" s="977"/>
      <c r="FYG81" s="977"/>
      <c r="FYH81" s="977"/>
      <c r="FYI81" s="977"/>
      <c r="FYJ81" s="977"/>
      <c r="FYK81" s="977"/>
      <c r="FYL81" s="977"/>
      <c r="FYM81" s="977"/>
      <c r="FYN81" s="977"/>
      <c r="FYO81" s="977"/>
      <c r="FYP81" s="977"/>
      <c r="FYQ81" s="977"/>
      <c r="FYR81" s="977"/>
      <c r="FYS81" s="977"/>
      <c r="FYT81" s="977"/>
      <c r="FYU81" s="977"/>
      <c r="FYV81" s="977"/>
      <c r="FYW81" s="977"/>
      <c r="FYX81" s="977"/>
      <c r="FYY81" s="977"/>
      <c r="FYZ81" s="977"/>
      <c r="FZA81" s="977"/>
      <c r="FZB81" s="977"/>
      <c r="FZC81" s="977"/>
      <c r="FZD81" s="977"/>
      <c r="FZE81" s="977"/>
      <c r="FZF81" s="977"/>
      <c r="FZG81" s="977"/>
      <c r="FZH81" s="977"/>
      <c r="FZI81" s="977"/>
      <c r="FZJ81" s="977"/>
      <c r="FZK81" s="977"/>
      <c r="FZL81" s="977"/>
      <c r="FZM81" s="977"/>
      <c r="FZN81" s="977"/>
      <c r="FZO81" s="977"/>
      <c r="FZP81" s="977"/>
      <c r="FZQ81" s="977"/>
      <c r="FZR81" s="977"/>
      <c r="FZS81" s="977"/>
      <c r="FZT81" s="977"/>
      <c r="FZU81" s="977"/>
      <c r="FZV81" s="977"/>
      <c r="FZW81" s="977"/>
      <c r="FZX81" s="977"/>
      <c r="FZY81" s="977"/>
      <c r="FZZ81" s="977"/>
      <c r="GAA81" s="977"/>
      <c r="GAB81" s="977"/>
      <c r="GAC81" s="977"/>
      <c r="GAD81" s="977"/>
      <c r="GAE81" s="977"/>
      <c r="GAF81" s="977"/>
      <c r="GAG81" s="977"/>
      <c r="GAH81" s="977"/>
      <c r="GAI81" s="977"/>
      <c r="GAJ81" s="977"/>
      <c r="GAK81" s="977"/>
      <c r="GAL81" s="977"/>
      <c r="GAM81" s="977"/>
      <c r="GAN81" s="977"/>
      <c r="GAO81" s="977"/>
      <c r="GAP81" s="977"/>
      <c r="GAQ81" s="977"/>
      <c r="GAR81" s="977"/>
      <c r="GAS81" s="977"/>
      <c r="GAT81" s="977"/>
      <c r="GAU81" s="977"/>
      <c r="GAV81" s="977"/>
      <c r="GAW81" s="977"/>
      <c r="GAX81" s="977"/>
      <c r="GAY81" s="977"/>
      <c r="GAZ81" s="977"/>
      <c r="GBA81" s="977"/>
      <c r="GBB81" s="977"/>
      <c r="GBC81" s="977"/>
      <c r="GBD81" s="977"/>
      <c r="GBE81" s="977"/>
      <c r="GBF81" s="977"/>
      <c r="GBG81" s="977"/>
      <c r="GBH81" s="977"/>
      <c r="GBI81" s="977"/>
      <c r="GBJ81" s="977"/>
      <c r="GBK81" s="977"/>
      <c r="GBL81" s="977"/>
      <c r="GBM81" s="977"/>
      <c r="GBN81" s="977"/>
      <c r="GBO81" s="977"/>
      <c r="GBP81" s="977"/>
      <c r="GBQ81" s="977"/>
      <c r="GBR81" s="977"/>
      <c r="GBS81" s="977"/>
      <c r="GBT81" s="977"/>
      <c r="GBU81" s="977"/>
      <c r="GBV81" s="977"/>
      <c r="GBW81" s="977"/>
      <c r="GBX81" s="977"/>
      <c r="GBY81" s="977"/>
      <c r="GBZ81" s="977"/>
      <c r="GCA81" s="977"/>
      <c r="GCB81" s="977"/>
      <c r="GCC81" s="977"/>
      <c r="GCD81" s="977"/>
      <c r="GCE81" s="977"/>
      <c r="GCF81" s="977"/>
      <c r="GCG81" s="977"/>
      <c r="GCH81" s="977"/>
      <c r="GCI81" s="977"/>
      <c r="GCJ81" s="977"/>
      <c r="GCK81" s="977"/>
      <c r="GCL81" s="977"/>
      <c r="GCM81" s="977"/>
      <c r="GCN81" s="977"/>
      <c r="GCO81" s="977"/>
      <c r="GCP81" s="977"/>
      <c r="GCQ81" s="977"/>
      <c r="GCR81" s="977"/>
      <c r="GCS81" s="977"/>
      <c r="GCT81" s="977"/>
      <c r="GCU81" s="977"/>
      <c r="GCV81" s="977"/>
      <c r="GCW81" s="977"/>
      <c r="GCX81" s="977"/>
      <c r="GCY81" s="977"/>
      <c r="GCZ81" s="977"/>
      <c r="GDA81" s="977"/>
      <c r="GDB81" s="977"/>
      <c r="GDC81" s="977"/>
      <c r="GDD81" s="977"/>
      <c r="GDE81" s="977"/>
      <c r="GDF81" s="977"/>
      <c r="GDG81" s="977"/>
      <c r="GDH81" s="977"/>
      <c r="GDI81" s="977"/>
      <c r="GDJ81" s="977"/>
      <c r="GDK81" s="977"/>
      <c r="GDL81" s="977"/>
      <c r="GDM81" s="977"/>
      <c r="GDN81" s="977"/>
      <c r="GDO81" s="977"/>
      <c r="GDP81" s="977"/>
      <c r="GDQ81" s="977"/>
      <c r="GDR81" s="977"/>
      <c r="GDS81" s="977"/>
      <c r="GDT81" s="977"/>
      <c r="GDU81" s="977"/>
      <c r="GDV81" s="977"/>
      <c r="GDW81" s="977"/>
      <c r="GDX81" s="977"/>
      <c r="GDY81" s="977"/>
      <c r="GDZ81" s="977"/>
      <c r="GEA81" s="977"/>
      <c r="GEB81" s="977"/>
      <c r="GEC81" s="977"/>
      <c r="GED81" s="977"/>
      <c r="GEE81" s="977"/>
      <c r="GEF81" s="977"/>
      <c r="GEG81" s="977"/>
      <c r="GEH81" s="977"/>
      <c r="GEI81" s="977"/>
      <c r="GEJ81" s="977"/>
      <c r="GEK81" s="977"/>
      <c r="GEL81" s="977"/>
      <c r="GEM81" s="977"/>
      <c r="GEN81" s="977"/>
      <c r="GEO81" s="977"/>
      <c r="GEP81" s="977"/>
      <c r="GEQ81" s="977"/>
      <c r="GER81" s="977"/>
      <c r="GES81" s="977"/>
      <c r="GET81" s="977"/>
      <c r="GEU81" s="977"/>
      <c r="GEV81" s="977"/>
      <c r="GEW81" s="977"/>
      <c r="GEX81" s="977"/>
      <c r="GEY81" s="977"/>
      <c r="GEZ81" s="977"/>
      <c r="GFA81" s="977"/>
      <c r="GFB81" s="977"/>
      <c r="GFC81" s="977"/>
      <c r="GFD81" s="977"/>
      <c r="GFE81" s="977"/>
      <c r="GFF81" s="977"/>
      <c r="GFG81" s="977"/>
      <c r="GFH81" s="977"/>
      <c r="GFI81" s="977"/>
      <c r="GFJ81" s="977"/>
      <c r="GFK81" s="977"/>
      <c r="GFL81" s="977"/>
      <c r="GFM81" s="977"/>
      <c r="GFN81" s="977"/>
      <c r="GFO81" s="977"/>
      <c r="GFP81" s="977"/>
      <c r="GFQ81" s="977"/>
      <c r="GFR81" s="977"/>
      <c r="GFS81" s="977"/>
      <c r="GFT81" s="977"/>
      <c r="GFU81" s="977"/>
      <c r="GFV81" s="977"/>
      <c r="GFW81" s="977"/>
      <c r="GFX81" s="977"/>
      <c r="GFY81" s="977"/>
      <c r="GFZ81" s="977"/>
      <c r="GGA81" s="977"/>
      <c r="GGB81" s="977"/>
      <c r="GGC81" s="977"/>
      <c r="GGD81" s="977"/>
      <c r="GGE81" s="977"/>
      <c r="GGF81" s="977"/>
      <c r="GGG81" s="977"/>
      <c r="GGH81" s="977"/>
      <c r="GGI81" s="977"/>
      <c r="GGJ81" s="977"/>
      <c r="GGK81" s="977"/>
      <c r="GGL81" s="977"/>
      <c r="GGM81" s="977"/>
      <c r="GGN81" s="977"/>
      <c r="GGO81" s="977"/>
      <c r="GGP81" s="977"/>
      <c r="GGQ81" s="977"/>
      <c r="GGR81" s="977"/>
      <c r="GGS81" s="977"/>
      <c r="GGT81" s="977"/>
      <c r="GGU81" s="977"/>
      <c r="GGV81" s="977"/>
      <c r="GGW81" s="977"/>
      <c r="GGX81" s="977"/>
      <c r="GGY81" s="977"/>
      <c r="GGZ81" s="977"/>
      <c r="GHA81" s="977"/>
      <c r="GHB81" s="977"/>
      <c r="GHC81" s="977"/>
      <c r="GHD81" s="977"/>
      <c r="GHE81" s="977"/>
      <c r="GHF81" s="977"/>
      <c r="GHG81" s="977"/>
      <c r="GHH81" s="977"/>
      <c r="GHI81" s="977"/>
      <c r="GHJ81" s="977"/>
      <c r="GHK81" s="977"/>
      <c r="GHL81" s="977"/>
      <c r="GHM81" s="977"/>
      <c r="GHN81" s="977"/>
      <c r="GHO81" s="977"/>
      <c r="GHP81" s="977"/>
      <c r="GHQ81" s="977"/>
      <c r="GHR81" s="977"/>
      <c r="GHS81" s="977"/>
      <c r="GHT81" s="977"/>
      <c r="GHU81" s="977"/>
      <c r="GHV81" s="977"/>
      <c r="GHW81" s="977"/>
      <c r="GHX81" s="977"/>
      <c r="GHY81" s="977"/>
      <c r="GHZ81" s="977"/>
      <c r="GIA81" s="977"/>
      <c r="GIB81" s="977"/>
      <c r="GIC81" s="977"/>
      <c r="GID81" s="977"/>
      <c r="GIE81" s="977"/>
      <c r="GIF81" s="977"/>
      <c r="GIG81" s="977"/>
      <c r="GIH81" s="977"/>
      <c r="GII81" s="977"/>
      <c r="GIJ81" s="977"/>
      <c r="GIK81" s="977"/>
      <c r="GIL81" s="977"/>
      <c r="GIM81" s="977"/>
      <c r="GIN81" s="977"/>
      <c r="GIO81" s="977"/>
      <c r="GIP81" s="977"/>
      <c r="GIQ81" s="977"/>
      <c r="GIR81" s="977"/>
      <c r="GIS81" s="977"/>
      <c r="GIT81" s="977"/>
      <c r="GIU81" s="977"/>
      <c r="GIV81" s="977"/>
      <c r="GIW81" s="977"/>
      <c r="GIX81" s="977"/>
      <c r="GIY81" s="977"/>
      <c r="GIZ81" s="977"/>
      <c r="GJA81" s="977"/>
      <c r="GJB81" s="977"/>
      <c r="GJC81" s="977"/>
      <c r="GJD81" s="977"/>
      <c r="GJE81" s="977"/>
      <c r="GJF81" s="977"/>
      <c r="GJG81" s="977"/>
      <c r="GJH81" s="977"/>
      <c r="GJI81" s="977"/>
      <c r="GJJ81" s="977"/>
      <c r="GJK81" s="977"/>
      <c r="GJL81" s="977"/>
      <c r="GJM81" s="977"/>
      <c r="GJN81" s="977"/>
      <c r="GJO81" s="977"/>
      <c r="GJP81" s="977"/>
      <c r="GJQ81" s="977"/>
      <c r="GJR81" s="977"/>
      <c r="GJS81" s="977"/>
      <c r="GJT81" s="977"/>
      <c r="GJU81" s="977"/>
      <c r="GJV81" s="977"/>
      <c r="GJW81" s="977"/>
      <c r="GJX81" s="977"/>
      <c r="GJY81" s="977"/>
      <c r="GJZ81" s="977"/>
      <c r="GKA81" s="977"/>
      <c r="GKB81" s="977"/>
      <c r="GKC81" s="977"/>
      <c r="GKD81" s="977"/>
      <c r="GKE81" s="977"/>
      <c r="GKF81" s="977"/>
      <c r="GKG81" s="977"/>
      <c r="GKH81" s="977"/>
      <c r="GKI81" s="977"/>
      <c r="GKJ81" s="977"/>
      <c r="GKK81" s="977"/>
      <c r="GKL81" s="977"/>
      <c r="GKM81" s="977"/>
      <c r="GKN81" s="977"/>
      <c r="GKO81" s="977"/>
      <c r="GKP81" s="977"/>
      <c r="GKQ81" s="977"/>
      <c r="GKR81" s="977"/>
      <c r="GKS81" s="977"/>
      <c r="GKT81" s="977"/>
      <c r="GKU81" s="977"/>
      <c r="GKV81" s="977"/>
      <c r="GKW81" s="977"/>
      <c r="GKX81" s="977"/>
      <c r="GKY81" s="977"/>
      <c r="GKZ81" s="977"/>
      <c r="GLA81" s="977"/>
      <c r="GLB81" s="977"/>
      <c r="GLC81" s="977"/>
      <c r="GLD81" s="977"/>
      <c r="GLE81" s="977"/>
      <c r="GLF81" s="977"/>
      <c r="GLG81" s="977"/>
      <c r="GLH81" s="977"/>
      <c r="GLI81" s="977"/>
      <c r="GLJ81" s="977"/>
      <c r="GLK81" s="977"/>
      <c r="GLL81" s="977"/>
      <c r="GLM81" s="977"/>
      <c r="GLN81" s="977"/>
      <c r="GLO81" s="977"/>
      <c r="GLP81" s="977"/>
      <c r="GLQ81" s="977"/>
      <c r="GLR81" s="977"/>
      <c r="GLS81" s="977"/>
      <c r="GLT81" s="977"/>
      <c r="GLU81" s="977"/>
      <c r="GLV81" s="977"/>
      <c r="GLW81" s="977"/>
      <c r="GLX81" s="977"/>
      <c r="GLY81" s="977"/>
      <c r="GLZ81" s="977"/>
      <c r="GMA81" s="977"/>
      <c r="GMB81" s="977"/>
      <c r="GMC81" s="977"/>
      <c r="GMD81" s="977"/>
      <c r="GME81" s="977"/>
      <c r="GMF81" s="977"/>
      <c r="GMG81" s="977"/>
      <c r="GMH81" s="977"/>
      <c r="GMI81" s="977"/>
      <c r="GMJ81" s="977"/>
      <c r="GMK81" s="977"/>
      <c r="GML81" s="977"/>
      <c r="GMM81" s="977"/>
      <c r="GMN81" s="977"/>
      <c r="GMO81" s="977"/>
      <c r="GMP81" s="977"/>
      <c r="GMQ81" s="977"/>
      <c r="GMR81" s="977"/>
      <c r="GMS81" s="977"/>
      <c r="GMT81" s="977"/>
      <c r="GMU81" s="977"/>
      <c r="GMV81" s="977"/>
      <c r="GMW81" s="977"/>
      <c r="GMX81" s="977"/>
      <c r="GMY81" s="977"/>
      <c r="GMZ81" s="977"/>
      <c r="GNA81" s="977"/>
      <c r="GNB81" s="977"/>
      <c r="GNC81" s="977"/>
      <c r="GND81" s="977"/>
      <c r="GNE81" s="977"/>
      <c r="GNF81" s="977"/>
      <c r="GNG81" s="977"/>
      <c r="GNH81" s="977"/>
      <c r="GNI81" s="977"/>
      <c r="GNJ81" s="977"/>
      <c r="GNK81" s="977"/>
      <c r="GNL81" s="977"/>
      <c r="GNM81" s="977"/>
      <c r="GNN81" s="977"/>
      <c r="GNO81" s="977"/>
      <c r="GNP81" s="977"/>
      <c r="GNQ81" s="977"/>
      <c r="GNR81" s="977"/>
      <c r="GNS81" s="977"/>
      <c r="GNT81" s="977"/>
      <c r="GNU81" s="977"/>
      <c r="GNV81" s="977"/>
      <c r="GNW81" s="977"/>
      <c r="GNX81" s="977"/>
      <c r="GNY81" s="977"/>
      <c r="GNZ81" s="977"/>
      <c r="GOA81" s="977"/>
      <c r="GOB81" s="977"/>
      <c r="GOC81" s="977"/>
      <c r="GOD81" s="977"/>
      <c r="GOE81" s="977"/>
      <c r="GOF81" s="977"/>
      <c r="GOG81" s="977"/>
      <c r="GOH81" s="977"/>
      <c r="GOI81" s="977"/>
      <c r="GOJ81" s="977"/>
      <c r="GOK81" s="977"/>
      <c r="GOL81" s="977"/>
      <c r="GOM81" s="977"/>
      <c r="GON81" s="977"/>
      <c r="GOO81" s="977"/>
      <c r="GOP81" s="977"/>
      <c r="GOQ81" s="977"/>
      <c r="GOR81" s="977"/>
      <c r="GOS81" s="977"/>
      <c r="GOT81" s="977"/>
      <c r="GOU81" s="977"/>
      <c r="GOV81" s="977"/>
      <c r="GOW81" s="977"/>
      <c r="GOX81" s="977"/>
      <c r="GOY81" s="977"/>
      <c r="GOZ81" s="977"/>
      <c r="GPA81" s="977"/>
      <c r="GPB81" s="977"/>
      <c r="GPC81" s="977"/>
      <c r="GPD81" s="977"/>
      <c r="GPE81" s="977"/>
      <c r="GPF81" s="977"/>
      <c r="GPG81" s="977"/>
      <c r="GPH81" s="977"/>
      <c r="GPI81" s="977"/>
      <c r="GPJ81" s="977"/>
      <c r="GPK81" s="977"/>
      <c r="GPL81" s="977"/>
      <c r="GPM81" s="977"/>
      <c r="GPN81" s="977"/>
      <c r="GPO81" s="977"/>
      <c r="GPP81" s="977"/>
      <c r="GPQ81" s="977"/>
      <c r="GPR81" s="977"/>
      <c r="GPS81" s="977"/>
      <c r="GPT81" s="977"/>
      <c r="GPU81" s="977"/>
      <c r="GPV81" s="977"/>
      <c r="GPW81" s="977"/>
      <c r="GPX81" s="977"/>
      <c r="GPY81" s="977"/>
      <c r="GPZ81" s="977"/>
      <c r="GQA81" s="977"/>
      <c r="GQB81" s="977"/>
      <c r="GQC81" s="977"/>
      <c r="GQD81" s="977"/>
      <c r="GQE81" s="977"/>
      <c r="GQF81" s="977"/>
      <c r="GQG81" s="977"/>
      <c r="GQH81" s="977"/>
      <c r="GQI81" s="977"/>
      <c r="GQJ81" s="977"/>
      <c r="GQK81" s="977"/>
      <c r="GQL81" s="977"/>
      <c r="GQM81" s="977"/>
      <c r="GQN81" s="977"/>
      <c r="GQO81" s="977"/>
      <c r="GQP81" s="977"/>
      <c r="GQQ81" s="977"/>
      <c r="GQR81" s="977"/>
      <c r="GQS81" s="977"/>
      <c r="GQT81" s="977"/>
      <c r="GQU81" s="977"/>
      <c r="GQV81" s="977"/>
      <c r="GQW81" s="977"/>
      <c r="GQX81" s="977"/>
      <c r="GQY81" s="977"/>
      <c r="GQZ81" s="977"/>
      <c r="GRA81" s="977"/>
      <c r="GRB81" s="977"/>
      <c r="GRC81" s="977"/>
      <c r="GRD81" s="977"/>
      <c r="GRE81" s="977"/>
      <c r="GRF81" s="977"/>
      <c r="GRG81" s="977"/>
      <c r="GRH81" s="977"/>
      <c r="GRI81" s="977"/>
      <c r="GRJ81" s="977"/>
      <c r="GRK81" s="977"/>
      <c r="GRL81" s="977"/>
      <c r="GRM81" s="977"/>
      <c r="GRN81" s="977"/>
      <c r="GRO81" s="977"/>
      <c r="GRP81" s="977"/>
      <c r="GRQ81" s="977"/>
      <c r="GRR81" s="977"/>
      <c r="GRS81" s="977"/>
      <c r="GRT81" s="977"/>
      <c r="GRU81" s="977"/>
      <c r="GRV81" s="977"/>
      <c r="GRW81" s="977"/>
      <c r="GRX81" s="977"/>
      <c r="GRY81" s="977"/>
      <c r="GRZ81" s="977"/>
      <c r="GSA81" s="977"/>
      <c r="GSB81" s="977"/>
      <c r="GSC81" s="977"/>
      <c r="GSD81" s="977"/>
      <c r="GSE81" s="977"/>
      <c r="GSF81" s="977"/>
      <c r="GSG81" s="977"/>
      <c r="GSH81" s="977"/>
      <c r="GSI81" s="977"/>
      <c r="GSJ81" s="977"/>
      <c r="GSK81" s="977"/>
      <c r="GSL81" s="977"/>
      <c r="GSM81" s="977"/>
      <c r="GSN81" s="977"/>
      <c r="GSO81" s="977"/>
      <c r="GSP81" s="977"/>
      <c r="GSQ81" s="977"/>
      <c r="GSR81" s="977"/>
      <c r="GSS81" s="977"/>
      <c r="GST81" s="977"/>
      <c r="GSU81" s="977"/>
      <c r="GSV81" s="977"/>
      <c r="GSW81" s="977"/>
      <c r="GSX81" s="977"/>
      <c r="GSY81" s="977"/>
      <c r="GSZ81" s="977"/>
      <c r="GTA81" s="977"/>
      <c r="GTB81" s="977"/>
      <c r="GTC81" s="977"/>
      <c r="GTD81" s="977"/>
      <c r="GTE81" s="977"/>
      <c r="GTF81" s="977"/>
      <c r="GTG81" s="977"/>
      <c r="GTH81" s="977"/>
      <c r="GTI81" s="977"/>
      <c r="GTJ81" s="977"/>
      <c r="GTK81" s="977"/>
      <c r="GTL81" s="977"/>
      <c r="GTM81" s="977"/>
      <c r="GTN81" s="977"/>
      <c r="GTO81" s="977"/>
      <c r="GTP81" s="977"/>
      <c r="GTQ81" s="977"/>
      <c r="GTR81" s="977"/>
      <c r="GTS81" s="977"/>
      <c r="GTT81" s="977"/>
      <c r="GTU81" s="977"/>
      <c r="GTV81" s="977"/>
      <c r="GTW81" s="977"/>
      <c r="GTX81" s="977"/>
      <c r="GTY81" s="977"/>
      <c r="GTZ81" s="977"/>
      <c r="GUA81" s="977"/>
      <c r="GUB81" s="977"/>
      <c r="GUC81" s="977"/>
      <c r="GUD81" s="977"/>
      <c r="GUE81" s="977"/>
      <c r="GUF81" s="977"/>
      <c r="GUG81" s="977"/>
      <c r="GUH81" s="977"/>
      <c r="GUI81" s="977"/>
      <c r="GUJ81" s="977"/>
      <c r="GUK81" s="977"/>
      <c r="GUL81" s="977"/>
      <c r="GUM81" s="977"/>
      <c r="GUN81" s="977"/>
      <c r="GUO81" s="977"/>
      <c r="GUP81" s="977"/>
      <c r="GUQ81" s="977"/>
      <c r="GUR81" s="977"/>
      <c r="GUS81" s="977"/>
      <c r="GUT81" s="977"/>
      <c r="GUU81" s="977"/>
      <c r="GUV81" s="977"/>
      <c r="GUW81" s="977"/>
      <c r="GUX81" s="977"/>
      <c r="GUY81" s="977"/>
      <c r="GUZ81" s="977"/>
      <c r="GVA81" s="977"/>
      <c r="GVB81" s="977"/>
      <c r="GVC81" s="977"/>
      <c r="GVD81" s="977"/>
      <c r="GVE81" s="977"/>
      <c r="GVF81" s="977"/>
      <c r="GVG81" s="977"/>
      <c r="GVH81" s="977"/>
      <c r="GVI81" s="977"/>
      <c r="GVJ81" s="977"/>
      <c r="GVK81" s="977"/>
      <c r="GVL81" s="977"/>
      <c r="GVM81" s="977"/>
      <c r="GVN81" s="977"/>
      <c r="GVO81" s="977"/>
      <c r="GVP81" s="977"/>
      <c r="GVQ81" s="977"/>
      <c r="GVR81" s="977"/>
      <c r="GVS81" s="977"/>
      <c r="GVT81" s="977"/>
      <c r="GVU81" s="977"/>
      <c r="GVV81" s="977"/>
      <c r="GVW81" s="977"/>
      <c r="GVX81" s="977"/>
      <c r="GVY81" s="977"/>
      <c r="GVZ81" s="977"/>
      <c r="GWA81" s="977"/>
      <c r="GWB81" s="977"/>
      <c r="GWC81" s="977"/>
      <c r="GWD81" s="977"/>
      <c r="GWE81" s="977"/>
      <c r="GWF81" s="977"/>
      <c r="GWG81" s="977"/>
      <c r="GWH81" s="977"/>
      <c r="GWI81" s="977"/>
      <c r="GWJ81" s="977"/>
      <c r="GWK81" s="977"/>
      <c r="GWL81" s="977"/>
      <c r="GWM81" s="977"/>
      <c r="GWN81" s="977"/>
      <c r="GWO81" s="977"/>
      <c r="GWP81" s="977"/>
      <c r="GWQ81" s="977"/>
      <c r="GWR81" s="977"/>
      <c r="GWS81" s="977"/>
      <c r="GWT81" s="977"/>
      <c r="GWU81" s="977"/>
      <c r="GWV81" s="977"/>
      <c r="GWW81" s="977"/>
      <c r="GWX81" s="977"/>
      <c r="GWY81" s="977"/>
      <c r="GWZ81" s="977"/>
      <c r="GXA81" s="977"/>
      <c r="GXB81" s="977"/>
      <c r="GXC81" s="977"/>
      <c r="GXD81" s="977"/>
      <c r="GXE81" s="977"/>
      <c r="GXF81" s="977"/>
      <c r="GXG81" s="977"/>
      <c r="GXH81" s="977"/>
      <c r="GXI81" s="977"/>
      <c r="GXJ81" s="977"/>
      <c r="GXK81" s="977"/>
      <c r="GXL81" s="977"/>
      <c r="GXM81" s="977"/>
      <c r="GXN81" s="977"/>
      <c r="GXO81" s="977"/>
      <c r="GXP81" s="977"/>
      <c r="GXQ81" s="977"/>
      <c r="GXR81" s="977"/>
      <c r="GXS81" s="977"/>
      <c r="GXT81" s="977"/>
      <c r="GXU81" s="977"/>
      <c r="GXV81" s="977"/>
      <c r="GXW81" s="977"/>
      <c r="GXX81" s="977"/>
      <c r="GXY81" s="977"/>
      <c r="GXZ81" s="977"/>
      <c r="GYA81" s="977"/>
      <c r="GYB81" s="977"/>
      <c r="GYC81" s="977"/>
      <c r="GYD81" s="977"/>
      <c r="GYE81" s="977"/>
      <c r="GYF81" s="977"/>
      <c r="GYG81" s="977"/>
      <c r="GYH81" s="977"/>
      <c r="GYI81" s="977"/>
      <c r="GYJ81" s="977"/>
      <c r="GYK81" s="977"/>
      <c r="GYL81" s="977"/>
      <c r="GYM81" s="977"/>
      <c r="GYN81" s="977"/>
      <c r="GYO81" s="977"/>
      <c r="GYP81" s="977"/>
      <c r="GYQ81" s="977"/>
      <c r="GYR81" s="977"/>
      <c r="GYS81" s="977"/>
      <c r="GYT81" s="977"/>
      <c r="GYU81" s="977"/>
      <c r="GYV81" s="977"/>
      <c r="GYW81" s="977"/>
      <c r="GYX81" s="977"/>
      <c r="GYY81" s="977"/>
      <c r="GYZ81" s="977"/>
      <c r="GZA81" s="977"/>
      <c r="GZB81" s="977"/>
      <c r="GZC81" s="977"/>
      <c r="GZD81" s="977"/>
      <c r="GZE81" s="977"/>
      <c r="GZF81" s="977"/>
      <c r="GZG81" s="977"/>
      <c r="GZH81" s="977"/>
      <c r="GZI81" s="977"/>
      <c r="GZJ81" s="977"/>
      <c r="GZK81" s="977"/>
      <c r="GZL81" s="977"/>
      <c r="GZM81" s="977"/>
      <c r="GZN81" s="977"/>
      <c r="GZO81" s="977"/>
      <c r="GZP81" s="977"/>
      <c r="GZQ81" s="977"/>
      <c r="GZR81" s="977"/>
      <c r="GZS81" s="977"/>
      <c r="GZT81" s="977"/>
      <c r="GZU81" s="977"/>
      <c r="GZV81" s="977"/>
      <c r="GZW81" s="977"/>
      <c r="GZX81" s="977"/>
      <c r="GZY81" s="977"/>
      <c r="GZZ81" s="977"/>
      <c r="HAA81" s="977"/>
      <c r="HAB81" s="977"/>
      <c r="HAC81" s="977"/>
      <c r="HAD81" s="977"/>
      <c r="HAE81" s="977"/>
      <c r="HAF81" s="977"/>
      <c r="HAG81" s="977"/>
      <c r="HAH81" s="977"/>
      <c r="HAI81" s="977"/>
      <c r="HAJ81" s="977"/>
      <c r="HAK81" s="977"/>
      <c r="HAL81" s="977"/>
      <c r="HAM81" s="977"/>
      <c r="HAN81" s="977"/>
      <c r="HAO81" s="977"/>
      <c r="HAP81" s="977"/>
      <c r="HAQ81" s="977"/>
      <c r="HAR81" s="977"/>
      <c r="HAS81" s="977"/>
      <c r="HAT81" s="977"/>
      <c r="HAU81" s="977"/>
      <c r="HAV81" s="977"/>
      <c r="HAW81" s="977"/>
      <c r="HAX81" s="977"/>
      <c r="HAY81" s="977"/>
      <c r="HAZ81" s="977"/>
      <c r="HBA81" s="977"/>
      <c r="HBB81" s="977"/>
      <c r="HBC81" s="977"/>
      <c r="HBD81" s="977"/>
      <c r="HBE81" s="977"/>
      <c r="HBF81" s="977"/>
      <c r="HBG81" s="977"/>
      <c r="HBH81" s="977"/>
      <c r="HBI81" s="977"/>
      <c r="HBJ81" s="977"/>
      <c r="HBK81" s="977"/>
      <c r="HBL81" s="977"/>
      <c r="HBM81" s="977"/>
      <c r="HBN81" s="977"/>
      <c r="HBO81" s="977"/>
      <c r="HBP81" s="977"/>
      <c r="HBQ81" s="977"/>
      <c r="HBR81" s="977"/>
      <c r="HBS81" s="977"/>
      <c r="HBT81" s="977"/>
      <c r="HBU81" s="977"/>
      <c r="HBV81" s="977"/>
      <c r="HBW81" s="977"/>
      <c r="HBX81" s="977"/>
      <c r="HBY81" s="977"/>
      <c r="HBZ81" s="977"/>
      <c r="HCA81" s="977"/>
      <c r="HCB81" s="977"/>
      <c r="HCC81" s="977"/>
      <c r="HCD81" s="977"/>
      <c r="HCE81" s="977"/>
      <c r="HCF81" s="977"/>
      <c r="HCG81" s="977"/>
      <c r="HCH81" s="977"/>
      <c r="HCI81" s="977"/>
      <c r="HCJ81" s="977"/>
      <c r="HCK81" s="977"/>
      <c r="HCL81" s="977"/>
      <c r="HCM81" s="977"/>
      <c r="HCN81" s="977"/>
      <c r="HCO81" s="977"/>
      <c r="HCP81" s="977"/>
      <c r="HCQ81" s="977"/>
      <c r="HCR81" s="977"/>
      <c r="HCS81" s="977"/>
      <c r="HCT81" s="977"/>
      <c r="HCU81" s="977"/>
      <c r="HCV81" s="977"/>
      <c r="HCW81" s="977"/>
      <c r="HCX81" s="977"/>
      <c r="HCY81" s="977"/>
      <c r="HCZ81" s="977"/>
      <c r="HDA81" s="977"/>
      <c r="HDB81" s="977"/>
      <c r="HDC81" s="977"/>
      <c r="HDD81" s="977"/>
      <c r="HDE81" s="977"/>
      <c r="HDF81" s="977"/>
      <c r="HDG81" s="977"/>
      <c r="HDH81" s="977"/>
      <c r="HDI81" s="977"/>
      <c r="HDJ81" s="977"/>
      <c r="HDK81" s="977"/>
      <c r="HDL81" s="977"/>
      <c r="HDM81" s="977"/>
      <c r="HDN81" s="977"/>
      <c r="HDO81" s="977"/>
      <c r="HDP81" s="977"/>
      <c r="HDQ81" s="977"/>
      <c r="HDR81" s="977"/>
      <c r="HDS81" s="977"/>
      <c r="HDT81" s="977"/>
      <c r="HDU81" s="977"/>
      <c r="HDV81" s="977"/>
      <c r="HDW81" s="977"/>
      <c r="HDX81" s="977"/>
      <c r="HDY81" s="977"/>
      <c r="HDZ81" s="977"/>
      <c r="HEA81" s="977"/>
      <c r="HEB81" s="977"/>
      <c r="HEC81" s="977"/>
      <c r="HED81" s="977"/>
      <c r="HEE81" s="977"/>
      <c r="HEF81" s="977"/>
      <c r="HEG81" s="977"/>
      <c r="HEH81" s="977"/>
      <c r="HEI81" s="977"/>
      <c r="HEJ81" s="977"/>
      <c r="HEK81" s="977"/>
      <c r="HEL81" s="977"/>
      <c r="HEM81" s="977"/>
      <c r="HEN81" s="977"/>
      <c r="HEO81" s="977"/>
      <c r="HEP81" s="977"/>
      <c r="HEQ81" s="977"/>
      <c r="HER81" s="977"/>
      <c r="HES81" s="977"/>
      <c r="HET81" s="977"/>
      <c r="HEU81" s="977"/>
      <c r="HEV81" s="977"/>
      <c r="HEW81" s="977"/>
      <c r="HEX81" s="977"/>
      <c r="HEY81" s="977"/>
      <c r="HEZ81" s="977"/>
      <c r="HFA81" s="977"/>
      <c r="HFB81" s="977"/>
      <c r="HFC81" s="977"/>
      <c r="HFD81" s="977"/>
      <c r="HFE81" s="977"/>
      <c r="HFF81" s="977"/>
      <c r="HFG81" s="977"/>
      <c r="HFH81" s="977"/>
      <c r="HFI81" s="977"/>
      <c r="HFJ81" s="977"/>
      <c r="HFK81" s="977"/>
      <c r="HFL81" s="977"/>
      <c r="HFM81" s="977"/>
      <c r="HFN81" s="977"/>
      <c r="HFO81" s="977"/>
      <c r="HFP81" s="977"/>
      <c r="HFQ81" s="977"/>
      <c r="HFR81" s="977"/>
      <c r="HFS81" s="977"/>
      <c r="HFT81" s="977"/>
      <c r="HFU81" s="977"/>
      <c r="HFV81" s="977"/>
      <c r="HFW81" s="977"/>
      <c r="HFX81" s="977"/>
      <c r="HFY81" s="977"/>
      <c r="HFZ81" s="977"/>
      <c r="HGA81" s="977"/>
      <c r="HGB81" s="977"/>
      <c r="HGC81" s="977"/>
      <c r="HGD81" s="977"/>
      <c r="HGE81" s="977"/>
      <c r="HGF81" s="977"/>
      <c r="HGG81" s="977"/>
      <c r="HGH81" s="977"/>
      <c r="HGI81" s="977"/>
      <c r="HGJ81" s="977"/>
      <c r="HGK81" s="977"/>
      <c r="HGL81" s="977"/>
      <c r="HGM81" s="977"/>
      <c r="HGN81" s="977"/>
      <c r="HGO81" s="977"/>
      <c r="HGP81" s="977"/>
      <c r="HGQ81" s="977"/>
      <c r="HGR81" s="977"/>
      <c r="HGS81" s="977"/>
      <c r="HGT81" s="977"/>
      <c r="HGU81" s="977"/>
      <c r="HGV81" s="977"/>
      <c r="HGW81" s="977"/>
      <c r="HGX81" s="977"/>
      <c r="HGY81" s="977"/>
      <c r="HGZ81" s="977"/>
      <c r="HHA81" s="977"/>
      <c r="HHB81" s="977"/>
      <c r="HHC81" s="977"/>
      <c r="HHD81" s="977"/>
      <c r="HHE81" s="977"/>
      <c r="HHF81" s="977"/>
      <c r="HHG81" s="977"/>
      <c r="HHH81" s="977"/>
      <c r="HHI81" s="977"/>
      <c r="HHJ81" s="977"/>
      <c r="HHK81" s="977"/>
      <c r="HHL81" s="977"/>
      <c r="HHM81" s="977"/>
      <c r="HHN81" s="977"/>
      <c r="HHO81" s="977"/>
      <c r="HHP81" s="977"/>
      <c r="HHQ81" s="977"/>
      <c r="HHR81" s="977"/>
      <c r="HHS81" s="977"/>
      <c r="HHT81" s="977"/>
      <c r="HHU81" s="977"/>
      <c r="HHV81" s="977"/>
      <c r="HHW81" s="977"/>
      <c r="HHX81" s="977"/>
      <c r="HHY81" s="977"/>
      <c r="HHZ81" s="977"/>
      <c r="HIA81" s="977"/>
      <c r="HIB81" s="977"/>
      <c r="HIC81" s="977"/>
      <c r="HID81" s="977"/>
      <c r="HIE81" s="977"/>
      <c r="HIF81" s="977"/>
      <c r="HIG81" s="977"/>
      <c r="HIH81" s="977"/>
      <c r="HII81" s="977"/>
      <c r="HIJ81" s="977"/>
      <c r="HIK81" s="977"/>
      <c r="HIL81" s="977"/>
      <c r="HIM81" s="977"/>
      <c r="HIN81" s="977"/>
      <c r="HIO81" s="977"/>
      <c r="HIP81" s="977"/>
      <c r="HIQ81" s="977"/>
      <c r="HIR81" s="977"/>
      <c r="HIS81" s="977"/>
      <c r="HIT81" s="977"/>
      <c r="HIU81" s="977"/>
      <c r="HIV81" s="977"/>
      <c r="HIW81" s="977"/>
      <c r="HIX81" s="977"/>
      <c r="HIY81" s="977"/>
      <c r="HIZ81" s="977"/>
      <c r="HJA81" s="977"/>
      <c r="HJB81" s="977"/>
      <c r="HJC81" s="977"/>
      <c r="HJD81" s="977"/>
      <c r="HJE81" s="977"/>
      <c r="HJF81" s="977"/>
      <c r="HJG81" s="977"/>
      <c r="HJH81" s="977"/>
      <c r="HJI81" s="977"/>
      <c r="HJJ81" s="977"/>
      <c r="HJK81" s="977"/>
      <c r="HJL81" s="977"/>
      <c r="HJM81" s="977"/>
      <c r="HJN81" s="977"/>
      <c r="HJO81" s="977"/>
      <c r="HJP81" s="977"/>
      <c r="HJQ81" s="977"/>
      <c r="HJR81" s="977"/>
      <c r="HJS81" s="977"/>
      <c r="HJT81" s="977"/>
      <c r="HJU81" s="977"/>
      <c r="HJV81" s="977"/>
      <c r="HJW81" s="977"/>
      <c r="HJX81" s="977"/>
      <c r="HJY81" s="977"/>
      <c r="HJZ81" s="977"/>
      <c r="HKA81" s="977"/>
      <c r="HKB81" s="977"/>
      <c r="HKC81" s="977"/>
      <c r="HKD81" s="977"/>
      <c r="HKE81" s="977"/>
      <c r="HKF81" s="977"/>
      <c r="HKG81" s="977"/>
      <c r="HKH81" s="977"/>
      <c r="HKI81" s="977"/>
      <c r="HKJ81" s="977"/>
      <c r="HKK81" s="977"/>
      <c r="HKL81" s="977"/>
      <c r="HKM81" s="977"/>
      <c r="HKN81" s="977"/>
      <c r="HKO81" s="977"/>
      <c r="HKP81" s="977"/>
      <c r="HKQ81" s="977"/>
      <c r="HKR81" s="977"/>
      <c r="HKS81" s="977"/>
      <c r="HKT81" s="977"/>
      <c r="HKU81" s="977"/>
      <c r="HKV81" s="977"/>
      <c r="HKW81" s="977"/>
      <c r="HKX81" s="977"/>
      <c r="HKY81" s="977"/>
      <c r="HKZ81" s="977"/>
      <c r="HLA81" s="977"/>
      <c r="HLB81" s="977"/>
      <c r="HLC81" s="977"/>
      <c r="HLD81" s="977"/>
      <c r="HLE81" s="977"/>
      <c r="HLF81" s="977"/>
      <c r="HLG81" s="977"/>
      <c r="HLH81" s="977"/>
      <c r="HLI81" s="977"/>
      <c r="HLJ81" s="977"/>
      <c r="HLK81" s="977"/>
      <c r="HLL81" s="977"/>
      <c r="HLM81" s="977"/>
      <c r="HLN81" s="977"/>
      <c r="HLO81" s="977"/>
      <c r="HLP81" s="977"/>
      <c r="HLQ81" s="977"/>
      <c r="HLR81" s="977"/>
      <c r="HLS81" s="977"/>
      <c r="HLT81" s="977"/>
      <c r="HLU81" s="977"/>
      <c r="HLV81" s="977"/>
      <c r="HLW81" s="977"/>
      <c r="HLX81" s="977"/>
      <c r="HLY81" s="977"/>
      <c r="HLZ81" s="977"/>
      <c r="HMA81" s="977"/>
      <c r="HMB81" s="977"/>
      <c r="HMC81" s="977"/>
      <c r="HMD81" s="977"/>
      <c r="HME81" s="977"/>
      <c r="HMF81" s="977"/>
      <c r="HMG81" s="977"/>
      <c r="HMH81" s="977"/>
      <c r="HMI81" s="977"/>
      <c r="HMJ81" s="977"/>
      <c r="HMK81" s="977"/>
      <c r="HML81" s="977"/>
      <c r="HMM81" s="977"/>
      <c r="HMN81" s="977"/>
      <c r="HMO81" s="977"/>
      <c r="HMP81" s="977"/>
      <c r="HMQ81" s="977"/>
      <c r="HMR81" s="977"/>
      <c r="HMS81" s="977"/>
      <c r="HMT81" s="977"/>
      <c r="HMU81" s="977"/>
      <c r="HMV81" s="977"/>
      <c r="HMW81" s="977"/>
      <c r="HMX81" s="977"/>
      <c r="HMY81" s="977"/>
      <c r="HMZ81" s="977"/>
      <c r="HNA81" s="977"/>
      <c r="HNB81" s="977"/>
      <c r="HNC81" s="977"/>
      <c r="HND81" s="977"/>
      <c r="HNE81" s="977"/>
      <c r="HNF81" s="977"/>
      <c r="HNG81" s="977"/>
      <c r="HNH81" s="977"/>
      <c r="HNI81" s="977"/>
      <c r="HNJ81" s="977"/>
      <c r="HNK81" s="977"/>
      <c r="HNL81" s="977"/>
      <c r="HNM81" s="977"/>
      <c r="HNN81" s="977"/>
      <c r="HNO81" s="977"/>
      <c r="HNP81" s="977"/>
      <c r="HNQ81" s="977"/>
      <c r="HNR81" s="977"/>
      <c r="HNS81" s="977"/>
      <c r="HNT81" s="977"/>
      <c r="HNU81" s="977"/>
      <c r="HNV81" s="977"/>
      <c r="HNW81" s="977"/>
      <c r="HNX81" s="977"/>
      <c r="HNY81" s="977"/>
      <c r="HNZ81" s="977"/>
      <c r="HOA81" s="977"/>
      <c r="HOB81" s="977"/>
      <c r="HOC81" s="977"/>
      <c r="HOD81" s="977"/>
      <c r="HOE81" s="977"/>
      <c r="HOF81" s="977"/>
      <c r="HOG81" s="977"/>
      <c r="HOH81" s="977"/>
      <c r="HOI81" s="977"/>
      <c r="HOJ81" s="977"/>
      <c r="HOK81" s="977"/>
      <c r="HOL81" s="977"/>
      <c r="HOM81" s="977"/>
      <c r="HON81" s="977"/>
      <c r="HOO81" s="977"/>
      <c r="HOP81" s="977"/>
      <c r="HOQ81" s="977"/>
      <c r="HOR81" s="977"/>
      <c r="HOS81" s="977"/>
      <c r="HOT81" s="977"/>
      <c r="HOU81" s="977"/>
      <c r="HOV81" s="977"/>
      <c r="HOW81" s="977"/>
      <c r="HOX81" s="977"/>
      <c r="HOY81" s="977"/>
      <c r="HOZ81" s="977"/>
      <c r="HPA81" s="977"/>
      <c r="HPB81" s="977"/>
      <c r="HPC81" s="977"/>
      <c r="HPD81" s="977"/>
      <c r="HPE81" s="977"/>
      <c r="HPF81" s="977"/>
      <c r="HPG81" s="977"/>
      <c r="HPH81" s="977"/>
      <c r="HPI81" s="977"/>
      <c r="HPJ81" s="977"/>
      <c r="HPK81" s="977"/>
      <c r="HPL81" s="977"/>
      <c r="HPM81" s="977"/>
      <c r="HPN81" s="977"/>
      <c r="HPO81" s="977"/>
      <c r="HPP81" s="977"/>
      <c r="HPQ81" s="977"/>
      <c r="HPR81" s="977"/>
      <c r="HPS81" s="977"/>
      <c r="HPT81" s="977"/>
      <c r="HPU81" s="977"/>
      <c r="HPV81" s="977"/>
      <c r="HPW81" s="977"/>
      <c r="HPX81" s="977"/>
      <c r="HPY81" s="977"/>
      <c r="HPZ81" s="977"/>
      <c r="HQA81" s="977"/>
      <c r="HQB81" s="977"/>
      <c r="HQC81" s="977"/>
      <c r="HQD81" s="977"/>
      <c r="HQE81" s="977"/>
      <c r="HQF81" s="977"/>
      <c r="HQG81" s="977"/>
      <c r="HQH81" s="977"/>
      <c r="HQI81" s="977"/>
      <c r="HQJ81" s="977"/>
      <c r="HQK81" s="977"/>
      <c r="HQL81" s="977"/>
      <c r="HQM81" s="977"/>
      <c r="HQN81" s="977"/>
      <c r="HQO81" s="977"/>
      <c r="HQP81" s="977"/>
      <c r="HQQ81" s="977"/>
      <c r="HQR81" s="977"/>
      <c r="HQS81" s="977"/>
      <c r="HQT81" s="977"/>
      <c r="HQU81" s="977"/>
      <c r="HQV81" s="977"/>
      <c r="HQW81" s="977"/>
      <c r="HQX81" s="977"/>
      <c r="HQY81" s="977"/>
      <c r="HQZ81" s="977"/>
      <c r="HRA81" s="977"/>
      <c r="HRB81" s="977"/>
      <c r="HRC81" s="977"/>
      <c r="HRD81" s="977"/>
      <c r="HRE81" s="977"/>
      <c r="HRF81" s="977"/>
      <c r="HRG81" s="977"/>
      <c r="HRH81" s="977"/>
      <c r="HRI81" s="977"/>
      <c r="HRJ81" s="977"/>
      <c r="HRK81" s="977"/>
      <c r="HRL81" s="977"/>
      <c r="HRM81" s="977"/>
      <c r="HRN81" s="977"/>
      <c r="HRO81" s="977"/>
      <c r="HRP81" s="977"/>
      <c r="HRQ81" s="977"/>
      <c r="HRR81" s="977"/>
      <c r="HRS81" s="977"/>
      <c r="HRT81" s="977"/>
      <c r="HRU81" s="977"/>
      <c r="HRV81" s="977"/>
      <c r="HRW81" s="977"/>
      <c r="HRX81" s="977"/>
      <c r="HRY81" s="977"/>
      <c r="HRZ81" s="977"/>
      <c r="HSA81" s="977"/>
      <c r="HSB81" s="977"/>
      <c r="HSC81" s="977"/>
      <c r="HSD81" s="977"/>
      <c r="HSE81" s="977"/>
      <c r="HSF81" s="977"/>
      <c r="HSG81" s="977"/>
      <c r="HSH81" s="977"/>
      <c r="HSI81" s="977"/>
      <c r="HSJ81" s="977"/>
      <c r="HSK81" s="977"/>
      <c r="HSL81" s="977"/>
      <c r="HSM81" s="977"/>
      <c r="HSN81" s="977"/>
      <c r="HSO81" s="977"/>
      <c r="HSP81" s="977"/>
      <c r="HSQ81" s="977"/>
      <c r="HSR81" s="977"/>
      <c r="HSS81" s="977"/>
      <c r="HST81" s="977"/>
      <c r="HSU81" s="977"/>
      <c r="HSV81" s="977"/>
      <c r="HSW81" s="977"/>
      <c r="HSX81" s="977"/>
      <c r="HSY81" s="977"/>
      <c r="HSZ81" s="977"/>
      <c r="HTA81" s="977"/>
      <c r="HTB81" s="977"/>
      <c r="HTC81" s="977"/>
      <c r="HTD81" s="977"/>
      <c r="HTE81" s="977"/>
      <c r="HTF81" s="977"/>
      <c r="HTG81" s="977"/>
      <c r="HTH81" s="977"/>
      <c r="HTI81" s="977"/>
      <c r="HTJ81" s="977"/>
      <c r="HTK81" s="977"/>
      <c r="HTL81" s="977"/>
      <c r="HTM81" s="977"/>
      <c r="HTN81" s="977"/>
      <c r="HTO81" s="977"/>
      <c r="HTP81" s="977"/>
      <c r="HTQ81" s="977"/>
      <c r="HTR81" s="977"/>
      <c r="HTS81" s="977"/>
      <c r="HTT81" s="977"/>
      <c r="HTU81" s="977"/>
      <c r="HTV81" s="977"/>
      <c r="HTW81" s="977"/>
      <c r="HTX81" s="977"/>
      <c r="HTY81" s="977"/>
      <c r="HTZ81" s="977"/>
      <c r="HUA81" s="977"/>
      <c r="HUB81" s="977"/>
      <c r="HUC81" s="977"/>
      <c r="HUD81" s="977"/>
      <c r="HUE81" s="977"/>
      <c r="HUF81" s="977"/>
      <c r="HUG81" s="977"/>
      <c r="HUH81" s="977"/>
      <c r="HUI81" s="977"/>
      <c r="HUJ81" s="977"/>
      <c r="HUK81" s="977"/>
      <c r="HUL81" s="977"/>
      <c r="HUM81" s="977"/>
      <c r="HUN81" s="977"/>
      <c r="HUO81" s="977"/>
      <c r="HUP81" s="977"/>
      <c r="HUQ81" s="977"/>
      <c r="HUR81" s="977"/>
      <c r="HUS81" s="977"/>
      <c r="HUT81" s="977"/>
      <c r="HUU81" s="977"/>
      <c r="HUV81" s="977"/>
      <c r="HUW81" s="977"/>
      <c r="HUX81" s="977"/>
      <c r="HUY81" s="977"/>
      <c r="HUZ81" s="977"/>
      <c r="HVA81" s="977"/>
      <c r="HVB81" s="977"/>
      <c r="HVC81" s="977"/>
      <c r="HVD81" s="977"/>
      <c r="HVE81" s="977"/>
      <c r="HVF81" s="977"/>
      <c r="HVG81" s="977"/>
      <c r="HVH81" s="977"/>
      <c r="HVI81" s="977"/>
      <c r="HVJ81" s="977"/>
      <c r="HVK81" s="977"/>
      <c r="HVL81" s="977"/>
      <c r="HVM81" s="977"/>
      <c r="HVN81" s="977"/>
      <c r="HVO81" s="977"/>
      <c r="HVP81" s="977"/>
      <c r="HVQ81" s="977"/>
      <c r="HVR81" s="977"/>
      <c r="HVS81" s="977"/>
      <c r="HVT81" s="977"/>
      <c r="HVU81" s="977"/>
      <c r="HVV81" s="977"/>
      <c r="HVW81" s="977"/>
      <c r="HVX81" s="977"/>
      <c r="HVY81" s="977"/>
      <c r="HVZ81" s="977"/>
      <c r="HWA81" s="977"/>
      <c r="HWB81" s="977"/>
      <c r="HWC81" s="977"/>
      <c r="HWD81" s="977"/>
      <c r="HWE81" s="977"/>
      <c r="HWF81" s="977"/>
      <c r="HWG81" s="977"/>
      <c r="HWH81" s="977"/>
      <c r="HWI81" s="977"/>
      <c r="HWJ81" s="977"/>
      <c r="HWK81" s="977"/>
      <c r="HWL81" s="977"/>
      <c r="HWM81" s="977"/>
      <c r="HWN81" s="977"/>
      <c r="HWO81" s="977"/>
      <c r="HWP81" s="977"/>
      <c r="HWQ81" s="977"/>
      <c r="HWR81" s="977"/>
      <c r="HWS81" s="977"/>
      <c r="HWT81" s="977"/>
      <c r="HWU81" s="977"/>
      <c r="HWV81" s="977"/>
      <c r="HWW81" s="977"/>
      <c r="HWX81" s="977"/>
      <c r="HWY81" s="977"/>
      <c r="HWZ81" s="977"/>
      <c r="HXA81" s="977"/>
      <c r="HXB81" s="977"/>
      <c r="HXC81" s="977"/>
      <c r="HXD81" s="977"/>
      <c r="HXE81" s="977"/>
      <c r="HXF81" s="977"/>
      <c r="HXG81" s="977"/>
      <c r="HXH81" s="977"/>
      <c r="HXI81" s="977"/>
      <c r="HXJ81" s="977"/>
      <c r="HXK81" s="977"/>
      <c r="HXL81" s="977"/>
      <c r="HXM81" s="977"/>
      <c r="HXN81" s="977"/>
      <c r="HXO81" s="977"/>
      <c r="HXP81" s="977"/>
      <c r="HXQ81" s="977"/>
      <c r="HXR81" s="977"/>
      <c r="HXS81" s="977"/>
      <c r="HXT81" s="977"/>
      <c r="HXU81" s="977"/>
      <c r="HXV81" s="977"/>
      <c r="HXW81" s="977"/>
      <c r="HXX81" s="977"/>
      <c r="HXY81" s="977"/>
      <c r="HXZ81" s="977"/>
      <c r="HYA81" s="977"/>
      <c r="HYB81" s="977"/>
      <c r="HYC81" s="977"/>
      <c r="HYD81" s="977"/>
      <c r="HYE81" s="977"/>
      <c r="HYF81" s="977"/>
      <c r="HYG81" s="977"/>
      <c r="HYH81" s="977"/>
      <c r="HYI81" s="977"/>
      <c r="HYJ81" s="977"/>
      <c r="HYK81" s="977"/>
      <c r="HYL81" s="977"/>
      <c r="HYM81" s="977"/>
      <c r="HYN81" s="977"/>
      <c r="HYO81" s="977"/>
      <c r="HYP81" s="977"/>
      <c r="HYQ81" s="977"/>
      <c r="HYR81" s="977"/>
      <c r="HYS81" s="977"/>
      <c r="HYT81" s="977"/>
      <c r="HYU81" s="977"/>
      <c r="HYV81" s="977"/>
      <c r="HYW81" s="977"/>
      <c r="HYX81" s="977"/>
      <c r="HYY81" s="977"/>
      <c r="HYZ81" s="977"/>
      <c r="HZA81" s="977"/>
      <c r="HZB81" s="977"/>
      <c r="HZC81" s="977"/>
      <c r="HZD81" s="977"/>
      <c r="HZE81" s="977"/>
      <c r="HZF81" s="977"/>
      <c r="HZG81" s="977"/>
      <c r="HZH81" s="977"/>
      <c r="HZI81" s="977"/>
      <c r="HZJ81" s="977"/>
      <c r="HZK81" s="977"/>
      <c r="HZL81" s="977"/>
      <c r="HZM81" s="977"/>
      <c r="HZN81" s="977"/>
      <c r="HZO81" s="977"/>
      <c r="HZP81" s="977"/>
      <c r="HZQ81" s="977"/>
      <c r="HZR81" s="977"/>
      <c r="HZS81" s="977"/>
      <c r="HZT81" s="977"/>
      <c r="HZU81" s="977"/>
      <c r="HZV81" s="977"/>
      <c r="HZW81" s="977"/>
      <c r="HZX81" s="977"/>
      <c r="HZY81" s="977"/>
      <c r="HZZ81" s="977"/>
      <c r="IAA81" s="977"/>
      <c r="IAB81" s="977"/>
      <c r="IAC81" s="977"/>
      <c r="IAD81" s="977"/>
      <c r="IAE81" s="977"/>
      <c r="IAF81" s="977"/>
      <c r="IAG81" s="977"/>
      <c r="IAH81" s="977"/>
      <c r="IAI81" s="977"/>
      <c r="IAJ81" s="977"/>
      <c r="IAK81" s="977"/>
      <c r="IAL81" s="977"/>
      <c r="IAM81" s="977"/>
      <c r="IAN81" s="977"/>
      <c r="IAO81" s="977"/>
      <c r="IAP81" s="977"/>
      <c r="IAQ81" s="977"/>
      <c r="IAR81" s="977"/>
      <c r="IAS81" s="977"/>
      <c r="IAT81" s="977"/>
      <c r="IAU81" s="977"/>
      <c r="IAV81" s="977"/>
      <c r="IAW81" s="977"/>
      <c r="IAX81" s="977"/>
      <c r="IAY81" s="977"/>
      <c r="IAZ81" s="977"/>
      <c r="IBA81" s="977"/>
      <c r="IBB81" s="977"/>
      <c r="IBC81" s="977"/>
      <c r="IBD81" s="977"/>
      <c r="IBE81" s="977"/>
      <c r="IBF81" s="977"/>
      <c r="IBG81" s="977"/>
      <c r="IBH81" s="977"/>
      <c r="IBI81" s="977"/>
      <c r="IBJ81" s="977"/>
      <c r="IBK81" s="977"/>
      <c r="IBL81" s="977"/>
      <c r="IBM81" s="977"/>
      <c r="IBN81" s="977"/>
      <c r="IBO81" s="977"/>
      <c r="IBP81" s="977"/>
      <c r="IBQ81" s="977"/>
      <c r="IBR81" s="977"/>
      <c r="IBS81" s="977"/>
      <c r="IBT81" s="977"/>
      <c r="IBU81" s="977"/>
      <c r="IBV81" s="977"/>
      <c r="IBW81" s="977"/>
      <c r="IBX81" s="977"/>
      <c r="IBY81" s="977"/>
      <c r="IBZ81" s="977"/>
      <c r="ICA81" s="977"/>
      <c r="ICB81" s="977"/>
      <c r="ICC81" s="977"/>
      <c r="ICD81" s="977"/>
      <c r="ICE81" s="977"/>
      <c r="ICF81" s="977"/>
      <c r="ICG81" s="977"/>
      <c r="ICH81" s="977"/>
      <c r="ICI81" s="977"/>
      <c r="ICJ81" s="977"/>
      <c r="ICK81" s="977"/>
      <c r="ICL81" s="977"/>
      <c r="ICM81" s="977"/>
      <c r="ICN81" s="977"/>
      <c r="ICO81" s="977"/>
      <c r="ICP81" s="977"/>
      <c r="ICQ81" s="977"/>
      <c r="ICR81" s="977"/>
      <c r="ICS81" s="977"/>
      <c r="ICT81" s="977"/>
      <c r="ICU81" s="977"/>
      <c r="ICV81" s="977"/>
      <c r="ICW81" s="977"/>
      <c r="ICX81" s="977"/>
      <c r="ICY81" s="977"/>
      <c r="ICZ81" s="977"/>
      <c r="IDA81" s="977"/>
      <c r="IDB81" s="977"/>
      <c r="IDC81" s="977"/>
      <c r="IDD81" s="977"/>
      <c r="IDE81" s="977"/>
      <c r="IDF81" s="977"/>
      <c r="IDG81" s="977"/>
      <c r="IDH81" s="977"/>
      <c r="IDI81" s="977"/>
      <c r="IDJ81" s="977"/>
      <c r="IDK81" s="977"/>
      <c r="IDL81" s="977"/>
      <c r="IDM81" s="977"/>
      <c r="IDN81" s="977"/>
      <c r="IDO81" s="977"/>
      <c r="IDP81" s="977"/>
      <c r="IDQ81" s="977"/>
      <c r="IDR81" s="977"/>
      <c r="IDS81" s="977"/>
      <c r="IDT81" s="977"/>
      <c r="IDU81" s="977"/>
      <c r="IDV81" s="977"/>
      <c r="IDW81" s="977"/>
      <c r="IDX81" s="977"/>
      <c r="IDY81" s="977"/>
      <c r="IDZ81" s="977"/>
      <c r="IEA81" s="977"/>
      <c r="IEB81" s="977"/>
      <c r="IEC81" s="977"/>
      <c r="IED81" s="977"/>
      <c r="IEE81" s="977"/>
      <c r="IEF81" s="977"/>
      <c r="IEG81" s="977"/>
      <c r="IEH81" s="977"/>
      <c r="IEI81" s="977"/>
      <c r="IEJ81" s="977"/>
      <c r="IEK81" s="977"/>
      <c r="IEL81" s="977"/>
      <c r="IEM81" s="977"/>
      <c r="IEN81" s="977"/>
      <c r="IEO81" s="977"/>
      <c r="IEP81" s="977"/>
      <c r="IEQ81" s="977"/>
      <c r="IER81" s="977"/>
      <c r="IES81" s="977"/>
      <c r="IET81" s="977"/>
      <c r="IEU81" s="977"/>
      <c r="IEV81" s="977"/>
      <c r="IEW81" s="977"/>
      <c r="IEX81" s="977"/>
      <c r="IEY81" s="977"/>
      <c r="IEZ81" s="977"/>
      <c r="IFA81" s="977"/>
      <c r="IFB81" s="977"/>
      <c r="IFC81" s="977"/>
      <c r="IFD81" s="977"/>
      <c r="IFE81" s="977"/>
      <c r="IFF81" s="977"/>
      <c r="IFG81" s="977"/>
      <c r="IFH81" s="977"/>
      <c r="IFI81" s="977"/>
      <c r="IFJ81" s="977"/>
      <c r="IFK81" s="977"/>
      <c r="IFL81" s="977"/>
      <c r="IFM81" s="977"/>
      <c r="IFN81" s="977"/>
      <c r="IFO81" s="977"/>
      <c r="IFP81" s="977"/>
      <c r="IFQ81" s="977"/>
      <c r="IFR81" s="977"/>
      <c r="IFS81" s="977"/>
      <c r="IFT81" s="977"/>
      <c r="IFU81" s="977"/>
      <c r="IFV81" s="977"/>
      <c r="IFW81" s="977"/>
      <c r="IFX81" s="977"/>
      <c r="IFY81" s="977"/>
      <c r="IFZ81" s="977"/>
      <c r="IGA81" s="977"/>
      <c r="IGB81" s="977"/>
      <c r="IGC81" s="977"/>
      <c r="IGD81" s="977"/>
      <c r="IGE81" s="977"/>
      <c r="IGF81" s="977"/>
      <c r="IGG81" s="977"/>
      <c r="IGH81" s="977"/>
      <c r="IGI81" s="977"/>
      <c r="IGJ81" s="977"/>
      <c r="IGK81" s="977"/>
      <c r="IGL81" s="977"/>
      <c r="IGM81" s="977"/>
      <c r="IGN81" s="977"/>
      <c r="IGO81" s="977"/>
      <c r="IGP81" s="977"/>
      <c r="IGQ81" s="977"/>
      <c r="IGR81" s="977"/>
      <c r="IGS81" s="977"/>
      <c r="IGT81" s="977"/>
      <c r="IGU81" s="977"/>
      <c r="IGV81" s="977"/>
      <c r="IGW81" s="977"/>
      <c r="IGX81" s="977"/>
      <c r="IGY81" s="977"/>
      <c r="IGZ81" s="977"/>
      <c r="IHA81" s="977"/>
      <c r="IHB81" s="977"/>
      <c r="IHC81" s="977"/>
      <c r="IHD81" s="977"/>
      <c r="IHE81" s="977"/>
      <c r="IHF81" s="977"/>
      <c r="IHG81" s="977"/>
      <c r="IHH81" s="977"/>
      <c r="IHI81" s="977"/>
      <c r="IHJ81" s="977"/>
      <c r="IHK81" s="977"/>
      <c r="IHL81" s="977"/>
      <c r="IHM81" s="977"/>
      <c r="IHN81" s="977"/>
      <c r="IHO81" s="977"/>
      <c r="IHP81" s="977"/>
      <c r="IHQ81" s="977"/>
      <c r="IHR81" s="977"/>
      <c r="IHS81" s="977"/>
      <c r="IHT81" s="977"/>
      <c r="IHU81" s="977"/>
      <c r="IHV81" s="977"/>
      <c r="IHW81" s="977"/>
      <c r="IHX81" s="977"/>
      <c r="IHY81" s="977"/>
      <c r="IHZ81" s="977"/>
      <c r="IIA81" s="977"/>
      <c r="IIB81" s="977"/>
      <c r="IIC81" s="977"/>
      <c r="IID81" s="977"/>
      <c r="IIE81" s="977"/>
      <c r="IIF81" s="977"/>
      <c r="IIG81" s="977"/>
      <c r="IIH81" s="977"/>
      <c r="III81" s="977"/>
      <c r="IIJ81" s="977"/>
      <c r="IIK81" s="977"/>
      <c r="IIL81" s="977"/>
      <c r="IIM81" s="977"/>
      <c r="IIN81" s="977"/>
      <c r="IIO81" s="977"/>
      <c r="IIP81" s="977"/>
      <c r="IIQ81" s="977"/>
      <c r="IIR81" s="977"/>
      <c r="IIS81" s="977"/>
      <c r="IIT81" s="977"/>
      <c r="IIU81" s="977"/>
      <c r="IIV81" s="977"/>
      <c r="IIW81" s="977"/>
      <c r="IIX81" s="977"/>
      <c r="IIY81" s="977"/>
      <c r="IIZ81" s="977"/>
      <c r="IJA81" s="977"/>
      <c r="IJB81" s="977"/>
      <c r="IJC81" s="977"/>
      <c r="IJD81" s="977"/>
      <c r="IJE81" s="977"/>
      <c r="IJF81" s="977"/>
      <c r="IJG81" s="977"/>
      <c r="IJH81" s="977"/>
      <c r="IJI81" s="977"/>
      <c r="IJJ81" s="977"/>
      <c r="IJK81" s="977"/>
      <c r="IJL81" s="977"/>
      <c r="IJM81" s="977"/>
      <c r="IJN81" s="977"/>
      <c r="IJO81" s="977"/>
      <c r="IJP81" s="977"/>
      <c r="IJQ81" s="977"/>
      <c r="IJR81" s="977"/>
      <c r="IJS81" s="977"/>
      <c r="IJT81" s="977"/>
      <c r="IJU81" s="977"/>
      <c r="IJV81" s="977"/>
      <c r="IJW81" s="977"/>
      <c r="IJX81" s="977"/>
      <c r="IJY81" s="977"/>
      <c r="IJZ81" s="977"/>
      <c r="IKA81" s="977"/>
      <c r="IKB81" s="977"/>
      <c r="IKC81" s="977"/>
      <c r="IKD81" s="977"/>
      <c r="IKE81" s="977"/>
      <c r="IKF81" s="977"/>
      <c r="IKG81" s="977"/>
      <c r="IKH81" s="977"/>
      <c r="IKI81" s="977"/>
      <c r="IKJ81" s="977"/>
      <c r="IKK81" s="977"/>
      <c r="IKL81" s="977"/>
      <c r="IKM81" s="977"/>
      <c r="IKN81" s="977"/>
      <c r="IKO81" s="977"/>
      <c r="IKP81" s="977"/>
      <c r="IKQ81" s="977"/>
      <c r="IKR81" s="977"/>
      <c r="IKS81" s="977"/>
      <c r="IKT81" s="977"/>
      <c r="IKU81" s="977"/>
      <c r="IKV81" s="977"/>
      <c r="IKW81" s="977"/>
      <c r="IKX81" s="977"/>
      <c r="IKY81" s="977"/>
      <c r="IKZ81" s="977"/>
      <c r="ILA81" s="977"/>
      <c r="ILB81" s="977"/>
      <c r="ILC81" s="977"/>
      <c r="ILD81" s="977"/>
      <c r="ILE81" s="977"/>
      <c r="ILF81" s="977"/>
      <c r="ILG81" s="977"/>
      <c r="ILH81" s="977"/>
      <c r="ILI81" s="977"/>
      <c r="ILJ81" s="977"/>
      <c r="ILK81" s="977"/>
      <c r="ILL81" s="977"/>
      <c r="ILM81" s="977"/>
      <c r="ILN81" s="977"/>
      <c r="ILO81" s="977"/>
      <c r="ILP81" s="977"/>
      <c r="ILQ81" s="977"/>
      <c r="ILR81" s="977"/>
      <c r="ILS81" s="977"/>
      <c r="ILT81" s="977"/>
      <c r="ILU81" s="977"/>
      <c r="ILV81" s="977"/>
      <c r="ILW81" s="977"/>
      <c r="ILX81" s="977"/>
      <c r="ILY81" s="977"/>
      <c r="ILZ81" s="977"/>
      <c r="IMA81" s="977"/>
      <c r="IMB81" s="977"/>
      <c r="IMC81" s="977"/>
      <c r="IMD81" s="977"/>
      <c r="IME81" s="977"/>
      <c r="IMF81" s="977"/>
      <c r="IMG81" s="977"/>
      <c r="IMH81" s="977"/>
      <c r="IMI81" s="977"/>
      <c r="IMJ81" s="977"/>
      <c r="IMK81" s="977"/>
      <c r="IML81" s="977"/>
      <c r="IMM81" s="977"/>
      <c r="IMN81" s="977"/>
      <c r="IMO81" s="977"/>
      <c r="IMP81" s="977"/>
      <c r="IMQ81" s="977"/>
      <c r="IMR81" s="977"/>
      <c r="IMS81" s="977"/>
      <c r="IMT81" s="977"/>
      <c r="IMU81" s="977"/>
      <c r="IMV81" s="977"/>
      <c r="IMW81" s="977"/>
      <c r="IMX81" s="977"/>
      <c r="IMY81" s="977"/>
      <c r="IMZ81" s="977"/>
      <c r="INA81" s="977"/>
      <c r="INB81" s="977"/>
      <c r="INC81" s="977"/>
      <c r="IND81" s="977"/>
      <c r="INE81" s="977"/>
      <c r="INF81" s="977"/>
      <c r="ING81" s="977"/>
      <c r="INH81" s="977"/>
      <c r="INI81" s="977"/>
      <c r="INJ81" s="977"/>
      <c r="INK81" s="977"/>
      <c r="INL81" s="977"/>
      <c r="INM81" s="977"/>
      <c r="INN81" s="977"/>
      <c r="INO81" s="977"/>
      <c r="INP81" s="977"/>
      <c r="INQ81" s="977"/>
      <c r="INR81" s="977"/>
      <c r="INS81" s="977"/>
      <c r="INT81" s="977"/>
      <c r="INU81" s="977"/>
      <c r="INV81" s="977"/>
      <c r="INW81" s="977"/>
      <c r="INX81" s="977"/>
      <c r="INY81" s="977"/>
      <c r="INZ81" s="977"/>
      <c r="IOA81" s="977"/>
      <c r="IOB81" s="977"/>
      <c r="IOC81" s="977"/>
      <c r="IOD81" s="977"/>
      <c r="IOE81" s="977"/>
      <c r="IOF81" s="977"/>
      <c r="IOG81" s="977"/>
      <c r="IOH81" s="977"/>
      <c r="IOI81" s="977"/>
      <c r="IOJ81" s="977"/>
      <c r="IOK81" s="977"/>
      <c r="IOL81" s="977"/>
      <c r="IOM81" s="977"/>
      <c r="ION81" s="977"/>
      <c r="IOO81" s="977"/>
      <c r="IOP81" s="977"/>
      <c r="IOQ81" s="977"/>
      <c r="IOR81" s="977"/>
      <c r="IOS81" s="977"/>
      <c r="IOT81" s="977"/>
      <c r="IOU81" s="977"/>
      <c r="IOV81" s="977"/>
      <c r="IOW81" s="977"/>
      <c r="IOX81" s="977"/>
      <c r="IOY81" s="977"/>
      <c r="IOZ81" s="977"/>
      <c r="IPA81" s="977"/>
      <c r="IPB81" s="977"/>
      <c r="IPC81" s="977"/>
      <c r="IPD81" s="977"/>
      <c r="IPE81" s="977"/>
      <c r="IPF81" s="977"/>
      <c r="IPG81" s="977"/>
      <c r="IPH81" s="977"/>
      <c r="IPI81" s="977"/>
      <c r="IPJ81" s="977"/>
      <c r="IPK81" s="977"/>
      <c r="IPL81" s="977"/>
      <c r="IPM81" s="977"/>
      <c r="IPN81" s="977"/>
      <c r="IPO81" s="977"/>
      <c r="IPP81" s="977"/>
      <c r="IPQ81" s="977"/>
      <c r="IPR81" s="977"/>
      <c r="IPS81" s="977"/>
      <c r="IPT81" s="977"/>
      <c r="IPU81" s="977"/>
      <c r="IPV81" s="977"/>
      <c r="IPW81" s="977"/>
      <c r="IPX81" s="977"/>
      <c r="IPY81" s="977"/>
      <c r="IPZ81" s="977"/>
      <c r="IQA81" s="977"/>
      <c r="IQB81" s="977"/>
      <c r="IQC81" s="977"/>
      <c r="IQD81" s="977"/>
      <c r="IQE81" s="977"/>
      <c r="IQF81" s="977"/>
      <c r="IQG81" s="977"/>
      <c r="IQH81" s="977"/>
      <c r="IQI81" s="977"/>
      <c r="IQJ81" s="977"/>
      <c r="IQK81" s="977"/>
      <c r="IQL81" s="977"/>
      <c r="IQM81" s="977"/>
      <c r="IQN81" s="977"/>
      <c r="IQO81" s="977"/>
      <c r="IQP81" s="977"/>
      <c r="IQQ81" s="977"/>
      <c r="IQR81" s="977"/>
      <c r="IQS81" s="977"/>
      <c r="IQT81" s="977"/>
      <c r="IQU81" s="977"/>
      <c r="IQV81" s="977"/>
      <c r="IQW81" s="977"/>
      <c r="IQX81" s="977"/>
      <c r="IQY81" s="977"/>
      <c r="IQZ81" s="977"/>
      <c r="IRA81" s="977"/>
      <c r="IRB81" s="977"/>
      <c r="IRC81" s="977"/>
      <c r="IRD81" s="977"/>
      <c r="IRE81" s="977"/>
      <c r="IRF81" s="977"/>
      <c r="IRG81" s="977"/>
      <c r="IRH81" s="977"/>
      <c r="IRI81" s="977"/>
      <c r="IRJ81" s="977"/>
      <c r="IRK81" s="977"/>
      <c r="IRL81" s="977"/>
      <c r="IRM81" s="977"/>
      <c r="IRN81" s="977"/>
      <c r="IRO81" s="977"/>
      <c r="IRP81" s="977"/>
      <c r="IRQ81" s="977"/>
      <c r="IRR81" s="977"/>
      <c r="IRS81" s="977"/>
      <c r="IRT81" s="977"/>
      <c r="IRU81" s="977"/>
      <c r="IRV81" s="977"/>
      <c r="IRW81" s="977"/>
      <c r="IRX81" s="977"/>
      <c r="IRY81" s="977"/>
      <c r="IRZ81" s="977"/>
      <c r="ISA81" s="977"/>
      <c r="ISB81" s="977"/>
      <c r="ISC81" s="977"/>
      <c r="ISD81" s="977"/>
      <c r="ISE81" s="977"/>
      <c r="ISF81" s="977"/>
      <c r="ISG81" s="977"/>
      <c r="ISH81" s="977"/>
      <c r="ISI81" s="977"/>
      <c r="ISJ81" s="977"/>
      <c r="ISK81" s="977"/>
      <c r="ISL81" s="977"/>
      <c r="ISM81" s="977"/>
      <c r="ISN81" s="977"/>
      <c r="ISO81" s="977"/>
      <c r="ISP81" s="977"/>
      <c r="ISQ81" s="977"/>
      <c r="ISR81" s="977"/>
      <c r="ISS81" s="977"/>
      <c r="IST81" s="977"/>
      <c r="ISU81" s="977"/>
      <c r="ISV81" s="977"/>
      <c r="ISW81" s="977"/>
      <c r="ISX81" s="977"/>
      <c r="ISY81" s="977"/>
      <c r="ISZ81" s="977"/>
      <c r="ITA81" s="977"/>
      <c r="ITB81" s="977"/>
      <c r="ITC81" s="977"/>
      <c r="ITD81" s="977"/>
      <c r="ITE81" s="977"/>
      <c r="ITF81" s="977"/>
      <c r="ITG81" s="977"/>
      <c r="ITH81" s="977"/>
      <c r="ITI81" s="977"/>
      <c r="ITJ81" s="977"/>
      <c r="ITK81" s="977"/>
      <c r="ITL81" s="977"/>
      <c r="ITM81" s="977"/>
      <c r="ITN81" s="977"/>
      <c r="ITO81" s="977"/>
      <c r="ITP81" s="977"/>
      <c r="ITQ81" s="977"/>
      <c r="ITR81" s="977"/>
      <c r="ITS81" s="977"/>
      <c r="ITT81" s="977"/>
      <c r="ITU81" s="977"/>
      <c r="ITV81" s="977"/>
      <c r="ITW81" s="977"/>
      <c r="ITX81" s="977"/>
      <c r="ITY81" s="977"/>
      <c r="ITZ81" s="977"/>
      <c r="IUA81" s="977"/>
      <c r="IUB81" s="977"/>
      <c r="IUC81" s="977"/>
      <c r="IUD81" s="977"/>
      <c r="IUE81" s="977"/>
      <c r="IUF81" s="977"/>
      <c r="IUG81" s="977"/>
      <c r="IUH81" s="977"/>
      <c r="IUI81" s="977"/>
      <c r="IUJ81" s="977"/>
      <c r="IUK81" s="977"/>
      <c r="IUL81" s="977"/>
      <c r="IUM81" s="977"/>
      <c r="IUN81" s="977"/>
      <c r="IUO81" s="977"/>
      <c r="IUP81" s="977"/>
      <c r="IUQ81" s="977"/>
      <c r="IUR81" s="977"/>
      <c r="IUS81" s="977"/>
      <c r="IUT81" s="977"/>
      <c r="IUU81" s="977"/>
      <c r="IUV81" s="977"/>
      <c r="IUW81" s="977"/>
      <c r="IUX81" s="977"/>
      <c r="IUY81" s="977"/>
      <c r="IUZ81" s="977"/>
      <c r="IVA81" s="977"/>
      <c r="IVB81" s="977"/>
      <c r="IVC81" s="977"/>
      <c r="IVD81" s="977"/>
      <c r="IVE81" s="977"/>
      <c r="IVF81" s="977"/>
      <c r="IVG81" s="977"/>
      <c r="IVH81" s="977"/>
      <c r="IVI81" s="977"/>
      <c r="IVJ81" s="977"/>
      <c r="IVK81" s="977"/>
      <c r="IVL81" s="977"/>
      <c r="IVM81" s="977"/>
      <c r="IVN81" s="977"/>
      <c r="IVO81" s="977"/>
      <c r="IVP81" s="977"/>
      <c r="IVQ81" s="977"/>
      <c r="IVR81" s="977"/>
      <c r="IVS81" s="977"/>
      <c r="IVT81" s="977"/>
      <c r="IVU81" s="977"/>
      <c r="IVV81" s="977"/>
      <c r="IVW81" s="977"/>
      <c r="IVX81" s="977"/>
      <c r="IVY81" s="977"/>
      <c r="IVZ81" s="977"/>
      <c r="IWA81" s="977"/>
      <c r="IWB81" s="977"/>
      <c r="IWC81" s="977"/>
      <c r="IWD81" s="977"/>
      <c r="IWE81" s="977"/>
      <c r="IWF81" s="977"/>
      <c r="IWG81" s="977"/>
      <c r="IWH81" s="977"/>
      <c r="IWI81" s="977"/>
      <c r="IWJ81" s="977"/>
      <c r="IWK81" s="977"/>
      <c r="IWL81" s="977"/>
      <c r="IWM81" s="977"/>
      <c r="IWN81" s="977"/>
      <c r="IWO81" s="977"/>
      <c r="IWP81" s="977"/>
      <c r="IWQ81" s="977"/>
      <c r="IWR81" s="977"/>
      <c r="IWS81" s="977"/>
      <c r="IWT81" s="977"/>
      <c r="IWU81" s="977"/>
      <c r="IWV81" s="977"/>
      <c r="IWW81" s="977"/>
      <c r="IWX81" s="977"/>
      <c r="IWY81" s="977"/>
      <c r="IWZ81" s="977"/>
      <c r="IXA81" s="977"/>
      <c r="IXB81" s="977"/>
      <c r="IXC81" s="977"/>
      <c r="IXD81" s="977"/>
      <c r="IXE81" s="977"/>
      <c r="IXF81" s="977"/>
      <c r="IXG81" s="977"/>
      <c r="IXH81" s="977"/>
      <c r="IXI81" s="977"/>
      <c r="IXJ81" s="977"/>
      <c r="IXK81" s="977"/>
      <c r="IXL81" s="977"/>
      <c r="IXM81" s="977"/>
      <c r="IXN81" s="977"/>
      <c r="IXO81" s="977"/>
      <c r="IXP81" s="977"/>
      <c r="IXQ81" s="977"/>
      <c r="IXR81" s="977"/>
      <c r="IXS81" s="977"/>
      <c r="IXT81" s="977"/>
      <c r="IXU81" s="977"/>
      <c r="IXV81" s="977"/>
      <c r="IXW81" s="977"/>
      <c r="IXX81" s="977"/>
      <c r="IXY81" s="977"/>
      <c r="IXZ81" s="977"/>
      <c r="IYA81" s="977"/>
      <c r="IYB81" s="977"/>
      <c r="IYC81" s="977"/>
      <c r="IYD81" s="977"/>
      <c r="IYE81" s="977"/>
      <c r="IYF81" s="977"/>
      <c r="IYG81" s="977"/>
      <c r="IYH81" s="977"/>
      <c r="IYI81" s="977"/>
      <c r="IYJ81" s="977"/>
      <c r="IYK81" s="977"/>
      <c r="IYL81" s="977"/>
      <c r="IYM81" s="977"/>
      <c r="IYN81" s="977"/>
      <c r="IYO81" s="977"/>
      <c r="IYP81" s="977"/>
      <c r="IYQ81" s="977"/>
      <c r="IYR81" s="977"/>
      <c r="IYS81" s="977"/>
      <c r="IYT81" s="977"/>
      <c r="IYU81" s="977"/>
      <c r="IYV81" s="977"/>
      <c r="IYW81" s="977"/>
      <c r="IYX81" s="977"/>
      <c r="IYY81" s="977"/>
      <c r="IYZ81" s="977"/>
      <c r="IZA81" s="977"/>
      <c r="IZB81" s="977"/>
      <c r="IZC81" s="977"/>
      <c r="IZD81" s="977"/>
      <c r="IZE81" s="977"/>
      <c r="IZF81" s="977"/>
      <c r="IZG81" s="977"/>
      <c r="IZH81" s="977"/>
      <c r="IZI81" s="977"/>
      <c r="IZJ81" s="977"/>
      <c r="IZK81" s="977"/>
      <c r="IZL81" s="977"/>
      <c r="IZM81" s="977"/>
      <c r="IZN81" s="977"/>
      <c r="IZO81" s="977"/>
      <c r="IZP81" s="977"/>
      <c r="IZQ81" s="977"/>
      <c r="IZR81" s="977"/>
      <c r="IZS81" s="977"/>
      <c r="IZT81" s="977"/>
      <c r="IZU81" s="977"/>
      <c r="IZV81" s="977"/>
      <c r="IZW81" s="977"/>
      <c r="IZX81" s="977"/>
      <c r="IZY81" s="977"/>
      <c r="IZZ81" s="977"/>
      <c r="JAA81" s="977"/>
      <c r="JAB81" s="977"/>
      <c r="JAC81" s="977"/>
      <c r="JAD81" s="977"/>
      <c r="JAE81" s="977"/>
      <c r="JAF81" s="977"/>
      <c r="JAG81" s="977"/>
      <c r="JAH81" s="977"/>
      <c r="JAI81" s="977"/>
      <c r="JAJ81" s="977"/>
      <c r="JAK81" s="977"/>
      <c r="JAL81" s="977"/>
      <c r="JAM81" s="977"/>
      <c r="JAN81" s="977"/>
      <c r="JAO81" s="977"/>
      <c r="JAP81" s="977"/>
      <c r="JAQ81" s="977"/>
      <c r="JAR81" s="977"/>
      <c r="JAS81" s="977"/>
      <c r="JAT81" s="977"/>
      <c r="JAU81" s="977"/>
      <c r="JAV81" s="977"/>
      <c r="JAW81" s="977"/>
      <c r="JAX81" s="977"/>
      <c r="JAY81" s="977"/>
      <c r="JAZ81" s="977"/>
      <c r="JBA81" s="977"/>
      <c r="JBB81" s="977"/>
      <c r="JBC81" s="977"/>
      <c r="JBD81" s="977"/>
      <c r="JBE81" s="977"/>
      <c r="JBF81" s="977"/>
      <c r="JBG81" s="977"/>
      <c r="JBH81" s="977"/>
      <c r="JBI81" s="977"/>
      <c r="JBJ81" s="977"/>
      <c r="JBK81" s="977"/>
      <c r="JBL81" s="977"/>
      <c r="JBM81" s="977"/>
      <c r="JBN81" s="977"/>
      <c r="JBO81" s="977"/>
      <c r="JBP81" s="977"/>
      <c r="JBQ81" s="977"/>
      <c r="JBR81" s="977"/>
      <c r="JBS81" s="977"/>
      <c r="JBT81" s="977"/>
      <c r="JBU81" s="977"/>
      <c r="JBV81" s="977"/>
      <c r="JBW81" s="977"/>
      <c r="JBX81" s="977"/>
      <c r="JBY81" s="977"/>
      <c r="JBZ81" s="977"/>
      <c r="JCA81" s="977"/>
      <c r="JCB81" s="977"/>
      <c r="JCC81" s="977"/>
      <c r="JCD81" s="977"/>
      <c r="JCE81" s="977"/>
      <c r="JCF81" s="977"/>
      <c r="JCG81" s="977"/>
      <c r="JCH81" s="977"/>
      <c r="JCI81" s="977"/>
      <c r="JCJ81" s="977"/>
      <c r="JCK81" s="977"/>
      <c r="JCL81" s="977"/>
      <c r="JCM81" s="977"/>
      <c r="JCN81" s="977"/>
      <c r="JCO81" s="977"/>
      <c r="JCP81" s="977"/>
      <c r="JCQ81" s="977"/>
      <c r="JCR81" s="977"/>
      <c r="JCS81" s="977"/>
      <c r="JCT81" s="977"/>
      <c r="JCU81" s="977"/>
      <c r="JCV81" s="977"/>
      <c r="JCW81" s="977"/>
      <c r="JCX81" s="977"/>
      <c r="JCY81" s="977"/>
      <c r="JCZ81" s="977"/>
      <c r="JDA81" s="977"/>
      <c r="JDB81" s="977"/>
      <c r="JDC81" s="977"/>
      <c r="JDD81" s="977"/>
      <c r="JDE81" s="977"/>
      <c r="JDF81" s="977"/>
      <c r="JDG81" s="977"/>
      <c r="JDH81" s="977"/>
      <c r="JDI81" s="977"/>
      <c r="JDJ81" s="977"/>
      <c r="JDK81" s="977"/>
      <c r="JDL81" s="977"/>
      <c r="JDM81" s="977"/>
      <c r="JDN81" s="977"/>
      <c r="JDO81" s="977"/>
      <c r="JDP81" s="977"/>
      <c r="JDQ81" s="977"/>
      <c r="JDR81" s="977"/>
      <c r="JDS81" s="977"/>
      <c r="JDT81" s="977"/>
      <c r="JDU81" s="977"/>
      <c r="JDV81" s="977"/>
      <c r="JDW81" s="977"/>
      <c r="JDX81" s="977"/>
      <c r="JDY81" s="977"/>
      <c r="JDZ81" s="977"/>
      <c r="JEA81" s="977"/>
      <c r="JEB81" s="977"/>
      <c r="JEC81" s="977"/>
      <c r="JED81" s="977"/>
      <c r="JEE81" s="977"/>
      <c r="JEF81" s="977"/>
      <c r="JEG81" s="977"/>
      <c r="JEH81" s="977"/>
      <c r="JEI81" s="977"/>
      <c r="JEJ81" s="977"/>
      <c r="JEK81" s="977"/>
      <c r="JEL81" s="977"/>
      <c r="JEM81" s="977"/>
      <c r="JEN81" s="977"/>
      <c r="JEO81" s="977"/>
      <c r="JEP81" s="977"/>
      <c r="JEQ81" s="977"/>
      <c r="JER81" s="977"/>
      <c r="JES81" s="977"/>
      <c r="JET81" s="977"/>
      <c r="JEU81" s="977"/>
      <c r="JEV81" s="977"/>
      <c r="JEW81" s="977"/>
      <c r="JEX81" s="977"/>
      <c r="JEY81" s="977"/>
      <c r="JEZ81" s="977"/>
      <c r="JFA81" s="977"/>
      <c r="JFB81" s="977"/>
      <c r="JFC81" s="977"/>
      <c r="JFD81" s="977"/>
      <c r="JFE81" s="977"/>
      <c r="JFF81" s="977"/>
      <c r="JFG81" s="977"/>
      <c r="JFH81" s="977"/>
      <c r="JFI81" s="977"/>
      <c r="JFJ81" s="977"/>
      <c r="JFK81" s="977"/>
      <c r="JFL81" s="977"/>
      <c r="JFM81" s="977"/>
      <c r="JFN81" s="977"/>
      <c r="JFO81" s="977"/>
      <c r="JFP81" s="977"/>
      <c r="JFQ81" s="977"/>
      <c r="JFR81" s="977"/>
      <c r="JFS81" s="977"/>
      <c r="JFT81" s="977"/>
      <c r="JFU81" s="977"/>
      <c r="JFV81" s="977"/>
      <c r="JFW81" s="977"/>
      <c r="JFX81" s="977"/>
      <c r="JFY81" s="977"/>
      <c r="JFZ81" s="977"/>
      <c r="JGA81" s="977"/>
      <c r="JGB81" s="977"/>
      <c r="JGC81" s="977"/>
      <c r="JGD81" s="977"/>
      <c r="JGE81" s="977"/>
      <c r="JGF81" s="977"/>
      <c r="JGG81" s="977"/>
      <c r="JGH81" s="977"/>
      <c r="JGI81" s="977"/>
      <c r="JGJ81" s="977"/>
      <c r="JGK81" s="977"/>
      <c r="JGL81" s="977"/>
      <c r="JGM81" s="977"/>
      <c r="JGN81" s="977"/>
      <c r="JGO81" s="977"/>
      <c r="JGP81" s="977"/>
      <c r="JGQ81" s="977"/>
      <c r="JGR81" s="977"/>
      <c r="JGS81" s="977"/>
      <c r="JGT81" s="977"/>
      <c r="JGU81" s="977"/>
      <c r="JGV81" s="977"/>
      <c r="JGW81" s="977"/>
      <c r="JGX81" s="977"/>
      <c r="JGY81" s="977"/>
      <c r="JGZ81" s="977"/>
      <c r="JHA81" s="977"/>
      <c r="JHB81" s="977"/>
      <c r="JHC81" s="977"/>
      <c r="JHD81" s="977"/>
      <c r="JHE81" s="977"/>
      <c r="JHF81" s="977"/>
      <c r="JHG81" s="977"/>
      <c r="JHH81" s="977"/>
      <c r="JHI81" s="977"/>
      <c r="JHJ81" s="977"/>
      <c r="JHK81" s="977"/>
      <c r="JHL81" s="977"/>
      <c r="JHM81" s="977"/>
      <c r="JHN81" s="977"/>
      <c r="JHO81" s="977"/>
      <c r="JHP81" s="977"/>
      <c r="JHQ81" s="977"/>
      <c r="JHR81" s="977"/>
      <c r="JHS81" s="977"/>
      <c r="JHT81" s="977"/>
      <c r="JHU81" s="977"/>
      <c r="JHV81" s="977"/>
      <c r="JHW81" s="977"/>
      <c r="JHX81" s="977"/>
      <c r="JHY81" s="977"/>
      <c r="JHZ81" s="977"/>
      <c r="JIA81" s="977"/>
      <c r="JIB81" s="977"/>
      <c r="JIC81" s="977"/>
      <c r="JID81" s="977"/>
      <c r="JIE81" s="977"/>
      <c r="JIF81" s="977"/>
      <c r="JIG81" s="977"/>
      <c r="JIH81" s="977"/>
      <c r="JII81" s="977"/>
      <c r="JIJ81" s="977"/>
      <c r="JIK81" s="977"/>
      <c r="JIL81" s="977"/>
      <c r="JIM81" s="977"/>
      <c r="JIN81" s="977"/>
      <c r="JIO81" s="977"/>
      <c r="JIP81" s="977"/>
      <c r="JIQ81" s="977"/>
      <c r="JIR81" s="977"/>
      <c r="JIS81" s="977"/>
      <c r="JIT81" s="977"/>
      <c r="JIU81" s="977"/>
      <c r="JIV81" s="977"/>
      <c r="JIW81" s="977"/>
      <c r="JIX81" s="977"/>
      <c r="JIY81" s="977"/>
      <c r="JIZ81" s="977"/>
      <c r="JJA81" s="977"/>
      <c r="JJB81" s="977"/>
      <c r="JJC81" s="977"/>
      <c r="JJD81" s="977"/>
      <c r="JJE81" s="977"/>
      <c r="JJF81" s="977"/>
      <c r="JJG81" s="977"/>
      <c r="JJH81" s="977"/>
      <c r="JJI81" s="977"/>
      <c r="JJJ81" s="977"/>
      <c r="JJK81" s="977"/>
      <c r="JJL81" s="977"/>
      <c r="JJM81" s="977"/>
      <c r="JJN81" s="977"/>
      <c r="JJO81" s="977"/>
      <c r="JJP81" s="977"/>
      <c r="JJQ81" s="977"/>
      <c r="JJR81" s="977"/>
      <c r="JJS81" s="977"/>
      <c r="JJT81" s="977"/>
      <c r="JJU81" s="977"/>
      <c r="JJV81" s="977"/>
      <c r="JJW81" s="977"/>
      <c r="JJX81" s="977"/>
      <c r="JJY81" s="977"/>
      <c r="JJZ81" s="977"/>
      <c r="JKA81" s="977"/>
      <c r="JKB81" s="977"/>
      <c r="JKC81" s="977"/>
      <c r="JKD81" s="977"/>
      <c r="JKE81" s="977"/>
      <c r="JKF81" s="977"/>
      <c r="JKG81" s="977"/>
      <c r="JKH81" s="977"/>
      <c r="JKI81" s="977"/>
      <c r="JKJ81" s="977"/>
      <c r="JKK81" s="977"/>
      <c r="JKL81" s="977"/>
      <c r="JKM81" s="977"/>
      <c r="JKN81" s="977"/>
      <c r="JKO81" s="977"/>
      <c r="JKP81" s="977"/>
      <c r="JKQ81" s="977"/>
      <c r="JKR81" s="977"/>
      <c r="JKS81" s="977"/>
      <c r="JKT81" s="977"/>
      <c r="JKU81" s="977"/>
      <c r="JKV81" s="977"/>
      <c r="JKW81" s="977"/>
      <c r="JKX81" s="977"/>
      <c r="JKY81" s="977"/>
      <c r="JKZ81" s="977"/>
      <c r="JLA81" s="977"/>
      <c r="JLB81" s="977"/>
      <c r="JLC81" s="977"/>
      <c r="JLD81" s="977"/>
      <c r="JLE81" s="977"/>
      <c r="JLF81" s="977"/>
      <c r="JLG81" s="977"/>
      <c r="JLH81" s="977"/>
      <c r="JLI81" s="977"/>
      <c r="JLJ81" s="977"/>
      <c r="JLK81" s="977"/>
      <c r="JLL81" s="977"/>
      <c r="JLM81" s="977"/>
      <c r="JLN81" s="977"/>
      <c r="JLO81" s="977"/>
      <c r="JLP81" s="977"/>
      <c r="JLQ81" s="977"/>
      <c r="JLR81" s="977"/>
      <c r="JLS81" s="977"/>
      <c r="JLT81" s="977"/>
      <c r="JLU81" s="977"/>
      <c r="JLV81" s="977"/>
      <c r="JLW81" s="977"/>
      <c r="JLX81" s="977"/>
      <c r="JLY81" s="977"/>
      <c r="JLZ81" s="977"/>
      <c r="JMA81" s="977"/>
      <c r="JMB81" s="977"/>
      <c r="JMC81" s="977"/>
      <c r="JMD81" s="977"/>
      <c r="JME81" s="977"/>
      <c r="JMF81" s="977"/>
      <c r="JMG81" s="977"/>
      <c r="JMH81" s="977"/>
      <c r="JMI81" s="977"/>
      <c r="JMJ81" s="977"/>
      <c r="JMK81" s="977"/>
      <c r="JML81" s="977"/>
      <c r="JMM81" s="977"/>
      <c r="JMN81" s="977"/>
      <c r="JMO81" s="977"/>
      <c r="JMP81" s="977"/>
      <c r="JMQ81" s="977"/>
      <c r="JMR81" s="977"/>
      <c r="JMS81" s="977"/>
      <c r="JMT81" s="977"/>
      <c r="JMU81" s="977"/>
      <c r="JMV81" s="977"/>
      <c r="JMW81" s="977"/>
      <c r="JMX81" s="977"/>
      <c r="JMY81" s="977"/>
      <c r="JMZ81" s="977"/>
      <c r="JNA81" s="977"/>
      <c r="JNB81" s="977"/>
      <c r="JNC81" s="977"/>
      <c r="JND81" s="977"/>
      <c r="JNE81" s="977"/>
      <c r="JNF81" s="977"/>
      <c r="JNG81" s="977"/>
      <c r="JNH81" s="977"/>
      <c r="JNI81" s="977"/>
      <c r="JNJ81" s="977"/>
      <c r="JNK81" s="977"/>
      <c r="JNL81" s="977"/>
      <c r="JNM81" s="977"/>
      <c r="JNN81" s="977"/>
      <c r="JNO81" s="977"/>
      <c r="JNP81" s="977"/>
      <c r="JNQ81" s="977"/>
      <c r="JNR81" s="977"/>
      <c r="JNS81" s="977"/>
      <c r="JNT81" s="977"/>
      <c r="JNU81" s="977"/>
      <c r="JNV81" s="977"/>
      <c r="JNW81" s="977"/>
      <c r="JNX81" s="977"/>
      <c r="JNY81" s="977"/>
      <c r="JNZ81" s="977"/>
      <c r="JOA81" s="977"/>
      <c r="JOB81" s="977"/>
      <c r="JOC81" s="977"/>
      <c r="JOD81" s="977"/>
      <c r="JOE81" s="977"/>
      <c r="JOF81" s="977"/>
      <c r="JOG81" s="977"/>
      <c r="JOH81" s="977"/>
      <c r="JOI81" s="977"/>
      <c r="JOJ81" s="977"/>
      <c r="JOK81" s="977"/>
      <c r="JOL81" s="977"/>
      <c r="JOM81" s="977"/>
      <c r="JON81" s="977"/>
      <c r="JOO81" s="977"/>
      <c r="JOP81" s="977"/>
      <c r="JOQ81" s="977"/>
      <c r="JOR81" s="977"/>
      <c r="JOS81" s="977"/>
      <c r="JOT81" s="977"/>
      <c r="JOU81" s="977"/>
      <c r="JOV81" s="977"/>
      <c r="JOW81" s="977"/>
      <c r="JOX81" s="977"/>
      <c r="JOY81" s="977"/>
      <c r="JOZ81" s="977"/>
      <c r="JPA81" s="977"/>
      <c r="JPB81" s="977"/>
      <c r="JPC81" s="977"/>
      <c r="JPD81" s="977"/>
      <c r="JPE81" s="977"/>
      <c r="JPF81" s="977"/>
      <c r="JPG81" s="977"/>
      <c r="JPH81" s="977"/>
      <c r="JPI81" s="977"/>
      <c r="JPJ81" s="977"/>
      <c r="JPK81" s="977"/>
      <c r="JPL81" s="977"/>
      <c r="JPM81" s="977"/>
      <c r="JPN81" s="977"/>
      <c r="JPO81" s="977"/>
      <c r="JPP81" s="977"/>
      <c r="JPQ81" s="977"/>
      <c r="JPR81" s="977"/>
      <c r="JPS81" s="977"/>
      <c r="JPT81" s="977"/>
      <c r="JPU81" s="977"/>
      <c r="JPV81" s="977"/>
      <c r="JPW81" s="977"/>
      <c r="JPX81" s="977"/>
      <c r="JPY81" s="977"/>
      <c r="JPZ81" s="977"/>
      <c r="JQA81" s="977"/>
      <c r="JQB81" s="977"/>
      <c r="JQC81" s="977"/>
      <c r="JQD81" s="977"/>
      <c r="JQE81" s="977"/>
      <c r="JQF81" s="977"/>
      <c r="JQG81" s="977"/>
      <c r="JQH81" s="977"/>
      <c r="JQI81" s="977"/>
      <c r="JQJ81" s="977"/>
      <c r="JQK81" s="977"/>
      <c r="JQL81" s="977"/>
      <c r="JQM81" s="977"/>
      <c r="JQN81" s="977"/>
      <c r="JQO81" s="977"/>
      <c r="JQP81" s="977"/>
      <c r="JQQ81" s="977"/>
      <c r="JQR81" s="977"/>
      <c r="JQS81" s="977"/>
      <c r="JQT81" s="977"/>
      <c r="JQU81" s="977"/>
      <c r="JQV81" s="977"/>
      <c r="JQW81" s="977"/>
      <c r="JQX81" s="977"/>
      <c r="JQY81" s="977"/>
      <c r="JQZ81" s="977"/>
      <c r="JRA81" s="977"/>
      <c r="JRB81" s="977"/>
      <c r="JRC81" s="977"/>
      <c r="JRD81" s="977"/>
      <c r="JRE81" s="977"/>
      <c r="JRF81" s="977"/>
      <c r="JRG81" s="977"/>
      <c r="JRH81" s="977"/>
      <c r="JRI81" s="977"/>
      <c r="JRJ81" s="977"/>
      <c r="JRK81" s="977"/>
      <c r="JRL81" s="977"/>
      <c r="JRM81" s="977"/>
      <c r="JRN81" s="977"/>
      <c r="JRO81" s="977"/>
      <c r="JRP81" s="977"/>
      <c r="JRQ81" s="977"/>
      <c r="JRR81" s="977"/>
      <c r="JRS81" s="977"/>
      <c r="JRT81" s="977"/>
      <c r="JRU81" s="977"/>
      <c r="JRV81" s="977"/>
      <c r="JRW81" s="977"/>
      <c r="JRX81" s="977"/>
      <c r="JRY81" s="977"/>
      <c r="JRZ81" s="977"/>
      <c r="JSA81" s="977"/>
      <c r="JSB81" s="977"/>
      <c r="JSC81" s="977"/>
      <c r="JSD81" s="977"/>
      <c r="JSE81" s="977"/>
      <c r="JSF81" s="977"/>
      <c r="JSG81" s="977"/>
      <c r="JSH81" s="977"/>
      <c r="JSI81" s="977"/>
      <c r="JSJ81" s="977"/>
      <c r="JSK81" s="977"/>
      <c r="JSL81" s="977"/>
      <c r="JSM81" s="977"/>
      <c r="JSN81" s="977"/>
      <c r="JSO81" s="977"/>
      <c r="JSP81" s="977"/>
      <c r="JSQ81" s="977"/>
      <c r="JSR81" s="977"/>
      <c r="JSS81" s="977"/>
      <c r="JST81" s="977"/>
      <c r="JSU81" s="977"/>
      <c r="JSV81" s="977"/>
      <c r="JSW81" s="977"/>
      <c r="JSX81" s="977"/>
      <c r="JSY81" s="977"/>
      <c r="JSZ81" s="977"/>
      <c r="JTA81" s="977"/>
      <c r="JTB81" s="977"/>
      <c r="JTC81" s="977"/>
      <c r="JTD81" s="977"/>
      <c r="JTE81" s="977"/>
      <c r="JTF81" s="977"/>
      <c r="JTG81" s="977"/>
      <c r="JTH81" s="977"/>
      <c r="JTI81" s="977"/>
      <c r="JTJ81" s="977"/>
      <c r="JTK81" s="977"/>
      <c r="JTL81" s="977"/>
      <c r="JTM81" s="977"/>
      <c r="JTN81" s="977"/>
      <c r="JTO81" s="977"/>
      <c r="JTP81" s="977"/>
      <c r="JTQ81" s="977"/>
      <c r="JTR81" s="977"/>
      <c r="JTS81" s="977"/>
      <c r="JTT81" s="977"/>
      <c r="JTU81" s="977"/>
      <c r="JTV81" s="977"/>
      <c r="JTW81" s="977"/>
      <c r="JTX81" s="977"/>
      <c r="JTY81" s="977"/>
      <c r="JTZ81" s="977"/>
      <c r="JUA81" s="977"/>
      <c r="JUB81" s="977"/>
      <c r="JUC81" s="977"/>
      <c r="JUD81" s="977"/>
      <c r="JUE81" s="977"/>
      <c r="JUF81" s="977"/>
      <c r="JUG81" s="977"/>
      <c r="JUH81" s="977"/>
      <c r="JUI81" s="977"/>
      <c r="JUJ81" s="977"/>
      <c r="JUK81" s="977"/>
      <c r="JUL81" s="977"/>
      <c r="JUM81" s="977"/>
      <c r="JUN81" s="977"/>
      <c r="JUO81" s="977"/>
      <c r="JUP81" s="977"/>
      <c r="JUQ81" s="977"/>
      <c r="JUR81" s="977"/>
      <c r="JUS81" s="977"/>
      <c r="JUT81" s="977"/>
      <c r="JUU81" s="977"/>
      <c r="JUV81" s="977"/>
      <c r="JUW81" s="977"/>
      <c r="JUX81" s="977"/>
      <c r="JUY81" s="977"/>
      <c r="JUZ81" s="977"/>
      <c r="JVA81" s="977"/>
      <c r="JVB81" s="977"/>
      <c r="JVC81" s="977"/>
      <c r="JVD81" s="977"/>
      <c r="JVE81" s="977"/>
      <c r="JVF81" s="977"/>
      <c r="JVG81" s="977"/>
      <c r="JVH81" s="977"/>
      <c r="JVI81" s="977"/>
      <c r="JVJ81" s="977"/>
      <c r="JVK81" s="977"/>
      <c r="JVL81" s="977"/>
      <c r="JVM81" s="977"/>
      <c r="JVN81" s="977"/>
      <c r="JVO81" s="977"/>
      <c r="JVP81" s="977"/>
      <c r="JVQ81" s="977"/>
      <c r="JVR81" s="977"/>
      <c r="JVS81" s="977"/>
      <c r="JVT81" s="977"/>
      <c r="JVU81" s="977"/>
      <c r="JVV81" s="977"/>
      <c r="JVW81" s="977"/>
      <c r="JVX81" s="977"/>
      <c r="JVY81" s="977"/>
      <c r="JVZ81" s="977"/>
      <c r="JWA81" s="977"/>
      <c r="JWB81" s="977"/>
      <c r="JWC81" s="977"/>
      <c r="JWD81" s="977"/>
      <c r="JWE81" s="977"/>
      <c r="JWF81" s="977"/>
      <c r="JWG81" s="977"/>
      <c r="JWH81" s="977"/>
      <c r="JWI81" s="977"/>
      <c r="JWJ81" s="977"/>
      <c r="JWK81" s="977"/>
      <c r="JWL81" s="977"/>
      <c r="JWM81" s="977"/>
      <c r="JWN81" s="977"/>
      <c r="JWO81" s="977"/>
      <c r="JWP81" s="977"/>
      <c r="JWQ81" s="977"/>
      <c r="JWR81" s="977"/>
      <c r="JWS81" s="977"/>
      <c r="JWT81" s="977"/>
      <c r="JWU81" s="977"/>
      <c r="JWV81" s="977"/>
      <c r="JWW81" s="977"/>
      <c r="JWX81" s="977"/>
      <c r="JWY81" s="977"/>
      <c r="JWZ81" s="977"/>
      <c r="JXA81" s="977"/>
      <c r="JXB81" s="977"/>
      <c r="JXC81" s="977"/>
      <c r="JXD81" s="977"/>
      <c r="JXE81" s="977"/>
      <c r="JXF81" s="977"/>
      <c r="JXG81" s="977"/>
      <c r="JXH81" s="977"/>
      <c r="JXI81" s="977"/>
      <c r="JXJ81" s="977"/>
      <c r="JXK81" s="977"/>
      <c r="JXL81" s="977"/>
      <c r="JXM81" s="977"/>
      <c r="JXN81" s="977"/>
      <c r="JXO81" s="977"/>
      <c r="JXP81" s="977"/>
      <c r="JXQ81" s="977"/>
      <c r="JXR81" s="977"/>
      <c r="JXS81" s="977"/>
      <c r="JXT81" s="977"/>
      <c r="JXU81" s="977"/>
      <c r="JXV81" s="977"/>
      <c r="JXW81" s="977"/>
      <c r="JXX81" s="977"/>
      <c r="JXY81" s="977"/>
      <c r="JXZ81" s="977"/>
      <c r="JYA81" s="977"/>
      <c r="JYB81" s="977"/>
      <c r="JYC81" s="977"/>
      <c r="JYD81" s="977"/>
      <c r="JYE81" s="977"/>
      <c r="JYF81" s="977"/>
      <c r="JYG81" s="977"/>
      <c r="JYH81" s="977"/>
      <c r="JYI81" s="977"/>
      <c r="JYJ81" s="977"/>
      <c r="JYK81" s="977"/>
      <c r="JYL81" s="977"/>
      <c r="JYM81" s="977"/>
      <c r="JYN81" s="977"/>
      <c r="JYO81" s="977"/>
      <c r="JYP81" s="977"/>
      <c r="JYQ81" s="977"/>
      <c r="JYR81" s="977"/>
      <c r="JYS81" s="977"/>
      <c r="JYT81" s="977"/>
      <c r="JYU81" s="977"/>
      <c r="JYV81" s="977"/>
      <c r="JYW81" s="977"/>
      <c r="JYX81" s="977"/>
      <c r="JYY81" s="977"/>
      <c r="JYZ81" s="977"/>
      <c r="JZA81" s="977"/>
      <c r="JZB81" s="977"/>
      <c r="JZC81" s="977"/>
      <c r="JZD81" s="977"/>
      <c r="JZE81" s="977"/>
      <c r="JZF81" s="977"/>
      <c r="JZG81" s="977"/>
      <c r="JZH81" s="977"/>
      <c r="JZI81" s="977"/>
      <c r="JZJ81" s="977"/>
      <c r="JZK81" s="977"/>
      <c r="JZL81" s="977"/>
      <c r="JZM81" s="977"/>
      <c r="JZN81" s="977"/>
      <c r="JZO81" s="977"/>
      <c r="JZP81" s="977"/>
      <c r="JZQ81" s="977"/>
      <c r="JZR81" s="977"/>
      <c r="JZS81" s="977"/>
      <c r="JZT81" s="977"/>
      <c r="JZU81" s="977"/>
      <c r="JZV81" s="977"/>
      <c r="JZW81" s="977"/>
      <c r="JZX81" s="977"/>
      <c r="JZY81" s="977"/>
      <c r="JZZ81" s="977"/>
      <c r="KAA81" s="977"/>
      <c r="KAB81" s="977"/>
      <c r="KAC81" s="977"/>
      <c r="KAD81" s="977"/>
      <c r="KAE81" s="977"/>
      <c r="KAF81" s="977"/>
      <c r="KAG81" s="977"/>
      <c r="KAH81" s="977"/>
      <c r="KAI81" s="977"/>
      <c r="KAJ81" s="977"/>
      <c r="KAK81" s="977"/>
      <c r="KAL81" s="977"/>
      <c r="KAM81" s="977"/>
      <c r="KAN81" s="977"/>
      <c r="KAO81" s="977"/>
      <c r="KAP81" s="977"/>
      <c r="KAQ81" s="977"/>
      <c r="KAR81" s="977"/>
      <c r="KAS81" s="977"/>
      <c r="KAT81" s="977"/>
      <c r="KAU81" s="977"/>
      <c r="KAV81" s="977"/>
      <c r="KAW81" s="977"/>
      <c r="KAX81" s="977"/>
      <c r="KAY81" s="977"/>
      <c r="KAZ81" s="977"/>
      <c r="KBA81" s="977"/>
      <c r="KBB81" s="977"/>
      <c r="KBC81" s="977"/>
      <c r="KBD81" s="977"/>
      <c r="KBE81" s="977"/>
      <c r="KBF81" s="977"/>
      <c r="KBG81" s="977"/>
      <c r="KBH81" s="977"/>
      <c r="KBI81" s="977"/>
      <c r="KBJ81" s="977"/>
      <c r="KBK81" s="977"/>
      <c r="KBL81" s="977"/>
      <c r="KBM81" s="977"/>
      <c r="KBN81" s="977"/>
      <c r="KBO81" s="977"/>
      <c r="KBP81" s="977"/>
      <c r="KBQ81" s="977"/>
      <c r="KBR81" s="977"/>
      <c r="KBS81" s="977"/>
      <c r="KBT81" s="977"/>
      <c r="KBU81" s="977"/>
      <c r="KBV81" s="977"/>
      <c r="KBW81" s="977"/>
      <c r="KBX81" s="977"/>
      <c r="KBY81" s="977"/>
      <c r="KBZ81" s="977"/>
      <c r="KCA81" s="977"/>
      <c r="KCB81" s="977"/>
      <c r="KCC81" s="977"/>
      <c r="KCD81" s="977"/>
      <c r="KCE81" s="977"/>
      <c r="KCF81" s="977"/>
      <c r="KCG81" s="977"/>
      <c r="KCH81" s="977"/>
      <c r="KCI81" s="977"/>
      <c r="KCJ81" s="977"/>
      <c r="KCK81" s="977"/>
      <c r="KCL81" s="977"/>
      <c r="KCM81" s="977"/>
      <c r="KCN81" s="977"/>
      <c r="KCO81" s="977"/>
      <c r="KCP81" s="977"/>
      <c r="KCQ81" s="977"/>
      <c r="KCR81" s="977"/>
      <c r="KCS81" s="977"/>
      <c r="KCT81" s="977"/>
      <c r="KCU81" s="977"/>
      <c r="KCV81" s="977"/>
      <c r="KCW81" s="977"/>
      <c r="KCX81" s="977"/>
      <c r="KCY81" s="977"/>
      <c r="KCZ81" s="977"/>
      <c r="KDA81" s="977"/>
      <c r="KDB81" s="977"/>
      <c r="KDC81" s="977"/>
      <c r="KDD81" s="977"/>
      <c r="KDE81" s="977"/>
      <c r="KDF81" s="977"/>
      <c r="KDG81" s="977"/>
      <c r="KDH81" s="977"/>
      <c r="KDI81" s="977"/>
      <c r="KDJ81" s="977"/>
      <c r="KDK81" s="977"/>
      <c r="KDL81" s="977"/>
      <c r="KDM81" s="977"/>
      <c r="KDN81" s="977"/>
      <c r="KDO81" s="977"/>
      <c r="KDP81" s="977"/>
      <c r="KDQ81" s="977"/>
      <c r="KDR81" s="977"/>
      <c r="KDS81" s="977"/>
      <c r="KDT81" s="977"/>
      <c r="KDU81" s="977"/>
      <c r="KDV81" s="977"/>
      <c r="KDW81" s="977"/>
      <c r="KDX81" s="977"/>
      <c r="KDY81" s="977"/>
      <c r="KDZ81" s="977"/>
      <c r="KEA81" s="977"/>
      <c r="KEB81" s="977"/>
      <c r="KEC81" s="977"/>
      <c r="KED81" s="977"/>
      <c r="KEE81" s="977"/>
      <c r="KEF81" s="977"/>
      <c r="KEG81" s="977"/>
      <c r="KEH81" s="977"/>
      <c r="KEI81" s="977"/>
      <c r="KEJ81" s="977"/>
      <c r="KEK81" s="977"/>
      <c r="KEL81" s="977"/>
      <c r="KEM81" s="977"/>
      <c r="KEN81" s="977"/>
      <c r="KEO81" s="977"/>
      <c r="KEP81" s="977"/>
      <c r="KEQ81" s="977"/>
      <c r="KER81" s="977"/>
      <c r="KES81" s="977"/>
      <c r="KET81" s="977"/>
      <c r="KEU81" s="977"/>
      <c r="KEV81" s="977"/>
      <c r="KEW81" s="977"/>
      <c r="KEX81" s="977"/>
      <c r="KEY81" s="977"/>
      <c r="KEZ81" s="977"/>
      <c r="KFA81" s="977"/>
      <c r="KFB81" s="977"/>
      <c r="KFC81" s="977"/>
      <c r="KFD81" s="977"/>
      <c r="KFE81" s="977"/>
      <c r="KFF81" s="977"/>
      <c r="KFG81" s="977"/>
      <c r="KFH81" s="977"/>
      <c r="KFI81" s="977"/>
      <c r="KFJ81" s="977"/>
      <c r="KFK81" s="977"/>
      <c r="KFL81" s="977"/>
      <c r="KFM81" s="977"/>
      <c r="KFN81" s="977"/>
      <c r="KFO81" s="977"/>
      <c r="KFP81" s="977"/>
      <c r="KFQ81" s="977"/>
      <c r="KFR81" s="977"/>
      <c r="KFS81" s="977"/>
      <c r="KFT81" s="977"/>
      <c r="KFU81" s="977"/>
      <c r="KFV81" s="977"/>
      <c r="KFW81" s="977"/>
      <c r="KFX81" s="977"/>
      <c r="KFY81" s="977"/>
      <c r="KFZ81" s="977"/>
      <c r="KGA81" s="977"/>
      <c r="KGB81" s="977"/>
      <c r="KGC81" s="977"/>
      <c r="KGD81" s="977"/>
      <c r="KGE81" s="977"/>
      <c r="KGF81" s="977"/>
      <c r="KGG81" s="977"/>
      <c r="KGH81" s="977"/>
      <c r="KGI81" s="977"/>
      <c r="KGJ81" s="977"/>
      <c r="KGK81" s="977"/>
      <c r="KGL81" s="977"/>
      <c r="KGM81" s="977"/>
      <c r="KGN81" s="977"/>
      <c r="KGO81" s="977"/>
      <c r="KGP81" s="977"/>
      <c r="KGQ81" s="977"/>
      <c r="KGR81" s="977"/>
      <c r="KGS81" s="977"/>
      <c r="KGT81" s="977"/>
      <c r="KGU81" s="977"/>
      <c r="KGV81" s="977"/>
      <c r="KGW81" s="977"/>
      <c r="KGX81" s="977"/>
      <c r="KGY81" s="977"/>
      <c r="KGZ81" s="977"/>
      <c r="KHA81" s="977"/>
      <c r="KHB81" s="977"/>
      <c r="KHC81" s="977"/>
      <c r="KHD81" s="977"/>
      <c r="KHE81" s="977"/>
      <c r="KHF81" s="977"/>
      <c r="KHG81" s="977"/>
      <c r="KHH81" s="977"/>
      <c r="KHI81" s="977"/>
      <c r="KHJ81" s="977"/>
      <c r="KHK81" s="977"/>
      <c r="KHL81" s="977"/>
      <c r="KHM81" s="977"/>
      <c r="KHN81" s="977"/>
      <c r="KHO81" s="977"/>
      <c r="KHP81" s="977"/>
      <c r="KHQ81" s="977"/>
      <c r="KHR81" s="977"/>
      <c r="KHS81" s="977"/>
      <c r="KHT81" s="977"/>
      <c r="KHU81" s="977"/>
      <c r="KHV81" s="977"/>
      <c r="KHW81" s="977"/>
      <c r="KHX81" s="977"/>
      <c r="KHY81" s="977"/>
      <c r="KHZ81" s="977"/>
      <c r="KIA81" s="977"/>
      <c r="KIB81" s="977"/>
      <c r="KIC81" s="977"/>
      <c r="KID81" s="977"/>
      <c r="KIE81" s="977"/>
      <c r="KIF81" s="977"/>
      <c r="KIG81" s="977"/>
      <c r="KIH81" s="977"/>
      <c r="KII81" s="977"/>
      <c r="KIJ81" s="977"/>
      <c r="KIK81" s="977"/>
      <c r="KIL81" s="977"/>
      <c r="KIM81" s="977"/>
      <c r="KIN81" s="977"/>
      <c r="KIO81" s="977"/>
      <c r="KIP81" s="977"/>
      <c r="KIQ81" s="977"/>
      <c r="KIR81" s="977"/>
      <c r="KIS81" s="977"/>
      <c r="KIT81" s="977"/>
      <c r="KIU81" s="977"/>
      <c r="KIV81" s="977"/>
      <c r="KIW81" s="977"/>
      <c r="KIX81" s="977"/>
      <c r="KIY81" s="977"/>
      <c r="KIZ81" s="977"/>
      <c r="KJA81" s="977"/>
      <c r="KJB81" s="977"/>
      <c r="KJC81" s="977"/>
      <c r="KJD81" s="977"/>
      <c r="KJE81" s="977"/>
      <c r="KJF81" s="977"/>
      <c r="KJG81" s="977"/>
      <c r="KJH81" s="977"/>
      <c r="KJI81" s="977"/>
      <c r="KJJ81" s="977"/>
      <c r="KJK81" s="977"/>
      <c r="KJL81" s="977"/>
      <c r="KJM81" s="977"/>
      <c r="KJN81" s="977"/>
      <c r="KJO81" s="977"/>
      <c r="KJP81" s="977"/>
      <c r="KJQ81" s="977"/>
      <c r="KJR81" s="977"/>
      <c r="KJS81" s="977"/>
      <c r="KJT81" s="977"/>
      <c r="KJU81" s="977"/>
      <c r="KJV81" s="977"/>
      <c r="KJW81" s="977"/>
      <c r="KJX81" s="977"/>
      <c r="KJY81" s="977"/>
      <c r="KJZ81" s="977"/>
      <c r="KKA81" s="977"/>
      <c r="KKB81" s="977"/>
      <c r="KKC81" s="977"/>
      <c r="KKD81" s="977"/>
      <c r="KKE81" s="977"/>
      <c r="KKF81" s="977"/>
      <c r="KKG81" s="977"/>
      <c r="KKH81" s="977"/>
      <c r="KKI81" s="977"/>
      <c r="KKJ81" s="977"/>
      <c r="KKK81" s="977"/>
      <c r="KKL81" s="977"/>
      <c r="KKM81" s="977"/>
      <c r="KKN81" s="977"/>
      <c r="KKO81" s="977"/>
      <c r="KKP81" s="977"/>
      <c r="KKQ81" s="977"/>
      <c r="KKR81" s="977"/>
      <c r="KKS81" s="977"/>
      <c r="KKT81" s="977"/>
      <c r="KKU81" s="977"/>
      <c r="KKV81" s="977"/>
      <c r="KKW81" s="977"/>
      <c r="KKX81" s="977"/>
      <c r="KKY81" s="977"/>
      <c r="KKZ81" s="977"/>
      <c r="KLA81" s="977"/>
      <c r="KLB81" s="977"/>
      <c r="KLC81" s="977"/>
      <c r="KLD81" s="977"/>
      <c r="KLE81" s="977"/>
      <c r="KLF81" s="977"/>
      <c r="KLG81" s="977"/>
      <c r="KLH81" s="977"/>
      <c r="KLI81" s="977"/>
      <c r="KLJ81" s="977"/>
      <c r="KLK81" s="977"/>
      <c r="KLL81" s="977"/>
      <c r="KLM81" s="977"/>
      <c r="KLN81" s="977"/>
      <c r="KLO81" s="977"/>
      <c r="KLP81" s="977"/>
      <c r="KLQ81" s="977"/>
      <c r="KLR81" s="977"/>
      <c r="KLS81" s="977"/>
      <c r="KLT81" s="977"/>
      <c r="KLU81" s="977"/>
      <c r="KLV81" s="977"/>
      <c r="KLW81" s="977"/>
      <c r="KLX81" s="977"/>
      <c r="KLY81" s="977"/>
      <c r="KLZ81" s="977"/>
      <c r="KMA81" s="977"/>
      <c r="KMB81" s="977"/>
      <c r="KMC81" s="977"/>
      <c r="KMD81" s="977"/>
      <c r="KME81" s="977"/>
      <c r="KMF81" s="977"/>
      <c r="KMG81" s="977"/>
      <c r="KMH81" s="977"/>
      <c r="KMI81" s="977"/>
      <c r="KMJ81" s="977"/>
      <c r="KMK81" s="977"/>
      <c r="KML81" s="977"/>
      <c r="KMM81" s="977"/>
      <c r="KMN81" s="977"/>
      <c r="KMO81" s="977"/>
      <c r="KMP81" s="977"/>
      <c r="KMQ81" s="977"/>
      <c r="KMR81" s="977"/>
      <c r="KMS81" s="977"/>
      <c r="KMT81" s="977"/>
      <c r="KMU81" s="977"/>
      <c r="KMV81" s="977"/>
      <c r="KMW81" s="977"/>
      <c r="KMX81" s="977"/>
      <c r="KMY81" s="977"/>
      <c r="KMZ81" s="977"/>
      <c r="KNA81" s="977"/>
      <c r="KNB81" s="977"/>
      <c r="KNC81" s="977"/>
      <c r="KND81" s="977"/>
      <c r="KNE81" s="977"/>
      <c r="KNF81" s="977"/>
      <c r="KNG81" s="977"/>
      <c r="KNH81" s="977"/>
      <c r="KNI81" s="977"/>
      <c r="KNJ81" s="977"/>
      <c r="KNK81" s="977"/>
      <c r="KNL81" s="977"/>
      <c r="KNM81" s="977"/>
      <c r="KNN81" s="977"/>
      <c r="KNO81" s="977"/>
      <c r="KNP81" s="977"/>
      <c r="KNQ81" s="977"/>
      <c r="KNR81" s="977"/>
      <c r="KNS81" s="977"/>
      <c r="KNT81" s="977"/>
      <c r="KNU81" s="977"/>
      <c r="KNV81" s="977"/>
      <c r="KNW81" s="977"/>
      <c r="KNX81" s="977"/>
      <c r="KNY81" s="977"/>
      <c r="KNZ81" s="977"/>
      <c r="KOA81" s="977"/>
      <c r="KOB81" s="977"/>
      <c r="KOC81" s="977"/>
      <c r="KOD81" s="977"/>
      <c r="KOE81" s="977"/>
      <c r="KOF81" s="977"/>
      <c r="KOG81" s="977"/>
      <c r="KOH81" s="977"/>
      <c r="KOI81" s="977"/>
      <c r="KOJ81" s="977"/>
      <c r="KOK81" s="977"/>
      <c r="KOL81" s="977"/>
      <c r="KOM81" s="977"/>
      <c r="KON81" s="977"/>
      <c r="KOO81" s="977"/>
      <c r="KOP81" s="977"/>
      <c r="KOQ81" s="977"/>
      <c r="KOR81" s="977"/>
      <c r="KOS81" s="977"/>
      <c r="KOT81" s="977"/>
      <c r="KOU81" s="977"/>
      <c r="KOV81" s="977"/>
      <c r="KOW81" s="977"/>
      <c r="KOX81" s="977"/>
      <c r="KOY81" s="977"/>
      <c r="KOZ81" s="977"/>
      <c r="KPA81" s="977"/>
      <c r="KPB81" s="977"/>
      <c r="KPC81" s="977"/>
      <c r="KPD81" s="977"/>
      <c r="KPE81" s="977"/>
      <c r="KPF81" s="977"/>
      <c r="KPG81" s="977"/>
      <c r="KPH81" s="977"/>
      <c r="KPI81" s="977"/>
      <c r="KPJ81" s="977"/>
      <c r="KPK81" s="977"/>
      <c r="KPL81" s="977"/>
      <c r="KPM81" s="977"/>
      <c r="KPN81" s="977"/>
      <c r="KPO81" s="977"/>
      <c r="KPP81" s="977"/>
      <c r="KPQ81" s="977"/>
      <c r="KPR81" s="977"/>
      <c r="KPS81" s="977"/>
      <c r="KPT81" s="977"/>
      <c r="KPU81" s="977"/>
      <c r="KPV81" s="977"/>
      <c r="KPW81" s="977"/>
      <c r="KPX81" s="977"/>
      <c r="KPY81" s="977"/>
      <c r="KPZ81" s="977"/>
      <c r="KQA81" s="977"/>
      <c r="KQB81" s="977"/>
      <c r="KQC81" s="977"/>
      <c r="KQD81" s="977"/>
      <c r="KQE81" s="977"/>
      <c r="KQF81" s="977"/>
      <c r="KQG81" s="977"/>
      <c r="KQH81" s="977"/>
      <c r="KQI81" s="977"/>
      <c r="KQJ81" s="977"/>
      <c r="KQK81" s="977"/>
      <c r="KQL81" s="977"/>
      <c r="KQM81" s="977"/>
      <c r="KQN81" s="977"/>
      <c r="KQO81" s="977"/>
      <c r="KQP81" s="977"/>
      <c r="KQQ81" s="977"/>
      <c r="KQR81" s="977"/>
      <c r="KQS81" s="977"/>
      <c r="KQT81" s="977"/>
      <c r="KQU81" s="977"/>
      <c r="KQV81" s="977"/>
      <c r="KQW81" s="977"/>
      <c r="KQX81" s="977"/>
      <c r="KQY81" s="977"/>
      <c r="KQZ81" s="977"/>
      <c r="KRA81" s="977"/>
      <c r="KRB81" s="977"/>
      <c r="KRC81" s="977"/>
      <c r="KRD81" s="977"/>
      <c r="KRE81" s="977"/>
      <c r="KRF81" s="977"/>
      <c r="KRG81" s="977"/>
      <c r="KRH81" s="977"/>
      <c r="KRI81" s="977"/>
      <c r="KRJ81" s="977"/>
      <c r="KRK81" s="977"/>
      <c r="KRL81" s="977"/>
      <c r="KRM81" s="977"/>
      <c r="KRN81" s="977"/>
      <c r="KRO81" s="977"/>
      <c r="KRP81" s="977"/>
      <c r="KRQ81" s="977"/>
      <c r="KRR81" s="977"/>
      <c r="KRS81" s="977"/>
      <c r="KRT81" s="977"/>
      <c r="KRU81" s="977"/>
      <c r="KRV81" s="977"/>
      <c r="KRW81" s="977"/>
      <c r="KRX81" s="977"/>
      <c r="KRY81" s="977"/>
      <c r="KRZ81" s="977"/>
      <c r="KSA81" s="977"/>
      <c r="KSB81" s="977"/>
      <c r="KSC81" s="977"/>
      <c r="KSD81" s="977"/>
      <c r="KSE81" s="977"/>
      <c r="KSF81" s="977"/>
      <c r="KSG81" s="977"/>
      <c r="KSH81" s="977"/>
      <c r="KSI81" s="977"/>
      <c r="KSJ81" s="977"/>
      <c r="KSK81" s="977"/>
      <c r="KSL81" s="977"/>
      <c r="KSM81" s="977"/>
      <c r="KSN81" s="977"/>
      <c r="KSO81" s="977"/>
      <c r="KSP81" s="977"/>
      <c r="KSQ81" s="977"/>
      <c r="KSR81" s="977"/>
      <c r="KSS81" s="977"/>
      <c r="KST81" s="977"/>
      <c r="KSU81" s="977"/>
      <c r="KSV81" s="977"/>
      <c r="KSW81" s="977"/>
      <c r="KSX81" s="977"/>
      <c r="KSY81" s="977"/>
      <c r="KSZ81" s="977"/>
      <c r="KTA81" s="977"/>
      <c r="KTB81" s="977"/>
      <c r="KTC81" s="977"/>
      <c r="KTD81" s="977"/>
      <c r="KTE81" s="977"/>
      <c r="KTF81" s="977"/>
      <c r="KTG81" s="977"/>
      <c r="KTH81" s="977"/>
      <c r="KTI81" s="977"/>
      <c r="KTJ81" s="977"/>
      <c r="KTK81" s="977"/>
      <c r="KTL81" s="977"/>
      <c r="KTM81" s="977"/>
      <c r="KTN81" s="977"/>
      <c r="KTO81" s="977"/>
      <c r="KTP81" s="977"/>
      <c r="KTQ81" s="977"/>
      <c r="KTR81" s="977"/>
      <c r="KTS81" s="977"/>
      <c r="KTT81" s="977"/>
      <c r="KTU81" s="977"/>
      <c r="KTV81" s="977"/>
      <c r="KTW81" s="977"/>
      <c r="KTX81" s="977"/>
      <c r="KTY81" s="977"/>
      <c r="KTZ81" s="977"/>
      <c r="KUA81" s="977"/>
      <c r="KUB81" s="977"/>
      <c r="KUC81" s="977"/>
      <c r="KUD81" s="977"/>
      <c r="KUE81" s="977"/>
      <c r="KUF81" s="977"/>
      <c r="KUG81" s="977"/>
      <c r="KUH81" s="977"/>
      <c r="KUI81" s="977"/>
      <c r="KUJ81" s="977"/>
      <c r="KUK81" s="977"/>
      <c r="KUL81" s="977"/>
      <c r="KUM81" s="977"/>
      <c r="KUN81" s="977"/>
      <c r="KUO81" s="977"/>
      <c r="KUP81" s="977"/>
      <c r="KUQ81" s="977"/>
      <c r="KUR81" s="977"/>
      <c r="KUS81" s="977"/>
      <c r="KUT81" s="977"/>
      <c r="KUU81" s="977"/>
      <c r="KUV81" s="977"/>
      <c r="KUW81" s="977"/>
      <c r="KUX81" s="977"/>
      <c r="KUY81" s="977"/>
      <c r="KUZ81" s="977"/>
      <c r="KVA81" s="977"/>
      <c r="KVB81" s="977"/>
      <c r="KVC81" s="977"/>
      <c r="KVD81" s="977"/>
      <c r="KVE81" s="977"/>
      <c r="KVF81" s="977"/>
      <c r="KVG81" s="977"/>
      <c r="KVH81" s="977"/>
      <c r="KVI81" s="977"/>
      <c r="KVJ81" s="977"/>
      <c r="KVK81" s="977"/>
      <c r="KVL81" s="977"/>
      <c r="KVM81" s="977"/>
      <c r="KVN81" s="977"/>
      <c r="KVO81" s="977"/>
      <c r="KVP81" s="977"/>
      <c r="KVQ81" s="977"/>
      <c r="KVR81" s="977"/>
      <c r="KVS81" s="977"/>
      <c r="KVT81" s="977"/>
      <c r="KVU81" s="977"/>
      <c r="KVV81" s="977"/>
      <c r="KVW81" s="977"/>
      <c r="KVX81" s="977"/>
      <c r="KVY81" s="977"/>
      <c r="KVZ81" s="977"/>
      <c r="KWA81" s="977"/>
      <c r="KWB81" s="977"/>
      <c r="KWC81" s="977"/>
      <c r="KWD81" s="977"/>
      <c r="KWE81" s="977"/>
      <c r="KWF81" s="977"/>
      <c r="KWG81" s="977"/>
      <c r="KWH81" s="977"/>
      <c r="KWI81" s="977"/>
      <c r="KWJ81" s="977"/>
      <c r="KWK81" s="977"/>
      <c r="KWL81" s="977"/>
      <c r="KWM81" s="977"/>
      <c r="KWN81" s="977"/>
      <c r="KWO81" s="977"/>
      <c r="KWP81" s="977"/>
      <c r="KWQ81" s="977"/>
      <c r="KWR81" s="977"/>
      <c r="KWS81" s="977"/>
      <c r="KWT81" s="977"/>
      <c r="KWU81" s="977"/>
      <c r="KWV81" s="977"/>
      <c r="KWW81" s="977"/>
      <c r="KWX81" s="977"/>
      <c r="KWY81" s="977"/>
      <c r="KWZ81" s="977"/>
      <c r="KXA81" s="977"/>
      <c r="KXB81" s="977"/>
      <c r="KXC81" s="977"/>
      <c r="KXD81" s="977"/>
      <c r="KXE81" s="977"/>
      <c r="KXF81" s="977"/>
      <c r="KXG81" s="977"/>
      <c r="KXH81" s="977"/>
      <c r="KXI81" s="977"/>
      <c r="KXJ81" s="977"/>
      <c r="KXK81" s="977"/>
      <c r="KXL81" s="977"/>
      <c r="KXM81" s="977"/>
      <c r="KXN81" s="977"/>
      <c r="KXO81" s="977"/>
      <c r="KXP81" s="977"/>
      <c r="KXQ81" s="977"/>
      <c r="KXR81" s="977"/>
      <c r="KXS81" s="977"/>
      <c r="KXT81" s="977"/>
      <c r="KXU81" s="977"/>
      <c r="KXV81" s="977"/>
      <c r="KXW81" s="977"/>
      <c r="KXX81" s="977"/>
      <c r="KXY81" s="977"/>
      <c r="KXZ81" s="977"/>
      <c r="KYA81" s="977"/>
      <c r="KYB81" s="977"/>
      <c r="KYC81" s="977"/>
      <c r="KYD81" s="977"/>
      <c r="KYE81" s="977"/>
      <c r="KYF81" s="977"/>
      <c r="KYG81" s="977"/>
      <c r="KYH81" s="977"/>
      <c r="KYI81" s="977"/>
      <c r="KYJ81" s="977"/>
      <c r="KYK81" s="977"/>
      <c r="KYL81" s="977"/>
      <c r="KYM81" s="977"/>
      <c r="KYN81" s="977"/>
      <c r="KYO81" s="977"/>
      <c r="KYP81" s="977"/>
      <c r="KYQ81" s="977"/>
      <c r="KYR81" s="977"/>
      <c r="KYS81" s="977"/>
      <c r="KYT81" s="977"/>
      <c r="KYU81" s="977"/>
      <c r="KYV81" s="977"/>
      <c r="KYW81" s="977"/>
      <c r="KYX81" s="977"/>
      <c r="KYY81" s="977"/>
      <c r="KYZ81" s="977"/>
      <c r="KZA81" s="977"/>
      <c r="KZB81" s="977"/>
      <c r="KZC81" s="977"/>
      <c r="KZD81" s="977"/>
      <c r="KZE81" s="977"/>
      <c r="KZF81" s="977"/>
      <c r="KZG81" s="977"/>
      <c r="KZH81" s="977"/>
      <c r="KZI81" s="977"/>
      <c r="KZJ81" s="977"/>
      <c r="KZK81" s="977"/>
      <c r="KZL81" s="977"/>
      <c r="KZM81" s="977"/>
      <c r="KZN81" s="977"/>
      <c r="KZO81" s="977"/>
      <c r="KZP81" s="977"/>
      <c r="KZQ81" s="977"/>
      <c r="KZR81" s="977"/>
      <c r="KZS81" s="977"/>
      <c r="KZT81" s="977"/>
      <c r="KZU81" s="977"/>
      <c r="KZV81" s="977"/>
      <c r="KZW81" s="977"/>
      <c r="KZX81" s="977"/>
      <c r="KZY81" s="977"/>
      <c r="KZZ81" s="977"/>
      <c r="LAA81" s="977"/>
      <c r="LAB81" s="977"/>
      <c r="LAC81" s="977"/>
      <c r="LAD81" s="977"/>
      <c r="LAE81" s="977"/>
      <c r="LAF81" s="977"/>
      <c r="LAG81" s="977"/>
      <c r="LAH81" s="977"/>
      <c r="LAI81" s="977"/>
      <c r="LAJ81" s="977"/>
      <c r="LAK81" s="977"/>
      <c r="LAL81" s="977"/>
      <c r="LAM81" s="977"/>
      <c r="LAN81" s="977"/>
      <c r="LAO81" s="977"/>
      <c r="LAP81" s="977"/>
      <c r="LAQ81" s="977"/>
      <c r="LAR81" s="977"/>
      <c r="LAS81" s="977"/>
      <c r="LAT81" s="977"/>
      <c r="LAU81" s="977"/>
      <c r="LAV81" s="977"/>
      <c r="LAW81" s="977"/>
      <c r="LAX81" s="977"/>
      <c r="LAY81" s="977"/>
      <c r="LAZ81" s="977"/>
      <c r="LBA81" s="977"/>
      <c r="LBB81" s="977"/>
      <c r="LBC81" s="977"/>
      <c r="LBD81" s="977"/>
      <c r="LBE81" s="977"/>
      <c r="LBF81" s="977"/>
      <c r="LBG81" s="977"/>
      <c r="LBH81" s="977"/>
      <c r="LBI81" s="977"/>
      <c r="LBJ81" s="977"/>
      <c r="LBK81" s="977"/>
      <c r="LBL81" s="977"/>
      <c r="LBM81" s="977"/>
      <c r="LBN81" s="977"/>
      <c r="LBO81" s="977"/>
      <c r="LBP81" s="977"/>
      <c r="LBQ81" s="977"/>
      <c r="LBR81" s="977"/>
      <c r="LBS81" s="977"/>
      <c r="LBT81" s="977"/>
      <c r="LBU81" s="977"/>
      <c r="LBV81" s="977"/>
      <c r="LBW81" s="977"/>
      <c r="LBX81" s="977"/>
      <c r="LBY81" s="977"/>
      <c r="LBZ81" s="977"/>
      <c r="LCA81" s="977"/>
      <c r="LCB81" s="977"/>
      <c r="LCC81" s="977"/>
      <c r="LCD81" s="977"/>
      <c r="LCE81" s="977"/>
      <c r="LCF81" s="977"/>
      <c r="LCG81" s="977"/>
      <c r="LCH81" s="977"/>
      <c r="LCI81" s="977"/>
      <c r="LCJ81" s="977"/>
      <c r="LCK81" s="977"/>
      <c r="LCL81" s="977"/>
      <c r="LCM81" s="977"/>
      <c r="LCN81" s="977"/>
      <c r="LCO81" s="977"/>
      <c r="LCP81" s="977"/>
      <c r="LCQ81" s="977"/>
      <c r="LCR81" s="977"/>
      <c r="LCS81" s="977"/>
      <c r="LCT81" s="977"/>
      <c r="LCU81" s="977"/>
      <c r="LCV81" s="977"/>
      <c r="LCW81" s="977"/>
      <c r="LCX81" s="977"/>
      <c r="LCY81" s="977"/>
      <c r="LCZ81" s="977"/>
      <c r="LDA81" s="977"/>
      <c r="LDB81" s="977"/>
      <c r="LDC81" s="977"/>
      <c r="LDD81" s="977"/>
      <c r="LDE81" s="977"/>
      <c r="LDF81" s="977"/>
      <c r="LDG81" s="977"/>
      <c r="LDH81" s="977"/>
      <c r="LDI81" s="977"/>
      <c r="LDJ81" s="977"/>
      <c r="LDK81" s="977"/>
      <c r="LDL81" s="977"/>
      <c r="LDM81" s="977"/>
      <c r="LDN81" s="977"/>
      <c r="LDO81" s="977"/>
      <c r="LDP81" s="977"/>
      <c r="LDQ81" s="977"/>
      <c r="LDR81" s="977"/>
      <c r="LDS81" s="977"/>
      <c r="LDT81" s="977"/>
      <c r="LDU81" s="977"/>
      <c r="LDV81" s="977"/>
      <c r="LDW81" s="977"/>
      <c r="LDX81" s="977"/>
      <c r="LDY81" s="977"/>
      <c r="LDZ81" s="977"/>
      <c r="LEA81" s="977"/>
      <c r="LEB81" s="977"/>
      <c r="LEC81" s="977"/>
      <c r="LED81" s="977"/>
      <c r="LEE81" s="977"/>
      <c r="LEF81" s="977"/>
      <c r="LEG81" s="977"/>
      <c r="LEH81" s="977"/>
      <c r="LEI81" s="977"/>
      <c r="LEJ81" s="977"/>
      <c r="LEK81" s="977"/>
      <c r="LEL81" s="977"/>
      <c r="LEM81" s="977"/>
      <c r="LEN81" s="977"/>
      <c r="LEO81" s="977"/>
      <c r="LEP81" s="977"/>
      <c r="LEQ81" s="977"/>
      <c r="LER81" s="977"/>
      <c r="LES81" s="977"/>
      <c r="LET81" s="977"/>
      <c r="LEU81" s="977"/>
      <c r="LEV81" s="977"/>
      <c r="LEW81" s="977"/>
      <c r="LEX81" s="977"/>
      <c r="LEY81" s="977"/>
      <c r="LEZ81" s="977"/>
      <c r="LFA81" s="977"/>
      <c r="LFB81" s="977"/>
      <c r="LFC81" s="977"/>
      <c r="LFD81" s="977"/>
      <c r="LFE81" s="977"/>
      <c r="LFF81" s="977"/>
      <c r="LFG81" s="977"/>
      <c r="LFH81" s="977"/>
      <c r="LFI81" s="977"/>
      <c r="LFJ81" s="977"/>
      <c r="LFK81" s="977"/>
      <c r="LFL81" s="977"/>
      <c r="LFM81" s="977"/>
      <c r="LFN81" s="977"/>
      <c r="LFO81" s="977"/>
      <c r="LFP81" s="977"/>
      <c r="LFQ81" s="977"/>
      <c r="LFR81" s="977"/>
      <c r="LFS81" s="977"/>
      <c r="LFT81" s="977"/>
      <c r="LFU81" s="977"/>
      <c r="LFV81" s="977"/>
      <c r="LFW81" s="977"/>
      <c r="LFX81" s="977"/>
      <c r="LFY81" s="977"/>
      <c r="LFZ81" s="977"/>
      <c r="LGA81" s="977"/>
      <c r="LGB81" s="977"/>
      <c r="LGC81" s="977"/>
      <c r="LGD81" s="977"/>
      <c r="LGE81" s="977"/>
      <c r="LGF81" s="977"/>
      <c r="LGG81" s="977"/>
      <c r="LGH81" s="977"/>
      <c r="LGI81" s="977"/>
      <c r="LGJ81" s="977"/>
      <c r="LGK81" s="977"/>
      <c r="LGL81" s="977"/>
      <c r="LGM81" s="977"/>
      <c r="LGN81" s="977"/>
      <c r="LGO81" s="977"/>
      <c r="LGP81" s="977"/>
      <c r="LGQ81" s="977"/>
      <c r="LGR81" s="977"/>
      <c r="LGS81" s="977"/>
      <c r="LGT81" s="977"/>
      <c r="LGU81" s="977"/>
      <c r="LGV81" s="977"/>
      <c r="LGW81" s="977"/>
      <c r="LGX81" s="977"/>
      <c r="LGY81" s="977"/>
      <c r="LGZ81" s="977"/>
      <c r="LHA81" s="977"/>
      <c r="LHB81" s="977"/>
      <c r="LHC81" s="977"/>
      <c r="LHD81" s="977"/>
      <c r="LHE81" s="977"/>
      <c r="LHF81" s="977"/>
      <c r="LHG81" s="977"/>
      <c r="LHH81" s="977"/>
      <c r="LHI81" s="977"/>
      <c r="LHJ81" s="977"/>
      <c r="LHK81" s="977"/>
      <c r="LHL81" s="977"/>
      <c r="LHM81" s="977"/>
      <c r="LHN81" s="977"/>
      <c r="LHO81" s="977"/>
      <c r="LHP81" s="977"/>
      <c r="LHQ81" s="977"/>
      <c r="LHR81" s="977"/>
      <c r="LHS81" s="977"/>
      <c r="LHT81" s="977"/>
      <c r="LHU81" s="977"/>
      <c r="LHV81" s="977"/>
      <c r="LHW81" s="977"/>
      <c r="LHX81" s="977"/>
      <c r="LHY81" s="977"/>
      <c r="LHZ81" s="977"/>
      <c r="LIA81" s="977"/>
      <c r="LIB81" s="977"/>
      <c r="LIC81" s="977"/>
      <c r="LID81" s="977"/>
      <c r="LIE81" s="977"/>
      <c r="LIF81" s="977"/>
      <c r="LIG81" s="977"/>
      <c r="LIH81" s="977"/>
      <c r="LII81" s="977"/>
      <c r="LIJ81" s="977"/>
      <c r="LIK81" s="977"/>
      <c r="LIL81" s="977"/>
      <c r="LIM81" s="977"/>
      <c r="LIN81" s="977"/>
      <c r="LIO81" s="977"/>
      <c r="LIP81" s="977"/>
      <c r="LIQ81" s="977"/>
      <c r="LIR81" s="977"/>
      <c r="LIS81" s="977"/>
      <c r="LIT81" s="977"/>
      <c r="LIU81" s="977"/>
      <c r="LIV81" s="977"/>
      <c r="LIW81" s="977"/>
      <c r="LIX81" s="977"/>
      <c r="LIY81" s="977"/>
      <c r="LIZ81" s="977"/>
      <c r="LJA81" s="977"/>
      <c r="LJB81" s="977"/>
      <c r="LJC81" s="977"/>
      <c r="LJD81" s="977"/>
      <c r="LJE81" s="977"/>
      <c r="LJF81" s="977"/>
      <c r="LJG81" s="977"/>
      <c r="LJH81" s="977"/>
      <c r="LJI81" s="977"/>
      <c r="LJJ81" s="977"/>
      <c r="LJK81" s="977"/>
      <c r="LJL81" s="977"/>
      <c r="LJM81" s="977"/>
      <c r="LJN81" s="977"/>
      <c r="LJO81" s="977"/>
      <c r="LJP81" s="977"/>
      <c r="LJQ81" s="977"/>
      <c r="LJR81" s="977"/>
      <c r="LJS81" s="977"/>
      <c r="LJT81" s="977"/>
      <c r="LJU81" s="977"/>
      <c r="LJV81" s="977"/>
      <c r="LJW81" s="977"/>
      <c r="LJX81" s="977"/>
      <c r="LJY81" s="977"/>
      <c r="LJZ81" s="977"/>
      <c r="LKA81" s="977"/>
      <c r="LKB81" s="977"/>
      <c r="LKC81" s="977"/>
      <c r="LKD81" s="977"/>
      <c r="LKE81" s="977"/>
      <c r="LKF81" s="977"/>
      <c r="LKG81" s="977"/>
      <c r="LKH81" s="977"/>
      <c r="LKI81" s="977"/>
      <c r="LKJ81" s="977"/>
      <c r="LKK81" s="977"/>
      <c r="LKL81" s="977"/>
      <c r="LKM81" s="977"/>
      <c r="LKN81" s="977"/>
      <c r="LKO81" s="977"/>
      <c r="LKP81" s="977"/>
      <c r="LKQ81" s="977"/>
      <c r="LKR81" s="977"/>
      <c r="LKS81" s="977"/>
      <c r="LKT81" s="977"/>
      <c r="LKU81" s="977"/>
      <c r="LKV81" s="977"/>
      <c r="LKW81" s="977"/>
      <c r="LKX81" s="977"/>
      <c r="LKY81" s="977"/>
      <c r="LKZ81" s="977"/>
      <c r="LLA81" s="977"/>
      <c r="LLB81" s="977"/>
      <c r="LLC81" s="977"/>
      <c r="LLD81" s="977"/>
      <c r="LLE81" s="977"/>
      <c r="LLF81" s="977"/>
      <c r="LLG81" s="977"/>
      <c r="LLH81" s="977"/>
      <c r="LLI81" s="977"/>
      <c r="LLJ81" s="977"/>
      <c r="LLK81" s="977"/>
      <c r="LLL81" s="977"/>
      <c r="LLM81" s="977"/>
      <c r="LLN81" s="977"/>
      <c r="LLO81" s="977"/>
      <c r="LLP81" s="977"/>
      <c r="LLQ81" s="977"/>
      <c r="LLR81" s="977"/>
      <c r="LLS81" s="977"/>
      <c r="LLT81" s="977"/>
      <c r="LLU81" s="977"/>
      <c r="LLV81" s="977"/>
      <c r="LLW81" s="977"/>
      <c r="LLX81" s="977"/>
      <c r="LLY81" s="977"/>
      <c r="LLZ81" s="977"/>
      <c r="LMA81" s="977"/>
      <c r="LMB81" s="977"/>
      <c r="LMC81" s="977"/>
      <c r="LMD81" s="977"/>
      <c r="LME81" s="977"/>
      <c r="LMF81" s="977"/>
      <c r="LMG81" s="977"/>
      <c r="LMH81" s="977"/>
      <c r="LMI81" s="977"/>
      <c r="LMJ81" s="977"/>
      <c r="LMK81" s="977"/>
      <c r="LML81" s="977"/>
      <c r="LMM81" s="977"/>
      <c r="LMN81" s="977"/>
      <c r="LMO81" s="977"/>
      <c r="LMP81" s="977"/>
      <c r="LMQ81" s="977"/>
      <c r="LMR81" s="977"/>
      <c r="LMS81" s="977"/>
      <c r="LMT81" s="977"/>
      <c r="LMU81" s="977"/>
      <c r="LMV81" s="977"/>
      <c r="LMW81" s="977"/>
      <c r="LMX81" s="977"/>
      <c r="LMY81" s="977"/>
      <c r="LMZ81" s="977"/>
      <c r="LNA81" s="977"/>
      <c r="LNB81" s="977"/>
      <c r="LNC81" s="977"/>
      <c r="LND81" s="977"/>
      <c r="LNE81" s="977"/>
      <c r="LNF81" s="977"/>
      <c r="LNG81" s="977"/>
      <c r="LNH81" s="977"/>
      <c r="LNI81" s="977"/>
      <c r="LNJ81" s="977"/>
      <c r="LNK81" s="977"/>
      <c r="LNL81" s="977"/>
      <c r="LNM81" s="977"/>
      <c r="LNN81" s="977"/>
      <c r="LNO81" s="977"/>
      <c r="LNP81" s="977"/>
      <c r="LNQ81" s="977"/>
      <c r="LNR81" s="977"/>
      <c r="LNS81" s="977"/>
      <c r="LNT81" s="977"/>
      <c r="LNU81" s="977"/>
      <c r="LNV81" s="977"/>
      <c r="LNW81" s="977"/>
      <c r="LNX81" s="977"/>
      <c r="LNY81" s="977"/>
      <c r="LNZ81" s="977"/>
      <c r="LOA81" s="977"/>
      <c r="LOB81" s="977"/>
      <c r="LOC81" s="977"/>
      <c r="LOD81" s="977"/>
      <c r="LOE81" s="977"/>
      <c r="LOF81" s="977"/>
      <c r="LOG81" s="977"/>
      <c r="LOH81" s="977"/>
      <c r="LOI81" s="977"/>
      <c r="LOJ81" s="977"/>
      <c r="LOK81" s="977"/>
      <c r="LOL81" s="977"/>
      <c r="LOM81" s="977"/>
      <c r="LON81" s="977"/>
      <c r="LOO81" s="977"/>
      <c r="LOP81" s="977"/>
      <c r="LOQ81" s="977"/>
      <c r="LOR81" s="977"/>
      <c r="LOS81" s="977"/>
      <c r="LOT81" s="977"/>
      <c r="LOU81" s="977"/>
      <c r="LOV81" s="977"/>
      <c r="LOW81" s="977"/>
      <c r="LOX81" s="977"/>
      <c r="LOY81" s="977"/>
      <c r="LOZ81" s="977"/>
      <c r="LPA81" s="977"/>
      <c r="LPB81" s="977"/>
      <c r="LPC81" s="977"/>
      <c r="LPD81" s="977"/>
      <c r="LPE81" s="977"/>
      <c r="LPF81" s="977"/>
      <c r="LPG81" s="977"/>
      <c r="LPH81" s="977"/>
      <c r="LPI81" s="977"/>
      <c r="LPJ81" s="977"/>
      <c r="LPK81" s="977"/>
      <c r="LPL81" s="977"/>
      <c r="LPM81" s="977"/>
      <c r="LPN81" s="977"/>
      <c r="LPO81" s="977"/>
      <c r="LPP81" s="977"/>
      <c r="LPQ81" s="977"/>
      <c r="LPR81" s="977"/>
      <c r="LPS81" s="977"/>
      <c r="LPT81" s="977"/>
      <c r="LPU81" s="977"/>
      <c r="LPV81" s="977"/>
      <c r="LPW81" s="977"/>
      <c r="LPX81" s="977"/>
      <c r="LPY81" s="977"/>
      <c r="LPZ81" s="977"/>
      <c r="LQA81" s="977"/>
      <c r="LQB81" s="977"/>
      <c r="LQC81" s="977"/>
      <c r="LQD81" s="977"/>
      <c r="LQE81" s="977"/>
      <c r="LQF81" s="977"/>
      <c r="LQG81" s="977"/>
      <c r="LQH81" s="977"/>
      <c r="LQI81" s="977"/>
      <c r="LQJ81" s="977"/>
      <c r="LQK81" s="977"/>
      <c r="LQL81" s="977"/>
      <c r="LQM81" s="977"/>
      <c r="LQN81" s="977"/>
      <c r="LQO81" s="977"/>
      <c r="LQP81" s="977"/>
      <c r="LQQ81" s="977"/>
      <c r="LQR81" s="977"/>
      <c r="LQS81" s="977"/>
      <c r="LQT81" s="977"/>
      <c r="LQU81" s="977"/>
      <c r="LQV81" s="977"/>
      <c r="LQW81" s="977"/>
      <c r="LQX81" s="977"/>
      <c r="LQY81" s="977"/>
      <c r="LQZ81" s="977"/>
      <c r="LRA81" s="977"/>
      <c r="LRB81" s="977"/>
      <c r="LRC81" s="977"/>
      <c r="LRD81" s="977"/>
      <c r="LRE81" s="977"/>
      <c r="LRF81" s="977"/>
      <c r="LRG81" s="977"/>
      <c r="LRH81" s="977"/>
      <c r="LRI81" s="977"/>
      <c r="LRJ81" s="977"/>
      <c r="LRK81" s="977"/>
      <c r="LRL81" s="977"/>
      <c r="LRM81" s="977"/>
      <c r="LRN81" s="977"/>
      <c r="LRO81" s="977"/>
      <c r="LRP81" s="977"/>
      <c r="LRQ81" s="977"/>
      <c r="LRR81" s="977"/>
      <c r="LRS81" s="977"/>
      <c r="LRT81" s="977"/>
      <c r="LRU81" s="977"/>
      <c r="LRV81" s="977"/>
      <c r="LRW81" s="977"/>
      <c r="LRX81" s="977"/>
      <c r="LRY81" s="977"/>
      <c r="LRZ81" s="977"/>
      <c r="LSA81" s="977"/>
      <c r="LSB81" s="977"/>
      <c r="LSC81" s="977"/>
      <c r="LSD81" s="977"/>
      <c r="LSE81" s="977"/>
      <c r="LSF81" s="977"/>
      <c r="LSG81" s="977"/>
      <c r="LSH81" s="977"/>
      <c r="LSI81" s="977"/>
      <c r="LSJ81" s="977"/>
      <c r="LSK81" s="977"/>
      <c r="LSL81" s="977"/>
      <c r="LSM81" s="977"/>
      <c r="LSN81" s="977"/>
      <c r="LSO81" s="977"/>
      <c r="LSP81" s="977"/>
      <c r="LSQ81" s="977"/>
      <c r="LSR81" s="977"/>
      <c r="LSS81" s="977"/>
      <c r="LST81" s="977"/>
      <c r="LSU81" s="977"/>
      <c r="LSV81" s="977"/>
      <c r="LSW81" s="977"/>
      <c r="LSX81" s="977"/>
      <c r="LSY81" s="977"/>
      <c r="LSZ81" s="977"/>
      <c r="LTA81" s="977"/>
      <c r="LTB81" s="977"/>
      <c r="LTC81" s="977"/>
      <c r="LTD81" s="977"/>
      <c r="LTE81" s="977"/>
      <c r="LTF81" s="977"/>
      <c r="LTG81" s="977"/>
      <c r="LTH81" s="977"/>
      <c r="LTI81" s="977"/>
      <c r="LTJ81" s="977"/>
      <c r="LTK81" s="977"/>
      <c r="LTL81" s="977"/>
      <c r="LTM81" s="977"/>
      <c r="LTN81" s="977"/>
      <c r="LTO81" s="977"/>
      <c r="LTP81" s="977"/>
      <c r="LTQ81" s="977"/>
      <c r="LTR81" s="977"/>
      <c r="LTS81" s="977"/>
      <c r="LTT81" s="977"/>
      <c r="LTU81" s="977"/>
      <c r="LTV81" s="977"/>
      <c r="LTW81" s="977"/>
      <c r="LTX81" s="977"/>
      <c r="LTY81" s="977"/>
      <c r="LTZ81" s="977"/>
      <c r="LUA81" s="977"/>
      <c r="LUB81" s="977"/>
      <c r="LUC81" s="977"/>
      <c r="LUD81" s="977"/>
      <c r="LUE81" s="977"/>
      <c r="LUF81" s="977"/>
      <c r="LUG81" s="977"/>
      <c r="LUH81" s="977"/>
      <c r="LUI81" s="977"/>
      <c r="LUJ81" s="977"/>
      <c r="LUK81" s="977"/>
      <c r="LUL81" s="977"/>
      <c r="LUM81" s="977"/>
      <c r="LUN81" s="977"/>
      <c r="LUO81" s="977"/>
      <c r="LUP81" s="977"/>
      <c r="LUQ81" s="977"/>
      <c r="LUR81" s="977"/>
      <c r="LUS81" s="977"/>
      <c r="LUT81" s="977"/>
      <c r="LUU81" s="977"/>
      <c r="LUV81" s="977"/>
      <c r="LUW81" s="977"/>
      <c r="LUX81" s="977"/>
      <c r="LUY81" s="977"/>
      <c r="LUZ81" s="977"/>
      <c r="LVA81" s="977"/>
      <c r="LVB81" s="977"/>
      <c r="LVC81" s="977"/>
      <c r="LVD81" s="977"/>
      <c r="LVE81" s="977"/>
      <c r="LVF81" s="977"/>
      <c r="LVG81" s="977"/>
      <c r="LVH81" s="977"/>
      <c r="LVI81" s="977"/>
      <c r="LVJ81" s="977"/>
      <c r="LVK81" s="977"/>
      <c r="LVL81" s="977"/>
      <c r="LVM81" s="977"/>
      <c r="LVN81" s="977"/>
      <c r="LVO81" s="977"/>
      <c r="LVP81" s="977"/>
      <c r="LVQ81" s="977"/>
      <c r="LVR81" s="977"/>
      <c r="LVS81" s="977"/>
      <c r="LVT81" s="977"/>
      <c r="LVU81" s="977"/>
      <c r="LVV81" s="977"/>
      <c r="LVW81" s="977"/>
      <c r="LVX81" s="977"/>
      <c r="LVY81" s="977"/>
      <c r="LVZ81" s="977"/>
      <c r="LWA81" s="977"/>
      <c r="LWB81" s="977"/>
      <c r="LWC81" s="977"/>
      <c r="LWD81" s="977"/>
      <c r="LWE81" s="977"/>
      <c r="LWF81" s="977"/>
      <c r="LWG81" s="977"/>
      <c r="LWH81" s="977"/>
      <c r="LWI81" s="977"/>
      <c r="LWJ81" s="977"/>
      <c r="LWK81" s="977"/>
      <c r="LWL81" s="977"/>
      <c r="LWM81" s="977"/>
      <c r="LWN81" s="977"/>
      <c r="LWO81" s="977"/>
      <c r="LWP81" s="977"/>
      <c r="LWQ81" s="977"/>
      <c r="LWR81" s="977"/>
      <c r="LWS81" s="977"/>
      <c r="LWT81" s="977"/>
      <c r="LWU81" s="977"/>
      <c r="LWV81" s="977"/>
      <c r="LWW81" s="977"/>
      <c r="LWX81" s="977"/>
      <c r="LWY81" s="977"/>
      <c r="LWZ81" s="977"/>
      <c r="LXA81" s="977"/>
      <c r="LXB81" s="977"/>
      <c r="LXC81" s="977"/>
      <c r="LXD81" s="977"/>
      <c r="LXE81" s="977"/>
      <c r="LXF81" s="977"/>
      <c r="LXG81" s="977"/>
      <c r="LXH81" s="977"/>
      <c r="LXI81" s="977"/>
      <c r="LXJ81" s="977"/>
      <c r="LXK81" s="977"/>
      <c r="LXL81" s="977"/>
      <c r="LXM81" s="977"/>
      <c r="LXN81" s="977"/>
      <c r="LXO81" s="977"/>
      <c r="LXP81" s="977"/>
      <c r="LXQ81" s="977"/>
      <c r="LXR81" s="977"/>
      <c r="LXS81" s="977"/>
      <c r="LXT81" s="977"/>
      <c r="LXU81" s="977"/>
      <c r="LXV81" s="977"/>
      <c r="LXW81" s="977"/>
      <c r="LXX81" s="977"/>
      <c r="LXY81" s="977"/>
      <c r="LXZ81" s="977"/>
      <c r="LYA81" s="977"/>
      <c r="LYB81" s="977"/>
      <c r="LYC81" s="977"/>
      <c r="LYD81" s="977"/>
      <c r="LYE81" s="977"/>
      <c r="LYF81" s="977"/>
      <c r="LYG81" s="977"/>
      <c r="LYH81" s="977"/>
      <c r="LYI81" s="977"/>
      <c r="LYJ81" s="977"/>
      <c r="LYK81" s="977"/>
      <c r="LYL81" s="977"/>
      <c r="LYM81" s="977"/>
      <c r="LYN81" s="977"/>
      <c r="LYO81" s="977"/>
      <c r="LYP81" s="977"/>
      <c r="LYQ81" s="977"/>
      <c r="LYR81" s="977"/>
      <c r="LYS81" s="977"/>
      <c r="LYT81" s="977"/>
      <c r="LYU81" s="977"/>
      <c r="LYV81" s="977"/>
      <c r="LYW81" s="977"/>
      <c r="LYX81" s="977"/>
      <c r="LYY81" s="977"/>
      <c r="LYZ81" s="977"/>
      <c r="LZA81" s="977"/>
      <c r="LZB81" s="977"/>
      <c r="LZC81" s="977"/>
      <c r="LZD81" s="977"/>
      <c r="LZE81" s="977"/>
      <c r="LZF81" s="977"/>
      <c r="LZG81" s="977"/>
      <c r="LZH81" s="977"/>
      <c r="LZI81" s="977"/>
      <c r="LZJ81" s="977"/>
      <c r="LZK81" s="977"/>
      <c r="LZL81" s="977"/>
      <c r="LZM81" s="977"/>
      <c r="LZN81" s="977"/>
      <c r="LZO81" s="977"/>
      <c r="LZP81" s="977"/>
      <c r="LZQ81" s="977"/>
      <c r="LZR81" s="977"/>
      <c r="LZS81" s="977"/>
      <c r="LZT81" s="977"/>
      <c r="LZU81" s="977"/>
      <c r="LZV81" s="977"/>
      <c r="LZW81" s="977"/>
      <c r="LZX81" s="977"/>
      <c r="LZY81" s="977"/>
      <c r="LZZ81" s="977"/>
      <c r="MAA81" s="977"/>
      <c r="MAB81" s="977"/>
      <c r="MAC81" s="977"/>
      <c r="MAD81" s="977"/>
      <c r="MAE81" s="977"/>
      <c r="MAF81" s="977"/>
      <c r="MAG81" s="977"/>
      <c r="MAH81" s="977"/>
      <c r="MAI81" s="977"/>
      <c r="MAJ81" s="977"/>
      <c r="MAK81" s="977"/>
      <c r="MAL81" s="977"/>
      <c r="MAM81" s="977"/>
      <c r="MAN81" s="977"/>
      <c r="MAO81" s="977"/>
      <c r="MAP81" s="977"/>
      <c r="MAQ81" s="977"/>
      <c r="MAR81" s="977"/>
      <c r="MAS81" s="977"/>
      <c r="MAT81" s="977"/>
      <c r="MAU81" s="977"/>
      <c r="MAV81" s="977"/>
      <c r="MAW81" s="977"/>
      <c r="MAX81" s="977"/>
      <c r="MAY81" s="977"/>
      <c r="MAZ81" s="977"/>
      <c r="MBA81" s="977"/>
      <c r="MBB81" s="977"/>
      <c r="MBC81" s="977"/>
      <c r="MBD81" s="977"/>
      <c r="MBE81" s="977"/>
      <c r="MBF81" s="977"/>
      <c r="MBG81" s="977"/>
      <c r="MBH81" s="977"/>
      <c r="MBI81" s="977"/>
      <c r="MBJ81" s="977"/>
      <c r="MBK81" s="977"/>
      <c r="MBL81" s="977"/>
      <c r="MBM81" s="977"/>
      <c r="MBN81" s="977"/>
      <c r="MBO81" s="977"/>
      <c r="MBP81" s="977"/>
      <c r="MBQ81" s="977"/>
      <c r="MBR81" s="977"/>
      <c r="MBS81" s="977"/>
      <c r="MBT81" s="977"/>
      <c r="MBU81" s="977"/>
      <c r="MBV81" s="977"/>
      <c r="MBW81" s="977"/>
      <c r="MBX81" s="977"/>
      <c r="MBY81" s="977"/>
      <c r="MBZ81" s="977"/>
      <c r="MCA81" s="977"/>
      <c r="MCB81" s="977"/>
      <c r="MCC81" s="977"/>
      <c r="MCD81" s="977"/>
      <c r="MCE81" s="977"/>
      <c r="MCF81" s="977"/>
      <c r="MCG81" s="977"/>
      <c r="MCH81" s="977"/>
      <c r="MCI81" s="977"/>
      <c r="MCJ81" s="977"/>
      <c r="MCK81" s="977"/>
      <c r="MCL81" s="977"/>
      <c r="MCM81" s="977"/>
      <c r="MCN81" s="977"/>
      <c r="MCO81" s="977"/>
      <c r="MCP81" s="977"/>
      <c r="MCQ81" s="977"/>
      <c r="MCR81" s="977"/>
      <c r="MCS81" s="977"/>
      <c r="MCT81" s="977"/>
      <c r="MCU81" s="977"/>
      <c r="MCV81" s="977"/>
      <c r="MCW81" s="977"/>
      <c r="MCX81" s="977"/>
      <c r="MCY81" s="977"/>
      <c r="MCZ81" s="977"/>
      <c r="MDA81" s="977"/>
      <c r="MDB81" s="977"/>
      <c r="MDC81" s="977"/>
      <c r="MDD81" s="977"/>
      <c r="MDE81" s="977"/>
      <c r="MDF81" s="977"/>
      <c r="MDG81" s="977"/>
      <c r="MDH81" s="977"/>
      <c r="MDI81" s="977"/>
      <c r="MDJ81" s="977"/>
      <c r="MDK81" s="977"/>
      <c r="MDL81" s="977"/>
      <c r="MDM81" s="977"/>
      <c r="MDN81" s="977"/>
      <c r="MDO81" s="977"/>
      <c r="MDP81" s="977"/>
      <c r="MDQ81" s="977"/>
      <c r="MDR81" s="977"/>
      <c r="MDS81" s="977"/>
      <c r="MDT81" s="977"/>
      <c r="MDU81" s="977"/>
      <c r="MDV81" s="977"/>
      <c r="MDW81" s="977"/>
      <c r="MDX81" s="977"/>
      <c r="MDY81" s="977"/>
      <c r="MDZ81" s="977"/>
      <c r="MEA81" s="977"/>
      <c r="MEB81" s="977"/>
      <c r="MEC81" s="977"/>
      <c r="MED81" s="977"/>
      <c r="MEE81" s="977"/>
      <c r="MEF81" s="977"/>
      <c r="MEG81" s="977"/>
      <c r="MEH81" s="977"/>
      <c r="MEI81" s="977"/>
      <c r="MEJ81" s="977"/>
      <c r="MEK81" s="977"/>
      <c r="MEL81" s="977"/>
      <c r="MEM81" s="977"/>
      <c r="MEN81" s="977"/>
      <c r="MEO81" s="977"/>
      <c r="MEP81" s="977"/>
      <c r="MEQ81" s="977"/>
      <c r="MER81" s="977"/>
      <c r="MES81" s="977"/>
      <c r="MET81" s="977"/>
      <c r="MEU81" s="977"/>
      <c r="MEV81" s="977"/>
      <c r="MEW81" s="977"/>
      <c r="MEX81" s="977"/>
      <c r="MEY81" s="977"/>
      <c r="MEZ81" s="977"/>
      <c r="MFA81" s="977"/>
      <c r="MFB81" s="977"/>
      <c r="MFC81" s="977"/>
      <c r="MFD81" s="977"/>
      <c r="MFE81" s="977"/>
      <c r="MFF81" s="977"/>
      <c r="MFG81" s="977"/>
      <c r="MFH81" s="977"/>
      <c r="MFI81" s="977"/>
      <c r="MFJ81" s="977"/>
      <c r="MFK81" s="977"/>
      <c r="MFL81" s="977"/>
      <c r="MFM81" s="977"/>
      <c r="MFN81" s="977"/>
      <c r="MFO81" s="977"/>
      <c r="MFP81" s="977"/>
      <c r="MFQ81" s="977"/>
      <c r="MFR81" s="977"/>
      <c r="MFS81" s="977"/>
      <c r="MFT81" s="977"/>
      <c r="MFU81" s="977"/>
      <c r="MFV81" s="977"/>
      <c r="MFW81" s="977"/>
      <c r="MFX81" s="977"/>
      <c r="MFY81" s="977"/>
      <c r="MFZ81" s="977"/>
      <c r="MGA81" s="977"/>
      <c r="MGB81" s="977"/>
      <c r="MGC81" s="977"/>
      <c r="MGD81" s="977"/>
      <c r="MGE81" s="977"/>
      <c r="MGF81" s="977"/>
      <c r="MGG81" s="977"/>
      <c r="MGH81" s="977"/>
      <c r="MGI81" s="977"/>
      <c r="MGJ81" s="977"/>
      <c r="MGK81" s="977"/>
      <c r="MGL81" s="977"/>
      <c r="MGM81" s="977"/>
      <c r="MGN81" s="977"/>
      <c r="MGO81" s="977"/>
      <c r="MGP81" s="977"/>
      <c r="MGQ81" s="977"/>
      <c r="MGR81" s="977"/>
      <c r="MGS81" s="977"/>
      <c r="MGT81" s="977"/>
      <c r="MGU81" s="977"/>
      <c r="MGV81" s="977"/>
      <c r="MGW81" s="977"/>
      <c r="MGX81" s="977"/>
      <c r="MGY81" s="977"/>
      <c r="MGZ81" s="977"/>
      <c r="MHA81" s="977"/>
      <c r="MHB81" s="977"/>
      <c r="MHC81" s="977"/>
      <c r="MHD81" s="977"/>
      <c r="MHE81" s="977"/>
      <c r="MHF81" s="977"/>
      <c r="MHG81" s="977"/>
      <c r="MHH81" s="977"/>
      <c r="MHI81" s="977"/>
      <c r="MHJ81" s="977"/>
      <c r="MHK81" s="977"/>
      <c r="MHL81" s="977"/>
      <c r="MHM81" s="977"/>
      <c r="MHN81" s="977"/>
      <c r="MHO81" s="977"/>
      <c r="MHP81" s="977"/>
      <c r="MHQ81" s="977"/>
      <c r="MHR81" s="977"/>
      <c r="MHS81" s="977"/>
      <c r="MHT81" s="977"/>
      <c r="MHU81" s="977"/>
      <c r="MHV81" s="977"/>
      <c r="MHW81" s="977"/>
      <c r="MHX81" s="977"/>
      <c r="MHY81" s="977"/>
      <c r="MHZ81" s="977"/>
      <c r="MIA81" s="977"/>
      <c r="MIB81" s="977"/>
      <c r="MIC81" s="977"/>
      <c r="MID81" s="977"/>
      <c r="MIE81" s="977"/>
      <c r="MIF81" s="977"/>
      <c r="MIG81" s="977"/>
      <c r="MIH81" s="977"/>
      <c r="MII81" s="977"/>
      <c r="MIJ81" s="977"/>
      <c r="MIK81" s="977"/>
      <c r="MIL81" s="977"/>
      <c r="MIM81" s="977"/>
      <c r="MIN81" s="977"/>
      <c r="MIO81" s="977"/>
      <c r="MIP81" s="977"/>
      <c r="MIQ81" s="977"/>
      <c r="MIR81" s="977"/>
      <c r="MIS81" s="977"/>
      <c r="MIT81" s="977"/>
      <c r="MIU81" s="977"/>
      <c r="MIV81" s="977"/>
      <c r="MIW81" s="977"/>
      <c r="MIX81" s="977"/>
      <c r="MIY81" s="977"/>
      <c r="MIZ81" s="977"/>
      <c r="MJA81" s="977"/>
      <c r="MJB81" s="977"/>
      <c r="MJC81" s="977"/>
      <c r="MJD81" s="977"/>
      <c r="MJE81" s="977"/>
      <c r="MJF81" s="977"/>
      <c r="MJG81" s="977"/>
      <c r="MJH81" s="977"/>
      <c r="MJI81" s="977"/>
      <c r="MJJ81" s="977"/>
      <c r="MJK81" s="977"/>
      <c r="MJL81" s="977"/>
      <c r="MJM81" s="977"/>
      <c r="MJN81" s="977"/>
      <c r="MJO81" s="977"/>
      <c r="MJP81" s="977"/>
      <c r="MJQ81" s="977"/>
      <c r="MJR81" s="977"/>
      <c r="MJS81" s="977"/>
      <c r="MJT81" s="977"/>
      <c r="MJU81" s="977"/>
      <c r="MJV81" s="977"/>
      <c r="MJW81" s="977"/>
      <c r="MJX81" s="977"/>
      <c r="MJY81" s="977"/>
      <c r="MJZ81" s="977"/>
      <c r="MKA81" s="977"/>
      <c r="MKB81" s="977"/>
      <c r="MKC81" s="977"/>
      <c r="MKD81" s="977"/>
      <c r="MKE81" s="977"/>
      <c r="MKF81" s="977"/>
      <c r="MKG81" s="977"/>
      <c r="MKH81" s="977"/>
      <c r="MKI81" s="977"/>
      <c r="MKJ81" s="977"/>
      <c r="MKK81" s="977"/>
      <c r="MKL81" s="977"/>
      <c r="MKM81" s="977"/>
      <c r="MKN81" s="977"/>
      <c r="MKO81" s="977"/>
      <c r="MKP81" s="977"/>
      <c r="MKQ81" s="977"/>
      <c r="MKR81" s="977"/>
      <c r="MKS81" s="977"/>
      <c r="MKT81" s="977"/>
      <c r="MKU81" s="977"/>
      <c r="MKV81" s="977"/>
      <c r="MKW81" s="977"/>
      <c r="MKX81" s="977"/>
      <c r="MKY81" s="977"/>
      <c r="MKZ81" s="977"/>
      <c r="MLA81" s="977"/>
      <c r="MLB81" s="977"/>
      <c r="MLC81" s="977"/>
      <c r="MLD81" s="977"/>
      <c r="MLE81" s="977"/>
      <c r="MLF81" s="977"/>
      <c r="MLG81" s="977"/>
      <c r="MLH81" s="977"/>
      <c r="MLI81" s="977"/>
      <c r="MLJ81" s="977"/>
      <c r="MLK81" s="977"/>
      <c r="MLL81" s="977"/>
      <c r="MLM81" s="977"/>
      <c r="MLN81" s="977"/>
      <c r="MLO81" s="977"/>
      <c r="MLP81" s="977"/>
      <c r="MLQ81" s="977"/>
      <c r="MLR81" s="977"/>
      <c r="MLS81" s="977"/>
      <c r="MLT81" s="977"/>
      <c r="MLU81" s="977"/>
      <c r="MLV81" s="977"/>
      <c r="MLW81" s="977"/>
      <c r="MLX81" s="977"/>
      <c r="MLY81" s="977"/>
      <c r="MLZ81" s="977"/>
      <c r="MMA81" s="977"/>
      <c r="MMB81" s="977"/>
      <c r="MMC81" s="977"/>
      <c r="MMD81" s="977"/>
      <c r="MME81" s="977"/>
      <c r="MMF81" s="977"/>
      <c r="MMG81" s="977"/>
      <c r="MMH81" s="977"/>
      <c r="MMI81" s="977"/>
      <c r="MMJ81" s="977"/>
      <c r="MMK81" s="977"/>
      <c r="MML81" s="977"/>
      <c r="MMM81" s="977"/>
      <c r="MMN81" s="977"/>
      <c r="MMO81" s="977"/>
      <c r="MMP81" s="977"/>
      <c r="MMQ81" s="977"/>
      <c r="MMR81" s="977"/>
      <c r="MMS81" s="977"/>
      <c r="MMT81" s="977"/>
      <c r="MMU81" s="977"/>
      <c r="MMV81" s="977"/>
      <c r="MMW81" s="977"/>
      <c r="MMX81" s="977"/>
      <c r="MMY81" s="977"/>
      <c r="MMZ81" s="977"/>
      <c r="MNA81" s="977"/>
      <c r="MNB81" s="977"/>
      <c r="MNC81" s="977"/>
      <c r="MND81" s="977"/>
      <c r="MNE81" s="977"/>
      <c r="MNF81" s="977"/>
      <c r="MNG81" s="977"/>
      <c r="MNH81" s="977"/>
      <c r="MNI81" s="977"/>
      <c r="MNJ81" s="977"/>
      <c r="MNK81" s="977"/>
      <c r="MNL81" s="977"/>
      <c r="MNM81" s="977"/>
      <c r="MNN81" s="977"/>
      <c r="MNO81" s="977"/>
      <c r="MNP81" s="977"/>
      <c r="MNQ81" s="977"/>
      <c r="MNR81" s="977"/>
      <c r="MNS81" s="977"/>
      <c r="MNT81" s="977"/>
      <c r="MNU81" s="977"/>
      <c r="MNV81" s="977"/>
      <c r="MNW81" s="977"/>
      <c r="MNX81" s="977"/>
      <c r="MNY81" s="977"/>
      <c r="MNZ81" s="977"/>
      <c r="MOA81" s="977"/>
      <c r="MOB81" s="977"/>
      <c r="MOC81" s="977"/>
      <c r="MOD81" s="977"/>
      <c r="MOE81" s="977"/>
      <c r="MOF81" s="977"/>
      <c r="MOG81" s="977"/>
      <c r="MOH81" s="977"/>
      <c r="MOI81" s="977"/>
      <c r="MOJ81" s="977"/>
      <c r="MOK81" s="977"/>
      <c r="MOL81" s="977"/>
      <c r="MOM81" s="977"/>
      <c r="MON81" s="977"/>
      <c r="MOO81" s="977"/>
      <c r="MOP81" s="977"/>
      <c r="MOQ81" s="977"/>
      <c r="MOR81" s="977"/>
      <c r="MOS81" s="977"/>
      <c r="MOT81" s="977"/>
      <c r="MOU81" s="977"/>
      <c r="MOV81" s="977"/>
      <c r="MOW81" s="977"/>
      <c r="MOX81" s="977"/>
      <c r="MOY81" s="977"/>
      <c r="MOZ81" s="977"/>
      <c r="MPA81" s="977"/>
      <c r="MPB81" s="977"/>
      <c r="MPC81" s="977"/>
      <c r="MPD81" s="977"/>
      <c r="MPE81" s="977"/>
      <c r="MPF81" s="977"/>
      <c r="MPG81" s="977"/>
      <c r="MPH81" s="977"/>
      <c r="MPI81" s="977"/>
      <c r="MPJ81" s="977"/>
      <c r="MPK81" s="977"/>
      <c r="MPL81" s="977"/>
      <c r="MPM81" s="977"/>
      <c r="MPN81" s="977"/>
      <c r="MPO81" s="977"/>
      <c r="MPP81" s="977"/>
      <c r="MPQ81" s="977"/>
      <c r="MPR81" s="977"/>
      <c r="MPS81" s="977"/>
      <c r="MPT81" s="977"/>
      <c r="MPU81" s="977"/>
      <c r="MPV81" s="977"/>
      <c r="MPW81" s="977"/>
      <c r="MPX81" s="977"/>
      <c r="MPY81" s="977"/>
      <c r="MPZ81" s="977"/>
      <c r="MQA81" s="977"/>
      <c r="MQB81" s="977"/>
      <c r="MQC81" s="977"/>
      <c r="MQD81" s="977"/>
      <c r="MQE81" s="977"/>
      <c r="MQF81" s="977"/>
      <c r="MQG81" s="977"/>
      <c r="MQH81" s="977"/>
      <c r="MQI81" s="977"/>
      <c r="MQJ81" s="977"/>
      <c r="MQK81" s="977"/>
      <c r="MQL81" s="977"/>
      <c r="MQM81" s="977"/>
      <c r="MQN81" s="977"/>
      <c r="MQO81" s="977"/>
      <c r="MQP81" s="977"/>
      <c r="MQQ81" s="977"/>
      <c r="MQR81" s="977"/>
      <c r="MQS81" s="977"/>
      <c r="MQT81" s="977"/>
      <c r="MQU81" s="977"/>
      <c r="MQV81" s="977"/>
      <c r="MQW81" s="977"/>
      <c r="MQX81" s="977"/>
      <c r="MQY81" s="977"/>
      <c r="MQZ81" s="977"/>
      <c r="MRA81" s="977"/>
      <c r="MRB81" s="977"/>
      <c r="MRC81" s="977"/>
      <c r="MRD81" s="977"/>
      <c r="MRE81" s="977"/>
      <c r="MRF81" s="977"/>
      <c r="MRG81" s="977"/>
      <c r="MRH81" s="977"/>
      <c r="MRI81" s="977"/>
      <c r="MRJ81" s="977"/>
      <c r="MRK81" s="977"/>
      <c r="MRL81" s="977"/>
      <c r="MRM81" s="977"/>
      <c r="MRN81" s="977"/>
      <c r="MRO81" s="977"/>
      <c r="MRP81" s="977"/>
      <c r="MRQ81" s="977"/>
      <c r="MRR81" s="977"/>
      <c r="MRS81" s="977"/>
      <c r="MRT81" s="977"/>
      <c r="MRU81" s="977"/>
      <c r="MRV81" s="977"/>
      <c r="MRW81" s="977"/>
      <c r="MRX81" s="977"/>
      <c r="MRY81" s="977"/>
      <c r="MRZ81" s="977"/>
      <c r="MSA81" s="977"/>
      <c r="MSB81" s="977"/>
      <c r="MSC81" s="977"/>
      <c r="MSD81" s="977"/>
      <c r="MSE81" s="977"/>
      <c r="MSF81" s="977"/>
      <c r="MSG81" s="977"/>
      <c r="MSH81" s="977"/>
      <c r="MSI81" s="977"/>
      <c r="MSJ81" s="977"/>
      <c r="MSK81" s="977"/>
      <c r="MSL81" s="977"/>
      <c r="MSM81" s="977"/>
      <c r="MSN81" s="977"/>
      <c r="MSO81" s="977"/>
      <c r="MSP81" s="977"/>
      <c r="MSQ81" s="977"/>
      <c r="MSR81" s="977"/>
      <c r="MSS81" s="977"/>
      <c r="MST81" s="977"/>
      <c r="MSU81" s="977"/>
      <c r="MSV81" s="977"/>
      <c r="MSW81" s="977"/>
      <c r="MSX81" s="977"/>
      <c r="MSY81" s="977"/>
      <c r="MSZ81" s="977"/>
      <c r="MTA81" s="977"/>
      <c r="MTB81" s="977"/>
      <c r="MTC81" s="977"/>
      <c r="MTD81" s="977"/>
      <c r="MTE81" s="977"/>
      <c r="MTF81" s="977"/>
      <c r="MTG81" s="977"/>
      <c r="MTH81" s="977"/>
      <c r="MTI81" s="977"/>
      <c r="MTJ81" s="977"/>
      <c r="MTK81" s="977"/>
      <c r="MTL81" s="977"/>
      <c r="MTM81" s="977"/>
      <c r="MTN81" s="977"/>
      <c r="MTO81" s="977"/>
      <c r="MTP81" s="977"/>
      <c r="MTQ81" s="977"/>
      <c r="MTR81" s="977"/>
      <c r="MTS81" s="977"/>
      <c r="MTT81" s="977"/>
      <c r="MTU81" s="977"/>
      <c r="MTV81" s="977"/>
      <c r="MTW81" s="977"/>
      <c r="MTX81" s="977"/>
      <c r="MTY81" s="977"/>
      <c r="MTZ81" s="977"/>
      <c r="MUA81" s="977"/>
      <c r="MUB81" s="977"/>
      <c r="MUC81" s="977"/>
      <c r="MUD81" s="977"/>
      <c r="MUE81" s="977"/>
      <c r="MUF81" s="977"/>
      <c r="MUG81" s="977"/>
      <c r="MUH81" s="977"/>
      <c r="MUI81" s="977"/>
      <c r="MUJ81" s="977"/>
      <c r="MUK81" s="977"/>
      <c r="MUL81" s="977"/>
      <c r="MUM81" s="977"/>
      <c r="MUN81" s="977"/>
      <c r="MUO81" s="977"/>
      <c r="MUP81" s="977"/>
      <c r="MUQ81" s="977"/>
      <c r="MUR81" s="977"/>
      <c r="MUS81" s="977"/>
      <c r="MUT81" s="977"/>
      <c r="MUU81" s="977"/>
      <c r="MUV81" s="977"/>
      <c r="MUW81" s="977"/>
      <c r="MUX81" s="977"/>
      <c r="MUY81" s="977"/>
      <c r="MUZ81" s="977"/>
      <c r="MVA81" s="977"/>
      <c r="MVB81" s="977"/>
      <c r="MVC81" s="977"/>
      <c r="MVD81" s="977"/>
      <c r="MVE81" s="977"/>
      <c r="MVF81" s="977"/>
      <c r="MVG81" s="977"/>
      <c r="MVH81" s="977"/>
      <c r="MVI81" s="977"/>
      <c r="MVJ81" s="977"/>
      <c r="MVK81" s="977"/>
      <c r="MVL81" s="977"/>
      <c r="MVM81" s="977"/>
      <c r="MVN81" s="977"/>
      <c r="MVO81" s="977"/>
      <c r="MVP81" s="977"/>
      <c r="MVQ81" s="977"/>
      <c r="MVR81" s="977"/>
      <c r="MVS81" s="977"/>
      <c r="MVT81" s="977"/>
      <c r="MVU81" s="977"/>
      <c r="MVV81" s="977"/>
      <c r="MVW81" s="977"/>
      <c r="MVX81" s="977"/>
      <c r="MVY81" s="977"/>
      <c r="MVZ81" s="977"/>
      <c r="MWA81" s="977"/>
      <c r="MWB81" s="977"/>
      <c r="MWC81" s="977"/>
      <c r="MWD81" s="977"/>
      <c r="MWE81" s="977"/>
      <c r="MWF81" s="977"/>
      <c r="MWG81" s="977"/>
      <c r="MWH81" s="977"/>
      <c r="MWI81" s="977"/>
      <c r="MWJ81" s="977"/>
      <c r="MWK81" s="977"/>
      <c r="MWL81" s="977"/>
      <c r="MWM81" s="977"/>
      <c r="MWN81" s="977"/>
      <c r="MWO81" s="977"/>
      <c r="MWP81" s="977"/>
      <c r="MWQ81" s="977"/>
      <c r="MWR81" s="977"/>
      <c r="MWS81" s="977"/>
      <c r="MWT81" s="977"/>
      <c r="MWU81" s="977"/>
      <c r="MWV81" s="977"/>
      <c r="MWW81" s="977"/>
      <c r="MWX81" s="977"/>
      <c r="MWY81" s="977"/>
      <c r="MWZ81" s="977"/>
      <c r="MXA81" s="977"/>
      <c r="MXB81" s="977"/>
      <c r="MXC81" s="977"/>
      <c r="MXD81" s="977"/>
      <c r="MXE81" s="977"/>
      <c r="MXF81" s="977"/>
      <c r="MXG81" s="977"/>
      <c r="MXH81" s="977"/>
      <c r="MXI81" s="977"/>
      <c r="MXJ81" s="977"/>
      <c r="MXK81" s="977"/>
      <c r="MXL81" s="977"/>
      <c r="MXM81" s="977"/>
      <c r="MXN81" s="977"/>
      <c r="MXO81" s="977"/>
      <c r="MXP81" s="977"/>
      <c r="MXQ81" s="977"/>
      <c r="MXR81" s="977"/>
      <c r="MXS81" s="977"/>
      <c r="MXT81" s="977"/>
      <c r="MXU81" s="977"/>
      <c r="MXV81" s="977"/>
      <c r="MXW81" s="977"/>
      <c r="MXX81" s="977"/>
      <c r="MXY81" s="977"/>
      <c r="MXZ81" s="977"/>
      <c r="MYA81" s="977"/>
      <c r="MYB81" s="977"/>
      <c r="MYC81" s="977"/>
      <c r="MYD81" s="977"/>
      <c r="MYE81" s="977"/>
      <c r="MYF81" s="977"/>
      <c r="MYG81" s="977"/>
      <c r="MYH81" s="977"/>
      <c r="MYI81" s="977"/>
      <c r="MYJ81" s="977"/>
      <c r="MYK81" s="977"/>
      <c r="MYL81" s="977"/>
      <c r="MYM81" s="977"/>
      <c r="MYN81" s="977"/>
      <c r="MYO81" s="977"/>
      <c r="MYP81" s="977"/>
      <c r="MYQ81" s="977"/>
      <c r="MYR81" s="977"/>
      <c r="MYS81" s="977"/>
      <c r="MYT81" s="977"/>
      <c r="MYU81" s="977"/>
      <c r="MYV81" s="977"/>
      <c r="MYW81" s="977"/>
      <c r="MYX81" s="977"/>
      <c r="MYY81" s="977"/>
      <c r="MYZ81" s="977"/>
      <c r="MZA81" s="977"/>
      <c r="MZB81" s="977"/>
      <c r="MZC81" s="977"/>
      <c r="MZD81" s="977"/>
      <c r="MZE81" s="977"/>
      <c r="MZF81" s="977"/>
      <c r="MZG81" s="977"/>
      <c r="MZH81" s="977"/>
      <c r="MZI81" s="977"/>
      <c r="MZJ81" s="977"/>
      <c r="MZK81" s="977"/>
      <c r="MZL81" s="977"/>
      <c r="MZM81" s="977"/>
      <c r="MZN81" s="977"/>
      <c r="MZO81" s="977"/>
      <c r="MZP81" s="977"/>
      <c r="MZQ81" s="977"/>
      <c r="MZR81" s="977"/>
      <c r="MZS81" s="977"/>
      <c r="MZT81" s="977"/>
      <c r="MZU81" s="977"/>
      <c r="MZV81" s="977"/>
      <c r="MZW81" s="977"/>
      <c r="MZX81" s="977"/>
      <c r="MZY81" s="977"/>
      <c r="MZZ81" s="977"/>
      <c r="NAA81" s="977"/>
      <c r="NAB81" s="977"/>
      <c r="NAC81" s="977"/>
      <c r="NAD81" s="977"/>
      <c r="NAE81" s="977"/>
      <c r="NAF81" s="977"/>
      <c r="NAG81" s="977"/>
      <c r="NAH81" s="977"/>
      <c r="NAI81" s="977"/>
      <c r="NAJ81" s="977"/>
      <c r="NAK81" s="977"/>
      <c r="NAL81" s="977"/>
      <c r="NAM81" s="977"/>
      <c r="NAN81" s="977"/>
      <c r="NAO81" s="977"/>
      <c r="NAP81" s="977"/>
      <c r="NAQ81" s="977"/>
      <c r="NAR81" s="977"/>
      <c r="NAS81" s="977"/>
      <c r="NAT81" s="977"/>
      <c r="NAU81" s="977"/>
      <c r="NAV81" s="977"/>
      <c r="NAW81" s="977"/>
      <c r="NAX81" s="977"/>
      <c r="NAY81" s="977"/>
      <c r="NAZ81" s="977"/>
      <c r="NBA81" s="977"/>
      <c r="NBB81" s="977"/>
      <c r="NBC81" s="977"/>
      <c r="NBD81" s="977"/>
      <c r="NBE81" s="977"/>
      <c r="NBF81" s="977"/>
      <c r="NBG81" s="977"/>
      <c r="NBH81" s="977"/>
      <c r="NBI81" s="977"/>
      <c r="NBJ81" s="977"/>
      <c r="NBK81" s="977"/>
      <c r="NBL81" s="977"/>
      <c r="NBM81" s="977"/>
      <c r="NBN81" s="977"/>
      <c r="NBO81" s="977"/>
      <c r="NBP81" s="977"/>
      <c r="NBQ81" s="977"/>
      <c r="NBR81" s="977"/>
      <c r="NBS81" s="977"/>
      <c r="NBT81" s="977"/>
      <c r="NBU81" s="977"/>
      <c r="NBV81" s="977"/>
      <c r="NBW81" s="977"/>
      <c r="NBX81" s="977"/>
      <c r="NBY81" s="977"/>
      <c r="NBZ81" s="977"/>
      <c r="NCA81" s="977"/>
      <c r="NCB81" s="977"/>
      <c r="NCC81" s="977"/>
      <c r="NCD81" s="977"/>
      <c r="NCE81" s="977"/>
      <c r="NCF81" s="977"/>
      <c r="NCG81" s="977"/>
      <c r="NCH81" s="977"/>
      <c r="NCI81" s="977"/>
      <c r="NCJ81" s="977"/>
      <c r="NCK81" s="977"/>
      <c r="NCL81" s="977"/>
      <c r="NCM81" s="977"/>
      <c r="NCN81" s="977"/>
      <c r="NCO81" s="977"/>
      <c r="NCP81" s="977"/>
      <c r="NCQ81" s="977"/>
      <c r="NCR81" s="977"/>
      <c r="NCS81" s="977"/>
      <c r="NCT81" s="977"/>
      <c r="NCU81" s="977"/>
      <c r="NCV81" s="977"/>
      <c r="NCW81" s="977"/>
      <c r="NCX81" s="977"/>
      <c r="NCY81" s="977"/>
      <c r="NCZ81" s="977"/>
      <c r="NDA81" s="977"/>
      <c r="NDB81" s="977"/>
      <c r="NDC81" s="977"/>
      <c r="NDD81" s="977"/>
      <c r="NDE81" s="977"/>
      <c r="NDF81" s="977"/>
      <c r="NDG81" s="977"/>
      <c r="NDH81" s="977"/>
      <c r="NDI81" s="977"/>
      <c r="NDJ81" s="977"/>
      <c r="NDK81" s="977"/>
      <c r="NDL81" s="977"/>
      <c r="NDM81" s="977"/>
      <c r="NDN81" s="977"/>
      <c r="NDO81" s="977"/>
      <c r="NDP81" s="977"/>
      <c r="NDQ81" s="977"/>
      <c r="NDR81" s="977"/>
      <c r="NDS81" s="977"/>
      <c r="NDT81" s="977"/>
      <c r="NDU81" s="977"/>
      <c r="NDV81" s="977"/>
      <c r="NDW81" s="977"/>
      <c r="NDX81" s="977"/>
      <c r="NDY81" s="977"/>
      <c r="NDZ81" s="977"/>
      <c r="NEA81" s="977"/>
      <c r="NEB81" s="977"/>
      <c r="NEC81" s="977"/>
      <c r="NED81" s="977"/>
      <c r="NEE81" s="977"/>
      <c r="NEF81" s="977"/>
      <c r="NEG81" s="977"/>
      <c r="NEH81" s="977"/>
      <c r="NEI81" s="977"/>
      <c r="NEJ81" s="977"/>
      <c r="NEK81" s="977"/>
      <c r="NEL81" s="977"/>
      <c r="NEM81" s="977"/>
      <c r="NEN81" s="977"/>
      <c r="NEO81" s="977"/>
      <c r="NEP81" s="977"/>
      <c r="NEQ81" s="977"/>
      <c r="NER81" s="977"/>
      <c r="NES81" s="977"/>
      <c r="NET81" s="977"/>
      <c r="NEU81" s="977"/>
      <c r="NEV81" s="977"/>
      <c r="NEW81" s="977"/>
      <c r="NEX81" s="977"/>
      <c r="NEY81" s="977"/>
      <c r="NEZ81" s="977"/>
      <c r="NFA81" s="977"/>
      <c r="NFB81" s="977"/>
      <c r="NFC81" s="977"/>
      <c r="NFD81" s="977"/>
      <c r="NFE81" s="977"/>
      <c r="NFF81" s="977"/>
      <c r="NFG81" s="977"/>
      <c r="NFH81" s="977"/>
      <c r="NFI81" s="977"/>
      <c r="NFJ81" s="977"/>
      <c r="NFK81" s="977"/>
      <c r="NFL81" s="977"/>
      <c r="NFM81" s="977"/>
      <c r="NFN81" s="977"/>
      <c r="NFO81" s="977"/>
      <c r="NFP81" s="977"/>
      <c r="NFQ81" s="977"/>
      <c r="NFR81" s="977"/>
      <c r="NFS81" s="977"/>
      <c r="NFT81" s="977"/>
      <c r="NFU81" s="977"/>
      <c r="NFV81" s="977"/>
      <c r="NFW81" s="977"/>
      <c r="NFX81" s="977"/>
      <c r="NFY81" s="977"/>
      <c r="NFZ81" s="977"/>
      <c r="NGA81" s="977"/>
      <c r="NGB81" s="977"/>
      <c r="NGC81" s="977"/>
      <c r="NGD81" s="977"/>
      <c r="NGE81" s="977"/>
      <c r="NGF81" s="977"/>
      <c r="NGG81" s="977"/>
      <c r="NGH81" s="977"/>
      <c r="NGI81" s="977"/>
      <c r="NGJ81" s="977"/>
      <c r="NGK81" s="977"/>
      <c r="NGL81" s="977"/>
      <c r="NGM81" s="977"/>
      <c r="NGN81" s="977"/>
      <c r="NGO81" s="977"/>
      <c r="NGP81" s="977"/>
      <c r="NGQ81" s="977"/>
      <c r="NGR81" s="977"/>
      <c r="NGS81" s="977"/>
      <c r="NGT81" s="977"/>
      <c r="NGU81" s="977"/>
      <c r="NGV81" s="977"/>
      <c r="NGW81" s="977"/>
      <c r="NGX81" s="977"/>
      <c r="NGY81" s="977"/>
      <c r="NGZ81" s="977"/>
      <c r="NHA81" s="977"/>
      <c r="NHB81" s="977"/>
      <c r="NHC81" s="977"/>
      <c r="NHD81" s="977"/>
      <c r="NHE81" s="977"/>
      <c r="NHF81" s="977"/>
      <c r="NHG81" s="977"/>
      <c r="NHH81" s="977"/>
      <c r="NHI81" s="977"/>
      <c r="NHJ81" s="977"/>
      <c r="NHK81" s="977"/>
      <c r="NHL81" s="977"/>
      <c r="NHM81" s="977"/>
      <c r="NHN81" s="977"/>
      <c r="NHO81" s="977"/>
      <c r="NHP81" s="977"/>
      <c r="NHQ81" s="977"/>
      <c r="NHR81" s="977"/>
      <c r="NHS81" s="977"/>
      <c r="NHT81" s="977"/>
      <c r="NHU81" s="977"/>
      <c r="NHV81" s="977"/>
      <c r="NHW81" s="977"/>
      <c r="NHX81" s="977"/>
      <c r="NHY81" s="977"/>
      <c r="NHZ81" s="977"/>
      <c r="NIA81" s="977"/>
      <c r="NIB81" s="977"/>
      <c r="NIC81" s="977"/>
      <c r="NID81" s="977"/>
      <c r="NIE81" s="977"/>
      <c r="NIF81" s="977"/>
      <c r="NIG81" s="977"/>
      <c r="NIH81" s="977"/>
      <c r="NII81" s="977"/>
      <c r="NIJ81" s="977"/>
      <c r="NIK81" s="977"/>
      <c r="NIL81" s="977"/>
      <c r="NIM81" s="977"/>
      <c r="NIN81" s="977"/>
      <c r="NIO81" s="977"/>
      <c r="NIP81" s="977"/>
      <c r="NIQ81" s="977"/>
      <c r="NIR81" s="977"/>
      <c r="NIS81" s="977"/>
      <c r="NIT81" s="977"/>
      <c r="NIU81" s="977"/>
      <c r="NIV81" s="977"/>
      <c r="NIW81" s="977"/>
      <c r="NIX81" s="977"/>
      <c r="NIY81" s="977"/>
      <c r="NIZ81" s="977"/>
      <c r="NJA81" s="977"/>
      <c r="NJB81" s="977"/>
      <c r="NJC81" s="977"/>
      <c r="NJD81" s="977"/>
      <c r="NJE81" s="977"/>
      <c r="NJF81" s="977"/>
      <c r="NJG81" s="977"/>
      <c r="NJH81" s="977"/>
      <c r="NJI81" s="977"/>
      <c r="NJJ81" s="977"/>
      <c r="NJK81" s="977"/>
      <c r="NJL81" s="977"/>
      <c r="NJM81" s="977"/>
      <c r="NJN81" s="977"/>
      <c r="NJO81" s="977"/>
      <c r="NJP81" s="977"/>
      <c r="NJQ81" s="977"/>
      <c r="NJR81" s="977"/>
      <c r="NJS81" s="977"/>
      <c r="NJT81" s="977"/>
      <c r="NJU81" s="977"/>
      <c r="NJV81" s="977"/>
      <c r="NJW81" s="977"/>
      <c r="NJX81" s="977"/>
      <c r="NJY81" s="977"/>
      <c r="NJZ81" s="977"/>
      <c r="NKA81" s="977"/>
      <c r="NKB81" s="977"/>
      <c r="NKC81" s="977"/>
      <c r="NKD81" s="977"/>
      <c r="NKE81" s="977"/>
      <c r="NKF81" s="977"/>
      <c r="NKG81" s="977"/>
      <c r="NKH81" s="977"/>
      <c r="NKI81" s="977"/>
      <c r="NKJ81" s="977"/>
      <c r="NKK81" s="977"/>
      <c r="NKL81" s="977"/>
      <c r="NKM81" s="977"/>
      <c r="NKN81" s="977"/>
      <c r="NKO81" s="977"/>
      <c r="NKP81" s="977"/>
      <c r="NKQ81" s="977"/>
      <c r="NKR81" s="977"/>
      <c r="NKS81" s="977"/>
      <c r="NKT81" s="977"/>
      <c r="NKU81" s="977"/>
      <c r="NKV81" s="977"/>
      <c r="NKW81" s="977"/>
      <c r="NKX81" s="977"/>
      <c r="NKY81" s="977"/>
      <c r="NKZ81" s="977"/>
      <c r="NLA81" s="977"/>
      <c r="NLB81" s="977"/>
      <c r="NLC81" s="977"/>
      <c r="NLD81" s="977"/>
      <c r="NLE81" s="977"/>
      <c r="NLF81" s="977"/>
      <c r="NLG81" s="977"/>
      <c r="NLH81" s="977"/>
      <c r="NLI81" s="977"/>
      <c r="NLJ81" s="977"/>
      <c r="NLK81" s="977"/>
      <c r="NLL81" s="977"/>
      <c r="NLM81" s="977"/>
      <c r="NLN81" s="977"/>
      <c r="NLO81" s="977"/>
      <c r="NLP81" s="977"/>
      <c r="NLQ81" s="977"/>
      <c r="NLR81" s="977"/>
      <c r="NLS81" s="977"/>
      <c r="NLT81" s="977"/>
      <c r="NLU81" s="977"/>
      <c r="NLV81" s="977"/>
      <c r="NLW81" s="977"/>
      <c r="NLX81" s="977"/>
      <c r="NLY81" s="977"/>
      <c r="NLZ81" s="977"/>
      <c r="NMA81" s="977"/>
      <c r="NMB81" s="977"/>
      <c r="NMC81" s="977"/>
      <c r="NMD81" s="977"/>
      <c r="NME81" s="977"/>
      <c r="NMF81" s="977"/>
      <c r="NMG81" s="977"/>
      <c r="NMH81" s="977"/>
      <c r="NMI81" s="977"/>
      <c r="NMJ81" s="977"/>
      <c r="NMK81" s="977"/>
      <c r="NML81" s="977"/>
      <c r="NMM81" s="977"/>
      <c r="NMN81" s="977"/>
      <c r="NMO81" s="977"/>
      <c r="NMP81" s="977"/>
      <c r="NMQ81" s="977"/>
      <c r="NMR81" s="977"/>
      <c r="NMS81" s="977"/>
      <c r="NMT81" s="977"/>
      <c r="NMU81" s="977"/>
      <c r="NMV81" s="977"/>
      <c r="NMW81" s="977"/>
      <c r="NMX81" s="977"/>
      <c r="NMY81" s="977"/>
      <c r="NMZ81" s="977"/>
      <c r="NNA81" s="977"/>
      <c r="NNB81" s="977"/>
      <c r="NNC81" s="977"/>
      <c r="NND81" s="977"/>
      <c r="NNE81" s="977"/>
      <c r="NNF81" s="977"/>
      <c r="NNG81" s="977"/>
      <c r="NNH81" s="977"/>
      <c r="NNI81" s="977"/>
      <c r="NNJ81" s="977"/>
      <c r="NNK81" s="977"/>
      <c r="NNL81" s="977"/>
      <c r="NNM81" s="977"/>
      <c r="NNN81" s="977"/>
      <c r="NNO81" s="977"/>
      <c r="NNP81" s="977"/>
      <c r="NNQ81" s="977"/>
      <c r="NNR81" s="977"/>
      <c r="NNS81" s="977"/>
      <c r="NNT81" s="977"/>
      <c r="NNU81" s="977"/>
      <c r="NNV81" s="977"/>
      <c r="NNW81" s="977"/>
      <c r="NNX81" s="977"/>
      <c r="NNY81" s="977"/>
      <c r="NNZ81" s="977"/>
      <c r="NOA81" s="977"/>
      <c r="NOB81" s="977"/>
      <c r="NOC81" s="977"/>
      <c r="NOD81" s="977"/>
      <c r="NOE81" s="977"/>
      <c r="NOF81" s="977"/>
      <c r="NOG81" s="977"/>
      <c r="NOH81" s="977"/>
      <c r="NOI81" s="977"/>
      <c r="NOJ81" s="977"/>
      <c r="NOK81" s="977"/>
      <c r="NOL81" s="977"/>
      <c r="NOM81" s="977"/>
      <c r="NON81" s="977"/>
      <c r="NOO81" s="977"/>
      <c r="NOP81" s="977"/>
      <c r="NOQ81" s="977"/>
      <c r="NOR81" s="977"/>
      <c r="NOS81" s="977"/>
      <c r="NOT81" s="977"/>
      <c r="NOU81" s="977"/>
      <c r="NOV81" s="977"/>
      <c r="NOW81" s="977"/>
      <c r="NOX81" s="977"/>
      <c r="NOY81" s="977"/>
      <c r="NOZ81" s="977"/>
      <c r="NPA81" s="977"/>
      <c r="NPB81" s="977"/>
      <c r="NPC81" s="977"/>
      <c r="NPD81" s="977"/>
      <c r="NPE81" s="977"/>
      <c r="NPF81" s="977"/>
      <c r="NPG81" s="977"/>
      <c r="NPH81" s="977"/>
      <c r="NPI81" s="977"/>
      <c r="NPJ81" s="977"/>
      <c r="NPK81" s="977"/>
      <c r="NPL81" s="977"/>
      <c r="NPM81" s="977"/>
      <c r="NPN81" s="977"/>
      <c r="NPO81" s="977"/>
      <c r="NPP81" s="977"/>
      <c r="NPQ81" s="977"/>
      <c r="NPR81" s="977"/>
      <c r="NPS81" s="977"/>
      <c r="NPT81" s="977"/>
      <c r="NPU81" s="977"/>
      <c r="NPV81" s="977"/>
      <c r="NPW81" s="977"/>
      <c r="NPX81" s="977"/>
      <c r="NPY81" s="977"/>
      <c r="NPZ81" s="977"/>
      <c r="NQA81" s="977"/>
      <c r="NQB81" s="977"/>
      <c r="NQC81" s="977"/>
      <c r="NQD81" s="977"/>
      <c r="NQE81" s="977"/>
      <c r="NQF81" s="977"/>
      <c r="NQG81" s="977"/>
      <c r="NQH81" s="977"/>
      <c r="NQI81" s="977"/>
      <c r="NQJ81" s="977"/>
      <c r="NQK81" s="977"/>
      <c r="NQL81" s="977"/>
      <c r="NQM81" s="977"/>
      <c r="NQN81" s="977"/>
      <c r="NQO81" s="977"/>
      <c r="NQP81" s="977"/>
      <c r="NQQ81" s="977"/>
      <c r="NQR81" s="977"/>
      <c r="NQS81" s="977"/>
      <c r="NQT81" s="977"/>
      <c r="NQU81" s="977"/>
      <c r="NQV81" s="977"/>
      <c r="NQW81" s="977"/>
      <c r="NQX81" s="977"/>
      <c r="NQY81" s="977"/>
      <c r="NQZ81" s="977"/>
      <c r="NRA81" s="977"/>
      <c r="NRB81" s="977"/>
      <c r="NRC81" s="977"/>
      <c r="NRD81" s="977"/>
      <c r="NRE81" s="977"/>
      <c r="NRF81" s="977"/>
      <c r="NRG81" s="977"/>
      <c r="NRH81" s="977"/>
      <c r="NRI81" s="977"/>
      <c r="NRJ81" s="977"/>
      <c r="NRK81" s="977"/>
      <c r="NRL81" s="977"/>
      <c r="NRM81" s="977"/>
      <c r="NRN81" s="977"/>
      <c r="NRO81" s="977"/>
      <c r="NRP81" s="977"/>
      <c r="NRQ81" s="977"/>
      <c r="NRR81" s="977"/>
      <c r="NRS81" s="977"/>
      <c r="NRT81" s="977"/>
      <c r="NRU81" s="977"/>
      <c r="NRV81" s="977"/>
      <c r="NRW81" s="977"/>
      <c r="NRX81" s="977"/>
      <c r="NRY81" s="977"/>
      <c r="NRZ81" s="977"/>
      <c r="NSA81" s="977"/>
      <c r="NSB81" s="977"/>
      <c r="NSC81" s="977"/>
      <c r="NSD81" s="977"/>
      <c r="NSE81" s="977"/>
      <c r="NSF81" s="977"/>
      <c r="NSG81" s="977"/>
      <c r="NSH81" s="977"/>
      <c r="NSI81" s="977"/>
      <c r="NSJ81" s="977"/>
      <c r="NSK81" s="977"/>
      <c r="NSL81" s="977"/>
      <c r="NSM81" s="977"/>
      <c r="NSN81" s="977"/>
      <c r="NSO81" s="977"/>
      <c r="NSP81" s="977"/>
      <c r="NSQ81" s="977"/>
      <c r="NSR81" s="977"/>
      <c r="NSS81" s="977"/>
      <c r="NST81" s="977"/>
      <c r="NSU81" s="977"/>
      <c r="NSV81" s="977"/>
      <c r="NSW81" s="977"/>
      <c r="NSX81" s="977"/>
      <c r="NSY81" s="977"/>
      <c r="NSZ81" s="977"/>
      <c r="NTA81" s="977"/>
      <c r="NTB81" s="977"/>
      <c r="NTC81" s="977"/>
      <c r="NTD81" s="977"/>
      <c r="NTE81" s="977"/>
      <c r="NTF81" s="977"/>
      <c r="NTG81" s="977"/>
      <c r="NTH81" s="977"/>
      <c r="NTI81" s="977"/>
      <c r="NTJ81" s="977"/>
      <c r="NTK81" s="977"/>
      <c r="NTL81" s="977"/>
      <c r="NTM81" s="977"/>
      <c r="NTN81" s="977"/>
      <c r="NTO81" s="977"/>
      <c r="NTP81" s="977"/>
      <c r="NTQ81" s="977"/>
      <c r="NTR81" s="977"/>
      <c r="NTS81" s="977"/>
      <c r="NTT81" s="977"/>
      <c r="NTU81" s="977"/>
      <c r="NTV81" s="977"/>
      <c r="NTW81" s="977"/>
      <c r="NTX81" s="977"/>
      <c r="NTY81" s="977"/>
      <c r="NTZ81" s="977"/>
      <c r="NUA81" s="977"/>
      <c r="NUB81" s="977"/>
      <c r="NUC81" s="977"/>
      <c r="NUD81" s="977"/>
      <c r="NUE81" s="977"/>
      <c r="NUF81" s="977"/>
      <c r="NUG81" s="977"/>
      <c r="NUH81" s="977"/>
      <c r="NUI81" s="977"/>
      <c r="NUJ81" s="977"/>
      <c r="NUK81" s="977"/>
      <c r="NUL81" s="977"/>
      <c r="NUM81" s="977"/>
      <c r="NUN81" s="977"/>
      <c r="NUO81" s="977"/>
      <c r="NUP81" s="977"/>
      <c r="NUQ81" s="977"/>
      <c r="NUR81" s="977"/>
      <c r="NUS81" s="977"/>
      <c r="NUT81" s="977"/>
      <c r="NUU81" s="977"/>
      <c r="NUV81" s="977"/>
      <c r="NUW81" s="977"/>
      <c r="NUX81" s="977"/>
      <c r="NUY81" s="977"/>
      <c r="NUZ81" s="977"/>
      <c r="NVA81" s="977"/>
      <c r="NVB81" s="977"/>
      <c r="NVC81" s="977"/>
      <c r="NVD81" s="977"/>
      <c r="NVE81" s="977"/>
      <c r="NVF81" s="977"/>
      <c r="NVG81" s="977"/>
      <c r="NVH81" s="977"/>
      <c r="NVI81" s="977"/>
      <c r="NVJ81" s="977"/>
      <c r="NVK81" s="977"/>
      <c r="NVL81" s="977"/>
      <c r="NVM81" s="977"/>
      <c r="NVN81" s="977"/>
      <c r="NVO81" s="977"/>
      <c r="NVP81" s="977"/>
      <c r="NVQ81" s="977"/>
      <c r="NVR81" s="977"/>
      <c r="NVS81" s="977"/>
      <c r="NVT81" s="977"/>
      <c r="NVU81" s="977"/>
      <c r="NVV81" s="977"/>
      <c r="NVW81" s="977"/>
      <c r="NVX81" s="977"/>
      <c r="NVY81" s="977"/>
      <c r="NVZ81" s="977"/>
      <c r="NWA81" s="977"/>
      <c r="NWB81" s="977"/>
      <c r="NWC81" s="977"/>
      <c r="NWD81" s="977"/>
      <c r="NWE81" s="977"/>
      <c r="NWF81" s="977"/>
      <c r="NWG81" s="977"/>
      <c r="NWH81" s="977"/>
      <c r="NWI81" s="977"/>
      <c r="NWJ81" s="977"/>
      <c r="NWK81" s="977"/>
      <c r="NWL81" s="977"/>
      <c r="NWM81" s="977"/>
      <c r="NWN81" s="977"/>
      <c r="NWO81" s="977"/>
      <c r="NWP81" s="977"/>
      <c r="NWQ81" s="977"/>
      <c r="NWR81" s="977"/>
      <c r="NWS81" s="977"/>
      <c r="NWT81" s="977"/>
      <c r="NWU81" s="977"/>
      <c r="NWV81" s="977"/>
      <c r="NWW81" s="977"/>
      <c r="NWX81" s="977"/>
      <c r="NWY81" s="977"/>
      <c r="NWZ81" s="977"/>
      <c r="NXA81" s="977"/>
      <c r="NXB81" s="977"/>
      <c r="NXC81" s="977"/>
      <c r="NXD81" s="977"/>
      <c r="NXE81" s="977"/>
      <c r="NXF81" s="977"/>
      <c r="NXG81" s="977"/>
      <c r="NXH81" s="977"/>
      <c r="NXI81" s="977"/>
      <c r="NXJ81" s="977"/>
      <c r="NXK81" s="977"/>
      <c r="NXL81" s="977"/>
      <c r="NXM81" s="977"/>
      <c r="NXN81" s="977"/>
      <c r="NXO81" s="977"/>
      <c r="NXP81" s="977"/>
      <c r="NXQ81" s="977"/>
      <c r="NXR81" s="977"/>
      <c r="NXS81" s="977"/>
      <c r="NXT81" s="977"/>
      <c r="NXU81" s="977"/>
      <c r="NXV81" s="977"/>
      <c r="NXW81" s="977"/>
      <c r="NXX81" s="977"/>
      <c r="NXY81" s="977"/>
      <c r="NXZ81" s="977"/>
      <c r="NYA81" s="977"/>
      <c r="NYB81" s="977"/>
      <c r="NYC81" s="977"/>
      <c r="NYD81" s="977"/>
      <c r="NYE81" s="977"/>
      <c r="NYF81" s="977"/>
      <c r="NYG81" s="977"/>
      <c r="NYH81" s="977"/>
      <c r="NYI81" s="977"/>
      <c r="NYJ81" s="977"/>
      <c r="NYK81" s="977"/>
      <c r="NYL81" s="977"/>
      <c r="NYM81" s="977"/>
      <c r="NYN81" s="977"/>
      <c r="NYO81" s="977"/>
      <c r="NYP81" s="977"/>
      <c r="NYQ81" s="977"/>
      <c r="NYR81" s="977"/>
      <c r="NYS81" s="977"/>
      <c r="NYT81" s="977"/>
      <c r="NYU81" s="977"/>
      <c r="NYV81" s="977"/>
      <c r="NYW81" s="977"/>
      <c r="NYX81" s="977"/>
      <c r="NYY81" s="977"/>
      <c r="NYZ81" s="977"/>
      <c r="NZA81" s="977"/>
      <c r="NZB81" s="977"/>
      <c r="NZC81" s="977"/>
      <c r="NZD81" s="977"/>
      <c r="NZE81" s="977"/>
      <c r="NZF81" s="977"/>
      <c r="NZG81" s="977"/>
      <c r="NZH81" s="977"/>
      <c r="NZI81" s="977"/>
      <c r="NZJ81" s="977"/>
      <c r="NZK81" s="977"/>
      <c r="NZL81" s="977"/>
      <c r="NZM81" s="977"/>
      <c r="NZN81" s="977"/>
      <c r="NZO81" s="977"/>
      <c r="NZP81" s="977"/>
      <c r="NZQ81" s="977"/>
      <c r="NZR81" s="977"/>
      <c r="NZS81" s="977"/>
      <c r="NZT81" s="977"/>
      <c r="NZU81" s="977"/>
      <c r="NZV81" s="977"/>
      <c r="NZW81" s="977"/>
      <c r="NZX81" s="977"/>
      <c r="NZY81" s="977"/>
      <c r="NZZ81" s="977"/>
      <c r="OAA81" s="977"/>
      <c r="OAB81" s="977"/>
      <c r="OAC81" s="977"/>
      <c r="OAD81" s="977"/>
      <c r="OAE81" s="977"/>
      <c r="OAF81" s="977"/>
      <c r="OAG81" s="977"/>
      <c r="OAH81" s="977"/>
      <c r="OAI81" s="977"/>
      <c r="OAJ81" s="977"/>
      <c r="OAK81" s="977"/>
      <c r="OAL81" s="977"/>
      <c r="OAM81" s="977"/>
      <c r="OAN81" s="977"/>
      <c r="OAO81" s="977"/>
      <c r="OAP81" s="977"/>
      <c r="OAQ81" s="977"/>
      <c r="OAR81" s="977"/>
      <c r="OAS81" s="977"/>
      <c r="OAT81" s="977"/>
      <c r="OAU81" s="977"/>
      <c r="OAV81" s="977"/>
      <c r="OAW81" s="977"/>
      <c r="OAX81" s="977"/>
      <c r="OAY81" s="977"/>
      <c r="OAZ81" s="977"/>
      <c r="OBA81" s="977"/>
      <c r="OBB81" s="977"/>
      <c r="OBC81" s="977"/>
      <c r="OBD81" s="977"/>
      <c r="OBE81" s="977"/>
      <c r="OBF81" s="977"/>
      <c r="OBG81" s="977"/>
      <c r="OBH81" s="977"/>
      <c r="OBI81" s="977"/>
      <c r="OBJ81" s="977"/>
      <c r="OBK81" s="977"/>
      <c r="OBL81" s="977"/>
      <c r="OBM81" s="977"/>
      <c r="OBN81" s="977"/>
      <c r="OBO81" s="977"/>
      <c r="OBP81" s="977"/>
      <c r="OBQ81" s="977"/>
      <c r="OBR81" s="977"/>
      <c r="OBS81" s="977"/>
      <c r="OBT81" s="977"/>
      <c r="OBU81" s="977"/>
      <c r="OBV81" s="977"/>
      <c r="OBW81" s="977"/>
      <c r="OBX81" s="977"/>
      <c r="OBY81" s="977"/>
      <c r="OBZ81" s="977"/>
      <c r="OCA81" s="977"/>
      <c r="OCB81" s="977"/>
      <c r="OCC81" s="977"/>
      <c r="OCD81" s="977"/>
      <c r="OCE81" s="977"/>
      <c r="OCF81" s="977"/>
      <c r="OCG81" s="977"/>
      <c r="OCH81" s="977"/>
      <c r="OCI81" s="977"/>
      <c r="OCJ81" s="977"/>
      <c r="OCK81" s="977"/>
      <c r="OCL81" s="977"/>
      <c r="OCM81" s="977"/>
      <c r="OCN81" s="977"/>
      <c r="OCO81" s="977"/>
      <c r="OCP81" s="977"/>
      <c r="OCQ81" s="977"/>
      <c r="OCR81" s="977"/>
      <c r="OCS81" s="977"/>
      <c r="OCT81" s="977"/>
      <c r="OCU81" s="977"/>
      <c r="OCV81" s="977"/>
      <c r="OCW81" s="977"/>
      <c r="OCX81" s="977"/>
      <c r="OCY81" s="977"/>
      <c r="OCZ81" s="977"/>
      <c r="ODA81" s="977"/>
      <c r="ODB81" s="977"/>
      <c r="ODC81" s="977"/>
      <c r="ODD81" s="977"/>
      <c r="ODE81" s="977"/>
      <c r="ODF81" s="977"/>
      <c r="ODG81" s="977"/>
      <c r="ODH81" s="977"/>
      <c r="ODI81" s="977"/>
      <c r="ODJ81" s="977"/>
      <c r="ODK81" s="977"/>
      <c r="ODL81" s="977"/>
      <c r="ODM81" s="977"/>
      <c r="ODN81" s="977"/>
      <c r="ODO81" s="977"/>
      <c r="ODP81" s="977"/>
      <c r="ODQ81" s="977"/>
      <c r="ODR81" s="977"/>
      <c r="ODS81" s="977"/>
      <c r="ODT81" s="977"/>
      <c r="ODU81" s="977"/>
      <c r="ODV81" s="977"/>
      <c r="ODW81" s="977"/>
      <c r="ODX81" s="977"/>
      <c r="ODY81" s="977"/>
      <c r="ODZ81" s="977"/>
      <c r="OEA81" s="977"/>
      <c r="OEB81" s="977"/>
      <c r="OEC81" s="977"/>
      <c r="OED81" s="977"/>
      <c r="OEE81" s="977"/>
      <c r="OEF81" s="977"/>
      <c r="OEG81" s="977"/>
      <c r="OEH81" s="977"/>
      <c r="OEI81" s="977"/>
      <c r="OEJ81" s="977"/>
      <c r="OEK81" s="977"/>
      <c r="OEL81" s="977"/>
      <c r="OEM81" s="977"/>
      <c r="OEN81" s="977"/>
      <c r="OEO81" s="977"/>
      <c r="OEP81" s="977"/>
      <c r="OEQ81" s="977"/>
      <c r="OER81" s="977"/>
      <c r="OES81" s="977"/>
      <c r="OET81" s="977"/>
      <c r="OEU81" s="977"/>
      <c r="OEV81" s="977"/>
      <c r="OEW81" s="977"/>
      <c r="OEX81" s="977"/>
      <c r="OEY81" s="977"/>
      <c r="OEZ81" s="977"/>
      <c r="OFA81" s="977"/>
      <c r="OFB81" s="977"/>
      <c r="OFC81" s="977"/>
      <c r="OFD81" s="977"/>
      <c r="OFE81" s="977"/>
      <c r="OFF81" s="977"/>
      <c r="OFG81" s="977"/>
      <c r="OFH81" s="977"/>
      <c r="OFI81" s="977"/>
      <c r="OFJ81" s="977"/>
      <c r="OFK81" s="977"/>
      <c r="OFL81" s="977"/>
      <c r="OFM81" s="977"/>
      <c r="OFN81" s="977"/>
      <c r="OFO81" s="977"/>
      <c r="OFP81" s="977"/>
      <c r="OFQ81" s="977"/>
      <c r="OFR81" s="977"/>
      <c r="OFS81" s="977"/>
      <c r="OFT81" s="977"/>
      <c r="OFU81" s="977"/>
      <c r="OFV81" s="977"/>
      <c r="OFW81" s="977"/>
      <c r="OFX81" s="977"/>
      <c r="OFY81" s="977"/>
      <c r="OFZ81" s="977"/>
      <c r="OGA81" s="977"/>
      <c r="OGB81" s="977"/>
      <c r="OGC81" s="977"/>
      <c r="OGD81" s="977"/>
      <c r="OGE81" s="977"/>
      <c r="OGF81" s="977"/>
      <c r="OGG81" s="977"/>
      <c r="OGH81" s="977"/>
      <c r="OGI81" s="977"/>
      <c r="OGJ81" s="977"/>
      <c r="OGK81" s="977"/>
      <c r="OGL81" s="977"/>
      <c r="OGM81" s="977"/>
      <c r="OGN81" s="977"/>
      <c r="OGO81" s="977"/>
      <c r="OGP81" s="977"/>
      <c r="OGQ81" s="977"/>
      <c r="OGR81" s="977"/>
      <c r="OGS81" s="977"/>
      <c r="OGT81" s="977"/>
      <c r="OGU81" s="977"/>
      <c r="OGV81" s="977"/>
      <c r="OGW81" s="977"/>
      <c r="OGX81" s="977"/>
      <c r="OGY81" s="977"/>
      <c r="OGZ81" s="977"/>
      <c r="OHA81" s="977"/>
      <c r="OHB81" s="977"/>
      <c r="OHC81" s="977"/>
      <c r="OHD81" s="977"/>
      <c r="OHE81" s="977"/>
      <c r="OHF81" s="977"/>
      <c r="OHG81" s="977"/>
      <c r="OHH81" s="977"/>
      <c r="OHI81" s="977"/>
      <c r="OHJ81" s="977"/>
      <c r="OHK81" s="977"/>
      <c r="OHL81" s="977"/>
      <c r="OHM81" s="977"/>
      <c r="OHN81" s="977"/>
      <c r="OHO81" s="977"/>
      <c r="OHP81" s="977"/>
      <c r="OHQ81" s="977"/>
      <c r="OHR81" s="977"/>
      <c r="OHS81" s="977"/>
      <c r="OHT81" s="977"/>
      <c r="OHU81" s="977"/>
      <c r="OHV81" s="977"/>
      <c r="OHW81" s="977"/>
      <c r="OHX81" s="977"/>
      <c r="OHY81" s="977"/>
      <c r="OHZ81" s="977"/>
      <c r="OIA81" s="977"/>
      <c r="OIB81" s="977"/>
      <c r="OIC81" s="977"/>
      <c r="OID81" s="977"/>
      <c r="OIE81" s="977"/>
      <c r="OIF81" s="977"/>
      <c r="OIG81" s="977"/>
      <c r="OIH81" s="977"/>
      <c r="OII81" s="977"/>
      <c r="OIJ81" s="977"/>
      <c r="OIK81" s="977"/>
      <c r="OIL81" s="977"/>
      <c r="OIM81" s="977"/>
      <c r="OIN81" s="977"/>
      <c r="OIO81" s="977"/>
      <c r="OIP81" s="977"/>
      <c r="OIQ81" s="977"/>
      <c r="OIR81" s="977"/>
      <c r="OIS81" s="977"/>
      <c r="OIT81" s="977"/>
      <c r="OIU81" s="977"/>
      <c r="OIV81" s="977"/>
      <c r="OIW81" s="977"/>
      <c r="OIX81" s="977"/>
      <c r="OIY81" s="977"/>
      <c r="OIZ81" s="977"/>
      <c r="OJA81" s="977"/>
      <c r="OJB81" s="977"/>
      <c r="OJC81" s="977"/>
      <c r="OJD81" s="977"/>
      <c r="OJE81" s="977"/>
      <c r="OJF81" s="977"/>
      <c r="OJG81" s="977"/>
      <c r="OJH81" s="977"/>
      <c r="OJI81" s="977"/>
      <c r="OJJ81" s="977"/>
      <c r="OJK81" s="977"/>
      <c r="OJL81" s="977"/>
      <c r="OJM81" s="977"/>
      <c r="OJN81" s="977"/>
      <c r="OJO81" s="977"/>
      <c r="OJP81" s="977"/>
      <c r="OJQ81" s="977"/>
      <c r="OJR81" s="977"/>
      <c r="OJS81" s="977"/>
      <c r="OJT81" s="977"/>
      <c r="OJU81" s="977"/>
      <c r="OJV81" s="977"/>
      <c r="OJW81" s="977"/>
      <c r="OJX81" s="977"/>
      <c r="OJY81" s="977"/>
      <c r="OJZ81" s="977"/>
      <c r="OKA81" s="977"/>
      <c r="OKB81" s="977"/>
      <c r="OKC81" s="977"/>
      <c r="OKD81" s="977"/>
      <c r="OKE81" s="977"/>
      <c r="OKF81" s="977"/>
      <c r="OKG81" s="977"/>
      <c r="OKH81" s="977"/>
      <c r="OKI81" s="977"/>
      <c r="OKJ81" s="977"/>
      <c r="OKK81" s="977"/>
      <c r="OKL81" s="977"/>
      <c r="OKM81" s="977"/>
      <c r="OKN81" s="977"/>
      <c r="OKO81" s="977"/>
      <c r="OKP81" s="977"/>
      <c r="OKQ81" s="977"/>
      <c r="OKR81" s="977"/>
      <c r="OKS81" s="977"/>
      <c r="OKT81" s="977"/>
      <c r="OKU81" s="977"/>
      <c r="OKV81" s="977"/>
      <c r="OKW81" s="977"/>
      <c r="OKX81" s="977"/>
      <c r="OKY81" s="977"/>
      <c r="OKZ81" s="977"/>
      <c r="OLA81" s="977"/>
      <c r="OLB81" s="977"/>
      <c r="OLC81" s="977"/>
      <c r="OLD81" s="977"/>
      <c r="OLE81" s="977"/>
      <c r="OLF81" s="977"/>
      <c r="OLG81" s="977"/>
      <c r="OLH81" s="977"/>
      <c r="OLI81" s="977"/>
      <c r="OLJ81" s="977"/>
      <c r="OLK81" s="977"/>
      <c r="OLL81" s="977"/>
      <c r="OLM81" s="977"/>
      <c r="OLN81" s="977"/>
      <c r="OLO81" s="977"/>
      <c r="OLP81" s="977"/>
      <c r="OLQ81" s="977"/>
      <c r="OLR81" s="977"/>
      <c r="OLS81" s="977"/>
      <c r="OLT81" s="977"/>
      <c r="OLU81" s="977"/>
      <c r="OLV81" s="977"/>
      <c r="OLW81" s="977"/>
      <c r="OLX81" s="977"/>
      <c r="OLY81" s="977"/>
      <c r="OLZ81" s="977"/>
      <c r="OMA81" s="977"/>
      <c r="OMB81" s="977"/>
      <c r="OMC81" s="977"/>
      <c r="OMD81" s="977"/>
      <c r="OME81" s="977"/>
      <c r="OMF81" s="977"/>
      <c r="OMG81" s="977"/>
      <c r="OMH81" s="977"/>
      <c r="OMI81" s="977"/>
      <c r="OMJ81" s="977"/>
      <c r="OMK81" s="977"/>
      <c r="OML81" s="977"/>
      <c r="OMM81" s="977"/>
      <c r="OMN81" s="977"/>
      <c r="OMO81" s="977"/>
      <c r="OMP81" s="977"/>
      <c r="OMQ81" s="977"/>
      <c r="OMR81" s="977"/>
      <c r="OMS81" s="977"/>
      <c r="OMT81" s="977"/>
      <c r="OMU81" s="977"/>
      <c r="OMV81" s="977"/>
      <c r="OMW81" s="977"/>
      <c r="OMX81" s="977"/>
      <c r="OMY81" s="977"/>
      <c r="OMZ81" s="977"/>
      <c r="ONA81" s="977"/>
      <c r="ONB81" s="977"/>
      <c r="ONC81" s="977"/>
      <c r="OND81" s="977"/>
      <c r="ONE81" s="977"/>
      <c r="ONF81" s="977"/>
      <c r="ONG81" s="977"/>
      <c r="ONH81" s="977"/>
      <c r="ONI81" s="977"/>
      <c r="ONJ81" s="977"/>
      <c r="ONK81" s="977"/>
      <c r="ONL81" s="977"/>
      <c r="ONM81" s="977"/>
      <c r="ONN81" s="977"/>
      <c r="ONO81" s="977"/>
      <c r="ONP81" s="977"/>
      <c r="ONQ81" s="977"/>
      <c r="ONR81" s="977"/>
      <c r="ONS81" s="977"/>
      <c r="ONT81" s="977"/>
      <c r="ONU81" s="977"/>
      <c r="ONV81" s="977"/>
      <c r="ONW81" s="977"/>
      <c r="ONX81" s="977"/>
      <c r="ONY81" s="977"/>
      <c r="ONZ81" s="977"/>
      <c r="OOA81" s="977"/>
      <c r="OOB81" s="977"/>
      <c r="OOC81" s="977"/>
      <c r="OOD81" s="977"/>
      <c r="OOE81" s="977"/>
      <c r="OOF81" s="977"/>
      <c r="OOG81" s="977"/>
      <c r="OOH81" s="977"/>
      <c r="OOI81" s="977"/>
      <c r="OOJ81" s="977"/>
      <c r="OOK81" s="977"/>
      <c r="OOL81" s="977"/>
      <c r="OOM81" s="977"/>
      <c r="OON81" s="977"/>
      <c r="OOO81" s="977"/>
      <c r="OOP81" s="977"/>
      <c r="OOQ81" s="977"/>
      <c r="OOR81" s="977"/>
      <c r="OOS81" s="977"/>
      <c r="OOT81" s="977"/>
      <c r="OOU81" s="977"/>
      <c r="OOV81" s="977"/>
      <c r="OOW81" s="977"/>
      <c r="OOX81" s="977"/>
      <c r="OOY81" s="977"/>
      <c r="OOZ81" s="977"/>
      <c r="OPA81" s="977"/>
      <c r="OPB81" s="977"/>
      <c r="OPC81" s="977"/>
      <c r="OPD81" s="977"/>
      <c r="OPE81" s="977"/>
      <c r="OPF81" s="977"/>
      <c r="OPG81" s="977"/>
      <c r="OPH81" s="977"/>
      <c r="OPI81" s="977"/>
      <c r="OPJ81" s="977"/>
      <c r="OPK81" s="977"/>
      <c r="OPL81" s="977"/>
      <c r="OPM81" s="977"/>
      <c r="OPN81" s="977"/>
      <c r="OPO81" s="977"/>
      <c r="OPP81" s="977"/>
      <c r="OPQ81" s="977"/>
      <c r="OPR81" s="977"/>
      <c r="OPS81" s="977"/>
      <c r="OPT81" s="977"/>
      <c r="OPU81" s="977"/>
      <c r="OPV81" s="977"/>
      <c r="OPW81" s="977"/>
      <c r="OPX81" s="977"/>
      <c r="OPY81" s="977"/>
      <c r="OPZ81" s="977"/>
      <c r="OQA81" s="977"/>
      <c r="OQB81" s="977"/>
      <c r="OQC81" s="977"/>
      <c r="OQD81" s="977"/>
      <c r="OQE81" s="977"/>
      <c r="OQF81" s="977"/>
      <c r="OQG81" s="977"/>
      <c r="OQH81" s="977"/>
      <c r="OQI81" s="977"/>
      <c r="OQJ81" s="977"/>
      <c r="OQK81" s="977"/>
      <c r="OQL81" s="977"/>
      <c r="OQM81" s="977"/>
      <c r="OQN81" s="977"/>
      <c r="OQO81" s="977"/>
      <c r="OQP81" s="977"/>
      <c r="OQQ81" s="977"/>
      <c r="OQR81" s="977"/>
      <c r="OQS81" s="977"/>
      <c r="OQT81" s="977"/>
      <c r="OQU81" s="977"/>
      <c r="OQV81" s="977"/>
      <c r="OQW81" s="977"/>
      <c r="OQX81" s="977"/>
      <c r="OQY81" s="977"/>
      <c r="OQZ81" s="977"/>
      <c r="ORA81" s="977"/>
      <c r="ORB81" s="977"/>
      <c r="ORC81" s="977"/>
      <c r="ORD81" s="977"/>
      <c r="ORE81" s="977"/>
      <c r="ORF81" s="977"/>
      <c r="ORG81" s="977"/>
      <c r="ORH81" s="977"/>
      <c r="ORI81" s="977"/>
      <c r="ORJ81" s="977"/>
      <c r="ORK81" s="977"/>
      <c r="ORL81" s="977"/>
      <c r="ORM81" s="977"/>
      <c r="ORN81" s="977"/>
      <c r="ORO81" s="977"/>
      <c r="ORP81" s="977"/>
      <c r="ORQ81" s="977"/>
      <c r="ORR81" s="977"/>
      <c r="ORS81" s="977"/>
      <c r="ORT81" s="977"/>
      <c r="ORU81" s="977"/>
      <c r="ORV81" s="977"/>
      <c r="ORW81" s="977"/>
      <c r="ORX81" s="977"/>
      <c r="ORY81" s="977"/>
      <c r="ORZ81" s="977"/>
      <c r="OSA81" s="977"/>
      <c r="OSB81" s="977"/>
      <c r="OSC81" s="977"/>
      <c r="OSD81" s="977"/>
      <c r="OSE81" s="977"/>
      <c r="OSF81" s="977"/>
      <c r="OSG81" s="977"/>
      <c r="OSH81" s="977"/>
      <c r="OSI81" s="977"/>
      <c r="OSJ81" s="977"/>
      <c r="OSK81" s="977"/>
      <c r="OSL81" s="977"/>
      <c r="OSM81" s="977"/>
      <c r="OSN81" s="977"/>
      <c r="OSO81" s="977"/>
      <c r="OSP81" s="977"/>
      <c r="OSQ81" s="977"/>
      <c r="OSR81" s="977"/>
      <c r="OSS81" s="977"/>
      <c r="OST81" s="977"/>
      <c r="OSU81" s="977"/>
      <c r="OSV81" s="977"/>
      <c r="OSW81" s="977"/>
      <c r="OSX81" s="977"/>
      <c r="OSY81" s="977"/>
      <c r="OSZ81" s="977"/>
      <c r="OTA81" s="977"/>
      <c r="OTB81" s="977"/>
      <c r="OTC81" s="977"/>
      <c r="OTD81" s="977"/>
      <c r="OTE81" s="977"/>
      <c r="OTF81" s="977"/>
      <c r="OTG81" s="977"/>
      <c r="OTH81" s="977"/>
      <c r="OTI81" s="977"/>
      <c r="OTJ81" s="977"/>
      <c r="OTK81" s="977"/>
      <c r="OTL81" s="977"/>
      <c r="OTM81" s="977"/>
      <c r="OTN81" s="977"/>
      <c r="OTO81" s="977"/>
      <c r="OTP81" s="977"/>
      <c r="OTQ81" s="977"/>
      <c r="OTR81" s="977"/>
      <c r="OTS81" s="977"/>
      <c r="OTT81" s="977"/>
      <c r="OTU81" s="977"/>
      <c r="OTV81" s="977"/>
      <c r="OTW81" s="977"/>
      <c r="OTX81" s="977"/>
      <c r="OTY81" s="977"/>
      <c r="OTZ81" s="977"/>
      <c r="OUA81" s="977"/>
      <c r="OUB81" s="977"/>
      <c r="OUC81" s="977"/>
      <c r="OUD81" s="977"/>
      <c r="OUE81" s="977"/>
      <c r="OUF81" s="977"/>
      <c r="OUG81" s="977"/>
      <c r="OUH81" s="977"/>
      <c r="OUI81" s="977"/>
      <c r="OUJ81" s="977"/>
      <c r="OUK81" s="977"/>
      <c r="OUL81" s="977"/>
      <c r="OUM81" s="977"/>
      <c r="OUN81" s="977"/>
      <c r="OUO81" s="977"/>
      <c r="OUP81" s="977"/>
      <c r="OUQ81" s="977"/>
      <c r="OUR81" s="977"/>
      <c r="OUS81" s="977"/>
      <c r="OUT81" s="977"/>
      <c r="OUU81" s="977"/>
      <c r="OUV81" s="977"/>
      <c r="OUW81" s="977"/>
      <c r="OUX81" s="977"/>
      <c r="OUY81" s="977"/>
      <c r="OUZ81" s="977"/>
      <c r="OVA81" s="977"/>
      <c r="OVB81" s="977"/>
      <c r="OVC81" s="977"/>
      <c r="OVD81" s="977"/>
      <c r="OVE81" s="977"/>
      <c r="OVF81" s="977"/>
      <c r="OVG81" s="977"/>
      <c r="OVH81" s="977"/>
      <c r="OVI81" s="977"/>
      <c r="OVJ81" s="977"/>
      <c r="OVK81" s="977"/>
      <c r="OVL81" s="977"/>
      <c r="OVM81" s="977"/>
      <c r="OVN81" s="977"/>
      <c r="OVO81" s="977"/>
      <c r="OVP81" s="977"/>
      <c r="OVQ81" s="977"/>
      <c r="OVR81" s="977"/>
      <c r="OVS81" s="977"/>
      <c r="OVT81" s="977"/>
      <c r="OVU81" s="977"/>
      <c r="OVV81" s="977"/>
      <c r="OVW81" s="977"/>
      <c r="OVX81" s="977"/>
      <c r="OVY81" s="977"/>
      <c r="OVZ81" s="977"/>
      <c r="OWA81" s="977"/>
      <c r="OWB81" s="977"/>
      <c r="OWC81" s="977"/>
      <c r="OWD81" s="977"/>
      <c r="OWE81" s="977"/>
      <c r="OWF81" s="977"/>
      <c r="OWG81" s="977"/>
      <c r="OWH81" s="977"/>
      <c r="OWI81" s="977"/>
      <c r="OWJ81" s="977"/>
      <c r="OWK81" s="977"/>
      <c r="OWL81" s="977"/>
      <c r="OWM81" s="977"/>
      <c r="OWN81" s="977"/>
      <c r="OWO81" s="977"/>
      <c r="OWP81" s="977"/>
      <c r="OWQ81" s="977"/>
      <c r="OWR81" s="977"/>
      <c r="OWS81" s="977"/>
      <c r="OWT81" s="977"/>
      <c r="OWU81" s="977"/>
      <c r="OWV81" s="977"/>
      <c r="OWW81" s="977"/>
      <c r="OWX81" s="977"/>
      <c r="OWY81" s="977"/>
      <c r="OWZ81" s="977"/>
      <c r="OXA81" s="977"/>
      <c r="OXB81" s="977"/>
      <c r="OXC81" s="977"/>
      <c r="OXD81" s="977"/>
      <c r="OXE81" s="977"/>
      <c r="OXF81" s="977"/>
      <c r="OXG81" s="977"/>
      <c r="OXH81" s="977"/>
      <c r="OXI81" s="977"/>
      <c r="OXJ81" s="977"/>
      <c r="OXK81" s="977"/>
      <c r="OXL81" s="977"/>
      <c r="OXM81" s="977"/>
      <c r="OXN81" s="977"/>
      <c r="OXO81" s="977"/>
      <c r="OXP81" s="977"/>
      <c r="OXQ81" s="977"/>
      <c r="OXR81" s="977"/>
      <c r="OXS81" s="977"/>
      <c r="OXT81" s="977"/>
      <c r="OXU81" s="977"/>
      <c r="OXV81" s="977"/>
      <c r="OXW81" s="977"/>
      <c r="OXX81" s="977"/>
      <c r="OXY81" s="977"/>
      <c r="OXZ81" s="977"/>
      <c r="OYA81" s="977"/>
      <c r="OYB81" s="977"/>
      <c r="OYC81" s="977"/>
      <c r="OYD81" s="977"/>
      <c r="OYE81" s="977"/>
      <c r="OYF81" s="977"/>
      <c r="OYG81" s="977"/>
      <c r="OYH81" s="977"/>
      <c r="OYI81" s="977"/>
      <c r="OYJ81" s="977"/>
      <c r="OYK81" s="977"/>
      <c r="OYL81" s="977"/>
      <c r="OYM81" s="977"/>
      <c r="OYN81" s="977"/>
      <c r="OYO81" s="977"/>
      <c r="OYP81" s="977"/>
      <c r="OYQ81" s="977"/>
      <c r="OYR81" s="977"/>
      <c r="OYS81" s="977"/>
      <c r="OYT81" s="977"/>
      <c r="OYU81" s="977"/>
      <c r="OYV81" s="977"/>
      <c r="OYW81" s="977"/>
      <c r="OYX81" s="977"/>
      <c r="OYY81" s="977"/>
      <c r="OYZ81" s="977"/>
      <c r="OZA81" s="977"/>
      <c r="OZB81" s="977"/>
      <c r="OZC81" s="977"/>
      <c r="OZD81" s="977"/>
      <c r="OZE81" s="977"/>
      <c r="OZF81" s="977"/>
      <c r="OZG81" s="977"/>
      <c r="OZH81" s="977"/>
      <c r="OZI81" s="977"/>
      <c r="OZJ81" s="977"/>
      <c r="OZK81" s="977"/>
      <c r="OZL81" s="977"/>
      <c r="OZM81" s="977"/>
      <c r="OZN81" s="977"/>
      <c r="OZO81" s="977"/>
      <c r="OZP81" s="977"/>
      <c r="OZQ81" s="977"/>
      <c r="OZR81" s="977"/>
      <c r="OZS81" s="977"/>
      <c r="OZT81" s="977"/>
      <c r="OZU81" s="977"/>
      <c r="OZV81" s="977"/>
      <c r="OZW81" s="977"/>
      <c r="OZX81" s="977"/>
      <c r="OZY81" s="977"/>
      <c r="OZZ81" s="977"/>
      <c r="PAA81" s="977"/>
      <c r="PAB81" s="977"/>
      <c r="PAC81" s="977"/>
      <c r="PAD81" s="977"/>
      <c r="PAE81" s="977"/>
      <c r="PAF81" s="977"/>
      <c r="PAG81" s="977"/>
      <c r="PAH81" s="977"/>
      <c r="PAI81" s="977"/>
      <c r="PAJ81" s="977"/>
      <c r="PAK81" s="977"/>
      <c r="PAL81" s="977"/>
      <c r="PAM81" s="977"/>
      <c r="PAN81" s="977"/>
      <c r="PAO81" s="977"/>
      <c r="PAP81" s="977"/>
      <c r="PAQ81" s="977"/>
      <c r="PAR81" s="977"/>
      <c r="PAS81" s="977"/>
      <c r="PAT81" s="977"/>
      <c r="PAU81" s="977"/>
      <c r="PAV81" s="977"/>
      <c r="PAW81" s="977"/>
      <c r="PAX81" s="977"/>
      <c r="PAY81" s="977"/>
      <c r="PAZ81" s="977"/>
      <c r="PBA81" s="977"/>
      <c r="PBB81" s="977"/>
      <c r="PBC81" s="977"/>
      <c r="PBD81" s="977"/>
      <c r="PBE81" s="977"/>
      <c r="PBF81" s="977"/>
      <c r="PBG81" s="977"/>
      <c r="PBH81" s="977"/>
      <c r="PBI81" s="977"/>
      <c r="PBJ81" s="977"/>
      <c r="PBK81" s="977"/>
      <c r="PBL81" s="977"/>
      <c r="PBM81" s="977"/>
      <c r="PBN81" s="977"/>
      <c r="PBO81" s="977"/>
      <c r="PBP81" s="977"/>
      <c r="PBQ81" s="977"/>
      <c r="PBR81" s="977"/>
      <c r="PBS81" s="977"/>
      <c r="PBT81" s="977"/>
      <c r="PBU81" s="977"/>
      <c r="PBV81" s="977"/>
      <c r="PBW81" s="977"/>
      <c r="PBX81" s="977"/>
      <c r="PBY81" s="977"/>
      <c r="PBZ81" s="977"/>
      <c r="PCA81" s="977"/>
      <c r="PCB81" s="977"/>
      <c r="PCC81" s="977"/>
      <c r="PCD81" s="977"/>
      <c r="PCE81" s="977"/>
      <c r="PCF81" s="977"/>
      <c r="PCG81" s="977"/>
      <c r="PCH81" s="977"/>
      <c r="PCI81" s="977"/>
      <c r="PCJ81" s="977"/>
      <c r="PCK81" s="977"/>
      <c r="PCL81" s="977"/>
      <c r="PCM81" s="977"/>
      <c r="PCN81" s="977"/>
      <c r="PCO81" s="977"/>
      <c r="PCP81" s="977"/>
      <c r="PCQ81" s="977"/>
      <c r="PCR81" s="977"/>
      <c r="PCS81" s="977"/>
      <c r="PCT81" s="977"/>
      <c r="PCU81" s="977"/>
      <c r="PCV81" s="977"/>
      <c r="PCW81" s="977"/>
      <c r="PCX81" s="977"/>
      <c r="PCY81" s="977"/>
      <c r="PCZ81" s="977"/>
      <c r="PDA81" s="977"/>
      <c r="PDB81" s="977"/>
      <c r="PDC81" s="977"/>
      <c r="PDD81" s="977"/>
      <c r="PDE81" s="977"/>
      <c r="PDF81" s="977"/>
      <c r="PDG81" s="977"/>
      <c r="PDH81" s="977"/>
      <c r="PDI81" s="977"/>
      <c r="PDJ81" s="977"/>
      <c r="PDK81" s="977"/>
      <c r="PDL81" s="977"/>
      <c r="PDM81" s="977"/>
      <c r="PDN81" s="977"/>
      <c r="PDO81" s="977"/>
      <c r="PDP81" s="977"/>
      <c r="PDQ81" s="977"/>
      <c r="PDR81" s="977"/>
      <c r="PDS81" s="977"/>
      <c r="PDT81" s="977"/>
      <c r="PDU81" s="977"/>
      <c r="PDV81" s="977"/>
      <c r="PDW81" s="977"/>
      <c r="PDX81" s="977"/>
      <c r="PDY81" s="977"/>
      <c r="PDZ81" s="977"/>
      <c r="PEA81" s="977"/>
      <c r="PEB81" s="977"/>
      <c r="PEC81" s="977"/>
      <c r="PED81" s="977"/>
      <c r="PEE81" s="977"/>
      <c r="PEF81" s="977"/>
      <c r="PEG81" s="977"/>
      <c r="PEH81" s="977"/>
      <c r="PEI81" s="977"/>
      <c r="PEJ81" s="977"/>
      <c r="PEK81" s="977"/>
      <c r="PEL81" s="977"/>
      <c r="PEM81" s="977"/>
      <c r="PEN81" s="977"/>
      <c r="PEO81" s="977"/>
      <c r="PEP81" s="977"/>
      <c r="PEQ81" s="977"/>
      <c r="PER81" s="977"/>
      <c r="PES81" s="977"/>
      <c r="PET81" s="977"/>
      <c r="PEU81" s="977"/>
      <c r="PEV81" s="977"/>
      <c r="PEW81" s="977"/>
      <c r="PEX81" s="977"/>
      <c r="PEY81" s="977"/>
      <c r="PEZ81" s="977"/>
      <c r="PFA81" s="977"/>
      <c r="PFB81" s="977"/>
      <c r="PFC81" s="977"/>
      <c r="PFD81" s="977"/>
      <c r="PFE81" s="977"/>
      <c r="PFF81" s="977"/>
      <c r="PFG81" s="977"/>
      <c r="PFH81" s="977"/>
      <c r="PFI81" s="977"/>
      <c r="PFJ81" s="977"/>
      <c r="PFK81" s="977"/>
      <c r="PFL81" s="977"/>
      <c r="PFM81" s="977"/>
      <c r="PFN81" s="977"/>
      <c r="PFO81" s="977"/>
      <c r="PFP81" s="977"/>
      <c r="PFQ81" s="977"/>
      <c r="PFR81" s="977"/>
      <c r="PFS81" s="977"/>
      <c r="PFT81" s="977"/>
      <c r="PFU81" s="977"/>
      <c r="PFV81" s="977"/>
      <c r="PFW81" s="977"/>
      <c r="PFX81" s="977"/>
      <c r="PFY81" s="977"/>
      <c r="PFZ81" s="977"/>
      <c r="PGA81" s="977"/>
      <c r="PGB81" s="977"/>
      <c r="PGC81" s="977"/>
      <c r="PGD81" s="977"/>
      <c r="PGE81" s="977"/>
      <c r="PGF81" s="977"/>
      <c r="PGG81" s="977"/>
      <c r="PGH81" s="977"/>
      <c r="PGI81" s="977"/>
      <c r="PGJ81" s="977"/>
      <c r="PGK81" s="977"/>
      <c r="PGL81" s="977"/>
      <c r="PGM81" s="977"/>
      <c r="PGN81" s="977"/>
      <c r="PGO81" s="977"/>
      <c r="PGP81" s="977"/>
      <c r="PGQ81" s="977"/>
      <c r="PGR81" s="977"/>
      <c r="PGS81" s="977"/>
      <c r="PGT81" s="977"/>
      <c r="PGU81" s="977"/>
      <c r="PGV81" s="977"/>
      <c r="PGW81" s="977"/>
      <c r="PGX81" s="977"/>
      <c r="PGY81" s="977"/>
      <c r="PGZ81" s="977"/>
      <c r="PHA81" s="977"/>
      <c r="PHB81" s="977"/>
      <c r="PHC81" s="977"/>
      <c r="PHD81" s="977"/>
      <c r="PHE81" s="977"/>
      <c r="PHF81" s="977"/>
      <c r="PHG81" s="977"/>
      <c r="PHH81" s="977"/>
      <c r="PHI81" s="977"/>
      <c r="PHJ81" s="977"/>
      <c r="PHK81" s="977"/>
      <c r="PHL81" s="977"/>
      <c r="PHM81" s="977"/>
      <c r="PHN81" s="977"/>
      <c r="PHO81" s="977"/>
      <c r="PHP81" s="977"/>
      <c r="PHQ81" s="977"/>
      <c r="PHR81" s="977"/>
      <c r="PHS81" s="977"/>
      <c r="PHT81" s="977"/>
      <c r="PHU81" s="977"/>
      <c r="PHV81" s="977"/>
      <c r="PHW81" s="977"/>
      <c r="PHX81" s="977"/>
      <c r="PHY81" s="977"/>
      <c r="PHZ81" s="977"/>
      <c r="PIA81" s="977"/>
      <c r="PIB81" s="977"/>
      <c r="PIC81" s="977"/>
      <c r="PID81" s="977"/>
      <c r="PIE81" s="977"/>
      <c r="PIF81" s="977"/>
      <c r="PIG81" s="977"/>
      <c r="PIH81" s="977"/>
      <c r="PII81" s="977"/>
      <c r="PIJ81" s="977"/>
      <c r="PIK81" s="977"/>
      <c r="PIL81" s="977"/>
      <c r="PIM81" s="977"/>
      <c r="PIN81" s="977"/>
      <c r="PIO81" s="977"/>
      <c r="PIP81" s="977"/>
      <c r="PIQ81" s="977"/>
      <c r="PIR81" s="977"/>
      <c r="PIS81" s="977"/>
      <c r="PIT81" s="977"/>
      <c r="PIU81" s="977"/>
      <c r="PIV81" s="977"/>
      <c r="PIW81" s="977"/>
      <c r="PIX81" s="977"/>
      <c r="PIY81" s="977"/>
      <c r="PIZ81" s="977"/>
      <c r="PJA81" s="977"/>
      <c r="PJB81" s="977"/>
      <c r="PJC81" s="977"/>
      <c r="PJD81" s="977"/>
      <c r="PJE81" s="977"/>
      <c r="PJF81" s="977"/>
      <c r="PJG81" s="977"/>
      <c r="PJH81" s="977"/>
      <c r="PJI81" s="977"/>
      <c r="PJJ81" s="977"/>
      <c r="PJK81" s="977"/>
      <c r="PJL81" s="977"/>
      <c r="PJM81" s="977"/>
      <c r="PJN81" s="977"/>
      <c r="PJO81" s="977"/>
      <c r="PJP81" s="977"/>
      <c r="PJQ81" s="977"/>
      <c r="PJR81" s="977"/>
      <c r="PJS81" s="977"/>
      <c r="PJT81" s="977"/>
      <c r="PJU81" s="977"/>
      <c r="PJV81" s="977"/>
      <c r="PJW81" s="977"/>
      <c r="PJX81" s="977"/>
      <c r="PJY81" s="977"/>
      <c r="PJZ81" s="977"/>
      <c r="PKA81" s="977"/>
      <c r="PKB81" s="977"/>
      <c r="PKC81" s="977"/>
      <c r="PKD81" s="977"/>
      <c r="PKE81" s="977"/>
      <c r="PKF81" s="977"/>
      <c r="PKG81" s="977"/>
      <c r="PKH81" s="977"/>
      <c r="PKI81" s="977"/>
      <c r="PKJ81" s="977"/>
      <c r="PKK81" s="977"/>
      <c r="PKL81" s="977"/>
      <c r="PKM81" s="977"/>
      <c r="PKN81" s="977"/>
      <c r="PKO81" s="977"/>
      <c r="PKP81" s="977"/>
      <c r="PKQ81" s="977"/>
      <c r="PKR81" s="977"/>
      <c r="PKS81" s="977"/>
      <c r="PKT81" s="977"/>
      <c r="PKU81" s="977"/>
      <c r="PKV81" s="977"/>
      <c r="PKW81" s="977"/>
      <c r="PKX81" s="977"/>
      <c r="PKY81" s="977"/>
      <c r="PKZ81" s="977"/>
      <c r="PLA81" s="977"/>
      <c r="PLB81" s="977"/>
      <c r="PLC81" s="977"/>
      <c r="PLD81" s="977"/>
      <c r="PLE81" s="977"/>
      <c r="PLF81" s="977"/>
      <c r="PLG81" s="977"/>
      <c r="PLH81" s="977"/>
      <c r="PLI81" s="977"/>
      <c r="PLJ81" s="977"/>
      <c r="PLK81" s="977"/>
      <c r="PLL81" s="977"/>
      <c r="PLM81" s="977"/>
      <c r="PLN81" s="977"/>
      <c r="PLO81" s="977"/>
      <c r="PLP81" s="977"/>
      <c r="PLQ81" s="977"/>
      <c r="PLR81" s="977"/>
      <c r="PLS81" s="977"/>
      <c r="PLT81" s="977"/>
      <c r="PLU81" s="977"/>
      <c r="PLV81" s="977"/>
      <c r="PLW81" s="977"/>
      <c r="PLX81" s="977"/>
      <c r="PLY81" s="977"/>
      <c r="PLZ81" s="977"/>
      <c r="PMA81" s="977"/>
      <c r="PMB81" s="977"/>
      <c r="PMC81" s="977"/>
      <c r="PMD81" s="977"/>
      <c r="PME81" s="977"/>
      <c r="PMF81" s="977"/>
      <c r="PMG81" s="977"/>
      <c r="PMH81" s="977"/>
      <c r="PMI81" s="977"/>
      <c r="PMJ81" s="977"/>
      <c r="PMK81" s="977"/>
      <c r="PML81" s="977"/>
      <c r="PMM81" s="977"/>
      <c r="PMN81" s="977"/>
      <c r="PMO81" s="977"/>
      <c r="PMP81" s="977"/>
      <c r="PMQ81" s="977"/>
      <c r="PMR81" s="977"/>
      <c r="PMS81" s="977"/>
      <c r="PMT81" s="977"/>
      <c r="PMU81" s="977"/>
      <c r="PMV81" s="977"/>
      <c r="PMW81" s="977"/>
      <c r="PMX81" s="977"/>
      <c r="PMY81" s="977"/>
      <c r="PMZ81" s="977"/>
      <c r="PNA81" s="977"/>
      <c r="PNB81" s="977"/>
      <c r="PNC81" s="977"/>
      <c r="PND81" s="977"/>
      <c r="PNE81" s="977"/>
      <c r="PNF81" s="977"/>
      <c r="PNG81" s="977"/>
      <c r="PNH81" s="977"/>
      <c r="PNI81" s="977"/>
      <c r="PNJ81" s="977"/>
      <c r="PNK81" s="977"/>
      <c r="PNL81" s="977"/>
      <c r="PNM81" s="977"/>
      <c r="PNN81" s="977"/>
      <c r="PNO81" s="977"/>
      <c r="PNP81" s="977"/>
      <c r="PNQ81" s="977"/>
      <c r="PNR81" s="977"/>
      <c r="PNS81" s="977"/>
      <c r="PNT81" s="977"/>
      <c r="PNU81" s="977"/>
      <c r="PNV81" s="977"/>
      <c r="PNW81" s="977"/>
      <c r="PNX81" s="977"/>
      <c r="PNY81" s="977"/>
      <c r="PNZ81" s="977"/>
      <c r="POA81" s="977"/>
      <c r="POB81" s="977"/>
      <c r="POC81" s="977"/>
      <c r="POD81" s="977"/>
      <c r="POE81" s="977"/>
      <c r="POF81" s="977"/>
      <c r="POG81" s="977"/>
      <c r="POH81" s="977"/>
      <c r="POI81" s="977"/>
      <c r="POJ81" s="977"/>
      <c r="POK81" s="977"/>
      <c r="POL81" s="977"/>
      <c r="POM81" s="977"/>
      <c r="PON81" s="977"/>
      <c r="POO81" s="977"/>
      <c r="POP81" s="977"/>
      <c r="POQ81" s="977"/>
      <c r="POR81" s="977"/>
      <c r="POS81" s="977"/>
      <c r="POT81" s="977"/>
      <c r="POU81" s="977"/>
      <c r="POV81" s="977"/>
      <c r="POW81" s="977"/>
      <c r="POX81" s="977"/>
      <c r="POY81" s="977"/>
      <c r="POZ81" s="977"/>
      <c r="PPA81" s="977"/>
      <c r="PPB81" s="977"/>
      <c r="PPC81" s="977"/>
      <c r="PPD81" s="977"/>
      <c r="PPE81" s="977"/>
      <c r="PPF81" s="977"/>
      <c r="PPG81" s="977"/>
      <c r="PPH81" s="977"/>
      <c r="PPI81" s="977"/>
      <c r="PPJ81" s="977"/>
      <c r="PPK81" s="977"/>
      <c r="PPL81" s="977"/>
      <c r="PPM81" s="977"/>
      <c r="PPN81" s="977"/>
      <c r="PPO81" s="977"/>
      <c r="PPP81" s="977"/>
      <c r="PPQ81" s="977"/>
      <c r="PPR81" s="977"/>
      <c r="PPS81" s="977"/>
      <c r="PPT81" s="977"/>
      <c r="PPU81" s="977"/>
      <c r="PPV81" s="977"/>
      <c r="PPW81" s="977"/>
      <c r="PPX81" s="977"/>
      <c r="PPY81" s="977"/>
      <c r="PPZ81" s="977"/>
      <c r="PQA81" s="977"/>
      <c r="PQB81" s="977"/>
      <c r="PQC81" s="977"/>
      <c r="PQD81" s="977"/>
      <c r="PQE81" s="977"/>
      <c r="PQF81" s="977"/>
      <c r="PQG81" s="977"/>
      <c r="PQH81" s="977"/>
      <c r="PQI81" s="977"/>
      <c r="PQJ81" s="977"/>
      <c r="PQK81" s="977"/>
      <c r="PQL81" s="977"/>
      <c r="PQM81" s="977"/>
      <c r="PQN81" s="977"/>
      <c r="PQO81" s="977"/>
      <c r="PQP81" s="977"/>
      <c r="PQQ81" s="977"/>
      <c r="PQR81" s="977"/>
      <c r="PQS81" s="977"/>
      <c r="PQT81" s="977"/>
      <c r="PQU81" s="977"/>
      <c r="PQV81" s="977"/>
      <c r="PQW81" s="977"/>
      <c r="PQX81" s="977"/>
      <c r="PQY81" s="977"/>
      <c r="PQZ81" s="977"/>
      <c r="PRA81" s="977"/>
      <c r="PRB81" s="977"/>
      <c r="PRC81" s="977"/>
      <c r="PRD81" s="977"/>
      <c r="PRE81" s="977"/>
      <c r="PRF81" s="977"/>
      <c r="PRG81" s="977"/>
      <c r="PRH81" s="977"/>
      <c r="PRI81" s="977"/>
      <c r="PRJ81" s="977"/>
      <c r="PRK81" s="977"/>
      <c r="PRL81" s="977"/>
      <c r="PRM81" s="977"/>
      <c r="PRN81" s="977"/>
      <c r="PRO81" s="977"/>
      <c r="PRP81" s="977"/>
      <c r="PRQ81" s="977"/>
      <c r="PRR81" s="977"/>
      <c r="PRS81" s="977"/>
      <c r="PRT81" s="977"/>
      <c r="PRU81" s="977"/>
      <c r="PRV81" s="977"/>
      <c r="PRW81" s="977"/>
      <c r="PRX81" s="977"/>
      <c r="PRY81" s="977"/>
      <c r="PRZ81" s="977"/>
      <c r="PSA81" s="977"/>
      <c r="PSB81" s="977"/>
      <c r="PSC81" s="977"/>
      <c r="PSD81" s="977"/>
      <c r="PSE81" s="977"/>
      <c r="PSF81" s="977"/>
      <c r="PSG81" s="977"/>
      <c r="PSH81" s="977"/>
      <c r="PSI81" s="977"/>
      <c r="PSJ81" s="977"/>
      <c r="PSK81" s="977"/>
      <c r="PSL81" s="977"/>
      <c r="PSM81" s="977"/>
      <c r="PSN81" s="977"/>
      <c r="PSO81" s="977"/>
      <c r="PSP81" s="977"/>
      <c r="PSQ81" s="977"/>
      <c r="PSR81" s="977"/>
      <c r="PSS81" s="977"/>
      <c r="PST81" s="977"/>
      <c r="PSU81" s="977"/>
      <c r="PSV81" s="977"/>
      <c r="PSW81" s="977"/>
      <c r="PSX81" s="977"/>
      <c r="PSY81" s="977"/>
      <c r="PSZ81" s="977"/>
      <c r="PTA81" s="977"/>
      <c r="PTB81" s="977"/>
      <c r="PTC81" s="977"/>
      <c r="PTD81" s="977"/>
      <c r="PTE81" s="977"/>
      <c r="PTF81" s="977"/>
      <c r="PTG81" s="977"/>
      <c r="PTH81" s="977"/>
      <c r="PTI81" s="977"/>
      <c r="PTJ81" s="977"/>
      <c r="PTK81" s="977"/>
      <c r="PTL81" s="977"/>
      <c r="PTM81" s="977"/>
      <c r="PTN81" s="977"/>
      <c r="PTO81" s="977"/>
      <c r="PTP81" s="977"/>
      <c r="PTQ81" s="977"/>
      <c r="PTR81" s="977"/>
      <c r="PTS81" s="977"/>
      <c r="PTT81" s="977"/>
      <c r="PTU81" s="977"/>
      <c r="PTV81" s="977"/>
      <c r="PTW81" s="977"/>
      <c r="PTX81" s="977"/>
      <c r="PTY81" s="977"/>
      <c r="PTZ81" s="977"/>
      <c r="PUA81" s="977"/>
      <c r="PUB81" s="977"/>
      <c r="PUC81" s="977"/>
      <c r="PUD81" s="977"/>
      <c r="PUE81" s="977"/>
      <c r="PUF81" s="977"/>
      <c r="PUG81" s="977"/>
      <c r="PUH81" s="977"/>
      <c r="PUI81" s="977"/>
      <c r="PUJ81" s="977"/>
      <c r="PUK81" s="977"/>
      <c r="PUL81" s="977"/>
      <c r="PUM81" s="977"/>
      <c r="PUN81" s="977"/>
      <c r="PUO81" s="977"/>
      <c r="PUP81" s="977"/>
      <c r="PUQ81" s="977"/>
      <c r="PUR81" s="977"/>
      <c r="PUS81" s="977"/>
      <c r="PUT81" s="977"/>
      <c r="PUU81" s="977"/>
      <c r="PUV81" s="977"/>
      <c r="PUW81" s="977"/>
      <c r="PUX81" s="977"/>
      <c r="PUY81" s="977"/>
      <c r="PUZ81" s="977"/>
      <c r="PVA81" s="977"/>
      <c r="PVB81" s="977"/>
      <c r="PVC81" s="977"/>
      <c r="PVD81" s="977"/>
      <c r="PVE81" s="977"/>
      <c r="PVF81" s="977"/>
      <c r="PVG81" s="977"/>
      <c r="PVH81" s="977"/>
      <c r="PVI81" s="977"/>
      <c r="PVJ81" s="977"/>
      <c r="PVK81" s="977"/>
      <c r="PVL81" s="977"/>
      <c r="PVM81" s="977"/>
      <c r="PVN81" s="977"/>
      <c r="PVO81" s="977"/>
      <c r="PVP81" s="977"/>
      <c r="PVQ81" s="977"/>
      <c r="PVR81" s="977"/>
      <c r="PVS81" s="977"/>
      <c r="PVT81" s="977"/>
      <c r="PVU81" s="977"/>
      <c r="PVV81" s="977"/>
      <c r="PVW81" s="977"/>
      <c r="PVX81" s="977"/>
      <c r="PVY81" s="977"/>
      <c r="PVZ81" s="977"/>
      <c r="PWA81" s="977"/>
      <c r="PWB81" s="977"/>
      <c r="PWC81" s="977"/>
      <c r="PWD81" s="977"/>
      <c r="PWE81" s="977"/>
      <c r="PWF81" s="977"/>
      <c r="PWG81" s="977"/>
      <c r="PWH81" s="977"/>
      <c r="PWI81" s="977"/>
      <c r="PWJ81" s="977"/>
      <c r="PWK81" s="977"/>
      <c r="PWL81" s="977"/>
      <c r="PWM81" s="977"/>
      <c r="PWN81" s="977"/>
      <c r="PWO81" s="977"/>
      <c r="PWP81" s="977"/>
      <c r="PWQ81" s="977"/>
      <c r="PWR81" s="977"/>
      <c r="PWS81" s="977"/>
      <c r="PWT81" s="977"/>
      <c r="PWU81" s="977"/>
      <c r="PWV81" s="977"/>
      <c r="PWW81" s="977"/>
      <c r="PWX81" s="977"/>
      <c r="PWY81" s="977"/>
      <c r="PWZ81" s="977"/>
      <c r="PXA81" s="977"/>
      <c r="PXB81" s="977"/>
      <c r="PXC81" s="977"/>
      <c r="PXD81" s="977"/>
      <c r="PXE81" s="977"/>
      <c r="PXF81" s="977"/>
      <c r="PXG81" s="977"/>
      <c r="PXH81" s="977"/>
      <c r="PXI81" s="977"/>
      <c r="PXJ81" s="977"/>
      <c r="PXK81" s="977"/>
      <c r="PXL81" s="977"/>
      <c r="PXM81" s="977"/>
      <c r="PXN81" s="977"/>
      <c r="PXO81" s="977"/>
      <c r="PXP81" s="977"/>
      <c r="PXQ81" s="977"/>
      <c r="PXR81" s="977"/>
      <c r="PXS81" s="977"/>
      <c r="PXT81" s="977"/>
      <c r="PXU81" s="977"/>
      <c r="PXV81" s="977"/>
      <c r="PXW81" s="977"/>
      <c r="PXX81" s="977"/>
      <c r="PXY81" s="977"/>
      <c r="PXZ81" s="977"/>
      <c r="PYA81" s="977"/>
      <c r="PYB81" s="977"/>
      <c r="PYC81" s="977"/>
      <c r="PYD81" s="977"/>
      <c r="PYE81" s="977"/>
      <c r="PYF81" s="977"/>
      <c r="PYG81" s="977"/>
      <c r="PYH81" s="977"/>
      <c r="PYI81" s="977"/>
      <c r="PYJ81" s="977"/>
      <c r="PYK81" s="977"/>
      <c r="PYL81" s="977"/>
      <c r="PYM81" s="977"/>
      <c r="PYN81" s="977"/>
      <c r="PYO81" s="977"/>
      <c r="PYP81" s="977"/>
      <c r="PYQ81" s="977"/>
      <c r="PYR81" s="977"/>
      <c r="PYS81" s="977"/>
      <c r="PYT81" s="977"/>
      <c r="PYU81" s="977"/>
      <c r="PYV81" s="977"/>
      <c r="PYW81" s="977"/>
      <c r="PYX81" s="977"/>
      <c r="PYY81" s="977"/>
      <c r="PYZ81" s="977"/>
      <c r="PZA81" s="977"/>
      <c r="PZB81" s="977"/>
      <c r="PZC81" s="977"/>
      <c r="PZD81" s="977"/>
      <c r="PZE81" s="977"/>
      <c r="PZF81" s="977"/>
      <c r="PZG81" s="977"/>
      <c r="PZH81" s="977"/>
      <c r="PZI81" s="977"/>
      <c r="PZJ81" s="977"/>
      <c r="PZK81" s="977"/>
      <c r="PZL81" s="977"/>
      <c r="PZM81" s="977"/>
      <c r="PZN81" s="977"/>
      <c r="PZO81" s="977"/>
      <c r="PZP81" s="977"/>
      <c r="PZQ81" s="977"/>
      <c r="PZR81" s="977"/>
      <c r="PZS81" s="977"/>
      <c r="PZT81" s="977"/>
      <c r="PZU81" s="977"/>
      <c r="PZV81" s="977"/>
      <c r="PZW81" s="977"/>
      <c r="PZX81" s="977"/>
      <c r="PZY81" s="977"/>
      <c r="PZZ81" s="977"/>
      <c r="QAA81" s="977"/>
      <c r="QAB81" s="977"/>
      <c r="QAC81" s="977"/>
      <c r="QAD81" s="977"/>
      <c r="QAE81" s="977"/>
      <c r="QAF81" s="977"/>
      <c r="QAG81" s="977"/>
      <c r="QAH81" s="977"/>
      <c r="QAI81" s="977"/>
      <c r="QAJ81" s="977"/>
      <c r="QAK81" s="977"/>
      <c r="QAL81" s="977"/>
      <c r="QAM81" s="977"/>
      <c r="QAN81" s="977"/>
      <c r="QAO81" s="977"/>
      <c r="QAP81" s="977"/>
      <c r="QAQ81" s="977"/>
      <c r="QAR81" s="977"/>
      <c r="QAS81" s="977"/>
      <c r="QAT81" s="977"/>
      <c r="QAU81" s="977"/>
      <c r="QAV81" s="977"/>
      <c r="QAW81" s="977"/>
      <c r="QAX81" s="977"/>
      <c r="QAY81" s="977"/>
      <c r="QAZ81" s="977"/>
      <c r="QBA81" s="977"/>
      <c r="QBB81" s="977"/>
      <c r="QBC81" s="977"/>
      <c r="QBD81" s="977"/>
      <c r="QBE81" s="977"/>
      <c r="QBF81" s="977"/>
      <c r="QBG81" s="977"/>
      <c r="QBH81" s="977"/>
      <c r="QBI81" s="977"/>
      <c r="QBJ81" s="977"/>
      <c r="QBK81" s="977"/>
      <c r="QBL81" s="977"/>
      <c r="QBM81" s="977"/>
      <c r="QBN81" s="977"/>
      <c r="QBO81" s="977"/>
      <c r="QBP81" s="977"/>
      <c r="QBQ81" s="977"/>
      <c r="QBR81" s="977"/>
      <c r="QBS81" s="977"/>
      <c r="QBT81" s="977"/>
      <c r="QBU81" s="977"/>
      <c r="QBV81" s="977"/>
      <c r="QBW81" s="977"/>
      <c r="QBX81" s="977"/>
      <c r="QBY81" s="977"/>
      <c r="QBZ81" s="977"/>
      <c r="QCA81" s="977"/>
      <c r="QCB81" s="977"/>
      <c r="QCC81" s="977"/>
      <c r="QCD81" s="977"/>
      <c r="QCE81" s="977"/>
      <c r="QCF81" s="977"/>
      <c r="QCG81" s="977"/>
      <c r="QCH81" s="977"/>
      <c r="QCI81" s="977"/>
      <c r="QCJ81" s="977"/>
      <c r="QCK81" s="977"/>
      <c r="QCL81" s="977"/>
      <c r="QCM81" s="977"/>
      <c r="QCN81" s="977"/>
      <c r="QCO81" s="977"/>
      <c r="QCP81" s="977"/>
      <c r="QCQ81" s="977"/>
      <c r="QCR81" s="977"/>
      <c r="QCS81" s="977"/>
      <c r="QCT81" s="977"/>
      <c r="QCU81" s="977"/>
      <c r="QCV81" s="977"/>
      <c r="QCW81" s="977"/>
      <c r="QCX81" s="977"/>
      <c r="QCY81" s="977"/>
      <c r="QCZ81" s="977"/>
      <c r="QDA81" s="977"/>
      <c r="QDB81" s="977"/>
      <c r="QDC81" s="977"/>
      <c r="QDD81" s="977"/>
      <c r="QDE81" s="977"/>
      <c r="QDF81" s="977"/>
      <c r="QDG81" s="977"/>
      <c r="QDH81" s="977"/>
      <c r="QDI81" s="977"/>
      <c r="QDJ81" s="977"/>
      <c r="QDK81" s="977"/>
      <c r="QDL81" s="977"/>
      <c r="QDM81" s="977"/>
      <c r="QDN81" s="977"/>
      <c r="QDO81" s="977"/>
      <c r="QDP81" s="977"/>
      <c r="QDQ81" s="977"/>
      <c r="QDR81" s="977"/>
      <c r="QDS81" s="977"/>
      <c r="QDT81" s="977"/>
      <c r="QDU81" s="977"/>
      <c r="QDV81" s="977"/>
      <c r="QDW81" s="977"/>
      <c r="QDX81" s="977"/>
      <c r="QDY81" s="977"/>
      <c r="QDZ81" s="977"/>
      <c r="QEA81" s="977"/>
      <c r="QEB81" s="977"/>
      <c r="QEC81" s="977"/>
      <c r="QED81" s="977"/>
      <c r="QEE81" s="977"/>
      <c r="QEF81" s="977"/>
      <c r="QEG81" s="977"/>
      <c r="QEH81" s="977"/>
      <c r="QEI81" s="977"/>
      <c r="QEJ81" s="977"/>
      <c r="QEK81" s="977"/>
      <c r="QEL81" s="977"/>
      <c r="QEM81" s="977"/>
      <c r="QEN81" s="977"/>
      <c r="QEO81" s="977"/>
      <c r="QEP81" s="977"/>
      <c r="QEQ81" s="977"/>
      <c r="QER81" s="977"/>
      <c r="QES81" s="977"/>
      <c r="QET81" s="977"/>
      <c r="QEU81" s="977"/>
      <c r="QEV81" s="977"/>
      <c r="QEW81" s="977"/>
      <c r="QEX81" s="977"/>
      <c r="QEY81" s="977"/>
      <c r="QEZ81" s="977"/>
      <c r="QFA81" s="977"/>
      <c r="QFB81" s="977"/>
      <c r="QFC81" s="977"/>
      <c r="QFD81" s="977"/>
      <c r="QFE81" s="977"/>
      <c r="QFF81" s="977"/>
      <c r="QFG81" s="977"/>
      <c r="QFH81" s="977"/>
      <c r="QFI81" s="977"/>
      <c r="QFJ81" s="977"/>
      <c r="QFK81" s="977"/>
      <c r="QFL81" s="977"/>
      <c r="QFM81" s="977"/>
      <c r="QFN81" s="977"/>
      <c r="QFO81" s="977"/>
      <c r="QFP81" s="977"/>
      <c r="QFQ81" s="977"/>
      <c r="QFR81" s="977"/>
      <c r="QFS81" s="977"/>
      <c r="QFT81" s="977"/>
      <c r="QFU81" s="977"/>
      <c r="QFV81" s="977"/>
      <c r="QFW81" s="977"/>
      <c r="QFX81" s="977"/>
      <c r="QFY81" s="977"/>
      <c r="QFZ81" s="977"/>
      <c r="QGA81" s="977"/>
      <c r="QGB81" s="977"/>
      <c r="QGC81" s="977"/>
      <c r="QGD81" s="977"/>
      <c r="QGE81" s="977"/>
      <c r="QGF81" s="977"/>
      <c r="QGG81" s="977"/>
      <c r="QGH81" s="977"/>
      <c r="QGI81" s="977"/>
      <c r="QGJ81" s="977"/>
      <c r="QGK81" s="977"/>
      <c r="QGL81" s="977"/>
      <c r="QGM81" s="977"/>
      <c r="QGN81" s="977"/>
      <c r="QGO81" s="977"/>
      <c r="QGP81" s="977"/>
      <c r="QGQ81" s="977"/>
      <c r="QGR81" s="977"/>
      <c r="QGS81" s="977"/>
      <c r="QGT81" s="977"/>
      <c r="QGU81" s="977"/>
      <c r="QGV81" s="977"/>
      <c r="QGW81" s="977"/>
      <c r="QGX81" s="977"/>
      <c r="QGY81" s="977"/>
      <c r="QGZ81" s="977"/>
      <c r="QHA81" s="977"/>
      <c r="QHB81" s="977"/>
      <c r="QHC81" s="977"/>
      <c r="QHD81" s="977"/>
      <c r="QHE81" s="977"/>
      <c r="QHF81" s="977"/>
      <c r="QHG81" s="977"/>
      <c r="QHH81" s="977"/>
      <c r="QHI81" s="977"/>
      <c r="QHJ81" s="977"/>
      <c r="QHK81" s="977"/>
      <c r="QHL81" s="977"/>
      <c r="QHM81" s="977"/>
      <c r="QHN81" s="977"/>
      <c r="QHO81" s="977"/>
      <c r="QHP81" s="977"/>
      <c r="QHQ81" s="977"/>
      <c r="QHR81" s="977"/>
      <c r="QHS81" s="977"/>
      <c r="QHT81" s="977"/>
      <c r="QHU81" s="977"/>
      <c r="QHV81" s="977"/>
      <c r="QHW81" s="977"/>
      <c r="QHX81" s="977"/>
      <c r="QHY81" s="977"/>
      <c r="QHZ81" s="977"/>
      <c r="QIA81" s="977"/>
      <c r="QIB81" s="977"/>
      <c r="QIC81" s="977"/>
      <c r="QID81" s="977"/>
      <c r="QIE81" s="977"/>
      <c r="QIF81" s="977"/>
      <c r="QIG81" s="977"/>
      <c r="QIH81" s="977"/>
      <c r="QII81" s="977"/>
      <c r="QIJ81" s="977"/>
      <c r="QIK81" s="977"/>
      <c r="QIL81" s="977"/>
      <c r="QIM81" s="977"/>
      <c r="QIN81" s="977"/>
      <c r="QIO81" s="977"/>
      <c r="QIP81" s="977"/>
      <c r="QIQ81" s="977"/>
      <c r="QIR81" s="977"/>
      <c r="QIS81" s="977"/>
      <c r="QIT81" s="977"/>
      <c r="QIU81" s="977"/>
      <c r="QIV81" s="977"/>
      <c r="QIW81" s="977"/>
      <c r="QIX81" s="977"/>
      <c r="QIY81" s="977"/>
      <c r="QIZ81" s="977"/>
      <c r="QJA81" s="977"/>
      <c r="QJB81" s="977"/>
      <c r="QJC81" s="977"/>
      <c r="QJD81" s="977"/>
      <c r="QJE81" s="977"/>
      <c r="QJF81" s="977"/>
      <c r="QJG81" s="977"/>
      <c r="QJH81" s="977"/>
      <c r="QJI81" s="977"/>
      <c r="QJJ81" s="977"/>
      <c r="QJK81" s="977"/>
      <c r="QJL81" s="977"/>
      <c r="QJM81" s="977"/>
      <c r="QJN81" s="977"/>
      <c r="QJO81" s="977"/>
      <c r="QJP81" s="977"/>
      <c r="QJQ81" s="977"/>
      <c r="QJR81" s="977"/>
      <c r="QJS81" s="977"/>
      <c r="QJT81" s="977"/>
      <c r="QJU81" s="977"/>
      <c r="QJV81" s="977"/>
      <c r="QJW81" s="977"/>
      <c r="QJX81" s="977"/>
      <c r="QJY81" s="977"/>
      <c r="QJZ81" s="977"/>
      <c r="QKA81" s="977"/>
      <c r="QKB81" s="977"/>
      <c r="QKC81" s="977"/>
      <c r="QKD81" s="977"/>
      <c r="QKE81" s="977"/>
      <c r="QKF81" s="977"/>
      <c r="QKG81" s="977"/>
      <c r="QKH81" s="977"/>
      <c r="QKI81" s="977"/>
      <c r="QKJ81" s="977"/>
      <c r="QKK81" s="977"/>
      <c r="QKL81" s="977"/>
      <c r="QKM81" s="977"/>
      <c r="QKN81" s="977"/>
      <c r="QKO81" s="977"/>
      <c r="QKP81" s="977"/>
      <c r="QKQ81" s="977"/>
      <c r="QKR81" s="977"/>
      <c r="QKS81" s="977"/>
      <c r="QKT81" s="977"/>
      <c r="QKU81" s="977"/>
      <c r="QKV81" s="977"/>
      <c r="QKW81" s="977"/>
      <c r="QKX81" s="977"/>
      <c r="QKY81" s="977"/>
      <c r="QKZ81" s="977"/>
      <c r="QLA81" s="977"/>
      <c r="QLB81" s="977"/>
      <c r="QLC81" s="977"/>
      <c r="QLD81" s="977"/>
      <c r="QLE81" s="977"/>
      <c r="QLF81" s="977"/>
      <c r="QLG81" s="977"/>
      <c r="QLH81" s="977"/>
      <c r="QLI81" s="977"/>
      <c r="QLJ81" s="977"/>
      <c r="QLK81" s="977"/>
      <c r="QLL81" s="977"/>
      <c r="QLM81" s="977"/>
      <c r="QLN81" s="977"/>
      <c r="QLO81" s="977"/>
      <c r="QLP81" s="977"/>
      <c r="QLQ81" s="977"/>
      <c r="QLR81" s="977"/>
      <c r="QLS81" s="977"/>
      <c r="QLT81" s="977"/>
      <c r="QLU81" s="977"/>
      <c r="QLV81" s="977"/>
      <c r="QLW81" s="977"/>
      <c r="QLX81" s="977"/>
      <c r="QLY81" s="977"/>
      <c r="QLZ81" s="977"/>
      <c r="QMA81" s="977"/>
      <c r="QMB81" s="977"/>
      <c r="QMC81" s="977"/>
      <c r="QMD81" s="977"/>
      <c r="QME81" s="977"/>
      <c r="QMF81" s="977"/>
      <c r="QMG81" s="977"/>
      <c r="QMH81" s="977"/>
      <c r="QMI81" s="977"/>
      <c r="QMJ81" s="977"/>
      <c r="QMK81" s="977"/>
      <c r="QML81" s="977"/>
      <c r="QMM81" s="977"/>
      <c r="QMN81" s="977"/>
      <c r="QMO81" s="977"/>
      <c r="QMP81" s="977"/>
      <c r="QMQ81" s="977"/>
      <c r="QMR81" s="977"/>
      <c r="QMS81" s="977"/>
      <c r="QMT81" s="977"/>
      <c r="QMU81" s="977"/>
      <c r="QMV81" s="977"/>
      <c r="QMW81" s="977"/>
      <c r="QMX81" s="977"/>
      <c r="QMY81" s="977"/>
      <c r="QMZ81" s="977"/>
      <c r="QNA81" s="977"/>
      <c r="QNB81" s="977"/>
      <c r="QNC81" s="977"/>
      <c r="QND81" s="977"/>
      <c r="QNE81" s="977"/>
      <c r="QNF81" s="977"/>
      <c r="QNG81" s="977"/>
      <c r="QNH81" s="977"/>
      <c r="QNI81" s="977"/>
      <c r="QNJ81" s="977"/>
      <c r="QNK81" s="977"/>
      <c r="QNL81" s="977"/>
      <c r="QNM81" s="977"/>
      <c r="QNN81" s="977"/>
      <c r="QNO81" s="977"/>
      <c r="QNP81" s="977"/>
      <c r="QNQ81" s="977"/>
      <c r="QNR81" s="977"/>
      <c r="QNS81" s="977"/>
      <c r="QNT81" s="977"/>
      <c r="QNU81" s="977"/>
      <c r="QNV81" s="977"/>
      <c r="QNW81" s="977"/>
      <c r="QNX81" s="977"/>
      <c r="QNY81" s="977"/>
      <c r="QNZ81" s="977"/>
      <c r="QOA81" s="977"/>
      <c r="QOB81" s="977"/>
      <c r="QOC81" s="977"/>
      <c r="QOD81" s="977"/>
      <c r="QOE81" s="977"/>
      <c r="QOF81" s="977"/>
      <c r="QOG81" s="977"/>
      <c r="QOH81" s="977"/>
      <c r="QOI81" s="977"/>
      <c r="QOJ81" s="977"/>
      <c r="QOK81" s="977"/>
      <c r="QOL81" s="977"/>
      <c r="QOM81" s="977"/>
      <c r="QON81" s="977"/>
      <c r="QOO81" s="977"/>
      <c r="QOP81" s="977"/>
      <c r="QOQ81" s="977"/>
      <c r="QOR81" s="977"/>
      <c r="QOS81" s="977"/>
      <c r="QOT81" s="977"/>
      <c r="QOU81" s="977"/>
      <c r="QOV81" s="977"/>
      <c r="QOW81" s="977"/>
      <c r="QOX81" s="977"/>
      <c r="QOY81" s="977"/>
      <c r="QOZ81" s="977"/>
      <c r="QPA81" s="977"/>
      <c r="QPB81" s="977"/>
      <c r="QPC81" s="977"/>
      <c r="QPD81" s="977"/>
      <c r="QPE81" s="977"/>
      <c r="QPF81" s="977"/>
      <c r="QPG81" s="977"/>
      <c r="QPH81" s="977"/>
      <c r="QPI81" s="977"/>
      <c r="QPJ81" s="977"/>
      <c r="QPK81" s="977"/>
      <c r="QPL81" s="977"/>
      <c r="QPM81" s="977"/>
      <c r="QPN81" s="977"/>
      <c r="QPO81" s="977"/>
      <c r="QPP81" s="977"/>
      <c r="QPQ81" s="977"/>
      <c r="QPR81" s="977"/>
      <c r="QPS81" s="977"/>
      <c r="QPT81" s="977"/>
      <c r="QPU81" s="977"/>
      <c r="QPV81" s="977"/>
      <c r="QPW81" s="977"/>
      <c r="QPX81" s="977"/>
      <c r="QPY81" s="977"/>
      <c r="QPZ81" s="977"/>
      <c r="QQA81" s="977"/>
      <c r="QQB81" s="977"/>
      <c r="QQC81" s="977"/>
      <c r="QQD81" s="977"/>
      <c r="QQE81" s="977"/>
      <c r="QQF81" s="977"/>
      <c r="QQG81" s="977"/>
      <c r="QQH81" s="977"/>
      <c r="QQI81" s="977"/>
      <c r="QQJ81" s="977"/>
      <c r="QQK81" s="977"/>
      <c r="QQL81" s="977"/>
      <c r="QQM81" s="977"/>
      <c r="QQN81" s="977"/>
      <c r="QQO81" s="977"/>
      <c r="QQP81" s="977"/>
      <c r="QQQ81" s="977"/>
      <c r="QQR81" s="977"/>
      <c r="QQS81" s="977"/>
      <c r="QQT81" s="977"/>
      <c r="QQU81" s="977"/>
      <c r="QQV81" s="977"/>
      <c r="QQW81" s="977"/>
      <c r="QQX81" s="977"/>
      <c r="QQY81" s="977"/>
      <c r="QQZ81" s="977"/>
      <c r="QRA81" s="977"/>
      <c r="QRB81" s="977"/>
      <c r="QRC81" s="977"/>
      <c r="QRD81" s="977"/>
      <c r="QRE81" s="977"/>
      <c r="QRF81" s="977"/>
      <c r="QRG81" s="977"/>
      <c r="QRH81" s="977"/>
      <c r="QRI81" s="977"/>
      <c r="QRJ81" s="977"/>
      <c r="QRK81" s="977"/>
      <c r="QRL81" s="977"/>
      <c r="QRM81" s="977"/>
      <c r="QRN81" s="977"/>
      <c r="QRO81" s="977"/>
      <c r="QRP81" s="977"/>
      <c r="QRQ81" s="977"/>
      <c r="QRR81" s="977"/>
      <c r="QRS81" s="977"/>
      <c r="QRT81" s="977"/>
      <c r="QRU81" s="977"/>
      <c r="QRV81" s="977"/>
      <c r="QRW81" s="977"/>
      <c r="QRX81" s="977"/>
      <c r="QRY81" s="977"/>
      <c r="QRZ81" s="977"/>
      <c r="QSA81" s="977"/>
      <c r="QSB81" s="977"/>
      <c r="QSC81" s="977"/>
      <c r="QSD81" s="977"/>
      <c r="QSE81" s="977"/>
      <c r="QSF81" s="977"/>
      <c r="QSG81" s="977"/>
      <c r="QSH81" s="977"/>
      <c r="QSI81" s="977"/>
      <c r="QSJ81" s="977"/>
      <c r="QSK81" s="977"/>
      <c r="QSL81" s="977"/>
      <c r="QSM81" s="977"/>
      <c r="QSN81" s="977"/>
      <c r="QSO81" s="977"/>
      <c r="QSP81" s="977"/>
      <c r="QSQ81" s="977"/>
      <c r="QSR81" s="977"/>
      <c r="QSS81" s="977"/>
      <c r="QST81" s="977"/>
      <c r="QSU81" s="977"/>
      <c r="QSV81" s="977"/>
      <c r="QSW81" s="977"/>
      <c r="QSX81" s="977"/>
      <c r="QSY81" s="977"/>
      <c r="QSZ81" s="977"/>
      <c r="QTA81" s="977"/>
      <c r="QTB81" s="977"/>
      <c r="QTC81" s="977"/>
      <c r="QTD81" s="977"/>
      <c r="QTE81" s="977"/>
      <c r="QTF81" s="977"/>
      <c r="QTG81" s="977"/>
      <c r="QTH81" s="977"/>
      <c r="QTI81" s="977"/>
      <c r="QTJ81" s="977"/>
      <c r="QTK81" s="977"/>
      <c r="QTL81" s="977"/>
      <c r="QTM81" s="977"/>
      <c r="QTN81" s="977"/>
      <c r="QTO81" s="977"/>
      <c r="QTP81" s="977"/>
      <c r="QTQ81" s="977"/>
      <c r="QTR81" s="977"/>
      <c r="QTS81" s="977"/>
      <c r="QTT81" s="977"/>
      <c r="QTU81" s="977"/>
      <c r="QTV81" s="977"/>
      <c r="QTW81" s="977"/>
      <c r="QTX81" s="977"/>
      <c r="QTY81" s="977"/>
      <c r="QTZ81" s="977"/>
      <c r="QUA81" s="977"/>
      <c r="QUB81" s="977"/>
      <c r="QUC81" s="977"/>
      <c r="QUD81" s="977"/>
      <c r="QUE81" s="977"/>
      <c r="QUF81" s="977"/>
      <c r="QUG81" s="977"/>
      <c r="QUH81" s="977"/>
      <c r="QUI81" s="977"/>
      <c r="QUJ81" s="977"/>
      <c r="QUK81" s="977"/>
      <c r="QUL81" s="977"/>
      <c r="QUM81" s="977"/>
      <c r="QUN81" s="977"/>
      <c r="QUO81" s="977"/>
      <c r="QUP81" s="977"/>
      <c r="QUQ81" s="977"/>
      <c r="QUR81" s="977"/>
      <c r="QUS81" s="977"/>
      <c r="QUT81" s="977"/>
      <c r="QUU81" s="977"/>
      <c r="QUV81" s="977"/>
      <c r="QUW81" s="977"/>
      <c r="QUX81" s="977"/>
      <c r="QUY81" s="977"/>
      <c r="QUZ81" s="977"/>
      <c r="QVA81" s="977"/>
      <c r="QVB81" s="977"/>
      <c r="QVC81" s="977"/>
      <c r="QVD81" s="977"/>
      <c r="QVE81" s="977"/>
      <c r="QVF81" s="977"/>
      <c r="QVG81" s="977"/>
      <c r="QVH81" s="977"/>
      <c r="QVI81" s="977"/>
      <c r="QVJ81" s="977"/>
      <c r="QVK81" s="977"/>
      <c r="QVL81" s="977"/>
      <c r="QVM81" s="977"/>
      <c r="QVN81" s="977"/>
      <c r="QVO81" s="977"/>
      <c r="QVP81" s="977"/>
      <c r="QVQ81" s="977"/>
      <c r="QVR81" s="977"/>
      <c r="QVS81" s="977"/>
      <c r="QVT81" s="977"/>
      <c r="QVU81" s="977"/>
      <c r="QVV81" s="977"/>
      <c r="QVW81" s="977"/>
      <c r="QVX81" s="977"/>
      <c r="QVY81" s="977"/>
      <c r="QVZ81" s="977"/>
      <c r="QWA81" s="977"/>
      <c r="QWB81" s="977"/>
      <c r="QWC81" s="977"/>
      <c r="QWD81" s="977"/>
      <c r="QWE81" s="977"/>
      <c r="QWF81" s="977"/>
      <c r="QWG81" s="977"/>
      <c r="QWH81" s="977"/>
      <c r="QWI81" s="977"/>
      <c r="QWJ81" s="977"/>
      <c r="QWK81" s="977"/>
      <c r="QWL81" s="977"/>
      <c r="QWM81" s="977"/>
      <c r="QWN81" s="977"/>
      <c r="QWO81" s="977"/>
      <c r="QWP81" s="977"/>
      <c r="QWQ81" s="977"/>
      <c r="QWR81" s="977"/>
      <c r="QWS81" s="977"/>
      <c r="QWT81" s="977"/>
      <c r="QWU81" s="977"/>
      <c r="QWV81" s="977"/>
      <c r="QWW81" s="977"/>
      <c r="QWX81" s="977"/>
      <c r="QWY81" s="977"/>
      <c r="QWZ81" s="977"/>
      <c r="QXA81" s="977"/>
      <c r="QXB81" s="977"/>
      <c r="QXC81" s="977"/>
      <c r="QXD81" s="977"/>
      <c r="QXE81" s="977"/>
      <c r="QXF81" s="977"/>
      <c r="QXG81" s="977"/>
      <c r="QXH81" s="977"/>
      <c r="QXI81" s="977"/>
      <c r="QXJ81" s="977"/>
      <c r="QXK81" s="977"/>
      <c r="QXL81" s="977"/>
      <c r="QXM81" s="977"/>
      <c r="QXN81" s="977"/>
      <c r="QXO81" s="977"/>
      <c r="QXP81" s="977"/>
      <c r="QXQ81" s="977"/>
      <c r="QXR81" s="977"/>
      <c r="QXS81" s="977"/>
      <c r="QXT81" s="977"/>
      <c r="QXU81" s="977"/>
      <c r="QXV81" s="977"/>
      <c r="QXW81" s="977"/>
      <c r="QXX81" s="977"/>
      <c r="QXY81" s="977"/>
      <c r="QXZ81" s="977"/>
      <c r="QYA81" s="977"/>
      <c r="QYB81" s="977"/>
      <c r="QYC81" s="977"/>
      <c r="QYD81" s="977"/>
      <c r="QYE81" s="977"/>
      <c r="QYF81" s="977"/>
      <c r="QYG81" s="977"/>
      <c r="QYH81" s="977"/>
      <c r="QYI81" s="977"/>
      <c r="QYJ81" s="977"/>
      <c r="QYK81" s="977"/>
      <c r="QYL81" s="977"/>
      <c r="QYM81" s="977"/>
      <c r="QYN81" s="977"/>
      <c r="QYO81" s="977"/>
      <c r="QYP81" s="977"/>
      <c r="QYQ81" s="977"/>
      <c r="QYR81" s="977"/>
      <c r="QYS81" s="977"/>
      <c r="QYT81" s="977"/>
      <c r="QYU81" s="977"/>
      <c r="QYV81" s="977"/>
      <c r="QYW81" s="977"/>
      <c r="QYX81" s="977"/>
      <c r="QYY81" s="977"/>
      <c r="QYZ81" s="977"/>
      <c r="QZA81" s="977"/>
      <c r="QZB81" s="977"/>
      <c r="QZC81" s="977"/>
      <c r="QZD81" s="977"/>
      <c r="QZE81" s="977"/>
      <c r="QZF81" s="977"/>
      <c r="QZG81" s="977"/>
      <c r="QZH81" s="977"/>
      <c r="QZI81" s="977"/>
      <c r="QZJ81" s="977"/>
      <c r="QZK81" s="977"/>
      <c r="QZL81" s="977"/>
      <c r="QZM81" s="977"/>
      <c r="QZN81" s="977"/>
      <c r="QZO81" s="977"/>
      <c r="QZP81" s="977"/>
      <c r="QZQ81" s="977"/>
      <c r="QZR81" s="977"/>
      <c r="QZS81" s="977"/>
      <c r="QZT81" s="977"/>
      <c r="QZU81" s="977"/>
      <c r="QZV81" s="977"/>
      <c r="QZW81" s="977"/>
      <c r="QZX81" s="977"/>
      <c r="QZY81" s="977"/>
      <c r="QZZ81" s="977"/>
      <c r="RAA81" s="977"/>
      <c r="RAB81" s="977"/>
      <c r="RAC81" s="977"/>
      <c r="RAD81" s="977"/>
      <c r="RAE81" s="977"/>
      <c r="RAF81" s="977"/>
      <c r="RAG81" s="977"/>
      <c r="RAH81" s="977"/>
      <c r="RAI81" s="977"/>
      <c r="RAJ81" s="977"/>
      <c r="RAK81" s="977"/>
      <c r="RAL81" s="977"/>
      <c r="RAM81" s="977"/>
      <c r="RAN81" s="977"/>
      <c r="RAO81" s="977"/>
      <c r="RAP81" s="977"/>
      <c r="RAQ81" s="977"/>
      <c r="RAR81" s="977"/>
      <c r="RAS81" s="977"/>
      <c r="RAT81" s="977"/>
      <c r="RAU81" s="977"/>
      <c r="RAV81" s="977"/>
      <c r="RAW81" s="977"/>
      <c r="RAX81" s="977"/>
      <c r="RAY81" s="977"/>
      <c r="RAZ81" s="977"/>
      <c r="RBA81" s="977"/>
      <c r="RBB81" s="977"/>
      <c r="RBC81" s="977"/>
      <c r="RBD81" s="977"/>
      <c r="RBE81" s="977"/>
      <c r="RBF81" s="977"/>
      <c r="RBG81" s="977"/>
      <c r="RBH81" s="977"/>
      <c r="RBI81" s="977"/>
      <c r="RBJ81" s="977"/>
      <c r="RBK81" s="977"/>
      <c r="RBL81" s="977"/>
      <c r="RBM81" s="977"/>
      <c r="RBN81" s="977"/>
      <c r="RBO81" s="977"/>
      <c r="RBP81" s="977"/>
      <c r="RBQ81" s="977"/>
      <c r="RBR81" s="977"/>
      <c r="RBS81" s="977"/>
      <c r="RBT81" s="977"/>
      <c r="RBU81" s="977"/>
      <c r="RBV81" s="977"/>
      <c r="RBW81" s="977"/>
      <c r="RBX81" s="977"/>
      <c r="RBY81" s="977"/>
      <c r="RBZ81" s="977"/>
      <c r="RCA81" s="977"/>
      <c r="RCB81" s="977"/>
      <c r="RCC81" s="977"/>
      <c r="RCD81" s="977"/>
      <c r="RCE81" s="977"/>
      <c r="RCF81" s="977"/>
      <c r="RCG81" s="977"/>
      <c r="RCH81" s="977"/>
      <c r="RCI81" s="977"/>
      <c r="RCJ81" s="977"/>
      <c r="RCK81" s="977"/>
      <c r="RCL81" s="977"/>
      <c r="RCM81" s="977"/>
      <c r="RCN81" s="977"/>
      <c r="RCO81" s="977"/>
      <c r="RCP81" s="977"/>
      <c r="RCQ81" s="977"/>
      <c r="RCR81" s="977"/>
      <c r="RCS81" s="977"/>
      <c r="RCT81" s="977"/>
      <c r="RCU81" s="977"/>
      <c r="RCV81" s="977"/>
      <c r="RCW81" s="977"/>
      <c r="RCX81" s="977"/>
      <c r="RCY81" s="977"/>
      <c r="RCZ81" s="977"/>
      <c r="RDA81" s="977"/>
      <c r="RDB81" s="977"/>
      <c r="RDC81" s="977"/>
      <c r="RDD81" s="977"/>
      <c r="RDE81" s="977"/>
      <c r="RDF81" s="977"/>
      <c r="RDG81" s="977"/>
      <c r="RDH81" s="977"/>
      <c r="RDI81" s="977"/>
      <c r="RDJ81" s="977"/>
      <c r="RDK81" s="977"/>
      <c r="RDL81" s="977"/>
      <c r="RDM81" s="977"/>
      <c r="RDN81" s="977"/>
      <c r="RDO81" s="977"/>
      <c r="RDP81" s="977"/>
      <c r="RDQ81" s="977"/>
      <c r="RDR81" s="977"/>
      <c r="RDS81" s="977"/>
      <c r="RDT81" s="977"/>
      <c r="RDU81" s="977"/>
      <c r="RDV81" s="977"/>
      <c r="RDW81" s="977"/>
      <c r="RDX81" s="977"/>
      <c r="RDY81" s="977"/>
      <c r="RDZ81" s="977"/>
      <c r="REA81" s="977"/>
      <c r="REB81" s="977"/>
      <c r="REC81" s="977"/>
      <c r="RED81" s="977"/>
      <c r="REE81" s="977"/>
      <c r="REF81" s="977"/>
      <c r="REG81" s="977"/>
      <c r="REH81" s="977"/>
      <c r="REI81" s="977"/>
      <c r="REJ81" s="977"/>
      <c r="REK81" s="977"/>
      <c r="REL81" s="977"/>
      <c r="REM81" s="977"/>
      <c r="REN81" s="977"/>
      <c r="REO81" s="977"/>
      <c r="REP81" s="977"/>
      <c r="REQ81" s="977"/>
      <c r="RER81" s="977"/>
      <c r="RES81" s="977"/>
      <c r="RET81" s="977"/>
      <c r="REU81" s="977"/>
      <c r="REV81" s="977"/>
      <c r="REW81" s="977"/>
      <c r="REX81" s="977"/>
      <c r="REY81" s="977"/>
      <c r="REZ81" s="977"/>
      <c r="RFA81" s="977"/>
      <c r="RFB81" s="977"/>
      <c r="RFC81" s="977"/>
      <c r="RFD81" s="977"/>
      <c r="RFE81" s="977"/>
      <c r="RFF81" s="977"/>
      <c r="RFG81" s="977"/>
      <c r="RFH81" s="977"/>
      <c r="RFI81" s="977"/>
      <c r="RFJ81" s="977"/>
      <c r="RFK81" s="977"/>
      <c r="RFL81" s="977"/>
      <c r="RFM81" s="977"/>
      <c r="RFN81" s="977"/>
      <c r="RFO81" s="977"/>
      <c r="RFP81" s="977"/>
      <c r="RFQ81" s="977"/>
      <c r="RFR81" s="977"/>
      <c r="RFS81" s="977"/>
      <c r="RFT81" s="977"/>
      <c r="RFU81" s="977"/>
      <c r="RFV81" s="977"/>
      <c r="RFW81" s="977"/>
      <c r="RFX81" s="977"/>
      <c r="RFY81" s="977"/>
      <c r="RFZ81" s="977"/>
      <c r="RGA81" s="977"/>
      <c r="RGB81" s="977"/>
      <c r="RGC81" s="977"/>
      <c r="RGD81" s="977"/>
      <c r="RGE81" s="977"/>
      <c r="RGF81" s="977"/>
      <c r="RGG81" s="977"/>
      <c r="RGH81" s="977"/>
      <c r="RGI81" s="977"/>
      <c r="RGJ81" s="977"/>
      <c r="RGK81" s="977"/>
      <c r="RGL81" s="977"/>
      <c r="RGM81" s="977"/>
      <c r="RGN81" s="977"/>
      <c r="RGO81" s="977"/>
      <c r="RGP81" s="977"/>
      <c r="RGQ81" s="977"/>
      <c r="RGR81" s="977"/>
      <c r="RGS81" s="977"/>
      <c r="RGT81" s="977"/>
      <c r="RGU81" s="977"/>
      <c r="RGV81" s="977"/>
      <c r="RGW81" s="977"/>
      <c r="RGX81" s="977"/>
      <c r="RGY81" s="977"/>
      <c r="RGZ81" s="977"/>
      <c r="RHA81" s="977"/>
      <c r="RHB81" s="977"/>
      <c r="RHC81" s="977"/>
      <c r="RHD81" s="977"/>
      <c r="RHE81" s="977"/>
      <c r="RHF81" s="977"/>
      <c r="RHG81" s="977"/>
      <c r="RHH81" s="977"/>
      <c r="RHI81" s="977"/>
      <c r="RHJ81" s="977"/>
      <c r="RHK81" s="977"/>
      <c r="RHL81" s="977"/>
      <c r="RHM81" s="977"/>
      <c r="RHN81" s="977"/>
      <c r="RHO81" s="977"/>
      <c r="RHP81" s="977"/>
      <c r="RHQ81" s="977"/>
      <c r="RHR81" s="977"/>
      <c r="RHS81" s="977"/>
      <c r="RHT81" s="977"/>
      <c r="RHU81" s="977"/>
      <c r="RHV81" s="977"/>
      <c r="RHW81" s="977"/>
      <c r="RHX81" s="977"/>
      <c r="RHY81" s="977"/>
      <c r="RHZ81" s="977"/>
      <c r="RIA81" s="977"/>
      <c r="RIB81" s="977"/>
      <c r="RIC81" s="977"/>
      <c r="RID81" s="977"/>
      <c r="RIE81" s="977"/>
      <c r="RIF81" s="977"/>
      <c r="RIG81" s="977"/>
      <c r="RIH81" s="977"/>
      <c r="RII81" s="977"/>
      <c r="RIJ81" s="977"/>
      <c r="RIK81" s="977"/>
      <c r="RIL81" s="977"/>
      <c r="RIM81" s="977"/>
      <c r="RIN81" s="977"/>
      <c r="RIO81" s="977"/>
      <c r="RIP81" s="977"/>
      <c r="RIQ81" s="977"/>
      <c r="RIR81" s="977"/>
      <c r="RIS81" s="977"/>
      <c r="RIT81" s="977"/>
      <c r="RIU81" s="977"/>
      <c r="RIV81" s="977"/>
      <c r="RIW81" s="977"/>
      <c r="RIX81" s="977"/>
      <c r="RIY81" s="977"/>
      <c r="RIZ81" s="977"/>
      <c r="RJA81" s="977"/>
      <c r="RJB81" s="977"/>
      <c r="RJC81" s="977"/>
      <c r="RJD81" s="977"/>
      <c r="RJE81" s="977"/>
      <c r="RJF81" s="977"/>
      <c r="RJG81" s="977"/>
      <c r="RJH81" s="977"/>
      <c r="RJI81" s="977"/>
      <c r="RJJ81" s="977"/>
      <c r="RJK81" s="977"/>
      <c r="RJL81" s="977"/>
      <c r="RJM81" s="977"/>
      <c r="RJN81" s="977"/>
      <c r="RJO81" s="977"/>
      <c r="RJP81" s="977"/>
      <c r="RJQ81" s="977"/>
      <c r="RJR81" s="977"/>
      <c r="RJS81" s="977"/>
      <c r="RJT81" s="977"/>
      <c r="RJU81" s="977"/>
      <c r="RJV81" s="977"/>
      <c r="RJW81" s="977"/>
      <c r="RJX81" s="977"/>
      <c r="RJY81" s="977"/>
      <c r="RJZ81" s="977"/>
      <c r="RKA81" s="977"/>
      <c r="RKB81" s="977"/>
      <c r="RKC81" s="977"/>
      <c r="RKD81" s="977"/>
      <c r="RKE81" s="977"/>
      <c r="RKF81" s="977"/>
      <c r="RKG81" s="977"/>
      <c r="RKH81" s="977"/>
      <c r="RKI81" s="977"/>
      <c r="RKJ81" s="977"/>
      <c r="RKK81" s="977"/>
      <c r="RKL81" s="977"/>
      <c r="RKM81" s="977"/>
      <c r="RKN81" s="977"/>
      <c r="RKO81" s="977"/>
      <c r="RKP81" s="977"/>
      <c r="RKQ81" s="977"/>
      <c r="RKR81" s="977"/>
      <c r="RKS81" s="977"/>
      <c r="RKT81" s="977"/>
      <c r="RKU81" s="977"/>
      <c r="RKV81" s="977"/>
      <c r="RKW81" s="977"/>
      <c r="RKX81" s="977"/>
      <c r="RKY81" s="977"/>
      <c r="RKZ81" s="977"/>
      <c r="RLA81" s="977"/>
      <c r="RLB81" s="977"/>
      <c r="RLC81" s="977"/>
      <c r="RLD81" s="977"/>
      <c r="RLE81" s="977"/>
      <c r="RLF81" s="977"/>
      <c r="RLG81" s="977"/>
      <c r="RLH81" s="977"/>
      <c r="RLI81" s="977"/>
      <c r="RLJ81" s="977"/>
      <c r="RLK81" s="977"/>
      <c r="RLL81" s="977"/>
      <c r="RLM81" s="977"/>
      <c r="RLN81" s="977"/>
      <c r="RLO81" s="977"/>
      <c r="RLP81" s="977"/>
      <c r="RLQ81" s="977"/>
      <c r="RLR81" s="977"/>
      <c r="RLS81" s="977"/>
      <c r="RLT81" s="977"/>
      <c r="RLU81" s="977"/>
      <c r="RLV81" s="977"/>
      <c r="RLW81" s="977"/>
      <c r="RLX81" s="977"/>
      <c r="RLY81" s="977"/>
      <c r="RLZ81" s="977"/>
      <c r="RMA81" s="977"/>
      <c r="RMB81" s="977"/>
      <c r="RMC81" s="977"/>
      <c r="RMD81" s="977"/>
      <c r="RME81" s="977"/>
      <c r="RMF81" s="977"/>
      <c r="RMG81" s="977"/>
      <c r="RMH81" s="977"/>
      <c r="RMI81" s="977"/>
      <c r="RMJ81" s="977"/>
      <c r="RMK81" s="977"/>
      <c r="RML81" s="977"/>
      <c r="RMM81" s="977"/>
      <c r="RMN81" s="977"/>
      <c r="RMO81" s="977"/>
      <c r="RMP81" s="977"/>
      <c r="RMQ81" s="977"/>
      <c r="RMR81" s="977"/>
      <c r="RMS81" s="977"/>
      <c r="RMT81" s="977"/>
      <c r="RMU81" s="977"/>
      <c r="RMV81" s="977"/>
      <c r="RMW81" s="977"/>
      <c r="RMX81" s="977"/>
      <c r="RMY81" s="977"/>
      <c r="RMZ81" s="977"/>
      <c r="RNA81" s="977"/>
      <c r="RNB81" s="977"/>
      <c r="RNC81" s="977"/>
      <c r="RND81" s="977"/>
      <c r="RNE81" s="977"/>
      <c r="RNF81" s="977"/>
      <c r="RNG81" s="977"/>
      <c r="RNH81" s="977"/>
      <c r="RNI81" s="977"/>
      <c r="RNJ81" s="977"/>
      <c r="RNK81" s="977"/>
      <c r="RNL81" s="977"/>
      <c r="RNM81" s="977"/>
      <c r="RNN81" s="977"/>
      <c r="RNO81" s="977"/>
      <c r="RNP81" s="977"/>
      <c r="RNQ81" s="977"/>
      <c r="RNR81" s="977"/>
      <c r="RNS81" s="977"/>
      <c r="RNT81" s="977"/>
      <c r="RNU81" s="977"/>
      <c r="RNV81" s="977"/>
      <c r="RNW81" s="977"/>
      <c r="RNX81" s="977"/>
      <c r="RNY81" s="977"/>
      <c r="RNZ81" s="977"/>
      <c r="ROA81" s="977"/>
      <c r="ROB81" s="977"/>
      <c r="ROC81" s="977"/>
      <c r="ROD81" s="977"/>
      <c r="ROE81" s="977"/>
      <c r="ROF81" s="977"/>
      <c r="ROG81" s="977"/>
      <c r="ROH81" s="977"/>
      <c r="ROI81" s="977"/>
      <c r="ROJ81" s="977"/>
      <c r="ROK81" s="977"/>
      <c r="ROL81" s="977"/>
      <c r="ROM81" s="977"/>
      <c r="RON81" s="977"/>
      <c r="ROO81" s="977"/>
      <c r="ROP81" s="977"/>
      <c r="ROQ81" s="977"/>
      <c r="ROR81" s="977"/>
      <c r="ROS81" s="977"/>
      <c r="ROT81" s="977"/>
      <c r="ROU81" s="977"/>
      <c r="ROV81" s="977"/>
      <c r="ROW81" s="977"/>
      <c r="ROX81" s="977"/>
      <c r="ROY81" s="977"/>
      <c r="ROZ81" s="977"/>
      <c r="RPA81" s="977"/>
      <c r="RPB81" s="977"/>
      <c r="RPC81" s="977"/>
      <c r="RPD81" s="977"/>
      <c r="RPE81" s="977"/>
      <c r="RPF81" s="977"/>
      <c r="RPG81" s="977"/>
      <c r="RPH81" s="977"/>
      <c r="RPI81" s="977"/>
      <c r="RPJ81" s="977"/>
      <c r="RPK81" s="977"/>
      <c r="RPL81" s="977"/>
      <c r="RPM81" s="977"/>
      <c r="RPN81" s="977"/>
      <c r="RPO81" s="977"/>
      <c r="RPP81" s="977"/>
      <c r="RPQ81" s="977"/>
      <c r="RPR81" s="977"/>
      <c r="RPS81" s="977"/>
      <c r="RPT81" s="977"/>
      <c r="RPU81" s="977"/>
      <c r="RPV81" s="977"/>
      <c r="RPW81" s="977"/>
      <c r="RPX81" s="977"/>
      <c r="RPY81" s="977"/>
      <c r="RPZ81" s="977"/>
      <c r="RQA81" s="977"/>
      <c r="RQB81" s="977"/>
      <c r="RQC81" s="977"/>
      <c r="RQD81" s="977"/>
      <c r="RQE81" s="977"/>
      <c r="RQF81" s="977"/>
      <c r="RQG81" s="977"/>
      <c r="RQH81" s="977"/>
      <c r="RQI81" s="977"/>
      <c r="RQJ81" s="977"/>
      <c r="RQK81" s="977"/>
      <c r="RQL81" s="977"/>
      <c r="RQM81" s="977"/>
      <c r="RQN81" s="977"/>
      <c r="RQO81" s="977"/>
      <c r="RQP81" s="977"/>
      <c r="RQQ81" s="977"/>
      <c r="RQR81" s="977"/>
      <c r="RQS81" s="977"/>
      <c r="RQT81" s="977"/>
      <c r="RQU81" s="977"/>
      <c r="RQV81" s="977"/>
      <c r="RQW81" s="977"/>
      <c r="RQX81" s="977"/>
      <c r="RQY81" s="977"/>
      <c r="RQZ81" s="977"/>
      <c r="RRA81" s="977"/>
      <c r="RRB81" s="977"/>
      <c r="RRC81" s="977"/>
      <c r="RRD81" s="977"/>
      <c r="RRE81" s="977"/>
      <c r="RRF81" s="977"/>
      <c r="RRG81" s="977"/>
      <c r="RRH81" s="977"/>
      <c r="RRI81" s="977"/>
      <c r="RRJ81" s="977"/>
      <c r="RRK81" s="977"/>
      <c r="RRL81" s="977"/>
      <c r="RRM81" s="977"/>
      <c r="RRN81" s="977"/>
      <c r="RRO81" s="977"/>
      <c r="RRP81" s="977"/>
      <c r="RRQ81" s="977"/>
      <c r="RRR81" s="977"/>
      <c r="RRS81" s="977"/>
      <c r="RRT81" s="977"/>
      <c r="RRU81" s="977"/>
      <c r="RRV81" s="977"/>
      <c r="RRW81" s="977"/>
      <c r="RRX81" s="977"/>
      <c r="RRY81" s="977"/>
      <c r="RRZ81" s="977"/>
      <c r="RSA81" s="977"/>
      <c r="RSB81" s="977"/>
      <c r="RSC81" s="977"/>
      <c r="RSD81" s="977"/>
      <c r="RSE81" s="977"/>
      <c r="RSF81" s="977"/>
      <c r="RSG81" s="977"/>
      <c r="RSH81" s="977"/>
      <c r="RSI81" s="977"/>
      <c r="RSJ81" s="977"/>
      <c r="RSK81" s="977"/>
      <c r="RSL81" s="977"/>
      <c r="RSM81" s="977"/>
      <c r="RSN81" s="977"/>
      <c r="RSO81" s="977"/>
      <c r="RSP81" s="977"/>
      <c r="RSQ81" s="977"/>
      <c r="RSR81" s="977"/>
      <c r="RSS81" s="977"/>
      <c r="RST81" s="977"/>
      <c r="RSU81" s="977"/>
      <c r="RSV81" s="977"/>
      <c r="RSW81" s="977"/>
      <c r="RSX81" s="977"/>
      <c r="RSY81" s="977"/>
      <c r="RSZ81" s="977"/>
      <c r="RTA81" s="977"/>
      <c r="RTB81" s="977"/>
      <c r="RTC81" s="977"/>
      <c r="RTD81" s="977"/>
      <c r="RTE81" s="977"/>
      <c r="RTF81" s="977"/>
      <c r="RTG81" s="977"/>
      <c r="RTH81" s="977"/>
      <c r="RTI81" s="977"/>
      <c r="RTJ81" s="977"/>
      <c r="RTK81" s="977"/>
      <c r="RTL81" s="977"/>
      <c r="RTM81" s="977"/>
      <c r="RTN81" s="977"/>
      <c r="RTO81" s="977"/>
      <c r="RTP81" s="977"/>
      <c r="RTQ81" s="977"/>
      <c r="RTR81" s="977"/>
      <c r="RTS81" s="977"/>
      <c r="RTT81" s="977"/>
      <c r="RTU81" s="977"/>
      <c r="RTV81" s="977"/>
      <c r="RTW81" s="977"/>
      <c r="RTX81" s="977"/>
      <c r="RTY81" s="977"/>
      <c r="RTZ81" s="977"/>
      <c r="RUA81" s="977"/>
      <c r="RUB81" s="977"/>
      <c r="RUC81" s="977"/>
      <c r="RUD81" s="977"/>
      <c r="RUE81" s="977"/>
      <c r="RUF81" s="977"/>
      <c r="RUG81" s="977"/>
      <c r="RUH81" s="977"/>
      <c r="RUI81" s="977"/>
      <c r="RUJ81" s="977"/>
      <c r="RUK81" s="977"/>
      <c r="RUL81" s="977"/>
      <c r="RUM81" s="977"/>
      <c r="RUN81" s="977"/>
      <c r="RUO81" s="977"/>
      <c r="RUP81" s="977"/>
      <c r="RUQ81" s="977"/>
      <c r="RUR81" s="977"/>
      <c r="RUS81" s="977"/>
      <c r="RUT81" s="977"/>
      <c r="RUU81" s="977"/>
      <c r="RUV81" s="977"/>
      <c r="RUW81" s="977"/>
      <c r="RUX81" s="977"/>
      <c r="RUY81" s="977"/>
      <c r="RUZ81" s="977"/>
      <c r="RVA81" s="977"/>
      <c r="RVB81" s="977"/>
      <c r="RVC81" s="977"/>
      <c r="RVD81" s="977"/>
      <c r="RVE81" s="977"/>
      <c r="RVF81" s="977"/>
      <c r="RVG81" s="977"/>
      <c r="RVH81" s="977"/>
      <c r="RVI81" s="977"/>
      <c r="RVJ81" s="977"/>
      <c r="RVK81" s="977"/>
      <c r="RVL81" s="977"/>
      <c r="RVM81" s="977"/>
      <c r="RVN81" s="977"/>
      <c r="RVO81" s="977"/>
      <c r="RVP81" s="977"/>
      <c r="RVQ81" s="977"/>
      <c r="RVR81" s="977"/>
      <c r="RVS81" s="977"/>
      <c r="RVT81" s="977"/>
      <c r="RVU81" s="977"/>
      <c r="RVV81" s="977"/>
      <c r="RVW81" s="977"/>
      <c r="RVX81" s="977"/>
      <c r="RVY81" s="977"/>
      <c r="RVZ81" s="977"/>
      <c r="RWA81" s="977"/>
      <c r="RWB81" s="977"/>
      <c r="RWC81" s="977"/>
      <c r="RWD81" s="977"/>
      <c r="RWE81" s="977"/>
      <c r="RWF81" s="977"/>
      <c r="RWG81" s="977"/>
      <c r="RWH81" s="977"/>
      <c r="RWI81" s="977"/>
      <c r="RWJ81" s="977"/>
      <c r="RWK81" s="977"/>
      <c r="RWL81" s="977"/>
      <c r="RWM81" s="977"/>
      <c r="RWN81" s="977"/>
      <c r="RWO81" s="977"/>
      <c r="RWP81" s="977"/>
      <c r="RWQ81" s="977"/>
      <c r="RWR81" s="977"/>
      <c r="RWS81" s="977"/>
      <c r="RWT81" s="977"/>
      <c r="RWU81" s="977"/>
      <c r="RWV81" s="977"/>
      <c r="RWW81" s="977"/>
      <c r="RWX81" s="977"/>
      <c r="RWY81" s="977"/>
      <c r="RWZ81" s="977"/>
      <c r="RXA81" s="977"/>
      <c r="RXB81" s="977"/>
      <c r="RXC81" s="977"/>
      <c r="RXD81" s="977"/>
      <c r="RXE81" s="977"/>
      <c r="RXF81" s="977"/>
      <c r="RXG81" s="977"/>
      <c r="RXH81" s="977"/>
      <c r="RXI81" s="977"/>
      <c r="RXJ81" s="977"/>
      <c r="RXK81" s="977"/>
      <c r="RXL81" s="977"/>
      <c r="RXM81" s="977"/>
      <c r="RXN81" s="977"/>
      <c r="RXO81" s="977"/>
      <c r="RXP81" s="977"/>
      <c r="RXQ81" s="977"/>
      <c r="RXR81" s="977"/>
      <c r="RXS81" s="977"/>
      <c r="RXT81" s="977"/>
      <c r="RXU81" s="977"/>
      <c r="RXV81" s="977"/>
      <c r="RXW81" s="977"/>
      <c r="RXX81" s="977"/>
      <c r="RXY81" s="977"/>
      <c r="RXZ81" s="977"/>
      <c r="RYA81" s="977"/>
      <c r="RYB81" s="977"/>
      <c r="RYC81" s="977"/>
      <c r="RYD81" s="977"/>
      <c r="RYE81" s="977"/>
      <c r="RYF81" s="977"/>
      <c r="RYG81" s="977"/>
      <c r="RYH81" s="977"/>
      <c r="RYI81" s="977"/>
      <c r="RYJ81" s="977"/>
      <c r="RYK81" s="977"/>
      <c r="RYL81" s="977"/>
      <c r="RYM81" s="977"/>
      <c r="RYN81" s="977"/>
      <c r="RYO81" s="977"/>
      <c r="RYP81" s="977"/>
      <c r="RYQ81" s="977"/>
      <c r="RYR81" s="977"/>
      <c r="RYS81" s="977"/>
      <c r="RYT81" s="977"/>
      <c r="RYU81" s="977"/>
      <c r="RYV81" s="977"/>
      <c r="RYW81" s="977"/>
      <c r="RYX81" s="977"/>
      <c r="RYY81" s="977"/>
      <c r="RYZ81" s="977"/>
      <c r="RZA81" s="977"/>
      <c r="RZB81" s="977"/>
      <c r="RZC81" s="977"/>
      <c r="RZD81" s="977"/>
      <c r="RZE81" s="977"/>
      <c r="RZF81" s="977"/>
      <c r="RZG81" s="977"/>
      <c r="RZH81" s="977"/>
      <c r="RZI81" s="977"/>
      <c r="RZJ81" s="977"/>
      <c r="RZK81" s="977"/>
      <c r="RZL81" s="977"/>
      <c r="RZM81" s="977"/>
      <c r="RZN81" s="977"/>
      <c r="RZO81" s="977"/>
      <c r="RZP81" s="977"/>
      <c r="RZQ81" s="977"/>
      <c r="RZR81" s="977"/>
      <c r="RZS81" s="977"/>
      <c r="RZT81" s="977"/>
      <c r="RZU81" s="977"/>
      <c r="RZV81" s="977"/>
      <c r="RZW81" s="977"/>
      <c r="RZX81" s="977"/>
      <c r="RZY81" s="977"/>
      <c r="RZZ81" s="977"/>
      <c r="SAA81" s="977"/>
      <c r="SAB81" s="977"/>
      <c r="SAC81" s="977"/>
      <c r="SAD81" s="977"/>
      <c r="SAE81" s="977"/>
      <c r="SAF81" s="977"/>
      <c r="SAG81" s="977"/>
      <c r="SAH81" s="977"/>
      <c r="SAI81" s="977"/>
      <c r="SAJ81" s="977"/>
      <c r="SAK81" s="977"/>
      <c r="SAL81" s="977"/>
      <c r="SAM81" s="977"/>
      <c r="SAN81" s="977"/>
      <c r="SAO81" s="977"/>
      <c r="SAP81" s="977"/>
      <c r="SAQ81" s="977"/>
      <c r="SAR81" s="977"/>
      <c r="SAS81" s="977"/>
      <c r="SAT81" s="977"/>
      <c r="SAU81" s="977"/>
      <c r="SAV81" s="977"/>
      <c r="SAW81" s="977"/>
      <c r="SAX81" s="977"/>
      <c r="SAY81" s="977"/>
      <c r="SAZ81" s="977"/>
      <c r="SBA81" s="977"/>
      <c r="SBB81" s="977"/>
      <c r="SBC81" s="977"/>
      <c r="SBD81" s="977"/>
      <c r="SBE81" s="977"/>
      <c r="SBF81" s="977"/>
      <c r="SBG81" s="977"/>
      <c r="SBH81" s="977"/>
      <c r="SBI81" s="977"/>
      <c r="SBJ81" s="977"/>
      <c r="SBK81" s="977"/>
      <c r="SBL81" s="977"/>
      <c r="SBM81" s="977"/>
      <c r="SBN81" s="977"/>
      <c r="SBO81" s="977"/>
      <c r="SBP81" s="977"/>
      <c r="SBQ81" s="977"/>
      <c r="SBR81" s="977"/>
      <c r="SBS81" s="977"/>
      <c r="SBT81" s="977"/>
      <c r="SBU81" s="977"/>
      <c r="SBV81" s="977"/>
      <c r="SBW81" s="977"/>
      <c r="SBX81" s="977"/>
      <c r="SBY81" s="977"/>
      <c r="SBZ81" s="977"/>
      <c r="SCA81" s="977"/>
      <c r="SCB81" s="977"/>
      <c r="SCC81" s="977"/>
      <c r="SCD81" s="977"/>
      <c r="SCE81" s="977"/>
      <c r="SCF81" s="977"/>
      <c r="SCG81" s="977"/>
      <c r="SCH81" s="977"/>
      <c r="SCI81" s="977"/>
      <c r="SCJ81" s="977"/>
      <c r="SCK81" s="977"/>
      <c r="SCL81" s="977"/>
      <c r="SCM81" s="977"/>
      <c r="SCN81" s="977"/>
      <c r="SCO81" s="977"/>
      <c r="SCP81" s="977"/>
      <c r="SCQ81" s="977"/>
      <c r="SCR81" s="977"/>
      <c r="SCS81" s="977"/>
      <c r="SCT81" s="977"/>
      <c r="SCU81" s="977"/>
      <c r="SCV81" s="977"/>
      <c r="SCW81" s="977"/>
      <c r="SCX81" s="977"/>
      <c r="SCY81" s="977"/>
      <c r="SCZ81" s="977"/>
      <c r="SDA81" s="977"/>
      <c r="SDB81" s="977"/>
      <c r="SDC81" s="977"/>
      <c r="SDD81" s="977"/>
      <c r="SDE81" s="977"/>
      <c r="SDF81" s="977"/>
      <c r="SDG81" s="977"/>
      <c r="SDH81" s="977"/>
      <c r="SDI81" s="977"/>
      <c r="SDJ81" s="977"/>
      <c r="SDK81" s="977"/>
      <c r="SDL81" s="977"/>
      <c r="SDM81" s="977"/>
      <c r="SDN81" s="977"/>
      <c r="SDO81" s="977"/>
      <c r="SDP81" s="977"/>
      <c r="SDQ81" s="977"/>
      <c r="SDR81" s="977"/>
      <c r="SDS81" s="977"/>
      <c r="SDT81" s="977"/>
      <c r="SDU81" s="977"/>
      <c r="SDV81" s="977"/>
      <c r="SDW81" s="977"/>
      <c r="SDX81" s="977"/>
      <c r="SDY81" s="977"/>
      <c r="SDZ81" s="977"/>
      <c r="SEA81" s="977"/>
      <c r="SEB81" s="977"/>
      <c r="SEC81" s="977"/>
      <c r="SED81" s="977"/>
      <c r="SEE81" s="977"/>
      <c r="SEF81" s="977"/>
      <c r="SEG81" s="977"/>
      <c r="SEH81" s="977"/>
      <c r="SEI81" s="977"/>
      <c r="SEJ81" s="977"/>
      <c r="SEK81" s="977"/>
      <c r="SEL81" s="977"/>
      <c r="SEM81" s="977"/>
      <c r="SEN81" s="977"/>
      <c r="SEO81" s="977"/>
      <c r="SEP81" s="977"/>
      <c r="SEQ81" s="977"/>
      <c r="SER81" s="977"/>
      <c r="SES81" s="977"/>
      <c r="SET81" s="977"/>
      <c r="SEU81" s="977"/>
      <c r="SEV81" s="977"/>
      <c r="SEW81" s="977"/>
      <c r="SEX81" s="977"/>
      <c r="SEY81" s="977"/>
      <c r="SEZ81" s="977"/>
      <c r="SFA81" s="977"/>
      <c r="SFB81" s="977"/>
      <c r="SFC81" s="977"/>
      <c r="SFD81" s="977"/>
      <c r="SFE81" s="977"/>
      <c r="SFF81" s="977"/>
      <c r="SFG81" s="977"/>
      <c r="SFH81" s="977"/>
      <c r="SFI81" s="977"/>
      <c r="SFJ81" s="977"/>
      <c r="SFK81" s="977"/>
      <c r="SFL81" s="977"/>
      <c r="SFM81" s="977"/>
      <c r="SFN81" s="977"/>
      <c r="SFO81" s="977"/>
      <c r="SFP81" s="977"/>
      <c r="SFQ81" s="977"/>
      <c r="SFR81" s="977"/>
      <c r="SFS81" s="977"/>
      <c r="SFT81" s="977"/>
      <c r="SFU81" s="977"/>
      <c r="SFV81" s="977"/>
      <c r="SFW81" s="977"/>
      <c r="SFX81" s="977"/>
      <c r="SFY81" s="977"/>
      <c r="SFZ81" s="977"/>
      <c r="SGA81" s="977"/>
      <c r="SGB81" s="977"/>
      <c r="SGC81" s="977"/>
      <c r="SGD81" s="977"/>
      <c r="SGE81" s="977"/>
      <c r="SGF81" s="977"/>
      <c r="SGG81" s="977"/>
      <c r="SGH81" s="977"/>
      <c r="SGI81" s="977"/>
      <c r="SGJ81" s="977"/>
      <c r="SGK81" s="977"/>
      <c r="SGL81" s="977"/>
      <c r="SGM81" s="977"/>
      <c r="SGN81" s="977"/>
      <c r="SGO81" s="977"/>
      <c r="SGP81" s="977"/>
      <c r="SGQ81" s="977"/>
      <c r="SGR81" s="977"/>
      <c r="SGS81" s="977"/>
      <c r="SGT81" s="977"/>
      <c r="SGU81" s="977"/>
      <c r="SGV81" s="977"/>
      <c r="SGW81" s="977"/>
      <c r="SGX81" s="977"/>
      <c r="SGY81" s="977"/>
      <c r="SGZ81" s="977"/>
      <c r="SHA81" s="977"/>
      <c r="SHB81" s="977"/>
      <c r="SHC81" s="977"/>
      <c r="SHD81" s="977"/>
      <c r="SHE81" s="977"/>
      <c r="SHF81" s="977"/>
      <c r="SHG81" s="977"/>
      <c r="SHH81" s="977"/>
      <c r="SHI81" s="977"/>
      <c r="SHJ81" s="977"/>
      <c r="SHK81" s="977"/>
      <c r="SHL81" s="977"/>
      <c r="SHM81" s="977"/>
      <c r="SHN81" s="977"/>
      <c r="SHO81" s="977"/>
      <c r="SHP81" s="977"/>
      <c r="SHQ81" s="977"/>
      <c r="SHR81" s="977"/>
      <c r="SHS81" s="977"/>
      <c r="SHT81" s="977"/>
      <c r="SHU81" s="977"/>
      <c r="SHV81" s="977"/>
      <c r="SHW81" s="977"/>
      <c r="SHX81" s="977"/>
      <c r="SHY81" s="977"/>
      <c r="SHZ81" s="977"/>
      <c r="SIA81" s="977"/>
      <c r="SIB81" s="977"/>
      <c r="SIC81" s="977"/>
      <c r="SID81" s="977"/>
      <c r="SIE81" s="977"/>
      <c r="SIF81" s="977"/>
      <c r="SIG81" s="977"/>
      <c r="SIH81" s="977"/>
      <c r="SII81" s="977"/>
      <c r="SIJ81" s="977"/>
      <c r="SIK81" s="977"/>
      <c r="SIL81" s="977"/>
      <c r="SIM81" s="977"/>
      <c r="SIN81" s="977"/>
      <c r="SIO81" s="977"/>
      <c r="SIP81" s="977"/>
      <c r="SIQ81" s="977"/>
      <c r="SIR81" s="977"/>
      <c r="SIS81" s="977"/>
      <c r="SIT81" s="977"/>
      <c r="SIU81" s="977"/>
      <c r="SIV81" s="977"/>
      <c r="SIW81" s="977"/>
      <c r="SIX81" s="977"/>
      <c r="SIY81" s="977"/>
      <c r="SIZ81" s="977"/>
      <c r="SJA81" s="977"/>
      <c r="SJB81" s="977"/>
      <c r="SJC81" s="977"/>
      <c r="SJD81" s="977"/>
      <c r="SJE81" s="977"/>
      <c r="SJF81" s="977"/>
      <c r="SJG81" s="977"/>
      <c r="SJH81" s="977"/>
      <c r="SJI81" s="977"/>
      <c r="SJJ81" s="977"/>
      <c r="SJK81" s="977"/>
      <c r="SJL81" s="977"/>
      <c r="SJM81" s="977"/>
      <c r="SJN81" s="977"/>
      <c r="SJO81" s="977"/>
      <c r="SJP81" s="977"/>
      <c r="SJQ81" s="977"/>
      <c r="SJR81" s="977"/>
      <c r="SJS81" s="977"/>
      <c r="SJT81" s="977"/>
      <c r="SJU81" s="977"/>
      <c r="SJV81" s="977"/>
      <c r="SJW81" s="977"/>
      <c r="SJX81" s="977"/>
      <c r="SJY81" s="977"/>
      <c r="SJZ81" s="977"/>
      <c r="SKA81" s="977"/>
      <c r="SKB81" s="977"/>
      <c r="SKC81" s="977"/>
      <c r="SKD81" s="977"/>
      <c r="SKE81" s="977"/>
      <c r="SKF81" s="977"/>
      <c r="SKG81" s="977"/>
      <c r="SKH81" s="977"/>
      <c r="SKI81" s="977"/>
      <c r="SKJ81" s="977"/>
      <c r="SKK81" s="977"/>
      <c r="SKL81" s="977"/>
      <c r="SKM81" s="977"/>
      <c r="SKN81" s="977"/>
      <c r="SKO81" s="977"/>
      <c r="SKP81" s="977"/>
      <c r="SKQ81" s="977"/>
      <c r="SKR81" s="977"/>
      <c r="SKS81" s="977"/>
      <c r="SKT81" s="977"/>
      <c r="SKU81" s="977"/>
      <c r="SKV81" s="977"/>
      <c r="SKW81" s="977"/>
      <c r="SKX81" s="977"/>
      <c r="SKY81" s="977"/>
      <c r="SKZ81" s="977"/>
      <c r="SLA81" s="977"/>
      <c r="SLB81" s="977"/>
      <c r="SLC81" s="977"/>
      <c r="SLD81" s="977"/>
      <c r="SLE81" s="977"/>
      <c r="SLF81" s="977"/>
      <c r="SLG81" s="977"/>
      <c r="SLH81" s="977"/>
      <c r="SLI81" s="977"/>
      <c r="SLJ81" s="977"/>
      <c r="SLK81" s="977"/>
      <c r="SLL81" s="977"/>
      <c r="SLM81" s="977"/>
      <c r="SLN81" s="977"/>
      <c r="SLO81" s="977"/>
      <c r="SLP81" s="977"/>
      <c r="SLQ81" s="977"/>
      <c r="SLR81" s="977"/>
      <c r="SLS81" s="977"/>
      <c r="SLT81" s="977"/>
      <c r="SLU81" s="977"/>
      <c r="SLV81" s="977"/>
      <c r="SLW81" s="977"/>
      <c r="SLX81" s="977"/>
      <c r="SLY81" s="977"/>
      <c r="SLZ81" s="977"/>
      <c r="SMA81" s="977"/>
      <c r="SMB81" s="977"/>
      <c r="SMC81" s="977"/>
      <c r="SMD81" s="977"/>
      <c r="SME81" s="977"/>
      <c r="SMF81" s="977"/>
      <c r="SMG81" s="977"/>
      <c r="SMH81" s="977"/>
      <c r="SMI81" s="977"/>
      <c r="SMJ81" s="977"/>
      <c r="SMK81" s="977"/>
      <c r="SML81" s="977"/>
      <c r="SMM81" s="977"/>
      <c r="SMN81" s="977"/>
      <c r="SMO81" s="977"/>
      <c r="SMP81" s="977"/>
      <c r="SMQ81" s="977"/>
      <c r="SMR81" s="977"/>
      <c r="SMS81" s="977"/>
      <c r="SMT81" s="977"/>
      <c r="SMU81" s="977"/>
      <c r="SMV81" s="977"/>
      <c r="SMW81" s="977"/>
      <c r="SMX81" s="977"/>
      <c r="SMY81" s="977"/>
      <c r="SMZ81" s="977"/>
      <c r="SNA81" s="977"/>
      <c r="SNB81" s="977"/>
      <c r="SNC81" s="977"/>
      <c r="SND81" s="977"/>
      <c r="SNE81" s="977"/>
      <c r="SNF81" s="977"/>
      <c r="SNG81" s="977"/>
      <c r="SNH81" s="977"/>
      <c r="SNI81" s="977"/>
      <c r="SNJ81" s="977"/>
      <c r="SNK81" s="977"/>
      <c r="SNL81" s="977"/>
      <c r="SNM81" s="977"/>
      <c r="SNN81" s="977"/>
      <c r="SNO81" s="977"/>
      <c r="SNP81" s="977"/>
      <c r="SNQ81" s="977"/>
      <c r="SNR81" s="977"/>
      <c r="SNS81" s="977"/>
      <c r="SNT81" s="977"/>
      <c r="SNU81" s="977"/>
      <c r="SNV81" s="977"/>
      <c r="SNW81" s="977"/>
      <c r="SNX81" s="977"/>
      <c r="SNY81" s="977"/>
      <c r="SNZ81" s="977"/>
      <c r="SOA81" s="977"/>
      <c r="SOB81" s="977"/>
      <c r="SOC81" s="977"/>
      <c r="SOD81" s="977"/>
      <c r="SOE81" s="977"/>
      <c r="SOF81" s="977"/>
      <c r="SOG81" s="977"/>
      <c r="SOH81" s="977"/>
      <c r="SOI81" s="977"/>
      <c r="SOJ81" s="977"/>
      <c r="SOK81" s="977"/>
      <c r="SOL81" s="977"/>
      <c r="SOM81" s="977"/>
      <c r="SON81" s="977"/>
      <c r="SOO81" s="977"/>
      <c r="SOP81" s="977"/>
      <c r="SOQ81" s="977"/>
      <c r="SOR81" s="977"/>
      <c r="SOS81" s="977"/>
      <c r="SOT81" s="977"/>
      <c r="SOU81" s="977"/>
      <c r="SOV81" s="977"/>
      <c r="SOW81" s="977"/>
      <c r="SOX81" s="977"/>
      <c r="SOY81" s="977"/>
      <c r="SOZ81" s="977"/>
      <c r="SPA81" s="977"/>
      <c r="SPB81" s="977"/>
      <c r="SPC81" s="977"/>
      <c r="SPD81" s="977"/>
      <c r="SPE81" s="977"/>
      <c r="SPF81" s="977"/>
      <c r="SPG81" s="977"/>
      <c r="SPH81" s="977"/>
      <c r="SPI81" s="977"/>
      <c r="SPJ81" s="977"/>
      <c r="SPK81" s="977"/>
      <c r="SPL81" s="977"/>
      <c r="SPM81" s="977"/>
      <c r="SPN81" s="977"/>
      <c r="SPO81" s="977"/>
      <c r="SPP81" s="977"/>
      <c r="SPQ81" s="977"/>
      <c r="SPR81" s="977"/>
      <c r="SPS81" s="977"/>
      <c r="SPT81" s="977"/>
      <c r="SPU81" s="977"/>
      <c r="SPV81" s="977"/>
      <c r="SPW81" s="977"/>
      <c r="SPX81" s="977"/>
      <c r="SPY81" s="977"/>
      <c r="SPZ81" s="977"/>
      <c r="SQA81" s="977"/>
      <c r="SQB81" s="977"/>
      <c r="SQC81" s="977"/>
      <c r="SQD81" s="977"/>
      <c r="SQE81" s="977"/>
      <c r="SQF81" s="977"/>
      <c r="SQG81" s="977"/>
      <c r="SQH81" s="977"/>
      <c r="SQI81" s="977"/>
      <c r="SQJ81" s="977"/>
      <c r="SQK81" s="977"/>
      <c r="SQL81" s="977"/>
      <c r="SQM81" s="977"/>
      <c r="SQN81" s="977"/>
      <c r="SQO81" s="977"/>
      <c r="SQP81" s="977"/>
      <c r="SQQ81" s="977"/>
      <c r="SQR81" s="977"/>
      <c r="SQS81" s="977"/>
      <c r="SQT81" s="977"/>
      <c r="SQU81" s="977"/>
      <c r="SQV81" s="977"/>
      <c r="SQW81" s="977"/>
      <c r="SQX81" s="977"/>
      <c r="SQY81" s="977"/>
      <c r="SQZ81" s="977"/>
      <c r="SRA81" s="977"/>
      <c r="SRB81" s="977"/>
      <c r="SRC81" s="977"/>
      <c r="SRD81" s="977"/>
      <c r="SRE81" s="977"/>
      <c r="SRF81" s="977"/>
      <c r="SRG81" s="977"/>
      <c r="SRH81" s="977"/>
      <c r="SRI81" s="977"/>
      <c r="SRJ81" s="977"/>
      <c r="SRK81" s="977"/>
      <c r="SRL81" s="977"/>
      <c r="SRM81" s="977"/>
      <c r="SRN81" s="977"/>
      <c r="SRO81" s="977"/>
      <c r="SRP81" s="977"/>
      <c r="SRQ81" s="977"/>
      <c r="SRR81" s="977"/>
      <c r="SRS81" s="977"/>
      <c r="SRT81" s="977"/>
      <c r="SRU81" s="977"/>
      <c r="SRV81" s="977"/>
      <c r="SRW81" s="977"/>
      <c r="SRX81" s="977"/>
      <c r="SRY81" s="977"/>
      <c r="SRZ81" s="977"/>
      <c r="SSA81" s="977"/>
      <c r="SSB81" s="977"/>
      <c r="SSC81" s="977"/>
      <c r="SSD81" s="977"/>
      <c r="SSE81" s="977"/>
      <c r="SSF81" s="977"/>
      <c r="SSG81" s="977"/>
      <c r="SSH81" s="977"/>
      <c r="SSI81" s="977"/>
      <c r="SSJ81" s="977"/>
      <c r="SSK81" s="977"/>
      <c r="SSL81" s="977"/>
      <c r="SSM81" s="977"/>
      <c r="SSN81" s="977"/>
      <c r="SSO81" s="977"/>
      <c r="SSP81" s="977"/>
      <c r="SSQ81" s="977"/>
      <c r="SSR81" s="977"/>
      <c r="SSS81" s="977"/>
      <c r="SST81" s="977"/>
      <c r="SSU81" s="977"/>
      <c r="SSV81" s="977"/>
      <c r="SSW81" s="977"/>
      <c r="SSX81" s="977"/>
      <c r="SSY81" s="977"/>
      <c r="SSZ81" s="977"/>
      <c r="STA81" s="977"/>
      <c r="STB81" s="977"/>
      <c r="STC81" s="977"/>
      <c r="STD81" s="977"/>
      <c r="STE81" s="977"/>
      <c r="STF81" s="977"/>
      <c r="STG81" s="977"/>
      <c r="STH81" s="977"/>
      <c r="STI81" s="977"/>
      <c r="STJ81" s="977"/>
      <c r="STK81" s="977"/>
      <c r="STL81" s="977"/>
      <c r="STM81" s="977"/>
      <c r="STN81" s="977"/>
      <c r="STO81" s="977"/>
      <c r="STP81" s="977"/>
      <c r="STQ81" s="977"/>
      <c r="STR81" s="977"/>
      <c r="STS81" s="977"/>
      <c r="STT81" s="977"/>
      <c r="STU81" s="977"/>
      <c r="STV81" s="977"/>
      <c r="STW81" s="977"/>
      <c r="STX81" s="977"/>
      <c r="STY81" s="977"/>
      <c r="STZ81" s="977"/>
      <c r="SUA81" s="977"/>
      <c r="SUB81" s="977"/>
      <c r="SUC81" s="977"/>
      <c r="SUD81" s="977"/>
      <c r="SUE81" s="977"/>
      <c r="SUF81" s="977"/>
      <c r="SUG81" s="977"/>
      <c r="SUH81" s="977"/>
      <c r="SUI81" s="977"/>
      <c r="SUJ81" s="977"/>
      <c r="SUK81" s="977"/>
      <c r="SUL81" s="977"/>
      <c r="SUM81" s="977"/>
      <c r="SUN81" s="977"/>
      <c r="SUO81" s="977"/>
      <c r="SUP81" s="977"/>
      <c r="SUQ81" s="977"/>
      <c r="SUR81" s="977"/>
      <c r="SUS81" s="977"/>
      <c r="SUT81" s="977"/>
      <c r="SUU81" s="977"/>
      <c r="SUV81" s="977"/>
      <c r="SUW81" s="977"/>
      <c r="SUX81" s="977"/>
      <c r="SUY81" s="977"/>
      <c r="SUZ81" s="977"/>
      <c r="SVA81" s="977"/>
      <c r="SVB81" s="977"/>
      <c r="SVC81" s="977"/>
      <c r="SVD81" s="977"/>
      <c r="SVE81" s="977"/>
      <c r="SVF81" s="977"/>
      <c r="SVG81" s="977"/>
      <c r="SVH81" s="977"/>
      <c r="SVI81" s="977"/>
      <c r="SVJ81" s="977"/>
      <c r="SVK81" s="977"/>
      <c r="SVL81" s="977"/>
      <c r="SVM81" s="977"/>
      <c r="SVN81" s="977"/>
      <c r="SVO81" s="977"/>
      <c r="SVP81" s="977"/>
      <c r="SVQ81" s="977"/>
      <c r="SVR81" s="977"/>
      <c r="SVS81" s="977"/>
      <c r="SVT81" s="977"/>
      <c r="SVU81" s="977"/>
      <c r="SVV81" s="977"/>
      <c r="SVW81" s="977"/>
      <c r="SVX81" s="977"/>
      <c r="SVY81" s="977"/>
      <c r="SVZ81" s="977"/>
      <c r="SWA81" s="977"/>
      <c r="SWB81" s="977"/>
      <c r="SWC81" s="977"/>
      <c r="SWD81" s="977"/>
      <c r="SWE81" s="977"/>
      <c r="SWF81" s="977"/>
      <c r="SWG81" s="977"/>
      <c r="SWH81" s="977"/>
      <c r="SWI81" s="977"/>
      <c r="SWJ81" s="977"/>
      <c r="SWK81" s="977"/>
      <c r="SWL81" s="977"/>
      <c r="SWM81" s="977"/>
      <c r="SWN81" s="977"/>
      <c r="SWO81" s="977"/>
      <c r="SWP81" s="977"/>
      <c r="SWQ81" s="977"/>
      <c r="SWR81" s="977"/>
      <c r="SWS81" s="977"/>
      <c r="SWT81" s="977"/>
      <c r="SWU81" s="977"/>
      <c r="SWV81" s="977"/>
      <c r="SWW81" s="977"/>
      <c r="SWX81" s="977"/>
      <c r="SWY81" s="977"/>
      <c r="SWZ81" s="977"/>
      <c r="SXA81" s="977"/>
      <c r="SXB81" s="977"/>
      <c r="SXC81" s="977"/>
      <c r="SXD81" s="977"/>
      <c r="SXE81" s="977"/>
      <c r="SXF81" s="977"/>
      <c r="SXG81" s="977"/>
      <c r="SXH81" s="977"/>
      <c r="SXI81" s="977"/>
      <c r="SXJ81" s="977"/>
      <c r="SXK81" s="977"/>
      <c r="SXL81" s="977"/>
      <c r="SXM81" s="977"/>
      <c r="SXN81" s="977"/>
      <c r="SXO81" s="977"/>
      <c r="SXP81" s="977"/>
      <c r="SXQ81" s="977"/>
      <c r="SXR81" s="977"/>
      <c r="SXS81" s="977"/>
      <c r="SXT81" s="977"/>
      <c r="SXU81" s="977"/>
      <c r="SXV81" s="977"/>
      <c r="SXW81" s="977"/>
      <c r="SXX81" s="977"/>
      <c r="SXY81" s="977"/>
      <c r="SXZ81" s="977"/>
      <c r="SYA81" s="977"/>
      <c r="SYB81" s="977"/>
      <c r="SYC81" s="977"/>
      <c r="SYD81" s="977"/>
      <c r="SYE81" s="977"/>
      <c r="SYF81" s="977"/>
      <c r="SYG81" s="977"/>
      <c r="SYH81" s="977"/>
      <c r="SYI81" s="977"/>
      <c r="SYJ81" s="977"/>
      <c r="SYK81" s="977"/>
      <c r="SYL81" s="977"/>
      <c r="SYM81" s="977"/>
      <c r="SYN81" s="977"/>
      <c r="SYO81" s="977"/>
      <c r="SYP81" s="977"/>
      <c r="SYQ81" s="977"/>
      <c r="SYR81" s="977"/>
      <c r="SYS81" s="977"/>
      <c r="SYT81" s="977"/>
      <c r="SYU81" s="977"/>
      <c r="SYV81" s="977"/>
      <c r="SYW81" s="977"/>
      <c r="SYX81" s="977"/>
      <c r="SYY81" s="977"/>
      <c r="SYZ81" s="977"/>
      <c r="SZA81" s="977"/>
      <c r="SZB81" s="977"/>
      <c r="SZC81" s="977"/>
      <c r="SZD81" s="977"/>
      <c r="SZE81" s="977"/>
      <c r="SZF81" s="977"/>
      <c r="SZG81" s="977"/>
      <c r="SZH81" s="977"/>
      <c r="SZI81" s="977"/>
      <c r="SZJ81" s="977"/>
      <c r="SZK81" s="977"/>
      <c r="SZL81" s="977"/>
      <c r="SZM81" s="977"/>
      <c r="SZN81" s="977"/>
      <c r="SZO81" s="977"/>
      <c r="SZP81" s="977"/>
      <c r="SZQ81" s="977"/>
      <c r="SZR81" s="977"/>
      <c r="SZS81" s="977"/>
      <c r="SZT81" s="977"/>
      <c r="SZU81" s="977"/>
      <c r="SZV81" s="977"/>
      <c r="SZW81" s="977"/>
      <c r="SZX81" s="977"/>
      <c r="SZY81" s="977"/>
      <c r="SZZ81" s="977"/>
      <c r="TAA81" s="977"/>
      <c r="TAB81" s="977"/>
      <c r="TAC81" s="977"/>
      <c r="TAD81" s="977"/>
      <c r="TAE81" s="977"/>
      <c r="TAF81" s="977"/>
      <c r="TAG81" s="977"/>
      <c r="TAH81" s="977"/>
      <c r="TAI81" s="977"/>
      <c r="TAJ81" s="977"/>
      <c r="TAK81" s="977"/>
      <c r="TAL81" s="977"/>
      <c r="TAM81" s="977"/>
      <c r="TAN81" s="977"/>
      <c r="TAO81" s="977"/>
      <c r="TAP81" s="977"/>
      <c r="TAQ81" s="977"/>
      <c r="TAR81" s="977"/>
      <c r="TAS81" s="977"/>
      <c r="TAT81" s="977"/>
      <c r="TAU81" s="977"/>
      <c r="TAV81" s="977"/>
      <c r="TAW81" s="977"/>
      <c r="TAX81" s="977"/>
      <c r="TAY81" s="977"/>
      <c r="TAZ81" s="977"/>
      <c r="TBA81" s="977"/>
      <c r="TBB81" s="977"/>
      <c r="TBC81" s="977"/>
      <c r="TBD81" s="977"/>
      <c r="TBE81" s="977"/>
      <c r="TBF81" s="977"/>
      <c r="TBG81" s="977"/>
      <c r="TBH81" s="977"/>
      <c r="TBI81" s="977"/>
      <c r="TBJ81" s="977"/>
      <c r="TBK81" s="977"/>
      <c r="TBL81" s="977"/>
      <c r="TBM81" s="977"/>
      <c r="TBN81" s="977"/>
      <c r="TBO81" s="977"/>
      <c r="TBP81" s="977"/>
      <c r="TBQ81" s="977"/>
      <c r="TBR81" s="977"/>
      <c r="TBS81" s="977"/>
      <c r="TBT81" s="977"/>
      <c r="TBU81" s="977"/>
      <c r="TBV81" s="977"/>
      <c r="TBW81" s="977"/>
      <c r="TBX81" s="977"/>
      <c r="TBY81" s="977"/>
      <c r="TBZ81" s="977"/>
      <c r="TCA81" s="977"/>
      <c r="TCB81" s="977"/>
      <c r="TCC81" s="977"/>
      <c r="TCD81" s="977"/>
      <c r="TCE81" s="977"/>
      <c r="TCF81" s="977"/>
      <c r="TCG81" s="977"/>
      <c r="TCH81" s="977"/>
      <c r="TCI81" s="977"/>
      <c r="TCJ81" s="977"/>
      <c r="TCK81" s="977"/>
      <c r="TCL81" s="977"/>
      <c r="TCM81" s="977"/>
      <c r="TCN81" s="977"/>
      <c r="TCO81" s="977"/>
      <c r="TCP81" s="977"/>
      <c r="TCQ81" s="977"/>
      <c r="TCR81" s="977"/>
      <c r="TCS81" s="977"/>
      <c r="TCT81" s="977"/>
      <c r="TCU81" s="977"/>
      <c r="TCV81" s="977"/>
      <c r="TCW81" s="977"/>
      <c r="TCX81" s="977"/>
      <c r="TCY81" s="977"/>
      <c r="TCZ81" s="977"/>
      <c r="TDA81" s="977"/>
      <c r="TDB81" s="977"/>
      <c r="TDC81" s="977"/>
      <c r="TDD81" s="977"/>
      <c r="TDE81" s="977"/>
      <c r="TDF81" s="977"/>
      <c r="TDG81" s="977"/>
      <c r="TDH81" s="977"/>
      <c r="TDI81" s="977"/>
      <c r="TDJ81" s="977"/>
      <c r="TDK81" s="977"/>
      <c r="TDL81" s="977"/>
      <c r="TDM81" s="977"/>
      <c r="TDN81" s="977"/>
      <c r="TDO81" s="977"/>
      <c r="TDP81" s="977"/>
      <c r="TDQ81" s="977"/>
      <c r="TDR81" s="977"/>
      <c r="TDS81" s="977"/>
      <c r="TDT81" s="977"/>
      <c r="TDU81" s="977"/>
      <c r="TDV81" s="977"/>
      <c r="TDW81" s="977"/>
      <c r="TDX81" s="977"/>
      <c r="TDY81" s="977"/>
      <c r="TDZ81" s="977"/>
      <c r="TEA81" s="977"/>
      <c r="TEB81" s="977"/>
      <c r="TEC81" s="977"/>
      <c r="TED81" s="977"/>
      <c r="TEE81" s="977"/>
      <c r="TEF81" s="977"/>
      <c r="TEG81" s="977"/>
      <c r="TEH81" s="977"/>
      <c r="TEI81" s="977"/>
      <c r="TEJ81" s="977"/>
      <c r="TEK81" s="977"/>
      <c r="TEL81" s="977"/>
      <c r="TEM81" s="977"/>
      <c r="TEN81" s="977"/>
      <c r="TEO81" s="977"/>
      <c r="TEP81" s="977"/>
      <c r="TEQ81" s="977"/>
      <c r="TER81" s="977"/>
      <c r="TES81" s="977"/>
      <c r="TET81" s="977"/>
      <c r="TEU81" s="977"/>
      <c r="TEV81" s="977"/>
      <c r="TEW81" s="977"/>
      <c r="TEX81" s="977"/>
      <c r="TEY81" s="977"/>
      <c r="TEZ81" s="977"/>
      <c r="TFA81" s="977"/>
      <c r="TFB81" s="977"/>
      <c r="TFC81" s="977"/>
      <c r="TFD81" s="977"/>
      <c r="TFE81" s="977"/>
      <c r="TFF81" s="977"/>
      <c r="TFG81" s="977"/>
      <c r="TFH81" s="977"/>
      <c r="TFI81" s="977"/>
      <c r="TFJ81" s="977"/>
      <c r="TFK81" s="977"/>
      <c r="TFL81" s="977"/>
      <c r="TFM81" s="977"/>
      <c r="TFN81" s="977"/>
      <c r="TFO81" s="977"/>
      <c r="TFP81" s="977"/>
      <c r="TFQ81" s="977"/>
      <c r="TFR81" s="977"/>
      <c r="TFS81" s="977"/>
      <c r="TFT81" s="977"/>
      <c r="TFU81" s="977"/>
      <c r="TFV81" s="977"/>
      <c r="TFW81" s="977"/>
      <c r="TFX81" s="977"/>
      <c r="TFY81" s="977"/>
      <c r="TFZ81" s="977"/>
      <c r="TGA81" s="977"/>
      <c r="TGB81" s="977"/>
      <c r="TGC81" s="977"/>
      <c r="TGD81" s="977"/>
      <c r="TGE81" s="977"/>
      <c r="TGF81" s="977"/>
      <c r="TGG81" s="977"/>
      <c r="TGH81" s="977"/>
      <c r="TGI81" s="977"/>
      <c r="TGJ81" s="977"/>
      <c r="TGK81" s="977"/>
      <c r="TGL81" s="977"/>
      <c r="TGM81" s="977"/>
      <c r="TGN81" s="977"/>
      <c r="TGO81" s="977"/>
      <c r="TGP81" s="977"/>
      <c r="TGQ81" s="977"/>
      <c r="TGR81" s="977"/>
      <c r="TGS81" s="977"/>
      <c r="TGT81" s="977"/>
      <c r="TGU81" s="977"/>
      <c r="TGV81" s="977"/>
      <c r="TGW81" s="977"/>
      <c r="TGX81" s="977"/>
      <c r="TGY81" s="977"/>
      <c r="TGZ81" s="977"/>
      <c r="THA81" s="977"/>
      <c r="THB81" s="977"/>
      <c r="THC81" s="977"/>
      <c r="THD81" s="977"/>
      <c r="THE81" s="977"/>
      <c r="THF81" s="977"/>
      <c r="THG81" s="977"/>
      <c r="THH81" s="977"/>
      <c r="THI81" s="977"/>
      <c r="THJ81" s="977"/>
      <c r="THK81" s="977"/>
      <c r="THL81" s="977"/>
      <c r="THM81" s="977"/>
      <c r="THN81" s="977"/>
      <c r="THO81" s="977"/>
      <c r="THP81" s="977"/>
      <c r="THQ81" s="977"/>
      <c r="THR81" s="977"/>
      <c r="THS81" s="977"/>
      <c r="THT81" s="977"/>
      <c r="THU81" s="977"/>
      <c r="THV81" s="977"/>
      <c r="THW81" s="977"/>
      <c r="THX81" s="977"/>
      <c r="THY81" s="977"/>
      <c r="THZ81" s="977"/>
      <c r="TIA81" s="977"/>
      <c r="TIB81" s="977"/>
      <c r="TIC81" s="977"/>
      <c r="TID81" s="977"/>
      <c r="TIE81" s="977"/>
      <c r="TIF81" s="977"/>
      <c r="TIG81" s="977"/>
      <c r="TIH81" s="977"/>
      <c r="TII81" s="977"/>
      <c r="TIJ81" s="977"/>
      <c r="TIK81" s="977"/>
      <c r="TIL81" s="977"/>
      <c r="TIM81" s="977"/>
      <c r="TIN81" s="977"/>
      <c r="TIO81" s="977"/>
      <c r="TIP81" s="977"/>
      <c r="TIQ81" s="977"/>
      <c r="TIR81" s="977"/>
      <c r="TIS81" s="977"/>
      <c r="TIT81" s="977"/>
      <c r="TIU81" s="977"/>
      <c r="TIV81" s="977"/>
      <c r="TIW81" s="977"/>
      <c r="TIX81" s="977"/>
      <c r="TIY81" s="977"/>
      <c r="TIZ81" s="977"/>
      <c r="TJA81" s="977"/>
      <c r="TJB81" s="977"/>
      <c r="TJC81" s="977"/>
      <c r="TJD81" s="977"/>
      <c r="TJE81" s="977"/>
      <c r="TJF81" s="977"/>
      <c r="TJG81" s="977"/>
      <c r="TJH81" s="977"/>
      <c r="TJI81" s="977"/>
      <c r="TJJ81" s="977"/>
      <c r="TJK81" s="977"/>
      <c r="TJL81" s="977"/>
      <c r="TJM81" s="977"/>
      <c r="TJN81" s="977"/>
      <c r="TJO81" s="977"/>
      <c r="TJP81" s="977"/>
      <c r="TJQ81" s="977"/>
      <c r="TJR81" s="977"/>
      <c r="TJS81" s="977"/>
      <c r="TJT81" s="977"/>
      <c r="TJU81" s="977"/>
      <c r="TJV81" s="977"/>
      <c r="TJW81" s="977"/>
      <c r="TJX81" s="977"/>
      <c r="TJY81" s="977"/>
      <c r="TJZ81" s="977"/>
      <c r="TKA81" s="977"/>
      <c r="TKB81" s="977"/>
      <c r="TKC81" s="977"/>
      <c r="TKD81" s="977"/>
      <c r="TKE81" s="977"/>
      <c r="TKF81" s="977"/>
      <c r="TKG81" s="977"/>
      <c r="TKH81" s="977"/>
      <c r="TKI81" s="977"/>
      <c r="TKJ81" s="977"/>
      <c r="TKK81" s="977"/>
      <c r="TKL81" s="977"/>
      <c r="TKM81" s="977"/>
      <c r="TKN81" s="977"/>
      <c r="TKO81" s="977"/>
      <c r="TKP81" s="977"/>
      <c r="TKQ81" s="977"/>
      <c r="TKR81" s="977"/>
      <c r="TKS81" s="977"/>
      <c r="TKT81" s="977"/>
      <c r="TKU81" s="977"/>
      <c r="TKV81" s="977"/>
      <c r="TKW81" s="977"/>
      <c r="TKX81" s="977"/>
      <c r="TKY81" s="977"/>
      <c r="TKZ81" s="977"/>
      <c r="TLA81" s="977"/>
      <c r="TLB81" s="977"/>
      <c r="TLC81" s="977"/>
      <c r="TLD81" s="977"/>
      <c r="TLE81" s="977"/>
      <c r="TLF81" s="977"/>
      <c r="TLG81" s="977"/>
      <c r="TLH81" s="977"/>
      <c r="TLI81" s="977"/>
      <c r="TLJ81" s="977"/>
      <c r="TLK81" s="977"/>
      <c r="TLL81" s="977"/>
      <c r="TLM81" s="977"/>
      <c r="TLN81" s="977"/>
      <c r="TLO81" s="977"/>
      <c r="TLP81" s="977"/>
      <c r="TLQ81" s="977"/>
      <c r="TLR81" s="977"/>
      <c r="TLS81" s="977"/>
      <c r="TLT81" s="977"/>
      <c r="TLU81" s="977"/>
      <c r="TLV81" s="977"/>
      <c r="TLW81" s="977"/>
      <c r="TLX81" s="977"/>
      <c r="TLY81" s="977"/>
      <c r="TLZ81" s="977"/>
      <c r="TMA81" s="977"/>
      <c r="TMB81" s="977"/>
      <c r="TMC81" s="977"/>
      <c r="TMD81" s="977"/>
      <c r="TME81" s="977"/>
      <c r="TMF81" s="977"/>
      <c r="TMG81" s="977"/>
      <c r="TMH81" s="977"/>
      <c r="TMI81" s="977"/>
      <c r="TMJ81" s="977"/>
      <c r="TMK81" s="977"/>
      <c r="TML81" s="977"/>
      <c r="TMM81" s="977"/>
      <c r="TMN81" s="977"/>
      <c r="TMO81" s="977"/>
      <c r="TMP81" s="977"/>
      <c r="TMQ81" s="977"/>
      <c r="TMR81" s="977"/>
      <c r="TMS81" s="977"/>
      <c r="TMT81" s="977"/>
      <c r="TMU81" s="977"/>
      <c r="TMV81" s="977"/>
      <c r="TMW81" s="977"/>
      <c r="TMX81" s="977"/>
      <c r="TMY81" s="977"/>
      <c r="TMZ81" s="977"/>
      <c r="TNA81" s="977"/>
      <c r="TNB81" s="977"/>
      <c r="TNC81" s="977"/>
      <c r="TND81" s="977"/>
      <c r="TNE81" s="977"/>
      <c r="TNF81" s="977"/>
      <c r="TNG81" s="977"/>
      <c r="TNH81" s="977"/>
      <c r="TNI81" s="977"/>
      <c r="TNJ81" s="977"/>
      <c r="TNK81" s="977"/>
      <c r="TNL81" s="977"/>
      <c r="TNM81" s="977"/>
      <c r="TNN81" s="977"/>
      <c r="TNO81" s="977"/>
      <c r="TNP81" s="977"/>
      <c r="TNQ81" s="977"/>
      <c r="TNR81" s="977"/>
      <c r="TNS81" s="977"/>
      <c r="TNT81" s="977"/>
      <c r="TNU81" s="977"/>
      <c r="TNV81" s="977"/>
      <c r="TNW81" s="977"/>
      <c r="TNX81" s="977"/>
      <c r="TNY81" s="977"/>
      <c r="TNZ81" s="977"/>
      <c r="TOA81" s="977"/>
      <c r="TOB81" s="977"/>
      <c r="TOC81" s="977"/>
      <c r="TOD81" s="977"/>
      <c r="TOE81" s="977"/>
      <c r="TOF81" s="977"/>
      <c r="TOG81" s="977"/>
      <c r="TOH81" s="977"/>
      <c r="TOI81" s="977"/>
      <c r="TOJ81" s="977"/>
      <c r="TOK81" s="977"/>
      <c r="TOL81" s="977"/>
      <c r="TOM81" s="977"/>
      <c r="TON81" s="977"/>
      <c r="TOO81" s="977"/>
      <c r="TOP81" s="977"/>
      <c r="TOQ81" s="977"/>
      <c r="TOR81" s="977"/>
      <c r="TOS81" s="977"/>
      <c r="TOT81" s="977"/>
      <c r="TOU81" s="977"/>
      <c r="TOV81" s="977"/>
      <c r="TOW81" s="977"/>
      <c r="TOX81" s="977"/>
      <c r="TOY81" s="977"/>
      <c r="TOZ81" s="977"/>
      <c r="TPA81" s="977"/>
      <c r="TPB81" s="977"/>
      <c r="TPC81" s="977"/>
      <c r="TPD81" s="977"/>
      <c r="TPE81" s="977"/>
      <c r="TPF81" s="977"/>
      <c r="TPG81" s="977"/>
      <c r="TPH81" s="977"/>
      <c r="TPI81" s="977"/>
      <c r="TPJ81" s="977"/>
      <c r="TPK81" s="977"/>
      <c r="TPL81" s="977"/>
      <c r="TPM81" s="977"/>
      <c r="TPN81" s="977"/>
      <c r="TPO81" s="977"/>
      <c r="TPP81" s="977"/>
      <c r="TPQ81" s="977"/>
      <c r="TPR81" s="977"/>
      <c r="TPS81" s="977"/>
      <c r="TPT81" s="977"/>
      <c r="TPU81" s="977"/>
      <c r="TPV81" s="977"/>
      <c r="TPW81" s="977"/>
      <c r="TPX81" s="977"/>
      <c r="TPY81" s="977"/>
      <c r="TPZ81" s="977"/>
      <c r="TQA81" s="977"/>
      <c r="TQB81" s="977"/>
      <c r="TQC81" s="977"/>
      <c r="TQD81" s="977"/>
      <c r="TQE81" s="977"/>
      <c r="TQF81" s="977"/>
      <c r="TQG81" s="977"/>
      <c r="TQH81" s="977"/>
      <c r="TQI81" s="977"/>
      <c r="TQJ81" s="977"/>
      <c r="TQK81" s="977"/>
      <c r="TQL81" s="977"/>
      <c r="TQM81" s="977"/>
      <c r="TQN81" s="977"/>
      <c r="TQO81" s="977"/>
      <c r="TQP81" s="977"/>
      <c r="TQQ81" s="977"/>
      <c r="TQR81" s="977"/>
      <c r="TQS81" s="977"/>
      <c r="TQT81" s="977"/>
      <c r="TQU81" s="977"/>
      <c r="TQV81" s="977"/>
      <c r="TQW81" s="977"/>
      <c r="TQX81" s="977"/>
      <c r="TQY81" s="977"/>
      <c r="TQZ81" s="977"/>
      <c r="TRA81" s="977"/>
      <c r="TRB81" s="977"/>
      <c r="TRC81" s="977"/>
      <c r="TRD81" s="977"/>
      <c r="TRE81" s="977"/>
      <c r="TRF81" s="977"/>
      <c r="TRG81" s="977"/>
      <c r="TRH81" s="977"/>
      <c r="TRI81" s="977"/>
      <c r="TRJ81" s="977"/>
      <c r="TRK81" s="977"/>
      <c r="TRL81" s="977"/>
      <c r="TRM81" s="977"/>
      <c r="TRN81" s="977"/>
      <c r="TRO81" s="977"/>
      <c r="TRP81" s="977"/>
      <c r="TRQ81" s="977"/>
      <c r="TRR81" s="977"/>
      <c r="TRS81" s="977"/>
      <c r="TRT81" s="977"/>
      <c r="TRU81" s="977"/>
      <c r="TRV81" s="977"/>
      <c r="TRW81" s="977"/>
      <c r="TRX81" s="977"/>
      <c r="TRY81" s="977"/>
      <c r="TRZ81" s="977"/>
      <c r="TSA81" s="977"/>
      <c r="TSB81" s="977"/>
      <c r="TSC81" s="977"/>
      <c r="TSD81" s="977"/>
      <c r="TSE81" s="977"/>
      <c r="TSF81" s="977"/>
      <c r="TSG81" s="977"/>
      <c r="TSH81" s="977"/>
      <c r="TSI81" s="977"/>
      <c r="TSJ81" s="977"/>
      <c r="TSK81" s="977"/>
      <c r="TSL81" s="977"/>
      <c r="TSM81" s="977"/>
      <c r="TSN81" s="977"/>
      <c r="TSO81" s="977"/>
      <c r="TSP81" s="977"/>
      <c r="TSQ81" s="977"/>
      <c r="TSR81" s="977"/>
      <c r="TSS81" s="977"/>
      <c r="TST81" s="977"/>
      <c r="TSU81" s="977"/>
      <c r="TSV81" s="977"/>
      <c r="TSW81" s="977"/>
      <c r="TSX81" s="977"/>
      <c r="TSY81" s="977"/>
      <c r="TSZ81" s="977"/>
      <c r="TTA81" s="977"/>
      <c r="TTB81" s="977"/>
      <c r="TTC81" s="977"/>
      <c r="TTD81" s="977"/>
      <c r="TTE81" s="977"/>
      <c r="TTF81" s="977"/>
      <c r="TTG81" s="977"/>
      <c r="TTH81" s="977"/>
      <c r="TTI81" s="977"/>
      <c r="TTJ81" s="977"/>
      <c r="TTK81" s="977"/>
      <c r="TTL81" s="977"/>
      <c r="TTM81" s="977"/>
      <c r="TTN81" s="977"/>
      <c r="TTO81" s="977"/>
      <c r="TTP81" s="977"/>
      <c r="TTQ81" s="977"/>
      <c r="TTR81" s="977"/>
      <c r="TTS81" s="977"/>
      <c r="TTT81" s="977"/>
      <c r="TTU81" s="977"/>
      <c r="TTV81" s="977"/>
      <c r="TTW81" s="977"/>
      <c r="TTX81" s="977"/>
      <c r="TTY81" s="977"/>
      <c r="TTZ81" s="977"/>
      <c r="TUA81" s="977"/>
      <c r="TUB81" s="977"/>
      <c r="TUC81" s="977"/>
      <c r="TUD81" s="977"/>
      <c r="TUE81" s="977"/>
      <c r="TUF81" s="977"/>
      <c r="TUG81" s="977"/>
      <c r="TUH81" s="977"/>
      <c r="TUI81" s="977"/>
      <c r="TUJ81" s="977"/>
      <c r="TUK81" s="977"/>
      <c r="TUL81" s="977"/>
      <c r="TUM81" s="977"/>
      <c r="TUN81" s="977"/>
      <c r="TUO81" s="977"/>
      <c r="TUP81" s="977"/>
      <c r="TUQ81" s="977"/>
      <c r="TUR81" s="977"/>
      <c r="TUS81" s="977"/>
      <c r="TUT81" s="977"/>
      <c r="TUU81" s="977"/>
      <c r="TUV81" s="977"/>
      <c r="TUW81" s="977"/>
      <c r="TUX81" s="977"/>
      <c r="TUY81" s="977"/>
      <c r="TUZ81" s="977"/>
      <c r="TVA81" s="977"/>
      <c r="TVB81" s="977"/>
      <c r="TVC81" s="977"/>
      <c r="TVD81" s="977"/>
      <c r="TVE81" s="977"/>
      <c r="TVF81" s="977"/>
      <c r="TVG81" s="977"/>
      <c r="TVH81" s="977"/>
      <c r="TVI81" s="977"/>
      <c r="TVJ81" s="977"/>
      <c r="TVK81" s="977"/>
      <c r="TVL81" s="977"/>
      <c r="TVM81" s="977"/>
      <c r="TVN81" s="977"/>
      <c r="TVO81" s="977"/>
      <c r="TVP81" s="977"/>
      <c r="TVQ81" s="977"/>
      <c r="TVR81" s="977"/>
      <c r="TVS81" s="977"/>
      <c r="TVT81" s="977"/>
      <c r="TVU81" s="977"/>
      <c r="TVV81" s="977"/>
      <c r="TVW81" s="977"/>
      <c r="TVX81" s="977"/>
      <c r="TVY81" s="977"/>
      <c r="TVZ81" s="977"/>
      <c r="TWA81" s="977"/>
      <c r="TWB81" s="977"/>
      <c r="TWC81" s="977"/>
      <c r="TWD81" s="977"/>
      <c r="TWE81" s="977"/>
      <c r="TWF81" s="977"/>
      <c r="TWG81" s="977"/>
      <c r="TWH81" s="977"/>
      <c r="TWI81" s="977"/>
      <c r="TWJ81" s="977"/>
      <c r="TWK81" s="977"/>
      <c r="TWL81" s="977"/>
      <c r="TWM81" s="977"/>
      <c r="TWN81" s="977"/>
      <c r="TWO81" s="977"/>
      <c r="TWP81" s="977"/>
      <c r="TWQ81" s="977"/>
      <c r="TWR81" s="977"/>
      <c r="TWS81" s="977"/>
      <c r="TWT81" s="977"/>
      <c r="TWU81" s="977"/>
      <c r="TWV81" s="977"/>
      <c r="TWW81" s="977"/>
      <c r="TWX81" s="977"/>
      <c r="TWY81" s="977"/>
      <c r="TWZ81" s="977"/>
      <c r="TXA81" s="977"/>
      <c r="TXB81" s="977"/>
      <c r="TXC81" s="977"/>
      <c r="TXD81" s="977"/>
      <c r="TXE81" s="977"/>
      <c r="TXF81" s="977"/>
      <c r="TXG81" s="977"/>
      <c r="TXH81" s="977"/>
      <c r="TXI81" s="977"/>
      <c r="TXJ81" s="977"/>
      <c r="TXK81" s="977"/>
      <c r="TXL81" s="977"/>
      <c r="TXM81" s="977"/>
      <c r="TXN81" s="977"/>
      <c r="TXO81" s="977"/>
      <c r="TXP81" s="977"/>
      <c r="TXQ81" s="977"/>
      <c r="TXR81" s="977"/>
      <c r="TXS81" s="977"/>
      <c r="TXT81" s="977"/>
      <c r="TXU81" s="977"/>
      <c r="TXV81" s="977"/>
      <c r="TXW81" s="977"/>
      <c r="TXX81" s="977"/>
      <c r="TXY81" s="977"/>
      <c r="TXZ81" s="977"/>
      <c r="TYA81" s="977"/>
      <c r="TYB81" s="977"/>
      <c r="TYC81" s="977"/>
      <c r="TYD81" s="977"/>
      <c r="TYE81" s="977"/>
      <c r="TYF81" s="977"/>
      <c r="TYG81" s="977"/>
      <c r="TYH81" s="977"/>
      <c r="TYI81" s="977"/>
      <c r="TYJ81" s="977"/>
      <c r="TYK81" s="977"/>
      <c r="TYL81" s="977"/>
      <c r="TYM81" s="977"/>
      <c r="TYN81" s="977"/>
      <c r="TYO81" s="977"/>
      <c r="TYP81" s="977"/>
      <c r="TYQ81" s="977"/>
      <c r="TYR81" s="977"/>
      <c r="TYS81" s="977"/>
      <c r="TYT81" s="977"/>
      <c r="TYU81" s="977"/>
      <c r="TYV81" s="977"/>
      <c r="TYW81" s="977"/>
      <c r="TYX81" s="977"/>
      <c r="TYY81" s="977"/>
      <c r="TYZ81" s="977"/>
      <c r="TZA81" s="977"/>
      <c r="TZB81" s="977"/>
      <c r="TZC81" s="977"/>
      <c r="TZD81" s="977"/>
      <c r="TZE81" s="977"/>
      <c r="TZF81" s="977"/>
      <c r="TZG81" s="977"/>
      <c r="TZH81" s="977"/>
      <c r="TZI81" s="977"/>
      <c r="TZJ81" s="977"/>
      <c r="TZK81" s="977"/>
      <c r="TZL81" s="977"/>
      <c r="TZM81" s="977"/>
      <c r="TZN81" s="977"/>
      <c r="TZO81" s="977"/>
      <c r="TZP81" s="977"/>
      <c r="TZQ81" s="977"/>
      <c r="TZR81" s="977"/>
      <c r="TZS81" s="977"/>
      <c r="TZT81" s="977"/>
      <c r="TZU81" s="977"/>
      <c r="TZV81" s="977"/>
      <c r="TZW81" s="977"/>
      <c r="TZX81" s="977"/>
      <c r="TZY81" s="977"/>
      <c r="TZZ81" s="977"/>
      <c r="UAA81" s="977"/>
      <c r="UAB81" s="977"/>
      <c r="UAC81" s="977"/>
      <c r="UAD81" s="977"/>
      <c r="UAE81" s="977"/>
      <c r="UAF81" s="977"/>
      <c r="UAG81" s="977"/>
      <c r="UAH81" s="977"/>
      <c r="UAI81" s="977"/>
      <c r="UAJ81" s="977"/>
      <c r="UAK81" s="977"/>
      <c r="UAL81" s="977"/>
      <c r="UAM81" s="977"/>
      <c r="UAN81" s="977"/>
      <c r="UAO81" s="977"/>
      <c r="UAP81" s="977"/>
      <c r="UAQ81" s="977"/>
      <c r="UAR81" s="977"/>
      <c r="UAS81" s="977"/>
      <c r="UAT81" s="977"/>
      <c r="UAU81" s="977"/>
      <c r="UAV81" s="977"/>
      <c r="UAW81" s="977"/>
      <c r="UAX81" s="977"/>
      <c r="UAY81" s="977"/>
      <c r="UAZ81" s="977"/>
      <c r="UBA81" s="977"/>
      <c r="UBB81" s="977"/>
      <c r="UBC81" s="977"/>
      <c r="UBD81" s="977"/>
      <c r="UBE81" s="977"/>
      <c r="UBF81" s="977"/>
      <c r="UBG81" s="977"/>
      <c r="UBH81" s="977"/>
      <c r="UBI81" s="977"/>
      <c r="UBJ81" s="977"/>
      <c r="UBK81" s="977"/>
      <c r="UBL81" s="977"/>
      <c r="UBM81" s="977"/>
      <c r="UBN81" s="977"/>
      <c r="UBO81" s="977"/>
      <c r="UBP81" s="977"/>
      <c r="UBQ81" s="977"/>
      <c r="UBR81" s="977"/>
      <c r="UBS81" s="977"/>
      <c r="UBT81" s="977"/>
      <c r="UBU81" s="977"/>
      <c r="UBV81" s="977"/>
      <c r="UBW81" s="977"/>
      <c r="UBX81" s="977"/>
      <c r="UBY81" s="977"/>
      <c r="UBZ81" s="977"/>
      <c r="UCA81" s="977"/>
      <c r="UCB81" s="977"/>
      <c r="UCC81" s="977"/>
      <c r="UCD81" s="977"/>
      <c r="UCE81" s="977"/>
      <c r="UCF81" s="977"/>
      <c r="UCG81" s="977"/>
      <c r="UCH81" s="977"/>
      <c r="UCI81" s="977"/>
      <c r="UCJ81" s="977"/>
      <c r="UCK81" s="977"/>
      <c r="UCL81" s="977"/>
      <c r="UCM81" s="977"/>
      <c r="UCN81" s="977"/>
      <c r="UCO81" s="977"/>
      <c r="UCP81" s="977"/>
      <c r="UCQ81" s="977"/>
      <c r="UCR81" s="977"/>
      <c r="UCS81" s="977"/>
      <c r="UCT81" s="977"/>
      <c r="UCU81" s="977"/>
      <c r="UCV81" s="977"/>
      <c r="UCW81" s="977"/>
      <c r="UCX81" s="977"/>
      <c r="UCY81" s="977"/>
      <c r="UCZ81" s="977"/>
      <c r="UDA81" s="977"/>
      <c r="UDB81" s="977"/>
      <c r="UDC81" s="977"/>
      <c r="UDD81" s="977"/>
      <c r="UDE81" s="977"/>
      <c r="UDF81" s="977"/>
      <c r="UDG81" s="977"/>
      <c r="UDH81" s="977"/>
      <c r="UDI81" s="977"/>
      <c r="UDJ81" s="977"/>
      <c r="UDK81" s="977"/>
      <c r="UDL81" s="977"/>
      <c r="UDM81" s="977"/>
      <c r="UDN81" s="977"/>
      <c r="UDO81" s="977"/>
      <c r="UDP81" s="977"/>
      <c r="UDQ81" s="977"/>
      <c r="UDR81" s="977"/>
      <c r="UDS81" s="977"/>
      <c r="UDT81" s="977"/>
      <c r="UDU81" s="977"/>
      <c r="UDV81" s="977"/>
      <c r="UDW81" s="977"/>
      <c r="UDX81" s="977"/>
      <c r="UDY81" s="977"/>
      <c r="UDZ81" s="977"/>
      <c r="UEA81" s="977"/>
      <c r="UEB81" s="977"/>
      <c r="UEC81" s="977"/>
      <c r="UED81" s="977"/>
      <c r="UEE81" s="977"/>
      <c r="UEF81" s="977"/>
      <c r="UEG81" s="977"/>
      <c r="UEH81" s="977"/>
      <c r="UEI81" s="977"/>
      <c r="UEJ81" s="977"/>
      <c r="UEK81" s="977"/>
      <c r="UEL81" s="977"/>
      <c r="UEM81" s="977"/>
      <c r="UEN81" s="977"/>
      <c r="UEO81" s="977"/>
      <c r="UEP81" s="977"/>
      <c r="UEQ81" s="977"/>
      <c r="UER81" s="977"/>
      <c r="UES81" s="977"/>
      <c r="UET81" s="977"/>
      <c r="UEU81" s="977"/>
      <c r="UEV81" s="977"/>
      <c r="UEW81" s="977"/>
      <c r="UEX81" s="977"/>
      <c r="UEY81" s="977"/>
      <c r="UEZ81" s="977"/>
      <c r="UFA81" s="977"/>
      <c r="UFB81" s="977"/>
      <c r="UFC81" s="977"/>
      <c r="UFD81" s="977"/>
      <c r="UFE81" s="977"/>
      <c r="UFF81" s="977"/>
      <c r="UFG81" s="977"/>
      <c r="UFH81" s="977"/>
      <c r="UFI81" s="977"/>
      <c r="UFJ81" s="977"/>
      <c r="UFK81" s="977"/>
      <c r="UFL81" s="977"/>
      <c r="UFM81" s="977"/>
      <c r="UFN81" s="977"/>
      <c r="UFO81" s="977"/>
      <c r="UFP81" s="977"/>
      <c r="UFQ81" s="977"/>
      <c r="UFR81" s="977"/>
      <c r="UFS81" s="977"/>
      <c r="UFT81" s="977"/>
      <c r="UFU81" s="977"/>
      <c r="UFV81" s="977"/>
      <c r="UFW81" s="977"/>
      <c r="UFX81" s="977"/>
      <c r="UFY81" s="977"/>
      <c r="UFZ81" s="977"/>
      <c r="UGA81" s="977"/>
      <c r="UGB81" s="977"/>
      <c r="UGC81" s="977"/>
      <c r="UGD81" s="977"/>
      <c r="UGE81" s="977"/>
      <c r="UGF81" s="977"/>
      <c r="UGG81" s="977"/>
      <c r="UGH81" s="977"/>
      <c r="UGI81" s="977"/>
      <c r="UGJ81" s="977"/>
      <c r="UGK81" s="977"/>
      <c r="UGL81" s="977"/>
      <c r="UGM81" s="977"/>
      <c r="UGN81" s="977"/>
      <c r="UGO81" s="977"/>
      <c r="UGP81" s="977"/>
      <c r="UGQ81" s="977"/>
      <c r="UGR81" s="977"/>
      <c r="UGS81" s="977"/>
      <c r="UGT81" s="977"/>
      <c r="UGU81" s="977"/>
      <c r="UGV81" s="977"/>
      <c r="UGW81" s="977"/>
      <c r="UGX81" s="977"/>
      <c r="UGY81" s="977"/>
      <c r="UGZ81" s="977"/>
      <c r="UHA81" s="977"/>
      <c r="UHB81" s="977"/>
      <c r="UHC81" s="977"/>
      <c r="UHD81" s="977"/>
      <c r="UHE81" s="977"/>
      <c r="UHF81" s="977"/>
      <c r="UHG81" s="977"/>
      <c r="UHH81" s="977"/>
      <c r="UHI81" s="977"/>
      <c r="UHJ81" s="977"/>
      <c r="UHK81" s="977"/>
      <c r="UHL81" s="977"/>
      <c r="UHM81" s="977"/>
      <c r="UHN81" s="977"/>
      <c r="UHO81" s="977"/>
      <c r="UHP81" s="977"/>
      <c r="UHQ81" s="977"/>
      <c r="UHR81" s="977"/>
      <c r="UHS81" s="977"/>
      <c r="UHT81" s="977"/>
      <c r="UHU81" s="977"/>
      <c r="UHV81" s="977"/>
      <c r="UHW81" s="977"/>
      <c r="UHX81" s="977"/>
      <c r="UHY81" s="977"/>
      <c r="UHZ81" s="977"/>
      <c r="UIA81" s="977"/>
      <c r="UIB81" s="977"/>
      <c r="UIC81" s="977"/>
      <c r="UID81" s="977"/>
      <c r="UIE81" s="977"/>
      <c r="UIF81" s="977"/>
      <c r="UIG81" s="977"/>
      <c r="UIH81" s="977"/>
      <c r="UII81" s="977"/>
      <c r="UIJ81" s="977"/>
      <c r="UIK81" s="977"/>
      <c r="UIL81" s="977"/>
      <c r="UIM81" s="977"/>
      <c r="UIN81" s="977"/>
      <c r="UIO81" s="977"/>
      <c r="UIP81" s="977"/>
      <c r="UIQ81" s="977"/>
      <c r="UIR81" s="977"/>
      <c r="UIS81" s="977"/>
      <c r="UIT81" s="977"/>
      <c r="UIU81" s="977"/>
      <c r="UIV81" s="977"/>
      <c r="UIW81" s="977"/>
      <c r="UIX81" s="977"/>
      <c r="UIY81" s="977"/>
      <c r="UIZ81" s="977"/>
      <c r="UJA81" s="977"/>
      <c r="UJB81" s="977"/>
      <c r="UJC81" s="977"/>
      <c r="UJD81" s="977"/>
      <c r="UJE81" s="977"/>
      <c r="UJF81" s="977"/>
      <c r="UJG81" s="977"/>
      <c r="UJH81" s="977"/>
      <c r="UJI81" s="977"/>
      <c r="UJJ81" s="977"/>
      <c r="UJK81" s="977"/>
      <c r="UJL81" s="977"/>
      <c r="UJM81" s="977"/>
      <c r="UJN81" s="977"/>
      <c r="UJO81" s="977"/>
      <c r="UJP81" s="977"/>
      <c r="UJQ81" s="977"/>
      <c r="UJR81" s="977"/>
      <c r="UJS81" s="977"/>
      <c r="UJT81" s="977"/>
      <c r="UJU81" s="977"/>
      <c r="UJV81" s="977"/>
      <c r="UJW81" s="977"/>
      <c r="UJX81" s="977"/>
      <c r="UJY81" s="977"/>
      <c r="UJZ81" s="977"/>
      <c r="UKA81" s="977"/>
      <c r="UKB81" s="977"/>
      <c r="UKC81" s="977"/>
      <c r="UKD81" s="977"/>
      <c r="UKE81" s="977"/>
      <c r="UKF81" s="977"/>
      <c r="UKG81" s="977"/>
      <c r="UKH81" s="977"/>
      <c r="UKI81" s="977"/>
      <c r="UKJ81" s="977"/>
      <c r="UKK81" s="977"/>
      <c r="UKL81" s="977"/>
      <c r="UKM81" s="977"/>
      <c r="UKN81" s="977"/>
      <c r="UKO81" s="977"/>
      <c r="UKP81" s="977"/>
      <c r="UKQ81" s="977"/>
      <c r="UKR81" s="977"/>
      <c r="UKS81" s="977"/>
      <c r="UKT81" s="977"/>
      <c r="UKU81" s="977"/>
      <c r="UKV81" s="977"/>
      <c r="UKW81" s="977"/>
      <c r="UKX81" s="977"/>
      <c r="UKY81" s="977"/>
      <c r="UKZ81" s="977"/>
      <c r="ULA81" s="977"/>
      <c r="ULB81" s="977"/>
      <c r="ULC81" s="977"/>
      <c r="ULD81" s="977"/>
      <c r="ULE81" s="977"/>
      <c r="ULF81" s="977"/>
      <c r="ULG81" s="977"/>
      <c r="ULH81" s="977"/>
      <c r="ULI81" s="977"/>
      <c r="ULJ81" s="977"/>
      <c r="ULK81" s="977"/>
      <c r="ULL81" s="977"/>
      <c r="ULM81" s="977"/>
      <c r="ULN81" s="977"/>
      <c r="ULO81" s="977"/>
      <c r="ULP81" s="977"/>
      <c r="ULQ81" s="977"/>
      <c r="ULR81" s="977"/>
      <c r="ULS81" s="977"/>
      <c r="ULT81" s="977"/>
      <c r="ULU81" s="977"/>
      <c r="ULV81" s="977"/>
      <c r="ULW81" s="977"/>
      <c r="ULX81" s="977"/>
      <c r="ULY81" s="977"/>
      <c r="ULZ81" s="977"/>
      <c r="UMA81" s="977"/>
      <c r="UMB81" s="977"/>
      <c r="UMC81" s="977"/>
      <c r="UMD81" s="977"/>
      <c r="UME81" s="977"/>
      <c r="UMF81" s="977"/>
      <c r="UMG81" s="977"/>
      <c r="UMH81" s="977"/>
      <c r="UMI81" s="977"/>
      <c r="UMJ81" s="977"/>
      <c r="UMK81" s="977"/>
      <c r="UML81" s="977"/>
      <c r="UMM81" s="977"/>
      <c r="UMN81" s="977"/>
      <c r="UMO81" s="977"/>
      <c r="UMP81" s="977"/>
      <c r="UMQ81" s="977"/>
      <c r="UMR81" s="977"/>
      <c r="UMS81" s="977"/>
      <c r="UMT81" s="977"/>
      <c r="UMU81" s="977"/>
      <c r="UMV81" s="977"/>
      <c r="UMW81" s="977"/>
      <c r="UMX81" s="977"/>
      <c r="UMY81" s="977"/>
      <c r="UMZ81" s="977"/>
      <c r="UNA81" s="977"/>
      <c r="UNB81" s="977"/>
      <c r="UNC81" s="977"/>
      <c r="UND81" s="977"/>
      <c r="UNE81" s="977"/>
      <c r="UNF81" s="977"/>
      <c r="UNG81" s="977"/>
      <c r="UNH81" s="977"/>
      <c r="UNI81" s="977"/>
      <c r="UNJ81" s="977"/>
      <c r="UNK81" s="977"/>
      <c r="UNL81" s="977"/>
      <c r="UNM81" s="977"/>
      <c r="UNN81" s="977"/>
      <c r="UNO81" s="977"/>
      <c r="UNP81" s="977"/>
      <c r="UNQ81" s="977"/>
      <c r="UNR81" s="977"/>
      <c r="UNS81" s="977"/>
      <c r="UNT81" s="977"/>
      <c r="UNU81" s="977"/>
      <c r="UNV81" s="977"/>
      <c r="UNW81" s="977"/>
      <c r="UNX81" s="977"/>
      <c r="UNY81" s="977"/>
      <c r="UNZ81" s="977"/>
      <c r="UOA81" s="977"/>
      <c r="UOB81" s="977"/>
      <c r="UOC81" s="977"/>
      <c r="UOD81" s="977"/>
      <c r="UOE81" s="977"/>
      <c r="UOF81" s="977"/>
      <c r="UOG81" s="977"/>
      <c r="UOH81" s="977"/>
      <c r="UOI81" s="977"/>
      <c r="UOJ81" s="977"/>
      <c r="UOK81" s="977"/>
      <c r="UOL81" s="977"/>
      <c r="UOM81" s="977"/>
      <c r="UON81" s="977"/>
      <c r="UOO81" s="977"/>
      <c r="UOP81" s="977"/>
      <c r="UOQ81" s="977"/>
      <c r="UOR81" s="977"/>
      <c r="UOS81" s="977"/>
      <c r="UOT81" s="977"/>
      <c r="UOU81" s="977"/>
      <c r="UOV81" s="977"/>
      <c r="UOW81" s="977"/>
      <c r="UOX81" s="977"/>
      <c r="UOY81" s="977"/>
      <c r="UOZ81" s="977"/>
      <c r="UPA81" s="977"/>
      <c r="UPB81" s="977"/>
      <c r="UPC81" s="977"/>
      <c r="UPD81" s="977"/>
      <c r="UPE81" s="977"/>
      <c r="UPF81" s="977"/>
      <c r="UPG81" s="977"/>
      <c r="UPH81" s="977"/>
      <c r="UPI81" s="977"/>
      <c r="UPJ81" s="977"/>
      <c r="UPK81" s="977"/>
      <c r="UPL81" s="977"/>
      <c r="UPM81" s="977"/>
      <c r="UPN81" s="977"/>
      <c r="UPO81" s="977"/>
      <c r="UPP81" s="977"/>
      <c r="UPQ81" s="977"/>
      <c r="UPR81" s="977"/>
      <c r="UPS81" s="977"/>
      <c r="UPT81" s="977"/>
      <c r="UPU81" s="977"/>
      <c r="UPV81" s="977"/>
      <c r="UPW81" s="977"/>
      <c r="UPX81" s="977"/>
      <c r="UPY81" s="977"/>
      <c r="UPZ81" s="977"/>
      <c r="UQA81" s="977"/>
      <c r="UQB81" s="977"/>
      <c r="UQC81" s="977"/>
      <c r="UQD81" s="977"/>
      <c r="UQE81" s="977"/>
      <c r="UQF81" s="977"/>
      <c r="UQG81" s="977"/>
      <c r="UQH81" s="977"/>
      <c r="UQI81" s="977"/>
      <c r="UQJ81" s="977"/>
      <c r="UQK81" s="977"/>
      <c r="UQL81" s="977"/>
      <c r="UQM81" s="977"/>
      <c r="UQN81" s="977"/>
      <c r="UQO81" s="977"/>
      <c r="UQP81" s="977"/>
      <c r="UQQ81" s="977"/>
      <c r="UQR81" s="977"/>
      <c r="UQS81" s="977"/>
      <c r="UQT81" s="977"/>
      <c r="UQU81" s="977"/>
      <c r="UQV81" s="977"/>
      <c r="UQW81" s="977"/>
      <c r="UQX81" s="977"/>
      <c r="UQY81" s="977"/>
      <c r="UQZ81" s="977"/>
      <c r="URA81" s="977"/>
      <c r="URB81" s="977"/>
      <c r="URC81" s="977"/>
      <c r="URD81" s="977"/>
      <c r="URE81" s="977"/>
      <c r="URF81" s="977"/>
      <c r="URG81" s="977"/>
      <c r="URH81" s="977"/>
      <c r="URI81" s="977"/>
      <c r="URJ81" s="977"/>
      <c r="URK81" s="977"/>
      <c r="URL81" s="977"/>
      <c r="URM81" s="977"/>
      <c r="URN81" s="977"/>
      <c r="URO81" s="977"/>
      <c r="URP81" s="977"/>
      <c r="URQ81" s="977"/>
      <c r="URR81" s="977"/>
      <c r="URS81" s="977"/>
      <c r="URT81" s="977"/>
      <c r="URU81" s="977"/>
      <c r="URV81" s="977"/>
      <c r="URW81" s="977"/>
      <c r="URX81" s="977"/>
      <c r="URY81" s="977"/>
      <c r="URZ81" s="977"/>
      <c r="USA81" s="977"/>
      <c r="USB81" s="977"/>
      <c r="USC81" s="977"/>
      <c r="USD81" s="977"/>
      <c r="USE81" s="977"/>
      <c r="USF81" s="977"/>
      <c r="USG81" s="977"/>
      <c r="USH81" s="977"/>
      <c r="USI81" s="977"/>
      <c r="USJ81" s="977"/>
      <c r="USK81" s="977"/>
      <c r="USL81" s="977"/>
      <c r="USM81" s="977"/>
      <c r="USN81" s="977"/>
      <c r="USO81" s="977"/>
      <c r="USP81" s="977"/>
      <c r="USQ81" s="977"/>
      <c r="USR81" s="977"/>
      <c r="USS81" s="977"/>
      <c r="UST81" s="977"/>
      <c r="USU81" s="977"/>
      <c r="USV81" s="977"/>
      <c r="USW81" s="977"/>
      <c r="USX81" s="977"/>
      <c r="USY81" s="977"/>
      <c r="USZ81" s="977"/>
      <c r="UTA81" s="977"/>
      <c r="UTB81" s="977"/>
      <c r="UTC81" s="977"/>
      <c r="UTD81" s="977"/>
      <c r="UTE81" s="977"/>
      <c r="UTF81" s="977"/>
      <c r="UTG81" s="977"/>
      <c r="UTH81" s="977"/>
      <c r="UTI81" s="977"/>
      <c r="UTJ81" s="977"/>
      <c r="UTK81" s="977"/>
      <c r="UTL81" s="977"/>
      <c r="UTM81" s="977"/>
      <c r="UTN81" s="977"/>
      <c r="UTO81" s="977"/>
      <c r="UTP81" s="977"/>
      <c r="UTQ81" s="977"/>
      <c r="UTR81" s="977"/>
      <c r="UTS81" s="977"/>
      <c r="UTT81" s="977"/>
      <c r="UTU81" s="977"/>
      <c r="UTV81" s="977"/>
      <c r="UTW81" s="977"/>
      <c r="UTX81" s="977"/>
      <c r="UTY81" s="977"/>
      <c r="UTZ81" s="977"/>
      <c r="UUA81" s="977"/>
      <c r="UUB81" s="977"/>
      <c r="UUC81" s="977"/>
      <c r="UUD81" s="977"/>
      <c r="UUE81" s="977"/>
      <c r="UUF81" s="977"/>
      <c r="UUG81" s="977"/>
      <c r="UUH81" s="977"/>
      <c r="UUI81" s="977"/>
      <c r="UUJ81" s="977"/>
      <c r="UUK81" s="977"/>
      <c r="UUL81" s="977"/>
      <c r="UUM81" s="977"/>
      <c r="UUN81" s="977"/>
      <c r="UUO81" s="977"/>
      <c r="UUP81" s="977"/>
      <c r="UUQ81" s="977"/>
      <c r="UUR81" s="977"/>
      <c r="UUS81" s="977"/>
      <c r="UUT81" s="977"/>
      <c r="UUU81" s="977"/>
      <c r="UUV81" s="977"/>
      <c r="UUW81" s="977"/>
      <c r="UUX81" s="977"/>
      <c r="UUY81" s="977"/>
      <c r="UUZ81" s="977"/>
      <c r="UVA81" s="977"/>
      <c r="UVB81" s="977"/>
      <c r="UVC81" s="977"/>
      <c r="UVD81" s="977"/>
      <c r="UVE81" s="977"/>
      <c r="UVF81" s="977"/>
      <c r="UVG81" s="977"/>
      <c r="UVH81" s="977"/>
      <c r="UVI81" s="977"/>
      <c r="UVJ81" s="977"/>
      <c r="UVK81" s="977"/>
      <c r="UVL81" s="977"/>
      <c r="UVM81" s="977"/>
      <c r="UVN81" s="977"/>
      <c r="UVO81" s="977"/>
      <c r="UVP81" s="977"/>
      <c r="UVQ81" s="977"/>
      <c r="UVR81" s="977"/>
      <c r="UVS81" s="977"/>
      <c r="UVT81" s="977"/>
      <c r="UVU81" s="977"/>
      <c r="UVV81" s="977"/>
      <c r="UVW81" s="977"/>
      <c r="UVX81" s="977"/>
      <c r="UVY81" s="977"/>
      <c r="UVZ81" s="977"/>
      <c r="UWA81" s="977"/>
      <c r="UWB81" s="977"/>
      <c r="UWC81" s="977"/>
      <c r="UWD81" s="977"/>
      <c r="UWE81" s="977"/>
      <c r="UWF81" s="977"/>
      <c r="UWG81" s="977"/>
      <c r="UWH81" s="977"/>
      <c r="UWI81" s="977"/>
      <c r="UWJ81" s="977"/>
      <c r="UWK81" s="977"/>
      <c r="UWL81" s="977"/>
      <c r="UWM81" s="977"/>
      <c r="UWN81" s="977"/>
      <c r="UWO81" s="977"/>
      <c r="UWP81" s="977"/>
      <c r="UWQ81" s="977"/>
      <c r="UWR81" s="977"/>
      <c r="UWS81" s="977"/>
      <c r="UWT81" s="977"/>
      <c r="UWU81" s="977"/>
      <c r="UWV81" s="977"/>
      <c r="UWW81" s="977"/>
      <c r="UWX81" s="977"/>
      <c r="UWY81" s="977"/>
      <c r="UWZ81" s="977"/>
      <c r="UXA81" s="977"/>
      <c r="UXB81" s="977"/>
      <c r="UXC81" s="977"/>
      <c r="UXD81" s="977"/>
      <c r="UXE81" s="977"/>
      <c r="UXF81" s="977"/>
      <c r="UXG81" s="977"/>
      <c r="UXH81" s="977"/>
      <c r="UXI81" s="977"/>
      <c r="UXJ81" s="977"/>
      <c r="UXK81" s="977"/>
      <c r="UXL81" s="977"/>
      <c r="UXM81" s="977"/>
      <c r="UXN81" s="977"/>
      <c r="UXO81" s="977"/>
      <c r="UXP81" s="977"/>
      <c r="UXQ81" s="977"/>
      <c r="UXR81" s="977"/>
      <c r="UXS81" s="977"/>
      <c r="UXT81" s="977"/>
      <c r="UXU81" s="977"/>
      <c r="UXV81" s="977"/>
      <c r="UXW81" s="977"/>
      <c r="UXX81" s="977"/>
      <c r="UXY81" s="977"/>
      <c r="UXZ81" s="977"/>
      <c r="UYA81" s="977"/>
      <c r="UYB81" s="977"/>
      <c r="UYC81" s="977"/>
      <c r="UYD81" s="977"/>
      <c r="UYE81" s="977"/>
      <c r="UYF81" s="977"/>
      <c r="UYG81" s="977"/>
      <c r="UYH81" s="977"/>
      <c r="UYI81" s="977"/>
      <c r="UYJ81" s="977"/>
      <c r="UYK81" s="977"/>
      <c r="UYL81" s="977"/>
      <c r="UYM81" s="977"/>
      <c r="UYN81" s="977"/>
      <c r="UYO81" s="977"/>
      <c r="UYP81" s="977"/>
      <c r="UYQ81" s="977"/>
      <c r="UYR81" s="977"/>
      <c r="UYS81" s="977"/>
      <c r="UYT81" s="977"/>
      <c r="UYU81" s="977"/>
      <c r="UYV81" s="977"/>
      <c r="UYW81" s="977"/>
      <c r="UYX81" s="977"/>
      <c r="UYY81" s="977"/>
      <c r="UYZ81" s="977"/>
      <c r="UZA81" s="977"/>
      <c r="UZB81" s="977"/>
      <c r="UZC81" s="977"/>
      <c r="UZD81" s="977"/>
      <c r="UZE81" s="977"/>
      <c r="UZF81" s="977"/>
      <c r="UZG81" s="977"/>
      <c r="UZH81" s="977"/>
      <c r="UZI81" s="977"/>
      <c r="UZJ81" s="977"/>
      <c r="UZK81" s="977"/>
      <c r="UZL81" s="977"/>
      <c r="UZM81" s="977"/>
      <c r="UZN81" s="977"/>
      <c r="UZO81" s="977"/>
      <c r="UZP81" s="977"/>
      <c r="UZQ81" s="977"/>
      <c r="UZR81" s="977"/>
      <c r="UZS81" s="977"/>
      <c r="UZT81" s="977"/>
      <c r="UZU81" s="977"/>
      <c r="UZV81" s="977"/>
      <c r="UZW81" s="977"/>
      <c r="UZX81" s="977"/>
      <c r="UZY81" s="977"/>
      <c r="UZZ81" s="977"/>
      <c r="VAA81" s="977"/>
      <c r="VAB81" s="977"/>
      <c r="VAC81" s="977"/>
      <c r="VAD81" s="977"/>
      <c r="VAE81" s="977"/>
      <c r="VAF81" s="977"/>
      <c r="VAG81" s="977"/>
      <c r="VAH81" s="977"/>
      <c r="VAI81" s="977"/>
      <c r="VAJ81" s="977"/>
      <c r="VAK81" s="977"/>
      <c r="VAL81" s="977"/>
      <c r="VAM81" s="977"/>
      <c r="VAN81" s="977"/>
      <c r="VAO81" s="977"/>
      <c r="VAP81" s="977"/>
      <c r="VAQ81" s="977"/>
      <c r="VAR81" s="977"/>
      <c r="VAS81" s="977"/>
      <c r="VAT81" s="977"/>
      <c r="VAU81" s="977"/>
      <c r="VAV81" s="977"/>
      <c r="VAW81" s="977"/>
      <c r="VAX81" s="977"/>
      <c r="VAY81" s="977"/>
      <c r="VAZ81" s="977"/>
      <c r="VBA81" s="977"/>
      <c r="VBB81" s="977"/>
      <c r="VBC81" s="977"/>
      <c r="VBD81" s="977"/>
      <c r="VBE81" s="977"/>
      <c r="VBF81" s="977"/>
      <c r="VBG81" s="977"/>
      <c r="VBH81" s="977"/>
      <c r="VBI81" s="977"/>
      <c r="VBJ81" s="977"/>
      <c r="VBK81" s="977"/>
      <c r="VBL81" s="977"/>
      <c r="VBM81" s="977"/>
      <c r="VBN81" s="977"/>
      <c r="VBO81" s="977"/>
      <c r="VBP81" s="977"/>
      <c r="VBQ81" s="977"/>
      <c r="VBR81" s="977"/>
      <c r="VBS81" s="977"/>
      <c r="VBT81" s="977"/>
      <c r="VBU81" s="977"/>
      <c r="VBV81" s="977"/>
      <c r="VBW81" s="977"/>
      <c r="VBX81" s="977"/>
      <c r="VBY81" s="977"/>
      <c r="VBZ81" s="977"/>
      <c r="VCA81" s="977"/>
      <c r="VCB81" s="977"/>
      <c r="VCC81" s="977"/>
      <c r="VCD81" s="977"/>
      <c r="VCE81" s="977"/>
      <c r="VCF81" s="977"/>
      <c r="VCG81" s="977"/>
      <c r="VCH81" s="977"/>
      <c r="VCI81" s="977"/>
      <c r="VCJ81" s="977"/>
      <c r="VCK81" s="977"/>
      <c r="VCL81" s="977"/>
      <c r="VCM81" s="977"/>
      <c r="VCN81" s="977"/>
      <c r="VCO81" s="977"/>
      <c r="VCP81" s="977"/>
      <c r="VCQ81" s="977"/>
      <c r="VCR81" s="977"/>
      <c r="VCS81" s="977"/>
      <c r="VCT81" s="977"/>
      <c r="VCU81" s="977"/>
      <c r="VCV81" s="977"/>
      <c r="VCW81" s="977"/>
      <c r="VCX81" s="977"/>
      <c r="VCY81" s="977"/>
      <c r="VCZ81" s="977"/>
      <c r="VDA81" s="977"/>
      <c r="VDB81" s="977"/>
      <c r="VDC81" s="977"/>
      <c r="VDD81" s="977"/>
      <c r="VDE81" s="977"/>
      <c r="VDF81" s="977"/>
      <c r="VDG81" s="977"/>
      <c r="VDH81" s="977"/>
      <c r="VDI81" s="977"/>
      <c r="VDJ81" s="977"/>
      <c r="VDK81" s="977"/>
      <c r="VDL81" s="977"/>
      <c r="VDM81" s="977"/>
      <c r="VDN81" s="977"/>
      <c r="VDO81" s="977"/>
      <c r="VDP81" s="977"/>
      <c r="VDQ81" s="977"/>
      <c r="VDR81" s="977"/>
      <c r="VDS81" s="977"/>
      <c r="VDT81" s="977"/>
      <c r="VDU81" s="977"/>
      <c r="VDV81" s="977"/>
      <c r="VDW81" s="977"/>
      <c r="VDX81" s="977"/>
      <c r="VDY81" s="977"/>
      <c r="VDZ81" s="977"/>
      <c r="VEA81" s="977"/>
      <c r="VEB81" s="977"/>
      <c r="VEC81" s="977"/>
      <c r="VED81" s="977"/>
      <c r="VEE81" s="977"/>
      <c r="VEF81" s="977"/>
      <c r="VEG81" s="977"/>
      <c r="VEH81" s="977"/>
      <c r="VEI81" s="977"/>
      <c r="VEJ81" s="977"/>
      <c r="VEK81" s="977"/>
      <c r="VEL81" s="977"/>
      <c r="VEM81" s="977"/>
      <c r="VEN81" s="977"/>
      <c r="VEO81" s="977"/>
      <c r="VEP81" s="977"/>
      <c r="VEQ81" s="977"/>
      <c r="VER81" s="977"/>
      <c r="VES81" s="977"/>
      <c r="VET81" s="977"/>
      <c r="VEU81" s="977"/>
      <c r="VEV81" s="977"/>
      <c r="VEW81" s="977"/>
      <c r="VEX81" s="977"/>
      <c r="VEY81" s="977"/>
      <c r="VEZ81" s="977"/>
      <c r="VFA81" s="977"/>
      <c r="VFB81" s="977"/>
      <c r="VFC81" s="977"/>
      <c r="VFD81" s="977"/>
      <c r="VFE81" s="977"/>
      <c r="VFF81" s="977"/>
      <c r="VFG81" s="977"/>
      <c r="VFH81" s="977"/>
      <c r="VFI81" s="977"/>
      <c r="VFJ81" s="977"/>
      <c r="VFK81" s="977"/>
      <c r="VFL81" s="977"/>
      <c r="VFM81" s="977"/>
      <c r="VFN81" s="977"/>
      <c r="VFO81" s="977"/>
      <c r="VFP81" s="977"/>
      <c r="VFQ81" s="977"/>
      <c r="VFR81" s="977"/>
      <c r="VFS81" s="977"/>
      <c r="VFT81" s="977"/>
      <c r="VFU81" s="977"/>
      <c r="VFV81" s="977"/>
      <c r="VFW81" s="977"/>
      <c r="VFX81" s="977"/>
      <c r="VFY81" s="977"/>
      <c r="VFZ81" s="977"/>
      <c r="VGA81" s="977"/>
      <c r="VGB81" s="977"/>
      <c r="VGC81" s="977"/>
      <c r="VGD81" s="977"/>
      <c r="VGE81" s="977"/>
      <c r="VGF81" s="977"/>
      <c r="VGG81" s="977"/>
      <c r="VGH81" s="977"/>
      <c r="VGI81" s="977"/>
      <c r="VGJ81" s="977"/>
      <c r="VGK81" s="977"/>
      <c r="VGL81" s="977"/>
      <c r="VGM81" s="977"/>
      <c r="VGN81" s="977"/>
      <c r="VGO81" s="977"/>
      <c r="VGP81" s="977"/>
      <c r="VGQ81" s="977"/>
      <c r="VGR81" s="977"/>
      <c r="VGS81" s="977"/>
      <c r="VGT81" s="977"/>
      <c r="VGU81" s="977"/>
      <c r="VGV81" s="977"/>
      <c r="VGW81" s="977"/>
      <c r="VGX81" s="977"/>
      <c r="VGY81" s="977"/>
      <c r="VGZ81" s="977"/>
      <c r="VHA81" s="977"/>
      <c r="VHB81" s="977"/>
      <c r="VHC81" s="977"/>
      <c r="VHD81" s="977"/>
      <c r="VHE81" s="977"/>
      <c r="VHF81" s="977"/>
      <c r="VHG81" s="977"/>
      <c r="VHH81" s="977"/>
      <c r="VHI81" s="977"/>
      <c r="VHJ81" s="977"/>
      <c r="VHK81" s="977"/>
      <c r="VHL81" s="977"/>
      <c r="VHM81" s="977"/>
      <c r="VHN81" s="977"/>
      <c r="VHO81" s="977"/>
      <c r="VHP81" s="977"/>
      <c r="VHQ81" s="977"/>
      <c r="VHR81" s="977"/>
      <c r="VHS81" s="977"/>
      <c r="VHT81" s="977"/>
      <c r="VHU81" s="977"/>
      <c r="VHV81" s="977"/>
      <c r="VHW81" s="977"/>
      <c r="VHX81" s="977"/>
      <c r="VHY81" s="977"/>
      <c r="VHZ81" s="977"/>
      <c r="VIA81" s="977"/>
      <c r="VIB81" s="977"/>
      <c r="VIC81" s="977"/>
      <c r="VID81" s="977"/>
      <c r="VIE81" s="977"/>
      <c r="VIF81" s="977"/>
      <c r="VIG81" s="977"/>
      <c r="VIH81" s="977"/>
      <c r="VII81" s="977"/>
      <c r="VIJ81" s="977"/>
      <c r="VIK81" s="977"/>
      <c r="VIL81" s="977"/>
      <c r="VIM81" s="977"/>
      <c r="VIN81" s="977"/>
      <c r="VIO81" s="977"/>
      <c r="VIP81" s="977"/>
      <c r="VIQ81" s="977"/>
      <c r="VIR81" s="977"/>
      <c r="VIS81" s="977"/>
      <c r="VIT81" s="977"/>
      <c r="VIU81" s="977"/>
      <c r="VIV81" s="977"/>
      <c r="VIW81" s="977"/>
      <c r="VIX81" s="977"/>
      <c r="VIY81" s="977"/>
      <c r="VIZ81" s="977"/>
      <c r="VJA81" s="977"/>
      <c r="VJB81" s="977"/>
      <c r="VJC81" s="977"/>
      <c r="VJD81" s="977"/>
      <c r="VJE81" s="977"/>
      <c r="VJF81" s="977"/>
      <c r="VJG81" s="977"/>
      <c r="VJH81" s="977"/>
      <c r="VJI81" s="977"/>
      <c r="VJJ81" s="977"/>
      <c r="VJK81" s="977"/>
      <c r="VJL81" s="977"/>
      <c r="VJM81" s="977"/>
      <c r="VJN81" s="977"/>
      <c r="VJO81" s="977"/>
      <c r="VJP81" s="977"/>
      <c r="VJQ81" s="977"/>
      <c r="VJR81" s="977"/>
      <c r="VJS81" s="977"/>
      <c r="VJT81" s="977"/>
      <c r="VJU81" s="977"/>
      <c r="VJV81" s="977"/>
      <c r="VJW81" s="977"/>
      <c r="VJX81" s="977"/>
      <c r="VJY81" s="977"/>
      <c r="VJZ81" s="977"/>
      <c r="VKA81" s="977"/>
      <c r="VKB81" s="977"/>
      <c r="VKC81" s="977"/>
      <c r="VKD81" s="977"/>
      <c r="VKE81" s="977"/>
      <c r="VKF81" s="977"/>
      <c r="VKG81" s="977"/>
      <c r="VKH81" s="977"/>
      <c r="VKI81" s="977"/>
      <c r="VKJ81" s="977"/>
      <c r="VKK81" s="977"/>
      <c r="VKL81" s="977"/>
      <c r="VKM81" s="977"/>
      <c r="VKN81" s="977"/>
      <c r="VKO81" s="977"/>
      <c r="VKP81" s="977"/>
      <c r="VKQ81" s="977"/>
      <c r="VKR81" s="977"/>
      <c r="VKS81" s="977"/>
      <c r="VKT81" s="977"/>
      <c r="VKU81" s="977"/>
      <c r="VKV81" s="977"/>
      <c r="VKW81" s="977"/>
      <c r="VKX81" s="977"/>
      <c r="VKY81" s="977"/>
      <c r="VKZ81" s="977"/>
      <c r="VLA81" s="977"/>
      <c r="VLB81" s="977"/>
      <c r="VLC81" s="977"/>
      <c r="VLD81" s="977"/>
      <c r="VLE81" s="977"/>
      <c r="VLF81" s="977"/>
      <c r="VLG81" s="977"/>
      <c r="VLH81" s="977"/>
      <c r="VLI81" s="977"/>
      <c r="VLJ81" s="977"/>
      <c r="VLK81" s="977"/>
      <c r="VLL81" s="977"/>
      <c r="VLM81" s="977"/>
      <c r="VLN81" s="977"/>
      <c r="VLO81" s="977"/>
      <c r="VLP81" s="977"/>
      <c r="VLQ81" s="977"/>
      <c r="VLR81" s="977"/>
      <c r="VLS81" s="977"/>
      <c r="VLT81" s="977"/>
      <c r="VLU81" s="977"/>
      <c r="VLV81" s="977"/>
      <c r="VLW81" s="977"/>
      <c r="VLX81" s="977"/>
      <c r="VLY81" s="977"/>
      <c r="VLZ81" s="977"/>
      <c r="VMA81" s="977"/>
      <c r="VMB81" s="977"/>
      <c r="VMC81" s="977"/>
      <c r="VMD81" s="977"/>
      <c r="VME81" s="977"/>
      <c r="VMF81" s="977"/>
      <c r="VMG81" s="977"/>
      <c r="VMH81" s="977"/>
      <c r="VMI81" s="977"/>
      <c r="VMJ81" s="977"/>
      <c r="VMK81" s="977"/>
      <c r="VML81" s="977"/>
      <c r="VMM81" s="977"/>
      <c r="VMN81" s="977"/>
      <c r="VMO81" s="977"/>
      <c r="VMP81" s="977"/>
      <c r="VMQ81" s="977"/>
      <c r="VMR81" s="977"/>
      <c r="VMS81" s="977"/>
      <c r="VMT81" s="977"/>
      <c r="VMU81" s="977"/>
      <c r="VMV81" s="977"/>
      <c r="VMW81" s="977"/>
      <c r="VMX81" s="977"/>
      <c r="VMY81" s="977"/>
      <c r="VMZ81" s="977"/>
      <c r="VNA81" s="977"/>
      <c r="VNB81" s="977"/>
      <c r="VNC81" s="977"/>
      <c r="VND81" s="977"/>
      <c r="VNE81" s="977"/>
      <c r="VNF81" s="977"/>
      <c r="VNG81" s="977"/>
      <c r="VNH81" s="977"/>
      <c r="VNI81" s="977"/>
      <c r="VNJ81" s="977"/>
      <c r="VNK81" s="977"/>
      <c r="VNL81" s="977"/>
      <c r="VNM81" s="977"/>
      <c r="VNN81" s="977"/>
      <c r="VNO81" s="977"/>
      <c r="VNP81" s="977"/>
      <c r="VNQ81" s="977"/>
      <c r="VNR81" s="977"/>
      <c r="VNS81" s="977"/>
      <c r="VNT81" s="977"/>
      <c r="VNU81" s="977"/>
      <c r="VNV81" s="977"/>
      <c r="VNW81" s="977"/>
      <c r="VNX81" s="977"/>
      <c r="VNY81" s="977"/>
      <c r="VNZ81" s="977"/>
      <c r="VOA81" s="977"/>
      <c r="VOB81" s="977"/>
      <c r="VOC81" s="977"/>
      <c r="VOD81" s="977"/>
      <c r="VOE81" s="977"/>
      <c r="VOF81" s="977"/>
      <c r="VOG81" s="977"/>
      <c r="VOH81" s="977"/>
      <c r="VOI81" s="977"/>
      <c r="VOJ81" s="977"/>
      <c r="VOK81" s="977"/>
      <c r="VOL81" s="977"/>
      <c r="VOM81" s="977"/>
      <c r="VON81" s="977"/>
      <c r="VOO81" s="977"/>
      <c r="VOP81" s="977"/>
      <c r="VOQ81" s="977"/>
      <c r="VOR81" s="977"/>
      <c r="VOS81" s="977"/>
      <c r="VOT81" s="977"/>
      <c r="VOU81" s="977"/>
      <c r="VOV81" s="977"/>
      <c r="VOW81" s="977"/>
      <c r="VOX81" s="977"/>
      <c r="VOY81" s="977"/>
      <c r="VOZ81" s="977"/>
      <c r="VPA81" s="977"/>
      <c r="VPB81" s="977"/>
      <c r="VPC81" s="977"/>
      <c r="VPD81" s="977"/>
      <c r="VPE81" s="977"/>
      <c r="VPF81" s="977"/>
      <c r="VPG81" s="977"/>
      <c r="VPH81" s="977"/>
      <c r="VPI81" s="977"/>
      <c r="VPJ81" s="977"/>
      <c r="VPK81" s="977"/>
      <c r="VPL81" s="977"/>
      <c r="VPM81" s="977"/>
      <c r="VPN81" s="977"/>
      <c r="VPO81" s="977"/>
      <c r="VPP81" s="977"/>
      <c r="VPQ81" s="977"/>
      <c r="VPR81" s="977"/>
      <c r="VPS81" s="977"/>
      <c r="VPT81" s="977"/>
      <c r="VPU81" s="977"/>
      <c r="VPV81" s="977"/>
      <c r="VPW81" s="977"/>
      <c r="VPX81" s="977"/>
      <c r="VPY81" s="977"/>
      <c r="VPZ81" s="977"/>
      <c r="VQA81" s="977"/>
      <c r="VQB81" s="977"/>
      <c r="VQC81" s="977"/>
      <c r="VQD81" s="977"/>
      <c r="VQE81" s="977"/>
      <c r="VQF81" s="977"/>
      <c r="VQG81" s="977"/>
      <c r="VQH81" s="977"/>
      <c r="VQI81" s="977"/>
      <c r="VQJ81" s="977"/>
      <c r="VQK81" s="977"/>
      <c r="VQL81" s="977"/>
      <c r="VQM81" s="977"/>
      <c r="VQN81" s="977"/>
      <c r="VQO81" s="977"/>
      <c r="VQP81" s="977"/>
      <c r="VQQ81" s="977"/>
      <c r="VQR81" s="977"/>
      <c r="VQS81" s="977"/>
      <c r="VQT81" s="977"/>
      <c r="VQU81" s="977"/>
      <c r="VQV81" s="977"/>
      <c r="VQW81" s="977"/>
      <c r="VQX81" s="977"/>
      <c r="VQY81" s="977"/>
      <c r="VQZ81" s="977"/>
      <c r="VRA81" s="977"/>
      <c r="VRB81" s="977"/>
      <c r="VRC81" s="977"/>
      <c r="VRD81" s="977"/>
      <c r="VRE81" s="977"/>
      <c r="VRF81" s="977"/>
      <c r="VRG81" s="977"/>
      <c r="VRH81" s="977"/>
      <c r="VRI81" s="977"/>
      <c r="VRJ81" s="977"/>
      <c r="VRK81" s="977"/>
      <c r="VRL81" s="977"/>
      <c r="VRM81" s="977"/>
      <c r="VRN81" s="977"/>
      <c r="VRO81" s="977"/>
      <c r="VRP81" s="977"/>
      <c r="VRQ81" s="977"/>
      <c r="VRR81" s="977"/>
      <c r="VRS81" s="977"/>
      <c r="VRT81" s="977"/>
      <c r="VRU81" s="977"/>
      <c r="VRV81" s="977"/>
      <c r="VRW81" s="977"/>
      <c r="VRX81" s="977"/>
      <c r="VRY81" s="977"/>
      <c r="VRZ81" s="977"/>
      <c r="VSA81" s="977"/>
      <c r="VSB81" s="977"/>
      <c r="VSC81" s="977"/>
      <c r="VSD81" s="977"/>
      <c r="VSE81" s="977"/>
      <c r="VSF81" s="977"/>
      <c r="VSG81" s="977"/>
      <c r="VSH81" s="977"/>
      <c r="VSI81" s="977"/>
      <c r="VSJ81" s="977"/>
      <c r="VSK81" s="977"/>
      <c r="VSL81" s="977"/>
      <c r="VSM81" s="977"/>
      <c r="VSN81" s="977"/>
      <c r="VSO81" s="977"/>
      <c r="VSP81" s="977"/>
      <c r="VSQ81" s="977"/>
      <c r="VSR81" s="977"/>
      <c r="VSS81" s="977"/>
      <c r="VST81" s="977"/>
      <c r="VSU81" s="977"/>
      <c r="VSV81" s="977"/>
      <c r="VSW81" s="977"/>
      <c r="VSX81" s="977"/>
      <c r="VSY81" s="977"/>
      <c r="VSZ81" s="977"/>
      <c r="VTA81" s="977"/>
      <c r="VTB81" s="977"/>
      <c r="VTC81" s="977"/>
      <c r="VTD81" s="977"/>
      <c r="VTE81" s="977"/>
      <c r="VTF81" s="977"/>
      <c r="VTG81" s="977"/>
      <c r="VTH81" s="977"/>
      <c r="VTI81" s="977"/>
      <c r="VTJ81" s="977"/>
      <c r="VTK81" s="977"/>
      <c r="VTL81" s="977"/>
      <c r="VTM81" s="977"/>
      <c r="VTN81" s="977"/>
      <c r="VTO81" s="977"/>
      <c r="VTP81" s="977"/>
      <c r="VTQ81" s="977"/>
      <c r="VTR81" s="977"/>
      <c r="VTS81" s="977"/>
      <c r="VTT81" s="977"/>
      <c r="VTU81" s="977"/>
      <c r="VTV81" s="977"/>
      <c r="VTW81" s="977"/>
      <c r="VTX81" s="977"/>
      <c r="VTY81" s="977"/>
      <c r="VTZ81" s="977"/>
      <c r="VUA81" s="977"/>
      <c r="VUB81" s="977"/>
      <c r="VUC81" s="977"/>
      <c r="VUD81" s="977"/>
      <c r="VUE81" s="977"/>
      <c r="VUF81" s="977"/>
      <c r="VUG81" s="977"/>
      <c r="VUH81" s="977"/>
      <c r="VUI81" s="977"/>
      <c r="VUJ81" s="977"/>
      <c r="VUK81" s="977"/>
      <c r="VUL81" s="977"/>
      <c r="VUM81" s="977"/>
      <c r="VUN81" s="977"/>
      <c r="VUO81" s="977"/>
      <c r="VUP81" s="977"/>
      <c r="VUQ81" s="977"/>
      <c r="VUR81" s="977"/>
      <c r="VUS81" s="977"/>
      <c r="VUT81" s="977"/>
      <c r="VUU81" s="977"/>
      <c r="VUV81" s="977"/>
      <c r="VUW81" s="977"/>
      <c r="VUX81" s="977"/>
      <c r="VUY81" s="977"/>
      <c r="VUZ81" s="977"/>
      <c r="VVA81" s="977"/>
      <c r="VVB81" s="977"/>
      <c r="VVC81" s="977"/>
      <c r="VVD81" s="977"/>
      <c r="VVE81" s="977"/>
      <c r="VVF81" s="977"/>
      <c r="VVG81" s="977"/>
      <c r="VVH81" s="977"/>
      <c r="VVI81" s="977"/>
      <c r="VVJ81" s="977"/>
      <c r="VVK81" s="977"/>
      <c r="VVL81" s="977"/>
      <c r="VVM81" s="977"/>
      <c r="VVN81" s="977"/>
      <c r="VVO81" s="977"/>
      <c r="VVP81" s="977"/>
      <c r="VVQ81" s="977"/>
      <c r="VVR81" s="977"/>
      <c r="VVS81" s="977"/>
      <c r="VVT81" s="977"/>
      <c r="VVU81" s="977"/>
      <c r="VVV81" s="977"/>
      <c r="VVW81" s="977"/>
      <c r="VVX81" s="977"/>
      <c r="VVY81" s="977"/>
      <c r="VVZ81" s="977"/>
      <c r="VWA81" s="977"/>
      <c r="VWB81" s="977"/>
      <c r="VWC81" s="977"/>
      <c r="VWD81" s="977"/>
      <c r="VWE81" s="977"/>
      <c r="VWF81" s="977"/>
      <c r="VWG81" s="977"/>
      <c r="VWH81" s="977"/>
      <c r="VWI81" s="977"/>
      <c r="VWJ81" s="977"/>
      <c r="VWK81" s="977"/>
      <c r="VWL81" s="977"/>
      <c r="VWM81" s="977"/>
      <c r="VWN81" s="977"/>
      <c r="VWO81" s="977"/>
      <c r="VWP81" s="977"/>
      <c r="VWQ81" s="977"/>
      <c r="VWR81" s="977"/>
      <c r="VWS81" s="977"/>
      <c r="VWT81" s="977"/>
      <c r="VWU81" s="977"/>
      <c r="VWV81" s="977"/>
      <c r="VWW81" s="977"/>
      <c r="VWX81" s="977"/>
      <c r="VWY81" s="977"/>
      <c r="VWZ81" s="977"/>
      <c r="VXA81" s="977"/>
      <c r="VXB81" s="977"/>
      <c r="VXC81" s="977"/>
      <c r="VXD81" s="977"/>
      <c r="VXE81" s="977"/>
      <c r="VXF81" s="977"/>
      <c r="VXG81" s="977"/>
      <c r="VXH81" s="977"/>
      <c r="VXI81" s="977"/>
      <c r="VXJ81" s="977"/>
      <c r="VXK81" s="977"/>
      <c r="VXL81" s="977"/>
      <c r="VXM81" s="977"/>
      <c r="VXN81" s="977"/>
      <c r="VXO81" s="977"/>
      <c r="VXP81" s="977"/>
      <c r="VXQ81" s="977"/>
      <c r="VXR81" s="977"/>
      <c r="VXS81" s="977"/>
      <c r="VXT81" s="977"/>
      <c r="VXU81" s="977"/>
      <c r="VXV81" s="977"/>
      <c r="VXW81" s="977"/>
      <c r="VXX81" s="977"/>
      <c r="VXY81" s="977"/>
      <c r="VXZ81" s="977"/>
      <c r="VYA81" s="977"/>
      <c r="VYB81" s="977"/>
      <c r="VYC81" s="977"/>
      <c r="VYD81" s="977"/>
      <c r="VYE81" s="977"/>
      <c r="VYF81" s="977"/>
      <c r="VYG81" s="977"/>
      <c r="VYH81" s="977"/>
      <c r="VYI81" s="977"/>
      <c r="VYJ81" s="977"/>
      <c r="VYK81" s="977"/>
      <c r="VYL81" s="977"/>
      <c r="VYM81" s="977"/>
      <c r="VYN81" s="977"/>
      <c r="VYO81" s="977"/>
      <c r="VYP81" s="977"/>
      <c r="VYQ81" s="977"/>
      <c r="VYR81" s="977"/>
      <c r="VYS81" s="977"/>
      <c r="VYT81" s="977"/>
      <c r="VYU81" s="977"/>
      <c r="VYV81" s="977"/>
      <c r="VYW81" s="977"/>
      <c r="VYX81" s="977"/>
      <c r="VYY81" s="977"/>
      <c r="VYZ81" s="977"/>
      <c r="VZA81" s="977"/>
      <c r="VZB81" s="977"/>
      <c r="VZC81" s="977"/>
      <c r="VZD81" s="977"/>
      <c r="VZE81" s="977"/>
      <c r="VZF81" s="977"/>
      <c r="VZG81" s="977"/>
      <c r="VZH81" s="977"/>
      <c r="VZI81" s="977"/>
      <c r="VZJ81" s="977"/>
      <c r="VZK81" s="977"/>
      <c r="VZL81" s="977"/>
      <c r="VZM81" s="977"/>
      <c r="VZN81" s="977"/>
      <c r="VZO81" s="977"/>
      <c r="VZP81" s="977"/>
      <c r="VZQ81" s="977"/>
      <c r="VZR81" s="977"/>
      <c r="VZS81" s="977"/>
      <c r="VZT81" s="977"/>
      <c r="VZU81" s="977"/>
      <c r="VZV81" s="977"/>
      <c r="VZW81" s="977"/>
      <c r="VZX81" s="977"/>
      <c r="VZY81" s="977"/>
      <c r="VZZ81" s="977"/>
      <c r="WAA81" s="977"/>
      <c r="WAB81" s="977"/>
      <c r="WAC81" s="977"/>
      <c r="WAD81" s="977"/>
      <c r="WAE81" s="977"/>
      <c r="WAF81" s="977"/>
      <c r="WAG81" s="977"/>
      <c r="WAH81" s="977"/>
      <c r="WAI81" s="977"/>
      <c r="WAJ81" s="977"/>
      <c r="WAK81" s="977"/>
      <c r="WAL81" s="977"/>
      <c r="WAM81" s="977"/>
      <c r="WAN81" s="977"/>
      <c r="WAO81" s="977"/>
      <c r="WAP81" s="977"/>
      <c r="WAQ81" s="977"/>
      <c r="WAR81" s="977"/>
      <c r="WAS81" s="977"/>
      <c r="WAT81" s="977"/>
      <c r="WAU81" s="977"/>
      <c r="WAV81" s="977"/>
      <c r="WAW81" s="977"/>
      <c r="WAX81" s="977"/>
      <c r="WAY81" s="977"/>
      <c r="WAZ81" s="977"/>
      <c r="WBA81" s="977"/>
      <c r="WBB81" s="977"/>
      <c r="WBC81" s="977"/>
      <c r="WBD81" s="977"/>
      <c r="WBE81" s="977"/>
      <c r="WBF81" s="977"/>
      <c r="WBG81" s="977"/>
      <c r="WBH81" s="977"/>
      <c r="WBI81" s="977"/>
      <c r="WBJ81" s="977"/>
      <c r="WBK81" s="977"/>
      <c r="WBL81" s="977"/>
      <c r="WBM81" s="977"/>
      <c r="WBN81" s="977"/>
      <c r="WBO81" s="977"/>
      <c r="WBP81" s="977"/>
      <c r="WBQ81" s="977"/>
      <c r="WBR81" s="977"/>
      <c r="WBS81" s="977"/>
      <c r="WBT81" s="977"/>
      <c r="WBU81" s="977"/>
      <c r="WBV81" s="977"/>
      <c r="WBW81" s="977"/>
      <c r="WBX81" s="977"/>
      <c r="WBY81" s="977"/>
      <c r="WBZ81" s="977"/>
      <c r="WCA81" s="977"/>
      <c r="WCB81" s="977"/>
      <c r="WCC81" s="977"/>
      <c r="WCD81" s="977"/>
      <c r="WCE81" s="977"/>
      <c r="WCF81" s="977"/>
      <c r="WCG81" s="977"/>
      <c r="WCH81" s="977"/>
      <c r="WCI81" s="977"/>
      <c r="WCJ81" s="977"/>
      <c r="WCK81" s="977"/>
      <c r="WCL81" s="977"/>
      <c r="WCM81" s="977"/>
      <c r="WCN81" s="977"/>
      <c r="WCO81" s="977"/>
      <c r="WCP81" s="977"/>
      <c r="WCQ81" s="977"/>
      <c r="WCR81" s="977"/>
      <c r="WCS81" s="977"/>
      <c r="WCT81" s="977"/>
      <c r="WCU81" s="977"/>
      <c r="WCV81" s="977"/>
      <c r="WCW81" s="977"/>
      <c r="WCX81" s="977"/>
      <c r="WCY81" s="977"/>
      <c r="WCZ81" s="977"/>
      <c r="WDA81" s="977"/>
      <c r="WDB81" s="977"/>
      <c r="WDC81" s="977"/>
      <c r="WDD81" s="977"/>
      <c r="WDE81" s="977"/>
      <c r="WDF81" s="977"/>
      <c r="WDG81" s="977"/>
      <c r="WDH81" s="977"/>
      <c r="WDI81" s="977"/>
      <c r="WDJ81" s="977"/>
      <c r="WDK81" s="977"/>
      <c r="WDL81" s="977"/>
      <c r="WDM81" s="977"/>
      <c r="WDN81" s="977"/>
      <c r="WDO81" s="977"/>
      <c r="WDP81" s="977"/>
      <c r="WDQ81" s="977"/>
      <c r="WDR81" s="977"/>
      <c r="WDS81" s="977"/>
      <c r="WDT81" s="977"/>
      <c r="WDU81" s="977"/>
      <c r="WDV81" s="977"/>
      <c r="WDW81" s="977"/>
      <c r="WDX81" s="977"/>
      <c r="WDY81" s="977"/>
      <c r="WDZ81" s="977"/>
      <c r="WEA81" s="977"/>
      <c r="WEB81" s="977"/>
      <c r="WEC81" s="977"/>
      <c r="WED81" s="977"/>
      <c r="WEE81" s="977"/>
      <c r="WEF81" s="977"/>
      <c r="WEG81" s="977"/>
      <c r="WEH81" s="977"/>
      <c r="WEI81" s="977"/>
      <c r="WEJ81" s="977"/>
      <c r="WEK81" s="977"/>
      <c r="WEL81" s="977"/>
      <c r="WEM81" s="977"/>
      <c r="WEN81" s="977"/>
      <c r="WEO81" s="977"/>
      <c r="WEP81" s="977"/>
      <c r="WEQ81" s="977"/>
      <c r="WER81" s="977"/>
      <c r="WES81" s="977"/>
      <c r="WET81" s="977"/>
      <c r="WEU81" s="977"/>
      <c r="WEV81" s="977"/>
      <c r="WEW81" s="977"/>
      <c r="WEX81" s="977"/>
      <c r="WEY81" s="977"/>
      <c r="WEZ81" s="977"/>
      <c r="WFA81" s="977"/>
      <c r="WFB81" s="977"/>
      <c r="WFC81" s="977"/>
      <c r="WFD81" s="977"/>
      <c r="WFE81" s="977"/>
      <c r="WFF81" s="977"/>
      <c r="WFG81" s="977"/>
      <c r="WFH81" s="977"/>
      <c r="WFI81" s="977"/>
      <c r="WFJ81" s="977"/>
      <c r="WFK81" s="977"/>
      <c r="WFL81" s="977"/>
      <c r="WFM81" s="977"/>
      <c r="WFN81" s="977"/>
      <c r="WFO81" s="977"/>
      <c r="WFP81" s="977"/>
      <c r="WFQ81" s="977"/>
      <c r="WFR81" s="977"/>
      <c r="WFS81" s="977"/>
      <c r="WFT81" s="977"/>
      <c r="WFU81" s="977"/>
      <c r="WFV81" s="977"/>
      <c r="WFW81" s="977"/>
      <c r="WFX81" s="977"/>
      <c r="WFY81" s="977"/>
      <c r="WFZ81" s="977"/>
      <c r="WGA81" s="977"/>
      <c r="WGB81" s="977"/>
      <c r="WGC81" s="977"/>
      <c r="WGD81" s="977"/>
      <c r="WGE81" s="977"/>
      <c r="WGF81" s="977"/>
      <c r="WGG81" s="977"/>
      <c r="WGH81" s="977"/>
      <c r="WGI81" s="977"/>
      <c r="WGJ81" s="977"/>
      <c r="WGK81" s="977"/>
      <c r="WGL81" s="977"/>
      <c r="WGM81" s="977"/>
      <c r="WGN81" s="977"/>
      <c r="WGO81" s="977"/>
      <c r="WGP81" s="977"/>
      <c r="WGQ81" s="977"/>
      <c r="WGR81" s="977"/>
      <c r="WGS81" s="977"/>
      <c r="WGT81" s="977"/>
      <c r="WGU81" s="977"/>
      <c r="WGV81" s="977"/>
      <c r="WGW81" s="977"/>
      <c r="WGX81" s="977"/>
      <c r="WGY81" s="977"/>
      <c r="WGZ81" s="977"/>
      <c r="WHA81" s="977"/>
      <c r="WHB81" s="977"/>
      <c r="WHC81" s="977"/>
      <c r="WHD81" s="977"/>
      <c r="WHE81" s="977"/>
      <c r="WHF81" s="977"/>
      <c r="WHG81" s="977"/>
      <c r="WHH81" s="977"/>
      <c r="WHI81" s="977"/>
      <c r="WHJ81" s="977"/>
      <c r="WHK81" s="977"/>
      <c r="WHL81" s="977"/>
      <c r="WHM81" s="977"/>
      <c r="WHN81" s="977"/>
      <c r="WHO81" s="977"/>
      <c r="WHP81" s="977"/>
      <c r="WHQ81" s="977"/>
      <c r="WHR81" s="977"/>
      <c r="WHS81" s="977"/>
      <c r="WHT81" s="977"/>
      <c r="WHU81" s="977"/>
      <c r="WHV81" s="977"/>
      <c r="WHW81" s="977"/>
      <c r="WHX81" s="977"/>
      <c r="WHY81" s="977"/>
      <c r="WHZ81" s="977"/>
      <c r="WIA81" s="977"/>
      <c r="WIB81" s="977"/>
      <c r="WIC81" s="977"/>
      <c r="WID81" s="977"/>
      <c r="WIE81" s="977"/>
      <c r="WIF81" s="977"/>
      <c r="WIG81" s="977"/>
      <c r="WIH81" s="977"/>
      <c r="WII81" s="977"/>
      <c r="WIJ81" s="977"/>
      <c r="WIK81" s="977"/>
      <c r="WIL81" s="977"/>
      <c r="WIM81" s="977"/>
      <c r="WIN81" s="977"/>
      <c r="WIO81" s="977"/>
      <c r="WIP81" s="977"/>
      <c r="WIQ81" s="977"/>
      <c r="WIR81" s="977"/>
      <c r="WIS81" s="977"/>
      <c r="WIT81" s="977"/>
      <c r="WIU81" s="977"/>
      <c r="WIV81" s="977"/>
      <c r="WIW81" s="977"/>
      <c r="WIX81" s="977"/>
      <c r="WIY81" s="977"/>
      <c r="WIZ81" s="977"/>
      <c r="WJA81" s="977"/>
      <c r="WJB81" s="977"/>
      <c r="WJC81" s="977"/>
      <c r="WJD81" s="977"/>
      <c r="WJE81" s="977"/>
      <c r="WJF81" s="977"/>
      <c r="WJG81" s="977"/>
      <c r="WJH81" s="977"/>
      <c r="WJI81" s="977"/>
      <c r="WJJ81" s="977"/>
      <c r="WJK81" s="977"/>
      <c r="WJL81" s="977"/>
      <c r="WJM81" s="977"/>
      <c r="WJN81" s="977"/>
      <c r="WJO81" s="977"/>
      <c r="WJP81" s="977"/>
      <c r="WJQ81" s="977"/>
      <c r="WJR81" s="977"/>
      <c r="WJS81" s="977"/>
      <c r="WJT81" s="977"/>
      <c r="WJU81" s="977"/>
      <c r="WJV81" s="977"/>
      <c r="WJW81" s="977"/>
      <c r="WJX81" s="977"/>
      <c r="WJY81" s="977"/>
      <c r="WJZ81" s="977"/>
      <c r="WKA81" s="977"/>
      <c r="WKB81" s="977"/>
      <c r="WKC81" s="977"/>
      <c r="WKD81" s="977"/>
      <c r="WKE81" s="977"/>
      <c r="WKF81" s="977"/>
      <c r="WKG81" s="977"/>
      <c r="WKH81" s="977"/>
      <c r="WKI81" s="977"/>
      <c r="WKJ81" s="977"/>
      <c r="WKK81" s="977"/>
      <c r="WKL81" s="977"/>
      <c r="WKM81" s="977"/>
      <c r="WKN81" s="977"/>
      <c r="WKO81" s="977"/>
      <c r="WKP81" s="977"/>
      <c r="WKQ81" s="977"/>
      <c r="WKR81" s="977"/>
      <c r="WKS81" s="977"/>
      <c r="WKT81" s="977"/>
      <c r="WKU81" s="977"/>
      <c r="WKV81" s="977"/>
      <c r="WKW81" s="977"/>
      <c r="WKX81" s="977"/>
      <c r="WKY81" s="977"/>
      <c r="WKZ81" s="977"/>
      <c r="WLA81" s="977"/>
      <c r="WLB81" s="977"/>
      <c r="WLC81" s="977"/>
      <c r="WLD81" s="977"/>
      <c r="WLE81" s="977"/>
      <c r="WLF81" s="977"/>
      <c r="WLG81" s="977"/>
      <c r="WLH81" s="977"/>
      <c r="WLI81" s="977"/>
      <c r="WLJ81" s="977"/>
      <c r="WLK81" s="977"/>
      <c r="WLL81" s="977"/>
      <c r="WLM81" s="977"/>
      <c r="WLN81" s="977"/>
      <c r="WLO81" s="977"/>
      <c r="WLP81" s="977"/>
      <c r="WLQ81" s="977"/>
      <c r="WLR81" s="977"/>
      <c r="WLS81" s="977"/>
      <c r="WLT81" s="977"/>
      <c r="WLU81" s="977"/>
      <c r="WLV81" s="977"/>
      <c r="WLW81" s="977"/>
      <c r="WLX81" s="977"/>
      <c r="WLY81" s="977"/>
      <c r="WLZ81" s="977"/>
      <c r="WMA81" s="977"/>
      <c r="WMB81" s="977"/>
      <c r="WMC81" s="977"/>
      <c r="WMD81" s="977"/>
      <c r="WME81" s="977"/>
      <c r="WMF81" s="977"/>
      <c r="WMG81" s="977"/>
      <c r="WMH81" s="977"/>
      <c r="WMI81" s="977"/>
      <c r="WMJ81" s="977"/>
      <c r="WMK81" s="977"/>
      <c r="WML81" s="977"/>
      <c r="WMM81" s="977"/>
      <c r="WMN81" s="977"/>
      <c r="WMO81" s="977"/>
      <c r="WMP81" s="977"/>
      <c r="WMQ81" s="977"/>
      <c r="WMR81" s="977"/>
      <c r="WMS81" s="977"/>
      <c r="WMT81" s="977"/>
      <c r="WMU81" s="977"/>
      <c r="WMV81" s="977"/>
      <c r="WMW81" s="977"/>
      <c r="WMX81" s="977"/>
      <c r="WMY81" s="977"/>
      <c r="WMZ81" s="977"/>
      <c r="WNA81" s="977"/>
      <c r="WNB81" s="977"/>
      <c r="WNC81" s="977"/>
      <c r="WND81" s="977"/>
      <c r="WNE81" s="977"/>
      <c r="WNF81" s="977"/>
      <c r="WNG81" s="977"/>
      <c r="WNH81" s="977"/>
      <c r="WNI81" s="977"/>
      <c r="WNJ81" s="977"/>
      <c r="WNK81" s="977"/>
      <c r="WNL81" s="977"/>
      <c r="WNM81" s="977"/>
      <c r="WNN81" s="977"/>
      <c r="WNO81" s="977"/>
      <c r="WNP81" s="977"/>
      <c r="WNQ81" s="977"/>
      <c r="WNR81" s="977"/>
      <c r="WNS81" s="977"/>
      <c r="WNT81" s="977"/>
      <c r="WNU81" s="977"/>
      <c r="WNV81" s="977"/>
      <c r="WNW81" s="977"/>
      <c r="WNX81" s="977"/>
      <c r="WNY81" s="977"/>
      <c r="WNZ81" s="977"/>
      <c r="WOA81" s="977"/>
      <c r="WOB81" s="977"/>
      <c r="WOC81" s="977"/>
      <c r="WOD81" s="977"/>
      <c r="WOE81" s="977"/>
      <c r="WOF81" s="977"/>
      <c r="WOG81" s="977"/>
      <c r="WOH81" s="977"/>
      <c r="WOI81" s="977"/>
      <c r="WOJ81" s="977"/>
      <c r="WOK81" s="977"/>
      <c r="WOL81" s="977"/>
      <c r="WOM81" s="977"/>
      <c r="WON81" s="977"/>
      <c r="WOO81" s="977"/>
      <c r="WOP81" s="977"/>
      <c r="WOQ81" s="977"/>
      <c r="WOR81" s="977"/>
      <c r="WOS81" s="977"/>
      <c r="WOT81" s="977"/>
      <c r="WOU81" s="977"/>
      <c r="WOV81" s="977"/>
      <c r="WOW81" s="977"/>
      <c r="WOX81" s="977"/>
      <c r="WOY81" s="977"/>
      <c r="WOZ81" s="977"/>
      <c r="WPA81" s="977"/>
      <c r="WPB81" s="977"/>
      <c r="WPC81" s="977"/>
      <c r="WPD81" s="977"/>
      <c r="WPE81" s="977"/>
      <c r="WPF81" s="977"/>
      <c r="WPG81" s="977"/>
      <c r="WPH81" s="977"/>
      <c r="WPI81" s="977"/>
      <c r="WPJ81" s="977"/>
      <c r="WPK81" s="977"/>
      <c r="WPL81" s="977"/>
      <c r="WPM81" s="977"/>
      <c r="WPN81" s="977"/>
      <c r="WPO81" s="977"/>
      <c r="WPP81" s="977"/>
      <c r="WPQ81" s="977"/>
      <c r="WPR81" s="977"/>
      <c r="WPS81" s="977"/>
      <c r="WPT81" s="977"/>
      <c r="WPU81" s="977"/>
      <c r="WPV81" s="977"/>
      <c r="WPW81" s="977"/>
      <c r="WPX81" s="977"/>
      <c r="WPY81" s="977"/>
      <c r="WPZ81" s="977"/>
      <c r="WQA81" s="977"/>
      <c r="WQB81" s="977"/>
      <c r="WQC81" s="977"/>
      <c r="WQD81" s="977"/>
      <c r="WQE81" s="977"/>
      <c r="WQF81" s="977"/>
      <c r="WQG81" s="977"/>
      <c r="WQH81" s="977"/>
      <c r="WQI81" s="977"/>
      <c r="WQJ81" s="977"/>
      <c r="WQK81" s="977"/>
      <c r="WQL81" s="977"/>
      <c r="WQM81" s="977"/>
      <c r="WQN81" s="977"/>
      <c r="WQO81" s="977"/>
      <c r="WQP81" s="977"/>
      <c r="WQQ81" s="977"/>
      <c r="WQR81" s="977"/>
      <c r="WQS81" s="977"/>
      <c r="WQT81" s="977"/>
      <c r="WQU81" s="977"/>
      <c r="WQV81" s="977"/>
      <c r="WQW81" s="977"/>
      <c r="WQX81" s="977"/>
      <c r="WQY81" s="977"/>
      <c r="WQZ81" s="977"/>
      <c r="WRA81" s="977"/>
      <c r="WRB81" s="977"/>
      <c r="WRC81" s="977"/>
      <c r="WRD81" s="977"/>
      <c r="WRE81" s="977"/>
      <c r="WRF81" s="977"/>
      <c r="WRG81" s="977"/>
      <c r="WRH81" s="977"/>
      <c r="WRI81" s="977"/>
      <c r="WRJ81" s="977"/>
      <c r="WRK81" s="977"/>
      <c r="WRL81" s="977"/>
      <c r="WRM81" s="977"/>
      <c r="WRN81" s="977"/>
      <c r="WRO81" s="977"/>
      <c r="WRP81" s="977"/>
      <c r="WRQ81" s="977"/>
      <c r="WRR81" s="977"/>
      <c r="WRS81" s="977"/>
      <c r="WRT81" s="977"/>
      <c r="WRU81" s="977"/>
      <c r="WRV81" s="977"/>
      <c r="WRW81" s="977"/>
      <c r="WRX81" s="977"/>
      <c r="WRY81" s="977"/>
      <c r="WRZ81" s="977"/>
      <c r="WSA81" s="977"/>
      <c r="WSB81" s="977"/>
      <c r="WSC81" s="977"/>
      <c r="WSD81" s="977"/>
      <c r="WSE81" s="977"/>
      <c r="WSF81" s="977"/>
      <c r="WSG81" s="977"/>
      <c r="WSH81" s="977"/>
      <c r="WSI81" s="977"/>
      <c r="WSJ81" s="977"/>
      <c r="WSK81" s="977"/>
      <c r="WSL81" s="977"/>
      <c r="WSM81" s="977"/>
      <c r="WSN81" s="977"/>
      <c r="WSO81" s="977"/>
      <c r="WSP81" s="977"/>
      <c r="WSQ81" s="977"/>
      <c r="WSR81" s="977"/>
      <c r="WSS81" s="977"/>
      <c r="WST81" s="977"/>
      <c r="WSU81" s="977"/>
      <c r="WSV81" s="977"/>
      <c r="WSW81" s="977"/>
      <c r="WSX81" s="977"/>
      <c r="WSY81" s="977"/>
      <c r="WSZ81" s="977"/>
      <c r="WTA81" s="977"/>
      <c r="WTB81" s="977"/>
      <c r="WTC81" s="977"/>
      <c r="WTD81" s="977"/>
      <c r="WTE81" s="977"/>
      <c r="WTF81" s="977"/>
      <c r="WTG81" s="977"/>
      <c r="WTH81" s="977"/>
      <c r="WTI81" s="977"/>
      <c r="WTJ81" s="977"/>
      <c r="WTK81" s="977"/>
      <c r="WTL81" s="977"/>
      <c r="WTM81" s="977"/>
      <c r="WTN81" s="977"/>
      <c r="WTO81" s="977"/>
      <c r="WTP81" s="977"/>
      <c r="WTQ81" s="977"/>
      <c r="WTR81" s="977"/>
      <c r="WTS81" s="977"/>
      <c r="WTT81" s="977"/>
      <c r="WTU81" s="977"/>
      <c r="WTV81" s="977"/>
      <c r="WTW81" s="977"/>
      <c r="WTX81" s="977"/>
      <c r="WTY81" s="977"/>
      <c r="WTZ81" s="977"/>
      <c r="WUA81" s="977"/>
      <c r="WUB81" s="977"/>
      <c r="WUC81" s="977"/>
      <c r="WUD81" s="977"/>
      <c r="WUE81" s="977"/>
      <c r="WUF81" s="977"/>
      <c r="WUG81" s="977"/>
      <c r="WUH81" s="977"/>
      <c r="WUI81" s="977"/>
      <c r="WUJ81" s="977"/>
      <c r="WUK81" s="977"/>
      <c r="WUL81" s="977"/>
      <c r="WUM81" s="977"/>
      <c r="WUN81" s="977"/>
      <c r="WUO81" s="977"/>
      <c r="WUP81" s="977"/>
      <c r="WUQ81" s="977"/>
      <c r="WUR81" s="977"/>
      <c r="WUS81" s="977"/>
      <c r="WUT81" s="977"/>
      <c r="WUU81" s="977"/>
      <c r="WUV81" s="977"/>
      <c r="WUW81" s="977"/>
      <c r="WUX81" s="977"/>
      <c r="WUY81" s="977"/>
      <c r="WUZ81" s="977"/>
      <c r="WVA81" s="977"/>
      <c r="WVB81" s="977"/>
      <c r="WVC81" s="977"/>
      <c r="WVD81" s="977"/>
      <c r="WVE81" s="977"/>
      <c r="WVF81" s="977"/>
      <c r="WVG81" s="977"/>
      <c r="WVH81" s="977"/>
      <c r="WVI81" s="977"/>
      <c r="WVJ81" s="977"/>
      <c r="WVK81" s="977"/>
      <c r="WVL81" s="977"/>
      <c r="WVM81" s="977"/>
      <c r="WVN81" s="977"/>
      <c r="WVO81" s="977"/>
      <c r="WVP81" s="977"/>
      <c r="WVQ81" s="977"/>
      <c r="WVR81" s="977"/>
      <c r="WVS81" s="977"/>
      <c r="WVT81" s="977"/>
      <c r="WVU81" s="977"/>
      <c r="WVV81" s="977"/>
      <c r="WVW81" s="977"/>
      <c r="WVX81" s="977"/>
      <c r="WVY81" s="977"/>
      <c r="WVZ81" s="977"/>
      <c r="WWA81" s="977"/>
      <c r="WWB81" s="977"/>
      <c r="WWC81" s="977"/>
      <c r="WWD81" s="977"/>
      <c r="WWE81" s="977"/>
      <c r="WWF81" s="977"/>
      <c r="WWG81" s="977"/>
      <c r="WWH81" s="977"/>
      <c r="WWI81" s="977"/>
      <c r="WWJ81" s="977"/>
      <c r="WWK81" s="977"/>
      <c r="WWL81" s="977"/>
      <c r="WWM81" s="977"/>
      <c r="WWN81" s="977"/>
      <c r="WWO81" s="977"/>
      <c r="WWP81" s="977"/>
      <c r="WWQ81" s="977"/>
      <c r="WWR81" s="977"/>
      <c r="WWS81" s="977"/>
      <c r="WWT81" s="977"/>
      <c r="WWU81" s="977"/>
      <c r="WWV81" s="977"/>
      <c r="WWW81" s="977"/>
      <c r="WWX81" s="977"/>
      <c r="WWY81" s="977"/>
      <c r="WWZ81" s="977"/>
      <c r="WXA81" s="977"/>
      <c r="WXB81" s="977"/>
      <c r="WXC81" s="977"/>
      <c r="WXD81" s="977"/>
      <c r="WXE81" s="977"/>
      <c r="WXF81" s="977"/>
      <c r="WXG81" s="977"/>
      <c r="WXH81" s="977"/>
      <c r="WXI81" s="977"/>
      <c r="WXJ81" s="977"/>
      <c r="WXK81" s="977"/>
      <c r="WXL81" s="977"/>
      <c r="WXM81" s="977"/>
      <c r="WXN81" s="977"/>
      <c r="WXO81" s="977"/>
      <c r="WXP81" s="977"/>
      <c r="WXQ81" s="977"/>
      <c r="WXR81" s="977"/>
      <c r="WXS81" s="977"/>
      <c r="WXT81" s="977"/>
      <c r="WXU81" s="977"/>
      <c r="WXV81" s="977"/>
      <c r="WXW81" s="977"/>
      <c r="WXX81" s="977"/>
      <c r="WXY81" s="977"/>
      <c r="WXZ81" s="977"/>
      <c r="WYA81" s="977"/>
      <c r="WYB81" s="977"/>
      <c r="WYC81" s="977"/>
      <c r="WYD81" s="977"/>
      <c r="WYE81" s="977"/>
      <c r="WYF81" s="977"/>
      <c r="WYG81" s="977"/>
      <c r="WYH81" s="977"/>
      <c r="WYI81" s="977"/>
      <c r="WYJ81" s="977"/>
      <c r="WYK81" s="977"/>
      <c r="WYL81" s="977"/>
      <c r="WYM81" s="977"/>
      <c r="WYN81" s="977"/>
      <c r="WYO81" s="977"/>
      <c r="WYP81" s="977"/>
      <c r="WYQ81" s="977"/>
      <c r="WYR81" s="977"/>
      <c r="WYS81" s="977"/>
      <c r="WYT81" s="977"/>
      <c r="WYU81" s="977"/>
      <c r="WYV81" s="977"/>
      <c r="WYW81" s="977"/>
      <c r="WYX81" s="977"/>
      <c r="WYY81" s="977"/>
      <c r="WYZ81" s="977"/>
      <c r="WZA81" s="977"/>
      <c r="WZB81" s="977"/>
      <c r="WZC81" s="977"/>
      <c r="WZD81" s="977"/>
      <c r="WZE81" s="977"/>
      <c r="WZF81" s="977"/>
      <c r="WZG81" s="977"/>
      <c r="WZH81" s="977"/>
      <c r="WZI81" s="977"/>
      <c r="WZJ81" s="977"/>
      <c r="WZK81" s="977"/>
      <c r="WZL81" s="977"/>
      <c r="WZM81" s="977"/>
      <c r="WZN81" s="977"/>
      <c r="WZO81" s="977"/>
      <c r="WZP81" s="977"/>
      <c r="WZQ81" s="977"/>
      <c r="WZR81" s="977"/>
      <c r="WZS81" s="977"/>
      <c r="WZT81" s="977"/>
      <c r="WZU81" s="977"/>
      <c r="WZV81" s="977"/>
      <c r="WZW81" s="977"/>
      <c r="WZX81" s="977"/>
      <c r="WZY81" s="977"/>
      <c r="WZZ81" s="977"/>
      <c r="XAA81" s="977"/>
      <c r="XAB81" s="977"/>
      <c r="XAC81" s="977"/>
      <c r="XAD81" s="977"/>
      <c r="XAE81" s="977"/>
      <c r="XAF81" s="977"/>
      <c r="XAG81" s="977"/>
      <c r="XAH81" s="977"/>
      <c r="XAI81" s="977"/>
      <c r="XAJ81" s="977"/>
      <c r="XAK81" s="977"/>
      <c r="XAL81" s="977"/>
      <c r="XAM81" s="977"/>
      <c r="XAN81" s="977"/>
      <c r="XAO81" s="977"/>
      <c r="XAP81" s="977"/>
      <c r="XAQ81" s="977"/>
      <c r="XAR81" s="977"/>
      <c r="XAS81" s="977"/>
      <c r="XAT81" s="977"/>
      <c r="XAU81" s="977"/>
      <c r="XAV81" s="977"/>
      <c r="XAW81" s="977"/>
      <c r="XAX81" s="977"/>
      <c r="XAY81" s="977"/>
      <c r="XAZ81" s="977"/>
      <c r="XBA81" s="977"/>
      <c r="XBB81" s="977"/>
      <c r="XBC81" s="977"/>
      <c r="XBD81" s="977"/>
      <c r="XBE81" s="977"/>
      <c r="XBF81" s="977"/>
      <c r="XBG81" s="977"/>
      <c r="XBH81" s="977"/>
      <c r="XBI81" s="977"/>
      <c r="XBJ81" s="977"/>
      <c r="XBK81" s="977"/>
      <c r="XBL81" s="977"/>
      <c r="XBM81" s="977"/>
      <c r="XBN81" s="977"/>
      <c r="XBO81" s="977"/>
      <c r="XBP81" s="977"/>
      <c r="XBQ81" s="977"/>
      <c r="XBR81" s="977"/>
      <c r="XBS81" s="977"/>
      <c r="XBT81" s="977"/>
      <c r="XBU81" s="977"/>
      <c r="XBV81" s="977"/>
      <c r="XBW81" s="977"/>
      <c r="XBX81" s="977"/>
      <c r="XBY81" s="977"/>
      <c r="XBZ81" s="977"/>
      <c r="XCA81" s="977"/>
      <c r="XCB81" s="977"/>
      <c r="XCC81" s="977"/>
      <c r="XCD81" s="977"/>
      <c r="XCE81" s="977"/>
      <c r="XCF81" s="977"/>
      <c r="XCG81" s="977"/>
      <c r="XCH81" s="977"/>
      <c r="XCI81" s="977"/>
      <c r="XCJ81" s="977"/>
      <c r="XCK81" s="977"/>
      <c r="XCL81" s="977"/>
      <c r="XCM81" s="977"/>
      <c r="XCN81" s="977"/>
      <c r="XCO81" s="977"/>
      <c r="XCP81" s="977"/>
      <c r="XCQ81" s="977"/>
      <c r="XCR81" s="977"/>
      <c r="XCS81" s="977"/>
      <c r="XCT81" s="977"/>
      <c r="XCU81" s="977"/>
      <c r="XCV81" s="977"/>
      <c r="XCW81" s="977"/>
      <c r="XCX81" s="977"/>
      <c r="XCY81" s="977"/>
      <c r="XCZ81" s="977"/>
      <c r="XDA81" s="977"/>
      <c r="XDB81" s="977"/>
      <c r="XDC81" s="977"/>
      <c r="XDD81" s="977"/>
      <c r="XDE81" s="977"/>
      <c r="XDF81" s="977"/>
      <c r="XDG81" s="977"/>
      <c r="XDH81" s="977"/>
      <c r="XDI81" s="977"/>
      <c r="XDJ81" s="977"/>
      <c r="XDK81" s="977"/>
      <c r="XDL81" s="977"/>
      <c r="XDM81" s="977"/>
      <c r="XDN81" s="977"/>
      <c r="XDO81" s="977"/>
      <c r="XDP81" s="977"/>
      <c r="XDQ81" s="977"/>
      <c r="XDR81" s="977"/>
      <c r="XDS81" s="977"/>
      <c r="XDT81" s="977"/>
      <c r="XDU81" s="977"/>
      <c r="XDV81" s="977"/>
      <c r="XDW81" s="977"/>
      <c r="XDX81" s="977"/>
      <c r="XDY81" s="977"/>
      <c r="XDZ81" s="977"/>
      <c r="XEA81" s="977"/>
      <c r="XEB81" s="977"/>
      <c r="XEC81" s="977"/>
      <c r="XED81" s="977"/>
      <c r="XEE81" s="977"/>
      <c r="XEF81" s="977"/>
      <c r="XEG81" s="977"/>
      <c r="XEH81" s="977"/>
      <c r="XEI81" s="977"/>
      <c r="XEJ81" s="977"/>
      <c r="XEK81" s="977"/>
      <c r="XEL81" s="977"/>
      <c r="XEM81" s="977"/>
      <c r="XEN81" s="977"/>
      <c r="XEO81" s="977"/>
      <c r="XEP81" s="977"/>
      <c r="XEQ81" s="977"/>
      <c r="XER81" s="977"/>
      <c r="XES81" s="977"/>
      <c r="XET81" s="977"/>
      <c r="XEU81" s="977"/>
      <c r="XEV81" s="977"/>
      <c r="XEW81" s="977"/>
      <c r="XEX81" s="977"/>
      <c r="XEY81" s="977"/>
      <c r="XEZ81" s="977"/>
      <c r="XFA81" s="977"/>
      <c r="XFB81" s="977"/>
      <c r="XFC81" s="977"/>
      <c r="XFD81" s="977"/>
    </row>
    <row r="82" spans="1:16384" s="181" customFormat="1" ht="13.5" x14ac:dyDescent="0.25">
      <c r="A82" s="1288" t="s">
        <v>1295</v>
      </c>
      <c r="B82" s="1289"/>
      <c r="C82" s="1289"/>
      <c r="D82" s="1289"/>
      <c r="E82" s="1289"/>
      <c r="F82" s="1289"/>
      <c r="G82" s="1289"/>
      <c r="H82" s="1289"/>
      <c r="I82" s="1289"/>
      <c r="J82" s="1289"/>
      <c r="K82" s="1289"/>
      <c r="L82" s="1289"/>
      <c r="M82" s="1289"/>
      <c r="N82" s="1289"/>
      <c r="O82" s="1289"/>
      <c r="P82" s="1289"/>
      <c r="Q82" s="1289"/>
      <c r="R82" s="1289"/>
      <c r="S82" s="1289"/>
      <c r="T82" s="1289"/>
      <c r="U82" s="1289"/>
      <c r="V82" s="1289"/>
      <c r="W82" s="1289"/>
      <c r="X82" s="1289"/>
      <c r="Y82" s="1289"/>
      <c r="Z82" s="1289"/>
      <c r="AA82" s="1289"/>
      <c r="AB82" s="1289"/>
      <c r="AC82" s="1289"/>
      <c r="AD82" s="1289"/>
      <c r="AE82" s="1289"/>
      <c r="AF82" s="1289"/>
      <c r="AG82" s="1289"/>
      <c r="AH82" s="1289"/>
      <c r="AI82" s="1289"/>
      <c r="AJ82" s="1289"/>
      <c r="AK82" s="1289"/>
      <c r="AL82" s="1289"/>
      <c r="AM82" s="1289"/>
      <c r="AN82" s="1289"/>
      <c r="AO82" s="1289"/>
      <c r="AP82" s="1289"/>
      <c r="AQ82" s="1289"/>
      <c r="AR82" s="1289"/>
      <c r="AS82" s="1289"/>
      <c r="AT82" s="1289"/>
      <c r="AU82" s="1289"/>
      <c r="AV82" s="1289"/>
      <c r="AW82" s="1289"/>
      <c r="AX82" s="1289"/>
      <c r="AY82" s="1289"/>
      <c r="AZ82" s="1289"/>
      <c r="BA82" s="1289"/>
      <c r="BB82" s="1289"/>
      <c r="BC82" s="209"/>
      <c r="BD82" s="209"/>
      <c r="BE82" s="209"/>
      <c r="BF82" s="209"/>
      <c r="BG82" s="209"/>
      <c r="BH82" s="209"/>
      <c r="BI82" s="209"/>
      <c r="BJ82" s="209"/>
      <c r="BK82" s="209"/>
      <c r="BL82" s="209"/>
      <c r="BM82" s="209"/>
      <c r="BN82" s="209"/>
      <c r="BO82" s="209"/>
      <c r="BP82" s="209"/>
      <c r="BQ82" s="209"/>
      <c r="BR82" s="209"/>
      <c r="BS82" s="209"/>
      <c r="BT82" s="209"/>
      <c r="BU82" s="209"/>
      <c r="BV82" s="209"/>
      <c r="BW82" s="209"/>
      <c r="BX82" s="209"/>
      <c r="BY82" s="209"/>
      <c r="BZ82" s="209"/>
      <c r="CA82" s="209"/>
      <c r="CB82" s="209"/>
      <c r="CC82" s="209"/>
      <c r="CD82" s="209"/>
      <c r="CE82" s="209"/>
      <c r="CF82" s="209"/>
      <c r="CG82" s="209"/>
      <c r="CH82" s="209"/>
      <c r="CI82" s="209"/>
      <c r="CJ82" s="209"/>
      <c r="CK82" s="209"/>
      <c r="CL82" s="209"/>
      <c r="CM82" s="209"/>
      <c r="CN82" s="209"/>
      <c r="CO82" s="209"/>
      <c r="CP82" s="209"/>
      <c r="CQ82" s="209"/>
      <c r="CR82" s="209"/>
      <c r="CS82" s="209"/>
      <c r="CT82" s="209"/>
      <c r="CU82" s="209"/>
      <c r="CV82" s="209"/>
      <c r="CW82" s="209"/>
      <c r="CX82" s="209"/>
      <c r="CY82" s="209"/>
      <c r="CZ82" s="209"/>
      <c r="DA82" s="209"/>
      <c r="DB82" s="209"/>
      <c r="DC82" s="209"/>
      <c r="DD82" s="209"/>
      <c r="DE82" s="209"/>
      <c r="DF82" s="209"/>
      <c r="DG82" s="209"/>
      <c r="DH82" s="209"/>
      <c r="DI82" s="209"/>
      <c r="DJ82" s="209"/>
      <c r="DK82" s="209"/>
      <c r="DL82" s="209"/>
      <c r="DM82" s="209"/>
      <c r="DN82" s="209"/>
      <c r="DO82" s="209"/>
      <c r="DP82" s="209"/>
      <c r="DQ82" s="209"/>
      <c r="DR82" s="209"/>
      <c r="DS82" s="209"/>
      <c r="DT82" s="209"/>
      <c r="DU82" s="209"/>
      <c r="DV82" s="209"/>
      <c r="DW82" s="209"/>
      <c r="DX82" s="209"/>
      <c r="DY82" s="209"/>
      <c r="DZ82" s="209"/>
      <c r="EA82" s="209"/>
      <c r="EB82" s="209"/>
      <c r="EC82" s="209"/>
      <c r="ED82" s="209"/>
      <c r="EE82" s="209"/>
      <c r="EF82" s="209"/>
      <c r="EG82" s="209"/>
      <c r="EH82" s="209"/>
      <c r="EI82" s="209"/>
      <c r="EJ82" s="209"/>
      <c r="EK82" s="209"/>
      <c r="EL82" s="209"/>
      <c r="EM82" s="209"/>
      <c r="EN82" s="209"/>
      <c r="EO82" s="209"/>
      <c r="EP82" s="209"/>
      <c r="EQ82" s="209"/>
      <c r="ER82" s="209"/>
      <c r="ES82" s="209"/>
      <c r="ET82" s="209"/>
      <c r="EU82" s="209"/>
      <c r="EV82" s="209"/>
      <c r="EW82" s="209"/>
      <c r="EX82" s="209"/>
      <c r="EY82" s="209"/>
      <c r="EZ82" s="209"/>
      <c r="FA82" s="209"/>
      <c r="FB82" s="209"/>
      <c r="FC82" s="209"/>
      <c r="FD82" s="209"/>
      <c r="FE82" s="209"/>
      <c r="FF82" s="209"/>
      <c r="FG82" s="209"/>
      <c r="FH82" s="209"/>
      <c r="FI82" s="209"/>
      <c r="FJ82" s="209"/>
      <c r="FK82" s="209"/>
      <c r="FL82" s="209"/>
      <c r="FM82" s="209"/>
      <c r="FN82" s="209"/>
      <c r="FO82" s="209"/>
      <c r="FP82" s="209"/>
      <c r="FQ82" s="209"/>
      <c r="FR82" s="209"/>
      <c r="FS82" s="209"/>
      <c r="FT82" s="209"/>
      <c r="FU82" s="209"/>
      <c r="FV82" s="209"/>
      <c r="FW82" s="209"/>
      <c r="FX82" s="209"/>
      <c r="FY82" s="209"/>
      <c r="FZ82" s="209"/>
      <c r="GA82" s="209"/>
      <c r="GB82" s="209"/>
      <c r="GC82" s="209"/>
      <c r="GD82" s="209"/>
      <c r="GE82" s="209"/>
      <c r="GF82" s="209"/>
      <c r="GG82" s="209"/>
      <c r="GH82" s="209"/>
      <c r="GI82" s="209"/>
      <c r="GJ82" s="209"/>
      <c r="GK82" s="209"/>
      <c r="GL82" s="209"/>
      <c r="GM82" s="209"/>
      <c r="GN82" s="209"/>
      <c r="GO82" s="209"/>
      <c r="GP82" s="209"/>
      <c r="GQ82" s="209"/>
      <c r="GR82" s="209"/>
      <c r="GS82" s="209"/>
      <c r="GT82" s="209"/>
      <c r="GU82" s="209"/>
      <c r="GV82" s="209"/>
      <c r="GW82" s="209"/>
      <c r="GX82" s="209"/>
      <c r="GY82" s="209"/>
      <c r="GZ82" s="209"/>
      <c r="HA82" s="209"/>
      <c r="HB82" s="209"/>
      <c r="HC82" s="209"/>
      <c r="HD82" s="209"/>
      <c r="HE82" s="209"/>
      <c r="HF82" s="209"/>
      <c r="HG82" s="209"/>
      <c r="HH82" s="209"/>
      <c r="HI82" s="209"/>
      <c r="HJ82" s="209"/>
      <c r="HK82" s="209"/>
      <c r="HL82" s="209"/>
      <c r="HM82" s="209"/>
      <c r="HN82" s="209"/>
      <c r="HO82" s="209"/>
      <c r="HP82" s="209"/>
      <c r="HQ82" s="209"/>
      <c r="HR82" s="209"/>
      <c r="HS82" s="209"/>
      <c r="HT82" s="209"/>
      <c r="HU82" s="209"/>
      <c r="HV82" s="209"/>
      <c r="HW82" s="209"/>
      <c r="HX82" s="209"/>
      <c r="HY82" s="209"/>
      <c r="HZ82" s="209"/>
      <c r="IA82" s="209"/>
      <c r="IB82" s="209"/>
      <c r="IC82" s="209"/>
      <c r="ID82" s="209"/>
      <c r="IE82" s="209"/>
      <c r="IF82" s="209"/>
      <c r="IG82" s="209"/>
      <c r="IH82" s="209"/>
      <c r="II82" s="209"/>
      <c r="IJ82" s="209"/>
      <c r="IK82" s="209"/>
      <c r="IL82" s="209"/>
      <c r="IM82" s="209"/>
      <c r="IN82" s="209"/>
      <c r="IO82" s="209"/>
      <c r="IP82" s="209"/>
      <c r="IQ82" s="209"/>
      <c r="IR82" s="209"/>
      <c r="IS82" s="209"/>
      <c r="IT82" s="209"/>
      <c r="IU82" s="209"/>
      <c r="IV82" s="209"/>
      <c r="IW82" s="209"/>
      <c r="IX82" s="209"/>
      <c r="IY82" s="209"/>
      <c r="IZ82" s="209"/>
      <c r="JA82" s="209"/>
      <c r="JB82" s="209"/>
      <c r="JC82" s="209"/>
      <c r="JD82" s="209"/>
      <c r="JE82" s="209"/>
      <c r="JF82" s="209"/>
      <c r="JG82" s="209"/>
      <c r="JH82" s="209"/>
      <c r="JI82" s="209"/>
      <c r="JJ82" s="209"/>
      <c r="JK82" s="209"/>
      <c r="JL82" s="209"/>
      <c r="JM82" s="209"/>
      <c r="JN82" s="209"/>
      <c r="JO82" s="209"/>
      <c r="JP82" s="209"/>
      <c r="JQ82" s="209"/>
      <c r="JR82" s="209"/>
      <c r="JS82" s="209"/>
      <c r="JT82" s="209"/>
      <c r="JU82" s="209"/>
      <c r="JV82" s="209"/>
      <c r="JW82" s="209"/>
      <c r="JX82" s="209"/>
      <c r="JY82" s="209"/>
      <c r="JZ82" s="209"/>
      <c r="KA82" s="209"/>
      <c r="KB82" s="209"/>
      <c r="KC82" s="209"/>
      <c r="KD82" s="209"/>
      <c r="KE82" s="209"/>
      <c r="KF82" s="209"/>
      <c r="KG82" s="209"/>
      <c r="KH82" s="209"/>
      <c r="KI82" s="209"/>
      <c r="KJ82" s="209"/>
      <c r="KK82" s="209"/>
      <c r="KL82" s="209"/>
      <c r="KM82" s="209"/>
      <c r="KN82" s="209"/>
      <c r="KO82" s="209"/>
      <c r="KP82" s="209"/>
      <c r="KQ82" s="209"/>
      <c r="KR82" s="209"/>
      <c r="KS82" s="209"/>
      <c r="KT82" s="209"/>
      <c r="KU82" s="209"/>
      <c r="KV82" s="209"/>
      <c r="KW82" s="209"/>
      <c r="KX82" s="209"/>
      <c r="KY82" s="209"/>
      <c r="KZ82" s="209"/>
      <c r="LA82" s="209"/>
      <c r="LB82" s="209"/>
      <c r="LC82" s="209"/>
      <c r="LD82" s="209"/>
      <c r="LE82" s="209"/>
      <c r="LF82" s="209"/>
      <c r="LG82" s="209"/>
      <c r="LH82" s="209"/>
      <c r="LI82" s="209"/>
      <c r="LJ82" s="209"/>
      <c r="LK82" s="209"/>
      <c r="LL82" s="209"/>
      <c r="LM82" s="209"/>
      <c r="LN82" s="209"/>
      <c r="LO82" s="209"/>
      <c r="LP82" s="209"/>
      <c r="LQ82" s="209"/>
      <c r="LR82" s="209"/>
      <c r="LS82" s="209"/>
      <c r="LT82" s="209"/>
      <c r="LU82" s="209"/>
      <c r="LV82" s="209"/>
      <c r="LW82" s="209"/>
      <c r="LX82" s="209"/>
      <c r="LY82" s="209"/>
      <c r="LZ82" s="209"/>
      <c r="MA82" s="209"/>
      <c r="MB82" s="209"/>
      <c r="MC82" s="209"/>
      <c r="MD82" s="209"/>
      <c r="ME82" s="209"/>
      <c r="MF82" s="209"/>
      <c r="MG82" s="209"/>
      <c r="MH82" s="209"/>
      <c r="MI82" s="209"/>
      <c r="MJ82" s="209"/>
      <c r="MK82" s="209"/>
      <c r="ML82" s="209"/>
      <c r="MM82" s="209"/>
      <c r="MN82" s="209"/>
      <c r="MO82" s="209"/>
      <c r="MP82" s="209"/>
      <c r="MQ82" s="209"/>
      <c r="MR82" s="209"/>
      <c r="MS82" s="209"/>
      <c r="MT82" s="209"/>
      <c r="MU82" s="209"/>
      <c r="MV82" s="209"/>
      <c r="MW82" s="209"/>
      <c r="MX82" s="209"/>
      <c r="MY82" s="209"/>
      <c r="MZ82" s="209"/>
      <c r="NA82" s="209"/>
      <c r="NB82" s="209"/>
      <c r="NC82" s="209"/>
      <c r="ND82" s="209"/>
      <c r="NE82" s="209"/>
      <c r="NF82" s="209"/>
      <c r="NG82" s="209"/>
      <c r="NH82" s="209"/>
      <c r="NI82" s="209"/>
      <c r="NJ82" s="209"/>
      <c r="NK82" s="209"/>
      <c r="NL82" s="209"/>
      <c r="NM82" s="209"/>
      <c r="NN82" s="209"/>
      <c r="NO82" s="209"/>
      <c r="NP82" s="209"/>
      <c r="NQ82" s="209"/>
      <c r="NR82" s="209"/>
      <c r="NS82" s="209"/>
      <c r="NT82" s="209"/>
      <c r="NU82" s="209"/>
      <c r="NV82" s="209"/>
      <c r="NW82" s="209"/>
      <c r="NX82" s="209"/>
      <c r="NY82" s="209"/>
      <c r="NZ82" s="209"/>
      <c r="OA82" s="209"/>
      <c r="OB82" s="209"/>
      <c r="OC82" s="209"/>
      <c r="OD82" s="209"/>
      <c r="OE82" s="209"/>
      <c r="OF82" s="209"/>
      <c r="OG82" s="209"/>
      <c r="OH82" s="209"/>
      <c r="OI82" s="209"/>
      <c r="OJ82" s="209"/>
      <c r="OK82" s="209"/>
      <c r="OL82" s="209"/>
      <c r="OM82" s="209"/>
      <c r="ON82" s="209"/>
      <c r="OO82" s="209"/>
      <c r="OP82" s="209"/>
      <c r="OQ82" s="209"/>
      <c r="OR82" s="209"/>
      <c r="OS82" s="209"/>
      <c r="OT82" s="209"/>
      <c r="OU82" s="209"/>
      <c r="OV82" s="209"/>
      <c r="OW82" s="209"/>
      <c r="OX82" s="209"/>
      <c r="OY82" s="209"/>
      <c r="OZ82" s="209"/>
      <c r="PA82" s="209"/>
      <c r="PB82" s="209"/>
      <c r="PC82" s="209"/>
      <c r="PD82" s="209"/>
      <c r="PE82" s="209"/>
      <c r="PF82" s="209"/>
      <c r="PG82" s="209"/>
      <c r="PH82" s="209"/>
      <c r="PI82" s="209"/>
      <c r="PJ82" s="209"/>
      <c r="PK82" s="209"/>
      <c r="PL82" s="209"/>
      <c r="PM82" s="209"/>
      <c r="PN82" s="209"/>
      <c r="PO82" s="209"/>
      <c r="PP82" s="209"/>
      <c r="PQ82" s="209"/>
      <c r="PR82" s="209"/>
      <c r="PS82" s="209"/>
      <c r="PT82" s="209"/>
      <c r="PU82" s="209"/>
      <c r="PV82" s="209"/>
      <c r="PW82" s="209"/>
      <c r="PX82" s="209"/>
      <c r="PY82" s="209"/>
      <c r="PZ82" s="209"/>
      <c r="QA82" s="209"/>
      <c r="QB82" s="209"/>
      <c r="QC82" s="209"/>
      <c r="QD82" s="209"/>
      <c r="QE82" s="209"/>
      <c r="QF82" s="209"/>
      <c r="QG82" s="209"/>
      <c r="QH82" s="209"/>
      <c r="QI82" s="209"/>
      <c r="QJ82" s="209"/>
      <c r="QK82" s="209"/>
      <c r="QL82" s="209"/>
      <c r="QM82" s="209"/>
      <c r="QN82" s="209"/>
      <c r="QO82" s="209"/>
      <c r="QP82" s="209"/>
      <c r="QQ82" s="209"/>
      <c r="QR82" s="209"/>
      <c r="QS82" s="209"/>
      <c r="QT82" s="209"/>
      <c r="QU82" s="209"/>
      <c r="QV82" s="209"/>
      <c r="QW82" s="209"/>
      <c r="QX82" s="209"/>
      <c r="QY82" s="209"/>
      <c r="QZ82" s="209"/>
      <c r="RA82" s="209"/>
      <c r="RB82" s="209"/>
      <c r="RC82" s="209"/>
      <c r="RD82" s="209"/>
      <c r="RE82" s="209"/>
      <c r="RF82" s="209"/>
      <c r="RG82" s="209"/>
      <c r="RH82" s="209"/>
      <c r="RI82" s="209"/>
      <c r="RJ82" s="209"/>
      <c r="RK82" s="209"/>
      <c r="RL82" s="209"/>
      <c r="RM82" s="209"/>
      <c r="RN82" s="209"/>
      <c r="RO82" s="209"/>
      <c r="RP82" s="209"/>
      <c r="RQ82" s="209"/>
      <c r="RR82" s="209"/>
      <c r="RS82" s="209"/>
      <c r="RT82" s="209"/>
      <c r="RU82" s="209"/>
      <c r="RV82" s="209"/>
      <c r="RW82" s="209"/>
      <c r="RX82" s="209"/>
      <c r="RY82" s="209"/>
      <c r="RZ82" s="209"/>
      <c r="SA82" s="209"/>
      <c r="SB82" s="209"/>
      <c r="SC82" s="209"/>
      <c r="SD82" s="209"/>
      <c r="SE82" s="209"/>
      <c r="SF82" s="209"/>
      <c r="SG82" s="209"/>
      <c r="SH82" s="209"/>
      <c r="SI82" s="209"/>
      <c r="SJ82" s="209"/>
      <c r="SK82" s="209"/>
      <c r="SL82" s="209"/>
      <c r="SM82" s="209"/>
      <c r="SN82" s="209"/>
      <c r="SO82" s="209"/>
      <c r="SP82" s="209"/>
      <c r="SQ82" s="209"/>
      <c r="SR82" s="209"/>
      <c r="SS82" s="209"/>
      <c r="ST82" s="209"/>
      <c r="SU82" s="209"/>
      <c r="SV82" s="209"/>
      <c r="SW82" s="209"/>
      <c r="SX82" s="209"/>
      <c r="SY82" s="209"/>
      <c r="SZ82" s="209"/>
      <c r="TA82" s="209"/>
      <c r="TB82" s="209"/>
      <c r="TC82" s="209"/>
      <c r="TD82" s="209"/>
      <c r="TE82" s="209"/>
      <c r="TF82" s="209"/>
      <c r="TG82" s="209"/>
      <c r="TH82" s="209"/>
      <c r="TI82" s="209"/>
      <c r="TJ82" s="209"/>
      <c r="TK82" s="209"/>
      <c r="TL82" s="209"/>
      <c r="TM82" s="209"/>
      <c r="TN82" s="209"/>
      <c r="TO82" s="209"/>
      <c r="TP82" s="209"/>
      <c r="TQ82" s="209"/>
      <c r="TR82" s="209"/>
      <c r="TS82" s="209"/>
      <c r="TT82" s="209"/>
      <c r="TU82" s="209"/>
      <c r="TV82" s="209"/>
      <c r="TW82" s="209"/>
      <c r="TX82" s="209"/>
      <c r="TY82" s="209"/>
      <c r="TZ82" s="209"/>
      <c r="UA82" s="209"/>
      <c r="UB82" s="209"/>
      <c r="UC82" s="209"/>
      <c r="UD82" s="209"/>
      <c r="UE82" s="209"/>
      <c r="UF82" s="209"/>
      <c r="UG82" s="209"/>
      <c r="UH82" s="209"/>
      <c r="UI82" s="209"/>
      <c r="UJ82" s="209"/>
      <c r="UK82" s="209"/>
      <c r="UL82" s="209"/>
      <c r="UM82" s="209"/>
      <c r="UN82" s="209"/>
      <c r="UO82" s="209"/>
      <c r="UP82" s="209"/>
      <c r="UQ82" s="209"/>
      <c r="UR82" s="209"/>
      <c r="US82" s="209"/>
      <c r="UT82" s="209"/>
      <c r="UU82" s="209"/>
      <c r="UV82" s="209"/>
      <c r="UW82" s="209"/>
      <c r="UX82" s="209"/>
      <c r="UY82" s="209"/>
      <c r="UZ82" s="209"/>
      <c r="VA82" s="209"/>
      <c r="VB82" s="209"/>
      <c r="VC82" s="209"/>
      <c r="VD82" s="209"/>
      <c r="VE82" s="209"/>
      <c r="VF82" s="209"/>
      <c r="VG82" s="209"/>
      <c r="VH82" s="209"/>
      <c r="VI82" s="209"/>
      <c r="VJ82" s="209"/>
      <c r="VK82" s="209"/>
      <c r="VL82" s="209"/>
      <c r="VM82" s="209"/>
      <c r="VN82" s="209"/>
      <c r="VO82" s="209"/>
      <c r="VP82" s="209"/>
      <c r="VQ82" s="209"/>
      <c r="VR82" s="209"/>
      <c r="VS82" s="209"/>
      <c r="VT82" s="209"/>
      <c r="VU82" s="209"/>
      <c r="VV82" s="209"/>
      <c r="VW82" s="209"/>
      <c r="VX82" s="209"/>
      <c r="VY82" s="209"/>
      <c r="VZ82" s="209"/>
      <c r="WA82" s="209"/>
      <c r="WB82" s="209"/>
      <c r="WC82" s="209"/>
      <c r="WD82" s="209"/>
      <c r="WE82" s="209"/>
      <c r="WF82" s="209"/>
      <c r="WG82" s="209"/>
      <c r="WH82" s="209"/>
      <c r="WI82" s="209"/>
      <c r="WJ82" s="209"/>
      <c r="WK82" s="209"/>
      <c r="WL82" s="209"/>
      <c r="WM82" s="209"/>
      <c r="WN82" s="209"/>
      <c r="WO82" s="209"/>
      <c r="WP82" s="209"/>
      <c r="WQ82" s="209"/>
      <c r="WR82" s="209"/>
      <c r="WS82" s="209"/>
      <c r="WT82" s="209"/>
      <c r="WU82" s="209"/>
      <c r="WV82" s="209"/>
      <c r="WW82" s="209"/>
      <c r="WX82" s="209"/>
      <c r="WY82" s="209"/>
      <c r="WZ82" s="209"/>
      <c r="XA82" s="209"/>
      <c r="XB82" s="209"/>
      <c r="XC82" s="209"/>
      <c r="XD82" s="209"/>
      <c r="XE82" s="209"/>
      <c r="XF82" s="209"/>
      <c r="XG82" s="209"/>
      <c r="XH82" s="209"/>
      <c r="XI82" s="209"/>
      <c r="XJ82" s="209"/>
      <c r="XK82" s="209"/>
      <c r="XL82" s="209"/>
      <c r="XM82" s="209"/>
      <c r="XN82" s="209"/>
      <c r="XO82" s="209"/>
      <c r="XP82" s="209"/>
      <c r="XQ82" s="209"/>
      <c r="XR82" s="209"/>
      <c r="XS82" s="209"/>
      <c r="XT82" s="209"/>
      <c r="XU82" s="209"/>
      <c r="XV82" s="209"/>
      <c r="XW82" s="209"/>
      <c r="XX82" s="209"/>
      <c r="XY82" s="209"/>
      <c r="XZ82" s="209"/>
      <c r="YA82" s="209"/>
      <c r="YB82" s="209"/>
      <c r="YC82" s="209"/>
      <c r="YD82" s="209"/>
      <c r="YE82" s="209"/>
      <c r="YF82" s="209"/>
      <c r="YG82" s="209"/>
      <c r="YH82" s="209"/>
      <c r="YI82" s="209"/>
      <c r="YJ82" s="209"/>
      <c r="YK82" s="209"/>
      <c r="YL82" s="209"/>
      <c r="YM82" s="209"/>
      <c r="YN82" s="209"/>
      <c r="YO82" s="209"/>
      <c r="YP82" s="209"/>
      <c r="YQ82" s="209"/>
      <c r="YR82" s="209"/>
      <c r="YS82" s="209"/>
      <c r="YT82" s="209"/>
      <c r="YU82" s="209"/>
      <c r="YV82" s="209"/>
      <c r="YW82" s="209"/>
      <c r="YX82" s="209"/>
      <c r="YY82" s="209"/>
      <c r="YZ82" s="209"/>
      <c r="ZA82" s="209"/>
      <c r="ZB82" s="209"/>
      <c r="ZC82" s="209"/>
      <c r="ZD82" s="209"/>
      <c r="ZE82" s="209"/>
      <c r="ZF82" s="209"/>
      <c r="ZG82" s="209"/>
      <c r="ZH82" s="209"/>
      <c r="ZI82" s="209"/>
      <c r="ZJ82" s="209"/>
      <c r="ZK82" s="209"/>
      <c r="ZL82" s="209"/>
      <c r="ZM82" s="209"/>
      <c r="ZN82" s="209"/>
      <c r="ZO82" s="209"/>
      <c r="ZP82" s="209"/>
      <c r="ZQ82" s="209"/>
      <c r="ZR82" s="209"/>
      <c r="ZS82" s="209"/>
      <c r="ZT82" s="209"/>
      <c r="ZU82" s="209"/>
      <c r="ZV82" s="209"/>
      <c r="ZW82" s="209"/>
      <c r="ZX82" s="209"/>
      <c r="ZY82" s="209"/>
      <c r="ZZ82" s="209"/>
      <c r="AAA82" s="209"/>
      <c r="AAB82" s="209"/>
      <c r="AAC82" s="209"/>
      <c r="AAD82" s="209"/>
      <c r="AAE82" s="209"/>
      <c r="AAF82" s="209"/>
      <c r="AAG82" s="209"/>
      <c r="AAH82" s="209"/>
      <c r="AAI82" s="209"/>
      <c r="AAJ82" s="209"/>
      <c r="AAK82" s="209"/>
      <c r="AAL82" s="209"/>
      <c r="AAM82" s="209"/>
      <c r="AAN82" s="209"/>
      <c r="AAO82" s="209"/>
      <c r="AAP82" s="209"/>
      <c r="AAQ82" s="209"/>
      <c r="AAR82" s="209"/>
      <c r="AAS82" s="209"/>
      <c r="AAT82" s="209"/>
      <c r="AAU82" s="209"/>
      <c r="AAV82" s="209"/>
      <c r="AAW82" s="209"/>
      <c r="AAX82" s="209"/>
      <c r="AAY82" s="209"/>
      <c r="AAZ82" s="209"/>
      <c r="ABA82" s="209"/>
      <c r="ABB82" s="209"/>
      <c r="ABC82" s="209"/>
      <c r="ABD82" s="209"/>
      <c r="ABE82" s="209"/>
      <c r="ABF82" s="209"/>
      <c r="ABG82" s="209"/>
      <c r="ABH82" s="209"/>
      <c r="ABI82" s="209"/>
      <c r="ABJ82" s="209"/>
      <c r="ABK82" s="209"/>
      <c r="ABL82" s="209"/>
      <c r="ABM82" s="209"/>
      <c r="ABN82" s="209"/>
      <c r="ABO82" s="209"/>
      <c r="ABP82" s="209"/>
      <c r="ABQ82" s="209"/>
      <c r="ABR82" s="209"/>
      <c r="ABS82" s="209"/>
      <c r="ABT82" s="209"/>
      <c r="ABU82" s="209"/>
      <c r="ABV82" s="209"/>
      <c r="ABW82" s="209"/>
      <c r="ABX82" s="209"/>
      <c r="ABY82" s="209"/>
      <c r="ABZ82" s="209"/>
      <c r="ACA82" s="209"/>
      <c r="ACB82" s="209"/>
      <c r="ACC82" s="209"/>
      <c r="ACD82" s="209"/>
      <c r="ACE82" s="209"/>
      <c r="ACF82" s="209"/>
      <c r="ACG82" s="209"/>
      <c r="ACH82" s="209"/>
      <c r="ACI82" s="209"/>
      <c r="ACJ82" s="209"/>
      <c r="ACK82" s="209"/>
      <c r="ACL82" s="209"/>
      <c r="ACM82" s="209"/>
      <c r="ACN82" s="209"/>
      <c r="ACO82" s="209"/>
      <c r="ACP82" s="209"/>
      <c r="ACQ82" s="209"/>
      <c r="ACR82" s="209"/>
      <c r="ACS82" s="209"/>
      <c r="ACT82" s="209"/>
      <c r="ACU82" s="209"/>
      <c r="ACV82" s="209"/>
      <c r="ACW82" s="209"/>
      <c r="ACX82" s="209"/>
      <c r="ACY82" s="209"/>
      <c r="ACZ82" s="209"/>
      <c r="ADA82" s="209"/>
      <c r="ADB82" s="209"/>
      <c r="ADC82" s="209"/>
      <c r="ADD82" s="209"/>
      <c r="ADE82" s="209"/>
      <c r="ADF82" s="209"/>
      <c r="ADG82" s="209"/>
      <c r="ADH82" s="209"/>
      <c r="ADI82" s="209"/>
      <c r="ADJ82" s="209"/>
      <c r="ADK82" s="209"/>
      <c r="ADL82" s="209"/>
      <c r="ADM82" s="209"/>
      <c r="ADN82" s="209"/>
      <c r="ADO82" s="209"/>
      <c r="ADP82" s="209"/>
      <c r="ADQ82" s="209"/>
      <c r="ADR82" s="209"/>
      <c r="ADS82" s="209"/>
      <c r="ADT82" s="209"/>
      <c r="ADU82" s="209"/>
      <c r="ADV82" s="209"/>
      <c r="ADW82" s="209"/>
      <c r="ADX82" s="209"/>
      <c r="ADY82" s="209"/>
      <c r="ADZ82" s="209"/>
      <c r="AEA82" s="209"/>
      <c r="AEB82" s="209"/>
      <c r="AEC82" s="209"/>
      <c r="AED82" s="209"/>
      <c r="AEE82" s="209"/>
      <c r="AEF82" s="209"/>
      <c r="AEG82" s="209"/>
      <c r="AEH82" s="209"/>
      <c r="AEI82" s="209"/>
      <c r="AEJ82" s="209"/>
      <c r="AEK82" s="209"/>
      <c r="AEL82" s="209"/>
      <c r="AEM82" s="209"/>
      <c r="AEN82" s="209"/>
      <c r="AEO82" s="209"/>
      <c r="AEP82" s="209"/>
      <c r="AEQ82" s="209"/>
      <c r="AER82" s="209"/>
      <c r="AES82" s="209"/>
      <c r="AET82" s="209"/>
      <c r="AEU82" s="209"/>
      <c r="AEV82" s="209"/>
      <c r="AEW82" s="209"/>
      <c r="AEX82" s="209"/>
      <c r="AEY82" s="209"/>
      <c r="AEZ82" s="209"/>
      <c r="AFA82" s="209"/>
      <c r="AFB82" s="209"/>
      <c r="AFC82" s="209"/>
      <c r="AFD82" s="209"/>
      <c r="AFE82" s="209"/>
      <c r="AFF82" s="209"/>
      <c r="AFG82" s="209"/>
      <c r="AFH82" s="209"/>
      <c r="AFI82" s="209"/>
      <c r="AFJ82" s="209"/>
      <c r="AFK82" s="209"/>
      <c r="AFL82" s="209"/>
      <c r="AFM82" s="209"/>
      <c r="AFN82" s="209"/>
      <c r="AFO82" s="209"/>
      <c r="AFP82" s="209"/>
      <c r="AFQ82" s="209"/>
      <c r="AFR82" s="209"/>
      <c r="AFS82" s="209"/>
      <c r="AFT82" s="209"/>
      <c r="AFU82" s="209"/>
      <c r="AFV82" s="209"/>
      <c r="AFW82" s="209"/>
      <c r="AFX82" s="209"/>
      <c r="AFY82" s="209"/>
      <c r="AFZ82" s="209"/>
      <c r="AGA82" s="209"/>
      <c r="AGB82" s="209"/>
      <c r="AGC82" s="209"/>
      <c r="AGD82" s="209"/>
      <c r="AGE82" s="209"/>
      <c r="AGF82" s="209"/>
      <c r="AGG82" s="209"/>
      <c r="AGH82" s="209"/>
      <c r="AGI82" s="209"/>
      <c r="AGJ82" s="209"/>
      <c r="AGK82" s="209"/>
      <c r="AGL82" s="209"/>
      <c r="AGM82" s="209"/>
      <c r="AGN82" s="209"/>
      <c r="AGO82" s="209"/>
      <c r="AGP82" s="209"/>
      <c r="AGQ82" s="209"/>
      <c r="AGR82" s="209"/>
      <c r="AGS82" s="209"/>
      <c r="AGT82" s="209"/>
      <c r="AGU82" s="209"/>
      <c r="AGV82" s="209"/>
      <c r="AGW82" s="209"/>
      <c r="AGX82" s="209"/>
      <c r="AGY82" s="209"/>
      <c r="AGZ82" s="209"/>
      <c r="AHA82" s="209"/>
      <c r="AHB82" s="209"/>
      <c r="AHC82" s="209"/>
      <c r="AHD82" s="209"/>
      <c r="AHE82" s="209"/>
      <c r="AHF82" s="209"/>
      <c r="AHG82" s="209"/>
      <c r="AHH82" s="209"/>
      <c r="AHI82" s="209"/>
      <c r="AHJ82" s="209"/>
      <c r="AHK82" s="209"/>
      <c r="AHL82" s="209"/>
      <c r="AHM82" s="209"/>
      <c r="AHN82" s="209"/>
      <c r="AHO82" s="209"/>
      <c r="AHP82" s="209"/>
      <c r="AHQ82" s="209"/>
      <c r="AHR82" s="209"/>
      <c r="AHS82" s="209"/>
      <c r="AHT82" s="209"/>
      <c r="AHU82" s="209"/>
      <c r="AHV82" s="209"/>
      <c r="AHW82" s="209"/>
      <c r="AHX82" s="209"/>
      <c r="AHY82" s="209"/>
      <c r="AHZ82" s="209"/>
      <c r="AIA82" s="209"/>
      <c r="AIB82" s="209"/>
      <c r="AIC82" s="209"/>
      <c r="AID82" s="209"/>
      <c r="AIE82" s="209"/>
      <c r="AIF82" s="209"/>
      <c r="AIG82" s="209"/>
      <c r="AIH82" s="209"/>
      <c r="AII82" s="209"/>
      <c r="AIJ82" s="209"/>
      <c r="AIK82" s="209"/>
      <c r="AIL82" s="209"/>
      <c r="AIM82" s="209"/>
      <c r="AIN82" s="209"/>
      <c r="AIO82" s="209"/>
      <c r="AIP82" s="209"/>
      <c r="AIQ82" s="209"/>
      <c r="AIR82" s="209"/>
      <c r="AIS82" s="209"/>
      <c r="AIT82" s="209"/>
      <c r="AIU82" s="209"/>
      <c r="AIV82" s="209"/>
      <c r="AIW82" s="209"/>
      <c r="AIX82" s="209"/>
      <c r="AIY82" s="209"/>
      <c r="AIZ82" s="209"/>
      <c r="AJA82" s="209"/>
      <c r="AJB82" s="209"/>
      <c r="AJC82" s="209"/>
      <c r="AJD82" s="209"/>
      <c r="AJE82" s="209"/>
      <c r="AJF82" s="209"/>
      <c r="AJG82" s="209"/>
      <c r="AJH82" s="209"/>
      <c r="AJI82" s="209"/>
      <c r="AJJ82" s="209"/>
      <c r="AJK82" s="209"/>
      <c r="AJL82" s="209"/>
      <c r="AJM82" s="209"/>
      <c r="AJN82" s="209"/>
      <c r="AJO82" s="209"/>
      <c r="AJP82" s="209"/>
      <c r="AJQ82" s="209"/>
      <c r="AJR82" s="209"/>
      <c r="AJS82" s="209"/>
      <c r="AJT82" s="209"/>
      <c r="AJU82" s="209"/>
      <c r="AJV82" s="209"/>
      <c r="AJW82" s="209"/>
      <c r="AJX82" s="209"/>
      <c r="AJY82" s="209"/>
      <c r="AJZ82" s="209"/>
      <c r="AKA82" s="209"/>
      <c r="AKB82" s="209"/>
      <c r="AKC82" s="209"/>
      <c r="AKD82" s="209"/>
      <c r="AKE82" s="209"/>
      <c r="AKF82" s="209"/>
      <c r="AKG82" s="209"/>
      <c r="AKH82" s="209"/>
      <c r="AKI82" s="209"/>
      <c r="AKJ82" s="209"/>
      <c r="AKK82" s="209"/>
      <c r="AKL82" s="209"/>
      <c r="AKM82" s="209"/>
      <c r="AKN82" s="209"/>
      <c r="AKO82" s="209"/>
      <c r="AKP82" s="209"/>
      <c r="AKQ82" s="209"/>
      <c r="AKR82" s="209"/>
      <c r="AKS82" s="209"/>
      <c r="AKT82" s="209"/>
      <c r="AKU82" s="209"/>
      <c r="AKV82" s="209"/>
      <c r="AKW82" s="209"/>
      <c r="AKX82" s="209"/>
      <c r="AKY82" s="209"/>
      <c r="AKZ82" s="209"/>
      <c r="ALA82" s="209"/>
      <c r="ALB82" s="209"/>
      <c r="ALC82" s="209"/>
      <c r="ALD82" s="209"/>
      <c r="ALE82" s="209"/>
      <c r="ALF82" s="209"/>
      <c r="ALG82" s="209"/>
      <c r="ALH82" s="209"/>
      <c r="ALI82" s="209"/>
      <c r="ALJ82" s="209"/>
      <c r="ALK82" s="209"/>
      <c r="ALL82" s="209"/>
      <c r="ALM82" s="209"/>
      <c r="ALN82" s="209"/>
      <c r="ALO82" s="209"/>
      <c r="ALP82" s="209"/>
      <c r="ALQ82" s="209"/>
      <c r="ALR82" s="209"/>
      <c r="ALS82" s="209"/>
      <c r="ALT82" s="209"/>
      <c r="ALU82" s="209"/>
      <c r="ALV82" s="209"/>
      <c r="ALW82" s="209"/>
      <c r="ALX82" s="209"/>
      <c r="ALY82" s="209"/>
      <c r="ALZ82" s="209"/>
      <c r="AMA82" s="209"/>
      <c r="AMB82" s="209"/>
      <c r="AMC82" s="209"/>
      <c r="AMD82" s="209"/>
      <c r="AME82" s="209"/>
      <c r="AMF82" s="209"/>
      <c r="AMG82" s="209"/>
      <c r="AMH82" s="209"/>
      <c r="AMI82" s="209"/>
      <c r="AMJ82" s="209"/>
      <c r="AMK82" s="209"/>
      <c r="AML82" s="209"/>
      <c r="AMM82" s="209"/>
      <c r="AMN82" s="209"/>
      <c r="AMO82" s="209"/>
      <c r="AMP82" s="209"/>
      <c r="AMQ82" s="209"/>
      <c r="AMR82" s="209"/>
      <c r="AMS82" s="209"/>
      <c r="AMT82" s="209"/>
      <c r="AMU82" s="209"/>
      <c r="AMV82" s="209"/>
      <c r="AMW82" s="209"/>
      <c r="AMX82" s="209"/>
      <c r="AMY82" s="209"/>
      <c r="AMZ82" s="209"/>
      <c r="ANA82" s="209"/>
      <c r="ANB82" s="209"/>
      <c r="ANC82" s="209"/>
      <c r="AND82" s="209"/>
      <c r="ANE82" s="209"/>
      <c r="ANF82" s="209"/>
      <c r="ANG82" s="209"/>
      <c r="ANH82" s="209"/>
      <c r="ANI82" s="209"/>
      <c r="ANJ82" s="209"/>
      <c r="ANK82" s="209"/>
      <c r="ANL82" s="209"/>
      <c r="ANM82" s="209"/>
      <c r="ANN82" s="209"/>
      <c r="ANO82" s="209"/>
      <c r="ANP82" s="209"/>
      <c r="ANQ82" s="209"/>
      <c r="ANR82" s="209"/>
      <c r="ANS82" s="209"/>
      <c r="ANT82" s="209"/>
      <c r="ANU82" s="209"/>
      <c r="ANV82" s="209"/>
      <c r="ANW82" s="209"/>
      <c r="ANX82" s="209"/>
      <c r="ANY82" s="209"/>
      <c r="ANZ82" s="209"/>
      <c r="AOA82" s="209"/>
      <c r="AOB82" s="209"/>
      <c r="AOC82" s="209"/>
      <c r="AOD82" s="209"/>
      <c r="AOE82" s="209"/>
      <c r="AOF82" s="209"/>
      <c r="AOG82" s="209"/>
      <c r="AOH82" s="209"/>
      <c r="AOI82" s="209"/>
      <c r="AOJ82" s="209"/>
      <c r="AOK82" s="209"/>
      <c r="AOL82" s="209"/>
      <c r="AOM82" s="209"/>
      <c r="AON82" s="209"/>
      <c r="AOO82" s="209"/>
      <c r="AOP82" s="209"/>
      <c r="AOQ82" s="209"/>
      <c r="AOR82" s="209"/>
      <c r="AOS82" s="209"/>
      <c r="AOT82" s="209"/>
      <c r="AOU82" s="209"/>
      <c r="AOV82" s="209"/>
      <c r="AOW82" s="209"/>
      <c r="AOX82" s="209"/>
      <c r="AOY82" s="209"/>
      <c r="AOZ82" s="209"/>
      <c r="APA82" s="209"/>
      <c r="APB82" s="209"/>
      <c r="APC82" s="209"/>
      <c r="APD82" s="209"/>
      <c r="APE82" s="209"/>
      <c r="APF82" s="209"/>
      <c r="APG82" s="209"/>
      <c r="APH82" s="209"/>
      <c r="API82" s="209"/>
      <c r="APJ82" s="209"/>
      <c r="APK82" s="209"/>
      <c r="APL82" s="209"/>
      <c r="APM82" s="209"/>
      <c r="APN82" s="209"/>
      <c r="APO82" s="209"/>
      <c r="APP82" s="209"/>
      <c r="APQ82" s="209"/>
      <c r="APR82" s="209"/>
      <c r="APS82" s="209"/>
      <c r="APT82" s="209"/>
      <c r="APU82" s="209"/>
      <c r="APV82" s="209"/>
      <c r="APW82" s="209"/>
      <c r="APX82" s="209"/>
      <c r="APY82" s="209"/>
      <c r="APZ82" s="209"/>
      <c r="AQA82" s="209"/>
      <c r="AQB82" s="209"/>
      <c r="AQC82" s="209"/>
      <c r="AQD82" s="209"/>
      <c r="AQE82" s="209"/>
      <c r="AQF82" s="209"/>
      <c r="AQG82" s="209"/>
      <c r="AQH82" s="209"/>
      <c r="AQI82" s="209"/>
      <c r="AQJ82" s="209"/>
      <c r="AQK82" s="209"/>
      <c r="AQL82" s="209"/>
      <c r="AQM82" s="209"/>
      <c r="AQN82" s="209"/>
      <c r="AQO82" s="209"/>
      <c r="AQP82" s="209"/>
      <c r="AQQ82" s="209"/>
      <c r="AQR82" s="209"/>
      <c r="AQS82" s="209"/>
      <c r="AQT82" s="209"/>
      <c r="AQU82" s="209"/>
      <c r="AQV82" s="209"/>
      <c r="AQW82" s="209"/>
      <c r="AQX82" s="209"/>
      <c r="AQY82" s="209"/>
      <c r="AQZ82" s="209"/>
      <c r="ARA82" s="209"/>
      <c r="ARB82" s="209"/>
      <c r="ARC82" s="209"/>
      <c r="ARD82" s="209"/>
      <c r="ARE82" s="209"/>
      <c r="ARF82" s="209"/>
      <c r="ARG82" s="209"/>
      <c r="ARH82" s="209"/>
      <c r="ARI82" s="209"/>
      <c r="ARJ82" s="209"/>
      <c r="ARK82" s="209"/>
      <c r="ARL82" s="209"/>
      <c r="ARM82" s="209"/>
      <c r="ARN82" s="209"/>
      <c r="ARO82" s="209"/>
      <c r="ARP82" s="209"/>
      <c r="ARQ82" s="209"/>
      <c r="ARR82" s="209"/>
      <c r="ARS82" s="209"/>
      <c r="ART82" s="209"/>
      <c r="ARU82" s="209"/>
      <c r="ARV82" s="209"/>
      <c r="ARW82" s="209"/>
      <c r="ARX82" s="209"/>
      <c r="ARY82" s="209"/>
      <c r="ARZ82" s="209"/>
      <c r="ASA82" s="209"/>
      <c r="ASB82" s="209"/>
      <c r="ASC82" s="209"/>
      <c r="ASD82" s="209"/>
      <c r="ASE82" s="209"/>
      <c r="ASF82" s="209"/>
      <c r="ASG82" s="209"/>
      <c r="ASH82" s="209"/>
      <c r="ASI82" s="209"/>
      <c r="ASJ82" s="209"/>
      <c r="ASK82" s="209"/>
      <c r="ASL82" s="209"/>
      <c r="ASM82" s="209"/>
      <c r="ASN82" s="209"/>
      <c r="ASO82" s="209"/>
      <c r="ASP82" s="209"/>
      <c r="ASQ82" s="209"/>
      <c r="ASR82" s="209"/>
      <c r="ASS82" s="209"/>
      <c r="AST82" s="209"/>
      <c r="ASU82" s="209"/>
      <c r="ASV82" s="209"/>
      <c r="ASW82" s="209"/>
      <c r="ASX82" s="209"/>
      <c r="ASY82" s="209"/>
      <c r="ASZ82" s="209"/>
      <c r="ATA82" s="209"/>
      <c r="ATB82" s="209"/>
      <c r="ATC82" s="209"/>
      <c r="ATD82" s="209"/>
      <c r="ATE82" s="209"/>
      <c r="ATF82" s="209"/>
      <c r="ATG82" s="209"/>
      <c r="ATH82" s="209"/>
      <c r="ATI82" s="209"/>
      <c r="ATJ82" s="209"/>
      <c r="ATK82" s="209"/>
      <c r="ATL82" s="209"/>
      <c r="ATM82" s="209"/>
      <c r="ATN82" s="209"/>
      <c r="ATO82" s="209"/>
      <c r="ATP82" s="209"/>
      <c r="ATQ82" s="209"/>
      <c r="ATR82" s="209"/>
      <c r="ATS82" s="209"/>
      <c r="ATT82" s="209"/>
      <c r="ATU82" s="209"/>
      <c r="ATV82" s="209"/>
      <c r="ATW82" s="209"/>
      <c r="ATX82" s="209"/>
      <c r="ATY82" s="209"/>
      <c r="ATZ82" s="209"/>
      <c r="AUA82" s="209"/>
      <c r="AUB82" s="209"/>
      <c r="AUC82" s="209"/>
      <c r="AUD82" s="209"/>
      <c r="AUE82" s="209"/>
      <c r="AUF82" s="209"/>
      <c r="AUG82" s="209"/>
      <c r="AUH82" s="209"/>
      <c r="AUI82" s="209"/>
      <c r="AUJ82" s="209"/>
      <c r="AUK82" s="209"/>
      <c r="AUL82" s="209"/>
      <c r="AUM82" s="209"/>
      <c r="AUN82" s="209"/>
      <c r="AUO82" s="209"/>
      <c r="AUP82" s="209"/>
      <c r="AUQ82" s="209"/>
      <c r="AUR82" s="209"/>
      <c r="AUS82" s="209"/>
      <c r="AUT82" s="209"/>
      <c r="AUU82" s="209"/>
      <c r="AUV82" s="209"/>
      <c r="AUW82" s="209"/>
      <c r="AUX82" s="209"/>
      <c r="AUY82" s="209"/>
      <c r="AUZ82" s="209"/>
      <c r="AVA82" s="209"/>
      <c r="AVB82" s="209"/>
      <c r="AVC82" s="209"/>
      <c r="AVD82" s="209"/>
      <c r="AVE82" s="209"/>
      <c r="AVF82" s="209"/>
      <c r="AVG82" s="209"/>
      <c r="AVH82" s="209"/>
      <c r="AVI82" s="209"/>
      <c r="AVJ82" s="209"/>
      <c r="AVK82" s="209"/>
      <c r="AVL82" s="209"/>
      <c r="AVM82" s="209"/>
      <c r="AVN82" s="209"/>
      <c r="AVO82" s="209"/>
      <c r="AVP82" s="209"/>
      <c r="AVQ82" s="209"/>
      <c r="AVR82" s="209"/>
      <c r="AVS82" s="209"/>
      <c r="AVT82" s="209"/>
      <c r="AVU82" s="209"/>
      <c r="AVV82" s="209"/>
      <c r="AVW82" s="209"/>
      <c r="AVX82" s="209"/>
      <c r="AVY82" s="209"/>
      <c r="AVZ82" s="209"/>
      <c r="AWA82" s="209"/>
      <c r="AWB82" s="209"/>
      <c r="AWC82" s="209"/>
      <c r="AWD82" s="209"/>
      <c r="AWE82" s="209"/>
      <c r="AWF82" s="209"/>
      <c r="AWG82" s="209"/>
      <c r="AWH82" s="209"/>
      <c r="AWI82" s="209"/>
      <c r="AWJ82" s="209"/>
      <c r="AWK82" s="209"/>
      <c r="AWL82" s="209"/>
      <c r="AWM82" s="209"/>
      <c r="AWN82" s="209"/>
      <c r="AWO82" s="209"/>
      <c r="AWP82" s="209"/>
      <c r="AWQ82" s="209"/>
      <c r="AWR82" s="209"/>
      <c r="AWS82" s="209"/>
      <c r="AWT82" s="209"/>
      <c r="AWU82" s="209"/>
      <c r="AWV82" s="209"/>
      <c r="AWW82" s="209"/>
      <c r="AWX82" s="209"/>
      <c r="AWY82" s="209"/>
      <c r="AWZ82" s="209"/>
      <c r="AXA82" s="209"/>
      <c r="AXB82" s="209"/>
      <c r="AXC82" s="209"/>
      <c r="AXD82" s="209"/>
      <c r="AXE82" s="209"/>
      <c r="AXF82" s="209"/>
      <c r="AXG82" s="209"/>
      <c r="AXH82" s="209"/>
      <c r="AXI82" s="209"/>
      <c r="AXJ82" s="209"/>
      <c r="AXK82" s="209"/>
      <c r="AXL82" s="209"/>
      <c r="AXM82" s="209"/>
      <c r="AXN82" s="209"/>
      <c r="AXO82" s="209"/>
      <c r="AXP82" s="209"/>
      <c r="AXQ82" s="209"/>
      <c r="AXR82" s="209"/>
      <c r="AXS82" s="209"/>
      <c r="AXT82" s="209"/>
      <c r="AXU82" s="209"/>
      <c r="AXV82" s="209"/>
      <c r="AXW82" s="209"/>
      <c r="AXX82" s="209"/>
      <c r="AXY82" s="209"/>
      <c r="AXZ82" s="209"/>
      <c r="AYA82" s="209"/>
      <c r="AYB82" s="209"/>
      <c r="AYC82" s="209"/>
      <c r="AYD82" s="209"/>
      <c r="AYE82" s="209"/>
      <c r="AYF82" s="209"/>
      <c r="AYG82" s="209"/>
      <c r="AYH82" s="209"/>
      <c r="AYI82" s="209"/>
      <c r="AYJ82" s="209"/>
      <c r="AYK82" s="209"/>
      <c r="AYL82" s="209"/>
      <c r="AYM82" s="209"/>
      <c r="AYN82" s="209"/>
      <c r="AYO82" s="209"/>
      <c r="AYP82" s="209"/>
      <c r="AYQ82" s="209"/>
      <c r="AYR82" s="209"/>
      <c r="AYS82" s="209"/>
      <c r="AYT82" s="209"/>
      <c r="AYU82" s="209"/>
      <c r="AYV82" s="209"/>
      <c r="AYW82" s="209"/>
      <c r="AYX82" s="209"/>
      <c r="AYY82" s="209"/>
      <c r="AYZ82" s="209"/>
      <c r="AZA82" s="209"/>
      <c r="AZB82" s="209"/>
      <c r="AZC82" s="209"/>
      <c r="AZD82" s="209"/>
      <c r="AZE82" s="209"/>
      <c r="AZF82" s="209"/>
      <c r="AZG82" s="209"/>
      <c r="AZH82" s="209"/>
      <c r="AZI82" s="209"/>
      <c r="AZJ82" s="209"/>
      <c r="AZK82" s="209"/>
      <c r="AZL82" s="209"/>
      <c r="AZM82" s="209"/>
      <c r="AZN82" s="209"/>
      <c r="AZO82" s="209"/>
      <c r="AZP82" s="209"/>
      <c r="AZQ82" s="209"/>
      <c r="AZR82" s="209"/>
      <c r="AZS82" s="209"/>
      <c r="AZT82" s="209"/>
      <c r="AZU82" s="209"/>
      <c r="AZV82" s="209"/>
      <c r="AZW82" s="209"/>
      <c r="AZX82" s="209"/>
      <c r="AZY82" s="209"/>
      <c r="AZZ82" s="209"/>
      <c r="BAA82" s="209"/>
      <c r="BAB82" s="209"/>
      <c r="BAC82" s="209"/>
      <c r="BAD82" s="209"/>
      <c r="BAE82" s="209"/>
      <c r="BAF82" s="209"/>
      <c r="BAG82" s="209"/>
      <c r="BAH82" s="209"/>
      <c r="BAI82" s="209"/>
      <c r="BAJ82" s="209"/>
      <c r="BAK82" s="209"/>
      <c r="BAL82" s="209"/>
      <c r="BAM82" s="209"/>
      <c r="BAN82" s="209"/>
      <c r="BAO82" s="209"/>
      <c r="BAP82" s="209"/>
      <c r="BAQ82" s="209"/>
      <c r="BAR82" s="209"/>
      <c r="BAS82" s="209"/>
      <c r="BAT82" s="209"/>
      <c r="BAU82" s="209"/>
      <c r="BAV82" s="209"/>
      <c r="BAW82" s="209"/>
      <c r="BAX82" s="209"/>
      <c r="BAY82" s="209"/>
      <c r="BAZ82" s="209"/>
      <c r="BBA82" s="209"/>
      <c r="BBB82" s="209"/>
      <c r="BBC82" s="209"/>
      <c r="BBD82" s="209"/>
      <c r="BBE82" s="209"/>
      <c r="BBF82" s="209"/>
      <c r="BBG82" s="209"/>
      <c r="BBH82" s="209"/>
      <c r="BBI82" s="209"/>
      <c r="BBJ82" s="209"/>
      <c r="BBK82" s="209"/>
      <c r="BBL82" s="209"/>
      <c r="BBM82" s="209"/>
      <c r="BBN82" s="209"/>
      <c r="BBO82" s="209"/>
      <c r="BBP82" s="209"/>
      <c r="BBQ82" s="209"/>
      <c r="BBR82" s="209"/>
      <c r="BBS82" s="209"/>
      <c r="BBT82" s="209"/>
      <c r="BBU82" s="209"/>
      <c r="BBV82" s="209"/>
      <c r="BBW82" s="209"/>
      <c r="BBX82" s="209"/>
      <c r="BBY82" s="209"/>
      <c r="BBZ82" s="209"/>
      <c r="BCA82" s="209"/>
      <c r="BCB82" s="209"/>
      <c r="BCC82" s="209"/>
      <c r="BCD82" s="209"/>
      <c r="BCE82" s="209"/>
      <c r="BCF82" s="209"/>
      <c r="BCG82" s="209"/>
      <c r="BCH82" s="209"/>
      <c r="BCI82" s="209"/>
      <c r="BCJ82" s="209"/>
      <c r="BCK82" s="209"/>
      <c r="BCL82" s="209"/>
      <c r="BCM82" s="209"/>
      <c r="BCN82" s="209"/>
      <c r="BCO82" s="209"/>
      <c r="BCP82" s="209"/>
      <c r="BCQ82" s="209"/>
      <c r="BCR82" s="209"/>
      <c r="BCS82" s="209"/>
      <c r="BCT82" s="209"/>
      <c r="BCU82" s="209"/>
      <c r="BCV82" s="209"/>
      <c r="BCW82" s="209"/>
      <c r="BCX82" s="209"/>
      <c r="BCY82" s="209"/>
      <c r="BCZ82" s="209"/>
      <c r="BDA82" s="209"/>
      <c r="BDB82" s="209"/>
      <c r="BDC82" s="209"/>
      <c r="BDD82" s="209"/>
      <c r="BDE82" s="209"/>
      <c r="BDF82" s="209"/>
      <c r="BDG82" s="209"/>
      <c r="BDH82" s="209"/>
      <c r="BDI82" s="209"/>
      <c r="BDJ82" s="209"/>
      <c r="BDK82" s="209"/>
      <c r="BDL82" s="209"/>
      <c r="BDM82" s="209"/>
      <c r="BDN82" s="209"/>
      <c r="BDO82" s="209"/>
      <c r="BDP82" s="209"/>
      <c r="BDQ82" s="209"/>
      <c r="BDR82" s="209"/>
      <c r="BDS82" s="209"/>
      <c r="BDT82" s="209"/>
      <c r="BDU82" s="209"/>
      <c r="BDV82" s="209"/>
      <c r="BDW82" s="209"/>
      <c r="BDX82" s="209"/>
      <c r="BDY82" s="209"/>
      <c r="BDZ82" s="209"/>
      <c r="BEA82" s="209"/>
      <c r="BEB82" s="209"/>
      <c r="BEC82" s="209"/>
      <c r="BED82" s="209"/>
      <c r="BEE82" s="209"/>
      <c r="BEF82" s="209"/>
      <c r="BEG82" s="209"/>
      <c r="BEH82" s="209"/>
      <c r="BEI82" s="209"/>
      <c r="BEJ82" s="209"/>
      <c r="BEK82" s="209"/>
      <c r="BEL82" s="209"/>
      <c r="BEM82" s="209"/>
      <c r="BEN82" s="209"/>
      <c r="BEO82" s="209"/>
      <c r="BEP82" s="209"/>
      <c r="BEQ82" s="209"/>
      <c r="BER82" s="209"/>
      <c r="BES82" s="209"/>
      <c r="BET82" s="209"/>
      <c r="BEU82" s="209"/>
      <c r="BEV82" s="209"/>
      <c r="BEW82" s="209"/>
      <c r="BEX82" s="209"/>
      <c r="BEY82" s="209"/>
      <c r="BEZ82" s="209"/>
      <c r="BFA82" s="209"/>
      <c r="BFB82" s="209"/>
      <c r="BFC82" s="209"/>
      <c r="BFD82" s="209"/>
      <c r="BFE82" s="209"/>
      <c r="BFF82" s="209"/>
      <c r="BFG82" s="209"/>
      <c r="BFH82" s="209"/>
      <c r="BFI82" s="209"/>
      <c r="BFJ82" s="209"/>
      <c r="BFK82" s="209"/>
      <c r="BFL82" s="209"/>
      <c r="BFM82" s="209"/>
      <c r="BFN82" s="209"/>
      <c r="BFO82" s="209"/>
      <c r="BFP82" s="209"/>
      <c r="BFQ82" s="209"/>
      <c r="BFR82" s="209"/>
      <c r="BFS82" s="209"/>
      <c r="BFT82" s="209"/>
      <c r="BFU82" s="209"/>
      <c r="BFV82" s="209"/>
      <c r="BFW82" s="209"/>
      <c r="BFX82" s="209"/>
      <c r="BFY82" s="209"/>
      <c r="BFZ82" s="209"/>
      <c r="BGA82" s="209"/>
      <c r="BGB82" s="209"/>
      <c r="BGC82" s="209"/>
      <c r="BGD82" s="209"/>
      <c r="BGE82" s="209"/>
      <c r="BGF82" s="209"/>
      <c r="BGG82" s="209"/>
      <c r="BGH82" s="209"/>
      <c r="BGI82" s="209"/>
      <c r="BGJ82" s="209"/>
      <c r="BGK82" s="209"/>
      <c r="BGL82" s="209"/>
      <c r="BGM82" s="209"/>
      <c r="BGN82" s="209"/>
      <c r="BGO82" s="209"/>
      <c r="BGP82" s="209"/>
      <c r="BGQ82" s="209"/>
      <c r="BGR82" s="209"/>
      <c r="BGS82" s="209"/>
      <c r="BGT82" s="209"/>
      <c r="BGU82" s="209"/>
      <c r="BGV82" s="209"/>
      <c r="BGW82" s="209"/>
      <c r="BGX82" s="209"/>
      <c r="BGY82" s="209"/>
      <c r="BGZ82" s="209"/>
      <c r="BHA82" s="209"/>
      <c r="BHB82" s="209"/>
      <c r="BHC82" s="209"/>
      <c r="BHD82" s="209"/>
      <c r="BHE82" s="209"/>
      <c r="BHF82" s="209"/>
      <c r="BHG82" s="209"/>
      <c r="BHH82" s="209"/>
      <c r="BHI82" s="209"/>
      <c r="BHJ82" s="209"/>
      <c r="BHK82" s="209"/>
      <c r="BHL82" s="209"/>
      <c r="BHM82" s="209"/>
      <c r="BHN82" s="209"/>
      <c r="BHO82" s="209"/>
      <c r="BHP82" s="209"/>
      <c r="BHQ82" s="209"/>
      <c r="BHR82" s="209"/>
      <c r="BHS82" s="209"/>
      <c r="BHT82" s="209"/>
      <c r="BHU82" s="209"/>
      <c r="BHV82" s="209"/>
      <c r="BHW82" s="209"/>
      <c r="BHX82" s="209"/>
      <c r="BHY82" s="209"/>
      <c r="BHZ82" s="209"/>
      <c r="BIA82" s="209"/>
      <c r="BIB82" s="209"/>
      <c r="BIC82" s="209"/>
      <c r="BID82" s="209"/>
      <c r="BIE82" s="209"/>
      <c r="BIF82" s="209"/>
      <c r="BIG82" s="209"/>
      <c r="BIH82" s="209"/>
      <c r="BII82" s="209"/>
      <c r="BIJ82" s="209"/>
      <c r="BIK82" s="209"/>
      <c r="BIL82" s="209"/>
      <c r="BIM82" s="209"/>
      <c r="BIN82" s="209"/>
      <c r="BIO82" s="209"/>
      <c r="BIP82" s="209"/>
      <c r="BIQ82" s="209"/>
      <c r="BIR82" s="209"/>
      <c r="BIS82" s="209"/>
      <c r="BIT82" s="209"/>
      <c r="BIU82" s="209"/>
      <c r="BIV82" s="209"/>
      <c r="BIW82" s="209"/>
      <c r="BIX82" s="209"/>
      <c r="BIY82" s="209"/>
      <c r="BIZ82" s="209"/>
      <c r="BJA82" s="209"/>
      <c r="BJB82" s="209"/>
      <c r="BJC82" s="209"/>
      <c r="BJD82" s="209"/>
      <c r="BJE82" s="209"/>
      <c r="BJF82" s="209"/>
      <c r="BJG82" s="209"/>
      <c r="BJH82" s="209"/>
      <c r="BJI82" s="209"/>
      <c r="BJJ82" s="209"/>
      <c r="BJK82" s="209"/>
      <c r="BJL82" s="209"/>
      <c r="BJM82" s="209"/>
      <c r="BJN82" s="209"/>
      <c r="BJO82" s="209"/>
      <c r="BJP82" s="209"/>
      <c r="BJQ82" s="209"/>
      <c r="BJR82" s="209"/>
      <c r="BJS82" s="209"/>
      <c r="BJT82" s="209"/>
      <c r="BJU82" s="209"/>
      <c r="BJV82" s="209"/>
      <c r="BJW82" s="209"/>
      <c r="BJX82" s="209"/>
      <c r="BJY82" s="209"/>
      <c r="BJZ82" s="209"/>
      <c r="BKA82" s="209"/>
      <c r="BKB82" s="209"/>
      <c r="BKC82" s="209"/>
      <c r="BKD82" s="209"/>
      <c r="BKE82" s="209"/>
      <c r="BKF82" s="209"/>
      <c r="BKG82" s="209"/>
      <c r="BKH82" s="209"/>
      <c r="BKI82" s="209"/>
      <c r="BKJ82" s="209"/>
      <c r="BKK82" s="209"/>
      <c r="BKL82" s="209"/>
      <c r="BKM82" s="209"/>
      <c r="BKN82" s="209"/>
      <c r="BKO82" s="209"/>
      <c r="BKP82" s="209"/>
      <c r="BKQ82" s="209"/>
      <c r="BKR82" s="209"/>
      <c r="BKS82" s="209"/>
      <c r="BKT82" s="209"/>
      <c r="BKU82" s="209"/>
      <c r="BKV82" s="209"/>
      <c r="BKW82" s="209"/>
      <c r="BKX82" s="209"/>
      <c r="BKY82" s="209"/>
      <c r="BKZ82" s="209"/>
      <c r="BLA82" s="209"/>
      <c r="BLB82" s="209"/>
      <c r="BLC82" s="209"/>
      <c r="BLD82" s="209"/>
      <c r="BLE82" s="209"/>
      <c r="BLF82" s="209"/>
      <c r="BLG82" s="209"/>
      <c r="BLH82" s="209"/>
      <c r="BLI82" s="209"/>
      <c r="BLJ82" s="209"/>
      <c r="BLK82" s="209"/>
      <c r="BLL82" s="209"/>
      <c r="BLM82" s="209"/>
      <c r="BLN82" s="209"/>
      <c r="BLO82" s="209"/>
      <c r="BLP82" s="209"/>
      <c r="BLQ82" s="209"/>
      <c r="BLR82" s="209"/>
      <c r="BLS82" s="209"/>
      <c r="BLT82" s="209"/>
      <c r="BLU82" s="209"/>
      <c r="BLV82" s="209"/>
      <c r="BLW82" s="209"/>
      <c r="BLX82" s="209"/>
      <c r="BLY82" s="209"/>
      <c r="BLZ82" s="209"/>
      <c r="BMA82" s="209"/>
      <c r="BMB82" s="209"/>
      <c r="BMC82" s="209"/>
      <c r="BMD82" s="209"/>
      <c r="BME82" s="209"/>
      <c r="BMF82" s="209"/>
      <c r="BMG82" s="209"/>
      <c r="BMH82" s="209"/>
      <c r="BMI82" s="209"/>
      <c r="BMJ82" s="209"/>
      <c r="BMK82" s="209"/>
      <c r="BML82" s="209"/>
      <c r="BMM82" s="209"/>
      <c r="BMN82" s="209"/>
      <c r="BMO82" s="209"/>
      <c r="BMP82" s="209"/>
      <c r="BMQ82" s="209"/>
      <c r="BMR82" s="209"/>
      <c r="BMS82" s="209"/>
      <c r="BMT82" s="209"/>
      <c r="BMU82" s="209"/>
      <c r="BMV82" s="209"/>
      <c r="BMW82" s="209"/>
      <c r="BMX82" s="209"/>
      <c r="BMY82" s="209"/>
      <c r="BMZ82" s="209"/>
      <c r="BNA82" s="209"/>
      <c r="BNB82" s="209"/>
      <c r="BNC82" s="209"/>
      <c r="BND82" s="209"/>
      <c r="BNE82" s="209"/>
      <c r="BNF82" s="209"/>
      <c r="BNG82" s="209"/>
      <c r="BNH82" s="209"/>
      <c r="BNI82" s="209"/>
      <c r="BNJ82" s="209"/>
      <c r="BNK82" s="209"/>
      <c r="BNL82" s="209"/>
      <c r="BNM82" s="209"/>
      <c r="BNN82" s="209"/>
      <c r="BNO82" s="209"/>
      <c r="BNP82" s="209"/>
      <c r="BNQ82" s="209"/>
      <c r="BNR82" s="209"/>
      <c r="BNS82" s="209"/>
      <c r="BNT82" s="209"/>
      <c r="BNU82" s="209"/>
      <c r="BNV82" s="209"/>
      <c r="BNW82" s="209"/>
      <c r="BNX82" s="209"/>
      <c r="BNY82" s="209"/>
      <c r="BNZ82" s="209"/>
      <c r="BOA82" s="209"/>
      <c r="BOB82" s="209"/>
      <c r="BOC82" s="209"/>
      <c r="BOD82" s="209"/>
      <c r="BOE82" s="209"/>
      <c r="BOF82" s="209"/>
      <c r="BOG82" s="209"/>
      <c r="BOH82" s="209"/>
      <c r="BOI82" s="209"/>
      <c r="BOJ82" s="209"/>
      <c r="BOK82" s="209"/>
      <c r="BOL82" s="209"/>
      <c r="BOM82" s="209"/>
      <c r="BON82" s="209"/>
      <c r="BOO82" s="209"/>
      <c r="BOP82" s="209"/>
      <c r="BOQ82" s="209"/>
      <c r="BOR82" s="209"/>
      <c r="BOS82" s="209"/>
      <c r="BOT82" s="209"/>
      <c r="BOU82" s="209"/>
      <c r="BOV82" s="209"/>
      <c r="BOW82" s="209"/>
      <c r="BOX82" s="209"/>
      <c r="BOY82" s="209"/>
      <c r="BOZ82" s="209"/>
      <c r="BPA82" s="209"/>
      <c r="BPB82" s="209"/>
      <c r="BPC82" s="209"/>
      <c r="BPD82" s="209"/>
      <c r="BPE82" s="209"/>
      <c r="BPF82" s="209"/>
      <c r="BPG82" s="209"/>
      <c r="BPH82" s="209"/>
      <c r="BPI82" s="209"/>
      <c r="BPJ82" s="209"/>
      <c r="BPK82" s="209"/>
      <c r="BPL82" s="209"/>
      <c r="BPM82" s="209"/>
      <c r="BPN82" s="209"/>
      <c r="BPO82" s="209"/>
      <c r="BPP82" s="209"/>
      <c r="BPQ82" s="209"/>
      <c r="BPR82" s="209"/>
      <c r="BPS82" s="209"/>
      <c r="BPT82" s="209"/>
      <c r="BPU82" s="209"/>
      <c r="BPV82" s="209"/>
      <c r="BPW82" s="209"/>
      <c r="BPX82" s="209"/>
      <c r="BPY82" s="209"/>
      <c r="BPZ82" s="209"/>
      <c r="BQA82" s="209"/>
      <c r="BQB82" s="209"/>
      <c r="BQC82" s="209"/>
      <c r="BQD82" s="209"/>
      <c r="BQE82" s="209"/>
      <c r="BQF82" s="209"/>
      <c r="BQG82" s="209"/>
      <c r="BQH82" s="209"/>
      <c r="BQI82" s="209"/>
      <c r="BQJ82" s="209"/>
      <c r="BQK82" s="209"/>
      <c r="BQL82" s="209"/>
      <c r="BQM82" s="209"/>
      <c r="BQN82" s="209"/>
      <c r="BQO82" s="209"/>
      <c r="BQP82" s="209"/>
      <c r="BQQ82" s="209"/>
      <c r="BQR82" s="209"/>
      <c r="BQS82" s="209"/>
      <c r="BQT82" s="209"/>
      <c r="BQU82" s="209"/>
      <c r="BQV82" s="209"/>
      <c r="BQW82" s="209"/>
      <c r="BQX82" s="209"/>
      <c r="BQY82" s="209"/>
      <c r="BQZ82" s="209"/>
      <c r="BRA82" s="209"/>
      <c r="BRB82" s="209"/>
      <c r="BRC82" s="209"/>
      <c r="BRD82" s="209"/>
      <c r="BRE82" s="209"/>
      <c r="BRF82" s="209"/>
      <c r="BRG82" s="209"/>
      <c r="BRH82" s="209"/>
      <c r="BRI82" s="209"/>
      <c r="BRJ82" s="209"/>
      <c r="BRK82" s="209"/>
      <c r="BRL82" s="209"/>
      <c r="BRM82" s="209"/>
      <c r="BRN82" s="209"/>
      <c r="BRO82" s="209"/>
      <c r="BRP82" s="209"/>
      <c r="BRQ82" s="209"/>
      <c r="BRR82" s="209"/>
      <c r="BRS82" s="209"/>
      <c r="BRT82" s="209"/>
      <c r="BRU82" s="209"/>
      <c r="BRV82" s="209"/>
      <c r="BRW82" s="209"/>
      <c r="BRX82" s="209"/>
      <c r="BRY82" s="209"/>
      <c r="BRZ82" s="209"/>
      <c r="BSA82" s="209"/>
      <c r="BSB82" s="209"/>
      <c r="BSC82" s="209"/>
      <c r="BSD82" s="209"/>
      <c r="BSE82" s="209"/>
      <c r="BSF82" s="209"/>
      <c r="BSG82" s="209"/>
      <c r="BSH82" s="209"/>
      <c r="BSI82" s="209"/>
      <c r="BSJ82" s="209"/>
      <c r="BSK82" s="209"/>
      <c r="BSL82" s="209"/>
      <c r="BSM82" s="209"/>
      <c r="BSN82" s="209"/>
      <c r="BSO82" s="209"/>
      <c r="BSP82" s="209"/>
      <c r="BSQ82" s="209"/>
      <c r="BSR82" s="209"/>
      <c r="BSS82" s="209"/>
      <c r="BST82" s="209"/>
      <c r="BSU82" s="209"/>
      <c r="BSV82" s="209"/>
      <c r="BSW82" s="209"/>
      <c r="BSX82" s="209"/>
      <c r="BSY82" s="209"/>
      <c r="BSZ82" s="209"/>
      <c r="BTA82" s="209"/>
      <c r="BTB82" s="209"/>
      <c r="BTC82" s="209"/>
      <c r="BTD82" s="209"/>
      <c r="BTE82" s="209"/>
      <c r="BTF82" s="209"/>
      <c r="BTG82" s="209"/>
      <c r="BTH82" s="209"/>
      <c r="BTI82" s="209"/>
      <c r="BTJ82" s="209"/>
      <c r="BTK82" s="209"/>
      <c r="BTL82" s="209"/>
      <c r="BTM82" s="209"/>
      <c r="BTN82" s="209"/>
      <c r="BTO82" s="209"/>
      <c r="BTP82" s="209"/>
      <c r="BTQ82" s="209"/>
      <c r="BTR82" s="209"/>
      <c r="BTS82" s="209"/>
      <c r="BTT82" s="209"/>
      <c r="BTU82" s="209"/>
      <c r="BTV82" s="209"/>
      <c r="BTW82" s="209"/>
      <c r="BTX82" s="209"/>
      <c r="BTY82" s="209"/>
      <c r="BTZ82" s="209"/>
      <c r="BUA82" s="209"/>
      <c r="BUB82" s="209"/>
      <c r="BUC82" s="209"/>
      <c r="BUD82" s="209"/>
      <c r="BUE82" s="209"/>
      <c r="BUF82" s="209"/>
      <c r="BUG82" s="209"/>
      <c r="BUH82" s="209"/>
      <c r="BUI82" s="209"/>
      <c r="BUJ82" s="209"/>
      <c r="BUK82" s="209"/>
      <c r="BUL82" s="209"/>
      <c r="BUM82" s="209"/>
      <c r="BUN82" s="209"/>
      <c r="BUO82" s="209"/>
      <c r="BUP82" s="209"/>
      <c r="BUQ82" s="209"/>
      <c r="BUR82" s="209"/>
      <c r="BUS82" s="209"/>
      <c r="BUT82" s="209"/>
      <c r="BUU82" s="209"/>
      <c r="BUV82" s="209"/>
      <c r="BUW82" s="209"/>
      <c r="BUX82" s="209"/>
      <c r="BUY82" s="209"/>
      <c r="BUZ82" s="209"/>
      <c r="BVA82" s="209"/>
      <c r="BVB82" s="209"/>
      <c r="BVC82" s="209"/>
      <c r="BVD82" s="209"/>
      <c r="BVE82" s="209"/>
      <c r="BVF82" s="209"/>
      <c r="BVG82" s="209"/>
      <c r="BVH82" s="209"/>
      <c r="BVI82" s="209"/>
      <c r="BVJ82" s="209"/>
      <c r="BVK82" s="209"/>
      <c r="BVL82" s="209"/>
      <c r="BVM82" s="209"/>
      <c r="BVN82" s="209"/>
      <c r="BVO82" s="209"/>
      <c r="BVP82" s="209"/>
      <c r="BVQ82" s="209"/>
      <c r="BVR82" s="209"/>
      <c r="BVS82" s="209"/>
      <c r="BVT82" s="209"/>
      <c r="BVU82" s="209"/>
      <c r="BVV82" s="209"/>
      <c r="BVW82" s="209"/>
      <c r="BVX82" s="209"/>
      <c r="BVY82" s="209"/>
      <c r="BVZ82" s="209"/>
      <c r="BWA82" s="209"/>
      <c r="BWB82" s="209"/>
      <c r="BWC82" s="209"/>
      <c r="BWD82" s="209"/>
      <c r="BWE82" s="209"/>
      <c r="BWF82" s="209"/>
      <c r="BWG82" s="209"/>
      <c r="BWH82" s="209"/>
      <c r="BWI82" s="209"/>
      <c r="BWJ82" s="209"/>
      <c r="BWK82" s="209"/>
      <c r="BWL82" s="209"/>
      <c r="BWM82" s="209"/>
      <c r="BWN82" s="209"/>
      <c r="BWO82" s="209"/>
      <c r="BWP82" s="209"/>
      <c r="BWQ82" s="209"/>
      <c r="BWR82" s="209"/>
      <c r="BWS82" s="209"/>
      <c r="BWT82" s="209"/>
      <c r="BWU82" s="209"/>
      <c r="BWV82" s="209"/>
      <c r="BWW82" s="209"/>
      <c r="BWX82" s="209"/>
      <c r="BWY82" s="209"/>
      <c r="BWZ82" s="209"/>
      <c r="BXA82" s="209"/>
      <c r="BXB82" s="209"/>
      <c r="BXC82" s="209"/>
      <c r="BXD82" s="209"/>
      <c r="BXE82" s="209"/>
      <c r="BXF82" s="209"/>
      <c r="BXG82" s="209"/>
      <c r="BXH82" s="209"/>
      <c r="BXI82" s="209"/>
      <c r="BXJ82" s="209"/>
      <c r="BXK82" s="209"/>
      <c r="BXL82" s="209"/>
      <c r="BXM82" s="209"/>
      <c r="BXN82" s="209"/>
      <c r="BXO82" s="209"/>
      <c r="BXP82" s="209"/>
      <c r="BXQ82" s="209"/>
      <c r="BXR82" s="209"/>
      <c r="BXS82" s="209"/>
      <c r="BXT82" s="209"/>
      <c r="BXU82" s="209"/>
      <c r="BXV82" s="209"/>
      <c r="BXW82" s="209"/>
      <c r="BXX82" s="209"/>
      <c r="BXY82" s="209"/>
      <c r="BXZ82" s="209"/>
      <c r="BYA82" s="209"/>
      <c r="BYB82" s="209"/>
      <c r="BYC82" s="209"/>
      <c r="BYD82" s="209"/>
      <c r="BYE82" s="209"/>
      <c r="BYF82" s="209"/>
      <c r="BYG82" s="209"/>
      <c r="BYH82" s="209"/>
      <c r="BYI82" s="209"/>
      <c r="BYJ82" s="209"/>
      <c r="BYK82" s="209"/>
      <c r="BYL82" s="209"/>
      <c r="BYM82" s="209"/>
      <c r="BYN82" s="209"/>
      <c r="BYO82" s="209"/>
      <c r="BYP82" s="209"/>
      <c r="BYQ82" s="209"/>
      <c r="BYR82" s="209"/>
      <c r="BYS82" s="209"/>
      <c r="BYT82" s="209"/>
      <c r="BYU82" s="209"/>
      <c r="BYV82" s="209"/>
      <c r="BYW82" s="209"/>
      <c r="BYX82" s="209"/>
      <c r="BYY82" s="209"/>
      <c r="BYZ82" s="209"/>
      <c r="BZA82" s="209"/>
      <c r="BZB82" s="209"/>
      <c r="BZC82" s="209"/>
      <c r="BZD82" s="209"/>
      <c r="BZE82" s="209"/>
      <c r="BZF82" s="209"/>
      <c r="BZG82" s="209"/>
      <c r="BZH82" s="209"/>
      <c r="BZI82" s="209"/>
      <c r="BZJ82" s="209"/>
      <c r="BZK82" s="209"/>
      <c r="BZL82" s="209"/>
      <c r="BZM82" s="209"/>
      <c r="BZN82" s="209"/>
      <c r="BZO82" s="209"/>
      <c r="BZP82" s="209"/>
      <c r="BZQ82" s="209"/>
      <c r="BZR82" s="209"/>
      <c r="BZS82" s="209"/>
      <c r="BZT82" s="209"/>
      <c r="BZU82" s="209"/>
      <c r="BZV82" s="209"/>
      <c r="BZW82" s="209"/>
      <c r="BZX82" s="209"/>
      <c r="BZY82" s="209"/>
      <c r="BZZ82" s="209"/>
      <c r="CAA82" s="209"/>
      <c r="CAB82" s="209"/>
      <c r="CAC82" s="209"/>
      <c r="CAD82" s="209"/>
      <c r="CAE82" s="209"/>
      <c r="CAF82" s="209"/>
      <c r="CAG82" s="209"/>
      <c r="CAH82" s="209"/>
      <c r="CAI82" s="209"/>
      <c r="CAJ82" s="209"/>
      <c r="CAK82" s="209"/>
      <c r="CAL82" s="209"/>
      <c r="CAM82" s="209"/>
      <c r="CAN82" s="209"/>
      <c r="CAO82" s="209"/>
      <c r="CAP82" s="209"/>
      <c r="CAQ82" s="209"/>
      <c r="CAR82" s="209"/>
      <c r="CAS82" s="209"/>
      <c r="CAT82" s="209"/>
      <c r="CAU82" s="209"/>
      <c r="CAV82" s="209"/>
      <c r="CAW82" s="209"/>
      <c r="CAX82" s="209"/>
      <c r="CAY82" s="209"/>
      <c r="CAZ82" s="209"/>
      <c r="CBA82" s="209"/>
      <c r="CBB82" s="209"/>
      <c r="CBC82" s="209"/>
      <c r="CBD82" s="209"/>
      <c r="CBE82" s="209"/>
      <c r="CBF82" s="209"/>
      <c r="CBG82" s="209"/>
      <c r="CBH82" s="209"/>
      <c r="CBI82" s="209"/>
      <c r="CBJ82" s="209"/>
      <c r="CBK82" s="209"/>
      <c r="CBL82" s="209"/>
      <c r="CBM82" s="209"/>
      <c r="CBN82" s="209"/>
      <c r="CBO82" s="209"/>
      <c r="CBP82" s="209"/>
      <c r="CBQ82" s="209"/>
      <c r="CBR82" s="209"/>
      <c r="CBS82" s="209"/>
      <c r="CBT82" s="209"/>
      <c r="CBU82" s="209"/>
      <c r="CBV82" s="209"/>
      <c r="CBW82" s="209"/>
      <c r="CBX82" s="209"/>
      <c r="CBY82" s="209"/>
      <c r="CBZ82" s="209"/>
      <c r="CCA82" s="209"/>
      <c r="CCB82" s="209"/>
      <c r="CCC82" s="209"/>
      <c r="CCD82" s="209"/>
      <c r="CCE82" s="209"/>
      <c r="CCF82" s="209"/>
      <c r="CCG82" s="209"/>
      <c r="CCH82" s="209"/>
      <c r="CCI82" s="209"/>
      <c r="CCJ82" s="209"/>
      <c r="CCK82" s="209"/>
      <c r="CCL82" s="209"/>
      <c r="CCM82" s="209"/>
      <c r="CCN82" s="209"/>
      <c r="CCO82" s="209"/>
      <c r="CCP82" s="209"/>
      <c r="CCQ82" s="209"/>
      <c r="CCR82" s="209"/>
      <c r="CCS82" s="209"/>
      <c r="CCT82" s="209"/>
      <c r="CCU82" s="209"/>
      <c r="CCV82" s="209"/>
      <c r="CCW82" s="209"/>
      <c r="CCX82" s="209"/>
      <c r="CCY82" s="209"/>
      <c r="CCZ82" s="209"/>
      <c r="CDA82" s="209"/>
      <c r="CDB82" s="209"/>
      <c r="CDC82" s="209"/>
      <c r="CDD82" s="209"/>
      <c r="CDE82" s="209"/>
      <c r="CDF82" s="209"/>
      <c r="CDG82" s="209"/>
      <c r="CDH82" s="209"/>
      <c r="CDI82" s="209"/>
      <c r="CDJ82" s="209"/>
      <c r="CDK82" s="209"/>
      <c r="CDL82" s="209"/>
      <c r="CDM82" s="209"/>
      <c r="CDN82" s="209"/>
      <c r="CDO82" s="209"/>
      <c r="CDP82" s="209"/>
      <c r="CDQ82" s="209"/>
      <c r="CDR82" s="209"/>
      <c r="CDS82" s="209"/>
      <c r="CDT82" s="209"/>
      <c r="CDU82" s="209"/>
      <c r="CDV82" s="209"/>
      <c r="CDW82" s="209"/>
      <c r="CDX82" s="209"/>
      <c r="CDY82" s="209"/>
      <c r="CDZ82" s="209"/>
      <c r="CEA82" s="209"/>
      <c r="CEB82" s="209"/>
      <c r="CEC82" s="209"/>
      <c r="CED82" s="209"/>
      <c r="CEE82" s="209"/>
      <c r="CEF82" s="209"/>
      <c r="CEG82" s="209"/>
      <c r="CEH82" s="209"/>
      <c r="CEI82" s="209"/>
      <c r="CEJ82" s="209"/>
      <c r="CEK82" s="209"/>
      <c r="CEL82" s="209"/>
      <c r="CEM82" s="209"/>
      <c r="CEN82" s="209"/>
      <c r="CEO82" s="209"/>
      <c r="CEP82" s="209"/>
      <c r="CEQ82" s="209"/>
      <c r="CER82" s="209"/>
      <c r="CES82" s="209"/>
      <c r="CET82" s="209"/>
      <c r="CEU82" s="209"/>
      <c r="CEV82" s="209"/>
      <c r="CEW82" s="209"/>
      <c r="CEX82" s="209"/>
      <c r="CEY82" s="209"/>
      <c r="CEZ82" s="209"/>
      <c r="CFA82" s="209"/>
      <c r="CFB82" s="209"/>
      <c r="CFC82" s="209"/>
      <c r="CFD82" s="209"/>
      <c r="CFE82" s="209"/>
      <c r="CFF82" s="209"/>
      <c r="CFG82" s="209"/>
      <c r="CFH82" s="209"/>
      <c r="CFI82" s="209"/>
      <c r="CFJ82" s="209"/>
      <c r="CFK82" s="209"/>
      <c r="CFL82" s="209"/>
      <c r="CFM82" s="209"/>
      <c r="CFN82" s="209"/>
      <c r="CFO82" s="209"/>
      <c r="CFP82" s="209"/>
      <c r="CFQ82" s="209"/>
      <c r="CFR82" s="209"/>
      <c r="CFS82" s="209"/>
      <c r="CFT82" s="209"/>
      <c r="CFU82" s="209"/>
      <c r="CFV82" s="209"/>
      <c r="CFW82" s="209"/>
      <c r="CFX82" s="209"/>
      <c r="CFY82" s="209"/>
      <c r="CFZ82" s="209"/>
      <c r="CGA82" s="209"/>
      <c r="CGB82" s="209"/>
      <c r="CGC82" s="209"/>
      <c r="CGD82" s="209"/>
      <c r="CGE82" s="209"/>
      <c r="CGF82" s="209"/>
      <c r="CGG82" s="209"/>
      <c r="CGH82" s="209"/>
      <c r="CGI82" s="209"/>
      <c r="CGJ82" s="209"/>
      <c r="CGK82" s="209"/>
      <c r="CGL82" s="209"/>
      <c r="CGM82" s="209"/>
      <c r="CGN82" s="209"/>
      <c r="CGO82" s="209"/>
      <c r="CGP82" s="209"/>
      <c r="CGQ82" s="209"/>
      <c r="CGR82" s="209"/>
      <c r="CGS82" s="209"/>
      <c r="CGT82" s="209"/>
      <c r="CGU82" s="209"/>
      <c r="CGV82" s="209"/>
      <c r="CGW82" s="209"/>
      <c r="CGX82" s="209"/>
      <c r="CGY82" s="209"/>
      <c r="CGZ82" s="209"/>
      <c r="CHA82" s="209"/>
      <c r="CHB82" s="209"/>
      <c r="CHC82" s="209"/>
      <c r="CHD82" s="209"/>
      <c r="CHE82" s="209"/>
      <c r="CHF82" s="209"/>
      <c r="CHG82" s="209"/>
      <c r="CHH82" s="209"/>
      <c r="CHI82" s="209"/>
      <c r="CHJ82" s="209"/>
      <c r="CHK82" s="209"/>
      <c r="CHL82" s="209"/>
      <c r="CHM82" s="209"/>
      <c r="CHN82" s="209"/>
      <c r="CHO82" s="209"/>
      <c r="CHP82" s="209"/>
      <c r="CHQ82" s="209"/>
      <c r="CHR82" s="209"/>
      <c r="CHS82" s="209"/>
      <c r="CHT82" s="209"/>
      <c r="CHU82" s="209"/>
      <c r="CHV82" s="209"/>
      <c r="CHW82" s="209"/>
      <c r="CHX82" s="209"/>
      <c r="CHY82" s="209"/>
      <c r="CHZ82" s="209"/>
      <c r="CIA82" s="209"/>
      <c r="CIB82" s="209"/>
      <c r="CIC82" s="209"/>
      <c r="CID82" s="209"/>
      <c r="CIE82" s="209"/>
      <c r="CIF82" s="209"/>
      <c r="CIG82" s="209"/>
      <c r="CIH82" s="209"/>
      <c r="CII82" s="209"/>
      <c r="CIJ82" s="209"/>
      <c r="CIK82" s="209"/>
      <c r="CIL82" s="209"/>
      <c r="CIM82" s="209"/>
      <c r="CIN82" s="209"/>
      <c r="CIO82" s="209"/>
      <c r="CIP82" s="209"/>
      <c r="CIQ82" s="209"/>
      <c r="CIR82" s="209"/>
      <c r="CIS82" s="209"/>
      <c r="CIT82" s="209"/>
      <c r="CIU82" s="209"/>
      <c r="CIV82" s="209"/>
      <c r="CIW82" s="209"/>
      <c r="CIX82" s="209"/>
      <c r="CIY82" s="209"/>
      <c r="CIZ82" s="209"/>
      <c r="CJA82" s="209"/>
      <c r="CJB82" s="209"/>
      <c r="CJC82" s="209"/>
      <c r="CJD82" s="209"/>
      <c r="CJE82" s="209"/>
      <c r="CJF82" s="209"/>
      <c r="CJG82" s="209"/>
      <c r="CJH82" s="209"/>
      <c r="CJI82" s="209"/>
      <c r="CJJ82" s="209"/>
      <c r="CJK82" s="209"/>
      <c r="CJL82" s="209"/>
      <c r="CJM82" s="209"/>
      <c r="CJN82" s="209"/>
      <c r="CJO82" s="209"/>
      <c r="CJP82" s="209"/>
      <c r="CJQ82" s="209"/>
      <c r="CJR82" s="209"/>
      <c r="CJS82" s="209"/>
      <c r="CJT82" s="209"/>
      <c r="CJU82" s="209"/>
      <c r="CJV82" s="209"/>
      <c r="CJW82" s="209"/>
      <c r="CJX82" s="209"/>
      <c r="CJY82" s="209"/>
      <c r="CJZ82" s="209"/>
      <c r="CKA82" s="209"/>
      <c r="CKB82" s="209"/>
      <c r="CKC82" s="209"/>
      <c r="CKD82" s="209"/>
      <c r="CKE82" s="209"/>
      <c r="CKF82" s="209"/>
      <c r="CKG82" s="209"/>
      <c r="CKH82" s="209"/>
      <c r="CKI82" s="209"/>
      <c r="CKJ82" s="209"/>
      <c r="CKK82" s="209"/>
      <c r="CKL82" s="209"/>
      <c r="CKM82" s="209"/>
      <c r="CKN82" s="209"/>
      <c r="CKO82" s="209"/>
      <c r="CKP82" s="209"/>
      <c r="CKQ82" s="209"/>
      <c r="CKR82" s="209"/>
      <c r="CKS82" s="209"/>
      <c r="CKT82" s="209"/>
      <c r="CKU82" s="209"/>
      <c r="CKV82" s="209"/>
      <c r="CKW82" s="209"/>
      <c r="CKX82" s="209"/>
      <c r="CKY82" s="209"/>
      <c r="CKZ82" s="209"/>
      <c r="CLA82" s="209"/>
      <c r="CLB82" s="209"/>
      <c r="CLC82" s="209"/>
      <c r="CLD82" s="209"/>
      <c r="CLE82" s="209"/>
      <c r="CLF82" s="209"/>
      <c r="CLG82" s="209"/>
      <c r="CLH82" s="209"/>
      <c r="CLI82" s="209"/>
      <c r="CLJ82" s="209"/>
      <c r="CLK82" s="209"/>
      <c r="CLL82" s="209"/>
      <c r="CLM82" s="209"/>
      <c r="CLN82" s="209"/>
      <c r="CLO82" s="209"/>
      <c r="CLP82" s="209"/>
      <c r="CLQ82" s="209"/>
      <c r="CLR82" s="209"/>
      <c r="CLS82" s="209"/>
      <c r="CLT82" s="209"/>
      <c r="CLU82" s="209"/>
      <c r="CLV82" s="209"/>
      <c r="CLW82" s="209"/>
      <c r="CLX82" s="209"/>
      <c r="CLY82" s="209"/>
      <c r="CLZ82" s="209"/>
      <c r="CMA82" s="209"/>
      <c r="CMB82" s="209"/>
      <c r="CMC82" s="209"/>
      <c r="CMD82" s="209"/>
      <c r="CME82" s="209"/>
      <c r="CMF82" s="209"/>
      <c r="CMG82" s="209"/>
      <c r="CMH82" s="209"/>
      <c r="CMI82" s="209"/>
      <c r="CMJ82" s="209"/>
      <c r="CMK82" s="209"/>
      <c r="CML82" s="209"/>
      <c r="CMM82" s="209"/>
      <c r="CMN82" s="209"/>
      <c r="CMO82" s="209"/>
      <c r="CMP82" s="209"/>
      <c r="CMQ82" s="209"/>
      <c r="CMR82" s="209"/>
      <c r="CMS82" s="209"/>
      <c r="CMT82" s="209"/>
      <c r="CMU82" s="209"/>
      <c r="CMV82" s="209"/>
      <c r="CMW82" s="209"/>
      <c r="CMX82" s="209"/>
      <c r="CMY82" s="209"/>
      <c r="CMZ82" s="209"/>
      <c r="CNA82" s="209"/>
      <c r="CNB82" s="209"/>
      <c r="CNC82" s="209"/>
      <c r="CND82" s="209"/>
      <c r="CNE82" s="209"/>
      <c r="CNF82" s="209"/>
      <c r="CNG82" s="209"/>
      <c r="CNH82" s="209"/>
      <c r="CNI82" s="209"/>
      <c r="CNJ82" s="209"/>
      <c r="CNK82" s="209"/>
      <c r="CNL82" s="209"/>
      <c r="CNM82" s="209"/>
      <c r="CNN82" s="209"/>
      <c r="CNO82" s="209"/>
      <c r="CNP82" s="209"/>
      <c r="CNQ82" s="209"/>
      <c r="CNR82" s="209"/>
      <c r="CNS82" s="209"/>
      <c r="CNT82" s="209"/>
      <c r="CNU82" s="209"/>
      <c r="CNV82" s="209"/>
      <c r="CNW82" s="209"/>
      <c r="CNX82" s="209"/>
      <c r="CNY82" s="209"/>
      <c r="CNZ82" s="209"/>
      <c r="COA82" s="209"/>
      <c r="COB82" s="209"/>
      <c r="COC82" s="209"/>
      <c r="COD82" s="209"/>
      <c r="COE82" s="209"/>
      <c r="COF82" s="209"/>
      <c r="COG82" s="209"/>
      <c r="COH82" s="209"/>
      <c r="COI82" s="209"/>
      <c r="COJ82" s="209"/>
      <c r="COK82" s="209"/>
      <c r="COL82" s="209"/>
      <c r="COM82" s="209"/>
      <c r="CON82" s="209"/>
      <c r="COO82" s="209"/>
      <c r="COP82" s="209"/>
      <c r="COQ82" s="209"/>
      <c r="COR82" s="209"/>
      <c r="COS82" s="209"/>
      <c r="COT82" s="209"/>
      <c r="COU82" s="209"/>
      <c r="COV82" s="209"/>
      <c r="COW82" s="209"/>
      <c r="COX82" s="209"/>
      <c r="COY82" s="209"/>
      <c r="COZ82" s="209"/>
      <c r="CPA82" s="209"/>
      <c r="CPB82" s="209"/>
      <c r="CPC82" s="209"/>
      <c r="CPD82" s="209"/>
      <c r="CPE82" s="209"/>
      <c r="CPF82" s="209"/>
      <c r="CPG82" s="209"/>
      <c r="CPH82" s="209"/>
      <c r="CPI82" s="209"/>
      <c r="CPJ82" s="209"/>
      <c r="CPK82" s="209"/>
      <c r="CPL82" s="209"/>
      <c r="CPM82" s="209"/>
      <c r="CPN82" s="209"/>
      <c r="CPO82" s="209"/>
      <c r="CPP82" s="209"/>
      <c r="CPQ82" s="209"/>
      <c r="CPR82" s="209"/>
      <c r="CPS82" s="209"/>
      <c r="CPT82" s="209"/>
      <c r="CPU82" s="209"/>
      <c r="CPV82" s="209"/>
      <c r="CPW82" s="209"/>
      <c r="CPX82" s="209"/>
      <c r="CPY82" s="209"/>
      <c r="CPZ82" s="209"/>
      <c r="CQA82" s="209"/>
      <c r="CQB82" s="209"/>
      <c r="CQC82" s="209"/>
      <c r="CQD82" s="209"/>
      <c r="CQE82" s="209"/>
      <c r="CQF82" s="209"/>
      <c r="CQG82" s="209"/>
      <c r="CQH82" s="209"/>
      <c r="CQI82" s="209"/>
      <c r="CQJ82" s="209"/>
      <c r="CQK82" s="209"/>
      <c r="CQL82" s="209"/>
      <c r="CQM82" s="209"/>
      <c r="CQN82" s="209"/>
      <c r="CQO82" s="209"/>
      <c r="CQP82" s="209"/>
      <c r="CQQ82" s="209"/>
      <c r="CQR82" s="209"/>
      <c r="CQS82" s="209"/>
      <c r="CQT82" s="209"/>
      <c r="CQU82" s="209"/>
      <c r="CQV82" s="209"/>
      <c r="CQW82" s="209"/>
      <c r="CQX82" s="209"/>
      <c r="CQY82" s="209"/>
      <c r="CQZ82" s="209"/>
      <c r="CRA82" s="209"/>
      <c r="CRB82" s="209"/>
      <c r="CRC82" s="209"/>
      <c r="CRD82" s="209"/>
      <c r="CRE82" s="209"/>
      <c r="CRF82" s="209"/>
      <c r="CRG82" s="209"/>
      <c r="CRH82" s="209"/>
      <c r="CRI82" s="209"/>
      <c r="CRJ82" s="209"/>
      <c r="CRK82" s="209"/>
      <c r="CRL82" s="209"/>
      <c r="CRM82" s="209"/>
      <c r="CRN82" s="209"/>
      <c r="CRO82" s="209"/>
      <c r="CRP82" s="209"/>
      <c r="CRQ82" s="209"/>
      <c r="CRR82" s="209"/>
      <c r="CRS82" s="209"/>
      <c r="CRT82" s="209"/>
      <c r="CRU82" s="209"/>
      <c r="CRV82" s="209"/>
      <c r="CRW82" s="209"/>
      <c r="CRX82" s="209"/>
      <c r="CRY82" s="209"/>
      <c r="CRZ82" s="209"/>
      <c r="CSA82" s="209"/>
      <c r="CSB82" s="209"/>
      <c r="CSC82" s="209"/>
      <c r="CSD82" s="209"/>
      <c r="CSE82" s="209"/>
      <c r="CSF82" s="209"/>
      <c r="CSG82" s="209"/>
      <c r="CSH82" s="209"/>
      <c r="CSI82" s="209"/>
      <c r="CSJ82" s="209"/>
      <c r="CSK82" s="209"/>
      <c r="CSL82" s="209"/>
      <c r="CSM82" s="209"/>
      <c r="CSN82" s="209"/>
      <c r="CSO82" s="209"/>
      <c r="CSP82" s="209"/>
      <c r="CSQ82" s="209"/>
      <c r="CSR82" s="209"/>
      <c r="CSS82" s="209"/>
      <c r="CST82" s="209"/>
      <c r="CSU82" s="209"/>
      <c r="CSV82" s="209"/>
      <c r="CSW82" s="209"/>
      <c r="CSX82" s="209"/>
      <c r="CSY82" s="209"/>
      <c r="CSZ82" s="209"/>
      <c r="CTA82" s="209"/>
      <c r="CTB82" s="209"/>
      <c r="CTC82" s="209"/>
      <c r="CTD82" s="209"/>
      <c r="CTE82" s="209"/>
      <c r="CTF82" s="209"/>
      <c r="CTG82" s="209"/>
      <c r="CTH82" s="209"/>
      <c r="CTI82" s="209"/>
      <c r="CTJ82" s="209"/>
      <c r="CTK82" s="209"/>
      <c r="CTL82" s="209"/>
      <c r="CTM82" s="209"/>
      <c r="CTN82" s="209"/>
      <c r="CTO82" s="209"/>
      <c r="CTP82" s="209"/>
      <c r="CTQ82" s="209"/>
      <c r="CTR82" s="209"/>
      <c r="CTS82" s="209"/>
      <c r="CTT82" s="209"/>
      <c r="CTU82" s="209"/>
      <c r="CTV82" s="209"/>
      <c r="CTW82" s="209"/>
      <c r="CTX82" s="209"/>
      <c r="CTY82" s="209"/>
      <c r="CTZ82" s="209"/>
      <c r="CUA82" s="209"/>
      <c r="CUB82" s="209"/>
      <c r="CUC82" s="209"/>
      <c r="CUD82" s="209"/>
      <c r="CUE82" s="209"/>
      <c r="CUF82" s="209"/>
      <c r="CUG82" s="209"/>
      <c r="CUH82" s="209"/>
      <c r="CUI82" s="209"/>
      <c r="CUJ82" s="209"/>
      <c r="CUK82" s="209"/>
      <c r="CUL82" s="209"/>
      <c r="CUM82" s="209"/>
      <c r="CUN82" s="209"/>
      <c r="CUO82" s="209"/>
      <c r="CUP82" s="209"/>
      <c r="CUQ82" s="209"/>
      <c r="CUR82" s="209"/>
      <c r="CUS82" s="209"/>
      <c r="CUT82" s="209"/>
      <c r="CUU82" s="209"/>
      <c r="CUV82" s="209"/>
      <c r="CUW82" s="209"/>
      <c r="CUX82" s="209"/>
      <c r="CUY82" s="209"/>
      <c r="CUZ82" s="209"/>
      <c r="CVA82" s="209"/>
      <c r="CVB82" s="209"/>
      <c r="CVC82" s="209"/>
      <c r="CVD82" s="209"/>
      <c r="CVE82" s="209"/>
      <c r="CVF82" s="209"/>
      <c r="CVG82" s="209"/>
      <c r="CVH82" s="209"/>
      <c r="CVI82" s="209"/>
      <c r="CVJ82" s="209"/>
      <c r="CVK82" s="209"/>
      <c r="CVL82" s="209"/>
      <c r="CVM82" s="209"/>
      <c r="CVN82" s="209"/>
      <c r="CVO82" s="209"/>
      <c r="CVP82" s="209"/>
      <c r="CVQ82" s="209"/>
      <c r="CVR82" s="209"/>
      <c r="CVS82" s="209"/>
      <c r="CVT82" s="209"/>
      <c r="CVU82" s="209"/>
      <c r="CVV82" s="209"/>
      <c r="CVW82" s="209"/>
      <c r="CVX82" s="209"/>
      <c r="CVY82" s="209"/>
      <c r="CVZ82" s="209"/>
      <c r="CWA82" s="209"/>
      <c r="CWB82" s="209"/>
      <c r="CWC82" s="209"/>
      <c r="CWD82" s="209"/>
      <c r="CWE82" s="209"/>
      <c r="CWF82" s="209"/>
      <c r="CWG82" s="209"/>
      <c r="CWH82" s="209"/>
      <c r="CWI82" s="209"/>
      <c r="CWJ82" s="209"/>
      <c r="CWK82" s="209"/>
      <c r="CWL82" s="209"/>
      <c r="CWM82" s="209"/>
      <c r="CWN82" s="209"/>
      <c r="CWO82" s="209"/>
      <c r="CWP82" s="209"/>
      <c r="CWQ82" s="209"/>
      <c r="CWR82" s="209"/>
      <c r="CWS82" s="209"/>
      <c r="CWT82" s="209"/>
      <c r="CWU82" s="209"/>
      <c r="CWV82" s="209"/>
      <c r="CWW82" s="209"/>
      <c r="CWX82" s="209"/>
      <c r="CWY82" s="209"/>
      <c r="CWZ82" s="209"/>
      <c r="CXA82" s="209"/>
      <c r="CXB82" s="209"/>
      <c r="CXC82" s="209"/>
      <c r="CXD82" s="209"/>
      <c r="CXE82" s="209"/>
      <c r="CXF82" s="209"/>
      <c r="CXG82" s="209"/>
      <c r="CXH82" s="209"/>
      <c r="CXI82" s="209"/>
      <c r="CXJ82" s="209"/>
      <c r="CXK82" s="209"/>
      <c r="CXL82" s="209"/>
      <c r="CXM82" s="209"/>
      <c r="CXN82" s="209"/>
      <c r="CXO82" s="209"/>
      <c r="CXP82" s="209"/>
      <c r="CXQ82" s="209"/>
      <c r="CXR82" s="209"/>
      <c r="CXS82" s="209"/>
      <c r="CXT82" s="209"/>
      <c r="CXU82" s="209"/>
      <c r="CXV82" s="209"/>
      <c r="CXW82" s="209"/>
      <c r="CXX82" s="209"/>
      <c r="CXY82" s="209"/>
      <c r="CXZ82" s="209"/>
      <c r="CYA82" s="209"/>
      <c r="CYB82" s="209"/>
      <c r="CYC82" s="209"/>
      <c r="CYD82" s="209"/>
      <c r="CYE82" s="209"/>
      <c r="CYF82" s="209"/>
      <c r="CYG82" s="209"/>
      <c r="CYH82" s="209"/>
      <c r="CYI82" s="209"/>
      <c r="CYJ82" s="209"/>
      <c r="CYK82" s="209"/>
      <c r="CYL82" s="209"/>
      <c r="CYM82" s="209"/>
      <c r="CYN82" s="209"/>
      <c r="CYO82" s="209"/>
      <c r="CYP82" s="209"/>
      <c r="CYQ82" s="209"/>
      <c r="CYR82" s="209"/>
      <c r="CYS82" s="209"/>
      <c r="CYT82" s="209"/>
      <c r="CYU82" s="209"/>
      <c r="CYV82" s="209"/>
      <c r="CYW82" s="209"/>
      <c r="CYX82" s="209"/>
      <c r="CYY82" s="209"/>
      <c r="CYZ82" s="209"/>
      <c r="CZA82" s="209"/>
      <c r="CZB82" s="209"/>
      <c r="CZC82" s="209"/>
      <c r="CZD82" s="209"/>
      <c r="CZE82" s="209"/>
      <c r="CZF82" s="209"/>
      <c r="CZG82" s="209"/>
      <c r="CZH82" s="209"/>
      <c r="CZI82" s="209"/>
      <c r="CZJ82" s="209"/>
      <c r="CZK82" s="209"/>
      <c r="CZL82" s="209"/>
      <c r="CZM82" s="209"/>
      <c r="CZN82" s="209"/>
      <c r="CZO82" s="209"/>
      <c r="CZP82" s="209"/>
      <c r="CZQ82" s="209"/>
      <c r="CZR82" s="209"/>
      <c r="CZS82" s="209"/>
      <c r="CZT82" s="209"/>
      <c r="CZU82" s="209"/>
      <c r="CZV82" s="209"/>
      <c r="CZW82" s="209"/>
      <c r="CZX82" s="209"/>
      <c r="CZY82" s="209"/>
      <c r="CZZ82" s="209"/>
      <c r="DAA82" s="209"/>
      <c r="DAB82" s="209"/>
      <c r="DAC82" s="209"/>
      <c r="DAD82" s="209"/>
      <c r="DAE82" s="209"/>
      <c r="DAF82" s="209"/>
      <c r="DAG82" s="209"/>
      <c r="DAH82" s="209"/>
      <c r="DAI82" s="209"/>
      <c r="DAJ82" s="209"/>
      <c r="DAK82" s="209"/>
      <c r="DAL82" s="209"/>
      <c r="DAM82" s="209"/>
      <c r="DAN82" s="209"/>
      <c r="DAO82" s="209"/>
      <c r="DAP82" s="209"/>
      <c r="DAQ82" s="209"/>
      <c r="DAR82" s="209"/>
      <c r="DAS82" s="209"/>
      <c r="DAT82" s="209"/>
      <c r="DAU82" s="209"/>
      <c r="DAV82" s="209"/>
      <c r="DAW82" s="209"/>
      <c r="DAX82" s="209"/>
      <c r="DAY82" s="209"/>
      <c r="DAZ82" s="209"/>
      <c r="DBA82" s="209"/>
      <c r="DBB82" s="209"/>
      <c r="DBC82" s="209"/>
      <c r="DBD82" s="209"/>
      <c r="DBE82" s="209"/>
      <c r="DBF82" s="209"/>
      <c r="DBG82" s="209"/>
      <c r="DBH82" s="209"/>
      <c r="DBI82" s="209"/>
      <c r="DBJ82" s="209"/>
      <c r="DBK82" s="209"/>
      <c r="DBL82" s="209"/>
      <c r="DBM82" s="209"/>
      <c r="DBN82" s="209"/>
      <c r="DBO82" s="209"/>
      <c r="DBP82" s="209"/>
      <c r="DBQ82" s="209"/>
      <c r="DBR82" s="209"/>
      <c r="DBS82" s="209"/>
      <c r="DBT82" s="209"/>
      <c r="DBU82" s="209"/>
      <c r="DBV82" s="209"/>
      <c r="DBW82" s="209"/>
      <c r="DBX82" s="209"/>
      <c r="DBY82" s="209"/>
      <c r="DBZ82" s="209"/>
      <c r="DCA82" s="209"/>
      <c r="DCB82" s="209"/>
      <c r="DCC82" s="209"/>
      <c r="DCD82" s="209"/>
      <c r="DCE82" s="209"/>
      <c r="DCF82" s="209"/>
      <c r="DCG82" s="209"/>
      <c r="DCH82" s="209"/>
      <c r="DCI82" s="209"/>
      <c r="DCJ82" s="209"/>
      <c r="DCK82" s="209"/>
      <c r="DCL82" s="209"/>
      <c r="DCM82" s="209"/>
      <c r="DCN82" s="209"/>
      <c r="DCO82" s="209"/>
      <c r="DCP82" s="209"/>
      <c r="DCQ82" s="209"/>
      <c r="DCR82" s="209"/>
      <c r="DCS82" s="209"/>
      <c r="DCT82" s="209"/>
      <c r="DCU82" s="209"/>
      <c r="DCV82" s="209"/>
      <c r="DCW82" s="209"/>
      <c r="DCX82" s="209"/>
      <c r="DCY82" s="209"/>
      <c r="DCZ82" s="209"/>
      <c r="DDA82" s="209"/>
      <c r="DDB82" s="209"/>
      <c r="DDC82" s="209"/>
      <c r="DDD82" s="209"/>
      <c r="DDE82" s="209"/>
      <c r="DDF82" s="209"/>
      <c r="DDG82" s="209"/>
      <c r="DDH82" s="209"/>
      <c r="DDI82" s="209"/>
      <c r="DDJ82" s="209"/>
      <c r="DDK82" s="209"/>
      <c r="DDL82" s="209"/>
      <c r="DDM82" s="209"/>
      <c r="DDN82" s="209"/>
      <c r="DDO82" s="209"/>
      <c r="DDP82" s="209"/>
      <c r="DDQ82" s="209"/>
      <c r="DDR82" s="209"/>
      <c r="DDS82" s="209"/>
      <c r="DDT82" s="209"/>
      <c r="DDU82" s="209"/>
      <c r="DDV82" s="209"/>
      <c r="DDW82" s="209"/>
      <c r="DDX82" s="209"/>
      <c r="DDY82" s="209"/>
      <c r="DDZ82" s="209"/>
      <c r="DEA82" s="209"/>
      <c r="DEB82" s="209"/>
      <c r="DEC82" s="209"/>
      <c r="DED82" s="209"/>
      <c r="DEE82" s="209"/>
      <c r="DEF82" s="209"/>
      <c r="DEG82" s="209"/>
      <c r="DEH82" s="209"/>
      <c r="DEI82" s="209"/>
      <c r="DEJ82" s="209"/>
      <c r="DEK82" s="209"/>
      <c r="DEL82" s="209"/>
      <c r="DEM82" s="209"/>
      <c r="DEN82" s="209"/>
      <c r="DEO82" s="209"/>
      <c r="DEP82" s="209"/>
      <c r="DEQ82" s="209"/>
      <c r="DER82" s="209"/>
      <c r="DES82" s="209"/>
      <c r="DET82" s="209"/>
      <c r="DEU82" s="209"/>
      <c r="DEV82" s="209"/>
      <c r="DEW82" s="209"/>
      <c r="DEX82" s="209"/>
      <c r="DEY82" s="209"/>
      <c r="DEZ82" s="209"/>
      <c r="DFA82" s="209"/>
      <c r="DFB82" s="209"/>
      <c r="DFC82" s="209"/>
      <c r="DFD82" s="209"/>
      <c r="DFE82" s="209"/>
      <c r="DFF82" s="209"/>
      <c r="DFG82" s="209"/>
      <c r="DFH82" s="209"/>
      <c r="DFI82" s="209"/>
      <c r="DFJ82" s="209"/>
      <c r="DFK82" s="209"/>
      <c r="DFL82" s="209"/>
      <c r="DFM82" s="209"/>
      <c r="DFN82" s="209"/>
      <c r="DFO82" s="209"/>
      <c r="DFP82" s="209"/>
      <c r="DFQ82" s="209"/>
      <c r="DFR82" s="209"/>
      <c r="DFS82" s="209"/>
      <c r="DFT82" s="209"/>
      <c r="DFU82" s="209"/>
      <c r="DFV82" s="209"/>
      <c r="DFW82" s="209"/>
      <c r="DFX82" s="209"/>
      <c r="DFY82" s="209"/>
      <c r="DFZ82" s="209"/>
      <c r="DGA82" s="209"/>
      <c r="DGB82" s="209"/>
      <c r="DGC82" s="209"/>
      <c r="DGD82" s="209"/>
      <c r="DGE82" s="209"/>
      <c r="DGF82" s="209"/>
      <c r="DGG82" s="209"/>
      <c r="DGH82" s="209"/>
      <c r="DGI82" s="209"/>
      <c r="DGJ82" s="209"/>
      <c r="DGK82" s="209"/>
      <c r="DGL82" s="209"/>
      <c r="DGM82" s="209"/>
      <c r="DGN82" s="209"/>
      <c r="DGO82" s="209"/>
      <c r="DGP82" s="209"/>
      <c r="DGQ82" s="209"/>
      <c r="DGR82" s="209"/>
      <c r="DGS82" s="209"/>
      <c r="DGT82" s="209"/>
      <c r="DGU82" s="209"/>
      <c r="DGV82" s="209"/>
      <c r="DGW82" s="209"/>
      <c r="DGX82" s="209"/>
      <c r="DGY82" s="209"/>
      <c r="DGZ82" s="209"/>
      <c r="DHA82" s="209"/>
      <c r="DHB82" s="209"/>
      <c r="DHC82" s="209"/>
      <c r="DHD82" s="209"/>
      <c r="DHE82" s="209"/>
      <c r="DHF82" s="209"/>
      <c r="DHG82" s="209"/>
      <c r="DHH82" s="209"/>
      <c r="DHI82" s="209"/>
      <c r="DHJ82" s="209"/>
      <c r="DHK82" s="209"/>
      <c r="DHL82" s="209"/>
      <c r="DHM82" s="209"/>
      <c r="DHN82" s="209"/>
      <c r="DHO82" s="209"/>
      <c r="DHP82" s="209"/>
      <c r="DHQ82" s="209"/>
      <c r="DHR82" s="209"/>
      <c r="DHS82" s="209"/>
      <c r="DHT82" s="209"/>
      <c r="DHU82" s="209"/>
      <c r="DHV82" s="209"/>
      <c r="DHW82" s="209"/>
      <c r="DHX82" s="209"/>
      <c r="DHY82" s="209"/>
      <c r="DHZ82" s="209"/>
      <c r="DIA82" s="209"/>
      <c r="DIB82" s="209"/>
      <c r="DIC82" s="209"/>
      <c r="DID82" s="209"/>
      <c r="DIE82" s="209"/>
      <c r="DIF82" s="209"/>
      <c r="DIG82" s="209"/>
      <c r="DIH82" s="209"/>
      <c r="DII82" s="209"/>
      <c r="DIJ82" s="209"/>
      <c r="DIK82" s="209"/>
      <c r="DIL82" s="209"/>
      <c r="DIM82" s="209"/>
      <c r="DIN82" s="209"/>
      <c r="DIO82" s="209"/>
      <c r="DIP82" s="209"/>
      <c r="DIQ82" s="209"/>
      <c r="DIR82" s="209"/>
      <c r="DIS82" s="209"/>
      <c r="DIT82" s="209"/>
      <c r="DIU82" s="209"/>
      <c r="DIV82" s="209"/>
      <c r="DIW82" s="209"/>
      <c r="DIX82" s="209"/>
      <c r="DIY82" s="209"/>
      <c r="DIZ82" s="209"/>
      <c r="DJA82" s="209"/>
      <c r="DJB82" s="209"/>
      <c r="DJC82" s="209"/>
      <c r="DJD82" s="209"/>
      <c r="DJE82" s="209"/>
      <c r="DJF82" s="209"/>
      <c r="DJG82" s="209"/>
      <c r="DJH82" s="209"/>
      <c r="DJI82" s="209"/>
      <c r="DJJ82" s="209"/>
      <c r="DJK82" s="209"/>
      <c r="DJL82" s="209"/>
      <c r="DJM82" s="209"/>
      <c r="DJN82" s="209"/>
      <c r="DJO82" s="209"/>
      <c r="DJP82" s="209"/>
      <c r="DJQ82" s="209"/>
      <c r="DJR82" s="209"/>
      <c r="DJS82" s="209"/>
      <c r="DJT82" s="209"/>
      <c r="DJU82" s="209"/>
      <c r="DJV82" s="209"/>
      <c r="DJW82" s="209"/>
      <c r="DJX82" s="209"/>
      <c r="DJY82" s="209"/>
      <c r="DJZ82" s="209"/>
      <c r="DKA82" s="209"/>
      <c r="DKB82" s="209"/>
      <c r="DKC82" s="209"/>
      <c r="DKD82" s="209"/>
      <c r="DKE82" s="209"/>
      <c r="DKF82" s="209"/>
      <c r="DKG82" s="209"/>
      <c r="DKH82" s="209"/>
      <c r="DKI82" s="209"/>
      <c r="DKJ82" s="209"/>
      <c r="DKK82" s="209"/>
      <c r="DKL82" s="209"/>
      <c r="DKM82" s="209"/>
      <c r="DKN82" s="209"/>
      <c r="DKO82" s="209"/>
      <c r="DKP82" s="209"/>
      <c r="DKQ82" s="209"/>
      <c r="DKR82" s="209"/>
      <c r="DKS82" s="209"/>
      <c r="DKT82" s="209"/>
      <c r="DKU82" s="209"/>
      <c r="DKV82" s="209"/>
      <c r="DKW82" s="209"/>
      <c r="DKX82" s="209"/>
      <c r="DKY82" s="209"/>
      <c r="DKZ82" s="209"/>
      <c r="DLA82" s="209"/>
      <c r="DLB82" s="209"/>
      <c r="DLC82" s="209"/>
      <c r="DLD82" s="209"/>
      <c r="DLE82" s="209"/>
      <c r="DLF82" s="209"/>
      <c r="DLG82" s="209"/>
      <c r="DLH82" s="209"/>
      <c r="DLI82" s="209"/>
      <c r="DLJ82" s="209"/>
      <c r="DLK82" s="209"/>
      <c r="DLL82" s="209"/>
      <c r="DLM82" s="209"/>
      <c r="DLN82" s="209"/>
      <c r="DLO82" s="209"/>
      <c r="DLP82" s="209"/>
      <c r="DLQ82" s="209"/>
      <c r="DLR82" s="209"/>
      <c r="DLS82" s="209"/>
      <c r="DLT82" s="209"/>
      <c r="DLU82" s="209"/>
      <c r="DLV82" s="209"/>
      <c r="DLW82" s="209"/>
      <c r="DLX82" s="209"/>
      <c r="DLY82" s="209"/>
      <c r="DLZ82" s="209"/>
      <c r="DMA82" s="209"/>
      <c r="DMB82" s="209"/>
      <c r="DMC82" s="209"/>
      <c r="DMD82" s="209"/>
      <c r="DME82" s="209"/>
      <c r="DMF82" s="209"/>
      <c r="DMG82" s="209"/>
      <c r="DMH82" s="209"/>
      <c r="DMI82" s="209"/>
      <c r="DMJ82" s="209"/>
      <c r="DMK82" s="209"/>
      <c r="DML82" s="209"/>
      <c r="DMM82" s="209"/>
      <c r="DMN82" s="209"/>
      <c r="DMO82" s="209"/>
      <c r="DMP82" s="209"/>
      <c r="DMQ82" s="209"/>
      <c r="DMR82" s="209"/>
      <c r="DMS82" s="209"/>
      <c r="DMT82" s="209"/>
      <c r="DMU82" s="209"/>
      <c r="DMV82" s="209"/>
      <c r="DMW82" s="209"/>
      <c r="DMX82" s="209"/>
      <c r="DMY82" s="209"/>
      <c r="DMZ82" s="209"/>
      <c r="DNA82" s="209"/>
      <c r="DNB82" s="209"/>
      <c r="DNC82" s="209"/>
      <c r="DND82" s="209"/>
      <c r="DNE82" s="209"/>
      <c r="DNF82" s="209"/>
      <c r="DNG82" s="209"/>
      <c r="DNH82" s="209"/>
      <c r="DNI82" s="209"/>
      <c r="DNJ82" s="209"/>
      <c r="DNK82" s="209"/>
      <c r="DNL82" s="209"/>
      <c r="DNM82" s="209"/>
      <c r="DNN82" s="209"/>
      <c r="DNO82" s="209"/>
      <c r="DNP82" s="209"/>
      <c r="DNQ82" s="209"/>
      <c r="DNR82" s="209"/>
      <c r="DNS82" s="209"/>
      <c r="DNT82" s="209"/>
      <c r="DNU82" s="209"/>
      <c r="DNV82" s="209"/>
      <c r="DNW82" s="209"/>
      <c r="DNX82" s="209"/>
      <c r="DNY82" s="209"/>
      <c r="DNZ82" s="209"/>
      <c r="DOA82" s="209"/>
      <c r="DOB82" s="209"/>
      <c r="DOC82" s="209"/>
      <c r="DOD82" s="209"/>
      <c r="DOE82" s="209"/>
      <c r="DOF82" s="209"/>
      <c r="DOG82" s="209"/>
      <c r="DOH82" s="209"/>
      <c r="DOI82" s="209"/>
      <c r="DOJ82" s="209"/>
      <c r="DOK82" s="209"/>
      <c r="DOL82" s="209"/>
      <c r="DOM82" s="209"/>
      <c r="DON82" s="209"/>
      <c r="DOO82" s="209"/>
      <c r="DOP82" s="209"/>
      <c r="DOQ82" s="209"/>
      <c r="DOR82" s="209"/>
      <c r="DOS82" s="209"/>
      <c r="DOT82" s="209"/>
      <c r="DOU82" s="209"/>
      <c r="DOV82" s="209"/>
      <c r="DOW82" s="209"/>
      <c r="DOX82" s="209"/>
      <c r="DOY82" s="209"/>
      <c r="DOZ82" s="209"/>
      <c r="DPA82" s="209"/>
      <c r="DPB82" s="209"/>
      <c r="DPC82" s="209"/>
      <c r="DPD82" s="209"/>
      <c r="DPE82" s="209"/>
      <c r="DPF82" s="209"/>
      <c r="DPG82" s="209"/>
      <c r="DPH82" s="209"/>
      <c r="DPI82" s="209"/>
      <c r="DPJ82" s="209"/>
      <c r="DPK82" s="209"/>
      <c r="DPL82" s="209"/>
      <c r="DPM82" s="209"/>
      <c r="DPN82" s="209"/>
      <c r="DPO82" s="209"/>
      <c r="DPP82" s="209"/>
      <c r="DPQ82" s="209"/>
      <c r="DPR82" s="209"/>
      <c r="DPS82" s="209"/>
      <c r="DPT82" s="209"/>
      <c r="DPU82" s="209"/>
      <c r="DPV82" s="209"/>
      <c r="DPW82" s="209"/>
      <c r="DPX82" s="209"/>
      <c r="DPY82" s="209"/>
      <c r="DPZ82" s="209"/>
      <c r="DQA82" s="209"/>
      <c r="DQB82" s="209"/>
      <c r="DQC82" s="209"/>
      <c r="DQD82" s="209"/>
      <c r="DQE82" s="209"/>
      <c r="DQF82" s="209"/>
      <c r="DQG82" s="209"/>
      <c r="DQH82" s="209"/>
      <c r="DQI82" s="209"/>
      <c r="DQJ82" s="209"/>
      <c r="DQK82" s="209"/>
      <c r="DQL82" s="209"/>
      <c r="DQM82" s="209"/>
      <c r="DQN82" s="209"/>
      <c r="DQO82" s="209"/>
      <c r="DQP82" s="209"/>
      <c r="DQQ82" s="209"/>
      <c r="DQR82" s="209"/>
      <c r="DQS82" s="209"/>
      <c r="DQT82" s="209"/>
      <c r="DQU82" s="209"/>
      <c r="DQV82" s="209"/>
      <c r="DQW82" s="209"/>
      <c r="DQX82" s="209"/>
      <c r="DQY82" s="209"/>
      <c r="DQZ82" s="209"/>
      <c r="DRA82" s="209"/>
      <c r="DRB82" s="209"/>
      <c r="DRC82" s="209"/>
      <c r="DRD82" s="209"/>
      <c r="DRE82" s="209"/>
      <c r="DRF82" s="209"/>
      <c r="DRG82" s="209"/>
      <c r="DRH82" s="209"/>
      <c r="DRI82" s="209"/>
      <c r="DRJ82" s="209"/>
      <c r="DRK82" s="209"/>
      <c r="DRL82" s="209"/>
      <c r="DRM82" s="209"/>
      <c r="DRN82" s="209"/>
      <c r="DRO82" s="209"/>
      <c r="DRP82" s="209"/>
      <c r="DRQ82" s="209"/>
      <c r="DRR82" s="209"/>
      <c r="DRS82" s="209"/>
      <c r="DRT82" s="209"/>
      <c r="DRU82" s="209"/>
      <c r="DRV82" s="209"/>
      <c r="DRW82" s="209"/>
      <c r="DRX82" s="209"/>
      <c r="DRY82" s="209"/>
      <c r="DRZ82" s="209"/>
      <c r="DSA82" s="209"/>
      <c r="DSB82" s="209"/>
      <c r="DSC82" s="209"/>
      <c r="DSD82" s="209"/>
      <c r="DSE82" s="209"/>
      <c r="DSF82" s="209"/>
      <c r="DSG82" s="209"/>
      <c r="DSH82" s="209"/>
      <c r="DSI82" s="209"/>
      <c r="DSJ82" s="209"/>
      <c r="DSK82" s="209"/>
      <c r="DSL82" s="209"/>
      <c r="DSM82" s="209"/>
      <c r="DSN82" s="209"/>
      <c r="DSO82" s="209"/>
      <c r="DSP82" s="209"/>
      <c r="DSQ82" s="209"/>
      <c r="DSR82" s="209"/>
      <c r="DSS82" s="209"/>
      <c r="DST82" s="209"/>
      <c r="DSU82" s="209"/>
      <c r="DSV82" s="209"/>
      <c r="DSW82" s="209"/>
      <c r="DSX82" s="209"/>
      <c r="DSY82" s="209"/>
      <c r="DSZ82" s="209"/>
      <c r="DTA82" s="209"/>
      <c r="DTB82" s="209"/>
      <c r="DTC82" s="209"/>
      <c r="DTD82" s="209"/>
      <c r="DTE82" s="209"/>
      <c r="DTF82" s="209"/>
      <c r="DTG82" s="209"/>
      <c r="DTH82" s="209"/>
      <c r="DTI82" s="209"/>
      <c r="DTJ82" s="209"/>
      <c r="DTK82" s="209"/>
      <c r="DTL82" s="209"/>
      <c r="DTM82" s="209"/>
      <c r="DTN82" s="209"/>
      <c r="DTO82" s="209"/>
      <c r="DTP82" s="209"/>
      <c r="DTQ82" s="209"/>
      <c r="DTR82" s="209"/>
      <c r="DTS82" s="209"/>
      <c r="DTT82" s="209"/>
      <c r="DTU82" s="209"/>
      <c r="DTV82" s="209"/>
      <c r="DTW82" s="209"/>
      <c r="DTX82" s="209"/>
      <c r="DTY82" s="209"/>
      <c r="DTZ82" s="209"/>
      <c r="DUA82" s="209"/>
      <c r="DUB82" s="209"/>
      <c r="DUC82" s="209"/>
      <c r="DUD82" s="209"/>
      <c r="DUE82" s="209"/>
      <c r="DUF82" s="209"/>
      <c r="DUG82" s="209"/>
      <c r="DUH82" s="209"/>
      <c r="DUI82" s="209"/>
      <c r="DUJ82" s="209"/>
      <c r="DUK82" s="209"/>
      <c r="DUL82" s="209"/>
      <c r="DUM82" s="209"/>
      <c r="DUN82" s="209"/>
      <c r="DUO82" s="209"/>
      <c r="DUP82" s="209"/>
      <c r="DUQ82" s="209"/>
      <c r="DUR82" s="209"/>
      <c r="DUS82" s="209"/>
      <c r="DUT82" s="209"/>
      <c r="DUU82" s="209"/>
      <c r="DUV82" s="209"/>
      <c r="DUW82" s="209"/>
      <c r="DUX82" s="209"/>
      <c r="DUY82" s="209"/>
      <c r="DUZ82" s="209"/>
      <c r="DVA82" s="209"/>
      <c r="DVB82" s="209"/>
      <c r="DVC82" s="209"/>
      <c r="DVD82" s="209"/>
      <c r="DVE82" s="209"/>
      <c r="DVF82" s="209"/>
      <c r="DVG82" s="209"/>
      <c r="DVH82" s="209"/>
      <c r="DVI82" s="209"/>
      <c r="DVJ82" s="209"/>
      <c r="DVK82" s="209"/>
      <c r="DVL82" s="209"/>
      <c r="DVM82" s="209"/>
      <c r="DVN82" s="209"/>
      <c r="DVO82" s="209"/>
      <c r="DVP82" s="209"/>
      <c r="DVQ82" s="209"/>
      <c r="DVR82" s="209"/>
      <c r="DVS82" s="209"/>
      <c r="DVT82" s="209"/>
      <c r="DVU82" s="209"/>
      <c r="DVV82" s="209"/>
      <c r="DVW82" s="209"/>
      <c r="DVX82" s="209"/>
      <c r="DVY82" s="209"/>
      <c r="DVZ82" s="209"/>
      <c r="DWA82" s="209"/>
      <c r="DWB82" s="209"/>
      <c r="DWC82" s="209"/>
      <c r="DWD82" s="209"/>
      <c r="DWE82" s="209"/>
      <c r="DWF82" s="209"/>
      <c r="DWG82" s="209"/>
      <c r="DWH82" s="209"/>
      <c r="DWI82" s="209"/>
      <c r="DWJ82" s="209"/>
      <c r="DWK82" s="209"/>
      <c r="DWL82" s="209"/>
      <c r="DWM82" s="209"/>
      <c r="DWN82" s="209"/>
      <c r="DWO82" s="209"/>
      <c r="DWP82" s="209"/>
      <c r="DWQ82" s="209"/>
      <c r="DWR82" s="209"/>
      <c r="DWS82" s="209"/>
      <c r="DWT82" s="209"/>
      <c r="DWU82" s="209"/>
      <c r="DWV82" s="209"/>
      <c r="DWW82" s="209"/>
      <c r="DWX82" s="209"/>
      <c r="DWY82" s="209"/>
      <c r="DWZ82" s="209"/>
      <c r="DXA82" s="209"/>
      <c r="DXB82" s="209"/>
      <c r="DXC82" s="209"/>
      <c r="DXD82" s="209"/>
      <c r="DXE82" s="209"/>
      <c r="DXF82" s="209"/>
      <c r="DXG82" s="209"/>
      <c r="DXH82" s="209"/>
      <c r="DXI82" s="209"/>
      <c r="DXJ82" s="209"/>
      <c r="DXK82" s="209"/>
      <c r="DXL82" s="209"/>
      <c r="DXM82" s="209"/>
      <c r="DXN82" s="209"/>
      <c r="DXO82" s="209"/>
      <c r="DXP82" s="209"/>
      <c r="DXQ82" s="209"/>
      <c r="DXR82" s="209"/>
      <c r="DXS82" s="209"/>
      <c r="DXT82" s="209"/>
      <c r="DXU82" s="209"/>
      <c r="DXV82" s="209"/>
      <c r="DXW82" s="209"/>
      <c r="DXX82" s="209"/>
      <c r="DXY82" s="209"/>
      <c r="DXZ82" s="209"/>
      <c r="DYA82" s="209"/>
      <c r="DYB82" s="209"/>
      <c r="DYC82" s="209"/>
      <c r="DYD82" s="209"/>
      <c r="DYE82" s="209"/>
      <c r="DYF82" s="209"/>
      <c r="DYG82" s="209"/>
      <c r="DYH82" s="209"/>
      <c r="DYI82" s="209"/>
      <c r="DYJ82" s="209"/>
      <c r="DYK82" s="209"/>
      <c r="DYL82" s="209"/>
      <c r="DYM82" s="209"/>
      <c r="DYN82" s="209"/>
      <c r="DYO82" s="209"/>
      <c r="DYP82" s="209"/>
      <c r="DYQ82" s="209"/>
      <c r="DYR82" s="209"/>
      <c r="DYS82" s="209"/>
      <c r="DYT82" s="209"/>
      <c r="DYU82" s="209"/>
      <c r="DYV82" s="209"/>
      <c r="DYW82" s="209"/>
      <c r="DYX82" s="209"/>
      <c r="DYY82" s="209"/>
      <c r="DYZ82" s="209"/>
      <c r="DZA82" s="209"/>
      <c r="DZB82" s="209"/>
      <c r="DZC82" s="209"/>
      <c r="DZD82" s="209"/>
      <c r="DZE82" s="209"/>
      <c r="DZF82" s="209"/>
      <c r="DZG82" s="209"/>
      <c r="DZH82" s="209"/>
      <c r="DZI82" s="209"/>
      <c r="DZJ82" s="209"/>
      <c r="DZK82" s="209"/>
      <c r="DZL82" s="209"/>
      <c r="DZM82" s="209"/>
      <c r="DZN82" s="209"/>
      <c r="DZO82" s="209"/>
      <c r="DZP82" s="209"/>
      <c r="DZQ82" s="209"/>
      <c r="DZR82" s="209"/>
      <c r="DZS82" s="209"/>
      <c r="DZT82" s="209"/>
      <c r="DZU82" s="209"/>
      <c r="DZV82" s="209"/>
      <c r="DZW82" s="209"/>
      <c r="DZX82" s="209"/>
      <c r="DZY82" s="209"/>
      <c r="DZZ82" s="209"/>
      <c r="EAA82" s="209"/>
      <c r="EAB82" s="209"/>
      <c r="EAC82" s="209"/>
      <c r="EAD82" s="209"/>
      <c r="EAE82" s="209"/>
      <c r="EAF82" s="209"/>
      <c r="EAG82" s="209"/>
      <c r="EAH82" s="209"/>
      <c r="EAI82" s="209"/>
      <c r="EAJ82" s="209"/>
      <c r="EAK82" s="209"/>
      <c r="EAL82" s="209"/>
      <c r="EAM82" s="209"/>
      <c r="EAN82" s="209"/>
      <c r="EAO82" s="209"/>
      <c r="EAP82" s="209"/>
      <c r="EAQ82" s="209"/>
      <c r="EAR82" s="209"/>
      <c r="EAS82" s="209"/>
      <c r="EAT82" s="209"/>
      <c r="EAU82" s="209"/>
      <c r="EAV82" s="209"/>
      <c r="EAW82" s="209"/>
      <c r="EAX82" s="209"/>
      <c r="EAY82" s="209"/>
      <c r="EAZ82" s="209"/>
      <c r="EBA82" s="209"/>
      <c r="EBB82" s="209"/>
      <c r="EBC82" s="209"/>
      <c r="EBD82" s="209"/>
      <c r="EBE82" s="209"/>
      <c r="EBF82" s="209"/>
      <c r="EBG82" s="209"/>
      <c r="EBH82" s="209"/>
      <c r="EBI82" s="209"/>
      <c r="EBJ82" s="209"/>
      <c r="EBK82" s="209"/>
      <c r="EBL82" s="209"/>
      <c r="EBM82" s="209"/>
      <c r="EBN82" s="209"/>
      <c r="EBO82" s="209"/>
      <c r="EBP82" s="209"/>
      <c r="EBQ82" s="209"/>
      <c r="EBR82" s="209"/>
      <c r="EBS82" s="209"/>
      <c r="EBT82" s="209"/>
      <c r="EBU82" s="209"/>
      <c r="EBV82" s="209"/>
      <c r="EBW82" s="209"/>
      <c r="EBX82" s="209"/>
      <c r="EBY82" s="209"/>
      <c r="EBZ82" s="209"/>
      <c r="ECA82" s="209"/>
      <c r="ECB82" s="209"/>
      <c r="ECC82" s="209"/>
      <c r="ECD82" s="209"/>
      <c r="ECE82" s="209"/>
      <c r="ECF82" s="209"/>
      <c r="ECG82" s="209"/>
      <c r="ECH82" s="209"/>
      <c r="ECI82" s="209"/>
      <c r="ECJ82" s="209"/>
      <c r="ECK82" s="209"/>
      <c r="ECL82" s="209"/>
      <c r="ECM82" s="209"/>
      <c r="ECN82" s="209"/>
      <c r="ECO82" s="209"/>
      <c r="ECP82" s="209"/>
      <c r="ECQ82" s="209"/>
      <c r="ECR82" s="209"/>
      <c r="ECS82" s="209"/>
      <c r="ECT82" s="209"/>
      <c r="ECU82" s="209"/>
      <c r="ECV82" s="209"/>
      <c r="ECW82" s="209"/>
      <c r="ECX82" s="209"/>
      <c r="ECY82" s="209"/>
      <c r="ECZ82" s="209"/>
      <c r="EDA82" s="209"/>
      <c r="EDB82" s="209"/>
      <c r="EDC82" s="209"/>
      <c r="EDD82" s="209"/>
      <c r="EDE82" s="209"/>
      <c r="EDF82" s="209"/>
      <c r="EDG82" s="209"/>
      <c r="EDH82" s="209"/>
      <c r="EDI82" s="209"/>
      <c r="EDJ82" s="209"/>
      <c r="EDK82" s="209"/>
      <c r="EDL82" s="209"/>
      <c r="EDM82" s="209"/>
      <c r="EDN82" s="209"/>
      <c r="EDO82" s="209"/>
      <c r="EDP82" s="209"/>
      <c r="EDQ82" s="209"/>
      <c r="EDR82" s="209"/>
      <c r="EDS82" s="209"/>
      <c r="EDT82" s="209"/>
      <c r="EDU82" s="209"/>
      <c r="EDV82" s="209"/>
      <c r="EDW82" s="209"/>
      <c r="EDX82" s="209"/>
      <c r="EDY82" s="209"/>
      <c r="EDZ82" s="209"/>
      <c r="EEA82" s="209"/>
      <c r="EEB82" s="209"/>
      <c r="EEC82" s="209"/>
      <c r="EED82" s="209"/>
      <c r="EEE82" s="209"/>
      <c r="EEF82" s="209"/>
      <c r="EEG82" s="209"/>
      <c r="EEH82" s="209"/>
      <c r="EEI82" s="209"/>
      <c r="EEJ82" s="209"/>
      <c r="EEK82" s="209"/>
      <c r="EEL82" s="209"/>
      <c r="EEM82" s="209"/>
      <c r="EEN82" s="209"/>
      <c r="EEO82" s="209"/>
      <c r="EEP82" s="209"/>
      <c r="EEQ82" s="209"/>
      <c r="EER82" s="209"/>
      <c r="EES82" s="209"/>
      <c r="EET82" s="209"/>
      <c r="EEU82" s="209"/>
      <c r="EEV82" s="209"/>
      <c r="EEW82" s="209"/>
      <c r="EEX82" s="209"/>
      <c r="EEY82" s="209"/>
      <c r="EEZ82" s="209"/>
      <c r="EFA82" s="209"/>
      <c r="EFB82" s="209"/>
      <c r="EFC82" s="209"/>
      <c r="EFD82" s="209"/>
      <c r="EFE82" s="209"/>
      <c r="EFF82" s="209"/>
      <c r="EFG82" s="209"/>
      <c r="EFH82" s="209"/>
      <c r="EFI82" s="209"/>
      <c r="EFJ82" s="209"/>
      <c r="EFK82" s="209"/>
      <c r="EFL82" s="209"/>
      <c r="EFM82" s="209"/>
      <c r="EFN82" s="209"/>
      <c r="EFO82" s="209"/>
      <c r="EFP82" s="209"/>
      <c r="EFQ82" s="209"/>
      <c r="EFR82" s="209"/>
      <c r="EFS82" s="209"/>
      <c r="EFT82" s="209"/>
      <c r="EFU82" s="209"/>
      <c r="EFV82" s="209"/>
      <c r="EFW82" s="209"/>
      <c r="EFX82" s="209"/>
      <c r="EFY82" s="209"/>
      <c r="EFZ82" s="209"/>
      <c r="EGA82" s="209"/>
      <c r="EGB82" s="209"/>
      <c r="EGC82" s="209"/>
      <c r="EGD82" s="209"/>
      <c r="EGE82" s="209"/>
      <c r="EGF82" s="209"/>
      <c r="EGG82" s="209"/>
      <c r="EGH82" s="209"/>
      <c r="EGI82" s="209"/>
      <c r="EGJ82" s="209"/>
      <c r="EGK82" s="209"/>
      <c r="EGL82" s="209"/>
      <c r="EGM82" s="209"/>
      <c r="EGN82" s="209"/>
      <c r="EGO82" s="209"/>
      <c r="EGP82" s="209"/>
      <c r="EGQ82" s="209"/>
      <c r="EGR82" s="209"/>
      <c r="EGS82" s="209"/>
      <c r="EGT82" s="209"/>
      <c r="EGU82" s="209"/>
      <c r="EGV82" s="209"/>
      <c r="EGW82" s="209"/>
      <c r="EGX82" s="209"/>
      <c r="EGY82" s="209"/>
      <c r="EGZ82" s="209"/>
      <c r="EHA82" s="209"/>
      <c r="EHB82" s="209"/>
      <c r="EHC82" s="209"/>
      <c r="EHD82" s="209"/>
      <c r="EHE82" s="209"/>
      <c r="EHF82" s="209"/>
      <c r="EHG82" s="209"/>
      <c r="EHH82" s="209"/>
      <c r="EHI82" s="209"/>
      <c r="EHJ82" s="209"/>
      <c r="EHK82" s="209"/>
      <c r="EHL82" s="209"/>
      <c r="EHM82" s="209"/>
      <c r="EHN82" s="209"/>
      <c r="EHO82" s="209"/>
      <c r="EHP82" s="209"/>
      <c r="EHQ82" s="209"/>
      <c r="EHR82" s="209"/>
      <c r="EHS82" s="209"/>
      <c r="EHT82" s="209"/>
      <c r="EHU82" s="209"/>
      <c r="EHV82" s="209"/>
      <c r="EHW82" s="209"/>
      <c r="EHX82" s="209"/>
      <c r="EHY82" s="209"/>
      <c r="EHZ82" s="209"/>
      <c r="EIA82" s="209"/>
      <c r="EIB82" s="209"/>
      <c r="EIC82" s="209"/>
      <c r="EID82" s="209"/>
      <c r="EIE82" s="209"/>
      <c r="EIF82" s="209"/>
      <c r="EIG82" s="209"/>
      <c r="EIH82" s="209"/>
      <c r="EII82" s="209"/>
      <c r="EIJ82" s="209"/>
      <c r="EIK82" s="209"/>
      <c r="EIL82" s="209"/>
      <c r="EIM82" s="209"/>
      <c r="EIN82" s="209"/>
      <c r="EIO82" s="209"/>
      <c r="EIP82" s="209"/>
      <c r="EIQ82" s="209"/>
      <c r="EIR82" s="209"/>
      <c r="EIS82" s="209"/>
      <c r="EIT82" s="209"/>
      <c r="EIU82" s="209"/>
      <c r="EIV82" s="209"/>
      <c r="EIW82" s="209"/>
      <c r="EIX82" s="209"/>
      <c r="EIY82" s="209"/>
      <c r="EIZ82" s="209"/>
      <c r="EJA82" s="209"/>
      <c r="EJB82" s="209"/>
      <c r="EJC82" s="209"/>
      <c r="EJD82" s="209"/>
      <c r="EJE82" s="209"/>
      <c r="EJF82" s="209"/>
      <c r="EJG82" s="209"/>
      <c r="EJH82" s="209"/>
      <c r="EJI82" s="209"/>
      <c r="EJJ82" s="209"/>
      <c r="EJK82" s="209"/>
      <c r="EJL82" s="209"/>
      <c r="EJM82" s="209"/>
      <c r="EJN82" s="209"/>
      <c r="EJO82" s="209"/>
      <c r="EJP82" s="209"/>
      <c r="EJQ82" s="209"/>
      <c r="EJR82" s="209"/>
      <c r="EJS82" s="209"/>
      <c r="EJT82" s="209"/>
      <c r="EJU82" s="209"/>
      <c r="EJV82" s="209"/>
      <c r="EJW82" s="209"/>
      <c r="EJX82" s="209"/>
      <c r="EJY82" s="209"/>
      <c r="EJZ82" s="209"/>
      <c r="EKA82" s="209"/>
      <c r="EKB82" s="209"/>
      <c r="EKC82" s="209"/>
      <c r="EKD82" s="209"/>
      <c r="EKE82" s="209"/>
      <c r="EKF82" s="209"/>
      <c r="EKG82" s="209"/>
      <c r="EKH82" s="209"/>
      <c r="EKI82" s="209"/>
      <c r="EKJ82" s="209"/>
      <c r="EKK82" s="209"/>
      <c r="EKL82" s="209"/>
      <c r="EKM82" s="209"/>
      <c r="EKN82" s="209"/>
      <c r="EKO82" s="209"/>
      <c r="EKP82" s="209"/>
      <c r="EKQ82" s="209"/>
      <c r="EKR82" s="209"/>
      <c r="EKS82" s="209"/>
      <c r="EKT82" s="209"/>
      <c r="EKU82" s="209"/>
      <c r="EKV82" s="209"/>
      <c r="EKW82" s="209"/>
      <c r="EKX82" s="209"/>
      <c r="EKY82" s="209"/>
      <c r="EKZ82" s="209"/>
      <c r="ELA82" s="209"/>
      <c r="ELB82" s="209"/>
      <c r="ELC82" s="209"/>
      <c r="ELD82" s="209"/>
      <c r="ELE82" s="209"/>
      <c r="ELF82" s="209"/>
      <c r="ELG82" s="209"/>
      <c r="ELH82" s="209"/>
      <c r="ELI82" s="209"/>
      <c r="ELJ82" s="209"/>
      <c r="ELK82" s="209"/>
      <c r="ELL82" s="209"/>
      <c r="ELM82" s="209"/>
      <c r="ELN82" s="209"/>
      <c r="ELO82" s="209"/>
      <c r="ELP82" s="209"/>
      <c r="ELQ82" s="209"/>
      <c r="ELR82" s="209"/>
      <c r="ELS82" s="209"/>
      <c r="ELT82" s="209"/>
      <c r="ELU82" s="209"/>
      <c r="ELV82" s="209"/>
      <c r="ELW82" s="209"/>
      <c r="ELX82" s="209"/>
      <c r="ELY82" s="209"/>
      <c r="ELZ82" s="209"/>
      <c r="EMA82" s="209"/>
      <c r="EMB82" s="209"/>
      <c r="EMC82" s="209"/>
      <c r="EMD82" s="209"/>
      <c r="EME82" s="209"/>
      <c r="EMF82" s="209"/>
      <c r="EMG82" s="209"/>
      <c r="EMH82" s="209"/>
      <c r="EMI82" s="209"/>
      <c r="EMJ82" s="209"/>
      <c r="EMK82" s="209"/>
      <c r="EML82" s="209"/>
      <c r="EMM82" s="209"/>
      <c r="EMN82" s="209"/>
      <c r="EMO82" s="209"/>
      <c r="EMP82" s="209"/>
      <c r="EMQ82" s="209"/>
      <c r="EMR82" s="209"/>
      <c r="EMS82" s="209"/>
      <c r="EMT82" s="209"/>
      <c r="EMU82" s="209"/>
      <c r="EMV82" s="209"/>
      <c r="EMW82" s="209"/>
      <c r="EMX82" s="209"/>
      <c r="EMY82" s="209"/>
      <c r="EMZ82" s="209"/>
      <c r="ENA82" s="209"/>
      <c r="ENB82" s="209"/>
      <c r="ENC82" s="209"/>
      <c r="END82" s="209"/>
      <c r="ENE82" s="209"/>
      <c r="ENF82" s="209"/>
      <c r="ENG82" s="209"/>
      <c r="ENH82" s="209"/>
      <c r="ENI82" s="209"/>
      <c r="ENJ82" s="209"/>
      <c r="ENK82" s="209"/>
      <c r="ENL82" s="209"/>
      <c r="ENM82" s="209"/>
      <c r="ENN82" s="209"/>
      <c r="ENO82" s="209"/>
      <c r="ENP82" s="209"/>
      <c r="ENQ82" s="209"/>
      <c r="ENR82" s="209"/>
      <c r="ENS82" s="209"/>
      <c r="ENT82" s="209"/>
      <c r="ENU82" s="209"/>
      <c r="ENV82" s="209"/>
      <c r="ENW82" s="209"/>
      <c r="ENX82" s="209"/>
      <c r="ENY82" s="209"/>
      <c r="ENZ82" s="209"/>
      <c r="EOA82" s="209"/>
      <c r="EOB82" s="209"/>
      <c r="EOC82" s="209"/>
      <c r="EOD82" s="209"/>
      <c r="EOE82" s="209"/>
      <c r="EOF82" s="209"/>
      <c r="EOG82" s="209"/>
      <c r="EOH82" s="209"/>
      <c r="EOI82" s="209"/>
      <c r="EOJ82" s="209"/>
      <c r="EOK82" s="209"/>
      <c r="EOL82" s="209"/>
      <c r="EOM82" s="209"/>
      <c r="EON82" s="209"/>
      <c r="EOO82" s="209"/>
      <c r="EOP82" s="209"/>
      <c r="EOQ82" s="209"/>
      <c r="EOR82" s="209"/>
      <c r="EOS82" s="209"/>
      <c r="EOT82" s="209"/>
      <c r="EOU82" s="209"/>
      <c r="EOV82" s="209"/>
      <c r="EOW82" s="209"/>
      <c r="EOX82" s="209"/>
      <c r="EOY82" s="209"/>
      <c r="EOZ82" s="209"/>
      <c r="EPA82" s="209"/>
      <c r="EPB82" s="209"/>
      <c r="EPC82" s="209"/>
      <c r="EPD82" s="209"/>
      <c r="EPE82" s="209"/>
      <c r="EPF82" s="209"/>
      <c r="EPG82" s="209"/>
      <c r="EPH82" s="209"/>
      <c r="EPI82" s="209"/>
      <c r="EPJ82" s="209"/>
      <c r="EPK82" s="209"/>
      <c r="EPL82" s="209"/>
      <c r="EPM82" s="209"/>
      <c r="EPN82" s="209"/>
      <c r="EPO82" s="209"/>
      <c r="EPP82" s="209"/>
      <c r="EPQ82" s="209"/>
      <c r="EPR82" s="209"/>
      <c r="EPS82" s="209"/>
      <c r="EPT82" s="209"/>
      <c r="EPU82" s="209"/>
      <c r="EPV82" s="209"/>
      <c r="EPW82" s="209"/>
      <c r="EPX82" s="209"/>
      <c r="EPY82" s="209"/>
      <c r="EPZ82" s="209"/>
      <c r="EQA82" s="209"/>
      <c r="EQB82" s="209"/>
      <c r="EQC82" s="209"/>
      <c r="EQD82" s="209"/>
      <c r="EQE82" s="209"/>
      <c r="EQF82" s="209"/>
      <c r="EQG82" s="209"/>
      <c r="EQH82" s="209"/>
      <c r="EQI82" s="209"/>
      <c r="EQJ82" s="209"/>
      <c r="EQK82" s="209"/>
      <c r="EQL82" s="209"/>
      <c r="EQM82" s="209"/>
      <c r="EQN82" s="209"/>
      <c r="EQO82" s="209"/>
      <c r="EQP82" s="209"/>
      <c r="EQQ82" s="209"/>
      <c r="EQR82" s="209"/>
      <c r="EQS82" s="209"/>
      <c r="EQT82" s="209"/>
      <c r="EQU82" s="209"/>
      <c r="EQV82" s="209"/>
      <c r="EQW82" s="209"/>
      <c r="EQX82" s="209"/>
      <c r="EQY82" s="209"/>
      <c r="EQZ82" s="209"/>
      <c r="ERA82" s="209"/>
      <c r="ERB82" s="209"/>
      <c r="ERC82" s="209"/>
      <c r="ERD82" s="209"/>
      <c r="ERE82" s="209"/>
      <c r="ERF82" s="209"/>
      <c r="ERG82" s="209"/>
      <c r="ERH82" s="209"/>
      <c r="ERI82" s="209"/>
      <c r="ERJ82" s="209"/>
      <c r="ERK82" s="209"/>
      <c r="ERL82" s="209"/>
      <c r="ERM82" s="209"/>
      <c r="ERN82" s="209"/>
      <c r="ERO82" s="209"/>
      <c r="ERP82" s="209"/>
      <c r="ERQ82" s="209"/>
      <c r="ERR82" s="209"/>
      <c r="ERS82" s="209"/>
      <c r="ERT82" s="209"/>
      <c r="ERU82" s="209"/>
      <c r="ERV82" s="209"/>
      <c r="ERW82" s="209"/>
      <c r="ERX82" s="209"/>
      <c r="ERY82" s="209"/>
      <c r="ERZ82" s="209"/>
      <c r="ESA82" s="209"/>
      <c r="ESB82" s="209"/>
      <c r="ESC82" s="209"/>
      <c r="ESD82" s="209"/>
      <c r="ESE82" s="209"/>
      <c r="ESF82" s="209"/>
      <c r="ESG82" s="209"/>
      <c r="ESH82" s="209"/>
      <c r="ESI82" s="209"/>
      <c r="ESJ82" s="209"/>
      <c r="ESK82" s="209"/>
      <c r="ESL82" s="209"/>
      <c r="ESM82" s="209"/>
      <c r="ESN82" s="209"/>
      <c r="ESO82" s="209"/>
      <c r="ESP82" s="209"/>
      <c r="ESQ82" s="209"/>
      <c r="ESR82" s="209"/>
      <c r="ESS82" s="209"/>
      <c r="EST82" s="209"/>
      <c r="ESU82" s="209"/>
      <c r="ESV82" s="209"/>
      <c r="ESW82" s="209"/>
      <c r="ESX82" s="209"/>
      <c r="ESY82" s="209"/>
      <c r="ESZ82" s="209"/>
      <c r="ETA82" s="209"/>
      <c r="ETB82" s="209"/>
      <c r="ETC82" s="209"/>
      <c r="ETD82" s="209"/>
      <c r="ETE82" s="209"/>
      <c r="ETF82" s="209"/>
      <c r="ETG82" s="209"/>
      <c r="ETH82" s="209"/>
      <c r="ETI82" s="209"/>
      <c r="ETJ82" s="209"/>
      <c r="ETK82" s="209"/>
      <c r="ETL82" s="209"/>
      <c r="ETM82" s="209"/>
      <c r="ETN82" s="209"/>
      <c r="ETO82" s="209"/>
      <c r="ETP82" s="209"/>
      <c r="ETQ82" s="209"/>
      <c r="ETR82" s="209"/>
      <c r="ETS82" s="209"/>
      <c r="ETT82" s="209"/>
      <c r="ETU82" s="209"/>
      <c r="ETV82" s="209"/>
      <c r="ETW82" s="209"/>
      <c r="ETX82" s="209"/>
      <c r="ETY82" s="209"/>
      <c r="ETZ82" s="209"/>
      <c r="EUA82" s="209"/>
      <c r="EUB82" s="209"/>
      <c r="EUC82" s="209"/>
      <c r="EUD82" s="209"/>
      <c r="EUE82" s="209"/>
      <c r="EUF82" s="209"/>
      <c r="EUG82" s="209"/>
      <c r="EUH82" s="209"/>
      <c r="EUI82" s="209"/>
      <c r="EUJ82" s="209"/>
      <c r="EUK82" s="209"/>
      <c r="EUL82" s="209"/>
      <c r="EUM82" s="209"/>
      <c r="EUN82" s="209"/>
      <c r="EUO82" s="209"/>
      <c r="EUP82" s="209"/>
      <c r="EUQ82" s="209"/>
      <c r="EUR82" s="209"/>
      <c r="EUS82" s="209"/>
      <c r="EUT82" s="209"/>
      <c r="EUU82" s="209"/>
      <c r="EUV82" s="209"/>
      <c r="EUW82" s="209"/>
      <c r="EUX82" s="209"/>
      <c r="EUY82" s="209"/>
      <c r="EUZ82" s="209"/>
      <c r="EVA82" s="209"/>
      <c r="EVB82" s="209"/>
      <c r="EVC82" s="209"/>
      <c r="EVD82" s="209"/>
      <c r="EVE82" s="209"/>
      <c r="EVF82" s="209"/>
      <c r="EVG82" s="209"/>
      <c r="EVH82" s="209"/>
      <c r="EVI82" s="209"/>
      <c r="EVJ82" s="209"/>
      <c r="EVK82" s="209"/>
      <c r="EVL82" s="209"/>
      <c r="EVM82" s="209"/>
      <c r="EVN82" s="209"/>
      <c r="EVO82" s="209"/>
      <c r="EVP82" s="209"/>
      <c r="EVQ82" s="209"/>
      <c r="EVR82" s="209"/>
      <c r="EVS82" s="209"/>
      <c r="EVT82" s="209"/>
      <c r="EVU82" s="209"/>
      <c r="EVV82" s="209"/>
      <c r="EVW82" s="209"/>
      <c r="EVX82" s="209"/>
      <c r="EVY82" s="209"/>
      <c r="EVZ82" s="209"/>
      <c r="EWA82" s="209"/>
      <c r="EWB82" s="209"/>
      <c r="EWC82" s="209"/>
      <c r="EWD82" s="209"/>
      <c r="EWE82" s="209"/>
      <c r="EWF82" s="209"/>
      <c r="EWG82" s="209"/>
      <c r="EWH82" s="209"/>
      <c r="EWI82" s="209"/>
      <c r="EWJ82" s="209"/>
      <c r="EWK82" s="209"/>
      <c r="EWL82" s="209"/>
      <c r="EWM82" s="209"/>
      <c r="EWN82" s="209"/>
      <c r="EWO82" s="209"/>
      <c r="EWP82" s="209"/>
      <c r="EWQ82" s="209"/>
      <c r="EWR82" s="209"/>
      <c r="EWS82" s="209"/>
      <c r="EWT82" s="209"/>
      <c r="EWU82" s="209"/>
      <c r="EWV82" s="209"/>
      <c r="EWW82" s="209"/>
      <c r="EWX82" s="209"/>
      <c r="EWY82" s="209"/>
      <c r="EWZ82" s="209"/>
      <c r="EXA82" s="209"/>
      <c r="EXB82" s="209"/>
      <c r="EXC82" s="209"/>
      <c r="EXD82" s="209"/>
      <c r="EXE82" s="209"/>
      <c r="EXF82" s="209"/>
      <c r="EXG82" s="209"/>
      <c r="EXH82" s="209"/>
      <c r="EXI82" s="209"/>
      <c r="EXJ82" s="209"/>
      <c r="EXK82" s="209"/>
      <c r="EXL82" s="209"/>
      <c r="EXM82" s="209"/>
      <c r="EXN82" s="209"/>
      <c r="EXO82" s="209"/>
      <c r="EXP82" s="209"/>
      <c r="EXQ82" s="209"/>
      <c r="EXR82" s="209"/>
      <c r="EXS82" s="209"/>
      <c r="EXT82" s="209"/>
      <c r="EXU82" s="209"/>
      <c r="EXV82" s="209"/>
      <c r="EXW82" s="209"/>
      <c r="EXX82" s="209"/>
      <c r="EXY82" s="209"/>
      <c r="EXZ82" s="209"/>
      <c r="EYA82" s="209"/>
      <c r="EYB82" s="209"/>
      <c r="EYC82" s="209"/>
      <c r="EYD82" s="209"/>
      <c r="EYE82" s="209"/>
      <c r="EYF82" s="209"/>
      <c r="EYG82" s="209"/>
      <c r="EYH82" s="209"/>
      <c r="EYI82" s="209"/>
      <c r="EYJ82" s="209"/>
      <c r="EYK82" s="209"/>
      <c r="EYL82" s="209"/>
      <c r="EYM82" s="209"/>
      <c r="EYN82" s="209"/>
      <c r="EYO82" s="209"/>
      <c r="EYP82" s="209"/>
      <c r="EYQ82" s="209"/>
      <c r="EYR82" s="209"/>
      <c r="EYS82" s="209"/>
      <c r="EYT82" s="209"/>
      <c r="EYU82" s="209"/>
      <c r="EYV82" s="209"/>
      <c r="EYW82" s="209"/>
      <c r="EYX82" s="209"/>
      <c r="EYY82" s="209"/>
      <c r="EYZ82" s="209"/>
      <c r="EZA82" s="209"/>
      <c r="EZB82" s="209"/>
      <c r="EZC82" s="209"/>
      <c r="EZD82" s="209"/>
      <c r="EZE82" s="209"/>
      <c r="EZF82" s="209"/>
      <c r="EZG82" s="209"/>
      <c r="EZH82" s="209"/>
      <c r="EZI82" s="209"/>
      <c r="EZJ82" s="209"/>
      <c r="EZK82" s="209"/>
      <c r="EZL82" s="209"/>
      <c r="EZM82" s="209"/>
      <c r="EZN82" s="209"/>
      <c r="EZO82" s="209"/>
      <c r="EZP82" s="209"/>
      <c r="EZQ82" s="209"/>
      <c r="EZR82" s="209"/>
      <c r="EZS82" s="209"/>
      <c r="EZT82" s="209"/>
      <c r="EZU82" s="209"/>
      <c r="EZV82" s="209"/>
      <c r="EZW82" s="209"/>
      <c r="EZX82" s="209"/>
      <c r="EZY82" s="209"/>
      <c r="EZZ82" s="209"/>
      <c r="FAA82" s="209"/>
      <c r="FAB82" s="209"/>
      <c r="FAC82" s="209"/>
      <c r="FAD82" s="209"/>
      <c r="FAE82" s="209"/>
      <c r="FAF82" s="209"/>
      <c r="FAG82" s="209"/>
      <c r="FAH82" s="209"/>
      <c r="FAI82" s="209"/>
      <c r="FAJ82" s="209"/>
      <c r="FAK82" s="209"/>
      <c r="FAL82" s="209"/>
      <c r="FAM82" s="209"/>
      <c r="FAN82" s="209"/>
      <c r="FAO82" s="209"/>
      <c r="FAP82" s="209"/>
      <c r="FAQ82" s="209"/>
      <c r="FAR82" s="209"/>
      <c r="FAS82" s="209"/>
      <c r="FAT82" s="209"/>
      <c r="FAU82" s="209"/>
      <c r="FAV82" s="209"/>
      <c r="FAW82" s="209"/>
      <c r="FAX82" s="209"/>
      <c r="FAY82" s="209"/>
      <c r="FAZ82" s="209"/>
      <c r="FBA82" s="209"/>
      <c r="FBB82" s="209"/>
      <c r="FBC82" s="209"/>
      <c r="FBD82" s="209"/>
      <c r="FBE82" s="209"/>
      <c r="FBF82" s="209"/>
      <c r="FBG82" s="209"/>
      <c r="FBH82" s="209"/>
      <c r="FBI82" s="209"/>
      <c r="FBJ82" s="209"/>
      <c r="FBK82" s="209"/>
      <c r="FBL82" s="209"/>
      <c r="FBM82" s="209"/>
      <c r="FBN82" s="209"/>
      <c r="FBO82" s="209"/>
      <c r="FBP82" s="209"/>
      <c r="FBQ82" s="209"/>
      <c r="FBR82" s="209"/>
      <c r="FBS82" s="209"/>
      <c r="FBT82" s="209"/>
      <c r="FBU82" s="209"/>
      <c r="FBV82" s="209"/>
      <c r="FBW82" s="209"/>
      <c r="FBX82" s="209"/>
      <c r="FBY82" s="209"/>
      <c r="FBZ82" s="209"/>
      <c r="FCA82" s="209"/>
      <c r="FCB82" s="209"/>
      <c r="FCC82" s="209"/>
      <c r="FCD82" s="209"/>
      <c r="FCE82" s="209"/>
      <c r="FCF82" s="209"/>
      <c r="FCG82" s="209"/>
      <c r="FCH82" s="209"/>
      <c r="FCI82" s="209"/>
      <c r="FCJ82" s="209"/>
      <c r="FCK82" s="209"/>
      <c r="FCL82" s="209"/>
      <c r="FCM82" s="209"/>
      <c r="FCN82" s="209"/>
      <c r="FCO82" s="209"/>
      <c r="FCP82" s="209"/>
      <c r="FCQ82" s="209"/>
      <c r="FCR82" s="209"/>
      <c r="FCS82" s="209"/>
      <c r="FCT82" s="209"/>
      <c r="FCU82" s="209"/>
      <c r="FCV82" s="209"/>
      <c r="FCW82" s="209"/>
      <c r="FCX82" s="209"/>
      <c r="FCY82" s="209"/>
      <c r="FCZ82" s="209"/>
      <c r="FDA82" s="209"/>
      <c r="FDB82" s="209"/>
      <c r="FDC82" s="209"/>
      <c r="FDD82" s="209"/>
      <c r="FDE82" s="209"/>
      <c r="FDF82" s="209"/>
      <c r="FDG82" s="209"/>
      <c r="FDH82" s="209"/>
      <c r="FDI82" s="209"/>
      <c r="FDJ82" s="209"/>
      <c r="FDK82" s="209"/>
      <c r="FDL82" s="209"/>
      <c r="FDM82" s="209"/>
      <c r="FDN82" s="209"/>
      <c r="FDO82" s="209"/>
      <c r="FDP82" s="209"/>
      <c r="FDQ82" s="209"/>
      <c r="FDR82" s="209"/>
      <c r="FDS82" s="209"/>
      <c r="FDT82" s="209"/>
      <c r="FDU82" s="209"/>
      <c r="FDV82" s="209"/>
      <c r="FDW82" s="209"/>
      <c r="FDX82" s="209"/>
      <c r="FDY82" s="209"/>
      <c r="FDZ82" s="209"/>
      <c r="FEA82" s="209"/>
      <c r="FEB82" s="209"/>
      <c r="FEC82" s="209"/>
      <c r="FED82" s="209"/>
      <c r="FEE82" s="209"/>
      <c r="FEF82" s="209"/>
      <c r="FEG82" s="209"/>
      <c r="FEH82" s="209"/>
      <c r="FEI82" s="209"/>
      <c r="FEJ82" s="209"/>
      <c r="FEK82" s="209"/>
      <c r="FEL82" s="209"/>
      <c r="FEM82" s="209"/>
      <c r="FEN82" s="209"/>
      <c r="FEO82" s="209"/>
      <c r="FEP82" s="209"/>
      <c r="FEQ82" s="209"/>
      <c r="FER82" s="209"/>
      <c r="FES82" s="209"/>
      <c r="FET82" s="209"/>
      <c r="FEU82" s="209"/>
      <c r="FEV82" s="209"/>
      <c r="FEW82" s="209"/>
      <c r="FEX82" s="209"/>
      <c r="FEY82" s="209"/>
      <c r="FEZ82" s="209"/>
      <c r="FFA82" s="209"/>
      <c r="FFB82" s="209"/>
      <c r="FFC82" s="209"/>
      <c r="FFD82" s="209"/>
      <c r="FFE82" s="209"/>
      <c r="FFF82" s="209"/>
      <c r="FFG82" s="209"/>
      <c r="FFH82" s="209"/>
      <c r="FFI82" s="209"/>
      <c r="FFJ82" s="209"/>
      <c r="FFK82" s="209"/>
      <c r="FFL82" s="209"/>
      <c r="FFM82" s="209"/>
      <c r="FFN82" s="209"/>
      <c r="FFO82" s="209"/>
      <c r="FFP82" s="209"/>
      <c r="FFQ82" s="209"/>
      <c r="FFR82" s="209"/>
      <c r="FFS82" s="209"/>
      <c r="FFT82" s="209"/>
      <c r="FFU82" s="209"/>
      <c r="FFV82" s="209"/>
      <c r="FFW82" s="209"/>
      <c r="FFX82" s="209"/>
      <c r="FFY82" s="209"/>
      <c r="FFZ82" s="209"/>
      <c r="FGA82" s="209"/>
      <c r="FGB82" s="209"/>
      <c r="FGC82" s="209"/>
      <c r="FGD82" s="209"/>
      <c r="FGE82" s="209"/>
      <c r="FGF82" s="209"/>
      <c r="FGG82" s="209"/>
      <c r="FGH82" s="209"/>
      <c r="FGI82" s="209"/>
      <c r="FGJ82" s="209"/>
      <c r="FGK82" s="209"/>
      <c r="FGL82" s="209"/>
      <c r="FGM82" s="209"/>
      <c r="FGN82" s="209"/>
      <c r="FGO82" s="209"/>
      <c r="FGP82" s="209"/>
      <c r="FGQ82" s="209"/>
      <c r="FGR82" s="209"/>
      <c r="FGS82" s="209"/>
      <c r="FGT82" s="209"/>
      <c r="FGU82" s="209"/>
      <c r="FGV82" s="209"/>
      <c r="FGW82" s="209"/>
      <c r="FGX82" s="209"/>
      <c r="FGY82" s="209"/>
      <c r="FGZ82" s="209"/>
      <c r="FHA82" s="209"/>
      <c r="FHB82" s="209"/>
      <c r="FHC82" s="209"/>
      <c r="FHD82" s="209"/>
      <c r="FHE82" s="209"/>
      <c r="FHF82" s="209"/>
      <c r="FHG82" s="209"/>
      <c r="FHH82" s="209"/>
      <c r="FHI82" s="209"/>
      <c r="FHJ82" s="209"/>
      <c r="FHK82" s="209"/>
      <c r="FHL82" s="209"/>
      <c r="FHM82" s="209"/>
      <c r="FHN82" s="209"/>
      <c r="FHO82" s="209"/>
      <c r="FHP82" s="209"/>
      <c r="FHQ82" s="209"/>
      <c r="FHR82" s="209"/>
      <c r="FHS82" s="209"/>
      <c r="FHT82" s="209"/>
      <c r="FHU82" s="209"/>
      <c r="FHV82" s="209"/>
      <c r="FHW82" s="209"/>
      <c r="FHX82" s="209"/>
      <c r="FHY82" s="209"/>
      <c r="FHZ82" s="209"/>
      <c r="FIA82" s="209"/>
      <c r="FIB82" s="209"/>
      <c r="FIC82" s="209"/>
      <c r="FID82" s="209"/>
      <c r="FIE82" s="209"/>
      <c r="FIF82" s="209"/>
      <c r="FIG82" s="209"/>
      <c r="FIH82" s="209"/>
      <c r="FII82" s="209"/>
      <c r="FIJ82" s="209"/>
      <c r="FIK82" s="209"/>
      <c r="FIL82" s="209"/>
      <c r="FIM82" s="209"/>
      <c r="FIN82" s="209"/>
      <c r="FIO82" s="209"/>
      <c r="FIP82" s="209"/>
      <c r="FIQ82" s="209"/>
      <c r="FIR82" s="209"/>
      <c r="FIS82" s="209"/>
      <c r="FIT82" s="209"/>
      <c r="FIU82" s="209"/>
      <c r="FIV82" s="209"/>
      <c r="FIW82" s="209"/>
      <c r="FIX82" s="209"/>
      <c r="FIY82" s="209"/>
      <c r="FIZ82" s="209"/>
      <c r="FJA82" s="209"/>
      <c r="FJB82" s="209"/>
      <c r="FJC82" s="209"/>
      <c r="FJD82" s="209"/>
      <c r="FJE82" s="209"/>
      <c r="FJF82" s="209"/>
      <c r="FJG82" s="209"/>
      <c r="FJH82" s="209"/>
      <c r="FJI82" s="209"/>
      <c r="FJJ82" s="209"/>
      <c r="FJK82" s="209"/>
      <c r="FJL82" s="209"/>
      <c r="FJM82" s="209"/>
      <c r="FJN82" s="209"/>
      <c r="FJO82" s="209"/>
      <c r="FJP82" s="209"/>
      <c r="FJQ82" s="209"/>
      <c r="FJR82" s="209"/>
      <c r="FJS82" s="209"/>
      <c r="FJT82" s="209"/>
      <c r="FJU82" s="209"/>
      <c r="FJV82" s="209"/>
      <c r="FJW82" s="209"/>
      <c r="FJX82" s="209"/>
      <c r="FJY82" s="209"/>
      <c r="FJZ82" s="209"/>
      <c r="FKA82" s="209"/>
      <c r="FKB82" s="209"/>
      <c r="FKC82" s="209"/>
      <c r="FKD82" s="209"/>
      <c r="FKE82" s="209"/>
      <c r="FKF82" s="209"/>
      <c r="FKG82" s="209"/>
      <c r="FKH82" s="209"/>
      <c r="FKI82" s="209"/>
      <c r="FKJ82" s="209"/>
      <c r="FKK82" s="209"/>
      <c r="FKL82" s="209"/>
      <c r="FKM82" s="209"/>
      <c r="FKN82" s="209"/>
      <c r="FKO82" s="209"/>
      <c r="FKP82" s="209"/>
      <c r="FKQ82" s="209"/>
      <c r="FKR82" s="209"/>
      <c r="FKS82" s="209"/>
      <c r="FKT82" s="209"/>
      <c r="FKU82" s="209"/>
      <c r="FKV82" s="209"/>
      <c r="FKW82" s="209"/>
      <c r="FKX82" s="209"/>
      <c r="FKY82" s="209"/>
      <c r="FKZ82" s="209"/>
      <c r="FLA82" s="209"/>
      <c r="FLB82" s="209"/>
      <c r="FLC82" s="209"/>
      <c r="FLD82" s="209"/>
      <c r="FLE82" s="209"/>
      <c r="FLF82" s="209"/>
      <c r="FLG82" s="209"/>
      <c r="FLH82" s="209"/>
      <c r="FLI82" s="209"/>
      <c r="FLJ82" s="209"/>
      <c r="FLK82" s="209"/>
      <c r="FLL82" s="209"/>
      <c r="FLM82" s="209"/>
      <c r="FLN82" s="209"/>
      <c r="FLO82" s="209"/>
      <c r="FLP82" s="209"/>
      <c r="FLQ82" s="209"/>
      <c r="FLR82" s="209"/>
      <c r="FLS82" s="209"/>
      <c r="FLT82" s="209"/>
      <c r="FLU82" s="209"/>
      <c r="FLV82" s="209"/>
      <c r="FLW82" s="209"/>
      <c r="FLX82" s="209"/>
      <c r="FLY82" s="209"/>
      <c r="FLZ82" s="209"/>
      <c r="FMA82" s="209"/>
      <c r="FMB82" s="209"/>
      <c r="FMC82" s="209"/>
      <c r="FMD82" s="209"/>
      <c r="FME82" s="209"/>
      <c r="FMF82" s="209"/>
      <c r="FMG82" s="209"/>
      <c r="FMH82" s="209"/>
      <c r="FMI82" s="209"/>
      <c r="FMJ82" s="209"/>
      <c r="FMK82" s="209"/>
      <c r="FML82" s="209"/>
      <c r="FMM82" s="209"/>
      <c r="FMN82" s="209"/>
      <c r="FMO82" s="209"/>
      <c r="FMP82" s="209"/>
      <c r="FMQ82" s="209"/>
      <c r="FMR82" s="209"/>
      <c r="FMS82" s="209"/>
      <c r="FMT82" s="209"/>
      <c r="FMU82" s="209"/>
      <c r="FMV82" s="209"/>
      <c r="FMW82" s="209"/>
      <c r="FMX82" s="209"/>
      <c r="FMY82" s="209"/>
      <c r="FMZ82" s="209"/>
      <c r="FNA82" s="209"/>
      <c r="FNB82" s="209"/>
      <c r="FNC82" s="209"/>
      <c r="FND82" s="209"/>
      <c r="FNE82" s="209"/>
      <c r="FNF82" s="209"/>
      <c r="FNG82" s="209"/>
      <c r="FNH82" s="209"/>
      <c r="FNI82" s="209"/>
      <c r="FNJ82" s="209"/>
      <c r="FNK82" s="209"/>
      <c r="FNL82" s="209"/>
      <c r="FNM82" s="209"/>
      <c r="FNN82" s="209"/>
      <c r="FNO82" s="209"/>
      <c r="FNP82" s="209"/>
      <c r="FNQ82" s="209"/>
      <c r="FNR82" s="209"/>
      <c r="FNS82" s="209"/>
      <c r="FNT82" s="209"/>
      <c r="FNU82" s="209"/>
      <c r="FNV82" s="209"/>
      <c r="FNW82" s="209"/>
      <c r="FNX82" s="209"/>
      <c r="FNY82" s="209"/>
      <c r="FNZ82" s="209"/>
      <c r="FOA82" s="209"/>
      <c r="FOB82" s="209"/>
      <c r="FOC82" s="209"/>
      <c r="FOD82" s="209"/>
      <c r="FOE82" s="209"/>
      <c r="FOF82" s="209"/>
      <c r="FOG82" s="209"/>
      <c r="FOH82" s="209"/>
      <c r="FOI82" s="209"/>
      <c r="FOJ82" s="209"/>
      <c r="FOK82" s="209"/>
      <c r="FOL82" s="209"/>
      <c r="FOM82" s="209"/>
      <c r="FON82" s="209"/>
      <c r="FOO82" s="209"/>
      <c r="FOP82" s="209"/>
      <c r="FOQ82" s="209"/>
      <c r="FOR82" s="209"/>
      <c r="FOS82" s="209"/>
      <c r="FOT82" s="209"/>
      <c r="FOU82" s="209"/>
      <c r="FOV82" s="209"/>
      <c r="FOW82" s="209"/>
      <c r="FOX82" s="209"/>
      <c r="FOY82" s="209"/>
      <c r="FOZ82" s="209"/>
      <c r="FPA82" s="209"/>
      <c r="FPB82" s="209"/>
      <c r="FPC82" s="209"/>
      <c r="FPD82" s="209"/>
      <c r="FPE82" s="209"/>
      <c r="FPF82" s="209"/>
      <c r="FPG82" s="209"/>
      <c r="FPH82" s="209"/>
      <c r="FPI82" s="209"/>
      <c r="FPJ82" s="209"/>
      <c r="FPK82" s="209"/>
      <c r="FPL82" s="209"/>
      <c r="FPM82" s="209"/>
      <c r="FPN82" s="209"/>
      <c r="FPO82" s="209"/>
      <c r="FPP82" s="209"/>
      <c r="FPQ82" s="209"/>
      <c r="FPR82" s="209"/>
      <c r="FPS82" s="209"/>
      <c r="FPT82" s="209"/>
      <c r="FPU82" s="209"/>
      <c r="FPV82" s="209"/>
      <c r="FPW82" s="209"/>
      <c r="FPX82" s="209"/>
      <c r="FPY82" s="209"/>
      <c r="FPZ82" s="209"/>
      <c r="FQA82" s="209"/>
      <c r="FQB82" s="209"/>
      <c r="FQC82" s="209"/>
      <c r="FQD82" s="209"/>
      <c r="FQE82" s="209"/>
      <c r="FQF82" s="209"/>
      <c r="FQG82" s="209"/>
      <c r="FQH82" s="209"/>
      <c r="FQI82" s="209"/>
      <c r="FQJ82" s="209"/>
      <c r="FQK82" s="209"/>
      <c r="FQL82" s="209"/>
      <c r="FQM82" s="209"/>
      <c r="FQN82" s="209"/>
      <c r="FQO82" s="209"/>
      <c r="FQP82" s="209"/>
      <c r="FQQ82" s="209"/>
      <c r="FQR82" s="209"/>
      <c r="FQS82" s="209"/>
      <c r="FQT82" s="209"/>
      <c r="FQU82" s="209"/>
      <c r="FQV82" s="209"/>
      <c r="FQW82" s="209"/>
      <c r="FQX82" s="209"/>
      <c r="FQY82" s="209"/>
      <c r="FQZ82" s="209"/>
      <c r="FRA82" s="209"/>
      <c r="FRB82" s="209"/>
      <c r="FRC82" s="209"/>
      <c r="FRD82" s="209"/>
      <c r="FRE82" s="209"/>
      <c r="FRF82" s="209"/>
      <c r="FRG82" s="209"/>
      <c r="FRH82" s="209"/>
      <c r="FRI82" s="209"/>
      <c r="FRJ82" s="209"/>
      <c r="FRK82" s="209"/>
      <c r="FRL82" s="209"/>
      <c r="FRM82" s="209"/>
      <c r="FRN82" s="209"/>
      <c r="FRO82" s="209"/>
      <c r="FRP82" s="209"/>
      <c r="FRQ82" s="209"/>
      <c r="FRR82" s="209"/>
      <c r="FRS82" s="209"/>
      <c r="FRT82" s="209"/>
      <c r="FRU82" s="209"/>
      <c r="FRV82" s="209"/>
      <c r="FRW82" s="209"/>
      <c r="FRX82" s="209"/>
      <c r="FRY82" s="209"/>
      <c r="FRZ82" s="209"/>
      <c r="FSA82" s="209"/>
      <c r="FSB82" s="209"/>
      <c r="FSC82" s="209"/>
      <c r="FSD82" s="209"/>
      <c r="FSE82" s="209"/>
      <c r="FSF82" s="209"/>
      <c r="FSG82" s="209"/>
      <c r="FSH82" s="209"/>
      <c r="FSI82" s="209"/>
      <c r="FSJ82" s="209"/>
      <c r="FSK82" s="209"/>
      <c r="FSL82" s="209"/>
      <c r="FSM82" s="209"/>
      <c r="FSN82" s="209"/>
      <c r="FSO82" s="209"/>
      <c r="FSP82" s="209"/>
      <c r="FSQ82" s="209"/>
      <c r="FSR82" s="209"/>
      <c r="FSS82" s="209"/>
      <c r="FST82" s="209"/>
      <c r="FSU82" s="209"/>
      <c r="FSV82" s="209"/>
      <c r="FSW82" s="209"/>
      <c r="FSX82" s="209"/>
      <c r="FSY82" s="209"/>
      <c r="FSZ82" s="209"/>
      <c r="FTA82" s="209"/>
      <c r="FTB82" s="209"/>
      <c r="FTC82" s="209"/>
      <c r="FTD82" s="209"/>
      <c r="FTE82" s="209"/>
      <c r="FTF82" s="209"/>
      <c r="FTG82" s="209"/>
      <c r="FTH82" s="209"/>
      <c r="FTI82" s="209"/>
      <c r="FTJ82" s="209"/>
      <c r="FTK82" s="209"/>
      <c r="FTL82" s="209"/>
      <c r="FTM82" s="209"/>
      <c r="FTN82" s="209"/>
      <c r="FTO82" s="209"/>
      <c r="FTP82" s="209"/>
      <c r="FTQ82" s="209"/>
      <c r="FTR82" s="209"/>
      <c r="FTS82" s="209"/>
      <c r="FTT82" s="209"/>
      <c r="FTU82" s="209"/>
      <c r="FTV82" s="209"/>
      <c r="FTW82" s="209"/>
      <c r="FTX82" s="209"/>
      <c r="FTY82" s="209"/>
      <c r="FTZ82" s="209"/>
      <c r="FUA82" s="209"/>
      <c r="FUB82" s="209"/>
      <c r="FUC82" s="209"/>
      <c r="FUD82" s="209"/>
      <c r="FUE82" s="209"/>
      <c r="FUF82" s="209"/>
      <c r="FUG82" s="209"/>
      <c r="FUH82" s="209"/>
      <c r="FUI82" s="209"/>
      <c r="FUJ82" s="209"/>
      <c r="FUK82" s="209"/>
      <c r="FUL82" s="209"/>
      <c r="FUM82" s="209"/>
      <c r="FUN82" s="209"/>
      <c r="FUO82" s="209"/>
      <c r="FUP82" s="209"/>
      <c r="FUQ82" s="209"/>
      <c r="FUR82" s="209"/>
      <c r="FUS82" s="209"/>
      <c r="FUT82" s="209"/>
      <c r="FUU82" s="209"/>
      <c r="FUV82" s="209"/>
      <c r="FUW82" s="209"/>
      <c r="FUX82" s="209"/>
      <c r="FUY82" s="209"/>
      <c r="FUZ82" s="209"/>
      <c r="FVA82" s="209"/>
      <c r="FVB82" s="209"/>
      <c r="FVC82" s="209"/>
      <c r="FVD82" s="209"/>
      <c r="FVE82" s="209"/>
      <c r="FVF82" s="209"/>
      <c r="FVG82" s="209"/>
      <c r="FVH82" s="209"/>
      <c r="FVI82" s="209"/>
      <c r="FVJ82" s="209"/>
      <c r="FVK82" s="209"/>
      <c r="FVL82" s="209"/>
      <c r="FVM82" s="209"/>
      <c r="FVN82" s="209"/>
      <c r="FVO82" s="209"/>
      <c r="FVP82" s="209"/>
      <c r="FVQ82" s="209"/>
      <c r="FVR82" s="209"/>
      <c r="FVS82" s="209"/>
      <c r="FVT82" s="209"/>
      <c r="FVU82" s="209"/>
      <c r="FVV82" s="209"/>
      <c r="FVW82" s="209"/>
      <c r="FVX82" s="209"/>
      <c r="FVY82" s="209"/>
      <c r="FVZ82" s="209"/>
      <c r="FWA82" s="209"/>
      <c r="FWB82" s="209"/>
      <c r="FWC82" s="209"/>
      <c r="FWD82" s="209"/>
      <c r="FWE82" s="209"/>
      <c r="FWF82" s="209"/>
      <c r="FWG82" s="209"/>
      <c r="FWH82" s="209"/>
      <c r="FWI82" s="209"/>
      <c r="FWJ82" s="209"/>
      <c r="FWK82" s="209"/>
      <c r="FWL82" s="209"/>
      <c r="FWM82" s="209"/>
      <c r="FWN82" s="209"/>
      <c r="FWO82" s="209"/>
      <c r="FWP82" s="209"/>
      <c r="FWQ82" s="209"/>
      <c r="FWR82" s="209"/>
      <c r="FWS82" s="209"/>
      <c r="FWT82" s="209"/>
      <c r="FWU82" s="209"/>
      <c r="FWV82" s="209"/>
      <c r="FWW82" s="209"/>
      <c r="FWX82" s="209"/>
      <c r="FWY82" s="209"/>
      <c r="FWZ82" s="209"/>
      <c r="FXA82" s="209"/>
      <c r="FXB82" s="209"/>
      <c r="FXC82" s="209"/>
      <c r="FXD82" s="209"/>
      <c r="FXE82" s="209"/>
      <c r="FXF82" s="209"/>
      <c r="FXG82" s="209"/>
      <c r="FXH82" s="209"/>
      <c r="FXI82" s="209"/>
      <c r="FXJ82" s="209"/>
      <c r="FXK82" s="209"/>
      <c r="FXL82" s="209"/>
      <c r="FXM82" s="209"/>
      <c r="FXN82" s="209"/>
      <c r="FXO82" s="209"/>
      <c r="FXP82" s="209"/>
      <c r="FXQ82" s="209"/>
      <c r="FXR82" s="209"/>
      <c r="FXS82" s="209"/>
      <c r="FXT82" s="209"/>
      <c r="FXU82" s="209"/>
      <c r="FXV82" s="209"/>
      <c r="FXW82" s="209"/>
      <c r="FXX82" s="209"/>
      <c r="FXY82" s="209"/>
      <c r="FXZ82" s="209"/>
      <c r="FYA82" s="209"/>
      <c r="FYB82" s="209"/>
      <c r="FYC82" s="209"/>
      <c r="FYD82" s="209"/>
      <c r="FYE82" s="209"/>
      <c r="FYF82" s="209"/>
      <c r="FYG82" s="209"/>
      <c r="FYH82" s="209"/>
      <c r="FYI82" s="209"/>
      <c r="FYJ82" s="209"/>
      <c r="FYK82" s="209"/>
      <c r="FYL82" s="209"/>
      <c r="FYM82" s="209"/>
      <c r="FYN82" s="209"/>
      <c r="FYO82" s="209"/>
      <c r="FYP82" s="209"/>
      <c r="FYQ82" s="209"/>
      <c r="FYR82" s="209"/>
      <c r="FYS82" s="209"/>
      <c r="FYT82" s="209"/>
      <c r="FYU82" s="209"/>
      <c r="FYV82" s="209"/>
      <c r="FYW82" s="209"/>
      <c r="FYX82" s="209"/>
      <c r="FYY82" s="209"/>
      <c r="FYZ82" s="209"/>
      <c r="FZA82" s="209"/>
      <c r="FZB82" s="209"/>
      <c r="FZC82" s="209"/>
      <c r="FZD82" s="209"/>
      <c r="FZE82" s="209"/>
      <c r="FZF82" s="209"/>
      <c r="FZG82" s="209"/>
      <c r="FZH82" s="209"/>
      <c r="FZI82" s="209"/>
      <c r="FZJ82" s="209"/>
      <c r="FZK82" s="209"/>
      <c r="FZL82" s="209"/>
      <c r="FZM82" s="209"/>
      <c r="FZN82" s="209"/>
      <c r="FZO82" s="209"/>
      <c r="FZP82" s="209"/>
      <c r="FZQ82" s="209"/>
      <c r="FZR82" s="209"/>
      <c r="FZS82" s="209"/>
      <c r="FZT82" s="209"/>
      <c r="FZU82" s="209"/>
      <c r="FZV82" s="209"/>
      <c r="FZW82" s="209"/>
      <c r="FZX82" s="209"/>
      <c r="FZY82" s="209"/>
      <c r="FZZ82" s="209"/>
      <c r="GAA82" s="209"/>
      <c r="GAB82" s="209"/>
      <c r="GAC82" s="209"/>
      <c r="GAD82" s="209"/>
      <c r="GAE82" s="209"/>
      <c r="GAF82" s="209"/>
      <c r="GAG82" s="209"/>
      <c r="GAH82" s="209"/>
      <c r="GAI82" s="209"/>
      <c r="GAJ82" s="209"/>
      <c r="GAK82" s="209"/>
      <c r="GAL82" s="209"/>
      <c r="GAM82" s="209"/>
      <c r="GAN82" s="209"/>
      <c r="GAO82" s="209"/>
      <c r="GAP82" s="209"/>
      <c r="GAQ82" s="209"/>
      <c r="GAR82" s="209"/>
      <c r="GAS82" s="209"/>
      <c r="GAT82" s="209"/>
      <c r="GAU82" s="209"/>
      <c r="GAV82" s="209"/>
      <c r="GAW82" s="209"/>
      <c r="GAX82" s="209"/>
      <c r="GAY82" s="209"/>
      <c r="GAZ82" s="209"/>
      <c r="GBA82" s="209"/>
      <c r="GBB82" s="209"/>
      <c r="GBC82" s="209"/>
      <c r="GBD82" s="209"/>
      <c r="GBE82" s="209"/>
      <c r="GBF82" s="209"/>
      <c r="GBG82" s="209"/>
      <c r="GBH82" s="209"/>
      <c r="GBI82" s="209"/>
      <c r="GBJ82" s="209"/>
      <c r="GBK82" s="209"/>
      <c r="GBL82" s="209"/>
      <c r="GBM82" s="209"/>
      <c r="GBN82" s="209"/>
      <c r="GBO82" s="209"/>
      <c r="GBP82" s="209"/>
      <c r="GBQ82" s="209"/>
      <c r="GBR82" s="209"/>
      <c r="GBS82" s="209"/>
      <c r="GBT82" s="209"/>
      <c r="GBU82" s="209"/>
      <c r="GBV82" s="209"/>
      <c r="GBW82" s="209"/>
      <c r="GBX82" s="209"/>
      <c r="GBY82" s="209"/>
      <c r="GBZ82" s="209"/>
      <c r="GCA82" s="209"/>
      <c r="GCB82" s="209"/>
      <c r="GCC82" s="209"/>
      <c r="GCD82" s="209"/>
      <c r="GCE82" s="209"/>
      <c r="GCF82" s="209"/>
      <c r="GCG82" s="209"/>
      <c r="GCH82" s="209"/>
      <c r="GCI82" s="209"/>
      <c r="GCJ82" s="209"/>
      <c r="GCK82" s="209"/>
      <c r="GCL82" s="209"/>
      <c r="GCM82" s="209"/>
      <c r="GCN82" s="209"/>
      <c r="GCO82" s="209"/>
      <c r="GCP82" s="209"/>
      <c r="GCQ82" s="209"/>
      <c r="GCR82" s="209"/>
      <c r="GCS82" s="209"/>
      <c r="GCT82" s="209"/>
      <c r="GCU82" s="209"/>
      <c r="GCV82" s="209"/>
      <c r="GCW82" s="209"/>
      <c r="GCX82" s="209"/>
      <c r="GCY82" s="209"/>
      <c r="GCZ82" s="209"/>
      <c r="GDA82" s="209"/>
      <c r="GDB82" s="209"/>
      <c r="GDC82" s="209"/>
      <c r="GDD82" s="209"/>
      <c r="GDE82" s="209"/>
      <c r="GDF82" s="209"/>
      <c r="GDG82" s="209"/>
      <c r="GDH82" s="209"/>
      <c r="GDI82" s="209"/>
      <c r="GDJ82" s="209"/>
      <c r="GDK82" s="209"/>
      <c r="GDL82" s="209"/>
      <c r="GDM82" s="209"/>
      <c r="GDN82" s="209"/>
      <c r="GDO82" s="209"/>
      <c r="GDP82" s="209"/>
      <c r="GDQ82" s="209"/>
      <c r="GDR82" s="209"/>
      <c r="GDS82" s="209"/>
      <c r="GDT82" s="209"/>
      <c r="GDU82" s="209"/>
      <c r="GDV82" s="209"/>
      <c r="GDW82" s="209"/>
      <c r="GDX82" s="209"/>
      <c r="GDY82" s="209"/>
      <c r="GDZ82" s="209"/>
      <c r="GEA82" s="209"/>
      <c r="GEB82" s="209"/>
      <c r="GEC82" s="209"/>
      <c r="GED82" s="209"/>
      <c r="GEE82" s="209"/>
      <c r="GEF82" s="209"/>
      <c r="GEG82" s="209"/>
      <c r="GEH82" s="209"/>
      <c r="GEI82" s="209"/>
      <c r="GEJ82" s="209"/>
      <c r="GEK82" s="209"/>
      <c r="GEL82" s="209"/>
      <c r="GEM82" s="209"/>
      <c r="GEN82" s="209"/>
      <c r="GEO82" s="209"/>
      <c r="GEP82" s="209"/>
      <c r="GEQ82" s="209"/>
      <c r="GER82" s="209"/>
      <c r="GES82" s="209"/>
      <c r="GET82" s="209"/>
      <c r="GEU82" s="209"/>
      <c r="GEV82" s="209"/>
      <c r="GEW82" s="209"/>
      <c r="GEX82" s="209"/>
      <c r="GEY82" s="209"/>
      <c r="GEZ82" s="209"/>
      <c r="GFA82" s="209"/>
      <c r="GFB82" s="209"/>
      <c r="GFC82" s="209"/>
      <c r="GFD82" s="209"/>
      <c r="GFE82" s="209"/>
      <c r="GFF82" s="209"/>
      <c r="GFG82" s="209"/>
      <c r="GFH82" s="209"/>
      <c r="GFI82" s="209"/>
      <c r="GFJ82" s="209"/>
      <c r="GFK82" s="209"/>
      <c r="GFL82" s="209"/>
      <c r="GFM82" s="209"/>
      <c r="GFN82" s="209"/>
      <c r="GFO82" s="209"/>
      <c r="GFP82" s="209"/>
      <c r="GFQ82" s="209"/>
      <c r="GFR82" s="209"/>
      <c r="GFS82" s="209"/>
      <c r="GFT82" s="209"/>
      <c r="GFU82" s="209"/>
      <c r="GFV82" s="209"/>
      <c r="GFW82" s="209"/>
      <c r="GFX82" s="209"/>
      <c r="GFY82" s="209"/>
      <c r="GFZ82" s="209"/>
      <c r="GGA82" s="209"/>
      <c r="GGB82" s="209"/>
      <c r="GGC82" s="209"/>
      <c r="GGD82" s="209"/>
      <c r="GGE82" s="209"/>
      <c r="GGF82" s="209"/>
      <c r="GGG82" s="209"/>
      <c r="GGH82" s="209"/>
      <c r="GGI82" s="209"/>
      <c r="GGJ82" s="209"/>
      <c r="GGK82" s="209"/>
      <c r="GGL82" s="209"/>
      <c r="GGM82" s="209"/>
      <c r="GGN82" s="209"/>
      <c r="GGO82" s="209"/>
      <c r="GGP82" s="209"/>
      <c r="GGQ82" s="209"/>
      <c r="GGR82" s="209"/>
      <c r="GGS82" s="209"/>
      <c r="GGT82" s="209"/>
      <c r="GGU82" s="209"/>
      <c r="GGV82" s="209"/>
      <c r="GGW82" s="209"/>
      <c r="GGX82" s="209"/>
      <c r="GGY82" s="209"/>
      <c r="GGZ82" s="209"/>
      <c r="GHA82" s="209"/>
      <c r="GHB82" s="209"/>
      <c r="GHC82" s="209"/>
      <c r="GHD82" s="209"/>
      <c r="GHE82" s="209"/>
      <c r="GHF82" s="209"/>
      <c r="GHG82" s="209"/>
      <c r="GHH82" s="209"/>
      <c r="GHI82" s="209"/>
      <c r="GHJ82" s="209"/>
      <c r="GHK82" s="209"/>
      <c r="GHL82" s="209"/>
      <c r="GHM82" s="209"/>
      <c r="GHN82" s="209"/>
      <c r="GHO82" s="209"/>
      <c r="GHP82" s="209"/>
      <c r="GHQ82" s="209"/>
      <c r="GHR82" s="209"/>
      <c r="GHS82" s="209"/>
      <c r="GHT82" s="209"/>
      <c r="GHU82" s="209"/>
      <c r="GHV82" s="209"/>
      <c r="GHW82" s="209"/>
      <c r="GHX82" s="209"/>
      <c r="GHY82" s="209"/>
      <c r="GHZ82" s="209"/>
      <c r="GIA82" s="209"/>
      <c r="GIB82" s="209"/>
      <c r="GIC82" s="209"/>
      <c r="GID82" s="209"/>
      <c r="GIE82" s="209"/>
      <c r="GIF82" s="209"/>
      <c r="GIG82" s="209"/>
      <c r="GIH82" s="209"/>
      <c r="GII82" s="209"/>
      <c r="GIJ82" s="209"/>
      <c r="GIK82" s="209"/>
      <c r="GIL82" s="209"/>
      <c r="GIM82" s="209"/>
      <c r="GIN82" s="209"/>
      <c r="GIO82" s="209"/>
      <c r="GIP82" s="209"/>
      <c r="GIQ82" s="209"/>
      <c r="GIR82" s="209"/>
      <c r="GIS82" s="209"/>
      <c r="GIT82" s="209"/>
      <c r="GIU82" s="209"/>
      <c r="GIV82" s="209"/>
      <c r="GIW82" s="209"/>
      <c r="GIX82" s="209"/>
      <c r="GIY82" s="209"/>
      <c r="GIZ82" s="209"/>
      <c r="GJA82" s="209"/>
      <c r="GJB82" s="209"/>
      <c r="GJC82" s="209"/>
      <c r="GJD82" s="209"/>
      <c r="GJE82" s="209"/>
      <c r="GJF82" s="209"/>
      <c r="GJG82" s="209"/>
      <c r="GJH82" s="209"/>
      <c r="GJI82" s="209"/>
      <c r="GJJ82" s="209"/>
      <c r="GJK82" s="209"/>
      <c r="GJL82" s="209"/>
      <c r="GJM82" s="209"/>
      <c r="GJN82" s="209"/>
      <c r="GJO82" s="209"/>
      <c r="GJP82" s="209"/>
      <c r="GJQ82" s="209"/>
      <c r="GJR82" s="209"/>
      <c r="GJS82" s="209"/>
      <c r="GJT82" s="209"/>
      <c r="GJU82" s="209"/>
      <c r="GJV82" s="209"/>
      <c r="GJW82" s="209"/>
      <c r="GJX82" s="209"/>
      <c r="GJY82" s="209"/>
      <c r="GJZ82" s="209"/>
      <c r="GKA82" s="209"/>
      <c r="GKB82" s="209"/>
      <c r="GKC82" s="209"/>
      <c r="GKD82" s="209"/>
      <c r="GKE82" s="209"/>
      <c r="GKF82" s="209"/>
      <c r="GKG82" s="209"/>
      <c r="GKH82" s="209"/>
      <c r="GKI82" s="209"/>
      <c r="GKJ82" s="209"/>
      <c r="GKK82" s="209"/>
      <c r="GKL82" s="209"/>
      <c r="GKM82" s="209"/>
      <c r="GKN82" s="209"/>
      <c r="GKO82" s="209"/>
      <c r="GKP82" s="209"/>
      <c r="GKQ82" s="209"/>
      <c r="GKR82" s="209"/>
      <c r="GKS82" s="209"/>
      <c r="GKT82" s="209"/>
      <c r="GKU82" s="209"/>
      <c r="GKV82" s="209"/>
      <c r="GKW82" s="209"/>
      <c r="GKX82" s="209"/>
      <c r="GKY82" s="209"/>
      <c r="GKZ82" s="209"/>
      <c r="GLA82" s="209"/>
      <c r="GLB82" s="209"/>
      <c r="GLC82" s="209"/>
      <c r="GLD82" s="209"/>
      <c r="GLE82" s="209"/>
      <c r="GLF82" s="209"/>
      <c r="GLG82" s="209"/>
      <c r="GLH82" s="209"/>
      <c r="GLI82" s="209"/>
      <c r="GLJ82" s="209"/>
      <c r="GLK82" s="209"/>
      <c r="GLL82" s="209"/>
      <c r="GLM82" s="209"/>
      <c r="GLN82" s="209"/>
      <c r="GLO82" s="209"/>
      <c r="GLP82" s="209"/>
      <c r="GLQ82" s="209"/>
      <c r="GLR82" s="209"/>
      <c r="GLS82" s="209"/>
      <c r="GLT82" s="209"/>
      <c r="GLU82" s="209"/>
      <c r="GLV82" s="209"/>
      <c r="GLW82" s="209"/>
      <c r="GLX82" s="209"/>
      <c r="GLY82" s="209"/>
      <c r="GLZ82" s="209"/>
      <c r="GMA82" s="209"/>
      <c r="GMB82" s="209"/>
      <c r="GMC82" s="209"/>
      <c r="GMD82" s="209"/>
      <c r="GME82" s="209"/>
      <c r="GMF82" s="209"/>
      <c r="GMG82" s="209"/>
      <c r="GMH82" s="209"/>
      <c r="GMI82" s="209"/>
      <c r="GMJ82" s="209"/>
      <c r="GMK82" s="209"/>
      <c r="GML82" s="209"/>
      <c r="GMM82" s="209"/>
      <c r="GMN82" s="209"/>
      <c r="GMO82" s="209"/>
      <c r="GMP82" s="209"/>
      <c r="GMQ82" s="209"/>
      <c r="GMR82" s="209"/>
      <c r="GMS82" s="209"/>
      <c r="GMT82" s="209"/>
      <c r="GMU82" s="209"/>
      <c r="GMV82" s="209"/>
      <c r="GMW82" s="209"/>
      <c r="GMX82" s="209"/>
      <c r="GMY82" s="209"/>
      <c r="GMZ82" s="209"/>
      <c r="GNA82" s="209"/>
      <c r="GNB82" s="209"/>
      <c r="GNC82" s="209"/>
      <c r="GND82" s="209"/>
      <c r="GNE82" s="209"/>
      <c r="GNF82" s="209"/>
      <c r="GNG82" s="209"/>
      <c r="GNH82" s="209"/>
      <c r="GNI82" s="209"/>
      <c r="GNJ82" s="209"/>
      <c r="GNK82" s="209"/>
      <c r="GNL82" s="209"/>
      <c r="GNM82" s="209"/>
      <c r="GNN82" s="209"/>
      <c r="GNO82" s="209"/>
      <c r="GNP82" s="209"/>
      <c r="GNQ82" s="209"/>
      <c r="GNR82" s="209"/>
      <c r="GNS82" s="209"/>
      <c r="GNT82" s="209"/>
      <c r="GNU82" s="209"/>
      <c r="GNV82" s="209"/>
      <c r="GNW82" s="209"/>
      <c r="GNX82" s="209"/>
      <c r="GNY82" s="209"/>
      <c r="GNZ82" s="209"/>
      <c r="GOA82" s="209"/>
      <c r="GOB82" s="209"/>
      <c r="GOC82" s="209"/>
      <c r="GOD82" s="209"/>
      <c r="GOE82" s="209"/>
      <c r="GOF82" s="209"/>
      <c r="GOG82" s="209"/>
      <c r="GOH82" s="209"/>
      <c r="GOI82" s="209"/>
      <c r="GOJ82" s="209"/>
      <c r="GOK82" s="209"/>
      <c r="GOL82" s="209"/>
      <c r="GOM82" s="209"/>
      <c r="GON82" s="209"/>
      <c r="GOO82" s="209"/>
      <c r="GOP82" s="209"/>
      <c r="GOQ82" s="209"/>
      <c r="GOR82" s="209"/>
      <c r="GOS82" s="209"/>
      <c r="GOT82" s="209"/>
      <c r="GOU82" s="209"/>
      <c r="GOV82" s="209"/>
      <c r="GOW82" s="209"/>
      <c r="GOX82" s="209"/>
      <c r="GOY82" s="209"/>
      <c r="GOZ82" s="209"/>
      <c r="GPA82" s="209"/>
      <c r="GPB82" s="209"/>
      <c r="GPC82" s="209"/>
      <c r="GPD82" s="209"/>
      <c r="GPE82" s="209"/>
      <c r="GPF82" s="209"/>
      <c r="GPG82" s="209"/>
      <c r="GPH82" s="209"/>
      <c r="GPI82" s="209"/>
      <c r="GPJ82" s="209"/>
      <c r="GPK82" s="209"/>
      <c r="GPL82" s="209"/>
      <c r="GPM82" s="209"/>
      <c r="GPN82" s="209"/>
      <c r="GPO82" s="209"/>
      <c r="GPP82" s="209"/>
      <c r="GPQ82" s="209"/>
      <c r="GPR82" s="209"/>
      <c r="GPS82" s="209"/>
      <c r="GPT82" s="209"/>
      <c r="GPU82" s="209"/>
      <c r="GPV82" s="209"/>
      <c r="GPW82" s="209"/>
      <c r="GPX82" s="209"/>
      <c r="GPY82" s="209"/>
      <c r="GPZ82" s="209"/>
      <c r="GQA82" s="209"/>
      <c r="GQB82" s="209"/>
      <c r="GQC82" s="209"/>
      <c r="GQD82" s="209"/>
      <c r="GQE82" s="209"/>
      <c r="GQF82" s="209"/>
      <c r="GQG82" s="209"/>
      <c r="GQH82" s="209"/>
      <c r="GQI82" s="209"/>
      <c r="GQJ82" s="209"/>
      <c r="GQK82" s="209"/>
      <c r="GQL82" s="209"/>
      <c r="GQM82" s="209"/>
      <c r="GQN82" s="209"/>
      <c r="GQO82" s="209"/>
      <c r="GQP82" s="209"/>
      <c r="GQQ82" s="209"/>
      <c r="GQR82" s="209"/>
      <c r="GQS82" s="209"/>
      <c r="GQT82" s="209"/>
      <c r="GQU82" s="209"/>
      <c r="GQV82" s="209"/>
      <c r="GQW82" s="209"/>
      <c r="GQX82" s="209"/>
      <c r="GQY82" s="209"/>
      <c r="GQZ82" s="209"/>
      <c r="GRA82" s="209"/>
      <c r="GRB82" s="209"/>
      <c r="GRC82" s="209"/>
      <c r="GRD82" s="209"/>
      <c r="GRE82" s="209"/>
      <c r="GRF82" s="209"/>
      <c r="GRG82" s="209"/>
      <c r="GRH82" s="209"/>
      <c r="GRI82" s="209"/>
      <c r="GRJ82" s="209"/>
      <c r="GRK82" s="209"/>
      <c r="GRL82" s="209"/>
      <c r="GRM82" s="209"/>
      <c r="GRN82" s="209"/>
      <c r="GRO82" s="209"/>
      <c r="GRP82" s="209"/>
      <c r="GRQ82" s="209"/>
      <c r="GRR82" s="209"/>
      <c r="GRS82" s="209"/>
      <c r="GRT82" s="209"/>
      <c r="GRU82" s="209"/>
      <c r="GRV82" s="209"/>
      <c r="GRW82" s="209"/>
      <c r="GRX82" s="209"/>
      <c r="GRY82" s="209"/>
      <c r="GRZ82" s="209"/>
      <c r="GSA82" s="209"/>
      <c r="GSB82" s="209"/>
      <c r="GSC82" s="209"/>
      <c r="GSD82" s="209"/>
      <c r="GSE82" s="209"/>
      <c r="GSF82" s="209"/>
      <c r="GSG82" s="209"/>
      <c r="GSH82" s="209"/>
      <c r="GSI82" s="209"/>
      <c r="GSJ82" s="209"/>
      <c r="GSK82" s="209"/>
      <c r="GSL82" s="209"/>
      <c r="GSM82" s="209"/>
      <c r="GSN82" s="209"/>
      <c r="GSO82" s="209"/>
      <c r="GSP82" s="209"/>
      <c r="GSQ82" s="209"/>
      <c r="GSR82" s="209"/>
      <c r="GSS82" s="209"/>
      <c r="GST82" s="209"/>
      <c r="GSU82" s="209"/>
      <c r="GSV82" s="209"/>
      <c r="GSW82" s="209"/>
      <c r="GSX82" s="209"/>
      <c r="GSY82" s="209"/>
      <c r="GSZ82" s="209"/>
      <c r="GTA82" s="209"/>
      <c r="GTB82" s="209"/>
      <c r="GTC82" s="209"/>
      <c r="GTD82" s="209"/>
      <c r="GTE82" s="209"/>
      <c r="GTF82" s="209"/>
      <c r="GTG82" s="209"/>
      <c r="GTH82" s="209"/>
      <c r="GTI82" s="209"/>
      <c r="GTJ82" s="209"/>
      <c r="GTK82" s="209"/>
      <c r="GTL82" s="209"/>
      <c r="GTM82" s="209"/>
      <c r="GTN82" s="209"/>
      <c r="GTO82" s="209"/>
      <c r="GTP82" s="209"/>
      <c r="GTQ82" s="209"/>
      <c r="GTR82" s="209"/>
      <c r="GTS82" s="209"/>
      <c r="GTT82" s="209"/>
      <c r="GTU82" s="209"/>
      <c r="GTV82" s="209"/>
      <c r="GTW82" s="209"/>
      <c r="GTX82" s="209"/>
      <c r="GTY82" s="209"/>
      <c r="GTZ82" s="209"/>
      <c r="GUA82" s="209"/>
      <c r="GUB82" s="209"/>
      <c r="GUC82" s="209"/>
      <c r="GUD82" s="209"/>
      <c r="GUE82" s="209"/>
      <c r="GUF82" s="209"/>
      <c r="GUG82" s="209"/>
      <c r="GUH82" s="209"/>
      <c r="GUI82" s="209"/>
      <c r="GUJ82" s="209"/>
      <c r="GUK82" s="209"/>
      <c r="GUL82" s="209"/>
      <c r="GUM82" s="209"/>
      <c r="GUN82" s="209"/>
      <c r="GUO82" s="209"/>
      <c r="GUP82" s="209"/>
      <c r="GUQ82" s="209"/>
      <c r="GUR82" s="209"/>
      <c r="GUS82" s="209"/>
      <c r="GUT82" s="209"/>
      <c r="GUU82" s="209"/>
      <c r="GUV82" s="209"/>
      <c r="GUW82" s="209"/>
      <c r="GUX82" s="209"/>
      <c r="GUY82" s="209"/>
      <c r="GUZ82" s="209"/>
      <c r="GVA82" s="209"/>
      <c r="GVB82" s="209"/>
      <c r="GVC82" s="209"/>
      <c r="GVD82" s="209"/>
      <c r="GVE82" s="209"/>
      <c r="GVF82" s="209"/>
      <c r="GVG82" s="209"/>
      <c r="GVH82" s="209"/>
      <c r="GVI82" s="209"/>
      <c r="GVJ82" s="209"/>
      <c r="GVK82" s="209"/>
      <c r="GVL82" s="209"/>
      <c r="GVM82" s="209"/>
      <c r="GVN82" s="209"/>
      <c r="GVO82" s="209"/>
      <c r="GVP82" s="209"/>
      <c r="GVQ82" s="209"/>
      <c r="GVR82" s="209"/>
      <c r="GVS82" s="209"/>
      <c r="GVT82" s="209"/>
      <c r="GVU82" s="209"/>
      <c r="GVV82" s="209"/>
      <c r="GVW82" s="209"/>
      <c r="GVX82" s="209"/>
      <c r="GVY82" s="209"/>
      <c r="GVZ82" s="209"/>
      <c r="GWA82" s="209"/>
      <c r="GWB82" s="209"/>
      <c r="GWC82" s="209"/>
      <c r="GWD82" s="209"/>
      <c r="GWE82" s="209"/>
      <c r="GWF82" s="209"/>
      <c r="GWG82" s="209"/>
      <c r="GWH82" s="209"/>
      <c r="GWI82" s="209"/>
      <c r="GWJ82" s="209"/>
      <c r="GWK82" s="209"/>
      <c r="GWL82" s="209"/>
      <c r="GWM82" s="209"/>
      <c r="GWN82" s="209"/>
      <c r="GWO82" s="209"/>
      <c r="GWP82" s="209"/>
      <c r="GWQ82" s="209"/>
      <c r="GWR82" s="209"/>
      <c r="GWS82" s="209"/>
      <c r="GWT82" s="209"/>
      <c r="GWU82" s="209"/>
      <c r="GWV82" s="209"/>
      <c r="GWW82" s="209"/>
      <c r="GWX82" s="209"/>
      <c r="GWY82" s="209"/>
      <c r="GWZ82" s="209"/>
      <c r="GXA82" s="209"/>
      <c r="GXB82" s="209"/>
      <c r="GXC82" s="209"/>
      <c r="GXD82" s="209"/>
      <c r="GXE82" s="209"/>
      <c r="GXF82" s="209"/>
      <c r="GXG82" s="209"/>
      <c r="GXH82" s="209"/>
      <c r="GXI82" s="209"/>
      <c r="GXJ82" s="209"/>
      <c r="GXK82" s="209"/>
      <c r="GXL82" s="209"/>
      <c r="GXM82" s="209"/>
      <c r="GXN82" s="209"/>
      <c r="GXO82" s="209"/>
      <c r="GXP82" s="209"/>
      <c r="GXQ82" s="209"/>
      <c r="GXR82" s="209"/>
      <c r="GXS82" s="209"/>
      <c r="GXT82" s="209"/>
      <c r="GXU82" s="209"/>
      <c r="GXV82" s="209"/>
      <c r="GXW82" s="209"/>
      <c r="GXX82" s="209"/>
      <c r="GXY82" s="209"/>
      <c r="GXZ82" s="209"/>
      <c r="GYA82" s="209"/>
      <c r="GYB82" s="209"/>
      <c r="GYC82" s="209"/>
      <c r="GYD82" s="209"/>
      <c r="GYE82" s="209"/>
      <c r="GYF82" s="209"/>
      <c r="GYG82" s="209"/>
      <c r="GYH82" s="209"/>
      <c r="GYI82" s="209"/>
      <c r="GYJ82" s="209"/>
      <c r="GYK82" s="209"/>
      <c r="GYL82" s="209"/>
      <c r="GYM82" s="209"/>
      <c r="GYN82" s="209"/>
      <c r="GYO82" s="209"/>
      <c r="GYP82" s="209"/>
      <c r="GYQ82" s="209"/>
      <c r="GYR82" s="209"/>
      <c r="GYS82" s="209"/>
      <c r="GYT82" s="209"/>
      <c r="GYU82" s="209"/>
      <c r="GYV82" s="209"/>
      <c r="GYW82" s="209"/>
      <c r="GYX82" s="209"/>
      <c r="GYY82" s="209"/>
      <c r="GYZ82" s="209"/>
      <c r="GZA82" s="209"/>
      <c r="GZB82" s="209"/>
      <c r="GZC82" s="209"/>
      <c r="GZD82" s="209"/>
      <c r="GZE82" s="209"/>
      <c r="GZF82" s="209"/>
      <c r="GZG82" s="209"/>
      <c r="GZH82" s="209"/>
      <c r="GZI82" s="209"/>
      <c r="GZJ82" s="209"/>
      <c r="GZK82" s="209"/>
      <c r="GZL82" s="209"/>
      <c r="GZM82" s="209"/>
      <c r="GZN82" s="209"/>
      <c r="GZO82" s="209"/>
      <c r="GZP82" s="209"/>
      <c r="GZQ82" s="209"/>
      <c r="GZR82" s="209"/>
      <c r="GZS82" s="209"/>
      <c r="GZT82" s="209"/>
      <c r="GZU82" s="209"/>
      <c r="GZV82" s="209"/>
      <c r="GZW82" s="209"/>
      <c r="GZX82" s="209"/>
      <c r="GZY82" s="209"/>
      <c r="GZZ82" s="209"/>
      <c r="HAA82" s="209"/>
      <c r="HAB82" s="209"/>
      <c r="HAC82" s="209"/>
      <c r="HAD82" s="209"/>
      <c r="HAE82" s="209"/>
      <c r="HAF82" s="209"/>
      <c r="HAG82" s="209"/>
      <c r="HAH82" s="209"/>
      <c r="HAI82" s="209"/>
      <c r="HAJ82" s="209"/>
      <c r="HAK82" s="209"/>
      <c r="HAL82" s="209"/>
      <c r="HAM82" s="209"/>
      <c r="HAN82" s="209"/>
      <c r="HAO82" s="209"/>
      <c r="HAP82" s="209"/>
      <c r="HAQ82" s="209"/>
      <c r="HAR82" s="209"/>
      <c r="HAS82" s="209"/>
      <c r="HAT82" s="209"/>
      <c r="HAU82" s="209"/>
      <c r="HAV82" s="209"/>
      <c r="HAW82" s="209"/>
      <c r="HAX82" s="209"/>
      <c r="HAY82" s="209"/>
      <c r="HAZ82" s="209"/>
      <c r="HBA82" s="209"/>
      <c r="HBB82" s="209"/>
      <c r="HBC82" s="209"/>
      <c r="HBD82" s="209"/>
      <c r="HBE82" s="209"/>
      <c r="HBF82" s="209"/>
      <c r="HBG82" s="209"/>
      <c r="HBH82" s="209"/>
      <c r="HBI82" s="209"/>
      <c r="HBJ82" s="209"/>
      <c r="HBK82" s="209"/>
      <c r="HBL82" s="209"/>
      <c r="HBM82" s="209"/>
      <c r="HBN82" s="209"/>
      <c r="HBO82" s="209"/>
      <c r="HBP82" s="209"/>
      <c r="HBQ82" s="209"/>
      <c r="HBR82" s="209"/>
      <c r="HBS82" s="209"/>
      <c r="HBT82" s="209"/>
      <c r="HBU82" s="209"/>
      <c r="HBV82" s="209"/>
      <c r="HBW82" s="209"/>
      <c r="HBX82" s="209"/>
      <c r="HBY82" s="209"/>
      <c r="HBZ82" s="209"/>
      <c r="HCA82" s="209"/>
      <c r="HCB82" s="209"/>
      <c r="HCC82" s="209"/>
      <c r="HCD82" s="209"/>
      <c r="HCE82" s="209"/>
      <c r="HCF82" s="209"/>
      <c r="HCG82" s="209"/>
      <c r="HCH82" s="209"/>
      <c r="HCI82" s="209"/>
      <c r="HCJ82" s="209"/>
      <c r="HCK82" s="209"/>
      <c r="HCL82" s="209"/>
      <c r="HCM82" s="209"/>
      <c r="HCN82" s="209"/>
      <c r="HCO82" s="209"/>
      <c r="HCP82" s="209"/>
      <c r="HCQ82" s="209"/>
      <c r="HCR82" s="209"/>
      <c r="HCS82" s="209"/>
      <c r="HCT82" s="209"/>
      <c r="HCU82" s="209"/>
      <c r="HCV82" s="209"/>
      <c r="HCW82" s="209"/>
      <c r="HCX82" s="209"/>
      <c r="HCY82" s="209"/>
      <c r="HCZ82" s="209"/>
      <c r="HDA82" s="209"/>
      <c r="HDB82" s="209"/>
      <c r="HDC82" s="209"/>
      <c r="HDD82" s="209"/>
      <c r="HDE82" s="209"/>
      <c r="HDF82" s="209"/>
      <c r="HDG82" s="209"/>
      <c r="HDH82" s="209"/>
      <c r="HDI82" s="209"/>
      <c r="HDJ82" s="209"/>
      <c r="HDK82" s="209"/>
      <c r="HDL82" s="209"/>
      <c r="HDM82" s="209"/>
      <c r="HDN82" s="209"/>
      <c r="HDO82" s="209"/>
      <c r="HDP82" s="209"/>
      <c r="HDQ82" s="209"/>
      <c r="HDR82" s="209"/>
      <c r="HDS82" s="209"/>
      <c r="HDT82" s="209"/>
      <c r="HDU82" s="209"/>
      <c r="HDV82" s="209"/>
      <c r="HDW82" s="209"/>
      <c r="HDX82" s="209"/>
      <c r="HDY82" s="209"/>
      <c r="HDZ82" s="209"/>
      <c r="HEA82" s="209"/>
      <c r="HEB82" s="209"/>
      <c r="HEC82" s="209"/>
      <c r="HED82" s="209"/>
      <c r="HEE82" s="209"/>
      <c r="HEF82" s="209"/>
      <c r="HEG82" s="209"/>
      <c r="HEH82" s="209"/>
      <c r="HEI82" s="209"/>
      <c r="HEJ82" s="209"/>
      <c r="HEK82" s="209"/>
      <c r="HEL82" s="209"/>
      <c r="HEM82" s="209"/>
      <c r="HEN82" s="209"/>
      <c r="HEO82" s="209"/>
      <c r="HEP82" s="209"/>
      <c r="HEQ82" s="209"/>
      <c r="HER82" s="209"/>
      <c r="HES82" s="209"/>
      <c r="HET82" s="209"/>
      <c r="HEU82" s="209"/>
      <c r="HEV82" s="209"/>
      <c r="HEW82" s="209"/>
      <c r="HEX82" s="209"/>
      <c r="HEY82" s="209"/>
      <c r="HEZ82" s="209"/>
      <c r="HFA82" s="209"/>
      <c r="HFB82" s="209"/>
      <c r="HFC82" s="209"/>
      <c r="HFD82" s="209"/>
      <c r="HFE82" s="209"/>
      <c r="HFF82" s="209"/>
      <c r="HFG82" s="209"/>
      <c r="HFH82" s="209"/>
      <c r="HFI82" s="209"/>
      <c r="HFJ82" s="209"/>
      <c r="HFK82" s="209"/>
      <c r="HFL82" s="209"/>
      <c r="HFM82" s="209"/>
      <c r="HFN82" s="209"/>
      <c r="HFO82" s="209"/>
      <c r="HFP82" s="209"/>
      <c r="HFQ82" s="209"/>
      <c r="HFR82" s="209"/>
      <c r="HFS82" s="209"/>
      <c r="HFT82" s="209"/>
      <c r="HFU82" s="209"/>
      <c r="HFV82" s="209"/>
      <c r="HFW82" s="209"/>
      <c r="HFX82" s="209"/>
      <c r="HFY82" s="209"/>
      <c r="HFZ82" s="209"/>
      <c r="HGA82" s="209"/>
      <c r="HGB82" s="209"/>
      <c r="HGC82" s="209"/>
      <c r="HGD82" s="209"/>
      <c r="HGE82" s="209"/>
      <c r="HGF82" s="209"/>
      <c r="HGG82" s="209"/>
      <c r="HGH82" s="209"/>
      <c r="HGI82" s="209"/>
      <c r="HGJ82" s="209"/>
      <c r="HGK82" s="209"/>
      <c r="HGL82" s="209"/>
      <c r="HGM82" s="209"/>
      <c r="HGN82" s="209"/>
      <c r="HGO82" s="209"/>
      <c r="HGP82" s="209"/>
      <c r="HGQ82" s="209"/>
      <c r="HGR82" s="209"/>
      <c r="HGS82" s="209"/>
      <c r="HGT82" s="209"/>
      <c r="HGU82" s="209"/>
      <c r="HGV82" s="209"/>
      <c r="HGW82" s="209"/>
      <c r="HGX82" s="209"/>
      <c r="HGY82" s="209"/>
      <c r="HGZ82" s="209"/>
      <c r="HHA82" s="209"/>
      <c r="HHB82" s="209"/>
      <c r="HHC82" s="209"/>
      <c r="HHD82" s="209"/>
      <c r="HHE82" s="209"/>
      <c r="HHF82" s="209"/>
      <c r="HHG82" s="209"/>
      <c r="HHH82" s="209"/>
      <c r="HHI82" s="209"/>
      <c r="HHJ82" s="209"/>
      <c r="HHK82" s="209"/>
      <c r="HHL82" s="209"/>
      <c r="HHM82" s="209"/>
      <c r="HHN82" s="209"/>
      <c r="HHO82" s="209"/>
      <c r="HHP82" s="209"/>
      <c r="HHQ82" s="209"/>
      <c r="HHR82" s="209"/>
      <c r="HHS82" s="209"/>
      <c r="HHT82" s="209"/>
      <c r="HHU82" s="209"/>
      <c r="HHV82" s="209"/>
      <c r="HHW82" s="209"/>
      <c r="HHX82" s="209"/>
      <c r="HHY82" s="209"/>
      <c r="HHZ82" s="209"/>
      <c r="HIA82" s="209"/>
      <c r="HIB82" s="209"/>
      <c r="HIC82" s="209"/>
      <c r="HID82" s="209"/>
      <c r="HIE82" s="209"/>
      <c r="HIF82" s="209"/>
      <c r="HIG82" s="209"/>
      <c r="HIH82" s="209"/>
      <c r="HII82" s="209"/>
      <c r="HIJ82" s="209"/>
      <c r="HIK82" s="209"/>
      <c r="HIL82" s="209"/>
      <c r="HIM82" s="209"/>
      <c r="HIN82" s="209"/>
      <c r="HIO82" s="209"/>
      <c r="HIP82" s="209"/>
      <c r="HIQ82" s="209"/>
      <c r="HIR82" s="209"/>
      <c r="HIS82" s="209"/>
      <c r="HIT82" s="209"/>
      <c r="HIU82" s="209"/>
      <c r="HIV82" s="209"/>
      <c r="HIW82" s="209"/>
      <c r="HIX82" s="209"/>
      <c r="HIY82" s="209"/>
      <c r="HIZ82" s="209"/>
      <c r="HJA82" s="209"/>
      <c r="HJB82" s="209"/>
      <c r="HJC82" s="209"/>
      <c r="HJD82" s="209"/>
      <c r="HJE82" s="209"/>
      <c r="HJF82" s="209"/>
      <c r="HJG82" s="209"/>
      <c r="HJH82" s="209"/>
      <c r="HJI82" s="209"/>
      <c r="HJJ82" s="209"/>
      <c r="HJK82" s="209"/>
      <c r="HJL82" s="209"/>
      <c r="HJM82" s="209"/>
      <c r="HJN82" s="209"/>
      <c r="HJO82" s="209"/>
      <c r="HJP82" s="209"/>
      <c r="HJQ82" s="209"/>
      <c r="HJR82" s="209"/>
      <c r="HJS82" s="209"/>
      <c r="HJT82" s="209"/>
      <c r="HJU82" s="209"/>
      <c r="HJV82" s="209"/>
      <c r="HJW82" s="209"/>
      <c r="HJX82" s="209"/>
      <c r="HJY82" s="209"/>
      <c r="HJZ82" s="209"/>
      <c r="HKA82" s="209"/>
      <c r="HKB82" s="209"/>
      <c r="HKC82" s="209"/>
      <c r="HKD82" s="209"/>
      <c r="HKE82" s="209"/>
      <c r="HKF82" s="209"/>
      <c r="HKG82" s="209"/>
      <c r="HKH82" s="209"/>
      <c r="HKI82" s="209"/>
      <c r="HKJ82" s="209"/>
      <c r="HKK82" s="209"/>
      <c r="HKL82" s="209"/>
      <c r="HKM82" s="209"/>
      <c r="HKN82" s="209"/>
      <c r="HKO82" s="209"/>
      <c r="HKP82" s="209"/>
      <c r="HKQ82" s="209"/>
      <c r="HKR82" s="209"/>
      <c r="HKS82" s="209"/>
      <c r="HKT82" s="209"/>
      <c r="HKU82" s="209"/>
      <c r="HKV82" s="209"/>
      <c r="HKW82" s="209"/>
      <c r="HKX82" s="209"/>
      <c r="HKY82" s="209"/>
      <c r="HKZ82" s="209"/>
      <c r="HLA82" s="209"/>
      <c r="HLB82" s="209"/>
      <c r="HLC82" s="209"/>
      <c r="HLD82" s="209"/>
      <c r="HLE82" s="209"/>
      <c r="HLF82" s="209"/>
      <c r="HLG82" s="209"/>
      <c r="HLH82" s="209"/>
      <c r="HLI82" s="209"/>
      <c r="HLJ82" s="209"/>
      <c r="HLK82" s="209"/>
      <c r="HLL82" s="209"/>
      <c r="HLM82" s="209"/>
      <c r="HLN82" s="209"/>
      <c r="HLO82" s="209"/>
      <c r="HLP82" s="209"/>
      <c r="HLQ82" s="209"/>
      <c r="HLR82" s="209"/>
      <c r="HLS82" s="209"/>
      <c r="HLT82" s="209"/>
      <c r="HLU82" s="209"/>
      <c r="HLV82" s="209"/>
      <c r="HLW82" s="209"/>
      <c r="HLX82" s="209"/>
      <c r="HLY82" s="209"/>
      <c r="HLZ82" s="209"/>
      <c r="HMA82" s="209"/>
      <c r="HMB82" s="209"/>
      <c r="HMC82" s="209"/>
      <c r="HMD82" s="209"/>
      <c r="HME82" s="209"/>
      <c r="HMF82" s="209"/>
      <c r="HMG82" s="209"/>
      <c r="HMH82" s="209"/>
      <c r="HMI82" s="209"/>
      <c r="HMJ82" s="209"/>
      <c r="HMK82" s="209"/>
      <c r="HML82" s="209"/>
      <c r="HMM82" s="209"/>
      <c r="HMN82" s="209"/>
      <c r="HMO82" s="209"/>
      <c r="HMP82" s="209"/>
      <c r="HMQ82" s="209"/>
      <c r="HMR82" s="209"/>
      <c r="HMS82" s="209"/>
      <c r="HMT82" s="209"/>
      <c r="HMU82" s="209"/>
      <c r="HMV82" s="209"/>
      <c r="HMW82" s="209"/>
      <c r="HMX82" s="209"/>
      <c r="HMY82" s="209"/>
      <c r="HMZ82" s="209"/>
      <c r="HNA82" s="209"/>
      <c r="HNB82" s="209"/>
      <c r="HNC82" s="209"/>
      <c r="HND82" s="209"/>
      <c r="HNE82" s="209"/>
      <c r="HNF82" s="209"/>
      <c r="HNG82" s="209"/>
      <c r="HNH82" s="209"/>
      <c r="HNI82" s="209"/>
      <c r="HNJ82" s="209"/>
      <c r="HNK82" s="209"/>
      <c r="HNL82" s="209"/>
      <c r="HNM82" s="209"/>
      <c r="HNN82" s="209"/>
      <c r="HNO82" s="209"/>
      <c r="HNP82" s="209"/>
      <c r="HNQ82" s="209"/>
      <c r="HNR82" s="209"/>
      <c r="HNS82" s="209"/>
      <c r="HNT82" s="209"/>
      <c r="HNU82" s="209"/>
      <c r="HNV82" s="209"/>
      <c r="HNW82" s="209"/>
      <c r="HNX82" s="209"/>
      <c r="HNY82" s="209"/>
      <c r="HNZ82" s="209"/>
      <c r="HOA82" s="209"/>
      <c r="HOB82" s="209"/>
      <c r="HOC82" s="209"/>
      <c r="HOD82" s="209"/>
      <c r="HOE82" s="209"/>
      <c r="HOF82" s="209"/>
      <c r="HOG82" s="209"/>
      <c r="HOH82" s="209"/>
      <c r="HOI82" s="209"/>
      <c r="HOJ82" s="209"/>
      <c r="HOK82" s="209"/>
      <c r="HOL82" s="209"/>
      <c r="HOM82" s="209"/>
      <c r="HON82" s="209"/>
      <c r="HOO82" s="209"/>
      <c r="HOP82" s="209"/>
      <c r="HOQ82" s="209"/>
      <c r="HOR82" s="209"/>
      <c r="HOS82" s="209"/>
      <c r="HOT82" s="209"/>
      <c r="HOU82" s="209"/>
      <c r="HOV82" s="209"/>
      <c r="HOW82" s="209"/>
      <c r="HOX82" s="209"/>
      <c r="HOY82" s="209"/>
      <c r="HOZ82" s="209"/>
      <c r="HPA82" s="209"/>
      <c r="HPB82" s="209"/>
      <c r="HPC82" s="209"/>
      <c r="HPD82" s="209"/>
      <c r="HPE82" s="209"/>
      <c r="HPF82" s="209"/>
      <c r="HPG82" s="209"/>
      <c r="HPH82" s="209"/>
      <c r="HPI82" s="209"/>
      <c r="HPJ82" s="209"/>
      <c r="HPK82" s="209"/>
      <c r="HPL82" s="209"/>
      <c r="HPM82" s="209"/>
      <c r="HPN82" s="209"/>
      <c r="HPO82" s="209"/>
      <c r="HPP82" s="209"/>
      <c r="HPQ82" s="209"/>
      <c r="HPR82" s="209"/>
      <c r="HPS82" s="209"/>
      <c r="HPT82" s="209"/>
      <c r="HPU82" s="209"/>
      <c r="HPV82" s="209"/>
      <c r="HPW82" s="209"/>
      <c r="HPX82" s="209"/>
      <c r="HPY82" s="209"/>
      <c r="HPZ82" s="209"/>
      <c r="HQA82" s="209"/>
      <c r="HQB82" s="209"/>
      <c r="HQC82" s="209"/>
      <c r="HQD82" s="209"/>
      <c r="HQE82" s="209"/>
      <c r="HQF82" s="209"/>
      <c r="HQG82" s="209"/>
      <c r="HQH82" s="209"/>
      <c r="HQI82" s="209"/>
      <c r="HQJ82" s="209"/>
      <c r="HQK82" s="209"/>
      <c r="HQL82" s="209"/>
      <c r="HQM82" s="209"/>
      <c r="HQN82" s="209"/>
      <c r="HQO82" s="209"/>
      <c r="HQP82" s="209"/>
      <c r="HQQ82" s="209"/>
      <c r="HQR82" s="209"/>
      <c r="HQS82" s="209"/>
      <c r="HQT82" s="209"/>
      <c r="HQU82" s="209"/>
      <c r="HQV82" s="209"/>
      <c r="HQW82" s="209"/>
      <c r="HQX82" s="209"/>
      <c r="HQY82" s="209"/>
      <c r="HQZ82" s="209"/>
      <c r="HRA82" s="209"/>
      <c r="HRB82" s="209"/>
      <c r="HRC82" s="209"/>
      <c r="HRD82" s="209"/>
      <c r="HRE82" s="209"/>
      <c r="HRF82" s="209"/>
      <c r="HRG82" s="209"/>
      <c r="HRH82" s="209"/>
      <c r="HRI82" s="209"/>
      <c r="HRJ82" s="209"/>
      <c r="HRK82" s="209"/>
      <c r="HRL82" s="209"/>
      <c r="HRM82" s="209"/>
      <c r="HRN82" s="209"/>
      <c r="HRO82" s="209"/>
      <c r="HRP82" s="209"/>
      <c r="HRQ82" s="209"/>
      <c r="HRR82" s="209"/>
      <c r="HRS82" s="209"/>
      <c r="HRT82" s="209"/>
      <c r="HRU82" s="209"/>
      <c r="HRV82" s="209"/>
      <c r="HRW82" s="209"/>
      <c r="HRX82" s="209"/>
      <c r="HRY82" s="209"/>
      <c r="HRZ82" s="209"/>
      <c r="HSA82" s="209"/>
      <c r="HSB82" s="209"/>
      <c r="HSC82" s="209"/>
      <c r="HSD82" s="209"/>
      <c r="HSE82" s="209"/>
      <c r="HSF82" s="209"/>
      <c r="HSG82" s="209"/>
      <c r="HSH82" s="209"/>
      <c r="HSI82" s="209"/>
      <c r="HSJ82" s="209"/>
      <c r="HSK82" s="209"/>
      <c r="HSL82" s="209"/>
      <c r="HSM82" s="209"/>
      <c r="HSN82" s="209"/>
      <c r="HSO82" s="209"/>
      <c r="HSP82" s="209"/>
      <c r="HSQ82" s="209"/>
      <c r="HSR82" s="209"/>
      <c r="HSS82" s="209"/>
      <c r="HST82" s="209"/>
      <c r="HSU82" s="209"/>
      <c r="HSV82" s="209"/>
      <c r="HSW82" s="209"/>
      <c r="HSX82" s="209"/>
      <c r="HSY82" s="209"/>
      <c r="HSZ82" s="209"/>
      <c r="HTA82" s="209"/>
      <c r="HTB82" s="209"/>
      <c r="HTC82" s="209"/>
      <c r="HTD82" s="209"/>
      <c r="HTE82" s="209"/>
      <c r="HTF82" s="209"/>
      <c r="HTG82" s="209"/>
      <c r="HTH82" s="209"/>
      <c r="HTI82" s="209"/>
      <c r="HTJ82" s="209"/>
      <c r="HTK82" s="209"/>
      <c r="HTL82" s="209"/>
      <c r="HTM82" s="209"/>
      <c r="HTN82" s="209"/>
      <c r="HTO82" s="209"/>
      <c r="HTP82" s="209"/>
      <c r="HTQ82" s="209"/>
      <c r="HTR82" s="209"/>
      <c r="HTS82" s="209"/>
      <c r="HTT82" s="209"/>
      <c r="HTU82" s="209"/>
      <c r="HTV82" s="209"/>
      <c r="HTW82" s="209"/>
      <c r="HTX82" s="209"/>
      <c r="HTY82" s="209"/>
      <c r="HTZ82" s="209"/>
      <c r="HUA82" s="209"/>
      <c r="HUB82" s="209"/>
      <c r="HUC82" s="209"/>
      <c r="HUD82" s="209"/>
      <c r="HUE82" s="209"/>
      <c r="HUF82" s="209"/>
      <c r="HUG82" s="209"/>
      <c r="HUH82" s="209"/>
      <c r="HUI82" s="209"/>
      <c r="HUJ82" s="209"/>
      <c r="HUK82" s="209"/>
      <c r="HUL82" s="209"/>
      <c r="HUM82" s="209"/>
      <c r="HUN82" s="209"/>
      <c r="HUO82" s="209"/>
      <c r="HUP82" s="209"/>
      <c r="HUQ82" s="209"/>
      <c r="HUR82" s="209"/>
      <c r="HUS82" s="209"/>
      <c r="HUT82" s="209"/>
      <c r="HUU82" s="209"/>
      <c r="HUV82" s="209"/>
      <c r="HUW82" s="209"/>
      <c r="HUX82" s="209"/>
      <c r="HUY82" s="209"/>
      <c r="HUZ82" s="209"/>
      <c r="HVA82" s="209"/>
      <c r="HVB82" s="209"/>
      <c r="HVC82" s="209"/>
      <c r="HVD82" s="209"/>
      <c r="HVE82" s="209"/>
      <c r="HVF82" s="209"/>
      <c r="HVG82" s="209"/>
      <c r="HVH82" s="209"/>
      <c r="HVI82" s="209"/>
      <c r="HVJ82" s="209"/>
      <c r="HVK82" s="209"/>
      <c r="HVL82" s="209"/>
      <c r="HVM82" s="209"/>
      <c r="HVN82" s="209"/>
      <c r="HVO82" s="209"/>
      <c r="HVP82" s="209"/>
      <c r="HVQ82" s="209"/>
      <c r="HVR82" s="209"/>
      <c r="HVS82" s="209"/>
      <c r="HVT82" s="209"/>
      <c r="HVU82" s="209"/>
      <c r="HVV82" s="209"/>
      <c r="HVW82" s="209"/>
      <c r="HVX82" s="209"/>
      <c r="HVY82" s="209"/>
      <c r="HVZ82" s="209"/>
      <c r="HWA82" s="209"/>
      <c r="HWB82" s="209"/>
      <c r="HWC82" s="209"/>
      <c r="HWD82" s="209"/>
      <c r="HWE82" s="209"/>
      <c r="HWF82" s="209"/>
      <c r="HWG82" s="209"/>
      <c r="HWH82" s="209"/>
      <c r="HWI82" s="209"/>
      <c r="HWJ82" s="209"/>
      <c r="HWK82" s="209"/>
      <c r="HWL82" s="209"/>
      <c r="HWM82" s="209"/>
      <c r="HWN82" s="209"/>
      <c r="HWO82" s="209"/>
      <c r="HWP82" s="209"/>
      <c r="HWQ82" s="209"/>
      <c r="HWR82" s="209"/>
      <c r="HWS82" s="209"/>
      <c r="HWT82" s="209"/>
      <c r="HWU82" s="209"/>
      <c r="HWV82" s="209"/>
      <c r="HWW82" s="209"/>
      <c r="HWX82" s="209"/>
      <c r="HWY82" s="209"/>
      <c r="HWZ82" s="209"/>
      <c r="HXA82" s="209"/>
      <c r="HXB82" s="209"/>
      <c r="HXC82" s="209"/>
      <c r="HXD82" s="209"/>
      <c r="HXE82" s="209"/>
      <c r="HXF82" s="209"/>
      <c r="HXG82" s="209"/>
      <c r="HXH82" s="209"/>
      <c r="HXI82" s="209"/>
      <c r="HXJ82" s="209"/>
      <c r="HXK82" s="209"/>
      <c r="HXL82" s="209"/>
      <c r="HXM82" s="209"/>
      <c r="HXN82" s="209"/>
      <c r="HXO82" s="209"/>
      <c r="HXP82" s="209"/>
      <c r="HXQ82" s="209"/>
      <c r="HXR82" s="209"/>
      <c r="HXS82" s="209"/>
      <c r="HXT82" s="209"/>
      <c r="HXU82" s="209"/>
      <c r="HXV82" s="209"/>
      <c r="HXW82" s="209"/>
      <c r="HXX82" s="209"/>
      <c r="HXY82" s="209"/>
      <c r="HXZ82" s="209"/>
      <c r="HYA82" s="209"/>
      <c r="HYB82" s="209"/>
      <c r="HYC82" s="209"/>
      <c r="HYD82" s="209"/>
      <c r="HYE82" s="209"/>
      <c r="HYF82" s="209"/>
      <c r="HYG82" s="209"/>
      <c r="HYH82" s="209"/>
      <c r="HYI82" s="209"/>
      <c r="HYJ82" s="209"/>
      <c r="HYK82" s="209"/>
      <c r="HYL82" s="209"/>
      <c r="HYM82" s="209"/>
      <c r="HYN82" s="209"/>
      <c r="HYO82" s="209"/>
      <c r="HYP82" s="209"/>
      <c r="HYQ82" s="209"/>
      <c r="HYR82" s="209"/>
      <c r="HYS82" s="209"/>
      <c r="HYT82" s="209"/>
      <c r="HYU82" s="209"/>
      <c r="HYV82" s="209"/>
      <c r="HYW82" s="209"/>
      <c r="HYX82" s="209"/>
      <c r="HYY82" s="209"/>
      <c r="HYZ82" s="209"/>
      <c r="HZA82" s="209"/>
      <c r="HZB82" s="209"/>
      <c r="HZC82" s="209"/>
      <c r="HZD82" s="209"/>
      <c r="HZE82" s="209"/>
      <c r="HZF82" s="209"/>
      <c r="HZG82" s="209"/>
      <c r="HZH82" s="209"/>
      <c r="HZI82" s="209"/>
      <c r="HZJ82" s="209"/>
      <c r="HZK82" s="209"/>
      <c r="HZL82" s="209"/>
      <c r="HZM82" s="209"/>
      <c r="HZN82" s="209"/>
      <c r="HZO82" s="209"/>
      <c r="HZP82" s="209"/>
      <c r="HZQ82" s="209"/>
      <c r="HZR82" s="209"/>
      <c r="HZS82" s="209"/>
      <c r="HZT82" s="209"/>
      <c r="HZU82" s="209"/>
      <c r="HZV82" s="209"/>
      <c r="HZW82" s="209"/>
      <c r="HZX82" s="209"/>
      <c r="HZY82" s="209"/>
      <c r="HZZ82" s="209"/>
      <c r="IAA82" s="209"/>
      <c r="IAB82" s="209"/>
      <c r="IAC82" s="209"/>
      <c r="IAD82" s="209"/>
      <c r="IAE82" s="209"/>
      <c r="IAF82" s="209"/>
      <c r="IAG82" s="209"/>
      <c r="IAH82" s="209"/>
      <c r="IAI82" s="209"/>
      <c r="IAJ82" s="209"/>
      <c r="IAK82" s="209"/>
      <c r="IAL82" s="209"/>
      <c r="IAM82" s="209"/>
      <c r="IAN82" s="209"/>
      <c r="IAO82" s="209"/>
      <c r="IAP82" s="209"/>
      <c r="IAQ82" s="209"/>
      <c r="IAR82" s="209"/>
      <c r="IAS82" s="209"/>
      <c r="IAT82" s="209"/>
      <c r="IAU82" s="209"/>
      <c r="IAV82" s="209"/>
      <c r="IAW82" s="209"/>
      <c r="IAX82" s="209"/>
      <c r="IAY82" s="209"/>
      <c r="IAZ82" s="209"/>
      <c r="IBA82" s="209"/>
      <c r="IBB82" s="209"/>
      <c r="IBC82" s="209"/>
      <c r="IBD82" s="209"/>
      <c r="IBE82" s="209"/>
      <c r="IBF82" s="209"/>
      <c r="IBG82" s="209"/>
      <c r="IBH82" s="209"/>
      <c r="IBI82" s="209"/>
      <c r="IBJ82" s="209"/>
      <c r="IBK82" s="209"/>
      <c r="IBL82" s="209"/>
      <c r="IBM82" s="209"/>
      <c r="IBN82" s="209"/>
      <c r="IBO82" s="209"/>
      <c r="IBP82" s="209"/>
      <c r="IBQ82" s="209"/>
      <c r="IBR82" s="209"/>
      <c r="IBS82" s="209"/>
      <c r="IBT82" s="209"/>
      <c r="IBU82" s="209"/>
      <c r="IBV82" s="209"/>
      <c r="IBW82" s="209"/>
      <c r="IBX82" s="209"/>
      <c r="IBY82" s="209"/>
      <c r="IBZ82" s="209"/>
      <c r="ICA82" s="209"/>
      <c r="ICB82" s="209"/>
      <c r="ICC82" s="209"/>
      <c r="ICD82" s="209"/>
      <c r="ICE82" s="209"/>
      <c r="ICF82" s="209"/>
      <c r="ICG82" s="209"/>
      <c r="ICH82" s="209"/>
      <c r="ICI82" s="209"/>
      <c r="ICJ82" s="209"/>
      <c r="ICK82" s="209"/>
      <c r="ICL82" s="209"/>
      <c r="ICM82" s="209"/>
      <c r="ICN82" s="209"/>
      <c r="ICO82" s="209"/>
      <c r="ICP82" s="209"/>
      <c r="ICQ82" s="209"/>
      <c r="ICR82" s="209"/>
      <c r="ICS82" s="209"/>
      <c r="ICT82" s="209"/>
      <c r="ICU82" s="209"/>
      <c r="ICV82" s="209"/>
      <c r="ICW82" s="209"/>
      <c r="ICX82" s="209"/>
      <c r="ICY82" s="209"/>
      <c r="ICZ82" s="209"/>
      <c r="IDA82" s="209"/>
      <c r="IDB82" s="209"/>
      <c r="IDC82" s="209"/>
      <c r="IDD82" s="209"/>
      <c r="IDE82" s="209"/>
      <c r="IDF82" s="209"/>
      <c r="IDG82" s="209"/>
      <c r="IDH82" s="209"/>
      <c r="IDI82" s="209"/>
      <c r="IDJ82" s="209"/>
      <c r="IDK82" s="209"/>
      <c r="IDL82" s="209"/>
      <c r="IDM82" s="209"/>
      <c r="IDN82" s="209"/>
      <c r="IDO82" s="209"/>
      <c r="IDP82" s="209"/>
      <c r="IDQ82" s="209"/>
      <c r="IDR82" s="209"/>
      <c r="IDS82" s="209"/>
      <c r="IDT82" s="209"/>
      <c r="IDU82" s="209"/>
      <c r="IDV82" s="209"/>
      <c r="IDW82" s="209"/>
      <c r="IDX82" s="209"/>
      <c r="IDY82" s="209"/>
      <c r="IDZ82" s="209"/>
      <c r="IEA82" s="209"/>
      <c r="IEB82" s="209"/>
      <c r="IEC82" s="209"/>
      <c r="IED82" s="209"/>
      <c r="IEE82" s="209"/>
      <c r="IEF82" s="209"/>
      <c r="IEG82" s="209"/>
      <c r="IEH82" s="209"/>
      <c r="IEI82" s="209"/>
      <c r="IEJ82" s="209"/>
      <c r="IEK82" s="209"/>
      <c r="IEL82" s="209"/>
      <c r="IEM82" s="209"/>
      <c r="IEN82" s="209"/>
      <c r="IEO82" s="209"/>
      <c r="IEP82" s="209"/>
      <c r="IEQ82" s="209"/>
      <c r="IER82" s="209"/>
      <c r="IES82" s="209"/>
      <c r="IET82" s="209"/>
      <c r="IEU82" s="209"/>
      <c r="IEV82" s="209"/>
      <c r="IEW82" s="209"/>
      <c r="IEX82" s="209"/>
      <c r="IEY82" s="209"/>
      <c r="IEZ82" s="209"/>
      <c r="IFA82" s="209"/>
      <c r="IFB82" s="209"/>
      <c r="IFC82" s="209"/>
      <c r="IFD82" s="209"/>
      <c r="IFE82" s="209"/>
      <c r="IFF82" s="209"/>
      <c r="IFG82" s="209"/>
      <c r="IFH82" s="209"/>
      <c r="IFI82" s="209"/>
      <c r="IFJ82" s="209"/>
      <c r="IFK82" s="209"/>
      <c r="IFL82" s="209"/>
      <c r="IFM82" s="209"/>
      <c r="IFN82" s="209"/>
      <c r="IFO82" s="209"/>
      <c r="IFP82" s="209"/>
      <c r="IFQ82" s="209"/>
      <c r="IFR82" s="209"/>
      <c r="IFS82" s="209"/>
      <c r="IFT82" s="209"/>
      <c r="IFU82" s="209"/>
      <c r="IFV82" s="209"/>
      <c r="IFW82" s="209"/>
      <c r="IFX82" s="209"/>
      <c r="IFY82" s="209"/>
      <c r="IFZ82" s="209"/>
      <c r="IGA82" s="209"/>
      <c r="IGB82" s="209"/>
      <c r="IGC82" s="209"/>
      <c r="IGD82" s="209"/>
      <c r="IGE82" s="209"/>
      <c r="IGF82" s="209"/>
      <c r="IGG82" s="209"/>
      <c r="IGH82" s="209"/>
      <c r="IGI82" s="209"/>
      <c r="IGJ82" s="209"/>
      <c r="IGK82" s="209"/>
      <c r="IGL82" s="209"/>
      <c r="IGM82" s="209"/>
      <c r="IGN82" s="209"/>
      <c r="IGO82" s="209"/>
      <c r="IGP82" s="209"/>
      <c r="IGQ82" s="209"/>
      <c r="IGR82" s="209"/>
      <c r="IGS82" s="209"/>
      <c r="IGT82" s="209"/>
      <c r="IGU82" s="209"/>
      <c r="IGV82" s="209"/>
      <c r="IGW82" s="209"/>
      <c r="IGX82" s="209"/>
      <c r="IGY82" s="209"/>
      <c r="IGZ82" s="209"/>
      <c r="IHA82" s="209"/>
      <c r="IHB82" s="209"/>
      <c r="IHC82" s="209"/>
      <c r="IHD82" s="209"/>
      <c r="IHE82" s="209"/>
      <c r="IHF82" s="209"/>
      <c r="IHG82" s="209"/>
      <c r="IHH82" s="209"/>
      <c r="IHI82" s="209"/>
      <c r="IHJ82" s="209"/>
      <c r="IHK82" s="209"/>
      <c r="IHL82" s="209"/>
      <c r="IHM82" s="209"/>
      <c r="IHN82" s="209"/>
      <c r="IHO82" s="209"/>
      <c r="IHP82" s="209"/>
      <c r="IHQ82" s="209"/>
      <c r="IHR82" s="209"/>
      <c r="IHS82" s="209"/>
      <c r="IHT82" s="209"/>
      <c r="IHU82" s="209"/>
      <c r="IHV82" s="209"/>
      <c r="IHW82" s="209"/>
      <c r="IHX82" s="209"/>
      <c r="IHY82" s="209"/>
      <c r="IHZ82" s="209"/>
      <c r="IIA82" s="209"/>
      <c r="IIB82" s="209"/>
      <c r="IIC82" s="209"/>
      <c r="IID82" s="209"/>
      <c r="IIE82" s="209"/>
      <c r="IIF82" s="209"/>
      <c r="IIG82" s="209"/>
      <c r="IIH82" s="209"/>
      <c r="III82" s="209"/>
      <c r="IIJ82" s="209"/>
      <c r="IIK82" s="209"/>
      <c r="IIL82" s="209"/>
      <c r="IIM82" s="209"/>
      <c r="IIN82" s="209"/>
      <c r="IIO82" s="209"/>
      <c r="IIP82" s="209"/>
      <c r="IIQ82" s="209"/>
      <c r="IIR82" s="209"/>
      <c r="IIS82" s="209"/>
      <c r="IIT82" s="209"/>
      <c r="IIU82" s="209"/>
      <c r="IIV82" s="209"/>
      <c r="IIW82" s="209"/>
      <c r="IIX82" s="209"/>
      <c r="IIY82" s="209"/>
      <c r="IIZ82" s="209"/>
      <c r="IJA82" s="209"/>
      <c r="IJB82" s="209"/>
      <c r="IJC82" s="209"/>
      <c r="IJD82" s="209"/>
      <c r="IJE82" s="209"/>
      <c r="IJF82" s="209"/>
      <c r="IJG82" s="209"/>
      <c r="IJH82" s="209"/>
      <c r="IJI82" s="209"/>
      <c r="IJJ82" s="209"/>
      <c r="IJK82" s="209"/>
      <c r="IJL82" s="209"/>
      <c r="IJM82" s="209"/>
      <c r="IJN82" s="209"/>
      <c r="IJO82" s="209"/>
      <c r="IJP82" s="209"/>
      <c r="IJQ82" s="209"/>
      <c r="IJR82" s="209"/>
      <c r="IJS82" s="209"/>
      <c r="IJT82" s="209"/>
      <c r="IJU82" s="209"/>
      <c r="IJV82" s="209"/>
      <c r="IJW82" s="209"/>
      <c r="IJX82" s="209"/>
      <c r="IJY82" s="209"/>
      <c r="IJZ82" s="209"/>
      <c r="IKA82" s="209"/>
      <c r="IKB82" s="209"/>
      <c r="IKC82" s="209"/>
      <c r="IKD82" s="209"/>
      <c r="IKE82" s="209"/>
      <c r="IKF82" s="209"/>
      <c r="IKG82" s="209"/>
      <c r="IKH82" s="209"/>
      <c r="IKI82" s="209"/>
      <c r="IKJ82" s="209"/>
      <c r="IKK82" s="209"/>
      <c r="IKL82" s="209"/>
      <c r="IKM82" s="209"/>
      <c r="IKN82" s="209"/>
      <c r="IKO82" s="209"/>
      <c r="IKP82" s="209"/>
      <c r="IKQ82" s="209"/>
      <c r="IKR82" s="209"/>
      <c r="IKS82" s="209"/>
      <c r="IKT82" s="209"/>
      <c r="IKU82" s="209"/>
      <c r="IKV82" s="209"/>
      <c r="IKW82" s="209"/>
      <c r="IKX82" s="209"/>
      <c r="IKY82" s="209"/>
      <c r="IKZ82" s="209"/>
      <c r="ILA82" s="209"/>
      <c r="ILB82" s="209"/>
      <c r="ILC82" s="209"/>
      <c r="ILD82" s="209"/>
      <c r="ILE82" s="209"/>
      <c r="ILF82" s="209"/>
      <c r="ILG82" s="209"/>
      <c r="ILH82" s="209"/>
      <c r="ILI82" s="209"/>
      <c r="ILJ82" s="209"/>
      <c r="ILK82" s="209"/>
      <c r="ILL82" s="209"/>
      <c r="ILM82" s="209"/>
      <c r="ILN82" s="209"/>
      <c r="ILO82" s="209"/>
      <c r="ILP82" s="209"/>
      <c r="ILQ82" s="209"/>
      <c r="ILR82" s="209"/>
      <c r="ILS82" s="209"/>
      <c r="ILT82" s="209"/>
      <c r="ILU82" s="209"/>
      <c r="ILV82" s="209"/>
      <c r="ILW82" s="209"/>
      <c r="ILX82" s="209"/>
      <c r="ILY82" s="209"/>
      <c r="ILZ82" s="209"/>
      <c r="IMA82" s="209"/>
      <c r="IMB82" s="209"/>
      <c r="IMC82" s="209"/>
      <c r="IMD82" s="209"/>
      <c r="IME82" s="209"/>
      <c r="IMF82" s="209"/>
      <c r="IMG82" s="209"/>
      <c r="IMH82" s="209"/>
      <c r="IMI82" s="209"/>
      <c r="IMJ82" s="209"/>
      <c r="IMK82" s="209"/>
      <c r="IML82" s="209"/>
      <c r="IMM82" s="209"/>
      <c r="IMN82" s="209"/>
      <c r="IMO82" s="209"/>
      <c r="IMP82" s="209"/>
      <c r="IMQ82" s="209"/>
      <c r="IMR82" s="209"/>
      <c r="IMS82" s="209"/>
      <c r="IMT82" s="209"/>
      <c r="IMU82" s="209"/>
      <c r="IMV82" s="209"/>
      <c r="IMW82" s="209"/>
      <c r="IMX82" s="209"/>
      <c r="IMY82" s="209"/>
      <c r="IMZ82" s="209"/>
      <c r="INA82" s="209"/>
      <c r="INB82" s="209"/>
      <c r="INC82" s="209"/>
      <c r="IND82" s="209"/>
      <c r="INE82" s="209"/>
      <c r="INF82" s="209"/>
      <c r="ING82" s="209"/>
      <c r="INH82" s="209"/>
      <c r="INI82" s="209"/>
      <c r="INJ82" s="209"/>
      <c r="INK82" s="209"/>
      <c r="INL82" s="209"/>
      <c r="INM82" s="209"/>
      <c r="INN82" s="209"/>
      <c r="INO82" s="209"/>
      <c r="INP82" s="209"/>
      <c r="INQ82" s="209"/>
      <c r="INR82" s="209"/>
      <c r="INS82" s="209"/>
      <c r="INT82" s="209"/>
      <c r="INU82" s="209"/>
      <c r="INV82" s="209"/>
      <c r="INW82" s="209"/>
      <c r="INX82" s="209"/>
      <c r="INY82" s="209"/>
      <c r="INZ82" s="209"/>
      <c r="IOA82" s="209"/>
      <c r="IOB82" s="209"/>
      <c r="IOC82" s="209"/>
      <c r="IOD82" s="209"/>
      <c r="IOE82" s="209"/>
      <c r="IOF82" s="209"/>
      <c r="IOG82" s="209"/>
      <c r="IOH82" s="209"/>
      <c r="IOI82" s="209"/>
      <c r="IOJ82" s="209"/>
      <c r="IOK82" s="209"/>
      <c r="IOL82" s="209"/>
      <c r="IOM82" s="209"/>
      <c r="ION82" s="209"/>
      <c r="IOO82" s="209"/>
      <c r="IOP82" s="209"/>
      <c r="IOQ82" s="209"/>
      <c r="IOR82" s="209"/>
      <c r="IOS82" s="209"/>
      <c r="IOT82" s="209"/>
      <c r="IOU82" s="209"/>
      <c r="IOV82" s="209"/>
      <c r="IOW82" s="209"/>
      <c r="IOX82" s="209"/>
      <c r="IOY82" s="209"/>
      <c r="IOZ82" s="209"/>
      <c r="IPA82" s="209"/>
      <c r="IPB82" s="209"/>
      <c r="IPC82" s="209"/>
      <c r="IPD82" s="209"/>
      <c r="IPE82" s="209"/>
      <c r="IPF82" s="209"/>
      <c r="IPG82" s="209"/>
      <c r="IPH82" s="209"/>
      <c r="IPI82" s="209"/>
      <c r="IPJ82" s="209"/>
      <c r="IPK82" s="209"/>
      <c r="IPL82" s="209"/>
      <c r="IPM82" s="209"/>
      <c r="IPN82" s="209"/>
      <c r="IPO82" s="209"/>
      <c r="IPP82" s="209"/>
      <c r="IPQ82" s="209"/>
      <c r="IPR82" s="209"/>
      <c r="IPS82" s="209"/>
      <c r="IPT82" s="209"/>
      <c r="IPU82" s="209"/>
      <c r="IPV82" s="209"/>
      <c r="IPW82" s="209"/>
      <c r="IPX82" s="209"/>
      <c r="IPY82" s="209"/>
      <c r="IPZ82" s="209"/>
      <c r="IQA82" s="209"/>
      <c r="IQB82" s="209"/>
      <c r="IQC82" s="209"/>
      <c r="IQD82" s="209"/>
      <c r="IQE82" s="209"/>
      <c r="IQF82" s="209"/>
      <c r="IQG82" s="209"/>
      <c r="IQH82" s="209"/>
      <c r="IQI82" s="209"/>
      <c r="IQJ82" s="209"/>
      <c r="IQK82" s="209"/>
      <c r="IQL82" s="209"/>
      <c r="IQM82" s="209"/>
      <c r="IQN82" s="209"/>
      <c r="IQO82" s="209"/>
      <c r="IQP82" s="209"/>
      <c r="IQQ82" s="209"/>
      <c r="IQR82" s="209"/>
      <c r="IQS82" s="209"/>
      <c r="IQT82" s="209"/>
      <c r="IQU82" s="209"/>
      <c r="IQV82" s="209"/>
      <c r="IQW82" s="209"/>
      <c r="IQX82" s="209"/>
      <c r="IQY82" s="209"/>
      <c r="IQZ82" s="209"/>
      <c r="IRA82" s="209"/>
      <c r="IRB82" s="209"/>
      <c r="IRC82" s="209"/>
      <c r="IRD82" s="209"/>
      <c r="IRE82" s="209"/>
      <c r="IRF82" s="209"/>
      <c r="IRG82" s="209"/>
      <c r="IRH82" s="209"/>
      <c r="IRI82" s="209"/>
      <c r="IRJ82" s="209"/>
      <c r="IRK82" s="209"/>
      <c r="IRL82" s="209"/>
      <c r="IRM82" s="209"/>
      <c r="IRN82" s="209"/>
      <c r="IRO82" s="209"/>
      <c r="IRP82" s="209"/>
      <c r="IRQ82" s="209"/>
      <c r="IRR82" s="209"/>
      <c r="IRS82" s="209"/>
      <c r="IRT82" s="209"/>
      <c r="IRU82" s="209"/>
      <c r="IRV82" s="209"/>
      <c r="IRW82" s="209"/>
      <c r="IRX82" s="209"/>
      <c r="IRY82" s="209"/>
      <c r="IRZ82" s="209"/>
      <c r="ISA82" s="209"/>
      <c r="ISB82" s="209"/>
      <c r="ISC82" s="209"/>
      <c r="ISD82" s="209"/>
      <c r="ISE82" s="209"/>
      <c r="ISF82" s="209"/>
      <c r="ISG82" s="209"/>
      <c r="ISH82" s="209"/>
      <c r="ISI82" s="209"/>
      <c r="ISJ82" s="209"/>
      <c r="ISK82" s="209"/>
      <c r="ISL82" s="209"/>
      <c r="ISM82" s="209"/>
      <c r="ISN82" s="209"/>
      <c r="ISO82" s="209"/>
      <c r="ISP82" s="209"/>
      <c r="ISQ82" s="209"/>
      <c r="ISR82" s="209"/>
      <c r="ISS82" s="209"/>
      <c r="IST82" s="209"/>
      <c r="ISU82" s="209"/>
      <c r="ISV82" s="209"/>
      <c r="ISW82" s="209"/>
      <c r="ISX82" s="209"/>
      <c r="ISY82" s="209"/>
      <c r="ISZ82" s="209"/>
      <c r="ITA82" s="209"/>
      <c r="ITB82" s="209"/>
      <c r="ITC82" s="209"/>
      <c r="ITD82" s="209"/>
      <c r="ITE82" s="209"/>
      <c r="ITF82" s="209"/>
      <c r="ITG82" s="209"/>
      <c r="ITH82" s="209"/>
      <c r="ITI82" s="209"/>
      <c r="ITJ82" s="209"/>
      <c r="ITK82" s="209"/>
      <c r="ITL82" s="209"/>
      <c r="ITM82" s="209"/>
      <c r="ITN82" s="209"/>
      <c r="ITO82" s="209"/>
      <c r="ITP82" s="209"/>
      <c r="ITQ82" s="209"/>
      <c r="ITR82" s="209"/>
      <c r="ITS82" s="209"/>
      <c r="ITT82" s="209"/>
      <c r="ITU82" s="209"/>
      <c r="ITV82" s="209"/>
      <c r="ITW82" s="209"/>
      <c r="ITX82" s="209"/>
      <c r="ITY82" s="209"/>
      <c r="ITZ82" s="209"/>
      <c r="IUA82" s="209"/>
      <c r="IUB82" s="209"/>
      <c r="IUC82" s="209"/>
      <c r="IUD82" s="209"/>
      <c r="IUE82" s="209"/>
      <c r="IUF82" s="209"/>
      <c r="IUG82" s="209"/>
      <c r="IUH82" s="209"/>
      <c r="IUI82" s="209"/>
      <c r="IUJ82" s="209"/>
      <c r="IUK82" s="209"/>
      <c r="IUL82" s="209"/>
      <c r="IUM82" s="209"/>
      <c r="IUN82" s="209"/>
      <c r="IUO82" s="209"/>
      <c r="IUP82" s="209"/>
      <c r="IUQ82" s="209"/>
      <c r="IUR82" s="209"/>
      <c r="IUS82" s="209"/>
      <c r="IUT82" s="209"/>
      <c r="IUU82" s="209"/>
      <c r="IUV82" s="209"/>
      <c r="IUW82" s="209"/>
      <c r="IUX82" s="209"/>
      <c r="IUY82" s="209"/>
      <c r="IUZ82" s="209"/>
      <c r="IVA82" s="209"/>
      <c r="IVB82" s="209"/>
      <c r="IVC82" s="209"/>
      <c r="IVD82" s="209"/>
      <c r="IVE82" s="209"/>
      <c r="IVF82" s="209"/>
      <c r="IVG82" s="209"/>
      <c r="IVH82" s="209"/>
      <c r="IVI82" s="209"/>
      <c r="IVJ82" s="209"/>
      <c r="IVK82" s="209"/>
      <c r="IVL82" s="209"/>
      <c r="IVM82" s="209"/>
      <c r="IVN82" s="209"/>
      <c r="IVO82" s="209"/>
      <c r="IVP82" s="209"/>
      <c r="IVQ82" s="209"/>
      <c r="IVR82" s="209"/>
      <c r="IVS82" s="209"/>
      <c r="IVT82" s="209"/>
      <c r="IVU82" s="209"/>
      <c r="IVV82" s="209"/>
      <c r="IVW82" s="209"/>
      <c r="IVX82" s="209"/>
      <c r="IVY82" s="209"/>
      <c r="IVZ82" s="209"/>
      <c r="IWA82" s="209"/>
      <c r="IWB82" s="209"/>
      <c r="IWC82" s="209"/>
      <c r="IWD82" s="209"/>
      <c r="IWE82" s="209"/>
      <c r="IWF82" s="209"/>
      <c r="IWG82" s="209"/>
      <c r="IWH82" s="209"/>
      <c r="IWI82" s="209"/>
      <c r="IWJ82" s="209"/>
      <c r="IWK82" s="209"/>
      <c r="IWL82" s="209"/>
      <c r="IWM82" s="209"/>
      <c r="IWN82" s="209"/>
      <c r="IWO82" s="209"/>
      <c r="IWP82" s="209"/>
      <c r="IWQ82" s="209"/>
      <c r="IWR82" s="209"/>
      <c r="IWS82" s="209"/>
      <c r="IWT82" s="209"/>
      <c r="IWU82" s="209"/>
      <c r="IWV82" s="209"/>
      <c r="IWW82" s="209"/>
      <c r="IWX82" s="209"/>
      <c r="IWY82" s="209"/>
      <c r="IWZ82" s="209"/>
      <c r="IXA82" s="209"/>
      <c r="IXB82" s="209"/>
      <c r="IXC82" s="209"/>
      <c r="IXD82" s="209"/>
      <c r="IXE82" s="209"/>
      <c r="IXF82" s="209"/>
      <c r="IXG82" s="209"/>
      <c r="IXH82" s="209"/>
      <c r="IXI82" s="209"/>
      <c r="IXJ82" s="209"/>
      <c r="IXK82" s="209"/>
      <c r="IXL82" s="209"/>
      <c r="IXM82" s="209"/>
      <c r="IXN82" s="209"/>
      <c r="IXO82" s="209"/>
      <c r="IXP82" s="209"/>
      <c r="IXQ82" s="209"/>
      <c r="IXR82" s="209"/>
      <c r="IXS82" s="209"/>
      <c r="IXT82" s="209"/>
      <c r="IXU82" s="209"/>
      <c r="IXV82" s="209"/>
      <c r="IXW82" s="209"/>
      <c r="IXX82" s="209"/>
      <c r="IXY82" s="209"/>
      <c r="IXZ82" s="209"/>
      <c r="IYA82" s="209"/>
      <c r="IYB82" s="209"/>
      <c r="IYC82" s="209"/>
      <c r="IYD82" s="209"/>
      <c r="IYE82" s="209"/>
      <c r="IYF82" s="209"/>
      <c r="IYG82" s="209"/>
      <c r="IYH82" s="209"/>
      <c r="IYI82" s="209"/>
      <c r="IYJ82" s="209"/>
      <c r="IYK82" s="209"/>
      <c r="IYL82" s="209"/>
      <c r="IYM82" s="209"/>
      <c r="IYN82" s="209"/>
      <c r="IYO82" s="209"/>
      <c r="IYP82" s="209"/>
      <c r="IYQ82" s="209"/>
      <c r="IYR82" s="209"/>
      <c r="IYS82" s="209"/>
      <c r="IYT82" s="209"/>
      <c r="IYU82" s="209"/>
      <c r="IYV82" s="209"/>
      <c r="IYW82" s="209"/>
      <c r="IYX82" s="209"/>
      <c r="IYY82" s="209"/>
      <c r="IYZ82" s="209"/>
      <c r="IZA82" s="209"/>
      <c r="IZB82" s="209"/>
      <c r="IZC82" s="209"/>
      <c r="IZD82" s="209"/>
      <c r="IZE82" s="209"/>
      <c r="IZF82" s="209"/>
      <c r="IZG82" s="209"/>
      <c r="IZH82" s="209"/>
      <c r="IZI82" s="209"/>
      <c r="IZJ82" s="209"/>
      <c r="IZK82" s="209"/>
      <c r="IZL82" s="209"/>
      <c r="IZM82" s="209"/>
      <c r="IZN82" s="209"/>
      <c r="IZO82" s="209"/>
      <c r="IZP82" s="209"/>
      <c r="IZQ82" s="209"/>
      <c r="IZR82" s="209"/>
      <c r="IZS82" s="209"/>
      <c r="IZT82" s="209"/>
      <c r="IZU82" s="209"/>
      <c r="IZV82" s="209"/>
      <c r="IZW82" s="209"/>
      <c r="IZX82" s="209"/>
      <c r="IZY82" s="209"/>
      <c r="IZZ82" s="209"/>
      <c r="JAA82" s="209"/>
      <c r="JAB82" s="209"/>
      <c r="JAC82" s="209"/>
      <c r="JAD82" s="209"/>
      <c r="JAE82" s="209"/>
      <c r="JAF82" s="209"/>
      <c r="JAG82" s="209"/>
      <c r="JAH82" s="209"/>
      <c r="JAI82" s="209"/>
      <c r="JAJ82" s="209"/>
      <c r="JAK82" s="209"/>
      <c r="JAL82" s="209"/>
      <c r="JAM82" s="209"/>
      <c r="JAN82" s="209"/>
      <c r="JAO82" s="209"/>
      <c r="JAP82" s="209"/>
      <c r="JAQ82" s="209"/>
      <c r="JAR82" s="209"/>
      <c r="JAS82" s="209"/>
      <c r="JAT82" s="209"/>
      <c r="JAU82" s="209"/>
      <c r="JAV82" s="209"/>
      <c r="JAW82" s="209"/>
      <c r="JAX82" s="209"/>
      <c r="JAY82" s="209"/>
      <c r="JAZ82" s="209"/>
      <c r="JBA82" s="209"/>
      <c r="JBB82" s="209"/>
      <c r="JBC82" s="209"/>
      <c r="JBD82" s="209"/>
      <c r="JBE82" s="209"/>
      <c r="JBF82" s="209"/>
      <c r="JBG82" s="209"/>
      <c r="JBH82" s="209"/>
      <c r="JBI82" s="209"/>
      <c r="JBJ82" s="209"/>
      <c r="JBK82" s="209"/>
      <c r="JBL82" s="209"/>
      <c r="JBM82" s="209"/>
      <c r="JBN82" s="209"/>
      <c r="JBO82" s="209"/>
      <c r="JBP82" s="209"/>
      <c r="JBQ82" s="209"/>
      <c r="JBR82" s="209"/>
      <c r="JBS82" s="209"/>
      <c r="JBT82" s="209"/>
      <c r="JBU82" s="209"/>
      <c r="JBV82" s="209"/>
      <c r="JBW82" s="209"/>
      <c r="JBX82" s="209"/>
      <c r="JBY82" s="209"/>
      <c r="JBZ82" s="209"/>
      <c r="JCA82" s="209"/>
      <c r="JCB82" s="209"/>
      <c r="JCC82" s="209"/>
      <c r="JCD82" s="209"/>
      <c r="JCE82" s="209"/>
      <c r="JCF82" s="209"/>
      <c r="JCG82" s="209"/>
      <c r="JCH82" s="209"/>
      <c r="JCI82" s="209"/>
      <c r="JCJ82" s="209"/>
      <c r="JCK82" s="209"/>
      <c r="JCL82" s="209"/>
      <c r="JCM82" s="209"/>
      <c r="JCN82" s="209"/>
      <c r="JCO82" s="209"/>
      <c r="JCP82" s="209"/>
      <c r="JCQ82" s="209"/>
      <c r="JCR82" s="209"/>
      <c r="JCS82" s="209"/>
      <c r="JCT82" s="209"/>
      <c r="JCU82" s="209"/>
      <c r="JCV82" s="209"/>
      <c r="JCW82" s="209"/>
      <c r="JCX82" s="209"/>
      <c r="JCY82" s="209"/>
      <c r="JCZ82" s="209"/>
      <c r="JDA82" s="209"/>
      <c r="JDB82" s="209"/>
      <c r="JDC82" s="209"/>
      <c r="JDD82" s="209"/>
      <c r="JDE82" s="209"/>
      <c r="JDF82" s="209"/>
      <c r="JDG82" s="209"/>
      <c r="JDH82" s="209"/>
      <c r="JDI82" s="209"/>
      <c r="JDJ82" s="209"/>
      <c r="JDK82" s="209"/>
      <c r="JDL82" s="209"/>
      <c r="JDM82" s="209"/>
      <c r="JDN82" s="209"/>
      <c r="JDO82" s="209"/>
      <c r="JDP82" s="209"/>
      <c r="JDQ82" s="209"/>
      <c r="JDR82" s="209"/>
      <c r="JDS82" s="209"/>
      <c r="JDT82" s="209"/>
      <c r="JDU82" s="209"/>
      <c r="JDV82" s="209"/>
      <c r="JDW82" s="209"/>
      <c r="JDX82" s="209"/>
      <c r="JDY82" s="209"/>
      <c r="JDZ82" s="209"/>
      <c r="JEA82" s="209"/>
      <c r="JEB82" s="209"/>
      <c r="JEC82" s="209"/>
      <c r="JED82" s="209"/>
      <c r="JEE82" s="209"/>
      <c r="JEF82" s="209"/>
      <c r="JEG82" s="209"/>
      <c r="JEH82" s="209"/>
      <c r="JEI82" s="209"/>
      <c r="JEJ82" s="209"/>
      <c r="JEK82" s="209"/>
      <c r="JEL82" s="209"/>
      <c r="JEM82" s="209"/>
      <c r="JEN82" s="209"/>
      <c r="JEO82" s="209"/>
      <c r="JEP82" s="209"/>
      <c r="JEQ82" s="209"/>
      <c r="JER82" s="209"/>
      <c r="JES82" s="209"/>
      <c r="JET82" s="209"/>
      <c r="JEU82" s="209"/>
      <c r="JEV82" s="209"/>
      <c r="JEW82" s="209"/>
      <c r="JEX82" s="209"/>
      <c r="JEY82" s="209"/>
      <c r="JEZ82" s="209"/>
      <c r="JFA82" s="209"/>
      <c r="JFB82" s="209"/>
      <c r="JFC82" s="209"/>
      <c r="JFD82" s="209"/>
      <c r="JFE82" s="209"/>
      <c r="JFF82" s="209"/>
      <c r="JFG82" s="209"/>
      <c r="JFH82" s="209"/>
      <c r="JFI82" s="209"/>
      <c r="JFJ82" s="209"/>
      <c r="JFK82" s="209"/>
      <c r="JFL82" s="209"/>
      <c r="JFM82" s="209"/>
      <c r="JFN82" s="209"/>
      <c r="JFO82" s="209"/>
      <c r="JFP82" s="209"/>
      <c r="JFQ82" s="209"/>
      <c r="JFR82" s="209"/>
      <c r="JFS82" s="209"/>
      <c r="JFT82" s="209"/>
      <c r="JFU82" s="209"/>
      <c r="JFV82" s="209"/>
      <c r="JFW82" s="209"/>
      <c r="JFX82" s="209"/>
      <c r="JFY82" s="209"/>
      <c r="JFZ82" s="209"/>
      <c r="JGA82" s="209"/>
      <c r="JGB82" s="209"/>
      <c r="JGC82" s="209"/>
      <c r="JGD82" s="209"/>
      <c r="JGE82" s="209"/>
      <c r="JGF82" s="209"/>
      <c r="JGG82" s="209"/>
      <c r="JGH82" s="209"/>
      <c r="JGI82" s="209"/>
      <c r="JGJ82" s="209"/>
      <c r="JGK82" s="209"/>
      <c r="JGL82" s="209"/>
      <c r="JGM82" s="209"/>
      <c r="JGN82" s="209"/>
      <c r="JGO82" s="209"/>
      <c r="JGP82" s="209"/>
      <c r="JGQ82" s="209"/>
      <c r="JGR82" s="209"/>
      <c r="JGS82" s="209"/>
      <c r="JGT82" s="209"/>
      <c r="JGU82" s="209"/>
      <c r="JGV82" s="209"/>
      <c r="JGW82" s="209"/>
      <c r="JGX82" s="209"/>
      <c r="JGY82" s="209"/>
      <c r="JGZ82" s="209"/>
      <c r="JHA82" s="209"/>
      <c r="JHB82" s="209"/>
      <c r="JHC82" s="209"/>
      <c r="JHD82" s="209"/>
      <c r="JHE82" s="209"/>
      <c r="JHF82" s="209"/>
      <c r="JHG82" s="209"/>
      <c r="JHH82" s="209"/>
      <c r="JHI82" s="209"/>
      <c r="JHJ82" s="209"/>
      <c r="JHK82" s="209"/>
      <c r="JHL82" s="209"/>
      <c r="JHM82" s="209"/>
      <c r="JHN82" s="209"/>
      <c r="JHO82" s="209"/>
      <c r="JHP82" s="209"/>
      <c r="JHQ82" s="209"/>
      <c r="JHR82" s="209"/>
      <c r="JHS82" s="209"/>
      <c r="JHT82" s="209"/>
      <c r="JHU82" s="209"/>
      <c r="JHV82" s="209"/>
      <c r="JHW82" s="209"/>
      <c r="JHX82" s="209"/>
      <c r="JHY82" s="209"/>
      <c r="JHZ82" s="209"/>
      <c r="JIA82" s="209"/>
      <c r="JIB82" s="209"/>
      <c r="JIC82" s="209"/>
      <c r="JID82" s="209"/>
      <c r="JIE82" s="209"/>
      <c r="JIF82" s="209"/>
      <c r="JIG82" s="209"/>
      <c r="JIH82" s="209"/>
      <c r="JII82" s="209"/>
      <c r="JIJ82" s="209"/>
      <c r="JIK82" s="209"/>
      <c r="JIL82" s="209"/>
      <c r="JIM82" s="209"/>
      <c r="JIN82" s="209"/>
      <c r="JIO82" s="209"/>
      <c r="JIP82" s="209"/>
      <c r="JIQ82" s="209"/>
      <c r="JIR82" s="209"/>
      <c r="JIS82" s="209"/>
      <c r="JIT82" s="209"/>
      <c r="JIU82" s="209"/>
      <c r="JIV82" s="209"/>
      <c r="JIW82" s="209"/>
      <c r="JIX82" s="209"/>
      <c r="JIY82" s="209"/>
      <c r="JIZ82" s="209"/>
      <c r="JJA82" s="209"/>
      <c r="JJB82" s="209"/>
      <c r="JJC82" s="209"/>
      <c r="JJD82" s="209"/>
      <c r="JJE82" s="209"/>
      <c r="JJF82" s="209"/>
      <c r="JJG82" s="209"/>
      <c r="JJH82" s="209"/>
      <c r="JJI82" s="209"/>
      <c r="JJJ82" s="209"/>
      <c r="JJK82" s="209"/>
      <c r="JJL82" s="209"/>
      <c r="JJM82" s="209"/>
      <c r="JJN82" s="209"/>
      <c r="JJO82" s="209"/>
      <c r="JJP82" s="209"/>
      <c r="JJQ82" s="209"/>
      <c r="JJR82" s="209"/>
      <c r="JJS82" s="209"/>
      <c r="JJT82" s="209"/>
      <c r="JJU82" s="209"/>
      <c r="JJV82" s="209"/>
      <c r="JJW82" s="209"/>
      <c r="JJX82" s="209"/>
      <c r="JJY82" s="209"/>
      <c r="JJZ82" s="209"/>
      <c r="JKA82" s="209"/>
      <c r="JKB82" s="209"/>
      <c r="JKC82" s="209"/>
      <c r="JKD82" s="209"/>
      <c r="JKE82" s="209"/>
      <c r="JKF82" s="209"/>
      <c r="JKG82" s="209"/>
      <c r="JKH82" s="209"/>
      <c r="JKI82" s="209"/>
      <c r="JKJ82" s="209"/>
      <c r="JKK82" s="209"/>
      <c r="JKL82" s="209"/>
      <c r="JKM82" s="209"/>
      <c r="JKN82" s="209"/>
      <c r="JKO82" s="209"/>
      <c r="JKP82" s="209"/>
      <c r="JKQ82" s="209"/>
      <c r="JKR82" s="209"/>
      <c r="JKS82" s="209"/>
      <c r="JKT82" s="209"/>
      <c r="JKU82" s="209"/>
      <c r="JKV82" s="209"/>
      <c r="JKW82" s="209"/>
      <c r="JKX82" s="209"/>
      <c r="JKY82" s="209"/>
      <c r="JKZ82" s="209"/>
      <c r="JLA82" s="209"/>
      <c r="JLB82" s="209"/>
      <c r="JLC82" s="209"/>
      <c r="JLD82" s="209"/>
      <c r="JLE82" s="209"/>
      <c r="JLF82" s="209"/>
      <c r="JLG82" s="209"/>
      <c r="JLH82" s="209"/>
      <c r="JLI82" s="209"/>
      <c r="JLJ82" s="209"/>
      <c r="JLK82" s="209"/>
      <c r="JLL82" s="209"/>
      <c r="JLM82" s="209"/>
      <c r="JLN82" s="209"/>
      <c r="JLO82" s="209"/>
      <c r="JLP82" s="209"/>
      <c r="JLQ82" s="209"/>
      <c r="JLR82" s="209"/>
      <c r="JLS82" s="209"/>
      <c r="JLT82" s="209"/>
      <c r="JLU82" s="209"/>
      <c r="JLV82" s="209"/>
      <c r="JLW82" s="209"/>
      <c r="JLX82" s="209"/>
      <c r="JLY82" s="209"/>
      <c r="JLZ82" s="209"/>
      <c r="JMA82" s="209"/>
      <c r="JMB82" s="209"/>
      <c r="JMC82" s="209"/>
      <c r="JMD82" s="209"/>
      <c r="JME82" s="209"/>
      <c r="JMF82" s="209"/>
      <c r="JMG82" s="209"/>
      <c r="JMH82" s="209"/>
      <c r="JMI82" s="209"/>
      <c r="JMJ82" s="209"/>
      <c r="JMK82" s="209"/>
      <c r="JML82" s="209"/>
      <c r="JMM82" s="209"/>
      <c r="JMN82" s="209"/>
      <c r="JMO82" s="209"/>
      <c r="JMP82" s="209"/>
      <c r="JMQ82" s="209"/>
      <c r="JMR82" s="209"/>
      <c r="JMS82" s="209"/>
      <c r="JMT82" s="209"/>
      <c r="JMU82" s="209"/>
      <c r="JMV82" s="209"/>
      <c r="JMW82" s="209"/>
      <c r="JMX82" s="209"/>
      <c r="JMY82" s="209"/>
      <c r="JMZ82" s="209"/>
      <c r="JNA82" s="209"/>
      <c r="JNB82" s="209"/>
      <c r="JNC82" s="209"/>
      <c r="JND82" s="209"/>
      <c r="JNE82" s="209"/>
      <c r="JNF82" s="209"/>
      <c r="JNG82" s="209"/>
      <c r="JNH82" s="209"/>
      <c r="JNI82" s="209"/>
      <c r="JNJ82" s="209"/>
      <c r="JNK82" s="209"/>
      <c r="JNL82" s="209"/>
      <c r="JNM82" s="209"/>
      <c r="JNN82" s="209"/>
      <c r="JNO82" s="209"/>
      <c r="JNP82" s="209"/>
      <c r="JNQ82" s="209"/>
      <c r="JNR82" s="209"/>
      <c r="JNS82" s="209"/>
      <c r="JNT82" s="209"/>
      <c r="JNU82" s="209"/>
      <c r="JNV82" s="209"/>
      <c r="JNW82" s="209"/>
      <c r="JNX82" s="209"/>
      <c r="JNY82" s="209"/>
      <c r="JNZ82" s="209"/>
      <c r="JOA82" s="209"/>
      <c r="JOB82" s="209"/>
      <c r="JOC82" s="209"/>
      <c r="JOD82" s="209"/>
      <c r="JOE82" s="209"/>
      <c r="JOF82" s="209"/>
      <c r="JOG82" s="209"/>
      <c r="JOH82" s="209"/>
      <c r="JOI82" s="209"/>
      <c r="JOJ82" s="209"/>
      <c r="JOK82" s="209"/>
      <c r="JOL82" s="209"/>
      <c r="JOM82" s="209"/>
      <c r="JON82" s="209"/>
      <c r="JOO82" s="209"/>
      <c r="JOP82" s="209"/>
      <c r="JOQ82" s="209"/>
      <c r="JOR82" s="209"/>
      <c r="JOS82" s="209"/>
      <c r="JOT82" s="209"/>
      <c r="JOU82" s="209"/>
      <c r="JOV82" s="209"/>
      <c r="JOW82" s="209"/>
      <c r="JOX82" s="209"/>
      <c r="JOY82" s="209"/>
      <c r="JOZ82" s="209"/>
      <c r="JPA82" s="209"/>
      <c r="JPB82" s="209"/>
      <c r="JPC82" s="209"/>
      <c r="JPD82" s="209"/>
      <c r="JPE82" s="209"/>
      <c r="JPF82" s="209"/>
      <c r="JPG82" s="209"/>
      <c r="JPH82" s="209"/>
      <c r="JPI82" s="209"/>
      <c r="JPJ82" s="209"/>
      <c r="JPK82" s="209"/>
      <c r="JPL82" s="209"/>
      <c r="JPM82" s="209"/>
      <c r="JPN82" s="209"/>
      <c r="JPO82" s="209"/>
      <c r="JPP82" s="209"/>
      <c r="JPQ82" s="209"/>
      <c r="JPR82" s="209"/>
      <c r="JPS82" s="209"/>
      <c r="JPT82" s="209"/>
      <c r="JPU82" s="209"/>
      <c r="JPV82" s="209"/>
      <c r="JPW82" s="209"/>
      <c r="JPX82" s="209"/>
      <c r="JPY82" s="209"/>
      <c r="JPZ82" s="209"/>
      <c r="JQA82" s="209"/>
      <c r="JQB82" s="209"/>
      <c r="JQC82" s="209"/>
      <c r="JQD82" s="209"/>
      <c r="JQE82" s="209"/>
      <c r="JQF82" s="209"/>
      <c r="JQG82" s="209"/>
      <c r="JQH82" s="209"/>
      <c r="JQI82" s="209"/>
      <c r="JQJ82" s="209"/>
      <c r="JQK82" s="209"/>
      <c r="JQL82" s="209"/>
      <c r="JQM82" s="209"/>
      <c r="JQN82" s="209"/>
      <c r="JQO82" s="209"/>
      <c r="JQP82" s="209"/>
      <c r="JQQ82" s="209"/>
      <c r="JQR82" s="209"/>
      <c r="JQS82" s="209"/>
      <c r="JQT82" s="209"/>
      <c r="JQU82" s="209"/>
      <c r="JQV82" s="209"/>
      <c r="JQW82" s="209"/>
      <c r="JQX82" s="209"/>
      <c r="JQY82" s="209"/>
      <c r="JQZ82" s="209"/>
      <c r="JRA82" s="209"/>
      <c r="JRB82" s="209"/>
      <c r="JRC82" s="209"/>
      <c r="JRD82" s="209"/>
      <c r="JRE82" s="209"/>
      <c r="JRF82" s="209"/>
      <c r="JRG82" s="209"/>
      <c r="JRH82" s="209"/>
      <c r="JRI82" s="209"/>
      <c r="JRJ82" s="209"/>
      <c r="JRK82" s="209"/>
      <c r="JRL82" s="209"/>
      <c r="JRM82" s="209"/>
      <c r="JRN82" s="209"/>
      <c r="JRO82" s="209"/>
      <c r="JRP82" s="209"/>
      <c r="JRQ82" s="209"/>
      <c r="JRR82" s="209"/>
      <c r="JRS82" s="209"/>
      <c r="JRT82" s="209"/>
      <c r="JRU82" s="209"/>
      <c r="JRV82" s="209"/>
      <c r="JRW82" s="209"/>
      <c r="JRX82" s="209"/>
      <c r="JRY82" s="209"/>
      <c r="JRZ82" s="209"/>
      <c r="JSA82" s="209"/>
      <c r="JSB82" s="209"/>
      <c r="JSC82" s="209"/>
      <c r="JSD82" s="209"/>
      <c r="JSE82" s="209"/>
      <c r="JSF82" s="209"/>
      <c r="JSG82" s="209"/>
      <c r="JSH82" s="209"/>
      <c r="JSI82" s="209"/>
      <c r="JSJ82" s="209"/>
      <c r="JSK82" s="209"/>
      <c r="JSL82" s="209"/>
      <c r="JSM82" s="209"/>
      <c r="JSN82" s="209"/>
      <c r="JSO82" s="209"/>
      <c r="JSP82" s="209"/>
      <c r="JSQ82" s="209"/>
      <c r="JSR82" s="209"/>
      <c r="JSS82" s="209"/>
      <c r="JST82" s="209"/>
      <c r="JSU82" s="209"/>
      <c r="JSV82" s="209"/>
      <c r="JSW82" s="209"/>
      <c r="JSX82" s="209"/>
      <c r="JSY82" s="209"/>
      <c r="JSZ82" s="209"/>
      <c r="JTA82" s="209"/>
      <c r="JTB82" s="209"/>
      <c r="JTC82" s="209"/>
      <c r="JTD82" s="209"/>
      <c r="JTE82" s="209"/>
      <c r="JTF82" s="209"/>
      <c r="JTG82" s="209"/>
      <c r="JTH82" s="209"/>
      <c r="JTI82" s="209"/>
      <c r="JTJ82" s="209"/>
      <c r="JTK82" s="209"/>
      <c r="JTL82" s="209"/>
      <c r="JTM82" s="209"/>
      <c r="JTN82" s="209"/>
      <c r="JTO82" s="209"/>
      <c r="JTP82" s="209"/>
      <c r="JTQ82" s="209"/>
      <c r="JTR82" s="209"/>
      <c r="JTS82" s="209"/>
      <c r="JTT82" s="209"/>
      <c r="JTU82" s="209"/>
      <c r="JTV82" s="209"/>
      <c r="JTW82" s="209"/>
      <c r="JTX82" s="209"/>
      <c r="JTY82" s="209"/>
      <c r="JTZ82" s="209"/>
      <c r="JUA82" s="209"/>
      <c r="JUB82" s="209"/>
      <c r="JUC82" s="209"/>
      <c r="JUD82" s="209"/>
      <c r="JUE82" s="209"/>
      <c r="JUF82" s="209"/>
      <c r="JUG82" s="209"/>
      <c r="JUH82" s="209"/>
      <c r="JUI82" s="209"/>
      <c r="JUJ82" s="209"/>
      <c r="JUK82" s="209"/>
      <c r="JUL82" s="209"/>
      <c r="JUM82" s="209"/>
      <c r="JUN82" s="209"/>
      <c r="JUO82" s="209"/>
      <c r="JUP82" s="209"/>
      <c r="JUQ82" s="209"/>
      <c r="JUR82" s="209"/>
      <c r="JUS82" s="209"/>
      <c r="JUT82" s="209"/>
      <c r="JUU82" s="209"/>
      <c r="JUV82" s="209"/>
      <c r="JUW82" s="209"/>
      <c r="JUX82" s="209"/>
      <c r="JUY82" s="209"/>
      <c r="JUZ82" s="209"/>
      <c r="JVA82" s="209"/>
      <c r="JVB82" s="209"/>
      <c r="JVC82" s="209"/>
      <c r="JVD82" s="209"/>
      <c r="JVE82" s="209"/>
      <c r="JVF82" s="209"/>
      <c r="JVG82" s="209"/>
      <c r="JVH82" s="209"/>
      <c r="JVI82" s="209"/>
      <c r="JVJ82" s="209"/>
      <c r="JVK82" s="209"/>
      <c r="JVL82" s="209"/>
      <c r="JVM82" s="209"/>
      <c r="JVN82" s="209"/>
      <c r="JVO82" s="209"/>
      <c r="JVP82" s="209"/>
      <c r="JVQ82" s="209"/>
      <c r="JVR82" s="209"/>
      <c r="JVS82" s="209"/>
      <c r="JVT82" s="209"/>
      <c r="JVU82" s="209"/>
      <c r="JVV82" s="209"/>
      <c r="JVW82" s="209"/>
      <c r="JVX82" s="209"/>
      <c r="JVY82" s="209"/>
      <c r="JVZ82" s="209"/>
      <c r="JWA82" s="209"/>
      <c r="JWB82" s="209"/>
      <c r="JWC82" s="209"/>
      <c r="JWD82" s="209"/>
      <c r="JWE82" s="209"/>
      <c r="JWF82" s="209"/>
      <c r="JWG82" s="209"/>
      <c r="JWH82" s="209"/>
      <c r="JWI82" s="209"/>
      <c r="JWJ82" s="209"/>
      <c r="JWK82" s="209"/>
      <c r="JWL82" s="209"/>
      <c r="JWM82" s="209"/>
      <c r="JWN82" s="209"/>
      <c r="JWO82" s="209"/>
      <c r="JWP82" s="209"/>
      <c r="JWQ82" s="209"/>
      <c r="JWR82" s="209"/>
      <c r="JWS82" s="209"/>
      <c r="JWT82" s="209"/>
      <c r="JWU82" s="209"/>
      <c r="JWV82" s="209"/>
      <c r="JWW82" s="209"/>
      <c r="JWX82" s="209"/>
      <c r="JWY82" s="209"/>
      <c r="JWZ82" s="209"/>
      <c r="JXA82" s="209"/>
      <c r="JXB82" s="209"/>
      <c r="JXC82" s="209"/>
      <c r="JXD82" s="209"/>
      <c r="JXE82" s="209"/>
      <c r="JXF82" s="209"/>
      <c r="JXG82" s="209"/>
      <c r="JXH82" s="209"/>
      <c r="JXI82" s="209"/>
      <c r="JXJ82" s="209"/>
      <c r="JXK82" s="209"/>
      <c r="JXL82" s="209"/>
      <c r="JXM82" s="209"/>
      <c r="JXN82" s="209"/>
      <c r="JXO82" s="209"/>
      <c r="JXP82" s="209"/>
      <c r="JXQ82" s="209"/>
      <c r="JXR82" s="209"/>
      <c r="JXS82" s="209"/>
      <c r="JXT82" s="209"/>
      <c r="JXU82" s="209"/>
      <c r="JXV82" s="209"/>
      <c r="JXW82" s="209"/>
      <c r="JXX82" s="209"/>
      <c r="JXY82" s="209"/>
      <c r="JXZ82" s="209"/>
      <c r="JYA82" s="209"/>
      <c r="JYB82" s="209"/>
      <c r="JYC82" s="209"/>
      <c r="JYD82" s="209"/>
      <c r="JYE82" s="209"/>
      <c r="JYF82" s="209"/>
      <c r="JYG82" s="209"/>
      <c r="JYH82" s="209"/>
      <c r="JYI82" s="209"/>
      <c r="JYJ82" s="209"/>
      <c r="JYK82" s="209"/>
      <c r="JYL82" s="209"/>
      <c r="JYM82" s="209"/>
      <c r="JYN82" s="209"/>
      <c r="JYO82" s="209"/>
      <c r="JYP82" s="209"/>
      <c r="JYQ82" s="209"/>
      <c r="JYR82" s="209"/>
      <c r="JYS82" s="209"/>
      <c r="JYT82" s="209"/>
      <c r="JYU82" s="209"/>
      <c r="JYV82" s="209"/>
      <c r="JYW82" s="209"/>
      <c r="JYX82" s="209"/>
      <c r="JYY82" s="209"/>
      <c r="JYZ82" s="209"/>
      <c r="JZA82" s="209"/>
      <c r="JZB82" s="209"/>
      <c r="JZC82" s="209"/>
      <c r="JZD82" s="209"/>
      <c r="JZE82" s="209"/>
      <c r="JZF82" s="209"/>
      <c r="JZG82" s="209"/>
      <c r="JZH82" s="209"/>
      <c r="JZI82" s="209"/>
      <c r="JZJ82" s="209"/>
      <c r="JZK82" s="209"/>
      <c r="JZL82" s="209"/>
      <c r="JZM82" s="209"/>
      <c r="JZN82" s="209"/>
      <c r="JZO82" s="209"/>
      <c r="JZP82" s="209"/>
      <c r="JZQ82" s="209"/>
      <c r="JZR82" s="209"/>
      <c r="JZS82" s="209"/>
      <c r="JZT82" s="209"/>
      <c r="JZU82" s="209"/>
      <c r="JZV82" s="209"/>
      <c r="JZW82" s="209"/>
      <c r="JZX82" s="209"/>
      <c r="JZY82" s="209"/>
      <c r="JZZ82" s="209"/>
      <c r="KAA82" s="209"/>
      <c r="KAB82" s="209"/>
      <c r="KAC82" s="209"/>
      <c r="KAD82" s="209"/>
      <c r="KAE82" s="209"/>
      <c r="KAF82" s="209"/>
      <c r="KAG82" s="209"/>
      <c r="KAH82" s="209"/>
      <c r="KAI82" s="209"/>
      <c r="KAJ82" s="209"/>
      <c r="KAK82" s="209"/>
      <c r="KAL82" s="209"/>
      <c r="KAM82" s="209"/>
      <c r="KAN82" s="209"/>
      <c r="KAO82" s="209"/>
      <c r="KAP82" s="209"/>
      <c r="KAQ82" s="209"/>
      <c r="KAR82" s="209"/>
      <c r="KAS82" s="209"/>
      <c r="KAT82" s="209"/>
      <c r="KAU82" s="209"/>
      <c r="KAV82" s="209"/>
      <c r="KAW82" s="209"/>
      <c r="KAX82" s="209"/>
      <c r="KAY82" s="209"/>
      <c r="KAZ82" s="209"/>
      <c r="KBA82" s="209"/>
      <c r="KBB82" s="209"/>
      <c r="KBC82" s="209"/>
      <c r="KBD82" s="209"/>
      <c r="KBE82" s="209"/>
      <c r="KBF82" s="209"/>
      <c r="KBG82" s="209"/>
      <c r="KBH82" s="209"/>
      <c r="KBI82" s="209"/>
      <c r="KBJ82" s="209"/>
      <c r="KBK82" s="209"/>
      <c r="KBL82" s="209"/>
      <c r="KBM82" s="209"/>
      <c r="KBN82" s="209"/>
      <c r="KBO82" s="209"/>
      <c r="KBP82" s="209"/>
      <c r="KBQ82" s="209"/>
      <c r="KBR82" s="209"/>
      <c r="KBS82" s="209"/>
      <c r="KBT82" s="209"/>
      <c r="KBU82" s="209"/>
      <c r="KBV82" s="209"/>
      <c r="KBW82" s="209"/>
      <c r="KBX82" s="209"/>
      <c r="KBY82" s="209"/>
      <c r="KBZ82" s="209"/>
      <c r="KCA82" s="209"/>
      <c r="KCB82" s="209"/>
      <c r="KCC82" s="209"/>
      <c r="KCD82" s="209"/>
      <c r="KCE82" s="209"/>
      <c r="KCF82" s="209"/>
      <c r="KCG82" s="209"/>
      <c r="KCH82" s="209"/>
      <c r="KCI82" s="209"/>
      <c r="KCJ82" s="209"/>
      <c r="KCK82" s="209"/>
      <c r="KCL82" s="209"/>
      <c r="KCM82" s="209"/>
      <c r="KCN82" s="209"/>
      <c r="KCO82" s="209"/>
      <c r="KCP82" s="209"/>
      <c r="KCQ82" s="209"/>
      <c r="KCR82" s="209"/>
      <c r="KCS82" s="209"/>
      <c r="KCT82" s="209"/>
      <c r="KCU82" s="209"/>
      <c r="KCV82" s="209"/>
      <c r="KCW82" s="209"/>
      <c r="KCX82" s="209"/>
      <c r="KCY82" s="209"/>
      <c r="KCZ82" s="209"/>
      <c r="KDA82" s="209"/>
      <c r="KDB82" s="209"/>
      <c r="KDC82" s="209"/>
      <c r="KDD82" s="209"/>
      <c r="KDE82" s="209"/>
      <c r="KDF82" s="209"/>
      <c r="KDG82" s="209"/>
      <c r="KDH82" s="209"/>
      <c r="KDI82" s="209"/>
      <c r="KDJ82" s="209"/>
      <c r="KDK82" s="209"/>
      <c r="KDL82" s="209"/>
      <c r="KDM82" s="209"/>
      <c r="KDN82" s="209"/>
      <c r="KDO82" s="209"/>
      <c r="KDP82" s="209"/>
      <c r="KDQ82" s="209"/>
      <c r="KDR82" s="209"/>
      <c r="KDS82" s="209"/>
      <c r="KDT82" s="209"/>
      <c r="KDU82" s="209"/>
      <c r="KDV82" s="209"/>
      <c r="KDW82" s="209"/>
      <c r="KDX82" s="209"/>
      <c r="KDY82" s="209"/>
      <c r="KDZ82" s="209"/>
      <c r="KEA82" s="209"/>
      <c r="KEB82" s="209"/>
      <c r="KEC82" s="209"/>
      <c r="KED82" s="209"/>
      <c r="KEE82" s="209"/>
      <c r="KEF82" s="209"/>
      <c r="KEG82" s="209"/>
      <c r="KEH82" s="209"/>
      <c r="KEI82" s="209"/>
      <c r="KEJ82" s="209"/>
      <c r="KEK82" s="209"/>
      <c r="KEL82" s="209"/>
      <c r="KEM82" s="209"/>
      <c r="KEN82" s="209"/>
      <c r="KEO82" s="209"/>
      <c r="KEP82" s="209"/>
      <c r="KEQ82" s="209"/>
      <c r="KER82" s="209"/>
      <c r="KES82" s="209"/>
      <c r="KET82" s="209"/>
      <c r="KEU82" s="209"/>
      <c r="KEV82" s="209"/>
      <c r="KEW82" s="209"/>
      <c r="KEX82" s="209"/>
      <c r="KEY82" s="209"/>
      <c r="KEZ82" s="209"/>
      <c r="KFA82" s="209"/>
      <c r="KFB82" s="209"/>
      <c r="KFC82" s="209"/>
      <c r="KFD82" s="209"/>
      <c r="KFE82" s="209"/>
      <c r="KFF82" s="209"/>
      <c r="KFG82" s="209"/>
      <c r="KFH82" s="209"/>
      <c r="KFI82" s="209"/>
      <c r="KFJ82" s="209"/>
      <c r="KFK82" s="209"/>
      <c r="KFL82" s="209"/>
      <c r="KFM82" s="209"/>
      <c r="KFN82" s="209"/>
      <c r="KFO82" s="209"/>
      <c r="KFP82" s="209"/>
      <c r="KFQ82" s="209"/>
      <c r="KFR82" s="209"/>
      <c r="KFS82" s="209"/>
      <c r="KFT82" s="209"/>
      <c r="KFU82" s="209"/>
      <c r="KFV82" s="209"/>
      <c r="KFW82" s="209"/>
      <c r="KFX82" s="209"/>
      <c r="KFY82" s="209"/>
      <c r="KFZ82" s="209"/>
      <c r="KGA82" s="209"/>
      <c r="KGB82" s="209"/>
      <c r="KGC82" s="209"/>
      <c r="KGD82" s="209"/>
      <c r="KGE82" s="209"/>
      <c r="KGF82" s="209"/>
      <c r="KGG82" s="209"/>
      <c r="KGH82" s="209"/>
      <c r="KGI82" s="209"/>
      <c r="KGJ82" s="209"/>
      <c r="KGK82" s="209"/>
      <c r="KGL82" s="209"/>
      <c r="KGM82" s="209"/>
      <c r="KGN82" s="209"/>
      <c r="KGO82" s="209"/>
      <c r="KGP82" s="209"/>
      <c r="KGQ82" s="209"/>
      <c r="KGR82" s="209"/>
      <c r="KGS82" s="209"/>
      <c r="KGT82" s="209"/>
      <c r="KGU82" s="209"/>
      <c r="KGV82" s="209"/>
      <c r="KGW82" s="209"/>
      <c r="KGX82" s="209"/>
      <c r="KGY82" s="209"/>
      <c r="KGZ82" s="209"/>
      <c r="KHA82" s="209"/>
      <c r="KHB82" s="209"/>
      <c r="KHC82" s="209"/>
      <c r="KHD82" s="209"/>
      <c r="KHE82" s="209"/>
      <c r="KHF82" s="209"/>
      <c r="KHG82" s="209"/>
      <c r="KHH82" s="209"/>
      <c r="KHI82" s="209"/>
      <c r="KHJ82" s="209"/>
      <c r="KHK82" s="209"/>
      <c r="KHL82" s="209"/>
      <c r="KHM82" s="209"/>
      <c r="KHN82" s="209"/>
      <c r="KHO82" s="209"/>
      <c r="KHP82" s="209"/>
      <c r="KHQ82" s="209"/>
      <c r="KHR82" s="209"/>
      <c r="KHS82" s="209"/>
      <c r="KHT82" s="209"/>
      <c r="KHU82" s="209"/>
      <c r="KHV82" s="209"/>
      <c r="KHW82" s="209"/>
      <c r="KHX82" s="209"/>
      <c r="KHY82" s="209"/>
      <c r="KHZ82" s="209"/>
      <c r="KIA82" s="209"/>
      <c r="KIB82" s="209"/>
      <c r="KIC82" s="209"/>
      <c r="KID82" s="209"/>
      <c r="KIE82" s="209"/>
      <c r="KIF82" s="209"/>
      <c r="KIG82" s="209"/>
      <c r="KIH82" s="209"/>
      <c r="KII82" s="209"/>
      <c r="KIJ82" s="209"/>
      <c r="KIK82" s="209"/>
      <c r="KIL82" s="209"/>
      <c r="KIM82" s="209"/>
      <c r="KIN82" s="209"/>
      <c r="KIO82" s="209"/>
      <c r="KIP82" s="209"/>
      <c r="KIQ82" s="209"/>
      <c r="KIR82" s="209"/>
      <c r="KIS82" s="209"/>
      <c r="KIT82" s="209"/>
      <c r="KIU82" s="209"/>
      <c r="KIV82" s="209"/>
      <c r="KIW82" s="209"/>
      <c r="KIX82" s="209"/>
      <c r="KIY82" s="209"/>
      <c r="KIZ82" s="209"/>
      <c r="KJA82" s="209"/>
      <c r="KJB82" s="209"/>
      <c r="KJC82" s="209"/>
      <c r="KJD82" s="209"/>
      <c r="KJE82" s="209"/>
      <c r="KJF82" s="209"/>
      <c r="KJG82" s="209"/>
      <c r="KJH82" s="209"/>
      <c r="KJI82" s="209"/>
      <c r="KJJ82" s="209"/>
      <c r="KJK82" s="209"/>
      <c r="KJL82" s="209"/>
      <c r="KJM82" s="209"/>
      <c r="KJN82" s="209"/>
      <c r="KJO82" s="209"/>
      <c r="KJP82" s="209"/>
      <c r="KJQ82" s="209"/>
      <c r="KJR82" s="209"/>
      <c r="KJS82" s="209"/>
      <c r="KJT82" s="209"/>
      <c r="KJU82" s="209"/>
      <c r="KJV82" s="209"/>
      <c r="KJW82" s="209"/>
      <c r="KJX82" s="209"/>
      <c r="KJY82" s="209"/>
      <c r="KJZ82" s="209"/>
      <c r="KKA82" s="209"/>
      <c r="KKB82" s="209"/>
      <c r="KKC82" s="209"/>
      <c r="KKD82" s="209"/>
      <c r="KKE82" s="209"/>
      <c r="KKF82" s="209"/>
      <c r="KKG82" s="209"/>
      <c r="KKH82" s="209"/>
      <c r="KKI82" s="209"/>
      <c r="KKJ82" s="209"/>
      <c r="KKK82" s="209"/>
      <c r="KKL82" s="209"/>
      <c r="KKM82" s="209"/>
      <c r="KKN82" s="209"/>
      <c r="KKO82" s="209"/>
      <c r="KKP82" s="209"/>
      <c r="KKQ82" s="209"/>
      <c r="KKR82" s="209"/>
      <c r="KKS82" s="209"/>
      <c r="KKT82" s="209"/>
      <c r="KKU82" s="209"/>
      <c r="KKV82" s="209"/>
      <c r="KKW82" s="209"/>
      <c r="KKX82" s="209"/>
      <c r="KKY82" s="209"/>
      <c r="KKZ82" s="209"/>
      <c r="KLA82" s="209"/>
      <c r="KLB82" s="209"/>
      <c r="KLC82" s="209"/>
      <c r="KLD82" s="209"/>
      <c r="KLE82" s="209"/>
      <c r="KLF82" s="209"/>
      <c r="KLG82" s="209"/>
      <c r="KLH82" s="209"/>
      <c r="KLI82" s="209"/>
      <c r="KLJ82" s="209"/>
      <c r="KLK82" s="209"/>
      <c r="KLL82" s="209"/>
      <c r="KLM82" s="209"/>
      <c r="KLN82" s="209"/>
      <c r="KLO82" s="209"/>
      <c r="KLP82" s="209"/>
      <c r="KLQ82" s="209"/>
      <c r="KLR82" s="209"/>
      <c r="KLS82" s="209"/>
      <c r="KLT82" s="209"/>
      <c r="KLU82" s="209"/>
      <c r="KLV82" s="209"/>
      <c r="KLW82" s="209"/>
      <c r="KLX82" s="209"/>
      <c r="KLY82" s="209"/>
      <c r="KLZ82" s="209"/>
      <c r="KMA82" s="209"/>
      <c r="KMB82" s="209"/>
      <c r="KMC82" s="209"/>
      <c r="KMD82" s="209"/>
      <c r="KME82" s="209"/>
      <c r="KMF82" s="209"/>
      <c r="KMG82" s="209"/>
      <c r="KMH82" s="209"/>
      <c r="KMI82" s="209"/>
      <c r="KMJ82" s="209"/>
      <c r="KMK82" s="209"/>
      <c r="KML82" s="209"/>
      <c r="KMM82" s="209"/>
      <c r="KMN82" s="209"/>
      <c r="KMO82" s="209"/>
      <c r="KMP82" s="209"/>
      <c r="KMQ82" s="209"/>
      <c r="KMR82" s="209"/>
      <c r="KMS82" s="209"/>
      <c r="KMT82" s="209"/>
      <c r="KMU82" s="209"/>
      <c r="KMV82" s="209"/>
      <c r="KMW82" s="209"/>
      <c r="KMX82" s="209"/>
      <c r="KMY82" s="209"/>
      <c r="KMZ82" s="209"/>
      <c r="KNA82" s="209"/>
      <c r="KNB82" s="209"/>
      <c r="KNC82" s="209"/>
      <c r="KND82" s="209"/>
      <c r="KNE82" s="209"/>
      <c r="KNF82" s="209"/>
      <c r="KNG82" s="209"/>
      <c r="KNH82" s="209"/>
      <c r="KNI82" s="209"/>
      <c r="KNJ82" s="209"/>
      <c r="KNK82" s="209"/>
      <c r="KNL82" s="209"/>
      <c r="KNM82" s="209"/>
      <c r="KNN82" s="209"/>
      <c r="KNO82" s="209"/>
      <c r="KNP82" s="209"/>
      <c r="KNQ82" s="209"/>
      <c r="KNR82" s="209"/>
      <c r="KNS82" s="209"/>
      <c r="KNT82" s="209"/>
      <c r="KNU82" s="209"/>
      <c r="KNV82" s="209"/>
      <c r="KNW82" s="209"/>
      <c r="KNX82" s="209"/>
      <c r="KNY82" s="209"/>
      <c r="KNZ82" s="209"/>
      <c r="KOA82" s="209"/>
      <c r="KOB82" s="209"/>
      <c r="KOC82" s="209"/>
      <c r="KOD82" s="209"/>
      <c r="KOE82" s="209"/>
      <c r="KOF82" s="209"/>
      <c r="KOG82" s="209"/>
      <c r="KOH82" s="209"/>
      <c r="KOI82" s="209"/>
      <c r="KOJ82" s="209"/>
      <c r="KOK82" s="209"/>
      <c r="KOL82" s="209"/>
      <c r="KOM82" s="209"/>
      <c r="KON82" s="209"/>
      <c r="KOO82" s="209"/>
      <c r="KOP82" s="209"/>
      <c r="KOQ82" s="209"/>
      <c r="KOR82" s="209"/>
      <c r="KOS82" s="209"/>
      <c r="KOT82" s="209"/>
      <c r="KOU82" s="209"/>
      <c r="KOV82" s="209"/>
      <c r="KOW82" s="209"/>
      <c r="KOX82" s="209"/>
      <c r="KOY82" s="209"/>
      <c r="KOZ82" s="209"/>
      <c r="KPA82" s="209"/>
      <c r="KPB82" s="209"/>
      <c r="KPC82" s="209"/>
      <c r="KPD82" s="209"/>
      <c r="KPE82" s="209"/>
      <c r="KPF82" s="209"/>
      <c r="KPG82" s="209"/>
      <c r="KPH82" s="209"/>
      <c r="KPI82" s="209"/>
      <c r="KPJ82" s="209"/>
      <c r="KPK82" s="209"/>
      <c r="KPL82" s="209"/>
      <c r="KPM82" s="209"/>
      <c r="KPN82" s="209"/>
      <c r="KPO82" s="209"/>
      <c r="KPP82" s="209"/>
      <c r="KPQ82" s="209"/>
      <c r="KPR82" s="209"/>
      <c r="KPS82" s="209"/>
      <c r="KPT82" s="209"/>
      <c r="KPU82" s="209"/>
      <c r="KPV82" s="209"/>
      <c r="KPW82" s="209"/>
      <c r="KPX82" s="209"/>
      <c r="KPY82" s="209"/>
      <c r="KPZ82" s="209"/>
      <c r="KQA82" s="209"/>
      <c r="KQB82" s="209"/>
      <c r="KQC82" s="209"/>
      <c r="KQD82" s="209"/>
      <c r="KQE82" s="209"/>
      <c r="KQF82" s="209"/>
      <c r="KQG82" s="209"/>
      <c r="KQH82" s="209"/>
      <c r="KQI82" s="209"/>
      <c r="KQJ82" s="209"/>
      <c r="KQK82" s="209"/>
      <c r="KQL82" s="209"/>
      <c r="KQM82" s="209"/>
      <c r="KQN82" s="209"/>
      <c r="KQO82" s="209"/>
      <c r="KQP82" s="209"/>
      <c r="KQQ82" s="209"/>
      <c r="KQR82" s="209"/>
      <c r="KQS82" s="209"/>
      <c r="KQT82" s="209"/>
      <c r="KQU82" s="209"/>
      <c r="KQV82" s="209"/>
      <c r="KQW82" s="209"/>
      <c r="KQX82" s="209"/>
      <c r="KQY82" s="209"/>
      <c r="KQZ82" s="209"/>
      <c r="KRA82" s="209"/>
      <c r="KRB82" s="209"/>
      <c r="KRC82" s="209"/>
      <c r="KRD82" s="209"/>
      <c r="KRE82" s="209"/>
      <c r="KRF82" s="209"/>
      <c r="KRG82" s="209"/>
      <c r="KRH82" s="209"/>
      <c r="KRI82" s="209"/>
      <c r="KRJ82" s="209"/>
      <c r="KRK82" s="209"/>
      <c r="KRL82" s="209"/>
      <c r="KRM82" s="209"/>
      <c r="KRN82" s="209"/>
      <c r="KRO82" s="209"/>
      <c r="KRP82" s="209"/>
      <c r="KRQ82" s="209"/>
      <c r="KRR82" s="209"/>
      <c r="KRS82" s="209"/>
      <c r="KRT82" s="209"/>
      <c r="KRU82" s="209"/>
      <c r="KRV82" s="209"/>
      <c r="KRW82" s="209"/>
      <c r="KRX82" s="209"/>
      <c r="KRY82" s="209"/>
      <c r="KRZ82" s="209"/>
      <c r="KSA82" s="209"/>
      <c r="KSB82" s="209"/>
      <c r="KSC82" s="209"/>
      <c r="KSD82" s="209"/>
      <c r="KSE82" s="209"/>
      <c r="KSF82" s="209"/>
      <c r="KSG82" s="209"/>
      <c r="KSH82" s="209"/>
      <c r="KSI82" s="209"/>
      <c r="KSJ82" s="209"/>
      <c r="KSK82" s="209"/>
      <c r="KSL82" s="209"/>
      <c r="KSM82" s="209"/>
      <c r="KSN82" s="209"/>
      <c r="KSO82" s="209"/>
      <c r="KSP82" s="209"/>
      <c r="KSQ82" s="209"/>
      <c r="KSR82" s="209"/>
      <c r="KSS82" s="209"/>
      <c r="KST82" s="209"/>
      <c r="KSU82" s="209"/>
      <c r="KSV82" s="209"/>
      <c r="KSW82" s="209"/>
      <c r="KSX82" s="209"/>
      <c r="KSY82" s="209"/>
      <c r="KSZ82" s="209"/>
      <c r="KTA82" s="209"/>
      <c r="KTB82" s="209"/>
      <c r="KTC82" s="209"/>
      <c r="KTD82" s="209"/>
      <c r="KTE82" s="209"/>
      <c r="KTF82" s="209"/>
      <c r="KTG82" s="209"/>
      <c r="KTH82" s="209"/>
      <c r="KTI82" s="209"/>
      <c r="KTJ82" s="209"/>
      <c r="KTK82" s="209"/>
      <c r="KTL82" s="209"/>
      <c r="KTM82" s="209"/>
      <c r="KTN82" s="209"/>
      <c r="KTO82" s="209"/>
      <c r="KTP82" s="209"/>
      <c r="KTQ82" s="209"/>
      <c r="KTR82" s="209"/>
      <c r="KTS82" s="209"/>
      <c r="KTT82" s="209"/>
      <c r="KTU82" s="209"/>
      <c r="KTV82" s="209"/>
      <c r="KTW82" s="209"/>
      <c r="KTX82" s="209"/>
      <c r="KTY82" s="209"/>
      <c r="KTZ82" s="209"/>
      <c r="KUA82" s="209"/>
      <c r="KUB82" s="209"/>
      <c r="KUC82" s="209"/>
      <c r="KUD82" s="209"/>
      <c r="KUE82" s="209"/>
      <c r="KUF82" s="209"/>
      <c r="KUG82" s="209"/>
      <c r="KUH82" s="209"/>
      <c r="KUI82" s="209"/>
      <c r="KUJ82" s="209"/>
      <c r="KUK82" s="209"/>
      <c r="KUL82" s="209"/>
      <c r="KUM82" s="209"/>
      <c r="KUN82" s="209"/>
      <c r="KUO82" s="209"/>
      <c r="KUP82" s="209"/>
      <c r="KUQ82" s="209"/>
      <c r="KUR82" s="209"/>
      <c r="KUS82" s="209"/>
      <c r="KUT82" s="209"/>
      <c r="KUU82" s="209"/>
      <c r="KUV82" s="209"/>
      <c r="KUW82" s="209"/>
      <c r="KUX82" s="209"/>
      <c r="KUY82" s="209"/>
      <c r="KUZ82" s="209"/>
      <c r="KVA82" s="209"/>
      <c r="KVB82" s="209"/>
      <c r="KVC82" s="209"/>
      <c r="KVD82" s="209"/>
      <c r="KVE82" s="209"/>
      <c r="KVF82" s="209"/>
      <c r="KVG82" s="209"/>
      <c r="KVH82" s="209"/>
      <c r="KVI82" s="209"/>
      <c r="KVJ82" s="209"/>
      <c r="KVK82" s="209"/>
      <c r="KVL82" s="209"/>
      <c r="KVM82" s="209"/>
      <c r="KVN82" s="209"/>
      <c r="KVO82" s="209"/>
      <c r="KVP82" s="209"/>
      <c r="KVQ82" s="209"/>
      <c r="KVR82" s="209"/>
      <c r="KVS82" s="209"/>
      <c r="KVT82" s="209"/>
      <c r="KVU82" s="209"/>
      <c r="KVV82" s="209"/>
      <c r="KVW82" s="209"/>
      <c r="KVX82" s="209"/>
      <c r="KVY82" s="209"/>
      <c r="KVZ82" s="209"/>
      <c r="KWA82" s="209"/>
      <c r="KWB82" s="209"/>
      <c r="KWC82" s="209"/>
      <c r="KWD82" s="209"/>
      <c r="KWE82" s="209"/>
      <c r="KWF82" s="209"/>
      <c r="KWG82" s="209"/>
      <c r="KWH82" s="209"/>
      <c r="KWI82" s="209"/>
      <c r="KWJ82" s="209"/>
      <c r="KWK82" s="209"/>
      <c r="KWL82" s="209"/>
      <c r="KWM82" s="209"/>
      <c r="KWN82" s="209"/>
      <c r="KWO82" s="209"/>
      <c r="KWP82" s="209"/>
      <c r="KWQ82" s="209"/>
      <c r="KWR82" s="209"/>
      <c r="KWS82" s="209"/>
      <c r="KWT82" s="209"/>
      <c r="KWU82" s="209"/>
      <c r="KWV82" s="209"/>
      <c r="KWW82" s="209"/>
      <c r="KWX82" s="209"/>
      <c r="KWY82" s="209"/>
      <c r="KWZ82" s="209"/>
      <c r="KXA82" s="209"/>
      <c r="KXB82" s="209"/>
      <c r="KXC82" s="209"/>
      <c r="KXD82" s="209"/>
      <c r="KXE82" s="209"/>
      <c r="KXF82" s="209"/>
      <c r="KXG82" s="209"/>
      <c r="KXH82" s="209"/>
      <c r="KXI82" s="209"/>
      <c r="KXJ82" s="209"/>
      <c r="KXK82" s="209"/>
      <c r="KXL82" s="209"/>
      <c r="KXM82" s="209"/>
      <c r="KXN82" s="209"/>
      <c r="KXO82" s="209"/>
      <c r="KXP82" s="209"/>
      <c r="KXQ82" s="209"/>
      <c r="KXR82" s="209"/>
      <c r="KXS82" s="209"/>
      <c r="KXT82" s="209"/>
      <c r="KXU82" s="209"/>
      <c r="KXV82" s="209"/>
      <c r="KXW82" s="209"/>
      <c r="KXX82" s="209"/>
      <c r="KXY82" s="209"/>
      <c r="KXZ82" s="209"/>
      <c r="KYA82" s="209"/>
      <c r="KYB82" s="209"/>
      <c r="KYC82" s="209"/>
      <c r="KYD82" s="209"/>
      <c r="KYE82" s="209"/>
      <c r="KYF82" s="209"/>
      <c r="KYG82" s="209"/>
      <c r="KYH82" s="209"/>
      <c r="KYI82" s="209"/>
      <c r="KYJ82" s="209"/>
      <c r="KYK82" s="209"/>
      <c r="KYL82" s="209"/>
      <c r="KYM82" s="209"/>
      <c r="KYN82" s="209"/>
      <c r="KYO82" s="209"/>
      <c r="KYP82" s="209"/>
      <c r="KYQ82" s="209"/>
      <c r="KYR82" s="209"/>
      <c r="KYS82" s="209"/>
      <c r="KYT82" s="209"/>
      <c r="KYU82" s="209"/>
      <c r="KYV82" s="209"/>
      <c r="KYW82" s="209"/>
      <c r="KYX82" s="209"/>
      <c r="KYY82" s="209"/>
      <c r="KYZ82" s="209"/>
      <c r="KZA82" s="209"/>
      <c r="KZB82" s="209"/>
      <c r="KZC82" s="209"/>
      <c r="KZD82" s="209"/>
      <c r="KZE82" s="209"/>
      <c r="KZF82" s="209"/>
      <c r="KZG82" s="209"/>
      <c r="KZH82" s="209"/>
      <c r="KZI82" s="209"/>
      <c r="KZJ82" s="209"/>
      <c r="KZK82" s="209"/>
      <c r="KZL82" s="209"/>
      <c r="KZM82" s="209"/>
      <c r="KZN82" s="209"/>
      <c r="KZO82" s="209"/>
      <c r="KZP82" s="209"/>
      <c r="KZQ82" s="209"/>
      <c r="KZR82" s="209"/>
      <c r="KZS82" s="209"/>
      <c r="KZT82" s="209"/>
      <c r="KZU82" s="209"/>
      <c r="KZV82" s="209"/>
      <c r="KZW82" s="209"/>
      <c r="KZX82" s="209"/>
      <c r="KZY82" s="209"/>
      <c r="KZZ82" s="209"/>
      <c r="LAA82" s="209"/>
      <c r="LAB82" s="209"/>
      <c r="LAC82" s="209"/>
      <c r="LAD82" s="209"/>
      <c r="LAE82" s="209"/>
      <c r="LAF82" s="209"/>
      <c r="LAG82" s="209"/>
      <c r="LAH82" s="209"/>
      <c r="LAI82" s="209"/>
      <c r="LAJ82" s="209"/>
      <c r="LAK82" s="209"/>
      <c r="LAL82" s="209"/>
      <c r="LAM82" s="209"/>
      <c r="LAN82" s="209"/>
      <c r="LAO82" s="209"/>
      <c r="LAP82" s="209"/>
      <c r="LAQ82" s="209"/>
      <c r="LAR82" s="209"/>
      <c r="LAS82" s="209"/>
      <c r="LAT82" s="209"/>
      <c r="LAU82" s="209"/>
      <c r="LAV82" s="209"/>
      <c r="LAW82" s="209"/>
      <c r="LAX82" s="209"/>
      <c r="LAY82" s="209"/>
      <c r="LAZ82" s="209"/>
      <c r="LBA82" s="209"/>
      <c r="LBB82" s="209"/>
      <c r="LBC82" s="209"/>
      <c r="LBD82" s="209"/>
      <c r="LBE82" s="209"/>
      <c r="LBF82" s="209"/>
      <c r="LBG82" s="209"/>
      <c r="LBH82" s="209"/>
      <c r="LBI82" s="209"/>
      <c r="LBJ82" s="209"/>
      <c r="LBK82" s="209"/>
      <c r="LBL82" s="209"/>
      <c r="LBM82" s="209"/>
      <c r="LBN82" s="209"/>
      <c r="LBO82" s="209"/>
      <c r="LBP82" s="209"/>
      <c r="LBQ82" s="209"/>
      <c r="LBR82" s="209"/>
      <c r="LBS82" s="209"/>
      <c r="LBT82" s="209"/>
      <c r="LBU82" s="209"/>
      <c r="LBV82" s="209"/>
      <c r="LBW82" s="209"/>
      <c r="LBX82" s="209"/>
      <c r="LBY82" s="209"/>
      <c r="LBZ82" s="209"/>
      <c r="LCA82" s="209"/>
      <c r="LCB82" s="209"/>
      <c r="LCC82" s="209"/>
      <c r="LCD82" s="209"/>
      <c r="LCE82" s="209"/>
      <c r="LCF82" s="209"/>
      <c r="LCG82" s="209"/>
      <c r="LCH82" s="209"/>
      <c r="LCI82" s="209"/>
      <c r="LCJ82" s="209"/>
      <c r="LCK82" s="209"/>
      <c r="LCL82" s="209"/>
      <c r="LCM82" s="209"/>
      <c r="LCN82" s="209"/>
      <c r="LCO82" s="209"/>
      <c r="LCP82" s="209"/>
      <c r="LCQ82" s="209"/>
      <c r="LCR82" s="209"/>
      <c r="LCS82" s="209"/>
      <c r="LCT82" s="209"/>
      <c r="LCU82" s="209"/>
      <c r="LCV82" s="209"/>
      <c r="LCW82" s="209"/>
      <c r="LCX82" s="209"/>
      <c r="LCY82" s="209"/>
      <c r="LCZ82" s="209"/>
      <c r="LDA82" s="209"/>
      <c r="LDB82" s="209"/>
      <c r="LDC82" s="209"/>
      <c r="LDD82" s="209"/>
      <c r="LDE82" s="209"/>
      <c r="LDF82" s="209"/>
      <c r="LDG82" s="209"/>
      <c r="LDH82" s="209"/>
      <c r="LDI82" s="209"/>
      <c r="LDJ82" s="209"/>
      <c r="LDK82" s="209"/>
      <c r="LDL82" s="209"/>
      <c r="LDM82" s="209"/>
      <c r="LDN82" s="209"/>
      <c r="LDO82" s="209"/>
      <c r="LDP82" s="209"/>
      <c r="LDQ82" s="209"/>
      <c r="LDR82" s="209"/>
      <c r="LDS82" s="209"/>
      <c r="LDT82" s="209"/>
      <c r="LDU82" s="209"/>
      <c r="LDV82" s="209"/>
      <c r="LDW82" s="209"/>
      <c r="LDX82" s="209"/>
      <c r="LDY82" s="209"/>
      <c r="LDZ82" s="209"/>
      <c r="LEA82" s="209"/>
      <c r="LEB82" s="209"/>
      <c r="LEC82" s="209"/>
      <c r="LED82" s="209"/>
      <c r="LEE82" s="209"/>
      <c r="LEF82" s="209"/>
      <c r="LEG82" s="209"/>
      <c r="LEH82" s="209"/>
      <c r="LEI82" s="209"/>
      <c r="LEJ82" s="209"/>
      <c r="LEK82" s="209"/>
      <c r="LEL82" s="209"/>
      <c r="LEM82" s="209"/>
      <c r="LEN82" s="209"/>
      <c r="LEO82" s="209"/>
      <c r="LEP82" s="209"/>
      <c r="LEQ82" s="209"/>
      <c r="LER82" s="209"/>
      <c r="LES82" s="209"/>
      <c r="LET82" s="209"/>
      <c r="LEU82" s="209"/>
      <c r="LEV82" s="209"/>
      <c r="LEW82" s="209"/>
      <c r="LEX82" s="209"/>
      <c r="LEY82" s="209"/>
      <c r="LEZ82" s="209"/>
      <c r="LFA82" s="209"/>
      <c r="LFB82" s="209"/>
      <c r="LFC82" s="209"/>
      <c r="LFD82" s="209"/>
      <c r="LFE82" s="209"/>
      <c r="LFF82" s="209"/>
      <c r="LFG82" s="209"/>
      <c r="LFH82" s="209"/>
      <c r="LFI82" s="209"/>
      <c r="LFJ82" s="209"/>
      <c r="LFK82" s="209"/>
      <c r="LFL82" s="209"/>
      <c r="LFM82" s="209"/>
      <c r="LFN82" s="209"/>
      <c r="LFO82" s="209"/>
      <c r="LFP82" s="209"/>
      <c r="LFQ82" s="209"/>
      <c r="LFR82" s="209"/>
      <c r="LFS82" s="209"/>
      <c r="LFT82" s="209"/>
      <c r="LFU82" s="209"/>
      <c r="LFV82" s="209"/>
      <c r="LFW82" s="209"/>
      <c r="LFX82" s="209"/>
      <c r="LFY82" s="209"/>
      <c r="LFZ82" s="209"/>
      <c r="LGA82" s="209"/>
      <c r="LGB82" s="209"/>
      <c r="LGC82" s="209"/>
      <c r="LGD82" s="209"/>
      <c r="LGE82" s="209"/>
      <c r="LGF82" s="209"/>
      <c r="LGG82" s="209"/>
      <c r="LGH82" s="209"/>
      <c r="LGI82" s="209"/>
      <c r="LGJ82" s="209"/>
      <c r="LGK82" s="209"/>
      <c r="LGL82" s="209"/>
      <c r="LGM82" s="209"/>
      <c r="LGN82" s="209"/>
      <c r="LGO82" s="209"/>
      <c r="LGP82" s="209"/>
      <c r="LGQ82" s="209"/>
      <c r="LGR82" s="209"/>
      <c r="LGS82" s="209"/>
      <c r="LGT82" s="209"/>
      <c r="LGU82" s="209"/>
      <c r="LGV82" s="209"/>
      <c r="LGW82" s="209"/>
      <c r="LGX82" s="209"/>
      <c r="LGY82" s="209"/>
      <c r="LGZ82" s="209"/>
      <c r="LHA82" s="209"/>
      <c r="LHB82" s="209"/>
      <c r="LHC82" s="209"/>
      <c r="LHD82" s="209"/>
      <c r="LHE82" s="209"/>
      <c r="LHF82" s="209"/>
      <c r="LHG82" s="209"/>
      <c r="LHH82" s="209"/>
      <c r="LHI82" s="209"/>
      <c r="LHJ82" s="209"/>
      <c r="LHK82" s="209"/>
      <c r="LHL82" s="209"/>
      <c r="LHM82" s="209"/>
      <c r="LHN82" s="209"/>
      <c r="LHO82" s="209"/>
      <c r="LHP82" s="209"/>
      <c r="LHQ82" s="209"/>
      <c r="LHR82" s="209"/>
      <c r="LHS82" s="209"/>
      <c r="LHT82" s="209"/>
      <c r="LHU82" s="209"/>
      <c r="LHV82" s="209"/>
      <c r="LHW82" s="209"/>
      <c r="LHX82" s="209"/>
      <c r="LHY82" s="209"/>
      <c r="LHZ82" s="209"/>
      <c r="LIA82" s="209"/>
      <c r="LIB82" s="209"/>
      <c r="LIC82" s="209"/>
      <c r="LID82" s="209"/>
      <c r="LIE82" s="209"/>
      <c r="LIF82" s="209"/>
      <c r="LIG82" s="209"/>
      <c r="LIH82" s="209"/>
      <c r="LII82" s="209"/>
      <c r="LIJ82" s="209"/>
      <c r="LIK82" s="209"/>
      <c r="LIL82" s="209"/>
      <c r="LIM82" s="209"/>
      <c r="LIN82" s="209"/>
      <c r="LIO82" s="209"/>
      <c r="LIP82" s="209"/>
      <c r="LIQ82" s="209"/>
      <c r="LIR82" s="209"/>
      <c r="LIS82" s="209"/>
      <c r="LIT82" s="209"/>
      <c r="LIU82" s="209"/>
      <c r="LIV82" s="209"/>
      <c r="LIW82" s="209"/>
      <c r="LIX82" s="209"/>
      <c r="LIY82" s="209"/>
      <c r="LIZ82" s="209"/>
      <c r="LJA82" s="209"/>
      <c r="LJB82" s="209"/>
      <c r="LJC82" s="209"/>
      <c r="LJD82" s="209"/>
      <c r="LJE82" s="209"/>
      <c r="LJF82" s="209"/>
      <c r="LJG82" s="209"/>
      <c r="LJH82" s="209"/>
      <c r="LJI82" s="209"/>
      <c r="LJJ82" s="209"/>
      <c r="LJK82" s="209"/>
      <c r="LJL82" s="209"/>
      <c r="LJM82" s="209"/>
      <c r="LJN82" s="209"/>
      <c r="LJO82" s="209"/>
      <c r="LJP82" s="209"/>
      <c r="LJQ82" s="209"/>
      <c r="LJR82" s="209"/>
      <c r="LJS82" s="209"/>
      <c r="LJT82" s="209"/>
      <c r="LJU82" s="209"/>
      <c r="LJV82" s="209"/>
      <c r="LJW82" s="209"/>
      <c r="LJX82" s="209"/>
      <c r="LJY82" s="209"/>
      <c r="LJZ82" s="209"/>
      <c r="LKA82" s="209"/>
      <c r="LKB82" s="209"/>
      <c r="LKC82" s="209"/>
      <c r="LKD82" s="209"/>
      <c r="LKE82" s="209"/>
      <c r="LKF82" s="209"/>
      <c r="LKG82" s="209"/>
      <c r="LKH82" s="209"/>
      <c r="LKI82" s="209"/>
      <c r="LKJ82" s="209"/>
      <c r="LKK82" s="209"/>
      <c r="LKL82" s="209"/>
      <c r="LKM82" s="209"/>
      <c r="LKN82" s="209"/>
      <c r="LKO82" s="209"/>
      <c r="LKP82" s="209"/>
      <c r="LKQ82" s="209"/>
      <c r="LKR82" s="209"/>
      <c r="LKS82" s="209"/>
      <c r="LKT82" s="209"/>
      <c r="LKU82" s="209"/>
      <c r="LKV82" s="209"/>
      <c r="LKW82" s="209"/>
      <c r="LKX82" s="209"/>
      <c r="LKY82" s="209"/>
      <c r="LKZ82" s="209"/>
      <c r="LLA82" s="209"/>
      <c r="LLB82" s="209"/>
      <c r="LLC82" s="209"/>
      <c r="LLD82" s="209"/>
      <c r="LLE82" s="209"/>
      <c r="LLF82" s="209"/>
      <c r="LLG82" s="209"/>
      <c r="LLH82" s="209"/>
      <c r="LLI82" s="209"/>
      <c r="LLJ82" s="209"/>
      <c r="LLK82" s="209"/>
      <c r="LLL82" s="209"/>
      <c r="LLM82" s="209"/>
      <c r="LLN82" s="209"/>
      <c r="LLO82" s="209"/>
      <c r="LLP82" s="209"/>
      <c r="LLQ82" s="209"/>
      <c r="LLR82" s="209"/>
      <c r="LLS82" s="209"/>
      <c r="LLT82" s="209"/>
      <c r="LLU82" s="209"/>
      <c r="LLV82" s="209"/>
      <c r="LLW82" s="209"/>
      <c r="LLX82" s="209"/>
      <c r="LLY82" s="209"/>
      <c r="LLZ82" s="209"/>
      <c r="LMA82" s="209"/>
      <c r="LMB82" s="209"/>
      <c r="LMC82" s="209"/>
      <c r="LMD82" s="209"/>
      <c r="LME82" s="209"/>
      <c r="LMF82" s="209"/>
      <c r="LMG82" s="209"/>
      <c r="LMH82" s="209"/>
      <c r="LMI82" s="209"/>
      <c r="LMJ82" s="209"/>
      <c r="LMK82" s="209"/>
      <c r="LML82" s="209"/>
      <c r="LMM82" s="209"/>
      <c r="LMN82" s="209"/>
      <c r="LMO82" s="209"/>
      <c r="LMP82" s="209"/>
      <c r="LMQ82" s="209"/>
      <c r="LMR82" s="209"/>
      <c r="LMS82" s="209"/>
      <c r="LMT82" s="209"/>
      <c r="LMU82" s="209"/>
      <c r="LMV82" s="209"/>
      <c r="LMW82" s="209"/>
      <c r="LMX82" s="209"/>
      <c r="LMY82" s="209"/>
      <c r="LMZ82" s="209"/>
      <c r="LNA82" s="209"/>
      <c r="LNB82" s="209"/>
      <c r="LNC82" s="209"/>
      <c r="LND82" s="209"/>
      <c r="LNE82" s="209"/>
      <c r="LNF82" s="209"/>
      <c r="LNG82" s="209"/>
      <c r="LNH82" s="209"/>
      <c r="LNI82" s="209"/>
      <c r="LNJ82" s="209"/>
      <c r="LNK82" s="209"/>
      <c r="LNL82" s="209"/>
      <c r="LNM82" s="209"/>
      <c r="LNN82" s="209"/>
      <c r="LNO82" s="209"/>
      <c r="LNP82" s="209"/>
      <c r="LNQ82" s="209"/>
      <c r="LNR82" s="209"/>
      <c r="LNS82" s="209"/>
      <c r="LNT82" s="209"/>
      <c r="LNU82" s="209"/>
      <c r="LNV82" s="209"/>
      <c r="LNW82" s="209"/>
      <c r="LNX82" s="209"/>
      <c r="LNY82" s="209"/>
      <c r="LNZ82" s="209"/>
      <c r="LOA82" s="209"/>
      <c r="LOB82" s="209"/>
      <c r="LOC82" s="209"/>
      <c r="LOD82" s="209"/>
      <c r="LOE82" s="209"/>
      <c r="LOF82" s="209"/>
      <c r="LOG82" s="209"/>
      <c r="LOH82" s="209"/>
      <c r="LOI82" s="209"/>
      <c r="LOJ82" s="209"/>
      <c r="LOK82" s="209"/>
      <c r="LOL82" s="209"/>
      <c r="LOM82" s="209"/>
      <c r="LON82" s="209"/>
      <c r="LOO82" s="209"/>
      <c r="LOP82" s="209"/>
      <c r="LOQ82" s="209"/>
      <c r="LOR82" s="209"/>
      <c r="LOS82" s="209"/>
      <c r="LOT82" s="209"/>
      <c r="LOU82" s="209"/>
      <c r="LOV82" s="209"/>
      <c r="LOW82" s="209"/>
      <c r="LOX82" s="209"/>
      <c r="LOY82" s="209"/>
      <c r="LOZ82" s="209"/>
      <c r="LPA82" s="209"/>
      <c r="LPB82" s="209"/>
      <c r="LPC82" s="209"/>
      <c r="LPD82" s="209"/>
      <c r="LPE82" s="209"/>
      <c r="LPF82" s="209"/>
      <c r="LPG82" s="209"/>
      <c r="LPH82" s="209"/>
      <c r="LPI82" s="209"/>
      <c r="LPJ82" s="209"/>
      <c r="LPK82" s="209"/>
      <c r="LPL82" s="209"/>
      <c r="LPM82" s="209"/>
      <c r="LPN82" s="209"/>
      <c r="LPO82" s="209"/>
      <c r="LPP82" s="209"/>
      <c r="LPQ82" s="209"/>
      <c r="LPR82" s="209"/>
      <c r="LPS82" s="209"/>
      <c r="LPT82" s="209"/>
      <c r="LPU82" s="209"/>
      <c r="LPV82" s="209"/>
      <c r="LPW82" s="209"/>
      <c r="LPX82" s="209"/>
      <c r="LPY82" s="209"/>
      <c r="LPZ82" s="209"/>
      <c r="LQA82" s="209"/>
      <c r="LQB82" s="209"/>
      <c r="LQC82" s="209"/>
      <c r="LQD82" s="209"/>
      <c r="LQE82" s="209"/>
      <c r="LQF82" s="209"/>
      <c r="LQG82" s="209"/>
      <c r="LQH82" s="209"/>
      <c r="LQI82" s="209"/>
      <c r="LQJ82" s="209"/>
      <c r="LQK82" s="209"/>
      <c r="LQL82" s="209"/>
      <c r="LQM82" s="209"/>
      <c r="LQN82" s="209"/>
      <c r="LQO82" s="209"/>
      <c r="LQP82" s="209"/>
      <c r="LQQ82" s="209"/>
      <c r="LQR82" s="209"/>
      <c r="LQS82" s="209"/>
      <c r="LQT82" s="209"/>
      <c r="LQU82" s="209"/>
      <c r="LQV82" s="209"/>
      <c r="LQW82" s="209"/>
      <c r="LQX82" s="209"/>
      <c r="LQY82" s="209"/>
      <c r="LQZ82" s="209"/>
      <c r="LRA82" s="209"/>
      <c r="LRB82" s="209"/>
      <c r="LRC82" s="209"/>
      <c r="LRD82" s="209"/>
      <c r="LRE82" s="209"/>
      <c r="LRF82" s="209"/>
      <c r="LRG82" s="209"/>
      <c r="LRH82" s="209"/>
      <c r="LRI82" s="209"/>
      <c r="LRJ82" s="209"/>
      <c r="LRK82" s="209"/>
      <c r="LRL82" s="209"/>
      <c r="LRM82" s="209"/>
      <c r="LRN82" s="209"/>
      <c r="LRO82" s="209"/>
      <c r="LRP82" s="209"/>
      <c r="LRQ82" s="209"/>
      <c r="LRR82" s="209"/>
      <c r="LRS82" s="209"/>
      <c r="LRT82" s="209"/>
      <c r="LRU82" s="209"/>
      <c r="LRV82" s="209"/>
      <c r="LRW82" s="209"/>
      <c r="LRX82" s="209"/>
      <c r="LRY82" s="209"/>
      <c r="LRZ82" s="209"/>
      <c r="LSA82" s="209"/>
      <c r="LSB82" s="209"/>
      <c r="LSC82" s="209"/>
      <c r="LSD82" s="209"/>
      <c r="LSE82" s="209"/>
      <c r="LSF82" s="209"/>
      <c r="LSG82" s="209"/>
      <c r="LSH82" s="209"/>
      <c r="LSI82" s="209"/>
      <c r="LSJ82" s="209"/>
      <c r="LSK82" s="209"/>
      <c r="LSL82" s="209"/>
      <c r="LSM82" s="209"/>
      <c r="LSN82" s="209"/>
      <c r="LSO82" s="209"/>
      <c r="LSP82" s="209"/>
      <c r="LSQ82" s="209"/>
      <c r="LSR82" s="209"/>
      <c r="LSS82" s="209"/>
      <c r="LST82" s="209"/>
      <c r="LSU82" s="209"/>
      <c r="LSV82" s="209"/>
      <c r="LSW82" s="209"/>
      <c r="LSX82" s="209"/>
      <c r="LSY82" s="209"/>
      <c r="LSZ82" s="209"/>
      <c r="LTA82" s="209"/>
      <c r="LTB82" s="209"/>
      <c r="LTC82" s="209"/>
      <c r="LTD82" s="209"/>
      <c r="LTE82" s="209"/>
      <c r="LTF82" s="209"/>
      <c r="LTG82" s="209"/>
      <c r="LTH82" s="209"/>
      <c r="LTI82" s="209"/>
      <c r="LTJ82" s="209"/>
      <c r="LTK82" s="209"/>
      <c r="LTL82" s="209"/>
      <c r="LTM82" s="209"/>
      <c r="LTN82" s="209"/>
      <c r="LTO82" s="209"/>
      <c r="LTP82" s="209"/>
      <c r="LTQ82" s="209"/>
      <c r="LTR82" s="209"/>
      <c r="LTS82" s="209"/>
      <c r="LTT82" s="209"/>
      <c r="LTU82" s="209"/>
      <c r="LTV82" s="209"/>
      <c r="LTW82" s="209"/>
      <c r="LTX82" s="209"/>
      <c r="LTY82" s="209"/>
      <c r="LTZ82" s="209"/>
      <c r="LUA82" s="209"/>
      <c r="LUB82" s="209"/>
      <c r="LUC82" s="209"/>
      <c r="LUD82" s="209"/>
      <c r="LUE82" s="209"/>
      <c r="LUF82" s="209"/>
      <c r="LUG82" s="209"/>
      <c r="LUH82" s="209"/>
      <c r="LUI82" s="209"/>
      <c r="LUJ82" s="209"/>
      <c r="LUK82" s="209"/>
      <c r="LUL82" s="209"/>
      <c r="LUM82" s="209"/>
      <c r="LUN82" s="209"/>
      <c r="LUO82" s="209"/>
      <c r="LUP82" s="209"/>
      <c r="LUQ82" s="209"/>
      <c r="LUR82" s="209"/>
      <c r="LUS82" s="209"/>
      <c r="LUT82" s="209"/>
      <c r="LUU82" s="209"/>
      <c r="LUV82" s="209"/>
      <c r="LUW82" s="209"/>
      <c r="LUX82" s="209"/>
      <c r="LUY82" s="209"/>
      <c r="LUZ82" s="209"/>
      <c r="LVA82" s="209"/>
      <c r="LVB82" s="209"/>
      <c r="LVC82" s="209"/>
      <c r="LVD82" s="209"/>
      <c r="LVE82" s="209"/>
      <c r="LVF82" s="209"/>
      <c r="LVG82" s="209"/>
      <c r="LVH82" s="209"/>
      <c r="LVI82" s="209"/>
      <c r="LVJ82" s="209"/>
      <c r="LVK82" s="209"/>
      <c r="LVL82" s="209"/>
      <c r="LVM82" s="209"/>
      <c r="LVN82" s="209"/>
      <c r="LVO82" s="209"/>
      <c r="LVP82" s="209"/>
      <c r="LVQ82" s="209"/>
      <c r="LVR82" s="209"/>
      <c r="LVS82" s="209"/>
      <c r="LVT82" s="209"/>
      <c r="LVU82" s="209"/>
      <c r="LVV82" s="209"/>
      <c r="LVW82" s="209"/>
      <c r="LVX82" s="209"/>
      <c r="LVY82" s="209"/>
      <c r="LVZ82" s="209"/>
      <c r="LWA82" s="209"/>
      <c r="LWB82" s="209"/>
      <c r="LWC82" s="209"/>
      <c r="LWD82" s="209"/>
      <c r="LWE82" s="209"/>
      <c r="LWF82" s="209"/>
      <c r="LWG82" s="209"/>
      <c r="LWH82" s="209"/>
      <c r="LWI82" s="209"/>
      <c r="LWJ82" s="209"/>
      <c r="LWK82" s="209"/>
      <c r="LWL82" s="209"/>
      <c r="LWM82" s="209"/>
      <c r="LWN82" s="209"/>
      <c r="LWO82" s="209"/>
      <c r="LWP82" s="209"/>
      <c r="LWQ82" s="209"/>
      <c r="LWR82" s="209"/>
      <c r="LWS82" s="209"/>
      <c r="LWT82" s="209"/>
      <c r="LWU82" s="209"/>
      <c r="LWV82" s="209"/>
      <c r="LWW82" s="209"/>
      <c r="LWX82" s="209"/>
      <c r="LWY82" s="209"/>
      <c r="LWZ82" s="209"/>
      <c r="LXA82" s="209"/>
      <c r="LXB82" s="209"/>
      <c r="LXC82" s="209"/>
      <c r="LXD82" s="209"/>
      <c r="LXE82" s="209"/>
      <c r="LXF82" s="209"/>
      <c r="LXG82" s="209"/>
      <c r="LXH82" s="209"/>
      <c r="LXI82" s="209"/>
      <c r="LXJ82" s="209"/>
      <c r="LXK82" s="209"/>
      <c r="LXL82" s="209"/>
      <c r="LXM82" s="209"/>
      <c r="LXN82" s="209"/>
      <c r="LXO82" s="209"/>
      <c r="LXP82" s="209"/>
      <c r="LXQ82" s="209"/>
      <c r="LXR82" s="209"/>
      <c r="LXS82" s="209"/>
      <c r="LXT82" s="209"/>
      <c r="LXU82" s="209"/>
      <c r="LXV82" s="209"/>
      <c r="LXW82" s="209"/>
      <c r="LXX82" s="209"/>
      <c r="LXY82" s="209"/>
      <c r="LXZ82" s="209"/>
      <c r="LYA82" s="209"/>
      <c r="LYB82" s="209"/>
      <c r="LYC82" s="209"/>
      <c r="LYD82" s="209"/>
      <c r="LYE82" s="209"/>
      <c r="LYF82" s="209"/>
      <c r="LYG82" s="209"/>
      <c r="LYH82" s="209"/>
      <c r="LYI82" s="209"/>
      <c r="LYJ82" s="209"/>
      <c r="LYK82" s="209"/>
      <c r="LYL82" s="209"/>
      <c r="LYM82" s="209"/>
      <c r="LYN82" s="209"/>
      <c r="LYO82" s="209"/>
      <c r="LYP82" s="209"/>
      <c r="LYQ82" s="209"/>
      <c r="LYR82" s="209"/>
      <c r="LYS82" s="209"/>
      <c r="LYT82" s="209"/>
      <c r="LYU82" s="209"/>
      <c r="LYV82" s="209"/>
      <c r="LYW82" s="209"/>
      <c r="LYX82" s="209"/>
      <c r="LYY82" s="209"/>
      <c r="LYZ82" s="209"/>
      <c r="LZA82" s="209"/>
      <c r="LZB82" s="209"/>
      <c r="LZC82" s="209"/>
      <c r="LZD82" s="209"/>
      <c r="LZE82" s="209"/>
      <c r="LZF82" s="209"/>
      <c r="LZG82" s="209"/>
      <c r="LZH82" s="209"/>
      <c r="LZI82" s="209"/>
      <c r="LZJ82" s="209"/>
      <c r="LZK82" s="209"/>
      <c r="LZL82" s="209"/>
      <c r="LZM82" s="209"/>
      <c r="LZN82" s="209"/>
      <c r="LZO82" s="209"/>
      <c r="LZP82" s="209"/>
      <c r="LZQ82" s="209"/>
      <c r="LZR82" s="209"/>
      <c r="LZS82" s="209"/>
      <c r="LZT82" s="209"/>
      <c r="LZU82" s="209"/>
      <c r="LZV82" s="209"/>
      <c r="LZW82" s="209"/>
      <c r="LZX82" s="209"/>
      <c r="LZY82" s="209"/>
      <c r="LZZ82" s="209"/>
      <c r="MAA82" s="209"/>
      <c r="MAB82" s="209"/>
      <c r="MAC82" s="209"/>
      <c r="MAD82" s="209"/>
      <c r="MAE82" s="209"/>
      <c r="MAF82" s="209"/>
      <c r="MAG82" s="209"/>
      <c r="MAH82" s="209"/>
      <c r="MAI82" s="209"/>
      <c r="MAJ82" s="209"/>
      <c r="MAK82" s="209"/>
      <c r="MAL82" s="209"/>
      <c r="MAM82" s="209"/>
      <c r="MAN82" s="209"/>
      <c r="MAO82" s="209"/>
      <c r="MAP82" s="209"/>
      <c r="MAQ82" s="209"/>
      <c r="MAR82" s="209"/>
      <c r="MAS82" s="209"/>
      <c r="MAT82" s="209"/>
      <c r="MAU82" s="209"/>
      <c r="MAV82" s="209"/>
      <c r="MAW82" s="209"/>
      <c r="MAX82" s="209"/>
      <c r="MAY82" s="209"/>
      <c r="MAZ82" s="209"/>
      <c r="MBA82" s="209"/>
      <c r="MBB82" s="209"/>
      <c r="MBC82" s="209"/>
      <c r="MBD82" s="209"/>
      <c r="MBE82" s="209"/>
      <c r="MBF82" s="209"/>
      <c r="MBG82" s="209"/>
      <c r="MBH82" s="209"/>
      <c r="MBI82" s="209"/>
      <c r="MBJ82" s="209"/>
      <c r="MBK82" s="209"/>
      <c r="MBL82" s="209"/>
      <c r="MBM82" s="209"/>
      <c r="MBN82" s="209"/>
      <c r="MBO82" s="209"/>
      <c r="MBP82" s="209"/>
      <c r="MBQ82" s="209"/>
      <c r="MBR82" s="209"/>
      <c r="MBS82" s="209"/>
      <c r="MBT82" s="209"/>
      <c r="MBU82" s="209"/>
      <c r="MBV82" s="209"/>
      <c r="MBW82" s="209"/>
      <c r="MBX82" s="209"/>
      <c r="MBY82" s="209"/>
      <c r="MBZ82" s="209"/>
      <c r="MCA82" s="209"/>
      <c r="MCB82" s="209"/>
      <c r="MCC82" s="209"/>
      <c r="MCD82" s="209"/>
      <c r="MCE82" s="209"/>
      <c r="MCF82" s="209"/>
      <c r="MCG82" s="209"/>
      <c r="MCH82" s="209"/>
      <c r="MCI82" s="209"/>
      <c r="MCJ82" s="209"/>
      <c r="MCK82" s="209"/>
      <c r="MCL82" s="209"/>
      <c r="MCM82" s="209"/>
      <c r="MCN82" s="209"/>
      <c r="MCO82" s="209"/>
      <c r="MCP82" s="209"/>
      <c r="MCQ82" s="209"/>
      <c r="MCR82" s="209"/>
      <c r="MCS82" s="209"/>
      <c r="MCT82" s="209"/>
      <c r="MCU82" s="209"/>
      <c r="MCV82" s="209"/>
      <c r="MCW82" s="209"/>
      <c r="MCX82" s="209"/>
      <c r="MCY82" s="209"/>
      <c r="MCZ82" s="209"/>
      <c r="MDA82" s="209"/>
      <c r="MDB82" s="209"/>
      <c r="MDC82" s="209"/>
      <c r="MDD82" s="209"/>
      <c r="MDE82" s="209"/>
      <c r="MDF82" s="209"/>
      <c r="MDG82" s="209"/>
      <c r="MDH82" s="209"/>
      <c r="MDI82" s="209"/>
      <c r="MDJ82" s="209"/>
      <c r="MDK82" s="209"/>
      <c r="MDL82" s="209"/>
      <c r="MDM82" s="209"/>
      <c r="MDN82" s="209"/>
      <c r="MDO82" s="209"/>
      <c r="MDP82" s="209"/>
      <c r="MDQ82" s="209"/>
      <c r="MDR82" s="209"/>
      <c r="MDS82" s="209"/>
      <c r="MDT82" s="209"/>
      <c r="MDU82" s="209"/>
      <c r="MDV82" s="209"/>
      <c r="MDW82" s="209"/>
      <c r="MDX82" s="209"/>
      <c r="MDY82" s="209"/>
      <c r="MDZ82" s="209"/>
      <c r="MEA82" s="209"/>
      <c r="MEB82" s="209"/>
      <c r="MEC82" s="209"/>
      <c r="MED82" s="209"/>
      <c r="MEE82" s="209"/>
      <c r="MEF82" s="209"/>
      <c r="MEG82" s="209"/>
      <c r="MEH82" s="209"/>
      <c r="MEI82" s="209"/>
      <c r="MEJ82" s="209"/>
      <c r="MEK82" s="209"/>
      <c r="MEL82" s="209"/>
      <c r="MEM82" s="209"/>
      <c r="MEN82" s="209"/>
      <c r="MEO82" s="209"/>
      <c r="MEP82" s="209"/>
      <c r="MEQ82" s="209"/>
      <c r="MER82" s="209"/>
      <c r="MES82" s="209"/>
      <c r="MET82" s="209"/>
      <c r="MEU82" s="209"/>
      <c r="MEV82" s="209"/>
      <c r="MEW82" s="209"/>
      <c r="MEX82" s="209"/>
      <c r="MEY82" s="209"/>
      <c r="MEZ82" s="209"/>
      <c r="MFA82" s="209"/>
      <c r="MFB82" s="209"/>
      <c r="MFC82" s="209"/>
      <c r="MFD82" s="209"/>
      <c r="MFE82" s="209"/>
      <c r="MFF82" s="209"/>
      <c r="MFG82" s="209"/>
      <c r="MFH82" s="209"/>
      <c r="MFI82" s="209"/>
      <c r="MFJ82" s="209"/>
      <c r="MFK82" s="209"/>
      <c r="MFL82" s="209"/>
      <c r="MFM82" s="209"/>
      <c r="MFN82" s="209"/>
      <c r="MFO82" s="209"/>
      <c r="MFP82" s="209"/>
      <c r="MFQ82" s="209"/>
      <c r="MFR82" s="209"/>
      <c r="MFS82" s="209"/>
      <c r="MFT82" s="209"/>
      <c r="MFU82" s="209"/>
      <c r="MFV82" s="209"/>
      <c r="MFW82" s="209"/>
      <c r="MFX82" s="209"/>
      <c r="MFY82" s="209"/>
      <c r="MFZ82" s="209"/>
      <c r="MGA82" s="209"/>
      <c r="MGB82" s="209"/>
      <c r="MGC82" s="209"/>
      <c r="MGD82" s="209"/>
      <c r="MGE82" s="209"/>
      <c r="MGF82" s="209"/>
      <c r="MGG82" s="209"/>
      <c r="MGH82" s="209"/>
      <c r="MGI82" s="209"/>
      <c r="MGJ82" s="209"/>
      <c r="MGK82" s="209"/>
      <c r="MGL82" s="209"/>
      <c r="MGM82" s="209"/>
      <c r="MGN82" s="209"/>
      <c r="MGO82" s="209"/>
      <c r="MGP82" s="209"/>
      <c r="MGQ82" s="209"/>
      <c r="MGR82" s="209"/>
      <c r="MGS82" s="209"/>
      <c r="MGT82" s="209"/>
      <c r="MGU82" s="209"/>
      <c r="MGV82" s="209"/>
      <c r="MGW82" s="209"/>
      <c r="MGX82" s="209"/>
      <c r="MGY82" s="209"/>
      <c r="MGZ82" s="209"/>
      <c r="MHA82" s="209"/>
      <c r="MHB82" s="209"/>
      <c r="MHC82" s="209"/>
      <c r="MHD82" s="209"/>
      <c r="MHE82" s="209"/>
      <c r="MHF82" s="209"/>
      <c r="MHG82" s="209"/>
      <c r="MHH82" s="209"/>
      <c r="MHI82" s="209"/>
      <c r="MHJ82" s="209"/>
      <c r="MHK82" s="209"/>
      <c r="MHL82" s="209"/>
      <c r="MHM82" s="209"/>
      <c r="MHN82" s="209"/>
      <c r="MHO82" s="209"/>
      <c r="MHP82" s="209"/>
      <c r="MHQ82" s="209"/>
      <c r="MHR82" s="209"/>
      <c r="MHS82" s="209"/>
      <c r="MHT82" s="209"/>
      <c r="MHU82" s="209"/>
      <c r="MHV82" s="209"/>
      <c r="MHW82" s="209"/>
      <c r="MHX82" s="209"/>
      <c r="MHY82" s="209"/>
      <c r="MHZ82" s="209"/>
      <c r="MIA82" s="209"/>
      <c r="MIB82" s="209"/>
      <c r="MIC82" s="209"/>
      <c r="MID82" s="209"/>
      <c r="MIE82" s="209"/>
      <c r="MIF82" s="209"/>
      <c r="MIG82" s="209"/>
      <c r="MIH82" s="209"/>
      <c r="MII82" s="209"/>
      <c r="MIJ82" s="209"/>
      <c r="MIK82" s="209"/>
      <c r="MIL82" s="209"/>
      <c r="MIM82" s="209"/>
      <c r="MIN82" s="209"/>
      <c r="MIO82" s="209"/>
      <c r="MIP82" s="209"/>
      <c r="MIQ82" s="209"/>
      <c r="MIR82" s="209"/>
      <c r="MIS82" s="209"/>
      <c r="MIT82" s="209"/>
      <c r="MIU82" s="209"/>
      <c r="MIV82" s="209"/>
      <c r="MIW82" s="209"/>
      <c r="MIX82" s="209"/>
      <c r="MIY82" s="209"/>
      <c r="MIZ82" s="209"/>
      <c r="MJA82" s="209"/>
      <c r="MJB82" s="209"/>
      <c r="MJC82" s="209"/>
      <c r="MJD82" s="209"/>
      <c r="MJE82" s="209"/>
      <c r="MJF82" s="209"/>
      <c r="MJG82" s="209"/>
      <c r="MJH82" s="209"/>
      <c r="MJI82" s="209"/>
      <c r="MJJ82" s="209"/>
      <c r="MJK82" s="209"/>
      <c r="MJL82" s="209"/>
      <c r="MJM82" s="209"/>
      <c r="MJN82" s="209"/>
      <c r="MJO82" s="209"/>
      <c r="MJP82" s="209"/>
      <c r="MJQ82" s="209"/>
      <c r="MJR82" s="209"/>
      <c r="MJS82" s="209"/>
      <c r="MJT82" s="209"/>
      <c r="MJU82" s="209"/>
      <c r="MJV82" s="209"/>
      <c r="MJW82" s="209"/>
      <c r="MJX82" s="209"/>
      <c r="MJY82" s="209"/>
      <c r="MJZ82" s="209"/>
      <c r="MKA82" s="209"/>
      <c r="MKB82" s="209"/>
      <c r="MKC82" s="209"/>
      <c r="MKD82" s="209"/>
      <c r="MKE82" s="209"/>
      <c r="MKF82" s="209"/>
      <c r="MKG82" s="209"/>
      <c r="MKH82" s="209"/>
      <c r="MKI82" s="209"/>
      <c r="MKJ82" s="209"/>
      <c r="MKK82" s="209"/>
      <c r="MKL82" s="209"/>
      <c r="MKM82" s="209"/>
      <c r="MKN82" s="209"/>
      <c r="MKO82" s="209"/>
      <c r="MKP82" s="209"/>
      <c r="MKQ82" s="209"/>
      <c r="MKR82" s="209"/>
      <c r="MKS82" s="209"/>
      <c r="MKT82" s="209"/>
      <c r="MKU82" s="209"/>
      <c r="MKV82" s="209"/>
      <c r="MKW82" s="209"/>
      <c r="MKX82" s="209"/>
      <c r="MKY82" s="209"/>
      <c r="MKZ82" s="209"/>
      <c r="MLA82" s="209"/>
      <c r="MLB82" s="209"/>
      <c r="MLC82" s="209"/>
      <c r="MLD82" s="209"/>
      <c r="MLE82" s="209"/>
      <c r="MLF82" s="209"/>
      <c r="MLG82" s="209"/>
      <c r="MLH82" s="209"/>
      <c r="MLI82" s="209"/>
      <c r="MLJ82" s="209"/>
      <c r="MLK82" s="209"/>
      <c r="MLL82" s="209"/>
      <c r="MLM82" s="209"/>
      <c r="MLN82" s="209"/>
      <c r="MLO82" s="209"/>
      <c r="MLP82" s="209"/>
      <c r="MLQ82" s="209"/>
      <c r="MLR82" s="209"/>
      <c r="MLS82" s="209"/>
      <c r="MLT82" s="209"/>
      <c r="MLU82" s="209"/>
      <c r="MLV82" s="209"/>
      <c r="MLW82" s="209"/>
      <c r="MLX82" s="209"/>
      <c r="MLY82" s="209"/>
      <c r="MLZ82" s="209"/>
      <c r="MMA82" s="209"/>
      <c r="MMB82" s="209"/>
      <c r="MMC82" s="209"/>
      <c r="MMD82" s="209"/>
      <c r="MME82" s="209"/>
      <c r="MMF82" s="209"/>
      <c r="MMG82" s="209"/>
      <c r="MMH82" s="209"/>
      <c r="MMI82" s="209"/>
      <c r="MMJ82" s="209"/>
      <c r="MMK82" s="209"/>
      <c r="MML82" s="209"/>
      <c r="MMM82" s="209"/>
      <c r="MMN82" s="209"/>
      <c r="MMO82" s="209"/>
      <c r="MMP82" s="209"/>
      <c r="MMQ82" s="209"/>
      <c r="MMR82" s="209"/>
      <c r="MMS82" s="209"/>
      <c r="MMT82" s="209"/>
      <c r="MMU82" s="209"/>
      <c r="MMV82" s="209"/>
      <c r="MMW82" s="209"/>
      <c r="MMX82" s="209"/>
      <c r="MMY82" s="209"/>
      <c r="MMZ82" s="209"/>
      <c r="MNA82" s="209"/>
      <c r="MNB82" s="209"/>
      <c r="MNC82" s="209"/>
      <c r="MND82" s="209"/>
      <c r="MNE82" s="209"/>
      <c r="MNF82" s="209"/>
      <c r="MNG82" s="209"/>
      <c r="MNH82" s="209"/>
      <c r="MNI82" s="209"/>
      <c r="MNJ82" s="209"/>
      <c r="MNK82" s="209"/>
      <c r="MNL82" s="209"/>
      <c r="MNM82" s="209"/>
      <c r="MNN82" s="209"/>
      <c r="MNO82" s="209"/>
      <c r="MNP82" s="209"/>
      <c r="MNQ82" s="209"/>
      <c r="MNR82" s="209"/>
      <c r="MNS82" s="209"/>
      <c r="MNT82" s="209"/>
      <c r="MNU82" s="209"/>
      <c r="MNV82" s="209"/>
      <c r="MNW82" s="209"/>
      <c r="MNX82" s="209"/>
      <c r="MNY82" s="209"/>
      <c r="MNZ82" s="209"/>
      <c r="MOA82" s="209"/>
      <c r="MOB82" s="209"/>
      <c r="MOC82" s="209"/>
      <c r="MOD82" s="209"/>
      <c r="MOE82" s="209"/>
      <c r="MOF82" s="209"/>
      <c r="MOG82" s="209"/>
      <c r="MOH82" s="209"/>
      <c r="MOI82" s="209"/>
      <c r="MOJ82" s="209"/>
      <c r="MOK82" s="209"/>
      <c r="MOL82" s="209"/>
      <c r="MOM82" s="209"/>
      <c r="MON82" s="209"/>
      <c r="MOO82" s="209"/>
      <c r="MOP82" s="209"/>
      <c r="MOQ82" s="209"/>
      <c r="MOR82" s="209"/>
      <c r="MOS82" s="209"/>
      <c r="MOT82" s="209"/>
      <c r="MOU82" s="209"/>
      <c r="MOV82" s="209"/>
      <c r="MOW82" s="209"/>
      <c r="MOX82" s="209"/>
      <c r="MOY82" s="209"/>
      <c r="MOZ82" s="209"/>
      <c r="MPA82" s="209"/>
      <c r="MPB82" s="209"/>
      <c r="MPC82" s="209"/>
      <c r="MPD82" s="209"/>
      <c r="MPE82" s="209"/>
      <c r="MPF82" s="209"/>
      <c r="MPG82" s="209"/>
      <c r="MPH82" s="209"/>
      <c r="MPI82" s="209"/>
      <c r="MPJ82" s="209"/>
      <c r="MPK82" s="209"/>
      <c r="MPL82" s="209"/>
      <c r="MPM82" s="209"/>
      <c r="MPN82" s="209"/>
      <c r="MPO82" s="209"/>
      <c r="MPP82" s="209"/>
      <c r="MPQ82" s="209"/>
      <c r="MPR82" s="209"/>
      <c r="MPS82" s="209"/>
      <c r="MPT82" s="209"/>
      <c r="MPU82" s="209"/>
      <c r="MPV82" s="209"/>
      <c r="MPW82" s="209"/>
      <c r="MPX82" s="209"/>
      <c r="MPY82" s="209"/>
      <c r="MPZ82" s="209"/>
      <c r="MQA82" s="209"/>
      <c r="MQB82" s="209"/>
      <c r="MQC82" s="209"/>
      <c r="MQD82" s="209"/>
      <c r="MQE82" s="209"/>
      <c r="MQF82" s="209"/>
      <c r="MQG82" s="209"/>
      <c r="MQH82" s="209"/>
      <c r="MQI82" s="209"/>
      <c r="MQJ82" s="209"/>
      <c r="MQK82" s="209"/>
      <c r="MQL82" s="209"/>
      <c r="MQM82" s="209"/>
      <c r="MQN82" s="209"/>
      <c r="MQO82" s="209"/>
      <c r="MQP82" s="209"/>
      <c r="MQQ82" s="209"/>
      <c r="MQR82" s="209"/>
      <c r="MQS82" s="209"/>
      <c r="MQT82" s="209"/>
      <c r="MQU82" s="209"/>
      <c r="MQV82" s="209"/>
      <c r="MQW82" s="209"/>
      <c r="MQX82" s="209"/>
      <c r="MQY82" s="209"/>
      <c r="MQZ82" s="209"/>
      <c r="MRA82" s="209"/>
      <c r="MRB82" s="209"/>
      <c r="MRC82" s="209"/>
      <c r="MRD82" s="209"/>
      <c r="MRE82" s="209"/>
      <c r="MRF82" s="209"/>
      <c r="MRG82" s="209"/>
      <c r="MRH82" s="209"/>
      <c r="MRI82" s="209"/>
      <c r="MRJ82" s="209"/>
      <c r="MRK82" s="209"/>
      <c r="MRL82" s="209"/>
      <c r="MRM82" s="209"/>
      <c r="MRN82" s="209"/>
      <c r="MRO82" s="209"/>
      <c r="MRP82" s="209"/>
      <c r="MRQ82" s="209"/>
      <c r="MRR82" s="209"/>
      <c r="MRS82" s="209"/>
      <c r="MRT82" s="209"/>
      <c r="MRU82" s="209"/>
      <c r="MRV82" s="209"/>
      <c r="MRW82" s="209"/>
      <c r="MRX82" s="209"/>
      <c r="MRY82" s="209"/>
      <c r="MRZ82" s="209"/>
      <c r="MSA82" s="209"/>
      <c r="MSB82" s="209"/>
      <c r="MSC82" s="209"/>
      <c r="MSD82" s="209"/>
      <c r="MSE82" s="209"/>
      <c r="MSF82" s="209"/>
      <c r="MSG82" s="209"/>
      <c r="MSH82" s="209"/>
      <c r="MSI82" s="209"/>
      <c r="MSJ82" s="209"/>
      <c r="MSK82" s="209"/>
      <c r="MSL82" s="209"/>
      <c r="MSM82" s="209"/>
      <c r="MSN82" s="209"/>
      <c r="MSO82" s="209"/>
      <c r="MSP82" s="209"/>
      <c r="MSQ82" s="209"/>
      <c r="MSR82" s="209"/>
      <c r="MSS82" s="209"/>
      <c r="MST82" s="209"/>
      <c r="MSU82" s="209"/>
      <c r="MSV82" s="209"/>
      <c r="MSW82" s="209"/>
      <c r="MSX82" s="209"/>
      <c r="MSY82" s="209"/>
      <c r="MSZ82" s="209"/>
      <c r="MTA82" s="209"/>
      <c r="MTB82" s="209"/>
      <c r="MTC82" s="209"/>
      <c r="MTD82" s="209"/>
      <c r="MTE82" s="209"/>
      <c r="MTF82" s="209"/>
      <c r="MTG82" s="209"/>
      <c r="MTH82" s="209"/>
      <c r="MTI82" s="209"/>
      <c r="MTJ82" s="209"/>
      <c r="MTK82" s="209"/>
      <c r="MTL82" s="209"/>
      <c r="MTM82" s="209"/>
      <c r="MTN82" s="209"/>
      <c r="MTO82" s="209"/>
      <c r="MTP82" s="209"/>
      <c r="MTQ82" s="209"/>
      <c r="MTR82" s="209"/>
      <c r="MTS82" s="209"/>
      <c r="MTT82" s="209"/>
      <c r="MTU82" s="209"/>
      <c r="MTV82" s="209"/>
      <c r="MTW82" s="209"/>
      <c r="MTX82" s="209"/>
      <c r="MTY82" s="209"/>
      <c r="MTZ82" s="209"/>
      <c r="MUA82" s="209"/>
      <c r="MUB82" s="209"/>
      <c r="MUC82" s="209"/>
      <c r="MUD82" s="209"/>
      <c r="MUE82" s="209"/>
      <c r="MUF82" s="209"/>
      <c r="MUG82" s="209"/>
      <c r="MUH82" s="209"/>
      <c r="MUI82" s="209"/>
      <c r="MUJ82" s="209"/>
      <c r="MUK82" s="209"/>
      <c r="MUL82" s="209"/>
      <c r="MUM82" s="209"/>
      <c r="MUN82" s="209"/>
      <c r="MUO82" s="209"/>
      <c r="MUP82" s="209"/>
      <c r="MUQ82" s="209"/>
      <c r="MUR82" s="209"/>
      <c r="MUS82" s="209"/>
      <c r="MUT82" s="209"/>
      <c r="MUU82" s="209"/>
      <c r="MUV82" s="209"/>
      <c r="MUW82" s="209"/>
      <c r="MUX82" s="209"/>
      <c r="MUY82" s="209"/>
      <c r="MUZ82" s="209"/>
      <c r="MVA82" s="209"/>
      <c r="MVB82" s="209"/>
      <c r="MVC82" s="209"/>
      <c r="MVD82" s="209"/>
      <c r="MVE82" s="209"/>
      <c r="MVF82" s="209"/>
      <c r="MVG82" s="209"/>
      <c r="MVH82" s="209"/>
      <c r="MVI82" s="209"/>
      <c r="MVJ82" s="209"/>
      <c r="MVK82" s="209"/>
      <c r="MVL82" s="209"/>
      <c r="MVM82" s="209"/>
      <c r="MVN82" s="209"/>
      <c r="MVO82" s="209"/>
      <c r="MVP82" s="209"/>
      <c r="MVQ82" s="209"/>
      <c r="MVR82" s="209"/>
      <c r="MVS82" s="209"/>
      <c r="MVT82" s="209"/>
      <c r="MVU82" s="209"/>
      <c r="MVV82" s="209"/>
      <c r="MVW82" s="209"/>
      <c r="MVX82" s="209"/>
      <c r="MVY82" s="209"/>
      <c r="MVZ82" s="209"/>
      <c r="MWA82" s="209"/>
      <c r="MWB82" s="209"/>
      <c r="MWC82" s="209"/>
      <c r="MWD82" s="209"/>
      <c r="MWE82" s="209"/>
      <c r="MWF82" s="209"/>
      <c r="MWG82" s="209"/>
      <c r="MWH82" s="209"/>
      <c r="MWI82" s="209"/>
      <c r="MWJ82" s="209"/>
      <c r="MWK82" s="209"/>
      <c r="MWL82" s="209"/>
      <c r="MWM82" s="209"/>
      <c r="MWN82" s="209"/>
      <c r="MWO82" s="209"/>
      <c r="MWP82" s="209"/>
      <c r="MWQ82" s="209"/>
      <c r="MWR82" s="209"/>
      <c r="MWS82" s="209"/>
      <c r="MWT82" s="209"/>
      <c r="MWU82" s="209"/>
      <c r="MWV82" s="209"/>
      <c r="MWW82" s="209"/>
      <c r="MWX82" s="209"/>
      <c r="MWY82" s="209"/>
      <c r="MWZ82" s="209"/>
      <c r="MXA82" s="209"/>
      <c r="MXB82" s="209"/>
      <c r="MXC82" s="209"/>
      <c r="MXD82" s="209"/>
      <c r="MXE82" s="209"/>
      <c r="MXF82" s="209"/>
      <c r="MXG82" s="209"/>
      <c r="MXH82" s="209"/>
      <c r="MXI82" s="209"/>
      <c r="MXJ82" s="209"/>
      <c r="MXK82" s="209"/>
      <c r="MXL82" s="209"/>
      <c r="MXM82" s="209"/>
      <c r="MXN82" s="209"/>
      <c r="MXO82" s="209"/>
      <c r="MXP82" s="209"/>
      <c r="MXQ82" s="209"/>
      <c r="MXR82" s="209"/>
      <c r="MXS82" s="209"/>
      <c r="MXT82" s="209"/>
      <c r="MXU82" s="209"/>
      <c r="MXV82" s="209"/>
      <c r="MXW82" s="209"/>
      <c r="MXX82" s="209"/>
      <c r="MXY82" s="209"/>
      <c r="MXZ82" s="209"/>
      <c r="MYA82" s="209"/>
      <c r="MYB82" s="209"/>
      <c r="MYC82" s="209"/>
      <c r="MYD82" s="209"/>
      <c r="MYE82" s="209"/>
      <c r="MYF82" s="209"/>
      <c r="MYG82" s="209"/>
      <c r="MYH82" s="209"/>
      <c r="MYI82" s="209"/>
      <c r="MYJ82" s="209"/>
      <c r="MYK82" s="209"/>
      <c r="MYL82" s="209"/>
      <c r="MYM82" s="209"/>
      <c r="MYN82" s="209"/>
      <c r="MYO82" s="209"/>
      <c r="MYP82" s="209"/>
      <c r="MYQ82" s="209"/>
      <c r="MYR82" s="209"/>
      <c r="MYS82" s="209"/>
      <c r="MYT82" s="209"/>
      <c r="MYU82" s="209"/>
      <c r="MYV82" s="209"/>
      <c r="MYW82" s="209"/>
      <c r="MYX82" s="209"/>
      <c r="MYY82" s="209"/>
      <c r="MYZ82" s="209"/>
      <c r="MZA82" s="209"/>
      <c r="MZB82" s="209"/>
      <c r="MZC82" s="209"/>
      <c r="MZD82" s="209"/>
      <c r="MZE82" s="209"/>
      <c r="MZF82" s="209"/>
      <c r="MZG82" s="209"/>
      <c r="MZH82" s="209"/>
      <c r="MZI82" s="209"/>
      <c r="MZJ82" s="209"/>
      <c r="MZK82" s="209"/>
      <c r="MZL82" s="209"/>
      <c r="MZM82" s="209"/>
      <c r="MZN82" s="209"/>
      <c r="MZO82" s="209"/>
      <c r="MZP82" s="209"/>
      <c r="MZQ82" s="209"/>
      <c r="MZR82" s="209"/>
      <c r="MZS82" s="209"/>
      <c r="MZT82" s="209"/>
      <c r="MZU82" s="209"/>
      <c r="MZV82" s="209"/>
      <c r="MZW82" s="209"/>
      <c r="MZX82" s="209"/>
      <c r="MZY82" s="209"/>
      <c r="MZZ82" s="209"/>
      <c r="NAA82" s="209"/>
      <c r="NAB82" s="209"/>
      <c r="NAC82" s="209"/>
      <c r="NAD82" s="209"/>
      <c r="NAE82" s="209"/>
      <c r="NAF82" s="209"/>
      <c r="NAG82" s="209"/>
      <c r="NAH82" s="209"/>
      <c r="NAI82" s="209"/>
      <c r="NAJ82" s="209"/>
      <c r="NAK82" s="209"/>
      <c r="NAL82" s="209"/>
      <c r="NAM82" s="209"/>
      <c r="NAN82" s="209"/>
      <c r="NAO82" s="209"/>
      <c r="NAP82" s="209"/>
      <c r="NAQ82" s="209"/>
      <c r="NAR82" s="209"/>
      <c r="NAS82" s="209"/>
      <c r="NAT82" s="209"/>
      <c r="NAU82" s="209"/>
      <c r="NAV82" s="209"/>
      <c r="NAW82" s="209"/>
      <c r="NAX82" s="209"/>
      <c r="NAY82" s="209"/>
      <c r="NAZ82" s="209"/>
      <c r="NBA82" s="209"/>
      <c r="NBB82" s="209"/>
      <c r="NBC82" s="209"/>
      <c r="NBD82" s="209"/>
      <c r="NBE82" s="209"/>
      <c r="NBF82" s="209"/>
      <c r="NBG82" s="209"/>
      <c r="NBH82" s="209"/>
      <c r="NBI82" s="209"/>
      <c r="NBJ82" s="209"/>
      <c r="NBK82" s="209"/>
      <c r="NBL82" s="209"/>
      <c r="NBM82" s="209"/>
      <c r="NBN82" s="209"/>
      <c r="NBO82" s="209"/>
      <c r="NBP82" s="209"/>
      <c r="NBQ82" s="209"/>
      <c r="NBR82" s="209"/>
      <c r="NBS82" s="209"/>
      <c r="NBT82" s="209"/>
      <c r="NBU82" s="209"/>
      <c r="NBV82" s="209"/>
      <c r="NBW82" s="209"/>
      <c r="NBX82" s="209"/>
      <c r="NBY82" s="209"/>
      <c r="NBZ82" s="209"/>
      <c r="NCA82" s="209"/>
      <c r="NCB82" s="209"/>
      <c r="NCC82" s="209"/>
      <c r="NCD82" s="209"/>
      <c r="NCE82" s="209"/>
      <c r="NCF82" s="209"/>
      <c r="NCG82" s="209"/>
      <c r="NCH82" s="209"/>
      <c r="NCI82" s="209"/>
      <c r="NCJ82" s="209"/>
      <c r="NCK82" s="209"/>
      <c r="NCL82" s="209"/>
      <c r="NCM82" s="209"/>
      <c r="NCN82" s="209"/>
      <c r="NCO82" s="209"/>
      <c r="NCP82" s="209"/>
      <c r="NCQ82" s="209"/>
      <c r="NCR82" s="209"/>
      <c r="NCS82" s="209"/>
      <c r="NCT82" s="209"/>
      <c r="NCU82" s="209"/>
      <c r="NCV82" s="209"/>
      <c r="NCW82" s="209"/>
      <c r="NCX82" s="209"/>
      <c r="NCY82" s="209"/>
      <c r="NCZ82" s="209"/>
      <c r="NDA82" s="209"/>
      <c r="NDB82" s="209"/>
      <c r="NDC82" s="209"/>
      <c r="NDD82" s="209"/>
      <c r="NDE82" s="209"/>
      <c r="NDF82" s="209"/>
      <c r="NDG82" s="209"/>
      <c r="NDH82" s="209"/>
      <c r="NDI82" s="209"/>
      <c r="NDJ82" s="209"/>
      <c r="NDK82" s="209"/>
      <c r="NDL82" s="209"/>
      <c r="NDM82" s="209"/>
      <c r="NDN82" s="209"/>
      <c r="NDO82" s="209"/>
      <c r="NDP82" s="209"/>
      <c r="NDQ82" s="209"/>
      <c r="NDR82" s="209"/>
      <c r="NDS82" s="209"/>
      <c r="NDT82" s="209"/>
      <c r="NDU82" s="209"/>
      <c r="NDV82" s="209"/>
      <c r="NDW82" s="209"/>
      <c r="NDX82" s="209"/>
      <c r="NDY82" s="209"/>
      <c r="NDZ82" s="209"/>
      <c r="NEA82" s="209"/>
      <c r="NEB82" s="209"/>
      <c r="NEC82" s="209"/>
      <c r="NED82" s="209"/>
      <c r="NEE82" s="209"/>
      <c r="NEF82" s="209"/>
      <c r="NEG82" s="209"/>
      <c r="NEH82" s="209"/>
      <c r="NEI82" s="209"/>
      <c r="NEJ82" s="209"/>
      <c r="NEK82" s="209"/>
      <c r="NEL82" s="209"/>
      <c r="NEM82" s="209"/>
      <c r="NEN82" s="209"/>
      <c r="NEO82" s="209"/>
      <c r="NEP82" s="209"/>
      <c r="NEQ82" s="209"/>
      <c r="NER82" s="209"/>
      <c r="NES82" s="209"/>
      <c r="NET82" s="209"/>
      <c r="NEU82" s="209"/>
      <c r="NEV82" s="209"/>
      <c r="NEW82" s="209"/>
      <c r="NEX82" s="209"/>
      <c r="NEY82" s="209"/>
      <c r="NEZ82" s="209"/>
      <c r="NFA82" s="209"/>
      <c r="NFB82" s="209"/>
      <c r="NFC82" s="209"/>
      <c r="NFD82" s="209"/>
      <c r="NFE82" s="209"/>
      <c r="NFF82" s="209"/>
      <c r="NFG82" s="209"/>
      <c r="NFH82" s="209"/>
      <c r="NFI82" s="209"/>
      <c r="NFJ82" s="209"/>
      <c r="NFK82" s="209"/>
      <c r="NFL82" s="209"/>
      <c r="NFM82" s="209"/>
      <c r="NFN82" s="209"/>
      <c r="NFO82" s="209"/>
      <c r="NFP82" s="209"/>
      <c r="NFQ82" s="209"/>
      <c r="NFR82" s="209"/>
      <c r="NFS82" s="209"/>
      <c r="NFT82" s="209"/>
      <c r="NFU82" s="209"/>
      <c r="NFV82" s="209"/>
      <c r="NFW82" s="209"/>
      <c r="NFX82" s="209"/>
      <c r="NFY82" s="209"/>
      <c r="NFZ82" s="209"/>
      <c r="NGA82" s="209"/>
      <c r="NGB82" s="209"/>
      <c r="NGC82" s="209"/>
      <c r="NGD82" s="209"/>
      <c r="NGE82" s="209"/>
      <c r="NGF82" s="209"/>
      <c r="NGG82" s="209"/>
      <c r="NGH82" s="209"/>
      <c r="NGI82" s="209"/>
      <c r="NGJ82" s="209"/>
      <c r="NGK82" s="209"/>
      <c r="NGL82" s="209"/>
      <c r="NGM82" s="209"/>
      <c r="NGN82" s="209"/>
      <c r="NGO82" s="209"/>
      <c r="NGP82" s="209"/>
      <c r="NGQ82" s="209"/>
      <c r="NGR82" s="209"/>
      <c r="NGS82" s="209"/>
      <c r="NGT82" s="209"/>
      <c r="NGU82" s="209"/>
      <c r="NGV82" s="209"/>
      <c r="NGW82" s="209"/>
      <c r="NGX82" s="209"/>
      <c r="NGY82" s="209"/>
      <c r="NGZ82" s="209"/>
      <c r="NHA82" s="209"/>
      <c r="NHB82" s="209"/>
      <c r="NHC82" s="209"/>
      <c r="NHD82" s="209"/>
      <c r="NHE82" s="209"/>
      <c r="NHF82" s="209"/>
      <c r="NHG82" s="209"/>
      <c r="NHH82" s="209"/>
      <c r="NHI82" s="209"/>
      <c r="NHJ82" s="209"/>
      <c r="NHK82" s="209"/>
      <c r="NHL82" s="209"/>
      <c r="NHM82" s="209"/>
      <c r="NHN82" s="209"/>
      <c r="NHO82" s="209"/>
      <c r="NHP82" s="209"/>
      <c r="NHQ82" s="209"/>
      <c r="NHR82" s="209"/>
      <c r="NHS82" s="209"/>
      <c r="NHT82" s="209"/>
      <c r="NHU82" s="209"/>
      <c r="NHV82" s="209"/>
      <c r="NHW82" s="209"/>
      <c r="NHX82" s="209"/>
      <c r="NHY82" s="209"/>
      <c r="NHZ82" s="209"/>
      <c r="NIA82" s="209"/>
      <c r="NIB82" s="209"/>
      <c r="NIC82" s="209"/>
      <c r="NID82" s="209"/>
      <c r="NIE82" s="209"/>
      <c r="NIF82" s="209"/>
      <c r="NIG82" s="209"/>
      <c r="NIH82" s="209"/>
      <c r="NII82" s="209"/>
      <c r="NIJ82" s="209"/>
      <c r="NIK82" s="209"/>
      <c r="NIL82" s="209"/>
      <c r="NIM82" s="209"/>
      <c r="NIN82" s="209"/>
      <c r="NIO82" s="209"/>
      <c r="NIP82" s="209"/>
      <c r="NIQ82" s="209"/>
      <c r="NIR82" s="209"/>
      <c r="NIS82" s="209"/>
      <c r="NIT82" s="209"/>
      <c r="NIU82" s="209"/>
      <c r="NIV82" s="209"/>
      <c r="NIW82" s="209"/>
      <c r="NIX82" s="209"/>
      <c r="NIY82" s="209"/>
      <c r="NIZ82" s="209"/>
      <c r="NJA82" s="209"/>
      <c r="NJB82" s="209"/>
      <c r="NJC82" s="209"/>
      <c r="NJD82" s="209"/>
      <c r="NJE82" s="209"/>
      <c r="NJF82" s="209"/>
      <c r="NJG82" s="209"/>
      <c r="NJH82" s="209"/>
      <c r="NJI82" s="209"/>
      <c r="NJJ82" s="209"/>
      <c r="NJK82" s="209"/>
      <c r="NJL82" s="209"/>
      <c r="NJM82" s="209"/>
      <c r="NJN82" s="209"/>
      <c r="NJO82" s="209"/>
      <c r="NJP82" s="209"/>
      <c r="NJQ82" s="209"/>
      <c r="NJR82" s="209"/>
      <c r="NJS82" s="209"/>
      <c r="NJT82" s="209"/>
      <c r="NJU82" s="209"/>
      <c r="NJV82" s="209"/>
      <c r="NJW82" s="209"/>
      <c r="NJX82" s="209"/>
      <c r="NJY82" s="209"/>
      <c r="NJZ82" s="209"/>
      <c r="NKA82" s="209"/>
      <c r="NKB82" s="209"/>
      <c r="NKC82" s="209"/>
      <c r="NKD82" s="209"/>
      <c r="NKE82" s="209"/>
      <c r="NKF82" s="209"/>
      <c r="NKG82" s="209"/>
      <c r="NKH82" s="209"/>
      <c r="NKI82" s="209"/>
      <c r="NKJ82" s="209"/>
      <c r="NKK82" s="209"/>
      <c r="NKL82" s="209"/>
      <c r="NKM82" s="209"/>
      <c r="NKN82" s="209"/>
      <c r="NKO82" s="209"/>
      <c r="NKP82" s="209"/>
      <c r="NKQ82" s="209"/>
      <c r="NKR82" s="209"/>
      <c r="NKS82" s="209"/>
      <c r="NKT82" s="209"/>
      <c r="NKU82" s="209"/>
      <c r="NKV82" s="209"/>
      <c r="NKW82" s="209"/>
      <c r="NKX82" s="209"/>
      <c r="NKY82" s="209"/>
      <c r="NKZ82" s="209"/>
      <c r="NLA82" s="209"/>
      <c r="NLB82" s="209"/>
      <c r="NLC82" s="209"/>
      <c r="NLD82" s="209"/>
      <c r="NLE82" s="209"/>
      <c r="NLF82" s="209"/>
      <c r="NLG82" s="209"/>
      <c r="NLH82" s="209"/>
      <c r="NLI82" s="209"/>
      <c r="NLJ82" s="209"/>
      <c r="NLK82" s="209"/>
      <c r="NLL82" s="209"/>
      <c r="NLM82" s="209"/>
      <c r="NLN82" s="209"/>
      <c r="NLO82" s="209"/>
      <c r="NLP82" s="209"/>
      <c r="NLQ82" s="209"/>
      <c r="NLR82" s="209"/>
      <c r="NLS82" s="209"/>
      <c r="NLT82" s="209"/>
      <c r="NLU82" s="209"/>
      <c r="NLV82" s="209"/>
      <c r="NLW82" s="209"/>
      <c r="NLX82" s="209"/>
      <c r="NLY82" s="209"/>
      <c r="NLZ82" s="209"/>
      <c r="NMA82" s="209"/>
      <c r="NMB82" s="209"/>
      <c r="NMC82" s="209"/>
      <c r="NMD82" s="209"/>
      <c r="NME82" s="209"/>
      <c r="NMF82" s="209"/>
      <c r="NMG82" s="209"/>
      <c r="NMH82" s="209"/>
      <c r="NMI82" s="209"/>
      <c r="NMJ82" s="209"/>
      <c r="NMK82" s="209"/>
      <c r="NML82" s="209"/>
      <c r="NMM82" s="209"/>
      <c r="NMN82" s="209"/>
      <c r="NMO82" s="209"/>
      <c r="NMP82" s="209"/>
      <c r="NMQ82" s="209"/>
      <c r="NMR82" s="209"/>
      <c r="NMS82" s="209"/>
      <c r="NMT82" s="209"/>
      <c r="NMU82" s="209"/>
      <c r="NMV82" s="209"/>
      <c r="NMW82" s="209"/>
      <c r="NMX82" s="209"/>
      <c r="NMY82" s="209"/>
      <c r="NMZ82" s="209"/>
      <c r="NNA82" s="209"/>
      <c r="NNB82" s="209"/>
      <c r="NNC82" s="209"/>
      <c r="NND82" s="209"/>
      <c r="NNE82" s="209"/>
      <c r="NNF82" s="209"/>
      <c r="NNG82" s="209"/>
      <c r="NNH82" s="209"/>
      <c r="NNI82" s="209"/>
      <c r="NNJ82" s="209"/>
      <c r="NNK82" s="209"/>
      <c r="NNL82" s="209"/>
      <c r="NNM82" s="209"/>
      <c r="NNN82" s="209"/>
      <c r="NNO82" s="209"/>
      <c r="NNP82" s="209"/>
      <c r="NNQ82" s="209"/>
      <c r="NNR82" s="209"/>
      <c r="NNS82" s="209"/>
      <c r="NNT82" s="209"/>
      <c r="NNU82" s="209"/>
      <c r="NNV82" s="209"/>
      <c r="NNW82" s="209"/>
      <c r="NNX82" s="209"/>
      <c r="NNY82" s="209"/>
      <c r="NNZ82" s="209"/>
      <c r="NOA82" s="209"/>
      <c r="NOB82" s="209"/>
      <c r="NOC82" s="209"/>
      <c r="NOD82" s="209"/>
      <c r="NOE82" s="209"/>
      <c r="NOF82" s="209"/>
      <c r="NOG82" s="209"/>
      <c r="NOH82" s="209"/>
      <c r="NOI82" s="209"/>
      <c r="NOJ82" s="209"/>
      <c r="NOK82" s="209"/>
      <c r="NOL82" s="209"/>
      <c r="NOM82" s="209"/>
      <c r="NON82" s="209"/>
      <c r="NOO82" s="209"/>
      <c r="NOP82" s="209"/>
      <c r="NOQ82" s="209"/>
      <c r="NOR82" s="209"/>
      <c r="NOS82" s="209"/>
      <c r="NOT82" s="209"/>
      <c r="NOU82" s="209"/>
      <c r="NOV82" s="209"/>
      <c r="NOW82" s="209"/>
      <c r="NOX82" s="209"/>
      <c r="NOY82" s="209"/>
      <c r="NOZ82" s="209"/>
      <c r="NPA82" s="209"/>
      <c r="NPB82" s="209"/>
      <c r="NPC82" s="209"/>
      <c r="NPD82" s="209"/>
      <c r="NPE82" s="209"/>
      <c r="NPF82" s="209"/>
      <c r="NPG82" s="209"/>
      <c r="NPH82" s="209"/>
      <c r="NPI82" s="209"/>
      <c r="NPJ82" s="209"/>
      <c r="NPK82" s="209"/>
      <c r="NPL82" s="209"/>
      <c r="NPM82" s="209"/>
      <c r="NPN82" s="209"/>
      <c r="NPO82" s="209"/>
      <c r="NPP82" s="209"/>
      <c r="NPQ82" s="209"/>
      <c r="NPR82" s="209"/>
      <c r="NPS82" s="209"/>
      <c r="NPT82" s="209"/>
      <c r="NPU82" s="209"/>
      <c r="NPV82" s="209"/>
      <c r="NPW82" s="209"/>
      <c r="NPX82" s="209"/>
      <c r="NPY82" s="209"/>
      <c r="NPZ82" s="209"/>
      <c r="NQA82" s="209"/>
      <c r="NQB82" s="209"/>
      <c r="NQC82" s="209"/>
      <c r="NQD82" s="209"/>
      <c r="NQE82" s="209"/>
      <c r="NQF82" s="209"/>
      <c r="NQG82" s="209"/>
      <c r="NQH82" s="209"/>
      <c r="NQI82" s="209"/>
      <c r="NQJ82" s="209"/>
      <c r="NQK82" s="209"/>
      <c r="NQL82" s="209"/>
      <c r="NQM82" s="209"/>
      <c r="NQN82" s="209"/>
      <c r="NQO82" s="209"/>
      <c r="NQP82" s="209"/>
      <c r="NQQ82" s="209"/>
      <c r="NQR82" s="209"/>
      <c r="NQS82" s="209"/>
      <c r="NQT82" s="209"/>
      <c r="NQU82" s="209"/>
      <c r="NQV82" s="209"/>
      <c r="NQW82" s="209"/>
      <c r="NQX82" s="209"/>
      <c r="NQY82" s="209"/>
      <c r="NQZ82" s="209"/>
      <c r="NRA82" s="209"/>
      <c r="NRB82" s="209"/>
      <c r="NRC82" s="209"/>
      <c r="NRD82" s="209"/>
      <c r="NRE82" s="209"/>
      <c r="NRF82" s="209"/>
      <c r="NRG82" s="209"/>
      <c r="NRH82" s="209"/>
      <c r="NRI82" s="209"/>
      <c r="NRJ82" s="209"/>
      <c r="NRK82" s="209"/>
      <c r="NRL82" s="209"/>
      <c r="NRM82" s="209"/>
      <c r="NRN82" s="209"/>
      <c r="NRO82" s="209"/>
      <c r="NRP82" s="209"/>
      <c r="NRQ82" s="209"/>
      <c r="NRR82" s="209"/>
      <c r="NRS82" s="209"/>
      <c r="NRT82" s="209"/>
      <c r="NRU82" s="209"/>
      <c r="NRV82" s="209"/>
      <c r="NRW82" s="209"/>
      <c r="NRX82" s="209"/>
      <c r="NRY82" s="209"/>
      <c r="NRZ82" s="209"/>
      <c r="NSA82" s="209"/>
      <c r="NSB82" s="209"/>
      <c r="NSC82" s="209"/>
      <c r="NSD82" s="209"/>
      <c r="NSE82" s="209"/>
      <c r="NSF82" s="209"/>
      <c r="NSG82" s="209"/>
      <c r="NSH82" s="209"/>
      <c r="NSI82" s="209"/>
      <c r="NSJ82" s="209"/>
      <c r="NSK82" s="209"/>
      <c r="NSL82" s="209"/>
      <c r="NSM82" s="209"/>
      <c r="NSN82" s="209"/>
      <c r="NSO82" s="209"/>
      <c r="NSP82" s="209"/>
      <c r="NSQ82" s="209"/>
      <c r="NSR82" s="209"/>
      <c r="NSS82" s="209"/>
      <c r="NST82" s="209"/>
      <c r="NSU82" s="209"/>
      <c r="NSV82" s="209"/>
      <c r="NSW82" s="209"/>
      <c r="NSX82" s="209"/>
      <c r="NSY82" s="209"/>
      <c r="NSZ82" s="209"/>
      <c r="NTA82" s="209"/>
      <c r="NTB82" s="209"/>
      <c r="NTC82" s="209"/>
      <c r="NTD82" s="209"/>
      <c r="NTE82" s="209"/>
      <c r="NTF82" s="209"/>
      <c r="NTG82" s="209"/>
      <c r="NTH82" s="209"/>
      <c r="NTI82" s="209"/>
      <c r="NTJ82" s="209"/>
      <c r="NTK82" s="209"/>
      <c r="NTL82" s="209"/>
      <c r="NTM82" s="209"/>
      <c r="NTN82" s="209"/>
      <c r="NTO82" s="209"/>
      <c r="NTP82" s="209"/>
      <c r="NTQ82" s="209"/>
      <c r="NTR82" s="209"/>
      <c r="NTS82" s="209"/>
      <c r="NTT82" s="209"/>
      <c r="NTU82" s="209"/>
      <c r="NTV82" s="209"/>
      <c r="NTW82" s="209"/>
      <c r="NTX82" s="209"/>
      <c r="NTY82" s="209"/>
      <c r="NTZ82" s="209"/>
      <c r="NUA82" s="209"/>
      <c r="NUB82" s="209"/>
      <c r="NUC82" s="209"/>
      <c r="NUD82" s="209"/>
      <c r="NUE82" s="209"/>
      <c r="NUF82" s="209"/>
      <c r="NUG82" s="209"/>
      <c r="NUH82" s="209"/>
      <c r="NUI82" s="209"/>
      <c r="NUJ82" s="209"/>
      <c r="NUK82" s="209"/>
      <c r="NUL82" s="209"/>
      <c r="NUM82" s="209"/>
      <c r="NUN82" s="209"/>
      <c r="NUO82" s="209"/>
      <c r="NUP82" s="209"/>
      <c r="NUQ82" s="209"/>
      <c r="NUR82" s="209"/>
      <c r="NUS82" s="209"/>
      <c r="NUT82" s="209"/>
      <c r="NUU82" s="209"/>
      <c r="NUV82" s="209"/>
      <c r="NUW82" s="209"/>
      <c r="NUX82" s="209"/>
      <c r="NUY82" s="209"/>
      <c r="NUZ82" s="209"/>
      <c r="NVA82" s="209"/>
      <c r="NVB82" s="209"/>
      <c r="NVC82" s="209"/>
      <c r="NVD82" s="209"/>
      <c r="NVE82" s="209"/>
      <c r="NVF82" s="209"/>
      <c r="NVG82" s="209"/>
      <c r="NVH82" s="209"/>
      <c r="NVI82" s="209"/>
      <c r="NVJ82" s="209"/>
      <c r="NVK82" s="209"/>
      <c r="NVL82" s="209"/>
      <c r="NVM82" s="209"/>
      <c r="NVN82" s="209"/>
      <c r="NVO82" s="209"/>
      <c r="NVP82" s="209"/>
      <c r="NVQ82" s="209"/>
      <c r="NVR82" s="209"/>
      <c r="NVS82" s="209"/>
      <c r="NVT82" s="209"/>
      <c r="NVU82" s="209"/>
      <c r="NVV82" s="209"/>
      <c r="NVW82" s="209"/>
      <c r="NVX82" s="209"/>
      <c r="NVY82" s="209"/>
      <c r="NVZ82" s="209"/>
      <c r="NWA82" s="209"/>
      <c r="NWB82" s="209"/>
      <c r="NWC82" s="209"/>
      <c r="NWD82" s="209"/>
      <c r="NWE82" s="209"/>
      <c r="NWF82" s="209"/>
      <c r="NWG82" s="209"/>
      <c r="NWH82" s="209"/>
      <c r="NWI82" s="209"/>
      <c r="NWJ82" s="209"/>
      <c r="NWK82" s="209"/>
      <c r="NWL82" s="209"/>
      <c r="NWM82" s="209"/>
      <c r="NWN82" s="209"/>
      <c r="NWO82" s="209"/>
      <c r="NWP82" s="209"/>
      <c r="NWQ82" s="209"/>
      <c r="NWR82" s="209"/>
      <c r="NWS82" s="209"/>
      <c r="NWT82" s="209"/>
      <c r="NWU82" s="209"/>
      <c r="NWV82" s="209"/>
      <c r="NWW82" s="209"/>
      <c r="NWX82" s="209"/>
      <c r="NWY82" s="209"/>
      <c r="NWZ82" s="209"/>
      <c r="NXA82" s="209"/>
      <c r="NXB82" s="209"/>
      <c r="NXC82" s="209"/>
      <c r="NXD82" s="209"/>
      <c r="NXE82" s="209"/>
      <c r="NXF82" s="209"/>
      <c r="NXG82" s="209"/>
      <c r="NXH82" s="209"/>
      <c r="NXI82" s="209"/>
      <c r="NXJ82" s="209"/>
      <c r="NXK82" s="209"/>
      <c r="NXL82" s="209"/>
      <c r="NXM82" s="209"/>
      <c r="NXN82" s="209"/>
      <c r="NXO82" s="209"/>
      <c r="NXP82" s="209"/>
      <c r="NXQ82" s="209"/>
      <c r="NXR82" s="209"/>
      <c r="NXS82" s="209"/>
      <c r="NXT82" s="209"/>
      <c r="NXU82" s="209"/>
      <c r="NXV82" s="209"/>
      <c r="NXW82" s="209"/>
      <c r="NXX82" s="209"/>
      <c r="NXY82" s="209"/>
      <c r="NXZ82" s="209"/>
      <c r="NYA82" s="209"/>
      <c r="NYB82" s="209"/>
      <c r="NYC82" s="209"/>
      <c r="NYD82" s="209"/>
      <c r="NYE82" s="209"/>
      <c r="NYF82" s="209"/>
      <c r="NYG82" s="209"/>
      <c r="NYH82" s="209"/>
      <c r="NYI82" s="209"/>
      <c r="NYJ82" s="209"/>
      <c r="NYK82" s="209"/>
      <c r="NYL82" s="209"/>
      <c r="NYM82" s="209"/>
      <c r="NYN82" s="209"/>
      <c r="NYO82" s="209"/>
      <c r="NYP82" s="209"/>
      <c r="NYQ82" s="209"/>
      <c r="NYR82" s="209"/>
      <c r="NYS82" s="209"/>
      <c r="NYT82" s="209"/>
      <c r="NYU82" s="209"/>
      <c r="NYV82" s="209"/>
      <c r="NYW82" s="209"/>
      <c r="NYX82" s="209"/>
      <c r="NYY82" s="209"/>
      <c r="NYZ82" s="209"/>
      <c r="NZA82" s="209"/>
      <c r="NZB82" s="209"/>
      <c r="NZC82" s="209"/>
      <c r="NZD82" s="209"/>
      <c r="NZE82" s="209"/>
      <c r="NZF82" s="209"/>
      <c r="NZG82" s="209"/>
      <c r="NZH82" s="209"/>
      <c r="NZI82" s="209"/>
      <c r="NZJ82" s="209"/>
      <c r="NZK82" s="209"/>
      <c r="NZL82" s="209"/>
      <c r="NZM82" s="209"/>
      <c r="NZN82" s="209"/>
      <c r="NZO82" s="209"/>
      <c r="NZP82" s="209"/>
      <c r="NZQ82" s="209"/>
      <c r="NZR82" s="209"/>
      <c r="NZS82" s="209"/>
      <c r="NZT82" s="209"/>
      <c r="NZU82" s="209"/>
      <c r="NZV82" s="209"/>
      <c r="NZW82" s="209"/>
      <c r="NZX82" s="209"/>
      <c r="NZY82" s="209"/>
      <c r="NZZ82" s="209"/>
      <c r="OAA82" s="209"/>
      <c r="OAB82" s="209"/>
      <c r="OAC82" s="209"/>
      <c r="OAD82" s="209"/>
      <c r="OAE82" s="209"/>
      <c r="OAF82" s="209"/>
      <c r="OAG82" s="209"/>
      <c r="OAH82" s="209"/>
      <c r="OAI82" s="209"/>
      <c r="OAJ82" s="209"/>
      <c r="OAK82" s="209"/>
      <c r="OAL82" s="209"/>
      <c r="OAM82" s="209"/>
      <c r="OAN82" s="209"/>
      <c r="OAO82" s="209"/>
      <c r="OAP82" s="209"/>
      <c r="OAQ82" s="209"/>
      <c r="OAR82" s="209"/>
      <c r="OAS82" s="209"/>
      <c r="OAT82" s="209"/>
      <c r="OAU82" s="209"/>
      <c r="OAV82" s="209"/>
      <c r="OAW82" s="209"/>
      <c r="OAX82" s="209"/>
      <c r="OAY82" s="209"/>
      <c r="OAZ82" s="209"/>
      <c r="OBA82" s="209"/>
      <c r="OBB82" s="209"/>
      <c r="OBC82" s="209"/>
      <c r="OBD82" s="209"/>
      <c r="OBE82" s="209"/>
      <c r="OBF82" s="209"/>
      <c r="OBG82" s="209"/>
      <c r="OBH82" s="209"/>
      <c r="OBI82" s="209"/>
      <c r="OBJ82" s="209"/>
      <c r="OBK82" s="209"/>
      <c r="OBL82" s="209"/>
      <c r="OBM82" s="209"/>
      <c r="OBN82" s="209"/>
      <c r="OBO82" s="209"/>
      <c r="OBP82" s="209"/>
      <c r="OBQ82" s="209"/>
      <c r="OBR82" s="209"/>
      <c r="OBS82" s="209"/>
      <c r="OBT82" s="209"/>
      <c r="OBU82" s="209"/>
      <c r="OBV82" s="209"/>
      <c r="OBW82" s="209"/>
      <c r="OBX82" s="209"/>
      <c r="OBY82" s="209"/>
      <c r="OBZ82" s="209"/>
      <c r="OCA82" s="209"/>
      <c r="OCB82" s="209"/>
      <c r="OCC82" s="209"/>
      <c r="OCD82" s="209"/>
      <c r="OCE82" s="209"/>
      <c r="OCF82" s="209"/>
      <c r="OCG82" s="209"/>
      <c r="OCH82" s="209"/>
      <c r="OCI82" s="209"/>
      <c r="OCJ82" s="209"/>
      <c r="OCK82" s="209"/>
      <c r="OCL82" s="209"/>
      <c r="OCM82" s="209"/>
      <c r="OCN82" s="209"/>
      <c r="OCO82" s="209"/>
      <c r="OCP82" s="209"/>
      <c r="OCQ82" s="209"/>
      <c r="OCR82" s="209"/>
      <c r="OCS82" s="209"/>
      <c r="OCT82" s="209"/>
      <c r="OCU82" s="209"/>
      <c r="OCV82" s="209"/>
      <c r="OCW82" s="209"/>
      <c r="OCX82" s="209"/>
      <c r="OCY82" s="209"/>
      <c r="OCZ82" s="209"/>
      <c r="ODA82" s="209"/>
      <c r="ODB82" s="209"/>
      <c r="ODC82" s="209"/>
      <c r="ODD82" s="209"/>
      <c r="ODE82" s="209"/>
      <c r="ODF82" s="209"/>
      <c r="ODG82" s="209"/>
      <c r="ODH82" s="209"/>
      <c r="ODI82" s="209"/>
      <c r="ODJ82" s="209"/>
      <c r="ODK82" s="209"/>
      <c r="ODL82" s="209"/>
      <c r="ODM82" s="209"/>
      <c r="ODN82" s="209"/>
      <c r="ODO82" s="209"/>
      <c r="ODP82" s="209"/>
      <c r="ODQ82" s="209"/>
      <c r="ODR82" s="209"/>
      <c r="ODS82" s="209"/>
      <c r="ODT82" s="209"/>
      <c r="ODU82" s="209"/>
      <c r="ODV82" s="209"/>
      <c r="ODW82" s="209"/>
      <c r="ODX82" s="209"/>
      <c r="ODY82" s="209"/>
      <c r="ODZ82" s="209"/>
      <c r="OEA82" s="209"/>
      <c r="OEB82" s="209"/>
      <c r="OEC82" s="209"/>
      <c r="OED82" s="209"/>
      <c r="OEE82" s="209"/>
      <c r="OEF82" s="209"/>
      <c r="OEG82" s="209"/>
      <c r="OEH82" s="209"/>
      <c r="OEI82" s="209"/>
      <c r="OEJ82" s="209"/>
      <c r="OEK82" s="209"/>
      <c r="OEL82" s="209"/>
      <c r="OEM82" s="209"/>
      <c r="OEN82" s="209"/>
      <c r="OEO82" s="209"/>
      <c r="OEP82" s="209"/>
      <c r="OEQ82" s="209"/>
      <c r="OER82" s="209"/>
      <c r="OES82" s="209"/>
      <c r="OET82" s="209"/>
      <c r="OEU82" s="209"/>
      <c r="OEV82" s="209"/>
      <c r="OEW82" s="209"/>
      <c r="OEX82" s="209"/>
      <c r="OEY82" s="209"/>
      <c r="OEZ82" s="209"/>
      <c r="OFA82" s="209"/>
      <c r="OFB82" s="209"/>
      <c r="OFC82" s="209"/>
      <c r="OFD82" s="209"/>
      <c r="OFE82" s="209"/>
      <c r="OFF82" s="209"/>
      <c r="OFG82" s="209"/>
      <c r="OFH82" s="209"/>
      <c r="OFI82" s="209"/>
      <c r="OFJ82" s="209"/>
      <c r="OFK82" s="209"/>
      <c r="OFL82" s="209"/>
      <c r="OFM82" s="209"/>
      <c r="OFN82" s="209"/>
      <c r="OFO82" s="209"/>
      <c r="OFP82" s="209"/>
      <c r="OFQ82" s="209"/>
      <c r="OFR82" s="209"/>
      <c r="OFS82" s="209"/>
      <c r="OFT82" s="209"/>
      <c r="OFU82" s="209"/>
      <c r="OFV82" s="209"/>
      <c r="OFW82" s="209"/>
      <c r="OFX82" s="209"/>
      <c r="OFY82" s="209"/>
      <c r="OFZ82" s="209"/>
      <c r="OGA82" s="209"/>
      <c r="OGB82" s="209"/>
      <c r="OGC82" s="209"/>
      <c r="OGD82" s="209"/>
      <c r="OGE82" s="209"/>
      <c r="OGF82" s="209"/>
      <c r="OGG82" s="209"/>
      <c r="OGH82" s="209"/>
      <c r="OGI82" s="209"/>
      <c r="OGJ82" s="209"/>
      <c r="OGK82" s="209"/>
      <c r="OGL82" s="209"/>
      <c r="OGM82" s="209"/>
      <c r="OGN82" s="209"/>
      <c r="OGO82" s="209"/>
      <c r="OGP82" s="209"/>
      <c r="OGQ82" s="209"/>
      <c r="OGR82" s="209"/>
      <c r="OGS82" s="209"/>
      <c r="OGT82" s="209"/>
      <c r="OGU82" s="209"/>
      <c r="OGV82" s="209"/>
      <c r="OGW82" s="209"/>
      <c r="OGX82" s="209"/>
      <c r="OGY82" s="209"/>
      <c r="OGZ82" s="209"/>
      <c r="OHA82" s="209"/>
      <c r="OHB82" s="209"/>
      <c r="OHC82" s="209"/>
      <c r="OHD82" s="209"/>
      <c r="OHE82" s="209"/>
      <c r="OHF82" s="209"/>
      <c r="OHG82" s="209"/>
      <c r="OHH82" s="209"/>
      <c r="OHI82" s="209"/>
      <c r="OHJ82" s="209"/>
      <c r="OHK82" s="209"/>
      <c r="OHL82" s="209"/>
      <c r="OHM82" s="209"/>
      <c r="OHN82" s="209"/>
      <c r="OHO82" s="209"/>
      <c r="OHP82" s="209"/>
      <c r="OHQ82" s="209"/>
      <c r="OHR82" s="209"/>
      <c r="OHS82" s="209"/>
      <c r="OHT82" s="209"/>
      <c r="OHU82" s="209"/>
      <c r="OHV82" s="209"/>
      <c r="OHW82" s="209"/>
      <c r="OHX82" s="209"/>
      <c r="OHY82" s="209"/>
      <c r="OHZ82" s="209"/>
      <c r="OIA82" s="209"/>
      <c r="OIB82" s="209"/>
      <c r="OIC82" s="209"/>
      <c r="OID82" s="209"/>
      <c r="OIE82" s="209"/>
      <c r="OIF82" s="209"/>
      <c r="OIG82" s="209"/>
      <c r="OIH82" s="209"/>
      <c r="OII82" s="209"/>
      <c r="OIJ82" s="209"/>
      <c r="OIK82" s="209"/>
      <c r="OIL82" s="209"/>
      <c r="OIM82" s="209"/>
      <c r="OIN82" s="209"/>
      <c r="OIO82" s="209"/>
      <c r="OIP82" s="209"/>
      <c r="OIQ82" s="209"/>
      <c r="OIR82" s="209"/>
      <c r="OIS82" s="209"/>
      <c r="OIT82" s="209"/>
      <c r="OIU82" s="209"/>
      <c r="OIV82" s="209"/>
      <c r="OIW82" s="209"/>
      <c r="OIX82" s="209"/>
      <c r="OIY82" s="209"/>
      <c r="OIZ82" s="209"/>
      <c r="OJA82" s="209"/>
      <c r="OJB82" s="209"/>
      <c r="OJC82" s="209"/>
      <c r="OJD82" s="209"/>
      <c r="OJE82" s="209"/>
      <c r="OJF82" s="209"/>
      <c r="OJG82" s="209"/>
      <c r="OJH82" s="209"/>
      <c r="OJI82" s="209"/>
      <c r="OJJ82" s="209"/>
      <c r="OJK82" s="209"/>
      <c r="OJL82" s="209"/>
      <c r="OJM82" s="209"/>
      <c r="OJN82" s="209"/>
      <c r="OJO82" s="209"/>
      <c r="OJP82" s="209"/>
      <c r="OJQ82" s="209"/>
      <c r="OJR82" s="209"/>
      <c r="OJS82" s="209"/>
      <c r="OJT82" s="209"/>
      <c r="OJU82" s="209"/>
      <c r="OJV82" s="209"/>
      <c r="OJW82" s="209"/>
      <c r="OJX82" s="209"/>
      <c r="OJY82" s="209"/>
      <c r="OJZ82" s="209"/>
      <c r="OKA82" s="209"/>
      <c r="OKB82" s="209"/>
      <c r="OKC82" s="209"/>
      <c r="OKD82" s="209"/>
      <c r="OKE82" s="209"/>
      <c r="OKF82" s="209"/>
      <c r="OKG82" s="209"/>
      <c r="OKH82" s="209"/>
      <c r="OKI82" s="209"/>
      <c r="OKJ82" s="209"/>
      <c r="OKK82" s="209"/>
      <c r="OKL82" s="209"/>
      <c r="OKM82" s="209"/>
      <c r="OKN82" s="209"/>
      <c r="OKO82" s="209"/>
      <c r="OKP82" s="209"/>
      <c r="OKQ82" s="209"/>
      <c r="OKR82" s="209"/>
      <c r="OKS82" s="209"/>
      <c r="OKT82" s="209"/>
      <c r="OKU82" s="209"/>
      <c r="OKV82" s="209"/>
      <c r="OKW82" s="209"/>
      <c r="OKX82" s="209"/>
      <c r="OKY82" s="209"/>
      <c r="OKZ82" s="209"/>
      <c r="OLA82" s="209"/>
      <c r="OLB82" s="209"/>
      <c r="OLC82" s="209"/>
      <c r="OLD82" s="209"/>
      <c r="OLE82" s="209"/>
      <c r="OLF82" s="209"/>
      <c r="OLG82" s="209"/>
      <c r="OLH82" s="209"/>
      <c r="OLI82" s="209"/>
      <c r="OLJ82" s="209"/>
      <c r="OLK82" s="209"/>
      <c r="OLL82" s="209"/>
      <c r="OLM82" s="209"/>
      <c r="OLN82" s="209"/>
      <c r="OLO82" s="209"/>
      <c r="OLP82" s="209"/>
      <c r="OLQ82" s="209"/>
      <c r="OLR82" s="209"/>
      <c r="OLS82" s="209"/>
      <c r="OLT82" s="209"/>
      <c r="OLU82" s="209"/>
      <c r="OLV82" s="209"/>
      <c r="OLW82" s="209"/>
      <c r="OLX82" s="209"/>
      <c r="OLY82" s="209"/>
      <c r="OLZ82" s="209"/>
      <c r="OMA82" s="209"/>
      <c r="OMB82" s="209"/>
      <c r="OMC82" s="209"/>
      <c r="OMD82" s="209"/>
      <c r="OME82" s="209"/>
      <c r="OMF82" s="209"/>
      <c r="OMG82" s="209"/>
      <c r="OMH82" s="209"/>
      <c r="OMI82" s="209"/>
      <c r="OMJ82" s="209"/>
      <c r="OMK82" s="209"/>
      <c r="OML82" s="209"/>
      <c r="OMM82" s="209"/>
      <c r="OMN82" s="209"/>
      <c r="OMO82" s="209"/>
      <c r="OMP82" s="209"/>
      <c r="OMQ82" s="209"/>
      <c r="OMR82" s="209"/>
      <c r="OMS82" s="209"/>
      <c r="OMT82" s="209"/>
      <c r="OMU82" s="209"/>
      <c r="OMV82" s="209"/>
      <c r="OMW82" s="209"/>
      <c r="OMX82" s="209"/>
      <c r="OMY82" s="209"/>
      <c r="OMZ82" s="209"/>
      <c r="ONA82" s="209"/>
      <c r="ONB82" s="209"/>
      <c r="ONC82" s="209"/>
      <c r="OND82" s="209"/>
      <c r="ONE82" s="209"/>
      <c r="ONF82" s="209"/>
      <c r="ONG82" s="209"/>
      <c r="ONH82" s="209"/>
      <c r="ONI82" s="209"/>
      <c r="ONJ82" s="209"/>
      <c r="ONK82" s="209"/>
      <c r="ONL82" s="209"/>
      <c r="ONM82" s="209"/>
      <c r="ONN82" s="209"/>
      <c r="ONO82" s="209"/>
      <c r="ONP82" s="209"/>
      <c r="ONQ82" s="209"/>
      <c r="ONR82" s="209"/>
      <c r="ONS82" s="209"/>
      <c r="ONT82" s="209"/>
      <c r="ONU82" s="209"/>
      <c r="ONV82" s="209"/>
      <c r="ONW82" s="209"/>
      <c r="ONX82" s="209"/>
      <c r="ONY82" s="209"/>
      <c r="ONZ82" s="209"/>
      <c r="OOA82" s="209"/>
      <c r="OOB82" s="209"/>
      <c r="OOC82" s="209"/>
      <c r="OOD82" s="209"/>
      <c r="OOE82" s="209"/>
      <c r="OOF82" s="209"/>
      <c r="OOG82" s="209"/>
      <c r="OOH82" s="209"/>
      <c r="OOI82" s="209"/>
      <c r="OOJ82" s="209"/>
      <c r="OOK82" s="209"/>
      <c r="OOL82" s="209"/>
      <c r="OOM82" s="209"/>
      <c r="OON82" s="209"/>
      <c r="OOO82" s="209"/>
      <c r="OOP82" s="209"/>
      <c r="OOQ82" s="209"/>
      <c r="OOR82" s="209"/>
      <c r="OOS82" s="209"/>
      <c r="OOT82" s="209"/>
      <c r="OOU82" s="209"/>
      <c r="OOV82" s="209"/>
      <c r="OOW82" s="209"/>
      <c r="OOX82" s="209"/>
      <c r="OOY82" s="209"/>
      <c r="OOZ82" s="209"/>
      <c r="OPA82" s="209"/>
      <c r="OPB82" s="209"/>
      <c r="OPC82" s="209"/>
      <c r="OPD82" s="209"/>
      <c r="OPE82" s="209"/>
      <c r="OPF82" s="209"/>
      <c r="OPG82" s="209"/>
      <c r="OPH82" s="209"/>
      <c r="OPI82" s="209"/>
      <c r="OPJ82" s="209"/>
      <c r="OPK82" s="209"/>
      <c r="OPL82" s="209"/>
      <c r="OPM82" s="209"/>
      <c r="OPN82" s="209"/>
      <c r="OPO82" s="209"/>
      <c r="OPP82" s="209"/>
      <c r="OPQ82" s="209"/>
      <c r="OPR82" s="209"/>
      <c r="OPS82" s="209"/>
      <c r="OPT82" s="209"/>
      <c r="OPU82" s="209"/>
      <c r="OPV82" s="209"/>
      <c r="OPW82" s="209"/>
      <c r="OPX82" s="209"/>
      <c r="OPY82" s="209"/>
      <c r="OPZ82" s="209"/>
      <c r="OQA82" s="209"/>
      <c r="OQB82" s="209"/>
      <c r="OQC82" s="209"/>
      <c r="OQD82" s="209"/>
      <c r="OQE82" s="209"/>
      <c r="OQF82" s="209"/>
      <c r="OQG82" s="209"/>
      <c r="OQH82" s="209"/>
      <c r="OQI82" s="209"/>
      <c r="OQJ82" s="209"/>
      <c r="OQK82" s="209"/>
      <c r="OQL82" s="209"/>
      <c r="OQM82" s="209"/>
      <c r="OQN82" s="209"/>
      <c r="OQO82" s="209"/>
      <c r="OQP82" s="209"/>
      <c r="OQQ82" s="209"/>
      <c r="OQR82" s="209"/>
      <c r="OQS82" s="209"/>
      <c r="OQT82" s="209"/>
      <c r="OQU82" s="209"/>
      <c r="OQV82" s="209"/>
      <c r="OQW82" s="209"/>
      <c r="OQX82" s="209"/>
      <c r="OQY82" s="209"/>
      <c r="OQZ82" s="209"/>
      <c r="ORA82" s="209"/>
      <c r="ORB82" s="209"/>
      <c r="ORC82" s="209"/>
      <c r="ORD82" s="209"/>
      <c r="ORE82" s="209"/>
      <c r="ORF82" s="209"/>
      <c r="ORG82" s="209"/>
      <c r="ORH82" s="209"/>
      <c r="ORI82" s="209"/>
      <c r="ORJ82" s="209"/>
      <c r="ORK82" s="209"/>
      <c r="ORL82" s="209"/>
      <c r="ORM82" s="209"/>
      <c r="ORN82" s="209"/>
      <c r="ORO82" s="209"/>
      <c r="ORP82" s="209"/>
      <c r="ORQ82" s="209"/>
      <c r="ORR82" s="209"/>
      <c r="ORS82" s="209"/>
      <c r="ORT82" s="209"/>
      <c r="ORU82" s="209"/>
      <c r="ORV82" s="209"/>
      <c r="ORW82" s="209"/>
      <c r="ORX82" s="209"/>
      <c r="ORY82" s="209"/>
      <c r="ORZ82" s="209"/>
      <c r="OSA82" s="209"/>
      <c r="OSB82" s="209"/>
      <c r="OSC82" s="209"/>
      <c r="OSD82" s="209"/>
      <c r="OSE82" s="209"/>
      <c r="OSF82" s="209"/>
      <c r="OSG82" s="209"/>
      <c r="OSH82" s="209"/>
      <c r="OSI82" s="209"/>
      <c r="OSJ82" s="209"/>
      <c r="OSK82" s="209"/>
      <c r="OSL82" s="209"/>
      <c r="OSM82" s="209"/>
      <c r="OSN82" s="209"/>
      <c r="OSO82" s="209"/>
      <c r="OSP82" s="209"/>
      <c r="OSQ82" s="209"/>
      <c r="OSR82" s="209"/>
      <c r="OSS82" s="209"/>
      <c r="OST82" s="209"/>
      <c r="OSU82" s="209"/>
      <c r="OSV82" s="209"/>
      <c r="OSW82" s="209"/>
      <c r="OSX82" s="209"/>
      <c r="OSY82" s="209"/>
      <c r="OSZ82" s="209"/>
      <c r="OTA82" s="209"/>
      <c r="OTB82" s="209"/>
      <c r="OTC82" s="209"/>
      <c r="OTD82" s="209"/>
      <c r="OTE82" s="209"/>
      <c r="OTF82" s="209"/>
      <c r="OTG82" s="209"/>
      <c r="OTH82" s="209"/>
      <c r="OTI82" s="209"/>
      <c r="OTJ82" s="209"/>
      <c r="OTK82" s="209"/>
      <c r="OTL82" s="209"/>
      <c r="OTM82" s="209"/>
      <c r="OTN82" s="209"/>
      <c r="OTO82" s="209"/>
      <c r="OTP82" s="209"/>
      <c r="OTQ82" s="209"/>
      <c r="OTR82" s="209"/>
      <c r="OTS82" s="209"/>
      <c r="OTT82" s="209"/>
      <c r="OTU82" s="209"/>
      <c r="OTV82" s="209"/>
      <c r="OTW82" s="209"/>
      <c r="OTX82" s="209"/>
      <c r="OTY82" s="209"/>
      <c r="OTZ82" s="209"/>
      <c r="OUA82" s="209"/>
      <c r="OUB82" s="209"/>
      <c r="OUC82" s="209"/>
      <c r="OUD82" s="209"/>
      <c r="OUE82" s="209"/>
      <c r="OUF82" s="209"/>
      <c r="OUG82" s="209"/>
      <c r="OUH82" s="209"/>
      <c r="OUI82" s="209"/>
      <c r="OUJ82" s="209"/>
      <c r="OUK82" s="209"/>
      <c r="OUL82" s="209"/>
      <c r="OUM82" s="209"/>
      <c r="OUN82" s="209"/>
      <c r="OUO82" s="209"/>
      <c r="OUP82" s="209"/>
      <c r="OUQ82" s="209"/>
      <c r="OUR82" s="209"/>
      <c r="OUS82" s="209"/>
      <c r="OUT82" s="209"/>
      <c r="OUU82" s="209"/>
      <c r="OUV82" s="209"/>
      <c r="OUW82" s="209"/>
      <c r="OUX82" s="209"/>
      <c r="OUY82" s="209"/>
      <c r="OUZ82" s="209"/>
      <c r="OVA82" s="209"/>
      <c r="OVB82" s="209"/>
      <c r="OVC82" s="209"/>
      <c r="OVD82" s="209"/>
      <c r="OVE82" s="209"/>
      <c r="OVF82" s="209"/>
      <c r="OVG82" s="209"/>
      <c r="OVH82" s="209"/>
      <c r="OVI82" s="209"/>
      <c r="OVJ82" s="209"/>
      <c r="OVK82" s="209"/>
      <c r="OVL82" s="209"/>
      <c r="OVM82" s="209"/>
      <c r="OVN82" s="209"/>
      <c r="OVO82" s="209"/>
      <c r="OVP82" s="209"/>
      <c r="OVQ82" s="209"/>
      <c r="OVR82" s="209"/>
      <c r="OVS82" s="209"/>
      <c r="OVT82" s="209"/>
      <c r="OVU82" s="209"/>
      <c r="OVV82" s="209"/>
      <c r="OVW82" s="209"/>
      <c r="OVX82" s="209"/>
      <c r="OVY82" s="209"/>
      <c r="OVZ82" s="209"/>
      <c r="OWA82" s="209"/>
      <c r="OWB82" s="209"/>
      <c r="OWC82" s="209"/>
      <c r="OWD82" s="209"/>
      <c r="OWE82" s="209"/>
      <c r="OWF82" s="209"/>
      <c r="OWG82" s="209"/>
      <c r="OWH82" s="209"/>
      <c r="OWI82" s="209"/>
      <c r="OWJ82" s="209"/>
      <c r="OWK82" s="209"/>
      <c r="OWL82" s="209"/>
      <c r="OWM82" s="209"/>
      <c r="OWN82" s="209"/>
      <c r="OWO82" s="209"/>
      <c r="OWP82" s="209"/>
      <c r="OWQ82" s="209"/>
      <c r="OWR82" s="209"/>
      <c r="OWS82" s="209"/>
      <c r="OWT82" s="209"/>
      <c r="OWU82" s="209"/>
      <c r="OWV82" s="209"/>
      <c r="OWW82" s="209"/>
      <c r="OWX82" s="209"/>
      <c r="OWY82" s="209"/>
      <c r="OWZ82" s="209"/>
      <c r="OXA82" s="209"/>
      <c r="OXB82" s="209"/>
      <c r="OXC82" s="209"/>
      <c r="OXD82" s="209"/>
      <c r="OXE82" s="209"/>
      <c r="OXF82" s="209"/>
      <c r="OXG82" s="209"/>
      <c r="OXH82" s="209"/>
      <c r="OXI82" s="209"/>
      <c r="OXJ82" s="209"/>
      <c r="OXK82" s="209"/>
      <c r="OXL82" s="209"/>
      <c r="OXM82" s="209"/>
      <c r="OXN82" s="209"/>
      <c r="OXO82" s="209"/>
      <c r="OXP82" s="209"/>
      <c r="OXQ82" s="209"/>
      <c r="OXR82" s="209"/>
      <c r="OXS82" s="209"/>
      <c r="OXT82" s="209"/>
      <c r="OXU82" s="209"/>
      <c r="OXV82" s="209"/>
      <c r="OXW82" s="209"/>
      <c r="OXX82" s="209"/>
      <c r="OXY82" s="209"/>
      <c r="OXZ82" s="209"/>
      <c r="OYA82" s="209"/>
      <c r="OYB82" s="209"/>
      <c r="OYC82" s="209"/>
      <c r="OYD82" s="209"/>
      <c r="OYE82" s="209"/>
      <c r="OYF82" s="209"/>
      <c r="OYG82" s="209"/>
      <c r="OYH82" s="209"/>
      <c r="OYI82" s="209"/>
      <c r="OYJ82" s="209"/>
      <c r="OYK82" s="209"/>
      <c r="OYL82" s="209"/>
      <c r="OYM82" s="209"/>
      <c r="OYN82" s="209"/>
      <c r="OYO82" s="209"/>
      <c r="OYP82" s="209"/>
      <c r="OYQ82" s="209"/>
      <c r="OYR82" s="209"/>
      <c r="OYS82" s="209"/>
      <c r="OYT82" s="209"/>
      <c r="OYU82" s="209"/>
      <c r="OYV82" s="209"/>
      <c r="OYW82" s="209"/>
      <c r="OYX82" s="209"/>
      <c r="OYY82" s="209"/>
      <c r="OYZ82" s="209"/>
      <c r="OZA82" s="209"/>
      <c r="OZB82" s="209"/>
      <c r="OZC82" s="209"/>
      <c r="OZD82" s="209"/>
      <c r="OZE82" s="209"/>
      <c r="OZF82" s="209"/>
      <c r="OZG82" s="209"/>
      <c r="OZH82" s="209"/>
      <c r="OZI82" s="209"/>
      <c r="OZJ82" s="209"/>
      <c r="OZK82" s="209"/>
      <c r="OZL82" s="209"/>
      <c r="OZM82" s="209"/>
      <c r="OZN82" s="209"/>
      <c r="OZO82" s="209"/>
      <c r="OZP82" s="209"/>
      <c r="OZQ82" s="209"/>
      <c r="OZR82" s="209"/>
      <c r="OZS82" s="209"/>
      <c r="OZT82" s="209"/>
      <c r="OZU82" s="209"/>
      <c r="OZV82" s="209"/>
      <c r="OZW82" s="209"/>
      <c r="OZX82" s="209"/>
      <c r="OZY82" s="209"/>
      <c r="OZZ82" s="209"/>
      <c r="PAA82" s="209"/>
      <c r="PAB82" s="209"/>
      <c r="PAC82" s="209"/>
      <c r="PAD82" s="209"/>
      <c r="PAE82" s="209"/>
      <c r="PAF82" s="209"/>
      <c r="PAG82" s="209"/>
      <c r="PAH82" s="209"/>
      <c r="PAI82" s="209"/>
      <c r="PAJ82" s="209"/>
      <c r="PAK82" s="209"/>
      <c r="PAL82" s="209"/>
      <c r="PAM82" s="209"/>
      <c r="PAN82" s="209"/>
      <c r="PAO82" s="209"/>
      <c r="PAP82" s="209"/>
      <c r="PAQ82" s="209"/>
      <c r="PAR82" s="209"/>
      <c r="PAS82" s="209"/>
      <c r="PAT82" s="209"/>
      <c r="PAU82" s="209"/>
      <c r="PAV82" s="209"/>
      <c r="PAW82" s="209"/>
      <c r="PAX82" s="209"/>
      <c r="PAY82" s="209"/>
      <c r="PAZ82" s="209"/>
      <c r="PBA82" s="209"/>
      <c r="PBB82" s="209"/>
      <c r="PBC82" s="209"/>
      <c r="PBD82" s="209"/>
      <c r="PBE82" s="209"/>
      <c r="PBF82" s="209"/>
      <c r="PBG82" s="209"/>
      <c r="PBH82" s="209"/>
      <c r="PBI82" s="209"/>
      <c r="PBJ82" s="209"/>
      <c r="PBK82" s="209"/>
      <c r="PBL82" s="209"/>
      <c r="PBM82" s="209"/>
      <c r="PBN82" s="209"/>
      <c r="PBO82" s="209"/>
      <c r="PBP82" s="209"/>
      <c r="PBQ82" s="209"/>
      <c r="PBR82" s="209"/>
      <c r="PBS82" s="209"/>
      <c r="PBT82" s="209"/>
      <c r="PBU82" s="209"/>
      <c r="PBV82" s="209"/>
      <c r="PBW82" s="209"/>
      <c r="PBX82" s="209"/>
      <c r="PBY82" s="209"/>
      <c r="PBZ82" s="209"/>
      <c r="PCA82" s="209"/>
      <c r="PCB82" s="209"/>
      <c r="PCC82" s="209"/>
      <c r="PCD82" s="209"/>
      <c r="PCE82" s="209"/>
      <c r="PCF82" s="209"/>
      <c r="PCG82" s="209"/>
      <c r="PCH82" s="209"/>
      <c r="PCI82" s="209"/>
      <c r="PCJ82" s="209"/>
      <c r="PCK82" s="209"/>
      <c r="PCL82" s="209"/>
      <c r="PCM82" s="209"/>
      <c r="PCN82" s="209"/>
      <c r="PCO82" s="209"/>
      <c r="PCP82" s="209"/>
      <c r="PCQ82" s="209"/>
      <c r="PCR82" s="209"/>
      <c r="PCS82" s="209"/>
      <c r="PCT82" s="209"/>
      <c r="PCU82" s="209"/>
      <c r="PCV82" s="209"/>
      <c r="PCW82" s="209"/>
      <c r="PCX82" s="209"/>
      <c r="PCY82" s="209"/>
      <c r="PCZ82" s="209"/>
      <c r="PDA82" s="209"/>
      <c r="PDB82" s="209"/>
      <c r="PDC82" s="209"/>
      <c r="PDD82" s="209"/>
      <c r="PDE82" s="209"/>
      <c r="PDF82" s="209"/>
      <c r="PDG82" s="209"/>
      <c r="PDH82" s="209"/>
      <c r="PDI82" s="209"/>
      <c r="PDJ82" s="209"/>
      <c r="PDK82" s="209"/>
      <c r="PDL82" s="209"/>
      <c r="PDM82" s="209"/>
      <c r="PDN82" s="209"/>
      <c r="PDO82" s="209"/>
      <c r="PDP82" s="209"/>
      <c r="PDQ82" s="209"/>
      <c r="PDR82" s="209"/>
      <c r="PDS82" s="209"/>
      <c r="PDT82" s="209"/>
      <c r="PDU82" s="209"/>
      <c r="PDV82" s="209"/>
      <c r="PDW82" s="209"/>
      <c r="PDX82" s="209"/>
      <c r="PDY82" s="209"/>
      <c r="PDZ82" s="209"/>
      <c r="PEA82" s="209"/>
      <c r="PEB82" s="209"/>
      <c r="PEC82" s="209"/>
      <c r="PED82" s="209"/>
      <c r="PEE82" s="209"/>
      <c r="PEF82" s="209"/>
      <c r="PEG82" s="209"/>
      <c r="PEH82" s="209"/>
      <c r="PEI82" s="209"/>
      <c r="PEJ82" s="209"/>
      <c r="PEK82" s="209"/>
      <c r="PEL82" s="209"/>
      <c r="PEM82" s="209"/>
      <c r="PEN82" s="209"/>
      <c r="PEO82" s="209"/>
      <c r="PEP82" s="209"/>
      <c r="PEQ82" s="209"/>
      <c r="PER82" s="209"/>
      <c r="PES82" s="209"/>
      <c r="PET82" s="209"/>
      <c r="PEU82" s="209"/>
      <c r="PEV82" s="209"/>
      <c r="PEW82" s="209"/>
      <c r="PEX82" s="209"/>
      <c r="PEY82" s="209"/>
      <c r="PEZ82" s="209"/>
      <c r="PFA82" s="209"/>
      <c r="PFB82" s="209"/>
      <c r="PFC82" s="209"/>
      <c r="PFD82" s="209"/>
      <c r="PFE82" s="209"/>
      <c r="PFF82" s="209"/>
      <c r="PFG82" s="209"/>
      <c r="PFH82" s="209"/>
      <c r="PFI82" s="209"/>
      <c r="PFJ82" s="209"/>
      <c r="PFK82" s="209"/>
      <c r="PFL82" s="209"/>
      <c r="PFM82" s="209"/>
      <c r="PFN82" s="209"/>
      <c r="PFO82" s="209"/>
      <c r="PFP82" s="209"/>
      <c r="PFQ82" s="209"/>
      <c r="PFR82" s="209"/>
      <c r="PFS82" s="209"/>
      <c r="PFT82" s="209"/>
      <c r="PFU82" s="209"/>
      <c r="PFV82" s="209"/>
      <c r="PFW82" s="209"/>
      <c r="PFX82" s="209"/>
      <c r="PFY82" s="209"/>
      <c r="PFZ82" s="209"/>
      <c r="PGA82" s="209"/>
      <c r="PGB82" s="209"/>
      <c r="PGC82" s="209"/>
      <c r="PGD82" s="209"/>
      <c r="PGE82" s="209"/>
      <c r="PGF82" s="209"/>
      <c r="PGG82" s="209"/>
      <c r="PGH82" s="209"/>
      <c r="PGI82" s="209"/>
      <c r="PGJ82" s="209"/>
      <c r="PGK82" s="209"/>
      <c r="PGL82" s="209"/>
      <c r="PGM82" s="209"/>
      <c r="PGN82" s="209"/>
      <c r="PGO82" s="209"/>
      <c r="PGP82" s="209"/>
      <c r="PGQ82" s="209"/>
      <c r="PGR82" s="209"/>
      <c r="PGS82" s="209"/>
      <c r="PGT82" s="209"/>
      <c r="PGU82" s="209"/>
      <c r="PGV82" s="209"/>
      <c r="PGW82" s="209"/>
      <c r="PGX82" s="209"/>
      <c r="PGY82" s="209"/>
      <c r="PGZ82" s="209"/>
      <c r="PHA82" s="209"/>
      <c r="PHB82" s="209"/>
      <c r="PHC82" s="209"/>
      <c r="PHD82" s="209"/>
      <c r="PHE82" s="209"/>
      <c r="PHF82" s="209"/>
      <c r="PHG82" s="209"/>
      <c r="PHH82" s="209"/>
      <c r="PHI82" s="209"/>
      <c r="PHJ82" s="209"/>
      <c r="PHK82" s="209"/>
      <c r="PHL82" s="209"/>
      <c r="PHM82" s="209"/>
      <c r="PHN82" s="209"/>
      <c r="PHO82" s="209"/>
      <c r="PHP82" s="209"/>
      <c r="PHQ82" s="209"/>
      <c r="PHR82" s="209"/>
      <c r="PHS82" s="209"/>
      <c r="PHT82" s="209"/>
      <c r="PHU82" s="209"/>
      <c r="PHV82" s="209"/>
      <c r="PHW82" s="209"/>
      <c r="PHX82" s="209"/>
      <c r="PHY82" s="209"/>
      <c r="PHZ82" s="209"/>
      <c r="PIA82" s="209"/>
      <c r="PIB82" s="209"/>
      <c r="PIC82" s="209"/>
      <c r="PID82" s="209"/>
      <c r="PIE82" s="209"/>
      <c r="PIF82" s="209"/>
      <c r="PIG82" s="209"/>
      <c r="PIH82" s="209"/>
      <c r="PII82" s="209"/>
      <c r="PIJ82" s="209"/>
      <c r="PIK82" s="209"/>
      <c r="PIL82" s="209"/>
      <c r="PIM82" s="209"/>
      <c r="PIN82" s="209"/>
      <c r="PIO82" s="209"/>
      <c r="PIP82" s="209"/>
      <c r="PIQ82" s="209"/>
      <c r="PIR82" s="209"/>
      <c r="PIS82" s="209"/>
      <c r="PIT82" s="209"/>
      <c r="PIU82" s="209"/>
      <c r="PIV82" s="209"/>
      <c r="PIW82" s="209"/>
      <c r="PIX82" s="209"/>
      <c r="PIY82" s="209"/>
      <c r="PIZ82" s="209"/>
      <c r="PJA82" s="209"/>
      <c r="PJB82" s="209"/>
      <c r="PJC82" s="209"/>
      <c r="PJD82" s="209"/>
      <c r="PJE82" s="209"/>
      <c r="PJF82" s="209"/>
      <c r="PJG82" s="209"/>
      <c r="PJH82" s="209"/>
      <c r="PJI82" s="209"/>
      <c r="PJJ82" s="209"/>
      <c r="PJK82" s="209"/>
      <c r="PJL82" s="209"/>
      <c r="PJM82" s="209"/>
      <c r="PJN82" s="209"/>
      <c r="PJO82" s="209"/>
      <c r="PJP82" s="209"/>
      <c r="PJQ82" s="209"/>
      <c r="PJR82" s="209"/>
      <c r="PJS82" s="209"/>
      <c r="PJT82" s="209"/>
      <c r="PJU82" s="209"/>
      <c r="PJV82" s="209"/>
      <c r="PJW82" s="209"/>
      <c r="PJX82" s="209"/>
      <c r="PJY82" s="209"/>
      <c r="PJZ82" s="209"/>
      <c r="PKA82" s="209"/>
      <c r="PKB82" s="209"/>
      <c r="PKC82" s="209"/>
      <c r="PKD82" s="209"/>
      <c r="PKE82" s="209"/>
      <c r="PKF82" s="209"/>
      <c r="PKG82" s="209"/>
      <c r="PKH82" s="209"/>
      <c r="PKI82" s="209"/>
      <c r="PKJ82" s="209"/>
      <c r="PKK82" s="209"/>
      <c r="PKL82" s="209"/>
      <c r="PKM82" s="209"/>
      <c r="PKN82" s="209"/>
      <c r="PKO82" s="209"/>
      <c r="PKP82" s="209"/>
      <c r="PKQ82" s="209"/>
      <c r="PKR82" s="209"/>
      <c r="PKS82" s="209"/>
      <c r="PKT82" s="209"/>
      <c r="PKU82" s="209"/>
      <c r="PKV82" s="209"/>
      <c r="PKW82" s="209"/>
      <c r="PKX82" s="209"/>
      <c r="PKY82" s="209"/>
      <c r="PKZ82" s="209"/>
      <c r="PLA82" s="209"/>
      <c r="PLB82" s="209"/>
      <c r="PLC82" s="209"/>
      <c r="PLD82" s="209"/>
      <c r="PLE82" s="209"/>
      <c r="PLF82" s="209"/>
      <c r="PLG82" s="209"/>
      <c r="PLH82" s="209"/>
      <c r="PLI82" s="209"/>
      <c r="PLJ82" s="209"/>
      <c r="PLK82" s="209"/>
      <c r="PLL82" s="209"/>
      <c r="PLM82" s="209"/>
      <c r="PLN82" s="209"/>
      <c r="PLO82" s="209"/>
      <c r="PLP82" s="209"/>
      <c r="PLQ82" s="209"/>
      <c r="PLR82" s="209"/>
      <c r="PLS82" s="209"/>
      <c r="PLT82" s="209"/>
      <c r="PLU82" s="209"/>
      <c r="PLV82" s="209"/>
      <c r="PLW82" s="209"/>
      <c r="PLX82" s="209"/>
      <c r="PLY82" s="209"/>
      <c r="PLZ82" s="209"/>
      <c r="PMA82" s="209"/>
      <c r="PMB82" s="209"/>
      <c r="PMC82" s="209"/>
      <c r="PMD82" s="209"/>
      <c r="PME82" s="209"/>
      <c r="PMF82" s="209"/>
      <c r="PMG82" s="209"/>
      <c r="PMH82" s="209"/>
      <c r="PMI82" s="209"/>
      <c r="PMJ82" s="209"/>
      <c r="PMK82" s="209"/>
      <c r="PML82" s="209"/>
      <c r="PMM82" s="209"/>
      <c r="PMN82" s="209"/>
      <c r="PMO82" s="209"/>
      <c r="PMP82" s="209"/>
      <c r="PMQ82" s="209"/>
      <c r="PMR82" s="209"/>
      <c r="PMS82" s="209"/>
      <c r="PMT82" s="209"/>
      <c r="PMU82" s="209"/>
      <c r="PMV82" s="209"/>
      <c r="PMW82" s="209"/>
      <c r="PMX82" s="209"/>
      <c r="PMY82" s="209"/>
      <c r="PMZ82" s="209"/>
      <c r="PNA82" s="209"/>
      <c r="PNB82" s="209"/>
      <c r="PNC82" s="209"/>
      <c r="PND82" s="209"/>
      <c r="PNE82" s="209"/>
      <c r="PNF82" s="209"/>
      <c r="PNG82" s="209"/>
      <c r="PNH82" s="209"/>
      <c r="PNI82" s="209"/>
      <c r="PNJ82" s="209"/>
      <c r="PNK82" s="209"/>
      <c r="PNL82" s="209"/>
      <c r="PNM82" s="209"/>
      <c r="PNN82" s="209"/>
      <c r="PNO82" s="209"/>
      <c r="PNP82" s="209"/>
      <c r="PNQ82" s="209"/>
      <c r="PNR82" s="209"/>
      <c r="PNS82" s="209"/>
      <c r="PNT82" s="209"/>
      <c r="PNU82" s="209"/>
      <c r="PNV82" s="209"/>
      <c r="PNW82" s="209"/>
      <c r="PNX82" s="209"/>
      <c r="PNY82" s="209"/>
      <c r="PNZ82" s="209"/>
      <c r="POA82" s="209"/>
      <c r="POB82" s="209"/>
      <c r="POC82" s="209"/>
      <c r="POD82" s="209"/>
      <c r="POE82" s="209"/>
      <c r="POF82" s="209"/>
      <c r="POG82" s="209"/>
      <c r="POH82" s="209"/>
      <c r="POI82" s="209"/>
      <c r="POJ82" s="209"/>
      <c r="POK82" s="209"/>
      <c r="POL82" s="209"/>
      <c r="POM82" s="209"/>
      <c r="PON82" s="209"/>
      <c r="POO82" s="209"/>
      <c r="POP82" s="209"/>
      <c r="POQ82" s="209"/>
      <c r="POR82" s="209"/>
      <c r="POS82" s="209"/>
      <c r="POT82" s="209"/>
      <c r="POU82" s="209"/>
      <c r="POV82" s="209"/>
      <c r="POW82" s="209"/>
      <c r="POX82" s="209"/>
      <c r="POY82" s="209"/>
      <c r="POZ82" s="209"/>
      <c r="PPA82" s="209"/>
      <c r="PPB82" s="209"/>
      <c r="PPC82" s="209"/>
      <c r="PPD82" s="209"/>
      <c r="PPE82" s="209"/>
      <c r="PPF82" s="209"/>
      <c r="PPG82" s="209"/>
      <c r="PPH82" s="209"/>
      <c r="PPI82" s="209"/>
      <c r="PPJ82" s="209"/>
      <c r="PPK82" s="209"/>
      <c r="PPL82" s="209"/>
      <c r="PPM82" s="209"/>
      <c r="PPN82" s="209"/>
      <c r="PPO82" s="209"/>
      <c r="PPP82" s="209"/>
      <c r="PPQ82" s="209"/>
      <c r="PPR82" s="209"/>
      <c r="PPS82" s="209"/>
      <c r="PPT82" s="209"/>
      <c r="PPU82" s="209"/>
      <c r="PPV82" s="209"/>
      <c r="PPW82" s="209"/>
      <c r="PPX82" s="209"/>
      <c r="PPY82" s="209"/>
      <c r="PPZ82" s="209"/>
      <c r="PQA82" s="209"/>
      <c r="PQB82" s="209"/>
      <c r="PQC82" s="209"/>
      <c r="PQD82" s="209"/>
      <c r="PQE82" s="209"/>
      <c r="PQF82" s="209"/>
      <c r="PQG82" s="209"/>
      <c r="PQH82" s="209"/>
      <c r="PQI82" s="209"/>
      <c r="PQJ82" s="209"/>
      <c r="PQK82" s="209"/>
      <c r="PQL82" s="209"/>
      <c r="PQM82" s="209"/>
      <c r="PQN82" s="209"/>
      <c r="PQO82" s="209"/>
      <c r="PQP82" s="209"/>
      <c r="PQQ82" s="209"/>
      <c r="PQR82" s="209"/>
      <c r="PQS82" s="209"/>
      <c r="PQT82" s="209"/>
      <c r="PQU82" s="209"/>
      <c r="PQV82" s="209"/>
      <c r="PQW82" s="209"/>
      <c r="PQX82" s="209"/>
      <c r="PQY82" s="209"/>
      <c r="PQZ82" s="209"/>
      <c r="PRA82" s="209"/>
      <c r="PRB82" s="209"/>
      <c r="PRC82" s="209"/>
      <c r="PRD82" s="209"/>
      <c r="PRE82" s="209"/>
      <c r="PRF82" s="209"/>
      <c r="PRG82" s="209"/>
      <c r="PRH82" s="209"/>
      <c r="PRI82" s="209"/>
      <c r="PRJ82" s="209"/>
      <c r="PRK82" s="209"/>
      <c r="PRL82" s="209"/>
      <c r="PRM82" s="209"/>
      <c r="PRN82" s="209"/>
      <c r="PRO82" s="209"/>
      <c r="PRP82" s="209"/>
      <c r="PRQ82" s="209"/>
      <c r="PRR82" s="209"/>
      <c r="PRS82" s="209"/>
      <c r="PRT82" s="209"/>
      <c r="PRU82" s="209"/>
      <c r="PRV82" s="209"/>
      <c r="PRW82" s="209"/>
      <c r="PRX82" s="209"/>
      <c r="PRY82" s="209"/>
      <c r="PRZ82" s="209"/>
      <c r="PSA82" s="209"/>
      <c r="PSB82" s="209"/>
      <c r="PSC82" s="209"/>
      <c r="PSD82" s="209"/>
      <c r="PSE82" s="209"/>
      <c r="PSF82" s="209"/>
      <c r="PSG82" s="209"/>
      <c r="PSH82" s="209"/>
      <c r="PSI82" s="209"/>
      <c r="PSJ82" s="209"/>
      <c r="PSK82" s="209"/>
      <c r="PSL82" s="209"/>
      <c r="PSM82" s="209"/>
      <c r="PSN82" s="209"/>
      <c r="PSO82" s="209"/>
      <c r="PSP82" s="209"/>
      <c r="PSQ82" s="209"/>
      <c r="PSR82" s="209"/>
      <c r="PSS82" s="209"/>
      <c r="PST82" s="209"/>
      <c r="PSU82" s="209"/>
      <c r="PSV82" s="209"/>
      <c r="PSW82" s="209"/>
      <c r="PSX82" s="209"/>
      <c r="PSY82" s="209"/>
      <c r="PSZ82" s="209"/>
      <c r="PTA82" s="209"/>
      <c r="PTB82" s="209"/>
      <c r="PTC82" s="209"/>
      <c r="PTD82" s="209"/>
      <c r="PTE82" s="209"/>
      <c r="PTF82" s="209"/>
      <c r="PTG82" s="209"/>
      <c r="PTH82" s="209"/>
      <c r="PTI82" s="209"/>
      <c r="PTJ82" s="209"/>
      <c r="PTK82" s="209"/>
      <c r="PTL82" s="209"/>
      <c r="PTM82" s="209"/>
      <c r="PTN82" s="209"/>
      <c r="PTO82" s="209"/>
      <c r="PTP82" s="209"/>
      <c r="PTQ82" s="209"/>
      <c r="PTR82" s="209"/>
      <c r="PTS82" s="209"/>
      <c r="PTT82" s="209"/>
      <c r="PTU82" s="209"/>
      <c r="PTV82" s="209"/>
      <c r="PTW82" s="209"/>
      <c r="PTX82" s="209"/>
      <c r="PTY82" s="209"/>
      <c r="PTZ82" s="209"/>
      <c r="PUA82" s="209"/>
      <c r="PUB82" s="209"/>
      <c r="PUC82" s="209"/>
      <c r="PUD82" s="209"/>
      <c r="PUE82" s="209"/>
      <c r="PUF82" s="209"/>
      <c r="PUG82" s="209"/>
      <c r="PUH82" s="209"/>
      <c r="PUI82" s="209"/>
      <c r="PUJ82" s="209"/>
      <c r="PUK82" s="209"/>
      <c r="PUL82" s="209"/>
      <c r="PUM82" s="209"/>
      <c r="PUN82" s="209"/>
      <c r="PUO82" s="209"/>
      <c r="PUP82" s="209"/>
      <c r="PUQ82" s="209"/>
      <c r="PUR82" s="209"/>
      <c r="PUS82" s="209"/>
      <c r="PUT82" s="209"/>
      <c r="PUU82" s="209"/>
      <c r="PUV82" s="209"/>
      <c r="PUW82" s="209"/>
      <c r="PUX82" s="209"/>
      <c r="PUY82" s="209"/>
      <c r="PUZ82" s="209"/>
      <c r="PVA82" s="209"/>
      <c r="PVB82" s="209"/>
      <c r="PVC82" s="209"/>
      <c r="PVD82" s="209"/>
      <c r="PVE82" s="209"/>
      <c r="PVF82" s="209"/>
      <c r="PVG82" s="209"/>
      <c r="PVH82" s="209"/>
      <c r="PVI82" s="209"/>
      <c r="PVJ82" s="209"/>
      <c r="PVK82" s="209"/>
      <c r="PVL82" s="209"/>
      <c r="PVM82" s="209"/>
      <c r="PVN82" s="209"/>
      <c r="PVO82" s="209"/>
      <c r="PVP82" s="209"/>
      <c r="PVQ82" s="209"/>
      <c r="PVR82" s="209"/>
      <c r="PVS82" s="209"/>
      <c r="PVT82" s="209"/>
      <c r="PVU82" s="209"/>
      <c r="PVV82" s="209"/>
      <c r="PVW82" s="209"/>
      <c r="PVX82" s="209"/>
      <c r="PVY82" s="209"/>
      <c r="PVZ82" s="209"/>
      <c r="PWA82" s="209"/>
      <c r="PWB82" s="209"/>
      <c r="PWC82" s="209"/>
      <c r="PWD82" s="209"/>
      <c r="PWE82" s="209"/>
      <c r="PWF82" s="209"/>
      <c r="PWG82" s="209"/>
      <c r="PWH82" s="209"/>
      <c r="PWI82" s="209"/>
      <c r="PWJ82" s="209"/>
      <c r="PWK82" s="209"/>
      <c r="PWL82" s="209"/>
      <c r="PWM82" s="209"/>
      <c r="PWN82" s="209"/>
      <c r="PWO82" s="209"/>
      <c r="PWP82" s="209"/>
      <c r="PWQ82" s="209"/>
      <c r="PWR82" s="209"/>
      <c r="PWS82" s="209"/>
      <c r="PWT82" s="209"/>
      <c r="PWU82" s="209"/>
      <c r="PWV82" s="209"/>
      <c r="PWW82" s="209"/>
      <c r="PWX82" s="209"/>
      <c r="PWY82" s="209"/>
      <c r="PWZ82" s="209"/>
      <c r="PXA82" s="209"/>
      <c r="PXB82" s="209"/>
      <c r="PXC82" s="209"/>
      <c r="PXD82" s="209"/>
      <c r="PXE82" s="209"/>
      <c r="PXF82" s="209"/>
      <c r="PXG82" s="209"/>
      <c r="PXH82" s="209"/>
      <c r="PXI82" s="209"/>
      <c r="PXJ82" s="209"/>
      <c r="PXK82" s="209"/>
      <c r="PXL82" s="209"/>
      <c r="PXM82" s="209"/>
      <c r="PXN82" s="209"/>
      <c r="PXO82" s="209"/>
      <c r="PXP82" s="209"/>
      <c r="PXQ82" s="209"/>
      <c r="PXR82" s="209"/>
      <c r="PXS82" s="209"/>
      <c r="PXT82" s="209"/>
      <c r="PXU82" s="209"/>
      <c r="PXV82" s="209"/>
      <c r="PXW82" s="209"/>
      <c r="PXX82" s="209"/>
      <c r="PXY82" s="209"/>
      <c r="PXZ82" s="209"/>
      <c r="PYA82" s="209"/>
      <c r="PYB82" s="209"/>
      <c r="PYC82" s="209"/>
      <c r="PYD82" s="209"/>
      <c r="PYE82" s="209"/>
      <c r="PYF82" s="209"/>
      <c r="PYG82" s="209"/>
      <c r="PYH82" s="209"/>
      <c r="PYI82" s="209"/>
      <c r="PYJ82" s="209"/>
      <c r="PYK82" s="209"/>
      <c r="PYL82" s="209"/>
      <c r="PYM82" s="209"/>
      <c r="PYN82" s="209"/>
      <c r="PYO82" s="209"/>
      <c r="PYP82" s="209"/>
      <c r="PYQ82" s="209"/>
      <c r="PYR82" s="209"/>
      <c r="PYS82" s="209"/>
      <c r="PYT82" s="209"/>
      <c r="PYU82" s="209"/>
      <c r="PYV82" s="209"/>
      <c r="PYW82" s="209"/>
      <c r="PYX82" s="209"/>
      <c r="PYY82" s="209"/>
      <c r="PYZ82" s="209"/>
      <c r="PZA82" s="209"/>
      <c r="PZB82" s="209"/>
      <c r="PZC82" s="209"/>
      <c r="PZD82" s="209"/>
      <c r="PZE82" s="209"/>
      <c r="PZF82" s="209"/>
      <c r="PZG82" s="209"/>
      <c r="PZH82" s="209"/>
      <c r="PZI82" s="209"/>
      <c r="PZJ82" s="209"/>
      <c r="PZK82" s="209"/>
      <c r="PZL82" s="209"/>
      <c r="PZM82" s="209"/>
      <c r="PZN82" s="209"/>
      <c r="PZO82" s="209"/>
      <c r="PZP82" s="209"/>
      <c r="PZQ82" s="209"/>
      <c r="PZR82" s="209"/>
      <c r="PZS82" s="209"/>
      <c r="PZT82" s="209"/>
      <c r="PZU82" s="209"/>
      <c r="PZV82" s="209"/>
      <c r="PZW82" s="209"/>
      <c r="PZX82" s="209"/>
      <c r="PZY82" s="209"/>
      <c r="PZZ82" s="209"/>
      <c r="QAA82" s="209"/>
      <c r="QAB82" s="209"/>
      <c r="QAC82" s="209"/>
      <c r="QAD82" s="209"/>
      <c r="QAE82" s="209"/>
      <c r="QAF82" s="209"/>
      <c r="QAG82" s="209"/>
      <c r="QAH82" s="209"/>
      <c r="QAI82" s="209"/>
      <c r="QAJ82" s="209"/>
      <c r="QAK82" s="209"/>
      <c r="QAL82" s="209"/>
      <c r="QAM82" s="209"/>
      <c r="QAN82" s="209"/>
      <c r="QAO82" s="209"/>
      <c r="QAP82" s="209"/>
      <c r="QAQ82" s="209"/>
      <c r="QAR82" s="209"/>
      <c r="QAS82" s="209"/>
      <c r="QAT82" s="209"/>
      <c r="QAU82" s="209"/>
      <c r="QAV82" s="209"/>
      <c r="QAW82" s="209"/>
      <c r="QAX82" s="209"/>
      <c r="QAY82" s="209"/>
      <c r="QAZ82" s="209"/>
      <c r="QBA82" s="209"/>
      <c r="QBB82" s="209"/>
      <c r="QBC82" s="209"/>
      <c r="QBD82" s="209"/>
      <c r="QBE82" s="209"/>
      <c r="QBF82" s="209"/>
      <c r="QBG82" s="209"/>
      <c r="QBH82" s="209"/>
      <c r="QBI82" s="209"/>
      <c r="QBJ82" s="209"/>
      <c r="QBK82" s="209"/>
      <c r="QBL82" s="209"/>
      <c r="QBM82" s="209"/>
      <c r="QBN82" s="209"/>
      <c r="QBO82" s="209"/>
      <c r="QBP82" s="209"/>
      <c r="QBQ82" s="209"/>
      <c r="QBR82" s="209"/>
      <c r="QBS82" s="209"/>
      <c r="QBT82" s="209"/>
      <c r="QBU82" s="209"/>
      <c r="QBV82" s="209"/>
      <c r="QBW82" s="209"/>
      <c r="QBX82" s="209"/>
      <c r="QBY82" s="209"/>
      <c r="QBZ82" s="209"/>
      <c r="QCA82" s="209"/>
      <c r="QCB82" s="209"/>
      <c r="QCC82" s="209"/>
      <c r="QCD82" s="209"/>
      <c r="QCE82" s="209"/>
      <c r="QCF82" s="209"/>
      <c r="QCG82" s="209"/>
      <c r="QCH82" s="209"/>
      <c r="QCI82" s="209"/>
      <c r="QCJ82" s="209"/>
      <c r="QCK82" s="209"/>
      <c r="QCL82" s="209"/>
      <c r="QCM82" s="209"/>
      <c r="QCN82" s="209"/>
      <c r="QCO82" s="209"/>
      <c r="QCP82" s="209"/>
      <c r="QCQ82" s="209"/>
      <c r="QCR82" s="209"/>
      <c r="QCS82" s="209"/>
      <c r="QCT82" s="209"/>
      <c r="QCU82" s="209"/>
      <c r="QCV82" s="209"/>
      <c r="QCW82" s="209"/>
      <c r="QCX82" s="209"/>
      <c r="QCY82" s="209"/>
      <c r="QCZ82" s="209"/>
      <c r="QDA82" s="209"/>
      <c r="QDB82" s="209"/>
      <c r="QDC82" s="209"/>
      <c r="QDD82" s="209"/>
      <c r="QDE82" s="209"/>
      <c r="QDF82" s="209"/>
      <c r="QDG82" s="209"/>
      <c r="QDH82" s="209"/>
      <c r="QDI82" s="209"/>
      <c r="QDJ82" s="209"/>
      <c r="QDK82" s="209"/>
      <c r="QDL82" s="209"/>
      <c r="QDM82" s="209"/>
      <c r="QDN82" s="209"/>
      <c r="QDO82" s="209"/>
      <c r="QDP82" s="209"/>
      <c r="QDQ82" s="209"/>
      <c r="QDR82" s="209"/>
      <c r="QDS82" s="209"/>
      <c r="QDT82" s="209"/>
      <c r="QDU82" s="209"/>
      <c r="QDV82" s="209"/>
      <c r="QDW82" s="209"/>
      <c r="QDX82" s="209"/>
      <c r="QDY82" s="209"/>
      <c r="QDZ82" s="209"/>
      <c r="QEA82" s="209"/>
      <c r="QEB82" s="209"/>
      <c r="QEC82" s="209"/>
      <c r="QED82" s="209"/>
      <c r="QEE82" s="209"/>
      <c r="QEF82" s="209"/>
      <c r="QEG82" s="209"/>
      <c r="QEH82" s="209"/>
      <c r="QEI82" s="209"/>
      <c r="QEJ82" s="209"/>
      <c r="QEK82" s="209"/>
      <c r="QEL82" s="209"/>
      <c r="QEM82" s="209"/>
      <c r="QEN82" s="209"/>
      <c r="QEO82" s="209"/>
      <c r="QEP82" s="209"/>
      <c r="QEQ82" s="209"/>
      <c r="QER82" s="209"/>
      <c r="QES82" s="209"/>
      <c r="QET82" s="209"/>
      <c r="QEU82" s="209"/>
      <c r="QEV82" s="209"/>
      <c r="QEW82" s="209"/>
      <c r="QEX82" s="209"/>
      <c r="QEY82" s="209"/>
      <c r="QEZ82" s="209"/>
      <c r="QFA82" s="209"/>
      <c r="QFB82" s="209"/>
      <c r="QFC82" s="209"/>
      <c r="QFD82" s="209"/>
      <c r="QFE82" s="209"/>
      <c r="QFF82" s="209"/>
      <c r="QFG82" s="209"/>
      <c r="QFH82" s="209"/>
      <c r="QFI82" s="209"/>
      <c r="QFJ82" s="209"/>
      <c r="QFK82" s="209"/>
      <c r="QFL82" s="209"/>
      <c r="QFM82" s="209"/>
      <c r="QFN82" s="209"/>
      <c r="QFO82" s="209"/>
      <c r="QFP82" s="209"/>
      <c r="QFQ82" s="209"/>
      <c r="QFR82" s="209"/>
      <c r="QFS82" s="209"/>
      <c r="QFT82" s="209"/>
      <c r="QFU82" s="209"/>
      <c r="QFV82" s="209"/>
      <c r="QFW82" s="209"/>
      <c r="QFX82" s="209"/>
      <c r="QFY82" s="209"/>
      <c r="QFZ82" s="209"/>
      <c r="QGA82" s="209"/>
      <c r="QGB82" s="209"/>
      <c r="QGC82" s="209"/>
      <c r="QGD82" s="209"/>
      <c r="QGE82" s="209"/>
      <c r="QGF82" s="209"/>
      <c r="QGG82" s="209"/>
      <c r="QGH82" s="209"/>
      <c r="QGI82" s="209"/>
      <c r="QGJ82" s="209"/>
      <c r="QGK82" s="209"/>
      <c r="QGL82" s="209"/>
      <c r="QGM82" s="209"/>
      <c r="QGN82" s="209"/>
      <c r="QGO82" s="209"/>
      <c r="QGP82" s="209"/>
      <c r="QGQ82" s="209"/>
      <c r="QGR82" s="209"/>
      <c r="QGS82" s="209"/>
      <c r="QGT82" s="209"/>
      <c r="QGU82" s="209"/>
      <c r="QGV82" s="209"/>
      <c r="QGW82" s="209"/>
      <c r="QGX82" s="209"/>
      <c r="QGY82" s="209"/>
      <c r="QGZ82" s="209"/>
      <c r="QHA82" s="209"/>
      <c r="QHB82" s="209"/>
      <c r="QHC82" s="209"/>
      <c r="QHD82" s="209"/>
      <c r="QHE82" s="209"/>
      <c r="QHF82" s="209"/>
      <c r="QHG82" s="209"/>
      <c r="QHH82" s="209"/>
      <c r="QHI82" s="209"/>
      <c r="QHJ82" s="209"/>
      <c r="QHK82" s="209"/>
      <c r="QHL82" s="209"/>
      <c r="QHM82" s="209"/>
      <c r="QHN82" s="209"/>
      <c r="QHO82" s="209"/>
      <c r="QHP82" s="209"/>
      <c r="QHQ82" s="209"/>
      <c r="QHR82" s="209"/>
      <c r="QHS82" s="209"/>
      <c r="QHT82" s="209"/>
      <c r="QHU82" s="209"/>
      <c r="QHV82" s="209"/>
      <c r="QHW82" s="209"/>
      <c r="QHX82" s="209"/>
      <c r="QHY82" s="209"/>
      <c r="QHZ82" s="209"/>
      <c r="QIA82" s="209"/>
      <c r="QIB82" s="209"/>
      <c r="QIC82" s="209"/>
      <c r="QID82" s="209"/>
      <c r="QIE82" s="209"/>
      <c r="QIF82" s="209"/>
      <c r="QIG82" s="209"/>
      <c r="QIH82" s="209"/>
      <c r="QII82" s="209"/>
      <c r="QIJ82" s="209"/>
      <c r="QIK82" s="209"/>
      <c r="QIL82" s="209"/>
      <c r="QIM82" s="209"/>
      <c r="QIN82" s="209"/>
      <c r="QIO82" s="209"/>
      <c r="QIP82" s="209"/>
      <c r="QIQ82" s="209"/>
      <c r="QIR82" s="209"/>
      <c r="QIS82" s="209"/>
      <c r="QIT82" s="209"/>
      <c r="QIU82" s="209"/>
      <c r="QIV82" s="209"/>
      <c r="QIW82" s="209"/>
      <c r="QIX82" s="209"/>
      <c r="QIY82" s="209"/>
      <c r="QIZ82" s="209"/>
      <c r="QJA82" s="209"/>
      <c r="QJB82" s="209"/>
      <c r="QJC82" s="209"/>
      <c r="QJD82" s="209"/>
      <c r="QJE82" s="209"/>
      <c r="QJF82" s="209"/>
      <c r="QJG82" s="209"/>
      <c r="QJH82" s="209"/>
      <c r="QJI82" s="209"/>
      <c r="QJJ82" s="209"/>
      <c r="QJK82" s="209"/>
      <c r="QJL82" s="209"/>
      <c r="QJM82" s="209"/>
      <c r="QJN82" s="209"/>
      <c r="QJO82" s="209"/>
      <c r="QJP82" s="209"/>
      <c r="QJQ82" s="209"/>
      <c r="QJR82" s="209"/>
      <c r="QJS82" s="209"/>
      <c r="QJT82" s="209"/>
      <c r="QJU82" s="209"/>
      <c r="QJV82" s="209"/>
      <c r="QJW82" s="209"/>
      <c r="QJX82" s="209"/>
      <c r="QJY82" s="209"/>
      <c r="QJZ82" s="209"/>
      <c r="QKA82" s="209"/>
      <c r="QKB82" s="209"/>
      <c r="QKC82" s="209"/>
      <c r="QKD82" s="209"/>
      <c r="QKE82" s="209"/>
      <c r="QKF82" s="209"/>
      <c r="QKG82" s="209"/>
      <c r="QKH82" s="209"/>
      <c r="QKI82" s="209"/>
      <c r="QKJ82" s="209"/>
      <c r="QKK82" s="209"/>
      <c r="QKL82" s="209"/>
      <c r="QKM82" s="209"/>
      <c r="QKN82" s="209"/>
      <c r="QKO82" s="209"/>
      <c r="QKP82" s="209"/>
      <c r="QKQ82" s="209"/>
      <c r="QKR82" s="209"/>
      <c r="QKS82" s="209"/>
      <c r="QKT82" s="209"/>
      <c r="QKU82" s="209"/>
      <c r="QKV82" s="209"/>
      <c r="QKW82" s="209"/>
      <c r="QKX82" s="209"/>
      <c r="QKY82" s="209"/>
      <c r="QKZ82" s="209"/>
      <c r="QLA82" s="209"/>
      <c r="QLB82" s="209"/>
      <c r="QLC82" s="209"/>
      <c r="QLD82" s="209"/>
      <c r="QLE82" s="209"/>
      <c r="QLF82" s="209"/>
      <c r="QLG82" s="209"/>
      <c r="QLH82" s="209"/>
      <c r="QLI82" s="209"/>
      <c r="QLJ82" s="209"/>
      <c r="QLK82" s="209"/>
      <c r="QLL82" s="209"/>
      <c r="QLM82" s="209"/>
      <c r="QLN82" s="209"/>
      <c r="QLO82" s="209"/>
      <c r="QLP82" s="209"/>
      <c r="QLQ82" s="209"/>
      <c r="QLR82" s="209"/>
      <c r="QLS82" s="209"/>
      <c r="QLT82" s="209"/>
      <c r="QLU82" s="209"/>
      <c r="QLV82" s="209"/>
      <c r="QLW82" s="209"/>
      <c r="QLX82" s="209"/>
      <c r="QLY82" s="209"/>
      <c r="QLZ82" s="209"/>
      <c r="QMA82" s="209"/>
      <c r="QMB82" s="209"/>
      <c r="QMC82" s="209"/>
      <c r="QMD82" s="209"/>
      <c r="QME82" s="209"/>
      <c r="QMF82" s="209"/>
      <c r="QMG82" s="209"/>
      <c r="QMH82" s="209"/>
      <c r="QMI82" s="209"/>
      <c r="QMJ82" s="209"/>
      <c r="QMK82" s="209"/>
      <c r="QML82" s="209"/>
      <c r="QMM82" s="209"/>
      <c r="QMN82" s="209"/>
      <c r="QMO82" s="209"/>
      <c r="QMP82" s="209"/>
      <c r="QMQ82" s="209"/>
      <c r="QMR82" s="209"/>
      <c r="QMS82" s="209"/>
      <c r="QMT82" s="209"/>
      <c r="QMU82" s="209"/>
      <c r="QMV82" s="209"/>
      <c r="QMW82" s="209"/>
      <c r="QMX82" s="209"/>
      <c r="QMY82" s="209"/>
      <c r="QMZ82" s="209"/>
      <c r="QNA82" s="209"/>
      <c r="QNB82" s="209"/>
      <c r="QNC82" s="209"/>
      <c r="QND82" s="209"/>
      <c r="QNE82" s="209"/>
      <c r="QNF82" s="209"/>
      <c r="QNG82" s="209"/>
      <c r="QNH82" s="209"/>
      <c r="QNI82" s="209"/>
      <c r="QNJ82" s="209"/>
      <c r="QNK82" s="209"/>
      <c r="QNL82" s="209"/>
      <c r="QNM82" s="209"/>
      <c r="QNN82" s="209"/>
      <c r="QNO82" s="209"/>
      <c r="QNP82" s="209"/>
      <c r="QNQ82" s="209"/>
      <c r="QNR82" s="209"/>
      <c r="QNS82" s="209"/>
      <c r="QNT82" s="209"/>
      <c r="QNU82" s="209"/>
      <c r="QNV82" s="209"/>
      <c r="QNW82" s="209"/>
      <c r="QNX82" s="209"/>
      <c r="QNY82" s="209"/>
      <c r="QNZ82" s="209"/>
      <c r="QOA82" s="209"/>
      <c r="QOB82" s="209"/>
      <c r="QOC82" s="209"/>
      <c r="QOD82" s="209"/>
      <c r="QOE82" s="209"/>
      <c r="QOF82" s="209"/>
      <c r="QOG82" s="209"/>
      <c r="QOH82" s="209"/>
      <c r="QOI82" s="209"/>
      <c r="QOJ82" s="209"/>
      <c r="QOK82" s="209"/>
      <c r="QOL82" s="209"/>
      <c r="QOM82" s="209"/>
      <c r="QON82" s="209"/>
      <c r="QOO82" s="209"/>
      <c r="QOP82" s="209"/>
      <c r="QOQ82" s="209"/>
      <c r="QOR82" s="209"/>
      <c r="QOS82" s="209"/>
      <c r="QOT82" s="209"/>
      <c r="QOU82" s="209"/>
      <c r="QOV82" s="209"/>
      <c r="QOW82" s="209"/>
      <c r="QOX82" s="209"/>
      <c r="QOY82" s="209"/>
      <c r="QOZ82" s="209"/>
      <c r="QPA82" s="209"/>
      <c r="QPB82" s="209"/>
      <c r="QPC82" s="209"/>
      <c r="QPD82" s="209"/>
      <c r="QPE82" s="209"/>
      <c r="QPF82" s="209"/>
      <c r="QPG82" s="209"/>
      <c r="QPH82" s="209"/>
      <c r="QPI82" s="209"/>
      <c r="QPJ82" s="209"/>
      <c r="QPK82" s="209"/>
      <c r="QPL82" s="209"/>
      <c r="QPM82" s="209"/>
      <c r="QPN82" s="209"/>
      <c r="QPO82" s="209"/>
      <c r="QPP82" s="209"/>
      <c r="QPQ82" s="209"/>
      <c r="QPR82" s="209"/>
      <c r="QPS82" s="209"/>
      <c r="QPT82" s="209"/>
      <c r="QPU82" s="209"/>
      <c r="QPV82" s="209"/>
      <c r="QPW82" s="209"/>
      <c r="QPX82" s="209"/>
      <c r="QPY82" s="209"/>
      <c r="QPZ82" s="209"/>
      <c r="QQA82" s="209"/>
      <c r="QQB82" s="209"/>
      <c r="QQC82" s="209"/>
      <c r="QQD82" s="209"/>
      <c r="QQE82" s="209"/>
      <c r="QQF82" s="209"/>
      <c r="QQG82" s="209"/>
      <c r="QQH82" s="209"/>
      <c r="QQI82" s="209"/>
      <c r="QQJ82" s="209"/>
      <c r="QQK82" s="209"/>
      <c r="QQL82" s="209"/>
      <c r="QQM82" s="209"/>
      <c r="QQN82" s="209"/>
      <c r="QQO82" s="209"/>
      <c r="QQP82" s="209"/>
      <c r="QQQ82" s="209"/>
      <c r="QQR82" s="209"/>
      <c r="QQS82" s="209"/>
      <c r="QQT82" s="209"/>
      <c r="QQU82" s="209"/>
      <c r="QQV82" s="209"/>
      <c r="QQW82" s="209"/>
      <c r="QQX82" s="209"/>
      <c r="QQY82" s="209"/>
      <c r="QQZ82" s="209"/>
      <c r="QRA82" s="209"/>
      <c r="QRB82" s="209"/>
      <c r="QRC82" s="209"/>
      <c r="QRD82" s="209"/>
      <c r="QRE82" s="209"/>
      <c r="QRF82" s="209"/>
      <c r="QRG82" s="209"/>
      <c r="QRH82" s="209"/>
      <c r="QRI82" s="209"/>
      <c r="QRJ82" s="209"/>
      <c r="QRK82" s="209"/>
      <c r="QRL82" s="209"/>
      <c r="QRM82" s="209"/>
      <c r="QRN82" s="209"/>
      <c r="QRO82" s="209"/>
      <c r="QRP82" s="209"/>
      <c r="QRQ82" s="209"/>
      <c r="QRR82" s="209"/>
      <c r="QRS82" s="209"/>
      <c r="QRT82" s="209"/>
      <c r="QRU82" s="209"/>
      <c r="QRV82" s="209"/>
      <c r="QRW82" s="209"/>
      <c r="QRX82" s="209"/>
      <c r="QRY82" s="209"/>
      <c r="QRZ82" s="209"/>
      <c r="QSA82" s="209"/>
      <c r="QSB82" s="209"/>
      <c r="QSC82" s="209"/>
      <c r="QSD82" s="209"/>
      <c r="QSE82" s="209"/>
      <c r="QSF82" s="209"/>
      <c r="QSG82" s="209"/>
      <c r="QSH82" s="209"/>
      <c r="QSI82" s="209"/>
      <c r="QSJ82" s="209"/>
      <c r="QSK82" s="209"/>
      <c r="QSL82" s="209"/>
      <c r="QSM82" s="209"/>
      <c r="QSN82" s="209"/>
      <c r="QSO82" s="209"/>
      <c r="QSP82" s="209"/>
      <c r="QSQ82" s="209"/>
      <c r="QSR82" s="209"/>
      <c r="QSS82" s="209"/>
      <c r="QST82" s="209"/>
      <c r="QSU82" s="209"/>
      <c r="QSV82" s="209"/>
      <c r="QSW82" s="209"/>
      <c r="QSX82" s="209"/>
      <c r="QSY82" s="209"/>
      <c r="QSZ82" s="209"/>
      <c r="QTA82" s="209"/>
      <c r="QTB82" s="209"/>
      <c r="QTC82" s="209"/>
      <c r="QTD82" s="209"/>
      <c r="QTE82" s="209"/>
      <c r="QTF82" s="209"/>
      <c r="QTG82" s="209"/>
      <c r="QTH82" s="209"/>
      <c r="QTI82" s="209"/>
      <c r="QTJ82" s="209"/>
      <c r="QTK82" s="209"/>
      <c r="QTL82" s="209"/>
      <c r="QTM82" s="209"/>
      <c r="QTN82" s="209"/>
      <c r="QTO82" s="209"/>
      <c r="QTP82" s="209"/>
      <c r="QTQ82" s="209"/>
      <c r="QTR82" s="209"/>
      <c r="QTS82" s="209"/>
      <c r="QTT82" s="209"/>
      <c r="QTU82" s="209"/>
      <c r="QTV82" s="209"/>
      <c r="QTW82" s="209"/>
      <c r="QTX82" s="209"/>
      <c r="QTY82" s="209"/>
      <c r="QTZ82" s="209"/>
      <c r="QUA82" s="209"/>
      <c r="QUB82" s="209"/>
      <c r="QUC82" s="209"/>
      <c r="QUD82" s="209"/>
      <c r="QUE82" s="209"/>
      <c r="QUF82" s="209"/>
      <c r="QUG82" s="209"/>
      <c r="QUH82" s="209"/>
      <c r="QUI82" s="209"/>
      <c r="QUJ82" s="209"/>
      <c r="QUK82" s="209"/>
      <c r="QUL82" s="209"/>
      <c r="QUM82" s="209"/>
      <c r="QUN82" s="209"/>
      <c r="QUO82" s="209"/>
      <c r="QUP82" s="209"/>
      <c r="QUQ82" s="209"/>
      <c r="QUR82" s="209"/>
      <c r="QUS82" s="209"/>
      <c r="QUT82" s="209"/>
      <c r="QUU82" s="209"/>
      <c r="QUV82" s="209"/>
      <c r="QUW82" s="209"/>
      <c r="QUX82" s="209"/>
      <c r="QUY82" s="209"/>
      <c r="QUZ82" s="209"/>
      <c r="QVA82" s="209"/>
      <c r="QVB82" s="209"/>
      <c r="QVC82" s="209"/>
      <c r="QVD82" s="209"/>
      <c r="QVE82" s="209"/>
      <c r="QVF82" s="209"/>
      <c r="QVG82" s="209"/>
      <c r="QVH82" s="209"/>
      <c r="QVI82" s="209"/>
      <c r="QVJ82" s="209"/>
      <c r="QVK82" s="209"/>
      <c r="QVL82" s="209"/>
      <c r="QVM82" s="209"/>
      <c r="QVN82" s="209"/>
      <c r="QVO82" s="209"/>
      <c r="QVP82" s="209"/>
      <c r="QVQ82" s="209"/>
      <c r="QVR82" s="209"/>
      <c r="QVS82" s="209"/>
      <c r="QVT82" s="209"/>
      <c r="QVU82" s="209"/>
      <c r="QVV82" s="209"/>
      <c r="QVW82" s="209"/>
      <c r="QVX82" s="209"/>
      <c r="QVY82" s="209"/>
      <c r="QVZ82" s="209"/>
      <c r="QWA82" s="209"/>
      <c r="QWB82" s="209"/>
      <c r="QWC82" s="209"/>
      <c r="QWD82" s="209"/>
      <c r="QWE82" s="209"/>
      <c r="QWF82" s="209"/>
      <c r="QWG82" s="209"/>
      <c r="QWH82" s="209"/>
      <c r="QWI82" s="209"/>
      <c r="QWJ82" s="209"/>
      <c r="QWK82" s="209"/>
      <c r="QWL82" s="209"/>
      <c r="QWM82" s="209"/>
      <c r="QWN82" s="209"/>
      <c r="QWO82" s="209"/>
      <c r="QWP82" s="209"/>
      <c r="QWQ82" s="209"/>
      <c r="QWR82" s="209"/>
      <c r="QWS82" s="209"/>
      <c r="QWT82" s="209"/>
      <c r="QWU82" s="209"/>
      <c r="QWV82" s="209"/>
      <c r="QWW82" s="209"/>
      <c r="QWX82" s="209"/>
      <c r="QWY82" s="209"/>
      <c r="QWZ82" s="209"/>
      <c r="QXA82" s="209"/>
      <c r="QXB82" s="209"/>
      <c r="QXC82" s="209"/>
      <c r="QXD82" s="209"/>
      <c r="QXE82" s="209"/>
      <c r="QXF82" s="209"/>
      <c r="QXG82" s="209"/>
      <c r="QXH82" s="209"/>
      <c r="QXI82" s="209"/>
      <c r="QXJ82" s="209"/>
      <c r="QXK82" s="209"/>
      <c r="QXL82" s="209"/>
      <c r="QXM82" s="209"/>
      <c r="QXN82" s="209"/>
      <c r="QXO82" s="209"/>
      <c r="QXP82" s="209"/>
      <c r="QXQ82" s="209"/>
      <c r="QXR82" s="209"/>
      <c r="QXS82" s="209"/>
      <c r="QXT82" s="209"/>
      <c r="QXU82" s="209"/>
      <c r="QXV82" s="209"/>
      <c r="QXW82" s="209"/>
      <c r="QXX82" s="209"/>
      <c r="QXY82" s="209"/>
      <c r="QXZ82" s="209"/>
      <c r="QYA82" s="209"/>
      <c r="QYB82" s="209"/>
      <c r="QYC82" s="209"/>
      <c r="QYD82" s="209"/>
      <c r="QYE82" s="209"/>
      <c r="QYF82" s="209"/>
      <c r="QYG82" s="209"/>
      <c r="QYH82" s="209"/>
      <c r="QYI82" s="209"/>
      <c r="QYJ82" s="209"/>
      <c r="QYK82" s="209"/>
      <c r="QYL82" s="209"/>
      <c r="QYM82" s="209"/>
      <c r="QYN82" s="209"/>
      <c r="QYO82" s="209"/>
      <c r="QYP82" s="209"/>
      <c r="QYQ82" s="209"/>
      <c r="QYR82" s="209"/>
      <c r="QYS82" s="209"/>
      <c r="QYT82" s="209"/>
      <c r="QYU82" s="209"/>
      <c r="QYV82" s="209"/>
      <c r="QYW82" s="209"/>
      <c r="QYX82" s="209"/>
      <c r="QYY82" s="209"/>
      <c r="QYZ82" s="209"/>
      <c r="QZA82" s="209"/>
      <c r="QZB82" s="209"/>
      <c r="QZC82" s="209"/>
      <c r="QZD82" s="209"/>
      <c r="QZE82" s="209"/>
      <c r="QZF82" s="209"/>
      <c r="QZG82" s="209"/>
      <c r="QZH82" s="209"/>
      <c r="QZI82" s="209"/>
      <c r="QZJ82" s="209"/>
      <c r="QZK82" s="209"/>
      <c r="QZL82" s="209"/>
      <c r="QZM82" s="209"/>
      <c r="QZN82" s="209"/>
      <c r="QZO82" s="209"/>
      <c r="QZP82" s="209"/>
      <c r="QZQ82" s="209"/>
      <c r="QZR82" s="209"/>
      <c r="QZS82" s="209"/>
      <c r="QZT82" s="209"/>
      <c r="QZU82" s="209"/>
      <c r="QZV82" s="209"/>
      <c r="QZW82" s="209"/>
      <c r="QZX82" s="209"/>
      <c r="QZY82" s="209"/>
      <c r="QZZ82" s="209"/>
      <c r="RAA82" s="209"/>
      <c r="RAB82" s="209"/>
      <c r="RAC82" s="209"/>
      <c r="RAD82" s="209"/>
      <c r="RAE82" s="209"/>
      <c r="RAF82" s="209"/>
      <c r="RAG82" s="209"/>
      <c r="RAH82" s="209"/>
      <c r="RAI82" s="209"/>
      <c r="RAJ82" s="209"/>
      <c r="RAK82" s="209"/>
      <c r="RAL82" s="209"/>
      <c r="RAM82" s="209"/>
      <c r="RAN82" s="209"/>
      <c r="RAO82" s="209"/>
      <c r="RAP82" s="209"/>
      <c r="RAQ82" s="209"/>
      <c r="RAR82" s="209"/>
      <c r="RAS82" s="209"/>
      <c r="RAT82" s="209"/>
      <c r="RAU82" s="209"/>
      <c r="RAV82" s="209"/>
      <c r="RAW82" s="209"/>
      <c r="RAX82" s="209"/>
      <c r="RAY82" s="209"/>
      <c r="RAZ82" s="209"/>
      <c r="RBA82" s="209"/>
      <c r="RBB82" s="209"/>
      <c r="RBC82" s="209"/>
      <c r="RBD82" s="209"/>
      <c r="RBE82" s="209"/>
      <c r="RBF82" s="209"/>
      <c r="RBG82" s="209"/>
      <c r="RBH82" s="209"/>
      <c r="RBI82" s="209"/>
      <c r="RBJ82" s="209"/>
      <c r="RBK82" s="209"/>
      <c r="RBL82" s="209"/>
      <c r="RBM82" s="209"/>
      <c r="RBN82" s="209"/>
      <c r="RBO82" s="209"/>
      <c r="RBP82" s="209"/>
      <c r="RBQ82" s="209"/>
      <c r="RBR82" s="209"/>
      <c r="RBS82" s="209"/>
      <c r="RBT82" s="209"/>
      <c r="RBU82" s="209"/>
      <c r="RBV82" s="209"/>
      <c r="RBW82" s="209"/>
      <c r="RBX82" s="209"/>
      <c r="RBY82" s="209"/>
      <c r="RBZ82" s="209"/>
      <c r="RCA82" s="209"/>
      <c r="RCB82" s="209"/>
      <c r="RCC82" s="209"/>
      <c r="RCD82" s="209"/>
      <c r="RCE82" s="209"/>
      <c r="RCF82" s="209"/>
      <c r="RCG82" s="209"/>
      <c r="RCH82" s="209"/>
      <c r="RCI82" s="209"/>
      <c r="RCJ82" s="209"/>
      <c r="RCK82" s="209"/>
      <c r="RCL82" s="209"/>
      <c r="RCM82" s="209"/>
      <c r="RCN82" s="209"/>
      <c r="RCO82" s="209"/>
      <c r="RCP82" s="209"/>
      <c r="RCQ82" s="209"/>
      <c r="RCR82" s="209"/>
      <c r="RCS82" s="209"/>
      <c r="RCT82" s="209"/>
      <c r="RCU82" s="209"/>
      <c r="RCV82" s="209"/>
      <c r="RCW82" s="209"/>
      <c r="RCX82" s="209"/>
      <c r="RCY82" s="209"/>
      <c r="RCZ82" s="209"/>
      <c r="RDA82" s="209"/>
      <c r="RDB82" s="209"/>
      <c r="RDC82" s="209"/>
      <c r="RDD82" s="209"/>
      <c r="RDE82" s="209"/>
      <c r="RDF82" s="209"/>
      <c r="RDG82" s="209"/>
      <c r="RDH82" s="209"/>
      <c r="RDI82" s="209"/>
      <c r="RDJ82" s="209"/>
      <c r="RDK82" s="209"/>
      <c r="RDL82" s="209"/>
      <c r="RDM82" s="209"/>
      <c r="RDN82" s="209"/>
      <c r="RDO82" s="209"/>
      <c r="RDP82" s="209"/>
      <c r="RDQ82" s="209"/>
      <c r="RDR82" s="209"/>
      <c r="RDS82" s="209"/>
      <c r="RDT82" s="209"/>
      <c r="RDU82" s="209"/>
      <c r="RDV82" s="209"/>
      <c r="RDW82" s="209"/>
      <c r="RDX82" s="209"/>
      <c r="RDY82" s="209"/>
      <c r="RDZ82" s="209"/>
      <c r="REA82" s="209"/>
      <c r="REB82" s="209"/>
      <c r="REC82" s="209"/>
      <c r="RED82" s="209"/>
      <c r="REE82" s="209"/>
      <c r="REF82" s="209"/>
      <c r="REG82" s="209"/>
      <c r="REH82" s="209"/>
      <c r="REI82" s="209"/>
      <c r="REJ82" s="209"/>
      <c r="REK82" s="209"/>
      <c r="REL82" s="209"/>
      <c r="REM82" s="209"/>
      <c r="REN82" s="209"/>
      <c r="REO82" s="209"/>
      <c r="REP82" s="209"/>
      <c r="REQ82" s="209"/>
      <c r="RER82" s="209"/>
      <c r="RES82" s="209"/>
      <c r="RET82" s="209"/>
      <c r="REU82" s="209"/>
      <c r="REV82" s="209"/>
      <c r="REW82" s="209"/>
      <c r="REX82" s="209"/>
      <c r="REY82" s="209"/>
      <c r="REZ82" s="209"/>
      <c r="RFA82" s="209"/>
      <c r="RFB82" s="209"/>
      <c r="RFC82" s="209"/>
      <c r="RFD82" s="209"/>
      <c r="RFE82" s="209"/>
      <c r="RFF82" s="209"/>
      <c r="RFG82" s="209"/>
      <c r="RFH82" s="209"/>
      <c r="RFI82" s="209"/>
      <c r="RFJ82" s="209"/>
      <c r="RFK82" s="209"/>
      <c r="RFL82" s="209"/>
      <c r="RFM82" s="209"/>
      <c r="RFN82" s="209"/>
      <c r="RFO82" s="209"/>
      <c r="RFP82" s="209"/>
      <c r="RFQ82" s="209"/>
      <c r="RFR82" s="209"/>
      <c r="RFS82" s="209"/>
      <c r="RFT82" s="209"/>
      <c r="RFU82" s="209"/>
      <c r="RFV82" s="209"/>
      <c r="RFW82" s="209"/>
      <c r="RFX82" s="209"/>
      <c r="RFY82" s="209"/>
      <c r="RFZ82" s="209"/>
      <c r="RGA82" s="209"/>
      <c r="RGB82" s="209"/>
      <c r="RGC82" s="209"/>
      <c r="RGD82" s="209"/>
      <c r="RGE82" s="209"/>
      <c r="RGF82" s="209"/>
      <c r="RGG82" s="209"/>
      <c r="RGH82" s="209"/>
      <c r="RGI82" s="209"/>
      <c r="RGJ82" s="209"/>
      <c r="RGK82" s="209"/>
      <c r="RGL82" s="209"/>
      <c r="RGM82" s="209"/>
      <c r="RGN82" s="209"/>
      <c r="RGO82" s="209"/>
      <c r="RGP82" s="209"/>
      <c r="RGQ82" s="209"/>
      <c r="RGR82" s="209"/>
      <c r="RGS82" s="209"/>
      <c r="RGT82" s="209"/>
      <c r="RGU82" s="209"/>
      <c r="RGV82" s="209"/>
      <c r="RGW82" s="209"/>
      <c r="RGX82" s="209"/>
      <c r="RGY82" s="209"/>
      <c r="RGZ82" s="209"/>
      <c r="RHA82" s="209"/>
      <c r="RHB82" s="209"/>
      <c r="RHC82" s="209"/>
      <c r="RHD82" s="209"/>
      <c r="RHE82" s="209"/>
      <c r="RHF82" s="209"/>
      <c r="RHG82" s="209"/>
      <c r="RHH82" s="209"/>
      <c r="RHI82" s="209"/>
      <c r="RHJ82" s="209"/>
      <c r="RHK82" s="209"/>
      <c r="RHL82" s="209"/>
      <c r="RHM82" s="209"/>
      <c r="RHN82" s="209"/>
      <c r="RHO82" s="209"/>
      <c r="RHP82" s="209"/>
      <c r="RHQ82" s="209"/>
      <c r="RHR82" s="209"/>
      <c r="RHS82" s="209"/>
      <c r="RHT82" s="209"/>
      <c r="RHU82" s="209"/>
      <c r="RHV82" s="209"/>
      <c r="RHW82" s="209"/>
      <c r="RHX82" s="209"/>
      <c r="RHY82" s="209"/>
      <c r="RHZ82" s="209"/>
      <c r="RIA82" s="209"/>
      <c r="RIB82" s="209"/>
      <c r="RIC82" s="209"/>
      <c r="RID82" s="209"/>
      <c r="RIE82" s="209"/>
      <c r="RIF82" s="209"/>
      <c r="RIG82" s="209"/>
      <c r="RIH82" s="209"/>
      <c r="RII82" s="209"/>
      <c r="RIJ82" s="209"/>
      <c r="RIK82" s="209"/>
      <c r="RIL82" s="209"/>
      <c r="RIM82" s="209"/>
      <c r="RIN82" s="209"/>
      <c r="RIO82" s="209"/>
      <c r="RIP82" s="209"/>
      <c r="RIQ82" s="209"/>
      <c r="RIR82" s="209"/>
      <c r="RIS82" s="209"/>
      <c r="RIT82" s="209"/>
      <c r="RIU82" s="209"/>
      <c r="RIV82" s="209"/>
      <c r="RIW82" s="209"/>
      <c r="RIX82" s="209"/>
      <c r="RIY82" s="209"/>
      <c r="RIZ82" s="209"/>
      <c r="RJA82" s="209"/>
      <c r="RJB82" s="209"/>
      <c r="RJC82" s="209"/>
      <c r="RJD82" s="209"/>
      <c r="RJE82" s="209"/>
      <c r="RJF82" s="209"/>
      <c r="RJG82" s="209"/>
      <c r="RJH82" s="209"/>
      <c r="RJI82" s="209"/>
      <c r="RJJ82" s="209"/>
      <c r="RJK82" s="209"/>
      <c r="RJL82" s="209"/>
      <c r="RJM82" s="209"/>
      <c r="RJN82" s="209"/>
      <c r="RJO82" s="209"/>
      <c r="RJP82" s="209"/>
      <c r="RJQ82" s="209"/>
      <c r="RJR82" s="209"/>
      <c r="RJS82" s="209"/>
      <c r="RJT82" s="209"/>
      <c r="RJU82" s="209"/>
      <c r="RJV82" s="209"/>
      <c r="RJW82" s="209"/>
      <c r="RJX82" s="209"/>
      <c r="RJY82" s="209"/>
      <c r="RJZ82" s="209"/>
      <c r="RKA82" s="209"/>
      <c r="RKB82" s="209"/>
      <c r="RKC82" s="209"/>
      <c r="RKD82" s="209"/>
      <c r="RKE82" s="209"/>
      <c r="RKF82" s="209"/>
      <c r="RKG82" s="209"/>
      <c r="RKH82" s="209"/>
      <c r="RKI82" s="209"/>
      <c r="RKJ82" s="209"/>
      <c r="RKK82" s="209"/>
      <c r="RKL82" s="209"/>
      <c r="RKM82" s="209"/>
      <c r="RKN82" s="209"/>
      <c r="RKO82" s="209"/>
      <c r="RKP82" s="209"/>
      <c r="RKQ82" s="209"/>
      <c r="RKR82" s="209"/>
      <c r="RKS82" s="209"/>
      <c r="RKT82" s="209"/>
      <c r="RKU82" s="209"/>
      <c r="RKV82" s="209"/>
      <c r="RKW82" s="209"/>
      <c r="RKX82" s="209"/>
      <c r="RKY82" s="209"/>
      <c r="RKZ82" s="209"/>
      <c r="RLA82" s="209"/>
      <c r="RLB82" s="209"/>
      <c r="RLC82" s="209"/>
      <c r="RLD82" s="209"/>
      <c r="RLE82" s="209"/>
      <c r="RLF82" s="209"/>
      <c r="RLG82" s="209"/>
      <c r="RLH82" s="209"/>
      <c r="RLI82" s="209"/>
      <c r="RLJ82" s="209"/>
      <c r="RLK82" s="209"/>
      <c r="RLL82" s="209"/>
      <c r="RLM82" s="209"/>
      <c r="RLN82" s="209"/>
      <c r="RLO82" s="209"/>
      <c r="RLP82" s="209"/>
      <c r="RLQ82" s="209"/>
      <c r="RLR82" s="209"/>
      <c r="RLS82" s="209"/>
      <c r="RLT82" s="209"/>
      <c r="RLU82" s="209"/>
      <c r="RLV82" s="209"/>
      <c r="RLW82" s="209"/>
      <c r="RLX82" s="209"/>
      <c r="RLY82" s="209"/>
      <c r="RLZ82" s="209"/>
      <c r="RMA82" s="209"/>
      <c r="RMB82" s="209"/>
      <c r="RMC82" s="209"/>
      <c r="RMD82" s="209"/>
      <c r="RME82" s="209"/>
      <c r="RMF82" s="209"/>
      <c r="RMG82" s="209"/>
      <c r="RMH82" s="209"/>
      <c r="RMI82" s="209"/>
      <c r="RMJ82" s="209"/>
      <c r="RMK82" s="209"/>
      <c r="RML82" s="209"/>
      <c r="RMM82" s="209"/>
      <c r="RMN82" s="209"/>
      <c r="RMO82" s="209"/>
      <c r="RMP82" s="209"/>
      <c r="RMQ82" s="209"/>
      <c r="RMR82" s="209"/>
      <c r="RMS82" s="209"/>
      <c r="RMT82" s="209"/>
      <c r="RMU82" s="209"/>
      <c r="RMV82" s="209"/>
      <c r="RMW82" s="209"/>
      <c r="RMX82" s="209"/>
      <c r="RMY82" s="209"/>
      <c r="RMZ82" s="209"/>
      <c r="RNA82" s="209"/>
      <c r="RNB82" s="209"/>
      <c r="RNC82" s="209"/>
      <c r="RND82" s="209"/>
      <c r="RNE82" s="209"/>
      <c r="RNF82" s="209"/>
      <c r="RNG82" s="209"/>
      <c r="RNH82" s="209"/>
      <c r="RNI82" s="209"/>
      <c r="RNJ82" s="209"/>
      <c r="RNK82" s="209"/>
      <c r="RNL82" s="209"/>
      <c r="RNM82" s="209"/>
      <c r="RNN82" s="209"/>
      <c r="RNO82" s="209"/>
      <c r="RNP82" s="209"/>
      <c r="RNQ82" s="209"/>
      <c r="RNR82" s="209"/>
      <c r="RNS82" s="209"/>
      <c r="RNT82" s="209"/>
      <c r="RNU82" s="209"/>
      <c r="RNV82" s="209"/>
      <c r="RNW82" s="209"/>
      <c r="RNX82" s="209"/>
      <c r="RNY82" s="209"/>
      <c r="RNZ82" s="209"/>
      <c r="ROA82" s="209"/>
      <c r="ROB82" s="209"/>
      <c r="ROC82" s="209"/>
      <c r="ROD82" s="209"/>
      <c r="ROE82" s="209"/>
      <c r="ROF82" s="209"/>
      <c r="ROG82" s="209"/>
      <c r="ROH82" s="209"/>
      <c r="ROI82" s="209"/>
      <c r="ROJ82" s="209"/>
      <c r="ROK82" s="209"/>
      <c r="ROL82" s="209"/>
      <c r="ROM82" s="209"/>
      <c r="RON82" s="209"/>
      <c r="ROO82" s="209"/>
      <c r="ROP82" s="209"/>
      <c r="ROQ82" s="209"/>
      <c r="ROR82" s="209"/>
      <c r="ROS82" s="209"/>
      <c r="ROT82" s="209"/>
      <c r="ROU82" s="209"/>
      <c r="ROV82" s="209"/>
      <c r="ROW82" s="209"/>
      <c r="ROX82" s="209"/>
      <c r="ROY82" s="209"/>
      <c r="ROZ82" s="209"/>
      <c r="RPA82" s="209"/>
      <c r="RPB82" s="209"/>
      <c r="RPC82" s="209"/>
      <c r="RPD82" s="209"/>
      <c r="RPE82" s="209"/>
      <c r="RPF82" s="209"/>
      <c r="RPG82" s="209"/>
      <c r="RPH82" s="209"/>
      <c r="RPI82" s="209"/>
      <c r="RPJ82" s="209"/>
      <c r="RPK82" s="209"/>
      <c r="RPL82" s="209"/>
      <c r="RPM82" s="209"/>
      <c r="RPN82" s="209"/>
      <c r="RPO82" s="209"/>
      <c r="RPP82" s="209"/>
      <c r="RPQ82" s="209"/>
      <c r="RPR82" s="209"/>
      <c r="RPS82" s="209"/>
      <c r="RPT82" s="209"/>
      <c r="RPU82" s="209"/>
      <c r="RPV82" s="209"/>
      <c r="RPW82" s="209"/>
      <c r="RPX82" s="209"/>
      <c r="RPY82" s="209"/>
      <c r="RPZ82" s="209"/>
      <c r="RQA82" s="209"/>
      <c r="RQB82" s="209"/>
      <c r="RQC82" s="209"/>
      <c r="RQD82" s="209"/>
      <c r="RQE82" s="209"/>
      <c r="RQF82" s="209"/>
      <c r="RQG82" s="209"/>
      <c r="RQH82" s="209"/>
      <c r="RQI82" s="209"/>
      <c r="RQJ82" s="209"/>
      <c r="RQK82" s="209"/>
      <c r="RQL82" s="209"/>
      <c r="RQM82" s="209"/>
      <c r="RQN82" s="209"/>
      <c r="RQO82" s="209"/>
      <c r="RQP82" s="209"/>
      <c r="RQQ82" s="209"/>
      <c r="RQR82" s="209"/>
      <c r="RQS82" s="209"/>
      <c r="RQT82" s="209"/>
      <c r="RQU82" s="209"/>
      <c r="RQV82" s="209"/>
      <c r="RQW82" s="209"/>
      <c r="RQX82" s="209"/>
      <c r="RQY82" s="209"/>
      <c r="RQZ82" s="209"/>
      <c r="RRA82" s="209"/>
      <c r="RRB82" s="209"/>
      <c r="RRC82" s="209"/>
      <c r="RRD82" s="209"/>
      <c r="RRE82" s="209"/>
      <c r="RRF82" s="209"/>
      <c r="RRG82" s="209"/>
      <c r="RRH82" s="209"/>
      <c r="RRI82" s="209"/>
      <c r="RRJ82" s="209"/>
      <c r="RRK82" s="209"/>
      <c r="RRL82" s="209"/>
      <c r="RRM82" s="209"/>
      <c r="RRN82" s="209"/>
      <c r="RRO82" s="209"/>
      <c r="RRP82" s="209"/>
      <c r="RRQ82" s="209"/>
      <c r="RRR82" s="209"/>
      <c r="RRS82" s="209"/>
      <c r="RRT82" s="209"/>
      <c r="RRU82" s="209"/>
      <c r="RRV82" s="209"/>
      <c r="RRW82" s="209"/>
      <c r="RRX82" s="209"/>
      <c r="RRY82" s="209"/>
      <c r="RRZ82" s="209"/>
      <c r="RSA82" s="209"/>
      <c r="RSB82" s="209"/>
      <c r="RSC82" s="209"/>
      <c r="RSD82" s="209"/>
      <c r="RSE82" s="209"/>
      <c r="RSF82" s="209"/>
      <c r="RSG82" s="209"/>
      <c r="RSH82" s="209"/>
      <c r="RSI82" s="209"/>
      <c r="RSJ82" s="209"/>
      <c r="RSK82" s="209"/>
      <c r="RSL82" s="209"/>
      <c r="RSM82" s="209"/>
      <c r="RSN82" s="209"/>
      <c r="RSO82" s="209"/>
      <c r="RSP82" s="209"/>
      <c r="RSQ82" s="209"/>
      <c r="RSR82" s="209"/>
      <c r="RSS82" s="209"/>
      <c r="RST82" s="209"/>
      <c r="RSU82" s="209"/>
      <c r="RSV82" s="209"/>
      <c r="RSW82" s="209"/>
      <c r="RSX82" s="209"/>
      <c r="RSY82" s="209"/>
      <c r="RSZ82" s="209"/>
      <c r="RTA82" s="209"/>
      <c r="RTB82" s="209"/>
      <c r="RTC82" s="209"/>
      <c r="RTD82" s="209"/>
      <c r="RTE82" s="209"/>
      <c r="RTF82" s="209"/>
      <c r="RTG82" s="209"/>
      <c r="RTH82" s="209"/>
      <c r="RTI82" s="209"/>
      <c r="RTJ82" s="209"/>
      <c r="RTK82" s="209"/>
      <c r="RTL82" s="209"/>
      <c r="RTM82" s="209"/>
      <c r="RTN82" s="209"/>
      <c r="RTO82" s="209"/>
      <c r="RTP82" s="209"/>
      <c r="RTQ82" s="209"/>
      <c r="RTR82" s="209"/>
      <c r="RTS82" s="209"/>
      <c r="RTT82" s="209"/>
      <c r="RTU82" s="209"/>
      <c r="RTV82" s="209"/>
      <c r="RTW82" s="209"/>
      <c r="RTX82" s="209"/>
      <c r="RTY82" s="209"/>
      <c r="RTZ82" s="209"/>
      <c r="RUA82" s="209"/>
      <c r="RUB82" s="209"/>
      <c r="RUC82" s="209"/>
      <c r="RUD82" s="209"/>
      <c r="RUE82" s="209"/>
      <c r="RUF82" s="209"/>
      <c r="RUG82" s="209"/>
      <c r="RUH82" s="209"/>
      <c r="RUI82" s="209"/>
      <c r="RUJ82" s="209"/>
      <c r="RUK82" s="209"/>
      <c r="RUL82" s="209"/>
      <c r="RUM82" s="209"/>
      <c r="RUN82" s="209"/>
      <c r="RUO82" s="209"/>
      <c r="RUP82" s="209"/>
      <c r="RUQ82" s="209"/>
      <c r="RUR82" s="209"/>
      <c r="RUS82" s="209"/>
      <c r="RUT82" s="209"/>
      <c r="RUU82" s="209"/>
      <c r="RUV82" s="209"/>
      <c r="RUW82" s="209"/>
      <c r="RUX82" s="209"/>
      <c r="RUY82" s="209"/>
      <c r="RUZ82" s="209"/>
      <c r="RVA82" s="209"/>
      <c r="RVB82" s="209"/>
      <c r="RVC82" s="209"/>
      <c r="RVD82" s="209"/>
      <c r="RVE82" s="209"/>
      <c r="RVF82" s="209"/>
      <c r="RVG82" s="209"/>
      <c r="RVH82" s="209"/>
      <c r="RVI82" s="209"/>
      <c r="RVJ82" s="209"/>
      <c r="RVK82" s="209"/>
      <c r="RVL82" s="209"/>
      <c r="RVM82" s="209"/>
      <c r="RVN82" s="209"/>
      <c r="RVO82" s="209"/>
      <c r="RVP82" s="209"/>
      <c r="RVQ82" s="209"/>
      <c r="RVR82" s="209"/>
      <c r="RVS82" s="209"/>
      <c r="RVT82" s="209"/>
      <c r="RVU82" s="209"/>
      <c r="RVV82" s="209"/>
      <c r="RVW82" s="209"/>
      <c r="RVX82" s="209"/>
      <c r="RVY82" s="209"/>
      <c r="RVZ82" s="209"/>
      <c r="RWA82" s="209"/>
      <c r="RWB82" s="209"/>
      <c r="RWC82" s="209"/>
      <c r="RWD82" s="209"/>
      <c r="RWE82" s="209"/>
      <c r="RWF82" s="209"/>
      <c r="RWG82" s="209"/>
      <c r="RWH82" s="209"/>
      <c r="RWI82" s="209"/>
      <c r="RWJ82" s="209"/>
      <c r="RWK82" s="209"/>
      <c r="RWL82" s="209"/>
      <c r="RWM82" s="209"/>
      <c r="RWN82" s="209"/>
      <c r="RWO82" s="209"/>
      <c r="RWP82" s="209"/>
      <c r="RWQ82" s="209"/>
      <c r="RWR82" s="209"/>
      <c r="RWS82" s="209"/>
      <c r="RWT82" s="209"/>
      <c r="RWU82" s="209"/>
      <c r="RWV82" s="209"/>
      <c r="RWW82" s="209"/>
      <c r="RWX82" s="209"/>
      <c r="RWY82" s="209"/>
      <c r="RWZ82" s="209"/>
      <c r="RXA82" s="209"/>
      <c r="RXB82" s="209"/>
      <c r="RXC82" s="209"/>
      <c r="RXD82" s="209"/>
      <c r="RXE82" s="209"/>
      <c r="RXF82" s="209"/>
      <c r="RXG82" s="209"/>
      <c r="RXH82" s="209"/>
      <c r="RXI82" s="209"/>
      <c r="RXJ82" s="209"/>
      <c r="RXK82" s="209"/>
      <c r="RXL82" s="209"/>
      <c r="RXM82" s="209"/>
      <c r="RXN82" s="209"/>
      <c r="RXO82" s="209"/>
      <c r="RXP82" s="209"/>
      <c r="RXQ82" s="209"/>
      <c r="RXR82" s="209"/>
      <c r="RXS82" s="209"/>
      <c r="RXT82" s="209"/>
      <c r="RXU82" s="209"/>
      <c r="RXV82" s="209"/>
      <c r="RXW82" s="209"/>
      <c r="RXX82" s="209"/>
      <c r="RXY82" s="209"/>
      <c r="RXZ82" s="209"/>
      <c r="RYA82" s="209"/>
      <c r="RYB82" s="209"/>
      <c r="RYC82" s="209"/>
      <c r="RYD82" s="209"/>
      <c r="RYE82" s="209"/>
      <c r="RYF82" s="209"/>
      <c r="RYG82" s="209"/>
      <c r="RYH82" s="209"/>
      <c r="RYI82" s="209"/>
      <c r="RYJ82" s="209"/>
      <c r="RYK82" s="209"/>
      <c r="RYL82" s="209"/>
      <c r="RYM82" s="209"/>
      <c r="RYN82" s="209"/>
      <c r="RYO82" s="209"/>
      <c r="RYP82" s="209"/>
      <c r="RYQ82" s="209"/>
      <c r="RYR82" s="209"/>
      <c r="RYS82" s="209"/>
      <c r="RYT82" s="209"/>
      <c r="RYU82" s="209"/>
      <c r="RYV82" s="209"/>
      <c r="RYW82" s="209"/>
      <c r="RYX82" s="209"/>
      <c r="RYY82" s="209"/>
      <c r="RYZ82" s="209"/>
      <c r="RZA82" s="209"/>
      <c r="RZB82" s="209"/>
      <c r="RZC82" s="209"/>
      <c r="RZD82" s="209"/>
      <c r="RZE82" s="209"/>
      <c r="RZF82" s="209"/>
      <c r="RZG82" s="209"/>
      <c r="RZH82" s="209"/>
      <c r="RZI82" s="209"/>
      <c r="RZJ82" s="209"/>
      <c r="RZK82" s="209"/>
      <c r="RZL82" s="209"/>
      <c r="RZM82" s="209"/>
      <c r="RZN82" s="209"/>
      <c r="RZO82" s="209"/>
      <c r="RZP82" s="209"/>
      <c r="RZQ82" s="209"/>
      <c r="RZR82" s="209"/>
      <c r="RZS82" s="209"/>
      <c r="RZT82" s="209"/>
      <c r="RZU82" s="209"/>
      <c r="RZV82" s="209"/>
      <c r="RZW82" s="209"/>
      <c r="RZX82" s="209"/>
      <c r="RZY82" s="209"/>
      <c r="RZZ82" s="209"/>
      <c r="SAA82" s="209"/>
      <c r="SAB82" s="209"/>
      <c r="SAC82" s="209"/>
      <c r="SAD82" s="209"/>
      <c r="SAE82" s="209"/>
      <c r="SAF82" s="209"/>
      <c r="SAG82" s="209"/>
      <c r="SAH82" s="209"/>
      <c r="SAI82" s="209"/>
      <c r="SAJ82" s="209"/>
      <c r="SAK82" s="209"/>
      <c r="SAL82" s="209"/>
      <c r="SAM82" s="209"/>
      <c r="SAN82" s="209"/>
      <c r="SAO82" s="209"/>
      <c r="SAP82" s="209"/>
      <c r="SAQ82" s="209"/>
      <c r="SAR82" s="209"/>
      <c r="SAS82" s="209"/>
      <c r="SAT82" s="209"/>
      <c r="SAU82" s="209"/>
      <c r="SAV82" s="209"/>
      <c r="SAW82" s="209"/>
      <c r="SAX82" s="209"/>
      <c r="SAY82" s="209"/>
      <c r="SAZ82" s="209"/>
      <c r="SBA82" s="209"/>
      <c r="SBB82" s="209"/>
      <c r="SBC82" s="209"/>
      <c r="SBD82" s="209"/>
      <c r="SBE82" s="209"/>
      <c r="SBF82" s="209"/>
      <c r="SBG82" s="209"/>
      <c r="SBH82" s="209"/>
      <c r="SBI82" s="209"/>
      <c r="SBJ82" s="209"/>
      <c r="SBK82" s="209"/>
      <c r="SBL82" s="209"/>
      <c r="SBM82" s="209"/>
      <c r="SBN82" s="209"/>
      <c r="SBO82" s="209"/>
      <c r="SBP82" s="209"/>
      <c r="SBQ82" s="209"/>
      <c r="SBR82" s="209"/>
      <c r="SBS82" s="209"/>
      <c r="SBT82" s="209"/>
      <c r="SBU82" s="209"/>
      <c r="SBV82" s="209"/>
      <c r="SBW82" s="209"/>
      <c r="SBX82" s="209"/>
      <c r="SBY82" s="209"/>
      <c r="SBZ82" s="209"/>
      <c r="SCA82" s="209"/>
      <c r="SCB82" s="209"/>
      <c r="SCC82" s="209"/>
      <c r="SCD82" s="209"/>
      <c r="SCE82" s="209"/>
      <c r="SCF82" s="209"/>
      <c r="SCG82" s="209"/>
      <c r="SCH82" s="209"/>
      <c r="SCI82" s="209"/>
      <c r="SCJ82" s="209"/>
      <c r="SCK82" s="209"/>
      <c r="SCL82" s="209"/>
      <c r="SCM82" s="209"/>
      <c r="SCN82" s="209"/>
      <c r="SCO82" s="209"/>
      <c r="SCP82" s="209"/>
      <c r="SCQ82" s="209"/>
      <c r="SCR82" s="209"/>
      <c r="SCS82" s="209"/>
      <c r="SCT82" s="209"/>
      <c r="SCU82" s="209"/>
      <c r="SCV82" s="209"/>
      <c r="SCW82" s="209"/>
      <c r="SCX82" s="209"/>
      <c r="SCY82" s="209"/>
      <c r="SCZ82" s="209"/>
      <c r="SDA82" s="209"/>
      <c r="SDB82" s="209"/>
      <c r="SDC82" s="209"/>
      <c r="SDD82" s="209"/>
      <c r="SDE82" s="209"/>
      <c r="SDF82" s="209"/>
      <c r="SDG82" s="209"/>
      <c r="SDH82" s="209"/>
      <c r="SDI82" s="209"/>
      <c r="SDJ82" s="209"/>
      <c r="SDK82" s="209"/>
      <c r="SDL82" s="209"/>
      <c r="SDM82" s="209"/>
      <c r="SDN82" s="209"/>
      <c r="SDO82" s="209"/>
      <c r="SDP82" s="209"/>
      <c r="SDQ82" s="209"/>
      <c r="SDR82" s="209"/>
      <c r="SDS82" s="209"/>
      <c r="SDT82" s="209"/>
      <c r="SDU82" s="209"/>
      <c r="SDV82" s="209"/>
      <c r="SDW82" s="209"/>
      <c r="SDX82" s="209"/>
      <c r="SDY82" s="209"/>
      <c r="SDZ82" s="209"/>
      <c r="SEA82" s="209"/>
      <c r="SEB82" s="209"/>
      <c r="SEC82" s="209"/>
      <c r="SED82" s="209"/>
      <c r="SEE82" s="209"/>
      <c r="SEF82" s="209"/>
      <c r="SEG82" s="209"/>
      <c r="SEH82" s="209"/>
      <c r="SEI82" s="209"/>
      <c r="SEJ82" s="209"/>
      <c r="SEK82" s="209"/>
      <c r="SEL82" s="209"/>
      <c r="SEM82" s="209"/>
      <c r="SEN82" s="209"/>
      <c r="SEO82" s="209"/>
      <c r="SEP82" s="209"/>
      <c r="SEQ82" s="209"/>
      <c r="SER82" s="209"/>
      <c r="SES82" s="209"/>
      <c r="SET82" s="209"/>
      <c r="SEU82" s="209"/>
      <c r="SEV82" s="209"/>
      <c r="SEW82" s="209"/>
      <c r="SEX82" s="209"/>
      <c r="SEY82" s="209"/>
      <c r="SEZ82" s="209"/>
      <c r="SFA82" s="209"/>
      <c r="SFB82" s="209"/>
      <c r="SFC82" s="209"/>
      <c r="SFD82" s="209"/>
      <c r="SFE82" s="209"/>
      <c r="SFF82" s="209"/>
      <c r="SFG82" s="209"/>
      <c r="SFH82" s="209"/>
      <c r="SFI82" s="209"/>
      <c r="SFJ82" s="209"/>
      <c r="SFK82" s="209"/>
      <c r="SFL82" s="209"/>
      <c r="SFM82" s="209"/>
      <c r="SFN82" s="209"/>
      <c r="SFO82" s="209"/>
      <c r="SFP82" s="209"/>
      <c r="SFQ82" s="209"/>
      <c r="SFR82" s="209"/>
      <c r="SFS82" s="209"/>
      <c r="SFT82" s="209"/>
      <c r="SFU82" s="209"/>
      <c r="SFV82" s="209"/>
      <c r="SFW82" s="209"/>
      <c r="SFX82" s="209"/>
      <c r="SFY82" s="209"/>
      <c r="SFZ82" s="209"/>
      <c r="SGA82" s="209"/>
      <c r="SGB82" s="209"/>
      <c r="SGC82" s="209"/>
      <c r="SGD82" s="209"/>
      <c r="SGE82" s="209"/>
      <c r="SGF82" s="209"/>
      <c r="SGG82" s="209"/>
      <c r="SGH82" s="209"/>
      <c r="SGI82" s="209"/>
      <c r="SGJ82" s="209"/>
      <c r="SGK82" s="209"/>
      <c r="SGL82" s="209"/>
      <c r="SGM82" s="209"/>
      <c r="SGN82" s="209"/>
      <c r="SGO82" s="209"/>
      <c r="SGP82" s="209"/>
      <c r="SGQ82" s="209"/>
      <c r="SGR82" s="209"/>
      <c r="SGS82" s="209"/>
      <c r="SGT82" s="209"/>
      <c r="SGU82" s="209"/>
      <c r="SGV82" s="209"/>
      <c r="SGW82" s="209"/>
      <c r="SGX82" s="209"/>
      <c r="SGY82" s="209"/>
      <c r="SGZ82" s="209"/>
      <c r="SHA82" s="209"/>
      <c r="SHB82" s="209"/>
      <c r="SHC82" s="209"/>
      <c r="SHD82" s="209"/>
      <c r="SHE82" s="209"/>
      <c r="SHF82" s="209"/>
      <c r="SHG82" s="209"/>
      <c r="SHH82" s="209"/>
      <c r="SHI82" s="209"/>
      <c r="SHJ82" s="209"/>
      <c r="SHK82" s="209"/>
      <c r="SHL82" s="209"/>
      <c r="SHM82" s="209"/>
      <c r="SHN82" s="209"/>
      <c r="SHO82" s="209"/>
      <c r="SHP82" s="209"/>
      <c r="SHQ82" s="209"/>
      <c r="SHR82" s="209"/>
      <c r="SHS82" s="209"/>
      <c r="SHT82" s="209"/>
      <c r="SHU82" s="209"/>
      <c r="SHV82" s="209"/>
      <c r="SHW82" s="209"/>
      <c r="SHX82" s="209"/>
      <c r="SHY82" s="209"/>
      <c r="SHZ82" s="209"/>
      <c r="SIA82" s="209"/>
      <c r="SIB82" s="209"/>
      <c r="SIC82" s="209"/>
      <c r="SID82" s="209"/>
      <c r="SIE82" s="209"/>
      <c r="SIF82" s="209"/>
      <c r="SIG82" s="209"/>
      <c r="SIH82" s="209"/>
      <c r="SII82" s="209"/>
      <c r="SIJ82" s="209"/>
      <c r="SIK82" s="209"/>
      <c r="SIL82" s="209"/>
      <c r="SIM82" s="209"/>
      <c r="SIN82" s="209"/>
      <c r="SIO82" s="209"/>
      <c r="SIP82" s="209"/>
      <c r="SIQ82" s="209"/>
      <c r="SIR82" s="209"/>
      <c r="SIS82" s="209"/>
      <c r="SIT82" s="209"/>
      <c r="SIU82" s="209"/>
      <c r="SIV82" s="209"/>
      <c r="SIW82" s="209"/>
      <c r="SIX82" s="209"/>
      <c r="SIY82" s="209"/>
      <c r="SIZ82" s="209"/>
      <c r="SJA82" s="209"/>
      <c r="SJB82" s="209"/>
      <c r="SJC82" s="209"/>
      <c r="SJD82" s="209"/>
      <c r="SJE82" s="209"/>
      <c r="SJF82" s="209"/>
      <c r="SJG82" s="209"/>
      <c r="SJH82" s="209"/>
      <c r="SJI82" s="209"/>
      <c r="SJJ82" s="209"/>
      <c r="SJK82" s="209"/>
      <c r="SJL82" s="209"/>
      <c r="SJM82" s="209"/>
      <c r="SJN82" s="209"/>
      <c r="SJO82" s="209"/>
      <c r="SJP82" s="209"/>
      <c r="SJQ82" s="209"/>
      <c r="SJR82" s="209"/>
      <c r="SJS82" s="209"/>
      <c r="SJT82" s="209"/>
      <c r="SJU82" s="209"/>
      <c r="SJV82" s="209"/>
      <c r="SJW82" s="209"/>
      <c r="SJX82" s="209"/>
      <c r="SJY82" s="209"/>
      <c r="SJZ82" s="209"/>
      <c r="SKA82" s="209"/>
      <c r="SKB82" s="209"/>
      <c r="SKC82" s="209"/>
      <c r="SKD82" s="209"/>
      <c r="SKE82" s="209"/>
      <c r="SKF82" s="209"/>
      <c r="SKG82" s="209"/>
      <c r="SKH82" s="209"/>
      <c r="SKI82" s="209"/>
      <c r="SKJ82" s="209"/>
      <c r="SKK82" s="209"/>
      <c r="SKL82" s="209"/>
      <c r="SKM82" s="209"/>
      <c r="SKN82" s="209"/>
      <c r="SKO82" s="209"/>
      <c r="SKP82" s="209"/>
      <c r="SKQ82" s="209"/>
      <c r="SKR82" s="209"/>
      <c r="SKS82" s="209"/>
      <c r="SKT82" s="209"/>
      <c r="SKU82" s="209"/>
      <c r="SKV82" s="209"/>
      <c r="SKW82" s="209"/>
      <c r="SKX82" s="209"/>
      <c r="SKY82" s="209"/>
      <c r="SKZ82" s="209"/>
      <c r="SLA82" s="209"/>
      <c r="SLB82" s="209"/>
      <c r="SLC82" s="209"/>
      <c r="SLD82" s="209"/>
      <c r="SLE82" s="209"/>
      <c r="SLF82" s="209"/>
      <c r="SLG82" s="209"/>
      <c r="SLH82" s="209"/>
      <c r="SLI82" s="209"/>
      <c r="SLJ82" s="209"/>
      <c r="SLK82" s="209"/>
      <c r="SLL82" s="209"/>
      <c r="SLM82" s="209"/>
      <c r="SLN82" s="209"/>
      <c r="SLO82" s="209"/>
      <c r="SLP82" s="209"/>
      <c r="SLQ82" s="209"/>
      <c r="SLR82" s="209"/>
      <c r="SLS82" s="209"/>
      <c r="SLT82" s="209"/>
      <c r="SLU82" s="209"/>
      <c r="SLV82" s="209"/>
      <c r="SLW82" s="209"/>
      <c r="SLX82" s="209"/>
      <c r="SLY82" s="209"/>
      <c r="SLZ82" s="209"/>
      <c r="SMA82" s="209"/>
      <c r="SMB82" s="209"/>
      <c r="SMC82" s="209"/>
      <c r="SMD82" s="209"/>
      <c r="SME82" s="209"/>
      <c r="SMF82" s="209"/>
      <c r="SMG82" s="209"/>
      <c r="SMH82" s="209"/>
      <c r="SMI82" s="209"/>
      <c r="SMJ82" s="209"/>
      <c r="SMK82" s="209"/>
      <c r="SML82" s="209"/>
      <c r="SMM82" s="209"/>
      <c r="SMN82" s="209"/>
      <c r="SMO82" s="209"/>
      <c r="SMP82" s="209"/>
      <c r="SMQ82" s="209"/>
      <c r="SMR82" s="209"/>
      <c r="SMS82" s="209"/>
      <c r="SMT82" s="209"/>
      <c r="SMU82" s="209"/>
      <c r="SMV82" s="209"/>
      <c r="SMW82" s="209"/>
      <c r="SMX82" s="209"/>
      <c r="SMY82" s="209"/>
      <c r="SMZ82" s="209"/>
      <c r="SNA82" s="209"/>
      <c r="SNB82" s="209"/>
      <c r="SNC82" s="209"/>
      <c r="SND82" s="209"/>
      <c r="SNE82" s="209"/>
      <c r="SNF82" s="209"/>
      <c r="SNG82" s="209"/>
      <c r="SNH82" s="209"/>
      <c r="SNI82" s="209"/>
      <c r="SNJ82" s="209"/>
      <c r="SNK82" s="209"/>
      <c r="SNL82" s="209"/>
      <c r="SNM82" s="209"/>
      <c r="SNN82" s="209"/>
      <c r="SNO82" s="209"/>
      <c r="SNP82" s="209"/>
      <c r="SNQ82" s="209"/>
      <c r="SNR82" s="209"/>
      <c r="SNS82" s="209"/>
      <c r="SNT82" s="209"/>
      <c r="SNU82" s="209"/>
      <c r="SNV82" s="209"/>
      <c r="SNW82" s="209"/>
      <c r="SNX82" s="209"/>
      <c r="SNY82" s="209"/>
      <c r="SNZ82" s="209"/>
      <c r="SOA82" s="209"/>
      <c r="SOB82" s="209"/>
      <c r="SOC82" s="209"/>
      <c r="SOD82" s="209"/>
      <c r="SOE82" s="209"/>
      <c r="SOF82" s="209"/>
      <c r="SOG82" s="209"/>
      <c r="SOH82" s="209"/>
      <c r="SOI82" s="209"/>
      <c r="SOJ82" s="209"/>
      <c r="SOK82" s="209"/>
      <c r="SOL82" s="209"/>
      <c r="SOM82" s="209"/>
      <c r="SON82" s="209"/>
      <c r="SOO82" s="209"/>
      <c r="SOP82" s="209"/>
      <c r="SOQ82" s="209"/>
      <c r="SOR82" s="209"/>
      <c r="SOS82" s="209"/>
      <c r="SOT82" s="209"/>
      <c r="SOU82" s="209"/>
      <c r="SOV82" s="209"/>
      <c r="SOW82" s="209"/>
      <c r="SOX82" s="209"/>
      <c r="SOY82" s="209"/>
      <c r="SOZ82" s="209"/>
      <c r="SPA82" s="209"/>
      <c r="SPB82" s="209"/>
      <c r="SPC82" s="209"/>
      <c r="SPD82" s="209"/>
      <c r="SPE82" s="209"/>
      <c r="SPF82" s="209"/>
      <c r="SPG82" s="209"/>
      <c r="SPH82" s="209"/>
      <c r="SPI82" s="209"/>
      <c r="SPJ82" s="209"/>
      <c r="SPK82" s="209"/>
      <c r="SPL82" s="209"/>
      <c r="SPM82" s="209"/>
      <c r="SPN82" s="209"/>
      <c r="SPO82" s="209"/>
      <c r="SPP82" s="209"/>
      <c r="SPQ82" s="209"/>
      <c r="SPR82" s="209"/>
      <c r="SPS82" s="209"/>
      <c r="SPT82" s="209"/>
      <c r="SPU82" s="209"/>
      <c r="SPV82" s="209"/>
      <c r="SPW82" s="209"/>
      <c r="SPX82" s="209"/>
      <c r="SPY82" s="209"/>
      <c r="SPZ82" s="209"/>
      <c r="SQA82" s="209"/>
      <c r="SQB82" s="209"/>
      <c r="SQC82" s="209"/>
      <c r="SQD82" s="209"/>
      <c r="SQE82" s="209"/>
      <c r="SQF82" s="209"/>
      <c r="SQG82" s="209"/>
      <c r="SQH82" s="209"/>
      <c r="SQI82" s="209"/>
      <c r="SQJ82" s="209"/>
      <c r="SQK82" s="209"/>
      <c r="SQL82" s="209"/>
      <c r="SQM82" s="209"/>
      <c r="SQN82" s="209"/>
      <c r="SQO82" s="209"/>
      <c r="SQP82" s="209"/>
      <c r="SQQ82" s="209"/>
      <c r="SQR82" s="209"/>
      <c r="SQS82" s="209"/>
      <c r="SQT82" s="209"/>
      <c r="SQU82" s="209"/>
      <c r="SQV82" s="209"/>
      <c r="SQW82" s="209"/>
      <c r="SQX82" s="209"/>
      <c r="SQY82" s="209"/>
      <c r="SQZ82" s="209"/>
      <c r="SRA82" s="209"/>
      <c r="SRB82" s="209"/>
      <c r="SRC82" s="209"/>
      <c r="SRD82" s="209"/>
      <c r="SRE82" s="209"/>
      <c r="SRF82" s="209"/>
      <c r="SRG82" s="209"/>
      <c r="SRH82" s="209"/>
      <c r="SRI82" s="209"/>
      <c r="SRJ82" s="209"/>
      <c r="SRK82" s="209"/>
      <c r="SRL82" s="209"/>
      <c r="SRM82" s="209"/>
      <c r="SRN82" s="209"/>
      <c r="SRO82" s="209"/>
      <c r="SRP82" s="209"/>
      <c r="SRQ82" s="209"/>
      <c r="SRR82" s="209"/>
      <c r="SRS82" s="209"/>
      <c r="SRT82" s="209"/>
      <c r="SRU82" s="209"/>
      <c r="SRV82" s="209"/>
      <c r="SRW82" s="209"/>
      <c r="SRX82" s="209"/>
      <c r="SRY82" s="209"/>
      <c r="SRZ82" s="209"/>
      <c r="SSA82" s="209"/>
      <c r="SSB82" s="209"/>
      <c r="SSC82" s="209"/>
      <c r="SSD82" s="209"/>
      <c r="SSE82" s="209"/>
      <c r="SSF82" s="209"/>
      <c r="SSG82" s="209"/>
      <c r="SSH82" s="209"/>
      <c r="SSI82" s="209"/>
      <c r="SSJ82" s="209"/>
      <c r="SSK82" s="209"/>
      <c r="SSL82" s="209"/>
      <c r="SSM82" s="209"/>
      <c r="SSN82" s="209"/>
      <c r="SSO82" s="209"/>
      <c r="SSP82" s="209"/>
      <c r="SSQ82" s="209"/>
      <c r="SSR82" s="209"/>
      <c r="SSS82" s="209"/>
      <c r="SST82" s="209"/>
      <c r="SSU82" s="209"/>
      <c r="SSV82" s="209"/>
      <c r="SSW82" s="209"/>
      <c r="SSX82" s="209"/>
      <c r="SSY82" s="209"/>
      <c r="SSZ82" s="209"/>
      <c r="STA82" s="209"/>
      <c r="STB82" s="209"/>
      <c r="STC82" s="209"/>
      <c r="STD82" s="209"/>
      <c r="STE82" s="209"/>
      <c r="STF82" s="209"/>
      <c r="STG82" s="209"/>
      <c r="STH82" s="209"/>
      <c r="STI82" s="209"/>
      <c r="STJ82" s="209"/>
      <c r="STK82" s="209"/>
      <c r="STL82" s="209"/>
      <c r="STM82" s="209"/>
      <c r="STN82" s="209"/>
      <c r="STO82" s="209"/>
      <c r="STP82" s="209"/>
      <c r="STQ82" s="209"/>
      <c r="STR82" s="209"/>
      <c r="STS82" s="209"/>
      <c r="STT82" s="209"/>
      <c r="STU82" s="209"/>
      <c r="STV82" s="209"/>
      <c r="STW82" s="209"/>
      <c r="STX82" s="209"/>
      <c r="STY82" s="209"/>
      <c r="STZ82" s="209"/>
      <c r="SUA82" s="209"/>
      <c r="SUB82" s="209"/>
      <c r="SUC82" s="209"/>
      <c r="SUD82" s="209"/>
      <c r="SUE82" s="209"/>
      <c r="SUF82" s="209"/>
      <c r="SUG82" s="209"/>
      <c r="SUH82" s="209"/>
      <c r="SUI82" s="209"/>
      <c r="SUJ82" s="209"/>
      <c r="SUK82" s="209"/>
      <c r="SUL82" s="209"/>
      <c r="SUM82" s="209"/>
      <c r="SUN82" s="209"/>
      <c r="SUO82" s="209"/>
      <c r="SUP82" s="209"/>
      <c r="SUQ82" s="209"/>
      <c r="SUR82" s="209"/>
      <c r="SUS82" s="209"/>
      <c r="SUT82" s="209"/>
      <c r="SUU82" s="209"/>
      <c r="SUV82" s="209"/>
      <c r="SUW82" s="209"/>
      <c r="SUX82" s="209"/>
      <c r="SUY82" s="209"/>
      <c r="SUZ82" s="209"/>
      <c r="SVA82" s="209"/>
      <c r="SVB82" s="209"/>
      <c r="SVC82" s="209"/>
      <c r="SVD82" s="209"/>
      <c r="SVE82" s="209"/>
      <c r="SVF82" s="209"/>
      <c r="SVG82" s="209"/>
      <c r="SVH82" s="209"/>
      <c r="SVI82" s="209"/>
      <c r="SVJ82" s="209"/>
      <c r="SVK82" s="209"/>
      <c r="SVL82" s="209"/>
      <c r="SVM82" s="209"/>
      <c r="SVN82" s="209"/>
      <c r="SVO82" s="209"/>
      <c r="SVP82" s="209"/>
      <c r="SVQ82" s="209"/>
      <c r="SVR82" s="209"/>
      <c r="SVS82" s="209"/>
      <c r="SVT82" s="209"/>
      <c r="SVU82" s="209"/>
      <c r="SVV82" s="209"/>
      <c r="SVW82" s="209"/>
      <c r="SVX82" s="209"/>
      <c r="SVY82" s="209"/>
      <c r="SVZ82" s="209"/>
      <c r="SWA82" s="209"/>
      <c r="SWB82" s="209"/>
      <c r="SWC82" s="209"/>
      <c r="SWD82" s="209"/>
      <c r="SWE82" s="209"/>
      <c r="SWF82" s="209"/>
      <c r="SWG82" s="209"/>
      <c r="SWH82" s="209"/>
      <c r="SWI82" s="209"/>
      <c r="SWJ82" s="209"/>
      <c r="SWK82" s="209"/>
      <c r="SWL82" s="209"/>
      <c r="SWM82" s="209"/>
      <c r="SWN82" s="209"/>
      <c r="SWO82" s="209"/>
      <c r="SWP82" s="209"/>
      <c r="SWQ82" s="209"/>
      <c r="SWR82" s="209"/>
      <c r="SWS82" s="209"/>
      <c r="SWT82" s="209"/>
      <c r="SWU82" s="209"/>
      <c r="SWV82" s="209"/>
      <c r="SWW82" s="209"/>
      <c r="SWX82" s="209"/>
      <c r="SWY82" s="209"/>
      <c r="SWZ82" s="209"/>
      <c r="SXA82" s="209"/>
      <c r="SXB82" s="209"/>
      <c r="SXC82" s="209"/>
      <c r="SXD82" s="209"/>
      <c r="SXE82" s="209"/>
      <c r="SXF82" s="209"/>
      <c r="SXG82" s="209"/>
      <c r="SXH82" s="209"/>
      <c r="SXI82" s="209"/>
      <c r="SXJ82" s="209"/>
      <c r="SXK82" s="209"/>
      <c r="SXL82" s="209"/>
      <c r="SXM82" s="209"/>
      <c r="SXN82" s="209"/>
      <c r="SXO82" s="209"/>
      <c r="SXP82" s="209"/>
      <c r="SXQ82" s="209"/>
      <c r="SXR82" s="209"/>
      <c r="SXS82" s="209"/>
      <c r="SXT82" s="209"/>
      <c r="SXU82" s="209"/>
      <c r="SXV82" s="209"/>
      <c r="SXW82" s="209"/>
      <c r="SXX82" s="209"/>
      <c r="SXY82" s="209"/>
      <c r="SXZ82" s="209"/>
      <c r="SYA82" s="209"/>
      <c r="SYB82" s="209"/>
      <c r="SYC82" s="209"/>
      <c r="SYD82" s="209"/>
      <c r="SYE82" s="209"/>
      <c r="SYF82" s="209"/>
      <c r="SYG82" s="209"/>
      <c r="SYH82" s="209"/>
      <c r="SYI82" s="209"/>
      <c r="SYJ82" s="209"/>
      <c r="SYK82" s="209"/>
      <c r="SYL82" s="209"/>
      <c r="SYM82" s="209"/>
      <c r="SYN82" s="209"/>
      <c r="SYO82" s="209"/>
      <c r="SYP82" s="209"/>
      <c r="SYQ82" s="209"/>
      <c r="SYR82" s="209"/>
      <c r="SYS82" s="209"/>
      <c r="SYT82" s="209"/>
      <c r="SYU82" s="209"/>
      <c r="SYV82" s="209"/>
      <c r="SYW82" s="209"/>
      <c r="SYX82" s="209"/>
      <c r="SYY82" s="209"/>
      <c r="SYZ82" s="209"/>
      <c r="SZA82" s="209"/>
      <c r="SZB82" s="209"/>
      <c r="SZC82" s="209"/>
      <c r="SZD82" s="209"/>
      <c r="SZE82" s="209"/>
      <c r="SZF82" s="209"/>
      <c r="SZG82" s="209"/>
      <c r="SZH82" s="209"/>
      <c r="SZI82" s="209"/>
      <c r="SZJ82" s="209"/>
      <c r="SZK82" s="209"/>
      <c r="SZL82" s="209"/>
      <c r="SZM82" s="209"/>
      <c r="SZN82" s="209"/>
      <c r="SZO82" s="209"/>
      <c r="SZP82" s="209"/>
      <c r="SZQ82" s="209"/>
      <c r="SZR82" s="209"/>
      <c r="SZS82" s="209"/>
      <c r="SZT82" s="209"/>
      <c r="SZU82" s="209"/>
      <c r="SZV82" s="209"/>
      <c r="SZW82" s="209"/>
      <c r="SZX82" s="209"/>
      <c r="SZY82" s="209"/>
      <c r="SZZ82" s="209"/>
      <c r="TAA82" s="209"/>
      <c r="TAB82" s="209"/>
      <c r="TAC82" s="209"/>
      <c r="TAD82" s="209"/>
      <c r="TAE82" s="209"/>
      <c r="TAF82" s="209"/>
      <c r="TAG82" s="209"/>
      <c r="TAH82" s="209"/>
      <c r="TAI82" s="209"/>
      <c r="TAJ82" s="209"/>
      <c r="TAK82" s="209"/>
      <c r="TAL82" s="209"/>
      <c r="TAM82" s="209"/>
      <c r="TAN82" s="209"/>
      <c r="TAO82" s="209"/>
      <c r="TAP82" s="209"/>
      <c r="TAQ82" s="209"/>
      <c r="TAR82" s="209"/>
      <c r="TAS82" s="209"/>
      <c r="TAT82" s="209"/>
      <c r="TAU82" s="209"/>
      <c r="TAV82" s="209"/>
      <c r="TAW82" s="209"/>
      <c r="TAX82" s="209"/>
      <c r="TAY82" s="209"/>
      <c r="TAZ82" s="209"/>
      <c r="TBA82" s="209"/>
      <c r="TBB82" s="209"/>
      <c r="TBC82" s="209"/>
      <c r="TBD82" s="209"/>
      <c r="TBE82" s="209"/>
      <c r="TBF82" s="209"/>
      <c r="TBG82" s="209"/>
      <c r="TBH82" s="209"/>
      <c r="TBI82" s="209"/>
      <c r="TBJ82" s="209"/>
      <c r="TBK82" s="209"/>
      <c r="TBL82" s="209"/>
      <c r="TBM82" s="209"/>
      <c r="TBN82" s="209"/>
      <c r="TBO82" s="209"/>
      <c r="TBP82" s="209"/>
      <c r="TBQ82" s="209"/>
      <c r="TBR82" s="209"/>
      <c r="TBS82" s="209"/>
      <c r="TBT82" s="209"/>
      <c r="TBU82" s="209"/>
      <c r="TBV82" s="209"/>
      <c r="TBW82" s="209"/>
      <c r="TBX82" s="209"/>
      <c r="TBY82" s="209"/>
      <c r="TBZ82" s="209"/>
      <c r="TCA82" s="209"/>
      <c r="TCB82" s="209"/>
      <c r="TCC82" s="209"/>
      <c r="TCD82" s="209"/>
      <c r="TCE82" s="209"/>
      <c r="TCF82" s="209"/>
      <c r="TCG82" s="209"/>
      <c r="TCH82" s="209"/>
      <c r="TCI82" s="209"/>
      <c r="TCJ82" s="209"/>
      <c r="TCK82" s="209"/>
      <c r="TCL82" s="209"/>
      <c r="TCM82" s="209"/>
      <c r="TCN82" s="209"/>
      <c r="TCO82" s="209"/>
      <c r="TCP82" s="209"/>
      <c r="TCQ82" s="209"/>
      <c r="TCR82" s="209"/>
      <c r="TCS82" s="209"/>
      <c r="TCT82" s="209"/>
      <c r="TCU82" s="209"/>
      <c r="TCV82" s="209"/>
      <c r="TCW82" s="209"/>
      <c r="TCX82" s="209"/>
      <c r="TCY82" s="209"/>
      <c r="TCZ82" s="209"/>
      <c r="TDA82" s="209"/>
      <c r="TDB82" s="209"/>
      <c r="TDC82" s="209"/>
      <c r="TDD82" s="209"/>
      <c r="TDE82" s="209"/>
      <c r="TDF82" s="209"/>
      <c r="TDG82" s="209"/>
      <c r="TDH82" s="209"/>
      <c r="TDI82" s="209"/>
      <c r="TDJ82" s="209"/>
      <c r="TDK82" s="209"/>
      <c r="TDL82" s="209"/>
      <c r="TDM82" s="209"/>
      <c r="TDN82" s="209"/>
      <c r="TDO82" s="209"/>
      <c r="TDP82" s="209"/>
      <c r="TDQ82" s="209"/>
      <c r="TDR82" s="209"/>
      <c r="TDS82" s="209"/>
      <c r="TDT82" s="209"/>
      <c r="TDU82" s="209"/>
      <c r="TDV82" s="209"/>
      <c r="TDW82" s="209"/>
      <c r="TDX82" s="209"/>
      <c r="TDY82" s="209"/>
      <c r="TDZ82" s="209"/>
      <c r="TEA82" s="209"/>
      <c r="TEB82" s="209"/>
      <c r="TEC82" s="209"/>
      <c r="TED82" s="209"/>
      <c r="TEE82" s="209"/>
      <c r="TEF82" s="209"/>
      <c r="TEG82" s="209"/>
      <c r="TEH82" s="209"/>
      <c r="TEI82" s="209"/>
      <c r="TEJ82" s="209"/>
      <c r="TEK82" s="209"/>
      <c r="TEL82" s="209"/>
      <c r="TEM82" s="209"/>
      <c r="TEN82" s="209"/>
      <c r="TEO82" s="209"/>
      <c r="TEP82" s="209"/>
      <c r="TEQ82" s="209"/>
      <c r="TER82" s="209"/>
      <c r="TES82" s="209"/>
      <c r="TET82" s="209"/>
      <c r="TEU82" s="209"/>
      <c r="TEV82" s="209"/>
      <c r="TEW82" s="209"/>
      <c r="TEX82" s="209"/>
      <c r="TEY82" s="209"/>
      <c r="TEZ82" s="209"/>
      <c r="TFA82" s="209"/>
      <c r="TFB82" s="209"/>
      <c r="TFC82" s="209"/>
      <c r="TFD82" s="209"/>
      <c r="TFE82" s="209"/>
      <c r="TFF82" s="209"/>
      <c r="TFG82" s="209"/>
      <c r="TFH82" s="209"/>
      <c r="TFI82" s="209"/>
      <c r="TFJ82" s="209"/>
      <c r="TFK82" s="209"/>
      <c r="TFL82" s="209"/>
      <c r="TFM82" s="209"/>
      <c r="TFN82" s="209"/>
      <c r="TFO82" s="209"/>
      <c r="TFP82" s="209"/>
      <c r="TFQ82" s="209"/>
      <c r="TFR82" s="209"/>
      <c r="TFS82" s="209"/>
      <c r="TFT82" s="209"/>
      <c r="TFU82" s="209"/>
      <c r="TFV82" s="209"/>
      <c r="TFW82" s="209"/>
      <c r="TFX82" s="209"/>
      <c r="TFY82" s="209"/>
      <c r="TFZ82" s="209"/>
      <c r="TGA82" s="209"/>
      <c r="TGB82" s="209"/>
      <c r="TGC82" s="209"/>
      <c r="TGD82" s="209"/>
      <c r="TGE82" s="209"/>
      <c r="TGF82" s="209"/>
      <c r="TGG82" s="209"/>
      <c r="TGH82" s="209"/>
      <c r="TGI82" s="209"/>
      <c r="TGJ82" s="209"/>
      <c r="TGK82" s="209"/>
      <c r="TGL82" s="209"/>
      <c r="TGM82" s="209"/>
      <c r="TGN82" s="209"/>
      <c r="TGO82" s="209"/>
      <c r="TGP82" s="209"/>
      <c r="TGQ82" s="209"/>
      <c r="TGR82" s="209"/>
      <c r="TGS82" s="209"/>
      <c r="TGT82" s="209"/>
      <c r="TGU82" s="209"/>
      <c r="TGV82" s="209"/>
      <c r="TGW82" s="209"/>
      <c r="TGX82" s="209"/>
      <c r="TGY82" s="209"/>
      <c r="TGZ82" s="209"/>
      <c r="THA82" s="209"/>
      <c r="THB82" s="209"/>
      <c r="THC82" s="209"/>
      <c r="THD82" s="209"/>
      <c r="THE82" s="209"/>
      <c r="THF82" s="209"/>
      <c r="THG82" s="209"/>
      <c r="THH82" s="209"/>
      <c r="THI82" s="209"/>
      <c r="THJ82" s="209"/>
      <c r="THK82" s="209"/>
      <c r="THL82" s="209"/>
      <c r="THM82" s="209"/>
      <c r="THN82" s="209"/>
      <c r="THO82" s="209"/>
      <c r="THP82" s="209"/>
      <c r="THQ82" s="209"/>
      <c r="THR82" s="209"/>
      <c r="THS82" s="209"/>
      <c r="THT82" s="209"/>
      <c r="THU82" s="209"/>
      <c r="THV82" s="209"/>
      <c r="THW82" s="209"/>
      <c r="THX82" s="209"/>
      <c r="THY82" s="209"/>
      <c r="THZ82" s="209"/>
      <c r="TIA82" s="209"/>
      <c r="TIB82" s="209"/>
      <c r="TIC82" s="209"/>
      <c r="TID82" s="209"/>
      <c r="TIE82" s="209"/>
      <c r="TIF82" s="209"/>
      <c r="TIG82" s="209"/>
      <c r="TIH82" s="209"/>
      <c r="TII82" s="209"/>
      <c r="TIJ82" s="209"/>
      <c r="TIK82" s="209"/>
      <c r="TIL82" s="209"/>
      <c r="TIM82" s="209"/>
      <c r="TIN82" s="209"/>
      <c r="TIO82" s="209"/>
      <c r="TIP82" s="209"/>
      <c r="TIQ82" s="209"/>
      <c r="TIR82" s="209"/>
      <c r="TIS82" s="209"/>
      <c r="TIT82" s="209"/>
      <c r="TIU82" s="209"/>
      <c r="TIV82" s="209"/>
      <c r="TIW82" s="209"/>
      <c r="TIX82" s="209"/>
      <c r="TIY82" s="209"/>
      <c r="TIZ82" s="209"/>
      <c r="TJA82" s="209"/>
      <c r="TJB82" s="209"/>
      <c r="TJC82" s="209"/>
      <c r="TJD82" s="209"/>
      <c r="TJE82" s="209"/>
      <c r="TJF82" s="209"/>
      <c r="TJG82" s="209"/>
      <c r="TJH82" s="209"/>
      <c r="TJI82" s="209"/>
      <c r="TJJ82" s="209"/>
      <c r="TJK82" s="209"/>
      <c r="TJL82" s="209"/>
      <c r="TJM82" s="209"/>
      <c r="TJN82" s="209"/>
      <c r="TJO82" s="209"/>
      <c r="TJP82" s="209"/>
      <c r="TJQ82" s="209"/>
      <c r="TJR82" s="209"/>
      <c r="TJS82" s="209"/>
      <c r="TJT82" s="209"/>
      <c r="TJU82" s="209"/>
      <c r="TJV82" s="209"/>
      <c r="TJW82" s="209"/>
      <c r="TJX82" s="209"/>
      <c r="TJY82" s="209"/>
      <c r="TJZ82" s="209"/>
      <c r="TKA82" s="209"/>
      <c r="TKB82" s="209"/>
      <c r="TKC82" s="209"/>
      <c r="TKD82" s="209"/>
      <c r="TKE82" s="209"/>
      <c r="TKF82" s="209"/>
      <c r="TKG82" s="209"/>
      <c r="TKH82" s="209"/>
      <c r="TKI82" s="209"/>
      <c r="TKJ82" s="209"/>
      <c r="TKK82" s="209"/>
      <c r="TKL82" s="209"/>
      <c r="TKM82" s="209"/>
      <c r="TKN82" s="209"/>
      <c r="TKO82" s="209"/>
      <c r="TKP82" s="209"/>
      <c r="TKQ82" s="209"/>
      <c r="TKR82" s="209"/>
      <c r="TKS82" s="209"/>
      <c r="TKT82" s="209"/>
      <c r="TKU82" s="209"/>
      <c r="TKV82" s="209"/>
      <c r="TKW82" s="209"/>
      <c r="TKX82" s="209"/>
      <c r="TKY82" s="209"/>
      <c r="TKZ82" s="209"/>
      <c r="TLA82" s="209"/>
      <c r="TLB82" s="209"/>
      <c r="TLC82" s="209"/>
      <c r="TLD82" s="209"/>
      <c r="TLE82" s="209"/>
      <c r="TLF82" s="209"/>
      <c r="TLG82" s="209"/>
      <c r="TLH82" s="209"/>
      <c r="TLI82" s="209"/>
      <c r="TLJ82" s="209"/>
      <c r="TLK82" s="209"/>
      <c r="TLL82" s="209"/>
      <c r="TLM82" s="209"/>
      <c r="TLN82" s="209"/>
      <c r="TLO82" s="209"/>
      <c r="TLP82" s="209"/>
      <c r="TLQ82" s="209"/>
      <c r="TLR82" s="209"/>
      <c r="TLS82" s="209"/>
      <c r="TLT82" s="209"/>
      <c r="TLU82" s="209"/>
      <c r="TLV82" s="209"/>
      <c r="TLW82" s="209"/>
      <c r="TLX82" s="209"/>
      <c r="TLY82" s="209"/>
      <c r="TLZ82" s="209"/>
      <c r="TMA82" s="209"/>
      <c r="TMB82" s="209"/>
      <c r="TMC82" s="209"/>
      <c r="TMD82" s="209"/>
      <c r="TME82" s="209"/>
      <c r="TMF82" s="209"/>
      <c r="TMG82" s="209"/>
      <c r="TMH82" s="209"/>
      <c r="TMI82" s="209"/>
      <c r="TMJ82" s="209"/>
      <c r="TMK82" s="209"/>
      <c r="TML82" s="209"/>
      <c r="TMM82" s="209"/>
      <c r="TMN82" s="209"/>
      <c r="TMO82" s="209"/>
      <c r="TMP82" s="209"/>
      <c r="TMQ82" s="209"/>
      <c r="TMR82" s="209"/>
      <c r="TMS82" s="209"/>
      <c r="TMT82" s="209"/>
      <c r="TMU82" s="209"/>
      <c r="TMV82" s="209"/>
      <c r="TMW82" s="209"/>
      <c r="TMX82" s="209"/>
      <c r="TMY82" s="209"/>
      <c r="TMZ82" s="209"/>
      <c r="TNA82" s="209"/>
      <c r="TNB82" s="209"/>
      <c r="TNC82" s="209"/>
      <c r="TND82" s="209"/>
      <c r="TNE82" s="209"/>
      <c r="TNF82" s="209"/>
      <c r="TNG82" s="209"/>
      <c r="TNH82" s="209"/>
      <c r="TNI82" s="209"/>
      <c r="TNJ82" s="209"/>
      <c r="TNK82" s="209"/>
      <c r="TNL82" s="209"/>
      <c r="TNM82" s="209"/>
      <c r="TNN82" s="209"/>
      <c r="TNO82" s="209"/>
      <c r="TNP82" s="209"/>
      <c r="TNQ82" s="209"/>
      <c r="TNR82" s="209"/>
      <c r="TNS82" s="209"/>
      <c r="TNT82" s="209"/>
      <c r="TNU82" s="209"/>
      <c r="TNV82" s="209"/>
      <c r="TNW82" s="209"/>
      <c r="TNX82" s="209"/>
      <c r="TNY82" s="209"/>
      <c r="TNZ82" s="209"/>
      <c r="TOA82" s="209"/>
      <c r="TOB82" s="209"/>
      <c r="TOC82" s="209"/>
      <c r="TOD82" s="209"/>
      <c r="TOE82" s="209"/>
      <c r="TOF82" s="209"/>
      <c r="TOG82" s="209"/>
      <c r="TOH82" s="209"/>
      <c r="TOI82" s="209"/>
      <c r="TOJ82" s="209"/>
      <c r="TOK82" s="209"/>
      <c r="TOL82" s="209"/>
      <c r="TOM82" s="209"/>
      <c r="TON82" s="209"/>
      <c r="TOO82" s="209"/>
      <c r="TOP82" s="209"/>
      <c r="TOQ82" s="209"/>
      <c r="TOR82" s="209"/>
      <c r="TOS82" s="209"/>
      <c r="TOT82" s="209"/>
      <c r="TOU82" s="209"/>
      <c r="TOV82" s="209"/>
      <c r="TOW82" s="209"/>
      <c r="TOX82" s="209"/>
      <c r="TOY82" s="209"/>
      <c r="TOZ82" s="209"/>
      <c r="TPA82" s="209"/>
      <c r="TPB82" s="209"/>
      <c r="TPC82" s="209"/>
      <c r="TPD82" s="209"/>
      <c r="TPE82" s="209"/>
      <c r="TPF82" s="209"/>
      <c r="TPG82" s="209"/>
      <c r="TPH82" s="209"/>
      <c r="TPI82" s="209"/>
      <c r="TPJ82" s="209"/>
      <c r="TPK82" s="209"/>
      <c r="TPL82" s="209"/>
      <c r="TPM82" s="209"/>
      <c r="TPN82" s="209"/>
      <c r="TPO82" s="209"/>
      <c r="TPP82" s="209"/>
      <c r="TPQ82" s="209"/>
      <c r="TPR82" s="209"/>
      <c r="TPS82" s="209"/>
      <c r="TPT82" s="209"/>
      <c r="TPU82" s="209"/>
      <c r="TPV82" s="209"/>
      <c r="TPW82" s="209"/>
      <c r="TPX82" s="209"/>
      <c r="TPY82" s="209"/>
      <c r="TPZ82" s="209"/>
      <c r="TQA82" s="209"/>
      <c r="TQB82" s="209"/>
      <c r="TQC82" s="209"/>
      <c r="TQD82" s="209"/>
      <c r="TQE82" s="209"/>
      <c r="TQF82" s="209"/>
      <c r="TQG82" s="209"/>
      <c r="TQH82" s="209"/>
      <c r="TQI82" s="209"/>
      <c r="TQJ82" s="209"/>
      <c r="TQK82" s="209"/>
      <c r="TQL82" s="209"/>
      <c r="TQM82" s="209"/>
      <c r="TQN82" s="209"/>
      <c r="TQO82" s="209"/>
      <c r="TQP82" s="209"/>
      <c r="TQQ82" s="209"/>
      <c r="TQR82" s="209"/>
      <c r="TQS82" s="209"/>
      <c r="TQT82" s="209"/>
      <c r="TQU82" s="209"/>
      <c r="TQV82" s="209"/>
      <c r="TQW82" s="209"/>
      <c r="TQX82" s="209"/>
      <c r="TQY82" s="209"/>
      <c r="TQZ82" s="209"/>
      <c r="TRA82" s="209"/>
      <c r="TRB82" s="209"/>
      <c r="TRC82" s="209"/>
      <c r="TRD82" s="209"/>
      <c r="TRE82" s="209"/>
      <c r="TRF82" s="209"/>
      <c r="TRG82" s="209"/>
      <c r="TRH82" s="209"/>
      <c r="TRI82" s="209"/>
      <c r="TRJ82" s="209"/>
      <c r="TRK82" s="209"/>
      <c r="TRL82" s="209"/>
      <c r="TRM82" s="209"/>
      <c r="TRN82" s="209"/>
      <c r="TRO82" s="209"/>
      <c r="TRP82" s="209"/>
      <c r="TRQ82" s="209"/>
      <c r="TRR82" s="209"/>
      <c r="TRS82" s="209"/>
      <c r="TRT82" s="209"/>
      <c r="TRU82" s="209"/>
      <c r="TRV82" s="209"/>
      <c r="TRW82" s="209"/>
      <c r="TRX82" s="209"/>
      <c r="TRY82" s="209"/>
      <c r="TRZ82" s="209"/>
      <c r="TSA82" s="209"/>
      <c r="TSB82" s="209"/>
      <c r="TSC82" s="209"/>
      <c r="TSD82" s="209"/>
      <c r="TSE82" s="209"/>
      <c r="TSF82" s="209"/>
      <c r="TSG82" s="209"/>
      <c r="TSH82" s="209"/>
      <c r="TSI82" s="209"/>
      <c r="TSJ82" s="209"/>
      <c r="TSK82" s="209"/>
      <c r="TSL82" s="209"/>
      <c r="TSM82" s="209"/>
      <c r="TSN82" s="209"/>
      <c r="TSO82" s="209"/>
      <c r="TSP82" s="209"/>
      <c r="TSQ82" s="209"/>
      <c r="TSR82" s="209"/>
      <c r="TSS82" s="209"/>
      <c r="TST82" s="209"/>
      <c r="TSU82" s="209"/>
      <c r="TSV82" s="209"/>
      <c r="TSW82" s="209"/>
      <c r="TSX82" s="209"/>
      <c r="TSY82" s="209"/>
      <c r="TSZ82" s="209"/>
      <c r="TTA82" s="209"/>
      <c r="TTB82" s="209"/>
      <c r="TTC82" s="209"/>
      <c r="TTD82" s="209"/>
      <c r="TTE82" s="209"/>
      <c r="TTF82" s="209"/>
      <c r="TTG82" s="209"/>
      <c r="TTH82" s="209"/>
      <c r="TTI82" s="209"/>
      <c r="TTJ82" s="209"/>
      <c r="TTK82" s="209"/>
      <c r="TTL82" s="209"/>
      <c r="TTM82" s="209"/>
      <c r="TTN82" s="209"/>
      <c r="TTO82" s="209"/>
      <c r="TTP82" s="209"/>
      <c r="TTQ82" s="209"/>
      <c r="TTR82" s="209"/>
      <c r="TTS82" s="209"/>
      <c r="TTT82" s="209"/>
      <c r="TTU82" s="209"/>
      <c r="TTV82" s="209"/>
      <c r="TTW82" s="209"/>
      <c r="TTX82" s="209"/>
      <c r="TTY82" s="209"/>
      <c r="TTZ82" s="209"/>
      <c r="TUA82" s="209"/>
      <c r="TUB82" s="209"/>
      <c r="TUC82" s="209"/>
      <c r="TUD82" s="209"/>
      <c r="TUE82" s="209"/>
      <c r="TUF82" s="209"/>
      <c r="TUG82" s="209"/>
      <c r="TUH82" s="209"/>
      <c r="TUI82" s="209"/>
      <c r="TUJ82" s="209"/>
      <c r="TUK82" s="209"/>
      <c r="TUL82" s="209"/>
      <c r="TUM82" s="209"/>
      <c r="TUN82" s="209"/>
      <c r="TUO82" s="209"/>
      <c r="TUP82" s="209"/>
      <c r="TUQ82" s="209"/>
      <c r="TUR82" s="209"/>
      <c r="TUS82" s="209"/>
      <c r="TUT82" s="209"/>
      <c r="TUU82" s="209"/>
      <c r="TUV82" s="209"/>
      <c r="TUW82" s="209"/>
      <c r="TUX82" s="209"/>
      <c r="TUY82" s="209"/>
      <c r="TUZ82" s="209"/>
      <c r="TVA82" s="209"/>
      <c r="TVB82" s="209"/>
      <c r="TVC82" s="209"/>
      <c r="TVD82" s="209"/>
      <c r="TVE82" s="209"/>
      <c r="TVF82" s="209"/>
      <c r="TVG82" s="209"/>
      <c r="TVH82" s="209"/>
      <c r="TVI82" s="209"/>
      <c r="TVJ82" s="209"/>
      <c r="TVK82" s="209"/>
      <c r="TVL82" s="209"/>
      <c r="TVM82" s="209"/>
      <c r="TVN82" s="209"/>
      <c r="TVO82" s="209"/>
      <c r="TVP82" s="209"/>
      <c r="TVQ82" s="209"/>
      <c r="TVR82" s="209"/>
      <c r="TVS82" s="209"/>
      <c r="TVT82" s="209"/>
      <c r="TVU82" s="209"/>
      <c r="TVV82" s="209"/>
      <c r="TVW82" s="209"/>
      <c r="TVX82" s="209"/>
      <c r="TVY82" s="209"/>
      <c r="TVZ82" s="209"/>
      <c r="TWA82" s="209"/>
      <c r="TWB82" s="209"/>
      <c r="TWC82" s="209"/>
      <c r="TWD82" s="209"/>
      <c r="TWE82" s="209"/>
      <c r="TWF82" s="209"/>
      <c r="TWG82" s="209"/>
      <c r="TWH82" s="209"/>
      <c r="TWI82" s="209"/>
      <c r="TWJ82" s="209"/>
      <c r="TWK82" s="209"/>
      <c r="TWL82" s="209"/>
      <c r="TWM82" s="209"/>
      <c r="TWN82" s="209"/>
      <c r="TWO82" s="209"/>
      <c r="TWP82" s="209"/>
      <c r="TWQ82" s="209"/>
      <c r="TWR82" s="209"/>
      <c r="TWS82" s="209"/>
      <c r="TWT82" s="209"/>
      <c r="TWU82" s="209"/>
      <c r="TWV82" s="209"/>
      <c r="TWW82" s="209"/>
      <c r="TWX82" s="209"/>
      <c r="TWY82" s="209"/>
      <c r="TWZ82" s="209"/>
      <c r="TXA82" s="209"/>
      <c r="TXB82" s="209"/>
      <c r="TXC82" s="209"/>
      <c r="TXD82" s="209"/>
      <c r="TXE82" s="209"/>
      <c r="TXF82" s="209"/>
      <c r="TXG82" s="209"/>
      <c r="TXH82" s="209"/>
      <c r="TXI82" s="209"/>
      <c r="TXJ82" s="209"/>
      <c r="TXK82" s="209"/>
      <c r="TXL82" s="209"/>
      <c r="TXM82" s="209"/>
      <c r="TXN82" s="209"/>
      <c r="TXO82" s="209"/>
      <c r="TXP82" s="209"/>
      <c r="TXQ82" s="209"/>
      <c r="TXR82" s="209"/>
      <c r="TXS82" s="209"/>
      <c r="TXT82" s="209"/>
      <c r="TXU82" s="209"/>
      <c r="TXV82" s="209"/>
      <c r="TXW82" s="209"/>
      <c r="TXX82" s="209"/>
      <c r="TXY82" s="209"/>
      <c r="TXZ82" s="209"/>
      <c r="TYA82" s="209"/>
      <c r="TYB82" s="209"/>
      <c r="TYC82" s="209"/>
      <c r="TYD82" s="209"/>
      <c r="TYE82" s="209"/>
      <c r="TYF82" s="209"/>
      <c r="TYG82" s="209"/>
      <c r="TYH82" s="209"/>
      <c r="TYI82" s="209"/>
      <c r="TYJ82" s="209"/>
      <c r="TYK82" s="209"/>
      <c r="TYL82" s="209"/>
      <c r="TYM82" s="209"/>
      <c r="TYN82" s="209"/>
      <c r="TYO82" s="209"/>
      <c r="TYP82" s="209"/>
      <c r="TYQ82" s="209"/>
      <c r="TYR82" s="209"/>
      <c r="TYS82" s="209"/>
      <c r="TYT82" s="209"/>
      <c r="TYU82" s="209"/>
      <c r="TYV82" s="209"/>
      <c r="TYW82" s="209"/>
      <c r="TYX82" s="209"/>
      <c r="TYY82" s="209"/>
      <c r="TYZ82" s="209"/>
      <c r="TZA82" s="209"/>
      <c r="TZB82" s="209"/>
      <c r="TZC82" s="209"/>
      <c r="TZD82" s="209"/>
      <c r="TZE82" s="209"/>
      <c r="TZF82" s="209"/>
      <c r="TZG82" s="209"/>
      <c r="TZH82" s="209"/>
      <c r="TZI82" s="209"/>
      <c r="TZJ82" s="209"/>
      <c r="TZK82" s="209"/>
      <c r="TZL82" s="209"/>
      <c r="TZM82" s="209"/>
      <c r="TZN82" s="209"/>
      <c r="TZO82" s="209"/>
      <c r="TZP82" s="209"/>
      <c r="TZQ82" s="209"/>
      <c r="TZR82" s="209"/>
      <c r="TZS82" s="209"/>
      <c r="TZT82" s="209"/>
      <c r="TZU82" s="209"/>
      <c r="TZV82" s="209"/>
      <c r="TZW82" s="209"/>
      <c r="TZX82" s="209"/>
      <c r="TZY82" s="209"/>
      <c r="TZZ82" s="209"/>
      <c r="UAA82" s="209"/>
      <c r="UAB82" s="209"/>
      <c r="UAC82" s="209"/>
      <c r="UAD82" s="209"/>
      <c r="UAE82" s="209"/>
      <c r="UAF82" s="209"/>
      <c r="UAG82" s="209"/>
      <c r="UAH82" s="209"/>
      <c r="UAI82" s="209"/>
      <c r="UAJ82" s="209"/>
      <c r="UAK82" s="209"/>
      <c r="UAL82" s="209"/>
      <c r="UAM82" s="209"/>
      <c r="UAN82" s="209"/>
      <c r="UAO82" s="209"/>
      <c r="UAP82" s="209"/>
      <c r="UAQ82" s="209"/>
      <c r="UAR82" s="209"/>
      <c r="UAS82" s="209"/>
      <c r="UAT82" s="209"/>
      <c r="UAU82" s="209"/>
      <c r="UAV82" s="209"/>
      <c r="UAW82" s="209"/>
      <c r="UAX82" s="209"/>
      <c r="UAY82" s="209"/>
      <c r="UAZ82" s="209"/>
      <c r="UBA82" s="209"/>
      <c r="UBB82" s="209"/>
      <c r="UBC82" s="209"/>
      <c r="UBD82" s="209"/>
      <c r="UBE82" s="209"/>
      <c r="UBF82" s="209"/>
      <c r="UBG82" s="209"/>
      <c r="UBH82" s="209"/>
      <c r="UBI82" s="209"/>
      <c r="UBJ82" s="209"/>
      <c r="UBK82" s="209"/>
      <c r="UBL82" s="209"/>
      <c r="UBM82" s="209"/>
      <c r="UBN82" s="209"/>
      <c r="UBO82" s="209"/>
      <c r="UBP82" s="209"/>
      <c r="UBQ82" s="209"/>
      <c r="UBR82" s="209"/>
      <c r="UBS82" s="209"/>
      <c r="UBT82" s="209"/>
      <c r="UBU82" s="209"/>
      <c r="UBV82" s="209"/>
      <c r="UBW82" s="209"/>
      <c r="UBX82" s="209"/>
      <c r="UBY82" s="209"/>
      <c r="UBZ82" s="209"/>
      <c r="UCA82" s="209"/>
      <c r="UCB82" s="209"/>
      <c r="UCC82" s="209"/>
      <c r="UCD82" s="209"/>
      <c r="UCE82" s="209"/>
      <c r="UCF82" s="209"/>
      <c r="UCG82" s="209"/>
      <c r="UCH82" s="209"/>
      <c r="UCI82" s="209"/>
      <c r="UCJ82" s="209"/>
      <c r="UCK82" s="209"/>
      <c r="UCL82" s="209"/>
      <c r="UCM82" s="209"/>
      <c r="UCN82" s="209"/>
      <c r="UCO82" s="209"/>
      <c r="UCP82" s="209"/>
      <c r="UCQ82" s="209"/>
      <c r="UCR82" s="209"/>
      <c r="UCS82" s="209"/>
      <c r="UCT82" s="209"/>
      <c r="UCU82" s="209"/>
      <c r="UCV82" s="209"/>
      <c r="UCW82" s="209"/>
      <c r="UCX82" s="209"/>
      <c r="UCY82" s="209"/>
      <c r="UCZ82" s="209"/>
      <c r="UDA82" s="209"/>
      <c r="UDB82" s="209"/>
      <c r="UDC82" s="209"/>
      <c r="UDD82" s="209"/>
      <c r="UDE82" s="209"/>
      <c r="UDF82" s="209"/>
      <c r="UDG82" s="209"/>
      <c r="UDH82" s="209"/>
      <c r="UDI82" s="209"/>
      <c r="UDJ82" s="209"/>
      <c r="UDK82" s="209"/>
      <c r="UDL82" s="209"/>
      <c r="UDM82" s="209"/>
      <c r="UDN82" s="209"/>
      <c r="UDO82" s="209"/>
      <c r="UDP82" s="209"/>
      <c r="UDQ82" s="209"/>
      <c r="UDR82" s="209"/>
      <c r="UDS82" s="209"/>
      <c r="UDT82" s="209"/>
      <c r="UDU82" s="209"/>
      <c r="UDV82" s="209"/>
      <c r="UDW82" s="209"/>
      <c r="UDX82" s="209"/>
      <c r="UDY82" s="209"/>
      <c r="UDZ82" s="209"/>
      <c r="UEA82" s="209"/>
      <c r="UEB82" s="209"/>
      <c r="UEC82" s="209"/>
      <c r="UED82" s="209"/>
      <c r="UEE82" s="209"/>
      <c r="UEF82" s="209"/>
      <c r="UEG82" s="209"/>
      <c r="UEH82" s="209"/>
      <c r="UEI82" s="209"/>
      <c r="UEJ82" s="209"/>
      <c r="UEK82" s="209"/>
      <c r="UEL82" s="209"/>
      <c r="UEM82" s="209"/>
      <c r="UEN82" s="209"/>
      <c r="UEO82" s="209"/>
      <c r="UEP82" s="209"/>
      <c r="UEQ82" s="209"/>
      <c r="UER82" s="209"/>
      <c r="UES82" s="209"/>
      <c r="UET82" s="209"/>
      <c r="UEU82" s="209"/>
      <c r="UEV82" s="209"/>
      <c r="UEW82" s="209"/>
      <c r="UEX82" s="209"/>
      <c r="UEY82" s="209"/>
      <c r="UEZ82" s="209"/>
      <c r="UFA82" s="209"/>
      <c r="UFB82" s="209"/>
      <c r="UFC82" s="209"/>
      <c r="UFD82" s="209"/>
      <c r="UFE82" s="209"/>
      <c r="UFF82" s="209"/>
      <c r="UFG82" s="209"/>
      <c r="UFH82" s="209"/>
      <c r="UFI82" s="209"/>
      <c r="UFJ82" s="209"/>
      <c r="UFK82" s="209"/>
      <c r="UFL82" s="209"/>
      <c r="UFM82" s="209"/>
      <c r="UFN82" s="209"/>
      <c r="UFO82" s="209"/>
      <c r="UFP82" s="209"/>
      <c r="UFQ82" s="209"/>
      <c r="UFR82" s="209"/>
      <c r="UFS82" s="209"/>
      <c r="UFT82" s="209"/>
      <c r="UFU82" s="209"/>
      <c r="UFV82" s="209"/>
      <c r="UFW82" s="209"/>
      <c r="UFX82" s="209"/>
      <c r="UFY82" s="209"/>
      <c r="UFZ82" s="209"/>
      <c r="UGA82" s="209"/>
      <c r="UGB82" s="209"/>
      <c r="UGC82" s="209"/>
      <c r="UGD82" s="209"/>
      <c r="UGE82" s="209"/>
      <c r="UGF82" s="209"/>
      <c r="UGG82" s="209"/>
      <c r="UGH82" s="209"/>
      <c r="UGI82" s="209"/>
      <c r="UGJ82" s="209"/>
      <c r="UGK82" s="209"/>
      <c r="UGL82" s="209"/>
      <c r="UGM82" s="209"/>
      <c r="UGN82" s="209"/>
      <c r="UGO82" s="209"/>
      <c r="UGP82" s="209"/>
      <c r="UGQ82" s="209"/>
      <c r="UGR82" s="209"/>
      <c r="UGS82" s="209"/>
      <c r="UGT82" s="209"/>
      <c r="UGU82" s="209"/>
      <c r="UGV82" s="209"/>
      <c r="UGW82" s="209"/>
      <c r="UGX82" s="209"/>
      <c r="UGY82" s="209"/>
      <c r="UGZ82" s="209"/>
      <c r="UHA82" s="209"/>
      <c r="UHB82" s="209"/>
      <c r="UHC82" s="209"/>
      <c r="UHD82" s="209"/>
      <c r="UHE82" s="209"/>
      <c r="UHF82" s="209"/>
      <c r="UHG82" s="209"/>
      <c r="UHH82" s="209"/>
      <c r="UHI82" s="209"/>
      <c r="UHJ82" s="209"/>
      <c r="UHK82" s="209"/>
      <c r="UHL82" s="209"/>
      <c r="UHM82" s="209"/>
      <c r="UHN82" s="209"/>
      <c r="UHO82" s="209"/>
      <c r="UHP82" s="209"/>
      <c r="UHQ82" s="209"/>
      <c r="UHR82" s="209"/>
      <c r="UHS82" s="209"/>
      <c r="UHT82" s="209"/>
      <c r="UHU82" s="209"/>
      <c r="UHV82" s="209"/>
      <c r="UHW82" s="209"/>
      <c r="UHX82" s="209"/>
      <c r="UHY82" s="209"/>
      <c r="UHZ82" s="209"/>
      <c r="UIA82" s="209"/>
      <c r="UIB82" s="209"/>
      <c r="UIC82" s="209"/>
      <c r="UID82" s="209"/>
      <c r="UIE82" s="209"/>
      <c r="UIF82" s="209"/>
      <c r="UIG82" s="209"/>
      <c r="UIH82" s="209"/>
      <c r="UII82" s="209"/>
      <c r="UIJ82" s="209"/>
      <c r="UIK82" s="209"/>
      <c r="UIL82" s="209"/>
      <c r="UIM82" s="209"/>
      <c r="UIN82" s="209"/>
      <c r="UIO82" s="209"/>
      <c r="UIP82" s="209"/>
      <c r="UIQ82" s="209"/>
      <c r="UIR82" s="209"/>
      <c r="UIS82" s="209"/>
      <c r="UIT82" s="209"/>
      <c r="UIU82" s="209"/>
      <c r="UIV82" s="209"/>
      <c r="UIW82" s="209"/>
      <c r="UIX82" s="209"/>
      <c r="UIY82" s="209"/>
      <c r="UIZ82" s="209"/>
      <c r="UJA82" s="209"/>
      <c r="UJB82" s="209"/>
      <c r="UJC82" s="209"/>
      <c r="UJD82" s="209"/>
      <c r="UJE82" s="209"/>
      <c r="UJF82" s="209"/>
      <c r="UJG82" s="209"/>
      <c r="UJH82" s="209"/>
      <c r="UJI82" s="209"/>
      <c r="UJJ82" s="209"/>
      <c r="UJK82" s="209"/>
      <c r="UJL82" s="209"/>
      <c r="UJM82" s="209"/>
      <c r="UJN82" s="209"/>
      <c r="UJO82" s="209"/>
      <c r="UJP82" s="209"/>
      <c r="UJQ82" s="209"/>
      <c r="UJR82" s="209"/>
      <c r="UJS82" s="209"/>
      <c r="UJT82" s="209"/>
      <c r="UJU82" s="209"/>
      <c r="UJV82" s="209"/>
      <c r="UJW82" s="209"/>
      <c r="UJX82" s="209"/>
      <c r="UJY82" s="209"/>
      <c r="UJZ82" s="209"/>
      <c r="UKA82" s="209"/>
      <c r="UKB82" s="209"/>
      <c r="UKC82" s="209"/>
      <c r="UKD82" s="209"/>
      <c r="UKE82" s="209"/>
      <c r="UKF82" s="209"/>
      <c r="UKG82" s="209"/>
      <c r="UKH82" s="209"/>
      <c r="UKI82" s="209"/>
      <c r="UKJ82" s="209"/>
      <c r="UKK82" s="209"/>
      <c r="UKL82" s="209"/>
      <c r="UKM82" s="209"/>
      <c r="UKN82" s="209"/>
      <c r="UKO82" s="209"/>
      <c r="UKP82" s="209"/>
      <c r="UKQ82" s="209"/>
      <c r="UKR82" s="209"/>
      <c r="UKS82" s="209"/>
      <c r="UKT82" s="209"/>
      <c r="UKU82" s="209"/>
      <c r="UKV82" s="209"/>
      <c r="UKW82" s="209"/>
      <c r="UKX82" s="209"/>
      <c r="UKY82" s="209"/>
      <c r="UKZ82" s="209"/>
      <c r="ULA82" s="209"/>
      <c r="ULB82" s="209"/>
      <c r="ULC82" s="209"/>
      <c r="ULD82" s="209"/>
      <c r="ULE82" s="209"/>
      <c r="ULF82" s="209"/>
      <c r="ULG82" s="209"/>
      <c r="ULH82" s="209"/>
      <c r="ULI82" s="209"/>
      <c r="ULJ82" s="209"/>
      <c r="ULK82" s="209"/>
      <c r="ULL82" s="209"/>
      <c r="ULM82" s="209"/>
      <c r="ULN82" s="209"/>
      <c r="ULO82" s="209"/>
      <c r="ULP82" s="209"/>
      <c r="ULQ82" s="209"/>
      <c r="ULR82" s="209"/>
      <c r="ULS82" s="209"/>
      <c r="ULT82" s="209"/>
      <c r="ULU82" s="209"/>
      <c r="ULV82" s="209"/>
      <c r="ULW82" s="209"/>
      <c r="ULX82" s="209"/>
      <c r="ULY82" s="209"/>
      <c r="ULZ82" s="209"/>
      <c r="UMA82" s="209"/>
      <c r="UMB82" s="209"/>
      <c r="UMC82" s="209"/>
      <c r="UMD82" s="209"/>
      <c r="UME82" s="209"/>
      <c r="UMF82" s="209"/>
      <c r="UMG82" s="209"/>
      <c r="UMH82" s="209"/>
      <c r="UMI82" s="209"/>
      <c r="UMJ82" s="209"/>
      <c r="UMK82" s="209"/>
      <c r="UML82" s="209"/>
      <c r="UMM82" s="209"/>
      <c r="UMN82" s="209"/>
      <c r="UMO82" s="209"/>
      <c r="UMP82" s="209"/>
      <c r="UMQ82" s="209"/>
      <c r="UMR82" s="209"/>
      <c r="UMS82" s="209"/>
      <c r="UMT82" s="209"/>
      <c r="UMU82" s="209"/>
      <c r="UMV82" s="209"/>
      <c r="UMW82" s="209"/>
      <c r="UMX82" s="209"/>
      <c r="UMY82" s="209"/>
      <c r="UMZ82" s="209"/>
      <c r="UNA82" s="209"/>
      <c r="UNB82" s="209"/>
      <c r="UNC82" s="209"/>
      <c r="UND82" s="209"/>
      <c r="UNE82" s="209"/>
      <c r="UNF82" s="209"/>
      <c r="UNG82" s="209"/>
      <c r="UNH82" s="209"/>
      <c r="UNI82" s="209"/>
      <c r="UNJ82" s="209"/>
      <c r="UNK82" s="209"/>
      <c r="UNL82" s="209"/>
      <c r="UNM82" s="209"/>
      <c r="UNN82" s="209"/>
      <c r="UNO82" s="209"/>
      <c r="UNP82" s="209"/>
      <c r="UNQ82" s="209"/>
      <c r="UNR82" s="209"/>
      <c r="UNS82" s="209"/>
      <c r="UNT82" s="209"/>
      <c r="UNU82" s="209"/>
      <c r="UNV82" s="209"/>
      <c r="UNW82" s="209"/>
      <c r="UNX82" s="209"/>
      <c r="UNY82" s="209"/>
      <c r="UNZ82" s="209"/>
      <c r="UOA82" s="209"/>
      <c r="UOB82" s="209"/>
      <c r="UOC82" s="209"/>
      <c r="UOD82" s="209"/>
      <c r="UOE82" s="209"/>
      <c r="UOF82" s="209"/>
      <c r="UOG82" s="209"/>
      <c r="UOH82" s="209"/>
      <c r="UOI82" s="209"/>
      <c r="UOJ82" s="209"/>
      <c r="UOK82" s="209"/>
      <c r="UOL82" s="209"/>
      <c r="UOM82" s="209"/>
      <c r="UON82" s="209"/>
      <c r="UOO82" s="209"/>
      <c r="UOP82" s="209"/>
      <c r="UOQ82" s="209"/>
      <c r="UOR82" s="209"/>
      <c r="UOS82" s="209"/>
      <c r="UOT82" s="209"/>
      <c r="UOU82" s="209"/>
      <c r="UOV82" s="209"/>
      <c r="UOW82" s="209"/>
      <c r="UOX82" s="209"/>
      <c r="UOY82" s="209"/>
      <c r="UOZ82" s="209"/>
      <c r="UPA82" s="209"/>
      <c r="UPB82" s="209"/>
      <c r="UPC82" s="209"/>
      <c r="UPD82" s="209"/>
      <c r="UPE82" s="209"/>
      <c r="UPF82" s="209"/>
      <c r="UPG82" s="209"/>
      <c r="UPH82" s="209"/>
      <c r="UPI82" s="209"/>
      <c r="UPJ82" s="209"/>
      <c r="UPK82" s="209"/>
      <c r="UPL82" s="209"/>
      <c r="UPM82" s="209"/>
      <c r="UPN82" s="209"/>
      <c r="UPO82" s="209"/>
      <c r="UPP82" s="209"/>
      <c r="UPQ82" s="209"/>
      <c r="UPR82" s="209"/>
      <c r="UPS82" s="209"/>
      <c r="UPT82" s="209"/>
      <c r="UPU82" s="209"/>
      <c r="UPV82" s="209"/>
      <c r="UPW82" s="209"/>
      <c r="UPX82" s="209"/>
      <c r="UPY82" s="209"/>
      <c r="UPZ82" s="209"/>
      <c r="UQA82" s="209"/>
      <c r="UQB82" s="209"/>
      <c r="UQC82" s="209"/>
      <c r="UQD82" s="209"/>
      <c r="UQE82" s="209"/>
      <c r="UQF82" s="209"/>
      <c r="UQG82" s="209"/>
      <c r="UQH82" s="209"/>
      <c r="UQI82" s="209"/>
      <c r="UQJ82" s="209"/>
      <c r="UQK82" s="209"/>
      <c r="UQL82" s="209"/>
      <c r="UQM82" s="209"/>
      <c r="UQN82" s="209"/>
      <c r="UQO82" s="209"/>
      <c r="UQP82" s="209"/>
      <c r="UQQ82" s="209"/>
      <c r="UQR82" s="209"/>
      <c r="UQS82" s="209"/>
      <c r="UQT82" s="209"/>
      <c r="UQU82" s="209"/>
      <c r="UQV82" s="209"/>
      <c r="UQW82" s="209"/>
      <c r="UQX82" s="209"/>
      <c r="UQY82" s="209"/>
      <c r="UQZ82" s="209"/>
      <c r="URA82" s="209"/>
      <c r="URB82" s="209"/>
      <c r="URC82" s="209"/>
      <c r="URD82" s="209"/>
      <c r="URE82" s="209"/>
      <c r="URF82" s="209"/>
      <c r="URG82" s="209"/>
      <c r="URH82" s="209"/>
      <c r="URI82" s="209"/>
      <c r="URJ82" s="209"/>
      <c r="URK82" s="209"/>
      <c r="URL82" s="209"/>
      <c r="URM82" s="209"/>
      <c r="URN82" s="209"/>
      <c r="URO82" s="209"/>
      <c r="URP82" s="209"/>
      <c r="URQ82" s="209"/>
      <c r="URR82" s="209"/>
      <c r="URS82" s="209"/>
      <c r="URT82" s="209"/>
      <c r="URU82" s="209"/>
      <c r="URV82" s="209"/>
      <c r="URW82" s="209"/>
      <c r="URX82" s="209"/>
      <c r="URY82" s="209"/>
      <c r="URZ82" s="209"/>
      <c r="USA82" s="209"/>
      <c r="USB82" s="209"/>
      <c r="USC82" s="209"/>
      <c r="USD82" s="209"/>
      <c r="USE82" s="209"/>
      <c r="USF82" s="209"/>
      <c r="USG82" s="209"/>
      <c r="USH82" s="209"/>
      <c r="USI82" s="209"/>
      <c r="USJ82" s="209"/>
      <c r="USK82" s="209"/>
      <c r="USL82" s="209"/>
      <c r="USM82" s="209"/>
      <c r="USN82" s="209"/>
      <c r="USO82" s="209"/>
      <c r="USP82" s="209"/>
      <c r="USQ82" s="209"/>
      <c r="USR82" s="209"/>
      <c r="USS82" s="209"/>
      <c r="UST82" s="209"/>
      <c r="USU82" s="209"/>
      <c r="USV82" s="209"/>
      <c r="USW82" s="209"/>
      <c r="USX82" s="209"/>
      <c r="USY82" s="209"/>
      <c r="USZ82" s="209"/>
      <c r="UTA82" s="209"/>
      <c r="UTB82" s="209"/>
      <c r="UTC82" s="209"/>
      <c r="UTD82" s="209"/>
      <c r="UTE82" s="209"/>
      <c r="UTF82" s="209"/>
      <c r="UTG82" s="209"/>
      <c r="UTH82" s="209"/>
      <c r="UTI82" s="209"/>
      <c r="UTJ82" s="209"/>
      <c r="UTK82" s="209"/>
      <c r="UTL82" s="209"/>
      <c r="UTM82" s="209"/>
      <c r="UTN82" s="209"/>
      <c r="UTO82" s="209"/>
      <c r="UTP82" s="209"/>
      <c r="UTQ82" s="209"/>
      <c r="UTR82" s="209"/>
      <c r="UTS82" s="209"/>
      <c r="UTT82" s="209"/>
      <c r="UTU82" s="209"/>
      <c r="UTV82" s="209"/>
      <c r="UTW82" s="209"/>
      <c r="UTX82" s="209"/>
      <c r="UTY82" s="209"/>
      <c r="UTZ82" s="209"/>
      <c r="UUA82" s="209"/>
      <c r="UUB82" s="209"/>
      <c r="UUC82" s="209"/>
      <c r="UUD82" s="209"/>
      <c r="UUE82" s="209"/>
      <c r="UUF82" s="209"/>
      <c r="UUG82" s="209"/>
      <c r="UUH82" s="209"/>
      <c r="UUI82" s="209"/>
      <c r="UUJ82" s="209"/>
      <c r="UUK82" s="209"/>
      <c r="UUL82" s="209"/>
      <c r="UUM82" s="209"/>
      <c r="UUN82" s="209"/>
      <c r="UUO82" s="209"/>
      <c r="UUP82" s="209"/>
      <c r="UUQ82" s="209"/>
      <c r="UUR82" s="209"/>
      <c r="UUS82" s="209"/>
      <c r="UUT82" s="209"/>
      <c r="UUU82" s="209"/>
      <c r="UUV82" s="209"/>
      <c r="UUW82" s="209"/>
      <c r="UUX82" s="209"/>
      <c r="UUY82" s="209"/>
      <c r="UUZ82" s="209"/>
      <c r="UVA82" s="209"/>
      <c r="UVB82" s="209"/>
      <c r="UVC82" s="209"/>
      <c r="UVD82" s="209"/>
      <c r="UVE82" s="209"/>
      <c r="UVF82" s="209"/>
      <c r="UVG82" s="209"/>
      <c r="UVH82" s="209"/>
      <c r="UVI82" s="209"/>
      <c r="UVJ82" s="209"/>
      <c r="UVK82" s="209"/>
      <c r="UVL82" s="209"/>
      <c r="UVM82" s="209"/>
      <c r="UVN82" s="209"/>
      <c r="UVO82" s="209"/>
      <c r="UVP82" s="209"/>
      <c r="UVQ82" s="209"/>
      <c r="UVR82" s="209"/>
      <c r="UVS82" s="209"/>
      <c r="UVT82" s="209"/>
      <c r="UVU82" s="209"/>
      <c r="UVV82" s="209"/>
      <c r="UVW82" s="209"/>
      <c r="UVX82" s="209"/>
      <c r="UVY82" s="209"/>
      <c r="UVZ82" s="209"/>
      <c r="UWA82" s="209"/>
      <c r="UWB82" s="209"/>
      <c r="UWC82" s="209"/>
      <c r="UWD82" s="209"/>
      <c r="UWE82" s="209"/>
      <c r="UWF82" s="209"/>
      <c r="UWG82" s="209"/>
      <c r="UWH82" s="209"/>
      <c r="UWI82" s="209"/>
      <c r="UWJ82" s="209"/>
      <c r="UWK82" s="209"/>
      <c r="UWL82" s="209"/>
      <c r="UWM82" s="209"/>
      <c r="UWN82" s="209"/>
      <c r="UWO82" s="209"/>
      <c r="UWP82" s="209"/>
      <c r="UWQ82" s="209"/>
      <c r="UWR82" s="209"/>
      <c r="UWS82" s="209"/>
      <c r="UWT82" s="209"/>
      <c r="UWU82" s="209"/>
      <c r="UWV82" s="209"/>
      <c r="UWW82" s="209"/>
      <c r="UWX82" s="209"/>
      <c r="UWY82" s="209"/>
      <c r="UWZ82" s="209"/>
      <c r="UXA82" s="209"/>
      <c r="UXB82" s="209"/>
      <c r="UXC82" s="209"/>
      <c r="UXD82" s="209"/>
      <c r="UXE82" s="209"/>
      <c r="UXF82" s="209"/>
      <c r="UXG82" s="209"/>
      <c r="UXH82" s="209"/>
      <c r="UXI82" s="209"/>
      <c r="UXJ82" s="209"/>
      <c r="UXK82" s="209"/>
      <c r="UXL82" s="209"/>
      <c r="UXM82" s="209"/>
      <c r="UXN82" s="209"/>
      <c r="UXO82" s="209"/>
      <c r="UXP82" s="209"/>
      <c r="UXQ82" s="209"/>
      <c r="UXR82" s="209"/>
      <c r="UXS82" s="209"/>
      <c r="UXT82" s="209"/>
      <c r="UXU82" s="209"/>
      <c r="UXV82" s="209"/>
      <c r="UXW82" s="209"/>
      <c r="UXX82" s="209"/>
      <c r="UXY82" s="209"/>
      <c r="UXZ82" s="209"/>
      <c r="UYA82" s="209"/>
      <c r="UYB82" s="209"/>
      <c r="UYC82" s="209"/>
      <c r="UYD82" s="209"/>
      <c r="UYE82" s="209"/>
      <c r="UYF82" s="209"/>
      <c r="UYG82" s="209"/>
      <c r="UYH82" s="209"/>
      <c r="UYI82" s="209"/>
      <c r="UYJ82" s="209"/>
      <c r="UYK82" s="209"/>
      <c r="UYL82" s="209"/>
      <c r="UYM82" s="209"/>
      <c r="UYN82" s="209"/>
      <c r="UYO82" s="209"/>
      <c r="UYP82" s="209"/>
      <c r="UYQ82" s="209"/>
      <c r="UYR82" s="209"/>
      <c r="UYS82" s="209"/>
      <c r="UYT82" s="209"/>
      <c r="UYU82" s="209"/>
      <c r="UYV82" s="209"/>
      <c r="UYW82" s="209"/>
      <c r="UYX82" s="209"/>
      <c r="UYY82" s="209"/>
      <c r="UYZ82" s="209"/>
      <c r="UZA82" s="209"/>
      <c r="UZB82" s="209"/>
      <c r="UZC82" s="209"/>
      <c r="UZD82" s="209"/>
      <c r="UZE82" s="209"/>
      <c r="UZF82" s="209"/>
      <c r="UZG82" s="209"/>
      <c r="UZH82" s="209"/>
      <c r="UZI82" s="209"/>
      <c r="UZJ82" s="209"/>
      <c r="UZK82" s="209"/>
      <c r="UZL82" s="209"/>
      <c r="UZM82" s="209"/>
      <c r="UZN82" s="209"/>
      <c r="UZO82" s="209"/>
      <c r="UZP82" s="209"/>
      <c r="UZQ82" s="209"/>
      <c r="UZR82" s="209"/>
      <c r="UZS82" s="209"/>
      <c r="UZT82" s="209"/>
      <c r="UZU82" s="209"/>
      <c r="UZV82" s="209"/>
      <c r="UZW82" s="209"/>
      <c r="UZX82" s="209"/>
      <c r="UZY82" s="209"/>
      <c r="UZZ82" s="209"/>
      <c r="VAA82" s="209"/>
      <c r="VAB82" s="209"/>
      <c r="VAC82" s="209"/>
      <c r="VAD82" s="209"/>
      <c r="VAE82" s="209"/>
      <c r="VAF82" s="209"/>
      <c r="VAG82" s="209"/>
      <c r="VAH82" s="209"/>
      <c r="VAI82" s="209"/>
      <c r="VAJ82" s="209"/>
      <c r="VAK82" s="209"/>
      <c r="VAL82" s="209"/>
      <c r="VAM82" s="209"/>
      <c r="VAN82" s="209"/>
      <c r="VAO82" s="209"/>
      <c r="VAP82" s="209"/>
      <c r="VAQ82" s="209"/>
      <c r="VAR82" s="209"/>
      <c r="VAS82" s="209"/>
      <c r="VAT82" s="209"/>
      <c r="VAU82" s="209"/>
      <c r="VAV82" s="209"/>
      <c r="VAW82" s="209"/>
      <c r="VAX82" s="209"/>
      <c r="VAY82" s="209"/>
      <c r="VAZ82" s="209"/>
      <c r="VBA82" s="209"/>
      <c r="VBB82" s="209"/>
      <c r="VBC82" s="209"/>
      <c r="VBD82" s="209"/>
      <c r="VBE82" s="209"/>
      <c r="VBF82" s="209"/>
      <c r="VBG82" s="209"/>
      <c r="VBH82" s="209"/>
      <c r="VBI82" s="209"/>
      <c r="VBJ82" s="209"/>
      <c r="VBK82" s="209"/>
      <c r="VBL82" s="209"/>
      <c r="VBM82" s="209"/>
      <c r="VBN82" s="209"/>
      <c r="VBO82" s="209"/>
      <c r="VBP82" s="209"/>
      <c r="VBQ82" s="209"/>
      <c r="VBR82" s="209"/>
      <c r="VBS82" s="209"/>
      <c r="VBT82" s="209"/>
      <c r="VBU82" s="209"/>
      <c r="VBV82" s="209"/>
      <c r="VBW82" s="209"/>
      <c r="VBX82" s="209"/>
      <c r="VBY82" s="209"/>
      <c r="VBZ82" s="209"/>
      <c r="VCA82" s="209"/>
      <c r="VCB82" s="209"/>
      <c r="VCC82" s="209"/>
      <c r="VCD82" s="209"/>
      <c r="VCE82" s="209"/>
      <c r="VCF82" s="209"/>
      <c r="VCG82" s="209"/>
      <c r="VCH82" s="209"/>
      <c r="VCI82" s="209"/>
      <c r="VCJ82" s="209"/>
      <c r="VCK82" s="209"/>
      <c r="VCL82" s="209"/>
      <c r="VCM82" s="209"/>
      <c r="VCN82" s="209"/>
      <c r="VCO82" s="209"/>
      <c r="VCP82" s="209"/>
      <c r="VCQ82" s="209"/>
      <c r="VCR82" s="209"/>
      <c r="VCS82" s="209"/>
      <c r="VCT82" s="209"/>
      <c r="VCU82" s="209"/>
      <c r="VCV82" s="209"/>
      <c r="VCW82" s="209"/>
      <c r="VCX82" s="209"/>
      <c r="VCY82" s="209"/>
      <c r="VCZ82" s="209"/>
      <c r="VDA82" s="209"/>
      <c r="VDB82" s="209"/>
      <c r="VDC82" s="209"/>
      <c r="VDD82" s="209"/>
      <c r="VDE82" s="209"/>
      <c r="VDF82" s="209"/>
      <c r="VDG82" s="209"/>
      <c r="VDH82" s="209"/>
      <c r="VDI82" s="209"/>
      <c r="VDJ82" s="209"/>
      <c r="VDK82" s="209"/>
      <c r="VDL82" s="209"/>
      <c r="VDM82" s="209"/>
      <c r="VDN82" s="209"/>
      <c r="VDO82" s="209"/>
      <c r="VDP82" s="209"/>
      <c r="VDQ82" s="209"/>
      <c r="VDR82" s="209"/>
      <c r="VDS82" s="209"/>
      <c r="VDT82" s="209"/>
      <c r="VDU82" s="209"/>
      <c r="VDV82" s="209"/>
      <c r="VDW82" s="209"/>
      <c r="VDX82" s="209"/>
      <c r="VDY82" s="209"/>
      <c r="VDZ82" s="209"/>
      <c r="VEA82" s="209"/>
      <c r="VEB82" s="209"/>
      <c r="VEC82" s="209"/>
      <c r="VED82" s="209"/>
      <c r="VEE82" s="209"/>
      <c r="VEF82" s="209"/>
      <c r="VEG82" s="209"/>
      <c r="VEH82" s="209"/>
      <c r="VEI82" s="209"/>
      <c r="VEJ82" s="209"/>
      <c r="VEK82" s="209"/>
      <c r="VEL82" s="209"/>
      <c r="VEM82" s="209"/>
      <c r="VEN82" s="209"/>
      <c r="VEO82" s="209"/>
      <c r="VEP82" s="209"/>
      <c r="VEQ82" s="209"/>
      <c r="VER82" s="209"/>
      <c r="VES82" s="209"/>
      <c r="VET82" s="209"/>
      <c r="VEU82" s="209"/>
      <c r="VEV82" s="209"/>
      <c r="VEW82" s="209"/>
      <c r="VEX82" s="209"/>
      <c r="VEY82" s="209"/>
      <c r="VEZ82" s="209"/>
      <c r="VFA82" s="209"/>
      <c r="VFB82" s="209"/>
      <c r="VFC82" s="209"/>
      <c r="VFD82" s="209"/>
      <c r="VFE82" s="209"/>
      <c r="VFF82" s="209"/>
      <c r="VFG82" s="209"/>
      <c r="VFH82" s="209"/>
      <c r="VFI82" s="209"/>
      <c r="VFJ82" s="209"/>
      <c r="VFK82" s="209"/>
      <c r="VFL82" s="209"/>
      <c r="VFM82" s="209"/>
      <c r="VFN82" s="209"/>
      <c r="VFO82" s="209"/>
      <c r="VFP82" s="209"/>
      <c r="VFQ82" s="209"/>
      <c r="VFR82" s="209"/>
      <c r="VFS82" s="209"/>
      <c r="VFT82" s="209"/>
      <c r="VFU82" s="209"/>
      <c r="VFV82" s="209"/>
      <c r="VFW82" s="209"/>
      <c r="VFX82" s="209"/>
      <c r="VFY82" s="209"/>
      <c r="VFZ82" s="209"/>
      <c r="VGA82" s="209"/>
      <c r="VGB82" s="209"/>
      <c r="VGC82" s="209"/>
      <c r="VGD82" s="209"/>
      <c r="VGE82" s="209"/>
      <c r="VGF82" s="209"/>
      <c r="VGG82" s="209"/>
      <c r="VGH82" s="209"/>
      <c r="VGI82" s="209"/>
      <c r="VGJ82" s="209"/>
      <c r="VGK82" s="209"/>
      <c r="VGL82" s="209"/>
      <c r="VGM82" s="209"/>
      <c r="VGN82" s="209"/>
      <c r="VGO82" s="209"/>
      <c r="VGP82" s="209"/>
      <c r="VGQ82" s="209"/>
      <c r="VGR82" s="209"/>
      <c r="VGS82" s="209"/>
      <c r="VGT82" s="209"/>
      <c r="VGU82" s="209"/>
      <c r="VGV82" s="209"/>
      <c r="VGW82" s="209"/>
      <c r="VGX82" s="209"/>
      <c r="VGY82" s="209"/>
      <c r="VGZ82" s="209"/>
      <c r="VHA82" s="209"/>
      <c r="VHB82" s="209"/>
      <c r="VHC82" s="209"/>
      <c r="VHD82" s="209"/>
      <c r="VHE82" s="209"/>
      <c r="VHF82" s="209"/>
      <c r="VHG82" s="209"/>
      <c r="VHH82" s="209"/>
      <c r="VHI82" s="209"/>
      <c r="VHJ82" s="209"/>
      <c r="VHK82" s="209"/>
      <c r="VHL82" s="209"/>
      <c r="VHM82" s="209"/>
      <c r="VHN82" s="209"/>
      <c r="VHO82" s="209"/>
      <c r="VHP82" s="209"/>
      <c r="VHQ82" s="209"/>
      <c r="VHR82" s="209"/>
      <c r="VHS82" s="209"/>
      <c r="VHT82" s="209"/>
      <c r="VHU82" s="209"/>
      <c r="VHV82" s="209"/>
      <c r="VHW82" s="209"/>
      <c r="VHX82" s="209"/>
      <c r="VHY82" s="209"/>
      <c r="VHZ82" s="209"/>
      <c r="VIA82" s="209"/>
      <c r="VIB82" s="209"/>
      <c r="VIC82" s="209"/>
      <c r="VID82" s="209"/>
      <c r="VIE82" s="209"/>
      <c r="VIF82" s="209"/>
      <c r="VIG82" s="209"/>
      <c r="VIH82" s="209"/>
      <c r="VII82" s="209"/>
      <c r="VIJ82" s="209"/>
      <c r="VIK82" s="209"/>
      <c r="VIL82" s="209"/>
      <c r="VIM82" s="209"/>
      <c r="VIN82" s="209"/>
      <c r="VIO82" s="209"/>
      <c r="VIP82" s="209"/>
      <c r="VIQ82" s="209"/>
      <c r="VIR82" s="209"/>
      <c r="VIS82" s="209"/>
      <c r="VIT82" s="209"/>
      <c r="VIU82" s="209"/>
      <c r="VIV82" s="209"/>
      <c r="VIW82" s="209"/>
      <c r="VIX82" s="209"/>
      <c r="VIY82" s="209"/>
      <c r="VIZ82" s="209"/>
      <c r="VJA82" s="209"/>
      <c r="VJB82" s="209"/>
      <c r="VJC82" s="209"/>
      <c r="VJD82" s="209"/>
      <c r="VJE82" s="209"/>
      <c r="VJF82" s="209"/>
      <c r="VJG82" s="209"/>
      <c r="VJH82" s="209"/>
      <c r="VJI82" s="209"/>
      <c r="VJJ82" s="209"/>
      <c r="VJK82" s="209"/>
      <c r="VJL82" s="209"/>
      <c r="VJM82" s="209"/>
      <c r="VJN82" s="209"/>
      <c r="VJO82" s="209"/>
      <c r="VJP82" s="209"/>
      <c r="VJQ82" s="209"/>
      <c r="VJR82" s="209"/>
      <c r="VJS82" s="209"/>
      <c r="VJT82" s="209"/>
      <c r="VJU82" s="209"/>
      <c r="VJV82" s="209"/>
      <c r="VJW82" s="209"/>
      <c r="VJX82" s="209"/>
      <c r="VJY82" s="209"/>
      <c r="VJZ82" s="209"/>
      <c r="VKA82" s="209"/>
      <c r="VKB82" s="209"/>
      <c r="VKC82" s="209"/>
      <c r="VKD82" s="209"/>
      <c r="VKE82" s="209"/>
      <c r="VKF82" s="209"/>
      <c r="VKG82" s="209"/>
      <c r="VKH82" s="209"/>
      <c r="VKI82" s="209"/>
      <c r="VKJ82" s="209"/>
      <c r="VKK82" s="209"/>
      <c r="VKL82" s="209"/>
      <c r="VKM82" s="209"/>
      <c r="VKN82" s="209"/>
      <c r="VKO82" s="209"/>
      <c r="VKP82" s="209"/>
      <c r="VKQ82" s="209"/>
      <c r="VKR82" s="209"/>
      <c r="VKS82" s="209"/>
      <c r="VKT82" s="209"/>
      <c r="VKU82" s="209"/>
      <c r="VKV82" s="209"/>
      <c r="VKW82" s="209"/>
      <c r="VKX82" s="209"/>
      <c r="VKY82" s="209"/>
      <c r="VKZ82" s="209"/>
      <c r="VLA82" s="209"/>
      <c r="VLB82" s="209"/>
      <c r="VLC82" s="209"/>
      <c r="VLD82" s="209"/>
      <c r="VLE82" s="209"/>
      <c r="VLF82" s="209"/>
      <c r="VLG82" s="209"/>
      <c r="VLH82" s="209"/>
      <c r="VLI82" s="209"/>
      <c r="VLJ82" s="209"/>
      <c r="VLK82" s="209"/>
      <c r="VLL82" s="209"/>
      <c r="VLM82" s="209"/>
      <c r="VLN82" s="209"/>
      <c r="VLO82" s="209"/>
      <c r="VLP82" s="209"/>
      <c r="VLQ82" s="209"/>
      <c r="VLR82" s="209"/>
      <c r="VLS82" s="209"/>
      <c r="VLT82" s="209"/>
      <c r="VLU82" s="209"/>
      <c r="VLV82" s="209"/>
      <c r="VLW82" s="209"/>
      <c r="VLX82" s="209"/>
      <c r="VLY82" s="209"/>
      <c r="VLZ82" s="209"/>
      <c r="VMA82" s="209"/>
      <c r="VMB82" s="209"/>
      <c r="VMC82" s="209"/>
      <c r="VMD82" s="209"/>
      <c r="VME82" s="209"/>
      <c r="VMF82" s="209"/>
      <c r="VMG82" s="209"/>
      <c r="VMH82" s="209"/>
      <c r="VMI82" s="209"/>
      <c r="VMJ82" s="209"/>
      <c r="VMK82" s="209"/>
      <c r="VML82" s="209"/>
      <c r="VMM82" s="209"/>
      <c r="VMN82" s="209"/>
      <c r="VMO82" s="209"/>
      <c r="VMP82" s="209"/>
      <c r="VMQ82" s="209"/>
      <c r="VMR82" s="209"/>
      <c r="VMS82" s="209"/>
      <c r="VMT82" s="209"/>
      <c r="VMU82" s="209"/>
      <c r="VMV82" s="209"/>
      <c r="VMW82" s="209"/>
      <c r="VMX82" s="209"/>
      <c r="VMY82" s="209"/>
      <c r="VMZ82" s="209"/>
      <c r="VNA82" s="209"/>
      <c r="VNB82" s="209"/>
      <c r="VNC82" s="209"/>
      <c r="VND82" s="209"/>
      <c r="VNE82" s="209"/>
      <c r="VNF82" s="209"/>
      <c r="VNG82" s="209"/>
      <c r="VNH82" s="209"/>
      <c r="VNI82" s="209"/>
      <c r="VNJ82" s="209"/>
      <c r="VNK82" s="209"/>
      <c r="VNL82" s="209"/>
      <c r="VNM82" s="209"/>
      <c r="VNN82" s="209"/>
      <c r="VNO82" s="209"/>
      <c r="VNP82" s="209"/>
      <c r="VNQ82" s="209"/>
      <c r="VNR82" s="209"/>
      <c r="VNS82" s="209"/>
      <c r="VNT82" s="209"/>
      <c r="VNU82" s="209"/>
      <c r="VNV82" s="209"/>
      <c r="VNW82" s="209"/>
      <c r="VNX82" s="209"/>
      <c r="VNY82" s="209"/>
      <c r="VNZ82" s="209"/>
      <c r="VOA82" s="209"/>
      <c r="VOB82" s="209"/>
      <c r="VOC82" s="209"/>
      <c r="VOD82" s="209"/>
      <c r="VOE82" s="209"/>
      <c r="VOF82" s="209"/>
      <c r="VOG82" s="209"/>
      <c r="VOH82" s="209"/>
      <c r="VOI82" s="209"/>
      <c r="VOJ82" s="209"/>
      <c r="VOK82" s="209"/>
      <c r="VOL82" s="209"/>
      <c r="VOM82" s="209"/>
      <c r="VON82" s="209"/>
      <c r="VOO82" s="209"/>
      <c r="VOP82" s="209"/>
      <c r="VOQ82" s="209"/>
      <c r="VOR82" s="209"/>
      <c r="VOS82" s="209"/>
      <c r="VOT82" s="209"/>
      <c r="VOU82" s="209"/>
      <c r="VOV82" s="209"/>
      <c r="VOW82" s="209"/>
      <c r="VOX82" s="209"/>
      <c r="VOY82" s="209"/>
      <c r="VOZ82" s="209"/>
      <c r="VPA82" s="209"/>
      <c r="VPB82" s="209"/>
      <c r="VPC82" s="209"/>
      <c r="VPD82" s="209"/>
      <c r="VPE82" s="209"/>
      <c r="VPF82" s="209"/>
      <c r="VPG82" s="209"/>
      <c r="VPH82" s="209"/>
      <c r="VPI82" s="209"/>
      <c r="VPJ82" s="209"/>
      <c r="VPK82" s="209"/>
      <c r="VPL82" s="209"/>
      <c r="VPM82" s="209"/>
      <c r="VPN82" s="209"/>
      <c r="VPO82" s="209"/>
      <c r="VPP82" s="209"/>
      <c r="VPQ82" s="209"/>
      <c r="VPR82" s="209"/>
      <c r="VPS82" s="209"/>
      <c r="VPT82" s="209"/>
      <c r="VPU82" s="209"/>
      <c r="VPV82" s="209"/>
      <c r="VPW82" s="209"/>
      <c r="VPX82" s="209"/>
      <c r="VPY82" s="209"/>
      <c r="VPZ82" s="209"/>
      <c r="VQA82" s="209"/>
      <c r="VQB82" s="209"/>
      <c r="VQC82" s="209"/>
      <c r="VQD82" s="209"/>
      <c r="VQE82" s="209"/>
      <c r="VQF82" s="209"/>
      <c r="VQG82" s="209"/>
      <c r="VQH82" s="209"/>
      <c r="VQI82" s="209"/>
      <c r="VQJ82" s="209"/>
      <c r="VQK82" s="209"/>
      <c r="VQL82" s="209"/>
      <c r="VQM82" s="209"/>
      <c r="VQN82" s="209"/>
      <c r="VQO82" s="209"/>
      <c r="VQP82" s="209"/>
      <c r="VQQ82" s="209"/>
      <c r="VQR82" s="209"/>
      <c r="VQS82" s="209"/>
      <c r="VQT82" s="209"/>
      <c r="VQU82" s="209"/>
      <c r="VQV82" s="209"/>
      <c r="VQW82" s="209"/>
      <c r="VQX82" s="209"/>
      <c r="VQY82" s="209"/>
      <c r="VQZ82" s="209"/>
      <c r="VRA82" s="209"/>
      <c r="VRB82" s="209"/>
      <c r="VRC82" s="209"/>
      <c r="VRD82" s="209"/>
      <c r="VRE82" s="209"/>
      <c r="VRF82" s="209"/>
      <c r="VRG82" s="209"/>
      <c r="VRH82" s="209"/>
      <c r="VRI82" s="209"/>
      <c r="VRJ82" s="209"/>
      <c r="VRK82" s="209"/>
      <c r="VRL82" s="209"/>
      <c r="VRM82" s="209"/>
      <c r="VRN82" s="209"/>
      <c r="VRO82" s="209"/>
      <c r="VRP82" s="209"/>
      <c r="VRQ82" s="209"/>
      <c r="VRR82" s="209"/>
      <c r="VRS82" s="209"/>
      <c r="VRT82" s="209"/>
      <c r="VRU82" s="209"/>
      <c r="VRV82" s="209"/>
      <c r="VRW82" s="209"/>
      <c r="VRX82" s="209"/>
      <c r="VRY82" s="209"/>
      <c r="VRZ82" s="209"/>
      <c r="VSA82" s="209"/>
      <c r="VSB82" s="209"/>
      <c r="VSC82" s="209"/>
      <c r="VSD82" s="209"/>
      <c r="VSE82" s="209"/>
      <c r="VSF82" s="209"/>
      <c r="VSG82" s="209"/>
      <c r="VSH82" s="209"/>
      <c r="VSI82" s="209"/>
      <c r="VSJ82" s="209"/>
      <c r="VSK82" s="209"/>
      <c r="VSL82" s="209"/>
      <c r="VSM82" s="209"/>
      <c r="VSN82" s="209"/>
      <c r="VSO82" s="209"/>
      <c r="VSP82" s="209"/>
      <c r="VSQ82" s="209"/>
      <c r="VSR82" s="209"/>
      <c r="VSS82" s="209"/>
      <c r="VST82" s="209"/>
      <c r="VSU82" s="209"/>
      <c r="VSV82" s="209"/>
      <c r="VSW82" s="209"/>
      <c r="VSX82" s="209"/>
      <c r="VSY82" s="209"/>
      <c r="VSZ82" s="209"/>
      <c r="VTA82" s="209"/>
      <c r="VTB82" s="209"/>
      <c r="VTC82" s="209"/>
      <c r="VTD82" s="209"/>
      <c r="VTE82" s="209"/>
      <c r="VTF82" s="209"/>
      <c r="VTG82" s="209"/>
      <c r="VTH82" s="209"/>
      <c r="VTI82" s="209"/>
      <c r="VTJ82" s="209"/>
      <c r="VTK82" s="209"/>
      <c r="VTL82" s="209"/>
      <c r="VTM82" s="209"/>
      <c r="VTN82" s="209"/>
      <c r="VTO82" s="209"/>
      <c r="VTP82" s="209"/>
      <c r="VTQ82" s="209"/>
      <c r="VTR82" s="209"/>
      <c r="VTS82" s="209"/>
      <c r="VTT82" s="209"/>
      <c r="VTU82" s="209"/>
      <c r="VTV82" s="209"/>
      <c r="VTW82" s="209"/>
      <c r="VTX82" s="209"/>
      <c r="VTY82" s="209"/>
      <c r="VTZ82" s="209"/>
      <c r="VUA82" s="209"/>
      <c r="VUB82" s="209"/>
      <c r="VUC82" s="209"/>
      <c r="VUD82" s="209"/>
      <c r="VUE82" s="209"/>
      <c r="VUF82" s="209"/>
      <c r="VUG82" s="209"/>
      <c r="VUH82" s="209"/>
      <c r="VUI82" s="209"/>
      <c r="VUJ82" s="209"/>
      <c r="VUK82" s="209"/>
      <c r="VUL82" s="209"/>
      <c r="VUM82" s="209"/>
      <c r="VUN82" s="209"/>
      <c r="VUO82" s="209"/>
      <c r="VUP82" s="209"/>
      <c r="VUQ82" s="209"/>
      <c r="VUR82" s="209"/>
      <c r="VUS82" s="209"/>
      <c r="VUT82" s="209"/>
      <c r="VUU82" s="209"/>
      <c r="VUV82" s="209"/>
      <c r="VUW82" s="209"/>
      <c r="VUX82" s="209"/>
      <c r="VUY82" s="209"/>
      <c r="VUZ82" s="209"/>
      <c r="VVA82" s="209"/>
      <c r="VVB82" s="209"/>
      <c r="VVC82" s="209"/>
      <c r="VVD82" s="209"/>
      <c r="VVE82" s="209"/>
      <c r="VVF82" s="209"/>
      <c r="VVG82" s="209"/>
      <c r="VVH82" s="209"/>
      <c r="VVI82" s="209"/>
      <c r="VVJ82" s="209"/>
      <c r="VVK82" s="209"/>
      <c r="VVL82" s="209"/>
      <c r="VVM82" s="209"/>
      <c r="VVN82" s="209"/>
      <c r="VVO82" s="209"/>
      <c r="VVP82" s="209"/>
      <c r="VVQ82" s="209"/>
      <c r="VVR82" s="209"/>
      <c r="VVS82" s="209"/>
      <c r="VVT82" s="209"/>
      <c r="VVU82" s="209"/>
      <c r="VVV82" s="209"/>
      <c r="VVW82" s="209"/>
      <c r="VVX82" s="209"/>
      <c r="VVY82" s="209"/>
      <c r="VVZ82" s="209"/>
      <c r="VWA82" s="209"/>
      <c r="VWB82" s="209"/>
      <c r="VWC82" s="209"/>
      <c r="VWD82" s="209"/>
      <c r="VWE82" s="209"/>
      <c r="VWF82" s="209"/>
      <c r="VWG82" s="209"/>
      <c r="VWH82" s="209"/>
      <c r="VWI82" s="209"/>
      <c r="VWJ82" s="209"/>
      <c r="VWK82" s="209"/>
      <c r="VWL82" s="209"/>
      <c r="VWM82" s="209"/>
      <c r="VWN82" s="209"/>
      <c r="VWO82" s="209"/>
      <c r="VWP82" s="209"/>
      <c r="VWQ82" s="209"/>
      <c r="VWR82" s="209"/>
      <c r="VWS82" s="209"/>
      <c r="VWT82" s="209"/>
      <c r="VWU82" s="209"/>
      <c r="VWV82" s="209"/>
      <c r="VWW82" s="209"/>
      <c r="VWX82" s="209"/>
      <c r="VWY82" s="209"/>
      <c r="VWZ82" s="209"/>
      <c r="VXA82" s="209"/>
      <c r="VXB82" s="209"/>
      <c r="VXC82" s="209"/>
      <c r="VXD82" s="209"/>
      <c r="VXE82" s="209"/>
      <c r="VXF82" s="209"/>
      <c r="VXG82" s="209"/>
      <c r="VXH82" s="209"/>
      <c r="VXI82" s="209"/>
      <c r="VXJ82" s="209"/>
      <c r="VXK82" s="209"/>
      <c r="VXL82" s="209"/>
      <c r="VXM82" s="209"/>
      <c r="VXN82" s="209"/>
      <c r="VXO82" s="209"/>
      <c r="VXP82" s="209"/>
      <c r="VXQ82" s="209"/>
      <c r="VXR82" s="209"/>
      <c r="VXS82" s="209"/>
      <c r="VXT82" s="209"/>
      <c r="VXU82" s="209"/>
      <c r="VXV82" s="209"/>
      <c r="VXW82" s="209"/>
      <c r="VXX82" s="209"/>
      <c r="VXY82" s="209"/>
      <c r="VXZ82" s="209"/>
      <c r="VYA82" s="209"/>
      <c r="VYB82" s="209"/>
      <c r="VYC82" s="209"/>
      <c r="VYD82" s="209"/>
      <c r="VYE82" s="209"/>
      <c r="VYF82" s="209"/>
      <c r="VYG82" s="209"/>
      <c r="VYH82" s="209"/>
      <c r="VYI82" s="209"/>
      <c r="VYJ82" s="209"/>
      <c r="VYK82" s="209"/>
      <c r="VYL82" s="209"/>
      <c r="VYM82" s="209"/>
      <c r="VYN82" s="209"/>
      <c r="VYO82" s="209"/>
      <c r="VYP82" s="209"/>
      <c r="VYQ82" s="209"/>
      <c r="VYR82" s="209"/>
      <c r="VYS82" s="209"/>
      <c r="VYT82" s="209"/>
      <c r="VYU82" s="209"/>
      <c r="VYV82" s="209"/>
      <c r="VYW82" s="209"/>
      <c r="VYX82" s="209"/>
      <c r="VYY82" s="209"/>
      <c r="VYZ82" s="209"/>
      <c r="VZA82" s="209"/>
      <c r="VZB82" s="209"/>
      <c r="VZC82" s="209"/>
      <c r="VZD82" s="209"/>
      <c r="VZE82" s="209"/>
      <c r="VZF82" s="209"/>
      <c r="VZG82" s="209"/>
      <c r="VZH82" s="209"/>
      <c r="VZI82" s="209"/>
      <c r="VZJ82" s="209"/>
      <c r="VZK82" s="209"/>
      <c r="VZL82" s="209"/>
      <c r="VZM82" s="209"/>
      <c r="VZN82" s="209"/>
      <c r="VZO82" s="209"/>
      <c r="VZP82" s="209"/>
      <c r="VZQ82" s="209"/>
      <c r="VZR82" s="209"/>
      <c r="VZS82" s="209"/>
      <c r="VZT82" s="209"/>
      <c r="VZU82" s="209"/>
      <c r="VZV82" s="209"/>
      <c r="VZW82" s="209"/>
      <c r="VZX82" s="209"/>
      <c r="VZY82" s="209"/>
      <c r="VZZ82" s="209"/>
      <c r="WAA82" s="209"/>
      <c r="WAB82" s="209"/>
      <c r="WAC82" s="209"/>
      <c r="WAD82" s="209"/>
      <c r="WAE82" s="209"/>
      <c r="WAF82" s="209"/>
      <c r="WAG82" s="209"/>
      <c r="WAH82" s="209"/>
      <c r="WAI82" s="209"/>
      <c r="WAJ82" s="209"/>
      <c r="WAK82" s="209"/>
      <c r="WAL82" s="209"/>
      <c r="WAM82" s="209"/>
      <c r="WAN82" s="209"/>
      <c r="WAO82" s="209"/>
      <c r="WAP82" s="209"/>
      <c r="WAQ82" s="209"/>
      <c r="WAR82" s="209"/>
      <c r="WAS82" s="209"/>
      <c r="WAT82" s="209"/>
      <c r="WAU82" s="209"/>
      <c r="WAV82" s="209"/>
      <c r="WAW82" s="209"/>
      <c r="WAX82" s="209"/>
      <c r="WAY82" s="209"/>
      <c r="WAZ82" s="209"/>
      <c r="WBA82" s="209"/>
      <c r="WBB82" s="209"/>
      <c r="WBC82" s="209"/>
      <c r="WBD82" s="209"/>
      <c r="WBE82" s="209"/>
      <c r="WBF82" s="209"/>
      <c r="WBG82" s="209"/>
      <c r="WBH82" s="209"/>
      <c r="WBI82" s="209"/>
      <c r="WBJ82" s="209"/>
      <c r="WBK82" s="209"/>
      <c r="WBL82" s="209"/>
      <c r="WBM82" s="209"/>
      <c r="WBN82" s="209"/>
      <c r="WBO82" s="209"/>
      <c r="WBP82" s="209"/>
      <c r="WBQ82" s="209"/>
      <c r="WBR82" s="209"/>
      <c r="WBS82" s="209"/>
      <c r="WBT82" s="209"/>
      <c r="WBU82" s="209"/>
      <c r="WBV82" s="209"/>
      <c r="WBW82" s="209"/>
      <c r="WBX82" s="209"/>
      <c r="WBY82" s="209"/>
      <c r="WBZ82" s="209"/>
      <c r="WCA82" s="209"/>
      <c r="WCB82" s="209"/>
      <c r="WCC82" s="209"/>
      <c r="WCD82" s="209"/>
      <c r="WCE82" s="209"/>
      <c r="WCF82" s="209"/>
      <c r="WCG82" s="209"/>
      <c r="WCH82" s="209"/>
      <c r="WCI82" s="209"/>
      <c r="WCJ82" s="209"/>
      <c r="WCK82" s="209"/>
      <c r="WCL82" s="209"/>
      <c r="WCM82" s="209"/>
      <c r="WCN82" s="209"/>
      <c r="WCO82" s="209"/>
      <c r="WCP82" s="209"/>
      <c r="WCQ82" s="209"/>
      <c r="WCR82" s="209"/>
      <c r="WCS82" s="209"/>
      <c r="WCT82" s="209"/>
      <c r="WCU82" s="209"/>
      <c r="WCV82" s="209"/>
      <c r="WCW82" s="209"/>
      <c r="WCX82" s="209"/>
      <c r="WCY82" s="209"/>
      <c r="WCZ82" s="209"/>
      <c r="WDA82" s="209"/>
      <c r="WDB82" s="209"/>
      <c r="WDC82" s="209"/>
      <c r="WDD82" s="209"/>
      <c r="WDE82" s="209"/>
      <c r="WDF82" s="209"/>
      <c r="WDG82" s="209"/>
      <c r="WDH82" s="209"/>
      <c r="WDI82" s="209"/>
      <c r="WDJ82" s="209"/>
      <c r="WDK82" s="209"/>
      <c r="WDL82" s="209"/>
      <c r="WDM82" s="209"/>
      <c r="WDN82" s="209"/>
      <c r="WDO82" s="209"/>
      <c r="WDP82" s="209"/>
      <c r="WDQ82" s="209"/>
      <c r="WDR82" s="209"/>
      <c r="WDS82" s="209"/>
      <c r="WDT82" s="209"/>
      <c r="WDU82" s="209"/>
      <c r="WDV82" s="209"/>
      <c r="WDW82" s="209"/>
      <c r="WDX82" s="209"/>
      <c r="WDY82" s="209"/>
      <c r="WDZ82" s="209"/>
      <c r="WEA82" s="209"/>
      <c r="WEB82" s="209"/>
      <c r="WEC82" s="209"/>
      <c r="WED82" s="209"/>
      <c r="WEE82" s="209"/>
      <c r="WEF82" s="209"/>
      <c r="WEG82" s="209"/>
      <c r="WEH82" s="209"/>
      <c r="WEI82" s="209"/>
      <c r="WEJ82" s="209"/>
      <c r="WEK82" s="209"/>
      <c r="WEL82" s="209"/>
      <c r="WEM82" s="209"/>
      <c r="WEN82" s="209"/>
      <c r="WEO82" s="209"/>
      <c r="WEP82" s="209"/>
      <c r="WEQ82" s="209"/>
      <c r="WER82" s="209"/>
      <c r="WES82" s="209"/>
      <c r="WET82" s="209"/>
      <c r="WEU82" s="209"/>
      <c r="WEV82" s="209"/>
      <c r="WEW82" s="209"/>
      <c r="WEX82" s="209"/>
      <c r="WEY82" s="209"/>
      <c r="WEZ82" s="209"/>
      <c r="WFA82" s="209"/>
      <c r="WFB82" s="209"/>
      <c r="WFC82" s="209"/>
      <c r="WFD82" s="209"/>
      <c r="WFE82" s="209"/>
      <c r="WFF82" s="209"/>
      <c r="WFG82" s="209"/>
      <c r="WFH82" s="209"/>
      <c r="WFI82" s="209"/>
      <c r="WFJ82" s="209"/>
      <c r="WFK82" s="209"/>
      <c r="WFL82" s="209"/>
      <c r="WFM82" s="209"/>
      <c r="WFN82" s="209"/>
      <c r="WFO82" s="209"/>
      <c r="WFP82" s="209"/>
      <c r="WFQ82" s="209"/>
      <c r="WFR82" s="209"/>
      <c r="WFS82" s="209"/>
      <c r="WFT82" s="209"/>
      <c r="WFU82" s="209"/>
      <c r="WFV82" s="209"/>
      <c r="WFW82" s="209"/>
      <c r="WFX82" s="209"/>
      <c r="WFY82" s="209"/>
      <c r="WFZ82" s="209"/>
      <c r="WGA82" s="209"/>
      <c r="WGB82" s="209"/>
      <c r="WGC82" s="209"/>
      <c r="WGD82" s="209"/>
      <c r="WGE82" s="209"/>
      <c r="WGF82" s="209"/>
      <c r="WGG82" s="209"/>
      <c r="WGH82" s="209"/>
      <c r="WGI82" s="209"/>
      <c r="WGJ82" s="209"/>
      <c r="WGK82" s="209"/>
      <c r="WGL82" s="209"/>
      <c r="WGM82" s="209"/>
      <c r="WGN82" s="209"/>
      <c r="WGO82" s="209"/>
      <c r="WGP82" s="209"/>
      <c r="WGQ82" s="209"/>
      <c r="WGR82" s="209"/>
      <c r="WGS82" s="209"/>
      <c r="WGT82" s="209"/>
      <c r="WGU82" s="209"/>
      <c r="WGV82" s="209"/>
      <c r="WGW82" s="209"/>
      <c r="WGX82" s="209"/>
      <c r="WGY82" s="209"/>
      <c r="WGZ82" s="209"/>
      <c r="WHA82" s="209"/>
      <c r="WHB82" s="209"/>
      <c r="WHC82" s="209"/>
      <c r="WHD82" s="209"/>
      <c r="WHE82" s="209"/>
      <c r="WHF82" s="209"/>
      <c r="WHG82" s="209"/>
      <c r="WHH82" s="209"/>
      <c r="WHI82" s="209"/>
      <c r="WHJ82" s="209"/>
      <c r="WHK82" s="209"/>
      <c r="WHL82" s="209"/>
      <c r="WHM82" s="209"/>
      <c r="WHN82" s="209"/>
      <c r="WHO82" s="209"/>
      <c r="WHP82" s="209"/>
      <c r="WHQ82" s="209"/>
      <c r="WHR82" s="209"/>
      <c r="WHS82" s="209"/>
      <c r="WHT82" s="209"/>
      <c r="WHU82" s="209"/>
      <c r="WHV82" s="209"/>
      <c r="WHW82" s="209"/>
      <c r="WHX82" s="209"/>
      <c r="WHY82" s="209"/>
      <c r="WHZ82" s="209"/>
      <c r="WIA82" s="209"/>
      <c r="WIB82" s="209"/>
      <c r="WIC82" s="209"/>
      <c r="WID82" s="209"/>
      <c r="WIE82" s="209"/>
      <c r="WIF82" s="209"/>
      <c r="WIG82" s="209"/>
      <c r="WIH82" s="209"/>
      <c r="WII82" s="209"/>
      <c r="WIJ82" s="209"/>
      <c r="WIK82" s="209"/>
      <c r="WIL82" s="209"/>
      <c r="WIM82" s="209"/>
      <c r="WIN82" s="209"/>
      <c r="WIO82" s="209"/>
      <c r="WIP82" s="209"/>
      <c r="WIQ82" s="209"/>
      <c r="WIR82" s="209"/>
      <c r="WIS82" s="209"/>
      <c r="WIT82" s="209"/>
      <c r="WIU82" s="209"/>
      <c r="WIV82" s="209"/>
      <c r="WIW82" s="209"/>
      <c r="WIX82" s="209"/>
      <c r="WIY82" s="209"/>
      <c r="WIZ82" s="209"/>
      <c r="WJA82" s="209"/>
      <c r="WJB82" s="209"/>
      <c r="WJC82" s="209"/>
      <c r="WJD82" s="209"/>
      <c r="WJE82" s="209"/>
      <c r="WJF82" s="209"/>
      <c r="WJG82" s="209"/>
      <c r="WJH82" s="209"/>
      <c r="WJI82" s="209"/>
      <c r="WJJ82" s="209"/>
      <c r="WJK82" s="209"/>
      <c r="WJL82" s="209"/>
      <c r="WJM82" s="209"/>
      <c r="WJN82" s="209"/>
      <c r="WJO82" s="209"/>
      <c r="WJP82" s="209"/>
      <c r="WJQ82" s="209"/>
      <c r="WJR82" s="209"/>
      <c r="WJS82" s="209"/>
      <c r="WJT82" s="209"/>
      <c r="WJU82" s="209"/>
      <c r="WJV82" s="209"/>
      <c r="WJW82" s="209"/>
      <c r="WJX82" s="209"/>
      <c r="WJY82" s="209"/>
      <c r="WJZ82" s="209"/>
      <c r="WKA82" s="209"/>
      <c r="WKB82" s="209"/>
      <c r="WKC82" s="209"/>
      <c r="WKD82" s="209"/>
      <c r="WKE82" s="209"/>
      <c r="WKF82" s="209"/>
      <c r="WKG82" s="209"/>
      <c r="WKH82" s="209"/>
      <c r="WKI82" s="209"/>
      <c r="WKJ82" s="209"/>
      <c r="WKK82" s="209"/>
      <c r="WKL82" s="209"/>
      <c r="WKM82" s="209"/>
      <c r="WKN82" s="209"/>
      <c r="WKO82" s="209"/>
      <c r="WKP82" s="209"/>
      <c r="WKQ82" s="209"/>
      <c r="WKR82" s="209"/>
      <c r="WKS82" s="209"/>
      <c r="WKT82" s="209"/>
      <c r="WKU82" s="209"/>
      <c r="WKV82" s="209"/>
      <c r="WKW82" s="209"/>
      <c r="WKX82" s="209"/>
      <c r="WKY82" s="209"/>
      <c r="WKZ82" s="209"/>
      <c r="WLA82" s="209"/>
      <c r="WLB82" s="209"/>
      <c r="WLC82" s="209"/>
      <c r="WLD82" s="209"/>
      <c r="WLE82" s="209"/>
      <c r="WLF82" s="209"/>
      <c r="WLG82" s="209"/>
      <c r="WLH82" s="209"/>
      <c r="WLI82" s="209"/>
      <c r="WLJ82" s="209"/>
      <c r="WLK82" s="209"/>
      <c r="WLL82" s="209"/>
      <c r="WLM82" s="209"/>
      <c r="WLN82" s="209"/>
      <c r="WLO82" s="209"/>
      <c r="WLP82" s="209"/>
      <c r="WLQ82" s="209"/>
      <c r="WLR82" s="209"/>
      <c r="WLS82" s="209"/>
      <c r="WLT82" s="209"/>
      <c r="WLU82" s="209"/>
      <c r="WLV82" s="209"/>
      <c r="WLW82" s="209"/>
      <c r="WLX82" s="209"/>
      <c r="WLY82" s="209"/>
      <c r="WLZ82" s="209"/>
      <c r="WMA82" s="209"/>
      <c r="WMB82" s="209"/>
      <c r="WMC82" s="209"/>
      <c r="WMD82" s="209"/>
      <c r="WME82" s="209"/>
      <c r="WMF82" s="209"/>
      <c r="WMG82" s="209"/>
      <c r="WMH82" s="209"/>
      <c r="WMI82" s="209"/>
      <c r="WMJ82" s="209"/>
      <c r="WMK82" s="209"/>
      <c r="WML82" s="209"/>
      <c r="WMM82" s="209"/>
      <c r="WMN82" s="209"/>
      <c r="WMO82" s="209"/>
      <c r="WMP82" s="209"/>
      <c r="WMQ82" s="209"/>
      <c r="WMR82" s="209"/>
      <c r="WMS82" s="209"/>
      <c r="WMT82" s="209"/>
      <c r="WMU82" s="209"/>
      <c r="WMV82" s="209"/>
      <c r="WMW82" s="209"/>
      <c r="WMX82" s="209"/>
      <c r="WMY82" s="209"/>
      <c r="WMZ82" s="209"/>
      <c r="WNA82" s="209"/>
      <c r="WNB82" s="209"/>
      <c r="WNC82" s="209"/>
      <c r="WND82" s="209"/>
      <c r="WNE82" s="209"/>
      <c r="WNF82" s="209"/>
      <c r="WNG82" s="209"/>
      <c r="WNH82" s="209"/>
      <c r="WNI82" s="209"/>
      <c r="WNJ82" s="209"/>
      <c r="WNK82" s="209"/>
      <c r="WNL82" s="209"/>
      <c r="WNM82" s="209"/>
      <c r="WNN82" s="209"/>
      <c r="WNO82" s="209"/>
      <c r="WNP82" s="209"/>
      <c r="WNQ82" s="209"/>
      <c r="WNR82" s="209"/>
      <c r="WNS82" s="209"/>
      <c r="WNT82" s="209"/>
      <c r="WNU82" s="209"/>
      <c r="WNV82" s="209"/>
      <c r="WNW82" s="209"/>
      <c r="WNX82" s="209"/>
      <c r="WNY82" s="209"/>
      <c r="WNZ82" s="209"/>
      <c r="WOA82" s="209"/>
      <c r="WOB82" s="209"/>
      <c r="WOC82" s="209"/>
      <c r="WOD82" s="209"/>
      <c r="WOE82" s="209"/>
      <c r="WOF82" s="209"/>
      <c r="WOG82" s="209"/>
      <c r="WOH82" s="209"/>
      <c r="WOI82" s="209"/>
      <c r="WOJ82" s="209"/>
      <c r="WOK82" s="209"/>
      <c r="WOL82" s="209"/>
      <c r="WOM82" s="209"/>
      <c r="WON82" s="209"/>
      <c r="WOO82" s="209"/>
      <c r="WOP82" s="209"/>
      <c r="WOQ82" s="209"/>
      <c r="WOR82" s="209"/>
      <c r="WOS82" s="209"/>
      <c r="WOT82" s="209"/>
      <c r="WOU82" s="209"/>
      <c r="WOV82" s="209"/>
      <c r="WOW82" s="209"/>
      <c r="WOX82" s="209"/>
      <c r="WOY82" s="209"/>
      <c r="WOZ82" s="209"/>
      <c r="WPA82" s="209"/>
      <c r="WPB82" s="209"/>
      <c r="WPC82" s="209"/>
      <c r="WPD82" s="209"/>
      <c r="WPE82" s="209"/>
      <c r="WPF82" s="209"/>
      <c r="WPG82" s="209"/>
      <c r="WPH82" s="209"/>
      <c r="WPI82" s="209"/>
      <c r="WPJ82" s="209"/>
      <c r="WPK82" s="209"/>
      <c r="WPL82" s="209"/>
      <c r="WPM82" s="209"/>
      <c r="WPN82" s="209"/>
      <c r="WPO82" s="209"/>
      <c r="WPP82" s="209"/>
      <c r="WPQ82" s="209"/>
      <c r="WPR82" s="209"/>
      <c r="WPS82" s="209"/>
      <c r="WPT82" s="209"/>
      <c r="WPU82" s="209"/>
      <c r="WPV82" s="209"/>
      <c r="WPW82" s="209"/>
      <c r="WPX82" s="209"/>
      <c r="WPY82" s="209"/>
      <c r="WPZ82" s="209"/>
      <c r="WQA82" s="209"/>
      <c r="WQB82" s="209"/>
      <c r="WQC82" s="209"/>
      <c r="WQD82" s="209"/>
      <c r="WQE82" s="209"/>
      <c r="WQF82" s="209"/>
      <c r="WQG82" s="209"/>
      <c r="WQH82" s="209"/>
      <c r="WQI82" s="209"/>
      <c r="WQJ82" s="209"/>
      <c r="WQK82" s="209"/>
      <c r="WQL82" s="209"/>
      <c r="WQM82" s="209"/>
      <c r="WQN82" s="209"/>
      <c r="WQO82" s="209"/>
      <c r="WQP82" s="209"/>
      <c r="WQQ82" s="209"/>
      <c r="WQR82" s="209"/>
      <c r="WQS82" s="209"/>
      <c r="WQT82" s="209"/>
      <c r="WQU82" s="209"/>
      <c r="WQV82" s="209"/>
      <c r="WQW82" s="209"/>
      <c r="WQX82" s="209"/>
      <c r="WQY82" s="209"/>
      <c r="WQZ82" s="209"/>
      <c r="WRA82" s="209"/>
      <c r="WRB82" s="209"/>
      <c r="WRC82" s="209"/>
      <c r="WRD82" s="209"/>
      <c r="WRE82" s="209"/>
      <c r="WRF82" s="209"/>
      <c r="WRG82" s="209"/>
      <c r="WRH82" s="209"/>
      <c r="WRI82" s="209"/>
      <c r="WRJ82" s="209"/>
      <c r="WRK82" s="209"/>
      <c r="WRL82" s="209"/>
      <c r="WRM82" s="209"/>
      <c r="WRN82" s="209"/>
      <c r="WRO82" s="209"/>
      <c r="WRP82" s="209"/>
      <c r="WRQ82" s="209"/>
      <c r="WRR82" s="209"/>
      <c r="WRS82" s="209"/>
      <c r="WRT82" s="209"/>
      <c r="WRU82" s="209"/>
      <c r="WRV82" s="209"/>
      <c r="WRW82" s="209"/>
      <c r="WRX82" s="209"/>
      <c r="WRY82" s="209"/>
      <c r="WRZ82" s="209"/>
      <c r="WSA82" s="209"/>
      <c r="WSB82" s="209"/>
      <c r="WSC82" s="209"/>
      <c r="WSD82" s="209"/>
      <c r="WSE82" s="209"/>
      <c r="WSF82" s="209"/>
      <c r="WSG82" s="209"/>
      <c r="WSH82" s="209"/>
      <c r="WSI82" s="209"/>
      <c r="WSJ82" s="209"/>
      <c r="WSK82" s="209"/>
      <c r="WSL82" s="209"/>
      <c r="WSM82" s="209"/>
      <c r="WSN82" s="209"/>
      <c r="WSO82" s="209"/>
      <c r="WSP82" s="209"/>
      <c r="WSQ82" s="209"/>
      <c r="WSR82" s="209"/>
      <c r="WSS82" s="209"/>
      <c r="WST82" s="209"/>
      <c r="WSU82" s="209"/>
      <c r="WSV82" s="209"/>
      <c r="WSW82" s="209"/>
      <c r="WSX82" s="209"/>
      <c r="WSY82" s="209"/>
      <c r="WSZ82" s="209"/>
      <c r="WTA82" s="209"/>
      <c r="WTB82" s="209"/>
      <c r="WTC82" s="209"/>
      <c r="WTD82" s="209"/>
      <c r="WTE82" s="209"/>
      <c r="WTF82" s="209"/>
      <c r="WTG82" s="209"/>
      <c r="WTH82" s="209"/>
      <c r="WTI82" s="209"/>
      <c r="WTJ82" s="209"/>
      <c r="WTK82" s="209"/>
      <c r="WTL82" s="209"/>
      <c r="WTM82" s="209"/>
      <c r="WTN82" s="209"/>
      <c r="WTO82" s="209"/>
      <c r="WTP82" s="209"/>
      <c r="WTQ82" s="209"/>
      <c r="WTR82" s="209"/>
      <c r="WTS82" s="209"/>
      <c r="WTT82" s="209"/>
      <c r="WTU82" s="209"/>
      <c r="WTV82" s="209"/>
      <c r="WTW82" s="209"/>
      <c r="WTX82" s="209"/>
      <c r="WTY82" s="209"/>
      <c r="WTZ82" s="209"/>
      <c r="WUA82" s="209"/>
      <c r="WUB82" s="209"/>
      <c r="WUC82" s="209"/>
      <c r="WUD82" s="209"/>
      <c r="WUE82" s="209"/>
      <c r="WUF82" s="209"/>
      <c r="WUG82" s="209"/>
      <c r="WUH82" s="209"/>
      <c r="WUI82" s="209"/>
      <c r="WUJ82" s="209"/>
      <c r="WUK82" s="209"/>
      <c r="WUL82" s="209"/>
      <c r="WUM82" s="209"/>
      <c r="WUN82" s="209"/>
      <c r="WUO82" s="209"/>
      <c r="WUP82" s="209"/>
      <c r="WUQ82" s="209"/>
      <c r="WUR82" s="209"/>
      <c r="WUS82" s="209"/>
      <c r="WUT82" s="209"/>
      <c r="WUU82" s="209"/>
      <c r="WUV82" s="209"/>
      <c r="WUW82" s="209"/>
      <c r="WUX82" s="209"/>
      <c r="WUY82" s="209"/>
      <c r="WUZ82" s="209"/>
      <c r="WVA82" s="209"/>
      <c r="WVB82" s="209"/>
      <c r="WVC82" s="209"/>
      <c r="WVD82" s="209"/>
      <c r="WVE82" s="209"/>
      <c r="WVF82" s="209"/>
      <c r="WVG82" s="209"/>
      <c r="WVH82" s="209"/>
      <c r="WVI82" s="209"/>
      <c r="WVJ82" s="209"/>
      <c r="WVK82" s="209"/>
      <c r="WVL82" s="209"/>
      <c r="WVM82" s="209"/>
      <c r="WVN82" s="209"/>
      <c r="WVO82" s="209"/>
      <c r="WVP82" s="209"/>
      <c r="WVQ82" s="209"/>
      <c r="WVR82" s="209"/>
      <c r="WVS82" s="209"/>
      <c r="WVT82" s="209"/>
      <c r="WVU82" s="209"/>
      <c r="WVV82" s="209"/>
      <c r="WVW82" s="209"/>
      <c r="WVX82" s="209"/>
      <c r="WVY82" s="209"/>
      <c r="WVZ82" s="209"/>
      <c r="WWA82" s="209"/>
      <c r="WWB82" s="209"/>
      <c r="WWC82" s="209"/>
      <c r="WWD82" s="209"/>
      <c r="WWE82" s="209"/>
      <c r="WWF82" s="209"/>
      <c r="WWG82" s="209"/>
      <c r="WWH82" s="209"/>
      <c r="WWI82" s="209"/>
      <c r="WWJ82" s="209"/>
      <c r="WWK82" s="209"/>
      <c r="WWL82" s="209"/>
      <c r="WWM82" s="209"/>
      <c r="WWN82" s="209"/>
      <c r="WWO82" s="209"/>
      <c r="WWP82" s="209"/>
      <c r="WWQ82" s="209"/>
      <c r="WWR82" s="209"/>
      <c r="WWS82" s="209"/>
      <c r="WWT82" s="209"/>
      <c r="WWU82" s="209"/>
      <c r="WWV82" s="209"/>
      <c r="WWW82" s="209"/>
      <c r="WWX82" s="209"/>
      <c r="WWY82" s="209"/>
      <c r="WWZ82" s="209"/>
      <c r="WXA82" s="209"/>
      <c r="WXB82" s="209"/>
      <c r="WXC82" s="209"/>
      <c r="WXD82" s="209"/>
      <c r="WXE82" s="209"/>
      <c r="WXF82" s="209"/>
      <c r="WXG82" s="209"/>
      <c r="WXH82" s="209"/>
      <c r="WXI82" s="209"/>
      <c r="WXJ82" s="209"/>
      <c r="WXK82" s="209"/>
      <c r="WXL82" s="209"/>
      <c r="WXM82" s="209"/>
      <c r="WXN82" s="209"/>
      <c r="WXO82" s="209"/>
      <c r="WXP82" s="209"/>
      <c r="WXQ82" s="209"/>
      <c r="WXR82" s="209"/>
      <c r="WXS82" s="209"/>
      <c r="WXT82" s="209"/>
      <c r="WXU82" s="209"/>
      <c r="WXV82" s="209"/>
      <c r="WXW82" s="209"/>
      <c r="WXX82" s="209"/>
      <c r="WXY82" s="209"/>
      <c r="WXZ82" s="209"/>
      <c r="WYA82" s="209"/>
      <c r="WYB82" s="209"/>
      <c r="WYC82" s="209"/>
      <c r="WYD82" s="209"/>
      <c r="WYE82" s="209"/>
      <c r="WYF82" s="209"/>
      <c r="WYG82" s="209"/>
      <c r="WYH82" s="209"/>
      <c r="WYI82" s="209"/>
      <c r="WYJ82" s="209"/>
      <c r="WYK82" s="209"/>
      <c r="WYL82" s="209"/>
      <c r="WYM82" s="209"/>
      <c r="WYN82" s="209"/>
      <c r="WYO82" s="209"/>
      <c r="WYP82" s="209"/>
      <c r="WYQ82" s="209"/>
      <c r="WYR82" s="209"/>
      <c r="WYS82" s="209"/>
      <c r="WYT82" s="209"/>
      <c r="WYU82" s="209"/>
      <c r="WYV82" s="209"/>
      <c r="WYW82" s="209"/>
      <c r="WYX82" s="209"/>
      <c r="WYY82" s="209"/>
      <c r="WYZ82" s="209"/>
      <c r="WZA82" s="209"/>
      <c r="WZB82" s="209"/>
      <c r="WZC82" s="209"/>
      <c r="WZD82" s="209"/>
      <c r="WZE82" s="209"/>
      <c r="WZF82" s="209"/>
      <c r="WZG82" s="209"/>
      <c r="WZH82" s="209"/>
      <c r="WZI82" s="209"/>
      <c r="WZJ82" s="209"/>
      <c r="WZK82" s="209"/>
      <c r="WZL82" s="209"/>
      <c r="WZM82" s="209"/>
      <c r="WZN82" s="209"/>
      <c r="WZO82" s="209"/>
      <c r="WZP82" s="209"/>
      <c r="WZQ82" s="209"/>
      <c r="WZR82" s="209"/>
      <c r="WZS82" s="209"/>
      <c r="WZT82" s="209"/>
      <c r="WZU82" s="209"/>
      <c r="WZV82" s="209"/>
      <c r="WZW82" s="209"/>
      <c r="WZX82" s="209"/>
      <c r="WZY82" s="209"/>
      <c r="WZZ82" s="209"/>
      <c r="XAA82" s="209"/>
      <c r="XAB82" s="209"/>
      <c r="XAC82" s="209"/>
      <c r="XAD82" s="209"/>
      <c r="XAE82" s="209"/>
      <c r="XAF82" s="209"/>
      <c r="XAG82" s="209"/>
      <c r="XAH82" s="209"/>
      <c r="XAI82" s="209"/>
      <c r="XAJ82" s="209"/>
      <c r="XAK82" s="209"/>
      <c r="XAL82" s="209"/>
      <c r="XAM82" s="209"/>
      <c r="XAN82" s="209"/>
      <c r="XAO82" s="209"/>
      <c r="XAP82" s="209"/>
      <c r="XAQ82" s="209"/>
      <c r="XAR82" s="209"/>
      <c r="XAS82" s="209"/>
      <c r="XAT82" s="209"/>
      <c r="XAU82" s="209"/>
      <c r="XAV82" s="209"/>
      <c r="XAW82" s="209"/>
      <c r="XAX82" s="209"/>
      <c r="XAY82" s="209"/>
      <c r="XAZ82" s="209"/>
      <c r="XBA82" s="209"/>
      <c r="XBB82" s="209"/>
      <c r="XBC82" s="209"/>
      <c r="XBD82" s="209"/>
      <c r="XBE82" s="209"/>
      <c r="XBF82" s="209"/>
      <c r="XBG82" s="209"/>
      <c r="XBH82" s="209"/>
      <c r="XBI82" s="209"/>
      <c r="XBJ82" s="209"/>
      <c r="XBK82" s="209"/>
      <c r="XBL82" s="209"/>
      <c r="XBM82" s="209"/>
      <c r="XBN82" s="209"/>
      <c r="XBO82" s="209"/>
      <c r="XBP82" s="209"/>
      <c r="XBQ82" s="209"/>
      <c r="XBR82" s="209"/>
      <c r="XBS82" s="209"/>
      <c r="XBT82" s="209"/>
      <c r="XBU82" s="209"/>
      <c r="XBV82" s="209"/>
      <c r="XBW82" s="209"/>
      <c r="XBX82" s="209"/>
      <c r="XBY82" s="209"/>
      <c r="XBZ82" s="209"/>
      <c r="XCA82" s="209"/>
      <c r="XCB82" s="209"/>
      <c r="XCC82" s="209"/>
      <c r="XCD82" s="209"/>
      <c r="XCE82" s="209"/>
      <c r="XCF82" s="209"/>
      <c r="XCG82" s="209"/>
      <c r="XCH82" s="209"/>
      <c r="XCI82" s="209"/>
      <c r="XCJ82" s="209"/>
      <c r="XCK82" s="209"/>
      <c r="XCL82" s="209"/>
      <c r="XCM82" s="209"/>
      <c r="XCN82" s="209"/>
      <c r="XCO82" s="209"/>
      <c r="XCP82" s="209"/>
      <c r="XCQ82" s="209"/>
      <c r="XCR82" s="209"/>
      <c r="XCS82" s="209"/>
      <c r="XCT82" s="209"/>
      <c r="XCU82" s="209"/>
      <c r="XCV82" s="209"/>
      <c r="XCW82" s="209"/>
      <c r="XCX82" s="209"/>
      <c r="XCY82" s="209"/>
      <c r="XCZ82" s="209"/>
      <c r="XDA82" s="209"/>
      <c r="XDB82" s="209"/>
      <c r="XDC82" s="209"/>
      <c r="XDD82" s="209"/>
      <c r="XDE82" s="209"/>
      <c r="XDF82" s="209"/>
      <c r="XDG82" s="209"/>
      <c r="XDH82" s="209"/>
      <c r="XDI82" s="209"/>
      <c r="XDJ82" s="209"/>
      <c r="XDK82" s="209"/>
      <c r="XDL82" s="209"/>
      <c r="XDM82" s="209"/>
      <c r="XDN82" s="209"/>
      <c r="XDO82" s="209"/>
      <c r="XDP82" s="209"/>
      <c r="XDQ82" s="209"/>
      <c r="XDR82" s="209"/>
      <c r="XDS82" s="209"/>
      <c r="XDT82" s="209"/>
      <c r="XDU82" s="209"/>
      <c r="XDV82" s="209"/>
      <c r="XDW82" s="209"/>
      <c r="XDX82" s="209"/>
      <c r="XDY82" s="209"/>
      <c r="XDZ82" s="209"/>
      <c r="XEA82" s="209"/>
      <c r="XEB82" s="209"/>
      <c r="XEC82" s="209"/>
      <c r="XED82" s="209"/>
      <c r="XEE82" s="209"/>
      <c r="XEF82" s="209"/>
      <c r="XEG82" s="209"/>
      <c r="XEH82" s="209"/>
      <c r="XEI82" s="209"/>
      <c r="XEJ82" s="209"/>
      <c r="XEK82" s="209"/>
      <c r="XEL82" s="209"/>
      <c r="XEM82" s="209"/>
      <c r="XEN82" s="209"/>
      <c r="XEO82" s="209"/>
      <c r="XEP82" s="209"/>
      <c r="XEQ82" s="209"/>
      <c r="XER82" s="209"/>
      <c r="XES82" s="209"/>
      <c r="XET82" s="209"/>
      <c r="XEU82" s="209"/>
      <c r="XEV82" s="209"/>
      <c r="XEW82" s="209"/>
      <c r="XEX82" s="209"/>
      <c r="XEY82" s="209"/>
      <c r="XEZ82" s="209"/>
      <c r="XFA82" s="209"/>
      <c r="XFB82" s="209"/>
      <c r="XFC82" s="209"/>
      <c r="XFD82" s="209"/>
    </row>
    <row r="83" spans="1:16384" s="181" customFormat="1" ht="44.25" customHeight="1" x14ac:dyDescent="0.25">
      <c r="A83" s="868" t="s">
        <v>1296</v>
      </c>
      <c r="B83" s="868"/>
      <c r="C83" s="868"/>
      <c r="D83" s="868"/>
      <c r="E83" s="868"/>
      <c r="F83" s="868"/>
      <c r="G83" s="868"/>
      <c r="H83" s="868"/>
      <c r="I83" s="868"/>
      <c r="J83" s="868"/>
      <c r="K83" s="868"/>
      <c r="L83" s="868"/>
      <c r="M83" s="868"/>
      <c r="N83" s="868"/>
      <c r="O83" s="868" t="s">
        <v>1297</v>
      </c>
      <c r="P83" s="868"/>
      <c r="Q83" s="868"/>
      <c r="R83" s="868"/>
      <c r="S83" s="868"/>
      <c r="T83" s="868"/>
      <c r="U83" s="868"/>
      <c r="V83" s="868"/>
      <c r="W83" s="868"/>
      <c r="X83" s="868"/>
      <c r="Y83" s="868"/>
      <c r="Z83" s="868"/>
      <c r="AA83" s="868"/>
      <c r="AB83" s="868" t="s">
        <v>1298</v>
      </c>
      <c r="AC83" s="868"/>
      <c r="AD83" s="868"/>
      <c r="AE83" s="868"/>
      <c r="AF83" s="868"/>
      <c r="AG83" s="868"/>
      <c r="AH83" s="868"/>
      <c r="AI83" s="868"/>
      <c r="AJ83" s="868"/>
      <c r="AK83" s="868"/>
      <c r="AL83" s="868"/>
      <c r="AM83" s="868"/>
      <c r="AN83" s="868"/>
      <c r="AO83" s="868"/>
      <c r="AP83" s="1296" t="s">
        <v>1299</v>
      </c>
      <c r="AQ83" s="1296"/>
      <c r="AR83" s="1296"/>
      <c r="AS83" s="1296"/>
      <c r="AT83" s="1296"/>
      <c r="AU83" s="1296"/>
      <c r="AV83" s="1296"/>
      <c r="AW83" s="1296"/>
      <c r="AX83" s="1296"/>
      <c r="AY83" s="1296"/>
      <c r="AZ83" s="179"/>
      <c r="BA83" s="210"/>
      <c r="BB83" s="210"/>
      <c r="BC83" s="209"/>
      <c r="BD83" s="209"/>
      <c r="BE83" s="209"/>
      <c r="BF83" s="209"/>
      <c r="BG83" s="209"/>
      <c r="BH83" s="209"/>
      <c r="BI83" s="209"/>
      <c r="BJ83" s="209"/>
      <c r="BK83" s="209"/>
      <c r="BL83" s="209"/>
      <c r="BM83" s="209"/>
      <c r="BN83" s="209"/>
      <c r="BO83" s="209"/>
      <c r="BP83" s="209"/>
      <c r="BQ83" s="209"/>
      <c r="BR83" s="209"/>
      <c r="BS83" s="209"/>
      <c r="BT83" s="209"/>
      <c r="BU83" s="209"/>
      <c r="BV83" s="209"/>
      <c r="BW83" s="209"/>
      <c r="BX83" s="209"/>
      <c r="BY83" s="209"/>
      <c r="BZ83" s="209"/>
      <c r="CA83" s="209"/>
      <c r="CB83" s="209"/>
      <c r="CC83" s="209"/>
      <c r="CD83" s="209"/>
      <c r="CE83" s="209"/>
      <c r="CF83" s="209"/>
      <c r="CG83" s="209"/>
      <c r="CH83" s="209"/>
      <c r="CI83" s="209"/>
      <c r="CJ83" s="209"/>
      <c r="CK83" s="209"/>
      <c r="CL83" s="209"/>
      <c r="CM83" s="209"/>
      <c r="CN83" s="209"/>
      <c r="CO83" s="209"/>
      <c r="CP83" s="209"/>
      <c r="CQ83" s="209"/>
      <c r="CR83" s="209"/>
      <c r="CS83" s="209"/>
      <c r="CT83" s="209"/>
      <c r="CU83" s="209"/>
      <c r="CV83" s="209"/>
      <c r="CW83" s="209"/>
      <c r="CX83" s="209"/>
      <c r="CY83" s="209"/>
      <c r="CZ83" s="209"/>
      <c r="DA83" s="209"/>
      <c r="DB83" s="209"/>
      <c r="DC83" s="209"/>
      <c r="DD83" s="209"/>
      <c r="DE83" s="209"/>
      <c r="DF83" s="209"/>
      <c r="DG83" s="209"/>
      <c r="DH83" s="209"/>
      <c r="DI83" s="209"/>
      <c r="DJ83" s="209"/>
      <c r="DK83" s="209"/>
      <c r="DL83" s="209"/>
      <c r="DM83" s="209"/>
      <c r="DN83" s="209"/>
      <c r="DO83" s="209"/>
      <c r="DP83" s="209"/>
      <c r="DQ83" s="209"/>
      <c r="DR83" s="209"/>
      <c r="DS83" s="209"/>
      <c r="DT83" s="209"/>
      <c r="DU83" s="209"/>
      <c r="DV83" s="209"/>
      <c r="DW83" s="209"/>
      <c r="DX83" s="209"/>
      <c r="DY83" s="209"/>
      <c r="DZ83" s="209"/>
      <c r="EA83" s="209"/>
      <c r="EB83" s="209"/>
      <c r="EC83" s="209"/>
      <c r="ED83" s="209"/>
      <c r="EE83" s="209"/>
      <c r="EF83" s="209"/>
      <c r="EG83" s="209"/>
      <c r="EH83" s="209"/>
      <c r="EI83" s="209"/>
      <c r="EJ83" s="209"/>
      <c r="EK83" s="209"/>
      <c r="EL83" s="209"/>
      <c r="EM83" s="209"/>
      <c r="EN83" s="209"/>
      <c r="EO83" s="209"/>
      <c r="EP83" s="209"/>
      <c r="EQ83" s="209"/>
      <c r="ER83" s="209"/>
      <c r="ES83" s="209"/>
      <c r="ET83" s="209"/>
      <c r="EU83" s="209"/>
      <c r="EV83" s="209"/>
      <c r="EW83" s="209"/>
      <c r="EX83" s="209"/>
      <c r="EY83" s="209"/>
      <c r="EZ83" s="209"/>
      <c r="FA83" s="209"/>
      <c r="FB83" s="209"/>
      <c r="FC83" s="209"/>
      <c r="FD83" s="209"/>
      <c r="FE83" s="209"/>
      <c r="FF83" s="209"/>
      <c r="FG83" s="209"/>
      <c r="FH83" s="209"/>
      <c r="FI83" s="209"/>
      <c r="FJ83" s="209"/>
      <c r="FK83" s="209"/>
      <c r="FL83" s="209"/>
      <c r="FM83" s="209"/>
      <c r="FN83" s="209"/>
      <c r="FO83" s="209"/>
      <c r="FP83" s="209"/>
      <c r="FQ83" s="209"/>
      <c r="FR83" s="209"/>
      <c r="FS83" s="209"/>
      <c r="FT83" s="209"/>
      <c r="FU83" s="209"/>
      <c r="FV83" s="209"/>
      <c r="FW83" s="209"/>
      <c r="FX83" s="209"/>
      <c r="FY83" s="209"/>
      <c r="FZ83" s="209"/>
      <c r="GA83" s="209"/>
      <c r="GB83" s="209"/>
      <c r="GC83" s="209"/>
      <c r="GD83" s="209"/>
      <c r="GE83" s="209"/>
      <c r="GF83" s="209"/>
      <c r="GG83" s="209"/>
      <c r="GH83" s="209"/>
      <c r="GI83" s="209"/>
      <c r="GJ83" s="209"/>
      <c r="GK83" s="209"/>
      <c r="GL83" s="209"/>
      <c r="GM83" s="209"/>
      <c r="GN83" s="209"/>
      <c r="GO83" s="209"/>
      <c r="GP83" s="209"/>
      <c r="GQ83" s="209"/>
      <c r="GR83" s="209"/>
      <c r="GS83" s="209"/>
      <c r="GT83" s="209"/>
      <c r="GU83" s="209"/>
      <c r="GV83" s="209"/>
      <c r="GW83" s="209"/>
      <c r="GX83" s="209"/>
      <c r="GY83" s="209"/>
      <c r="GZ83" s="209"/>
      <c r="HA83" s="209"/>
      <c r="HB83" s="209"/>
      <c r="HC83" s="209"/>
      <c r="HD83" s="209"/>
      <c r="HE83" s="209"/>
      <c r="HF83" s="209"/>
      <c r="HG83" s="209"/>
      <c r="HH83" s="209"/>
      <c r="HI83" s="209"/>
      <c r="HJ83" s="209"/>
      <c r="HK83" s="209"/>
      <c r="HL83" s="209"/>
      <c r="HM83" s="209"/>
      <c r="HN83" s="209"/>
      <c r="HO83" s="209"/>
      <c r="HP83" s="209"/>
      <c r="HQ83" s="209"/>
      <c r="HR83" s="209"/>
      <c r="HS83" s="209"/>
      <c r="HT83" s="209"/>
      <c r="HU83" s="209"/>
      <c r="HV83" s="209"/>
      <c r="HW83" s="209"/>
      <c r="HX83" s="209"/>
      <c r="HY83" s="209"/>
      <c r="HZ83" s="209"/>
      <c r="IA83" s="209"/>
      <c r="IB83" s="209"/>
      <c r="IC83" s="209"/>
      <c r="ID83" s="209"/>
      <c r="IE83" s="209"/>
      <c r="IF83" s="209"/>
      <c r="IG83" s="209"/>
      <c r="IH83" s="209"/>
      <c r="II83" s="209"/>
      <c r="IJ83" s="209"/>
      <c r="IK83" s="209"/>
      <c r="IL83" s="209"/>
      <c r="IM83" s="209"/>
      <c r="IN83" s="209"/>
      <c r="IO83" s="209"/>
      <c r="IP83" s="209"/>
      <c r="IQ83" s="209"/>
      <c r="IR83" s="209"/>
      <c r="IS83" s="209"/>
      <c r="IT83" s="209"/>
      <c r="IU83" s="209"/>
      <c r="IV83" s="209"/>
      <c r="IW83" s="209"/>
      <c r="IX83" s="209"/>
      <c r="IY83" s="209"/>
      <c r="IZ83" s="209"/>
      <c r="JA83" s="209"/>
      <c r="JB83" s="209"/>
      <c r="JC83" s="209"/>
      <c r="JD83" s="209"/>
      <c r="JE83" s="209"/>
      <c r="JF83" s="209"/>
      <c r="JG83" s="209"/>
      <c r="JH83" s="209"/>
      <c r="JI83" s="209"/>
      <c r="JJ83" s="209"/>
      <c r="JK83" s="209"/>
      <c r="JL83" s="209"/>
      <c r="JM83" s="209"/>
      <c r="JN83" s="209"/>
      <c r="JO83" s="209"/>
      <c r="JP83" s="209"/>
      <c r="JQ83" s="209"/>
      <c r="JR83" s="209"/>
      <c r="JS83" s="209"/>
      <c r="JT83" s="209"/>
      <c r="JU83" s="209"/>
      <c r="JV83" s="209"/>
      <c r="JW83" s="209"/>
      <c r="JX83" s="209"/>
      <c r="JY83" s="209"/>
      <c r="JZ83" s="209"/>
      <c r="KA83" s="209"/>
      <c r="KB83" s="209"/>
      <c r="KC83" s="209"/>
      <c r="KD83" s="209"/>
      <c r="KE83" s="209"/>
      <c r="KF83" s="209"/>
      <c r="KG83" s="209"/>
      <c r="KH83" s="209"/>
      <c r="KI83" s="209"/>
      <c r="KJ83" s="209"/>
      <c r="KK83" s="209"/>
      <c r="KL83" s="209"/>
      <c r="KM83" s="209"/>
      <c r="KN83" s="209"/>
      <c r="KO83" s="209"/>
      <c r="KP83" s="209"/>
      <c r="KQ83" s="209"/>
      <c r="KR83" s="209"/>
      <c r="KS83" s="209"/>
      <c r="KT83" s="209"/>
      <c r="KU83" s="209"/>
      <c r="KV83" s="209"/>
      <c r="KW83" s="209"/>
      <c r="KX83" s="209"/>
      <c r="KY83" s="209"/>
      <c r="KZ83" s="209"/>
      <c r="LA83" s="209"/>
      <c r="LB83" s="209"/>
      <c r="LC83" s="209"/>
      <c r="LD83" s="209"/>
      <c r="LE83" s="209"/>
      <c r="LF83" s="209"/>
      <c r="LG83" s="209"/>
      <c r="LH83" s="209"/>
      <c r="LI83" s="209"/>
      <c r="LJ83" s="209"/>
      <c r="LK83" s="209"/>
      <c r="LL83" s="209"/>
      <c r="LM83" s="209"/>
      <c r="LN83" s="209"/>
      <c r="LO83" s="209"/>
      <c r="LP83" s="209"/>
      <c r="LQ83" s="209"/>
      <c r="LR83" s="209"/>
      <c r="LS83" s="209"/>
      <c r="LT83" s="209"/>
      <c r="LU83" s="209"/>
      <c r="LV83" s="209"/>
      <c r="LW83" s="209"/>
      <c r="LX83" s="209"/>
      <c r="LY83" s="209"/>
      <c r="LZ83" s="209"/>
      <c r="MA83" s="209"/>
      <c r="MB83" s="209"/>
      <c r="MC83" s="209"/>
      <c r="MD83" s="209"/>
      <c r="ME83" s="209"/>
      <c r="MF83" s="209"/>
      <c r="MG83" s="209"/>
      <c r="MH83" s="209"/>
      <c r="MI83" s="209"/>
      <c r="MJ83" s="209"/>
      <c r="MK83" s="209"/>
      <c r="ML83" s="209"/>
      <c r="MM83" s="209"/>
      <c r="MN83" s="209"/>
      <c r="MO83" s="209"/>
      <c r="MP83" s="209"/>
      <c r="MQ83" s="209"/>
      <c r="MR83" s="209"/>
      <c r="MS83" s="209"/>
      <c r="MT83" s="209"/>
      <c r="MU83" s="209"/>
      <c r="MV83" s="209"/>
      <c r="MW83" s="209"/>
      <c r="MX83" s="209"/>
      <c r="MY83" s="209"/>
      <c r="MZ83" s="209"/>
      <c r="NA83" s="209"/>
      <c r="NB83" s="209"/>
      <c r="NC83" s="209"/>
      <c r="ND83" s="209"/>
      <c r="NE83" s="209"/>
      <c r="NF83" s="209"/>
      <c r="NG83" s="209"/>
      <c r="NH83" s="209"/>
      <c r="NI83" s="209"/>
      <c r="NJ83" s="209"/>
      <c r="NK83" s="209"/>
      <c r="NL83" s="209"/>
      <c r="NM83" s="209"/>
      <c r="NN83" s="209"/>
      <c r="NO83" s="209"/>
      <c r="NP83" s="209"/>
      <c r="NQ83" s="209"/>
      <c r="NR83" s="209"/>
      <c r="NS83" s="209"/>
      <c r="NT83" s="209"/>
      <c r="NU83" s="209"/>
      <c r="NV83" s="209"/>
      <c r="NW83" s="209"/>
      <c r="NX83" s="209"/>
      <c r="NY83" s="209"/>
      <c r="NZ83" s="209"/>
      <c r="OA83" s="209"/>
      <c r="OB83" s="209"/>
      <c r="OC83" s="209"/>
      <c r="OD83" s="209"/>
      <c r="OE83" s="209"/>
      <c r="OF83" s="209"/>
      <c r="OG83" s="209"/>
      <c r="OH83" s="209"/>
      <c r="OI83" s="209"/>
      <c r="OJ83" s="209"/>
      <c r="OK83" s="209"/>
      <c r="OL83" s="209"/>
      <c r="OM83" s="209"/>
      <c r="ON83" s="209"/>
      <c r="OO83" s="209"/>
      <c r="OP83" s="209"/>
      <c r="OQ83" s="209"/>
      <c r="OR83" s="209"/>
      <c r="OS83" s="209"/>
      <c r="OT83" s="209"/>
      <c r="OU83" s="209"/>
      <c r="OV83" s="209"/>
      <c r="OW83" s="209"/>
      <c r="OX83" s="209"/>
      <c r="OY83" s="209"/>
      <c r="OZ83" s="209"/>
      <c r="PA83" s="209"/>
      <c r="PB83" s="209"/>
      <c r="PC83" s="209"/>
      <c r="PD83" s="209"/>
      <c r="PE83" s="209"/>
      <c r="PF83" s="209"/>
      <c r="PG83" s="209"/>
      <c r="PH83" s="209"/>
      <c r="PI83" s="209"/>
      <c r="PJ83" s="209"/>
      <c r="PK83" s="209"/>
      <c r="PL83" s="209"/>
      <c r="PM83" s="209"/>
      <c r="PN83" s="209"/>
      <c r="PO83" s="209"/>
      <c r="PP83" s="209"/>
      <c r="PQ83" s="209"/>
      <c r="PR83" s="209"/>
      <c r="PS83" s="209"/>
      <c r="PT83" s="209"/>
      <c r="PU83" s="209"/>
      <c r="PV83" s="209"/>
      <c r="PW83" s="209"/>
      <c r="PX83" s="209"/>
      <c r="PY83" s="209"/>
      <c r="PZ83" s="209"/>
      <c r="QA83" s="209"/>
      <c r="QB83" s="209"/>
      <c r="QC83" s="209"/>
      <c r="QD83" s="209"/>
      <c r="QE83" s="209"/>
      <c r="QF83" s="209"/>
      <c r="QG83" s="209"/>
      <c r="QH83" s="209"/>
      <c r="QI83" s="209"/>
      <c r="QJ83" s="209"/>
      <c r="QK83" s="209"/>
      <c r="QL83" s="209"/>
      <c r="QM83" s="209"/>
      <c r="QN83" s="209"/>
      <c r="QO83" s="209"/>
      <c r="QP83" s="209"/>
      <c r="QQ83" s="209"/>
      <c r="QR83" s="209"/>
      <c r="QS83" s="209"/>
      <c r="QT83" s="209"/>
      <c r="QU83" s="209"/>
      <c r="QV83" s="209"/>
      <c r="QW83" s="209"/>
      <c r="QX83" s="209"/>
      <c r="QY83" s="209"/>
      <c r="QZ83" s="209"/>
      <c r="RA83" s="209"/>
      <c r="RB83" s="209"/>
      <c r="RC83" s="209"/>
      <c r="RD83" s="209"/>
      <c r="RE83" s="209"/>
      <c r="RF83" s="209"/>
      <c r="RG83" s="209"/>
      <c r="RH83" s="209"/>
      <c r="RI83" s="209"/>
      <c r="RJ83" s="209"/>
      <c r="RK83" s="209"/>
      <c r="RL83" s="209"/>
      <c r="RM83" s="209"/>
      <c r="RN83" s="209"/>
      <c r="RO83" s="209"/>
      <c r="RP83" s="209"/>
      <c r="RQ83" s="209"/>
      <c r="RR83" s="209"/>
      <c r="RS83" s="209"/>
      <c r="RT83" s="209"/>
      <c r="RU83" s="209"/>
      <c r="RV83" s="209"/>
      <c r="RW83" s="209"/>
      <c r="RX83" s="209"/>
      <c r="RY83" s="209"/>
      <c r="RZ83" s="209"/>
      <c r="SA83" s="209"/>
      <c r="SB83" s="209"/>
      <c r="SC83" s="209"/>
      <c r="SD83" s="209"/>
      <c r="SE83" s="209"/>
      <c r="SF83" s="209"/>
      <c r="SG83" s="209"/>
      <c r="SH83" s="209"/>
      <c r="SI83" s="209"/>
      <c r="SJ83" s="209"/>
      <c r="SK83" s="209"/>
      <c r="SL83" s="209"/>
      <c r="SM83" s="209"/>
      <c r="SN83" s="209"/>
      <c r="SO83" s="209"/>
      <c r="SP83" s="209"/>
      <c r="SQ83" s="209"/>
      <c r="SR83" s="209"/>
      <c r="SS83" s="209"/>
      <c r="ST83" s="209"/>
      <c r="SU83" s="209"/>
      <c r="SV83" s="209"/>
      <c r="SW83" s="209"/>
      <c r="SX83" s="209"/>
      <c r="SY83" s="209"/>
      <c r="SZ83" s="209"/>
      <c r="TA83" s="209"/>
      <c r="TB83" s="209"/>
      <c r="TC83" s="209"/>
      <c r="TD83" s="209"/>
      <c r="TE83" s="209"/>
      <c r="TF83" s="209"/>
      <c r="TG83" s="209"/>
      <c r="TH83" s="209"/>
      <c r="TI83" s="209"/>
      <c r="TJ83" s="209"/>
      <c r="TK83" s="209"/>
      <c r="TL83" s="209"/>
      <c r="TM83" s="209"/>
      <c r="TN83" s="209"/>
      <c r="TO83" s="209"/>
      <c r="TP83" s="209"/>
      <c r="TQ83" s="209"/>
      <c r="TR83" s="209"/>
      <c r="TS83" s="209"/>
      <c r="TT83" s="209"/>
      <c r="TU83" s="209"/>
      <c r="TV83" s="209"/>
      <c r="TW83" s="209"/>
      <c r="TX83" s="209"/>
      <c r="TY83" s="209"/>
      <c r="TZ83" s="209"/>
      <c r="UA83" s="209"/>
      <c r="UB83" s="209"/>
      <c r="UC83" s="209"/>
      <c r="UD83" s="209"/>
      <c r="UE83" s="209"/>
      <c r="UF83" s="209"/>
      <c r="UG83" s="209"/>
      <c r="UH83" s="209"/>
      <c r="UI83" s="209"/>
      <c r="UJ83" s="209"/>
      <c r="UK83" s="209"/>
      <c r="UL83" s="209"/>
      <c r="UM83" s="209"/>
      <c r="UN83" s="209"/>
      <c r="UO83" s="209"/>
      <c r="UP83" s="209"/>
      <c r="UQ83" s="209"/>
      <c r="UR83" s="209"/>
      <c r="US83" s="209"/>
      <c r="UT83" s="209"/>
      <c r="UU83" s="209"/>
      <c r="UV83" s="209"/>
      <c r="UW83" s="209"/>
      <c r="UX83" s="209"/>
      <c r="UY83" s="209"/>
      <c r="UZ83" s="209"/>
      <c r="VA83" s="209"/>
      <c r="VB83" s="209"/>
      <c r="VC83" s="209"/>
      <c r="VD83" s="209"/>
      <c r="VE83" s="209"/>
      <c r="VF83" s="209"/>
      <c r="VG83" s="209"/>
      <c r="VH83" s="209"/>
      <c r="VI83" s="209"/>
      <c r="VJ83" s="209"/>
      <c r="VK83" s="209"/>
      <c r="VL83" s="209"/>
      <c r="VM83" s="209"/>
      <c r="VN83" s="209"/>
      <c r="VO83" s="209"/>
      <c r="VP83" s="209"/>
      <c r="VQ83" s="209"/>
      <c r="VR83" s="209"/>
      <c r="VS83" s="209"/>
      <c r="VT83" s="209"/>
      <c r="VU83" s="209"/>
      <c r="VV83" s="209"/>
      <c r="VW83" s="209"/>
      <c r="VX83" s="209"/>
      <c r="VY83" s="209"/>
      <c r="VZ83" s="209"/>
      <c r="WA83" s="209"/>
      <c r="WB83" s="209"/>
      <c r="WC83" s="209"/>
      <c r="WD83" s="209"/>
      <c r="WE83" s="209"/>
      <c r="WF83" s="209"/>
      <c r="WG83" s="209"/>
      <c r="WH83" s="209"/>
      <c r="WI83" s="209"/>
      <c r="WJ83" s="209"/>
      <c r="WK83" s="209"/>
      <c r="WL83" s="209"/>
      <c r="WM83" s="209"/>
      <c r="WN83" s="209"/>
      <c r="WO83" s="209"/>
      <c r="WP83" s="209"/>
      <c r="WQ83" s="209"/>
      <c r="WR83" s="209"/>
      <c r="WS83" s="209"/>
      <c r="WT83" s="209"/>
      <c r="WU83" s="209"/>
      <c r="WV83" s="209"/>
      <c r="WW83" s="209"/>
      <c r="WX83" s="209"/>
      <c r="WY83" s="209"/>
      <c r="WZ83" s="209"/>
      <c r="XA83" s="209"/>
      <c r="XB83" s="209"/>
      <c r="XC83" s="209"/>
      <c r="XD83" s="209"/>
      <c r="XE83" s="209"/>
      <c r="XF83" s="209"/>
      <c r="XG83" s="209"/>
      <c r="XH83" s="209"/>
      <c r="XI83" s="209"/>
      <c r="XJ83" s="209"/>
      <c r="XK83" s="209"/>
      <c r="XL83" s="209"/>
      <c r="XM83" s="209"/>
      <c r="XN83" s="209"/>
      <c r="XO83" s="209"/>
      <c r="XP83" s="209"/>
      <c r="XQ83" s="209"/>
      <c r="XR83" s="209"/>
      <c r="XS83" s="209"/>
      <c r="XT83" s="209"/>
      <c r="XU83" s="209"/>
      <c r="XV83" s="209"/>
      <c r="XW83" s="209"/>
      <c r="XX83" s="209"/>
      <c r="XY83" s="209"/>
      <c r="XZ83" s="209"/>
      <c r="YA83" s="209"/>
      <c r="YB83" s="209"/>
      <c r="YC83" s="209"/>
      <c r="YD83" s="209"/>
      <c r="YE83" s="209"/>
      <c r="YF83" s="209"/>
      <c r="YG83" s="209"/>
      <c r="YH83" s="209"/>
      <c r="YI83" s="209"/>
      <c r="YJ83" s="209"/>
      <c r="YK83" s="209"/>
      <c r="YL83" s="209"/>
      <c r="YM83" s="209"/>
      <c r="YN83" s="209"/>
      <c r="YO83" s="209"/>
      <c r="YP83" s="209"/>
      <c r="YQ83" s="209"/>
      <c r="YR83" s="209"/>
      <c r="YS83" s="209"/>
      <c r="YT83" s="209"/>
      <c r="YU83" s="209"/>
      <c r="YV83" s="209"/>
      <c r="YW83" s="209"/>
      <c r="YX83" s="209"/>
      <c r="YY83" s="209"/>
      <c r="YZ83" s="209"/>
      <c r="ZA83" s="209"/>
      <c r="ZB83" s="209"/>
      <c r="ZC83" s="209"/>
      <c r="ZD83" s="209"/>
      <c r="ZE83" s="209"/>
      <c r="ZF83" s="209"/>
      <c r="ZG83" s="209"/>
      <c r="ZH83" s="209"/>
      <c r="ZI83" s="209"/>
      <c r="ZJ83" s="209"/>
      <c r="ZK83" s="209"/>
      <c r="ZL83" s="209"/>
      <c r="ZM83" s="209"/>
      <c r="ZN83" s="209"/>
      <c r="ZO83" s="209"/>
      <c r="ZP83" s="209"/>
      <c r="ZQ83" s="209"/>
      <c r="ZR83" s="209"/>
      <c r="ZS83" s="209"/>
      <c r="ZT83" s="209"/>
      <c r="ZU83" s="209"/>
      <c r="ZV83" s="209"/>
      <c r="ZW83" s="209"/>
      <c r="ZX83" s="209"/>
      <c r="ZY83" s="209"/>
      <c r="ZZ83" s="209"/>
      <c r="AAA83" s="209"/>
      <c r="AAB83" s="209"/>
      <c r="AAC83" s="209"/>
      <c r="AAD83" s="209"/>
      <c r="AAE83" s="209"/>
      <c r="AAF83" s="209"/>
      <c r="AAG83" s="209"/>
      <c r="AAH83" s="209"/>
      <c r="AAI83" s="209"/>
      <c r="AAJ83" s="209"/>
      <c r="AAK83" s="209"/>
      <c r="AAL83" s="209"/>
      <c r="AAM83" s="209"/>
      <c r="AAN83" s="209"/>
      <c r="AAO83" s="209"/>
      <c r="AAP83" s="209"/>
      <c r="AAQ83" s="209"/>
      <c r="AAR83" s="209"/>
      <c r="AAS83" s="209"/>
      <c r="AAT83" s="209"/>
      <c r="AAU83" s="209"/>
      <c r="AAV83" s="209"/>
      <c r="AAW83" s="209"/>
      <c r="AAX83" s="209"/>
      <c r="AAY83" s="209"/>
      <c r="AAZ83" s="209"/>
      <c r="ABA83" s="209"/>
      <c r="ABB83" s="209"/>
      <c r="ABC83" s="209"/>
      <c r="ABD83" s="209"/>
      <c r="ABE83" s="209"/>
      <c r="ABF83" s="209"/>
      <c r="ABG83" s="209"/>
      <c r="ABH83" s="209"/>
      <c r="ABI83" s="209"/>
      <c r="ABJ83" s="209"/>
      <c r="ABK83" s="209"/>
      <c r="ABL83" s="209"/>
      <c r="ABM83" s="209"/>
      <c r="ABN83" s="209"/>
      <c r="ABO83" s="209"/>
      <c r="ABP83" s="209"/>
      <c r="ABQ83" s="209"/>
      <c r="ABR83" s="209"/>
      <c r="ABS83" s="209"/>
      <c r="ABT83" s="209"/>
      <c r="ABU83" s="209"/>
      <c r="ABV83" s="209"/>
      <c r="ABW83" s="209"/>
      <c r="ABX83" s="209"/>
      <c r="ABY83" s="209"/>
      <c r="ABZ83" s="209"/>
      <c r="ACA83" s="209"/>
      <c r="ACB83" s="209"/>
      <c r="ACC83" s="209"/>
      <c r="ACD83" s="209"/>
      <c r="ACE83" s="209"/>
      <c r="ACF83" s="209"/>
      <c r="ACG83" s="209"/>
      <c r="ACH83" s="209"/>
      <c r="ACI83" s="209"/>
      <c r="ACJ83" s="209"/>
      <c r="ACK83" s="209"/>
      <c r="ACL83" s="209"/>
      <c r="ACM83" s="209"/>
      <c r="ACN83" s="209"/>
      <c r="ACO83" s="209"/>
      <c r="ACP83" s="209"/>
      <c r="ACQ83" s="209"/>
      <c r="ACR83" s="209"/>
      <c r="ACS83" s="209"/>
      <c r="ACT83" s="209"/>
      <c r="ACU83" s="209"/>
      <c r="ACV83" s="209"/>
      <c r="ACW83" s="209"/>
      <c r="ACX83" s="209"/>
      <c r="ACY83" s="209"/>
      <c r="ACZ83" s="209"/>
      <c r="ADA83" s="209"/>
      <c r="ADB83" s="209"/>
      <c r="ADC83" s="209"/>
      <c r="ADD83" s="209"/>
      <c r="ADE83" s="209"/>
      <c r="ADF83" s="209"/>
      <c r="ADG83" s="209"/>
      <c r="ADH83" s="209"/>
      <c r="ADI83" s="209"/>
      <c r="ADJ83" s="209"/>
      <c r="ADK83" s="209"/>
      <c r="ADL83" s="209"/>
      <c r="ADM83" s="209"/>
      <c r="ADN83" s="209"/>
      <c r="ADO83" s="209"/>
      <c r="ADP83" s="209"/>
      <c r="ADQ83" s="209"/>
      <c r="ADR83" s="209"/>
      <c r="ADS83" s="209"/>
      <c r="ADT83" s="209"/>
      <c r="ADU83" s="209"/>
      <c r="ADV83" s="209"/>
      <c r="ADW83" s="209"/>
      <c r="ADX83" s="209"/>
      <c r="ADY83" s="209"/>
      <c r="ADZ83" s="209"/>
      <c r="AEA83" s="209"/>
      <c r="AEB83" s="209"/>
      <c r="AEC83" s="209"/>
      <c r="AED83" s="209"/>
      <c r="AEE83" s="209"/>
      <c r="AEF83" s="209"/>
      <c r="AEG83" s="209"/>
      <c r="AEH83" s="209"/>
      <c r="AEI83" s="209"/>
      <c r="AEJ83" s="209"/>
      <c r="AEK83" s="209"/>
      <c r="AEL83" s="209"/>
      <c r="AEM83" s="209"/>
      <c r="AEN83" s="209"/>
      <c r="AEO83" s="209"/>
      <c r="AEP83" s="209"/>
      <c r="AEQ83" s="209"/>
      <c r="AER83" s="209"/>
      <c r="AES83" s="209"/>
      <c r="AET83" s="209"/>
      <c r="AEU83" s="209"/>
      <c r="AEV83" s="209"/>
      <c r="AEW83" s="209"/>
      <c r="AEX83" s="209"/>
      <c r="AEY83" s="209"/>
      <c r="AEZ83" s="209"/>
      <c r="AFA83" s="209"/>
      <c r="AFB83" s="209"/>
      <c r="AFC83" s="209"/>
      <c r="AFD83" s="209"/>
      <c r="AFE83" s="209"/>
      <c r="AFF83" s="209"/>
      <c r="AFG83" s="209"/>
      <c r="AFH83" s="209"/>
      <c r="AFI83" s="209"/>
      <c r="AFJ83" s="209"/>
      <c r="AFK83" s="209"/>
      <c r="AFL83" s="209"/>
      <c r="AFM83" s="209"/>
      <c r="AFN83" s="209"/>
      <c r="AFO83" s="209"/>
      <c r="AFP83" s="209"/>
      <c r="AFQ83" s="209"/>
      <c r="AFR83" s="209"/>
      <c r="AFS83" s="209"/>
      <c r="AFT83" s="209"/>
      <c r="AFU83" s="209"/>
      <c r="AFV83" s="209"/>
      <c r="AFW83" s="209"/>
      <c r="AFX83" s="209"/>
      <c r="AFY83" s="209"/>
      <c r="AFZ83" s="209"/>
      <c r="AGA83" s="209"/>
      <c r="AGB83" s="209"/>
      <c r="AGC83" s="209"/>
      <c r="AGD83" s="209"/>
      <c r="AGE83" s="209"/>
      <c r="AGF83" s="209"/>
      <c r="AGG83" s="209"/>
      <c r="AGH83" s="209"/>
      <c r="AGI83" s="209"/>
      <c r="AGJ83" s="209"/>
      <c r="AGK83" s="209"/>
      <c r="AGL83" s="209"/>
      <c r="AGM83" s="209"/>
      <c r="AGN83" s="209"/>
      <c r="AGO83" s="209"/>
      <c r="AGP83" s="209"/>
      <c r="AGQ83" s="209"/>
      <c r="AGR83" s="209"/>
      <c r="AGS83" s="209"/>
      <c r="AGT83" s="209"/>
      <c r="AGU83" s="209"/>
      <c r="AGV83" s="209"/>
      <c r="AGW83" s="209"/>
      <c r="AGX83" s="209"/>
      <c r="AGY83" s="209"/>
      <c r="AGZ83" s="209"/>
      <c r="AHA83" s="209"/>
      <c r="AHB83" s="209"/>
      <c r="AHC83" s="209"/>
      <c r="AHD83" s="209"/>
      <c r="AHE83" s="209"/>
      <c r="AHF83" s="209"/>
      <c r="AHG83" s="209"/>
      <c r="AHH83" s="209"/>
      <c r="AHI83" s="209"/>
      <c r="AHJ83" s="209"/>
      <c r="AHK83" s="209"/>
      <c r="AHL83" s="209"/>
      <c r="AHM83" s="209"/>
      <c r="AHN83" s="209"/>
      <c r="AHO83" s="209"/>
      <c r="AHP83" s="209"/>
      <c r="AHQ83" s="209"/>
      <c r="AHR83" s="209"/>
      <c r="AHS83" s="209"/>
      <c r="AHT83" s="209"/>
      <c r="AHU83" s="209"/>
      <c r="AHV83" s="209"/>
      <c r="AHW83" s="209"/>
      <c r="AHX83" s="209"/>
      <c r="AHY83" s="209"/>
      <c r="AHZ83" s="209"/>
      <c r="AIA83" s="209"/>
      <c r="AIB83" s="209"/>
      <c r="AIC83" s="209"/>
      <c r="AID83" s="209"/>
      <c r="AIE83" s="209"/>
      <c r="AIF83" s="209"/>
      <c r="AIG83" s="209"/>
      <c r="AIH83" s="209"/>
      <c r="AII83" s="209"/>
      <c r="AIJ83" s="209"/>
      <c r="AIK83" s="209"/>
      <c r="AIL83" s="209"/>
      <c r="AIM83" s="209"/>
      <c r="AIN83" s="209"/>
      <c r="AIO83" s="209"/>
      <c r="AIP83" s="209"/>
      <c r="AIQ83" s="209"/>
      <c r="AIR83" s="209"/>
      <c r="AIS83" s="209"/>
      <c r="AIT83" s="209"/>
      <c r="AIU83" s="209"/>
      <c r="AIV83" s="209"/>
      <c r="AIW83" s="209"/>
      <c r="AIX83" s="209"/>
      <c r="AIY83" s="209"/>
      <c r="AIZ83" s="209"/>
      <c r="AJA83" s="209"/>
      <c r="AJB83" s="209"/>
      <c r="AJC83" s="209"/>
      <c r="AJD83" s="209"/>
      <c r="AJE83" s="209"/>
      <c r="AJF83" s="209"/>
      <c r="AJG83" s="209"/>
      <c r="AJH83" s="209"/>
      <c r="AJI83" s="209"/>
      <c r="AJJ83" s="209"/>
      <c r="AJK83" s="209"/>
      <c r="AJL83" s="209"/>
      <c r="AJM83" s="209"/>
      <c r="AJN83" s="209"/>
      <c r="AJO83" s="209"/>
      <c r="AJP83" s="209"/>
      <c r="AJQ83" s="209"/>
      <c r="AJR83" s="209"/>
      <c r="AJS83" s="209"/>
      <c r="AJT83" s="209"/>
      <c r="AJU83" s="209"/>
      <c r="AJV83" s="209"/>
      <c r="AJW83" s="209"/>
      <c r="AJX83" s="209"/>
      <c r="AJY83" s="209"/>
      <c r="AJZ83" s="209"/>
      <c r="AKA83" s="209"/>
      <c r="AKB83" s="209"/>
      <c r="AKC83" s="209"/>
      <c r="AKD83" s="209"/>
      <c r="AKE83" s="209"/>
      <c r="AKF83" s="209"/>
      <c r="AKG83" s="209"/>
      <c r="AKH83" s="209"/>
      <c r="AKI83" s="209"/>
      <c r="AKJ83" s="209"/>
      <c r="AKK83" s="209"/>
      <c r="AKL83" s="209"/>
      <c r="AKM83" s="209"/>
      <c r="AKN83" s="209"/>
      <c r="AKO83" s="209"/>
      <c r="AKP83" s="209"/>
      <c r="AKQ83" s="209"/>
      <c r="AKR83" s="209"/>
      <c r="AKS83" s="209"/>
      <c r="AKT83" s="209"/>
      <c r="AKU83" s="209"/>
      <c r="AKV83" s="209"/>
      <c r="AKW83" s="209"/>
      <c r="AKX83" s="209"/>
      <c r="AKY83" s="209"/>
      <c r="AKZ83" s="209"/>
      <c r="ALA83" s="209"/>
      <c r="ALB83" s="209"/>
      <c r="ALC83" s="209"/>
      <c r="ALD83" s="209"/>
      <c r="ALE83" s="209"/>
      <c r="ALF83" s="209"/>
      <c r="ALG83" s="209"/>
      <c r="ALH83" s="209"/>
      <c r="ALI83" s="209"/>
      <c r="ALJ83" s="209"/>
      <c r="ALK83" s="209"/>
      <c r="ALL83" s="209"/>
      <c r="ALM83" s="209"/>
      <c r="ALN83" s="209"/>
      <c r="ALO83" s="209"/>
      <c r="ALP83" s="209"/>
      <c r="ALQ83" s="209"/>
      <c r="ALR83" s="209"/>
      <c r="ALS83" s="209"/>
      <c r="ALT83" s="209"/>
      <c r="ALU83" s="209"/>
      <c r="ALV83" s="209"/>
      <c r="ALW83" s="209"/>
      <c r="ALX83" s="209"/>
      <c r="ALY83" s="209"/>
      <c r="ALZ83" s="209"/>
      <c r="AMA83" s="209"/>
      <c r="AMB83" s="209"/>
      <c r="AMC83" s="209"/>
      <c r="AMD83" s="209"/>
      <c r="AME83" s="209"/>
      <c r="AMF83" s="209"/>
      <c r="AMG83" s="209"/>
      <c r="AMH83" s="209"/>
      <c r="AMI83" s="209"/>
      <c r="AMJ83" s="209"/>
      <c r="AMK83" s="209"/>
      <c r="AML83" s="209"/>
      <c r="AMM83" s="209"/>
      <c r="AMN83" s="209"/>
      <c r="AMO83" s="209"/>
      <c r="AMP83" s="209"/>
      <c r="AMQ83" s="209"/>
      <c r="AMR83" s="209"/>
      <c r="AMS83" s="209"/>
      <c r="AMT83" s="209"/>
      <c r="AMU83" s="209"/>
      <c r="AMV83" s="209"/>
      <c r="AMW83" s="209"/>
      <c r="AMX83" s="209"/>
      <c r="AMY83" s="209"/>
      <c r="AMZ83" s="209"/>
      <c r="ANA83" s="209"/>
      <c r="ANB83" s="209"/>
      <c r="ANC83" s="209"/>
      <c r="AND83" s="209"/>
      <c r="ANE83" s="209"/>
      <c r="ANF83" s="209"/>
      <c r="ANG83" s="209"/>
      <c r="ANH83" s="209"/>
      <c r="ANI83" s="209"/>
      <c r="ANJ83" s="209"/>
      <c r="ANK83" s="209"/>
      <c r="ANL83" s="209"/>
      <c r="ANM83" s="209"/>
      <c r="ANN83" s="209"/>
      <c r="ANO83" s="209"/>
      <c r="ANP83" s="209"/>
      <c r="ANQ83" s="209"/>
      <c r="ANR83" s="209"/>
      <c r="ANS83" s="209"/>
      <c r="ANT83" s="209"/>
      <c r="ANU83" s="209"/>
      <c r="ANV83" s="209"/>
      <c r="ANW83" s="209"/>
      <c r="ANX83" s="209"/>
      <c r="ANY83" s="209"/>
      <c r="ANZ83" s="209"/>
      <c r="AOA83" s="209"/>
      <c r="AOB83" s="209"/>
      <c r="AOC83" s="209"/>
      <c r="AOD83" s="209"/>
      <c r="AOE83" s="209"/>
      <c r="AOF83" s="209"/>
      <c r="AOG83" s="209"/>
      <c r="AOH83" s="209"/>
      <c r="AOI83" s="209"/>
      <c r="AOJ83" s="209"/>
      <c r="AOK83" s="209"/>
      <c r="AOL83" s="209"/>
      <c r="AOM83" s="209"/>
      <c r="AON83" s="209"/>
      <c r="AOO83" s="209"/>
      <c r="AOP83" s="209"/>
      <c r="AOQ83" s="209"/>
      <c r="AOR83" s="209"/>
      <c r="AOS83" s="209"/>
      <c r="AOT83" s="209"/>
      <c r="AOU83" s="209"/>
      <c r="AOV83" s="209"/>
      <c r="AOW83" s="209"/>
      <c r="AOX83" s="209"/>
      <c r="AOY83" s="209"/>
      <c r="AOZ83" s="209"/>
      <c r="APA83" s="209"/>
      <c r="APB83" s="209"/>
      <c r="APC83" s="209"/>
      <c r="APD83" s="209"/>
      <c r="APE83" s="209"/>
      <c r="APF83" s="209"/>
      <c r="APG83" s="209"/>
      <c r="APH83" s="209"/>
      <c r="API83" s="209"/>
      <c r="APJ83" s="209"/>
      <c r="APK83" s="209"/>
      <c r="APL83" s="209"/>
      <c r="APM83" s="209"/>
      <c r="APN83" s="209"/>
      <c r="APO83" s="209"/>
      <c r="APP83" s="209"/>
      <c r="APQ83" s="209"/>
      <c r="APR83" s="209"/>
      <c r="APS83" s="209"/>
      <c r="APT83" s="209"/>
      <c r="APU83" s="209"/>
      <c r="APV83" s="209"/>
      <c r="APW83" s="209"/>
      <c r="APX83" s="209"/>
      <c r="APY83" s="209"/>
      <c r="APZ83" s="209"/>
      <c r="AQA83" s="209"/>
      <c r="AQB83" s="209"/>
      <c r="AQC83" s="209"/>
      <c r="AQD83" s="209"/>
      <c r="AQE83" s="209"/>
      <c r="AQF83" s="209"/>
      <c r="AQG83" s="209"/>
      <c r="AQH83" s="209"/>
      <c r="AQI83" s="209"/>
      <c r="AQJ83" s="209"/>
      <c r="AQK83" s="209"/>
      <c r="AQL83" s="209"/>
      <c r="AQM83" s="209"/>
      <c r="AQN83" s="209"/>
      <c r="AQO83" s="209"/>
      <c r="AQP83" s="209"/>
      <c r="AQQ83" s="209"/>
      <c r="AQR83" s="209"/>
      <c r="AQS83" s="209"/>
      <c r="AQT83" s="209"/>
      <c r="AQU83" s="209"/>
      <c r="AQV83" s="209"/>
      <c r="AQW83" s="209"/>
      <c r="AQX83" s="209"/>
      <c r="AQY83" s="209"/>
      <c r="AQZ83" s="209"/>
      <c r="ARA83" s="209"/>
      <c r="ARB83" s="209"/>
      <c r="ARC83" s="209"/>
      <c r="ARD83" s="209"/>
      <c r="ARE83" s="209"/>
      <c r="ARF83" s="209"/>
      <c r="ARG83" s="209"/>
      <c r="ARH83" s="209"/>
      <c r="ARI83" s="209"/>
      <c r="ARJ83" s="209"/>
      <c r="ARK83" s="209"/>
      <c r="ARL83" s="209"/>
      <c r="ARM83" s="209"/>
      <c r="ARN83" s="209"/>
      <c r="ARO83" s="209"/>
      <c r="ARP83" s="209"/>
      <c r="ARQ83" s="209"/>
      <c r="ARR83" s="209"/>
      <c r="ARS83" s="209"/>
      <c r="ART83" s="209"/>
      <c r="ARU83" s="209"/>
      <c r="ARV83" s="209"/>
      <c r="ARW83" s="209"/>
      <c r="ARX83" s="209"/>
      <c r="ARY83" s="209"/>
      <c r="ARZ83" s="209"/>
      <c r="ASA83" s="209"/>
      <c r="ASB83" s="209"/>
      <c r="ASC83" s="209"/>
      <c r="ASD83" s="209"/>
      <c r="ASE83" s="209"/>
      <c r="ASF83" s="209"/>
      <c r="ASG83" s="209"/>
      <c r="ASH83" s="209"/>
      <c r="ASI83" s="209"/>
      <c r="ASJ83" s="209"/>
      <c r="ASK83" s="209"/>
      <c r="ASL83" s="209"/>
      <c r="ASM83" s="209"/>
      <c r="ASN83" s="209"/>
      <c r="ASO83" s="209"/>
      <c r="ASP83" s="209"/>
      <c r="ASQ83" s="209"/>
      <c r="ASR83" s="209"/>
      <c r="ASS83" s="209"/>
      <c r="AST83" s="209"/>
      <c r="ASU83" s="209"/>
      <c r="ASV83" s="209"/>
      <c r="ASW83" s="209"/>
      <c r="ASX83" s="209"/>
      <c r="ASY83" s="209"/>
      <c r="ASZ83" s="209"/>
      <c r="ATA83" s="209"/>
      <c r="ATB83" s="209"/>
      <c r="ATC83" s="209"/>
      <c r="ATD83" s="209"/>
      <c r="ATE83" s="209"/>
      <c r="ATF83" s="209"/>
      <c r="ATG83" s="209"/>
      <c r="ATH83" s="209"/>
      <c r="ATI83" s="209"/>
      <c r="ATJ83" s="209"/>
      <c r="ATK83" s="209"/>
      <c r="ATL83" s="209"/>
      <c r="ATM83" s="209"/>
      <c r="ATN83" s="209"/>
      <c r="ATO83" s="209"/>
      <c r="ATP83" s="209"/>
      <c r="ATQ83" s="209"/>
      <c r="ATR83" s="209"/>
      <c r="ATS83" s="209"/>
      <c r="ATT83" s="209"/>
      <c r="ATU83" s="209"/>
      <c r="ATV83" s="209"/>
      <c r="ATW83" s="209"/>
      <c r="ATX83" s="209"/>
      <c r="ATY83" s="209"/>
      <c r="ATZ83" s="209"/>
      <c r="AUA83" s="209"/>
      <c r="AUB83" s="209"/>
      <c r="AUC83" s="209"/>
      <c r="AUD83" s="209"/>
      <c r="AUE83" s="209"/>
      <c r="AUF83" s="209"/>
      <c r="AUG83" s="209"/>
      <c r="AUH83" s="209"/>
      <c r="AUI83" s="209"/>
      <c r="AUJ83" s="209"/>
      <c r="AUK83" s="209"/>
      <c r="AUL83" s="209"/>
      <c r="AUM83" s="209"/>
      <c r="AUN83" s="209"/>
      <c r="AUO83" s="209"/>
      <c r="AUP83" s="209"/>
      <c r="AUQ83" s="209"/>
      <c r="AUR83" s="209"/>
      <c r="AUS83" s="209"/>
      <c r="AUT83" s="209"/>
      <c r="AUU83" s="209"/>
      <c r="AUV83" s="209"/>
      <c r="AUW83" s="209"/>
      <c r="AUX83" s="209"/>
      <c r="AUY83" s="209"/>
      <c r="AUZ83" s="209"/>
      <c r="AVA83" s="209"/>
      <c r="AVB83" s="209"/>
      <c r="AVC83" s="209"/>
      <c r="AVD83" s="209"/>
      <c r="AVE83" s="209"/>
      <c r="AVF83" s="209"/>
      <c r="AVG83" s="209"/>
      <c r="AVH83" s="209"/>
      <c r="AVI83" s="209"/>
      <c r="AVJ83" s="209"/>
      <c r="AVK83" s="209"/>
      <c r="AVL83" s="209"/>
      <c r="AVM83" s="209"/>
      <c r="AVN83" s="209"/>
      <c r="AVO83" s="209"/>
      <c r="AVP83" s="209"/>
      <c r="AVQ83" s="209"/>
      <c r="AVR83" s="209"/>
      <c r="AVS83" s="209"/>
      <c r="AVT83" s="209"/>
      <c r="AVU83" s="209"/>
      <c r="AVV83" s="209"/>
      <c r="AVW83" s="209"/>
      <c r="AVX83" s="209"/>
      <c r="AVY83" s="209"/>
      <c r="AVZ83" s="209"/>
      <c r="AWA83" s="209"/>
      <c r="AWB83" s="209"/>
      <c r="AWC83" s="209"/>
      <c r="AWD83" s="209"/>
      <c r="AWE83" s="209"/>
      <c r="AWF83" s="209"/>
      <c r="AWG83" s="209"/>
      <c r="AWH83" s="209"/>
      <c r="AWI83" s="209"/>
      <c r="AWJ83" s="209"/>
      <c r="AWK83" s="209"/>
      <c r="AWL83" s="209"/>
      <c r="AWM83" s="209"/>
      <c r="AWN83" s="209"/>
      <c r="AWO83" s="209"/>
      <c r="AWP83" s="209"/>
      <c r="AWQ83" s="209"/>
      <c r="AWR83" s="209"/>
      <c r="AWS83" s="209"/>
      <c r="AWT83" s="209"/>
      <c r="AWU83" s="209"/>
      <c r="AWV83" s="209"/>
      <c r="AWW83" s="209"/>
      <c r="AWX83" s="209"/>
      <c r="AWY83" s="209"/>
      <c r="AWZ83" s="209"/>
      <c r="AXA83" s="209"/>
      <c r="AXB83" s="209"/>
      <c r="AXC83" s="209"/>
      <c r="AXD83" s="209"/>
      <c r="AXE83" s="209"/>
      <c r="AXF83" s="209"/>
      <c r="AXG83" s="209"/>
      <c r="AXH83" s="209"/>
      <c r="AXI83" s="209"/>
      <c r="AXJ83" s="209"/>
      <c r="AXK83" s="209"/>
      <c r="AXL83" s="209"/>
      <c r="AXM83" s="209"/>
      <c r="AXN83" s="209"/>
      <c r="AXO83" s="209"/>
      <c r="AXP83" s="209"/>
      <c r="AXQ83" s="209"/>
      <c r="AXR83" s="209"/>
      <c r="AXS83" s="209"/>
      <c r="AXT83" s="209"/>
      <c r="AXU83" s="209"/>
      <c r="AXV83" s="209"/>
      <c r="AXW83" s="209"/>
      <c r="AXX83" s="209"/>
      <c r="AXY83" s="209"/>
      <c r="AXZ83" s="209"/>
      <c r="AYA83" s="209"/>
      <c r="AYB83" s="209"/>
      <c r="AYC83" s="209"/>
      <c r="AYD83" s="209"/>
      <c r="AYE83" s="209"/>
      <c r="AYF83" s="209"/>
      <c r="AYG83" s="209"/>
      <c r="AYH83" s="209"/>
      <c r="AYI83" s="209"/>
      <c r="AYJ83" s="209"/>
      <c r="AYK83" s="209"/>
      <c r="AYL83" s="209"/>
      <c r="AYM83" s="209"/>
      <c r="AYN83" s="209"/>
      <c r="AYO83" s="209"/>
      <c r="AYP83" s="209"/>
      <c r="AYQ83" s="209"/>
      <c r="AYR83" s="209"/>
      <c r="AYS83" s="209"/>
      <c r="AYT83" s="209"/>
      <c r="AYU83" s="209"/>
      <c r="AYV83" s="209"/>
      <c r="AYW83" s="209"/>
      <c r="AYX83" s="209"/>
      <c r="AYY83" s="209"/>
      <c r="AYZ83" s="209"/>
      <c r="AZA83" s="209"/>
      <c r="AZB83" s="209"/>
      <c r="AZC83" s="209"/>
      <c r="AZD83" s="209"/>
      <c r="AZE83" s="209"/>
      <c r="AZF83" s="209"/>
      <c r="AZG83" s="209"/>
      <c r="AZH83" s="209"/>
      <c r="AZI83" s="209"/>
      <c r="AZJ83" s="209"/>
      <c r="AZK83" s="209"/>
      <c r="AZL83" s="209"/>
      <c r="AZM83" s="209"/>
      <c r="AZN83" s="209"/>
      <c r="AZO83" s="209"/>
      <c r="AZP83" s="209"/>
      <c r="AZQ83" s="209"/>
      <c r="AZR83" s="209"/>
      <c r="AZS83" s="209"/>
      <c r="AZT83" s="209"/>
      <c r="AZU83" s="209"/>
      <c r="AZV83" s="209"/>
      <c r="AZW83" s="209"/>
      <c r="AZX83" s="209"/>
      <c r="AZY83" s="209"/>
      <c r="AZZ83" s="209"/>
      <c r="BAA83" s="209"/>
      <c r="BAB83" s="209"/>
      <c r="BAC83" s="209"/>
      <c r="BAD83" s="209"/>
      <c r="BAE83" s="209"/>
      <c r="BAF83" s="209"/>
      <c r="BAG83" s="209"/>
      <c r="BAH83" s="209"/>
      <c r="BAI83" s="209"/>
      <c r="BAJ83" s="209"/>
      <c r="BAK83" s="209"/>
      <c r="BAL83" s="209"/>
      <c r="BAM83" s="209"/>
      <c r="BAN83" s="209"/>
      <c r="BAO83" s="209"/>
      <c r="BAP83" s="209"/>
      <c r="BAQ83" s="209"/>
      <c r="BAR83" s="209"/>
      <c r="BAS83" s="209"/>
      <c r="BAT83" s="209"/>
      <c r="BAU83" s="209"/>
      <c r="BAV83" s="209"/>
      <c r="BAW83" s="209"/>
      <c r="BAX83" s="209"/>
      <c r="BAY83" s="209"/>
      <c r="BAZ83" s="209"/>
      <c r="BBA83" s="209"/>
      <c r="BBB83" s="209"/>
      <c r="BBC83" s="209"/>
      <c r="BBD83" s="209"/>
      <c r="BBE83" s="209"/>
      <c r="BBF83" s="209"/>
      <c r="BBG83" s="209"/>
      <c r="BBH83" s="209"/>
      <c r="BBI83" s="209"/>
      <c r="BBJ83" s="209"/>
      <c r="BBK83" s="209"/>
      <c r="BBL83" s="209"/>
      <c r="BBM83" s="209"/>
      <c r="BBN83" s="209"/>
      <c r="BBO83" s="209"/>
      <c r="BBP83" s="209"/>
      <c r="BBQ83" s="209"/>
      <c r="BBR83" s="209"/>
      <c r="BBS83" s="209"/>
      <c r="BBT83" s="209"/>
      <c r="BBU83" s="209"/>
      <c r="BBV83" s="209"/>
      <c r="BBW83" s="209"/>
      <c r="BBX83" s="209"/>
      <c r="BBY83" s="209"/>
      <c r="BBZ83" s="209"/>
      <c r="BCA83" s="209"/>
      <c r="BCB83" s="209"/>
      <c r="BCC83" s="209"/>
      <c r="BCD83" s="209"/>
      <c r="BCE83" s="209"/>
      <c r="BCF83" s="209"/>
      <c r="BCG83" s="209"/>
      <c r="BCH83" s="209"/>
      <c r="BCI83" s="209"/>
      <c r="BCJ83" s="209"/>
      <c r="BCK83" s="209"/>
      <c r="BCL83" s="209"/>
      <c r="BCM83" s="209"/>
      <c r="BCN83" s="209"/>
      <c r="BCO83" s="209"/>
      <c r="BCP83" s="209"/>
      <c r="BCQ83" s="209"/>
      <c r="BCR83" s="209"/>
      <c r="BCS83" s="209"/>
      <c r="BCT83" s="209"/>
      <c r="BCU83" s="209"/>
      <c r="BCV83" s="209"/>
      <c r="BCW83" s="209"/>
      <c r="BCX83" s="209"/>
      <c r="BCY83" s="209"/>
      <c r="BCZ83" s="209"/>
      <c r="BDA83" s="209"/>
      <c r="BDB83" s="209"/>
      <c r="BDC83" s="209"/>
      <c r="BDD83" s="209"/>
      <c r="BDE83" s="209"/>
      <c r="BDF83" s="209"/>
      <c r="BDG83" s="209"/>
      <c r="BDH83" s="209"/>
      <c r="BDI83" s="209"/>
      <c r="BDJ83" s="209"/>
      <c r="BDK83" s="209"/>
      <c r="BDL83" s="209"/>
      <c r="BDM83" s="209"/>
      <c r="BDN83" s="209"/>
      <c r="BDO83" s="209"/>
      <c r="BDP83" s="209"/>
      <c r="BDQ83" s="209"/>
      <c r="BDR83" s="209"/>
      <c r="BDS83" s="209"/>
      <c r="BDT83" s="209"/>
      <c r="BDU83" s="209"/>
      <c r="BDV83" s="209"/>
      <c r="BDW83" s="209"/>
      <c r="BDX83" s="209"/>
      <c r="BDY83" s="209"/>
      <c r="BDZ83" s="209"/>
      <c r="BEA83" s="209"/>
      <c r="BEB83" s="209"/>
      <c r="BEC83" s="209"/>
      <c r="BED83" s="209"/>
      <c r="BEE83" s="209"/>
      <c r="BEF83" s="209"/>
      <c r="BEG83" s="209"/>
      <c r="BEH83" s="209"/>
      <c r="BEI83" s="209"/>
      <c r="BEJ83" s="209"/>
      <c r="BEK83" s="209"/>
      <c r="BEL83" s="209"/>
      <c r="BEM83" s="209"/>
      <c r="BEN83" s="209"/>
      <c r="BEO83" s="209"/>
      <c r="BEP83" s="209"/>
      <c r="BEQ83" s="209"/>
      <c r="BER83" s="209"/>
      <c r="BES83" s="209"/>
      <c r="BET83" s="209"/>
      <c r="BEU83" s="209"/>
      <c r="BEV83" s="209"/>
      <c r="BEW83" s="209"/>
      <c r="BEX83" s="209"/>
      <c r="BEY83" s="209"/>
      <c r="BEZ83" s="209"/>
      <c r="BFA83" s="209"/>
      <c r="BFB83" s="209"/>
      <c r="BFC83" s="209"/>
      <c r="BFD83" s="209"/>
      <c r="BFE83" s="209"/>
      <c r="BFF83" s="209"/>
      <c r="BFG83" s="209"/>
      <c r="BFH83" s="209"/>
      <c r="BFI83" s="209"/>
      <c r="BFJ83" s="209"/>
      <c r="BFK83" s="209"/>
      <c r="BFL83" s="209"/>
      <c r="BFM83" s="209"/>
      <c r="BFN83" s="209"/>
      <c r="BFO83" s="209"/>
      <c r="BFP83" s="209"/>
      <c r="BFQ83" s="209"/>
      <c r="BFR83" s="209"/>
      <c r="BFS83" s="209"/>
      <c r="BFT83" s="209"/>
      <c r="BFU83" s="209"/>
      <c r="BFV83" s="209"/>
      <c r="BFW83" s="209"/>
      <c r="BFX83" s="209"/>
      <c r="BFY83" s="209"/>
      <c r="BFZ83" s="209"/>
      <c r="BGA83" s="209"/>
      <c r="BGB83" s="209"/>
      <c r="BGC83" s="209"/>
      <c r="BGD83" s="209"/>
      <c r="BGE83" s="209"/>
      <c r="BGF83" s="209"/>
      <c r="BGG83" s="209"/>
      <c r="BGH83" s="209"/>
      <c r="BGI83" s="209"/>
      <c r="BGJ83" s="209"/>
      <c r="BGK83" s="209"/>
      <c r="BGL83" s="209"/>
      <c r="BGM83" s="209"/>
      <c r="BGN83" s="209"/>
      <c r="BGO83" s="209"/>
      <c r="BGP83" s="209"/>
      <c r="BGQ83" s="209"/>
      <c r="BGR83" s="209"/>
      <c r="BGS83" s="209"/>
      <c r="BGT83" s="209"/>
      <c r="BGU83" s="209"/>
      <c r="BGV83" s="209"/>
      <c r="BGW83" s="209"/>
      <c r="BGX83" s="209"/>
      <c r="BGY83" s="209"/>
      <c r="BGZ83" s="209"/>
      <c r="BHA83" s="209"/>
      <c r="BHB83" s="209"/>
      <c r="BHC83" s="209"/>
      <c r="BHD83" s="209"/>
      <c r="BHE83" s="209"/>
      <c r="BHF83" s="209"/>
      <c r="BHG83" s="209"/>
      <c r="BHH83" s="209"/>
      <c r="BHI83" s="209"/>
      <c r="BHJ83" s="209"/>
      <c r="BHK83" s="209"/>
      <c r="BHL83" s="209"/>
      <c r="BHM83" s="209"/>
      <c r="BHN83" s="209"/>
      <c r="BHO83" s="209"/>
      <c r="BHP83" s="209"/>
      <c r="BHQ83" s="209"/>
      <c r="BHR83" s="209"/>
      <c r="BHS83" s="209"/>
      <c r="BHT83" s="209"/>
      <c r="BHU83" s="209"/>
      <c r="BHV83" s="209"/>
      <c r="BHW83" s="209"/>
      <c r="BHX83" s="209"/>
      <c r="BHY83" s="209"/>
      <c r="BHZ83" s="209"/>
      <c r="BIA83" s="209"/>
      <c r="BIB83" s="209"/>
      <c r="BIC83" s="209"/>
      <c r="BID83" s="209"/>
      <c r="BIE83" s="209"/>
      <c r="BIF83" s="209"/>
      <c r="BIG83" s="209"/>
      <c r="BIH83" s="209"/>
      <c r="BII83" s="209"/>
      <c r="BIJ83" s="209"/>
      <c r="BIK83" s="209"/>
      <c r="BIL83" s="209"/>
      <c r="BIM83" s="209"/>
      <c r="BIN83" s="209"/>
      <c r="BIO83" s="209"/>
      <c r="BIP83" s="209"/>
      <c r="BIQ83" s="209"/>
      <c r="BIR83" s="209"/>
      <c r="BIS83" s="209"/>
      <c r="BIT83" s="209"/>
      <c r="BIU83" s="209"/>
      <c r="BIV83" s="209"/>
      <c r="BIW83" s="209"/>
      <c r="BIX83" s="209"/>
      <c r="BIY83" s="209"/>
      <c r="BIZ83" s="209"/>
      <c r="BJA83" s="209"/>
      <c r="BJB83" s="209"/>
      <c r="BJC83" s="209"/>
      <c r="BJD83" s="209"/>
      <c r="BJE83" s="209"/>
      <c r="BJF83" s="209"/>
      <c r="BJG83" s="209"/>
      <c r="BJH83" s="209"/>
      <c r="BJI83" s="209"/>
      <c r="BJJ83" s="209"/>
      <c r="BJK83" s="209"/>
      <c r="BJL83" s="209"/>
      <c r="BJM83" s="209"/>
      <c r="BJN83" s="209"/>
      <c r="BJO83" s="209"/>
      <c r="BJP83" s="209"/>
      <c r="BJQ83" s="209"/>
      <c r="BJR83" s="209"/>
      <c r="BJS83" s="209"/>
      <c r="BJT83" s="209"/>
      <c r="BJU83" s="209"/>
      <c r="BJV83" s="209"/>
      <c r="BJW83" s="209"/>
      <c r="BJX83" s="209"/>
      <c r="BJY83" s="209"/>
      <c r="BJZ83" s="209"/>
      <c r="BKA83" s="209"/>
      <c r="BKB83" s="209"/>
      <c r="BKC83" s="209"/>
      <c r="BKD83" s="209"/>
      <c r="BKE83" s="209"/>
      <c r="BKF83" s="209"/>
      <c r="BKG83" s="209"/>
      <c r="BKH83" s="209"/>
      <c r="BKI83" s="209"/>
      <c r="BKJ83" s="209"/>
      <c r="BKK83" s="209"/>
      <c r="BKL83" s="209"/>
      <c r="BKM83" s="209"/>
      <c r="BKN83" s="209"/>
      <c r="BKO83" s="209"/>
      <c r="BKP83" s="209"/>
      <c r="BKQ83" s="209"/>
      <c r="BKR83" s="209"/>
      <c r="BKS83" s="209"/>
      <c r="BKT83" s="209"/>
      <c r="BKU83" s="209"/>
      <c r="BKV83" s="209"/>
      <c r="BKW83" s="209"/>
      <c r="BKX83" s="209"/>
      <c r="BKY83" s="209"/>
      <c r="BKZ83" s="209"/>
      <c r="BLA83" s="209"/>
      <c r="BLB83" s="209"/>
      <c r="BLC83" s="209"/>
      <c r="BLD83" s="209"/>
      <c r="BLE83" s="209"/>
      <c r="BLF83" s="209"/>
      <c r="BLG83" s="209"/>
      <c r="BLH83" s="209"/>
      <c r="BLI83" s="209"/>
      <c r="BLJ83" s="209"/>
      <c r="BLK83" s="209"/>
      <c r="BLL83" s="209"/>
      <c r="BLM83" s="209"/>
      <c r="BLN83" s="209"/>
      <c r="BLO83" s="209"/>
      <c r="BLP83" s="209"/>
      <c r="BLQ83" s="209"/>
      <c r="BLR83" s="209"/>
      <c r="BLS83" s="209"/>
      <c r="BLT83" s="209"/>
      <c r="BLU83" s="209"/>
      <c r="BLV83" s="209"/>
      <c r="BLW83" s="209"/>
      <c r="BLX83" s="209"/>
      <c r="BLY83" s="209"/>
      <c r="BLZ83" s="209"/>
      <c r="BMA83" s="209"/>
      <c r="BMB83" s="209"/>
      <c r="BMC83" s="209"/>
      <c r="BMD83" s="209"/>
      <c r="BME83" s="209"/>
      <c r="BMF83" s="209"/>
      <c r="BMG83" s="209"/>
      <c r="BMH83" s="209"/>
      <c r="BMI83" s="209"/>
      <c r="BMJ83" s="209"/>
      <c r="BMK83" s="209"/>
      <c r="BML83" s="209"/>
      <c r="BMM83" s="209"/>
      <c r="BMN83" s="209"/>
      <c r="BMO83" s="209"/>
      <c r="BMP83" s="209"/>
      <c r="BMQ83" s="209"/>
      <c r="BMR83" s="209"/>
      <c r="BMS83" s="209"/>
      <c r="BMT83" s="209"/>
      <c r="BMU83" s="209"/>
      <c r="BMV83" s="209"/>
      <c r="BMW83" s="209"/>
      <c r="BMX83" s="209"/>
      <c r="BMY83" s="209"/>
      <c r="BMZ83" s="209"/>
      <c r="BNA83" s="209"/>
      <c r="BNB83" s="209"/>
      <c r="BNC83" s="209"/>
      <c r="BND83" s="209"/>
      <c r="BNE83" s="209"/>
      <c r="BNF83" s="209"/>
      <c r="BNG83" s="209"/>
      <c r="BNH83" s="209"/>
      <c r="BNI83" s="209"/>
      <c r="BNJ83" s="209"/>
      <c r="BNK83" s="209"/>
      <c r="BNL83" s="209"/>
      <c r="BNM83" s="209"/>
      <c r="BNN83" s="209"/>
      <c r="BNO83" s="209"/>
      <c r="BNP83" s="209"/>
      <c r="BNQ83" s="209"/>
      <c r="BNR83" s="209"/>
      <c r="BNS83" s="209"/>
      <c r="BNT83" s="209"/>
      <c r="BNU83" s="209"/>
      <c r="BNV83" s="209"/>
      <c r="BNW83" s="209"/>
      <c r="BNX83" s="209"/>
      <c r="BNY83" s="209"/>
      <c r="BNZ83" s="209"/>
      <c r="BOA83" s="209"/>
      <c r="BOB83" s="209"/>
      <c r="BOC83" s="209"/>
      <c r="BOD83" s="209"/>
      <c r="BOE83" s="209"/>
      <c r="BOF83" s="209"/>
      <c r="BOG83" s="209"/>
      <c r="BOH83" s="209"/>
      <c r="BOI83" s="209"/>
      <c r="BOJ83" s="209"/>
      <c r="BOK83" s="209"/>
      <c r="BOL83" s="209"/>
      <c r="BOM83" s="209"/>
      <c r="BON83" s="209"/>
      <c r="BOO83" s="209"/>
      <c r="BOP83" s="209"/>
      <c r="BOQ83" s="209"/>
      <c r="BOR83" s="209"/>
      <c r="BOS83" s="209"/>
      <c r="BOT83" s="209"/>
      <c r="BOU83" s="209"/>
      <c r="BOV83" s="209"/>
      <c r="BOW83" s="209"/>
      <c r="BOX83" s="209"/>
      <c r="BOY83" s="209"/>
      <c r="BOZ83" s="209"/>
      <c r="BPA83" s="209"/>
      <c r="BPB83" s="209"/>
      <c r="BPC83" s="209"/>
      <c r="BPD83" s="209"/>
      <c r="BPE83" s="209"/>
      <c r="BPF83" s="209"/>
      <c r="BPG83" s="209"/>
      <c r="BPH83" s="209"/>
      <c r="BPI83" s="209"/>
      <c r="BPJ83" s="209"/>
      <c r="BPK83" s="209"/>
      <c r="BPL83" s="209"/>
      <c r="BPM83" s="209"/>
      <c r="BPN83" s="209"/>
      <c r="BPO83" s="209"/>
      <c r="BPP83" s="209"/>
      <c r="BPQ83" s="209"/>
      <c r="BPR83" s="209"/>
      <c r="BPS83" s="209"/>
      <c r="BPT83" s="209"/>
      <c r="BPU83" s="209"/>
      <c r="BPV83" s="209"/>
      <c r="BPW83" s="209"/>
      <c r="BPX83" s="209"/>
      <c r="BPY83" s="209"/>
      <c r="BPZ83" s="209"/>
      <c r="BQA83" s="209"/>
      <c r="BQB83" s="209"/>
      <c r="BQC83" s="209"/>
      <c r="BQD83" s="209"/>
      <c r="BQE83" s="209"/>
      <c r="BQF83" s="209"/>
      <c r="BQG83" s="209"/>
      <c r="BQH83" s="209"/>
      <c r="BQI83" s="209"/>
      <c r="BQJ83" s="209"/>
      <c r="BQK83" s="209"/>
      <c r="BQL83" s="209"/>
      <c r="BQM83" s="209"/>
      <c r="BQN83" s="209"/>
      <c r="BQO83" s="209"/>
      <c r="BQP83" s="209"/>
      <c r="BQQ83" s="209"/>
      <c r="BQR83" s="209"/>
      <c r="BQS83" s="209"/>
      <c r="BQT83" s="209"/>
      <c r="BQU83" s="209"/>
      <c r="BQV83" s="209"/>
      <c r="BQW83" s="209"/>
      <c r="BQX83" s="209"/>
      <c r="BQY83" s="209"/>
      <c r="BQZ83" s="209"/>
      <c r="BRA83" s="209"/>
      <c r="BRB83" s="209"/>
      <c r="BRC83" s="209"/>
      <c r="BRD83" s="209"/>
      <c r="BRE83" s="209"/>
      <c r="BRF83" s="209"/>
      <c r="BRG83" s="209"/>
      <c r="BRH83" s="209"/>
      <c r="BRI83" s="209"/>
      <c r="BRJ83" s="209"/>
      <c r="BRK83" s="209"/>
      <c r="BRL83" s="209"/>
      <c r="BRM83" s="209"/>
      <c r="BRN83" s="209"/>
      <c r="BRO83" s="209"/>
      <c r="BRP83" s="209"/>
      <c r="BRQ83" s="209"/>
      <c r="BRR83" s="209"/>
      <c r="BRS83" s="209"/>
      <c r="BRT83" s="209"/>
      <c r="BRU83" s="209"/>
      <c r="BRV83" s="209"/>
      <c r="BRW83" s="209"/>
      <c r="BRX83" s="209"/>
      <c r="BRY83" s="209"/>
      <c r="BRZ83" s="209"/>
      <c r="BSA83" s="209"/>
      <c r="BSB83" s="209"/>
      <c r="BSC83" s="209"/>
      <c r="BSD83" s="209"/>
      <c r="BSE83" s="209"/>
      <c r="BSF83" s="209"/>
      <c r="BSG83" s="209"/>
      <c r="BSH83" s="209"/>
      <c r="BSI83" s="209"/>
      <c r="BSJ83" s="209"/>
      <c r="BSK83" s="209"/>
      <c r="BSL83" s="209"/>
      <c r="BSM83" s="209"/>
      <c r="BSN83" s="209"/>
      <c r="BSO83" s="209"/>
      <c r="BSP83" s="209"/>
      <c r="BSQ83" s="209"/>
      <c r="BSR83" s="209"/>
      <c r="BSS83" s="209"/>
      <c r="BST83" s="209"/>
      <c r="BSU83" s="209"/>
      <c r="BSV83" s="209"/>
      <c r="BSW83" s="209"/>
      <c r="BSX83" s="209"/>
      <c r="BSY83" s="209"/>
      <c r="BSZ83" s="209"/>
      <c r="BTA83" s="209"/>
      <c r="BTB83" s="209"/>
      <c r="BTC83" s="209"/>
      <c r="BTD83" s="209"/>
      <c r="BTE83" s="209"/>
      <c r="BTF83" s="209"/>
      <c r="BTG83" s="209"/>
      <c r="BTH83" s="209"/>
      <c r="BTI83" s="209"/>
      <c r="BTJ83" s="209"/>
      <c r="BTK83" s="209"/>
      <c r="BTL83" s="209"/>
      <c r="BTM83" s="209"/>
      <c r="BTN83" s="209"/>
      <c r="BTO83" s="209"/>
      <c r="BTP83" s="209"/>
      <c r="BTQ83" s="209"/>
      <c r="BTR83" s="209"/>
      <c r="BTS83" s="209"/>
      <c r="BTT83" s="209"/>
      <c r="BTU83" s="209"/>
      <c r="BTV83" s="209"/>
      <c r="BTW83" s="209"/>
      <c r="BTX83" s="209"/>
      <c r="BTY83" s="209"/>
      <c r="BTZ83" s="209"/>
      <c r="BUA83" s="209"/>
      <c r="BUB83" s="209"/>
      <c r="BUC83" s="209"/>
      <c r="BUD83" s="209"/>
      <c r="BUE83" s="209"/>
      <c r="BUF83" s="209"/>
      <c r="BUG83" s="209"/>
      <c r="BUH83" s="209"/>
      <c r="BUI83" s="209"/>
      <c r="BUJ83" s="209"/>
      <c r="BUK83" s="209"/>
      <c r="BUL83" s="209"/>
      <c r="BUM83" s="209"/>
      <c r="BUN83" s="209"/>
      <c r="BUO83" s="209"/>
      <c r="BUP83" s="209"/>
      <c r="BUQ83" s="209"/>
      <c r="BUR83" s="209"/>
      <c r="BUS83" s="209"/>
      <c r="BUT83" s="209"/>
      <c r="BUU83" s="209"/>
      <c r="BUV83" s="209"/>
      <c r="BUW83" s="209"/>
      <c r="BUX83" s="209"/>
      <c r="BUY83" s="209"/>
      <c r="BUZ83" s="209"/>
      <c r="BVA83" s="209"/>
      <c r="BVB83" s="209"/>
      <c r="BVC83" s="209"/>
      <c r="BVD83" s="209"/>
      <c r="BVE83" s="209"/>
      <c r="BVF83" s="209"/>
      <c r="BVG83" s="209"/>
      <c r="BVH83" s="209"/>
      <c r="BVI83" s="209"/>
      <c r="BVJ83" s="209"/>
      <c r="BVK83" s="209"/>
      <c r="BVL83" s="209"/>
      <c r="BVM83" s="209"/>
      <c r="BVN83" s="209"/>
      <c r="BVO83" s="209"/>
      <c r="BVP83" s="209"/>
      <c r="BVQ83" s="209"/>
      <c r="BVR83" s="209"/>
      <c r="BVS83" s="209"/>
      <c r="BVT83" s="209"/>
      <c r="BVU83" s="209"/>
      <c r="BVV83" s="209"/>
      <c r="BVW83" s="209"/>
      <c r="BVX83" s="209"/>
      <c r="BVY83" s="209"/>
      <c r="BVZ83" s="209"/>
      <c r="BWA83" s="209"/>
      <c r="BWB83" s="209"/>
      <c r="BWC83" s="209"/>
      <c r="BWD83" s="209"/>
      <c r="BWE83" s="209"/>
      <c r="BWF83" s="209"/>
      <c r="BWG83" s="209"/>
      <c r="BWH83" s="209"/>
      <c r="BWI83" s="209"/>
      <c r="BWJ83" s="209"/>
      <c r="BWK83" s="209"/>
      <c r="BWL83" s="209"/>
      <c r="BWM83" s="209"/>
      <c r="BWN83" s="209"/>
      <c r="BWO83" s="209"/>
      <c r="BWP83" s="209"/>
      <c r="BWQ83" s="209"/>
      <c r="BWR83" s="209"/>
      <c r="BWS83" s="209"/>
      <c r="BWT83" s="209"/>
      <c r="BWU83" s="209"/>
      <c r="BWV83" s="209"/>
      <c r="BWW83" s="209"/>
      <c r="BWX83" s="209"/>
      <c r="BWY83" s="209"/>
      <c r="BWZ83" s="209"/>
      <c r="BXA83" s="209"/>
      <c r="BXB83" s="209"/>
      <c r="BXC83" s="209"/>
      <c r="BXD83" s="209"/>
      <c r="BXE83" s="209"/>
      <c r="BXF83" s="209"/>
      <c r="BXG83" s="209"/>
      <c r="BXH83" s="209"/>
      <c r="BXI83" s="209"/>
      <c r="BXJ83" s="209"/>
      <c r="BXK83" s="209"/>
      <c r="BXL83" s="209"/>
      <c r="BXM83" s="209"/>
      <c r="BXN83" s="209"/>
      <c r="BXO83" s="209"/>
      <c r="BXP83" s="209"/>
      <c r="BXQ83" s="209"/>
      <c r="BXR83" s="209"/>
      <c r="BXS83" s="209"/>
      <c r="BXT83" s="209"/>
      <c r="BXU83" s="209"/>
      <c r="BXV83" s="209"/>
      <c r="BXW83" s="209"/>
      <c r="BXX83" s="209"/>
      <c r="BXY83" s="209"/>
      <c r="BXZ83" s="209"/>
      <c r="BYA83" s="209"/>
      <c r="BYB83" s="209"/>
      <c r="BYC83" s="209"/>
      <c r="BYD83" s="209"/>
      <c r="BYE83" s="209"/>
      <c r="BYF83" s="209"/>
      <c r="BYG83" s="209"/>
      <c r="BYH83" s="209"/>
      <c r="BYI83" s="209"/>
      <c r="BYJ83" s="209"/>
      <c r="BYK83" s="209"/>
      <c r="BYL83" s="209"/>
      <c r="BYM83" s="209"/>
      <c r="BYN83" s="209"/>
      <c r="BYO83" s="209"/>
      <c r="BYP83" s="209"/>
      <c r="BYQ83" s="209"/>
      <c r="BYR83" s="209"/>
      <c r="BYS83" s="209"/>
      <c r="BYT83" s="209"/>
      <c r="BYU83" s="209"/>
      <c r="BYV83" s="209"/>
      <c r="BYW83" s="209"/>
      <c r="BYX83" s="209"/>
      <c r="BYY83" s="209"/>
      <c r="BYZ83" s="209"/>
      <c r="BZA83" s="209"/>
      <c r="BZB83" s="209"/>
      <c r="BZC83" s="209"/>
      <c r="BZD83" s="209"/>
      <c r="BZE83" s="209"/>
      <c r="BZF83" s="209"/>
      <c r="BZG83" s="209"/>
      <c r="BZH83" s="209"/>
      <c r="BZI83" s="209"/>
      <c r="BZJ83" s="209"/>
      <c r="BZK83" s="209"/>
      <c r="BZL83" s="209"/>
      <c r="BZM83" s="209"/>
      <c r="BZN83" s="209"/>
      <c r="BZO83" s="209"/>
      <c r="BZP83" s="209"/>
      <c r="BZQ83" s="209"/>
      <c r="BZR83" s="209"/>
      <c r="BZS83" s="209"/>
      <c r="BZT83" s="209"/>
      <c r="BZU83" s="209"/>
      <c r="BZV83" s="209"/>
      <c r="BZW83" s="209"/>
      <c r="BZX83" s="209"/>
      <c r="BZY83" s="209"/>
      <c r="BZZ83" s="209"/>
      <c r="CAA83" s="209"/>
      <c r="CAB83" s="209"/>
      <c r="CAC83" s="209"/>
      <c r="CAD83" s="209"/>
      <c r="CAE83" s="209"/>
      <c r="CAF83" s="209"/>
      <c r="CAG83" s="209"/>
      <c r="CAH83" s="209"/>
      <c r="CAI83" s="209"/>
      <c r="CAJ83" s="209"/>
      <c r="CAK83" s="209"/>
      <c r="CAL83" s="209"/>
      <c r="CAM83" s="209"/>
      <c r="CAN83" s="209"/>
      <c r="CAO83" s="209"/>
      <c r="CAP83" s="209"/>
      <c r="CAQ83" s="209"/>
      <c r="CAR83" s="209"/>
      <c r="CAS83" s="209"/>
      <c r="CAT83" s="209"/>
      <c r="CAU83" s="209"/>
      <c r="CAV83" s="209"/>
      <c r="CAW83" s="209"/>
      <c r="CAX83" s="209"/>
      <c r="CAY83" s="209"/>
      <c r="CAZ83" s="209"/>
      <c r="CBA83" s="209"/>
      <c r="CBB83" s="209"/>
      <c r="CBC83" s="209"/>
      <c r="CBD83" s="209"/>
      <c r="CBE83" s="209"/>
      <c r="CBF83" s="209"/>
      <c r="CBG83" s="209"/>
      <c r="CBH83" s="209"/>
      <c r="CBI83" s="209"/>
      <c r="CBJ83" s="209"/>
      <c r="CBK83" s="209"/>
      <c r="CBL83" s="209"/>
      <c r="CBM83" s="209"/>
      <c r="CBN83" s="209"/>
      <c r="CBO83" s="209"/>
      <c r="CBP83" s="209"/>
      <c r="CBQ83" s="209"/>
      <c r="CBR83" s="209"/>
      <c r="CBS83" s="209"/>
      <c r="CBT83" s="209"/>
      <c r="CBU83" s="209"/>
      <c r="CBV83" s="209"/>
      <c r="CBW83" s="209"/>
      <c r="CBX83" s="209"/>
      <c r="CBY83" s="209"/>
      <c r="CBZ83" s="209"/>
      <c r="CCA83" s="209"/>
      <c r="CCB83" s="209"/>
      <c r="CCC83" s="209"/>
      <c r="CCD83" s="209"/>
      <c r="CCE83" s="209"/>
      <c r="CCF83" s="209"/>
      <c r="CCG83" s="209"/>
      <c r="CCH83" s="209"/>
      <c r="CCI83" s="209"/>
      <c r="CCJ83" s="209"/>
      <c r="CCK83" s="209"/>
      <c r="CCL83" s="209"/>
      <c r="CCM83" s="209"/>
      <c r="CCN83" s="209"/>
      <c r="CCO83" s="209"/>
      <c r="CCP83" s="209"/>
      <c r="CCQ83" s="209"/>
      <c r="CCR83" s="209"/>
      <c r="CCS83" s="209"/>
      <c r="CCT83" s="209"/>
      <c r="CCU83" s="209"/>
      <c r="CCV83" s="209"/>
      <c r="CCW83" s="209"/>
      <c r="CCX83" s="209"/>
      <c r="CCY83" s="209"/>
      <c r="CCZ83" s="209"/>
      <c r="CDA83" s="209"/>
      <c r="CDB83" s="209"/>
      <c r="CDC83" s="209"/>
      <c r="CDD83" s="209"/>
      <c r="CDE83" s="209"/>
      <c r="CDF83" s="209"/>
      <c r="CDG83" s="209"/>
      <c r="CDH83" s="209"/>
      <c r="CDI83" s="209"/>
      <c r="CDJ83" s="209"/>
      <c r="CDK83" s="209"/>
      <c r="CDL83" s="209"/>
      <c r="CDM83" s="209"/>
      <c r="CDN83" s="209"/>
      <c r="CDO83" s="209"/>
      <c r="CDP83" s="209"/>
      <c r="CDQ83" s="209"/>
      <c r="CDR83" s="209"/>
      <c r="CDS83" s="209"/>
      <c r="CDT83" s="209"/>
      <c r="CDU83" s="209"/>
      <c r="CDV83" s="209"/>
      <c r="CDW83" s="209"/>
      <c r="CDX83" s="209"/>
      <c r="CDY83" s="209"/>
      <c r="CDZ83" s="209"/>
      <c r="CEA83" s="209"/>
      <c r="CEB83" s="209"/>
      <c r="CEC83" s="209"/>
      <c r="CED83" s="209"/>
      <c r="CEE83" s="209"/>
      <c r="CEF83" s="209"/>
      <c r="CEG83" s="209"/>
      <c r="CEH83" s="209"/>
      <c r="CEI83" s="209"/>
      <c r="CEJ83" s="209"/>
      <c r="CEK83" s="209"/>
      <c r="CEL83" s="209"/>
      <c r="CEM83" s="209"/>
      <c r="CEN83" s="209"/>
      <c r="CEO83" s="209"/>
      <c r="CEP83" s="209"/>
      <c r="CEQ83" s="209"/>
      <c r="CER83" s="209"/>
      <c r="CES83" s="209"/>
      <c r="CET83" s="209"/>
      <c r="CEU83" s="209"/>
      <c r="CEV83" s="209"/>
      <c r="CEW83" s="209"/>
      <c r="CEX83" s="209"/>
      <c r="CEY83" s="209"/>
      <c r="CEZ83" s="209"/>
      <c r="CFA83" s="209"/>
      <c r="CFB83" s="209"/>
      <c r="CFC83" s="209"/>
      <c r="CFD83" s="209"/>
      <c r="CFE83" s="209"/>
      <c r="CFF83" s="209"/>
      <c r="CFG83" s="209"/>
      <c r="CFH83" s="209"/>
      <c r="CFI83" s="209"/>
      <c r="CFJ83" s="209"/>
      <c r="CFK83" s="209"/>
      <c r="CFL83" s="209"/>
      <c r="CFM83" s="209"/>
      <c r="CFN83" s="209"/>
      <c r="CFO83" s="209"/>
      <c r="CFP83" s="209"/>
      <c r="CFQ83" s="209"/>
      <c r="CFR83" s="209"/>
      <c r="CFS83" s="209"/>
      <c r="CFT83" s="209"/>
      <c r="CFU83" s="209"/>
      <c r="CFV83" s="209"/>
      <c r="CFW83" s="209"/>
      <c r="CFX83" s="209"/>
      <c r="CFY83" s="209"/>
      <c r="CFZ83" s="209"/>
      <c r="CGA83" s="209"/>
      <c r="CGB83" s="209"/>
      <c r="CGC83" s="209"/>
      <c r="CGD83" s="209"/>
      <c r="CGE83" s="209"/>
      <c r="CGF83" s="209"/>
      <c r="CGG83" s="209"/>
      <c r="CGH83" s="209"/>
      <c r="CGI83" s="209"/>
      <c r="CGJ83" s="209"/>
      <c r="CGK83" s="209"/>
      <c r="CGL83" s="209"/>
      <c r="CGM83" s="209"/>
      <c r="CGN83" s="209"/>
      <c r="CGO83" s="209"/>
      <c r="CGP83" s="209"/>
      <c r="CGQ83" s="209"/>
      <c r="CGR83" s="209"/>
      <c r="CGS83" s="209"/>
      <c r="CGT83" s="209"/>
      <c r="CGU83" s="209"/>
      <c r="CGV83" s="209"/>
      <c r="CGW83" s="209"/>
      <c r="CGX83" s="209"/>
      <c r="CGY83" s="209"/>
      <c r="CGZ83" s="209"/>
      <c r="CHA83" s="209"/>
      <c r="CHB83" s="209"/>
      <c r="CHC83" s="209"/>
      <c r="CHD83" s="209"/>
      <c r="CHE83" s="209"/>
      <c r="CHF83" s="209"/>
      <c r="CHG83" s="209"/>
      <c r="CHH83" s="209"/>
      <c r="CHI83" s="209"/>
      <c r="CHJ83" s="209"/>
      <c r="CHK83" s="209"/>
      <c r="CHL83" s="209"/>
      <c r="CHM83" s="209"/>
      <c r="CHN83" s="209"/>
      <c r="CHO83" s="209"/>
      <c r="CHP83" s="209"/>
      <c r="CHQ83" s="209"/>
      <c r="CHR83" s="209"/>
      <c r="CHS83" s="209"/>
      <c r="CHT83" s="209"/>
      <c r="CHU83" s="209"/>
      <c r="CHV83" s="209"/>
      <c r="CHW83" s="209"/>
      <c r="CHX83" s="209"/>
      <c r="CHY83" s="209"/>
      <c r="CHZ83" s="209"/>
      <c r="CIA83" s="209"/>
      <c r="CIB83" s="209"/>
      <c r="CIC83" s="209"/>
      <c r="CID83" s="209"/>
      <c r="CIE83" s="209"/>
      <c r="CIF83" s="209"/>
      <c r="CIG83" s="209"/>
      <c r="CIH83" s="209"/>
      <c r="CII83" s="209"/>
      <c r="CIJ83" s="209"/>
      <c r="CIK83" s="209"/>
      <c r="CIL83" s="209"/>
      <c r="CIM83" s="209"/>
      <c r="CIN83" s="209"/>
      <c r="CIO83" s="209"/>
      <c r="CIP83" s="209"/>
      <c r="CIQ83" s="209"/>
      <c r="CIR83" s="209"/>
      <c r="CIS83" s="209"/>
      <c r="CIT83" s="209"/>
      <c r="CIU83" s="209"/>
      <c r="CIV83" s="209"/>
      <c r="CIW83" s="209"/>
      <c r="CIX83" s="209"/>
      <c r="CIY83" s="209"/>
      <c r="CIZ83" s="209"/>
      <c r="CJA83" s="209"/>
      <c r="CJB83" s="209"/>
      <c r="CJC83" s="209"/>
      <c r="CJD83" s="209"/>
      <c r="CJE83" s="209"/>
      <c r="CJF83" s="209"/>
      <c r="CJG83" s="209"/>
      <c r="CJH83" s="209"/>
      <c r="CJI83" s="209"/>
      <c r="CJJ83" s="209"/>
      <c r="CJK83" s="209"/>
      <c r="CJL83" s="209"/>
      <c r="CJM83" s="209"/>
      <c r="CJN83" s="209"/>
      <c r="CJO83" s="209"/>
      <c r="CJP83" s="209"/>
      <c r="CJQ83" s="209"/>
      <c r="CJR83" s="209"/>
      <c r="CJS83" s="209"/>
      <c r="CJT83" s="209"/>
      <c r="CJU83" s="209"/>
      <c r="CJV83" s="209"/>
      <c r="CJW83" s="209"/>
      <c r="CJX83" s="209"/>
      <c r="CJY83" s="209"/>
      <c r="CJZ83" s="209"/>
      <c r="CKA83" s="209"/>
      <c r="CKB83" s="209"/>
      <c r="CKC83" s="209"/>
      <c r="CKD83" s="209"/>
      <c r="CKE83" s="209"/>
      <c r="CKF83" s="209"/>
      <c r="CKG83" s="209"/>
      <c r="CKH83" s="209"/>
      <c r="CKI83" s="209"/>
      <c r="CKJ83" s="209"/>
      <c r="CKK83" s="209"/>
      <c r="CKL83" s="209"/>
      <c r="CKM83" s="209"/>
      <c r="CKN83" s="209"/>
      <c r="CKO83" s="209"/>
      <c r="CKP83" s="209"/>
      <c r="CKQ83" s="209"/>
      <c r="CKR83" s="209"/>
      <c r="CKS83" s="209"/>
      <c r="CKT83" s="209"/>
      <c r="CKU83" s="209"/>
      <c r="CKV83" s="209"/>
      <c r="CKW83" s="209"/>
      <c r="CKX83" s="209"/>
      <c r="CKY83" s="209"/>
      <c r="CKZ83" s="209"/>
      <c r="CLA83" s="209"/>
      <c r="CLB83" s="209"/>
      <c r="CLC83" s="209"/>
      <c r="CLD83" s="209"/>
      <c r="CLE83" s="209"/>
      <c r="CLF83" s="209"/>
      <c r="CLG83" s="209"/>
      <c r="CLH83" s="209"/>
      <c r="CLI83" s="209"/>
      <c r="CLJ83" s="209"/>
      <c r="CLK83" s="209"/>
      <c r="CLL83" s="209"/>
      <c r="CLM83" s="209"/>
      <c r="CLN83" s="209"/>
      <c r="CLO83" s="209"/>
      <c r="CLP83" s="209"/>
      <c r="CLQ83" s="209"/>
      <c r="CLR83" s="209"/>
      <c r="CLS83" s="209"/>
      <c r="CLT83" s="209"/>
      <c r="CLU83" s="209"/>
      <c r="CLV83" s="209"/>
      <c r="CLW83" s="209"/>
      <c r="CLX83" s="209"/>
      <c r="CLY83" s="209"/>
      <c r="CLZ83" s="209"/>
      <c r="CMA83" s="209"/>
      <c r="CMB83" s="209"/>
      <c r="CMC83" s="209"/>
      <c r="CMD83" s="209"/>
      <c r="CME83" s="209"/>
      <c r="CMF83" s="209"/>
      <c r="CMG83" s="209"/>
      <c r="CMH83" s="209"/>
      <c r="CMI83" s="209"/>
      <c r="CMJ83" s="209"/>
      <c r="CMK83" s="209"/>
      <c r="CML83" s="209"/>
      <c r="CMM83" s="209"/>
      <c r="CMN83" s="209"/>
      <c r="CMO83" s="209"/>
      <c r="CMP83" s="209"/>
      <c r="CMQ83" s="209"/>
      <c r="CMR83" s="209"/>
      <c r="CMS83" s="209"/>
      <c r="CMT83" s="209"/>
      <c r="CMU83" s="209"/>
      <c r="CMV83" s="209"/>
      <c r="CMW83" s="209"/>
      <c r="CMX83" s="209"/>
      <c r="CMY83" s="209"/>
      <c r="CMZ83" s="209"/>
      <c r="CNA83" s="209"/>
      <c r="CNB83" s="209"/>
      <c r="CNC83" s="209"/>
      <c r="CND83" s="209"/>
      <c r="CNE83" s="209"/>
      <c r="CNF83" s="209"/>
      <c r="CNG83" s="209"/>
      <c r="CNH83" s="209"/>
      <c r="CNI83" s="209"/>
      <c r="CNJ83" s="209"/>
      <c r="CNK83" s="209"/>
      <c r="CNL83" s="209"/>
      <c r="CNM83" s="209"/>
      <c r="CNN83" s="209"/>
      <c r="CNO83" s="209"/>
      <c r="CNP83" s="209"/>
      <c r="CNQ83" s="209"/>
      <c r="CNR83" s="209"/>
      <c r="CNS83" s="209"/>
      <c r="CNT83" s="209"/>
      <c r="CNU83" s="209"/>
      <c r="CNV83" s="209"/>
      <c r="CNW83" s="209"/>
      <c r="CNX83" s="209"/>
      <c r="CNY83" s="209"/>
      <c r="CNZ83" s="209"/>
      <c r="COA83" s="209"/>
      <c r="COB83" s="209"/>
      <c r="COC83" s="209"/>
      <c r="COD83" s="209"/>
      <c r="COE83" s="209"/>
      <c r="COF83" s="209"/>
      <c r="COG83" s="209"/>
      <c r="COH83" s="209"/>
      <c r="COI83" s="209"/>
      <c r="COJ83" s="209"/>
      <c r="COK83" s="209"/>
      <c r="COL83" s="209"/>
      <c r="COM83" s="209"/>
      <c r="CON83" s="209"/>
      <c r="COO83" s="209"/>
      <c r="COP83" s="209"/>
      <c r="COQ83" s="209"/>
      <c r="COR83" s="209"/>
      <c r="COS83" s="209"/>
      <c r="COT83" s="209"/>
      <c r="COU83" s="209"/>
      <c r="COV83" s="209"/>
      <c r="COW83" s="209"/>
      <c r="COX83" s="209"/>
      <c r="COY83" s="209"/>
      <c r="COZ83" s="209"/>
      <c r="CPA83" s="209"/>
      <c r="CPB83" s="209"/>
      <c r="CPC83" s="209"/>
      <c r="CPD83" s="209"/>
      <c r="CPE83" s="209"/>
      <c r="CPF83" s="209"/>
      <c r="CPG83" s="209"/>
      <c r="CPH83" s="209"/>
      <c r="CPI83" s="209"/>
      <c r="CPJ83" s="209"/>
      <c r="CPK83" s="209"/>
      <c r="CPL83" s="209"/>
      <c r="CPM83" s="209"/>
      <c r="CPN83" s="209"/>
      <c r="CPO83" s="209"/>
      <c r="CPP83" s="209"/>
      <c r="CPQ83" s="209"/>
      <c r="CPR83" s="209"/>
      <c r="CPS83" s="209"/>
      <c r="CPT83" s="209"/>
      <c r="CPU83" s="209"/>
      <c r="CPV83" s="209"/>
      <c r="CPW83" s="209"/>
      <c r="CPX83" s="209"/>
      <c r="CPY83" s="209"/>
      <c r="CPZ83" s="209"/>
      <c r="CQA83" s="209"/>
      <c r="CQB83" s="209"/>
      <c r="CQC83" s="209"/>
      <c r="CQD83" s="209"/>
      <c r="CQE83" s="209"/>
      <c r="CQF83" s="209"/>
      <c r="CQG83" s="209"/>
      <c r="CQH83" s="209"/>
      <c r="CQI83" s="209"/>
      <c r="CQJ83" s="209"/>
      <c r="CQK83" s="209"/>
      <c r="CQL83" s="209"/>
      <c r="CQM83" s="209"/>
      <c r="CQN83" s="209"/>
      <c r="CQO83" s="209"/>
      <c r="CQP83" s="209"/>
      <c r="CQQ83" s="209"/>
      <c r="CQR83" s="209"/>
      <c r="CQS83" s="209"/>
      <c r="CQT83" s="209"/>
      <c r="CQU83" s="209"/>
      <c r="CQV83" s="209"/>
      <c r="CQW83" s="209"/>
      <c r="CQX83" s="209"/>
      <c r="CQY83" s="209"/>
      <c r="CQZ83" s="209"/>
      <c r="CRA83" s="209"/>
      <c r="CRB83" s="209"/>
      <c r="CRC83" s="209"/>
      <c r="CRD83" s="209"/>
      <c r="CRE83" s="209"/>
      <c r="CRF83" s="209"/>
      <c r="CRG83" s="209"/>
      <c r="CRH83" s="209"/>
      <c r="CRI83" s="209"/>
      <c r="CRJ83" s="209"/>
      <c r="CRK83" s="209"/>
      <c r="CRL83" s="209"/>
      <c r="CRM83" s="209"/>
      <c r="CRN83" s="209"/>
      <c r="CRO83" s="209"/>
      <c r="CRP83" s="209"/>
      <c r="CRQ83" s="209"/>
      <c r="CRR83" s="209"/>
      <c r="CRS83" s="209"/>
      <c r="CRT83" s="209"/>
      <c r="CRU83" s="209"/>
      <c r="CRV83" s="209"/>
      <c r="CRW83" s="209"/>
      <c r="CRX83" s="209"/>
      <c r="CRY83" s="209"/>
      <c r="CRZ83" s="209"/>
      <c r="CSA83" s="209"/>
      <c r="CSB83" s="209"/>
      <c r="CSC83" s="209"/>
      <c r="CSD83" s="209"/>
      <c r="CSE83" s="209"/>
      <c r="CSF83" s="209"/>
      <c r="CSG83" s="209"/>
      <c r="CSH83" s="209"/>
      <c r="CSI83" s="209"/>
      <c r="CSJ83" s="209"/>
      <c r="CSK83" s="209"/>
      <c r="CSL83" s="209"/>
      <c r="CSM83" s="209"/>
      <c r="CSN83" s="209"/>
      <c r="CSO83" s="209"/>
      <c r="CSP83" s="209"/>
      <c r="CSQ83" s="209"/>
      <c r="CSR83" s="209"/>
      <c r="CSS83" s="209"/>
      <c r="CST83" s="209"/>
      <c r="CSU83" s="209"/>
      <c r="CSV83" s="209"/>
      <c r="CSW83" s="209"/>
      <c r="CSX83" s="209"/>
      <c r="CSY83" s="209"/>
      <c r="CSZ83" s="209"/>
      <c r="CTA83" s="209"/>
      <c r="CTB83" s="209"/>
      <c r="CTC83" s="209"/>
      <c r="CTD83" s="209"/>
      <c r="CTE83" s="209"/>
      <c r="CTF83" s="209"/>
      <c r="CTG83" s="209"/>
      <c r="CTH83" s="209"/>
      <c r="CTI83" s="209"/>
      <c r="CTJ83" s="209"/>
      <c r="CTK83" s="209"/>
      <c r="CTL83" s="209"/>
      <c r="CTM83" s="209"/>
      <c r="CTN83" s="209"/>
      <c r="CTO83" s="209"/>
      <c r="CTP83" s="209"/>
      <c r="CTQ83" s="209"/>
      <c r="CTR83" s="209"/>
      <c r="CTS83" s="209"/>
      <c r="CTT83" s="209"/>
      <c r="CTU83" s="209"/>
      <c r="CTV83" s="209"/>
      <c r="CTW83" s="209"/>
      <c r="CTX83" s="209"/>
      <c r="CTY83" s="209"/>
      <c r="CTZ83" s="209"/>
      <c r="CUA83" s="209"/>
      <c r="CUB83" s="209"/>
      <c r="CUC83" s="209"/>
      <c r="CUD83" s="209"/>
      <c r="CUE83" s="209"/>
      <c r="CUF83" s="209"/>
      <c r="CUG83" s="209"/>
      <c r="CUH83" s="209"/>
      <c r="CUI83" s="209"/>
      <c r="CUJ83" s="209"/>
      <c r="CUK83" s="209"/>
      <c r="CUL83" s="209"/>
      <c r="CUM83" s="209"/>
      <c r="CUN83" s="209"/>
      <c r="CUO83" s="209"/>
      <c r="CUP83" s="209"/>
      <c r="CUQ83" s="209"/>
      <c r="CUR83" s="209"/>
      <c r="CUS83" s="209"/>
      <c r="CUT83" s="209"/>
      <c r="CUU83" s="209"/>
      <c r="CUV83" s="209"/>
      <c r="CUW83" s="209"/>
      <c r="CUX83" s="209"/>
      <c r="CUY83" s="209"/>
      <c r="CUZ83" s="209"/>
      <c r="CVA83" s="209"/>
      <c r="CVB83" s="209"/>
      <c r="CVC83" s="209"/>
      <c r="CVD83" s="209"/>
      <c r="CVE83" s="209"/>
      <c r="CVF83" s="209"/>
      <c r="CVG83" s="209"/>
      <c r="CVH83" s="209"/>
      <c r="CVI83" s="209"/>
      <c r="CVJ83" s="209"/>
      <c r="CVK83" s="209"/>
      <c r="CVL83" s="209"/>
      <c r="CVM83" s="209"/>
      <c r="CVN83" s="209"/>
      <c r="CVO83" s="209"/>
      <c r="CVP83" s="209"/>
      <c r="CVQ83" s="209"/>
      <c r="CVR83" s="209"/>
      <c r="CVS83" s="209"/>
      <c r="CVT83" s="209"/>
      <c r="CVU83" s="209"/>
      <c r="CVV83" s="209"/>
      <c r="CVW83" s="209"/>
      <c r="CVX83" s="209"/>
      <c r="CVY83" s="209"/>
      <c r="CVZ83" s="209"/>
      <c r="CWA83" s="209"/>
      <c r="CWB83" s="209"/>
      <c r="CWC83" s="209"/>
      <c r="CWD83" s="209"/>
      <c r="CWE83" s="209"/>
      <c r="CWF83" s="209"/>
      <c r="CWG83" s="209"/>
      <c r="CWH83" s="209"/>
      <c r="CWI83" s="209"/>
      <c r="CWJ83" s="209"/>
      <c r="CWK83" s="209"/>
      <c r="CWL83" s="209"/>
      <c r="CWM83" s="209"/>
      <c r="CWN83" s="209"/>
      <c r="CWO83" s="209"/>
      <c r="CWP83" s="209"/>
      <c r="CWQ83" s="209"/>
      <c r="CWR83" s="209"/>
      <c r="CWS83" s="209"/>
      <c r="CWT83" s="209"/>
      <c r="CWU83" s="209"/>
      <c r="CWV83" s="209"/>
      <c r="CWW83" s="209"/>
      <c r="CWX83" s="209"/>
      <c r="CWY83" s="209"/>
      <c r="CWZ83" s="209"/>
      <c r="CXA83" s="209"/>
      <c r="CXB83" s="209"/>
      <c r="CXC83" s="209"/>
      <c r="CXD83" s="209"/>
      <c r="CXE83" s="209"/>
      <c r="CXF83" s="209"/>
      <c r="CXG83" s="209"/>
      <c r="CXH83" s="209"/>
      <c r="CXI83" s="209"/>
      <c r="CXJ83" s="209"/>
      <c r="CXK83" s="209"/>
      <c r="CXL83" s="209"/>
      <c r="CXM83" s="209"/>
      <c r="CXN83" s="209"/>
      <c r="CXO83" s="209"/>
      <c r="CXP83" s="209"/>
      <c r="CXQ83" s="209"/>
      <c r="CXR83" s="209"/>
      <c r="CXS83" s="209"/>
      <c r="CXT83" s="209"/>
      <c r="CXU83" s="209"/>
      <c r="CXV83" s="209"/>
      <c r="CXW83" s="209"/>
      <c r="CXX83" s="209"/>
      <c r="CXY83" s="209"/>
      <c r="CXZ83" s="209"/>
      <c r="CYA83" s="209"/>
      <c r="CYB83" s="209"/>
      <c r="CYC83" s="209"/>
      <c r="CYD83" s="209"/>
      <c r="CYE83" s="209"/>
      <c r="CYF83" s="209"/>
      <c r="CYG83" s="209"/>
      <c r="CYH83" s="209"/>
      <c r="CYI83" s="209"/>
      <c r="CYJ83" s="209"/>
      <c r="CYK83" s="209"/>
      <c r="CYL83" s="209"/>
      <c r="CYM83" s="209"/>
      <c r="CYN83" s="209"/>
      <c r="CYO83" s="209"/>
      <c r="CYP83" s="209"/>
      <c r="CYQ83" s="209"/>
      <c r="CYR83" s="209"/>
      <c r="CYS83" s="209"/>
      <c r="CYT83" s="209"/>
      <c r="CYU83" s="209"/>
      <c r="CYV83" s="209"/>
      <c r="CYW83" s="209"/>
      <c r="CYX83" s="209"/>
      <c r="CYY83" s="209"/>
      <c r="CYZ83" s="209"/>
      <c r="CZA83" s="209"/>
      <c r="CZB83" s="209"/>
      <c r="CZC83" s="209"/>
      <c r="CZD83" s="209"/>
      <c r="CZE83" s="209"/>
      <c r="CZF83" s="209"/>
      <c r="CZG83" s="209"/>
      <c r="CZH83" s="209"/>
      <c r="CZI83" s="209"/>
      <c r="CZJ83" s="209"/>
      <c r="CZK83" s="209"/>
      <c r="CZL83" s="209"/>
      <c r="CZM83" s="209"/>
      <c r="CZN83" s="209"/>
      <c r="CZO83" s="209"/>
      <c r="CZP83" s="209"/>
      <c r="CZQ83" s="209"/>
      <c r="CZR83" s="209"/>
      <c r="CZS83" s="209"/>
      <c r="CZT83" s="209"/>
      <c r="CZU83" s="209"/>
      <c r="CZV83" s="209"/>
      <c r="CZW83" s="209"/>
      <c r="CZX83" s="209"/>
      <c r="CZY83" s="209"/>
      <c r="CZZ83" s="209"/>
      <c r="DAA83" s="209"/>
      <c r="DAB83" s="209"/>
      <c r="DAC83" s="209"/>
      <c r="DAD83" s="209"/>
      <c r="DAE83" s="209"/>
      <c r="DAF83" s="209"/>
      <c r="DAG83" s="209"/>
      <c r="DAH83" s="209"/>
      <c r="DAI83" s="209"/>
      <c r="DAJ83" s="209"/>
      <c r="DAK83" s="209"/>
      <c r="DAL83" s="209"/>
      <c r="DAM83" s="209"/>
      <c r="DAN83" s="209"/>
      <c r="DAO83" s="209"/>
      <c r="DAP83" s="209"/>
      <c r="DAQ83" s="209"/>
      <c r="DAR83" s="209"/>
      <c r="DAS83" s="209"/>
      <c r="DAT83" s="209"/>
      <c r="DAU83" s="209"/>
      <c r="DAV83" s="209"/>
      <c r="DAW83" s="209"/>
      <c r="DAX83" s="209"/>
      <c r="DAY83" s="209"/>
      <c r="DAZ83" s="209"/>
      <c r="DBA83" s="209"/>
      <c r="DBB83" s="209"/>
      <c r="DBC83" s="209"/>
      <c r="DBD83" s="209"/>
      <c r="DBE83" s="209"/>
      <c r="DBF83" s="209"/>
      <c r="DBG83" s="209"/>
      <c r="DBH83" s="209"/>
      <c r="DBI83" s="209"/>
      <c r="DBJ83" s="209"/>
      <c r="DBK83" s="209"/>
      <c r="DBL83" s="209"/>
      <c r="DBM83" s="209"/>
      <c r="DBN83" s="209"/>
      <c r="DBO83" s="209"/>
      <c r="DBP83" s="209"/>
      <c r="DBQ83" s="209"/>
      <c r="DBR83" s="209"/>
      <c r="DBS83" s="209"/>
      <c r="DBT83" s="209"/>
      <c r="DBU83" s="209"/>
      <c r="DBV83" s="209"/>
      <c r="DBW83" s="209"/>
      <c r="DBX83" s="209"/>
      <c r="DBY83" s="209"/>
      <c r="DBZ83" s="209"/>
      <c r="DCA83" s="209"/>
      <c r="DCB83" s="209"/>
      <c r="DCC83" s="209"/>
      <c r="DCD83" s="209"/>
      <c r="DCE83" s="209"/>
      <c r="DCF83" s="209"/>
      <c r="DCG83" s="209"/>
      <c r="DCH83" s="209"/>
      <c r="DCI83" s="209"/>
      <c r="DCJ83" s="209"/>
      <c r="DCK83" s="209"/>
      <c r="DCL83" s="209"/>
      <c r="DCM83" s="209"/>
      <c r="DCN83" s="209"/>
      <c r="DCO83" s="209"/>
      <c r="DCP83" s="209"/>
      <c r="DCQ83" s="209"/>
      <c r="DCR83" s="209"/>
      <c r="DCS83" s="209"/>
      <c r="DCT83" s="209"/>
      <c r="DCU83" s="209"/>
      <c r="DCV83" s="209"/>
      <c r="DCW83" s="209"/>
      <c r="DCX83" s="209"/>
      <c r="DCY83" s="209"/>
      <c r="DCZ83" s="209"/>
      <c r="DDA83" s="209"/>
      <c r="DDB83" s="209"/>
      <c r="DDC83" s="209"/>
      <c r="DDD83" s="209"/>
      <c r="DDE83" s="209"/>
      <c r="DDF83" s="209"/>
      <c r="DDG83" s="209"/>
      <c r="DDH83" s="209"/>
      <c r="DDI83" s="209"/>
      <c r="DDJ83" s="209"/>
      <c r="DDK83" s="209"/>
      <c r="DDL83" s="209"/>
      <c r="DDM83" s="209"/>
      <c r="DDN83" s="209"/>
      <c r="DDO83" s="209"/>
      <c r="DDP83" s="209"/>
      <c r="DDQ83" s="209"/>
      <c r="DDR83" s="209"/>
      <c r="DDS83" s="209"/>
      <c r="DDT83" s="209"/>
      <c r="DDU83" s="209"/>
      <c r="DDV83" s="209"/>
      <c r="DDW83" s="209"/>
      <c r="DDX83" s="209"/>
      <c r="DDY83" s="209"/>
      <c r="DDZ83" s="209"/>
      <c r="DEA83" s="209"/>
      <c r="DEB83" s="209"/>
      <c r="DEC83" s="209"/>
      <c r="DED83" s="209"/>
      <c r="DEE83" s="209"/>
      <c r="DEF83" s="209"/>
      <c r="DEG83" s="209"/>
      <c r="DEH83" s="209"/>
      <c r="DEI83" s="209"/>
      <c r="DEJ83" s="209"/>
      <c r="DEK83" s="209"/>
      <c r="DEL83" s="209"/>
      <c r="DEM83" s="209"/>
      <c r="DEN83" s="209"/>
      <c r="DEO83" s="209"/>
      <c r="DEP83" s="209"/>
      <c r="DEQ83" s="209"/>
      <c r="DER83" s="209"/>
      <c r="DES83" s="209"/>
      <c r="DET83" s="209"/>
      <c r="DEU83" s="209"/>
      <c r="DEV83" s="209"/>
      <c r="DEW83" s="209"/>
      <c r="DEX83" s="209"/>
      <c r="DEY83" s="209"/>
      <c r="DEZ83" s="209"/>
      <c r="DFA83" s="209"/>
      <c r="DFB83" s="209"/>
      <c r="DFC83" s="209"/>
      <c r="DFD83" s="209"/>
      <c r="DFE83" s="209"/>
      <c r="DFF83" s="209"/>
      <c r="DFG83" s="209"/>
      <c r="DFH83" s="209"/>
      <c r="DFI83" s="209"/>
      <c r="DFJ83" s="209"/>
      <c r="DFK83" s="209"/>
      <c r="DFL83" s="209"/>
      <c r="DFM83" s="209"/>
      <c r="DFN83" s="209"/>
      <c r="DFO83" s="209"/>
      <c r="DFP83" s="209"/>
      <c r="DFQ83" s="209"/>
      <c r="DFR83" s="209"/>
      <c r="DFS83" s="209"/>
      <c r="DFT83" s="209"/>
      <c r="DFU83" s="209"/>
      <c r="DFV83" s="209"/>
      <c r="DFW83" s="209"/>
      <c r="DFX83" s="209"/>
      <c r="DFY83" s="209"/>
      <c r="DFZ83" s="209"/>
      <c r="DGA83" s="209"/>
      <c r="DGB83" s="209"/>
      <c r="DGC83" s="209"/>
      <c r="DGD83" s="209"/>
      <c r="DGE83" s="209"/>
      <c r="DGF83" s="209"/>
      <c r="DGG83" s="209"/>
      <c r="DGH83" s="209"/>
      <c r="DGI83" s="209"/>
      <c r="DGJ83" s="209"/>
      <c r="DGK83" s="209"/>
      <c r="DGL83" s="209"/>
      <c r="DGM83" s="209"/>
      <c r="DGN83" s="209"/>
      <c r="DGO83" s="209"/>
      <c r="DGP83" s="209"/>
      <c r="DGQ83" s="209"/>
      <c r="DGR83" s="209"/>
      <c r="DGS83" s="209"/>
      <c r="DGT83" s="209"/>
      <c r="DGU83" s="209"/>
      <c r="DGV83" s="209"/>
      <c r="DGW83" s="209"/>
      <c r="DGX83" s="209"/>
      <c r="DGY83" s="209"/>
      <c r="DGZ83" s="209"/>
      <c r="DHA83" s="209"/>
      <c r="DHB83" s="209"/>
      <c r="DHC83" s="209"/>
      <c r="DHD83" s="209"/>
      <c r="DHE83" s="209"/>
      <c r="DHF83" s="209"/>
      <c r="DHG83" s="209"/>
      <c r="DHH83" s="209"/>
      <c r="DHI83" s="209"/>
      <c r="DHJ83" s="209"/>
      <c r="DHK83" s="209"/>
      <c r="DHL83" s="209"/>
      <c r="DHM83" s="209"/>
      <c r="DHN83" s="209"/>
      <c r="DHO83" s="209"/>
      <c r="DHP83" s="209"/>
      <c r="DHQ83" s="209"/>
      <c r="DHR83" s="209"/>
      <c r="DHS83" s="209"/>
      <c r="DHT83" s="209"/>
      <c r="DHU83" s="209"/>
      <c r="DHV83" s="209"/>
      <c r="DHW83" s="209"/>
      <c r="DHX83" s="209"/>
      <c r="DHY83" s="209"/>
      <c r="DHZ83" s="209"/>
      <c r="DIA83" s="209"/>
      <c r="DIB83" s="209"/>
      <c r="DIC83" s="209"/>
      <c r="DID83" s="209"/>
      <c r="DIE83" s="209"/>
      <c r="DIF83" s="209"/>
      <c r="DIG83" s="209"/>
      <c r="DIH83" s="209"/>
      <c r="DII83" s="209"/>
      <c r="DIJ83" s="209"/>
      <c r="DIK83" s="209"/>
      <c r="DIL83" s="209"/>
      <c r="DIM83" s="209"/>
      <c r="DIN83" s="209"/>
      <c r="DIO83" s="209"/>
      <c r="DIP83" s="209"/>
      <c r="DIQ83" s="209"/>
      <c r="DIR83" s="209"/>
      <c r="DIS83" s="209"/>
      <c r="DIT83" s="209"/>
      <c r="DIU83" s="209"/>
      <c r="DIV83" s="209"/>
      <c r="DIW83" s="209"/>
      <c r="DIX83" s="209"/>
      <c r="DIY83" s="209"/>
      <c r="DIZ83" s="209"/>
      <c r="DJA83" s="209"/>
      <c r="DJB83" s="209"/>
      <c r="DJC83" s="209"/>
      <c r="DJD83" s="209"/>
      <c r="DJE83" s="209"/>
      <c r="DJF83" s="209"/>
      <c r="DJG83" s="209"/>
      <c r="DJH83" s="209"/>
      <c r="DJI83" s="209"/>
      <c r="DJJ83" s="209"/>
      <c r="DJK83" s="209"/>
      <c r="DJL83" s="209"/>
      <c r="DJM83" s="209"/>
      <c r="DJN83" s="209"/>
      <c r="DJO83" s="209"/>
      <c r="DJP83" s="209"/>
      <c r="DJQ83" s="209"/>
      <c r="DJR83" s="209"/>
      <c r="DJS83" s="209"/>
      <c r="DJT83" s="209"/>
      <c r="DJU83" s="209"/>
      <c r="DJV83" s="209"/>
      <c r="DJW83" s="209"/>
      <c r="DJX83" s="209"/>
      <c r="DJY83" s="209"/>
      <c r="DJZ83" s="209"/>
      <c r="DKA83" s="209"/>
      <c r="DKB83" s="209"/>
      <c r="DKC83" s="209"/>
      <c r="DKD83" s="209"/>
      <c r="DKE83" s="209"/>
      <c r="DKF83" s="209"/>
      <c r="DKG83" s="209"/>
      <c r="DKH83" s="209"/>
      <c r="DKI83" s="209"/>
      <c r="DKJ83" s="209"/>
      <c r="DKK83" s="209"/>
      <c r="DKL83" s="209"/>
      <c r="DKM83" s="209"/>
      <c r="DKN83" s="209"/>
      <c r="DKO83" s="209"/>
      <c r="DKP83" s="209"/>
      <c r="DKQ83" s="209"/>
      <c r="DKR83" s="209"/>
      <c r="DKS83" s="209"/>
      <c r="DKT83" s="209"/>
      <c r="DKU83" s="209"/>
      <c r="DKV83" s="209"/>
      <c r="DKW83" s="209"/>
      <c r="DKX83" s="209"/>
      <c r="DKY83" s="209"/>
      <c r="DKZ83" s="209"/>
      <c r="DLA83" s="209"/>
      <c r="DLB83" s="209"/>
      <c r="DLC83" s="209"/>
      <c r="DLD83" s="209"/>
      <c r="DLE83" s="209"/>
      <c r="DLF83" s="209"/>
      <c r="DLG83" s="209"/>
      <c r="DLH83" s="209"/>
      <c r="DLI83" s="209"/>
      <c r="DLJ83" s="209"/>
      <c r="DLK83" s="209"/>
      <c r="DLL83" s="209"/>
      <c r="DLM83" s="209"/>
      <c r="DLN83" s="209"/>
      <c r="DLO83" s="209"/>
      <c r="DLP83" s="209"/>
      <c r="DLQ83" s="209"/>
      <c r="DLR83" s="209"/>
      <c r="DLS83" s="209"/>
      <c r="DLT83" s="209"/>
      <c r="DLU83" s="209"/>
      <c r="DLV83" s="209"/>
      <c r="DLW83" s="209"/>
      <c r="DLX83" s="209"/>
      <c r="DLY83" s="209"/>
      <c r="DLZ83" s="209"/>
      <c r="DMA83" s="209"/>
      <c r="DMB83" s="209"/>
      <c r="DMC83" s="209"/>
      <c r="DMD83" s="209"/>
      <c r="DME83" s="209"/>
      <c r="DMF83" s="209"/>
      <c r="DMG83" s="209"/>
      <c r="DMH83" s="209"/>
      <c r="DMI83" s="209"/>
      <c r="DMJ83" s="209"/>
      <c r="DMK83" s="209"/>
      <c r="DML83" s="209"/>
      <c r="DMM83" s="209"/>
      <c r="DMN83" s="209"/>
      <c r="DMO83" s="209"/>
      <c r="DMP83" s="209"/>
      <c r="DMQ83" s="209"/>
      <c r="DMR83" s="209"/>
      <c r="DMS83" s="209"/>
      <c r="DMT83" s="209"/>
      <c r="DMU83" s="209"/>
      <c r="DMV83" s="209"/>
      <c r="DMW83" s="209"/>
      <c r="DMX83" s="209"/>
      <c r="DMY83" s="209"/>
      <c r="DMZ83" s="209"/>
      <c r="DNA83" s="209"/>
      <c r="DNB83" s="209"/>
      <c r="DNC83" s="209"/>
      <c r="DND83" s="209"/>
      <c r="DNE83" s="209"/>
      <c r="DNF83" s="209"/>
      <c r="DNG83" s="209"/>
      <c r="DNH83" s="209"/>
      <c r="DNI83" s="209"/>
      <c r="DNJ83" s="209"/>
      <c r="DNK83" s="209"/>
      <c r="DNL83" s="209"/>
      <c r="DNM83" s="209"/>
      <c r="DNN83" s="209"/>
      <c r="DNO83" s="209"/>
      <c r="DNP83" s="209"/>
      <c r="DNQ83" s="209"/>
      <c r="DNR83" s="209"/>
      <c r="DNS83" s="209"/>
      <c r="DNT83" s="209"/>
      <c r="DNU83" s="209"/>
      <c r="DNV83" s="209"/>
      <c r="DNW83" s="209"/>
      <c r="DNX83" s="209"/>
      <c r="DNY83" s="209"/>
      <c r="DNZ83" s="209"/>
      <c r="DOA83" s="209"/>
      <c r="DOB83" s="209"/>
      <c r="DOC83" s="209"/>
      <c r="DOD83" s="209"/>
      <c r="DOE83" s="209"/>
      <c r="DOF83" s="209"/>
      <c r="DOG83" s="209"/>
      <c r="DOH83" s="209"/>
      <c r="DOI83" s="209"/>
      <c r="DOJ83" s="209"/>
      <c r="DOK83" s="209"/>
      <c r="DOL83" s="209"/>
      <c r="DOM83" s="209"/>
      <c r="DON83" s="209"/>
      <c r="DOO83" s="209"/>
      <c r="DOP83" s="209"/>
      <c r="DOQ83" s="209"/>
      <c r="DOR83" s="209"/>
      <c r="DOS83" s="209"/>
      <c r="DOT83" s="209"/>
      <c r="DOU83" s="209"/>
      <c r="DOV83" s="209"/>
      <c r="DOW83" s="209"/>
      <c r="DOX83" s="209"/>
      <c r="DOY83" s="209"/>
      <c r="DOZ83" s="209"/>
      <c r="DPA83" s="209"/>
      <c r="DPB83" s="209"/>
      <c r="DPC83" s="209"/>
      <c r="DPD83" s="209"/>
      <c r="DPE83" s="209"/>
      <c r="DPF83" s="209"/>
      <c r="DPG83" s="209"/>
      <c r="DPH83" s="209"/>
      <c r="DPI83" s="209"/>
      <c r="DPJ83" s="209"/>
      <c r="DPK83" s="209"/>
      <c r="DPL83" s="209"/>
      <c r="DPM83" s="209"/>
      <c r="DPN83" s="209"/>
      <c r="DPO83" s="209"/>
      <c r="DPP83" s="209"/>
      <c r="DPQ83" s="209"/>
      <c r="DPR83" s="209"/>
      <c r="DPS83" s="209"/>
      <c r="DPT83" s="209"/>
      <c r="DPU83" s="209"/>
      <c r="DPV83" s="209"/>
      <c r="DPW83" s="209"/>
      <c r="DPX83" s="209"/>
      <c r="DPY83" s="209"/>
      <c r="DPZ83" s="209"/>
      <c r="DQA83" s="209"/>
      <c r="DQB83" s="209"/>
      <c r="DQC83" s="209"/>
      <c r="DQD83" s="209"/>
      <c r="DQE83" s="209"/>
      <c r="DQF83" s="209"/>
      <c r="DQG83" s="209"/>
      <c r="DQH83" s="209"/>
      <c r="DQI83" s="209"/>
      <c r="DQJ83" s="209"/>
      <c r="DQK83" s="209"/>
      <c r="DQL83" s="209"/>
      <c r="DQM83" s="209"/>
      <c r="DQN83" s="209"/>
      <c r="DQO83" s="209"/>
      <c r="DQP83" s="209"/>
      <c r="DQQ83" s="209"/>
      <c r="DQR83" s="209"/>
      <c r="DQS83" s="209"/>
      <c r="DQT83" s="209"/>
      <c r="DQU83" s="209"/>
      <c r="DQV83" s="209"/>
      <c r="DQW83" s="209"/>
      <c r="DQX83" s="209"/>
      <c r="DQY83" s="209"/>
      <c r="DQZ83" s="209"/>
      <c r="DRA83" s="209"/>
      <c r="DRB83" s="209"/>
      <c r="DRC83" s="209"/>
      <c r="DRD83" s="209"/>
      <c r="DRE83" s="209"/>
      <c r="DRF83" s="209"/>
      <c r="DRG83" s="209"/>
      <c r="DRH83" s="209"/>
      <c r="DRI83" s="209"/>
      <c r="DRJ83" s="209"/>
      <c r="DRK83" s="209"/>
      <c r="DRL83" s="209"/>
      <c r="DRM83" s="209"/>
      <c r="DRN83" s="209"/>
      <c r="DRO83" s="209"/>
      <c r="DRP83" s="209"/>
      <c r="DRQ83" s="209"/>
      <c r="DRR83" s="209"/>
      <c r="DRS83" s="209"/>
      <c r="DRT83" s="209"/>
      <c r="DRU83" s="209"/>
      <c r="DRV83" s="209"/>
      <c r="DRW83" s="209"/>
      <c r="DRX83" s="209"/>
      <c r="DRY83" s="209"/>
      <c r="DRZ83" s="209"/>
      <c r="DSA83" s="209"/>
      <c r="DSB83" s="209"/>
      <c r="DSC83" s="209"/>
      <c r="DSD83" s="209"/>
      <c r="DSE83" s="209"/>
      <c r="DSF83" s="209"/>
      <c r="DSG83" s="209"/>
      <c r="DSH83" s="209"/>
      <c r="DSI83" s="209"/>
      <c r="DSJ83" s="209"/>
      <c r="DSK83" s="209"/>
      <c r="DSL83" s="209"/>
      <c r="DSM83" s="209"/>
      <c r="DSN83" s="209"/>
      <c r="DSO83" s="209"/>
      <c r="DSP83" s="209"/>
      <c r="DSQ83" s="209"/>
      <c r="DSR83" s="209"/>
      <c r="DSS83" s="209"/>
      <c r="DST83" s="209"/>
      <c r="DSU83" s="209"/>
      <c r="DSV83" s="209"/>
      <c r="DSW83" s="209"/>
      <c r="DSX83" s="209"/>
      <c r="DSY83" s="209"/>
      <c r="DSZ83" s="209"/>
      <c r="DTA83" s="209"/>
      <c r="DTB83" s="209"/>
      <c r="DTC83" s="209"/>
      <c r="DTD83" s="209"/>
      <c r="DTE83" s="209"/>
      <c r="DTF83" s="209"/>
      <c r="DTG83" s="209"/>
      <c r="DTH83" s="209"/>
      <c r="DTI83" s="209"/>
      <c r="DTJ83" s="209"/>
      <c r="DTK83" s="209"/>
      <c r="DTL83" s="209"/>
      <c r="DTM83" s="209"/>
      <c r="DTN83" s="209"/>
      <c r="DTO83" s="209"/>
      <c r="DTP83" s="209"/>
      <c r="DTQ83" s="209"/>
      <c r="DTR83" s="209"/>
      <c r="DTS83" s="209"/>
      <c r="DTT83" s="209"/>
      <c r="DTU83" s="209"/>
      <c r="DTV83" s="209"/>
      <c r="DTW83" s="209"/>
      <c r="DTX83" s="209"/>
      <c r="DTY83" s="209"/>
      <c r="DTZ83" s="209"/>
      <c r="DUA83" s="209"/>
      <c r="DUB83" s="209"/>
      <c r="DUC83" s="209"/>
      <c r="DUD83" s="209"/>
      <c r="DUE83" s="209"/>
      <c r="DUF83" s="209"/>
      <c r="DUG83" s="209"/>
      <c r="DUH83" s="209"/>
      <c r="DUI83" s="209"/>
      <c r="DUJ83" s="209"/>
      <c r="DUK83" s="209"/>
      <c r="DUL83" s="209"/>
      <c r="DUM83" s="209"/>
      <c r="DUN83" s="209"/>
      <c r="DUO83" s="209"/>
      <c r="DUP83" s="209"/>
      <c r="DUQ83" s="209"/>
      <c r="DUR83" s="209"/>
      <c r="DUS83" s="209"/>
      <c r="DUT83" s="209"/>
      <c r="DUU83" s="209"/>
      <c r="DUV83" s="209"/>
      <c r="DUW83" s="209"/>
      <c r="DUX83" s="209"/>
      <c r="DUY83" s="209"/>
      <c r="DUZ83" s="209"/>
      <c r="DVA83" s="209"/>
      <c r="DVB83" s="209"/>
      <c r="DVC83" s="209"/>
      <c r="DVD83" s="209"/>
      <c r="DVE83" s="209"/>
      <c r="DVF83" s="209"/>
      <c r="DVG83" s="209"/>
      <c r="DVH83" s="209"/>
      <c r="DVI83" s="209"/>
      <c r="DVJ83" s="209"/>
      <c r="DVK83" s="209"/>
      <c r="DVL83" s="209"/>
      <c r="DVM83" s="209"/>
      <c r="DVN83" s="209"/>
      <c r="DVO83" s="209"/>
      <c r="DVP83" s="209"/>
      <c r="DVQ83" s="209"/>
      <c r="DVR83" s="209"/>
      <c r="DVS83" s="209"/>
      <c r="DVT83" s="209"/>
      <c r="DVU83" s="209"/>
      <c r="DVV83" s="209"/>
      <c r="DVW83" s="209"/>
      <c r="DVX83" s="209"/>
      <c r="DVY83" s="209"/>
      <c r="DVZ83" s="209"/>
      <c r="DWA83" s="209"/>
      <c r="DWB83" s="209"/>
      <c r="DWC83" s="209"/>
      <c r="DWD83" s="209"/>
      <c r="DWE83" s="209"/>
      <c r="DWF83" s="209"/>
      <c r="DWG83" s="209"/>
      <c r="DWH83" s="209"/>
      <c r="DWI83" s="209"/>
      <c r="DWJ83" s="209"/>
      <c r="DWK83" s="209"/>
      <c r="DWL83" s="209"/>
      <c r="DWM83" s="209"/>
      <c r="DWN83" s="209"/>
      <c r="DWO83" s="209"/>
      <c r="DWP83" s="209"/>
      <c r="DWQ83" s="209"/>
      <c r="DWR83" s="209"/>
      <c r="DWS83" s="209"/>
      <c r="DWT83" s="209"/>
      <c r="DWU83" s="209"/>
      <c r="DWV83" s="209"/>
      <c r="DWW83" s="209"/>
      <c r="DWX83" s="209"/>
      <c r="DWY83" s="209"/>
      <c r="DWZ83" s="209"/>
      <c r="DXA83" s="209"/>
      <c r="DXB83" s="209"/>
      <c r="DXC83" s="209"/>
      <c r="DXD83" s="209"/>
      <c r="DXE83" s="209"/>
      <c r="DXF83" s="209"/>
      <c r="DXG83" s="209"/>
      <c r="DXH83" s="209"/>
      <c r="DXI83" s="209"/>
      <c r="DXJ83" s="209"/>
      <c r="DXK83" s="209"/>
      <c r="DXL83" s="209"/>
      <c r="DXM83" s="209"/>
      <c r="DXN83" s="209"/>
      <c r="DXO83" s="209"/>
      <c r="DXP83" s="209"/>
      <c r="DXQ83" s="209"/>
      <c r="DXR83" s="209"/>
      <c r="DXS83" s="209"/>
      <c r="DXT83" s="209"/>
      <c r="DXU83" s="209"/>
      <c r="DXV83" s="209"/>
      <c r="DXW83" s="209"/>
      <c r="DXX83" s="209"/>
      <c r="DXY83" s="209"/>
      <c r="DXZ83" s="209"/>
      <c r="DYA83" s="209"/>
      <c r="DYB83" s="209"/>
      <c r="DYC83" s="209"/>
      <c r="DYD83" s="209"/>
      <c r="DYE83" s="209"/>
      <c r="DYF83" s="209"/>
      <c r="DYG83" s="209"/>
      <c r="DYH83" s="209"/>
      <c r="DYI83" s="209"/>
      <c r="DYJ83" s="209"/>
      <c r="DYK83" s="209"/>
      <c r="DYL83" s="209"/>
      <c r="DYM83" s="209"/>
      <c r="DYN83" s="209"/>
      <c r="DYO83" s="209"/>
      <c r="DYP83" s="209"/>
      <c r="DYQ83" s="209"/>
      <c r="DYR83" s="209"/>
      <c r="DYS83" s="209"/>
      <c r="DYT83" s="209"/>
      <c r="DYU83" s="209"/>
      <c r="DYV83" s="209"/>
      <c r="DYW83" s="209"/>
      <c r="DYX83" s="209"/>
      <c r="DYY83" s="209"/>
      <c r="DYZ83" s="209"/>
      <c r="DZA83" s="209"/>
      <c r="DZB83" s="209"/>
      <c r="DZC83" s="209"/>
      <c r="DZD83" s="209"/>
      <c r="DZE83" s="209"/>
      <c r="DZF83" s="209"/>
      <c r="DZG83" s="209"/>
      <c r="DZH83" s="209"/>
      <c r="DZI83" s="209"/>
      <c r="DZJ83" s="209"/>
      <c r="DZK83" s="209"/>
      <c r="DZL83" s="209"/>
      <c r="DZM83" s="209"/>
      <c r="DZN83" s="209"/>
      <c r="DZO83" s="209"/>
      <c r="DZP83" s="209"/>
      <c r="DZQ83" s="209"/>
      <c r="DZR83" s="209"/>
      <c r="DZS83" s="209"/>
      <c r="DZT83" s="209"/>
      <c r="DZU83" s="209"/>
      <c r="DZV83" s="209"/>
      <c r="DZW83" s="209"/>
      <c r="DZX83" s="209"/>
      <c r="DZY83" s="209"/>
      <c r="DZZ83" s="209"/>
      <c r="EAA83" s="209"/>
      <c r="EAB83" s="209"/>
      <c r="EAC83" s="209"/>
      <c r="EAD83" s="209"/>
      <c r="EAE83" s="209"/>
      <c r="EAF83" s="209"/>
      <c r="EAG83" s="209"/>
      <c r="EAH83" s="209"/>
      <c r="EAI83" s="209"/>
      <c r="EAJ83" s="209"/>
      <c r="EAK83" s="209"/>
      <c r="EAL83" s="209"/>
      <c r="EAM83" s="209"/>
      <c r="EAN83" s="209"/>
      <c r="EAO83" s="209"/>
      <c r="EAP83" s="209"/>
      <c r="EAQ83" s="209"/>
      <c r="EAR83" s="209"/>
      <c r="EAS83" s="209"/>
      <c r="EAT83" s="209"/>
      <c r="EAU83" s="209"/>
      <c r="EAV83" s="209"/>
      <c r="EAW83" s="209"/>
      <c r="EAX83" s="209"/>
      <c r="EAY83" s="209"/>
      <c r="EAZ83" s="209"/>
      <c r="EBA83" s="209"/>
      <c r="EBB83" s="209"/>
      <c r="EBC83" s="209"/>
      <c r="EBD83" s="209"/>
      <c r="EBE83" s="209"/>
      <c r="EBF83" s="209"/>
      <c r="EBG83" s="209"/>
      <c r="EBH83" s="209"/>
      <c r="EBI83" s="209"/>
      <c r="EBJ83" s="209"/>
      <c r="EBK83" s="209"/>
      <c r="EBL83" s="209"/>
      <c r="EBM83" s="209"/>
      <c r="EBN83" s="209"/>
      <c r="EBO83" s="209"/>
      <c r="EBP83" s="209"/>
      <c r="EBQ83" s="209"/>
      <c r="EBR83" s="209"/>
      <c r="EBS83" s="209"/>
      <c r="EBT83" s="209"/>
      <c r="EBU83" s="209"/>
      <c r="EBV83" s="209"/>
      <c r="EBW83" s="209"/>
      <c r="EBX83" s="209"/>
      <c r="EBY83" s="209"/>
      <c r="EBZ83" s="209"/>
      <c r="ECA83" s="209"/>
      <c r="ECB83" s="209"/>
      <c r="ECC83" s="209"/>
      <c r="ECD83" s="209"/>
      <c r="ECE83" s="209"/>
      <c r="ECF83" s="209"/>
      <c r="ECG83" s="209"/>
      <c r="ECH83" s="209"/>
      <c r="ECI83" s="209"/>
      <c r="ECJ83" s="209"/>
      <c r="ECK83" s="209"/>
      <c r="ECL83" s="209"/>
      <c r="ECM83" s="209"/>
      <c r="ECN83" s="209"/>
      <c r="ECO83" s="209"/>
      <c r="ECP83" s="209"/>
      <c r="ECQ83" s="209"/>
      <c r="ECR83" s="209"/>
      <c r="ECS83" s="209"/>
      <c r="ECT83" s="209"/>
      <c r="ECU83" s="209"/>
      <c r="ECV83" s="209"/>
      <c r="ECW83" s="209"/>
      <c r="ECX83" s="209"/>
      <c r="ECY83" s="209"/>
      <c r="ECZ83" s="209"/>
      <c r="EDA83" s="209"/>
      <c r="EDB83" s="209"/>
      <c r="EDC83" s="209"/>
      <c r="EDD83" s="209"/>
      <c r="EDE83" s="209"/>
      <c r="EDF83" s="209"/>
      <c r="EDG83" s="209"/>
      <c r="EDH83" s="209"/>
      <c r="EDI83" s="209"/>
      <c r="EDJ83" s="209"/>
      <c r="EDK83" s="209"/>
      <c r="EDL83" s="209"/>
      <c r="EDM83" s="209"/>
      <c r="EDN83" s="209"/>
      <c r="EDO83" s="209"/>
      <c r="EDP83" s="209"/>
      <c r="EDQ83" s="209"/>
      <c r="EDR83" s="209"/>
      <c r="EDS83" s="209"/>
      <c r="EDT83" s="209"/>
      <c r="EDU83" s="209"/>
      <c r="EDV83" s="209"/>
      <c r="EDW83" s="209"/>
      <c r="EDX83" s="209"/>
      <c r="EDY83" s="209"/>
      <c r="EDZ83" s="209"/>
      <c r="EEA83" s="209"/>
      <c r="EEB83" s="209"/>
      <c r="EEC83" s="209"/>
      <c r="EED83" s="209"/>
      <c r="EEE83" s="209"/>
      <c r="EEF83" s="209"/>
      <c r="EEG83" s="209"/>
      <c r="EEH83" s="209"/>
      <c r="EEI83" s="209"/>
      <c r="EEJ83" s="209"/>
      <c r="EEK83" s="209"/>
      <c r="EEL83" s="209"/>
      <c r="EEM83" s="209"/>
      <c r="EEN83" s="209"/>
      <c r="EEO83" s="209"/>
      <c r="EEP83" s="209"/>
      <c r="EEQ83" s="209"/>
      <c r="EER83" s="209"/>
      <c r="EES83" s="209"/>
      <c r="EET83" s="209"/>
      <c r="EEU83" s="209"/>
      <c r="EEV83" s="209"/>
      <c r="EEW83" s="209"/>
      <c r="EEX83" s="209"/>
      <c r="EEY83" s="209"/>
      <c r="EEZ83" s="209"/>
      <c r="EFA83" s="209"/>
      <c r="EFB83" s="209"/>
      <c r="EFC83" s="209"/>
      <c r="EFD83" s="209"/>
      <c r="EFE83" s="209"/>
      <c r="EFF83" s="209"/>
      <c r="EFG83" s="209"/>
      <c r="EFH83" s="209"/>
      <c r="EFI83" s="209"/>
      <c r="EFJ83" s="209"/>
      <c r="EFK83" s="209"/>
      <c r="EFL83" s="209"/>
      <c r="EFM83" s="209"/>
      <c r="EFN83" s="209"/>
      <c r="EFO83" s="209"/>
      <c r="EFP83" s="209"/>
      <c r="EFQ83" s="209"/>
      <c r="EFR83" s="209"/>
      <c r="EFS83" s="209"/>
      <c r="EFT83" s="209"/>
      <c r="EFU83" s="209"/>
      <c r="EFV83" s="209"/>
      <c r="EFW83" s="209"/>
      <c r="EFX83" s="209"/>
      <c r="EFY83" s="209"/>
      <c r="EFZ83" s="209"/>
      <c r="EGA83" s="209"/>
      <c r="EGB83" s="209"/>
      <c r="EGC83" s="209"/>
      <c r="EGD83" s="209"/>
      <c r="EGE83" s="209"/>
      <c r="EGF83" s="209"/>
      <c r="EGG83" s="209"/>
      <c r="EGH83" s="209"/>
      <c r="EGI83" s="209"/>
      <c r="EGJ83" s="209"/>
      <c r="EGK83" s="209"/>
      <c r="EGL83" s="209"/>
      <c r="EGM83" s="209"/>
      <c r="EGN83" s="209"/>
      <c r="EGO83" s="209"/>
      <c r="EGP83" s="209"/>
      <c r="EGQ83" s="209"/>
      <c r="EGR83" s="209"/>
      <c r="EGS83" s="209"/>
      <c r="EGT83" s="209"/>
      <c r="EGU83" s="209"/>
      <c r="EGV83" s="209"/>
      <c r="EGW83" s="209"/>
      <c r="EGX83" s="209"/>
      <c r="EGY83" s="209"/>
      <c r="EGZ83" s="209"/>
      <c r="EHA83" s="209"/>
      <c r="EHB83" s="209"/>
      <c r="EHC83" s="209"/>
      <c r="EHD83" s="209"/>
      <c r="EHE83" s="209"/>
      <c r="EHF83" s="209"/>
      <c r="EHG83" s="209"/>
      <c r="EHH83" s="209"/>
      <c r="EHI83" s="209"/>
      <c r="EHJ83" s="209"/>
      <c r="EHK83" s="209"/>
      <c r="EHL83" s="209"/>
      <c r="EHM83" s="209"/>
      <c r="EHN83" s="209"/>
      <c r="EHO83" s="209"/>
      <c r="EHP83" s="209"/>
      <c r="EHQ83" s="209"/>
      <c r="EHR83" s="209"/>
      <c r="EHS83" s="209"/>
      <c r="EHT83" s="209"/>
      <c r="EHU83" s="209"/>
      <c r="EHV83" s="209"/>
      <c r="EHW83" s="209"/>
      <c r="EHX83" s="209"/>
      <c r="EHY83" s="209"/>
      <c r="EHZ83" s="209"/>
      <c r="EIA83" s="209"/>
      <c r="EIB83" s="209"/>
      <c r="EIC83" s="209"/>
      <c r="EID83" s="209"/>
      <c r="EIE83" s="209"/>
      <c r="EIF83" s="209"/>
      <c r="EIG83" s="209"/>
      <c r="EIH83" s="209"/>
      <c r="EII83" s="209"/>
      <c r="EIJ83" s="209"/>
      <c r="EIK83" s="209"/>
      <c r="EIL83" s="209"/>
      <c r="EIM83" s="209"/>
      <c r="EIN83" s="209"/>
      <c r="EIO83" s="209"/>
      <c r="EIP83" s="209"/>
      <c r="EIQ83" s="209"/>
      <c r="EIR83" s="209"/>
      <c r="EIS83" s="209"/>
      <c r="EIT83" s="209"/>
      <c r="EIU83" s="209"/>
      <c r="EIV83" s="209"/>
      <c r="EIW83" s="209"/>
      <c r="EIX83" s="209"/>
      <c r="EIY83" s="209"/>
      <c r="EIZ83" s="209"/>
      <c r="EJA83" s="209"/>
      <c r="EJB83" s="209"/>
      <c r="EJC83" s="209"/>
      <c r="EJD83" s="209"/>
      <c r="EJE83" s="209"/>
      <c r="EJF83" s="209"/>
      <c r="EJG83" s="209"/>
      <c r="EJH83" s="209"/>
      <c r="EJI83" s="209"/>
      <c r="EJJ83" s="209"/>
      <c r="EJK83" s="209"/>
      <c r="EJL83" s="209"/>
      <c r="EJM83" s="209"/>
      <c r="EJN83" s="209"/>
      <c r="EJO83" s="209"/>
      <c r="EJP83" s="209"/>
      <c r="EJQ83" s="209"/>
      <c r="EJR83" s="209"/>
      <c r="EJS83" s="209"/>
      <c r="EJT83" s="209"/>
      <c r="EJU83" s="209"/>
      <c r="EJV83" s="209"/>
      <c r="EJW83" s="209"/>
      <c r="EJX83" s="209"/>
      <c r="EJY83" s="209"/>
      <c r="EJZ83" s="209"/>
      <c r="EKA83" s="209"/>
      <c r="EKB83" s="209"/>
      <c r="EKC83" s="209"/>
      <c r="EKD83" s="209"/>
      <c r="EKE83" s="209"/>
      <c r="EKF83" s="209"/>
      <c r="EKG83" s="209"/>
      <c r="EKH83" s="209"/>
      <c r="EKI83" s="209"/>
      <c r="EKJ83" s="209"/>
      <c r="EKK83" s="209"/>
      <c r="EKL83" s="209"/>
      <c r="EKM83" s="209"/>
      <c r="EKN83" s="209"/>
      <c r="EKO83" s="209"/>
      <c r="EKP83" s="209"/>
      <c r="EKQ83" s="209"/>
      <c r="EKR83" s="209"/>
      <c r="EKS83" s="209"/>
      <c r="EKT83" s="209"/>
      <c r="EKU83" s="209"/>
      <c r="EKV83" s="209"/>
      <c r="EKW83" s="209"/>
      <c r="EKX83" s="209"/>
      <c r="EKY83" s="209"/>
      <c r="EKZ83" s="209"/>
      <c r="ELA83" s="209"/>
      <c r="ELB83" s="209"/>
      <c r="ELC83" s="209"/>
      <c r="ELD83" s="209"/>
      <c r="ELE83" s="209"/>
      <c r="ELF83" s="209"/>
      <c r="ELG83" s="209"/>
      <c r="ELH83" s="209"/>
      <c r="ELI83" s="209"/>
      <c r="ELJ83" s="209"/>
      <c r="ELK83" s="209"/>
      <c r="ELL83" s="209"/>
      <c r="ELM83" s="209"/>
      <c r="ELN83" s="209"/>
      <c r="ELO83" s="209"/>
      <c r="ELP83" s="209"/>
      <c r="ELQ83" s="209"/>
      <c r="ELR83" s="209"/>
      <c r="ELS83" s="209"/>
      <c r="ELT83" s="209"/>
      <c r="ELU83" s="209"/>
      <c r="ELV83" s="209"/>
      <c r="ELW83" s="209"/>
      <c r="ELX83" s="209"/>
      <c r="ELY83" s="209"/>
      <c r="ELZ83" s="209"/>
      <c r="EMA83" s="209"/>
      <c r="EMB83" s="209"/>
      <c r="EMC83" s="209"/>
      <c r="EMD83" s="209"/>
      <c r="EME83" s="209"/>
      <c r="EMF83" s="209"/>
      <c r="EMG83" s="209"/>
      <c r="EMH83" s="209"/>
      <c r="EMI83" s="209"/>
      <c r="EMJ83" s="209"/>
      <c r="EMK83" s="209"/>
      <c r="EML83" s="209"/>
      <c r="EMM83" s="209"/>
      <c r="EMN83" s="209"/>
      <c r="EMO83" s="209"/>
      <c r="EMP83" s="209"/>
      <c r="EMQ83" s="209"/>
      <c r="EMR83" s="209"/>
      <c r="EMS83" s="209"/>
      <c r="EMT83" s="209"/>
      <c r="EMU83" s="209"/>
      <c r="EMV83" s="209"/>
      <c r="EMW83" s="209"/>
      <c r="EMX83" s="209"/>
      <c r="EMY83" s="209"/>
      <c r="EMZ83" s="209"/>
      <c r="ENA83" s="209"/>
      <c r="ENB83" s="209"/>
      <c r="ENC83" s="209"/>
      <c r="END83" s="209"/>
      <c r="ENE83" s="209"/>
      <c r="ENF83" s="209"/>
      <c r="ENG83" s="209"/>
      <c r="ENH83" s="209"/>
      <c r="ENI83" s="209"/>
      <c r="ENJ83" s="209"/>
      <c r="ENK83" s="209"/>
      <c r="ENL83" s="209"/>
      <c r="ENM83" s="209"/>
      <c r="ENN83" s="209"/>
      <c r="ENO83" s="209"/>
      <c r="ENP83" s="209"/>
      <c r="ENQ83" s="209"/>
      <c r="ENR83" s="209"/>
      <c r="ENS83" s="209"/>
      <c r="ENT83" s="209"/>
      <c r="ENU83" s="209"/>
      <c r="ENV83" s="209"/>
      <c r="ENW83" s="209"/>
      <c r="ENX83" s="209"/>
      <c r="ENY83" s="209"/>
      <c r="ENZ83" s="209"/>
      <c r="EOA83" s="209"/>
      <c r="EOB83" s="209"/>
      <c r="EOC83" s="209"/>
      <c r="EOD83" s="209"/>
      <c r="EOE83" s="209"/>
      <c r="EOF83" s="209"/>
      <c r="EOG83" s="209"/>
      <c r="EOH83" s="209"/>
      <c r="EOI83" s="209"/>
      <c r="EOJ83" s="209"/>
      <c r="EOK83" s="209"/>
      <c r="EOL83" s="209"/>
      <c r="EOM83" s="209"/>
      <c r="EON83" s="209"/>
      <c r="EOO83" s="209"/>
      <c r="EOP83" s="209"/>
      <c r="EOQ83" s="209"/>
      <c r="EOR83" s="209"/>
      <c r="EOS83" s="209"/>
      <c r="EOT83" s="209"/>
      <c r="EOU83" s="209"/>
      <c r="EOV83" s="209"/>
      <c r="EOW83" s="209"/>
      <c r="EOX83" s="209"/>
      <c r="EOY83" s="209"/>
      <c r="EOZ83" s="209"/>
      <c r="EPA83" s="209"/>
      <c r="EPB83" s="209"/>
      <c r="EPC83" s="209"/>
      <c r="EPD83" s="209"/>
      <c r="EPE83" s="209"/>
      <c r="EPF83" s="209"/>
      <c r="EPG83" s="209"/>
      <c r="EPH83" s="209"/>
      <c r="EPI83" s="209"/>
      <c r="EPJ83" s="209"/>
      <c r="EPK83" s="209"/>
      <c r="EPL83" s="209"/>
      <c r="EPM83" s="209"/>
      <c r="EPN83" s="209"/>
      <c r="EPO83" s="209"/>
      <c r="EPP83" s="209"/>
      <c r="EPQ83" s="209"/>
      <c r="EPR83" s="209"/>
      <c r="EPS83" s="209"/>
      <c r="EPT83" s="209"/>
      <c r="EPU83" s="209"/>
      <c r="EPV83" s="209"/>
      <c r="EPW83" s="209"/>
      <c r="EPX83" s="209"/>
      <c r="EPY83" s="209"/>
      <c r="EPZ83" s="209"/>
      <c r="EQA83" s="209"/>
      <c r="EQB83" s="209"/>
      <c r="EQC83" s="209"/>
      <c r="EQD83" s="209"/>
      <c r="EQE83" s="209"/>
      <c r="EQF83" s="209"/>
      <c r="EQG83" s="209"/>
      <c r="EQH83" s="209"/>
      <c r="EQI83" s="209"/>
      <c r="EQJ83" s="209"/>
      <c r="EQK83" s="209"/>
      <c r="EQL83" s="209"/>
      <c r="EQM83" s="209"/>
      <c r="EQN83" s="209"/>
      <c r="EQO83" s="209"/>
      <c r="EQP83" s="209"/>
      <c r="EQQ83" s="209"/>
      <c r="EQR83" s="209"/>
      <c r="EQS83" s="209"/>
      <c r="EQT83" s="209"/>
      <c r="EQU83" s="209"/>
      <c r="EQV83" s="209"/>
      <c r="EQW83" s="209"/>
      <c r="EQX83" s="209"/>
      <c r="EQY83" s="209"/>
      <c r="EQZ83" s="209"/>
      <c r="ERA83" s="209"/>
      <c r="ERB83" s="209"/>
      <c r="ERC83" s="209"/>
      <c r="ERD83" s="209"/>
      <c r="ERE83" s="209"/>
      <c r="ERF83" s="209"/>
      <c r="ERG83" s="209"/>
      <c r="ERH83" s="209"/>
      <c r="ERI83" s="209"/>
      <c r="ERJ83" s="209"/>
      <c r="ERK83" s="209"/>
      <c r="ERL83" s="209"/>
      <c r="ERM83" s="209"/>
      <c r="ERN83" s="209"/>
      <c r="ERO83" s="209"/>
      <c r="ERP83" s="209"/>
      <c r="ERQ83" s="209"/>
      <c r="ERR83" s="209"/>
      <c r="ERS83" s="209"/>
      <c r="ERT83" s="209"/>
      <c r="ERU83" s="209"/>
      <c r="ERV83" s="209"/>
      <c r="ERW83" s="209"/>
      <c r="ERX83" s="209"/>
      <c r="ERY83" s="209"/>
      <c r="ERZ83" s="209"/>
      <c r="ESA83" s="209"/>
      <c r="ESB83" s="209"/>
      <c r="ESC83" s="209"/>
      <c r="ESD83" s="209"/>
      <c r="ESE83" s="209"/>
      <c r="ESF83" s="209"/>
      <c r="ESG83" s="209"/>
      <c r="ESH83" s="209"/>
      <c r="ESI83" s="209"/>
      <c r="ESJ83" s="209"/>
      <c r="ESK83" s="209"/>
      <c r="ESL83" s="209"/>
      <c r="ESM83" s="209"/>
      <c r="ESN83" s="209"/>
      <c r="ESO83" s="209"/>
      <c r="ESP83" s="209"/>
      <c r="ESQ83" s="209"/>
      <c r="ESR83" s="209"/>
      <c r="ESS83" s="209"/>
      <c r="EST83" s="209"/>
      <c r="ESU83" s="209"/>
      <c r="ESV83" s="209"/>
      <c r="ESW83" s="209"/>
      <c r="ESX83" s="209"/>
      <c r="ESY83" s="209"/>
      <c r="ESZ83" s="209"/>
      <c r="ETA83" s="209"/>
      <c r="ETB83" s="209"/>
      <c r="ETC83" s="209"/>
      <c r="ETD83" s="209"/>
      <c r="ETE83" s="209"/>
      <c r="ETF83" s="209"/>
      <c r="ETG83" s="209"/>
      <c r="ETH83" s="209"/>
      <c r="ETI83" s="209"/>
      <c r="ETJ83" s="209"/>
      <c r="ETK83" s="209"/>
      <c r="ETL83" s="209"/>
      <c r="ETM83" s="209"/>
      <c r="ETN83" s="209"/>
      <c r="ETO83" s="209"/>
      <c r="ETP83" s="209"/>
      <c r="ETQ83" s="209"/>
      <c r="ETR83" s="209"/>
      <c r="ETS83" s="209"/>
      <c r="ETT83" s="209"/>
      <c r="ETU83" s="209"/>
      <c r="ETV83" s="209"/>
      <c r="ETW83" s="209"/>
      <c r="ETX83" s="209"/>
      <c r="ETY83" s="209"/>
      <c r="ETZ83" s="209"/>
      <c r="EUA83" s="209"/>
      <c r="EUB83" s="209"/>
      <c r="EUC83" s="209"/>
      <c r="EUD83" s="209"/>
      <c r="EUE83" s="209"/>
      <c r="EUF83" s="209"/>
      <c r="EUG83" s="209"/>
      <c r="EUH83" s="209"/>
      <c r="EUI83" s="209"/>
      <c r="EUJ83" s="209"/>
      <c r="EUK83" s="209"/>
      <c r="EUL83" s="209"/>
      <c r="EUM83" s="209"/>
      <c r="EUN83" s="209"/>
      <c r="EUO83" s="209"/>
      <c r="EUP83" s="209"/>
      <c r="EUQ83" s="209"/>
      <c r="EUR83" s="209"/>
      <c r="EUS83" s="209"/>
      <c r="EUT83" s="209"/>
      <c r="EUU83" s="209"/>
      <c r="EUV83" s="209"/>
      <c r="EUW83" s="209"/>
      <c r="EUX83" s="209"/>
      <c r="EUY83" s="209"/>
      <c r="EUZ83" s="209"/>
      <c r="EVA83" s="209"/>
      <c r="EVB83" s="209"/>
      <c r="EVC83" s="209"/>
      <c r="EVD83" s="209"/>
      <c r="EVE83" s="209"/>
      <c r="EVF83" s="209"/>
      <c r="EVG83" s="209"/>
      <c r="EVH83" s="209"/>
      <c r="EVI83" s="209"/>
      <c r="EVJ83" s="209"/>
      <c r="EVK83" s="209"/>
      <c r="EVL83" s="209"/>
      <c r="EVM83" s="209"/>
      <c r="EVN83" s="209"/>
      <c r="EVO83" s="209"/>
      <c r="EVP83" s="209"/>
      <c r="EVQ83" s="209"/>
      <c r="EVR83" s="209"/>
      <c r="EVS83" s="209"/>
      <c r="EVT83" s="209"/>
      <c r="EVU83" s="209"/>
      <c r="EVV83" s="209"/>
      <c r="EVW83" s="209"/>
      <c r="EVX83" s="209"/>
      <c r="EVY83" s="209"/>
      <c r="EVZ83" s="209"/>
      <c r="EWA83" s="209"/>
      <c r="EWB83" s="209"/>
      <c r="EWC83" s="209"/>
      <c r="EWD83" s="209"/>
      <c r="EWE83" s="209"/>
      <c r="EWF83" s="209"/>
      <c r="EWG83" s="209"/>
      <c r="EWH83" s="209"/>
      <c r="EWI83" s="209"/>
      <c r="EWJ83" s="209"/>
      <c r="EWK83" s="209"/>
      <c r="EWL83" s="209"/>
      <c r="EWM83" s="209"/>
      <c r="EWN83" s="209"/>
      <c r="EWO83" s="209"/>
      <c r="EWP83" s="209"/>
      <c r="EWQ83" s="209"/>
      <c r="EWR83" s="209"/>
      <c r="EWS83" s="209"/>
      <c r="EWT83" s="209"/>
      <c r="EWU83" s="209"/>
      <c r="EWV83" s="209"/>
      <c r="EWW83" s="209"/>
      <c r="EWX83" s="209"/>
      <c r="EWY83" s="209"/>
      <c r="EWZ83" s="209"/>
      <c r="EXA83" s="209"/>
      <c r="EXB83" s="209"/>
      <c r="EXC83" s="209"/>
      <c r="EXD83" s="209"/>
      <c r="EXE83" s="209"/>
      <c r="EXF83" s="209"/>
      <c r="EXG83" s="209"/>
      <c r="EXH83" s="209"/>
      <c r="EXI83" s="209"/>
      <c r="EXJ83" s="209"/>
      <c r="EXK83" s="209"/>
      <c r="EXL83" s="209"/>
      <c r="EXM83" s="209"/>
      <c r="EXN83" s="209"/>
      <c r="EXO83" s="209"/>
      <c r="EXP83" s="209"/>
      <c r="EXQ83" s="209"/>
      <c r="EXR83" s="209"/>
      <c r="EXS83" s="209"/>
      <c r="EXT83" s="209"/>
      <c r="EXU83" s="209"/>
      <c r="EXV83" s="209"/>
      <c r="EXW83" s="209"/>
      <c r="EXX83" s="209"/>
      <c r="EXY83" s="209"/>
      <c r="EXZ83" s="209"/>
      <c r="EYA83" s="209"/>
      <c r="EYB83" s="209"/>
      <c r="EYC83" s="209"/>
      <c r="EYD83" s="209"/>
      <c r="EYE83" s="209"/>
      <c r="EYF83" s="209"/>
      <c r="EYG83" s="209"/>
      <c r="EYH83" s="209"/>
      <c r="EYI83" s="209"/>
      <c r="EYJ83" s="209"/>
      <c r="EYK83" s="209"/>
      <c r="EYL83" s="209"/>
      <c r="EYM83" s="209"/>
      <c r="EYN83" s="209"/>
      <c r="EYO83" s="209"/>
      <c r="EYP83" s="209"/>
      <c r="EYQ83" s="209"/>
      <c r="EYR83" s="209"/>
      <c r="EYS83" s="209"/>
      <c r="EYT83" s="209"/>
      <c r="EYU83" s="209"/>
      <c r="EYV83" s="209"/>
      <c r="EYW83" s="209"/>
      <c r="EYX83" s="209"/>
      <c r="EYY83" s="209"/>
      <c r="EYZ83" s="209"/>
      <c r="EZA83" s="209"/>
      <c r="EZB83" s="209"/>
      <c r="EZC83" s="209"/>
      <c r="EZD83" s="209"/>
      <c r="EZE83" s="209"/>
      <c r="EZF83" s="209"/>
      <c r="EZG83" s="209"/>
      <c r="EZH83" s="209"/>
      <c r="EZI83" s="209"/>
      <c r="EZJ83" s="209"/>
      <c r="EZK83" s="209"/>
      <c r="EZL83" s="209"/>
      <c r="EZM83" s="209"/>
      <c r="EZN83" s="209"/>
      <c r="EZO83" s="209"/>
      <c r="EZP83" s="209"/>
      <c r="EZQ83" s="209"/>
      <c r="EZR83" s="209"/>
      <c r="EZS83" s="209"/>
      <c r="EZT83" s="209"/>
      <c r="EZU83" s="209"/>
      <c r="EZV83" s="209"/>
      <c r="EZW83" s="209"/>
      <c r="EZX83" s="209"/>
      <c r="EZY83" s="209"/>
      <c r="EZZ83" s="209"/>
      <c r="FAA83" s="209"/>
      <c r="FAB83" s="209"/>
      <c r="FAC83" s="209"/>
      <c r="FAD83" s="209"/>
      <c r="FAE83" s="209"/>
      <c r="FAF83" s="209"/>
      <c r="FAG83" s="209"/>
      <c r="FAH83" s="209"/>
      <c r="FAI83" s="209"/>
      <c r="FAJ83" s="209"/>
      <c r="FAK83" s="209"/>
      <c r="FAL83" s="209"/>
      <c r="FAM83" s="209"/>
      <c r="FAN83" s="209"/>
      <c r="FAO83" s="209"/>
      <c r="FAP83" s="209"/>
      <c r="FAQ83" s="209"/>
      <c r="FAR83" s="209"/>
      <c r="FAS83" s="209"/>
      <c r="FAT83" s="209"/>
      <c r="FAU83" s="209"/>
      <c r="FAV83" s="209"/>
      <c r="FAW83" s="209"/>
      <c r="FAX83" s="209"/>
      <c r="FAY83" s="209"/>
      <c r="FAZ83" s="209"/>
      <c r="FBA83" s="209"/>
      <c r="FBB83" s="209"/>
      <c r="FBC83" s="209"/>
      <c r="FBD83" s="209"/>
      <c r="FBE83" s="209"/>
      <c r="FBF83" s="209"/>
      <c r="FBG83" s="209"/>
      <c r="FBH83" s="209"/>
      <c r="FBI83" s="209"/>
      <c r="FBJ83" s="209"/>
      <c r="FBK83" s="209"/>
      <c r="FBL83" s="209"/>
      <c r="FBM83" s="209"/>
      <c r="FBN83" s="209"/>
      <c r="FBO83" s="209"/>
      <c r="FBP83" s="209"/>
      <c r="FBQ83" s="209"/>
      <c r="FBR83" s="209"/>
      <c r="FBS83" s="209"/>
      <c r="FBT83" s="209"/>
      <c r="FBU83" s="209"/>
      <c r="FBV83" s="209"/>
      <c r="FBW83" s="209"/>
      <c r="FBX83" s="209"/>
      <c r="FBY83" s="209"/>
      <c r="FBZ83" s="209"/>
      <c r="FCA83" s="209"/>
      <c r="FCB83" s="209"/>
      <c r="FCC83" s="209"/>
      <c r="FCD83" s="209"/>
      <c r="FCE83" s="209"/>
      <c r="FCF83" s="209"/>
      <c r="FCG83" s="209"/>
      <c r="FCH83" s="209"/>
      <c r="FCI83" s="209"/>
      <c r="FCJ83" s="209"/>
      <c r="FCK83" s="209"/>
      <c r="FCL83" s="209"/>
      <c r="FCM83" s="209"/>
      <c r="FCN83" s="209"/>
      <c r="FCO83" s="209"/>
      <c r="FCP83" s="209"/>
      <c r="FCQ83" s="209"/>
      <c r="FCR83" s="209"/>
      <c r="FCS83" s="209"/>
      <c r="FCT83" s="209"/>
      <c r="FCU83" s="209"/>
      <c r="FCV83" s="209"/>
      <c r="FCW83" s="209"/>
      <c r="FCX83" s="209"/>
      <c r="FCY83" s="209"/>
      <c r="FCZ83" s="209"/>
      <c r="FDA83" s="209"/>
      <c r="FDB83" s="209"/>
      <c r="FDC83" s="209"/>
      <c r="FDD83" s="209"/>
      <c r="FDE83" s="209"/>
      <c r="FDF83" s="209"/>
      <c r="FDG83" s="209"/>
      <c r="FDH83" s="209"/>
      <c r="FDI83" s="209"/>
      <c r="FDJ83" s="209"/>
      <c r="FDK83" s="209"/>
      <c r="FDL83" s="209"/>
      <c r="FDM83" s="209"/>
      <c r="FDN83" s="209"/>
      <c r="FDO83" s="209"/>
      <c r="FDP83" s="209"/>
      <c r="FDQ83" s="209"/>
      <c r="FDR83" s="209"/>
      <c r="FDS83" s="209"/>
      <c r="FDT83" s="209"/>
      <c r="FDU83" s="209"/>
      <c r="FDV83" s="209"/>
      <c r="FDW83" s="209"/>
      <c r="FDX83" s="209"/>
      <c r="FDY83" s="209"/>
      <c r="FDZ83" s="209"/>
      <c r="FEA83" s="209"/>
      <c r="FEB83" s="209"/>
      <c r="FEC83" s="209"/>
      <c r="FED83" s="209"/>
      <c r="FEE83" s="209"/>
      <c r="FEF83" s="209"/>
      <c r="FEG83" s="209"/>
      <c r="FEH83" s="209"/>
      <c r="FEI83" s="209"/>
      <c r="FEJ83" s="209"/>
      <c r="FEK83" s="209"/>
      <c r="FEL83" s="209"/>
      <c r="FEM83" s="209"/>
      <c r="FEN83" s="209"/>
      <c r="FEO83" s="209"/>
      <c r="FEP83" s="209"/>
      <c r="FEQ83" s="209"/>
      <c r="FER83" s="209"/>
      <c r="FES83" s="209"/>
      <c r="FET83" s="209"/>
      <c r="FEU83" s="209"/>
      <c r="FEV83" s="209"/>
      <c r="FEW83" s="209"/>
      <c r="FEX83" s="209"/>
      <c r="FEY83" s="209"/>
      <c r="FEZ83" s="209"/>
      <c r="FFA83" s="209"/>
      <c r="FFB83" s="209"/>
      <c r="FFC83" s="209"/>
      <c r="FFD83" s="209"/>
      <c r="FFE83" s="209"/>
      <c r="FFF83" s="209"/>
      <c r="FFG83" s="209"/>
      <c r="FFH83" s="209"/>
      <c r="FFI83" s="209"/>
      <c r="FFJ83" s="209"/>
      <c r="FFK83" s="209"/>
      <c r="FFL83" s="209"/>
      <c r="FFM83" s="209"/>
      <c r="FFN83" s="209"/>
      <c r="FFO83" s="209"/>
      <c r="FFP83" s="209"/>
      <c r="FFQ83" s="209"/>
      <c r="FFR83" s="209"/>
      <c r="FFS83" s="209"/>
      <c r="FFT83" s="209"/>
      <c r="FFU83" s="209"/>
      <c r="FFV83" s="209"/>
      <c r="FFW83" s="209"/>
      <c r="FFX83" s="209"/>
      <c r="FFY83" s="209"/>
      <c r="FFZ83" s="209"/>
      <c r="FGA83" s="209"/>
      <c r="FGB83" s="209"/>
      <c r="FGC83" s="209"/>
      <c r="FGD83" s="209"/>
      <c r="FGE83" s="209"/>
      <c r="FGF83" s="209"/>
      <c r="FGG83" s="209"/>
      <c r="FGH83" s="209"/>
      <c r="FGI83" s="209"/>
      <c r="FGJ83" s="209"/>
      <c r="FGK83" s="209"/>
      <c r="FGL83" s="209"/>
      <c r="FGM83" s="209"/>
      <c r="FGN83" s="209"/>
      <c r="FGO83" s="209"/>
      <c r="FGP83" s="209"/>
      <c r="FGQ83" s="209"/>
      <c r="FGR83" s="209"/>
      <c r="FGS83" s="209"/>
      <c r="FGT83" s="209"/>
      <c r="FGU83" s="209"/>
      <c r="FGV83" s="209"/>
      <c r="FGW83" s="209"/>
      <c r="FGX83" s="209"/>
      <c r="FGY83" s="209"/>
      <c r="FGZ83" s="209"/>
      <c r="FHA83" s="209"/>
      <c r="FHB83" s="209"/>
      <c r="FHC83" s="209"/>
      <c r="FHD83" s="209"/>
      <c r="FHE83" s="209"/>
      <c r="FHF83" s="209"/>
      <c r="FHG83" s="209"/>
      <c r="FHH83" s="209"/>
      <c r="FHI83" s="209"/>
      <c r="FHJ83" s="209"/>
      <c r="FHK83" s="209"/>
      <c r="FHL83" s="209"/>
      <c r="FHM83" s="209"/>
      <c r="FHN83" s="209"/>
      <c r="FHO83" s="209"/>
      <c r="FHP83" s="209"/>
      <c r="FHQ83" s="209"/>
      <c r="FHR83" s="209"/>
      <c r="FHS83" s="209"/>
      <c r="FHT83" s="209"/>
      <c r="FHU83" s="209"/>
      <c r="FHV83" s="209"/>
      <c r="FHW83" s="209"/>
      <c r="FHX83" s="209"/>
      <c r="FHY83" s="209"/>
      <c r="FHZ83" s="209"/>
      <c r="FIA83" s="209"/>
      <c r="FIB83" s="209"/>
      <c r="FIC83" s="209"/>
      <c r="FID83" s="209"/>
      <c r="FIE83" s="209"/>
      <c r="FIF83" s="209"/>
      <c r="FIG83" s="209"/>
      <c r="FIH83" s="209"/>
      <c r="FII83" s="209"/>
      <c r="FIJ83" s="209"/>
      <c r="FIK83" s="209"/>
      <c r="FIL83" s="209"/>
      <c r="FIM83" s="209"/>
      <c r="FIN83" s="209"/>
      <c r="FIO83" s="209"/>
      <c r="FIP83" s="209"/>
      <c r="FIQ83" s="209"/>
      <c r="FIR83" s="209"/>
      <c r="FIS83" s="209"/>
      <c r="FIT83" s="209"/>
      <c r="FIU83" s="209"/>
      <c r="FIV83" s="209"/>
      <c r="FIW83" s="209"/>
      <c r="FIX83" s="209"/>
      <c r="FIY83" s="209"/>
      <c r="FIZ83" s="209"/>
      <c r="FJA83" s="209"/>
      <c r="FJB83" s="209"/>
      <c r="FJC83" s="209"/>
      <c r="FJD83" s="209"/>
      <c r="FJE83" s="209"/>
      <c r="FJF83" s="209"/>
      <c r="FJG83" s="209"/>
      <c r="FJH83" s="209"/>
      <c r="FJI83" s="209"/>
      <c r="FJJ83" s="209"/>
      <c r="FJK83" s="209"/>
      <c r="FJL83" s="209"/>
      <c r="FJM83" s="209"/>
      <c r="FJN83" s="209"/>
      <c r="FJO83" s="209"/>
      <c r="FJP83" s="209"/>
      <c r="FJQ83" s="209"/>
      <c r="FJR83" s="209"/>
      <c r="FJS83" s="209"/>
      <c r="FJT83" s="209"/>
      <c r="FJU83" s="209"/>
      <c r="FJV83" s="209"/>
      <c r="FJW83" s="209"/>
      <c r="FJX83" s="209"/>
      <c r="FJY83" s="209"/>
      <c r="FJZ83" s="209"/>
      <c r="FKA83" s="209"/>
      <c r="FKB83" s="209"/>
      <c r="FKC83" s="209"/>
      <c r="FKD83" s="209"/>
      <c r="FKE83" s="209"/>
      <c r="FKF83" s="209"/>
      <c r="FKG83" s="209"/>
      <c r="FKH83" s="209"/>
      <c r="FKI83" s="209"/>
      <c r="FKJ83" s="209"/>
      <c r="FKK83" s="209"/>
      <c r="FKL83" s="209"/>
      <c r="FKM83" s="209"/>
      <c r="FKN83" s="209"/>
      <c r="FKO83" s="209"/>
      <c r="FKP83" s="209"/>
      <c r="FKQ83" s="209"/>
      <c r="FKR83" s="209"/>
      <c r="FKS83" s="209"/>
      <c r="FKT83" s="209"/>
      <c r="FKU83" s="209"/>
      <c r="FKV83" s="209"/>
      <c r="FKW83" s="209"/>
      <c r="FKX83" s="209"/>
      <c r="FKY83" s="209"/>
      <c r="FKZ83" s="209"/>
      <c r="FLA83" s="209"/>
      <c r="FLB83" s="209"/>
      <c r="FLC83" s="209"/>
      <c r="FLD83" s="209"/>
      <c r="FLE83" s="209"/>
      <c r="FLF83" s="209"/>
      <c r="FLG83" s="209"/>
      <c r="FLH83" s="209"/>
      <c r="FLI83" s="209"/>
      <c r="FLJ83" s="209"/>
      <c r="FLK83" s="209"/>
      <c r="FLL83" s="209"/>
      <c r="FLM83" s="209"/>
      <c r="FLN83" s="209"/>
      <c r="FLO83" s="209"/>
      <c r="FLP83" s="209"/>
      <c r="FLQ83" s="209"/>
      <c r="FLR83" s="209"/>
      <c r="FLS83" s="209"/>
      <c r="FLT83" s="209"/>
      <c r="FLU83" s="209"/>
      <c r="FLV83" s="209"/>
      <c r="FLW83" s="209"/>
      <c r="FLX83" s="209"/>
      <c r="FLY83" s="209"/>
      <c r="FLZ83" s="209"/>
      <c r="FMA83" s="209"/>
      <c r="FMB83" s="209"/>
      <c r="FMC83" s="209"/>
      <c r="FMD83" s="209"/>
      <c r="FME83" s="209"/>
      <c r="FMF83" s="209"/>
      <c r="FMG83" s="209"/>
      <c r="FMH83" s="209"/>
      <c r="FMI83" s="209"/>
      <c r="FMJ83" s="209"/>
      <c r="FMK83" s="209"/>
      <c r="FML83" s="209"/>
      <c r="FMM83" s="209"/>
      <c r="FMN83" s="209"/>
      <c r="FMO83" s="209"/>
      <c r="FMP83" s="209"/>
      <c r="FMQ83" s="209"/>
      <c r="FMR83" s="209"/>
      <c r="FMS83" s="209"/>
      <c r="FMT83" s="209"/>
      <c r="FMU83" s="209"/>
      <c r="FMV83" s="209"/>
      <c r="FMW83" s="209"/>
      <c r="FMX83" s="209"/>
      <c r="FMY83" s="209"/>
      <c r="FMZ83" s="209"/>
      <c r="FNA83" s="209"/>
      <c r="FNB83" s="209"/>
      <c r="FNC83" s="209"/>
      <c r="FND83" s="209"/>
      <c r="FNE83" s="209"/>
      <c r="FNF83" s="209"/>
      <c r="FNG83" s="209"/>
      <c r="FNH83" s="209"/>
      <c r="FNI83" s="209"/>
      <c r="FNJ83" s="209"/>
      <c r="FNK83" s="209"/>
      <c r="FNL83" s="209"/>
      <c r="FNM83" s="209"/>
      <c r="FNN83" s="209"/>
      <c r="FNO83" s="209"/>
      <c r="FNP83" s="209"/>
      <c r="FNQ83" s="209"/>
      <c r="FNR83" s="209"/>
      <c r="FNS83" s="209"/>
      <c r="FNT83" s="209"/>
      <c r="FNU83" s="209"/>
      <c r="FNV83" s="209"/>
      <c r="FNW83" s="209"/>
      <c r="FNX83" s="209"/>
      <c r="FNY83" s="209"/>
      <c r="FNZ83" s="209"/>
      <c r="FOA83" s="209"/>
      <c r="FOB83" s="209"/>
      <c r="FOC83" s="209"/>
      <c r="FOD83" s="209"/>
      <c r="FOE83" s="209"/>
      <c r="FOF83" s="209"/>
      <c r="FOG83" s="209"/>
      <c r="FOH83" s="209"/>
      <c r="FOI83" s="209"/>
      <c r="FOJ83" s="209"/>
      <c r="FOK83" s="209"/>
      <c r="FOL83" s="209"/>
      <c r="FOM83" s="209"/>
      <c r="FON83" s="209"/>
      <c r="FOO83" s="209"/>
      <c r="FOP83" s="209"/>
      <c r="FOQ83" s="209"/>
      <c r="FOR83" s="209"/>
      <c r="FOS83" s="209"/>
      <c r="FOT83" s="209"/>
      <c r="FOU83" s="209"/>
      <c r="FOV83" s="209"/>
      <c r="FOW83" s="209"/>
      <c r="FOX83" s="209"/>
      <c r="FOY83" s="209"/>
      <c r="FOZ83" s="209"/>
      <c r="FPA83" s="209"/>
      <c r="FPB83" s="209"/>
      <c r="FPC83" s="209"/>
      <c r="FPD83" s="209"/>
      <c r="FPE83" s="209"/>
      <c r="FPF83" s="209"/>
      <c r="FPG83" s="209"/>
      <c r="FPH83" s="209"/>
      <c r="FPI83" s="209"/>
      <c r="FPJ83" s="209"/>
      <c r="FPK83" s="209"/>
      <c r="FPL83" s="209"/>
      <c r="FPM83" s="209"/>
      <c r="FPN83" s="209"/>
      <c r="FPO83" s="209"/>
      <c r="FPP83" s="209"/>
      <c r="FPQ83" s="209"/>
      <c r="FPR83" s="209"/>
      <c r="FPS83" s="209"/>
      <c r="FPT83" s="209"/>
      <c r="FPU83" s="209"/>
      <c r="FPV83" s="209"/>
      <c r="FPW83" s="209"/>
      <c r="FPX83" s="209"/>
      <c r="FPY83" s="209"/>
      <c r="FPZ83" s="209"/>
      <c r="FQA83" s="209"/>
      <c r="FQB83" s="209"/>
      <c r="FQC83" s="209"/>
      <c r="FQD83" s="209"/>
      <c r="FQE83" s="209"/>
      <c r="FQF83" s="209"/>
      <c r="FQG83" s="209"/>
      <c r="FQH83" s="209"/>
      <c r="FQI83" s="209"/>
      <c r="FQJ83" s="209"/>
      <c r="FQK83" s="209"/>
      <c r="FQL83" s="209"/>
      <c r="FQM83" s="209"/>
      <c r="FQN83" s="209"/>
      <c r="FQO83" s="209"/>
      <c r="FQP83" s="209"/>
      <c r="FQQ83" s="209"/>
      <c r="FQR83" s="209"/>
      <c r="FQS83" s="209"/>
      <c r="FQT83" s="209"/>
      <c r="FQU83" s="209"/>
      <c r="FQV83" s="209"/>
      <c r="FQW83" s="209"/>
      <c r="FQX83" s="209"/>
      <c r="FQY83" s="209"/>
      <c r="FQZ83" s="209"/>
      <c r="FRA83" s="209"/>
      <c r="FRB83" s="209"/>
      <c r="FRC83" s="209"/>
      <c r="FRD83" s="209"/>
      <c r="FRE83" s="209"/>
      <c r="FRF83" s="209"/>
      <c r="FRG83" s="209"/>
      <c r="FRH83" s="209"/>
      <c r="FRI83" s="209"/>
      <c r="FRJ83" s="209"/>
      <c r="FRK83" s="209"/>
      <c r="FRL83" s="209"/>
      <c r="FRM83" s="209"/>
      <c r="FRN83" s="209"/>
      <c r="FRO83" s="209"/>
      <c r="FRP83" s="209"/>
      <c r="FRQ83" s="209"/>
      <c r="FRR83" s="209"/>
      <c r="FRS83" s="209"/>
      <c r="FRT83" s="209"/>
      <c r="FRU83" s="209"/>
      <c r="FRV83" s="209"/>
      <c r="FRW83" s="209"/>
      <c r="FRX83" s="209"/>
      <c r="FRY83" s="209"/>
      <c r="FRZ83" s="209"/>
      <c r="FSA83" s="209"/>
      <c r="FSB83" s="209"/>
      <c r="FSC83" s="209"/>
      <c r="FSD83" s="209"/>
      <c r="FSE83" s="209"/>
      <c r="FSF83" s="209"/>
      <c r="FSG83" s="209"/>
      <c r="FSH83" s="209"/>
      <c r="FSI83" s="209"/>
      <c r="FSJ83" s="209"/>
      <c r="FSK83" s="209"/>
      <c r="FSL83" s="209"/>
      <c r="FSM83" s="209"/>
      <c r="FSN83" s="209"/>
      <c r="FSO83" s="209"/>
      <c r="FSP83" s="209"/>
      <c r="FSQ83" s="209"/>
      <c r="FSR83" s="209"/>
      <c r="FSS83" s="209"/>
      <c r="FST83" s="209"/>
      <c r="FSU83" s="209"/>
      <c r="FSV83" s="209"/>
      <c r="FSW83" s="209"/>
      <c r="FSX83" s="209"/>
      <c r="FSY83" s="209"/>
      <c r="FSZ83" s="209"/>
      <c r="FTA83" s="209"/>
      <c r="FTB83" s="209"/>
      <c r="FTC83" s="209"/>
      <c r="FTD83" s="209"/>
      <c r="FTE83" s="209"/>
      <c r="FTF83" s="209"/>
      <c r="FTG83" s="209"/>
      <c r="FTH83" s="209"/>
      <c r="FTI83" s="209"/>
      <c r="FTJ83" s="209"/>
      <c r="FTK83" s="209"/>
      <c r="FTL83" s="209"/>
      <c r="FTM83" s="209"/>
      <c r="FTN83" s="209"/>
      <c r="FTO83" s="209"/>
      <c r="FTP83" s="209"/>
      <c r="FTQ83" s="209"/>
      <c r="FTR83" s="209"/>
      <c r="FTS83" s="209"/>
      <c r="FTT83" s="209"/>
      <c r="FTU83" s="209"/>
      <c r="FTV83" s="209"/>
      <c r="FTW83" s="209"/>
      <c r="FTX83" s="209"/>
      <c r="FTY83" s="209"/>
      <c r="FTZ83" s="209"/>
      <c r="FUA83" s="209"/>
      <c r="FUB83" s="209"/>
      <c r="FUC83" s="209"/>
      <c r="FUD83" s="209"/>
      <c r="FUE83" s="209"/>
      <c r="FUF83" s="209"/>
      <c r="FUG83" s="209"/>
      <c r="FUH83" s="209"/>
      <c r="FUI83" s="209"/>
      <c r="FUJ83" s="209"/>
      <c r="FUK83" s="209"/>
      <c r="FUL83" s="209"/>
      <c r="FUM83" s="209"/>
      <c r="FUN83" s="209"/>
      <c r="FUO83" s="209"/>
      <c r="FUP83" s="209"/>
      <c r="FUQ83" s="209"/>
      <c r="FUR83" s="209"/>
      <c r="FUS83" s="209"/>
      <c r="FUT83" s="209"/>
      <c r="FUU83" s="209"/>
      <c r="FUV83" s="209"/>
      <c r="FUW83" s="209"/>
      <c r="FUX83" s="209"/>
      <c r="FUY83" s="209"/>
      <c r="FUZ83" s="209"/>
      <c r="FVA83" s="209"/>
      <c r="FVB83" s="209"/>
      <c r="FVC83" s="209"/>
      <c r="FVD83" s="209"/>
      <c r="FVE83" s="209"/>
      <c r="FVF83" s="209"/>
      <c r="FVG83" s="209"/>
      <c r="FVH83" s="209"/>
      <c r="FVI83" s="209"/>
      <c r="FVJ83" s="209"/>
      <c r="FVK83" s="209"/>
      <c r="FVL83" s="209"/>
      <c r="FVM83" s="209"/>
      <c r="FVN83" s="209"/>
      <c r="FVO83" s="209"/>
      <c r="FVP83" s="209"/>
      <c r="FVQ83" s="209"/>
      <c r="FVR83" s="209"/>
      <c r="FVS83" s="209"/>
      <c r="FVT83" s="209"/>
      <c r="FVU83" s="209"/>
      <c r="FVV83" s="209"/>
      <c r="FVW83" s="209"/>
      <c r="FVX83" s="209"/>
      <c r="FVY83" s="209"/>
      <c r="FVZ83" s="209"/>
      <c r="FWA83" s="209"/>
      <c r="FWB83" s="209"/>
      <c r="FWC83" s="209"/>
      <c r="FWD83" s="209"/>
      <c r="FWE83" s="209"/>
      <c r="FWF83" s="209"/>
      <c r="FWG83" s="209"/>
      <c r="FWH83" s="209"/>
      <c r="FWI83" s="209"/>
      <c r="FWJ83" s="209"/>
      <c r="FWK83" s="209"/>
      <c r="FWL83" s="209"/>
      <c r="FWM83" s="209"/>
      <c r="FWN83" s="209"/>
      <c r="FWO83" s="209"/>
      <c r="FWP83" s="209"/>
      <c r="FWQ83" s="209"/>
      <c r="FWR83" s="209"/>
      <c r="FWS83" s="209"/>
      <c r="FWT83" s="209"/>
      <c r="FWU83" s="209"/>
      <c r="FWV83" s="209"/>
      <c r="FWW83" s="209"/>
      <c r="FWX83" s="209"/>
      <c r="FWY83" s="209"/>
      <c r="FWZ83" s="209"/>
      <c r="FXA83" s="209"/>
      <c r="FXB83" s="209"/>
      <c r="FXC83" s="209"/>
      <c r="FXD83" s="209"/>
      <c r="FXE83" s="209"/>
      <c r="FXF83" s="209"/>
      <c r="FXG83" s="209"/>
      <c r="FXH83" s="209"/>
      <c r="FXI83" s="209"/>
      <c r="FXJ83" s="209"/>
      <c r="FXK83" s="209"/>
      <c r="FXL83" s="209"/>
      <c r="FXM83" s="209"/>
      <c r="FXN83" s="209"/>
      <c r="FXO83" s="209"/>
      <c r="FXP83" s="209"/>
      <c r="FXQ83" s="209"/>
      <c r="FXR83" s="209"/>
      <c r="FXS83" s="209"/>
      <c r="FXT83" s="209"/>
      <c r="FXU83" s="209"/>
      <c r="FXV83" s="209"/>
      <c r="FXW83" s="209"/>
      <c r="FXX83" s="209"/>
      <c r="FXY83" s="209"/>
      <c r="FXZ83" s="209"/>
      <c r="FYA83" s="209"/>
      <c r="FYB83" s="209"/>
      <c r="FYC83" s="209"/>
      <c r="FYD83" s="209"/>
      <c r="FYE83" s="209"/>
      <c r="FYF83" s="209"/>
      <c r="FYG83" s="209"/>
      <c r="FYH83" s="209"/>
      <c r="FYI83" s="209"/>
      <c r="FYJ83" s="209"/>
      <c r="FYK83" s="209"/>
      <c r="FYL83" s="209"/>
      <c r="FYM83" s="209"/>
      <c r="FYN83" s="209"/>
      <c r="FYO83" s="209"/>
      <c r="FYP83" s="209"/>
      <c r="FYQ83" s="209"/>
      <c r="FYR83" s="209"/>
      <c r="FYS83" s="209"/>
      <c r="FYT83" s="209"/>
      <c r="FYU83" s="209"/>
      <c r="FYV83" s="209"/>
      <c r="FYW83" s="209"/>
      <c r="FYX83" s="209"/>
      <c r="FYY83" s="209"/>
      <c r="FYZ83" s="209"/>
      <c r="FZA83" s="209"/>
      <c r="FZB83" s="209"/>
      <c r="FZC83" s="209"/>
      <c r="FZD83" s="209"/>
      <c r="FZE83" s="209"/>
      <c r="FZF83" s="209"/>
      <c r="FZG83" s="209"/>
      <c r="FZH83" s="209"/>
      <c r="FZI83" s="209"/>
      <c r="FZJ83" s="209"/>
      <c r="FZK83" s="209"/>
      <c r="FZL83" s="209"/>
      <c r="FZM83" s="209"/>
      <c r="FZN83" s="209"/>
      <c r="FZO83" s="209"/>
      <c r="FZP83" s="209"/>
      <c r="FZQ83" s="209"/>
      <c r="FZR83" s="209"/>
      <c r="FZS83" s="209"/>
      <c r="FZT83" s="209"/>
      <c r="FZU83" s="209"/>
      <c r="FZV83" s="209"/>
      <c r="FZW83" s="209"/>
      <c r="FZX83" s="209"/>
      <c r="FZY83" s="209"/>
      <c r="FZZ83" s="209"/>
      <c r="GAA83" s="209"/>
      <c r="GAB83" s="209"/>
      <c r="GAC83" s="209"/>
      <c r="GAD83" s="209"/>
      <c r="GAE83" s="209"/>
      <c r="GAF83" s="209"/>
      <c r="GAG83" s="209"/>
      <c r="GAH83" s="209"/>
      <c r="GAI83" s="209"/>
      <c r="GAJ83" s="209"/>
      <c r="GAK83" s="209"/>
      <c r="GAL83" s="209"/>
      <c r="GAM83" s="209"/>
      <c r="GAN83" s="209"/>
      <c r="GAO83" s="209"/>
      <c r="GAP83" s="209"/>
      <c r="GAQ83" s="209"/>
      <c r="GAR83" s="209"/>
      <c r="GAS83" s="209"/>
      <c r="GAT83" s="209"/>
      <c r="GAU83" s="209"/>
      <c r="GAV83" s="209"/>
      <c r="GAW83" s="209"/>
      <c r="GAX83" s="209"/>
      <c r="GAY83" s="209"/>
      <c r="GAZ83" s="209"/>
      <c r="GBA83" s="209"/>
      <c r="GBB83" s="209"/>
      <c r="GBC83" s="209"/>
      <c r="GBD83" s="209"/>
      <c r="GBE83" s="209"/>
      <c r="GBF83" s="209"/>
      <c r="GBG83" s="209"/>
      <c r="GBH83" s="209"/>
      <c r="GBI83" s="209"/>
      <c r="GBJ83" s="209"/>
      <c r="GBK83" s="209"/>
      <c r="GBL83" s="209"/>
      <c r="GBM83" s="209"/>
      <c r="GBN83" s="209"/>
      <c r="GBO83" s="209"/>
      <c r="GBP83" s="209"/>
      <c r="GBQ83" s="209"/>
      <c r="GBR83" s="209"/>
      <c r="GBS83" s="209"/>
      <c r="GBT83" s="209"/>
      <c r="GBU83" s="209"/>
      <c r="GBV83" s="209"/>
      <c r="GBW83" s="209"/>
      <c r="GBX83" s="209"/>
      <c r="GBY83" s="209"/>
      <c r="GBZ83" s="209"/>
      <c r="GCA83" s="209"/>
      <c r="GCB83" s="209"/>
      <c r="GCC83" s="209"/>
      <c r="GCD83" s="209"/>
      <c r="GCE83" s="209"/>
      <c r="GCF83" s="209"/>
      <c r="GCG83" s="209"/>
      <c r="GCH83" s="209"/>
      <c r="GCI83" s="209"/>
      <c r="GCJ83" s="209"/>
      <c r="GCK83" s="209"/>
      <c r="GCL83" s="209"/>
      <c r="GCM83" s="209"/>
      <c r="GCN83" s="209"/>
      <c r="GCO83" s="209"/>
      <c r="GCP83" s="209"/>
      <c r="GCQ83" s="209"/>
      <c r="GCR83" s="209"/>
      <c r="GCS83" s="209"/>
      <c r="GCT83" s="209"/>
      <c r="GCU83" s="209"/>
      <c r="GCV83" s="209"/>
      <c r="GCW83" s="209"/>
      <c r="GCX83" s="209"/>
      <c r="GCY83" s="209"/>
      <c r="GCZ83" s="209"/>
      <c r="GDA83" s="209"/>
      <c r="GDB83" s="209"/>
      <c r="GDC83" s="209"/>
      <c r="GDD83" s="209"/>
      <c r="GDE83" s="209"/>
      <c r="GDF83" s="209"/>
      <c r="GDG83" s="209"/>
      <c r="GDH83" s="209"/>
      <c r="GDI83" s="209"/>
      <c r="GDJ83" s="209"/>
      <c r="GDK83" s="209"/>
      <c r="GDL83" s="209"/>
      <c r="GDM83" s="209"/>
      <c r="GDN83" s="209"/>
      <c r="GDO83" s="209"/>
      <c r="GDP83" s="209"/>
      <c r="GDQ83" s="209"/>
      <c r="GDR83" s="209"/>
      <c r="GDS83" s="209"/>
      <c r="GDT83" s="209"/>
      <c r="GDU83" s="209"/>
      <c r="GDV83" s="209"/>
      <c r="GDW83" s="209"/>
      <c r="GDX83" s="209"/>
      <c r="GDY83" s="209"/>
      <c r="GDZ83" s="209"/>
      <c r="GEA83" s="209"/>
      <c r="GEB83" s="209"/>
      <c r="GEC83" s="209"/>
      <c r="GED83" s="209"/>
      <c r="GEE83" s="209"/>
      <c r="GEF83" s="209"/>
      <c r="GEG83" s="209"/>
      <c r="GEH83" s="209"/>
      <c r="GEI83" s="209"/>
      <c r="GEJ83" s="209"/>
      <c r="GEK83" s="209"/>
      <c r="GEL83" s="209"/>
      <c r="GEM83" s="209"/>
      <c r="GEN83" s="209"/>
      <c r="GEO83" s="209"/>
      <c r="GEP83" s="209"/>
      <c r="GEQ83" s="209"/>
      <c r="GER83" s="209"/>
      <c r="GES83" s="209"/>
      <c r="GET83" s="209"/>
      <c r="GEU83" s="209"/>
      <c r="GEV83" s="209"/>
      <c r="GEW83" s="209"/>
      <c r="GEX83" s="209"/>
      <c r="GEY83" s="209"/>
      <c r="GEZ83" s="209"/>
      <c r="GFA83" s="209"/>
      <c r="GFB83" s="209"/>
      <c r="GFC83" s="209"/>
      <c r="GFD83" s="209"/>
      <c r="GFE83" s="209"/>
      <c r="GFF83" s="209"/>
      <c r="GFG83" s="209"/>
      <c r="GFH83" s="209"/>
      <c r="GFI83" s="209"/>
      <c r="GFJ83" s="209"/>
      <c r="GFK83" s="209"/>
      <c r="GFL83" s="209"/>
      <c r="GFM83" s="209"/>
      <c r="GFN83" s="209"/>
      <c r="GFO83" s="209"/>
      <c r="GFP83" s="209"/>
      <c r="GFQ83" s="209"/>
      <c r="GFR83" s="209"/>
      <c r="GFS83" s="209"/>
      <c r="GFT83" s="209"/>
      <c r="GFU83" s="209"/>
      <c r="GFV83" s="209"/>
      <c r="GFW83" s="209"/>
      <c r="GFX83" s="209"/>
      <c r="GFY83" s="209"/>
      <c r="GFZ83" s="209"/>
      <c r="GGA83" s="209"/>
      <c r="GGB83" s="209"/>
      <c r="GGC83" s="209"/>
      <c r="GGD83" s="209"/>
      <c r="GGE83" s="209"/>
      <c r="GGF83" s="209"/>
      <c r="GGG83" s="209"/>
      <c r="GGH83" s="209"/>
      <c r="GGI83" s="209"/>
      <c r="GGJ83" s="209"/>
      <c r="GGK83" s="209"/>
      <c r="GGL83" s="209"/>
      <c r="GGM83" s="209"/>
      <c r="GGN83" s="209"/>
      <c r="GGO83" s="209"/>
      <c r="GGP83" s="209"/>
      <c r="GGQ83" s="209"/>
      <c r="GGR83" s="209"/>
      <c r="GGS83" s="209"/>
      <c r="GGT83" s="209"/>
      <c r="GGU83" s="209"/>
      <c r="GGV83" s="209"/>
      <c r="GGW83" s="209"/>
      <c r="GGX83" s="209"/>
      <c r="GGY83" s="209"/>
      <c r="GGZ83" s="209"/>
      <c r="GHA83" s="209"/>
      <c r="GHB83" s="209"/>
      <c r="GHC83" s="209"/>
      <c r="GHD83" s="209"/>
      <c r="GHE83" s="209"/>
      <c r="GHF83" s="209"/>
      <c r="GHG83" s="209"/>
      <c r="GHH83" s="209"/>
      <c r="GHI83" s="209"/>
      <c r="GHJ83" s="209"/>
      <c r="GHK83" s="209"/>
      <c r="GHL83" s="209"/>
      <c r="GHM83" s="209"/>
      <c r="GHN83" s="209"/>
      <c r="GHO83" s="209"/>
      <c r="GHP83" s="209"/>
      <c r="GHQ83" s="209"/>
      <c r="GHR83" s="209"/>
      <c r="GHS83" s="209"/>
      <c r="GHT83" s="209"/>
      <c r="GHU83" s="209"/>
      <c r="GHV83" s="209"/>
      <c r="GHW83" s="209"/>
      <c r="GHX83" s="209"/>
      <c r="GHY83" s="209"/>
      <c r="GHZ83" s="209"/>
      <c r="GIA83" s="209"/>
      <c r="GIB83" s="209"/>
      <c r="GIC83" s="209"/>
      <c r="GID83" s="209"/>
      <c r="GIE83" s="209"/>
      <c r="GIF83" s="209"/>
      <c r="GIG83" s="209"/>
      <c r="GIH83" s="209"/>
      <c r="GII83" s="209"/>
      <c r="GIJ83" s="209"/>
      <c r="GIK83" s="209"/>
      <c r="GIL83" s="209"/>
      <c r="GIM83" s="209"/>
      <c r="GIN83" s="209"/>
      <c r="GIO83" s="209"/>
      <c r="GIP83" s="209"/>
      <c r="GIQ83" s="209"/>
      <c r="GIR83" s="209"/>
      <c r="GIS83" s="209"/>
      <c r="GIT83" s="209"/>
      <c r="GIU83" s="209"/>
      <c r="GIV83" s="209"/>
      <c r="GIW83" s="209"/>
      <c r="GIX83" s="209"/>
      <c r="GIY83" s="209"/>
      <c r="GIZ83" s="209"/>
      <c r="GJA83" s="209"/>
      <c r="GJB83" s="209"/>
      <c r="GJC83" s="209"/>
      <c r="GJD83" s="209"/>
      <c r="GJE83" s="209"/>
      <c r="GJF83" s="209"/>
      <c r="GJG83" s="209"/>
      <c r="GJH83" s="209"/>
      <c r="GJI83" s="209"/>
      <c r="GJJ83" s="209"/>
      <c r="GJK83" s="209"/>
      <c r="GJL83" s="209"/>
      <c r="GJM83" s="209"/>
      <c r="GJN83" s="209"/>
      <c r="GJO83" s="209"/>
      <c r="GJP83" s="209"/>
      <c r="GJQ83" s="209"/>
      <c r="GJR83" s="209"/>
      <c r="GJS83" s="209"/>
      <c r="GJT83" s="209"/>
      <c r="GJU83" s="209"/>
      <c r="GJV83" s="209"/>
      <c r="GJW83" s="209"/>
      <c r="GJX83" s="209"/>
      <c r="GJY83" s="209"/>
      <c r="GJZ83" s="209"/>
      <c r="GKA83" s="209"/>
      <c r="GKB83" s="209"/>
      <c r="GKC83" s="209"/>
      <c r="GKD83" s="209"/>
      <c r="GKE83" s="209"/>
      <c r="GKF83" s="209"/>
      <c r="GKG83" s="209"/>
      <c r="GKH83" s="209"/>
      <c r="GKI83" s="209"/>
      <c r="GKJ83" s="209"/>
      <c r="GKK83" s="209"/>
      <c r="GKL83" s="209"/>
      <c r="GKM83" s="209"/>
      <c r="GKN83" s="209"/>
      <c r="GKO83" s="209"/>
      <c r="GKP83" s="209"/>
      <c r="GKQ83" s="209"/>
      <c r="GKR83" s="209"/>
      <c r="GKS83" s="209"/>
      <c r="GKT83" s="209"/>
      <c r="GKU83" s="209"/>
      <c r="GKV83" s="209"/>
      <c r="GKW83" s="209"/>
      <c r="GKX83" s="209"/>
      <c r="GKY83" s="209"/>
      <c r="GKZ83" s="209"/>
      <c r="GLA83" s="209"/>
      <c r="GLB83" s="209"/>
      <c r="GLC83" s="209"/>
      <c r="GLD83" s="209"/>
      <c r="GLE83" s="209"/>
      <c r="GLF83" s="209"/>
      <c r="GLG83" s="209"/>
      <c r="GLH83" s="209"/>
      <c r="GLI83" s="209"/>
      <c r="GLJ83" s="209"/>
      <c r="GLK83" s="209"/>
      <c r="GLL83" s="209"/>
      <c r="GLM83" s="209"/>
      <c r="GLN83" s="209"/>
      <c r="GLO83" s="209"/>
      <c r="GLP83" s="209"/>
      <c r="GLQ83" s="209"/>
      <c r="GLR83" s="209"/>
      <c r="GLS83" s="209"/>
      <c r="GLT83" s="209"/>
      <c r="GLU83" s="209"/>
      <c r="GLV83" s="209"/>
      <c r="GLW83" s="209"/>
      <c r="GLX83" s="209"/>
      <c r="GLY83" s="209"/>
      <c r="GLZ83" s="209"/>
      <c r="GMA83" s="209"/>
      <c r="GMB83" s="209"/>
      <c r="GMC83" s="209"/>
      <c r="GMD83" s="209"/>
      <c r="GME83" s="209"/>
      <c r="GMF83" s="209"/>
      <c r="GMG83" s="209"/>
      <c r="GMH83" s="209"/>
      <c r="GMI83" s="209"/>
      <c r="GMJ83" s="209"/>
      <c r="GMK83" s="209"/>
      <c r="GML83" s="209"/>
      <c r="GMM83" s="209"/>
      <c r="GMN83" s="209"/>
      <c r="GMO83" s="209"/>
      <c r="GMP83" s="209"/>
      <c r="GMQ83" s="209"/>
      <c r="GMR83" s="209"/>
      <c r="GMS83" s="209"/>
      <c r="GMT83" s="209"/>
      <c r="GMU83" s="209"/>
      <c r="GMV83" s="209"/>
      <c r="GMW83" s="209"/>
      <c r="GMX83" s="209"/>
      <c r="GMY83" s="209"/>
      <c r="GMZ83" s="209"/>
      <c r="GNA83" s="209"/>
      <c r="GNB83" s="209"/>
      <c r="GNC83" s="209"/>
      <c r="GND83" s="209"/>
      <c r="GNE83" s="209"/>
      <c r="GNF83" s="209"/>
      <c r="GNG83" s="209"/>
      <c r="GNH83" s="209"/>
      <c r="GNI83" s="209"/>
      <c r="GNJ83" s="209"/>
      <c r="GNK83" s="209"/>
      <c r="GNL83" s="209"/>
      <c r="GNM83" s="209"/>
      <c r="GNN83" s="209"/>
      <c r="GNO83" s="209"/>
      <c r="GNP83" s="209"/>
      <c r="GNQ83" s="209"/>
      <c r="GNR83" s="209"/>
      <c r="GNS83" s="209"/>
      <c r="GNT83" s="209"/>
      <c r="GNU83" s="209"/>
      <c r="GNV83" s="209"/>
      <c r="GNW83" s="209"/>
      <c r="GNX83" s="209"/>
      <c r="GNY83" s="209"/>
      <c r="GNZ83" s="209"/>
      <c r="GOA83" s="209"/>
      <c r="GOB83" s="209"/>
      <c r="GOC83" s="209"/>
      <c r="GOD83" s="209"/>
      <c r="GOE83" s="209"/>
      <c r="GOF83" s="209"/>
      <c r="GOG83" s="209"/>
      <c r="GOH83" s="209"/>
      <c r="GOI83" s="209"/>
      <c r="GOJ83" s="209"/>
      <c r="GOK83" s="209"/>
      <c r="GOL83" s="209"/>
      <c r="GOM83" s="209"/>
      <c r="GON83" s="209"/>
      <c r="GOO83" s="209"/>
      <c r="GOP83" s="209"/>
      <c r="GOQ83" s="209"/>
      <c r="GOR83" s="209"/>
      <c r="GOS83" s="209"/>
      <c r="GOT83" s="209"/>
      <c r="GOU83" s="209"/>
      <c r="GOV83" s="209"/>
      <c r="GOW83" s="209"/>
      <c r="GOX83" s="209"/>
      <c r="GOY83" s="209"/>
      <c r="GOZ83" s="209"/>
      <c r="GPA83" s="209"/>
      <c r="GPB83" s="209"/>
      <c r="GPC83" s="209"/>
      <c r="GPD83" s="209"/>
      <c r="GPE83" s="209"/>
      <c r="GPF83" s="209"/>
      <c r="GPG83" s="209"/>
      <c r="GPH83" s="209"/>
      <c r="GPI83" s="209"/>
      <c r="GPJ83" s="209"/>
      <c r="GPK83" s="209"/>
      <c r="GPL83" s="209"/>
      <c r="GPM83" s="209"/>
      <c r="GPN83" s="209"/>
      <c r="GPO83" s="209"/>
      <c r="GPP83" s="209"/>
      <c r="GPQ83" s="209"/>
      <c r="GPR83" s="209"/>
      <c r="GPS83" s="209"/>
      <c r="GPT83" s="209"/>
      <c r="GPU83" s="209"/>
      <c r="GPV83" s="209"/>
      <c r="GPW83" s="209"/>
      <c r="GPX83" s="209"/>
      <c r="GPY83" s="209"/>
      <c r="GPZ83" s="209"/>
      <c r="GQA83" s="209"/>
      <c r="GQB83" s="209"/>
      <c r="GQC83" s="209"/>
      <c r="GQD83" s="209"/>
      <c r="GQE83" s="209"/>
      <c r="GQF83" s="209"/>
      <c r="GQG83" s="209"/>
      <c r="GQH83" s="209"/>
      <c r="GQI83" s="209"/>
      <c r="GQJ83" s="209"/>
      <c r="GQK83" s="209"/>
      <c r="GQL83" s="209"/>
      <c r="GQM83" s="209"/>
      <c r="GQN83" s="209"/>
      <c r="GQO83" s="209"/>
      <c r="GQP83" s="209"/>
      <c r="GQQ83" s="209"/>
      <c r="GQR83" s="209"/>
      <c r="GQS83" s="209"/>
      <c r="GQT83" s="209"/>
      <c r="GQU83" s="209"/>
      <c r="GQV83" s="209"/>
      <c r="GQW83" s="209"/>
      <c r="GQX83" s="209"/>
      <c r="GQY83" s="209"/>
      <c r="GQZ83" s="209"/>
      <c r="GRA83" s="209"/>
      <c r="GRB83" s="209"/>
      <c r="GRC83" s="209"/>
      <c r="GRD83" s="209"/>
      <c r="GRE83" s="209"/>
      <c r="GRF83" s="209"/>
      <c r="GRG83" s="209"/>
      <c r="GRH83" s="209"/>
      <c r="GRI83" s="209"/>
      <c r="GRJ83" s="209"/>
      <c r="GRK83" s="209"/>
      <c r="GRL83" s="209"/>
      <c r="GRM83" s="209"/>
      <c r="GRN83" s="209"/>
      <c r="GRO83" s="209"/>
      <c r="GRP83" s="209"/>
      <c r="GRQ83" s="209"/>
      <c r="GRR83" s="209"/>
      <c r="GRS83" s="209"/>
      <c r="GRT83" s="209"/>
      <c r="GRU83" s="209"/>
      <c r="GRV83" s="209"/>
      <c r="GRW83" s="209"/>
      <c r="GRX83" s="209"/>
      <c r="GRY83" s="209"/>
      <c r="GRZ83" s="209"/>
      <c r="GSA83" s="209"/>
      <c r="GSB83" s="209"/>
      <c r="GSC83" s="209"/>
      <c r="GSD83" s="209"/>
      <c r="GSE83" s="209"/>
      <c r="GSF83" s="209"/>
      <c r="GSG83" s="209"/>
      <c r="GSH83" s="209"/>
      <c r="GSI83" s="209"/>
      <c r="GSJ83" s="209"/>
      <c r="GSK83" s="209"/>
      <c r="GSL83" s="209"/>
      <c r="GSM83" s="209"/>
      <c r="GSN83" s="209"/>
      <c r="GSO83" s="209"/>
      <c r="GSP83" s="209"/>
      <c r="GSQ83" s="209"/>
      <c r="GSR83" s="209"/>
      <c r="GSS83" s="209"/>
      <c r="GST83" s="209"/>
      <c r="GSU83" s="209"/>
      <c r="GSV83" s="209"/>
      <c r="GSW83" s="209"/>
      <c r="GSX83" s="209"/>
      <c r="GSY83" s="209"/>
      <c r="GSZ83" s="209"/>
      <c r="GTA83" s="209"/>
      <c r="GTB83" s="209"/>
      <c r="GTC83" s="209"/>
      <c r="GTD83" s="209"/>
      <c r="GTE83" s="209"/>
      <c r="GTF83" s="209"/>
      <c r="GTG83" s="209"/>
      <c r="GTH83" s="209"/>
      <c r="GTI83" s="209"/>
      <c r="GTJ83" s="209"/>
      <c r="GTK83" s="209"/>
      <c r="GTL83" s="209"/>
      <c r="GTM83" s="209"/>
      <c r="GTN83" s="209"/>
      <c r="GTO83" s="209"/>
      <c r="GTP83" s="209"/>
      <c r="GTQ83" s="209"/>
      <c r="GTR83" s="209"/>
      <c r="GTS83" s="209"/>
      <c r="GTT83" s="209"/>
      <c r="GTU83" s="209"/>
      <c r="GTV83" s="209"/>
      <c r="GTW83" s="209"/>
      <c r="GTX83" s="209"/>
      <c r="GTY83" s="209"/>
      <c r="GTZ83" s="209"/>
      <c r="GUA83" s="209"/>
      <c r="GUB83" s="209"/>
      <c r="GUC83" s="209"/>
      <c r="GUD83" s="209"/>
      <c r="GUE83" s="209"/>
      <c r="GUF83" s="209"/>
      <c r="GUG83" s="209"/>
      <c r="GUH83" s="209"/>
      <c r="GUI83" s="209"/>
      <c r="GUJ83" s="209"/>
      <c r="GUK83" s="209"/>
      <c r="GUL83" s="209"/>
      <c r="GUM83" s="209"/>
      <c r="GUN83" s="209"/>
      <c r="GUO83" s="209"/>
      <c r="GUP83" s="209"/>
      <c r="GUQ83" s="209"/>
      <c r="GUR83" s="209"/>
      <c r="GUS83" s="209"/>
      <c r="GUT83" s="209"/>
      <c r="GUU83" s="209"/>
      <c r="GUV83" s="209"/>
      <c r="GUW83" s="209"/>
      <c r="GUX83" s="209"/>
      <c r="GUY83" s="209"/>
      <c r="GUZ83" s="209"/>
      <c r="GVA83" s="209"/>
      <c r="GVB83" s="209"/>
      <c r="GVC83" s="209"/>
      <c r="GVD83" s="209"/>
      <c r="GVE83" s="209"/>
      <c r="GVF83" s="209"/>
      <c r="GVG83" s="209"/>
      <c r="GVH83" s="209"/>
      <c r="GVI83" s="209"/>
      <c r="GVJ83" s="209"/>
      <c r="GVK83" s="209"/>
      <c r="GVL83" s="209"/>
      <c r="GVM83" s="209"/>
      <c r="GVN83" s="209"/>
      <c r="GVO83" s="209"/>
      <c r="GVP83" s="209"/>
      <c r="GVQ83" s="209"/>
      <c r="GVR83" s="209"/>
      <c r="GVS83" s="209"/>
      <c r="GVT83" s="209"/>
      <c r="GVU83" s="209"/>
      <c r="GVV83" s="209"/>
      <c r="GVW83" s="209"/>
      <c r="GVX83" s="209"/>
      <c r="GVY83" s="209"/>
      <c r="GVZ83" s="209"/>
      <c r="GWA83" s="209"/>
      <c r="GWB83" s="209"/>
      <c r="GWC83" s="209"/>
      <c r="GWD83" s="209"/>
      <c r="GWE83" s="209"/>
      <c r="GWF83" s="209"/>
      <c r="GWG83" s="209"/>
      <c r="GWH83" s="209"/>
      <c r="GWI83" s="209"/>
      <c r="GWJ83" s="209"/>
      <c r="GWK83" s="209"/>
      <c r="GWL83" s="209"/>
      <c r="GWM83" s="209"/>
      <c r="GWN83" s="209"/>
      <c r="GWO83" s="209"/>
      <c r="GWP83" s="209"/>
      <c r="GWQ83" s="209"/>
      <c r="GWR83" s="209"/>
      <c r="GWS83" s="209"/>
      <c r="GWT83" s="209"/>
      <c r="GWU83" s="209"/>
      <c r="GWV83" s="209"/>
      <c r="GWW83" s="209"/>
      <c r="GWX83" s="209"/>
      <c r="GWY83" s="209"/>
      <c r="GWZ83" s="209"/>
      <c r="GXA83" s="209"/>
      <c r="GXB83" s="209"/>
      <c r="GXC83" s="209"/>
      <c r="GXD83" s="209"/>
      <c r="GXE83" s="209"/>
      <c r="GXF83" s="209"/>
      <c r="GXG83" s="209"/>
      <c r="GXH83" s="209"/>
      <c r="GXI83" s="209"/>
      <c r="GXJ83" s="209"/>
      <c r="GXK83" s="209"/>
      <c r="GXL83" s="209"/>
      <c r="GXM83" s="209"/>
      <c r="GXN83" s="209"/>
      <c r="GXO83" s="209"/>
      <c r="GXP83" s="209"/>
      <c r="GXQ83" s="209"/>
      <c r="GXR83" s="209"/>
      <c r="GXS83" s="209"/>
      <c r="GXT83" s="209"/>
      <c r="GXU83" s="209"/>
      <c r="GXV83" s="209"/>
      <c r="GXW83" s="209"/>
      <c r="GXX83" s="209"/>
      <c r="GXY83" s="209"/>
      <c r="GXZ83" s="209"/>
      <c r="GYA83" s="209"/>
      <c r="GYB83" s="209"/>
      <c r="GYC83" s="209"/>
      <c r="GYD83" s="209"/>
      <c r="GYE83" s="209"/>
      <c r="GYF83" s="209"/>
      <c r="GYG83" s="209"/>
      <c r="GYH83" s="209"/>
      <c r="GYI83" s="209"/>
      <c r="GYJ83" s="209"/>
      <c r="GYK83" s="209"/>
      <c r="GYL83" s="209"/>
      <c r="GYM83" s="209"/>
      <c r="GYN83" s="209"/>
      <c r="GYO83" s="209"/>
      <c r="GYP83" s="209"/>
      <c r="GYQ83" s="209"/>
      <c r="GYR83" s="209"/>
      <c r="GYS83" s="209"/>
      <c r="GYT83" s="209"/>
      <c r="GYU83" s="209"/>
      <c r="GYV83" s="209"/>
      <c r="GYW83" s="209"/>
      <c r="GYX83" s="209"/>
      <c r="GYY83" s="209"/>
      <c r="GYZ83" s="209"/>
      <c r="GZA83" s="209"/>
      <c r="GZB83" s="209"/>
      <c r="GZC83" s="209"/>
      <c r="GZD83" s="209"/>
      <c r="GZE83" s="209"/>
      <c r="GZF83" s="209"/>
      <c r="GZG83" s="209"/>
      <c r="GZH83" s="209"/>
      <c r="GZI83" s="209"/>
      <c r="GZJ83" s="209"/>
      <c r="GZK83" s="209"/>
      <c r="GZL83" s="209"/>
      <c r="GZM83" s="209"/>
      <c r="GZN83" s="209"/>
      <c r="GZO83" s="209"/>
      <c r="GZP83" s="209"/>
      <c r="GZQ83" s="209"/>
      <c r="GZR83" s="209"/>
      <c r="GZS83" s="209"/>
      <c r="GZT83" s="209"/>
      <c r="GZU83" s="209"/>
      <c r="GZV83" s="209"/>
      <c r="GZW83" s="209"/>
      <c r="GZX83" s="209"/>
      <c r="GZY83" s="209"/>
      <c r="GZZ83" s="209"/>
      <c r="HAA83" s="209"/>
      <c r="HAB83" s="209"/>
      <c r="HAC83" s="209"/>
      <c r="HAD83" s="209"/>
      <c r="HAE83" s="209"/>
      <c r="HAF83" s="209"/>
      <c r="HAG83" s="209"/>
      <c r="HAH83" s="209"/>
      <c r="HAI83" s="209"/>
      <c r="HAJ83" s="209"/>
      <c r="HAK83" s="209"/>
      <c r="HAL83" s="209"/>
      <c r="HAM83" s="209"/>
      <c r="HAN83" s="209"/>
      <c r="HAO83" s="209"/>
      <c r="HAP83" s="209"/>
      <c r="HAQ83" s="209"/>
      <c r="HAR83" s="209"/>
      <c r="HAS83" s="209"/>
      <c r="HAT83" s="209"/>
      <c r="HAU83" s="209"/>
      <c r="HAV83" s="209"/>
      <c r="HAW83" s="209"/>
      <c r="HAX83" s="209"/>
      <c r="HAY83" s="209"/>
      <c r="HAZ83" s="209"/>
      <c r="HBA83" s="209"/>
      <c r="HBB83" s="209"/>
      <c r="HBC83" s="209"/>
      <c r="HBD83" s="209"/>
      <c r="HBE83" s="209"/>
      <c r="HBF83" s="209"/>
      <c r="HBG83" s="209"/>
      <c r="HBH83" s="209"/>
      <c r="HBI83" s="209"/>
      <c r="HBJ83" s="209"/>
      <c r="HBK83" s="209"/>
      <c r="HBL83" s="209"/>
      <c r="HBM83" s="209"/>
      <c r="HBN83" s="209"/>
      <c r="HBO83" s="209"/>
      <c r="HBP83" s="209"/>
      <c r="HBQ83" s="209"/>
      <c r="HBR83" s="209"/>
      <c r="HBS83" s="209"/>
      <c r="HBT83" s="209"/>
      <c r="HBU83" s="209"/>
      <c r="HBV83" s="209"/>
      <c r="HBW83" s="209"/>
      <c r="HBX83" s="209"/>
      <c r="HBY83" s="209"/>
      <c r="HBZ83" s="209"/>
      <c r="HCA83" s="209"/>
      <c r="HCB83" s="209"/>
      <c r="HCC83" s="209"/>
      <c r="HCD83" s="209"/>
      <c r="HCE83" s="209"/>
      <c r="HCF83" s="209"/>
      <c r="HCG83" s="209"/>
      <c r="HCH83" s="209"/>
      <c r="HCI83" s="209"/>
      <c r="HCJ83" s="209"/>
      <c r="HCK83" s="209"/>
      <c r="HCL83" s="209"/>
      <c r="HCM83" s="209"/>
      <c r="HCN83" s="209"/>
      <c r="HCO83" s="209"/>
      <c r="HCP83" s="209"/>
      <c r="HCQ83" s="209"/>
      <c r="HCR83" s="209"/>
      <c r="HCS83" s="209"/>
      <c r="HCT83" s="209"/>
      <c r="HCU83" s="209"/>
      <c r="HCV83" s="209"/>
      <c r="HCW83" s="209"/>
      <c r="HCX83" s="209"/>
      <c r="HCY83" s="209"/>
      <c r="HCZ83" s="209"/>
      <c r="HDA83" s="209"/>
      <c r="HDB83" s="209"/>
      <c r="HDC83" s="209"/>
      <c r="HDD83" s="209"/>
      <c r="HDE83" s="209"/>
      <c r="HDF83" s="209"/>
      <c r="HDG83" s="209"/>
      <c r="HDH83" s="209"/>
      <c r="HDI83" s="209"/>
      <c r="HDJ83" s="209"/>
      <c r="HDK83" s="209"/>
      <c r="HDL83" s="209"/>
      <c r="HDM83" s="209"/>
      <c r="HDN83" s="209"/>
      <c r="HDO83" s="209"/>
      <c r="HDP83" s="209"/>
      <c r="HDQ83" s="209"/>
      <c r="HDR83" s="209"/>
      <c r="HDS83" s="209"/>
      <c r="HDT83" s="209"/>
      <c r="HDU83" s="209"/>
      <c r="HDV83" s="209"/>
      <c r="HDW83" s="209"/>
      <c r="HDX83" s="209"/>
      <c r="HDY83" s="209"/>
      <c r="HDZ83" s="209"/>
      <c r="HEA83" s="209"/>
      <c r="HEB83" s="209"/>
      <c r="HEC83" s="209"/>
      <c r="HED83" s="209"/>
      <c r="HEE83" s="209"/>
      <c r="HEF83" s="209"/>
      <c r="HEG83" s="209"/>
      <c r="HEH83" s="209"/>
      <c r="HEI83" s="209"/>
      <c r="HEJ83" s="209"/>
      <c r="HEK83" s="209"/>
      <c r="HEL83" s="209"/>
      <c r="HEM83" s="209"/>
      <c r="HEN83" s="209"/>
      <c r="HEO83" s="209"/>
      <c r="HEP83" s="209"/>
      <c r="HEQ83" s="209"/>
      <c r="HER83" s="209"/>
      <c r="HES83" s="209"/>
      <c r="HET83" s="209"/>
      <c r="HEU83" s="209"/>
      <c r="HEV83" s="209"/>
      <c r="HEW83" s="209"/>
      <c r="HEX83" s="209"/>
      <c r="HEY83" s="209"/>
      <c r="HEZ83" s="209"/>
      <c r="HFA83" s="209"/>
      <c r="HFB83" s="209"/>
      <c r="HFC83" s="209"/>
      <c r="HFD83" s="209"/>
      <c r="HFE83" s="209"/>
      <c r="HFF83" s="209"/>
      <c r="HFG83" s="209"/>
      <c r="HFH83" s="209"/>
      <c r="HFI83" s="209"/>
      <c r="HFJ83" s="209"/>
      <c r="HFK83" s="209"/>
      <c r="HFL83" s="209"/>
      <c r="HFM83" s="209"/>
      <c r="HFN83" s="209"/>
      <c r="HFO83" s="209"/>
      <c r="HFP83" s="209"/>
      <c r="HFQ83" s="209"/>
      <c r="HFR83" s="209"/>
      <c r="HFS83" s="209"/>
      <c r="HFT83" s="209"/>
      <c r="HFU83" s="209"/>
      <c r="HFV83" s="209"/>
      <c r="HFW83" s="209"/>
      <c r="HFX83" s="209"/>
      <c r="HFY83" s="209"/>
      <c r="HFZ83" s="209"/>
      <c r="HGA83" s="209"/>
      <c r="HGB83" s="209"/>
      <c r="HGC83" s="209"/>
      <c r="HGD83" s="209"/>
      <c r="HGE83" s="209"/>
      <c r="HGF83" s="209"/>
      <c r="HGG83" s="209"/>
      <c r="HGH83" s="209"/>
      <c r="HGI83" s="209"/>
      <c r="HGJ83" s="209"/>
      <c r="HGK83" s="209"/>
      <c r="HGL83" s="209"/>
      <c r="HGM83" s="209"/>
      <c r="HGN83" s="209"/>
      <c r="HGO83" s="209"/>
      <c r="HGP83" s="209"/>
      <c r="HGQ83" s="209"/>
      <c r="HGR83" s="209"/>
      <c r="HGS83" s="209"/>
      <c r="HGT83" s="209"/>
      <c r="HGU83" s="209"/>
      <c r="HGV83" s="209"/>
      <c r="HGW83" s="209"/>
      <c r="HGX83" s="209"/>
      <c r="HGY83" s="209"/>
      <c r="HGZ83" s="209"/>
      <c r="HHA83" s="209"/>
      <c r="HHB83" s="209"/>
      <c r="HHC83" s="209"/>
      <c r="HHD83" s="209"/>
      <c r="HHE83" s="209"/>
      <c r="HHF83" s="209"/>
      <c r="HHG83" s="209"/>
      <c r="HHH83" s="209"/>
      <c r="HHI83" s="209"/>
      <c r="HHJ83" s="209"/>
      <c r="HHK83" s="209"/>
      <c r="HHL83" s="209"/>
      <c r="HHM83" s="209"/>
      <c r="HHN83" s="209"/>
      <c r="HHO83" s="209"/>
      <c r="HHP83" s="209"/>
      <c r="HHQ83" s="209"/>
      <c r="HHR83" s="209"/>
      <c r="HHS83" s="209"/>
      <c r="HHT83" s="209"/>
      <c r="HHU83" s="209"/>
      <c r="HHV83" s="209"/>
      <c r="HHW83" s="209"/>
      <c r="HHX83" s="209"/>
      <c r="HHY83" s="209"/>
      <c r="HHZ83" s="209"/>
      <c r="HIA83" s="209"/>
      <c r="HIB83" s="209"/>
      <c r="HIC83" s="209"/>
      <c r="HID83" s="209"/>
      <c r="HIE83" s="209"/>
      <c r="HIF83" s="209"/>
      <c r="HIG83" s="209"/>
      <c r="HIH83" s="209"/>
      <c r="HII83" s="209"/>
      <c r="HIJ83" s="209"/>
      <c r="HIK83" s="209"/>
      <c r="HIL83" s="209"/>
      <c r="HIM83" s="209"/>
      <c r="HIN83" s="209"/>
      <c r="HIO83" s="209"/>
      <c r="HIP83" s="209"/>
      <c r="HIQ83" s="209"/>
      <c r="HIR83" s="209"/>
      <c r="HIS83" s="209"/>
      <c r="HIT83" s="209"/>
      <c r="HIU83" s="209"/>
      <c r="HIV83" s="209"/>
      <c r="HIW83" s="209"/>
      <c r="HIX83" s="209"/>
      <c r="HIY83" s="209"/>
      <c r="HIZ83" s="209"/>
      <c r="HJA83" s="209"/>
      <c r="HJB83" s="209"/>
      <c r="HJC83" s="209"/>
      <c r="HJD83" s="209"/>
      <c r="HJE83" s="209"/>
      <c r="HJF83" s="209"/>
      <c r="HJG83" s="209"/>
      <c r="HJH83" s="209"/>
      <c r="HJI83" s="209"/>
      <c r="HJJ83" s="209"/>
      <c r="HJK83" s="209"/>
      <c r="HJL83" s="209"/>
      <c r="HJM83" s="209"/>
      <c r="HJN83" s="209"/>
      <c r="HJO83" s="209"/>
      <c r="HJP83" s="209"/>
      <c r="HJQ83" s="209"/>
      <c r="HJR83" s="209"/>
      <c r="HJS83" s="209"/>
      <c r="HJT83" s="209"/>
      <c r="HJU83" s="209"/>
      <c r="HJV83" s="209"/>
      <c r="HJW83" s="209"/>
      <c r="HJX83" s="209"/>
      <c r="HJY83" s="209"/>
      <c r="HJZ83" s="209"/>
      <c r="HKA83" s="209"/>
      <c r="HKB83" s="209"/>
      <c r="HKC83" s="209"/>
      <c r="HKD83" s="209"/>
      <c r="HKE83" s="209"/>
      <c r="HKF83" s="209"/>
      <c r="HKG83" s="209"/>
      <c r="HKH83" s="209"/>
      <c r="HKI83" s="209"/>
      <c r="HKJ83" s="209"/>
      <c r="HKK83" s="209"/>
      <c r="HKL83" s="209"/>
      <c r="HKM83" s="209"/>
      <c r="HKN83" s="209"/>
      <c r="HKO83" s="209"/>
      <c r="HKP83" s="209"/>
      <c r="HKQ83" s="209"/>
      <c r="HKR83" s="209"/>
      <c r="HKS83" s="209"/>
      <c r="HKT83" s="209"/>
      <c r="HKU83" s="209"/>
      <c r="HKV83" s="209"/>
      <c r="HKW83" s="209"/>
      <c r="HKX83" s="209"/>
      <c r="HKY83" s="209"/>
      <c r="HKZ83" s="209"/>
      <c r="HLA83" s="209"/>
      <c r="HLB83" s="209"/>
      <c r="HLC83" s="209"/>
      <c r="HLD83" s="209"/>
      <c r="HLE83" s="209"/>
      <c r="HLF83" s="209"/>
      <c r="HLG83" s="209"/>
      <c r="HLH83" s="209"/>
      <c r="HLI83" s="209"/>
      <c r="HLJ83" s="209"/>
      <c r="HLK83" s="209"/>
      <c r="HLL83" s="209"/>
      <c r="HLM83" s="209"/>
      <c r="HLN83" s="209"/>
      <c r="HLO83" s="209"/>
      <c r="HLP83" s="209"/>
      <c r="HLQ83" s="209"/>
      <c r="HLR83" s="209"/>
      <c r="HLS83" s="209"/>
      <c r="HLT83" s="209"/>
      <c r="HLU83" s="209"/>
      <c r="HLV83" s="209"/>
      <c r="HLW83" s="209"/>
      <c r="HLX83" s="209"/>
      <c r="HLY83" s="209"/>
      <c r="HLZ83" s="209"/>
      <c r="HMA83" s="209"/>
      <c r="HMB83" s="209"/>
      <c r="HMC83" s="209"/>
      <c r="HMD83" s="209"/>
      <c r="HME83" s="209"/>
      <c r="HMF83" s="209"/>
      <c r="HMG83" s="209"/>
      <c r="HMH83" s="209"/>
      <c r="HMI83" s="209"/>
      <c r="HMJ83" s="209"/>
      <c r="HMK83" s="209"/>
      <c r="HML83" s="209"/>
      <c r="HMM83" s="209"/>
      <c r="HMN83" s="209"/>
      <c r="HMO83" s="209"/>
      <c r="HMP83" s="209"/>
      <c r="HMQ83" s="209"/>
      <c r="HMR83" s="209"/>
      <c r="HMS83" s="209"/>
      <c r="HMT83" s="209"/>
      <c r="HMU83" s="209"/>
      <c r="HMV83" s="209"/>
      <c r="HMW83" s="209"/>
      <c r="HMX83" s="209"/>
      <c r="HMY83" s="209"/>
      <c r="HMZ83" s="209"/>
      <c r="HNA83" s="209"/>
      <c r="HNB83" s="209"/>
      <c r="HNC83" s="209"/>
      <c r="HND83" s="209"/>
      <c r="HNE83" s="209"/>
      <c r="HNF83" s="209"/>
      <c r="HNG83" s="209"/>
      <c r="HNH83" s="209"/>
      <c r="HNI83" s="209"/>
      <c r="HNJ83" s="209"/>
      <c r="HNK83" s="209"/>
      <c r="HNL83" s="209"/>
      <c r="HNM83" s="209"/>
      <c r="HNN83" s="209"/>
      <c r="HNO83" s="209"/>
      <c r="HNP83" s="209"/>
      <c r="HNQ83" s="209"/>
      <c r="HNR83" s="209"/>
      <c r="HNS83" s="209"/>
      <c r="HNT83" s="209"/>
      <c r="HNU83" s="209"/>
      <c r="HNV83" s="209"/>
      <c r="HNW83" s="209"/>
      <c r="HNX83" s="209"/>
      <c r="HNY83" s="209"/>
      <c r="HNZ83" s="209"/>
      <c r="HOA83" s="209"/>
      <c r="HOB83" s="209"/>
      <c r="HOC83" s="209"/>
      <c r="HOD83" s="209"/>
      <c r="HOE83" s="209"/>
      <c r="HOF83" s="209"/>
      <c r="HOG83" s="209"/>
      <c r="HOH83" s="209"/>
      <c r="HOI83" s="209"/>
      <c r="HOJ83" s="209"/>
      <c r="HOK83" s="209"/>
      <c r="HOL83" s="209"/>
      <c r="HOM83" s="209"/>
      <c r="HON83" s="209"/>
      <c r="HOO83" s="209"/>
      <c r="HOP83" s="209"/>
      <c r="HOQ83" s="209"/>
      <c r="HOR83" s="209"/>
      <c r="HOS83" s="209"/>
      <c r="HOT83" s="209"/>
      <c r="HOU83" s="209"/>
      <c r="HOV83" s="209"/>
      <c r="HOW83" s="209"/>
      <c r="HOX83" s="209"/>
      <c r="HOY83" s="209"/>
      <c r="HOZ83" s="209"/>
      <c r="HPA83" s="209"/>
      <c r="HPB83" s="209"/>
      <c r="HPC83" s="209"/>
      <c r="HPD83" s="209"/>
      <c r="HPE83" s="209"/>
      <c r="HPF83" s="209"/>
      <c r="HPG83" s="209"/>
      <c r="HPH83" s="209"/>
      <c r="HPI83" s="209"/>
      <c r="HPJ83" s="209"/>
      <c r="HPK83" s="209"/>
      <c r="HPL83" s="209"/>
      <c r="HPM83" s="209"/>
      <c r="HPN83" s="209"/>
      <c r="HPO83" s="209"/>
      <c r="HPP83" s="209"/>
      <c r="HPQ83" s="209"/>
      <c r="HPR83" s="209"/>
      <c r="HPS83" s="209"/>
      <c r="HPT83" s="209"/>
      <c r="HPU83" s="209"/>
      <c r="HPV83" s="209"/>
      <c r="HPW83" s="209"/>
      <c r="HPX83" s="209"/>
      <c r="HPY83" s="209"/>
      <c r="HPZ83" s="209"/>
      <c r="HQA83" s="209"/>
      <c r="HQB83" s="209"/>
      <c r="HQC83" s="209"/>
      <c r="HQD83" s="209"/>
      <c r="HQE83" s="209"/>
      <c r="HQF83" s="209"/>
      <c r="HQG83" s="209"/>
      <c r="HQH83" s="209"/>
      <c r="HQI83" s="209"/>
      <c r="HQJ83" s="209"/>
      <c r="HQK83" s="209"/>
      <c r="HQL83" s="209"/>
      <c r="HQM83" s="209"/>
      <c r="HQN83" s="209"/>
      <c r="HQO83" s="209"/>
      <c r="HQP83" s="209"/>
      <c r="HQQ83" s="209"/>
      <c r="HQR83" s="209"/>
      <c r="HQS83" s="209"/>
      <c r="HQT83" s="209"/>
      <c r="HQU83" s="209"/>
      <c r="HQV83" s="209"/>
      <c r="HQW83" s="209"/>
      <c r="HQX83" s="209"/>
      <c r="HQY83" s="209"/>
      <c r="HQZ83" s="209"/>
      <c r="HRA83" s="209"/>
      <c r="HRB83" s="209"/>
      <c r="HRC83" s="209"/>
      <c r="HRD83" s="209"/>
      <c r="HRE83" s="209"/>
      <c r="HRF83" s="209"/>
      <c r="HRG83" s="209"/>
      <c r="HRH83" s="209"/>
      <c r="HRI83" s="209"/>
      <c r="HRJ83" s="209"/>
      <c r="HRK83" s="209"/>
      <c r="HRL83" s="209"/>
      <c r="HRM83" s="209"/>
      <c r="HRN83" s="209"/>
      <c r="HRO83" s="209"/>
      <c r="HRP83" s="209"/>
      <c r="HRQ83" s="209"/>
      <c r="HRR83" s="209"/>
      <c r="HRS83" s="209"/>
      <c r="HRT83" s="209"/>
      <c r="HRU83" s="209"/>
      <c r="HRV83" s="209"/>
      <c r="HRW83" s="209"/>
      <c r="HRX83" s="209"/>
      <c r="HRY83" s="209"/>
      <c r="HRZ83" s="209"/>
      <c r="HSA83" s="209"/>
      <c r="HSB83" s="209"/>
      <c r="HSC83" s="209"/>
      <c r="HSD83" s="209"/>
      <c r="HSE83" s="209"/>
      <c r="HSF83" s="209"/>
      <c r="HSG83" s="209"/>
      <c r="HSH83" s="209"/>
      <c r="HSI83" s="209"/>
      <c r="HSJ83" s="209"/>
      <c r="HSK83" s="209"/>
      <c r="HSL83" s="209"/>
      <c r="HSM83" s="209"/>
      <c r="HSN83" s="209"/>
      <c r="HSO83" s="209"/>
      <c r="HSP83" s="209"/>
      <c r="HSQ83" s="209"/>
      <c r="HSR83" s="209"/>
      <c r="HSS83" s="209"/>
      <c r="HST83" s="209"/>
      <c r="HSU83" s="209"/>
      <c r="HSV83" s="209"/>
      <c r="HSW83" s="209"/>
      <c r="HSX83" s="209"/>
      <c r="HSY83" s="209"/>
      <c r="HSZ83" s="209"/>
      <c r="HTA83" s="209"/>
      <c r="HTB83" s="209"/>
      <c r="HTC83" s="209"/>
      <c r="HTD83" s="209"/>
      <c r="HTE83" s="209"/>
      <c r="HTF83" s="209"/>
      <c r="HTG83" s="209"/>
      <c r="HTH83" s="209"/>
      <c r="HTI83" s="209"/>
      <c r="HTJ83" s="209"/>
      <c r="HTK83" s="209"/>
      <c r="HTL83" s="209"/>
      <c r="HTM83" s="209"/>
      <c r="HTN83" s="209"/>
      <c r="HTO83" s="209"/>
      <c r="HTP83" s="209"/>
      <c r="HTQ83" s="209"/>
      <c r="HTR83" s="209"/>
      <c r="HTS83" s="209"/>
      <c r="HTT83" s="209"/>
      <c r="HTU83" s="209"/>
      <c r="HTV83" s="209"/>
      <c r="HTW83" s="209"/>
      <c r="HTX83" s="209"/>
      <c r="HTY83" s="209"/>
      <c r="HTZ83" s="209"/>
      <c r="HUA83" s="209"/>
      <c r="HUB83" s="209"/>
      <c r="HUC83" s="209"/>
      <c r="HUD83" s="209"/>
      <c r="HUE83" s="209"/>
      <c r="HUF83" s="209"/>
      <c r="HUG83" s="209"/>
      <c r="HUH83" s="209"/>
      <c r="HUI83" s="209"/>
      <c r="HUJ83" s="209"/>
      <c r="HUK83" s="209"/>
      <c r="HUL83" s="209"/>
      <c r="HUM83" s="209"/>
      <c r="HUN83" s="209"/>
      <c r="HUO83" s="209"/>
      <c r="HUP83" s="209"/>
      <c r="HUQ83" s="209"/>
      <c r="HUR83" s="209"/>
      <c r="HUS83" s="209"/>
      <c r="HUT83" s="209"/>
      <c r="HUU83" s="209"/>
      <c r="HUV83" s="209"/>
      <c r="HUW83" s="209"/>
      <c r="HUX83" s="209"/>
      <c r="HUY83" s="209"/>
      <c r="HUZ83" s="209"/>
      <c r="HVA83" s="209"/>
      <c r="HVB83" s="209"/>
      <c r="HVC83" s="209"/>
      <c r="HVD83" s="209"/>
      <c r="HVE83" s="209"/>
      <c r="HVF83" s="209"/>
      <c r="HVG83" s="209"/>
      <c r="HVH83" s="209"/>
      <c r="HVI83" s="209"/>
      <c r="HVJ83" s="209"/>
      <c r="HVK83" s="209"/>
      <c r="HVL83" s="209"/>
      <c r="HVM83" s="209"/>
      <c r="HVN83" s="209"/>
      <c r="HVO83" s="209"/>
      <c r="HVP83" s="209"/>
      <c r="HVQ83" s="209"/>
      <c r="HVR83" s="209"/>
      <c r="HVS83" s="209"/>
      <c r="HVT83" s="209"/>
      <c r="HVU83" s="209"/>
      <c r="HVV83" s="209"/>
      <c r="HVW83" s="209"/>
      <c r="HVX83" s="209"/>
      <c r="HVY83" s="209"/>
      <c r="HVZ83" s="209"/>
      <c r="HWA83" s="209"/>
      <c r="HWB83" s="209"/>
      <c r="HWC83" s="209"/>
      <c r="HWD83" s="209"/>
      <c r="HWE83" s="209"/>
      <c r="HWF83" s="209"/>
      <c r="HWG83" s="209"/>
      <c r="HWH83" s="209"/>
      <c r="HWI83" s="209"/>
      <c r="HWJ83" s="209"/>
      <c r="HWK83" s="209"/>
      <c r="HWL83" s="209"/>
      <c r="HWM83" s="209"/>
      <c r="HWN83" s="209"/>
      <c r="HWO83" s="209"/>
      <c r="HWP83" s="209"/>
      <c r="HWQ83" s="209"/>
      <c r="HWR83" s="209"/>
      <c r="HWS83" s="209"/>
      <c r="HWT83" s="209"/>
      <c r="HWU83" s="209"/>
      <c r="HWV83" s="209"/>
      <c r="HWW83" s="209"/>
      <c r="HWX83" s="209"/>
      <c r="HWY83" s="209"/>
      <c r="HWZ83" s="209"/>
      <c r="HXA83" s="209"/>
      <c r="HXB83" s="209"/>
      <c r="HXC83" s="209"/>
      <c r="HXD83" s="209"/>
      <c r="HXE83" s="209"/>
      <c r="HXF83" s="209"/>
      <c r="HXG83" s="209"/>
      <c r="HXH83" s="209"/>
      <c r="HXI83" s="209"/>
      <c r="HXJ83" s="209"/>
      <c r="HXK83" s="209"/>
      <c r="HXL83" s="209"/>
      <c r="HXM83" s="209"/>
      <c r="HXN83" s="209"/>
      <c r="HXO83" s="209"/>
      <c r="HXP83" s="209"/>
      <c r="HXQ83" s="209"/>
      <c r="HXR83" s="209"/>
      <c r="HXS83" s="209"/>
      <c r="HXT83" s="209"/>
      <c r="HXU83" s="209"/>
      <c r="HXV83" s="209"/>
      <c r="HXW83" s="209"/>
      <c r="HXX83" s="209"/>
      <c r="HXY83" s="209"/>
      <c r="HXZ83" s="209"/>
      <c r="HYA83" s="209"/>
      <c r="HYB83" s="209"/>
      <c r="HYC83" s="209"/>
      <c r="HYD83" s="209"/>
      <c r="HYE83" s="209"/>
      <c r="HYF83" s="209"/>
      <c r="HYG83" s="209"/>
      <c r="HYH83" s="209"/>
      <c r="HYI83" s="209"/>
      <c r="HYJ83" s="209"/>
      <c r="HYK83" s="209"/>
      <c r="HYL83" s="209"/>
      <c r="HYM83" s="209"/>
      <c r="HYN83" s="209"/>
      <c r="HYO83" s="209"/>
      <c r="HYP83" s="209"/>
      <c r="HYQ83" s="209"/>
      <c r="HYR83" s="209"/>
      <c r="HYS83" s="209"/>
      <c r="HYT83" s="209"/>
      <c r="HYU83" s="209"/>
      <c r="HYV83" s="209"/>
      <c r="HYW83" s="209"/>
      <c r="HYX83" s="209"/>
      <c r="HYY83" s="209"/>
      <c r="HYZ83" s="209"/>
      <c r="HZA83" s="209"/>
      <c r="HZB83" s="209"/>
      <c r="HZC83" s="209"/>
      <c r="HZD83" s="209"/>
      <c r="HZE83" s="209"/>
      <c r="HZF83" s="209"/>
      <c r="HZG83" s="209"/>
      <c r="HZH83" s="209"/>
      <c r="HZI83" s="209"/>
      <c r="HZJ83" s="209"/>
      <c r="HZK83" s="209"/>
      <c r="HZL83" s="209"/>
      <c r="HZM83" s="209"/>
      <c r="HZN83" s="209"/>
      <c r="HZO83" s="209"/>
      <c r="HZP83" s="209"/>
      <c r="HZQ83" s="209"/>
      <c r="HZR83" s="209"/>
      <c r="HZS83" s="209"/>
      <c r="HZT83" s="209"/>
      <c r="HZU83" s="209"/>
      <c r="HZV83" s="209"/>
      <c r="HZW83" s="209"/>
      <c r="HZX83" s="209"/>
      <c r="HZY83" s="209"/>
      <c r="HZZ83" s="209"/>
      <c r="IAA83" s="209"/>
      <c r="IAB83" s="209"/>
      <c r="IAC83" s="209"/>
      <c r="IAD83" s="209"/>
      <c r="IAE83" s="209"/>
      <c r="IAF83" s="209"/>
      <c r="IAG83" s="209"/>
      <c r="IAH83" s="209"/>
      <c r="IAI83" s="209"/>
      <c r="IAJ83" s="209"/>
      <c r="IAK83" s="209"/>
      <c r="IAL83" s="209"/>
      <c r="IAM83" s="209"/>
      <c r="IAN83" s="209"/>
      <c r="IAO83" s="209"/>
      <c r="IAP83" s="209"/>
      <c r="IAQ83" s="209"/>
      <c r="IAR83" s="209"/>
      <c r="IAS83" s="209"/>
      <c r="IAT83" s="209"/>
      <c r="IAU83" s="209"/>
      <c r="IAV83" s="209"/>
      <c r="IAW83" s="209"/>
      <c r="IAX83" s="209"/>
      <c r="IAY83" s="209"/>
      <c r="IAZ83" s="209"/>
      <c r="IBA83" s="209"/>
      <c r="IBB83" s="209"/>
      <c r="IBC83" s="209"/>
      <c r="IBD83" s="209"/>
      <c r="IBE83" s="209"/>
      <c r="IBF83" s="209"/>
      <c r="IBG83" s="209"/>
      <c r="IBH83" s="209"/>
      <c r="IBI83" s="209"/>
      <c r="IBJ83" s="209"/>
      <c r="IBK83" s="209"/>
      <c r="IBL83" s="209"/>
      <c r="IBM83" s="209"/>
      <c r="IBN83" s="209"/>
      <c r="IBO83" s="209"/>
      <c r="IBP83" s="209"/>
      <c r="IBQ83" s="209"/>
      <c r="IBR83" s="209"/>
      <c r="IBS83" s="209"/>
      <c r="IBT83" s="209"/>
      <c r="IBU83" s="209"/>
      <c r="IBV83" s="209"/>
      <c r="IBW83" s="209"/>
      <c r="IBX83" s="209"/>
      <c r="IBY83" s="209"/>
      <c r="IBZ83" s="209"/>
      <c r="ICA83" s="209"/>
      <c r="ICB83" s="209"/>
      <c r="ICC83" s="209"/>
      <c r="ICD83" s="209"/>
      <c r="ICE83" s="209"/>
      <c r="ICF83" s="209"/>
      <c r="ICG83" s="209"/>
      <c r="ICH83" s="209"/>
      <c r="ICI83" s="209"/>
      <c r="ICJ83" s="209"/>
      <c r="ICK83" s="209"/>
      <c r="ICL83" s="209"/>
      <c r="ICM83" s="209"/>
      <c r="ICN83" s="209"/>
      <c r="ICO83" s="209"/>
      <c r="ICP83" s="209"/>
      <c r="ICQ83" s="209"/>
      <c r="ICR83" s="209"/>
      <c r="ICS83" s="209"/>
      <c r="ICT83" s="209"/>
      <c r="ICU83" s="209"/>
      <c r="ICV83" s="209"/>
      <c r="ICW83" s="209"/>
      <c r="ICX83" s="209"/>
      <c r="ICY83" s="209"/>
      <c r="ICZ83" s="209"/>
      <c r="IDA83" s="209"/>
      <c r="IDB83" s="209"/>
      <c r="IDC83" s="209"/>
      <c r="IDD83" s="209"/>
      <c r="IDE83" s="209"/>
      <c r="IDF83" s="209"/>
      <c r="IDG83" s="209"/>
      <c r="IDH83" s="209"/>
      <c r="IDI83" s="209"/>
      <c r="IDJ83" s="209"/>
      <c r="IDK83" s="209"/>
      <c r="IDL83" s="209"/>
      <c r="IDM83" s="209"/>
      <c r="IDN83" s="209"/>
      <c r="IDO83" s="209"/>
      <c r="IDP83" s="209"/>
      <c r="IDQ83" s="209"/>
      <c r="IDR83" s="209"/>
      <c r="IDS83" s="209"/>
      <c r="IDT83" s="209"/>
      <c r="IDU83" s="209"/>
      <c r="IDV83" s="209"/>
      <c r="IDW83" s="209"/>
      <c r="IDX83" s="209"/>
      <c r="IDY83" s="209"/>
      <c r="IDZ83" s="209"/>
      <c r="IEA83" s="209"/>
      <c r="IEB83" s="209"/>
      <c r="IEC83" s="209"/>
      <c r="IED83" s="209"/>
      <c r="IEE83" s="209"/>
      <c r="IEF83" s="209"/>
      <c r="IEG83" s="209"/>
      <c r="IEH83" s="209"/>
      <c r="IEI83" s="209"/>
      <c r="IEJ83" s="209"/>
      <c r="IEK83" s="209"/>
      <c r="IEL83" s="209"/>
      <c r="IEM83" s="209"/>
      <c r="IEN83" s="209"/>
      <c r="IEO83" s="209"/>
      <c r="IEP83" s="209"/>
      <c r="IEQ83" s="209"/>
      <c r="IER83" s="209"/>
      <c r="IES83" s="209"/>
      <c r="IET83" s="209"/>
      <c r="IEU83" s="209"/>
      <c r="IEV83" s="209"/>
      <c r="IEW83" s="209"/>
      <c r="IEX83" s="209"/>
      <c r="IEY83" s="209"/>
      <c r="IEZ83" s="209"/>
      <c r="IFA83" s="209"/>
      <c r="IFB83" s="209"/>
      <c r="IFC83" s="209"/>
      <c r="IFD83" s="209"/>
      <c r="IFE83" s="209"/>
      <c r="IFF83" s="209"/>
      <c r="IFG83" s="209"/>
      <c r="IFH83" s="209"/>
      <c r="IFI83" s="209"/>
      <c r="IFJ83" s="209"/>
      <c r="IFK83" s="209"/>
      <c r="IFL83" s="209"/>
      <c r="IFM83" s="209"/>
      <c r="IFN83" s="209"/>
      <c r="IFO83" s="209"/>
      <c r="IFP83" s="209"/>
      <c r="IFQ83" s="209"/>
      <c r="IFR83" s="209"/>
      <c r="IFS83" s="209"/>
      <c r="IFT83" s="209"/>
      <c r="IFU83" s="209"/>
      <c r="IFV83" s="209"/>
      <c r="IFW83" s="209"/>
      <c r="IFX83" s="209"/>
      <c r="IFY83" s="209"/>
      <c r="IFZ83" s="209"/>
      <c r="IGA83" s="209"/>
      <c r="IGB83" s="209"/>
      <c r="IGC83" s="209"/>
      <c r="IGD83" s="209"/>
      <c r="IGE83" s="209"/>
      <c r="IGF83" s="209"/>
      <c r="IGG83" s="209"/>
      <c r="IGH83" s="209"/>
      <c r="IGI83" s="209"/>
      <c r="IGJ83" s="209"/>
      <c r="IGK83" s="209"/>
      <c r="IGL83" s="209"/>
      <c r="IGM83" s="209"/>
      <c r="IGN83" s="209"/>
      <c r="IGO83" s="209"/>
      <c r="IGP83" s="209"/>
      <c r="IGQ83" s="209"/>
      <c r="IGR83" s="209"/>
      <c r="IGS83" s="209"/>
      <c r="IGT83" s="209"/>
      <c r="IGU83" s="209"/>
      <c r="IGV83" s="209"/>
      <c r="IGW83" s="209"/>
      <c r="IGX83" s="209"/>
      <c r="IGY83" s="209"/>
      <c r="IGZ83" s="209"/>
      <c r="IHA83" s="209"/>
      <c r="IHB83" s="209"/>
      <c r="IHC83" s="209"/>
      <c r="IHD83" s="209"/>
      <c r="IHE83" s="209"/>
      <c r="IHF83" s="209"/>
      <c r="IHG83" s="209"/>
      <c r="IHH83" s="209"/>
      <c r="IHI83" s="209"/>
      <c r="IHJ83" s="209"/>
      <c r="IHK83" s="209"/>
      <c r="IHL83" s="209"/>
      <c r="IHM83" s="209"/>
      <c r="IHN83" s="209"/>
      <c r="IHO83" s="209"/>
      <c r="IHP83" s="209"/>
      <c r="IHQ83" s="209"/>
      <c r="IHR83" s="209"/>
      <c r="IHS83" s="209"/>
      <c r="IHT83" s="209"/>
      <c r="IHU83" s="209"/>
      <c r="IHV83" s="209"/>
      <c r="IHW83" s="209"/>
      <c r="IHX83" s="209"/>
      <c r="IHY83" s="209"/>
      <c r="IHZ83" s="209"/>
      <c r="IIA83" s="209"/>
      <c r="IIB83" s="209"/>
      <c r="IIC83" s="209"/>
      <c r="IID83" s="209"/>
      <c r="IIE83" s="209"/>
      <c r="IIF83" s="209"/>
      <c r="IIG83" s="209"/>
      <c r="IIH83" s="209"/>
      <c r="III83" s="209"/>
      <c r="IIJ83" s="209"/>
      <c r="IIK83" s="209"/>
      <c r="IIL83" s="209"/>
      <c r="IIM83" s="209"/>
      <c r="IIN83" s="209"/>
      <c r="IIO83" s="209"/>
      <c r="IIP83" s="209"/>
      <c r="IIQ83" s="209"/>
      <c r="IIR83" s="209"/>
      <c r="IIS83" s="209"/>
      <c r="IIT83" s="209"/>
      <c r="IIU83" s="209"/>
      <c r="IIV83" s="209"/>
      <c r="IIW83" s="209"/>
      <c r="IIX83" s="209"/>
      <c r="IIY83" s="209"/>
      <c r="IIZ83" s="209"/>
      <c r="IJA83" s="209"/>
      <c r="IJB83" s="209"/>
      <c r="IJC83" s="209"/>
      <c r="IJD83" s="209"/>
      <c r="IJE83" s="209"/>
      <c r="IJF83" s="209"/>
      <c r="IJG83" s="209"/>
      <c r="IJH83" s="209"/>
      <c r="IJI83" s="209"/>
      <c r="IJJ83" s="209"/>
      <c r="IJK83" s="209"/>
      <c r="IJL83" s="209"/>
      <c r="IJM83" s="209"/>
      <c r="IJN83" s="209"/>
      <c r="IJO83" s="209"/>
      <c r="IJP83" s="209"/>
      <c r="IJQ83" s="209"/>
      <c r="IJR83" s="209"/>
      <c r="IJS83" s="209"/>
      <c r="IJT83" s="209"/>
      <c r="IJU83" s="209"/>
      <c r="IJV83" s="209"/>
      <c r="IJW83" s="209"/>
      <c r="IJX83" s="209"/>
      <c r="IJY83" s="209"/>
      <c r="IJZ83" s="209"/>
      <c r="IKA83" s="209"/>
      <c r="IKB83" s="209"/>
      <c r="IKC83" s="209"/>
      <c r="IKD83" s="209"/>
      <c r="IKE83" s="209"/>
      <c r="IKF83" s="209"/>
      <c r="IKG83" s="209"/>
      <c r="IKH83" s="209"/>
      <c r="IKI83" s="209"/>
      <c r="IKJ83" s="209"/>
      <c r="IKK83" s="209"/>
      <c r="IKL83" s="209"/>
      <c r="IKM83" s="209"/>
      <c r="IKN83" s="209"/>
      <c r="IKO83" s="209"/>
      <c r="IKP83" s="209"/>
      <c r="IKQ83" s="209"/>
      <c r="IKR83" s="209"/>
      <c r="IKS83" s="209"/>
      <c r="IKT83" s="209"/>
      <c r="IKU83" s="209"/>
      <c r="IKV83" s="209"/>
      <c r="IKW83" s="209"/>
      <c r="IKX83" s="209"/>
      <c r="IKY83" s="209"/>
      <c r="IKZ83" s="209"/>
      <c r="ILA83" s="209"/>
      <c r="ILB83" s="209"/>
      <c r="ILC83" s="209"/>
      <c r="ILD83" s="209"/>
      <c r="ILE83" s="209"/>
      <c r="ILF83" s="209"/>
      <c r="ILG83" s="209"/>
      <c r="ILH83" s="209"/>
      <c r="ILI83" s="209"/>
      <c r="ILJ83" s="209"/>
      <c r="ILK83" s="209"/>
      <c r="ILL83" s="209"/>
      <c r="ILM83" s="209"/>
      <c r="ILN83" s="209"/>
      <c r="ILO83" s="209"/>
      <c r="ILP83" s="209"/>
      <c r="ILQ83" s="209"/>
      <c r="ILR83" s="209"/>
      <c r="ILS83" s="209"/>
      <c r="ILT83" s="209"/>
      <c r="ILU83" s="209"/>
      <c r="ILV83" s="209"/>
      <c r="ILW83" s="209"/>
      <c r="ILX83" s="209"/>
      <c r="ILY83" s="209"/>
      <c r="ILZ83" s="209"/>
      <c r="IMA83" s="209"/>
      <c r="IMB83" s="209"/>
      <c r="IMC83" s="209"/>
      <c r="IMD83" s="209"/>
      <c r="IME83" s="209"/>
      <c r="IMF83" s="209"/>
      <c r="IMG83" s="209"/>
      <c r="IMH83" s="209"/>
      <c r="IMI83" s="209"/>
      <c r="IMJ83" s="209"/>
      <c r="IMK83" s="209"/>
      <c r="IML83" s="209"/>
      <c r="IMM83" s="209"/>
      <c r="IMN83" s="209"/>
      <c r="IMO83" s="209"/>
      <c r="IMP83" s="209"/>
      <c r="IMQ83" s="209"/>
      <c r="IMR83" s="209"/>
      <c r="IMS83" s="209"/>
      <c r="IMT83" s="209"/>
      <c r="IMU83" s="209"/>
      <c r="IMV83" s="209"/>
      <c r="IMW83" s="209"/>
      <c r="IMX83" s="209"/>
      <c r="IMY83" s="209"/>
      <c r="IMZ83" s="209"/>
      <c r="INA83" s="209"/>
      <c r="INB83" s="209"/>
      <c r="INC83" s="209"/>
      <c r="IND83" s="209"/>
      <c r="INE83" s="209"/>
      <c r="INF83" s="209"/>
      <c r="ING83" s="209"/>
      <c r="INH83" s="209"/>
      <c r="INI83" s="209"/>
      <c r="INJ83" s="209"/>
      <c r="INK83" s="209"/>
      <c r="INL83" s="209"/>
      <c r="INM83" s="209"/>
      <c r="INN83" s="209"/>
      <c r="INO83" s="209"/>
      <c r="INP83" s="209"/>
      <c r="INQ83" s="209"/>
      <c r="INR83" s="209"/>
      <c r="INS83" s="209"/>
      <c r="INT83" s="209"/>
      <c r="INU83" s="209"/>
      <c r="INV83" s="209"/>
      <c r="INW83" s="209"/>
      <c r="INX83" s="209"/>
      <c r="INY83" s="209"/>
      <c r="INZ83" s="209"/>
      <c r="IOA83" s="209"/>
      <c r="IOB83" s="209"/>
      <c r="IOC83" s="209"/>
      <c r="IOD83" s="209"/>
      <c r="IOE83" s="209"/>
      <c r="IOF83" s="209"/>
      <c r="IOG83" s="209"/>
      <c r="IOH83" s="209"/>
      <c r="IOI83" s="209"/>
      <c r="IOJ83" s="209"/>
      <c r="IOK83" s="209"/>
      <c r="IOL83" s="209"/>
      <c r="IOM83" s="209"/>
      <c r="ION83" s="209"/>
      <c r="IOO83" s="209"/>
      <c r="IOP83" s="209"/>
      <c r="IOQ83" s="209"/>
      <c r="IOR83" s="209"/>
      <c r="IOS83" s="209"/>
      <c r="IOT83" s="209"/>
      <c r="IOU83" s="209"/>
      <c r="IOV83" s="209"/>
      <c r="IOW83" s="209"/>
      <c r="IOX83" s="209"/>
      <c r="IOY83" s="209"/>
      <c r="IOZ83" s="209"/>
      <c r="IPA83" s="209"/>
      <c r="IPB83" s="209"/>
      <c r="IPC83" s="209"/>
      <c r="IPD83" s="209"/>
      <c r="IPE83" s="209"/>
      <c r="IPF83" s="209"/>
      <c r="IPG83" s="209"/>
      <c r="IPH83" s="209"/>
      <c r="IPI83" s="209"/>
      <c r="IPJ83" s="209"/>
      <c r="IPK83" s="209"/>
      <c r="IPL83" s="209"/>
      <c r="IPM83" s="209"/>
      <c r="IPN83" s="209"/>
      <c r="IPO83" s="209"/>
      <c r="IPP83" s="209"/>
      <c r="IPQ83" s="209"/>
      <c r="IPR83" s="209"/>
      <c r="IPS83" s="209"/>
      <c r="IPT83" s="209"/>
      <c r="IPU83" s="209"/>
      <c r="IPV83" s="209"/>
      <c r="IPW83" s="209"/>
      <c r="IPX83" s="209"/>
      <c r="IPY83" s="209"/>
      <c r="IPZ83" s="209"/>
      <c r="IQA83" s="209"/>
      <c r="IQB83" s="209"/>
      <c r="IQC83" s="209"/>
      <c r="IQD83" s="209"/>
      <c r="IQE83" s="209"/>
      <c r="IQF83" s="209"/>
      <c r="IQG83" s="209"/>
      <c r="IQH83" s="209"/>
      <c r="IQI83" s="209"/>
      <c r="IQJ83" s="209"/>
      <c r="IQK83" s="209"/>
      <c r="IQL83" s="209"/>
      <c r="IQM83" s="209"/>
      <c r="IQN83" s="209"/>
      <c r="IQO83" s="209"/>
      <c r="IQP83" s="209"/>
      <c r="IQQ83" s="209"/>
      <c r="IQR83" s="209"/>
      <c r="IQS83" s="209"/>
      <c r="IQT83" s="209"/>
      <c r="IQU83" s="209"/>
      <c r="IQV83" s="209"/>
      <c r="IQW83" s="209"/>
      <c r="IQX83" s="209"/>
      <c r="IQY83" s="209"/>
      <c r="IQZ83" s="209"/>
      <c r="IRA83" s="209"/>
      <c r="IRB83" s="209"/>
      <c r="IRC83" s="209"/>
      <c r="IRD83" s="209"/>
      <c r="IRE83" s="209"/>
      <c r="IRF83" s="209"/>
      <c r="IRG83" s="209"/>
      <c r="IRH83" s="209"/>
      <c r="IRI83" s="209"/>
      <c r="IRJ83" s="209"/>
      <c r="IRK83" s="209"/>
      <c r="IRL83" s="209"/>
      <c r="IRM83" s="209"/>
      <c r="IRN83" s="209"/>
      <c r="IRO83" s="209"/>
      <c r="IRP83" s="209"/>
      <c r="IRQ83" s="209"/>
      <c r="IRR83" s="209"/>
      <c r="IRS83" s="209"/>
      <c r="IRT83" s="209"/>
      <c r="IRU83" s="209"/>
      <c r="IRV83" s="209"/>
      <c r="IRW83" s="209"/>
      <c r="IRX83" s="209"/>
      <c r="IRY83" s="209"/>
      <c r="IRZ83" s="209"/>
      <c r="ISA83" s="209"/>
      <c r="ISB83" s="209"/>
      <c r="ISC83" s="209"/>
      <c r="ISD83" s="209"/>
      <c r="ISE83" s="209"/>
      <c r="ISF83" s="209"/>
      <c r="ISG83" s="209"/>
      <c r="ISH83" s="209"/>
      <c r="ISI83" s="209"/>
      <c r="ISJ83" s="209"/>
      <c r="ISK83" s="209"/>
      <c r="ISL83" s="209"/>
      <c r="ISM83" s="209"/>
      <c r="ISN83" s="209"/>
      <c r="ISO83" s="209"/>
      <c r="ISP83" s="209"/>
      <c r="ISQ83" s="209"/>
      <c r="ISR83" s="209"/>
      <c r="ISS83" s="209"/>
      <c r="IST83" s="209"/>
      <c r="ISU83" s="209"/>
      <c r="ISV83" s="209"/>
      <c r="ISW83" s="209"/>
      <c r="ISX83" s="209"/>
      <c r="ISY83" s="209"/>
      <c r="ISZ83" s="209"/>
      <c r="ITA83" s="209"/>
      <c r="ITB83" s="209"/>
      <c r="ITC83" s="209"/>
      <c r="ITD83" s="209"/>
      <c r="ITE83" s="209"/>
      <c r="ITF83" s="209"/>
      <c r="ITG83" s="209"/>
      <c r="ITH83" s="209"/>
      <c r="ITI83" s="209"/>
      <c r="ITJ83" s="209"/>
      <c r="ITK83" s="209"/>
      <c r="ITL83" s="209"/>
      <c r="ITM83" s="209"/>
      <c r="ITN83" s="209"/>
      <c r="ITO83" s="209"/>
      <c r="ITP83" s="209"/>
      <c r="ITQ83" s="209"/>
      <c r="ITR83" s="209"/>
      <c r="ITS83" s="209"/>
      <c r="ITT83" s="209"/>
      <c r="ITU83" s="209"/>
      <c r="ITV83" s="209"/>
      <c r="ITW83" s="209"/>
      <c r="ITX83" s="209"/>
      <c r="ITY83" s="209"/>
      <c r="ITZ83" s="209"/>
      <c r="IUA83" s="209"/>
      <c r="IUB83" s="209"/>
      <c r="IUC83" s="209"/>
      <c r="IUD83" s="209"/>
      <c r="IUE83" s="209"/>
      <c r="IUF83" s="209"/>
      <c r="IUG83" s="209"/>
      <c r="IUH83" s="209"/>
      <c r="IUI83" s="209"/>
      <c r="IUJ83" s="209"/>
      <c r="IUK83" s="209"/>
      <c r="IUL83" s="209"/>
      <c r="IUM83" s="209"/>
      <c r="IUN83" s="209"/>
      <c r="IUO83" s="209"/>
      <c r="IUP83" s="209"/>
      <c r="IUQ83" s="209"/>
      <c r="IUR83" s="209"/>
      <c r="IUS83" s="209"/>
      <c r="IUT83" s="209"/>
      <c r="IUU83" s="209"/>
      <c r="IUV83" s="209"/>
      <c r="IUW83" s="209"/>
      <c r="IUX83" s="209"/>
      <c r="IUY83" s="209"/>
      <c r="IUZ83" s="209"/>
      <c r="IVA83" s="209"/>
      <c r="IVB83" s="209"/>
      <c r="IVC83" s="209"/>
      <c r="IVD83" s="209"/>
      <c r="IVE83" s="209"/>
      <c r="IVF83" s="209"/>
      <c r="IVG83" s="209"/>
      <c r="IVH83" s="209"/>
      <c r="IVI83" s="209"/>
      <c r="IVJ83" s="209"/>
      <c r="IVK83" s="209"/>
      <c r="IVL83" s="209"/>
      <c r="IVM83" s="209"/>
      <c r="IVN83" s="209"/>
      <c r="IVO83" s="209"/>
      <c r="IVP83" s="209"/>
      <c r="IVQ83" s="209"/>
      <c r="IVR83" s="209"/>
      <c r="IVS83" s="209"/>
      <c r="IVT83" s="209"/>
      <c r="IVU83" s="209"/>
      <c r="IVV83" s="209"/>
      <c r="IVW83" s="209"/>
      <c r="IVX83" s="209"/>
      <c r="IVY83" s="209"/>
      <c r="IVZ83" s="209"/>
      <c r="IWA83" s="209"/>
      <c r="IWB83" s="209"/>
      <c r="IWC83" s="209"/>
      <c r="IWD83" s="209"/>
      <c r="IWE83" s="209"/>
      <c r="IWF83" s="209"/>
      <c r="IWG83" s="209"/>
      <c r="IWH83" s="209"/>
      <c r="IWI83" s="209"/>
      <c r="IWJ83" s="209"/>
      <c r="IWK83" s="209"/>
      <c r="IWL83" s="209"/>
      <c r="IWM83" s="209"/>
      <c r="IWN83" s="209"/>
      <c r="IWO83" s="209"/>
      <c r="IWP83" s="209"/>
      <c r="IWQ83" s="209"/>
      <c r="IWR83" s="209"/>
      <c r="IWS83" s="209"/>
      <c r="IWT83" s="209"/>
      <c r="IWU83" s="209"/>
      <c r="IWV83" s="209"/>
      <c r="IWW83" s="209"/>
      <c r="IWX83" s="209"/>
      <c r="IWY83" s="209"/>
      <c r="IWZ83" s="209"/>
      <c r="IXA83" s="209"/>
      <c r="IXB83" s="209"/>
      <c r="IXC83" s="209"/>
      <c r="IXD83" s="209"/>
      <c r="IXE83" s="209"/>
      <c r="IXF83" s="209"/>
      <c r="IXG83" s="209"/>
      <c r="IXH83" s="209"/>
      <c r="IXI83" s="209"/>
      <c r="IXJ83" s="209"/>
      <c r="IXK83" s="209"/>
      <c r="IXL83" s="209"/>
      <c r="IXM83" s="209"/>
      <c r="IXN83" s="209"/>
      <c r="IXO83" s="209"/>
      <c r="IXP83" s="209"/>
      <c r="IXQ83" s="209"/>
      <c r="IXR83" s="209"/>
      <c r="IXS83" s="209"/>
      <c r="IXT83" s="209"/>
      <c r="IXU83" s="209"/>
      <c r="IXV83" s="209"/>
      <c r="IXW83" s="209"/>
      <c r="IXX83" s="209"/>
      <c r="IXY83" s="209"/>
      <c r="IXZ83" s="209"/>
      <c r="IYA83" s="209"/>
      <c r="IYB83" s="209"/>
      <c r="IYC83" s="209"/>
      <c r="IYD83" s="209"/>
      <c r="IYE83" s="209"/>
      <c r="IYF83" s="209"/>
      <c r="IYG83" s="209"/>
      <c r="IYH83" s="209"/>
      <c r="IYI83" s="209"/>
      <c r="IYJ83" s="209"/>
      <c r="IYK83" s="209"/>
      <c r="IYL83" s="209"/>
      <c r="IYM83" s="209"/>
      <c r="IYN83" s="209"/>
      <c r="IYO83" s="209"/>
      <c r="IYP83" s="209"/>
      <c r="IYQ83" s="209"/>
      <c r="IYR83" s="209"/>
      <c r="IYS83" s="209"/>
      <c r="IYT83" s="209"/>
      <c r="IYU83" s="209"/>
      <c r="IYV83" s="209"/>
      <c r="IYW83" s="209"/>
      <c r="IYX83" s="209"/>
      <c r="IYY83" s="209"/>
      <c r="IYZ83" s="209"/>
      <c r="IZA83" s="209"/>
      <c r="IZB83" s="209"/>
      <c r="IZC83" s="209"/>
      <c r="IZD83" s="209"/>
      <c r="IZE83" s="209"/>
      <c r="IZF83" s="209"/>
      <c r="IZG83" s="209"/>
      <c r="IZH83" s="209"/>
      <c r="IZI83" s="209"/>
      <c r="IZJ83" s="209"/>
      <c r="IZK83" s="209"/>
      <c r="IZL83" s="209"/>
      <c r="IZM83" s="209"/>
      <c r="IZN83" s="209"/>
      <c r="IZO83" s="209"/>
      <c r="IZP83" s="209"/>
      <c r="IZQ83" s="209"/>
      <c r="IZR83" s="209"/>
      <c r="IZS83" s="209"/>
      <c r="IZT83" s="209"/>
      <c r="IZU83" s="209"/>
      <c r="IZV83" s="209"/>
      <c r="IZW83" s="209"/>
      <c r="IZX83" s="209"/>
      <c r="IZY83" s="209"/>
      <c r="IZZ83" s="209"/>
      <c r="JAA83" s="209"/>
      <c r="JAB83" s="209"/>
      <c r="JAC83" s="209"/>
      <c r="JAD83" s="209"/>
      <c r="JAE83" s="209"/>
      <c r="JAF83" s="209"/>
      <c r="JAG83" s="209"/>
      <c r="JAH83" s="209"/>
      <c r="JAI83" s="209"/>
      <c r="JAJ83" s="209"/>
      <c r="JAK83" s="209"/>
      <c r="JAL83" s="209"/>
      <c r="JAM83" s="209"/>
      <c r="JAN83" s="209"/>
      <c r="JAO83" s="209"/>
      <c r="JAP83" s="209"/>
      <c r="JAQ83" s="209"/>
      <c r="JAR83" s="209"/>
      <c r="JAS83" s="209"/>
      <c r="JAT83" s="209"/>
      <c r="JAU83" s="209"/>
      <c r="JAV83" s="209"/>
      <c r="JAW83" s="209"/>
      <c r="JAX83" s="209"/>
      <c r="JAY83" s="209"/>
      <c r="JAZ83" s="209"/>
      <c r="JBA83" s="209"/>
      <c r="JBB83" s="209"/>
      <c r="JBC83" s="209"/>
      <c r="JBD83" s="209"/>
      <c r="JBE83" s="209"/>
      <c r="JBF83" s="209"/>
      <c r="JBG83" s="209"/>
      <c r="JBH83" s="209"/>
      <c r="JBI83" s="209"/>
      <c r="JBJ83" s="209"/>
      <c r="JBK83" s="209"/>
      <c r="JBL83" s="209"/>
      <c r="JBM83" s="209"/>
      <c r="JBN83" s="209"/>
      <c r="JBO83" s="209"/>
      <c r="JBP83" s="209"/>
      <c r="JBQ83" s="209"/>
      <c r="JBR83" s="209"/>
      <c r="JBS83" s="209"/>
      <c r="JBT83" s="209"/>
      <c r="JBU83" s="209"/>
      <c r="JBV83" s="209"/>
      <c r="JBW83" s="209"/>
      <c r="JBX83" s="209"/>
      <c r="JBY83" s="209"/>
      <c r="JBZ83" s="209"/>
      <c r="JCA83" s="209"/>
      <c r="JCB83" s="209"/>
      <c r="JCC83" s="209"/>
      <c r="JCD83" s="209"/>
      <c r="JCE83" s="209"/>
      <c r="JCF83" s="209"/>
      <c r="JCG83" s="209"/>
      <c r="JCH83" s="209"/>
      <c r="JCI83" s="209"/>
      <c r="JCJ83" s="209"/>
      <c r="JCK83" s="209"/>
      <c r="JCL83" s="209"/>
      <c r="JCM83" s="209"/>
      <c r="JCN83" s="209"/>
      <c r="JCO83" s="209"/>
      <c r="JCP83" s="209"/>
      <c r="JCQ83" s="209"/>
      <c r="JCR83" s="209"/>
      <c r="JCS83" s="209"/>
      <c r="JCT83" s="209"/>
      <c r="JCU83" s="209"/>
      <c r="JCV83" s="209"/>
      <c r="JCW83" s="209"/>
      <c r="JCX83" s="209"/>
      <c r="JCY83" s="209"/>
      <c r="JCZ83" s="209"/>
      <c r="JDA83" s="209"/>
      <c r="JDB83" s="209"/>
      <c r="JDC83" s="209"/>
      <c r="JDD83" s="209"/>
      <c r="JDE83" s="209"/>
      <c r="JDF83" s="209"/>
      <c r="JDG83" s="209"/>
      <c r="JDH83" s="209"/>
      <c r="JDI83" s="209"/>
      <c r="JDJ83" s="209"/>
      <c r="JDK83" s="209"/>
      <c r="JDL83" s="209"/>
      <c r="JDM83" s="209"/>
      <c r="JDN83" s="209"/>
      <c r="JDO83" s="209"/>
      <c r="JDP83" s="209"/>
      <c r="JDQ83" s="209"/>
      <c r="JDR83" s="209"/>
      <c r="JDS83" s="209"/>
      <c r="JDT83" s="209"/>
      <c r="JDU83" s="209"/>
      <c r="JDV83" s="209"/>
      <c r="JDW83" s="209"/>
      <c r="JDX83" s="209"/>
      <c r="JDY83" s="209"/>
      <c r="JDZ83" s="209"/>
      <c r="JEA83" s="209"/>
      <c r="JEB83" s="209"/>
      <c r="JEC83" s="209"/>
      <c r="JED83" s="209"/>
      <c r="JEE83" s="209"/>
      <c r="JEF83" s="209"/>
      <c r="JEG83" s="209"/>
      <c r="JEH83" s="209"/>
      <c r="JEI83" s="209"/>
      <c r="JEJ83" s="209"/>
      <c r="JEK83" s="209"/>
      <c r="JEL83" s="209"/>
      <c r="JEM83" s="209"/>
      <c r="JEN83" s="209"/>
      <c r="JEO83" s="209"/>
      <c r="JEP83" s="209"/>
      <c r="JEQ83" s="209"/>
      <c r="JER83" s="209"/>
      <c r="JES83" s="209"/>
      <c r="JET83" s="209"/>
      <c r="JEU83" s="209"/>
      <c r="JEV83" s="209"/>
      <c r="JEW83" s="209"/>
      <c r="JEX83" s="209"/>
      <c r="JEY83" s="209"/>
      <c r="JEZ83" s="209"/>
      <c r="JFA83" s="209"/>
      <c r="JFB83" s="209"/>
      <c r="JFC83" s="209"/>
      <c r="JFD83" s="209"/>
      <c r="JFE83" s="209"/>
      <c r="JFF83" s="209"/>
      <c r="JFG83" s="209"/>
      <c r="JFH83" s="209"/>
      <c r="JFI83" s="209"/>
      <c r="JFJ83" s="209"/>
      <c r="JFK83" s="209"/>
      <c r="JFL83" s="209"/>
      <c r="JFM83" s="209"/>
      <c r="JFN83" s="209"/>
      <c r="JFO83" s="209"/>
      <c r="JFP83" s="209"/>
      <c r="JFQ83" s="209"/>
      <c r="JFR83" s="209"/>
      <c r="JFS83" s="209"/>
      <c r="JFT83" s="209"/>
      <c r="JFU83" s="209"/>
      <c r="JFV83" s="209"/>
      <c r="JFW83" s="209"/>
      <c r="JFX83" s="209"/>
      <c r="JFY83" s="209"/>
      <c r="JFZ83" s="209"/>
      <c r="JGA83" s="209"/>
      <c r="JGB83" s="209"/>
      <c r="JGC83" s="209"/>
      <c r="JGD83" s="209"/>
      <c r="JGE83" s="209"/>
      <c r="JGF83" s="209"/>
      <c r="JGG83" s="209"/>
      <c r="JGH83" s="209"/>
      <c r="JGI83" s="209"/>
      <c r="JGJ83" s="209"/>
      <c r="JGK83" s="209"/>
      <c r="JGL83" s="209"/>
      <c r="JGM83" s="209"/>
      <c r="JGN83" s="209"/>
      <c r="JGO83" s="209"/>
      <c r="JGP83" s="209"/>
      <c r="JGQ83" s="209"/>
      <c r="JGR83" s="209"/>
      <c r="JGS83" s="209"/>
      <c r="JGT83" s="209"/>
      <c r="JGU83" s="209"/>
      <c r="JGV83" s="209"/>
      <c r="JGW83" s="209"/>
      <c r="JGX83" s="209"/>
      <c r="JGY83" s="209"/>
      <c r="JGZ83" s="209"/>
      <c r="JHA83" s="209"/>
      <c r="JHB83" s="209"/>
      <c r="JHC83" s="209"/>
      <c r="JHD83" s="209"/>
      <c r="JHE83" s="209"/>
      <c r="JHF83" s="209"/>
      <c r="JHG83" s="209"/>
      <c r="JHH83" s="209"/>
      <c r="JHI83" s="209"/>
      <c r="JHJ83" s="209"/>
      <c r="JHK83" s="209"/>
      <c r="JHL83" s="209"/>
      <c r="JHM83" s="209"/>
      <c r="JHN83" s="209"/>
      <c r="JHO83" s="209"/>
      <c r="JHP83" s="209"/>
      <c r="JHQ83" s="209"/>
      <c r="JHR83" s="209"/>
      <c r="JHS83" s="209"/>
      <c r="JHT83" s="209"/>
      <c r="JHU83" s="209"/>
      <c r="JHV83" s="209"/>
      <c r="JHW83" s="209"/>
      <c r="JHX83" s="209"/>
      <c r="JHY83" s="209"/>
      <c r="JHZ83" s="209"/>
      <c r="JIA83" s="209"/>
      <c r="JIB83" s="209"/>
      <c r="JIC83" s="209"/>
      <c r="JID83" s="209"/>
      <c r="JIE83" s="209"/>
      <c r="JIF83" s="209"/>
      <c r="JIG83" s="209"/>
      <c r="JIH83" s="209"/>
      <c r="JII83" s="209"/>
      <c r="JIJ83" s="209"/>
      <c r="JIK83" s="209"/>
      <c r="JIL83" s="209"/>
      <c r="JIM83" s="209"/>
      <c r="JIN83" s="209"/>
      <c r="JIO83" s="209"/>
      <c r="JIP83" s="209"/>
      <c r="JIQ83" s="209"/>
      <c r="JIR83" s="209"/>
      <c r="JIS83" s="209"/>
      <c r="JIT83" s="209"/>
      <c r="JIU83" s="209"/>
      <c r="JIV83" s="209"/>
      <c r="JIW83" s="209"/>
      <c r="JIX83" s="209"/>
      <c r="JIY83" s="209"/>
      <c r="JIZ83" s="209"/>
      <c r="JJA83" s="209"/>
      <c r="JJB83" s="209"/>
      <c r="JJC83" s="209"/>
      <c r="JJD83" s="209"/>
      <c r="JJE83" s="209"/>
      <c r="JJF83" s="209"/>
      <c r="JJG83" s="209"/>
      <c r="JJH83" s="209"/>
      <c r="JJI83" s="209"/>
      <c r="JJJ83" s="209"/>
      <c r="JJK83" s="209"/>
      <c r="JJL83" s="209"/>
      <c r="JJM83" s="209"/>
      <c r="JJN83" s="209"/>
      <c r="JJO83" s="209"/>
      <c r="JJP83" s="209"/>
      <c r="JJQ83" s="209"/>
      <c r="JJR83" s="209"/>
      <c r="JJS83" s="209"/>
      <c r="JJT83" s="209"/>
      <c r="JJU83" s="209"/>
      <c r="JJV83" s="209"/>
      <c r="JJW83" s="209"/>
      <c r="JJX83" s="209"/>
      <c r="JJY83" s="209"/>
      <c r="JJZ83" s="209"/>
      <c r="JKA83" s="209"/>
      <c r="JKB83" s="209"/>
      <c r="JKC83" s="209"/>
      <c r="JKD83" s="209"/>
      <c r="JKE83" s="209"/>
      <c r="JKF83" s="209"/>
      <c r="JKG83" s="209"/>
      <c r="JKH83" s="209"/>
      <c r="JKI83" s="209"/>
      <c r="JKJ83" s="209"/>
      <c r="JKK83" s="209"/>
      <c r="JKL83" s="209"/>
      <c r="JKM83" s="209"/>
      <c r="JKN83" s="209"/>
      <c r="JKO83" s="209"/>
      <c r="JKP83" s="209"/>
      <c r="JKQ83" s="209"/>
      <c r="JKR83" s="209"/>
      <c r="JKS83" s="209"/>
      <c r="JKT83" s="209"/>
      <c r="JKU83" s="209"/>
      <c r="JKV83" s="209"/>
      <c r="JKW83" s="209"/>
      <c r="JKX83" s="209"/>
      <c r="JKY83" s="209"/>
      <c r="JKZ83" s="209"/>
      <c r="JLA83" s="209"/>
      <c r="JLB83" s="209"/>
      <c r="JLC83" s="209"/>
      <c r="JLD83" s="209"/>
      <c r="JLE83" s="209"/>
      <c r="JLF83" s="209"/>
      <c r="JLG83" s="209"/>
      <c r="JLH83" s="209"/>
      <c r="JLI83" s="209"/>
      <c r="JLJ83" s="209"/>
      <c r="JLK83" s="209"/>
      <c r="JLL83" s="209"/>
      <c r="JLM83" s="209"/>
      <c r="JLN83" s="209"/>
      <c r="JLO83" s="209"/>
      <c r="JLP83" s="209"/>
      <c r="JLQ83" s="209"/>
      <c r="JLR83" s="209"/>
      <c r="JLS83" s="209"/>
      <c r="JLT83" s="209"/>
      <c r="JLU83" s="209"/>
      <c r="JLV83" s="209"/>
      <c r="JLW83" s="209"/>
      <c r="JLX83" s="209"/>
      <c r="JLY83" s="209"/>
      <c r="JLZ83" s="209"/>
      <c r="JMA83" s="209"/>
      <c r="JMB83" s="209"/>
      <c r="JMC83" s="209"/>
      <c r="JMD83" s="209"/>
      <c r="JME83" s="209"/>
      <c r="JMF83" s="209"/>
      <c r="JMG83" s="209"/>
      <c r="JMH83" s="209"/>
      <c r="JMI83" s="209"/>
      <c r="JMJ83" s="209"/>
      <c r="JMK83" s="209"/>
      <c r="JML83" s="209"/>
      <c r="JMM83" s="209"/>
      <c r="JMN83" s="209"/>
      <c r="JMO83" s="209"/>
      <c r="JMP83" s="209"/>
      <c r="JMQ83" s="209"/>
      <c r="JMR83" s="209"/>
      <c r="JMS83" s="209"/>
      <c r="JMT83" s="209"/>
      <c r="JMU83" s="209"/>
      <c r="JMV83" s="209"/>
      <c r="JMW83" s="209"/>
      <c r="JMX83" s="209"/>
      <c r="JMY83" s="209"/>
      <c r="JMZ83" s="209"/>
      <c r="JNA83" s="209"/>
      <c r="JNB83" s="209"/>
      <c r="JNC83" s="209"/>
      <c r="JND83" s="209"/>
      <c r="JNE83" s="209"/>
      <c r="JNF83" s="209"/>
      <c r="JNG83" s="209"/>
      <c r="JNH83" s="209"/>
      <c r="JNI83" s="209"/>
      <c r="JNJ83" s="209"/>
      <c r="JNK83" s="209"/>
      <c r="JNL83" s="209"/>
      <c r="JNM83" s="209"/>
      <c r="JNN83" s="209"/>
      <c r="JNO83" s="209"/>
      <c r="JNP83" s="209"/>
      <c r="JNQ83" s="209"/>
      <c r="JNR83" s="209"/>
      <c r="JNS83" s="209"/>
      <c r="JNT83" s="209"/>
      <c r="JNU83" s="209"/>
      <c r="JNV83" s="209"/>
      <c r="JNW83" s="209"/>
      <c r="JNX83" s="209"/>
      <c r="JNY83" s="209"/>
      <c r="JNZ83" s="209"/>
      <c r="JOA83" s="209"/>
      <c r="JOB83" s="209"/>
      <c r="JOC83" s="209"/>
      <c r="JOD83" s="209"/>
      <c r="JOE83" s="209"/>
      <c r="JOF83" s="209"/>
      <c r="JOG83" s="209"/>
      <c r="JOH83" s="209"/>
      <c r="JOI83" s="209"/>
      <c r="JOJ83" s="209"/>
      <c r="JOK83" s="209"/>
      <c r="JOL83" s="209"/>
      <c r="JOM83" s="209"/>
      <c r="JON83" s="209"/>
      <c r="JOO83" s="209"/>
      <c r="JOP83" s="209"/>
      <c r="JOQ83" s="209"/>
      <c r="JOR83" s="209"/>
      <c r="JOS83" s="209"/>
      <c r="JOT83" s="209"/>
      <c r="JOU83" s="209"/>
      <c r="JOV83" s="209"/>
      <c r="JOW83" s="209"/>
      <c r="JOX83" s="209"/>
      <c r="JOY83" s="209"/>
      <c r="JOZ83" s="209"/>
      <c r="JPA83" s="209"/>
      <c r="JPB83" s="209"/>
      <c r="JPC83" s="209"/>
      <c r="JPD83" s="209"/>
      <c r="JPE83" s="209"/>
      <c r="JPF83" s="209"/>
      <c r="JPG83" s="209"/>
      <c r="JPH83" s="209"/>
      <c r="JPI83" s="209"/>
      <c r="JPJ83" s="209"/>
      <c r="JPK83" s="209"/>
      <c r="JPL83" s="209"/>
      <c r="JPM83" s="209"/>
      <c r="JPN83" s="209"/>
      <c r="JPO83" s="209"/>
      <c r="JPP83" s="209"/>
      <c r="JPQ83" s="209"/>
      <c r="JPR83" s="209"/>
      <c r="JPS83" s="209"/>
      <c r="JPT83" s="209"/>
      <c r="JPU83" s="209"/>
      <c r="JPV83" s="209"/>
      <c r="JPW83" s="209"/>
      <c r="JPX83" s="209"/>
      <c r="JPY83" s="209"/>
      <c r="JPZ83" s="209"/>
      <c r="JQA83" s="209"/>
      <c r="JQB83" s="209"/>
      <c r="JQC83" s="209"/>
      <c r="JQD83" s="209"/>
      <c r="JQE83" s="209"/>
      <c r="JQF83" s="209"/>
      <c r="JQG83" s="209"/>
      <c r="JQH83" s="209"/>
      <c r="JQI83" s="209"/>
      <c r="JQJ83" s="209"/>
      <c r="JQK83" s="209"/>
      <c r="JQL83" s="209"/>
      <c r="JQM83" s="209"/>
      <c r="JQN83" s="209"/>
      <c r="JQO83" s="209"/>
      <c r="JQP83" s="209"/>
      <c r="JQQ83" s="209"/>
      <c r="JQR83" s="209"/>
      <c r="JQS83" s="209"/>
      <c r="JQT83" s="209"/>
      <c r="JQU83" s="209"/>
      <c r="JQV83" s="209"/>
      <c r="JQW83" s="209"/>
      <c r="JQX83" s="209"/>
      <c r="JQY83" s="209"/>
      <c r="JQZ83" s="209"/>
      <c r="JRA83" s="209"/>
      <c r="JRB83" s="209"/>
      <c r="JRC83" s="209"/>
      <c r="JRD83" s="209"/>
      <c r="JRE83" s="209"/>
      <c r="JRF83" s="209"/>
      <c r="JRG83" s="209"/>
      <c r="JRH83" s="209"/>
      <c r="JRI83" s="209"/>
      <c r="JRJ83" s="209"/>
      <c r="JRK83" s="209"/>
      <c r="JRL83" s="209"/>
      <c r="JRM83" s="209"/>
      <c r="JRN83" s="209"/>
      <c r="JRO83" s="209"/>
      <c r="JRP83" s="209"/>
      <c r="JRQ83" s="209"/>
      <c r="JRR83" s="209"/>
      <c r="JRS83" s="209"/>
      <c r="JRT83" s="209"/>
      <c r="JRU83" s="209"/>
      <c r="JRV83" s="209"/>
      <c r="JRW83" s="209"/>
      <c r="JRX83" s="209"/>
      <c r="JRY83" s="209"/>
      <c r="JRZ83" s="209"/>
      <c r="JSA83" s="209"/>
      <c r="JSB83" s="209"/>
      <c r="JSC83" s="209"/>
      <c r="JSD83" s="209"/>
      <c r="JSE83" s="209"/>
      <c r="JSF83" s="209"/>
      <c r="JSG83" s="209"/>
      <c r="JSH83" s="209"/>
      <c r="JSI83" s="209"/>
      <c r="JSJ83" s="209"/>
      <c r="JSK83" s="209"/>
      <c r="JSL83" s="209"/>
      <c r="JSM83" s="209"/>
      <c r="JSN83" s="209"/>
      <c r="JSO83" s="209"/>
      <c r="JSP83" s="209"/>
      <c r="JSQ83" s="209"/>
      <c r="JSR83" s="209"/>
      <c r="JSS83" s="209"/>
      <c r="JST83" s="209"/>
      <c r="JSU83" s="209"/>
      <c r="JSV83" s="209"/>
      <c r="JSW83" s="209"/>
      <c r="JSX83" s="209"/>
      <c r="JSY83" s="209"/>
      <c r="JSZ83" s="209"/>
      <c r="JTA83" s="209"/>
      <c r="JTB83" s="209"/>
      <c r="JTC83" s="209"/>
      <c r="JTD83" s="209"/>
      <c r="JTE83" s="209"/>
      <c r="JTF83" s="209"/>
      <c r="JTG83" s="209"/>
      <c r="JTH83" s="209"/>
      <c r="JTI83" s="209"/>
      <c r="JTJ83" s="209"/>
      <c r="JTK83" s="209"/>
      <c r="JTL83" s="209"/>
      <c r="JTM83" s="209"/>
      <c r="JTN83" s="209"/>
      <c r="JTO83" s="209"/>
      <c r="JTP83" s="209"/>
      <c r="JTQ83" s="209"/>
      <c r="JTR83" s="209"/>
      <c r="JTS83" s="209"/>
      <c r="JTT83" s="209"/>
      <c r="JTU83" s="209"/>
      <c r="JTV83" s="209"/>
      <c r="JTW83" s="209"/>
      <c r="JTX83" s="209"/>
      <c r="JTY83" s="209"/>
      <c r="JTZ83" s="209"/>
      <c r="JUA83" s="209"/>
      <c r="JUB83" s="209"/>
      <c r="JUC83" s="209"/>
      <c r="JUD83" s="209"/>
      <c r="JUE83" s="209"/>
      <c r="JUF83" s="209"/>
      <c r="JUG83" s="209"/>
      <c r="JUH83" s="209"/>
      <c r="JUI83" s="209"/>
      <c r="JUJ83" s="209"/>
      <c r="JUK83" s="209"/>
      <c r="JUL83" s="209"/>
      <c r="JUM83" s="209"/>
      <c r="JUN83" s="209"/>
      <c r="JUO83" s="209"/>
      <c r="JUP83" s="209"/>
      <c r="JUQ83" s="209"/>
      <c r="JUR83" s="209"/>
      <c r="JUS83" s="209"/>
      <c r="JUT83" s="209"/>
      <c r="JUU83" s="209"/>
      <c r="JUV83" s="209"/>
      <c r="JUW83" s="209"/>
      <c r="JUX83" s="209"/>
      <c r="JUY83" s="209"/>
      <c r="JUZ83" s="209"/>
      <c r="JVA83" s="209"/>
      <c r="JVB83" s="209"/>
      <c r="JVC83" s="209"/>
      <c r="JVD83" s="209"/>
      <c r="JVE83" s="209"/>
      <c r="JVF83" s="209"/>
      <c r="JVG83" s="209"/>
      <c r="JVH83" s="209"/>
      <c r="JVI83" s="209"/>
      <c r="JVJ83" s="209"/>
      <c r="JVK83" s="209"/>
      <c r="JVL83" s="209"/>
      <c r="JVM83" s="209"/>
      <c r="JVN83" s="209"/>
      <c r="JVO83" s="209"/>
      <c r="JVP83" s="209"/>
      <c r="JVQ83" s="209"/>
      <c r="JVR83" s="209"/>
      <c r="JVS83" s="209"/>
      <c r="JVT83" s="209"/>
      <c r="JVU83" s="209"/>
      <c r="JVV83" s="209"/>
      <c r="JVW83" s="209"/>
      <c r="JVX83" s="209"/>
      <c r="JVY83" s="209"/>
      <c r="JVZ83" s="209"/>
      <c r="JWA83" s="209"/>
      <c r="JWB83" s="209"/>
      <c r="JWC83" s="209"/>
      <c r="JWD83" s="209"/>
      <c r="JWE83" s="209"/>
      <c r="JWF83" s="209"/>
      <c r="JWG83" s="209"/>
      <c r="JWH83" s="209"/>
      <c r="JWI83" s="209"/>
      <c r="JWJ83" s="209"/>
      <c r="JWK83" s="209"/>
      <c r="JWL83" s="209"/>
      <c r="JWM83" s="209"/>
      <c r="JWN83" s="209"/>
      <c r="JWO83" s="209"/>
      <c r="JWP83" s="209"/>
      <c r="JWQ83" s="209"/>
      <c r="JWR83" s="209"/>
      <c r="JWS83" s="209"/>
      <c r="JWT83" s="209"/>
      <c r="JWU83" s="209"/>
      <c r="JWV83" s="209"/>
      <c r="JWW83" s="209"/>
      <c r="JWX83" s="209"/>
      <c r="JWY83" s="209"/>
      <c r="JWZ83" s="209"/>
      <c r="JXA83" s="209"/>
      <c r="JXB83" s="209"/>
      <c r="JXC83" s="209"/>
      <c r="JXD83" s="209"/>
      <c r="JXE83" s="209"/>
      <c r="JXF83" s="209"/>
      <c r="JXG83" s="209"/>
      <c r="JXH83" s="209"/>
      <c r="JXI83" s="209"/>
      <c r="JXJ83" s="209"/>
      <c r="JXK83" s="209"/>
      <c r="JXL83" s="209"/>
      <c r="JXM83" s="209"/>
      <c r="JXN83" s="209"/>
      <c r="JXO83" s="209"/>
      <c r="JXP83" s="209"/>
      <c r="JXQ83" s="209"/>
      <c r="JXR83" s="209"/>
      <c r="JXS83" s="209"/>
      <c r="JXT83" s="209"/>
      <c r="JXU83" s="209"/>
      <c r="JXV83" s="209"/>
      <c r="JXW83" s="209"/>
      <c r="JXX83" s="209"/>
      <c r="JXY83" s="209"/>
      <c r="JXZ83" s="209"/>
      <c r="JYA83" s="209"/>
      <c r="JYB83" s="209"/>
      <c r="JYC83" s="209"/>
      <c r="JYD83" s="209"/>
      <c r="JYE83" s="209"/>
      <c r="JYF83" s="209"/>
      <c r="JYG83" s="209"/>
      <c r="JYH83" s="209"/>
      <c r="JYI83" s="209"/>
      <c r="JYJ83" s="209"/>
      <c r="JYK83" s="209"/>
      <c r="JYL83" s="209"/>
      <c r="JYM83" s="209"/>
      <c r="JYN83" s="209"/>
      <c r="JYO83" s="209"/>
      <c r="JYP83" s="209"/>
      <c r="JYQ83" s="209"/>
      <c r="JYR83" s="209"/>
      <c r="JYS83" s="209"/>
      <c r="JYT83" s="209"/>
      <c r="JYU83" s="209"/>
      <c r="JYV83" s="209"/>
      <c r="JYW83" s="209"/>
      <c r="JYX83" s="209"/>
      <c r="JYY83" s="209"/>
      <c r="JYZ83" s="209"/>
      <c r="JZA83" s="209"/>
      <c r="JZB83" s="209"/>
      <c r="JZC83" s="209"/>
      <c r="JZD83" s="209"/>
      <c r="JZE83" s="209"/>
      <c r="JZF83" s="209"/>
      <c r="JZG83" s="209"/>
      <c r="JZH83" s="209"/>
      <c r="JZI83" s="209"/>
      <c r="JZJ83" s="209"/>
      <c r="JZK83" s="209"/>
      <c r="JZL83" s="209"/>
      <c r="JZM83" s="209"/>
      <c r="JZN83" s="209"/>
      <c r="JZO83" s="209"/>
      <c r="JZP83" s="209"/>
      <c r="JZQ83" s="209"/>
      <c r="JZR83" s="209"/>
      <c r="JZS83" s="209"/>
      <c r="JZT83" s="209"/>
      <c r="JZU83" s="209"/>
      <c r="JZV83" s="209"/>
      <c r="JZW83" s="209"/>
      <c r="JZX83" s="209"/>
      <c r="JZY83" s="209"/>
      <c r="JZZ83" s="209"/>
      <c r="KAA83" s="209"/>
      <c r="KAB83" s="209"/>
      <c r="KAC83" s="209"/>
      <c r="KAD83" s="209"/>
      <c r="KAE83" s="209"/>
      <c r="KAF83" s="209"/>
      <c r="KAG83" s="209"/>
      <c r="KAH83" s="209"/>
      <c r="KAI83" s="209"/>
      <c r="KAJ83" s="209"/>
      <c r="KAK83" s="209"/>
      <c r="KAL83" s="209"/>
      <c r="KAM83" s="209"/>
      <c r="KAN83" s="209"/>
      <c r="KAO83" s="209"/>
      <c r="KAP83" s="209"/>
      <c r="KAQ83" s="209"/>
      <c r="KAR83" s="209"/>
      <c r="KAS83" s="209"/>
      <c r="KAT83" s="209"/>
      <c r="KAU83" s="209"/>
      <c r="KAV83" s="209"/>
      <c r="KAW83" s="209"/>
      <c r="KAX83" s="209"/>
      <c r="KAY83" s="209"/>
      <c r="KAZ83" s="209"/>
      <c r="KBA83" s="209"/>
      <c r="KBB83" s="209"/>
      <c r="KBC83" s="209"/>
      <c r="KBD83" s="209"/>
      <c r="KBE83" s="209"/>
      <c r="KBF83" s="209"/>
      <c r="KBG83" s="209"/>
      <c r="KBH83" s="209"/>
      <c r="KBI83" s="209"/>
      <c r="KBJ83" s="209"/>
      <c r="KBK83" s="209"/>
      <c r="KBL83" s="209"/>
      <c r="KBM83" s="209"/>
      <c r="KBN83" s="209"/>
      <c r="KBO83" s="209"/>
      <c r="KBP83" s="209"/>
      <c r="KBQ83" s="209"/>
      <c r="KBR83" s="209"/>
      <c r="KBS83" s="209"/>
      <c r="KBT83" s="209"/>
      <c r="KBU83" s="209"/>
      <c r="KBV83" s="209"/>
      <c r="KBW83" s="209"/>
      <c r="KBX83" s="209"/>
      <c r="KBY83" s="209"/>
      <c r="KBZ83" s="209"/>
      <c r="KCA83" s="209"/>
      <c r="KCB83" s="209"/>
      <c r="KCC83" s="209"/>
      <c r="KCD83" s="209"/>
      <c r="KCE83" s="209"/>
      <c r="KCF83" s="209"/>
      <c r="KCG83" s="209"/>
      <c r="KCH83" s="209"/>
      <c r="KCI83" s="209"/>
      <c r="KCJ83" s="209"/>
      <c r="KCK83" s="209"/>
      <c r="KCL83" s="209"/>
      <c r="KCM83" s="209"/>
      <c r="KCN83" s="209"/>
      <c r="KCO83" s="209"/>
      <c r="KCP83" s="209"/>
      <c r="KCQ83" s="209"/>
      <c r="KCR83" s="209"/>
      <c r="KCS83" s="209"/>
      <c r="KCT83" s="209"/>
      <c r="KCU83" s="209"/>
      <c r="KCV83" s="209"/>
      <c r="KCW83" s="209"/>
      <c r="KCX83" s="209"/>
      <c r="KCY83" s="209"/>
      <c r="KCZ83" s="209"/>
      <c r="KDA83" s="209"/>
      <c r="KDB83" s="209"/>
      <c r="KDC83" s="209"/>
      <c r="KDD83" s="209"/>
      <c r="KDE83" s="209"/>
      <c r="KDF83" s="209"/>
      <c r="KDG83" s="209"/>
      <c r="KDH83" s="209"/>
      <c r="KDI83" s="209"/>
      <c r="KDJ83" s="209"/>
      <c r="KDK83" s="209"/>
      <c r="KDL83" s="209"/>
      <c r="KDM83" s="209"/>
      <c r="KDN83" s="209"/>
      <c r="KDO83" s="209"/>
      <c r="KDP83" s="209"/>
      <c r="KDQ83" s="209"/>
      <c r="KDR83" s="209"/>
      <c r="KDS83" s="209"/>
      <c r="KDT83" s="209"/>
      <c r="KDU83" s="209"/>
      <c r="KDV83" s="209"/>
      <c r="KDW83" s="209"/>
      <c r="KDX83" s="209"/>
      <c r="KDY83" s="209"/>
      <c r="KDZ83" s="209"/>
      <c r="KEA83" s="209"/>
      <c r="KEB83" s="209"/>
      <c r="KEC83" s="209"/>
      <c r="KED83" s="209"/>
      <c r="KEE83" s="209"/>
      <c r="KEF83" s="209"/>
      <c r="KEG83" s="209"/>
      <c r="KEH83" s="209"/>
      <c r="KEI83" s="209"/>
      <c r="KEJ83" s="209"/>
      <c r="KEK83" s="209"/>
      <c r="KEL83" s="209"/>
      <c r="KEM83" s="209"/>
      <c r="KEN83" s="209"/>
      <c r="KEO83" s="209"/>
      <c r="KEP83" s="209"/>
      <c r="KEQ83" s="209"/>
      <c r="KER83" s="209"/>
      <c r="KES83" s="209"/>
      <c r="KET83" s="209"/>
      <c r="KEU83" s="209"/>
      <c r="KEV83" s="209"/>
      <c r="KEW83" s="209"/>
      <c r="KEX83" s="209"/>
      <c r="KEY83" s="209"/>
      <c r="KEZ83" s="209"/>
      <c r="KFA83" s="209"/>
      <c r="KFB83" s="209"/>
      <c r="KFC83" s="209"/>
      <c r="KFD83" s="209"/>
      <c r="KFE83" s="209"/>
      <c r="KFF83" s="209"/>
      <c r="KFG83" s="209"/>
      <c r="KFH83" s="209"/>
      <c r="KFI83" s="209"/>
      <c r="KFJ83" s="209"/>
      <c r="KFK83" s="209"/>
      <c r="KFL83" s="209"/>
      <c r="KFM83" s="209"/>
      <c r="KFN83" s="209"/>
      <c r="KFO83" s="209"/>
      <c r="KFP83" s="209"/>
      <c r="KFQ83" s="209"/>
      <c r="KFR83" s="209"/>
      <c r="KFS83" s="209"/>
      <c r="KFT83" s="209"/>
      <c r="KFU83" s="209"/>
      <c r="KFV83" s="209"/>
      <c r="KFW83" s="209"/>
      <c r="KFX83" s="209"/>
      <c r="KFY83" s="209"/>
      <c r="KFZ83" s="209"/>
      <c r="KGA83" s="209"/>
      <c r="KGB83" s="209"/>
      <c r="KGC83" s="209"/>
      <c r="KGD83" s="209"/>
      <c r="KGE83" s="209"/>
      <c r="KGF83" s="209"/>
      <c r="KGG83" s="209"/>
      <c r="KGH83" s="209"/>
      <c r="KGI83" s="209"/>
      <c r="KGJ83" s="209"/>
      <c r="KGK83" s="209"/>
      <c r="KGL83" s="209"/>
      <c r="KGM83" s="209"/>
      <c r="KGN83" s="209"/>
      <c r="KGO83" s="209"/>
      <c r="KGP83" s="209"/>
      <c r="KGQ83" s="209"/>
      <c r="KGR83" s="209"/>
      <c r="KGS83" s="209"/>
      <c r="KGT83" s="209"/>
      <c r="KGU83" s="209"/>
      <c r="KGV83" s="209"/>
      <c r="KGW83" s="209"/>
      <c r="KGX83" s="209"/>
      <c r="KGY83" s="209"/>
      <c r="KGZ83" s="209"/>
      <c r="KHA83" s="209"/>
      <c r="KHB83" s="209"/>
      <c r="KHC83" s="209"/>
      <c r="KHD83" s="209"/>
      <c r="KHE83" s="209"/>
      <c r="KHF83" s="209"/>
      <c r="KHG83" s="209"/>
      <c r="KHH83" s="209"/>
      <c r="KHI83" s="209"/>
      <c r="KHJ83" s="209"/>
      <c r="KHK83" s="209"/>
      <c r="KHL83" s="209"/>
      <c r="KHM83" s="209"/>
      <c r="KHN83" s="209"/>
      <c r="KHO83" s="209"/>
      <c r="KHP83" s="209"/>
      <c r="KHQ83" s="209"/>
      <c r="KHR83" s="209"/>
      <c r="KHS83" s="209"/>
      <c r="KHT83" s="209"/>
      <c r="KHU83" s="209"/>
      <c r="KHV83" s="209"/>
      <c r="KHW83" s="209"/>
      <c r="KHX83" s="209"/>
      <c r="KHY83" s="209"/>
      <c r="KHZ83" s="209"/>
      <c r="KIA83" s="209"/>
      <c r="KIB83" s="209"/>
      <c r="KIC83" s="209"/>
      <c r="KID83" s="209"/>
      <c r="KIE83" s="209"/>
      <c r="KIF83" s="209"/>
      <c r="KIG83" s="209"/>
      <c r="KIH83" s="209"/>
      <c r="KII83" s="209"/>
      <c r="KIJ83" s="209"/>
      <c r="KIK83" s="209"/>
      <c r="KIL83" s="209"/>
      <c r="KIM83" s="209"/>
      <c r="KIN83" s="209"/>
      <c r="KIO83" s="209"/>
      <c r="KIP83" s="209"/>
      <c r="KIQ83" s="209"/>
      <c r="KIR83" s="209"/>
      <c r="KIS83" s="209"/>
      <c r="KIT83" s="209"/>
      <c r="KIU83" s="209"/>
      <c r="KIV83" s="209"/>
      <c r="KIW83" s="209"/>
      <c r="KIX83" s="209"/>
      <c r="KIY83" s="209"/>
      <c r="KIZ83" s="209"/>
      <c r="KJA83" s="209"/>
      <c r="KJB83" s="209"/>
      <c r="KJC83" s="209"/>
      <c r="KJD83" s="209"/>
      <c r="KJE83" s="209"/>
      <c r="KJF83" s="209"/>
      <c r="KJG83" s="209"/>
      <c r="KJH83" s="209"/>
      <c r="KJI83" s="209"/>
      <c r="KJJ83" s="209"/>
      <c r="KJK83" s="209"/>
      <c r="KJL83" s="209"/>
      <c r="KJM83" s="209"/>
      <c r="KJN83" s="209"/>
      <c r="KJO83" s="209"/>
      <c r="KJP83" s="209"/>
      <c r="KJQ83" s="209"/>
      <c r="KJR83" s="209"/>
      <c r="KJS83" s="209"/>
      <c r="KJT83" s="209"/>
      <c r="KJU83" s="209"/>
      <c r="KJV83" s="209"/>
      <c r="KJW83" s="209"/>
      <c r="KJX83" s="209"/>
      <c r="KJY83" s="209"/>
      <c r="KJZ83" s="209"/>
      <c r="KKA83" s="209"/>
      <c r="KKB83" s="209"/>
      <c r="KKC83" s="209"/>
      <c r="KKD83" s="209"/>
      <c r="KKE83" s="209"/>
      <c r="KKF83" s="209"/>
      <c r="KKG83" s="209"/>
      <c r="KKH83" s="209"/>
      <c r="KKI83" s="209"/>
      <c r="KKJ83" s="209"/>
      <c r="KKK83" s="209"/>
      <c r="KKL83" s="209"/>
      <c r="KKM83" s="209"/>
      <c r="KKN83" s="209"/>
      <c r="KKO83" s="209"/>
      <c r="KKP83" s="209"/>
      <c r="KKQ83" s="209"/>
      <c r="KKR83" s="209"/>
      <c r="KKS83" s="209"/>
      <c r="KKT83" s="209"/>
      <c r="KKU83" s="209"/>
      <c r="KKV83" s="209"/>
      <c r="KKW83" s="209"/>
      <c r="KKX83" s="209"/>
      <c r="KKY83" s="209"/>
      <c r="KKZ83" s="209"/>
      <c r="KLA83" s="209"/>
      <c r="KLB83" s="209"/>
      <c r="KLC83" s="209"/>
      <c r="KLD83" s="209"/>
      <c r="KLE83" s="209"/>
      <c r="KLF83" s="209"/>
      <c r="KLG83" s="209"/>
      <c r="KLH83" s="209"/>
      <c r="KLI83" s="209"/>
      <c r="KLJ83" s="209"/>
      <c r="KLK83" s="209"/>
      <c r="KLL83" s="209"/>
      <c r="KLM83" s="209"/>
      <c r="KLN83" s="209"/>
      <c r="KLO83" s="209"/>
      <c r="KLP83" s="209"/>
      <c r="KLQ83" s="209"/>
      <c r="KLR83" s="209"/>
      <c r="KLS83" s="209"/>
      <c r="KLT83" s="209"/>
      <c r="KLU83" s="209"/>
      <c r="KLV83" s="209"/>
      <c r="KLW83" s="209"/>
      <c r="KLX83" s="209"/>
      <c r="KLY83" s="209"/>
      <c r="KLZ83" s="209"/>
      <c r="KMA83" s="209"/>
      <c r="KMB83" s="209"/>
      <c r="KMC83" s="209"/>
      <c r="KMD83" s="209"/>
      <c r="KME83" s="209"/>
      <c r="KMF83" s="209"/>
      <c r="KMG83" s="209"/>
      <c r="KMH83" s="209"/>
      <c r="KMI83" s="209"/>
      <c r="KMJ83" s="209"/>
      <c r="KMK83" s="209"/>
      <c r="KML83" s="209"/>
      <c r="KMM83" s="209"/>
      <c r="KMN83" s="209"/>
      <c r="KMO83" s="209"/>
      <c r="KMP83" s="209"/>
      <c r="KMQ83" s="209"/>
      <c r="KMR83" s="209"/>
      <c r="KMS83" s="209"/>
      <c r="KMT83" s="209"/>
      <c r="KMU83" s="209"/>
      <c r="KMV83" s="209"/>
      <c r="KMW83" s="209"/>
      <c r="KMX83" s="209"/>
      <c r="KMY83" s="209"/>
      <c r="KMZ83" s="209"/>
      <c r="KNA83" s="209"/>
      <c r="KNB83" s="209"/>
      <c r="KNC83" s="209"/>
      <c r="KND83" s="209"/>
      <c r="KNE83" s="209"/>
      <c r="KNF83" s="209"/>
      <c r="KNG83" s="209"/>
      <c r="KNH83" s="209"/>
      <c r="KNI83" s="209"/>
      <c r="KNJ83" s="209"/>
      <c r="KNK83" s="209"/>
      <c r="KNL83" s="209"/>
      <c r="KNM83" s="209"/>
      <c r="KNN83" s="209"/>
      <c r="KNO83" s="209"/>
      <c r="KNP83" s="209"/>
      <c r="KNQ83" s="209"/>
      <c r="KNR83" s="209"/>
      <c r="KNS83" s="209"/>
      <c r="KNT83" s="209"/>
      <c r="KNU83" s="209"/>
      <c r="KNV83" s="209"/>
      <c r="KNW83" s="209"/>
      <c r="KNX83" s="209"/>
      <c r="KNY83" s="209"/>
      <c r="KNZ83" s="209"/>
      <c r="KOA83" s="209"/>
      <c r="KOB83" s="209"/>
      <c r="KOC83" s="209"/>
      <c r="KOD83" s="209"/>
      <c r="KOE83" s="209"/>
      <c r="KOF83" s="209"/>
      <c r="KOG83" s="209"/>
      <c r="KOH83" s="209"/>
      <c r="KOI83" s="209"/>
      <c r="KOJ83" s="209"/>
      <c r="KOK83" s="209"/>
      <c r="KOL83" s="209"/>
      <c r="KOM83" s="209"/>
      <c r="KON83" s="209"/>
      <c r="KOO83" s="209"/>
      <c r="KOP83" s="209"/>
      <c r="KOQ83" s="209"/>
      <c r="KOR83" s="209"/>
      <c r="KOS83" s="209"/>
      <c r="KOT83" s="209"/>
      <c r="KOU83" s="209"/>
      <c r="KOV83" s="209"/>
      <c r="KOW83" s="209"/>
      <c r="KOX83" s="209"/>
      <c r="KOY83" s="209"/>
      <c r="KOZ83" s="209"/>
      <c r="KPA83" s="209"/>
      <c r="KPB83" s="209"/>
      <c r="KPC83" s="209"/>
      <c r="KPD83" s="209"/>
      <c r="KPE83" s="209"/>
      <c r="KPF83" s="209"/>
      <c r="KPG83" s="209"/>
      <c r="KPH83" s="209"/>
      <c r="KPI83" s="209"/>
      <c r="KPJ83" s="209"/>
      <c r="KPK83" s="209"/>
      <c r="KPL83" s="209"/>
      <c r="KPM83" s="209"/>
      <c r="KPN83" s="209"/>
      <c r="KPO83" s="209"/>
      <c r="KPP83" s="209"/>
      <c r="KPQ83" s="209"/>
      <c r="KPR83" s="209"/>
      <c r="KPS83" s="209"/>
      <c r="KPT83" s="209"/>
      <c r="KPU83" s="209"/>
      <c r="KPV83" s="209"/>
      <c r="KPW83" s="209"/>
      <c r="KPX83" s="209"/>
      <c r="KPY83" s="209"/>
      <c r="KPZ83" s="209"/>
      <c r="KQA83" s="209"/>
      <c r="KQB83" s="209"/>
      <c r="KQC83" s="209"/>
      <c r="KQD83" s="209"/>
      <c r="KQE83" s="209"/>
      <c r="KQF83" s="209"/>
      <c r="KQG83" s="209"/>
      <c r="KQH83" s="209"/>
      <c r="KQI83" s="209"/>
      <c r="KQJ83" s="209"/>
      <c r="KQK83" s="209"/>
      <c r="KQL83" s="209"/>
      <c r="KQM83" s="209"/>
      <c r="KQN83" s="209"/>
      <c r="KQO83" s="209"/>
      <c r="KQP83" s="209"/>
      <c r="KQQ83" s="209"/>
      <c r="KQR83" s="209"/>
      <c r="KQS83" s="209"/>
      <c r="KQT83" s="209"/>
      <c r="KQU83" s="209"/>
      <c r="KQV83" s="209"/>
      <c r="KQW83" s="209"/>
      <c r="KQX83" s="209"/>
      <c r="KQY83" s="209"/>
      <c r="KQZ83" s="209"/>
      <c r="KRA83" s="209"/>
      <c r="KRB83" s="209"/>
      <c r="KRC83" s="209"/>
      <c r="KRD83" s="209"/>
      <c r="KRE83" s="209"/>
      <c r="KRF83" s="209"/>
      <c r="KRG83" s="209"/>
      <c r="KRH83" s="209"/>
      <c r="KRI83" s="209"/>
      <c r="KRJ83" s="209"/>
      <c r="KRK83" s="209"/>
      <c r="KRL83" s="209"/>
      <c r="KRM83" s="209"/>
      <c r="KRN83" s="209"/>
      <c r="KRO83" s="209"/>
      <c r="KRP83" s="209"/>
      <c r="KRQ83" s="209"/>
      <c r="KRR83" s="209"/>
      <c r="KRS83" s="209"/>
      <c r="KRT83" s="209"/>
      <c r="KRU83" s="209"/>
      <c r="KRV83" s="209"/>
      <c r="KRW83" s="209"/>
      <c r="KRX83" s="209"/>
      <c r="KRY83" s="209"/>
      <c r="KRZ83" s="209"/>
      <c r="KSA83" s="209"/>
      <c r="KSB83" s="209"/>
      <c r="KSC83" s="209"/>
      <c r="KSD83" s="209"/>
      <c r="KSE83" s="209"/>
      <c r="KSF83" s="209"/>
      <c r="KSG83" s="209"/>
      <c r="KSH83" s="209"/>
      <c r="KSI83" s="209"/>
      <c r="KSJ83" s="209"/>
      <c r="KSK83" s="209"/>
      <c r="KSL83" s="209"/>
      <c r="KSM83" s="209"/>
      <c r="KSN83" s="209"/>
      <c r="KSO83" s="209"/>
      <c r="KSP83" s="209"/>
      <c r="KSQ83" s="209"/>
      <c r="KSR83" s="209"/>
      <c r="KSS83" s="209"/>
      <c r="KST83" s="209"/>
      <c r="KSU83" s="209"/>
      <c r="KSV83" s="209"/>
      <c r="KSW83" s="209"/>
      <c r="KSX83" s="209"/>
      <c r="KSY83" s="209"/>
      <c r="KSZ83" s="209"/>
      <c r="KTA83" s="209"/>
      <c r="KTB83" s="209"/>
      <c r="KTC83" s="209"/>
      <c r="KTD83" s="209"/>
      <c r="KTE83" s="209"/>
      <c r="KTF83" s="209"/>
      <c r="KTG83" s="209"/>
      <c r="KTH83" s="209"/>
      <c r="KTI83" s="209"/>
      <c r="KTJ83" s="209"/>
      <c r="KTK83" s="209"/>
      <c r="KTL83" s="209"/>
      <c r="KTM83" s="209"/>
      <c r="KTN83" s="209"/>
      <c r="KTO83" s="209"/>
      <c r="KTP83" s="209"/>
      <c r="KTQ83" s="209"/>
      <c r="KTR83" s="209"/>
      <c r="KTS83" s="209"/>
      <c r="KTT83" s="209"/>
      <c r="KTU83" s="209"/>
      <c r="KTV83" s="209"/>
      <c r="KTW83" s="209"/>
      <c r="KTX83" s="209"/>
      <c r="KTY83" s="209"/>
      <c r="KTZ83" s="209"/>
      <c r="KUA83" s="209"/>
      <c r="KUB83" s="209"/>
      <c r="KUC83" s="209"/>
      <c r="KUD83" s="209"/>
      <c r="KUE83" s="209"/>
      <c r="KUF83" s="209"/>
      <c r="KUG83" s="209"/>
      <c r="KUH83" s="209"/>
      <c r="KUI83" s="209"/>
      <c r="KUJ83" s="209"/>
      <c r="KUK83" s="209"/>
      <c r="KUL83" s="209"/>
      <c r="KUM83" s="209"/>
      <c r="KUN83" s="209"/>
      <c r="KUO83" s="209"/>
      <c r="KUP83" s="209"/>
      <c r="KUQ83" s="209"/>
      <c r="KUR83" s="209"/>
      <c r="KUS83" s="209"/>
      <c r="KUT83" s="209"/>
      <c r="KUU83" s="209"/>
      <c r="KUV83" s="209"/>
      <c r="KUW83" s="209"/>
      <c r="KUX83" s="209"/>
      <c r="KUY83" s="209"/>
      <c r="KUZ83" s="209"/>
      <c r="KVA83" s="209"/>
      <c r="KVB83" s="209"/>
      <c r="KVC83" s="209"/>
      <c r="KVD83" s="209"/>
      <c r="KVE83" s="209"/>
      <c r="KVF83" s="209"/>
      <c r="KVG83" s="209"/>
      <c r="KVH83" s="209"/>
      <c r="KVI83" s="209"/>
      <c r="KVJ83" s="209"/>
      <c r="KVK83" s="209"/>
      <c r="KVL83" s="209"/>
      <c r="KVM83" s="209"/>
      <c r="KVN83" s="209"/>
      <c r="KVO83" s="209"/>
      <c r="KVP83" s="209"/>
      <c r="KVQ83" s="209"/>
      <c r="KVR83" s="209"/>
      <c r="KVS83" s="209"/>
      <c r="KVT83" s="209"/>
      <c r="KVU83" s="209"/>
      <c r="KVV83" s="209"/>
      <c r="KVW83" s="209"/>
      <c r="KVX83" s="209"/>
      <c r="KVY83" s="209"/>
      <c r="KVZ83" s="209"/>
      <c r="KWA83" s="209"/>
      <c r="KWB83" s="209"/>
      <c r="KWC83" s="209"/>
      <c r="KWD83" s="209"/>
      <c r="KWE83" s="209"/>
      <c r="KWF83" s="209"/>
      <c r="KWG83" s="209"/>
      <c r="KWH83" s="209"/>
      <c r="KWI83" s="209"/>
      <c r="KWJ83" s="209"/>
      <c r="KWK83" s="209"/>
      <c r="KWL83" s="209"/>
      <c r="KWM83" s="209"/>
      <c r="KWN83" s="209"/>
      <c r="KWO83" s="209"/>
      <c r="KWP83" s="209"/>
      <c r="KWQ83" s="209"/>
      <c r="KWR83" s="209"/>
      <c r="KWS83" s="209"/>
      <c r="KWT83" s="209"/>
      <c r="KWU83" s="209"/>
      <c r="KWV83" s="209"/>
      <c r="KWW83" s="209"/>
      <c r="KWX83" s="209"/>
      <c r="KWY83" s="209"/>
      <c r="KWZ83" s="209"/>
      <c r="KXA83" s="209"/>
      <c r="KXB83" s="209"/>
      <c r="KXC83" s="209"/>
      <c r="KXD83" s="209"/>
      <c r="KXE83" s="209"/>
      <c r="KXF83" s="209"/>
      <c r="KXG83" s="209"/>
      <c r="KXH83" s="209"/>
      <c r="KXI83" s="209"/>
      <c r="KXJ83" s="209"/>
      <c r="KXK83" s="209"/>
      <c r="KXL83" s="209"/>
      <c r="KXM83" s="209"/>
      <c r="KXN83" s="209"/>
      <c r="KXO83" s="209"/>
      <c r="KXP83" s="209"/>
      <c r="KXQ83" s="209"/>
      <c r="KXR83" s="209"/>
      <c r="KXS83" s="209"/>
      <c r="KXT83" s="209"/>
      <c r="KXU83" s="209"/>
      <c r="KXV83" s="209"/>
      <c r="KXW83" s="209"/>
      <c r="KXX83" s="209"/>
      <c r="KXY83" s="209"/>
      <c r="KXZ83" s="209"/>
      <c r="KYA83" s="209"/>
      <c r="KYB83" s="209"/>
      <c r="KYC83" s="209"/>
      <c r="KYD83" s="209"/>
      <c r="KYE83" s="209"/>
      <c r="KYF83" s="209"/>
      <c r="KYG83" s="209"/>
      <c r="KYH83" s="209"/>
      <c r="KYI83" s="209"/>
      <c r="KYJ83" s="209"/>
      <c r="KYK83" s="209"/>
      <c r="KYL83" s="209"/>
      <c r="KYM83" s="209"/>
      <c r="KYN83" s="209"/>
      <c r="KYO83" s="209"/>
      <c r="KYP83" s="209"/>
      <c r="KYQ83" s="209"/>
      <c r="KYR83" s="209"/>
      <c r="KYS83" s="209"/>
      <c r="KYT83" s="209"/>
      <c r="KYU83" s="209"/>
      <c r="KYV83" s="209"/>
      <c r="KYW83" s="209"/>
      <c r="KYX83" s="209"/>
      <c r="KYY83" s="209"/>
      <c r="KYZ83" s="209"/>
      <c r="KZA83" s="209"/>
      <c r="KZB83" s="209"/>
      <c r="KZC83" s="209"/>
      <c r="KZD83" s="209"/>
      <c r="KZE83" s="209"/>
      <c r="KZF83" s="209"/>
      <c r="KZG83" s="209"/>
      <c r="KZH83" s="209"/>
      <c r="KZI83" s="209"/>
      <c r="KZJ83" s="209"/>
      <c r="KZK83" s="209"/>
      <c r="KZL83" s="209"/>
      <c r="KZM83" s="209"/>
      <c r="KZN83" s="209"/>
      <c r="KZO83" s="209"/>
      <c r="KZP83" s="209"/>
      <c r="KZQ83" s="209"/>
      <c r="KZR83" s="209"/>
      <c r="KZS83" s="209"/>
      <c r="KZT83" s="209"/>
      <c r="KZU83" s="209"/>
      <c r="KZV83" s="209"/>
      <c r="KZW83" s="209"/>
      <c r="KZX83" s="209"/>
      <c r="KZY83" s="209"/>
      <c r="KZZ83" s="209"/>
      <c r="LAA83" s="209"/>
      <c r="LAB83" s="209"/>
      <c r="LAC83" s="209"/>
      <c r="LAD83" s="209"/>
      <c r="LAE83" s="209"/>
      <c r="LAF83" s="209"/>
      <c r="LAG83" s="209"/>
      <c r="LAH83" s="209"/>
      <c r="LAI83" s="209"/>
      <c r="LAJ83" s="209"/>
      <c r="LAK83" s="209"/>
      <c r="LAL83" s="209"/>
      <c r="LAM83" s="209"/>
      <c r="LAN83" s="209"/>
      <c r="LAO83" s="209"/>
      <c r="LAP83" s="209"/>
      <c r="LAQ83" s="209"/>
      <c r="LAR83" s="209"/>
      <c r="LAS83" s="209"/>
      <c r="LAT83" s="209"/>
      <c r="LAU83" s="209"/>
      <c r="LAV83" s="209"/>
      <c r="LAW83" s="209"/>
      <c r="LAX83" s="209"/>
      <c r="LAY83" s="209"/>
      <c r="LAZ83" s="209"/>
      <c r="LBA83" s="209"/>
      <c r="LBB83" s="209"/>
      <c r="LBC83" s="209"/>
      <c r="LBD83" s="209"/>
      <c r="LBE83" s="209"/>
      <c r="LBF83" s="209"/>
      <c r="LBG83" s="209"/>
      <c r="LBH83" s="209"/>
      <c r="LBI83" s="209"/>
      <c r="LBJ83" s="209"/>
      <c r="LBK83" s="209"/>
      <c r="LBL83" s="209"/>
      <c r="LBM83" s="209"/>
      <c r="LBN83" s="209"/>
      <c r="LBO83" s="209"/>
      <c r="LBP83" s="209"/>
      <c r="LBQ83" s="209"/>
      <c r="LBR83" s="209"/>
      <c r="LBS83" s="209"/>
      <c r="LBT83" s="209"/>
      <c r="LBU83" s="209"/>
      <c r="LBV83" s="209"/>
      <c r="LBW83" s="209"/>
      <c r="LBX83" s="209"/>
      <c r="LBY83" s="209"/>
      <c r="LBZ83" s="209"/>
      <c r="LCA83" s="209"/>
      <c r="LCB83" s="209"/>
      <c r="LCC83" s="209"/>
      <c r="LCD83" s="209"/>
      <c r="LCE83" s="209"/>
      <c r="LCF83" s="209"/>
      <c r="LCG83" s="209"/>
      <c r="LCH83" s="209"/>
      <c r="LCI83" s="209"/>
      <c r="LCJ83" s="209"/>
      <c r="LCK83" s="209"/>
      <c r="LCL83" s="209"/>
      <c r="LCM83" s="209"/>
      <c r="LCN83" s="209"/>
      <c r="LCO83" s="209"/>
      <c r="LCP83" s="209"/>
      <c r="LCQ83" s="209"/>
      <c r="LCR83" s="209"/>
      <c r="LCS83" s="209"/>
      <c r="LCT83" s="209"/>
      <c r="LCU83" s="209"/>
      <c r="LCV83" s="209"/>
      <c r="LCW83" s="209"/>
      <c r="LCX83" s="209"/>
      <c r="LCY83" s="209"/>
      <c r="LCZ83" s="209"/>
      <c r="LDA83" s="209"/>
      <c r="LDB83" s="209"/>
      <c r="LDC83" s="209"/>
      <c r="LDD83" s="209"/>
      <c r="LDE83" s="209"/>
      <c r="LDF83" s="209"/>
      <c r="LDG83" s="209"/>
      <c r="LDH83" s="209"/>
      <c r="LDI83" s="209"/>
      <c r="LDJ83" s="209"/>
      <c r="LDK83" s="209"/>
      <c r="LDL83" s="209"/>
      <c r="LDM83" s="209"/>
      <c r="LDN83" s="209"/>
      <c r="LDO83" s="209"/>
      <c r="LDP83" s="209"/>
      <c r="LDQ83" s="209"/>
      <c r="LDR83" s="209"/>
      <c r="LDS83" s="209"/>
      <c r="LDT83" s="209"/>
      <c r="LDU83" s="209"/>
      <c r="LDV83" s="209"/>
      <c r="LDW83" s="209"/>
      <c r="LDX83" s="209"/>
      <c r="LDY83" s="209"/>
      <c r="LDZ83" s="209"/>
      <c r="LEA83" s="209"/>
      <c r="LEB83" s="209"/>
      <c r="LEC83" s="209"/>
      <c r="LED83" s="209"/>
      <c r="LEE83" s="209"/>
      <c r="LEF83" s="209"/>
      <c r="LEG83" s="209"/>
      <c r="LEH83" s="209"/>
      <c r="LEI83" s="209"/>
      <c r="LEJ83" s="209"/>
      <c r="LEK83" s="209"/>
      <c r="LEL83" s="209"/>
      <c r="LEM83" s="209"/>
      <c r="LEN83" s="209"/>
      <c r="LEO83" s="209"/>
      <c r="LEP83" s="209"/>
      <c r="LEQ83" s="209"/>
      <c r="LER83" s="209"/>
      <c r="LES83" s="209"/>
      <c r="LET83" s="209"/>
      <c r="LEU83" s="209"/>
      <c r="LEV83" s="209"/>
      <c r="LEW83" s="209"/>
      <c r="LEX83" s="209"/>
      <c r="LEY83" s="209"/>
      <c r="LEZ83" s="209"/>
      <c r="LFA83" s="209"/>
      <c r="LFB83" s="209"/>
      <c r="LFC83" s="209"/>
      <c r="LFD83" s="209"/>
      <c r="LFE83" s="209"/>
      <c r="LFF83" s="209"/>
      <c r="LFG83" s="209"/>
      <c r="LFH83" s="209"/>
      <c r="LFI83" s="209"/>
      <c r="LFJ83" s="209"/>
      <c r="LFK83" s="209"/>
      <c r="LFL83" s="209"/>
      <c r="LFM83" s="209"/>
      <c r="LFN83" s="209"/>
      <c r="LFO83" s="209"/>
      <c r="LFP83" s="209"/>
      <c r="LFQ83" s="209"/>
      <c r="LFR83" s="209"/>
      <c r="LFS83" s="209"/>
      <c r="LFT83" s="209"/>
      <c r="LFU83" s="209"/>
      <c r="LFV83" s="209"/>
      <c r="LFW83" s="209"/>
      <c r="LFX83" s="209"/>
      <c r="LFY83" s="209"/>
      <c r="LFZ83" s="209"/>
      <c r="LGA83" s="209"/>
      <c r="LGB83" s="209"/>
      <c r="LGC83" s="209"/>
      <c r="LGD83" s="209"/>
      <c r="LGE83" s="209"/>
      <c r="LGF83" s="209"/>
      <c r="LGG83" s="209"/>
      <c r="LGH83" s="209"/>
      <c r="LGI83" s="209"/>
      <c r="LGJ83" s="209"/>
      <c r="LGK83" s="209"/>
      <c r="LGL83" s="209"/>
      <c r="LGM83" s="209"/>
      <c r="LGN83" s="209"/>
      <c r="LGO83" s="209"/>
      <c r="LGP83" s="209"/>
      <c r="LGQ83" s="209"/>
      <c r="LGR83" s="209"/>
      <c r="LGS83" s="209"/>
      <c r="LGT83" s="209"/>
      <c r="LGU83" s="209"/>
      <c r="LGV83" s="209"/>
      <c r="LGW83" s="209"/>
      <c r="LGX83" s="209"/>
      <c r="LGY83" s="209"/>
      <c r="LGZ83" s="209"/>
      <c r="LHA83" s="209"/>
      <c r="LHB83" s="209"/>
      <c r="LHC83" s="209"/>
      <c r="LHD83" s="209"/>
      <c r="LHE83" s="209"/>
      <c r="LHF83" s="209"/>
      <c r="LHG83" s="209"/>
      <c r="LHH83" s="209"/>
      <c r="LHI83" s="209"/>
      <c r="LHJ83" s="209"/>
      <c r="LHK83" s="209"/>
      <c r="LHL83" s="209"/>
      <c r="LHM83" s="209"/>
      <c r="LHN83" s="209"/>
      <c r="LHO83" s="209"/>
      <c r="LHP83" s="209"/>
      <c r="LHQ83" s="209"/>
      <c r="LHR83" s="209"/>
      <c r="LHS83" s="209"/>
      <c r="LHT83" s="209"/>
      <c r="LHU83" s="209"/>
      <c r="LHV83" s="209"/>
      <c r="LHW83" s="209"/>
      <c r="LHX83" s="209"/>
      <c r="LHY83" s="209"/>
      <c r="LHZ83" s="209"/>
      <c r="LIA83" s="209"/>
      <c r="LIB83" s="209"/>
      <c r="LIC83" s="209"/>
      <c r="LID83" s="209"/>
      <c r="LIE83" s="209"/>
      <c r="LIF83" s="209"/>
      <c r="LIG83" s="209"/>
      <c r="LIH83" s="209"/>
      <c r="LII83" s="209"/>
      <c r="LIJ83" s="209"/>
      <c r="LIK83" s="209"/>
      <c r="LIL83" s="209"/>
      <c r="LIM83" s="209"/>
      <c r="LIN83" s="209"/>
      <c r="LIO83" s="209"/>
      <c r="LIP83" s="209"/>
      <c r="LIQ83" s="209"/>
      <c r="LIR83" s="209"/>
      <c r="LIS83" s="209"/>
      <c r="LIT83" s="209"/>
      <c r="LIU83" s="209"/>
      <c r="LIV83" s="209"/>
      <c r="LIW83" s="209"/>
      <c r="LIX83" s="209"/>
      <c r="LIY83" s="209"/>
      <c r="LIZ83" s="209"/>
      <c r="LJA83" s="209"/>
      <c r="LJB83" s="209"/>
      <c r="LJC83" s="209"/>
      <c r="LJD83" s="209"/>
      <c r="LJE83" s="209"/>
      <c r="LJF83" s="209"/>
      <c r="LJG83" s="209"/>
      <c r="LJH83" s="209"/>
      <c r="LJI83" s="209"/>
      <c r="LJJ83" s="209"/>
      <c r="LJK83" s="209"/>
      <c r="LJL83" s="209"/>
      <c r="LJM83" s="209"/>
      <c r="LJN83" s="209"/>
      <c r="LJO83" s="209"/>
      <c r="LJP83" s="209"/>
      <c r="LJQ83" s="209"/>
      <c r="LJR83" s="209"/>
      <c r="LJS83" s="209"/>
      <c r="LJT83" s="209"/>
      <c r="LJU83" s="209"/>
      <c r="LJV83" s="209"/>
      <c r="LJW83" s="209"/>
      <c r="LJX83" s="209"/>
      <c r="LJY83" s="209"/>
      <c r="LJZ83" s="209"/>
      <c r="LKA83" s="209"/>
      <c r="LKB83" s="209"/>
      <c r="LKC83" s="209"/>
      <c r="LKD83" s="209"/>
      <c r="LKE83" s="209"/>
      <c r="LKF83" s="209"/>
      <c r="LKG83" s="209"/>
      <c r="LKH83" s="209"/>
      <c r="LKI83" s="209"/>
      <c r="LKJ83" s="209"/>
      <c r="LKK83" s="209"/>
      <c r="LKL83" s="209"/>
      <c r="LKM83" s="209"/>
      <c r="LKN83" s="209"/>
      <c r="LKO83" s="209"/>
      <c r="LKP83" s="209"/>
      <c r="LKQ83" s="209"/>
      <c r="LKR83" s="209"/>
      <c r="LKS83" s="209"/>
      <c r="LKT83" s="209"/>
      <c r="LKU83" s="209"/>
      <c r="LKV83" s="209"/>
      <c r="LKW83" s="209"/>
      <c r="LKX83" s="209"/>
      <c r="LKY83" s="209"/>
      <c r="LKZ83" s="209"/>
      <c r="LLA83" s="209"/>
      <c r="LLB83" s="209"/>
      <c r="LLC83" s="209"/>
      <c r="LLD83" s="209"/>
      <c r="LLE83" s="209"/>
      <c r="LLF83" s="209"/>
      <c r="LLG83" s="209"/>
      <c r="LLH83" s="209"/>
      <c r="LLI83" s="209"/>
      <c r="LLJ83" s="209"/>
      <c r="LLK83" s="209"/>
      <c r="LLL83" s="209"/>
      <c r="LLM83" s="209"/>
      <c r="LLN83" s="209"/>
      <c r="LLO83" s="209"/>
      <c r="LLP83" s="209"/>
      <c r="LLQ83" s="209"/>
      <c r="LLR83" s="209"/>
      <c r="LLS83" s="209"/>
      <c r="LLT83" s="209"/>
      <c r="LLU83" s="209"/>
      <c r="LLV83" s="209"/>
      <c r="LLW83" s="209"/>
      <c r="LLX83" s="209"/>
      <c r="LLY83" s="209"/>
      <c r="LLZ83" s="209"/>
      <c r="LMA83" s="209"/>
      <c r="LMB83" s="209"/>
      <c r="LMC83" s="209"/>
      <c r="LMD83" s="209"/>
      <c r="LME83" s="209"/>
      <c r="LMF83" s="209"/>
      <c r="LMG83" s="209"/>
      <c r="LMH83" s="209"/>
      <c r="LMI83" s="209"/>
      <c r="LMJ83" s="209"/>
      <c r="LMK83" s="209"/>
      <c r="LML83" s="209"/>
      <c r="LMM83" s="209"/>
      <c r="LMN83" s="209"/>
      <c r="LMO83" s="209"/>
      <c r="LMP83" s="209"/>
      <c r="LMQ83" s="209"/>
      <c r="LMR83" s="209"/>
      <c r="LMS83" s="209"/>
      <c r="LMT83" s="209"/>
      <c r="LMU83" s="209"/>
      <c r="LMV83" s="209"/>
      <c r="LMW83" s="209"/>
      <c r="LMX83" s="209"/>
      <c r="LMY83" s="209"/>
      <c r="LMZ83" s="209"/>
      <c r="LNA83" s="209"/>
      <c r="LNB83" s="209"/>
      <c r="LNC83" s="209"/>
      <c r="LND83" s="209"/>
      <c r="LNE83" s="209"/>
      <c r="LNF83" s="209"/>
      <c r="LNG83" s="209"/>
      <c r="LNH83" s="209"/>
      <c r="LNI83" s="209"/>
      <c r="LNJ83" s="209"/>
      <c r="LNK83" s="209"/>
      <c r="LNL83" s="209"/>
      <c r="LNM83" s="209"/>
      <c r="LNN83" s="209"/>
      <c r="LNO83" s="209"/>
      <c r="LNP83" s="209"/>
      <c r="LNQ83" s="209"/>
      <c r="LNR83" s="209"/>
      <c r="LNS83" s="209"/>
      <c r="LNT83" s="209"/>
      <c r="LNU83" s="209"/>
      <c r="LNV83" s="209"/>
      <c r="LNW83" s="209"/>
      <c r="LNX83" s="209"/>
      <c r="LNY83" s="209"/>
      <c r="LNZ83" s="209"/>
      <c r="LOA83" s="209"/>
      <c r="LOB83" s="209"/>
      <c r="LOC83" s="209"/>
      <c r="LOD83" s="209"/>
      <c r="LOE83" s="209"/>
      <c r="LOF83" s="209"/>
      <c r="LOG83" s="209"/>
      <c r="LOH83" s="209"/>
      <c r="LOI83" s="209"/>
      <c r="LOJ83" s="209"/>
      <c r="LOK83" s="209"/>
      <c r="LOL83" s="209"/>
      <c r="LOM83" s="209"/>
      <c r="LON83" s="209"/>
      <c r="LOO83" s="209"/>
      <c r="LOP83" s="209"/>
      <c r="LOQ83" s="209"/>
      <c r="LOR83" s="209"/>
      <c r="LOS83" s="209"/>
      <c r="LOT83" s="209"/>
      <c r="LOU83" s="209"/>
      <c r="LOV83" s="209"/>
      <c r="LOW83" s="209"/>
      <c r="LOX83" s="209"/>
      <c r="LOY83" s="209"/>
      <c r="LOZ83" s="209"/>
      <c r="LPA83" s="209"/>
      <c r="LPB83" s="209"/>
      <c r="LPC83" s="209"/>
      <c r="LPD83" s="209"/>
      <c r="LPE83" s="209"/>
      <c r="LPF83" s="209"/>
      <c r="LPG83" s="209"/>
      <c r="LPH83" s="209"/>
      <c r="LPI83" s="209"/>
      <c r="LPJ83" s="209"/>
      <c r="LPK83" s="209"/>
      <c r="LPL83" s="209"/>
      <c r="LPM83" s="209"/>
      <c r="LPN83" s="209"/>
      <c r="LPO83" s="209"/>
      <c r="LPP83" s="209"/>
      <c r="LPQ83" s="209"/>
      <c r="LPR83" s="209"/>
      <c r="LPS83" s="209"/>
      <c r="LPT83" s="209"/>
      <c r="LPU83" s="209"/>
      <c r="LPV83" s="209"/>
      <c r="LPW83" s="209"/>
      <c r="LPX83" s="209"/>
      <c r="LPY83" s="209"/>
      <c r="LPZ83" s="209"/>
      <c r="LQA83" s="209"/>
      <c r="LQB83" s="209"/>
      <c r="LQC83" s="209"/>
      <c r="LQD83" s="209"/>
      <c r="LQE83" s="209"/>
      <c r="LQF83" s="209"/>
      <c r="LQG83" s="209"/>
      <c r="LQH83" s="209"/>
      <c r="LQI83" s="209"/>
      <c r="LQJ83" s="209"/>
      <c r="LQK83" s="209"/>
      <c r="LQL83" s="209"/>
      <c r="LQM83" s="209"/>
      <c r="LQN83" s="209"/>
      <c r="LQO83" s="209"/>
      <c r="LQP83" s="209"/>
      <c r="LQQ83" s="209"/>
      <c r="LQR83" s="209"/>
      <c r="LQS83" s="209"/>
      <c r="LQT83" s="209"/>
      <c r="LQU83" s="209"/>
      <c r="LQV83" s="209"/>
      <c r="LQW83" s="209"/>
      <c r="LQX83" s="209"/>
      <c r="LQY83" s="209"/>
      <c r="LQZ83" s="209"/>
      <c r="LRA83" s="209"/>
      <c r="LRB83" s="209"/>
      <c r="LRC83" s="209"/>
      <c r="LRD83" s="209"/>
      <c r="LRE83" s="209"/>
      <c r="LRF83" s="209"/>
      <c r="LRG83" s="209"/>
      <c r="LRH83" s="209"/>
      <c r="LRI83" s="209"/>
      <c r="LRJ83" s="209"/>
      <c r="LRK83" s="209"/>
      <c r="LRL83" s="209"/>
      <c r="LRM83" s="209"/>
      <c r="LRN83" s="209"/>
      <c r="LRO83" s="209"/>
      <c r="LRP83" s="209"/>
      <c r="LRQ83" s="209"/>
      <c r="LRR83" s="209"/>
      <c r="LRS83" s="209"/>
      <c r="LRT83" s="209"/>
      <c r="LRU83" s="209"/>
      <c r="LRV83" s="209"/>
      <c r="LRW83" s="209"/>
      <c r="LRX83" s="209"/>
      <c r="LRY83" s="209"/>
      <c r="LRZ83" s="209"/>
      <c r="LSA83" s="209"/>
      <c r="LSB83" s="209"/>
      <c r="LSC83" s="209"/>
      <c r="LSD83" s="209"/>
      <c r="LSE83" s="209"/>
      <c r="LSF83" s="209"/>
      <c r="LSG83" s="209"/>
      <c r="LSH83" s="209"/>
      <c r="LSI83" s="209"/>
      <c r="LSJ83" s="209"/>
      <c r="LSK83" s="209"/>
      <c r="LSL83" s="209"/>
      <c r="LSM83" s="209"/>
      <c r="LSN83" s="209"/>
      <c r="LSO83" s="209"/>
      <c r="LSP83" s="209"/>
      <c r="LSQ83" s="209"/>
      <c r="LSR83" s="209"/>
      <c r="LSS83" s="209"/>
      <c r="LST83" s="209"/>
      <c r="LSU83" s="209"/>
      <c r="LSV83" s="209"/>
      <c r="LSW83" s="209"/>
      <c r="LSX83" s="209"/>
      <c r="LSY83" s="209"/>
      <c r="LSZ83" s="209"/>
      <c r="LTA83" s="209"/>
      <c r="LTB83" s="209"/>
      <c r="LTC83" s="209"/>
      <c r="LTD83" s="209"/>
      <c r="LTE83" s="209"/>
      <c r="LTF83" s="209"/>
      <c r="LTG83" s="209"/>
      <c r="LTH83" s="209"/>
      <c r="LTI83" s="209"/>
      <c r="LTJ83" s="209"/>
      <c r="LTK83" s="209"/>
      <c r="LTL83" s="209"/>
      <c r="LTM83" s="209"/>
      <c r="LTN83" s="209"/>
      <c r="LTO83" s="209"/>
      <c r="LTP83" s="209"/>
      <c r="LTQ83" s="209"/>
      <c r="LTR83" s="209"/>
      <c r="LTS83" s="209"/>
      <c r="LTT83" s="209"/>
      <c r="LTU83" s="209"/>
      <c r="LTV83" s="209"/>
      <c r="LTW83" s="209"/>
      <c r="LTX83" s="209"/>
      <c r="LTY83" s="209"/>
      <c r="LTZ83" s="209"/>
      <c r="LUA83" s="209"/>
      <c r="LUB83" s="209"/>
      <c r="LUC83" s="209"/>
      <c r="LUD83" s="209"/>
      <c r="LUE83" s="209"/>
      <c r="LUF83" s="209"/>
      <c r="LUG83" s="209"/>
      <c r="LUH83" s="209"/>
      <c r="LUI83" s="209"/>
      <c r="LUJ83" s="209"/>
      <c r="LUK83" s="209"/>
      <c r="LUL83" s="209"/>
      <c r="LUM83" s="209"/>
      <c r="LUN83" s="209"/>
      <c r="LUO83" s="209"/>
      <c r="LUP83" s="209"/>
      <c r="LUQ83" s="209"/>
      <c r="LUR83" s="209"/>
      <c r="LUS83" s="209"/>
      <c r="LUT83" s="209"/>
      <c r="LUU83" s="209"/>
      <c r="LUV83" s="209"/>
      <c r="LUW83" s="209"/>
      <c r="LUX83" s="209"/>
      <c r="LUY83" s="209"/>
      <c r="LUZ83" s="209"/>
      <c r="LVA83" s="209"/>
      <c r="LVB83" s="209"/>
      <c r="LVC83" s="209"/>
      <c r="LVD83" s="209"/>
      <c r="LVE83" s="209"/>
      <c r="LVF83" s="209"/>
      <c r="LVG83" s="209"/>
      <c r="LVH83" s="209"/>
      <c r="LVI83" s="209"/>
      <c r="LVJ83" s="209"/>
      <c r="LVK83" s="209"/>
      <c r="LVL83" s="209"/>
      <c r="LVM83" s="209"/>
      <c r="LVN83" s="209"/>
      <c r="LVO83" s="209"/>
      <c r="LVP83" s="209"/>
      <c r="LVQ83" s="209"/>
      <c r="LVR83" s="209"/>
      <c r="LVS83" s="209"/>
      <c r="LVT83" s="209"/>
      <c r="LVU83" s="209"/>
      <c r="LVV83" s="209"/>
      <c r="LVW83" s="209"/>
      <c r="LVX83" s="209"/>
      <c r="LVY83" s="209"/>
      <c r="LVZ83" s="209"/>
      <c r="LWA83" s="209"/>
      <c r="LWB83" s="209"/>
      <c r="LWC83" s="209"/>
      <c r="LWD83" s="209"/>
      <c r="LWE83" s="209"/>
      <c r="LWF83" s="209"/>
      <c r="LWG83" s="209"/>
      <c r="LWH83" s="209"/>
      <c r="LWI83" s="209"/>
      <c r="LWJ83" s="209"/>
      <c r="LWK83" s="209"/>
      <c r="LWL83" s="209"/>
      <c r="LWM83" s="209"/>
      <c r="LWN83" s="209"/>
      <c r="LWO83" s="209"/>
      <c r="LWP83" s="209"/>
      <c r="LWQ83" s="209"/>
      <c r="LWR83" s="209"/>
      <c r="LWS83" s="209"/>
      <c r="LWT83" s="209"/>
      <c r="LWU83" s="209"/>
      <c r="LWV83" s="209"/>
      <c r="LWW83" s="209"/>
      <c r="LWX83" s="209"/>
      <c r="LWY83" s="209"/>
      <c r="LWZ83" s="209"/>
      <c r="LXA83" s="209"/>
      <c r="LXB83" s="209"/>
      <c r="LXC83" s="209"/>
      <c r="LXD83" s="209"/>
      <c r="LXE83" s="209"/>
      <c r="LXF83" s="209"/>
      <c r="LXG83" s="209"/>
      <c r="LXH83" s="209"/>
      <c r="LXI83" s="209"/>
      <c r="LXJ83" s="209"/>
      <c r="LXK83" s="209"/>
      <c r="LXL83" s="209"/>
      <c r="LXM83" s="209"/>
      <c r="LXN83" s="209"/>
      <c r="LXO83" s="209"/>
      <c r="LXP83" s="209"/>
      <c r="LXQ83" s="209"/>
      <c r="LXR83" s="209"/>
      <c r="LXS83" s="209"/>
      <c r="LXT83" s="209"/>
      <c r="LXU83" s="209"/>
      <c r="LXV83" s="209"/>
      <c r="LXW83" s="209"/>
      <c r="LXX83" s="209"/>
      <c r="LXY83" s="209"/>
      <c r="LXZ83" s="209"/>
      <c r="LYA83" s="209"/>
      <c r="LYB83" s="209"/>
      <c r="LYC83" s="209"/>
      <c r="LYD83" s="209"/>
      <c r="LYE83" s="209"/>
      <c r="LYF83" s="209"/>
      <c r="LYG83" s="209"/>
      <c r="LYH83" s="209"/>
      <c r="LYI83" s="209"/>
      <c r="LYJ83" s="209"/>
      <c r="LYK83" s="209"/>
      <c r="LYL83" s="209"/>
      <c r="LYM83" s="209"/>
      <c r="LYN83" s="209"/>
      <c r="LYO83" s="209"/>
      <c r="LYP83" s="209"/>
      <c r="LYQ83" s="209"/>
      <c r="LYR83" s="209"/>
      <c r="LYS83" s="209"/>
      <c r="LYT83" s="209"/>
      <c r="LYU83" s="209"/>
      <c r="LYV83" s="209"/>
      <c r="LYW83" s="209"/>
      <c r="LYX83" s="209"/>
      <c r="LYY83" s="209"/>
      <c r="LYZ83" s="209"/>
      <c r="LZA83" s="209"/>
      <c r="LZB83" s="209"/>
      <c r="LZC83" s="209"/>
      <c r="LZD83" s="209"/>
      <c r="LZE83" s="209"/>
      <c r="LZF83" s="209"/>
      <c r="LZG83" s="209"/>
      <c r="LZH83" s="209"/>
      <c r="LZI83" s="209"/>
      <c r="LZJ83" s="209"/>
      <c r="LZK83" s="209"/>
      <c r="LZL83" s="209"/>
      <c r="LZM83" s="209"/>
      <c r="LZN83" s="209"/>
      <c r="LZO83" s="209"/>
      <c r="LZP83" s="209"/>
      <c r="LZQ83" s="209"/>
      <c r="LZR83" s="209"/>
      <c r="LZS83" s="209"/>
      <c r="LZT83" s="209"/>
      <c r="LZU83" s="209"/>
      <c r="LZV83" s="209"/>
      <c r="LZW83" s="209"/>
      <c r="LZX83" s="209"/>
      <c r="LZY83" s="209"/>
      <c r="LZZ83" s="209"/>
      <c r="MAA83" s="209"/>
      <c r="MAB83" s="209"/>
      <c r="MAC83" s="209"/>
      <c r="MAD83" s="209"/>
      <c r="MAE83" s="209"/>
      <c r="MAF83" s="209"/>
      <c r="MAG83" s="209"/>
      <c r="MAH83" s="209"/>
      <c r="MAI83" s="209"/>
      <c r="MAJ83" s="209"/>
      <c r="MAK83" s="209"/>
      <c r="MAL83" s="209"/>
      <c r="MAM83" s="209"/>
      <c r="MAN83" s="209"/>
      <c r="MAO83" s="209"/>
      <c r="MAP83" s="209"/>
      <c r="MAQ83" s="209"/>
      <c r="MAR83" s="209"/>
      <c r="MAS83" s="209"/>
      <c r="MAT83" s="209"/>
      <c r="MAU83" s="209"/>
      <c r="MAV83" s="209"/>
      <c r="MAW83" s="209"/>
      <c r="MAX83" s="209"/>
      <c r="MAY83" s="209"/>
      <c r="MAZ83" s="209"/>
      <c r="MBA83" s="209"/>
      <c r="MBB83" s="209"/>
      <c r="MBC83" s="209"/>
      <c r="MBD83" s="209"/>
      <c r="MBE83" s="209"/>
      <c r="MBF83" s="209"/>
      <c r="MBG83" s="209"/>
      <c r="MBH83" s="209"/>
      <c r="MBI83" s="209"/>
      <c r="MBJ83" s="209"/>
      <c r="MBK83" s="209"/>
      <c r="MBL83" s="209"/>
      <c r="MBM83" s="209"/>
      <c r="MBN83" s="209"/>
      <c r="MBO83" s="209"/>
      <c r="MBP83" s="209"/>
      <c r="MBQ83" s="209"/>
      <c r="MBR83" s="209"/>
      <c r="MBS83" s="209"/>
      <c r="MBT83" s="209"/>
      <c r="MBU83" s="209"/>
      <c r="MBV83" s="209"/>
      <c r="MBW83" s="209"/>
      <c r="MBX83" s="209"/>
      <c r="MBY83" s="209"/>
      <c r="MBZ83" s="209"/>
      <c r="MCA83" s="209"/>
      <c r="MCB83" s="209"/>
      <c r="MCC83" s="209"/>
      <c r="MCD83" s="209"/>
      <c r="MCE83" s="209"/>
      <c r="MCF83" s="209"/>
      <c r="MCG83" s="209"/>
      <c r="MCH83" s="209"/>
      <c r="MCI83" s="209"/>
      <c r="MCJ83" s="209"/>
      <c r="MCK83" s="209"/>
      <c r="MCL83" s="209"/>
      <c r="MCM83" s="209"/>
      <c r="MCN83" s="209"/>
      <c r="MCO83" s="209"/>
      <c r="MCP83" s="209"/>
      <c r="MCQ83" s="209"/>
      <c r="MCR83" s="209"/>
      <c r="MCS83" s="209"/>
      <c r="MCT83" s="209"/>
      <c r="MCU83" s="209"/>
      <c r="MCV83" s="209"/>
      <c r="MCW83" s="209"/>
      <c r="MCX83" s="209"/>
      <c r="MCY83" s="209"/>
      <c r="MCZ83" s="209"/>
      <c r="MDA83" s="209"/>
      <c r="MDB83" s="209"/>
      <c r="MDC83" s="209"/>
      <c r="MDD83" s="209"/>
      <c r="MDE83" s="209"/>
      <c r="MDF83" s="209"/>
      <c r="MDG83" s="209"/>
      <c r="MDH83" s="209"/>
      <c r="MDI83" s="209"/>
      <c r="MDJ83" s="209"/>
      <c r="MDK83" s="209"/>
      <c r="MDL83" s="209"/>
      <c r="MDM83" s="209"/>
      <c r="MDN83" s="209"/>
      <c r="MDO83" s="209"/>
      <c r="MDP83" s="209"/>
      <c r="MDQ83" s="209"/>
      <c r="MDR83" s="209"/>
      <c r="MDS83" s="209"/>
      <c r="MDT83" s="209"/>
      <c r="MDU83" s="209"/>
      <c r="MDV83" s="209"/>
      <c r="MDW83" s="209"/>
      <c r="MDX83" s="209"/>
      <c r="MDY83" s="209"/>
      <c r="MDZ83" s="209"/>
      <c r="MEA83" s="209"/>
      <c r="MEB83" s="209"/>
      <c r="MEC83" s="209"/>
      <c r="MED83" s="209"/>
      <c r="MEE83" s="209"/>
      <c r="MEF83" s="209"/>
      <c r="MEG83" s="209"/>
      <c r="MEH83" s="209"/>
      <c r="MEI83" s="209"/>
      <c r="MEJ83" s="209"/>
      <c r="MEK83" s="209"/>
      <c r="MEL83" s="209"/>
      <c r="MEM83" s="209"/>
      <c r="MEN83" s="209"/>
      <c r="MEO83" s="209"/>
      <c r="MEP83" s="209"/>
      <c r="MEQ83" s="209"/>
      <c r="MER83" s="209"/>
      <c r="MES83" s="209"/>
      <c r="MET83" s="209"/>
      <c r="MEU83" s="209"/>
      <c r="MEV83" s="209"/>
      <c r="MEW83" s="209"/>
      <c r="MEX83" s="209"/>
      <c r="MEY83" s="209"/>
      <c r="MEZ83" s="209"/>
      <c r="MFA83" s="209"/>
      <c r="MFB83" s="209"/>
      <c r="MFC83" s="209"/>
      <c r="MFD83" s="209"/>
      <c r="MFE83" s="209"/>
      <c r="MFF83" s="209"/>
      <c r="MFG83" s="209"/>
      <c r="MFH83" s="209"/>
      <c r="MFI83" s="209"/>
      <c r="MFJ83" s="209"/>
      <c r="MFK83" s="209"/>
      <c r="MFL83" s="209"/>
      <c r="MFM83" s="209"/>
      <c r="MFN83" s="209"/>
      <c r="MFO83" s="209"/>
      <c r="MFP83" s="209"/>
      <c r="MFQ83" s="209"/>
      <c r="MFR83" s="209"/>
      <c r="MFS83" s="209"/>
      <c r="MFT83" s="209"/>
      <c r="MFU83" s="209"/>
      <c r="MFV83" s="209"/>
      <c r="MFW83" s="209"/>
      <c r="MFX83" s="209"/>
      <c r="MFY83" s="209"/>
      <c r="MFZ83" s="209"/>
      <c r="MGA83" s="209"/>
      <c r="MGB83" s="209"/>
      <c r="MGC83" s="209"/>
      <c r="MGD83" s="209"/>
      <c r="MGE83" s="209"/>
      <c r="MGF83" s="209"/>
      <c r="MGG83" s="209"/>
      <c r="MGH83" s="209"/>
      <c r="MGI83" s="209"/>
      <c r="MGJ83" s="209"/>
      <c r="MGK83" s="209"/>
      <c r="MGL83" s="209"/>
      <c r="MGM83" s="209"/>
      <c r="MGN83" s="209"/>
      <c r="MGO83" s="209"/>
      <c r="MGP83" s="209"/>
      <c r="MGQ83" s="209"/>
      <c r="MGR83" s="209"/>
      <c r="MGS83" s="209"/>
      <c r="MGT83" s="209"/>
      <c r="MGU83" s="209"/>
      <c r="MGV83" s="209"/>
      <c r="MGW83" s="209"/>
      <c r="MGX83" s="209"/>
      <c r="MGY83" s="209"/>
      <c r="MGZ83" s="209"/>
      <c r="MHA83" s="209"/>
      <c r="MHB83" s="209"/>
      <c r="MHC83" s="209"/>
      <c r="MHD83" s="209"/>
      <c r="MHE83" s="209"/>
      <c r="MHF83" s="209"/>
      <c r="MHG83" s="209"/>
      <c r="MHH83" s="209"/>
      <c r="MHI83" s="209"/>
      <c r="MHJ83" s="209"/>
      <c r="MHK83" s="209"/>
      <c r="MHL83" s="209"/>
      <c r="MHM83" s="209"/>
      <c r="MHN83" s="209"/>
      <c r="MHO83" s="209"/>
      <c r="MHP83" s="209"/>
      <c r="MHQ83" s="209"/>
      <c r="MHR83" s="209"/>
      <c r="MHS83" s="209"/>
      <c r="MHT83" s="209"/>
      <c r="MHU83" s="209"/>
      <c r="MHV83" s="209"/>
      <c r="MHW83" s="209"/>
      <c r="MHX83" s="209"/>
      <c r="MHY83" s="209"/>
      <c r="MHZ83" s="209"/>
      <c r="MIA83" s="209"/>
      <c r="MIB83" s="209"/>
      <c r="MIC83" s="209"/>
      <c r="MID83" s="209"/>
      <c r="MIE83" s="209"/>
      <c r="MIF83" s="209"/>
      <c r="MIG83" s="209"/>
      <c r="MIH83" s="209"/>
      <c r="MII83" s="209"/>
      <c r="MIJ83" s="209"/>
      <c r="MIK83" s="209"/>
      <c r="MIL83" s="209"/>
      <c r="MIM83" s="209"/>
      <c r="MIN83" s="209"/>
      <c r="MIO83" s="209"/>
      <c r="MIP83" s="209"/>
      <c r="MIQ83" s="209"/>
      <c r="MIR83" s="209"/>
      <c r="MIS83" s="209"/>
      <c r="MIT83" s="209"/>
      <c r="MIU83" s="209"/>
      <c r="MIV83" s="209"/>
      <c r="MIW83" s="209"/>
      <c r="MIX83" s="209"/>
      <c r="MIY83" s="209"/>
      <c r="MIZ83" s="209"/>
      <c r="MJA83" s="209"/>
      <c r="MJB83" s="209"/>
      <c r="MJC83" s="209"/>
      <c r="MJD83" s="209"/>
      <c r="MJE83" s="209"/>
      <c r="MJF83" s="209"/>
      <c r="MJG83" s="209"/>
      <c r="MJH83" s="209"/>
      <c r="MJI83" s="209"/>
      <c r="MJJ83" s="209"/>
      <c r="MJK83" s="209"/>
      <c r="MJL83" s="209"/>
      <c r="MJM83" s="209"/>
      <c r="MJN83" s="209"/>
      <c r="MJO83" s="209"/>
      <c r="MJP83" s="209"/>
      <c r="MJQ83" s="209"/>
      <c r="MJR83" s="209"/>
      <c r="MJS83" s="209"/>
      <c r="MJT83" s="209"/>
      <c r="MJU83" s="209"/>
      <c r="MJV83" s="209"/>
      <c r="MJW83" s="209"/>
      <c r="MJX83" s="209"/>
      <c r="MJY83" s="209"/>
      <c r="MJZ83" s="209"/>
      <c r="MKA83" s="209"/>
      <c r="MKB83" s="209"/>
      <c r="MKC83" s="209"/>
      <c r="MKD83" s="209"/>
      <c r="MKE83" s="209"/>
      <c r="MKF83" s="209"/>
      <c r="MKG83" s="209"/>
      <c r="MKH83" s="209"/>
      <c r="MKI83" s="209"/>
      <c r="MKJ83" s="209"/>
      <c r="MKK83" s="209"/>
      <c r="MKL83" s="209"/>
      <c r="MKM83" s="209"/>
      <c r="MKN83" s="209"/>
      <c r="MKO83" s="209"/>
      <c r="MKP83" s="209"/>
      <c r="MKQ83" s="209"/>
      <c r="MKR83" s="209"/>
      <c r="MKS83" s="209"/>
      <c r="MKT83" s="209"/>
      <c r="MKU83" s="209"/>
      <c r="MKV83" s="209"/>
      <c r="MKW83" s="209"/>
      <c r="MKX83" s="209"/>
      <c r="MKY83" s="209"/>
      <c r="MKZ83" s="209"/>
      <c r="MLA83" s="209"/>
      <c r="MLB83" s="209"/>
      <c r="MLC83" s="209"/>
      <c r="MLD83" s="209"/>
      <c r="MLE83" s="209"/>
      <c r="MLF83" s="209"/>
      <c r="MLG83" s="209"/>
      <c r="MLH83" s="209"/>
      <c r="MLI83" s="209"/>
      <c r="MLJ83" s="209"/>
      <c r="MLK83" s="209"/>
      <c r="MLL83" s="209"/>
      <c r="MLM83" s="209"/>
      <c r="MLN83" s="209"/>
      <c r="MLO83" s="209"/>
      <c r="MLP83" s="209"/>
      <c r="MLQ83" s="209"/>
      <c r="MLR83" s="209"/>
      <c r="MLS83" s="209"/>
      <c r="MLT83" s="209"/>
      <c r="MLU83" s="209"/>
      <c r="MLV83" s="209"/>
      <c r="MLW83" s="209"/>
      <c r="MLX83" s="209"/>
      <c r="MLY83" s="209"/>
      <c r="MLZ83" s="209"/>
      <c r="MMA83" s="209"/>
      <c r="MMB83" s="209"/>
      <c r="MMC83" s="209"/>
      <c r="MMD83" s="209"/>
      <c r="MME83" s="209"/>
      <c r="MMF83" s="209"/>
      <c r="MMG83" s="209"/>
      <c r="MMH83" s="209"/>
      <c r="MMI83" s="209"/>
      <c r="MMJ83" s="209"/>
      <c r="MMK83" s="209"/>
      <c r="MML83" s="209"/>
      <c r="MMM83" s="209"/>
      <c r="MMN83" s="209"/>
      <c r="MMO83" s="209"/>
      <c r="MMP83" s="209"/>
      <c r="MMQ83" s="209"/>
      <c r="MMR83" s="209"/>
      <c r="MMS83" s="209"/>
      <c r="MMT83" s="209"/>
      <c r="MMU83" s="209"/>
      <c r="MMV83" s="209"/>
      <c r="MMW83" s="209"/>
      <c r="MMX83" s="209"/>
      <c r="MMY83" s="209"/>
      <c r="MMZ83" s="209"/>
      <c r="MNA83" s="209"/>
      <c r="MNB83" s="209"/>
      <c r="MNC83" s="209"/>
      <c r="MND83" s="209"/>
      <c r="MNE83" s="209"/>
      <c r="MNF83" s="209"/>
      <c r="MNG83" s="209"/>
      <c r="MNH83" s="209"/>
      <c r="MNI83" s="209"/>
      <c r="MNJ83" s="209"/>
      <c r="MNK83" s="209"/>
      <c r="MNL83" s="209"/>
      <c r="MNM83" s="209"/>
      <c r="MNN83" s="209"/>
      <c r="MNO83" s="209"/>
      <c r="MNP83" s="209"/>
      <c r="MNQ83" s="209"/>
      <c r="MNR83" s="209"/>
      <c r="MNS83" s="209"/>
      <c r="MNT83" s="209"/>
      <c r="MNU83" s="209"/>
      <c r="MNV83" s="209"/>
      <c r="MNW83" s="209"/>
      <c r="MNX83" s="209"/>
      <c r="MNY83" s="209"/>
      <c r="MNZ83" s="209"/>
      <c r="MOA83" s="209"/>
      <c r="MOB83" s="209"/>
      <c r="MOC83" s="209"/>
      <c r="MOD83" s="209"/>
      <c r="MOE83" s="209"/>
      <c r="MOF83" s="209"/>
      <c r="MOG83" s="209"/>
      <c r="MOH83" s="209"/>
      <c r="MOI83" s="209"/>
      <c r="MOJ83" s="209"/>
      <c r="MOK83" s="209"/>
      <c r="MOL83" s="209"/>
      <c r="MOM83" s="209"/>
      <c r="MON83" s="209"/>
      <c r="MOO83" s="209"/>
      <c r="MOP83" s="209"/>
      <c r="MOQ83" s="209"/>
      <c r="MOR83" s="209"/>
      <c r="MOS83" s="209"/>
      <c r="MOT83" s="209"/>
      <c r="MOU83" s="209"/>
      <c r="MOV83" s="209"/>
      <c r="MOW83" s="209"/>
      <c r="MOX83" s="209"/>
      <c r="MOY83" s="209"/>
      <c r="MOZ83" s="209"/>
      <c r="MPA83" s="209"/>
      <c r="MPB83" s="209"/>
      <c r="MPC83" s="209"/>
      <c r="MPD83" s="209"/>
      <c r="MPE83" s="209"/>
      <c r="MPF83" s="209"/>
      <c r="MPG83" s="209"/>
      <c r="MPH83" s="209"/>
      <c r="MPI83" s="209"/>
      <c r="MPJ83" s="209"/>
      <c r="MPK83" s="209"/>
      <c r="MPL83" s="209"/>
      <c r="MPM83" s="209"/>
      <c r="MPN83" s="209"/>
      <c r="MPO83" s="209"/>
      <c r="MPP83" s="209"/>
      <c r="MPQ83" s="209"/>
      <c r="MPR83" s="209"/>
      <c r="MPS83" s="209"/>
      <c r="MPT83" s="209"/>
      <c r="MPU83" s="209"/>
      <c r="MPV83" s="209"/>
      <c r="MPW83" s="209"/>
      <c r="MPX83" s="209"/>
      <c r="MPY83" s="209"/>
      <c r="MPZ83" s="209"/>
      <c r="MQA83" s="209"/>
      <c r="MQB83" s="209"/>
      <c r="MQC83" s="209"/>
      <c r="MQD83" s="209"/>
      <c r="MQE83" s="209"/>
      <c r="MQF83" s="209"/>
      <c r="MQG83" s="209"/>
      <c r="MQH83" s="209"/>
      <c r="MQI83" s="209"/>
      <c r="MQJ83" s="209"/>
      <c r="MQK83" s="209"/>
      <c r="MQL83" s="209"/>
      <c r="MQM83" s="209"/>
      <c r="MQN83" s="209"/>
      <c r="MQO83" s="209"/>
      <c r="MQP83" s="209"/>
      <c r="MQQ83" s="209"/>
      <c r="MQR83" s="209"/>
      <c r="MQS83" s="209"/>
      <c r="MQT83" s="209"/>
      <c r="MQU83" s="209"/>
      <c r="MQV83" s="209"/>
      <c r="MQW83" s="209"/>
      <c r="MQX83" s="209"/>
      <c r="MQY83" s="209"/>
      <c r="MQZ83" s="209"/>
      <c r="MRA83" s="209"/>
      <c r="MRB83" s="209"/>
      <c r="MRC83" s="209"/>
      <c r="MRD83" s="209"/>
      <c r="MRE83" s="209"/>
      <c r="MRF83" s="209"/>
      <c r="MRG83" s="209"/>
      <c r="MRH83" s="209"/>
      <c r="MRI83" s="209"/>
      <c r="MRJ83" s="209"/>
      <c r="MRK83" s="209"/>
      <c r="MRL83" s="209"/>
      <c r="MRM83" s="209"/>
      <c r="MRN83" s="209"/>
      <c r="MRO83" s="209"/>
      <c r="MRP83" s="209"/>
      <c r="MRQ83" s="209"/>
      <c r="MRR83" s="209"/>
      <c r="MRS83" s="209"/>
      <c r="MRT83" s="209"/>
      <c r="MRU83" s="209"/>
      <c r="MRV83" s="209"/>
      <c r="MRW83" s="209"/>
      <c r="MRX83" s="209"/>
      <c r="MRY83" s="209"/>
      <c r="MRZ83" s="209"/>
      <c r="MSA83" s="209"/>
      <c r="MSB83" s="209"/>
      <c r="MSC83" s="209"/>
      <c r="MSD83" s="209"/>
      <c r="MSE83" s="209"/>
      <c r="MSF83" s="209"/>
      <c r="MSG83" s="209"/>
      <c r="MSH83" s="209"/>
      <c r="MSI83" s="209"/>
      <c r="MSJ83" s="209"/>
      <c r="MSK83" s="209"/>
      <c r="MSL83" s="209"/>
      <c r="MSM83" s="209"/>
      <c r="MSN83" s="209"/>
      <c r="MSO83" s="209"/>
      <c r="MSP83" s="209"/>
      <c r="MSQ83" s="209"/>
      <c r="MSR83" s="209"/>
      <c r="MSS83" s="209"/>
      <c r="MST83" s="209"/>
      <c r="MSU83" s="209"/>
      <c r="MSV83" s="209"/>
      <c r="MSW83" s="209"/>
      <c r="MSX83" s="209"/>
      <c r="MSY83" s="209"/>
      <c r="MSZ83" s="209"/>
      <c r="MTA83" s="209"/>
      <c r="MTB83" s="209"/>
      <c r="MTC83" s="209"/>
      <c r="MTD83" s="209"/>
      <c r="MTE83" s="209"/>
      <c r="MTF83" s="209"/>
      <c r="MTG83" s="209"/>
      <c r="MTH83" s="209"/>
      <c r="MTI83" s="209"/>
      <c r="MTJ83" s="209"/>
      <c r="MTK83" s="209"/>
      <c r="MTL83" s="209"/>
      <c r="MTM83" s="209"/>
      <c r="MTN83" s="209"/>
      <c r="MTO83" s="209"/>
      <c r="MTP83" s="209"/>
      <c r="MTQ83" s="209"/>
      <c r="MTR83" s="209"/>
      <c r="MTS83" s="209"/>
      <c r="MTT83" s="209"/>
      <c r="MTU83" s="209"/>
      <c r="MTV83" s="209"/>
      <c r="MTW83" s="209"/>
      <c r="MTX83" s="209"/>
      <c r="MTY83" s="209"/>
      <c r="MTZ83" s="209"/>
      <c r="MUA83" s="209"/>
      <c r="MUB83" s="209"/>
      <c r="MUC83" s="209"/>
      <c r="MUD83" s="209"/>
      <c r="MUE83" s="209"/>
      <c r="MUF83" s="209"/>
      <c r="MUG83" s="209"/>
      <c r="MUH83" s="209"/>
      <c r="MUI83" s="209"/>
      <c r="MUJ83" s="209"/>
      <c r="MUK83" s="209"/>
      <c r="MUL83" s="209"/>
      <c r="MUM83" s="209"/>
      <c r="MUN83" s="209"/>
      <c r="MUO83" s="209"/>
      <c r="MUP83" s="209"/>
      <c r="MUQ83" s="209"/>
      <c r="MUR83" s="209"/>
      <c r="MUS83" s="209"/>
      <c r="MUT83" s="209"/>
      <c r="MUU83" s="209"/>
      <c r="MUV83" s="209"/>
      <c r="MUW83" s="209"/>
      <c r="MUX83" s="209"/>
      <c r="MUY83" s="209"/>
      <c r="MUZ83" s="209"/>
      <c r="MVA83" s="209"/>
      <c r="MVB83" s="209"/>
      <c r="MVC83" s="209"/>
      <c r="MVD83" s="209"/>
      <c r="MVE83" s="209"/>
      <c r="MVF83" s="209"/>
      <c r="MVG83" s="209"/>
      <c r="MVH83" s="209"/>
      <c r="MVI83" s="209"/>
      <c r="MVJ83" s="209"/>
      <c r="MVK83" s="209"/>
      <c r="MVL83" s="209"/>
      <c r="MVM83" s="209"/>
      <c r="MVN83" s="209"/>
      <c r="MVO83" s="209"/>
      <c r="MVP83" s="209"/>
      <c r="MVQ83" s="209"/>
      <c r="MVR83" s="209"/>
      <c r="MVS83" s="209"/>
      <c r="MVT83" s="209"/>
      <c r="MVU83" s="209"/>
      <c r="MVV83" s="209"/>
      <c r="MVW83" s="209"/>
      <c r="MVX83" s="209"/>
      <c r="MVY83" s="209"/>
      <c r="MVZ83" s="209"/>
      <c r="MWA83" s="209"/>
      <c r="MWB83" s="209"/>
      <c r="MWC83" s="209"/>
      <c r="MWD83" s="209"/>
      <c r="MWE83" s="209"/>
      <c r="MWF83" s="209"/>
      <c r="MWG83" s="209"/>
      <c r="MWH83" s="209"/>
      <c r="MWI83" s="209"/>
      <c r="MWJ83" s="209"/>
      <c r="MWK83" s="209"/>
      <c r="MWL83" s="209"/>
      <c r="MWM83" s="209"/>
      <c r="MWN83" s="209"/>
      <c r="MWO83" s="209"/>
      <c r="MWP83" s="209"/>
      <c r="MWQ83" s="209"/>
      <c r="MWR83" s="209"/>
      <c r="MWS83" s="209"/>
      <c r="MWT83" s="209"/>
      <c r="MWU83" s="209"/>
      <c r="MWV83" s="209"/>
      <c r="MWW83" s="209"/>
      <c r="MWX83" s="209"/>
      <c r="MWY83" s="209"/>
      <c r="MWZ83" s="209"/>
      <c r="MXA83" s="209"/>
      <c r="MXB83" s="209"/>
      <c r="MXC83" s="209"/>
      <c r="MXD83" s="209"/>
      <c r="MXE83" s="209"/>
      <c r="MXF83" s="209"/>
      <c r="MXG83" s="209"/>
      <c r="MXH83" s="209"/>
      <c r="MXI83" s="209"/>
      <c r="MXJ83" s="209"/>
      <c r="MXK83" s="209"/>
      <c r="MXL83" s="209"/>
      <c r="MXM83" s="209"/>
      <c r="MXN83" s="209"/>
      <c r="MXO83" s="209"/>
      <c r="MXP83" s="209"/>
      <c r="MXQ83" s="209"/>
      <c r="MXR83" s="209"/>
      <c r="MXS83" s="209"/>
      <c r="MXT83" s="209"/>
      <c r="MXU83" s="209"/>
      <c r="MXV83" s="209"/>
      <c r="MXW83" s="209"/>
      <c r="MXX83" s="209"/>
      <c r="MXY83" s="209"/>
      <c r="MXZ83" s="209"/>
      <c r="MYA83" s="209"/>
      <c r="MYB83" s="209"/>
      <c r="MYC83" s="209"/>
      <c r="MYD83" s="209"/>
      <c r="MYE83" s="209"/>
      <c r="MYF83" s="209"/>
      <c r="MYG83" s="209"/>
      <c r="MYH83" s="209"/>
      <c r="MYI83" s="209"/>
      <c r="MYJ83" s="209"/>
      <c r="MYK83" s="209"/>
      <c r="MYL83" s="209"/>
      <c r="MYM83" s="209"/>
      <c r="MYN83" s="209"/>
      <c r="MYO83" s="209"/>
      <c r="MYP83" s="209"/>
      <c r="MYQ83" s="209"/>
      <c r="MYR83" s="209"/>
      <c r="MYS83" s="209"/>
      <c r="MYT83" s="209"/>
      <c r="MYU83" s="209"/>
      <c r="MYV83" s="209"/>
      <c r="MYW83" s="209"/>
      <c r="MYX83" s="209"/>
      <c r="MYY83" s="209"/>
      <c r="MYZ83" s="209"/>
      <c r="MZA83" s="209"/>
      <c r="MZB83" s="209"/>
      <c r="MZC83" s="209"/>
      <c r="MZD83" s="209"/>
      <c r="MZE83" s="209"/>
      <c r="MZF83" s="209"/>
      <c r="MZG83" s="209"/>
      <c r="MZH83" s="209"/>
      <c r="MZI83" s="209"/>
      <c r="MZJ83" s="209"/>
      <c r="MZK83" s="209"/>
      <c r="MZL83" s="209"/>
      <c r="MZM83" s="209"/>
      <c r="MZN83" s="209"/>
      <c r="MZO83" s="209"/>
      <c r="MZP83" s="209"/>
      <c r="MZQ83" s="209"/>
      <c r="MZR83" s="209"/>
      <c r="MZS83" s="209"/>
      <c r="MZT83" s="209"/>
      <c r="MZU83" s="209"/>
      <c r="MZV83" s="209"/>
      <c r="MZW83" s="209"/>
      <c r="MZX83" s="209"/>
      <c r="MZY83" s="209"/>
      <c r="MZZ83" s="209"/>
      <c r="NAA83" s="209"/>
      <c r="NAB83" s="209"/>
      <c r="NAC83" s="209"/>
      <c r="NAD83" s="209"/>
      <c r="NAE83" s="209"/>
      <c r="NAF83" s="209"/>
      <c r="NAG83" s="209"/>
      <c r="NAH83" s="209"/>
      <c r="NAI83" s="209"/>
      <c r="NAJ83" s="209"/>
      <c r="NAK83" s="209"/>
      <c r="NAL83" s="209"/>
      <c r="NAM83" s="209"/>
      <c r="NAN83" s="209"/>
      <c r="NAO83" s="209"/>
      <c r="NAP83" s="209"/>
      <c r="NAQ83" s="209"/>
      <c r="NAR83" s="209"/>
      <c r="NAS83" s="209"/>
      <c r="NAT83" s="209"/>
      <c r="NAU83" s="209"/>
      <c r="NAV83" s="209"/>
      <c r="NAW83" s="209"/>
      <c r="NAX83" s="209"/>
      <c r="NAY83" s="209"/>
      <c r="NAZ83" s="209"/>
      <c r="NBA83" s="209"/>
      <c r="NBB83" s="209"/>
      <c r="NBC83" s="209"/>
      <c r="NBD83" s="209"/>
      <c r="NBE83" s="209"/>
      <c r="NBF83" s="209"/>
      <c r="NBG83" s="209"/>
      <c r="NBH83" s="209"/>
      <c r="NBI83" s="209"/>
      <c r="NBJ83" s="209"/>
      <c r="NBK83" s="209"/>
      <c r="NBL83" s="209"/>
      <c r="NBM83" s="209"/>
      <c r="NBN83" s="209"/>
      <c r="NBO83" s="209"/>
      <c r="NBP83" s="209"/>
      <c r="NBQ83" s="209"/>
      <c r="NBR83" s="209"/>
      <c r="NBS83" s="209"/>
      <c r="NBT83" s="209"/>
      <c r="NBU83" s="209"/>
      <c r="NBV83" s="209"/>
      <c r="NBW83" s="209"/>
      <c r="NBX83" s="209"/>
      <c r="NBY83" s="209"/>
      <c r="NBZ83" s="209"/>
      <c r="NCA83" s="209"/>
      <c r="NCB83" s="209"/>
      <c r="NCC83" s="209"/>
      <c r="NCD83" s="209"/>
      <c r="NCE83" s="209"/>
      <c r="NCF83" s="209"/>
      <c r="NCG83" s="209"/>
      <c r="NCH83" s="209"/>
      <c r="NCI83" s="209"/>
      <c r="NCJ83" s="209"/>
      <c r="NCK83" s="209"/>
      <c r="NCL83" s="209"/>
      <c r="NCM83" s="209"/>
      <c r="NCN83" s="209"/>
      <c r="NCO83" s="209"/>
      <c r="NCP83" s="209"/>
      <c r="NCQ83" s="209"/>
      <c r="NCR83" s="209"/>
      <c r="NCS83" s="209"/>
      <c r="NCT83" s="209"/>
      <c r="NCU83" s="209"/>
      <c r="NCV83" s="209"/>
      <c r="NCW83" s="209"/>
      <c r="NCX83" s="209"/>
      <c r="NCY83" s="209"/>
      <c r="NCZ83" s="209"/>
      <c r="NDA83" s="209"/>
      <c r="NDB83" s="209"/>
      <c r="NDC83" s="209"/>
      <c r="NDD83" s="209"/>
      <c r="NDE83" s="209"/>
      <c r="NDF83" s="209"/>
      <c r="NDG83" s="209"/>
      <c r="NDH83" s="209"/>
      <c r="NDI83" s="209"/>
      <c r="NDJ83" s="209"/>
      <c r="NDK83" s="209"/>
      <c r="NDL83" s="209"/>
      <c r="NDM83" s="209"/>
      <c r="NDN83" s="209"/>
      <c r="NDO83" s="209"/>
      <c r="NDP83" s="209"/>
      <c r="NDQ83" s="209"/>
      <c r="NDR83" s="209"/>
      <c r="NDS83" s="209"/>
      <c r="NDT83" s="209"/>
      <c r="NDU83" s="209"/>
      <c r="NDV83" s="209"/>
      <c r="NDW83" s="209"/>
      <c r="NDX83" s="209"/>
      <c r="NDY83" s="209"/>
      <c r="NDZ83" s="209"/>
      <c r="NEA83" s="209"/>
      <c r="NEB83" s="209"/>
      <c r="NEC83" s="209"/>
      <c r="NED83" s="209"/>
      <c r="NEE83" s="209"/>
      <c r="NEF83" s="209"/>
      <c r="NEG83" s="209"/>
      <c r="NEH83" s="209"/>
      <c r="NEI83" s="209"/>
      <c r="NEJ83" s="209"/>
      <c r="NEK83" s="209"/>
      <c r="NEL83" s="209"/>
      <c r="NEM83" s="209"/>
      <c r="NEN83" s="209"/>
      <c r="NEO83" s="209"/>
      <c r="NEP83" s="209"/>
      <c r="NEQ83" s="209"/>
      <c r="NER83" s="209"/>
      <c r="NES83" s="209"/>
      <c r="NET83" s="209"/>
      <c r="NEU83" s="209"/>
      <c r="NEV83" s="209"/>
      <c r="NEW83" s="209"/>
      <c r="NEX83" s="209"/>
      <c r="NEY83" s="209"/>
      <c r="NEZ83" s="209"/>
      <c r="NFA83" s="209"/>
      <c r="NFB83" s="209"/>
      <c r="NFC83" s="209"/>
      <c r="NFD83" s="209"/>
      <c r="NFE83" s="209"/>
      <c r="NFF83" s="209"/>
      <c r="NFG83" s="209"/>
      <c r="NFH83" s="209"/>
      <c r="NFI83" s="209"/>
      <c r="NFJ83" s="209"/>
      <c r="NFK83" s="209"/>
      <c r="NFL83" s="209"/>
      <c r="NFM83" s="209"/>
      <c r="NFN83" s="209"/>
      <c r="NFO83" s="209"/>
      <c r="NFP83" s="209"/>
      <c r="NFQ83" s="209"/>
      <c r="NFR83" s="209"/>
      <c r="NFS83" s="209"/>
      <c r="NFT83" s="209"/>
      <c r="NFU83" s="209"/>
      <c r="NFV83" s="209"/>
      <c r="NFW83" s="209"/>
      <c r="NFX83" s="209"/>
      <c r="NFY83" s="209"/>
      <c r="NFZ83" s="209"/>
      <c r="NGA83" s="209"/>
      <c r="NGB83" s="209"/>
      <c r="NGC83" s="209"/>
      <c r="NGD83" s="209"/>
      <c r="NGE83" s="209"/>
      <c r="NGF83" s="209"/>
      <c r="NGG83" s="209"/>
      <c r="NGH83" s="209"/>
      <c r="NGI83" s="209"/>
      <c r="NGJ83" s="209"/>
      <c r="NGK83" s="209"/>
      <c r="NGL83" s="209"/>
      <c r="NGM83" s="209"/>
      <c r="NGN83" s="209"/>
      <c r="NGO83" s="209"/>
      <c r="NGP83" s="209"/>
      <c r="NGQ83" s="209"/>
      <c r="NGR83" s="209"/>
      <c r="NGS83" s="209"/>
      <c r="NGT83" s="209"/>
      <c r="NGU83" s="209"/>
      <c r="NGV83" s="209"/>
      <c r="NGW83" s="209"/>
      <c r="NGX83" s="209"/>
      <c r="NGY83" s="209"/>
      <c r="NGZ83" s="209"/>
      <c r="NHA83" s="209"/>
      <c r="NHB83" s="209"/>
      <c r="NHC83" s="209"/>
      <c r="NHD83" s="209"/>
      <c r="NHE83" s="209"/>
      <c r="NHF83" s="209"/>
      <c r="NHG83" s="209"/>
      <c r="NHH83" s="209"/>
      <c r="NHI83" s="209"/>
      <c r="NHJ83" s="209"/>
      <c r="NHK83" s="209"/>
      <c r="NHL83" s="209"/>
      <c r="NHM83" s="209"/>
      <c r="NHN83" s="209"/>
      <c r="NHO83" s="209"/>
      <c r="NHP83" s="209"/>
      <c r="NHQ83" s="209"/>
      <c r="NHR83" s="209"/>
      <c r="NHS83" s="209"/>
      <c r="NHT83" s="209"/>
      <c r="NHU83" s="209"/>
      <c r="NHV83" s="209"/>
      <c r="NHW83" s="209"/>
      <c r="NHX83" s="209"/>
      <c r="NHY83" s="209"/>
      <c r="NHZ83" s="209"/>
      <c r="NIA83" s="209"/>
      <c r="NIB83" s="209"/>
      <c r="NIC83" s="209"/>
      <c r="NID83" s="209"/>
      <c r="NIE83" s="209"/>
      <c r="NIF83" s="209"/>
      <c r="NIG83" s="209"/>
      <c r="NIH83" s="209"/>
      <c r="NII83" s="209"/>
      <c r="NIJ83" s="209"/>
      <c r="NIK83" s="209"/>
      <c r="NIL83" s="209"/>
      <c r="NIM83" s="209"/>
      <c r="NIN83" s="209"/>
      <c r="NIO83" s="209"/>
      <c r="NIP83" s="209"/>
      <c r="NIQ83" s="209"/>
      <c r="NIR83" s="209"/>
      <c r="NIS83" s="209"/>
      <c r="NIT83" s="209"/>
      <c r="NIU83" s="209"/>
      <c r="NIV83" s="209"/>
      <c r="NIW83" s="209"/>
      <c r="NIX83" s="209"/>
      <c r="NIY83" s="209"/>
      <c r="NIZ83" s="209"/>
      <c r="NJA83" s="209"/>
      <c r="NJB83" s="209"/>
      <c r="NJC83" s="209"/>
      <c r="NJD83" s="209"/>
      <c r="NJE83" s="209"/>
      <c r="NJF83" s="209"/>
      <c r="NJG83" s="209"/>
      <c r="NJH83" s="209"/>
      <c r="NJI83" s="209"/>
      <c r="NJJ83" s="209"/>
      <c r="NJK83" s="209"/>
      <c r="NJL83" s="209"/>
      <c r="NJM83" s="209"/>
      <c r="NJN83" s="209"/>
      <c r="NJO83" s="209"/>
      <c r="NJP83" s="209"/>
      <c r="NJQ83" s="209"/>
      <c r="NJR83" s="209"/>
      <c r="NJS83" s="209"/>
      <c r="NJT83" s="209"/>
      <c r="NJU83" s="209"/>
      <c r="NJV83" s="209"/>
      <c r="NJW83" s="209"/>
      <c r="NJX83" s="209"/>
      <c r="NJY83" s="209"/>
      <c r="NJZ83" s="209"/>
      <c r="NKA83" s="209"/>
      <c r="NKB83" s="209"/>
      <c r="NKC83" s="209"/>
      <c r="NKD83" s="209"/>
      <c r="NKE83" s="209"/>
      <c r="NKF83" s="209"/>
      <c r="NKG83" s="209"/>
      <c r="NKH83" s="209"/>
      <c r="NKI83" s="209"/>
      <c r="NKJ83" s="209"/>
      <c r="NKK83" s="209"/>
      <c r="NKL83" s="209"/>
      <c r="NKM83" s="209"/>
      <c r="NKN83" s="209"/>
      <c r="NKO83" s="209"/>
      <c r="NKP83" s="209"/>
      <c r="NKQ83" s="209"/>
      <c r="NKR83" s="209"/>
      <c r="NKS83" s="209"/>
      <c r="NKT83" s="209"/>
      <c r="NKU83" s="209"/>
      <c r="NKV83" s="209"/>
      <c r="NKW83" s="209"/>
      <c r="NKX83" s="209"/>
      <c r="NKY83" s="209"/>
      <c r="NKZ83" s="209"/>
      <c r="NLA83" s="209"/>
      <c r="NLB83" s="209"/>
      <c r="NLC83" s="209"/>
      <c r="NLD83" s="209"/>
      <c r="NLE83" s="209"/>
      <c r="NLF83" s="209"/>
      <c r="NLG83" s="209"/>
      <c r="NLH83" s="209"/>
      <c r="NLI83" s="209"/>
      <c r="NLJ83" s="209"/>
      <c r="NLK83" s="209"/>
      <c r="NLL83" s="209"/>
      <c r="NLM83" s="209"/>
      <c r="NLN83" s="209"/>
      <c r="NLO83" s="209"/>
      <c r="NLP83" s="209"/>
      <c r="NLQ83" s="209"/>
      <c r="NLR83" s="209"/>
      <c r="NLS83" s="209"/>
      <c r="NLT83" s="209"/>
      <c r="NLU83" s="209"/>
      <c r="NLV83" s="209"/>
      <c r="NLW83" s="209"/>
      <c r="NLX83" s="209"/>
      <c r="NLY83" s="209"/>
      <c r="NLZ83" s="209"/>
      <c r="NMA83" s="209"/>
      <c r="NMB83" s="209"/>
      <c r="NMC83" s="209"/>
      <c r="NMD83" s="209"/>
      <c r="NME83" s="209"/>
      <c r="NMF83" s="209"/>
      <c r="NMG83" s="209"/>
      <c r="NMH83" s="209"/>
      <c r="NMI83" s="209"/>
      <c r="NMJ83" s="209"/>
      <c r="NMK83" s="209"/>
      <c r="NML83" s="209"/>
      <c r="NMM83" s="209"/>
      <c r="NMN83" s="209"/>
      <c r="NMO83" s="209"/>
      <c r="NMP83" s="209"/>
      <c r="NMQ83" s="209"/>
      <c r="NMR83" s="209"/>
      <c r="NMS83" s="209"/>
      <c r="NMT83" s="209"/>
      <c r="NMU83" s="209"/>
      <c r="NMV83" s="209"/>
      <c r="NMW83" s="209"/>
      <c r="NMX83" s="209"/>
      <c r="NMY83" s="209"/>
      <c r="NMZ83" s="209"/>
      <c r="NNA83" s="209"/>
      <c r="NNB83" s="209"/>
      <c r="NNC83" s="209"/>
      <c r="NND83" s="209"/>
      <c r="NNE83" s="209"/>
      <c r="NNF83" s="209"/>
      <c r="NNG83" s="209"/>
      <c r="NNH83" s="209"/>
      <c r="NNI83" s="209"/>
      <c r="NNJ83" s="209"/>
      <c r="NNK83" s="209"/>
      <c r="NNL83" s="209"/>
      <c r="NNM83" s="209"/>
      <c r="NNN83" s="209"/>
      <c r="NNO83" s="209"/>
      <c r="NNP83" s="209"/>
      <c r="NNQ83" s="209"/>
      <c r="NNR83" s="209"/>
      <c r="NNS83" s="209"/>
      <c r="NNT83" s="209"/>
      <c r="NNU83" s="209"/>
      <c r="NNV83" s="209"/>
      <c r="NNW83" s="209"/>
      <c r="NNX83" s="209"/>
      <c r="NNY83" s="209"/>
      <c r="NNZ83" s="209"/>
      <c r="NOA83" s="209"/>
      <c r="NOB83" s="209"/>
      <c r="NOC83" s="209"/>
      <c r="NOD83" s="209"/>
      <c r="NOE83" s="209"/>
      <c r="NOF83" s="209"/>
      <c r="NOG83" s="209"/>
      <c r="NOH83" s="209"/>
      <c r="NOI83" s="209"/>
      <c r="NOJ83" s="209"/>
      <c r="NOK83" s="209"/>
      <c r="NOL83" s="209"/>
      <c r="NOM83" s="209"/>
      <c r="NON83" s="209"/>
      <c r="NOO83" s="209"/>
      <c r="NOP83" s="209"/>
      <c r="NOQ83" s="209"/>
      <c r="NOR83" s="209"/>
      <c r="NOS83" s="209"/>
      <c r="NOT83" s="209"/>
      <c r="NOU83" s="209"/>
      <c r="NOV83" s="209"/>
      <c r="NOW83" s="209"/>
      <c r="NOX83" s="209"/>
      <c r="NOY83" s="209"/>
      <c r="NOZ83" s="209"/>
      <c r="NPA83" s="209"/>
      <c r="NPB83" s="209"/>
      <c r="NPC83" s="209"/>
      <c r="NPD83" s="209"/>
      <c r="NPE83" s="209"/>
      <c r="NPF83" s="209"/>
      <c r="NPG83" s="209"/>
      <c r="NPH83" s="209"/>
      <c r="NPI83" s="209"/>
      <c r="NPJ83" s="209"/>
      <c r="NPK83" s="209"/>
      <c r="NPL83" s="209"/>
      <c r="NPM83" s="209"/>
      <c r="NPN83" s="209"/>
      <c r="NPO83" s="209"/>
      <c r="NPP83" s="209"/>
      <c r="NPQ83" s="209"/>
      <c r="NPR83" s="209"/>
      <c r="NPS83" s="209"/>
      <c r="NPT83" s="209"/>
      <c r="NPU83" s="209"/>
      <c r="NPV83" s="209"/>
      <c r="NPW83" s="209"/>
      <c r="NPX83" s="209"/>
      <c r="NPY83" s="209"/>
      <c r="NPZ83" s="209"/>
      <c r="NQA83" s="209"/>
      <c r="NQB83" s="209"/>
      <c r="NQC83" s="209"/>
      <c r="NQD83" s="209"/>
      <c r="NQE83" s="209"/>
      <c r="NQF83" s="209"/>
      <c r="NQG83" s="209"/>
      <c r="NQH83" s="209"/>
      <c r="NQI83" s="209"/>
      <c r="NQJ83" s="209"/>
      <c r="NQK83" s="209"/>
      <c r="NQL83" s="209"/>
      <c r="NQM83" s="209"/>
      <c r="NQN83" s="209"/>
      <c r="NQO83" s="209"/>
      <c r="NQP83" s="209"/>
      <c r="NQQ83" s="209"/>
      <c r="NQR83" s="209"/>
      <c r="NQS83" s="209"/>
      <c r="NQT83" s="209"/>
      <c r="NQU83" s="209"/>
      <c r="NQV83" s="209"/>
      <c r="NQW83" s="209"/>
      <c r="NQX83" s="209"/>
      <c r="NQY83" s="209"/>
      <c r="NQZ83" s="209"/>
      <c r="NRA83" s="209"/>
      <c r="NRB83" s="209"/>
      <c r="NRC83" s="209"/>
      <c r="NRD83" s="209"/>
      <c r="NRE83" s="209"/>
      <c r="NRF83" s="209"/>
      <c r="NRG83" s="209"/>
      <c r="NRH83" s="209"/>
      <c r="NRI83" s="209"/>
      <c r="NRJ83" s="209"/>
      <c r="NRK83" s="209"/>
      <c r="NRL83" s="209"/>
      <c r="NRM83" s="209"/>
      <c r="NRN83" s="209"/>
      <c r="NRO83" s="209"/>
      <c r="NRP83" s="209"/>
      <c r="NRQ83" s="209"/>
      <c r="NRR83" s="209"/>
      <c r="NRS83" s="209"/>
      <c r="NRT83" s="209"/>
      <c r="NRU83" s="209"/>
      <c r="NRV83" s="209"/>
      <c r="NRW83" s="209"/>
      <c r="NRX83" s="209"/>
      <c r="NRY83" s="209"/>
      <c r="NRZ83" s="209"/>
      <c r="NSA83" s="209"/>
      <c r="NSB83" s="209"/>
      <c r="NSC83" s="209"/>
      <c r="NSD83" s="209"/>
      <c r="NSE83" s="209"/>
      <c r="NSF83" s="209"/>
      <c r="NSG83" s="209"/>
      <c r="NSH83" s="209"/>
      <c r="NSI83" s="209"/>
      <c r="NSJ83" s="209"/>
      <c r="NSK83" s="209"/>
      <c r="NSL83" s="209"/>
      <c r="NSM83" s="209"/>
      <c r="NSN83" s="209"/>
      <c r="NSO83" s="209"/>
      <c r="NSP83" s="209"/>
      <c r="NSQ83" s="209"/>
      <c r="NSR83" s="209"/>
      <c r="NSS83" s="209"/>
      <c r="NST83" s="209"/>
      <c r="NSU83" s="209"/>
      <c r="NSV83" s="209"/>
      <c r="NSW83" s="209"/>
      <c r="NSX83" s="209"/>
      <c r="NSY83" s="209"/>
      <c r="NSZ83" s="209"/>
      <c r="NTA83" s="209"/>
      <c r="NTB83" s="209"/>
      <c r="NTC83" s="209"/>
      <c r="NTD83" s="209"/>
      <c r="NTE83" s="209"/>
      <c r="NTF83" s="209"/>
      <c r="NTG83" s="209"/>
      <c r="NTH83" s="209"/>
      <c r="NTI83" s="209"/>
      <c r="NTJ83" s="209"/>
      <c r="NTK83" s="209"/>
      <c r="NTL83" s="209"/>
      <c r="NTM83" s="209"/>
      <c r="NTN83" s="209"/>
      <c r="NTO83" s="209"/>
      <c r="NTP83" s="209"/>
      <c r="NTQ83" s="209"/>
      <c r="NTR83" s="209"/>
      <c r="NTS83" s="209"/>
      <c r="NTT83" s="209"/>
      <c r="NTU83" s="209"/>
      <c r="NTV83" s="209"/>
      <c r="NTW83" s="209"/>
      <c r="NTX83" s="209"/>
      <c r="NTY83" s="209"/>
      <c r="NTZ83" s="209"/>
      <c r="NUA83" s="209"/>
      <c r="NUB83" s="209"/>
      <c r="NUC83" s="209"/>
      <c r="NUD83" s="209"/>
      <c r="NUE83" s="209"/>
      <c r="NUF83" s="209"/>
      <c r="NUG83" s="209"/>
      <c r="NUH83" s="209"/>
      <c r="NUI83" s="209"/>
      <c r="NUJ83" s="209"/>
      <c r="NUK83" s="209"/>
      <c r="NUL83" s="209"/>
      <c r="NUM83" s="209"/>
      <c r="NUN83" s="209"/>
      <c r="NUO83" s="209"/>
      <c r="NUP83" s="209"/>
      <c r="NUQ83" s="209"/>
      <c r="NUR83" s="209"/>
      <c r="NUS83" s="209"/>
      <c r="NUT83" s="209"/>
      <c r="NUU83" s="209"/>
      <c r="NUV83" s="209"/>
      <c r="NUW83" s="209"/>
      <c r="NUX83" s="209"/>
      <c r="NUY83" s="209"/>
      <c r="NUZ83" s="209"/>
      <c r="NVA83" s="209"/>
      <c r="NVB83" s="209"/>
      <c r="NVC83" s="209"/>
      <c r="NVD83" s="209"/>
      <c r="NVE83" s="209"/>
      <c r="NVF83" s="209"/>
      <c r="NVG83" s="209"/>
      <c r="NVH83" s="209"/>
      <c r="NVI83" s="209"/>
      <c r="NVJ83" s="209"/>
      <c r="NVK83" s="209"/>
      <c r="NVL83" s="209"/>
      <c r="NVM83" s="209"/>
      <c r="NVN83" s="209"/>
      <c r="NVO83" s="209"/>
      <c r="NVP83" s="209"/>
      <c r="NVQ83" s="209"/>
      <c r="NVR83" s="209"/>
      <c r="NVS83" s="209"/>
      <c r="NVT83" s="209"/>
      <c r="NVU83" s="209"/>
      <c r="NVV83" s="209"/>
      <c r="NVW83" s="209"/>
      <c r="NVX83" s="209"/>
      <c r="NVY83" s="209"/>
      <c r="NVZ83" s="209"/>
      <c r="NWA83" s="209"/>
      <c r="NWB83" s="209"/>
      <c r="NWC83" s="209"/>
      <c r="NWD83" s="209"/>
      <c r="NWE83" s="209"/>
      <c r="NWF83" s="209"/>
      <c r="NWG83" s="209"/>
      <c r="NWH83" s="209"/>
      <c r="NWI83" s="209"/>
      <c r="NWJ83" s="209"/>
      <c r="NWK83" s="209"/>
      <c r="NWL83" s="209"/>
      <c r="NWM83" s="209"/>
      <c r="NWN83" s="209"/>
      <c r="NWO83" s="209"/>
      <c r="NWP83" s="209"/>
      <c r="NWQ83" s="209"/>
      <c r="NWR83" s="209"/>
      <c r="NWS83" s="209"/>
      <c r="NWT83" s="209"/>
      <c r="NWU83" s="209"/>
      <c r="NWV83" s="209"/>
      <c r="NWW83" s="209"/>
      <c r="NWX83" s="209"/>
      <c r="NWY83" s="209"/>
      <c r="NWZ83" s="209"/>
      <c r="NXA83" s="209"/>
      <c r="NXB83" s="209"/>
      <c r="NXC83" s="209"/>
      <c r="NXD83" s="209"/>
      <c r="NXE83" s="209"/>
      <c r="NXF83" s="209"/>
      <c r="NXG83" s="209"/>
      <c r="NXH83" s="209"/>
      <c r="NXI83" s="209"/>
      <c r="NXJ83" s="209"/>
      <c r="NXK83" s="209"/>
      <c r="NXL83" s="209"/>
      <c r="NXM83" s="209"/>
      <c r="NXN83" s="209"/>
      <c r="NXO83" s="209"/>
      <c r="NXP83" s="209"/>
      <c r="NXQ83" s="209"/>
      <c r="NXR83" s="209"/>
      <c r="NXS83" s="209"/>
      <c r="NXT83" s="209"/>
      <c r="NXU83" s="209"/>
      <c r="NXV83" s="209"/>
      <c r="NXW83" s="209"/>
      <c r="NXX83" s="209"/>
      <c r="NXY83" s="209"/>
      <c r="NXZ83" s="209"/>
      <c r="NYA83" s="209"/>
      <c r="NYB83" s="209"/>
      <c r="NYC83" s="209"/>
      <c r="NYD83" s="209"/>
      <c r="NYE83" s="209"/>
      <c r="NYF83" s="209"/>
      <c r="NYG83" s="209"/>
      <c r="NYH83" s="209"/>
      <c r="NYI83" s="209"/>
      <c r="NYJ83" s="209"/>
      <c r="NYK83" s="209"/>
      <c r="NYL83" s="209"/>
      <c r="NYM83" s="209"/>
      <c r="NYN83" s="209"/>
      <c r="NYO83" s="209"/>
      <c r="NYP83" s="209"/>
      <c r="NYQ83" s="209"/>
      <c r="NYR83" s="209"/>
      <c r="NYS83" s="209"/>
      <c r="NYT83" s="209"/>
      <c r="NYU83" s="209"/>
      <c r="NYV83" s="209"/>
      <c r="NYW83" s="209"/>
      <c r="NYX83" s="209"/>
      <c r="NYY83" s="209"/>
      <c r="NYZ83" s="209"/>
      <c r="NZA83" s="209"/>
      <c r="NZB83" s="209"/>
      <c r="NZC83" s="209"/>
      <c r="NZD83" s="209"/>
      <c r="NZE83" s="209"/>
      <c r="NZF83" s="209"/>
      <c r="NZG83" s="209"/>
      <c r="NZH83" s="209"/>
      <c r="NZI83" s="209"/>
      <c r="NZJ83" s="209"/>
      <c r="NZK83" s="209"/>
      <c r="NZL83" s="209"/>
      <c r="NZM83" s="209"/>
      <c r="NZN83" s="209"/>
      <c r="NZO83" s="209"/>
      <c r="NZP83" s="209"/>
      <c r="NZQ83" s="209"/>
      <c r="NZR83" s="209"/>
      <c r="NZS83" s="209"/>
      <c r="NZT83" s="209"/>
      <c r="NZU83" s="209"/>
      <c r="NZV83" s="209"/>
      <c r="NZW83" s="209"/>
      <c r="NZX83" s="209"/>
      <c r="NZY83" s="209"/>
      <c r="NZZ83" s="209"/>
      <c r="OAA83" s="209"/>
      <c r="OAB83" s="209"/>
      <c r="OAC83" s="209"/>
      <c r="OAD83" s="209"/>
      <c r="OAE83" s="209"/>
      <c r="OAF83" s="209"/>
      <c r="OAG83" s="209"/>
      <c r="OAH83" s="209"/>
      <c r="OAI83" s="209"/>
      <c r="OAJ83" s="209"/>
      <c r="OAK83" s="209"/>
      <c r="OAL83" s="209"/>
      <c r="OAM83" s="209"/>
      <c r="OAN83" s="209"/>
      <c r="OAO83" s="209"/>
      <c r="OAP83" s="209"/>
      <c r="OAQ83" s="209"/>
      <c r="OAR83" s="209"/>
      <c r="OAS83" s="209"/>
      <c r="OAT83" s="209"/>
      <c r="OAU83" s="209"/>
      <c r="OAV83" s="209"/>
      <c r="OAW83" s="209"/>
      <c r="OAX83" s="209"/>
      <c r="OAY83" s="209"/>
      <c r="OAZ83" s="209"/>
      <c r="OBA83" s="209"/>
      <c r="OBB83" s="209"/>
      <c r="OBC83" s="209"/>
      <c r="OBD83" s="209"/>
      <c r="OBE83" s="209"/>
      <c r="OBF83" s="209"/>
      <c r="OBG83" s="209"/>
      <c r="OBH83" s="209"/>
      <c r="OBI83" s="209"/>
      <c r="OBJ83" s="209"/>
      <c r="OBK83" s="209"/>
      <c r="OBL83" s="209"/>
      <c r="OBM83" s="209"/>
      <c r="OBN83" s="209"/>
      <c r="OBO83" s="209"/>
      <c r="OBP83" s="209"/>
      <c r="OBQ83" s="209"/>
      <c r="OBR83" s="209"/>
      <c r="OBS83" s="209"/>
      <c r="OBT83" s="209"/>
      <c r="OBU83" s="209"/>
      <c r="OBV83" s="209"/>
      <c r="OBW83" s="209"/>
      <c r="OBX83" s="209"/>
      <c r="OBY83" s="209"/>
      <c r="OBZ83" s="209"/>
      <c r="OCA83" s="209"/>
      <c r="OCB83" s="209"/>
      <c r="OCC83" s="209"/>
      <c r="OCD83" s="209"/>
      <c r="OCE83" s="209"/>
      <c r="OCF83" s="209"/>
      <c r="OCG83" s="209"/>
      <c r="OCH83" s="209"/>
      <c r="OCI83" s="209"/>
      <c r="OCJ83" s="209"/>
      <c r="OCK83" s="209"/>
      <c r="OCL83" s="209"/>
      <c r="OCM83" s="209"/>
      <c r="OCN83" s="209"/>
      <c r="OCO83" s="209"/>
      <c r="OCP83" s="209"/>
      <c r="OCQ83" s="209"/>
      <c r="OCR83" s="209"/>
      <c r="OCS83" s="209"/>
      <c r="OCT83" s="209"/>
      <c r="OCU83" s="209"/>
      <c r="OCV83" s="209"/>
      <c r="OCW83" s="209"/>
      <c r="OCX83" s="209"/>
      <c r="OCY83" s="209"/>
      <c r="OCZ83" s="209"/>
      <c r="ODA83" s="209"/>
      <c r="ODB83" s="209"/>
      <c r="ODC83" s="209"/>
      <c r="ODD83" s="209"/>
      <c r="ODE83" s="209"/>
      <c r="ODF83" s="209"/>
      <c r="ODG83" s="209"/>
      <c r="ODH83" s="209"/>
      <c r="ODI83" s="209"/>
      <c r="ODJ83" s="209"/>
      <c r="ODK83" s="209"/>
      <c r="ODL83" s="209"/>
      <c r="ODM83" s="209"/>
      <c r="ODN83" s="209"/>
      <c r="ODO83" s="209"/>
      <c r="ODP83" s="209"/>
      <c r="ODQ83" s="209"/>
      <c r="ODR83" s="209"/>
      <c r="ODS83" s="209"/>
      <c r="ODT83" s="209"/>
      <c r="ODU83" s="209"/>
      <c r="ODV83" s="209"/>
      <c r="ODW83" s="209"/>
      <c r="ODX83" s="209"/>
      <c r="ODY83" s="209"/>
      <c r="ODZ83" s="209"/>
      <c r="OEA83" s="209"/>
      <c r="OEB83" s="209"/>
      <c r="OEC83" s="209"/>
      <c r="OED83" s="209"/>
      <c r="OEE83" s="209"/>
      <c r="OEF83" s="209"/>
      <c r="OEG83" s="209"/>
      <c r="OEH83" s="209"/>
      <c r="OEI83" s="209"/>
      <c r="OEJ83" s="209"/>
      <c r="OEK83" s="209"/>
      <c r="OEL83" s="209"/>
      <c r="OEM83" s="209"/>
      <c r="OEN83" s="209"/>
      <c r="OEO83" s="209"/>
      <c r="OEP83" s="209"/>
      <c r="OEQ83" s="209"/>
      <c r="OER83" s="209"/>
      <c r="OES83" s="209"/>
      <c r="OET83" s="209"/>
      <c r="OEU83" s="209"/>
      <c r="OEV83" s="209"/>
      <c r="OEW83" s="209"/>
      <c r="OEX83" s="209"/>
      <c r="OEY83" s="209"/>
      <c r="OEZ83" s="209"/>
      <c r="OFA83" s="209"/>
      <c r="OFB83" s="209"/>
      <c r="OFC83" s="209"/>
      <c r="OFD83" s="209"/>
      <c r="OFE83" s="209"/>
      <c r="OFF83" s="209"/>
      <c r="OFG83" s="209"/>
      <c r="OFH83" s="209"/>
      <c r="OFI83" s="209"/>
      <c r="OFJ83" s="209"/>
      <c r="OFK83" s="209"/>
      <c r="OFL83" s="209"/>
      <c r="OFM83" s="209"/>
      <c r="OFN83" s="209"/>
      <c r="OFO83" s="209"/>
      <c r="OFP83" s="209"/>
      <c r="OFQ83" s="209"/>
      <c r="OFR83" s="209"/>
      <c r="OFS83" s="209"/>
      <c r="OFT83" s="209"/>
      <c r="OFU83" s="209"/>
      <c r="OFV83" s="209"/>
      <c r="OFW83" s="209"/>
      <c r="OFX83" s="209"/>
      <c r="OFY83" s="209"/>
      <c r="OFZ83" s="209"/>
      <c r="OGA83" s="209"/>
      <c r="OGB83" s="209"/>
      <c r="OGC83" s="209"/>
      <c r="OGD83" s="209"/>
      <c r="OGE83" s="209"/>
      <c r="OGF83" s="209"/>
      <c r="OGG83" s="209"/>
      <c r="OGH83" s="209"/>
      <c r="OGI83" s="209"/>
      <c r="OGJ83" s="209"/>
      <c r="OGK83" s="209"/>
      <c r="OGL83" s="209"/>
      <c r="OGM83" s="209"/>
      <c r="OGN83" s="209"/>
      <c r="OGO83" s="209"/>
      <c r="OGP83" s="209"/>
      <c r="OGQ83" s="209"/>
      <c r="OGR83" s="209"/>
      <c r="OGS83" s="209"/>
      <c r="OGT83" s="209"/>
      <c r="OGU83" s="209"/>
      <c r="OGV83" s="209"/>
      <c r="OGW83" s="209"/>
      <c r="OGX83" s="209"/>
      <c r="OGY83" s="209"/>
      <c r="OGZ83" s="209"/>
      <c r="OHA83" s="209"/>
      <c r="OHB83" s="209"/>
      <c r="OHC83" s="209"/>
      <c r="OHD83" s="209"/>
      <c r="OHE83" s="209"/>
      <c r="OHF83" s="209"/>
      <c r="OHG83" s="209"/>
      <c r="OHH83" s="209"/>
      <c r="OHI83" s="209"/>
      <c r="OHJ83" s="209"/>
      <c r="OHK83" s="209"/>
      <c r="OHL83" s="209"/>
      <c r="OHM83" s="209"/>
      <c r="OHN83" s="209"/>
      <c r="OHO83" s="209"/>
      <c r="OHP83" s="209"/>
      <c r="OHQ83" s="209"/>
      <c r="OHR83" s="209"/>
      <c r="OHS83" s="209"/>
      <c r="OHT83" s="209"/>
      <c r="OHU83" s="209"/>
      <c r="OHV83" s="209"/>
      <c r="OHW83" s="209"/>
      <c r="OHX83" s="209"/>
      <c r="OHY83" s="209"/>
      <c r="OHZ83" s="209"/>
      <c r="OIA83" s="209"/>
      <c r="OIB83" s="209"/>
      <c r="OIC83" s="209"/>
      <c r="OID83" s="209"/>
      <c r="OIE83" s="209"/>
      <c r="OIF83" s="209"/>
      <c r="OIG83" s="209"/>
      <c r="OIH83" s="209"/>
      <c r="OII83" s="209"/>
      <c r="OIJ83" s="209"/>
      <c r="OIK83" s="209"/>
      <c r="OIL83" s="209"/>
      <c r="OIM83" s="209"/>
      <c r="OIN83" s="209"/>
      <c r="OIO83" s="209"/>
      <c r="OIP83" s="209"/>
      <c r="OIQ83" s="209"/>
      <c r="OIR83" s="209"/>
      <c r="OIS83" s="209"/>
      <c r="OIT83" s="209"/>
      <c r="OIU83" s="209"/>
      <c r="OIV83" s="209"/>
      <c r="OIW83" s="209"/>
      <c r="OIX83" s="209"/>
      <c r="OIY83" s="209"/>
      <c r="OIZ83" s="209"/>
      <c r="OJA83" s="209"/>
      <c r="OJB83" s="209"/>
      <c r="OJC83" s="209"/>
      <c r="OJD83" s="209"/>
      <c r="OJE83" s="209"/>
      <c r="OJF83" s="209"/>
      <c r="OJG83" s="209"/>
      <c r="OJH83" s="209"/>
      <c r="OJI83" s="209"/>
      <c r="OJJ83" s="209"/>
      <c r="OJK83" s="209"/>
      <c r="OJL83" s="209"/>
      <c r="OJM83" s="209"/>
      <c r="OJN83" s="209"/>
      <c r="OJO83" s="209"/>
      <c r="OJP83" s="209"/>
      <c r="OJQ83" s="209"/>
      <c r="OJR83" s="209"/>
      <c r="OJS83" s="209"/>
      <c r="OJT83" s="209"/>
      <c r="OJU83" s="209"/>
      <c r="OJV83" s="209"/>
      <c r="OJW83" s="209"/>
      <c r="OJX83" s="209"/>
      <c r="OJY83" s="209"/>
      <c r="OJZ83" s="209"/>
      <c r="OKA83" s="209"/>
      <c r="OKB83" s="209"/>
      <c r="OKC83" s="209"/>
      <c r="OKD83" s="209"/>
      <c r="OKE83" s="209"/>
      <c r="OKF83" s="209"/>
      <c r="OKG83" s="209"/>
      <c r="OKH83" s="209"/>
      <c r="OKI83" s="209"/>
      <c r="OKJ83" s="209"/>
      <c r="OKK83" s="209"/>
      <c r="OKL83" s="209"/>
      <c r="OKM83" s="209"/>
      <c r="OKN83" s="209"/>
      <c r="OKO83" s="209"/>
      <c r="OKP83" s="209"/>
      <c r="OKQ83" s="209"/>
      <c r="OKR83" s="209"/>
      <c r="OKS83" s="209"/>
      <c r="OKT83" s="209"/>
      <c r="OKU83" s="209"/>
      <c r="OKV83" s="209"/>
      <c r="OKW83" s="209"/>
      <c r="OKX83" s="209"/>
      <c r="OKY83" s="209"/>
      <c r="OKZ83" s="209"/>
      <c r="OLA83" s="209"/>
      <c r="OLB83" s="209"/>
      <c r="OLC83" s="209"/>
      <c r="OLD83" s="209"/>
      <c r="OLE83" s="209"/>
      <c r="OLF83" s="209"/>
      <c r="OLG83" s="209"/>
      <c r="OLH83" s="209"/>
      <c r="OLI83" s="209"/>
      <c r="OLJ83" s="209"/>
      <c r="OLK83" s="209"/>
      <c r="OLL83" s="209"/>
      <c r="OLM83" s="209"/>
      <c r="OLN83" s="209"/>
      <c r="OLO83" s="209"/>
      <c r="OLP83" s="209"/>
      <c r="OLQ83" s="209"/>
      <c r="OLR83" s="209"/>
      <c r="OLS83" s="209"/>
      <c r="OLT83" s="209"/>
      <c r="OLU83" s="209"/>
      <c r="OLV83" s="209"/>
      <c r="OLW83" s="209"/>
      <c r="OLX83" s="209"/>
      <c r="OLY83" s="209"/>
      <c r="OLZ83" s="209"/>
      <c r="OMA83" s="209"/>
      <c r="OMB83" s="209"/>
      <c r="OMC83" s="209"/>
      <c r="OMD83" s="209"/>
      <c r="OME83" s="209"/>
      <c r="OMF83" s="209"/>
      <c r="OMG83" s="209"/>
      <c r="OMH83" s="209"/>
      <c r="OMI83" s="209"/>
      <c r="OMJ83" s="209"/>
      <c r="OMK83" s="209"/>
      <c r="OML83" s="209"/>
      <c r="OMM83" s="209"/>
      <c r="OMN83" s="209"/>
      <c r="OMO83" s="209"/>
      <c r="OMP83" s="209"/>
      <c r="OMQ83" s="209"/>
      <c r="OMR83" s="209"/>
      <c r="OMS83" s="209"/>
      <c r="OMT83" s="209"/>
      <c r="OMU83" s="209"/>
      <c r="OMV83" s="209"/>
      <c r="OMW83" s="209"/>
      <c r="OMX83" s="209"/>
      <c r="OMY83" s="209"/>
      <c r="OMZ83" s="209"/>
      <c r="ONA83" s="209"/>
      <c r="ONB83" s="209"/>
      <c r="ONC83" s="209"/>
      <c r="OND83" s="209"/>
      <c r="ONE83" s="209"/>
      <c r="ONF83" s="209"/>
      <c r="ONG83" s="209"/>
      <c r="ONH83" s="209"/>
      <c r="ONI83" s="209"/>
      <c r="ONJ83" s="209"/>
      <c r="ONK83" s="209"/>
      <c r="ONL83" s="209"/>
      <c r="ONM83" s="209"/>
      <c r="ONN83" s="209"/>
      <c r="ONO83" s="209"/>
      <c r="ONP83" s="209"/>
      <c r="ONQ83" s="209"/>
      <c r="ONR83" s="209"/>
      <c r="ONS83" s="209"/>
      <c r="ONT83" s="209"/>
      <c r="ONU83" s="209"/>
      <c r="ONV83" s="209"/>
      <c r="ONW83" s="209"/>
      <c r="ONX83" s="209"/>
      <c r="ONY83" s="209"/>
      <c r="ONZ83" s="209"/>
      <c r="OOA83" s="209"/>
      <c r="OOB83" s="209"/>
      <c r="OOC83" s="209"/>
      <c r="OOD83" s="209"/>
      <c r="OOE83" s="209"/>
      <c r="OOF83" s="209"/>
      <c r="OOG83" s="209"/>
      <c r="OOH83" s="209"/>
      <c r="OOI83" s="209"/>
      <c r="OOJ83" s="209"/>
      <c r="OOK83" s="209"/>
      <c r="OOL83" s="209"/>
      <c r="OOM83" s="209"/>
      <c r="OON83" s="209"/>
      <c r="OOO83" s="209"/>
      <c r="OOP83" s="209"/>
      <c r="OOQ83" s="209"/>
      <c r="OOR83" s="209"/>
      <c r="OOS83" s="209"/>
      <c r="OOT83" s="209"/>
      <c r="OOU83" s="209"/>
      <c r="OOV83" s="209"/>
      <c r="OOW83" s="209"/>
      <c r="OOX83" s="209"/>
      <c r="OOY83" s="209"/>
      <c r="OOZ83" s="209"/>
      <c r="OPA83" s="209"/>
      <c r="OPB83" s="209"/>
      <c r="OPC83" s="209"/>
      <c r="OPD83" s="209"/>
      <c r="OPE83" s="209"/>
      <c r="OPF83" s="209"/>
      <c r="OPG83" s="209"/>
      <c r="OPH83" s="209"/>
      <c r="OPI83" s="209"/>
      <c r="OPJ83" s="209"/>
      <c r="OPK83" s="209"/>
      <c r="OPL83" s="209"/>
      <c r="OPM83" s="209"/>
      <c r="OPN83" s="209"/>
      <c r="OPO83" s="209"/>
      <c r="OPP83" s="209"/>
      <c r="OPQ83" s="209"/>
      <c r="OPR83" s="209"/>
      <c r="OPS83" s="209"/>
      <c r="OPT83" s="209"/>
      <c r="OPU83" s="209"/>
      <c r="OPV83" s="209"/>
      <c r="OPW83" s="209"/>
      <c r="OPX83" s="209"/>
      <c r="OPY83" s="209"/>
      <c r="OPZ83" s="209"/>
      <c r="OQA83" s="209"/>
      <c r="OQB83" s="209"/>
      <c r="OQC83" s="209"/>
      <c r="OQD83" s="209"/>
      <c r="OQE83" s="209"/>
      <c r="OQF83" s="209"/>
      <c r="OQG83" s="209"/>
      <c r="OQH83" s="209"/>
      <c r="OQI83" s="209"/>
      <c r="OQJ83" s="209"/>
      <c r="OQK83" s="209"/>
      <c r="OQL83" s="209"/>
      <c r="OQM83" s="209"/>
      <c r="OQN83" s="209"/>
      <c r="OQO83" s="209"/>
      <c r="OQP83" s="209"/>
      <c r="OQQ83" s="209"/>
      <c r="OQR83" s="209"/>
      <c r="OQS83" s="209"/>
      <c r="OQT83" s="209"/>
      <c r="OQU83" s="209"/>
      <c r="OQV83" s="209"/>
      <c r="OQW83" s="209"/>
      <c r="OQX83" s="209"/>
      <c r="OQY83" s="209"/>
      <c r="OQZ83" s="209"/>
      <c r="ORA83" s="209"/>
      <c r="ORB83" s="209"/>
      <c r="ORC83" s="209"/>
      <c r="ORD83" s="209"/>
      <c r="ORE83" s="209"/>
      <c r="ORF83" s="209"/>
      <c r="ORG83" s="209"/>
      <c r="ORH83" s="209"/>
      <c r="ORI83" s="209"/>
      <c r="ORJ83" s="209"/>
      <c r="ORK83" s="209"/>
      <c r="ORL83" s="209"/>
      <c r="ORM83" s="209"/>
      <c r="ORN83" s="209"/>
      <c r="ORO83" s="209"/>
      <c r="ORP83" s="209"/>
      <c r="ORQ83" s="209"/>
      <c r="ORR83" s="209"/>
      <c r="ORS83" s="209"/>
      <c r="ORT83" s="209"/>
      <c r="ORU83" s="209"/>
      <c r="ORV83" s="209"/>
      <c r="ORW83" s="209"/>
      <c r="ORX83" s="209"/>
      <c r="ORY83" s="209"/>
      <c r="ORZ83" s="209"/>
      <c r="OSA83" s="209"/>
      <c r="OSB83" s="209"/>
      <c r="OSC83" s="209"/>
      <c r="OSD83" s="209"/>
      <c r="OSE83" s="209"/>
      <c r="OSF83" s="209"/>
      <c r="OSG83" s="209"/>
      <c r="OSH83" s="209"/>
      <c r="OSI83" s="209"/>
      <c r="OSJ83" s="209"/>
      <c r="OSK83" s="209"/>
      <c r="OSL83" s="209"/>
      <c r="OSM83" s="209"/>
      <c r="OSN83" s="209"/>
      <c r="OSO83" s="209"/>
      <c r="OSP83" s="209"/>
      <c r="OSQ83" s="209"/>
      <c r="OSR83" s="209"/>
      <c r="OSS83" s="209"/>
      <c r="OST83" s="209"/>
      <c r="OSU83" s="209"/>
      <c r="OSV83" s="209"/>
      <c r="OSW83" s="209"/>
      <c r="OSX83" s="209"/>
      <c r="OSY83" s="209"/>
      <c r="OSZ83" s="209"/>
      <c r="OTA83" s="209"/>
      <c r="OTB83" s="209"/>
      <c r="OTC83" s="209"/>
      <c r="OTD83" s="209"/>
      <c r="OTE83" s="209"/>
      <c r="OTF83" s="209"/>
      <c r="OTG83" s="209"/>
      <c r="OTH83" s="209"/>
      <c r="OTI83" s="209"/>
      <c r="OTJ83" s="209"/>
      <c r="OTK83" s="209"/>
      <c r="OTL83" s="209"/>
      <c r="OTM83" s="209"/>
      <c r="OTN83" s="209"/>
      <c r="OTO83" s="209"/>
      <c r="OTP83" s="209"/>
      <c r="OTQ83" s="209"/>
      <c r="OTR83" s="209"/>
      <c r="OTS83" s="209"/>
      <c r="OTT83" s="209"/>
      <c r="OTU83" s="209"/>
      <c r="OTV83" s="209"/>
      <c r="OTW83" s="209"/>
      <c r="OTX83" s="209"/>
      <c r="OTY83" s="209"/>
      <c r="OTZ83" s="209"/>
      <c r="OUA83" s="209"/>
      <c r="OUB83" s="209"/>
      <c r="OUC83" s="209"/>
      <c r="OUD83" s="209"/>
      <c r="OUE83" s="209"/>
      <c r="OUF83" s="209"/>
      <c r="OUG83" s="209"/>
      <c r="OUH83" s="209"/>
      <c r="OUI83" s="209"/>
      <c r="OUJ83" s="209"/>
      <c r="OUK83" s="209"/>
      <c r="OUL83" s="209"/>
      <c r="OUM83" s="209"/>
      <c r="OUN83" s="209"/>
      <c r="OUO83" s="209"/>
      <c r="OUP83" s="209"/>
      <c r="OUQ83" s="209"/>
      <c r="OUR83" s="209"/>
      <c r="OUS83" s="209"/>
      <c r="OUT83" s="209"/>
      <c r="OUU83" s="209"/>
      <c r="OUV83" s="209"/>
      <c r="OUW83" s="209"/>
      <c r="OUX83" s="209"/>
      <c r="OUY83" s="209"/>
      <c r="OUZ83" s="209"/>
      <c r="OVA83" s="209"/>
      <c r="OVB83" s="209"/>
      <c r="OVC83" s="209"/>
      <c r="OVD83" s="209"/>
      <c r="OVE83" s="209"/>
      <c r="OVF83" s="209"/>
      <c r="OVG83" s="209"/>
      <c r="OVH83" s="209"/>
      <c r="OVI83" s="209"/>
      <c r="OVJ83" s="209"/>
      <c r="OVK83" s="209"/>
      <c r="OVL83" s="209"/>
      <c r="OVM83" s="209"/>
      <c r="OVN83" s="209"/>
      <c r="OVO83" s="209"/>
      <c r="OVP83" s="209"/>
      <c r="OVQ83" s="209"/>
      <c r="OVR83" s="209"/>
      <c r="OVS83" s="209"/>
      <c r="OVT83" s="209"/>
      <c r="OVU83" s="209"/>
      <c r="OVV83" s="209"/>
      <c r="OVW83" s="209"/>
      <c r="OVX83" s="209"/>
      <c r="OVY83" s="209"/>
      <c r="OVZ83" s="209"/>
      <c r="OWA83" s="209"/>
      <c r="OWB83" s="209"/>
      <c r="OWC83" s="209"/>
      <c r="OWD83" s="209"/>
      <c r="OWE83" s="209"/>
      <c r="OWF83" s="209"/>
      <c r="OWG83" s="209"/>
      <c r="OWH83" s="209"/>
      <c r="OWI83" s="209"/>
      <c r="OWJ83" s="209"/>
      <c r="OWK83" s="209"/>
      <c r="OWL83" s="209"/>
      <c r="OWM83" s="209"/>
      <c r="OWN83" s="209"/>
      <c r="OWO83" s="209"/>
      <c r="OWP83" s="209"/>
      <c r="OWQ83" s="209"/>
      <c r="OWR83" s="209"/>
      <c r="OWS83" s="209"/>
      <c r="OWT83" s="209"/>
      <c r="OWU83" s="209"/>
      <c r="OWV83" s="209"/>
      <c r="OWW83" s="209"/>
      <c r="OWX83" s="209"/>
      <c r="OWY83" s="209"/>
      <c r="OWZ83" s="209"/>
      <c r="OXA83" s="209"/>
      <c r="OXB83" s="209"/>
      <c r="OXC83" s="209"/>
      <c r="OXD83" s="209"/>
      <c r="OXE83" s="209"/>
      <c r="OXF83" s="209"/>
      <c r="OXG83" s="209"/>
      <c r="OXH83" s="209"/>
      <c r="OXI83" s="209"/>
      <c r="OXJ83" s="209"/>
      <c r="OXK83" s="209"/>
      <c r="OXL83" s="209"/>
      <c r="OXM83" s="209"/>
      <c r="OXN83" s="209"/>
      <c r="OXO83" s="209"/>
      <c r="OXP83" s="209"/>
      <c r="OXQ83" s="209"/>
      <c r="OXR83" s="209"/>
      <c r="OXS83" s="209"/>
      <c r="OXT83" s="209"/>
      <c r="OXU83" s="209"/>
      <c r="OXV83" s="209"/>
      <c r="OXW83" s="209"/>
      <c r="OXX83" s="209"/>
      <c r="OXY83" s="209"/>
      <c r="OXZ83" s="209"/>
      <c r="OYA83" s="209"/>
      <c r="OYB83" s="209"/>
      <c r="OYC83" s="209"/>
      <c r="OYD83" s="209"/>
      <c r="OYE83" s="209"/>
      <c r="OYF83" s="209"/>
      <c r="OYG83" s="209"/>
      <c r="OYH83" s="209"/>
      <c r="OYI83" s="209"/>
      <c r="OYJ83" s="209"/>
      <c r="OYK83" s="209"/>
      <c r="OYL83" s="209"/>
      <c r="OYM83" s="209"/>
      <c r="OYN83" s="209"/>
      <c r="OYO83" s="209"/>
      <c r="OYP83" s="209"/>
      <c r="OYQ83" s="209"/>
      <c r="OYR83" s="209"/>
      <c r="OYS83" s="209"/>
      <c r="OYT83" s="209"/>
      <c r="OYU83" s="209"/>
      <c r="OYV83" s="209"/>
      <c r="OYW83" s="209"/>
      <c r="OYX83" s="209"/>
      <c r="OYY83" s="209"/>
      <c r="OYZ83" s="209"/>
      <c r="OZA83" s="209"/>
      <c r="OZB83" s="209"/>
      <c r="OZC83" s="209"/>
      <c r="OZD83" s="209"/>
      <c r="OZE83" s="209"/>
      <c r="OZF83" s="209"/>
      <c r="OZG83" s="209"/>
      <c r="OZH83" s="209"/>
      <c r="OZI83" s="209"/>
      <c r="OZJ83" s="209"/>
      <c r="OZK83" s="209"/>
      <c r="OZL83" s="209"/>
      <c r="OZM83" s="209"/>
      <c r="OZN83" s="209"/>
      <c r="OZO83" s="209"/>
      <c r="OZP83" s="209"/>
      <c r="OZQ83" s="209"/>
      <c r="OZR83" s="209"/>
      <c r="OZS83" s="209"/>
      <c r="OZT83" s="209"/>
      <c r="OZU83" s="209"/>
      <c r="OZV83" s="209"/>
      <c r="OZW83" s="209"/>
      <c r="OZX83" s="209"/>
      <c r="OZY83" s="209"/>
      <c r="OZZ83" s="209"/>
      <c r="PAA83" s="209"/>
      <c r="PAB83" s="209"/>
      <c r="PAC83" s="209"/>
      <c r="PAD83" s="209"/>
      <c r="PAE83" s="209"/>
      <c r="PAF83" s="209"/>
      <c r="PAG83" s="209"/>
      <c r="PAH83" s="209"/>
      <c r="PAI83" s="209"/>
      <c r="PAJ83" s="209"/>
      <c r="PAK83" s="209"/>
      <c r="PAL83" s="209"/>
      <c r="PAM83" s="209"/>
      <c r="PAN83" s="209"/>
      <c r="PAO83" s="209"/>
      <c r="PAP83" s="209"/>
      <c r="PAQ83" s="209"/>
      <c r="PAR83" s="209"/>
      <c r="PAS83" s="209"/>
      <c r="PAT83" s="209"/>
      <c r="PAU83" s="209"/>
      <c r="PAV83" s="209"/>
      <c r="PAW83" s="209"/>
      <c r="PAX83" s="209"/>
      <c r="PAY83" s="209"/>
      <c r="PAZ83" s="209"/>
      <c r="PBA83" s="209"/>
      <c r="PBB83" s="209"/>
      <c r="PBC83" s="209"/>
      <c r="PBD83" s="209"/>
      <c r="PBE83" s="209"/>
      <c r="PBF83" s="209"/>
      <c r="PBG83" s="209"/>
      <c r="PBH83" s="209"/>
      <c r="PBI83" s="209"/>
      <c r="PBJ83" s="209"/>
      <c r="PBK83" s="209"/>
      <c r="PBL83" s="209"/>
      <c r="PBM83" s="209"/>
      <c r="PBN83" s="209"/>
      <c r="PBO83" s="209"/>
      <c r="PBP83" s="209"/>
      <c r="PBQ83" s="209"/>
      <c r="PBR83" s="209"/>
      <c r="PBS83" s="209"/>
      <c r="PBT83" s="209"/>
      <c r="PBU83" s="209"/>
      <c r="PBV83" s="209"/>
      <c r="PBW83" s="209"/>
      <c r="PBX83" s="209"/>
      <c r="PBY83" s="209"/>
      <c r="PBZ83" s="209"/>
      <c r="PCA83" s="209"/>
      <c r="PCB83" s="209"/>
      <c r="PCC83" s="209"/>
      <c r="PCD83" s="209"/>
      <c r="PCE83" s="209"/>
      <c r="PCF83" s="209"/>
      <c r="PCG83" s="209"/>
      <c r="PCH83" s="209"/>
      <c r="PCI83" s="209"/>
      <c r="PCJ83" s="209"/>
      <c r="PCK83" s="209"/>
      <c r="PCL83" s="209"/>
      <c r="PCM83" s="209"/>
      <c r="PCN83" s="209"/>
      <c r="PCO83" s="209"/>
      <c r="PCP83" s="209"/>
      <c r="PCQ83" s="209"/>
      <c r="PCR83" s="209"/>
      <c r="PCS83" s="209"/>
      <c r="PCT83" s="209"/>
      <c r="PCU83" s="209"/>
      <c r="PCV83" s="209"/>
      <c r="PCW83" s="209"/>
      <c r="PCX83" s="209"/>
      <c r="PCY83" s="209"/>
      <c r="PCZ83" s="209"/>
      <c r="PDA83" s="209"/>
      <c r="PDB83" s="209"/>
      <c r="PDC83" s="209"/>
      <c r="PDD83" s="209"/>
      <c r="PDE83" s="209"/>
      <c r="PDF83" s="209"/>
      <c r="PDG83" s="209"/>
      <c r="PDH83" s="209"/>
      <c r="PDI83" s="209"/>
      <c r="PDJ83" s="209"/>
      <c r="PDK83" s="209"/>
      <c r="PDL83" s="209"/>
      <c r="PDM83" s="209"/>
      <c r="PDN83" s="209"/>
      <c r="PDO83" s="209"/>
      <c r="PDP83" s="209"/>
      <c r="PDQ83" s="209"/>
      <c r="PDR83" s="209"/>
      <c r="PDS83" s="209"/>
      <c r="PDT83" s="209"/>
      <c r="PDU83" s="209"/>
      <c r="PDV83" s="209"/>
      <c r="PDW83" s="209"/>
      <c r="PDX83" s="209"/>
      <c r="PDY83" s="209"/>
      <c r="PDZ83" s="209"/>
      <c r="PEA83" s="209"/>
      <c r="PEB83" s="209"/>
      <c r="PEC83" s="209"/>
      <c r="PED83" s="209"/>
      <c r="PEE83" s="209"/>
      <c r="PEF83" s="209"/>
      <c r="PEG83" s="209"/>
      <c r="PEH83" s="209"/>
      <c r="PEI83" s="209"/>
      <c r="PEJ83" s="209"/>
      <c r="PEK83" s="209"/>
      <c r="PEL83" s="209"/>
      <c r="PEM83" s="209"/>
      <c r="PEN83" s="209"/>
      <c r="PEO83" s="209"/>
      <c r="PEP83" s="209"/>
      <c r="PEQ83" s="209"/>
      <c r="PER83" s="209"/>
      <c r="PES83" s="209"/>
      <c r="PET83" s="209"/>
      <c r="PEU83" s="209"/>
      <c r="PEV83" s="209"/>
      <c r="PEW83" s="209"/>
      <c r="PEX83" s="209"/>
      <c r="PEY83" s="209"/>
      <c r="PEZ83" s="209"/>
      <c r="PFA83" s="209"/>
      <c r="PFB83" s="209"/>
      <c r="PFC83" s="209"/>
      <c r="PFD83" s="209"/>
      <c r="PFE83" s="209"/>
      <c r="PFF83" s="209"/>
      <c r="PFG83" s="209"/>
      <c r="PFH83" s="209"/>
      <c r="PFI83" s="209"/>
      <c r="PFJ83" s="209"/>
      <c r="PFK83" s="209"/>
      <c r="PFL83" s="209"/>
      <c r="PFM83" s="209"/>
      <c r="PFN83" s="209"/>
      <c r="PFO83" s="209"/>
      <c r="PFP83" s="209"/>
      <c r="PFQ83" s="209"/>
      <c r="PFR83" s="209"/>
      <c r="PFS83" s="209"/>
      <c r="PFT83" s="209"/>
      <c r="PFU83" s="209"/>
      <c r="PFV83" s="209"/>
      <c r="PFW83" s="209"/>
      <c r="PFX83" s="209"/>
      <c r="PFY83" s="209"/>
      <c r="PFZ83" s="209"/>
      <c r="PGA83" s="209"/>
      <c r="PGB83" s="209"/>
      <c r="PGC83" s="209"/>
      <c r="PGD83" s="209"/>
      <c r="PGE83" s="209"/>
      <c r="PGF83" s="209"/>
      <c r="PGG83" s="209"/>
      <c r="PGH83" s="209"/>
      <c r="PGI83" s="209"/>
      <c r="PGJ83" s="209"/>
      <c r="PGK83" s="209"/>
      <c r="PGL83" s="209"/>
      <c r="PGM83" s="209"/>
      <c r="PGN83" s="209"/>
      <c r="PGO83" s="209"/>
      <c r="PGP83" s="209"/>
      <c r="PGQ83" s="209"/>
      <c r="PGR83" s="209"/>
      <c r="PGS83" s="209"/>
      <c r="PGT83" s="209"/>
      <c r="PGU83" s="209"/>
      <c r="PGV83" s="209"/>
      <c r="PGW83" s="209"/>
      <c r="PGX83" s="209"/>
      <c r="PGY83" s="209"/>
      <c r="PGZ83" s="209"/>
      <c r="PHA83" s="209"/>
      <c r="PHB83" s="209"/>
      <c r="PHC83" s="209"/>
      <c r="PHD83" s="209"/>
      <c r="PHE83" s="209"/>
      <c r="PHF83" s="209"/>
      <c r="PHG83" s="209"/>
      <c r="PHH83" s="209"/>
      <c r="PHI83" s="209"/>
      <c r="PHJ83" s="209"/>
      <c r="PHK83" s="209"/>
      <c r="PHL83" s="209"/>
      <c r="PHM83" s="209"/>
      <c r="PHN83" s="209"/>
      <c r="PHO83" s="209"/>
      <c r="PHP83" s="209"/>
      <c r="PHQ83" s="209"/>
      <c r="PHR83" s="209"/>
      <c r="PHS83" s="209"/>
      <c r="PHT83" s="209"/>
      <c r="PHU83" s="209"/>
      <c r="PHV83" s="209"/>
      <c r="PHW83" s="209"/>
      <c r="PHX83" s="209"/>
      <c r="PHY83" s="209"/>
      <c r="PHZ83" s="209"/>
      <c r="PIA83" s="209"/>
      <c r="PIB83" s="209"/>
      <c r="PIC83" s="209"/>
      <c r="PID83" s="209"/>
      <c r="PIE83" s="209"/>
      <c r="PIF83" s="209"/>
      <c r="PIG83" s="209"/>
      <c r="PIH83" s="209"/>
      <c r="PII83" s="209"/>
      <c r="PIJ83" s="209"/>
      <c r="PIK83" s="209"/>
      <c r="PIL83" s="209"/>
      <c r="PIM83" s="209"/>
      <c r="PIN83" s="209"/>
      <c r="PIO83" s="209"/>
      <c r="PIP83" s="209"/>
      <c r="PIQ83" s="209"/>
      <c r="PIR83" s="209"/>
      <c r="PIS83" s="209"/>
      <c r="PIT83" s="209"/>
      <c r="PIU83" s="209"/>
      <c r="PIV83" s="209"/>
      <c r="PIW83" s="209"/>
      <c r="PIX83" s="209"/>
      <c r="PIY83" s="209"/>
      <c r="PIZ83" s="209"/>
      <c r="PJA83" s="209"/>
      <c r="PJB83" s="209"/>
      <c r="PJC83" s="209"/>
      <c r="PJD83" s="209"/>
      <c r="PJE83" s="209"/>
      <c r="PJF83" s="209"/>
      <c r="PJG83" s="209"/>
      <c r="PJH83" s="209"/>
      <c r="PJI83" s="209"/>
      <c r="PJJ83" s="209"/>
      <c r="PJK83" s="209"/>
      <c r="PJL83" s="209"/>
      <c r="PJM83" s="209"/>
      <c r="PJN83" s="209"/>
      <c r="PJO83" s="209"/>
      <c r="PJP83" s="209"/>
      <c r="PJQ83" s="209"/>
      <c r="PJR83" s="209"/>
      <c r="PJS83" s="209"/>
      <c r="PJT83" s="209"/>
      <c r="PJU83" s="209"/>
      <c r="PJV83" s="209"/>
      <c r="PJW83" s="209"/>
      <c r="PJX83" s="209"/>
      <c r="PJY83" s="209"/>
      <c r="PJZ83" s="209"/>
      <c r="PKA83" s="209"/>
      <c r="PKB83" s="209"/>
      <c r="PKC83" s="209"/>
      <c r="PKD83" s="209"/>
      <c r="PKE83" s="209"/>
      <c r="PKF83" s="209"/>
      <c r="PKG83" s="209"/>
      <c r="PKH83" s="209"/>
      <c r="PKI83" s="209"/>
      <c r="PKJ83" s="209"/>
      <c r="PKK83" s="209"/>
      <c r="PKL83" s="209"/>
      <c r="PKM83" s="209"/>
      <c r="PKN83" s="209"/>
      <c r="PKO83" s="209"/>
      <c r="PKP83" s="209"/>
      <c r="PKQ83" s="209"/>
      <c r="PKR83" s="209"/>
      <c r="PKS83" s="209"/>
      <c r="PKT83" s="209"/>
      <c r="PKU83" s="209"/>
      <c r="PKV83" s="209"/>
      <c r="PKW83" s="209"/>
      <c r="PKX83" s="209"/>
      <c r="PKY83" s="209"/>
      <c r="PKZ83" s="209"/>
      <c r="PLA83" s="209"/>
      <c r="PLB83" s="209"/>
      <c r="PLC83" s="209"/>
      <c r="PLD83" s="209"/>
      <c r="PLE83" s="209"/>
      <c r="PLF83" s="209"/>
      <c r="PLG83" s="209"/>
      <c r="PLH83" s="209"/>
      <c r="PLI83" s="209"/>
      <c r="PLJ83" s="209"/>
      <c r="PLK83" s="209"/>
      <c r="PLL83" s="209"/>
      <c r="PLM83" s="209"/>
      <c r="PLN83" s="209"/>
      <c r="PLO83" s="209"/>
      <c r="PLP83" s="209"/>
      <c r="PLQ83" s="209"/>
      <c r="PLR83" s="209"/>
      <c r="PLS83" s="209"/>
      <c r="PLT83" s="209"/>
      <c r="PLU83" s="209"/>
      <c r="PLV83" s="209"/>
      <c r="PLW83" s="209"/>
      <c r="PLX83" s="209"/>
      <c r="PLY83" s="209"/>
      <c r="PLZ83" s="209"/>
      <c r="PMA83" s="209"/>
      <c r="PMB83" s="209"/>
      <c r="PMC83" s="209"/>
      <c r="PMD83" s="209"/>
      <c r="PME83" s="209"/>
      <c r="PMF83" s="209"/>
      <c r="PMG83" s="209"/>
      <c r="PMH83" s="209"/>
      <c r="PMI83" s="209"/>
      <c r="PMJ83" s="209"/>
      <c r="PMK83" s="209"/>
      <c r="PML83" s="209"/>
      <c r="PMM83" s="209"/>
      <c r="PMN83" s="209"/>
      <c r="PMO83" s="209"/>
      <c r="PMP83" s="209"/>
      <c r="PMQ83" s="209"/>
      <c r="PMR83" s="209"/>
      <c r="PMS83" s="209"/>
      <c r="PMT83" s="209"/>
      <c r="PMU83" s="209"/>
      <c r="PMV83" s="209"/>
      <c r="PMW83" s="209"/>
      <c r="PMX83" s="209"/>
      <c r="PMY83" s="209"/>
      <c r="PMZ83" s="209"/>
      <c r="PNA83" s="209"/>
      <c r="PNB83" s="209"/>
      <c r="PNC83" s="209"/>
      <c r="PND83" s="209"/>
      <c r="PNE83" s="209"/>
      <c r="PNF83" s="209"/>
      <c r="PNG83" s="209"/>
      <c r="PNH83" s="209"/>
      <c r="PNI83" s="209"/>
      <c r="PNJ83" s="209"/>
      <c r="PNK83" s="209"/>
      <c r="PNL83" s="209"/>
      <c r="PNM83" s="209"/>
      <c r="PNN83" s="209"/>
      <c r="PNO83" s="209"/>
      <c r="PNP83" s="209"/>
      <c r="PNQ83" s="209"/>
      <c r="PNR83" s="209"/>
      <c r="PNS83" s="209"/>
      <c r="PNT83" s="209"/>
      <c r="PNU83" s="209"/>
      <c r="PNV83" s="209"/>
      <c r="PNW83" s="209"/>
      <c r="PNX83" s="209"/>
      <c r="PNY83" s="209"/>
      <c r="PNZ83" s="209"/>
      <c r="POA83" s="209"/>
      <c r="POB83" s="209"/>
      <c r="POC83" s="209"/>
      <c r="POD83" s="209"/>
      <c r="POE83" s="209"/>
      <c r="POF83" s="209"/>
      <c r="POG83" s="209"/>
      <c r="POH83" s="209"/>
      <c r="POI83" s="209"/>
      <c r="POJ83" s="209"/>
      <c r="POK83" s="209"/>
      <c r="POL83" s="209"/>
      <c r="POM83" s="209"/>
      <c r="PON83" s="209"/>
      <c r="POO83" s="209"/>
      <c r="POP83" s="209"/>
      <c r="POQ83" s="209"/>
      <c r="POR83" s="209"/>
      <c r="POS83" s="209"/>
      <c r="POT83" s="209"/>
      <c r="POU83" s="209"/>
      <c r="POV83" s="209"/>
      <c r="POW83" s="209"/>
      <c r="POX83" s="209"/>
      <c r="POY83" s="209"/>
      <c r="POZ83" s="209"/>
      <c r="PPA83" s="209"/>
      <c r="PPB83" s="209"/>
      <c r="PPC83" s="209"/>
      <c r="PPD83" s="209"/>
      <c r="PPE83" s="209"/>
      <c r="PPF83" s="209"/>
      <c r="PPG83" s="209"/>
      <c r="PPH83" s="209"/>
      <c r="PPI83" s="209"/>
      <c r="PPJ83" s="209"/>
      <c r="PPK83" s="209"/>
      <c r="PPL83" s="209"/>
      <c r="PPM83" s="209"/>
      <c r="PPN83" s="209"/>
      <c r="PPO83" s="209"/>
      <c r="PPP83" s="209"/>
      <c r="PPQ83" s="209"/>
      <c r="PPR83" s="209"/>
      <c r="PPS83" s="209"/>
      <c r="PPT83" s="209"/>
      <c r="PPU83" s="209"/>
      <c r="PPV83" s="209"/>
      <c r="PPW83" s="209"/>
      <c r="PPX83" s="209"/>
      <c r="PPY83" s="209"/>
      <c r="PPZ83" s="209"/>
      <c r="PQA83" s="209"/>
      <c r="PQB83" s="209"/>
      <c r="PQC83" s="209"/>
      <c r="PQD83" s="209"/>
      <c r="PQE83" s="209"/>
      <c r="PQF83" s="209"/>
      <c r="PQG83" s="209"/>
      <c r="PQH83" s="209"/>
      <c r="PQI83" s="209"/>
      <c r="PQJ83" s="209"/>
      <c r="PQK83" s="209"/>
      <c r="PQL83" s="209"/>
      <c r="PQM83" s="209"/>
      <c r="PQN83" s="209"/>
      <c r="PQO83" s="209"/>
      <c r="PQP83" s="209"/>
      <c r="PQQ83" s="209"/>
      <c r="PQR83" s="209"/>
      <c r="PQS83" s="209"/>
      <c r="PQT83" s="209"/>
      <c r="PQU83" s="209"/>
      <c r="PQV83" s="209"/>
      <c r="PQW83" s="209"/>
      <c r="PQX83" s="209"/>
      <c r="PQY83" s="209"/>
      <c r="PQZ83" s="209"/>
      <c r="PRA83" s="209"/>
      <c r="PRB83" s="209"/>
      <c r="PRC83" s="209"/>
      <c r="PRD83" s="209"/>
      <c r="PRE83" s="209"/>
      <c r="PRF83" s="209"/>
      <c r="PRG83" s="209"/>
      <c r="PRH83" s="209"/>
      <c r="PRI83" s="209"/>
      <c r="PRJ83" s="209"/>
      <c r="PRK83" s="209"/>
      <c r="PRL83" s="209"/>
      <c r="PRM83" s="209"/>
      <c r="PRN83" s="209"/>
      <c r="PRO83" s="209"/>
      <c r="PRP83" s="209"/>
      <c r="PRQ83" s="209"/>
      <c r="PRR83" s="209"/>
      <c r="PRS83" s="209"/>
      <c r="PRT83" s="209"/>
      <c r="PRU83" s="209"/>
      <c r="PRV83" s="209"/>
      <c r="PRW83" s="209"/>
      <c r="PRX83" s="209"/>
      <c r="PRY83" s="209"/>
      <c r="PRZ83" s="209"/>
      <c r="PSA83" s="209"/>
      <c r="PSB83" s="209"/>
      <c r="PSC83" s="209"/>
      <c r="PSD83" s="209"/>
      <c r="PSE83" s="209"/>
      <c r="PSF83" s="209"/>
      <c r="PSG83" s="209"/>
      <c r="PSH83" s="209"/>
      <c r="PSI83" s="209"/>
      <c r="PSJ83" s="209"/>
      <c r="PSK83" s="209"/>
      <c r="PSL83" s="209"/>
      <c r="PSM83" s="209"/>
      <c r="PSN83" s="209"/>
      <c r="PSO83" s="209"/>
      <c r="PSP83" s="209"/>
      <c r="PSQ83" s="209"/>
      <c r="PSR83" s="209"/>
      <c r="PSS83" s="209"/>
      <c r="PST83" s="209"/>
      <c r="PSU83" s="209"/>
      <c r="PSV83" s="209"/>
      <c r="PSW83" s="209"/>
      <c r="PSX83" s="209"/>
      <c r="PSY83" s="209"/>
      <c r="PSZ83" s="209"/>
      <c r="PTA83" s="209"/>
      <c r="PTB83" s="209"/>
      <c r="PTC83" s="209"/>
      <c r="PTD83" s="209"/>
      <c r="PTE83" s="209"/>
      <c r="PTF83" s="209"/>
      <c r="PTG83" s="209"/>
      <c r="PTH83" s="209"/>
      <c r="PTI83" s="209"/>
      <c r="PTJ83" s="209"/>
      <c r="PTK83" s="209"/>
      <c r="PTL83" s="209"/>
      <c r="PTM83" s="209"/>
      <c r="PTN83" s="209"/>
      <c r="PTO83" s="209"/>
      <c r="PTP83" s="209"/>
      <c r="PTQ83" s="209"/>
      <c r="PTR83" s="209"/>
      <c r="PTS83" s="209"/>
      <c r="PTT83" s="209"/>
      <c r="PTU83" s="209"/>
      <c r="PTV83" s="209"/>
      <c r="PTW83" s="209"/>
      <c r="PTX83" s="209"/>
      <c r="PTY83" s="209"/>
      <c r="PTZ83" s="209"/>
      <c r="PUA83" s="209"/>
      <c r="PUB83" s="209"/>
      <c r="PUC83" s="209"/>
      <c r="PUD83" s="209"/>
      <c r="PUE83" s="209"/>
      <c r="PUF83" s="209"/>
      <c r="PUG83" s="209"/>
      <c r="PUH83" s="209"/>
      <c r="PUI83" s="209"/>
      <c r="PUJ83" s="209"/>
      <c r="PUK83" s="209"/>
      <c r="PUL83" s="209"/>
      <c r="PUM83" s="209"/>
      <c r="PUN83" s="209"/>
      <c r="PUO83" s="209"/>
      <c r="PUP83" s="209"/>
      <c r="PUQ83" s="209"/>
      <c r="PUR83" s="209"/>
      <c r="PUS83" s="209"/>
      <c r="PUT83" s="209"/>
      <c r="PUU83" s="209"/>
      <c r="PUV83" s="209"/>
      <c r="PUW83" s="209"/>
      <c r="PUX83" s="209"/>
      <c r="PUY83" s="209"/>
      <c r="PUZ83" s="209"/>
      <c r="PVA83" s="209"/>
      <c r="PVB83" s="209"/>
      <c r="PVC83" s="209"/>
      <c r="PVD83" s="209"/>
      <c r="PVE83" s="209"/>
      <c r="PVF83" s="209"/>
      <c r="PVG83" s="209"/>
      <c r="PVH83" s="209"/>
      <c r="PVI83" s="209"/>
      <c r="PVJ83" s="209"/>
      <c r="PVK83" s="209"/>
      <c r="PVL83" s="209"/>
      <c r="PVM83" s="209"/>
      <c r="PVN83" s="209"/>
      <c r="PVO83" s="209"/>
      <c r="PVP83" s="209"/>
      <c r="PVQ83" s="209"/>
      <c r="PVR83" s="209"/>
      <c r="PVS83" s="209"/>
      <c r="PVT83" s="209"/>
      <c r="PVU83" s="209"/>
      <c r="PVV83" s="209"/>
      <c r="PVW83" s="209"/>
      <c r="PVX83" s="209"/>
      <c r="PVY83" s="209"/>
      <c r="PVZ83" s="209"/>
      <c r="PWA83" s="209"/>
      <c r="PWB83" s="209"/>
      <c r="PWC83" s="209"/>
      <c r="PWD83" s="209"/>
      <c r="PWE83" s="209"/>
      <c r="PWF83" s="209"/>
      <c r="PWG83" s="209"/>
      <c r="PWH83" s="209"/>
      <c r="PWI83" s="209"/>
      <c r="PWJ83" s="209"/>
      <c r="PWK83" s="209"/>
      <c r="PWL83" s="209"/>
      <c r="PWM83" s="209"/>
      <c r="PWN83" s="209"/>
      <c r="PWO83" s="209"/>
      <c r="PWP83" s="209"/>
      <c r="PWQ83" s="209"/>
      <c r="PWR83" s="209"/>
      <c r="PWS83" s="209"/>
      <c r="PWT83" s="209"/>
      <c r="PWU83" s="209"/>
      <c r="PWV83" s="209"/>
      <c r="PWW83" s="209"/>
      <c r="PWX83" s="209"/>
      <c r="PWY83" s="209"/>
      <c r="PWZ83" s="209"/>
      <c r="PXA83" s="209"/>
      <c r="PXB83" s="209"/>
      <c r="PXC83" s="209"/>
      <c r="PXD83" s="209"/>
      <c r="PXE83" s="209"/>
      <c r="PXF83" s="209"/>
      <c r="PXG83" s="209"/>
      <c r="PXH83" s="209"/>
      <c r="PXI83" s="209"/>
      <c r="PXJ83" s="209"/>
      <c r="PXK83" s="209"/>
      <c r="PXL83" s="209"/>
      <c r="PXM83" s="209"/>
      <c r="PXN83" s="209"/>
      <c r="PXO83" s="209"/>
      <c r="PXP83" s="209"/>
      <c r="PXQ83" s="209"/>
      <c r="PXR83" s="209"/>
      <c r="PXS83" s="209"/>
      <c r="PXT83" s="209"/>
      <c r="PXU83" s="209"/>
      <c r="PXV83" s="209"/>
      <c r="PXW83" s="209"/>
      <c r="PXX83" s="209"/>
      <c r="PXY83" s="209"/>
      <c r="PXZ83" s="209"/>
      <c r="PYA83" s="209"/>
      <c r="PYB83" s="209"/>
      <c r="PYC83" s="209"/>
      <c r="PYD83" s="209"/>
      <c r="PYE83" s="209"/>
      <c r="PYF83" s="209"/>
      <c r="PYG83" s="209"/>
      <c r="PYH83" s="209"/>
      <c r="PYI83" s="209"/>
      <c r="PYJ83" s="209"/>
      <c r="PYK83" s="209"/>
      <c r="PYL83" s="209"/>
      <c r="PYM83" s="209"/>
      <c r="PYN83" s="209"/>
      <c r="PYO83" s="209"/>
      <c r="PYP83" s="209"/>
      <c r="PYQ83" s="209"/>
      <c r="PYR83" s="209"/>
      <c r="PYS83" s="209"/>
      <c r="PYT83" s="209"/>
      <c r="PYU83" s="209"/>
      <c r="PYV83" s="209"/>
      <c r="PYW83" s="209"/>
      <c r="PYX83" s="209"/>
      <c r="PYY83" s="209"/>
      <c r="PYZ83" s="209"/>
      <c r="PZA83" s="209"/>
      <c r="PZB83" s="209"/>
      <c r="PZC83" s="209"/>
      <c r="PZD83" s="209"/>
      <c r="PZE83" s="209"/>
      <c r="PZF83" s="209"/>
      <c r="PZG83" s="209"/>
      <c r="PZH83" s="209"/>
      <c r="PZI83" s="209"/>
      <c r="PZJ83" s="209"/>
      <c r="PZK83" s="209"/>
      <c r="PZL83" s="209"/>
      <c r="PZM83" s="209"/>
      <c r="PZN83" s="209"/>
      <c r="PZO83" s="209"/>
      <c r="PZP83" s="209"/>
      <c r="PZQ83" s="209"/>
      <c r="PZR83" s="209"/>
      <c r="PZS83" s="209"/>
      <c r="PZT83" s="209"/>
      <c r="PZU83" s="209"/>
      <c r="PZV83" s="209"/>
      <c r="PZW83" s="209"/>
      <c r="PZX83" s="209"/>
      <c r="PZY83" s="209"/>
      <c r="PZZ83" s="209"/>
      <c r="QAA83" s="209"/>
      <c r="QAB83" s="209"/>
      <c r="QAC83" s="209"/>
      <c r="QAD83" s="209"/>
      <c r="QAE83" s="209"/>
      <c r="QAF83" s="209"/>
      <c r="QAG83" s="209"/>
      <c r="QAH83" s="209"/>
      <c r="QAI83" s="209"/>
      <c r="QAJ83" s="209"/>
      <c r="QAK83" s="209"/>
      <c r="QAL83" s="209"/>
      <c r="QAM83" s="209"/>
      <c r="QAN83" s="209"/>
      <c r="QAO83" s="209"/>
      <c r="QAP83" s="209"/>
      <c r="QAQ83" s="209"/>
      <c r="QAR83" s="209"/>
      <c r="QAS83" s="209"/>
      <c r="QAT83" s="209"/>
      <c r="QAU83" s="209"/>
      <c r="QAV83" s="209"/>
      <c r="QAW83" s="209"/>
      <c r="QAX83" s="209"/>
      <c r="QAY83" s="209"/>
      <c r="QAZ83" s="209"/>
      <c r="QBA83" s="209"/>
      <c r="QBB83" s="209"/>
      <c r="QBC83" s="209"/>
      <c r="QBD83" s="209"/>
      <c r="QBE83" s="209"/>
      <c r="QBF83" s="209"/>
      <c r="QBG83" s="209"/>
      <c r="QBH83" s="209"/>
      <c r="QBI83" s="209"/>
      <c r="QBJ83" s="209"/>
      <c r="QBK83" s="209"/>
      <c r="QBL83" s="209"/>
      <c r="QBM83" s="209"/>
      <c r="QBN83" s="209"/>
      <c r="QBO83" s="209"/>
      <c r="QBP83" s="209"/>
      <c r="QBQ83" s="209"/>
      <c r="QBR83" s="209"/>
      <c r="QBS83" s="209"/>
      <c r="QBT83" s="209"/>
      <c r="QBU83" s="209"/>
      <c r="QBV83" s="209"/>
      <c r="QBW83" s="209"/>
      <c r="QBX83" s="209"/>
      <c r="QBY83" s="209"/>
      <c r="QBZ83" s="209"/>
      <c r="QCA83" s="209"/>
      <c r="QCB83" s="209"/>
      <c r="QCC83" s="209"/>
      <c r="QCD83" s="209"/>
      <c r="QCE83" s="209"/>
      <c r="QCF83" s="209"/>
      <c r="QCG83" s="209"/>
      <c r="QCH83" s="209"/>
      <c r="QCI83" s="209"/>
      <c r="QCJ83" s="209"/>
      <c r="QCK83" s="209"/>
      <c r="QCL83" s="209"/>
      <c r="QCM83" s="209"/>
      <c r="QCN83" s="209"/>
      <c r="QCO83" s="209"/>
      <c r="QCP83" s="209"/>
      <c r="QCQ83" s="209"/>
      <c r="QCR83" s="209"/>
      <c r="QCS83" s="209"/>
      <c r="QCT83" s="209"/>
      <c r="QCU83" s="209"/>
      <c r="QCV83" s="209"/>
      <c r="QCW83" s="209"/>
      <c r="QCX83" s="209"/>
      <c r="QCY83" s="209"/>
      <c r="QCZ83" s="209"/>
      <c r="QDA83" s="209"/>
      <c r="QDB83" s="209"/>
      <c r="QDC83" s="209"/>
      <c r="QDD83" s="209"/>
      <c r="QDE83" s="209"/>
      <c r="QDF83" s="209"/>
      <c r="QDG83" s="209"/>
      <c r="QDH83" s="209"/>
      <c r="QDI83" s="209"/>
      <c r="QDJ83" s="209"/>
      <c r="QDK83" s="209"/>
      <c r="QDL83" s="209"/>
      <c r="QDM83" s="209"/>
      <c r="QDN83" s="209"/>
      <c r="QDO83" s="209"/>
      <c r="QDP83" s="209"/>
      <c r="QDQ83" s="209"/>
      <c r="QDR83" s="209"/>
      <c r="QDS83" s="209"/>
      <c r="QDT83" s="209"/>
      <c r="QDU83" s="209"/>
      <c r="QDV83" s="209"/>
      <c r="QDW83" s="209"/>
      <c r="QDX83" s="209"/>
      <c r="QDY83" s="209"/>
      <c r="QDZ83" s="209"/>
      <c r="QEA83" s="209"/>
      <c r="QEB83" s="209"/>
      <c r="QEC83" s="209"/>
      <c r="QED83" s="209"/>
      <c r="QEE83" s="209"/>
      <c r="QEF83" s="209"/>
      <c r="QEG83" s="209"/>
      <c r="QEH83" s="209"/>
      <c r="QEI83" s="209"/>
      <c r="QEJ83" s="209"/>
      <c r="QEK83" s="209"/>
      <c r="QEL83" s="209"/>
      <c r="QEM83" s="209"/>
      <c r="QEN83" s="209"/>
      <c r="QEO83" s="209"/>
      <c r="QEP83" s="209"/>
      <c r="QEQ83" s="209"/>
      <c r="QER83" s="209"/>
      <c r="QES83" s="209"/>
      <c r="QET83" s="209"/>
      <c r="QEU83" s="209"/>
      <c r="QEV83" s="209"/>
      <c r="QEW83" s="209"/>
      <c r="QEX83" s="209"/>
      <c r="QEY83" s="209"/>
      <c r="QEZ83" s="209"/>
      <c r="QFA83" s="209"/>
      <c r="QFB83" s="209"/>
      <c r="QFC83" s="209"/>
      <c r="QFD83" s="209"/>
      <c r="QFE83" s="209"/>
      <c r="QFF83" s="209"/>
      <c r="QFG83" s="209"/>
      <c r="QFH83" s="209"/>
      <c r="QFI83" s="209"/>
      <c r="QFJ83" s="209"/>
      <c r="QFK83" s="209"/>
      <c r="QFL83" s="209"/>
      <c r="QFM83" s="209"/>
      <c r="QFN83" s="209"/>
      <c r="QFO83" s="209"/>
      <c r="QFP83" s="209"/>
      <c r="QFQ83" s="209"/>
      <c r="QFR83" s="209"/>
      <c r="QFS83" s="209"/>
      <c r="QFT83" s="209"/>
      <c r="QFU83" s="209"/>
      <c r="QFV83" s="209"/>
      <c r="QFW83" s="209"/>
      <c r="QFX83" s="209"/>
      <c r="QFY83" s="209"/>
      <c r="QFZ83" s="209"/>
      <c r="QGA83" s="209"/>
      <c r="QGB83" s="209"/>
      <c r="QGC83" s="209"/>
      <c r="QGD83" s="209"/>
      <c r="QGE83" s="209"/>
      <c r="QGF83" s="209"/>
      <c r="QGG83" s="209"/>
      <c r="QGH83" s="209"/>
      <c r="QGI83" s="209"/>
      <c r="QGJ83" s="209"/>
      <c r="QGK83" s="209"/>
      <c r="QGL83" s="209"/>
      <c r="QGM83" s="209"/>
      <c r="QGN83" s="209"/>
      <c r="QGO83" s="209"/>
      <c r="QGP83" s="209"/>
      <c r="QGQ83" s="209"/>
      <c r="QGR83" s="209"/>
      <c r="QGS83" s="209"/>
      <c r="QGT83" s="209"/>
      <c r="QGU83" s="209"/>
      <c r="QGV83" s="209"/>
      <c r="QGW83" s="209"/>
      <c r="QGX83" s="209"/>
      <c r="QGY83" s="209"/>
      <c r="QGZ83" s="209"/>
      <c r="QHA83" s="209"/>
      <c r="QHB83" s="209"/>
      <c r="QHC83" s="209"/>
      <c r="QHD83" s="209"/>
      <c r="QHE83" s="209"/>
      <c r="QHF83" s="209"/>
      <c r="QHG83" s="209"/>
      <c r="QHH83" s="209"/>
      <c r="QHI83" s="209"/>
      <c r="QHJ83" s="209"/>
      <c r="QHK83" s="209"/>
      <c r="QHL83" s="209"/>
      <c r="QHM83" s="209"/>
      <c r="QHN83" s="209"/>
      <c r="QHO83" s="209"/>
      <c r="QHP83" s="209"/>
      <c r="QHQ83" s="209"/>
      <c r="QHR83" s="209"/>
      <c r="QHS83" s="209"/>
      <c r="QHT83" s="209"/>
      <c r="QHU83" s="209"/>
      <c r="QHV83" s="209"/>
      <c r="QHW83" s="209"/>
      <c r="QHX83" s="209"/>
      <c r="QHY83" s="209"/>
      <c r="QHZ83" s="209"/>
      <c r="QIA83" s="209"/>
      <c r="QIB83" s="209"/>
      <c r="QIC83" s="209"/>
      <c r="QID83" s="209"/>
      <c r="QIE83" s="209"/>
      <c r="QIF83" s="209"/>
      <c r="QIG83" s="209"/>
      <c r="QIH83" s="209"/>
      <c r="QII83" s="209"/>
      <c r="QIJ83" s="209"/>
      <c r="QIK83" s="209"/>
      <c r="QIL83" s="209"/>
      <c r="QIM83" s="209"/>
      <c r="QIN83" s="209"/>
      <c r="QIO83" s="209"/>
      <c r="QIP83" s="209"/>
      <c r="QIQ83" s="209"/>
      <c r="QIR83" s="209"/>
      <c r="QIS83" s="209"/>
      <c r="QIT83" s="209"/>
      <c r="QIU83" s="209"/>
      <c r="QIV83" s="209"/>
      <c r="QIW83" s="209"/>
      <c r="QIX83" s="209"/>
      <c r="QIY83" s="209"/>
      <c r="QIZ83" s="209"/>
      <c r="QJA83" s="209"/>
      <c r="QJB83" s="209"/>
      <c r="QJC83" s="209"/>
      <c r="QJD83" s="209"/>
      <c r="QJE83" s="209"/>
      <c r="QJF83" s="209"/>
      <c r="QJG83" s="209"/>
      <c r="QJH83" s="209"/>
      <c r="QJI83" s="209"/>
      <c r="QJJ83" s="209"/>
      <c r="QJK83" s="209"/>
      <c r="QJL83" s="209"/>
      <c r="QJM83" s="209"/>
      <c r="QJN83" s="209"/>
      <c r="QJO83" s="209"/>
      <c r="QJP83" s="209"/>
      <c r="QJQ83" s="209"/>
      <c r="QJR83" s="209"/>
      <c r="QJS83" s="209"/>
      <c r="QJT83" s="209"/>
      <c r="QJU83" s="209"/>
      <c r="QJV83" s="209"/>
      <c r="QJW83" s="209"/>
      <c r="QJX83" s="209"/>
      <c r="QJY83" s="209"/>
      <c r="QJZ83" s="209"/>
      <c r="QKA83" s="209"/>
      <c r="QKB83" s="209"/>
      <c r="QKC83" s="209"/>
      <c r="QKD83" s="209"/>
      <c r="QKE83" s="209"/>
      <c r="QKF83" s="209"/>
      <c r="QKG83" s="209"/>
      <c r="QKH83" s="209"/>
      <c r="QKI83" s="209"/>
      <c r="QKJ83" s="209"/>
      <c r="QKK83" s="209"/>
      <c r="QKL83" s="209"/>
      <c r="QKM83" s="209"/>
      <c r="QKN83" s="209"/>
      <c r="QKO83" s="209"/>
      <c r="QKP83" s="209"/>
      <c r="QKQ83" s="209"/>
      <c r="QKR83" s="209"/>
      <c r="QKS83" s="209"/>
      <c r="QKT83" s="209"/>
      <c r="QKU83" s="209"/>
      <c r="QKV83" s="209"/>
      <c r="QKW83" s="209"/>
      <c r="QKX83" s="209"/>
      <c r="QKY83" s="209"/>
      <c r="QKZ83" s="209"/>
      <c r="QLA83" s="209"/>
      <c r="QLB83" s="209"/>
      <c r="QLC83" s="209"/>
      <c r="QLD83" s="209"/>
      <c r="QLE83" s="209"/>
      <c r="QLF83" s="209"/>
      <c r="QLG83" s="209"/>
      <c r="QLH83" s="209"/>
      <c r="QLI83" s="209"/>
      <c r="QLJ83" s="209"/>
      <c r="QLK83" s="209"/>
      <c r="QLL83" s="209"/>
      <c r="QLM83" s="209"/>
      <c r="QLN83" s="209"/>
      <c r="QLO83" s="209"/>
      <c r="QLP83" s="209"/>
      <c r="QLQ83" s="209"/>
      <c r="QLR83" s="209"/>
      <c r="QLS83" s="209"/>
      <c r="QLT83" s="209"/>
      <c r="QLU83" s="209"/>
      <c r="QLV83" s="209"/>
      <c r="QLW83" s="209"/>
      <c r="QLX83" s="209"/>
      <c r="QLY83" s="209"/>
      <c r="QLZ83" s="209"/>
      <c r="QMA83" s="209"/>
      <c r="QMB83" s="209"/>
      <c r="QMC83" s="209"/>
      <c r="QMD83" s="209"/>
      <c r="QME83" s="209"/>
      <c r="QMF83" s="209"/>
      <c r="QMG83" s="209"/>
      <c r="QMH83" s="209"/>
      <c r="QMI83" s="209"/>
      <c r="QMJ83" s="209"/>
      <c r="QMK83" s="209"/>
      <c r="QML83" s="209"/>
      <c r="QMM83" s="209"/>
      <c r="QMN83" s="209"/>
      <c r="QMO83" s="209"/>
      <c r="QMP83" s="209"/>
      <c r="QMQ83" s="209"/>
      <c r="QMR83" s="209"/>
      <c r="QMS83" s="209"/>
      <c r="QMT83" s="209"/>
      <c r="QMU83" s="209"/>
      <c r="QMV83" s="209"/>
      <c r="QMW83" s="209"/>
      <c r="QMX83" s="209"/>
      <c r="QMY83" s="209"/>
      <c r="QMZ83" s="209"/>
      <c r="QNA83" s="209"/>
      <c r="QNB83" s="209"/>
      <c r="QNC83" s="209"/>
      <c r="QND83" s="209"/>
      <c r="QNE83" s="209"/>
      <c r="QNF83" s="209"/>
      <c r="QNG83" s="209"/>
      <c r="QNH83" s="209"/>
      <c r="QNI83" s="209"/>
      <c r="QNJ83" s="209"/>
      <c r="QNK83" s="209"/>
      <c r="QNL83" s="209"/>
      <c r="QNM83" s="209"/>
      <c r="QNN83" s="209"/>
      <c r="QNO83" s="209"/>
      <c r="QNP83" s="209"/>
      <c r="QNQ83" s="209"/>
      <c r="QNR83" s="209"/>
      <c r="QNS83" s="209"/>
      <c r="QNT83" s="209"/>
      <c r="QNU83" s="209"/>
      <c r="QNV83" s="209"/>
      <c r="QNW83" s="209"/>
      <c r="QNX83" s="209"/>
      <c r="QNY83" s="209"/>
      <c r="QNZ83" s="209"/>
      <c r="QOA83" s="209"/>
      <c r="QOB83" s="209"/>
      <c r="QOC83" s="209"/>
      <c r="QOD83" s="209"/>
      <c r="QOE83" s="209"/>
      <c r="QOF83" s="209"/>
      <c r="QOG83" s="209"/>
      <c r="QOH83" s="209"/>
      <c r="QOI83" s="209"/>
      <c r="QOJ83" s="209"/>
      <c r="QOK83" s="209"/>
      <c r="QOL83" s="209"/>
      <c r="QOM83" s="209"/>
      <c r="QON83" s="209"/>
      <c r="QOO83" s="209"/>
      <c r="QOP83" s="209"/>
      <c r="QOQ83" s="209"/>
      <c r="QOR83" s="209"/>
      <c r="QOS83" s="209"/>
      <c r="QOT83" s="209"/>
      <c r="QOU83" s="209"/>
      <c r="QOV83" s="209"/>
      <c r="QOW83" s="209"/>
      <c r="QOX83" s="209"/>
      <c r="QOY83" s="209"/>
      <c r="QOZ83" s="209"/>
      <c r="QPA83" s="209"/>
      <c r="QPB83" s="209"/>
      <c r="QPC83" s="209"/>
      <c r="QPD83" s="209"/>
      <c r="QPE83" s="209"/>
      <c r="QPF83" s="209"/>
      <c r="QPG83" s="209"/>
      <c r="QPH83" s="209"/>
      <c r="QPI83" s="209"/>
      <c r="QPJ83" s="209"/>
      <c r="QPK83" s="209"/>
      <c r="QPL83" s="209"/>
      <c r="QPM83" s="209"/>
      <c r="QPN83" s="209"/>
      <c r="QPO83" s="209"/>
      <c r="QPP83" s="209"/>
      <c r="QPQ83" s="209"/>
      <c r="QPR83" s="209"/>
      <c r="QPS83" s="209"/>
      <c r="QPT83" s="209"/>
      <c r="QPU83" s="209"/>
      <c r="QPV83" s="209"/>
      <c r="QPW83" s="209"/>
      <c r="QPX83" s="209"/>
      <c r="QPY83" s="209"/>
      <c r="QPZ83" s="209"/>
      <c r="QQA83" s="209"/>
      <c r="QQB83" s="209"/>
      <c r="QQC83" s="209"/>
      <c r="QQD83" s="209"/>
      <c r="QQE83" s="209"/>
      <c r="QQF83" s="209"/>
      <c r="QQG83" s="209"/>
      <c r="QQH83" s="209"/>
      <c r="QQI83" s="209"/>
      <c r="QQJ83" s="209"/>
      <c r="QQK83" s="209"/>
      <c r="QQL83" s="209"/>
      <c r="QQM83" s="209"/>
      <c r="QQN83" s="209"/>
      <c r="QQO83" s="209"/>
      <c r="QQP83" s="209"/>
      <c r="QQQ83" s="209"/>
      <c r="QQR83" s="209"/>
      <c r="QQS83" s="209"/>
      <c r="QQT83" s="209"/>
      <c r="QQU83" s="209"/>
      <c r="QQV83" s="209"/>
      <c r="QQW83" s="209"/>
      <c r="QQX83" s="209"/>
      <c r="QQY83" s="209"/>
      <c r="QQZ83" s="209"/>
      <c r="QRA83" s="209"/>
      <c r="QRB83" s="209"/>
      <c r="QRC83" s="209"/>
      <c r="QRD83" s="209"/>
      <c r="QRE83" s="209"/>
      <c r="QRF83" s="209"/>
      <c r="QRG83" s="209"/>
      <c r="QRH83" s="209"/>
      <c r="QRI83" s="209"/>
      <c r="QRJ83" s="209"/>
      <c r="QRK83" s="209"/>
      <c r="QRL83" s="209"/>
      <c r="QRM83" s="209"/>
      <c r="QRN83" s="209"/>
      <c r="QRO83" s="209"/>
      <c r="QRP83" s="209"/>
      <c r="QRQ83" s="209"/>
      <c r="QRR83" s="209"/>
      <c r="QRS83" s="209"/>
      <c r="QRT83" s="209"/>
      <c r="QRU83" s="209"/>
      <c r="QRV83" s="209"/>
      <c r="QRW83" s="209"/>
      <c r="QRX83" s="209"/>
      <c r="QRY83" s="209"/>
      <c r="QRZ83" s="209"/>
      <c r="QSA83" s="209"/>
      <c r="QSB83" s="209"/>
      <c r="QSC83" s="209"/>
      <c r="QSD83" s="209"/>
      <c r="QSE83" s="209"/>
      <c r="QSF83" s="209"/>
      <c r="QSG83" s="209"/>
      <c r="QSH83" s="209"/>
      <c r="QSI83" s="209"/>
      <c r="QSJ83" s="209"/>
      <c r="QSK83" s="209"/>
      <c r="QSL83" s="209"/>
      <c r="QSM83" s="209"/>
      <c r="QSN83" s="209"/>
      <c r="QSO83" s="209"/>
      <c r="QSP83" s="209"/>
      <c r="QSQ83" s="209"/>
      <c r="QSR83" s="209"/>
      <c r="QSS83" s="209"/>
      <c r="QST83" s="209"/>
      <c r="QSU83" s="209"/>
      <c r="QSV83" s="209"/>
      <c r="QSW83" s="209"/>
      <c r="QSX83" s="209"/>
      <c r="QSY83" s="209"/>
      <c r="QSZ83" s="209"/>
      <c r="QTA83" s="209"/>
      <c r="QTB83" s="209"/>
      <c r="QTC83" s="209"/>
      <c r="QTD83" s="209"/>
      <c r="QTE83" s="209"/>
      <c r="QTF83" s="209"/>
      <c r="QTG83" s="209"/>
      <c r="QTH83" s="209"/>
      <c r="QTI83" s="209"/>
      <c r="QTJ83" s="209"/>
      <c r="QTK83" s="209"/>
      <c r="QTL83" s="209"/>
      <c r="QTM83" s="209"/>
      <c r="QTN83" s="209"/>
      <c r="QTO83" s="209"/>
      <c r="QTP83" s="209"/>
      <c r="QTQ83" s="209"/>
      <c r="QTR83" s="209"/>
      <c r="QTS83" s="209"/>
      <c r="QTT83" s="209"/>
      <c r="QTU83" s="209"/>
      <c r="QTV83" s="209"/>
      <c r="QTW83" s="209"/>
      <c r="QTX83" s="209"/>
      <c r="QTY83" s="209"/>
      <c r="QTZ83" s="209"/>
      <c r="QUA83" s="209"/>
      <c r="QUB83" s="209"/>
      <c r="QUC83" s="209"/>
      <c r="QUD83" s="209"/>
      <c r="QUE83" s="209"/>
      <c r="QUF83" s="209"/>
      <c r="QUG83" s="209"/>
      <c r="QUH83" s="209"/>
      <c r="QUI83" s="209"/>
      <c r="QUJ83" s="209"/>
      <c r="QUK83" s="209"/>
      <c r="QUL83" s="209"/>
      <c r="QUM83" s="209"/>
      <c r="QUN83" s="209"/>
      <c r="QUO83" s="209"/>
      <c r="QUP83" s="209"/>
      <c r="QUQ83" s="209"/>
      <c r="QUR83" s="209"/>
      <c r="QUS83" s="209"/>
      <c r="QUT83" s="209"/>
      <c r="QUU83" s="209"/>
      <c r="QUV83" s="209"/>
      <c r="QUW83" s="209"/>
      <c r="QUX83" s="209"/>
      <c r="QUY83" s="209"/>
      <c r="QUZ83" s="209"/>
      <c r="QVA83" s="209"/>
      <c r="QVB83" s="209"/>
      <c r="QVC83" s="209"/>
      <c r="QVD83" s="209"/>
      <c r="QVE83" s="209"/>
      <c r="QVF83" s="209"/>
      <c r="QVG83" s="209"/>
      <c r="QVH83" s="209"/>
      <c r="QVI83" s="209"/>
      <c r="QVJ83" s="209"/>
      <c r="QVK83" s="209"/>
      <c r="QVL83" s="209"/>
      <c r="QVM83" s="209"/>
      <c r="QVN83" s="209"/>
      <c r="QVO83" s="209"/>
      <c r="QVP83" s="209"/>
      <c r="QVQ83" s="209"/>
      <c r="QVR83" s="209"/>
      <c r="QVS83" s="209"/>
      <c r="QVT83" s="209"/>
      <c r="QVU83" s="209"/>
      <c r="QVV83" s="209"/>
      <c r="QVW83" s="209"/>
      <c r="QVX83" s="209"/>
      <c r="QVY83" s="209"/>
      <c r="QVZ83" s="209"/>
      <c r="QWA83" s="209"/>
      <c r="QWB83" s="209"/>
      <c r="QWC83" s="209"/>
      <c r="QWD83" s="209"/>
      <c r="QWE83" s="209"/>
      <c r="QWF83" s="209"/>
      <c r="QWG83" s="209"/>
      <c r="QWH83" s="209"/>
      <c r="QWI83" s="209"/>
      <c r="QWJ83" s="209"/>
      <c r="QWK83" s="209"/>
      <c r="QWL83" s="209"/>
      <c r="QWM83" s="209"/>
      <c r="QWN83" s="209"/>
      <c r="QWO83" s="209"/>
      <c r="QWP83" s="209"/>
      <c r="QWQ83" s="209"/>
      <c r="QWR83" s="209"/>
      <c r="QWS83" s="209"/>
      <c r="QWT83" s="209"/>
      <c r="QWU83" s="209"/>
      <c r="QWV83" s="209"/>
      <c r="QWW83" s="209"/>
      <c r="QWX83" s="209"/>
      <c r="QWY83" s="209"/>
      <c r="QWZ83" s="209"/>
      <c r="QXA83" s="209"/>
      <c r="QXB83" s="209"/>
      <c r="QXC83" s="209"/>
      <c r="QXD83" s="209"/>
      <c r="QXE83" s="209"/>
      <c r="QXF83" s="209"/>
      <c r="QXG83" s="209"/>
      <c r="QXH83" s="209"/>
      <c r="QXI83" s="209"/>
      <c r="QXJ83" s="209"/>
      <c r="QXK83" s="209"/>
      <c r="QXL83" s="209"/>
      <c r="QXM83" s="209"/>
      <c r="QXN83" s="209"/>
      <c r="QXO83" s="209"/>
      <c r="QXP83" s="209"/>
      <c r="QXQ83" s="209"/>
      <c r="QXR83" s="209"/>
      <c r="QXS83" s="209"/>
      <c r="QXT83" s="209"/>
      <c r="QXU83" s="209"/>
      <c r="QXV83" s="209"/>
      <c r="QXW83" s="209"/>
      <c r="QXX83" s="209"/>
      <c r="QXY83" s="209"/>
      <c r="QXZ83" s="209"/>
      <c r="QYA83" s="209"/>
      <c r="QYB83" s="209"/>
      <c r="QYC83" s="209"/>
      <c r="QYD83" s="209"/>
      <c r="QYE83" s="209"/>
      <c r="QYF83" s="209"/>
      <c r="QYG83" s="209"/>
      <c r="QYH83" s="209"/>
      <c r="QYI83" s="209"/>
      <c r="QYJ83" s="209"/>
      <c r="QYK83" s="209"/>
      <c r="QYL83" s="209"/>
      <c r="QYM83" s="209"/>
      <c r="QYN83" s="209"/>
      <c r="QYO83" s="209"/>
      <c r="QYP83" s="209"/>
      <c r="QYQ83" s="209"/>
      <c r="QYR83" s="209"/>
      <c r="QYS83" s="209"/>
      <c r="QYT83" s="209"/>
      <c r="QYU83" s="209"/>
      <c r="QYV83" s="209"/>
      <c r="QYW83" s="209"/>
      <c r="QYX83" s="209"/>
      <c r="QYY83" s="209"/>
      <c r="QYZ83" s="209"/>
      <c r="QZA83" s="209"/>
      <c r="QZB83" s="209"/>
      <c r="QZC83" s="209"/>
      <c r="QZD83" s="209"/>
      <c r="QZE83" s="209"/>
      <c r="QZF83" s="209"/>
      <c r="QZG83" s="209"/>
      <c r="QZH83" s="209"/>
      <c r="QZI83" s="209"/>
      <c r="QZJ83" s="209"/>
      <c r="QZK83" s="209"/>
      <c r="QZL83" s="209"/>
      <c r="QZM83" s="209"/>
      <c r="QZN83" s="209"/>
      <c r="QZO83" s="209"/>
      <c r="QZP83" s="209"/>
      <c r="QZQ83" s="209"/>
      <c r="QZR83" s="209"/>
      <c r="QZS83" s="209"/>
      <c r="QZT83" s="209"/>
      <c r="QZU83" s="209"/>
      <c r="QZV83" s="209"/>
      <c r="QZW83" s="209"/>
      <c r="QZX83" s="209"/>
      <c r="QZY83" s="209"/>
      <c r="QZZ83" s="209"/>
      <c r="RAA83" s="209"/>
      <c r="RAB83" s="209"/>
      <c r="RAC83" s="209"/>
      <c r="RAD83" s="209"/>
      <c r="RAE83" s="209"/>
      <c r="RAF83" s="209"/>
      <c r="RAG83" s="209"/>
      <c r="RAH83" s="209"/>
      <c r="RAI83" s="209"/>
      <c r="RAJ83" s="209"/>
      <c r="RAK83" s="209"/>
      <c r="RAL83" s="209"/>
      <c r="RAM83" s="209"/>
      <c r="RAN83" s="209"/>
      <c r="RAO83" s="209"/>
      <c r="RAP83" s="209"/>
      <c r="RAQ83" s="209"/>
      <c r="RAR83" s="209"/>
      <c r="RAS83" s="209"/>
      <c r="RAT83" s="209"/>
      <c r="RAU83" s="209"/>
      <c r="RAV83" s="209"/>
      <c r="RAW83" s="209"/>
      <c r="RAX83" s="209"/>
      <c r="RAY83" s="209"/>
      <c r="RAZ83" s="209"/>
      <c r="RBA83" s="209"/>
      <c r="RBB83" s="209"/>
      <c r="RBC83" s="209"/>
      <c r="RBD83" s="209"/>
      <c r="RBE83" s="209"/>
      <c r="RBF83" s="209"/>
      <c r="RBG83" s="209"/>
      <c r="RBH83" s="209"/>
      <c r="RBI83" s="209"/>
      <c r="RBJ83" s="209"/>
      <c r="RBK83" s="209"/>
      <c r="RBL83" s="209"/>
      <c r="RBM83" s="209"/>
      <c r="RBN83" s="209"/>
      <c r="RBO83" s="209"/>
      <c r="RBP83" s="209"/>
      <c r="RBQ83" s="209"/>
      <c r="RBR83" s="209"/>
      <c r="RBS83" s="209"/>
      <c r="RBT83" s="209"/>
      <c r="RBU83" s="209"/>
      <c r="RBV83" s="209"/>
      <c r="RBW83" s="209"/>
      <c r="RBX83" s="209"/>
      <c r="RBY83" s="209"/>
      <c r="RBZ83" s="209"/>
      <c r="RCA83" s="209"/>
      <c r="RCB83" s="209"/>
      <c r="RCC83" s="209"/>
      <c r="RCD83" s="209"/>
      <c r="RCE83" s="209"/>
      <c r="RCF83" s="209"/>
      <c r="RCG83" s="209"/>
      <c r="RCH83" s="209"/>
      <c r="RCI83" s="209"/>
      <c r="RCJ83" s="209"/>
      <c r="RCK83" s="209"/>
      <c r="RCL83" s="209"/>
      <c r="RCM83" s="209"/>
      <c r="RCN83" s="209"/>
      <c r="RCO83" s="209"/>
      <c r="RCP83" s="209"/>
      <c r="RCQ83" s="209"/>
      <c r="RCR83" s="209"/>
      <c r="RCS83" s="209"/>
      <c r="RCT83" s="209"/>
      <c r="RCU83" s="209"/>
      <c r="RCV83" s="209"/>
      <c r="RCW83" s="209"/>
      <c r="RCX83" s="209"/>
      <c r="RCY83" s="209"/>
      <c r="RCZ83" s="209"/>
      <c r="RDA83" s="209"/>
      <c r="RDB83" s="209"/>
      <c r="RDC83" s="209"/>
      <c r="RDD83" s="209"/>
      <c r="RDE83" s="209"/>
      <c r="RDF83" s="209"/>
      <c r="RDG83" s="209"/>
      <c r="RDH83" s="209"/>
      <c r="RDI83" s="209"/>
      <c r="RDJ83" s="209"/>
      <c r="RDK83" s="209"/>
      <c r="RDL83" s="209"/>
      <c r="RDM83" s="209"/>
      <c r="RDN83" s="209"/>
      <c r="RDO83" s="209"/>
      <c r="RDP83" s="209"/>
      <c r="RDQ83" s="209"/>
      <c r="RDR83" s="209"/>
      <c r="RDS83" s="209"/>
      <c r="RDT83" s="209"/>
      <c r="RDU83" s="209"/>
      <c r="RDV83" s="209"/>
      <c r="RDW83" s="209"/>
      <c r="RDX83" s="209"/>
      <c r="RDY83" s="209"/>
      <c r="RDZ83" s="209"/>
      <c r="REA83" s="209"/>
      <c r="REB83" s="209"/>
      <c r="REC83" s="209"/>
      <c r="RED83" s="209"/>
      <c r="REE83" s="209"/>
      <c r="REF83" s="209"/>
      <c r="REG83" s="209"/>
      <c r="REH83" s="209"/>
      <c r="REI83" s="209"/>
      <c r="REJ83" s="209"/>
      <c r="REK83" s="209"/>
      <c r="REL83" s="209"/>
      <c r="REM83" s="209"/>
      <c r="REN83" s="209"/>
      <c r="REO83" s="209"/>
      <c r="REP83" s="209"/>
      <c r="REQ83" s="209"/>
      <c r="RER83" s="209"/>
      <c r="RES83" s="209"/>
      <c r="RET83" s="209"/>
      <c r="REU83" s="209"/>
      <c r="REV83" s="209"/>
      <c r="REW83" s="209"/>
      <c r="REX83" s="209"/>
      <c r="REY83" s="209"/>
      <c r="REZ83" s="209"/>
      <c r="RFA83" s="209"/>
      <c r="RFB83" s="209"/>
      <c r="RFC83" s="209"/>
      <c r="RFD83" s="209"/>
      <c r="RFE83" s="209"/>
      <c r="RFF83" s="209"/>
      <c r="RFG83" s="209"/>
      <c r="RFH83" s="209"/>
      <c r="RFI83" s="209"/>
      <c r="RFJ83" s="209"/>
      <c r="RFK83" s="209"/>
      <c r="RFL83" s="209"/>
      <c r="RFM83" s="209"/>
      <c r="RFN83" s="209"/>
      <c r="RFO83" s="209"/>
      <c r="RFP83" s="209"/>
      <c r="RFQ83" s="209"/>
      <c r="RFR83" s="209"/>
      <c r="RFS83" s="209"/>
      <c r="RFT83" s="209"/>
      <c r="RFU83" s="209"/>
      <c r="RFV83" s="209"/>
      <c r="RFW83" s="209"/>
      <c r="RFX83" s="209"/>
      <c r="RFY83" s="209"/>
      <c r="RFZ83" s="209"/>
      <c r="RGA83" s="209"/>
      <c r="RGB83" s="209"/>
      <c r="RGC83" s="209"/>
      <c r="RGD83" s="209"/>
      <c r="RGE83" s="209"/>
      <c r="RGF83" s="209"/>
      <c r="RGG83" s="209"/>
      <c r="RGH83" s="209"/>
      <c r="RGI83" s="209"/>
      <c r="RGJ83" s="209"/>
      <c r="RGK83" s="209"/>
      <c r="RGL83" s="209"/>
      <c r="RGM83" s="209"/>
      <c r="RGN83" s="209"/>
      <c r="RGO83" s="209"/>
      <c r="RGP83" s="209"/>
      <c r="RGQ83" s="209"/>
      <c r="RGR83" s="209"/>
      <c r="RGS83" s="209"/>
      <c r="RGT83" s="209"/>
      <c r="RGU83" s="209"/>
      <c r="RGV83" s="209"/>
      <c r="RGW83" s="209"/>
      <c r="RGX83" s="209"/>
      <c r="RGY83" s="209"/>
      <c r="RGZ83" s="209"/>
      <c r="RHA83" s="209"/>
      <c r="RHB83" s="209"/>
      <c r="RHC83" s="209"/>
      <c r="RHD83" s="209"/>
      <c r="RHE83" s="209"/>
      <c r="RHF83" s="209"/>
      <c r="RHG83" s="209"/>
      <c r="RHH83" s="209"/>
      <c r="RHI83" s="209"/>
      <c r="RHJ83" s="209"/>
      <c r="RHK83" s="209"/>
      <c r="RHL83" s="209"/>
      <c r="RHM83" s="209"/>
      <c r="RHN83" s="209"/>
      <c r="RHO83" s="209"/>
      <c r="RHP83" s="209"/>
      <c r="RHQ83" s="209"/>
      <c r="RHR83" s="209"/>
      <c r="RHS83" s="209"/>
      <c r="RHT83" s="209"/>
      <c r="RHU83" s="209"/>
      <c r="RHV83" s="209"/>
      <c r="RHW83" s="209"/>
      <c r="RHX83" s="209"/>
      <c r="RHY83" s="209"/>
      <c r="RHZ83" s="209"/>
      <c r="RIA83" s="209"/>
      <c r="RIB83" s="209"/>
      <c r="RIC83" s="209"/>
      <c r="RID83" s="209"/>
      <c r="RIE83" s="209"/>
      <c r="RIF83" s="209"/>
      <c r="RIG83" s="209"/>
      <c r="RIH83" s="209"/>
      <c r="RII83" s="209"/>
      <c r="RIJ83" s="209"/>
      <c r="RIK83" s="209"/>
      <c r="RIL83" s="209"/>
      <c r="RIM83" s="209"/>
      <c r="RIN83" s="209"/>
      <c r="RIO83" s="209"/>
      <c r="RIP83" s="209"/>
      <c r="RIQ83" s="209"/>
      <c r="RIR83" s="209"/>
      <c r="RIS83" s="209"/>
      <c r="RIT83" s="209"/>
      <c r="RIU83" s="209"/>
      <c r="RIV83" s="209"/>
      <c r="RIW83" s="209"/>
      <c r="RIX83" s="209"/>
      <c r="RIY83" s="209"/>
      <c r="RIZ83" s="209"/>
      <c r="RJA83" s="209"/>
      <c r="RJB83" s="209"/>
      <c r="RJC83" s="209"/>
      <c r="RJD83" s="209"/>
      <c r="RJE83" s="209"/>
      <c r="RJF83" s="209"/>
      <c r="RJG83" s="209"/>
      <c r="RJH83" s="209"/>
      <c r="RJI83" s="209"/>
      <c r="RJJ83" s="209"/>
      <c r="RJK83" s="209"/>
      <c r="RJL83" s="209"/>
      <c r="RJM83" s="209"/>
      <c r="RJN83" s="209"/>
      <c r="RJO83" s="209"/>
      <c r="RJP83" s="209"/>
      <c r="RJQ83" s="209"/>
      <c r="RJR83" s="209"/>
      <c r="RJS83" s="209"/>
      <c r="RJT83" s="209"/>
      <c r="RJU83" s="209"/>
      <c r="RJV83" s="209"/>
      <c r="RJW83" s="209"/>
      <c r="RJX83" s="209"/>
      <c r="RJY83" s="209"/>
      <c r="RJZ83" s="209"/>
      <c r="RKA83" s="209"/>
      <c r="RKB83" s="209"/>
      <c r="RKC83" s="209"/>
      <c r="RKD83" s="209"/>
      <c r="RKE83" s="209"/>
      <c r="RKF83" s="209"/>
      <c r="RKG83" s="209"/>
      <c r="RKH83" s="209"/>
      <c r="RKI83" s="209"/>
      <c r="RKJ83" s="209"/>
      <c r="RKK83" s="209"/>
      <c r="RKL83" s="209"/>
      <c r="RKM83" s="209"/>
      <c r="RKN83" s="209"/>
      <c r="RKO83" s="209"/>
      <c r="RKP83" s="209"/>
      <c r="RKQ83" s="209"/>
      <c r="RKR83" s="209"/>
      <c r="RKS83" s="209"/>
      <c r="RKT83" s="209"/>
      <c r="RKU83" s="209"/>
      <c r="RKV83" s="209"/>
      <c r="RKW83" s="209"/>
      <c r="RKX83" s="209"/>
      <c r="RKY83" s="209"/>
      <c r="RKZ83" s="209"/>
      <c r="RLA83" s="209"/>
      <c r="RLB83" s="209"/>
      <c r="RLC83" s="209"/>
      <c r="RLD83" s="209"/>
      <c r="RLE83" s="209"/>
      <c r="RLF83" s="209"/>
      <c r="RLG83" s="209"/>
      <c r="RLH83" s="209"/>
      <c r="RLI83" s="209"/>
      <c r="RLJ83" s="209"/>
      <c r="RLK83" s="209"/>
      <c r="RLL83" s="209"/>
      <c r="RLM83" s="209"/>
      <c r="RLN83" s="209"/>
      <c r="RLO83" s="209"/>
      <c r="RLP83" s="209"/>
      <c r="RLQ83" s="209"/>
      <c r="RLR83" s="209"/>
      <c r="RLS83" s="209"/>
      <c r="RLT83" s="209"/>
      <c r="RLU83" s="209"/>
      <c r="RLV83" s="209"/>
      <c r="RLW83" s="209"/>
      <c r="RLX83" s="209"/>
      <c r="RLY83" s="209"/>
      <c r="RLZ83" s="209"/>
      <c r="RMA83" s="209"/>
      <c r="RMB83" s="209"/>
      <c r="RMC83" s="209"/>
      <c r="RMD83" s="209"/>
      <c r="RME83" s="209"/>
      <c r="RMF83" s="209"/>
      <c r="RMG83" s="209"/>
      <c r="RMH83" s="209"/>
      <c r="RMI83" s="209"/>
      <c r="RMJ83" s="209"/>
      <c r="RMK83" s="209"/>
      <c r="RML83" s="209"/>
      <c r="RMM83" s="209"/>
      <c r="RMN83" s="209"/>
      <c r="RMO83" s="209"/>
      <c r="RMP83" s="209"/>
      <c r="RMQ83" s="209"/>
      <c r="RMR83" s="209"/>
      <c r="RMS83" s="209"/>
      <c r="RMT83" s="209"/>
      <c r="RMU83" s="209"/>
      <c r="RMV83" s="209"/>
      <c r="RMW83" s="209"/>
      <c r="RMX83" s="209"/>
      <c r="RMY83" s="209"/>
      <c r="RMZ83" s="209"/>
      <c r="RNA83" s="209"/>
      <c r="RNB83" s="209"/>
      <c r="RNC83" s="209"/>
      <c r="RND83" s="209"/>
      <c r="RNE83" s="209"/>
      <c r="RNF83" s="209"/>
      <c r="RNG83" s="209"/>
      <c r="RNH83" s="209"/>
      <c r="RNI83" s="209"/>
      <c r="RNJ83" s="209"/>
      <c r="RNK83" s="209"/>
      <c r="RNL83" s="209"/>
      <c r="RNM83" s="209"/>
      <c r="RNN83" s="209"/>
      <c r="RNO83" s="209"/>
      <c r="RNP83" s="209"/>
      <c r="RNQ83" s="209"/>
      <c r="RNR83" s="209"/>
      <c r="RNS83" s="209"/>
      <c r="RNT83" s="209"/>
      <c r="RNU83" s="209"/>
      <c r="RNV83" s="209"/>
      <c r="RNW83" s="209"/>
      <c r="RNX83" s="209"/>
      <c r="RNY83" s="209"/>
      <c r="RNZ83" s="209"/>
      <c r="ROA83" s="209"/>
      <c r="ROB83" s="209"/>
      <c r="ROC83" s="209"/>
      <c r="ROD83" s="209"/>
      <c r="ROE83" s="209"/>
      <c r="ROF83" s="209"/>
      <c r="ROG83" s="209"/>
      <c r="ROH83" s="209"/>
      <c r="ROI83" s="209"/>
      <c r="ROJ83" s="209"/>
      <c r="ROK83" s="209"/>
      <c r="ROL83" s="209"/>
      <c r="ROM83" s="209"/>
      <c r="RON83" s="209"/>
      <c r="ROO83" s="209"/>
      <c r="ROP83" s="209"/>
      <c r="ROQ83" s="209"/>
      <c r="ROR83" s="209"/>
      <c r="ROS83" s="209"/>
      <c r="ROT83" s="209"/>
      <c r="ROU83" s="209"/>
      <c r="ROV83" s="209"/>
      <c r="ROW83" s="209"/>
      <c r="ROX83" s="209"/>
      <c r="ROY83" s="209"/>
      <c r="ROZ83" s="209"/>
      <c r="RPA83" s="209"/>
      <c r="RPB83" s="209"/>
      <c r="RPC83" s="209"/>
      <c r="RPD83" s="209"/>
      <c r="RPE83" s="209"/>
      <c r="RPF83" s="209"/>
      <c r="RPG83" s="209"/>
      <c r="RPH83" s="209"/>
      <c r="RPI83" s="209"/>
      <c r="RPJ83" s="209"/>
      <c r="RPK83" s="209"/>
      <c r="RPL83" s="209"/>
      <c r="RPM83" s="209"/>
      <c r="RPN83" s="209"/>
      <c r="RPO83" s="209"/>
      <c r="RPP83" s="209"/>
      <c r="RPQ83" s="209"/>
      <c r="RPR83" s="209"/>
      <c r="RPS83" s="209"/>
      <c r="RPT83" s="209"/>
      <c r="RPU83" s="209"/>
      <c r="RPV83" s="209"/>
      <c r="RPW83" s="209"/>
      <c r="RPX83" s="209"/>
      <c r="RPY83" s="209"/>
      <c r="RPZ83" s="209"/>
      <c r="RQA83" s="209"/>
      <c r="RQB83" s="209"/>
      <c r="RQC83" s="209"/>
      <c r="RQD83" s="209"/>
      <c r="RQE83" s="209"/>
      <c r="RQF83" s="209"/>
      <c r="RQG83" s="209"/>
      <c r="RQH83" s="209"/>
      <c r="RQI83" s="209"/>
      <c r="RQJ83" s="209"/>
      <c r="RQK83" s="209"/>
      <c r="RQL83" s="209"/>
      <c r="RQM83" s="209"/>
      <c r="RQN83" s="209"/>
      <c r="RQO83" s="209"/>
      <c r="RQP83" s="209"/>
      <c r="RQQ83" s="209"/>
      <c r="RQR83" s="209"/>
      <c r="RQS83" s="209"/>
      <c r="RQT83" s="209"/>
      <c r="RQU83" s="209"/>
      <c r="RQV83" s="209"/>
      <c r="RQW83" s="209"/>
      <c r="RQX83" s="209"/>
      <c r="RQY83" s="209"/>
      <c r="RQZ83" s="209"/>
      <c r="RRA83" s="209"/>
      <c r="RRB83" s="209"/>
      <c r="RRC83" s="209"/>
      <c r="RRD83" s="209"/>
      <c r="RRE83" s="209"/>
      <c r="RRF83" s="209"/>
      <c r="RRG83" s="209"/>
      <c r="RRH83" s="209"/>
      <c r="RRI83" s="209"/>
      <c r="RRJ83" s="209"/>
      <c r="RRK83" s="209"/>
      <c r="RRL83" s="209"/>
      <c r="RRM83" s="209"/>
      <c r="RRN83" s="209"/>
      <c r="RRO83" s="209"/>
      <c r="RRP83" s="209"/>
      <c r="RRQ83" s="209"/>
      <c r="RRR83" s="209"/>
      <c r="RRS83" s="209"/>
      <c r="RRT83" s="209"/>
      <c r="RRU83" s="209"/>
      <c r="RRV83" s="209"/>
      <c r="RRW83" s="209"/>
      <c r="RRX83" s="209"/>
      <c r="RRY83" s="209"/>
      <c r="RRZ83" s="209"/>
      <c r="RSA83" s="209"/>
      <c r="RSB83" s="209"/>
      <c r="RSC83" s="209"/>
      <c r="RSD83" s="209"/>
      <c r="RSE83" s="209"/>
      <c r="RSF83" s="209"/>
      <c r="RSG83" s="209"/>
      <c r="RSH83" s="209"/>
      <c r="RSI83" s="209"/>
      <c r="RSJ83" s="209"/>
      <c r="RSK83" s="209"/>
      <c r="RSL83" s="209"/>
      <c r="RSM83" s="209"/>
      <c r="RSN83" s="209"/>
      <c r="RSO83" s="209"/>
      <c r="RSP83" s="209"/>
      <c r="RSQ83" s="209"/>
      <c r="RSR83" s="209"/>
      <c r="RSS83" s="209"/>
      <c r="RST83" s="209"/>
      <c r="RSU83" s="209"/>
      <c r="RSV83" s="209"/>
      <c r="RSW83" s="209"/>
      <c r="RSX83" s="209"/>
      <c r="RSY83" s="209"/>
      <c r="RSZ83" s="209"/>
      <c r="RTA83" s="209"/>
      <c r="RTB83" s="209"/>
      <c r="RTC83" s="209"/>
      <c r="RTD83" s="209"/>
      <c r="RTE83" s="209"/>
      <c r="RTF83" s="209"/>
      <c r="RTG83" s="209"/>
      <c r="RTH83" s="209"/>
      <c r="RTI83" s="209"/>
      <c r="RTJ83" s="209"/>
      <c r="RTK83" s="209"/>
      <c r="RTL83" s="209"/>
      <c r="RTM83" s="209"/>
      <c r="RTN83" s="209"/>
      <c r="RTO83" s="209"/>
      <c r="RTP83" s="209"/>
      <c r="RTQ83" s="209"/>
      <c r="RTR83" s="209"/>
      <c r="RTS83" s="209"/>
      <c r="RTT83" s="209"/>
      <c r="RTU83" s="209"/>
      <c r="RTV83" s="209"/>
      <c r="RTW83" s="209"/>
      <c r="RTX83" s="209"/>
      <c r="RTY83" s="209"/>
      <c r="RTZ83" s="209"/>
      <c r="RUA83" s="209"/>
      <c r="RUB83" s="209"/>
      <c r="RUC83" s="209"/>
      <c r="RUD83" s="209"/>
      <c r="RUE83" s="209"/>
      <c r="RUF83" s="209"/>
      <c r="RUG83" s="209"/>
      <c r="RUH83" s="209"/>
      <c r="RUI83" s="209"/>
      <c r="RUJ83" s="209"/>
      <c r="RUK83" s="209"/>
      <c r="RUL83" s="209"/>
      <c r="RUM83" s="209"/>
      <c r="RUN83" s="209"/>
      <c r="RUO83" s="209"/>
      <c r="RUP83" s="209"/>
      <c r="RUQ83" s="209"/>
      <c r="RUR83" s="209"/>
      <c r="RUS83" s="209"/>
      <c r="RUT83" s="209"/>
      <c r="RUU83" s="209"/>
      <c r="RUV83" s="209"/>
      <c r="RUW83" s="209"/>
      <c r="RUX83" s="209"/>
      <c r="RUY83" s="209"/>
      <c r="RUZ83" s="209"/>
      <c r="RVA83" s="209"/>
      <c r="RVB83" s="209"/>
      <c r="RVC83" s="209"/>
      <c r="RVD83" s="209"/>
      <c r="RVE83" s="209"/>
      <c r="RVF83" s="209"/>
      <c r="RVG83" s="209"/>
      <c r="RVH83" s="209"/>
      <c r="RVI83" s="209"/>
      <c r="RVJ83" s="209"/>
      <c r="RVK83" s="209"/>
      <c r="RVL83" s="209"/>
      <c r="RVM83" s="209"/>
      <c r="RVN83" s="209"/>
      <c r="RVO83" s="209"/>
      <c r="RVP83" s="209"/>
      <c r="RVQ83" s="209"/>
      <c r="RVR83" s="209"/>
      <c r="RVS83" s="209"/>
      <c r="RVT83" s="209"/>
      <c r="RVU83" s="209"/>
      <c r="RVV83" s="209"/>
      <c r="RVW83" s="209"/>
      <c r="RVX83" s="209"/>
      <c r="RVY83" s="209"/>
      <c r="RVZ83" s="209"/>
      <c r="RWA83" s="209"/>
      <c r="RWB83" s="209"/>
      <c r="RWC83" s="209"/>
      <c r="RWD83" s="209"/>
      <c r="RWE83" s="209"/>
      <c r="RWF83" s="209"/>
      <c r="RWG83" s="209"/>
      <c r="RWH83" s="209"/>
      <c r="RWI83" s="209"/>
      <c r="RWJ83" s="209"/>
      <c r="RWK83" s="209"/>
      <c r="RWL83" s="209"/>
      <c r="RWM83" s="209"/>
      <c r="RWN83" s="209"/>
      <c r="RWO83" s="209"/>
      <c r="RWP83" s="209"/>
      <c r="RWQ83" s="209"/>
      <c r="RWR83" s="209"/>
      <c r="RWS83" s="209"/>
      <c r="RWT83" s="209"/>
      <c r="RWU83" s="209"/>
      <c r="RWV83" s="209"/>
      <c r="RWW83" s="209"/>
      <c r="RWX83" s="209"/>
      <c r="RWY83" s="209"/>
      <c r="RWZ83" s="209"/>
      <c r="RXA83" s="209"/>
      <c r="RXB83" s="209"/>
      <c r="RXC83" s="209"/>
      <c r="RXD83" s="209"/>
      <c r="RXE83" s="209"/>
      <c r="RXF83" s="209"/>
      <c r="RXG83" s="209"/>
      <c r="RXH83" s="209"/>
      <c r="RXI83" s="209"/>
      <c r="RXJ83" s="209"/>
      <c r="RXK83" s="209"/>
      <c r="RXL83" s="209"/>
      <c r="RXM83" s="209"/>
      <c r="RXN83" s="209"/>
      <c r="RXO83" s="209"/>
      <c r="RXP83" s="209"/>
      <c r="RXQ83" s="209"/>
      <c r="RXR83" s="209"/>
      <c r="RXS83" s="209"/>
      <c r="RXT83" s="209"/>
      <c r="RXU83" s="209"/>
      <c r="RXV83" s="209"/>
      <c r="RXW83" s="209"/>
      <c r="RXX83" s="209"/>
      <c r="RXY83" s="209"/>
      <c r="RXZ83" s="209"/>
      <c r="RYA83" s="209"/>
      <c r="RYB83" s="209"/>
      <c r="RYC83" s="209"/>
      <c r="RYD83" s="209"/>
      <c r="RYE83" s="209"/>
      <c r="RYF83" s="209"/>
      <c r="RYG83" s="209"/>
      <c r="RYH83" s="209"/>
      <c r="RYI83" s="209"/>
      <c r="RYJ83" s="209"/>
      <c r="RYK83" s="209"/>
      <c r="RYL83" s="209"/>
      <c r="RYM83" s="209"/>
      <c r="RYN83" s="209"/>
      <c r="RYO83" s="209"/>
      <c r="RYP83" s="209"/>
      <c r="RYQ83" s="209"/>
      <c r="RYR83" s="209"/>
      <c r="RYS83" s="209"/>
      <c r="RYT83" s="209"/>
      <c r="RYU83" s="209"/>
      <c r="RYV83" s="209"/>
      <c r="RYW83" s="209"/>
      <c r="RYX83" s="209"/>
      <c r="RYY83" s="209"/>
      <c r="RYZ83" s="209"/>
      <c r="RZA83" s="209"/>
      <c r="RZB83" s="209"/>
      <c r="RZC83" s="209"/>
      <c r="RZD83" s="209"/>
      <c r="RZE83" s="209"/>
      <c r="RZF83" s="209"/>
      <c r="RZG83" s="209"/>
      <c r="RZH83" s="209"/>
      <c r="RZI83" s="209"/>
      <c r="RZJ83" s="209"/>
      <c r="RZK83" s="209"/>
      <c r="RZL83" s="209"/>
      <c r="RZM83" s="209"/>
      <c r="RZN83" s="209"/>
      <c r="RZO83" s="209"/>
      <c r="RZP83" s="209"/>
      <c r="RZQ83" s="209"/>
      <c r="RZR83" s="209"/>
      <c r="RZS83" s="209"/>
      <c r="RZT83" s="209"/>
      <c r="RZU83" s="209"/>
      <c r="RZV83" s="209"/>
      <c r="RZW83" s="209"/>
      <c r="RZX83" s="209"/>
      <c r="RZY83" s="209"/>
      <c r="RZZ83" s="209"/>
      <c r="SAA83" s="209"/>
      <c r="SAB83" s="209"/>
      <c r="SAC83" s="209"/>
      <c r="SAD83" s="209"/>
      <c r="SAE83" s="209"/>
      <c r="SAF83" s="209"/>
      <c r="SAG83" s="209"/>
      <c r="SAH83" s="209"/>
      <c r="SAI83" s="209"/>
      <c r="SAJ83" s="209"/>
      <c r="SAK83" s="209"/>
      <c r="SAL83" s="209"/>
      <c r="SAM83" s="209"/>
      <c r="SAN83" s="209"/>
      <c r="SAO83" s="209"/>
      <c r="SAP83" s="209"/>
      <c r="SAQ83" s="209"/>
      <c r="SAR83" s="209"/>
      <c r="SAS83" s="209"/>
      <c r="SAT83" s="209"/>
      <c r="SAU83" s="209"/>
      <c r="SAV83" s="209"/>
      <c r="SAW83" s="209"/>
      <c r="SAX83" s="209"/>
      <c r="SAY83" s="209"/>
      <c r="SAZ83" s="209"/>
      <c r="SBA83" s="209"/>
      <c r="SBB83" s="209"/>
      <c r="SBC83" s="209"/>
      <c r="SBD83" s="209"/>
      <c r="SBE83" s="209"/>
      <c r="SBF83" s="209"/>
      <c r="SBG83" s="209"/>
      <c r="SBH83" s="209"/>
      <c r="SBI83" s="209"/>
      <c r="SBJ83" s="209"/>
      <c r="SBK83" s="209"/>
      <c r="SBL83" s="209"/>
      <c r="SBM83" s="209"/>
      <c r="SBN83" s="209"/>
      <c r="SBO83" s="209"/>
      <c r="SBP83" s="209"/>
      <c r="SBQ83" s="209"/>
      <c r="SBR83" s="209"/>
      <c r="SBS83" s="209"/>
      <c r="SBT83" s="209"/>
      <c r="SBU83" s="209"/>
      <c r="SBV83" s="209"/>
      <c r="SBW83" s="209"/>
      <c r="SBX83" s="209"/>
      <c r="SBY83" s="209"/>
      <c r="SBZ83" s="209"/>
      <c r="SCA83" s="209"/>
      <c r="SCB83" s="209"/>
      <c r="SCC83" s="209"/>
      <c r="SCD83" s="209"/>
      <c r="SCE83" s="209"/>
      <c r="SCF83" s="209"/>
      <c r="SCG83" s="209"/>
      <c r="SCH83" s="209"/>
      <c r="SCI83" s="209"/>
      <c r="SCJ83" s="209"/>
      <c r="SCK83" s="209"/>
      <c r="SCL83" s="209"/>
      <c r="SCM83" s="209"/>
      <c r="SCN83" s="209"/>
      <c r="SCO83" s="209"/>
      <c r="SCP83" s="209"/>
      <c r="SCQ83" s="209"/>
      <c r="SCR83" s="209"/>
      <c r="SCS83" s="209"/>
      <c r="SCT83" s="209"/>
      <c r="SCU83" s="209"/>
      <c r="SCV83" s="209"/>
      <c r="SCW83" s="209"/>
      <c r="SCX83" s="209"/>
      <c r="SCY83" s="209"/>
      <c r="SCZ83" s="209"/>
      <c r="SDA83" s="209"/>
      <c r="SDB83" s="209"/>
      <c r="SDC83" s="209"/>
      <c r="SDD83" s="209"/>
      <c r="SDE83" s="209"/>
      <c r="SDF83" s="209"/>
      <c r="SDG83" s="209"/>
      <c r="SDH83" s="209"/>
      <c r="SDI83" s="209"/>
      <c r="SDJ83" s="209"/>
      <c r="SDK83" s="209"/>
      <c r="SDL83" s="209"/>
      <c r="SDM83" s="209"/>
      <c r="SDN83" s="209"/>
      <c r="SDO83" s="209"/>
      <c r="SDP83" s="209"/>
      <c r="SDQ83" s="209"/>
      <c r="SDR83" s="209"/>
      <c r="SDS83" s="209"/>
      <c r="SDT83" s="209"/>
      <c r="SDU83" s="209"/>
      <c r="SDV83" s="209"/>
      <c r="SDW83" s="209"/>
      <c r="SDX83" s="209"/>
      <c r="SDY83" s="209"/>
      <c r="SDZ83" s="209"/>
      <c r="SEA83" s="209"/>
      <c r="SEB83" s="209"/>
      <c r="SEC83" s="209"/>
      <c r="SED83" s="209"/>
      <c r="SEE83" s="209"/>
      <c r="SEF83" s="209"/>
      <c r="SEG83" s="209"/>
      <c r="SEH83" s="209"/>
      <c r="SEI83" s="209"/>
      <c r="SEJ83" s="209"/>
      <c r="SEK83" s="209"/>
      <c r="SEL83" s="209"/>
      <c r="SEM83" s="209"/>
      <c r="SEN83" s="209"/>
      <c r="SEO83" s="209"/>
      <c r="SEP83" s="209"/>
      <c r="SEQ83" s="209"/>
      <c r="SER83" s="209"/>
      <c r="SES83" s="209"/>
      <c r="SET83" s="209"/>
      <c r="SEU83" s="209"/>
      <c r="SEV83" s="209"/>
      <c r="SEW83" s="209"/>
      <c r="SEX83" s="209"/>
      <c r="SEY83" s="209"/>
      <c r="SEZ83" s="209"/>
      <c r="SFA83" s="209"/>
      <c r="SFB83" s="209"/>
      <c r="SFC83" s="209"/>
      <c r="SFD83" s="209"/>
      <c r="SFE83" s="209"/>
      <c r="SFF83" s="209"/>
      <c r="SFG83" s="209"/>
      <c r="SFH83" s="209"/>
      <c r="SFI83" s="209"/>
      <c r="SFJ83" s="209"/>
      <c r="SFK83" s="209"/>
      <c r="SFL83" s="209"/>
      <c r="SFM83" s="209"/>
      <c r="SFN83" s="209"/>
      <c r="SFO83" s="209"/>
      <c r="SFP83" s="209"/>
      <c r="SFQ83" s="209"/>
      <c r="SFR83" s="209"/>
      <c r="SFS83" s="209"/>
      <c r="SFT83" s="209"/>
      <c r="SFU83" s="209"/>
      <c r="SFV83" s="209"/>
      <c r="SFW83" s="209"/>
      <c r="SFX83" s="209"/>
      <c r="SFY83" s="209"/>
      <c r="SFZ83" s="209"/>
      <c r="SGA83" s="209"/>
      <c r="SGB83" s="209"/>
      <c r="SGC83" s="209"/>
      <c r="SGD83" s="209"/>
      <c r="SGE83" s="209"/>
      <c r="SGF83" s="209"/>
      <c r="SGG83" s="209"/>
      <c r="SGH83" s="209"/>
      <c r="SGI83" s="209"/>
      <c r="SGJ83" s="209"/>
      <c r="SGK83" s="209"/>
      <c r="SGL83" s="209"/>
      <c r="SGM83" s="209"/>
      <c r="SGN83" s="209"/>
      <c r="SGO83" s="209"/>
      <c r="SGP83" s="209"/>
      <c r="SGQ83" s="209"/>
      <c r="SGR83" s="209"/>
      <c r="SGS83" s="209"/>
      <c r="SGT83" s="209"/>
      <c r="SGU83" s="209"/>
      <c r="SGV83" s="209"/>
      <c r="SGW83" s="209"/>
      <c r="SGX83" s="209"/>
      <c r="SGY83" s="209"/>
      <c r="SGZ83" s="209"/>
      <c r="SHA83" s="209"/>
      <c r="SHB83" s="209"/>
      <c r="SHC83" s="209"/>
      <c r="SHD83" s="209"/>
      <c r="SHE83" s="209"/>
      <c r="SHF83" s="209"/>
      <c r="SHG83" s="209"/>
      <c r="SHH83" s="209"/>
      <c r="SHI83" s="209"/>
      <c r="SHJ83" s="209"/>
      <c r="SHK83" s="209"/>
      <c r="SHL83" s="209"/>
      <c r="SHM83" s="209"/>
      <c r="SHN83" s="209"/>
      <c r="SHO83" s="209"/>
      <c r="SHP83" s="209"/>
      <c r="SHQ83" s="209"/>
      <c r="SHR83" s="209"/>
      <c r="SHS83" s="209"/>
      <c r="SHT83" s="209"/>
      <c r="SHU83" s="209"/>
      <c r="SHV83" s="209"/>
      <c r="SHW83" s="209"/>
      <c r="SHX83" s="209"/>
      <c r="SHY83" s="209"/>
      <c r="SHZ83" s="209"/>
      <c r="SIA83" s="209"/>
      <c r="SIB83" s="209"/>
      <c r="SIC83" s="209"/>
      <c r="SID83" s="209"/>
      <c r="SIE83" s="209"/>
      <c r="SIF83" s="209"/>
      <c r="SIG83" s="209"/>
      <c r="SIH83" s="209"/>
      <c r="SII83" s="209"/>
      <c r="SIJ83" s="209"/>
      <c r="SIK83" s="209"/>
      <c r="SIL83" s="209"/>
      <c r="SIM83" s="209"/>
      <c r="SIN83" s="209"/>
      <c r="SIO83" s="209"/>
      <c r="SIP83" s="209"/>
      <c r="SIQ83" s="209"/>
      <c r="SIR83" s="209"/>
      <c r="SIS83" s="209"/>
      <c r="SIT83" s="209"/>
      <c r="SIU83" s="209"/>
      <c r="SIV83" s="209"/>
      <c r="SIW83" s="209"/>
      <c r="SIX83" s="209"/>
      <c r="SIY83" s="209"/>
      <c r="SIZ83" s="209"/>
      <c r="SJA83" s="209"/>
      <c r="SJB83" s="209"/>
      <c r="SJC83" s="209"/>
      <c r="SJD83" s="209"/>
      <c r="SJE83" s="209"/>
      <c r="SJF83" s="209"/>
      <c r="SJG83" s="209"/>
      <c r="SJH83" s="209"/>
      <c r="SJI83" s="209"/>
      <c r="SJJ83" s="209"/>
      <c r="SJK83" s="209"/>
      <c r="SJL83" s="209"/>
      <c r="SJM83" s="209"/>
      <c r="SJN83" s="209"/>
      <c r="SJO83" s="209"/>
      <c r="SJP83" s="209"/>
      <c r="SJQ83" s="209"/>
      <c r="SJR83" s="209"/>
      <c r="SJS83" s="209"/>
      <c r="SJT83" s="209"/>
      <c r="SJU83" s="209"/>
      <c r="SJV83" s="209"/>
      <c r="SJW83" s="209"/>
      <c r="SJX83" s="209"/>
      <c r="SJY83" s="209"/>
      <c r="SJZ83" s="209"/>
      <c r="SKA83" s="209"/>
      <c r="SKB83" s="209"/>
      <c r="SKC83" s="209"/>
      <c r="SKD83" s="209"/>
      <c r="SKE83" s="209"/>
      <c r="SKF83" s="209"/>
      <c r="SKG83" s="209"/>
      <c r="SKH83" s="209"/>
      <c r="SKI83" s="209"/>
      <c r="SKJ83" s="209"/>
      <c r="SKK83" s="209"/>
      <c r="SKL83" s="209"/>
      <c r="SKM83" s="209"/>
      <c r="SKN83" s="209"/>
      <c r="SKO83" s="209"/>
      <c r="SKP83" s="209"/>
      <c r="SKQ83" s="209"/>
      <c r="SKR83" s="209"/>
      <c r="SKS83" s="209"/>
      <c r="SKT83" s="209"/>
      <c r="SKU83" s="209"/>
      <c r="SKV83" s="209"/>
      <c r="SKW83" s="209"/>
      <c r="SKX83" s="209"/>
      <c r="SKY83" s="209"/>
      <c r="SKZ83" s="209"/>
      <c r="SLA83" s="209"/>
      <c r="SLB83" s="209"/>
      <c r="SLC83" s="209"/>
      <c r="SLD83" s="209"/>
      <c r="SLE83" s="209"/>
      <c r="SLF83" s="209"/>
      <c r="SLG83" s="209"/>
      <c r="SLH83" s="209"/>
      <c r="SLI83" s="209"/>
      <c r="SLJ83" s="209"/>
      <c r="SLK83" s="209"/>
      <c r="SLL83" s="209"/>
      <c r="SLM83" s="209"/>
      <c r="SLN83" s="209"/>
      <c r="SLO83" s="209"/>
      <c r="SLP83" s="209"/>
      <c r="SLQ83" s="209"/>
      <c r="SLR83" s="209"/>
      <c r="SLS83" s="209"/>
      <c r="SLT83" s="209"/>
      <c r="SLU83" s="209"/>
      <c r="SLV83" s="209"/>
      <c r="SLW83" s="209"/>
      <c r="SLX83" s="209"/>
      <c r="SLY83" s="209"/>
      <c r="SLZ83" s="209"/>
      <c r="SMA83" s="209"/>
      <c r="SMB83" s="209"/>
      <c r="SMC83" s="209"/>
      <c r="SMD83" s="209"/>
      <c r="SME83" s="209"/>
      <c r="SMF83" s="209"/>
      <c r="SMG83" s="209"/>
      <c r="SMH83" s="209"/>
      <c r="SMI83" s="209"/>
      <c r="SMJ83" s="209"/>
      <c r="SMK83" s="209"/>
      <c r="SML83" s="209"/>
      <c r="SMM83" s="209"/>
      <c r="SMN83" s="209"/>
      <c r="SMO83" s="209"/>
      <c r="SMP83" s="209"/>
      <c r="SMQ83" s="209"/>
      <c r="SMR83" s="209"/>
      <c r="SMS83" s="209"/>
      <c r="SMT83" s="209"/>
      <c r="SMU83" s="209"/>
      <c r="SMV83" s="209"/>
      <c r="SMW83" s="209"/>
      <c r="SMX83" s="209"/>
      <c r="SMY83" s="209"/>
      <c r="SMZ83" s="209"/>
      <c r="SNA83" s="209"/>
      <c r="SNB83" s="209"/>
      <c r="SNC83" s="209"/>
      <c r="SND83" s="209"/>
      <c r="SNE83" s="209"/>
      <c r="SNF83" s="209"/>
      <c r="SNG83" s="209"/>
      <c r="SNH83" s="209"/>
      <c r="SNI83" s="209"/>
      <c r="SNJ83" s="209"/>
      <c r="SNK83" s="209"/>
      <c r="SNL83" s="209"/>
      <c r="SNM83" s="209"/>
      <c r="SNN83" s="209"/>
      <c r="SNO83" s="209"/>
      <c r="SNP83" s="209"/>
      <c r="SNQ83" s="209"/>
      <c r="SNR83" s="209"/>
      <c r="SNS83" s="209"/>
      <c r="SNT83" s="209"/>
      <c r="SNU83" s="209"/>
      <c r="SNV83" s="209"/>
      <c r="SNW83" s="209"/>
      <c r="SNX83" s="209"/>
      <c r="SNY83" s="209"/>
      <c r="SNZ83" s="209"/>
      <c r="SOA83" s="209"/>
      <c r="SOB83" s="209"/>
      <c r="SOC83" s="209"/>
      <c r="SOD83" s="209"/>
      <c r="SOE83" s="209"/>
      <c r="SOF83" s="209"/>
      <c r="SOG83" s="209"/>
      <c r="SOH83" s="209"/>
      <c r="SOI83" s="209"/>
      <c r="SOJ83" s="209"/>
      <c r="SOK83" s="209"/>
      <c r="SOL83" s="209"/>
      <c r="SOM83" s="209"/>
      <c r="SON83" s="209"/>
      <c r="SOO83" s="209"/>
      <c r="SOP83" s="209"/>
      <c r="SOQ83" s="209"/>
      <c r="SOR83" s="209"/>
      <c r="SOS83" s="209"/>
      <c r="SOT83" s="209"/>
      <c r="SOU83" s="209"/>
      <c r="SOV83" s="209"/>
      <c r="SOW83" s="209"/>
      <c r="SOX83" s="209"/>
      <c r="SOY83" s="209"/>
      <c r="SOZ83" s="209"/>
      <c r="SPA83" s="209"/>
      <c r="SPB83" s="209"/>
      <c r="SPC83" s="209"/>
      <c r="SPD83" s="209"/>
      <c r="SPE83" s="209"/>
      <c r="SPF83" s="209"/>
      <c r="SPG83" s="209"/>
      <c r="SPH83" s="209"/>
      <c r="SPI83" s="209"/>
      <c r="SPJ83" s="209"/>
      <c r="SPK83" s="209"/>
      <c r="SPL83" s="209"/>
      <c r="SPM83" s="209"/>
      <c r="SPN83" s="209"/>
      <c r="SPO83" s="209"/>
      <c r="SPP83" s="209"/>
      <c r="SPQ83" s="209"/>
      <c r="SPR83" s="209"/>
      <c r="SPS83" s="209"/>
      <c r="SPT83" s="209"/>
      <c r="SPU83" s="209"/>
      <c r="SPV83" s="209"/>
      <c r="SPW83" s="209"/>
      <c r="SPX83" s="209"/>
      <c r="SPY83" s="209"/>
      <c r="SPZ83" s="209"/>
      <c r="SQA83" s="209"/>
      <c r="SQB83" s="209"/>
      <c r="SQC83" s="209"/>
      <c r="SQD83" s="209"/>
      <c r="SQE83" s="209"/>
      <c r="SQF83" s="209"/>
      <c r="SQG83" s="209"/>
      <c r="SQH83" s="209"/>
      <c r="SQI83" s="209"/>
      <c r="SQJ83" s="209"/>
      <c r="SQK83" s="209"/>
      <c r="SQL83" s="209"/>
      <c r="SQM83" s="209"/>
      <c r="SQN83" s="209"/>
      <c r="SQO83" s="209"/>
      <c r="SQP83" s="209"/>
      <c r="SQQ83" s="209"/>
      <c r="SQR83" s="209"/>
      <c r="SQS83" s="209"/>
      <c r="SQT83" s="209"/>
      <c r="SQU83" s="209"/>
      <c r="SQV83" s="209"/>
      <c r="SQW83" s="209"/>
      <c r="SQX83" s="209"/>
      <c r="SQY83" s="209"/>
      <c r="SQZ83" s="209"/>
      <c r="SRA83" s="209"/>
      <c r="SRB83" s="209"/>
      <c r="SRC83" s="209"/>
      <c r="SRD83" s="209"/>
      <c r="SRE83" s="209"/>
      <c r="SRF83" s="209"/>
      <c r="SRG83" s="209"/>
      <c r="SRH83" s="209"/>
      <c r="SRI83" s="209"/>
      <c r="SRJ83" s="209"/>
      <c r="SRK83" s="209"/>
      <c r="SRL83" s="209"/>
      <c r="SRM83" s="209"/>
      <c r="SRN83" s="209"/>
      <c r="SRO83" s="209"/>
      <c r="SRP83" s="209"/>
      <c r="SRQ83" s="209"/>
      <c r="SRR83" s="209"/>
      <c r="SRS83" s="209"/>
      <c r="SRT83" s="209"/>
      <c r="SRU83" s="209"/>
      <c r="SRV83" s="209"/>
      <c r="SRW83" s="209"/>
      <c r="SRX83" s="209"/>
      <c r="SRY83" s="209"/>
      <c r="SRZ83" s="209"/>
      <c r="SSA83" s="209"/>
      <c r="SSB83" s="209"/>
      <c r="SSC83" s="209"/>
      <c r="SSD83" s="209"/>
      <c r="SSE83" s="209"/>
      <c r="SSF83" s="209"/>
      <c r="SSG83" s="209"/>
      <c r="SSH83" s="209"/>
      <c r="SSI83" s="209"/>
      <c r="SSJ83" s="209"/>
      <c r="SSK83" s="209"/>
      <c r="SSL83" s="209"/>
      <c r="SSM83" s="209"/>
      <c r="SSN83" s="209"/>
      <c r="SSO83" s="209"/>
      <c r="SSP83" s="209"/>
      <c r="SSQ83" s="209"/>
      <c r="SSR83" s="209"/>
      <c r="SSS83" s="209"/>
      <c r="SST83" s="209"/>
      <c r="SSU83" s="209"/>
      <c r="SSV83" s="209"/>
      <c r="SSW83" s="209"/>
      <c r="SSX83" s="209"/>
      <c r="SSY83" s="209"/>
      <c r="SSZ83" s="209"/>
      <c r="STA83" s="209"/>
      <c r="STB83" s="209"/>
      <c r="STC83" s="209"/>
      <c r="STD83" s="209"/>
      <c r="STE83" s="209"/>
      <c r="STF83" s="209"/>
      <c r="STG83" s="209"/>
      <c r="STH83" s="209"/>
      <c r="STI83" s="209"/>
      <c r="STJ83" s="209"/>
      <c r="STK83" s="209"/>
      <c r="STL83" s="209"/>
      <c r="STM83" s="209"/>
      <c r="STN83" s="209"/>
      <c r="STO83" s="209"/>
      <c r="STP83" s="209"/>
      <c r="STQ83" s="209"/>
      <c r="STR83" s="209"/>
      <c r="STS83" s="209"/>
      <c r="STT83" s="209"/>
      <c r="STU83" s="209"/>
      <c r="STV83" s="209"/>
      <c r="STW83" s="209"/>
      <c r="STX83" s="209"/>
      <c r="STY83" s="209"/>
      <c r="STZ83" s="209"/>
      <c r="SUA83" s="209"/>
      <c r="SUB83" s="209"/>
      <c r="SUC83" s="209"/>
      <c r="SUD83" s="209"/>
      <c r="SUE83" s="209"/>
      <c r="SUF83" s="209"/>
      <c r="SUG83" s="209"/>
      <c r="SUH83" s="209"/>
      <c r="SUI83" s="209"/>
      <c r="SUJ83" s="209"/>
      <c r="SUK83" s="209"/>
      <c r="SUL83" s="209"/>
      <c r="SUM83" s="209"/>
      <c r="SUN83" s="209"/>
      <c r="SUO83" s="209"/>
      <c r="SUP83" s="209"/>
      <c r="SUQ83" s="209"/>
      <c r="SUR83" s="209"/>
      <c r="SUS83" s="209"/>
      <c r="SUT83" s="209"/>
      <c r="SUU83" s="209"/>
      <c r="SUV83" s="209"/>
      <c r="SUW83" s="209"/>
      <c r="SUX83" s="209"/>
      <c r="SUY83" s="209"/>
      <c r="SUZ83" s="209"/>
      <c r="SVA83" s="209"/>
      <c r="SVB83" s="209"/>
      <c r="SVC83" s="209"/>
      <c r="SVD83" s="209"/>
      <c r="SVE83" s="209"/>
      <c r="SVF83" s="209"/>
      <c r="SVG83" s="209"/>
      <c r="SVH83" s="209"/>
      <c r="SVI83" s="209"/>
      <c r="SVJ83" s="209"/>
      <c r="SVK83" s="209"/>
      <c r="SVL83" s="209"/>
      <c r="SVM83" s="209"/>
      <c r="SVN83" s="209"/>
      <c r="SVO83" s="209"/>
      <c r="SVP83" s="209"/>
      <c r="SVQ83" s="209"/>
      <c r="SVR83" s="209"/>
      <c r="SVS83" s="209"/>
      <c r="SVT83" s="209"/>
      <c r="SVU83" s="209"/>
      <c r="SVV83" s="209"/>
      <c r="SVW83" s="209"/>
      <c r="SVX83" s="209"/>
      <c r="SVY83" s="209"/>
      <c r="SVZ83" s="209"/>
      <c r="SWA83" s="209"/>
      <c r="SWB83" s="209"/>
      <c r="SWC83" s="209"/>
      <c r="SWD83" s="209"/>
      <c r="SWE83" s="209"/>
      <c r="SWF83" s="209"/>
      <c r="SWG83" s="209"/>
      <c r="SWH83" s="209"/>
      <c r="SWI83" s="209"/>
      <c r="SWJ83" s="209"/>
      <c r="SWK83" s="209"/>
      <c r="SWL83" s="209"/>
      <c r="SWM83" s="209"/>
      <c r="SWN83" s="209"/>
      <c r="SWO83" s="209"/>
      <c r="SWP83" s="209"/>
      <c r="SWQ83" s="209"/>
      <c r="SWR83" s="209"/>
      <c r="SWS83" s="209"/>
      <c r="SWT83" s="209"/>
      <c r="SWU83" s="209"/>
      <c r="SWV83" s="209"/>
      <c r="SWW83" s="209"/>
      <c r="SWX83" s="209"/>
      <c r="SWY83" s="209"/>
      <c r="SWZ83" s="209"/>
      <c r="SXA83" s="209"/>
      <c r="SXB83" s="209"/>
      <c r="SXC83" s="209"/>
      <c r="SXD83" s="209"/>
      <c r="SXE83" s="209"/>
      <c r="SXF83" s="209"/>
      <c r="SXG83" s="209"/>
      <c r="SXH83" s="209"/>
      <c r="SXI83" s="209"/>
      <c r="SXJ83" s="209"/>
      <c r="SXK83" s="209"/>
      <c r="SXL83" s="209"/>
      <c r="SXM83" s="209"/>
      <c r="SXN83" s="209"/>
      <c r="SXO83" s="209"/>
      <c r="SXP83" s="209"/>
      <c r="SXQ83" s="209"/>
      <c r="SXR83" s="209"/>
      <c r="SXS83" s="209"/>
      <c r="SXT83" s="209"/>
      <c r="SXU83" s="209"/>
      <c r="SXV83" s="209"/>
      <c r="SXW83" s="209"/>
      <c r="SXX83" s="209"/>
      <c r="SXY83" s="209"/>
      <c r="SXZ83" s="209"/>
      <c r="SYA83" s="209"/>
      <c r="SYB83" s="209"/>
      <c r="SYC83" s="209"/>
      <c r="SYD83" s="209"/>
      <c r="SYE83" s="209"/>
      <c r="SYF83" s="209"/>
      <c r="SYG83" s="209"/>
      <c r="SYH83" s="209"/>
      <c r="SYI83" s="209"/>
      <c r="SYJ83" s="209"/>
      <c r="SYK83" s="209"/>
      <c r="SYL83" s="209"/>
      <c r="SYM83" s="209"/>
      <c r="SYN83" s="209"/>
      <c r="SYO83" s="209"/>
      <c r="SYP83" s="209"/>
      <c r="SYQ83" s="209"/>
      <c r="SYR83" s="209"/>
      <c r="SYS83" s="209"/>
      <c r="SYT83" s="209"/>
      <c r="SYU83" s="209"/>
      <c r="SYV83" s="209"/>
      <c r="SYW83" s="209"/>
      <c r="SYX83" s="209"/>
      <c r="SYY83" s="209"/>
      <c r="SYZ83" s="209"/>
      <c r="SZA83" s="209"/>
      <c r="SZB83" s="209"/>
      <c r="SZC83" s="209"/>
      <c r="SZD83" s="209"/>
      <c r="SZE83" s="209"/>
      <c r="SZF83" s="209"/>
      <c r="SZG83" s="209"/>
      <c r="SZH83" s="209"/>
      <c r="SZI83" s="209"/>
      <c r="SZJ83" s="209"/>
      <c r="SZK83" s="209"/>
      <c r="SZL83" s="209"/>
      <c r="SZM83" s="209"/>
      <c r="SZN83" s="209"/>
      <c r="SZO83" s="209"/>
      <c r="SZP83" s="209"/>
      <c r="SZQ83" s="209"/>
      <c r="SZR83" s="209"/>
      <c r="SZS83" s="209"/>
      <c r="SZT83" s="209"/>
      <c r="SZU83" s="209"/>
      <c r="SZV83" s="209"/>
      <c r="SZW83" s="209"/>
      <c r="SZX83" s="209"/>
      <c r="SZY83" s="209"/>
      <c r="SZZ83" s="209"/>
      <c r="TAA83" s="209"/>
      <c r="TAB83" s="209"/>
      <c r="TAC83" s="209"/>
      <c r="TAD83" s="209"/>
      <c r="TAE83" s="209"/>
      <c r="TAF83" s="209"/>
      <c r="TAG83" s="209"/>
      <c r="TAH83" s="209"/>
      <c r="TAI83" s="209"/>
      <c r="TAJ83" s="209"/>
      <c r="TAK83" s="209"/>
      <c r="TAL83" s="209"/>
      <c r="TAM83" s="209"/>
      <c r="TAN83" s="209"/>
      <c r="TAO83" s="209"/>
      <c r="TAP83" s="209"/>
      <c r="TAQ83" s="209"/>
      <c r="TAR83" s="209"/>
      <c r="TAS83" s="209"/>
      <c r="TAT83" s="209"/>
      <c r="TAU83" s="209"/>
      <c r="TAV83" s="209"/>
      <c r="TAW83" s="209"/>
      <c r="TAX83" s="209"/>
      <c r="TAY83" s="209"/>
      <c r="TAZ83" s="209"/>
      <c r="TBA83" s="209"/>
      <c r="TBB83" s="209"/>
      <c r="TBC83" s="209"/>
      <c r="TBD83" s="209"/>
      <c r="TBE83" s="209"/>
      <c r="TBF83" s="209"/>
      <c r="TBG83" s="209"/>
      <c r="TBH83" s="209"/>
      <c r="TBI83" s="209"/>
      <c r="TBJ83" s="209"/>
      <c r="TBK83" s="209"/>
      <c r="TBL83" s="209"/>
      <c r="TBM83" s="209"/>
      <c r="TBN83" s="209"/>
      <c r="TBO83" s="209"/>
      <c r="TBP83" s="209"/>
      <c r="TBQ83" s="209"/>
      <c r="TBR83" s="209"/>
      <c r="TBS83" s="209"/>
      <c r="TBT83" s="209"/>
      <c r="TBU83" s="209"/>
      <c r="TBV83" s="209"/>
      <c r="TBW83" s="209"/>
      <c r="TBX83" s="209"/>
      <c r="TBY83" s="209"/>
      <c r="TBZ83" s="209"/>
      <c r="TCA83" s="209"/>
      <c r="TCB83" s="209"/>
      <c r="TCC83" s="209"/>
      <c r="TCD83" s="209"/>
      <c r="TCE83" s="209"/>
      <c r="TCF83" s="209"/>
      <c r="TCG83" s="209"/>
      <c r="TCH83" s="209"/>
      <c r="TCI83" s="209"/>
      <c r="TCJ83" s="209"/>
      <c r="TCK83" s="209"/>
      <c r="TCL83" s="209"/>
      <c r="TCM83" s="209"/>
      <c r="TCN83" s="209"/>
      <c r="TCO83" s="209"/>
      <c r="TCP83" s="209"/>
      <c r="TCQ83" s="209"/>
      <c r="TCR83" s="209"/>
      <c r="TCS83" s="209"/>
      <c r="TCT83" s="209"/>
      <c r="TCU83" s="209"/>
      <c r="TCV83" s="209"/>
      <c r="TCW83" s="209"/>
      <c r="TCX83" s="209"/>
      <c r="TCY83" s="209"/>
      <c r="TCZ83" s="209"/>
      <c r="TDA83" s="209"/>
      <c r="TDB83" s="209"/>
      <c r="TDC83" s="209"/>
      <c r="TDD83" s="209"/>
      <c r="TDE83" s="209"/>
      <c r="TDF83" s="209"/>
      <c r="TDG83" s="209"/>
      <c r="TDH83" s="209"/>
      <c r="TDI83" s="209"/>
      <c r="TDJ83" s="209"/>
      <c r="TDK83" s="209"/>
      <c r="TDL83" s="209"/>
      <c r="TDM83" s="209"/>
      <c r="TDN83" s="209"/>
      <c r="TDO83" s="209"/>
      <c r="TDP83" s="209"/>
      <c r="TDQ83" s="209"/>
      <c r="TDR83" s="209"/>
      <c r="TDS83" s="209"/>
      <c r="TDT83" s="209"/>
      <c r="TDU83" s="209"/>
      <c r="TDV83" s="209"/>
      <c r="TDW83" s="209"/>
      <c r="TDX83" s="209"/>
      <c r="TDY83" s="209"/>
      <c r="TDZ83" s="209"/>
      <c r="TEA83" s="209"/>
      <c r="TEB83" s="209"/>
      <c r="TEC83" s="209"/>
      <c r="TED83" s="209"/>
      <c r="TEE83" s="209"/>
      <c r="TEF83" s="209"/>
      <c r="TEG83" s="209"/>
      <c r="TEH83" s="209"/>
      <c r="TEI83" s="209"/>
      <c r="TEJ83" s="209"/>
      <c r="TEK83" s="209"/>
      <c r="TEL83" s="209"/>
      <c r="TEM83" s="209"/>
      <c r="TEN83" s="209"/>
      <c r="TEO83" s="209"/>
      <c r="TEP83" s="209"/>
      <c r="TEQ83" s="209"/>
      <c r="TER83" s="209"/>
      <c r="TES83" s="209"/>
      <c r="TET83" s="209"/>
      <c r="TEU83" s="209"/>
      <c r="TEV83" s="209"/>
      <c r="TEW83" s="209"/>
      <c r="TEX83" s="209"/>
      <c r="TEY83" s="209"/>
      <c r="TEZ83" s="209"/>
      <c r="TFA83" s="209"/>
      <c r="TFB83" s="209"/>
      <c r="TFC83" s="209"/>
      <c r="TFD83" s="209"/>
      <c r="TFE83" s="209"/>
      <c r="TFF83" s="209"/>
      <c r="TFG83" s="209"/>
      <c r="TFH83" s="209"/>
      <c r="TFI83" s="209"/>
      <c r="TFJ83" s="209"/>
      <c r="TFK83" s="209"/>
      <c r="TFL83" s="209"/>
      <c r="TFM83" s="209"/>
      <c r="TFN83" s="209"/>
      <c r="TFO83" s="209"/>
      <c r="TFP83" s="209"/>
      <c r="TFQ83" s="209"/>
      <c r="TFR83" s="209"/>
      <c r="TFS83" s="209"/>
      <c r="TFT83" s="209"/>
      <c r="TFU83" s="209"/>
      <c r="TFV83" s="209"/>
      <c r="TFW83" s="209"/>
      <c r="TFX83" s="209"/>
      <c r="TFY83" s="209"/>
      <c r="TFZ83" s="209"/>
      <c r="TGA83" s="209"/>
      <c r="TGB83" s="209"/>
      <c r="TGC83" s="209"/>
      <c r="TGD83" s="209"/>
      <c r="TGE83" s="209"/>
      <c r="TGF83" s="209"/>
      <c r="TGG83" s="209"/>
      <c r="TGH83" s="209"/>
      <c r="TGI83" s="209"/>
      <c r="TGJ83" s="209"/>
      <c r="TGK83" s="209"/>
      <c r="TGL83" s="209"/>
      <c r="TGM83" s="209"/>
      <c r="TGN83" s="209"/>
      <c r="TGO83" s="209"/>
      <c r="TGP83" s="209"/>
      <c r="TGQ83" s="209"/>
      <c r="TGR83" s="209"/>
      <c r="TGS83" s="209"/>
      <c r="TGT83" s="209"/>
      <c r="TGU83" s="209"/>
      <c r="TGV83" s="209"/>
      <c r="TGW83" s="209"/>
      <c r="TGX83" s="209"/>
      <c r="TGY83" s="209"/>
      <c r="TGZ83" s="209"/>
      <c r="THA83" s="209"/>
      <c r="THB83" s="209"/>
      <c r="THC83" s="209"/>
      <c r="THD83" s="209"/>
      <c r="THE83" s="209"/>
      <c r="THF83" s="209"/>
      <c r="THG83" s="209"/>
      <c r="THH83" s="209"/>
      <c r="THI83" s="209"/>
      <c r="THJ83" s="209"/>
      <c r="THK83" s="209"/>
      <c r="THL83" s="209"/>
      <c r="THM83" s="209"/>
      <c r="THN83" s="209"/>
      <c r="THO83" s="209"/>
      <c r="THP83" s="209"/>
      <c r="THQ83" s="209"/>
      <c r="THR83" s="209"/>
      <c r="THS83" s="209"/>
      <c r="THT83" s="209"/>
      <c r="THU83" s="209"/>
      <c r="THV83" s="209"/>
      <c r="THW83" s="209"/>
      <c r="THX83" s="209"/>
      <c r="THY83" s="209"/>
      <c r="THZ83" s="209"/>
      <c r="TIA83" s="209"/>
      <c r="TIB83" s="209"/>
      <c r="TIC83" s="209"/>
      <c r="TID83" s="209"/>
      <c r="TIE83" s="209"/>
      <c r="TIF83" s="209"/>
      <c r="TIG83" s="209"/>
      <c r="TIH83" s="209"/>
      <c r="TII83" s="209"/>
      <c r="TIJ83" s="209"/>
      <c r="TIK83" s="209"/>
      <c r="TIL83" s="209"/>
      <c r="TIM83" s="209"/>
      <c r="TIN83" s="209"/>
      <c r="TIO83" s="209"/>
      <c r="TIP83" s="209"/>
      <c r="TIQ83" s="209"/>
      <c r="TIR83" s="209"/>
      <c r="TIS83" s="209"/>
      <c r="TIT83" s="209"/>
      <c r="TIU83" s="209"/>
      <c r="TIV83" s="209"/>
      <c r="TIW83" s="209"/>
      <c r="TIX83" s="209"/>
      <c r="TIY83" s="209"/>
      <c r="TIZ83" s="209"/>
      <c r="TJA83" s="209"/>
      <c r="TJB83" s="209"/>
      <c r="TJC83" s="209"/>
      <c r="TJD83" s="209"/>
      <c r="TJE83" s="209"/>
      <c r="TJF83" s="209"/>
      <c r="TJG83" s="209"/>
      <c r="TJH83" s="209"/>
      <c r="TJI83" s="209"/>
      <c r="TJJ83" s="209"/>
      <c r="TJK83" s="209"/>
      <c r="TJL83" s="209"/>
      <c r="TJM83" s="209"/>
      <c r="TJN83" s="209"/>
      <c r="TJO83" s="209"/>
      <c r="TJP83" s="209"/>
      <c r="TJQ83" s="209"/>
      <c r="TJR83" s="209"/>
      <c r="TJS83" s="209"/>
      <c r="TJT83" s="209"/>
      <c r="TJU83" s="209"/>
      <c r="TJV83" s="209"/>
      <c r="TJW83" s="209"/>
      <c r="TJX83" s="209"/>
      <c r="TJY83" s="209"/>
      <c r="TJZ83" s="209"/>
      <c r="TKA83" s="209"/>
      <c r="TKB83" s="209"/>
      <c r="TKC83" s="209"/>
      <c r="TKD83" s="209"/>
      <c r="TKE83" s="209"/>
      <c r="TKF83" s="209"/>
      <c r="TKG83" s="209"/>
      <c r="TKH83" s="209"/>
      <c r="TKI83" s="209"/>
      <c r="TKJ83" s="209"/>
      <c r="TKK83" s="209"/>
      <c r="TKL83" s="209"/>
      <c r="TKM83" s="209"/>
      <c r="TKN83" s="209"/>
      <c r="TKO83" s="209"/>
      <c r="TKP83" s="209"/>
      <c r="TKQ83" s="209"/>
      <c r="TKR83" s="209"/>
      <c r="TKS83" s="209"/>
      <c r="TKT83" s="209"/>
      <c r="TKU83" s="209"/>
      <c r="TKV83" s="209"/>
      <c r="TKW83" s="209"/>
      <c r="TKX83" s="209"/>
      <c r="TKY83" s="209"/>
      <c r="TKZ83" s="209"/>
      <c r="TLA83" s="209"/>
      <c r="TLB83" s="209"/>
      <c r="TLC83" s="209"/>
      <c r="TLD83" s="209"/>
      <c r="TLE83" s="209"/>
      <c r="TLF83" s="209"/>
      <c r="TLG83" s="209"/>
      <c r="TLH83" s="209"/>
      <c r="TLI83" s="209"/>
      <c r="TLJ83" s="209"/>
      <c r="TLK83" s="209"/>
      <c r="TLL83" s="209"/>
      <c r="TLM83" s="209"/>
      <c r="TLN83" s="209"/>
      <c r="TLO83" s="209"/>
      <c r="TLP83" s="209"/>
      <c r="TLQ83" s="209"/>
      <c r="TLR83" s="209"/>
      <c r="TLS83" s="209"/>
      <c r="TLT83" s="209"/>
      <c r="TLU83" s="209"/>
      <c r="TLV83" s="209"/>
      <c r="TLW83" s="209"/>
      <c r="TLX83" s="209"/>
      <c r="TLY83" s="209"/>
      <c r="TLZ83" s="209"/>
      <c r="TMA83" s="209"/>
      <c r="TMB83" s="209"/>
      <c r="TMC83" s="209"/>
      <c r="TMD83" s="209"/>
      <c r="TME83" s="209"/>
      <c r="TMF83" s="209"/>
      <c r="TMG83" s="209"/>
      <c r="TMH83" s="209"/>
      <c r="TMI83" s="209"/>
      <c r="TMJ83" s="209"/>
      <c r="TMK83" s="209"/>
      <c r="TML83" s="209"/>
      <c r="TMM83" s="209"/>
      <c r="TMN83" s="209"/>
      <c r="TMO83" s="209"/>
      <c r="TMP83" s="209"/>
      <c r="TMQ83" s="209"/>
      <c r="TMR83" s="209"/>
      <c r="TMS83" s="209"/>
      <c r="TMT83" s="209"/>
      <c r="TMU83" s="209"/>
      <c r="TMV83" s="209"/>
      <c r="TMW83" s="209"/>
      <c r="TMX83" s="209"/>
      <c r="TMY83" s="209"/>
      <c r="TMZ83" s="209"/>
      <c r="TNA83" s="209"/>
      <c r="TNB83" s="209"/>
      <c r="TNC83" s="209"/>
      <c r="TND83" s="209"/>
      <c r="TNE83" s="209"/>
      <c r="TNF83" s="209"/>
      <c r="TNG83" s="209"/>
      <c r="TNH83" s="209"/>
      <c r="TNI83" s="209"/>
      <c r="TNJ83" s="209"/>
      <c r="TNK83" s="209"/>
      <c r="TNL83" s="209"/>
      <c r="TNM83" s="209"/>
      <c r="TNN83" s="209"/>
      <c r="TNO83" s="209"/>
      <c r="TNP83" s="209"/>
      <c r="TNQ83" s="209"/>
      <c r="TNR83" s="209"/>
      <c r="TNS83" s="209"/>
      <c r="TNT83" s="209"/>
      <c r="TNU83" s="209"/>
      <c r="TNV83" s="209"/>
      <c r="TNW83" s="209"/>
      <c r="TNX83" s="209"/>
      <c r="TNY83" s="209"/>
      <c r="TNZ83" s="209"/>
      <c r="TOA83" s="209"/>
      <c r="TOB83" s="209"/>
      <c r="TOC83" s="209"/>
      <c r="TOD83" s="209"/>
      <c r="TOE83" s="209"/>
      <c r="TOF83" s="209"/>
      <c r="TOG83" s="209"/>
      <c r="TOH83" s="209"/>
      <c r="TOI83" s="209"/>
      <c r="TOJ83" s="209"/>
      <c r="TOK83" s="209"/>
      <c r="TOL83" s="209"/>
      <c r="TOM83" s="209"/>
      <c r="TON83" s="209"/>
      <c r="TOO83" s="209"/>
      <c r="TOP83" s="209"/>
      <c r="TOQ83" s="209"/>
      <c r="TOR83" s="209"/>
      <c r="TOS83" s="209"/>
      <c r="TOT83" s="209"/>
      <c r="TOU83" s="209"/>
      <c r="TOV83" s="209"/>
      <c r="TOW83" s="209"/>
      <c r="TOX83" s="209"/>
      <c r="TOY83" s="209"/>
      <c r="TOZ83" s="209"/>
      <c r="TPA83" s="209"/>
      <c r="TPB83" s="209"/>
      <c r="TPC83" s="209"/>
      <c r="TPD83" s="209"/>
      <c r="TPE83" s="209"/>
      <c r="TPF83" s="209"/>
      <c r="TPG83" s="209"/>
      <c r="TPH83" s="209"/>
      <c r="TPI83" s="209"/>
      <c r="TPJ83" s="209"/>
      <c r="TPK83" s="209"/>
      <c r="TPL83" s="209"/>
      <c r="TPM83" s="209"/>
      <c r="TPN83" s="209"/>
      <c r="TPO83" s="209"/>
      <c r="TPP83" s="209"/>
      <c r="TPQ83" s="209"/>
      <c r="TPR83" s="209"/>
      <c r="TPS83" s="209"/>
      <c r="TPT83" s="209"/>
      <c r="TPU83" s="209"/>
      <c r="TPV83" s="209"/>
      <c r="TPW83" s="209"/>
      <c r="TPX83" s="209"/>
      <c r="TPY83" s="209"/>
      <c r="TPZ83" s="209"/>
      <c r="TQA83" s="209"/>
      <c r="TQB83" s="209"/>
      <c r="TQC83" s="209"/>
      <c r="TQD83" s="209"/>
      <c r="TQE83" s="209"/>
      <c r="TQF83" s="209"/>
      <c r="TQG83" s="209"/>
      <c r="TQH83" s="209"/>
      <c r="TQI83" s="209"/>
      <c r="TQJ83" s="209"/>
      <c r="TQK83" s="209"/>
      <c r="TQL83" s="209"/>
      <c r="TQM83" s="209"/>
      <c r="TQN83" s="209"/>
      <c r="TQO83" s="209"/>
      <c r="TQP83" s="209"/>
      <c r="TQQ83" s="209"/>
      <c r="TQR83" s="209"/>
      <c r="TQS83" s="209"/>
      <c r="TQT83" s="209"/>
      <c r="TQU83" s="209"/>
      <c r="TQV83" s="209"/>
      <c r="TQW83" s="209"/>
      <c r="TQX83" s="209"/>
      <c r="TQY83" s="209"/>
      <c r="TQZ83" s="209"/>
      <c r="TRA83" s="209"/>
      <c r="TRB83" s="209"/>
      <c r="TRC83" s="209"/>
      <c r="TRD83" s="209"/>
      <c r="TRE83" s="209"/>
      <c r="TRF83" s="209"/>
      <c r="TRG83" s="209"/>
      <c r="TRH83" s="209"/>
      <c r="TRI83" s="209"/>
      <c r="TRJ83" s="209"/>
      <c r="TRK83" s="209"/>
      <c r="TRL83" s="209"/>
      <c r="TRM83" s="209"/>
      <c r="TRN83" s="209"/>
      <c r="TRO83" s="209"/>
      <c r="TRP83" s="209"/>
      <c r="TRQ83" s="209"/>
      <c r="TRR83" s="209"/>
      <c r="TRS83" s="209"/>
      <c r="TRT83" s="209"/>
      <c r="TRU83" s="209"/>
      <c r="TRV83" s="209"/>
      <c r="TRW83" s="209"/>
      <c r="TRX83" s="209"/>
      <c r="TRY83" s="209"/>
      <c r="TRZ83" s="209"/>
      <c r="TSA83" s="209"/>
      <c r="TSB83" s="209"/>
      <c r="TSC83" s="209"/>
      <c r="TSD83" s="209"/>
      <c r="TSE83" s="209"/>
      <c r="TSF83" s="209"/>
      <c r="TSG83" s="209"/>
      <c r="TSH83" s="209"/>
      <c r="TSI83" s="209"/>
      <c r="TSJ83" s="209"/>
      <c r="TSK83" s="209"/>
      <c r="TSL83" s="209"/>
      <c r="TSM83" s="209"/>
      <c r="TSN83" s="209"/>
      <c r="TSO83" s="209"/>
      <c r="TSP83" s="209"/>
      <c r="TSQ83" s="209"/>
      <c r="TSR83" s="209"/>
      <c r="TSS83" s="209"/>
      <c r="TST83" s="209"/>
      <c r="TSU83" s="209"/>
      <c r="TSV83" s="209"/>
      <c r="TSW83" s="209"/>
      <c r="TSX83" s="209"/>
      <c r="TSY83" s="209"/>
      <c r="TSZ83" s="209"/>
      <c r="TTA83" s="209"/>
      <c r="TTB83" s="209"/>
      <c r="TTC83" s="209"/>
      <c r="TTD83" s="209"/>
      <c r="TTE83" s="209"/>
      <c r="TTF83" s="209"/>
      <c r="TTG83" s="209"/>
      <c r="TTH83" s="209"/>
      <c r="TTI83" s="209"/>
      <c r="TTJ83" s="209"/>
      <c r="TTK83" s="209"/>
      <c r="TTL83" s="209"/>
      <c r="TTM83" s="209"/>
      <c r="TTN83" s="209"/>
      <c r="TTO83" s="209"/>
      <c r="TTP83" s="209"/>
      <c r="TTQ83" s="209"/>
      <c r="TTR83" s="209"/>
      <c r="TTS83" s="209"/>
      <c r="TTT83" s="209"/>
      <c r="TTU83" s="209"/>
      <c r="TTV83" s="209"/>
      <c r="TTW83" s="209"/>
      <c r="TTX83" s="209"/>
      <c r="TTY83" s="209"/>
      <c r="TTZ83" s="209"/>
      <c r="TUA83" s="209"/>
      <c r="TUB83" s="209"/>
      <c r="TUC83" s="209"/>
      <c r="TUD83" s="209"/>
      <c r="TUE83" s="209"/>
      <c r="TUF83" s="209"/>
      <c r="TUG83" s="209"/>
      <c r="TUH83" s="209"/>
      <c r="TUI83" s="209"/>
      <c r="TUJ83" s="209"/>
      <c r="TUK83" s="209"/>
      <c r="TUL83" s="209"/>
      <c r="TUM83" s="209"/>
      <c r="TUN83" s="209"/>
      <c r="TUO83" s="209"/>
      <c r="TUP83" s="209"/>
      <c r="TUQ83" s="209"/>
      <c r="TUR83" s="209"/>
      <c r="TUS83" s="209"/>
      <c r="TUT83" s="209"/>
      <c r="TUU83" s="209"/>
      <c r="TUV83" s="209"/>
      <c r="TUW83" s="209"/>
      <c r="TUX83" s="209"/>
      <c r="TUY83" s="209"/>
      <c r="TUZ83" s="209"/>
      <c r="TVA83" s="209"/>
      <c r="TVB83" s="209"/>
      <c r="TVC83" s="209"/>
      <c r="TVD83" s="209"/>
      <c r="TVE83" s="209"/>
      <c r="TVF83" s="209"/>
      <c r="TVG83" s="209"/>
      <c r="TVH83" s="209"/>
      <c r="TVI83" s="209"/>
      <c r="TVJ83" s="209"/>
      <c r="TVK83" s="209"/>
      <c r="TVL83" s="209"/>
      <c r="TVM83" s="209"/>
      <c r="TVN83" s="209"/>
      <c r="TVO83" s="209"/>
      <c r="TVP83" s="209"/>
      <c r="TVQ83" s="209"/>
      <c r="TVR83" s="209"/>
      <c r="TVS83" s="209"/>
      <c r="TVT83" s="209"/>
      <c r="TVU83" s="209"/>
      <c r="TVV83" s="209"/>
      <c r="TVW83" s="209"/>
      <c r="TVX83" s="209"/>
      <c r="TVY83" s="209"/>
      <c r="TVZ83" s="209"/>
      <c r="TWA83" s="209"/>
      <c r="TWB83" s="209"/>
      <c r="TWC83" s="209"/>
      <c r="TWD83" s="209"/>
      <c r="TWE83" s="209"/>
      <c r="TWF83" s="209"/>
      <c r="TWG83" s="209"/>
      <c r="TWH83" s="209"/>
      <c r="TWI83" s="209"/>
      <c r="TWJ83" s="209"/>
      <c r="TWK83" s="209"/>
      <c r="TWL83" s="209"/>
      <c r="TWM83" s="209"/>
      <c r="TWN83" s="209"/>
      <c r="TWO83" s="209"/>
      <c r="TWP83" s="209"/>
      <c r="TWQ83" s="209"/>
      <c r="TWR83" s="209"/>
      <c r="TWS83" s="209"/>
      <c r="TWT83" s="209"/>
      <c r="TWU83" s="209"/>
      <c r="TWV83" s="209"/>
      <c r="TWW83" s="209"/>
      <c r="TWX83" s="209"/>
      <c r="TWY83" s="209"/>
      <c r="TWZ83" s="209"/>
      <c r="TXA83" s="209"/>
      <c r="TXB83" s="209"/>
      <c r="TXC83" s="209"/>
      <c r="TXD83" s="209"/>
      <c r="TXE83" s="209"/>
      <c r="TXF83" s="209"/>
      <c r="TXG83" s="209"/>
      <c r="TXH83" s="209"/>
      <c r="TXI83" s="209"/>
      <c r="TXJ83" s="209"/>
      <c r="TXK83" s="209"/>
      <c r="TXL83" s="209"/>
      <c r="TXM83" s="209"/>
      <c r="TXN83" s="209"/>
      <c r="TXO83" s="209"/>
      <c r="TXP83" s="209"/>
      <c r="TXQ83" s="209"/>
      <c r="TXR83" s="209"/>
      <c r="TXS83" s="209"/>
      <c r="TXT83" s="209"/>
      <c r="TXU83" s="209"/>
      <c r="TXV83" s="209"/>
      <c r="TXW83" s="209"/>
      <c r="TXX83" s="209"/>
      <c r="TXY83" s="209"/>
      <c r="TXZ83" s="209"/>
      <c r="TYA83" s="209"/>
      <c r="TYB83" s="209"/>
      <c r="TYC83" s="209"/>
      <c r="TYD83" s="209"/>
      <c r="TYE83" s="209"/>
      <c r="TYF83" s="209"/>
      <c r="TYG83" s="209"/>
      <c r="TYH83" s="209"/>
      <c r="TYI83" s="209"/>
      <c r="TYJ83" s="209"/>
      <c r="TYK83" s="209"/>
      <c r="TYL83" s="209"/>
      <c r="TYM83" s="209"/>
      <c r="TYN83" s="209"/>
      <c r="TYO83" s="209"/>
      <c r="TYP83" s="209"/>
      <c r="TYQ83" s="209"/>
      <c r="TYR83" s="209"/>
      <c r="TYS83" s="209"/>
      <c r="TYT83" s="209"/>
      <c r="TYU83" s="209"/>
      <c r="TYV83" s="209"/>
      <c r="TYW83" s="209"/>
      <c r="TYX83" s="209"/>
      <c r="TYY83" s="209"/>
      <c r="TYZ83" s="209"/>
      <c r="TZA83" s="209"/>
      <c r="TZB83" s="209"/>
      <c r="TZC83" s="209"/>
      <c r="TZD83" s="209"/>
      <c r="TZE83" s="209"/>
      <c r="TZF83" s="209"/>
      <c r="TZG83" s="209"/>
      <c r="TZH83" s="209"/>
      <c r="TZI83" s="209"/>
      <c r="TZJ83" s="209"/>
      <c r="TZK83" s="209"/>
      <c r="TZL83" s="209"/>
      <c r="TZM83" s="209"/>
      <c r="TZN83" s="209"/>
      <c r="TZO83" s="209"/>
      <c r="TZP83" s="209"/>
      <c r="TZQ83" s="209"/>
      <c r="TZR83" s="209"/>
      <c r="TZS83" s="209"/>
      <c r="TZT83" s="209"/>
      <c r="TZU83" s="209"/>
      <c r="TZV83" s="209"/>
      <c r="TZW83" s="209"/>
      <c r="TZX83" s="209"/>
      <c r="TZY83" s="209"/>
      <c r="TZZ83" s="209"/>
      <c r="UAA83" s="209"/>
      <c r="UAB83" s="209"/>
      <c r="UAC83" s="209"/>
      <c r="UAD83" s="209"/>
      <c r="UAE83" s="209"/>
      <c r="UAF83" s="209"/>
      <c r="UAG83" s="209"/>
      <c r="UAH83" s="209"/>
      <c r="UAI83" s="209"/>
      <c r="UAJ83" s="209"/>
      <c r="UAK83" s="209"/>
      <c r="UAL83" s="209"/>
      <c r="UAM83" s="209"/>
      <c r="UAN83" s="209"/>
      <c r="UAO83" s="209"/>
      <c r="UAP83" s="209"/>
      <c r="UAQ83" s="209"/>
      <c r="UAR83" s="209"/>
      <c r="UAS83" s="209"/>
      <c r="UAT83" s="209"/>
      <c r="UAU83" s="209"/>
      <c r="UAV83" s="209"/>
      <c r="UAW83" s="209"/>
      <c r="UAX83" s="209"/>
      <c r="UAY83" s="209"/>
      <c r="UAZ83" s="209"/>
      <c r="UBA83" s="209"/>
      <c r="UBB83" s="209"/>
      <c r="UBC83" s="209"/>
      <c r="UBD83" s="209"/>
      <c r="UBE83" s="209"/>
      <c r="UBF83" s="209"/>
      <c r="UBG83" s="209"/>
      <c r="UBH83" s="209"/>
      <c r="UBI83" s="209"/>
      <c r="UBJ83" s="209"/>
      <c r="UBK83" s="209"/>
      <c r="UBL83" s="209"/>
      <c r="UBM83" s="209"/>
      <c r="UBN83" s="209"/>
      <c r="UBO83" s="209"/>
      <c r="UBP83" s="209"/>
      <c r="UBQ83" s="209"/>
      <c r="UBR83" s="209"/>
      <c r="UBS83" s="209"/>
      <c r="UBT83" s="209"/>
      <c r="UBU83" s="209"/>
      <c r="UBV83" s="209"/>
      <c r="UBW83" s="209"/>
      <c r="UBX83" s="209"/>
      <c r="UBY83" s="209"/>
      <c r="UBZ83" s="209"/>
      <c r="UCA83" s="209"/>
      <c r="UCB83" s="209"/>
      <c r="UCC83" s="209"/>
      <c r="UCD83" s="209"/>
      <c r="UCE83" s="209"/>
      <c r="UCF83" s="209"/>
      <c r="UCG83" s="209"/>
      <c r="UCH83" s="209"/>
      <c r="UCI83" s="209"/>
      <c r="UCJ83" s="209"/>
      <c r="UCK83" s="209"/>
      <c r="UCL83" s="209"/>
      <c r="UCM83" s="209"/>
      <c r="UCN83" s="209"/>
      <c r="UCO83" s="209"/>
      <c r="UCP83" s="209"/>
      <c r="UCQ83" s="209"/>
      <c r="UCR83" s="209"/>
      <c r="UCS83" s="209"/>
      <c r="UCT83" s="209"/>
      <c r="UCU83" s="209"/>
      <c r="UCV83" s="209"/>
      <c r="UCW83" s="209"/>
      <c r="UCX83" s="209"/>
      <c r="UCY83" s="209"/>
      <c r="UCZ83" s="209"/>
      <c r="UDA83" s="209"/>
      <c r="UDB83" s="209"/>
      <c r="UDC83" s="209"/>
      <c r="UDD83" s="209"/>
      <c r="UDE83" s="209"/>
      <c r="UDF83" s="209"/>
      <c r="UDG83" s="209"/>
      <c r="UDH83" s="209"/>
      <c r="UDI83" s="209"/>
      <c r="UDJ83" s="209"/>
      <c r="UDK83" s="209"/>
      <c r="UDL83" s="209"/>
      <c r="UDM83" s="209"/>
      <c r="UDN83" s="209"/>
      <c r="UDO83" s="209"/>
      <c r="UDP83" s="209"/>
      <c r="UDQ83" s="209"/>
      <c r="UDR83" s="209"/>
      <c r="UDS83" s="209"/>
      <c r="UDT83" s="209"/>
      <c r="UDU83" s="209"/>
      <c r="UDV83" s="209"/>
      <c r="UDW83" s="209"/>
      <c r="UDX83" s="209"/>
      <c r="UDY83" s="209"/>
      <c r="UDZ83" s="209"/>
      <c r="UEA83" s="209"/>
      <c r="UEB83" s="209"/>
      <c r="UEC83" s="209"/>
      <c r="UED83" s="209"/>
      <c r="UEE83" s="209"/>
      <c r="UEF83" s="209"/>
      <c r="UEG83" s="209"/>
      <c r="UEH83" s="209"/>
      <c r="UEI83" s="209"/>
      <c r="UEJ83" s="209"/>
      <c r="UEK83" s="209"/>
      <c r="UEL83" s="209"/>
      <c r="UEM83" s="209"/>
      <c r="UEN83" s="209"/>
      <c r="UEO83" s="209"/>
      <c r="UEP83" s="209"/>
      <c r="UEQ83" s="209"/>
      <c r="UER83" s="209"/>
      <c r="UES83" s="209"/>
      <c r="UET83" s="209"/>
      <c r="UEU83" s="209"/>
      <c r="UEV83" s="209"/>
      <c r="UEW83" s="209"/>
      <c r="UEX83" s="209"/>
      <c r="UEY83" s="209"/>
      <c r="UEZ83" s="209"/>
      <c r="UFA83" s="209"/>
      <c r="UFB83" s="209"/>
      <c r="UFC83" s="209"/>
      <c r="UFD83" s="209"/>
      <c r="UFE83" s="209"/>
      <c r="UFF83" s="209"/>
      <c r="UFG83" s="209"/>
      <c r="UFH83" s="209"/>
      <c r="UFI83" s="209"/>
      <c r="UFJ83" s="209"/>
      <c r="UFK83" s="209"/>
      <c r="UFL83" s="209"/>
      <c r="UFM83" s="209"/>
      <c r="UFN83" s="209"/>
      <c r="UFO83" s="209"/>
      <c r="UFP83" s="209"/>
      <c r="UFQ83" s="209"/>
      <c r="UFR83" s="209"/>
      <c r="UFS83" s="209"/>
      <c r="UFT83" s="209"/>
      <c r="UFU83" s="209"/>
      <c r="UFV83" s="209"/>
      <c r="UFW83" s="209"/>
      <c r="UFX83" s="209"/>
      <c r="UFY83" s="209"/>
      <c r="UFZ83" s="209"/>
      <c r="UGA83" s="209"/>
      <c r="UGB83" s="209"/>
      <c r="UGC83" s="209"/>
      <c r="UGD83" s="209"/>
      <c r="UGE83" s="209"/>
      <c r="UGF83" s="209"/>
      <c r="UGG83" s="209"/>
      <c r="UGH83" s="209"/>
      <c r="UGI83" s="209"/>
      <c r="UGJ83" s="209"/>
      <c r="UGK83" s="209"/>
      <c r="UGL83" s="209"/>
      <c r="UGM83" s="209"/>
      <c r="UGN83" s="209"/>
      <c r="UGO83" s="209"/>
      <c r="UGP83" s="209"/>
      <c r="UGQ83" s="209"/>
      <c r="UGR83" s="209"/>
      <c r="UGS83" s="209"/>
      <c r="UGT83" s="209"/>
      <c r="UGU83" s="209"/>
      <c r="UGV83" s="209"/>
      <c r="UGW83" s="209"/>
      <c r="UGX83" s="209"/>
      <c r="UGY83" s="209"/>
      <c r="UGZ83" s="209"/>
      <c r="UHA83" s="209"/>
      <c r="UHB83" s="209"/>
      <c r="UHC83" s="209"/>
      <c r="UHD83" s="209"/>
      <c r="UHE83" s="209"/>
      <c r="UHF83" s="209"/>
      <c r="UHG83" s="209"/>
      <c r="UHH83" s="209"/>
      <c r="UHI83" s="209"/>
      <c r="UHJ83" s="209"/>
      <c r="UHK83" s="209"/>
      <c r="UHL83" s="209"/>
      <c r="UHM83" s="209"/>
      <c r="UHN83" s="209"/>
      <c r="UHO83" s="209"/>
      <c r="UHP83" s="209"/>
      <c r="UHQ83" s="209"/>
      <c r="UHR83" s="209"/>
      <c r="UHS83" s="209"/>
      <c r="UHT83" s="209"/>
      <c r="UHU83" s="209"/>
      <c r="UHV83" s="209"/>
      <c r="UHW83" s="209"/>
      <c r="UHX83" s="209"/>
      <c r="UHY83" s="209"/>
      <c r="UHZ83" s="209"/>
      <c r="UIA83" s="209"/>
      <c r="UIB83" s="209"/>
      <c r="UIC83" s="209"/>
      <c r="UID83" s="209"/>
      <c r="UIE83" s="209"/>
      <c r="UIF83" s="209"/>
      <c r="UIG83" s="209"/>
      <c r="UIH83" s="209"/>
      <c r="UII83" s="209"/>
      <c r="UIJ83" s="209"/>
      <c r="UIK83" s="209"/>
      <c r="UIL83" s="209"/>
      <c r="UIM83" s="209"/>
      <c r="UIN83" s="209"/>
      <c r="UIO83" s="209"/>
      <c r="UIP83" s="209"/>
      <c r="UIQ83" s="209"/>
      <c r="UIR83" s="209"/>
      <c r="UIS83" s="209"/>
      <c r="UIT83" s="209"/>
      <c r="UIU83" s="209"/>
      <c r="UIV83" s="209"/>
      <c r="UIW83" s="209"/>
      <c r="UIX83" s="209"/>
      <c r="UIY83" s="209"/>
      <c r="UIZ83" s="209"/>
      <c r="UJA83" s="209"/>
      <c r="UJB83" s="209"/>
      <c r="UJC83" s="209"/>
      <c r="UJD83" s="209"/>
      <c r="UJE83" s="209"/>
      <c r="UJF83" s="209"/>
      <c r="UJG83" s="209"/>
      <c r="UJH83" s="209"/>
      <c r="UJI83" s="209"/>
      <c r="UJJ83" s="209"/>
      <c r="UJK83" s="209"/>
      <c r="UJL83" s="209"/>
      <c r="UJM83" s="209"/>
      <c r="UJN83" s="209"/>
      <c r="UJO83" s="209"/>
      <c r="UJP83" s="209"/>
      <c r="UJQ83" s="209"/>
      <c r="UJR83" s="209"/>
      <c r="UJS83" s="209"/>
      <c r="UJT83" s="209"/>
      <c r="UJU83" s="209"/>
      <c r="UJV83" s="209"/>
      <c r="UJW83" s="209"/>
      <c r="UJX83" s="209"/>
      <c r="UJY83" s="209"/>
      <c r="UJZ83" s="209"/>
      <c r="UKA83" s="209"/>
      <c r="UKB83" s="209"/>
      <c r="UKC83" s="209"/>
      <c r="UKD83" s="209"/>
      <c r="UKE83" s="209"/>
      <c r="UKF83" s="209"/>
      <c r="UKG83" s="209"/>
      <c r="UKH83" s="209"/>
      <c r="UKI83" s="209"/>
      <c r="UKJ83" s="209"/>
      <c r="UKK83" s="209"/>
      <c r="UKL83" s="209"/>
      <c r="UKM83" s="209"/>
      <c r="UKN83" s="209"/>
      <c r="UKO83" s="209"/>
      <c r="UKP83" s="209"/>
      <c r="UKQ83" s="209"/>
      <c r="UKR83" s="209"/>
      <c r="UKS83" s="209"/>
      <c r="UKT83" s="209"/>
      <c r="UKU83" s="209"/>
      <c r="UKV83" s="209"/>
      <c r="UKW83" s="209"/>
      <c r="UKX83" s="209"/>
      <c r="UKY83" s="209"/>
      <c r="UKZ83" s="209"/>
      <c r="ULA83" s="209"/>
      <c r="ULB83" s="209"/>
      <c r="ULC83" s="209"/>
      <c r="ULD83" s="209"/>
      <c r="ULE83" s="209"/>
      <c r="ULF83" s="209"/>
      <c r="ULG83" s="209"/>
      <c r="ULH83" s="209"/>
      <c r="ULI83" s="209"/>
      <c r="ULJ83" s="209"/>
      <c r="ULK83" s="209"/>
      <c r="ULL83" s="209"/>
      <c r="ULM83" s="209"/>
      <c r="ULN83" s="209"/>
      <c r="ULO83" s="209"/>
      <c r="ULP83" s="209"/>
      <c r="ULQ83" s="209"/>
      <c r="ULR83" s="209"/>
      <c r="ULS83" s="209"/>
      <c r="ULT83" s="209"/>
      <c r="ULU83" s="209"/>
      <c r="ULV83" s="209"/>
      <c r="ULW83" s="209"/>
      <c r="ULX83" s="209"/>
      <c r="ULY83" s="209"/>
      <c r="ULZ83" s="209"/>
      <c r="UMA83" s="209"/>
      <c r="UMB83" s="209"/>
      <c r="UMC83" s="209"/>
      <c r="UMD83" s="209"/>
      <c r="UME83" s="209"/>
      <c r="UMF83" s="209"/>
      <c r="UMG83" s="209"/>
      <c r="UMH83" s="209"/>
      <c r="UMI83" s="209"/>
      <c r="UMJ83" s="209"/>
      <c r="UMK83" s="209"/>
      <c r="UML83" s="209"/>
      <c r="UMM83" s="209"/>
      <c r="UMN83" s="209"/>
      <c r="UMO83" s="209"/>
      <c r="UMP83" s="209"/>
      <c r="UMQ83" s="209"/>
      <c r="UMR83" s="209"/>
      <c r="UMS83" s="209"/>
      <c r="UMT83" s="209"/>
      <c r="UMU83" s="209"/>
      <c r="UMV83" s="209"/>
      <c r="UMW83" s="209"/>
      <c r="UMX83" s="209"/>
      <c r="UMY83" s="209"/>
      <c r="UMZ83" s="209"/>
      <c r="UNA83" s="209"/>
      <c r="UNB83" s="209"/>
      <c r="UNC83" s="209"/>
      <c r="UND83" s="209"/>
      <c r="UNE83" s="209"/>
      <c r="UNF83" s="209"/>
      <c r="UNG83" s="209"/>
      <c r="UNH83" s="209"/>
      <c r="UNI83" s="209"/>
      <c r="UNJ83" s="209"/>
      <c r="UNK83" s="209"/>
      <c r="UNL83" s="209"/>
      <c r="UNM83" s="209"/>
      <c r="UNN83" s="209"/>
      <c r="UNO83" s="209"/>
      <c r="UNP83" s="209"/>
      <c r="UNQ83" s="209"/>
      <c r="UNR83" s="209"/>
      <c r="UNS83" s="209"/>
      <c r="UNT83" s="209"/>
      <c r="UNU83" s="209"/>
      <c r="UNV83" s="209"/>
      <c r="UNW83" s="209"/>
      <c r="UNX83" s="209"/>
      <c r="UNY83" s="209"/>
      <c r="UNZ83" s="209"/>
      <c r="UOA83" s="209"/>
      <c r="UOB83" s="209"/>
      <c r="UOC83" s="209"/>
      <c r="UOD83" s="209"/>
      <c r="UOE83" s="209"/>
      <c r="UOF83" s="209"/>
      <c r="UOG83" s="209"/>
      <c r="UOH83" s="209"/>
      <c r="UOI83" s="209"/>
      <c r="UOJ83" s="209"/>
      <c r="UOK83" s="209"/>
      <c r="UOL83" s="209"/>
      <c r="UOM83" s="209"/>
      <c r="UON83" s="209"/>
      <c r="UOO83" s="209"/>
      <c r="UOP83" s="209"/>
      <c r="UOQ83" s="209"/>
      <c r="UOR83" s="209"/>
      <c r="UOS83" s="209"/>
      <c r="UOT83" s="209"/>
      <c r="UOU83" s="209"/>
      <c r="UOV83" s="209"/>
      <c r="UOW83" s="209"/>
      <c r="UOX83" s="209"/>
      <c r="UOY83" s="209"/>
      <c r="UOZ83" s="209"/>
      <c r="UPA83" s="209"/>
      <c r="UPB83" s="209"/>
      <c r="UPC83" s="209"/>
      <c r="UPD83" s="209"/>
      <c r="UPE83" s="209"/>
      <c r="UPF83" s="209"/>
      <c r="UPG83" s="209"/>
      <c r="UPH83" s="209"/>
      <c r="UPI83" s="209"/>
      <c r="UPJ83" s="209"/>
      <c r="UPK83" s="209"/>
      <c r="UPL83" s="209"/>
      <c r="UPM83" s="209"/>
      <c r="UPN83" s="209"/>
      <c r="UPO83" s="209"/>
      <c r="UPP83" s="209"/>
      <c r="UPQ83" s="209"/>
      <c r="UPR83" s="209"/>
      <c r="UPS83" s="209"/>
      <c r="UPT83" s="209"/>
      <c r="UPU83" s="209"/>
      <c r="UPV83" s="209"/>
      <c r="UPW83" s="209"/>
      <c r="UPX83" s="209"/>
      <c r="UPY83" s="209"/>
      <c r="UPZ83" s="209"/>
      <c r="UQA83" s="209"/>
      <c r="UQB83" s="209"/>
      <c r="UQC83" s="209"/>
      <c r="UQD83" s="209"/>
      <c r="UQE83" s="209"/>
      <c r="UQF83" s="209"/>
      <c r="UQG83" s="209"/>
      <c r="UQH83" s="209"/>
      <c r="UQI83" s="209"/>
      <c r="UQJ83" s="209"/>
      <c r="UQK83" s="209"/>
      <c r="UQL83" s="209"/>
      <c r="UQM83" s="209"/>
      <c r="UQN83" s="209"/>
      <c r="UQO83" s="209"/>
      <c r="UQP83" s="209"/>
      <c r="UQQ83" s="209"/>
      <c r="UQR83" s="209"/>
      <c r="UQS83" s="209"/>
      <c r="UQT83" s="209"/>
      <c r="UQU83" s="209"/>
      <c r="UQV83" s="209"/>
      <c r="UQW83" s="209"/>
      <c r="UQX83" s="209"/>
      <c r="UQY83" s="209"/>
      <c r="UQZ83" s="209"/>
      <c r="URA83" s="209"/>
      <c r="URB83" s="209"/>
      <c r="URC83" s="209"/>
      <c r="URD83" s="209"/>
      <c r="URE83" s="209"/>
      <c r="URF83" s="209"/>
      <c r="URG83" s="209"/>
      <c r="URH83" s="209"/>
      <c r="URI83" s="209"/>
      <c r="URJ83" s="209"/>
      <c r="URK83" s="209"/>
      <c r="URL83" s="209"/>
      <c r="URM83" s="209"/>
      <c r="URN83" s="209"/>
      <c r="URO83" s="209"/>
      <c r="URP83" s="209"/>
      <c r="URQ83" s="209"/>
      <c r="URR83" s="209"/>
      <c r="URS83" s="209"/>
      <c r="URT83" s="209"/>
      <c r="URU83" s="209"/>
      <c r="URV83" s="209"/>
      <c r="URW83" s="209"/>
      <c r="URX83" s="209"/>
      <c r="URY83" s="209"/>
      <c r="URZ83" s="209"/>
      <c r="USA83" s="209"/>
      <c r="USB83" s="209"/>
      <c r="USC83" s="209"/>
      <c r="USD83" s="209"/>
      <c r="USE83" s="209"/>
      <c r="USF83" s="209"/>
      <c r="USG83" s="209"/>
      <c r="USH83" s="209"/>
      <c r="USI83" s="209"/>
      <c r="USJ83" s="209"/>
      <c r="USK83" s="209"/>
      <c r="USL83" s="209"/>
      <c r="USM83" s="209"/>
      <c r="USN83" s="209"/>
      <c r="USO83" s="209"/>
      <c r="USP83" s="209"/>
      <c r="USQ83" s="209"/>
      <c r="USR83" s="209"/>
      <c r="USS83" s="209"/>
      <c r="UST83" s="209"/>
      <c r="USU83" s="209"/>
      <c r="USV83" s="209"/>
      <c r="USW83" s="209"/>
      <c r="USX83" s="209"/>
      <c r="USY83" s="209"/>
      <c r="USZ83" s="209"/>
      <c r="UTA83" s="209"/>
      <c r="UTB83" s="209"/>
      <c r="UTC83" s="209"/>
      <c r="UTD83" s="209"/>
      <c r="UTE83" s="209"/>
      <c r="UTF83" s="209"/>
      <c r="UTG83" s="209"/>
      <c r="UTH83" s="209"/>
      <c r="UTI83" s="209"/>
      <c r="UTJ83" s="209"/>
      <c r="UTK83" s="209"/>
      <c r="UTL83" s="209"/>
      <c r="UTM83" s="209"/>
      <c r="UTN83" s="209"/>
      <c r="UTO83" s="209"/>
      <c r="UTP83" s="209"/>
      <c r="UTQ83" s="209"/>
      <c r="UTR83" s="209"/>
      <c r="UTS83" s="209"/>
      <c r="UTT83" s="209"/>
      <c r="UTU83" s="209"/>
      <c r="UTV83" s="209"/>
      <c r="UTW83" s="209"/>
      <c r="UTX83" s="209"/>
      <c r="UTY83" s="209"/>
      <c r="UTZ83" s="209"/>
      <c r="UUA83" s="209"/>
      <c r="UUB83" s="209"/>
      <c r="UUC83" s="209"/>
      <c r="UUD83" s="209"/>
      <c r="UUE83" s="209"/>
      <c r="UUF83" s="209"/>
      <c r="UUG83" s="209"/>
      <c r="UUH83" s="209"/>
      <c r="UUI83" s="209"/>
      <c r="UUJ83" s="209"/>
      <c r="UUK83" s="209"/>
      <c r="UUL83" s="209"/>
      <c r="UUM83" s="209"/>
      <c r="UUN83" s="209"/>
      <c r="UUO83" s="209"/>
      <c r="UUP83" s="209"/>
      <c r="UUQ83" s="209"/>
      <c r="UUR83" s="209"/>
      <c r="UUS83" s="209"/>
      <c r="UUT83" s="209"/>
      <c r="UUU83" s="209"/>
      <c r="UUV83" s="209"/>
      <c r="UUW83" s="209"/>
      <c r="UUX83" s="209"/>
      <c r="UUY83" s="209"/>
      <c r="UUZ83" s="209"/>
      <c r="UVA83" s="209"/>
      <c r="UVB83" s="209"/>
      <c r="UVC83" s="209"/>
      <c r="UVD83" s="209"/>
      <c r="UVE83" s="209"/>
      <c r="UVF83" s="209"/>
      <c r="UVG83" s="209"/>
      <c r="UVH83" s="209"/>
      <c r="UVI83" s="209"/>
      <c r="UVJ83" s="209"/>
      <c r="UVK83" s="209"/>
      <c r="UVL83" s="209"/>
      <c r="UVM83" s="209"/>
      <c r="UVN83" s="209"/>
      <c r="UVO83" s="209"/>
      <c r="UVP83" s="209"/>
      <c r="UVQ83" s="209"/>
      <c r="UVR83" s="209"/>
      <c r="UVS83" s="209"/>
      <c r="UVT83" s="209"/>
      <c r="UVU83" s="209"/>
      <c r="UVV83" s="209"/>
      <c r="UVW83" s="209"/>
      <c r="UVX83" s="209"/>
      <c r="UVY83" s="209"/>
      <c r="UVZ83" s="209"/>
      <c r="UWA83" s="209"/>
      <c r="UWB83" s="209"/>
      <c r="UWC83" s="209"/>
      <c r="UWD83" s="209"/>
      <c r="UWE83" s="209"/>
      <c r="UWF83" s="209"/>
      <c r="UWG83" s="209"/>
      <c r="UWH83" s="209"/>
      <c r="UWI83" s="209"/>
      <c r="UWJ83" s="209"/>
      <c r="UWK83" s="209"/>
      <c r="UWL83" s="209"/>
      <c r="UWM83" s="209"/>
      <c r="UWN83" s="209"/>
      <c r="UWO83" s="209"/>
      <c r="UWP83" s="209"/>
      <c r="UWQ83" s="209"/>
      <c r="UWR83" s="209"/>
      <c r="UWS83" s="209"/>
      <c r="UWT83" s="209"/>
      <c r="UWU83" s="209"/>
      <c r="UWV83" s="209"/>
      <c r="UWW83" s="209"/>
      <c r="UWX83" s="209"/>
      <c r="UWY83" s="209"/>
      <c r="UWZ83" s="209"/>
      <c r="UXA83" s="209"/>
      <c r="UXB83" s="209"/>
      <c r="UXC83" s="209"/>
      <c r="UXD83" s="209"/>
      <c r="UXE83" s="209"/>
      <c r="UXF83" s="209"/>
      <c r="UXG83" s="209"/>
      <c r="UXH83" s="209"/>
      <c r="UXI83" s="209"/>
      <c r="UXJ83" s="209"/>
      <c r="UXK83" s="209"/>
      <c r="UXL83" s="209"/>
      <c r="UXM83" s="209"/>
      <c r="UXN83" s="209"/>
      <c r="UXO83" s="209"/>
      <c r="UXP83" s="209"/>
      <c r="UXQ83" s="209"/>
      <c r="UXR83" s="209"/>
      <c r="UXS83" s="209"/>
      <c r="UXT83" s="209"/>
      <c r="UXU83" s="209"/>
      <c r="UXV83" s="209"/>
      <c r="UXW83" s="209"/>
      <c r="UXX83" s="209"/>
      <c r="UXY83" s="209"/>
      <c r="UXZ83" s="209"/>
      <c r="UYA83" s="209"/>
      <c r="UYB83" s="209"/>
      <c r="UYC83" s="209"/>
      <c r="UYD83" s="209"/>
      <c r="UYE83" s="209"/>
      <c r="UYF83" s="209"/>
      <c r="UYG83" s="209"/>
      <c r="UYH83" s="209"/>
      <c r="UYI83" s="209"/>
      <c r="UYJ83" s="209"/>
      <c r="UYK83" s="209"/>
      <c r="UYL83" s="209"/>
      <c r="UYM83" s="209"/>
      <c r="UYN83" s="209"/>
      <c r="UYO83" s="209"/>
      <c r="UYP83" s="209"/>
      <c r="UYQ83" s="209"/>
      <c r="UYR83" s="209"/>
      <c r="UYS83" s="209"/>
      <c r="UYT83" s="209"/>
      <c r="UYU83" s="209"/>
      <c r="UYV83" s="209"/>
      <c r="UYW83" s="209"/>
      <c r="UYX83" s="209"/>
      <c r="UYY83" s="209"/>
      <c r="UYZ83" s="209"/>
      <c r="UZA83" s="209"/>
      <c r="UZB83" s="209"/>
      <c r="UZC83" s="209"/>
      <c r="UZD83" s="209"/>
      <c r="UZE83" s="209"/>
      <c r="UZF83" s="209"/>
      <c r="UZG83" s="209"/>
      <c r="UZH83" s="209"/>
      <c r="UZI83" s="209"/>
      <c r="UZJ83" s="209"/>
      <c r="UZK83" s="209"/>
      <c r="UZL83" s="209"/>
      <c r="UZM83" s="209"/>
      <c r="UZN83" s="209"/>
      <c r="UZO83" s="209"/>
      <c r="UZP83" s="209"/>
      <c r="UZQ83" s="209"/>
      <c r="UZR83" s="209"/>
      <c r="UZS83" s="209"/>
      <c r="UZT83" s="209"/>
      <c r="UZU83" s="209"/>
      <c r="UZV83" s="209"/>
      <c r="UZW83" s="209"/>
      <c r="UZX83" s="209"/>
      <c r="UZY83" s="209"/>
      <c r="UZZ83" s="209"/>
      <c r="VAA83" s="209"/>
      <c r="VAB83" s="209"/>
      <c r="VAC83" s="209"/>
      <c r="VAD83" s="209"/>
      <c r="VAE83" s="209"/>
      <c r="VAF83" s="209"/>
      <c r="VAG83" s="209"/>
      <c r="VAH83" s="209"/>
      <c r="VAI83" s="209"/>
      <c r="VAJ83" s="209"/>
      <c r="VAK83" s="209"/>
      <c r="VAL83" s="209"/>
      <c r="VAM83" s="209"/>
      <c r="VAN83" s="209"/>
      <c r="VAO83" s="209"/>
      <c r="VAP83" s="209"/>
      <c r="VAQ83" s="209"/>
      <c r="VAR83" s="209"/>
      <c r="VAS83" s="209"/>
      <c r="VAT83" s="209"/>
      <c r="VAU83" s="209"/>
      <c r="VAV83" s="209"/>
      <c r="VAW83" s="209"/>
      <c r="VAX83" s="209"/>
      <c r="VAY83" s="209"/>
      <c r="VAZ83" s="209"/>
      <c r="VBA83" s="209"/>
      <c r="VBB83" s="209"/>
      <c r="VBC83" s="209"/>
      <c r="VBD83" s="209"/>
      <c r="VBE83" s="209"/>
      <c r="VBF83" s="209"/>
      <c r="VBG83" s="209"/>
      <c r="VBH83" s="209"/>
      <c r="VBI83" s="209"/>
      <c r="VBJ83" s="209"/>
      <c r="VBK83" s="209"/>
      <c r="VBL83" s="209"/>
      <c r="VBM83" s="209"/>
      <c r="VBN83" s="209"/>
      <c r="VBO83" s="209"/>
      <c r="VBP83" s="209"/>
      <c r="VBQ83" s="209"/>
      <c r="VBR83" s="209"/>
      <c r="VBS83" s="209"/>
      <c r="VBT83" s="209"/>
      <c r="VBU83" s="209"/>
      <c r="VBV83" s="209"/>
      <c r="VBW83" s="209"/>
      <c r="VBX83" s="209"/>
      <c r="VBY83" s="209"/>
      <c r="VBZ83" s="209"/>
      <c r="VCA83" s="209"/>
      <c r="VCB83" s="209"/>
      <c r="VCC83" s="209"/>
      <c r="VCD83" s="209"/>
      <c r="VCE83" s="209"/>
      <c r="VCF83" s="209"/>
      <c r="VCG83" s="209"/>
      <c r="VCH83" s="209"/>
      <c r="VCI83" s="209"/>
      <c r="VCJ83" s="209"/>
      <c r="VCK83" s="209"/>
      <c r="VCL83" s="209"/>
      <c r="VCM83" s="209"/>
      <c r="VCN83" s="209"/>
      <c r="VCO83" s="209"/>
      <c r="VCP83" s="209"/>
      <c r="VCQ83" s="209"/>
      <c r="VCR83" s="209"/>
      <c r="VCS83" s="209"/>
      <c r="VCT83" s="209"/>
      <c r="VCU83" s="209"/>
      <c r="VCV83" s="209"/>
      <c r="VCW83" s="209"/>
      <c r="VCX83" s="209"/>
      <c r="VCY83" s="209"/>
      <c r="VCZ83" s="209"/>
      <c r="VDA83" s="209"/>
      <c r="VDB83" s="209"/>
      <c r="VDC83" s="209"/>
      <c r="VDD83" s="209"/>
      <c r="VDE83" s="209"/>
      <c r="VDF83" s="209"/>
      <c r="VDG83" s="209"/>
      <c r="VDH83" s="209"/>
      <c r="VDI83" s="209"/>
      <c r="VDJ83" s="209"/>
      <c r="VDK83" s="209"/>
      <c r="VDL83" s="209"/>
      <c r="VDM83" s="209"/>
      <c r="VDN83" s="209"/>
      <c r="VDO83" s="209"/>
      <c r="VDP83" s="209"/>
      <c r="VDQ83" s="209"/>
      <c r="VDR83" s="209"/>
      <c r="VDS83" s="209"/>
      <c r="VDT83" s="209"/>
      <c r="VDU83" s="209"/>
      <c r="VDV83" s="209"/>
      <c r="VDW83" s="209"/>
      <c r="VDX83" s="209"/>
      <c r="VDY83" s="209"/>
      <c r="VDZ83" s="209"/>
      <c r="VEA83" s="209"/>
      <c r="VEB83" s="209"/>
      <c r="VEC83" s="209"/>
      <c r="VED83" s="209"/>
      <c r="VEE83" s="209"/>
      <c r="VEF83" s="209"/>
      <c r="VEG83" s="209"/>
      <c r="VEH83" s="209"/>
      <c r="VEI83" s="209"/>
      <c r="VEJ83" s="209"/>
      <c r="VEK83" s="209"/>
      <c r="VEL83" s="209"/>
      <c r="VEM83" s="209"/>
      <c r="VEN83" s="209"/>
      <c r="VEO83" s="209"/>
      <c r="VEP83" s="209"/>
      <c r="VEQ83" s="209"/>
      <c r="VER83" s="209"/>
      <c r="VES83" s="209"/>
      <c r="VET83" s="209"/>
      <c r="VEU83" s="209"/>
      <c r="VEV83" s="209"/>
      <c r="VEW83" s="209"/>
      <c r="VEX83" s="209"/>
      <c r="VEY83" s="209"/>
      <c r="VEZ83" s="209"/>
      <c r="VFA83" s="209"/>
      <c r="VFB83" s="209"/>
      <c r="VFC83" s="209"/>
      <c r="VFD83" s="209"/>
      <c r="VFE83" s="209"/>
      <c r="VFF83" s="209"/>
      <c r="VFG83" s="209"/>
      <c r="VFH83" s="209"/>
      <c r="VFI83" s="209"/>
      <c r="VFJ83" s="209"/>
      <c r="VFK83" s="209"/>
      <c r="VFL83" s="209"/>
      <c r="VFM83" s="209"/>
      <c r="VFN83" s="209"/>
      <c r="VFO83" s="209"/>
      <c r="VFP83" s="209"/>
      <c r="VFQ83" s="209"/>
      <c r="VFR83" s="209"/>
      <c r="VFS83" s="209"/>
      <c r="VFT83" s="209"/>
      <c r="VFU83" s="209"/>
      <c r="VFV83" s="209"/>
      <c r="VFW83" s="209"/>
      <c r="VFX83" s="209"/>
      <c r="VFY83" s="209"/>
      <c r="VFZ83" s="209"/>
      <c r="VGA83" s="209"/>
      <c r="VGB83" s="209"/>
      <c r="VGC83" s="209"/>
      <c r="VGD83" s="209"/>
      <c r="VGE83" s="209"/>
      <c r="VGF83" s="209"/>
      <c r="VGG83" s="209"/>
      <c r="VGH83" s="209"/>
      <c r="VGI83" s="209"/>
      <c r="VGJ83" s="209"/>
      <c r="VGK83" s="209"/>
      <c r="VGL83" s="209"/>
      <c r="VGM83" s="209"/>
      <c r="VGN83" s="209"/>
      <c r="VGO83" s="209"/>
      <c r="VGP83" s="209"/>
      <c r="VGQ83" s="209"/>
      <c r="VGR83" s="209"/>
      <c r="VGS83" s="209"/>
      <c r="VGT83" s="209"/>
      <c r="VGU83" s="209"/>
      <c r="VGV83" s="209"/>
      <c r="VGW83" s="209"/>
      <c r="VGX83" s="209"/>
      <c r="VGY83" s="209"/>
      <c r="VGZ83" s="209"/>
      <c r="VHA83" s="209"/>
      <c r="VHB83" s="209"/>
      <c r="VHC83" s="209"/>
      <c r="VHD83" s="209"/>
      <c r="VHE83" s="209"/>
      <c r="VHF83" s="209"/>
      <c r="VHG83" s="209"/>
      <c r="VHH83" s="209"/>
      <c r="VHI83" s="209"/>
      <c r="VHJ83" s="209"/>
      <c r="VHK83" s="209"/>
      <c r="VHL83" s="209"/>
      <c r="VHM83" s="209"/>
      <c r="VHN83" s="209"/>
      <c r="VHO83" s="209"/>
      <c r="VHP83" s="209"/>
      <c r="VHQ83" s="209"/>
      <c r="VHR83" s="209"/>
      <c r="VHS83" s="209"/>
      <c r="VHT83" s="209"/>
      <c r="VHU83" s="209"/>
      <c r="VHV83" s="209"/>
      <c r="VHW83" s="209"/>
      <c r="VHX83" s="209"/>
      <c r="VHY83" s="209"/>
      <c r="VHZ83" s="209"/>
      <c r="VIA83" s="209"/>
      <c r="VIB83" s="209"/>
      <c r="VIC83" s="209"/>
      <c r="VID83" s="209"/>
      <c r="VIE83" s="209"/>
      <c r="VIF83" s="209"/>
      <c r="VIG83" s="209"/>
      <c r="VIH83" s="209"/>
      <c r="VII83" s="209"/>
      <c r="VIJ83" s="209"/>
      <c r="VIK83" s="209"/>
      <c r="VIL83" s="209"/>
      <c r="VIM83" s="209"/>
      <c r="VIN83" s="209"/>
      <c r="VIO83" s="209"/>
      <c r="VIP83" s="209"/>
      <c r="VIQ83" s="209"/>
      <c r="VIR83" s="209"/>
      <c r="VIS83" s="209"/>
      <c r="VIT83" s="209"/>
      <c r="VIU83" s="209"/>
      <c r="VIV83" s="209"/>
      <c r="VIW83" s="209"/>
      <c r="VIX83" s="209"/>
      <c r="VIY83" s="209"/>
      <c r="VIZ83" s="209"/>
      <c r="VJA83" s="209"/>
      <c r="VJB83" s="209"/>
      <c r="VJC83" s="209"/>
      <c r="VJD83" s="209"/>
      <c r="VJE83" s="209"/>
      <c r="VJF83" s="209"/>
      <c r="VJG83" s="209"/>
      <c r="VJH83" s="209"/>
      <c r="VJI83" s="209"/>
      <c r="VJJ83" s="209"/>
      <c r="VJK83" s="209"/>
      <c r="VJL83" s="209"/>
      <c r="VJM83" s="209"/>
      <c r="VJN83" s="209"/>
      <c r="VJO83" s="209"/>
      <c r="VJP83" s="209"/>
      <c r="VJQ83" s="209"/>
      <c r="VJR83" s="209"/>
      <c r="VJS83" s="209"/>
      <c r="VJT83" s="209"/>
      <c r="VJU83" s="209"/>
      <c r="VJV83" s="209"/>
      <c r="VJW83" s="209"/>
      <c r="VJX83" s="209"/>
      <c r="VJY83" s="209"/>
      <c r="VJZ83" s="209"/>
      <c r="VKA83" s="209"/>
      <c r="VKB83" s="209"/>
      <c r="VKC83" s="209"/>
      <c r="VKD83" s="209"/>
      <c r="VKE83" s="209"/>
      <c r="VKF83" s="209"/>
      <c r="VKG83" s="209"/>
      <c r="VKH83" s="209"/>
      <c r="VKI83" s="209"/>
      <c r="VKJ83" s="209"/>
      <c r="VKK83" s="209"/>
      <c r="VKL83" s="209"/>
      <c r="VKM83" s="209"/>
      <c r="VKN83" s="209"/>
      <c r="VKO83" s="209"/>
      <c r="VKP83" s="209"/>
      <c r="VKQ83" s="209"/>
      <c r="VKR83" s="209"/>
      <c r="VKS83" s="209"/>
      <c r="VKT83" s="209"/>
      <c r="VKU83" s="209"/>
      <c r="VKV83" s="209"/>
      <c r="VKW83" s="209"/>
      <c r="VKX83" s="209"/>
      <c r="VKY83" s="209"/>
      <c r="VKZ83" s="209"/>
      <c r="VLA83" s="209"/>
      <c r="VLB83" s="209"/>
      <c r="VLC83" s="209"/>
      <c r="VLD83" s="209"/>
      <c r="VLE83" s="209"/>
      <c r="VLF83" s="209"/>
      <c r="VLG83" s="209"/>
      <c r="VLH83" s="209"/>
      <c r="VLI83" s="209"/>
      <c r="VLJ83" s="209"/>
      <c r="VLK83" s="209"/>
      <c r="VLL83" s="209"/>
      <c r="VLM83" s="209"/>
      <c r="VLN83" s="209"/>
      <c r="VLO83" s="209"/>
      <c r="VLP83" s="209"/>
      <c r="VLQ83" s="209"/>
      <c r="VLR83" s="209"/>
      <c r="VLS83" s="209"/>
      <c r="VLT83" s="209"/>
      <c r="VLU83" s="209"/>
      <c r="VLV83" s="209"/>
      <c r="VLW83" s="209"/>
      <c r="VLX83" s="209"/>
      <c r="VLY83" s="209"/>
      <c r="VLZ83" s="209"/>
      <c r="VMA83" s="209"/>
      <c r="VMB83" s="209"/>
      <c r="VMC83" s="209"/>
      <c r="VMD83" s="209"/>
      <c r="VME83" s="209"/>
      <c r="VMF83" s="209"/>
      <c r="VMG83" s="209"/>
      <c r="VMH83" s="209"/>
      <c r="VMI83" s="209"/>
      <c r="VMJ83" s="209"/>
      <c r="VMK83" s="209"/>
      <c r="VML83" s="209"/>
      <c r="VMM83" s="209"/>
      <c r="VMN83" s="209"/>
      <c r="VMO83" s="209"/>
      <c r="VMP83" s="209"/>
      <c r="VMQ83" s="209"/>
      <c r="VMR83" s="209"/>
      <c r="VMS83" s="209"/>
      <c r="VMT83" s="209"/>
      <c r="VMU83" s="209"/>
      <c r="VMV83" s="209"/>
      <c r="VMW83" s="209"/>
      <c r="VMX83" s="209"/>
      <c r="VMY83" s="209"/>
      <c r="VMZ83" s="209"/>
      <c r="VNA83" s="209"/>
      <c r="VNB83" s="209"/>
      <c r="VNC83" s="209"/>
      <c r="VND83" s="209"/>
      <c r="VNE83" s="209"/>
      <c r="VNF83" s="209"/>
      <c r="VNG83" s="209"/>
      <c r="VNH83" s="209"/>
      <c r="VNI83" s="209"/>
      <c r="VNJ83" s="209"/>
      <c r="VNK83" s="209"/>
      <c r="VNL83" s="209"/>
      <c r="VNM83" s="209"/>
      <c r="VNN83" s="209"/>
      <c r="VNO83" s="209"/>
      <c r="VNP83" s="209"/>
      <c r="VNQ83" s="209"/>
      <c r="VNR83" s="209"/>
      <c r="VNS83" s="209"/>
      <c r="VNT83" s="209"/>
      <c r="VNU83" s="209"/>
      <c r="VNV83" s="209"/>
      <c r="VNW83" s="209"/>
      <c r="VNX83" s="209"/>
      <c r="VNY83" s="209"/>
      <c r="VNZ83" s="209"/>
      <c r="VOA83" s="209"/>
      <c r="VOB83" s="209"/>
      <c r="VOC83" s="209"/>
      <c r="VOD83" s="209"/>
      <c r="VOE83" s="209"/>
      <c r="VOF83" s="209"/>
      <c r="VOG83" s="209"/>
      <c r="VOH83" s="209"/>
      <c r="VOI83" s="209"/>
      <c r="VOJ83" s="209"/>
      <c r="VOK83" s="209"/>
      <c r="VOL83" s="209"/>
      <c r="VOM83" s="209"/>
      <c r="VON83" s="209"/>
      <c r="VOO83" s="209"/>
      <c r="VOP83" s="209"/>
      <c r="VOQ83" s="209"/>
      <c r="VOR83" s="209"/>
      <c r="VOS83" s="209"/>
      <c r="VOT83" s="209"/>
      <c r="VOU83" s="209"/>
      <c r="VOV83" s="209"/>
      <c r="VOW83" s="209"/>
      <c r="VOX83" s="209"/>
      <c r="VOY83" s="209"/>
      <c r="VOZ83" s="209"/>
      <c r="VPA83" s="209"/>
      <c r="VPB83" s="209"/>
      <c r="VPC83" s="209"/>
      <c r="VPD83" s="209"/>
      <c r="VPE83" s="209"/>
      <c r="VPF83" s="209"/>
      <c r="VPG83" s="209"/>
      <c r="VPH83" s="209"/>
      <c r="VPI83" s="209"/>
      <c r="VPJ83" s="209"/>
      <c r="VPK83" s="209"/>
      <c r="VPL83" s="209"/>
      <c r="VPM83" s="209"/>
      <c r="VPN83" s="209"/>
      <c r="VPO83" s="209"/>
      <c r="VPP83" s="209"/>
      <c r="VPQ83" s="209"/>
      <c r="VPR83" s="209"/>
      <c r="VPS83" s="209"/>
      <c r="VPT83" s="209"/>
      <c r="VPU83" s="209"/>
      <c r="VPV83" s="209"/>
      <c r="VPW83" s="209"/>
      <c r="VPX83" s="209"/>
      <c r="VPY83" s="209"/>
      <c r="VPZ83" s="209"/>
      <c r="VQA83" s="209"/>
      <c r="VQB83" s="209"/>
      <c r="VQC83" s="209"/>
      <c r="VQD83" s="209"/>
      <c r="VQE83" s="209"/>
      <c r="VQF83" s="209"/>
      <c r="VQG83" s="209"/>
      <c r="VQH83" s="209"/>
      <c r="VQI83" s="209"/>
      <c r="VQJ83" s="209"/>
      <c r="VQK83" s="209"/>
      <c r="VQL83" s="209"/>
      <c r="VQM83" s="209"/>
      <c r="VQN83" s="209"/>
      <c r="VQO83" s="209"/>
      <c r="VQP83" s="209"/>
      <c r="VQQ83" s="209"/>
      <c r="VQR83" s="209"/>
      <c r="VQS83" s="209"/>
      <c r="VQT83" s="209"/>
      <c r="VQU83" s="209"/>
      <c r="VQV83" s="209"/>
      <c r="VQW83" s="209"/>
      <c r="VQX83" s="209"/>
      <c r="VQY83" s="209"/>
      <c r="VQZ83" s="209"/>
      <c r="VRA83" s="209"/>
      <c r="VRB83" s="209"/>
      <c r="VRC83" s="209"/>
      <c r="VRD83" s="209"/>
      <c r="VRE83" s="209"/>
      <c r="VRF83" s="209"/>
      <c r="VRG83" s="209"/>
      <c r="VRH83" s="209"/>
      <c r="VRI83" s="209"/>
      <c r="VRJ83" s="209"/>
      <c r="VRK83" s="209"/>
      <c r="VRL83" s="209"/>
      <c r="VRM83" s="209"/>
      <c r="VRN83" s="209"/>
      <c r="VRO83" s="209"/>
      <c r="VRP83" s="209"/>
      <c r="VRQ83" s="209"/>
      <c r="VRR83" s="209"/>
      <c r="VRS83" s="209"/>
      <c r="VRT83" s="209"/>
      <c r="VRU83" s="209"/>
      <c r="VRV83" s="209"/>
      <c r="VRW83" s="209"/>
      <c r="VRX83" s="209"/>
      <c r="VRY83" s="209"/>
      <c r="VRZ83" s="209"/>
      <c r="VSA83" s="209"/>
      <c r="VSB83" s="209"/>
      <c r="VSC83" s="209"/>
      <c r="VSD83" s="209"/>
      <c r="VSE83" s="209"/>
      <c r="VSF83" s="209"/>
      <c r="VSG83" s="209"/>
      <c r="VSH83" s="209"/>
      <c r="VSI83" s="209"/>
      <c r="VSJ83" s="209"/>
      <c r="VSK83" s="209"/>
      <c r="VSL83" s="209"/>
      <c r="VSM83" s="209"/>
      <c r="VSN83" s="209"/>
      <c r="VSO83" s="209"/>
      <c r="VSP83" s="209"/>
      <c r="VSQ83" s="209"/>
      <c r="VSR83" s="209"/>
      <c r="VSS83" s="209"/>
      <c r="VST83" s="209"/>
      <c r="VSU83" s="209"/>
      <c r="VSV83" s="209"/>
      <c r="VSW83" s="209"/>
      <c r="VSX83" s="209"/>
      <c r="VSY83" s="209"/>
      <c r="VSZ83" s="209"/>
      <c r="VTA83" s="209"/>
      <c r="VTB83" s="209"/>
      <c r="VTC83" s="209"/>
      <c r="VTD83" s="209"/>
      <c r="VTE83" s="209"/>
      <c r="VTF83" s="209"/>
      <c r="VTG83" s="209"/>
      <c r="VTH83" s="209"/>
      <c r="VTI83" s="209"/>
      <c r="VTJ83" s="209"/>
      <c r="VTK83" s="209"/>
      <c r="VTL83" s="209"/>
      <c r="VTM83" s="209"/>
      <c r="VTN83" s="209"/>
      <c r="VTO83" s="209"/>
      <c r="VTP83" s="209"/>
      <c r="VTQ83" s="209"/>
      <c r="VTR83" s="209"/>
      <c r="VTS83" s="209"/>
      <c r="VTT83" s="209"/>
      <c r="VTU83" s="209"/>
      <c r="VTV83" s="209"/>
      <c r="VTW83" s="209"/>
      <c r="VTX83" s="209"/>
      <c r="VTY83" s="209"/>
      <c r="VTZ83" s="209"/>
      <c r="VUA83" s="209"/>
      <c r="VUB83" s="209"/>
      <c r="VUC83" s="209"/>
      <c r="VUD83" s="209"/>
      <c r="VUE83" s="209"/>
      <c r="VUF83" s="209"/>
      <c r="VUG83" s="209"/>
      <c r="VUH83" s="209"/>
      <c r="VUI83" s="209"/>
      <c r="VUJ83" s="209"/>
      <c r="VUK83" s="209"/>
      <c r="VUL83" s="209"/>
      <c r="VUM83" s="209"/>
      <c r="VUN83" s="209"/>
      <c r="VUO83" s="209"/>
      <c r="VUP83" s="209"/>
      <c r="VUQ83" s="209"/>
      <c r="VUR83" s="209"/>
      <c r="VUS83" s="209"/>
      <c r="VUT83" s="209"/>
      <c r="VUU83" s="209"/>
      <c r="VUV83" s="209"/>
      <c r="VUW83" s="209"/>
      <c r="VUX83" s="209"/>
      <c r="VUY83" s="209"/>
      <c r="VUZ83" s="209"/>
      <c r="VVA83" s="209"/>
      <c r="VVB83" s="209"/>
      <c r="VVC83" s="209"/>
      <c r="VVD83" s="209"/>
      <c r="VVE83" s="209"/>
      <c r="VVF83" s="209"/>
      <c r="VVG83" s="209"/>
      <c r="VVH83" s="209"/>
      <c r="VVI83" s="209"/>
      <c r="VVJ83" s="209"/>
      <c r="VVK83" s="209"/>
      <c r="VVL83" s="209"/>
      <c r="VVM83" s="209"/>
      <c r="VVN83" s="209"/>
      <c r="VVO83" s="209"/>
      <c r="VVP83" s="209"/>
      <c r="VVQ83" s="209"/>
      <c r="VVR83" s="209"/>
      <c r="VVS83" s="209"/>
      <c r="VVT83" s="209"/>
      <c r="VVU83" s="209"/>
      <c r="VVV83" s="209"/>
      <c r="VVW83" s="209"/>
      <c r="VVX83" s="209"/>
      <c r="VVY83" s="209"/>
      <c r="VVZ83" s="209"/>
      <c r="VWA83" s="209"/>
      <c r="VWB83" s="209"/>
      <c r="VWC83" s="209"/>
      <c r="VWD83" s="209"/>
      <c r="VWE83" s="209"/>
      <c r="VWF83" s="209"/>
      <c r="VWG83" s="209"/>
      <c r="VWH83" s="209"/>
      <c r="VWI83" s="209"/>
      <c r="VWJ83" s="209"/>
      <c r="VWK83" s="209"/>
      <c r="VWL83" s="209"/>
      <c r="VWM83" s="209"/>
      <c r="VWN83" s="209"/>
      <c r="VWO83" s="209"/>
      <c r="VWP83" s="209"/>
      <c r="VWQ83" s="209"/>
      <c r="VWR83" s="209"/>
      <c r="VWS83" s="209"/>
      <c r="VWT83" s="209"/>
      <c r="VWU83" s="209"/>
      <c r="VWV83" s="209"/>
      <c r="VWW83" s="209"/>
      <c r="VWX83" s="209"/>
      <c r="VWY83" s="209"/>
      <c r="VWZ83" s="209"/>
      <c r="VXA83" s="209"/>
      <c r="VXB83" s="209"/>
      <c r="VXC83" s="209"/>
      <c r="VXD83" s="209"/>
      <c r="VXE83" s="209"/>
      <c r="VXF83" s="209"/>
      <c r="VXG83" s="209"/>
      <c r="VXH83" s="209"/>
      <c r="VXI83" s="209"/>
      <c r="VXJ83" s="209"/>
      <c r="VXK83" s="209"/>
      <c r="VXL83" s="209"/>
      <c r="VXM83" s="209"/>
      <c r="VXN83" s="209"/>
      <c r="VXO83" s="209"/>
      <c r="VXP83" s="209"/>
      <c r="VXQ83" s="209"/>
      <c r="VXR83" s="209"/>
      <c r="VXS83" s="209"/>
      <c r="VXT83" s="209"/>
      <c r="VXU83" s="209"/>
      <c r="VXV83" s="209"/>
      <c r="VXW83" s="209"/>
      <c r="VXX83" s="209"/>
      <c r="VXY83" s="209"/>
      <c r="VXZ83" s="209"/>
      <c r="VYA83" s="209"/>
      <c r="VYB83" s="209"/>
      <c r="VYC83" s="209"/>
      <c r="VYD83" s="209"/>
      <c r="VYE83" s="209"/>
      <c r="VYF83" s="209"/>
      <c r="VYG83" s="209"/>
      <c r="VYH83" s="209"/>
      <c r="VYI83" s="209"/>
      <c r="VYJ83" s="209"/>
      <c r="VYK83" s="209"/>
      <c r="VYL83" s="209"/>
      <c r="VYM83" s="209"/>
      <c r="VYN83" s="209"/>
      <c r="VYO83" s="209"/>
      <c r="VYP83" s="209"/>
      <c r="VYQ83" s="209"/>
      <c r="VYR83" s="209"/>
      <c r="VYS83" s="209"/>
      <c r="VYT83" s="209"/>
      <c r="VYU83" s="209"/>
      <c r="VYV83" s="209"/>
      <c r="VYW83" s="209"/>
      <c r="VYX83" s="209"/>
      <c r="VYY83" s="209"/>
      <c r="VYZ83" s="209"/>
      <c r="VZA83" s="209"/>
      <c r="VZB83" s="209"/>
      <c r="VZC83" s="209"/>
      <c r="VZD83" s="209"/>
      <c r="VZE83" s="209"/>
      <c r="VZF83" s="209"/>
      <c r="VZG83" s="209"/>
      <c r="VZH83" s="209"/>
      <c r="VZI83" s="209"/>
      <c r="VZJ83" s="209"/>
      <c r="VZK83" s="209"/>
      <c r="VZL83" s="209"/>
      <c r="VZM83" s="209"/>
      <c r="VZN83" s="209"/>
      <c r="VZO83" s="209"/>
      <c r="VZP83" s="209"/>
      <c r="VZQ83" s="209"/>
      <c r="VZR83" s="209"/>
      <c r="VZS83" s="209"/>
      <c r="VZT83" s="209"/>
      <c r="VZU83" s="209"/>
      <c r="VZV83" s="209"/>
      <c r="VZW83" s="209"/>
      <c r="VZX83" s="209"/>
      <c r="VZY83" s="209"/>
      <c r="VZZ83" s="209"/>
      <c r="WAA83" s="209"/>
      <c r="WAB83" s="209"/>
      <c r="WAC83" s="209"/>
      <c r="WAD83" s="209"/>
      <c r="WAE83" s="209"/>
      <c r="WAF83" s="209"/>
      <c r="WAG83" s="209"/>
      <c r="WAH83" s="209"/>
      <c r="WAI83" s="209"/>
      <c r="WAJ83" s="209"/>
      <c r="WAK83" s="209"/>
      <c r="WAL83" s="209"/>
      <c r="WAM83" s="209"/>
      <c r="WAN83" s="209"/>
      <c r="WAO83" s="209"/>
      <c r="WAP83" s="209"/>
      <c r="WAQ83" s="209"/>
      <c r="WAR83" s="209"/>
      <c r="WAS83" s="209"/>
      <c r="WAT83" s="209"/>
      <c r="WAU83" s="209"/>
      <c r="WAV83" s="209"/>
      <c r="WAW83" s="209"/>
      <c r="WAX83" s="209"/>
      <c r="WAY83" s="209"/>
      <c r="WAZ83" s="209"/>
      <c r="WBA83" s="209"/>
      <c r="WBB83" s="209"/>
      <c r="WBC83" s="209"/>
      <c r="WBD83" s="209"/>
      <c r="WBE83" s="209"/>
      <c r="WBF83" s="209"/>
      <c r="WBG83" s="209"/>
      <c r="WBH83" s="209"/>
      <c r="WBI83" s="209"/>
      <c r="WBJ83" s="209"/>
      <c r="WBK83" s="209"/>
      <c r="WBL83" s="209"/>
      <c r="WBM83" s="209"/>
      <c r="WBN83" s="209"/>
      <c r="WBO83" s="209"/>
      <c r="WBP83" s="209"/>
      <c r="WBQ83" s="209"/>
      <c r="WBR83" s="209"/>
      <c r="WBS83" s="209"/>
      <c r="WBT83" s="209"/>
      <c r="WBU83" s="209"/>
      <c r="WBV83" s="209"/>
      <c r="WBW83" s="209"/>
      <c r="WBX83" s="209"/>
      <c r="WBY83" s="209"/>
      <c r="WBZ83" s="209"/>
      <c r="WCA83" s="209"/>
      <c r="WCB83" s="209"/>
      <c r="WCC83" s="209"/>
      <c r="WCD83" s="209"/>
      <c r="WCE83" s="209"/>
      <c r="WCF83" s="209"/>
      <c r="WCG83" s="209"/>
      <c r="WCH83" s="209"/>
      <c r="WCI83" s="209"/>
      <c r="WCJ83" s="209"/>
      <c r="WCK83" s="209"/>
      <c r="WCL83" s="209"/>
      <c r="WCM83" s="209"/>
      <c r="WCN83" s="209"/>
      <c r="WCO83" s="209"/>
      <c r="WCP83" s="209"/>
      <c r="WCQ83" s="209"/>
      <c r="WCR83" s="209"/>
      <c r="WCS83" s="209"/>
      <c r="WCT83" s="209"/>
      <c r="WCU83" s="209"/>
      <c r="WCV83" s="209"/>
      <c r="WCW83" s="209"/>
      <c r="WCX83" s="209"/>
      <c r="WCY83" s="209"/>
      <c r="WCZ83" s="209"/>
      <c r="WDA83" s="209"/>
      <c r="WDB83" s="209"/>
      <c r="WDC83" s="209"/>
      <c r="WDD83" s="209"/>
      <c r="WDE83" s="209"/>
      <c r="WDF83" s="209"/>
      <c r="WDG83" s="209"/>
      <c r="WDH83" s="209"/>
      <c r="WDI83" s="209"/>
      <c r="WDJ83" s="209"/>
      <c r="WDK83" s="209"/>
      <c r="WDL83" s="209"/>
      <c r="WDM83" s="209"/>
      <c r="WDN83" s="209"/>
      <c r="WDO83" s="209"/>
      <c r="WDP83" s="209"/>
      <c r="WDQ83" s="209"/>
      <c r="WDR83" s="209"/>
      <c r="WDS83" s="209"/>
      <c r="WDT83" s="209"/>
      <c r="WDU83" s="209"/>
      <c r="WDV83" s="209"/>
      <c r="WDW83" s="209"/>
      <c r="WDX83" s="209"/>
      <c r="WDY83" s="209"/>
      <c r="WDZ83" s="209"/>
      <c r="WEA83" s="209"/>
      <c r="WEB83" s="209"/>
      <c r="WEC83" s="209"/>
      <c r="WED83" s="209"/>
      <c r="WEE83" s="209"/>
      <c r="WEF83" s="209"/>
      <c r="WEG83" s="209"/>
      <c r="WEH83" s="209"/>
      <c r="WEI83" s="209"/>
      <c r="WEJ83" s="209"/>
      <c r="WEK83" s="209"/>
      <c r="WEL83" s="209"/>
      <c r="WEM83" s="209"/>
      <c r="WEN83" s="209"/>
      <c r="WEO83" s="209"/>
      <c r="WEP83" s="209"/>
      <c r="WEQ83" s="209"/>
      <c r="WER83" s="209"/>
      <c r="WES83" s="209"/>
      <c r="WET83" s="209"/>
      <c r="WEU83" s="209"/>
      <c r="WEV83" s="209"/>
      <c r="WEW83" s="209"/>
      <c r="WEX83" s="209"/>
      <c r="WEY83" s="209"/>
      <c r="WEZ83" s="209"/>
      <c r="WFA83" s="209"/>
      <c r="WFB83" s="209"/>
      <c r="WFC83" s="209"/>
      <c r="WFD83" s="209"/>
      <c r="WFE83" s="209"/>
      <c r="WFF83" s="209"/>
      <c r="WFG83" s="209"/>
      <c r="WFH83" s="209"/>
      <c r="WFI83" s="209"/>
      <c r="WFJ83" s="209"/>
      <c r="WFK83" s="209"/>
      <c r="WFL83" s="209"/>
      <c r="WFM83" s="209"/>
      <c r="WFN83" s="209"/>
      <c r="WFO83" s="209"/>
      <c r="WFP83" s="209"/>
      <c r="WFQ83" s="209"/>
      <c r="WFR83" s="209"/>
      <c r="WFS83" s="209"/>
      <c r="WFT83" s="209"/>
      <c r="WFU83" s="209"/>
      <c r="WFV83" s="209"/>
      <c r="WFW83" s="209"/>
      <c r="WFX83" s="209"/>
      <c r="WFY83" s="209"/>
      <c r="WFZ83" s="209"/>
      <c r="WGA83" s="209"/>
      <c r="WGB83" s="209"/>
      <c r="WGC83" s="209"/>
      <c r="WGD83" s="209"/>
      <c r="WGE83" s="209"/>
      <c r="WGF83" s="209"/>
      <c r="WGG83" s="209"/>
      <c r="WGH83" s="209"/>
      <c r="WGI83" s="209"/>
      <c r="WGJ83" s="209"/>
      <c r="WGK83" s="209"/>
      <c r="WGL83" s="209"/>
      <c r="WGM83" s="209"/>
      <c r="WGN83" s="209"/>
      <c r="WGO83" s="209"/>
      <c r="WGP83" s="209"/>
      <c r="WGQ83" s="209"/>
      <c r="WGR83" s="209"/>
      <c r="WGS83" s="209"/>
      <c r="WGT83" s="209"/>
      <c r="WGU83" s="209"/>
      <c r="WGV83" s="209"/>
      <c r="WGW83" s="209"/>
      <c r="WGX83" s="209"/>
      <c r="WGY83" s="209"/>
      <c r="WGZ83" s="209"/>
      <c r="WHA83" s="209"/>
      <c r="WHB83" s="209"/>
      <c r="WHC83" s="209"/>
      <c r="WHD83" s="209"/>
      <c r="WHE83" s="209"/>
      <c r="WHF83" s="209"/>
      <c r="WHG83" s="209"/>
      <c r="WHH83" s="209"/>
      <c r="WHI83" s="209"/>
      <c r="WHJ83" s="209"/>
      <c r="WHK83" s="209"/>
      <c r="WHL83" s="209"/>
      <c r="WHM83" s="209"/>
      <c r="WHN83" s="209"/>
      <c r="WHO83" s="209"/>
      <c r="WHP83" s="209"/>
      <c r="WHQ83" s="209"/>
      <c r="WHR83" s="209"/>
      <c r="WHS83" s="209"/>
      <c r="WHT83" s="209"/>
      <c r="WHU83" s="209"/>
      <c r="WHV83" s="209"/>
      <c r="WHW83" s="209"/>
      <c r="WHX83" s="209"/>
      <c r="WHY83" s="209"/>
      <c r="WHZ83" s="209"/>
      <c r="WIA83" s="209"/>
      <c r="WIB83" s="209"/>
      <c r="WIC83" s="209"/>
      <c r="WID83" s="209"/>
      <c r="WIE83" s="209"/>
      <c r="WIF83" s="209"/>
      <c r="WIG83" s="209"/>
      <c r="WIH83" s="209"/>
      <c r="WII83" s="209"/>
      <c r="WIJ83" s="209"/>
      <c r="WIK83" s="209"/>
      <c r="WIL83" s="209"/>
      <c r="WIM83" s="209"/>
      <c r="WIN83" s="209"/>
      <c r="WIO83" s="209"/>
      <c r="WIP83" s="209"/>
      <c r="WIQ83" s="209"/>
      <c r="WIR83" s="209"/>
      <c r="WIS83" s="209"/>
      <c r="WIT83" s="209"/>
      <c r="WIU83" s="209"/>
      <c r="WIV83" s="209"/>
      <c r="WIW83" s="209"/>
      <c r="WIX83" s="209"/>
      <c r="WIY83" s="209"/>
      <c r="WIZ83" s="209"/>
      <c r="WJA83" s="209"/>
      <c r="WJB83" s="209"/>
      <c r="WJC83" s="209"/>
      <c r="WJD83" s="209"/>
      <c r="WJE83" s="209"/>
      <c r="WJF83" s="209"/>
      <c r="WJG83" s="209"/>
      <c r="WJH83" s="209"/>
      <c r="WJI83" s="209"/>
      <c r="WJJ83" s="209"/>
      <c r="WJK83" s="209"/>
      <c r="WJL83" s="209"/>
      <c r="WJM83" s="209"/>
      <c r="WJN83" s="209"/>
      <c r="WJO83" s="209"/>
      <c r="WJP83" s="209"/>
      <c r="WJQ83" s="209"/>
      <c r="WJR83" s="209"/>
      <c r="WJS83" s="209"/>
      <c r="WJT83" s="209"/>
      <c r="WJU83" s="209"/>
      <c r="WJV83" s="209"/>
      <c r="WJW83" s="209"/>
      <c r="WJX83" s="209"/>
      <c r="WJY83" s="209"/>
      <c r="WJZ83" s="209"/>
      <c r="WKA83" s="209"/>
      <c r="WKB83" s="209"/>
      <c r="WKC83" s="209"/>
      <c r="WKD83" s="209"/>
      <c r="WKE83" s="209"/>
      <c r="WKF83" s="209"/>
      <c r="WKG83" s="209"/>
      <c r="WKH83" s="209"/>
      <c r="WKI83" s="209"/>
      <c r="WKJ83" s="209"/>
      <c r="WKK83" s="209"/>
      <c r="WKL83" s="209"/>
      <c r="WKM83" s="209"/>
      <c r="WKN83" s="209"/>
      <c r="WKO83" s="209"/>
      <c r="WKP83" s="209"/>
      <c r="WKQ83" s="209"/>
      <c r="WKR83" s="209"/>
      <c r="WKS83" s="209"/>
      <c r="WKT83" s="209"/>
      <c r="WKU83" s="209"/>
      <c r="WKV83" s="209"/>
      <c r="WKW83" s="209"/>
      <c r="WKX83" s="209"/>
      <c r="WKY83" s="209"/>
      <c r="WKZ83" s="209"/>
      <c r="WLA83" s="209"/>
      <c r="WLB83" s="209"/>
      <c r="WLC83" s="209"/>
      <c r="WLD83" s="209"/>
      <c r="WLE83" s="209"/>
      <c r="WLF83" s="209"/>
      <c r="WLG83" s="209"/>
      <c r="WLH83" s="209"/>
      <c r="WLI83" s="209"/>
      <c r="WLJ83" s="209"/>
      <c r="WLK83" s="209"/>
      <c r="WLL83" s="209"/>
      <c r="WLM83" s="209"/>
      <c r="WLN83" s="209"/>
      <c r="WLO83" s="209"/>
      <c r="WLP83" s="209"/>
      <c r="WLQ83" s="209"/>
      <c r="WLR83" s="209"/>
      <c r="WLS83" s="209"/>
      <c r="WLT83" s="209"/>
      <c r="WLU83" s="209"/>
      <c r="WLV83" s="209"/>
      <c r="WLW83" s="209"/>
      <c r="WLX83" s="209"/>
      <c r="WLY83" s="209"/>
      <c r="WLZ83" s="209"/>
      <c r="WMA83" s="209"/>
      <c r="WMB83" s="209"/>
      <c r="WMC83" s="209"/>
      <c r="WMD83" s="209"/>
      <c r="WME83" s="209"/>
      <c r="WMF83" s="209"/>
      <c r="WMG83" s="209"/>
      <c r="WMH83" s="209"/>
      <c r="WMI83" s="209"/>
      <c r="WMJ83" s="209"/>
      <c r="WMK83" s="209"/>
      <c r="WML83" s="209"/>
      <c r="WMM83" s="209"/>
      <c r="WMN83" s="209"/>
      <c r="WMO83" s="209"/>
      <c r="WMP83" s="209"/>
      <c r="WMQ83" s="209"/>
      <c r="WMR83" s="209"/>
      <c r="WMS83" s="209"/>
      <c r="WMT83" s="209"/>
      <c r="WMU83" s="209"/>
      <c r="WMV83" s="209"/>
      <c r="WMW83" s="209"/>
      <c r="WMX83" s="209"/>
      <c r="WMY83" s="209"/>
      <c r="WMZ83" s="209"/>
      <c r="WNA83" s="209"/>
      <c r="WNB83" s="209"/>
      <c r="WNC83" s="209"/>
      <c r="WND83" s="209"/>
      <c r="WNE83" s="209"/>
      <c r="WNF83" s="209"/>
      <c r="WNG83" s="209"/>
      <c r="WNH83" s="209"/>
      <c r="WNI83" s="209"/>
      <c r="WNJ83" s="209"/>
      <c r="WNK83" s="209"/>
      <c r="WNL83" s="209"/>
      <c r="WNM83" s="209"/>
      <c r="WNN83" s="209"/>
      <c r="WNO83" s="209"/>
      <c r="WNP83" s="209"/>
      <c r="WNQ83" s="209"/>
      <c r="WNR83" s="209"/>
      <c r="WNS83" s="209"/>
      <c r="WNT83" s="209"/>
      <c r="WNU83" s="209"/>
      <c r="WNV83" s="209"/>
      <c r="WNW83" s="209"/>
      <c r="WNX83" s="209"/>
      <c r="WNY83" s="209"/>
      <c r="WNZ83" s="209"/>
      <c r="WOA83" s="209"/>
      <c r="WOB83" s="209"/>
      <c r="WOC83" s="209"/>
      <c r="WOD83" s="209"/>
      <c r="WOE83" s="209"/>
      <c r="WOF83" s="209"/>
      <c r="WOG83" s="209"/>
      <c r="WOH83" s="209"/>
      <c r="WOI83" s="209"/>
      <c r="WOJ83" s="209"/>
      <c r="WOK83" s="209"/>
      <c r="WOL83" s="209"/>
      <c r="WOM83" s="209"/>
      <c r="WON83" s="209"/>
      <c r="WOO83" s="209"/>
      <c r="WOP83" s="209"/>
      <c r="WOQ83" s="209"/>
      <c r="WOR83" s="209"/>
      <c r="WOS83" s="209"/>
      <c r="WOT83" s="209"/>
      <c r="WOU83" s="209"/>
      <c r="WOV83" s="209"/>
      <c r="WOW83" s="209"/>
      <c r="WOX83" s="209"/>
      <c r="WOY83" s="209"/>
      <c r="WOZ83" s="209"/>
      <c r="WPA83" s="209"/>
      <c r="WPB83" s="209"/>
      <c r="WPC83" s="209"/>
      <c r="WPD83" s="209"/>
      <c r="WPE83" s="209"/>
      <c r="WPF83" s="209"/>
      <c r="WPG83" s="209"/>
      <c r="WPH83" s="209"/>
      <c r="WPI83" s="209"/>
      <c r="WPJ83" s="209"/>
      <c r="WPK83" s="209"/>
      <c r="WPL83" s="209"/>
      <c r="WPM83" s="209"/>
      <c r="WPN83" s="209"/>
      <c r="WPO83" s="209"/>
      <c r="WPP83" s="209"/>
      <c r="WPQ83" s="209"/>
      <c r="WPR83" s="209"/>
      <c r="WPS83" s="209"/>
      <c r="WPT83" s="209"/>
      <c r="WPU83" s="209"/>
      <c r="WPV83" s="209"/>
      <c r="WPW83" s="209"/>
      <c r="WPX83" s="209"/>
      <c r="WPY83" s="209"/>
      <c r="WPZ83" s="209"/>
      <c r="WQA83" s="209"/>
      <c r="WQB83" s="209"/>
      <c r="WQC83" s="209"/>
      <c r="WQD83" s="209"/>
      <c r="WQE83" s="209"/>
      <c r="WQF83" s="209"/>
      <c r="WQG83" s="209"/>
      <c r="WQH83" s="209"/>
      <c r="WQI83" s="209"/>
      <c r="WQJ83" s="209"/>
      <c r="WQK83" s="209"/>
      <c r="WQL83" s="209"/>
      <c r="WQM83" s="209"/>
      <c r="WQN83" s="209"/>
      <c r="WQO83" s="209"/>
      <c r="WQP83" s="209"/>
      <c r="WQQ83" s="209"/>
      <c r="WQR83" s="209"/>
      <c r="WQS83" s="209"/>
      <c r="WQT83" s="209"/>
      <c r="WQU83" s="209"/>
      <c r="WQV83" s="209"/>
      <c r="WQW83" s="209"/>
      <c r="WQX83" s="209"/>
      <c r="WQY83" s="209"/>
      <c r="WQZ83" s="209"/>
      <c r="WRA83" s="209"/>
      <c r="WRB83" s="209"/>
      <c r="WRC83" s="209"/>
      <c r="WRD83" s="209"/>
      <c r="WRE83" s="209"/>
      <c r="WRF83" s="209"/>
      <c r="WRG83" s="209"/>
      <c r="WRH83" s="209"/>
      <c r="WRI83" s="209"/>
      <c r="WRJ83" s="209"/>
      <c r="WRK83" s="209"/>
      <c r="WRL83" s="209"/>
      <c r="WRM83" s="209"/>
      <c r="WRN83" s="209"/>
      <c r="WRO83" s="209"/>
      <c r="WRP83" s="209"/>
      <c r="WRQ83" s="209"/>
      <c r="WRR83" s="209"/>
      <c r="WRS83" s="209"/>
      <c r="WRT83" s="209"/>
      <c r="WRU83" s="209"/>
      <c r="WRV83" s="209"/>
      <c r="WRW83" s="209"/>
      <c r="WRX83" s="209"/>
      <c r="WRY83" s="209"/>
      <c r="WRZ83" s="209"/>
      <c r="WSA83" s="209"/>
      <c r="WSB83" s="209"/>
      <c r="WSC83" s="209"/>
      <c r="WSD83" s="209"/>
      <c r="WSE83" s="209"/>
      <c r="WSF83" s="209"/>
      <c r="WSG83" s="209"/>
      <c r="WSH83" s="209"/>
      <c r="WSI83" s="209"/>
      <c r="WSJ83" s="209"/>
      <c r="WSK83" s="209"/>
      <c r="WSL83" s="209"/>
      <c r="WSM83" s="209"/>
      <c r="WSN83" s="209"/>
      <c r="WSO83" s="209"/>
      <c r="WSP83" s="209"/>
      <c r="WSQ83" s="209"/>
      <c r="WSR83" s="209"/>
      <c r="WSS83" s="209"/>
      <c r="WST83" s="209"/>
      <c r="WSU83" s="209"/>
      <c r="WSV83" s="209"/>
      <c r="WSW83" s="209"/>
      <c r="WSX83" s="209"/>
      <c r="WSY83" s="209"/>
      <c r="WSZ83" s="209"/>
      <c r="WTA83" s="209"/>
      <c r="WTB83" s="209"/>
      <c r="WTC83" s="209"/>
      <c r="WTD83" s="209"/>
      <c r="WTE83" s="209"/>
      <c r="WTF83" s="209"/>
      <c r="WTG83" s="209"/>
      <c r="WTH83" s="209"/>
      <c r="WTI83" s="209"/>
      <c r="WTJ83" s="209"/>
      <c r="WTK83" s="209"/>
      <c r="WTL83" s="209"/>
      <c r="WTM83" s="209"/>
      <c r="WTN83" s="209"/>
      <c r="WTO83" s="209"/>
      <c r="WTP83" s="209"/>
      <c r="WTQ83" s="209"/>
      <c r="WTR83" s="209"/>
      <c r="WTS83" s="209"/>
      <c r="WTT83" s="209"/>
      <c r="WTU83" s="209"/>
      <c r="WTV83" s="209"/>
      <c r="WTW83" s="209"/>
      <c r="WTX83" s="209"/>
      <c r="WTY83" s="209"/>
      <c r="WTZ83" s="209"/>
      <c r="WUA83" s="209"/>
      <c r="WUB83" s="209"/>
      <c r="WUC83" s="209"/>
      <c r="WUD83" s="209"/>
      <c r="WUE83" s="209"/>
      <c r="WUF83" s="209"/>
      <c r="WUG83" s="209"/>
      <c r="WUH83" s="209"/>
      <c r="WUI83" s="209"/>
      <c r="WUJ83" s="209"/>
      <c r="WUK83" s="209"/>
      <c r="WUL83" s="209"/>
      <c r="WUM83" s="209"/>
      <c r="WUN83" s="209"/>
      <c r="WUO83" s="209"/>
      <c r="WUP83" s="209"/>
      <c r="WUQ83" s="209"/>
      <c r="WUR83" s="209"/>
      <c r="WUS83" s="209"/>
      <c r="WUT83" s="209"/>
      <c r="WUU83" s="209"/>
      <c r="WUV83" s="209"/>
      <c r="WUW83" s="209"/>
      <c r="WUX83" s="209"/>
      <c r="WUY83" s="209"/>
      <c r="WUZ83" s="209"/>
      <c r="WVA83" s="209"/>
      <c r="WVB83" s="209"/>
      <c r="WVC83" s="209"/>
      <c r="WVD83" s="209"/>
      <c r="WVE83" s="209"/>
      <c r="WVF83" s="209"/>
      <c r="WVG83" s="209"/>
      <c r="WVH83" s="209"/>
      <c r="WVI83" s="209"/>
      <c r="WVJ83" s="209"/>
      <c r="WVK83" s="209"/>
      <c r="WVL83" s="209"/>
      <c r="WVM83" s="209"/>
      <c r="WVN83" s="209"/>
      <c r="WVO83" s="209"/>
      <c r="WVP83" s="209"/>
      <c r="WVQ83" s="209"/>
      <c r="WVR83" s="209"/>
      <c r="WVS83" s="209"/>
      <c r="WVT83" s="209"/>
      <c r="WVU83" s="209"/>
      <c r="WVV83" s="209"/>
      <c r="WVW83" s="209"/>
      <c r="WVX83" s="209"/>
      <c r="WVY83" s="209"/>
      <c r="WVZ83" s="209"/>
      <c r="WWA83" s="209"/>
      <c r="WWB83" s="209"/>
      <c r="WWC83" s="209"/>
      <c r="WWD83" s="209"/>
      <c r="WWE83" s="209"/>
      <c r="WWF83" s="209"/>
      <c r="WWG83" s="209"/>
      <c r="WWH83" s="209"/>
      <c r="WWI83" s="209"/>
      <c r="WWJ83" s="209"/>
      <c r="WWK83" s="209"/>
      <c r="WWL83" s="209"/>
      <c r="WWM83" s="209"/>
      <c r="WWN83" s="209"/>
      <c r="WWO83" s="209"/>
      <c r="WWP83" s="209"/>
      <c r="WWQ83" s="209"/>
      <c r="WWR83" s="209"/>
      <c r="WWS83" s="209"/>
      <c r="WWT83" s="209"/>
      <c r="WWU83" s="209"/>
      <c r="WWV83" s="209"/>
      <c r="WWW83" s="209"/>
      <c r="WWX83" s="209"/>
      <c r="WWY83" s="209"/>
      <c r="WWZ83" s="209"/>
      <c r="WXA83" s="209"/>
      <c r="WXB83" s="209"/>
      <c r="WXC83" s="209"/>
      <c r="WXD83" s="209"/>
      <c r="WXE83" s="209"/>
      <c r="WXF83" s="209"/>
      <c r="WXG83" s="209"/>
      <c r="WXH83" s="209"/>
      <c r="WXI83" s="209"/>
      <c r="WXJ83" s="209"/>
      <c r="WXK83" s="209"/>
      <c r="WXL83" s="209"/>
      <c r="WXM83" s="209"/>
      <c r="WXN83" s="209"/>
      <c r="WXO83" s="209"/>
      <c r="WXP83" s="209"/>
      <c r="WXQ83" s="209"/>
      <c r="WXR83" s="209"/>
      <c r="WXS83" s="209"/>
      <c r="WXT83" s="209"/>
      <c r="WXU83" s="209"/>
      <c r="WXV83" s="209"/>
      <c r="WXW83" s="209"/>
      <c r="WXX83" s="209"/>
      <c r="WXY83" s="209"/>
      <c r="WXZ83" s="209"/>
      <c r="WYA83" s="209"/>
      <c r="WYB83" s="209"/>
      <c r="WYC83" s="209"/>
      <c r="WYD83" s="209"/>
      <c r="WYE83" s="209"/>
      <c r="WYF83" s="209"/>
      <c r="WYG83" s="209"/>
      <c r="WYH83" s="209"/>
      <c r="WYI83" s="209"/>
      <c r="WYJ83" s="209"/>
      <c r="WYK83" s="209"/>
      <c r="WYL83" s="209"/>
      <c r="WYM83" s="209"/>
      <c r="WYN83" s="209"/>
      <c r="WYO83" s="209"/>
      <c r="WYP83" s="209"/>
      <c r="WYQ83" s="209"/>
      <c r="WYR83" s="209"/>
      <c r="WYS83" s="209"/>
      <c r="WYT83" s="209"/>
      <c r="WYU83" s="209"/>
      <c r="WYV83" s="209"/>
      <c r="WYW83" s="209"/>
      <c r="WYX83" s="209"/>
      <c r="WYY83" s="209"/>
      <c r="WYZ83" s="209"/>
      <c r="WZA83" s="209"/>
      <c r="WZB83" s="209"/>
      <c r="WZC83" s="209"/>
      <c r="WZD83" s="209"/>
      <c r="WZE83" s="209"/>
      <c r="WZF83" s="209"/>
      <c r="WZG83" s="209"/>
      <c r="WZH83" s="209"/>
      <c r="WZI83" s="209"/>
      <c r="WZJ83" s="209"/>
      <c r="WZK83" s="209"/>
      <c r="WZL83" s="209"/>
      <c r="WZM83" s="209"/>
      <c r="WZN83" s="209"/>
      <c r="WZO83" s="209"/>
      <c r="WZP83" s="209"/>
      <c r="WZQ83" s="209"/>
      <c r="WZR83" s="209"/>
      <c r="WZS83" s="209"/>
      <c r="WZT83" s="209"/>
      <c r="WZU83" s="209"/>
      <c r="WZV83" s="209"/>
      <c r="WZW83" s="209"/>
      <c r="WZX83" s="209"/>
      <c r="WZY83" s="209"/>
      <c r="WZZ83" s="209"/>
      <c r="XAA83" s="209"/>
      <c r="XAB83" s="209"/>
      <c r="XAC83" s="209"/>
      <c r="XAD83" s="209"/>
      <c r="XAE83" s="209"/>
      <c r="XAF83" s="209"/>
      <c r="XAG83" s="209"/>
      <c r="XAH83" s="209"/>
      <c r="XAI83" s="209"/>
      <c r="XAJ83" s="209"/>
      <c r="XAK83" s="209"/>
      <c r="XAL83" s="209"/>
      <c r="XAM83" s="209"/>
      <c r="XAN83" s="209"/>
      <c r="XAO83" s="209"/>
      <c r="XAP83" s="209"/>
      <c r="XAQ83" s="209"/>
      <c r="XAR83" s="209"/>
      <c r="XAS83" s="209"/>
      <c r="XAT83" s="209"/>
      <c r="XAU83" s="209"/>
      <c r="XAV83" s="209"/>
      <c r="XAW83" s="209"/>
      <c r="XAX83" s="209"/>
      <c r="XAY83" s="209"/>
      <c r="XAZ83" s="209"/>
      <c r="XBA83" s="209"/>
      <c r="XBB83" s="209"/>
      <c r="XBC83" s="209"/>
      <c r="XBD83" s="209"/>
      <c r="XBE83" s="209"/>
      <c r="XBF83" s="209"/>
      <c r="XBG83" s="209"/>
      <c r="XBH83" s="209"/>
      <c r="XBI83" s="209"/>
      <c r="XBJ83" s="209"/>
      <c r="XBK83" s="209"/>
      <c r="XBL83" s="209"/>
      <c r="XBM83" s="209"/>
      <c r="XBN83" s="209"/>
      <c r="XBO83" s="209"/>
      <c r="XBP83" s="209"/>
      <c r="XBQ83" s="209"/>
      <c r="XBR83" s="209"/>
      <c r="XBS83" s="209"/>
      <c r="XBT83" s="209"/>
      <c r="XBU83" s="209"/>
      <c r="XBV83" s="209"/>
      <c r="XBW83" s="209"/>
      <c r="XBX83" s="209"/>
      <c r="XBY83" s="209"/>
      <c r="XBZ83" s="209"/>
      <c r="XCA83" s="209"/>
      <c r="XCB83" s="209"/>
      <c r="XCC83" s="209"/>
      <c r="XCD83" s="209"/>
      <c r="XCE83" s="209"/>
      <c r="XCF83" s="209"/>
      <c r="XCG83" s="209"/>
      <c r="XCH83" s="209"/>
      <c r="XCI83" s="209"/>
      <c r="XCJ83" s="209"/>
      <c r="XCK83" s="209"/>
      <c r="XCL83" s="209"/>
      <c r="XCM83" s="209"/>
      <c r="XCN83" s="209"/>
      <c r="XCO83" s="209"/>
      <c r="XCP83" s="209"/>
      <c r="XCQ83" s="209"/>
      <c r="XCR83" s="209"/>
      <c r="XCS83" s="209"/>
      <c r="XCT83" s="209"/>
      <c r="XCU83" s="209"/>
      <c r="XCV83" s="209"/>
      <c r="XCW83" s="209"/>
      <c r="XCX83" s="209"/>
      <c r="XCY83" s="209"/>
      <c r="XCZ83" s="209"/>
      <c r="XDA83" s="209"/>
      <c r="XDB83" s="209"/>
      <c r="XDC83" s="209"/>
      <c r="XDD83" s="209"/>
      <c r="XDE83" s="209"/>
      <c r="XDF83" s="209"/>
      <c r="XDG83" s="209"/>
      <c r="XDH83" s="209"/>
      <c r="XDI83" s="209"/>
      <c r="XDJ83" s="209"/>
      <c r="XDK83" s="209"/>
      <c r="XDL83" s="209"/>
      <c r="XDM83" s="209"/>
      <c r="XDN83" s="209"/>
      <c r="XDO83" s="209"/>
      <c r="XDP83" s="209"/>
      <c r="XDQ83" s="209"/>
      <c r="XDR83" s="209"/>
      <c r="XDS83" s="209"/>
      <c r="XDT83" s="209"/>
      <c r="XDU83" s="209"/>
      <c r="XDV83" s="209"/>
      <c r="XDW83" s="209"/>
      <c r="XDX83" s="209"/>
      <c r="XDY83" s="209"/>
      <c r="XDZ83" s="209"/>
      <c r="XEA83" s="209"/>
      <c r="XEB83" s="209"/>
      <c r="XEC83" s="209"/>
      <c r="XED83" s="209"/>
      <c r="XEE83" s="209"/>
      <c r="XEF83" s="209"/>
      <c r="XEG83" s="209"/>
      <c r="XEH83" s="209"/>
      <c r="XEI83" s="209"/>
      <c r="XEJ83" s="209"/>
      <c r="XEK83" s="209"/>
      <c r="XEL83" s="209"/>
      <c r="XEM83" s="209"/>
      <c r="XEN83" s="209"/>
      <c r="XEO83" s="209"/>
      <c r="XEP83" s="209"/>
      <c r="XEQ83" s="209"/>
      <c r="XER83" s="209"/>
      <c r="XES83" s="209"/>
      <c r="XET83" s="209"/>
      <c r="XEU83" s="209"/>
      <c r="XEV83" s="209"/>
      <c r="XEW83" s="209"/>
      <c r="XEX83" s="209"/>
      <c r="XEY83" s="209"/>
      <c r="XEZ83" s="209"/>
      <c r="XFA83" s="209"/>
      <c r="XFB83" s="209"/>
      <c r="XFC83" s="209"/>
      <c r="XFD83" s="209"/>
    </row>
    <row r="84" spans="1:16384" s="181" customFormat="1" ht="13.5" x14ac:dyDescent="0.25">
      <c r="A84" s="867" t="s">
        <v>1300</v>
      </c>
      <c r="B84" s="867"/>
      <c r="C84" s="867"/>
      <c r="D84" s="867"/>
      <c r="E84" s="867"/>
      <c r="F84" s="867"/>
      <c r="G84" s="867"/>
      <c r="H84" s="867"/>
      <c r="I84" s="867"/>
      <c r="J84" s="867"/>
      <c r="K84" s="867"/>
      <c r="L84" s="867"/>
      <c r="M84" s="867"/>
      <c r="N84" s="867"/>
      <c r="O84" s="1301" t="s">
        <v>1301</v>
      </c>
      <c r="P84" s="1301"/>
      <c r="Q84" s="1301"/>
      <c r="R84" s="1301"/>
      <c r="S84" s="1301"/>
      <c r="T84" s="1301"/>
      <c r="U84" s="1301"/>
      <c r="V84" s="1301"/>
      <c r="W84" s="1301"/>
      <c r="X84" s="1301"/>
      <c r="Y84" s="1301"/>
      <c r="Z84" s="1301"/>
      <c r="AA84" s="1301"/>
      <c r="AB84" s="1302"/>
      <c r="AC84" s="1302"/>
      <c r="AD84" s="1302"/>
      <c r="AE84" s="1302"/>
      <c r="AF84" s="1302"/>
      <c r="AG84" s="1302"/>
      <c r="AH84" s="1302"/>
      <c r="AI84" s="1302"/>
      <c r="AJ84" s="1302"/>
      <c r="AK84" s="1302"/>
      <c r="AL84" s="1302"/>
      <c r="AM84" s="1302"/>
      <c r="AN84" s="1302"/>
      <c r="AO84" s="1302"/>
      <c r="AP84" s="1303"/>
      <c r="AQ84" s="1303"/>
      <c r="AR84" s="1303"/>
      <c r="AS84" s="1303"/>
      <c r="AT84" s="1303"/>
      <c r="AU84" s="1303"/>
      <c r="AV84" s="1303"/>
      <c r="AW84" s="1303"/>
      <c r="AX84" s="1303"/>
      <c r="AY84" s="1303"/>
      <c r="AZ84" s="180"/>
      <c r="BA84" s="210"/>
      <c r="BB84" s="210"/>
      <c r="BC84" s="209"/>
      <c r="BD84" s="209"/>
      <c r="BE84" s="209"/>
      <c r="BF84" s="209"/>
      <c r="BG84" s="209"/>
      <c r="BH84" s="209"/>
      <c r="BI84" s="209"/>
      <c r="BJ84" s="209"/>
      <c r="BK84" s="209"/>
      <c r="BL84" s="209"/>
      <c r="BM84" s="209"/>
      <c r="BN84" s="209"/>
      <c r="BO84" s="209"/>
      <c r="BP84" s="209"/>
      <c r="BQ84" s="209"/>
      <c r="BR84" s="209"/>
      <c r="BS84" s="209"/>
      <c r="BT84" s="209"/>
      <c r="BU84" s="209"/>
      <c r="BV84" s="209"/>
      <c r="BW84" s="209"/>
      <c r="BX84" s="209"/>
      <c r="BY84" s="209"/>
      <c r="BZ84" s="209"/>
      <c r="CA84" s="209"/>
      <c r="CB84" s="209"/>
      <c r="CC84" s="209"/>
      <c r="CD84" s="209"/>
      <c r="CE84" s="209"/>
      <c r="CF84" s="209"/>
      <c r="CG84" s="209"/>
      <c r="CH84" s="209"/>
      <c r="CI84" s="209"/>
      <c r="CJ84" s="209"/>
      <c r="CK84" s="209"/>
      <c r="CL84" s="209"/>
      <c r="CM84" s="209"/>
      <c r="CN84" s="209"/>
      <c r="CO84" s="209"/>
      <c r="CP84" s="209"/>
      <c r="CQ84" s="209"/>
      <c r="CR84" s="209"/>
      <c r="CS84" s="209"/>
      <c r="CT84" s="209"/>
      <c r="CU84" s="209"/>
      <c r="CV84" s="209"/>
      <c r="CW84" s="209"/>
      <c r="CX84" s="209"/>
      <c r="CY84" s="209"/>
      <c r="CZ84" s="209"/>
      <c r="DA84" s="209"/>
      <c r="DB84" s="209"/>
      <c r="DC84" s="209"/>
      <c r="DD84" s="209"/>
      <c r="DE84" s="209"/>
      <c r="DF84" s="209"/>
      <c r="DG84" s="209"/>
      <c r="DH84" s="209"/>
      <c r="DI84" s="209"/>
      <c r="DJ84" s="209"/>
      <c r="DK84" s="209"/>
      <c r="DL84" s="209"/>
      <c r="DM84" s="209"/>
      <c r="DN84" s="209"/>
      <c r="DO84" s="209"/>
      <c r="DP84" s="209"/>
      <c r="DQ84" s="209"/>
      <c r="DR84" s="209"/>
      <c r="DS84" s="209"/>
      <c r="DT84" s="209"/>
      <c r="DU84" s="209"/>
      <c r="DV84" s="209"/>
      <c r="DW84" s="209"/>
      <c r="DX84" s="209"/>
      <c r="DY84" s="209"/>
      <c r="DZ84" s="209"/>
      <c r="EA84" s="209"/>
      <c r="EB84" s="209"/>
      <c r="EC84" s="209"/>
      <c r="ED84" s="209"/>
      <c r="EE84" s="209"/>
      <c r="EF84" s="209"/>
      <c r="EG84" s="209"/>
      <c r="EH84" s="209"/>
      <c r="EI84" s="209"/>
      <c r="EJ84" s="209"/>
      <c r="EK84" s="209"/>
      <c r="EL84" s="209"/>
      <c r="EM84" s="209"/>
      <c r="EN84" s="209"/>
      <c r="EO84" s="209"/>
      <c r="EP84" s="209"/>
      <c r="EQ84" s="209"/>
      <c r="ER84" s="209"/>
      <c r="ES84" s="209"/>
      <c r="ET84" s="209"/>
      <c r="EU84" s="209"/>
      <c r="EV84" s="209"/>
      <c r="EW84" s="209"/>
      <c r="EX84" s="209"/>
      <c r="EY84" s="209"/>
      <c r="EZ84" s="209"/>
      <c r="FA84" s="209"/>
      <c r="FB84" s="209"/>
      <c r="FC84" s="209"/>
      <c r="FD84" s="209"/>
      <c r="FE84" s="209"/>
      <c r="FF84" s="209"/>
      <c r="FG84" s="209"/>
      <c r="FH84" s="209"/>
      <c r="FI84" s="209"/>
      <c r="FJ84" s="209"/>
      <c r="FK84" s="209"/>
      <c r="FL84" s="209"/>
      <c r="FM84" s="209"/>
      <c r="FN84" s="209"/>
      <c r="FO84" s="209"/>
      <c r="FP84" s="209"/>
      <c r="FQ84" s="209"/>
      <c r="FR84" s="209"/>
      <c r="FS84" s="209"/>
      <c r="FT84" s="209"/>
      <c r="FU84" s="209"/>
      <c r="FV84" s="209"/>
      <c r="FW84" s="209"/>
      <c r="FX84" s="209"/>
      <c r="FY84" s="209"/>
      <c r="FZ84" s="209"/>
      <c r="GA84" s="209"/>
      <c r="GB84" s="209"/>
      <c r="GC84" s="209"/>
      <c r="GD84" s="209"/>
      <c r="GE84" s="209"/>
      <c r="GF84" s="209"/>
      <c r="GG84" s="209"/>
      <c r="GH84" s="209"/>
      <c r="GI84" s="209"/>
      <c r="GJ84" s="209"/>
      <c r="GK84" s="209"/>
      <c r="GL84" s="209"/>
      <c r="GM84" s="209"/>
      <c r="GN84" s="209"/>
      <c r="GO84" s="209"/>
      <c r="GP84" s="209"/>
      <c r="GQ84" s="209"/>
      <c r="GR84" s="209"/>
      <c r="GS84" s="209"/>
      <c r="GT84" s="209"/>
      <c r="GU84" s="209"/>
      <c r="GV84" s="209"/>
      <c r="GW84" s="209"/>
      <c r="GX84" s="209"/>
      <c r="GY84" s="209"/>
      <c r="GZ84" s="209"/>
      <c r="HA84" s="209"/>
      <c r="HB84" s="209"/>
      <c r="HC84" s="209"/>
      <c r="HD84" s="209"/>
      <c r="HE84" s="209"/>
      <c r="HF84" s="209"/>
      <c r="HG84" s="209"/>
      <c r="HH84" s="209"/>
      <c r="HI84" s="209"/>
      <c r="HJ84" s="209"/>
      <c r="HK84" s="209"/>
      <c r="HL84" s="209"/>
      <c r="HM84" s="209"/>
      <c r="HN84" s="209"/>
      <c r="HO84" s="209"/>
      <c r="HP84" s="209"/>
      <c r="HQ84" s="209"/>
      <c r="HR84" s="209"/>
      <c r="HS84" s="209"/>
      <c r="HT84" s="209"/>
      <c r="HU84" s="209"/>
      <c r="HV84" s="209"/>
      <c r="HW84" s="209"/>
      <c r="HX84" s="209"/>
      <c r="HY84" s="209"/>
      <c r="HZ84" s="209"/>
      <c r="IA84" s="209"/>
      <c r="IB84" s="209"/>
      <c r="IC84" s="209"/>
      <c r="ID84" s="209"/>
      <c r="IE84" s="209"/>
      <c r="IF84" s="209"/>
      <c r="IG84" s="209"/>
      <c r="IH84" s="209"/>
      <c r="II84" s="209"/>
      <c r="IJ84" s="209"/>
      <c r="IK84" s="209"/>
      <c r="IL84" s="209"/>
      <c r="IM84" s="209"/>
      <c r="IN84" s="209"/>
      <c r="IO84" s="209"/>
      <c r="IP84" s="209"/>
      <c r="IQ84" s="209"/>
      <c r="IR84" s="209"/>
      <c r="IS84" s="209"/>
      <c r="IT84" s="209"/>
      <c r="IU84" s="209"/>
      <c r="IV84" s="209"/>
      <c r="IW84" s="209"/>
      <c r="IX84" s="209"/>
      <c r="IY84" s="209"/>
      <c r="IZ84" s="209"/>
      <c r="JA84" s="209"/>
      <c r="JB84" s="209"/>
      <c r="JC84" s="209"/>
      <c r="JD84" s="209"/>
      <c r="JE84" s="209"/>
      <c r="JF84" s="209"/>
      <c r="JG84" s="209"/>
      <c r="JH84" s="209"/>
      <c r="JI84" s="209"/>
      <c r="JJ84" s="209"/>
      <c r="JK84" s="209"/>
      <c r="JL84" s="209"/>
      <c r="JM84" s="209"/>
      <c r="JN84" s="209"/>
      <c r="JO84" s="209"/>
      <c r="JP84" s="209"/>
      <c r="JQ84" s="209"/>
      <c r="JR84" s="209"/>
      <c r="JS84" s="209"/>
      <c r="JT84" s="209"/>
      <c r="JU84" s="209"/>
      <c r="JV84" s="209"/>
      <c r="JW84" s="209"/>
      <c r="JX84" s="209"/>
      <c r="JY84" s="209"/>
      <c r="JZ84" s="209"/>
      <c r="KA84" s="209"/>
      <c r="KB84" s="209"/>
      <c r="KC84" s="209"/>
      <c r="KD84" s="209"/>
      <c r="KE84" s="209"/>
      <c r="KF84" s="209"/>
      <c r="KG84" s="209"/>
      <c r="KH84" s="209"/>
      <c r="KI84" s="209"/>
      <c r="KJ84" s="209"/>
      <c r="KK84" s="209"/>
      <c r="KL84" s="209"/>
      <c r="KM84" s="209"/>
      <c r="KN84" s="209"/>
      <c r="KO84" s="209"/>
      <c r="KP84" s="209"/>
      <c r="KQ84" s="209"/>
      <c r="KR84" s="209"/>
      <c r="KS84" s="209"/>
      <c r="KT84" s="209"/>
      <c r="KU84" s="209"/>
      <c r="KV84" s="209"/>
      <c r="KW84" s="209"/>
      <c r="KX84" s="209"/>
      <c r="KY84" s="209"/>
      <c r="KZ84" s="209"/>
      <c r="LA84" s="209"/>
      <c r="LB84" s="209"/>
      <c r="LC84" s="209"/>
      <c r="LD84" s="209"/>
      <c r="LE84" s="209"/>
      <c r="LF84" s="209"/>
      <c r="LG84" s="209"/>
      <c r="LH84" s="209"/>
      <c r="LI84" s="209"/>
      <c r="LJ84" s="209"/>
      <c r="LK84" s="209"/>
      <c r="LL84" s="209"/>
      <c r="LM84" s="209"/>
      <c r="LN84" s="209"/>
      <c r="LO84" s="209"/>
      <c r="LP84" s="209"/>
      <c r="LQ84" s="209"/>
      <c r="LR84" s="209"/>
      <c r="LS84" s="209"/>
      <c r="LT84" s="209"/>
      <c r="LU84" s="209"/>
      <c r="LV84" s="209"/>
      <c r="LW84" s="209"/>
      <c r="LX84" s="209"/>
      <c r="LY84" s="209"/>
      <c r="LZ84" s="209"/>
      <c r="MA84" s="209"/>
      <c r="MB84" s="209"/>
      <c r="MC84" s="209"/>
      <c r="MD84" s="209"/>
      <c r="ME84" s="209"/>
      <c r="MF84" s="209"/>
      <c r="MG84" s="209"/>
      <c r="MH84" s="209"/>
      <c r="MI84" s="209"/>
      <c r="MJ84" s="209"/>
      <c r="MK84" s="209"/>
      <c r="ML84" s="209"/>
      <c r="MM84" s="209"/>
      <c r="MN84" s="209"/>
      <c r="MO84" s="209"/>
      <c r="MP84" s="209"/>
      <c r="MQ84" s="209"/>
      <c r="MR84" s="209"/>
      <c r="MS84" s="209"/>
      <c r="MT84" s="209"/>
      <c r="MU84" s="209"/>
      <c r="MV84" s="209"/>
      <c r="MW84" s="209"/>
      <c r="MX84" s="209"/>
      <c r="MY84" s="209"/>
      <c r="MZ84" s="209"/>
      <c r="NA84" s="209"/>
      <c r="NB84" s="209"/>
      <c r="NC84" s="209"/>
      <c r="ND84" s="209"/>
      <c r="NE84" s="209"/>
      <c r="NF84" s="209"/>
      <c r="NG84" s="209"/>
      <c r="NH84" s="209"/>
      <c r="NI84" s="209"/>
      <c r="NJ84" s="209"/>
      <c r="NK84" s="209"/>
      <c r="NL84" s="209"/>
      <c r="NM84" s="209"/>
      <c r="NN84" s="209"/>
      <c r="NO84" s="209"/>
      <c r="NP84" s="209"/>
      <c r="NQ84" s="209"/>
      <c r="NR84" s="209"/>
      <c r="NS84" s="209"/>
      <c r="NT84" s="209"/>
      <c r="NU84" s="209"/>
      <c r="NV84" s="209"/>
      <c r="NW84" s="209"/>
      <c r="NX84" s="209"/>
      <c r="NY84" s="209"/>
      <c r="NZ84" s="209"/>
      <c r="OA84" s="209"/>
      <c r="OB84" s="209"/>
      <c r="OC84" s="209"/>
      <c r="OD84" s="209"/>
      <c r="OE84" s="209"/>
      <c r="OF84" s="209"/>
      <c r="OG84" s="209"/>
      <c r="OH84" s="209"/>
      <c r="OI84" s="209"/>
      <c r="OJ84" s="209"/>
      <c r="OK84" s="209"/>
      <c r="OL84" s="209"/>
      <c r="OM84" s="209"/>
      <c r="ON84" s="209"/>
      <c r="OO84" s="209"/>
      <c r="OP84" s="209"/>
      <c r="OQ84" s="209"/>
      <c r="OR84" s="209"/>
      <c r="OS84" s="209"/>
      <c r="OT84" s="209"/>
      <c r="OU84" s="209"/>
      <c r="OV84" s="209"/>
      <c r="OW84" s="209"/>
      <c r="OX84" s="209"/>
      <c r="OY84" s="209"/>
      <c r="OZ84" s="209"/>
      <c r="PA84" s="209"/>
      <c r="PB84" s="209"/>
      <c r="PC84" s="209"/>
      <c r="PD84" s="209"/>
      <c r="PE84" s="209"/>
      <c r="PF84" s="209"/>
      <c r="PG84" s="209"/>
      <c r="PH84" s="209"/>
      <c r="PI84" s="209"/>
      <c r="PJ84" s="209"/>
      <c r="PK84" s="209"/>
      <c r="PL84" s="209"/>
      <c r="PM84" s="209"/>
      <c r="PN84" s="209"/>
      <c r="PO84" s="209"/>
      <c r="PP84" s="209"/>
      <c r="PQ84" s="209"/>
      <c r="PR84" s="209"/>
      <c r="PS84" s="209"/>
      <c r="PT84" s="209"/>
      <c r="PU84" s="209"/>
      <c r="PV84" s="209"/>
      <c r="PW84" s="209"/>
      <c r="PX84" s="209"/>
      <c r="PY84" s="209"/>
      <c r="PZ84" s="209"/>
      <c r="QA84" s="209"/>
      <c r="QB84" s="209"/>
      <c r="QC84" s="209"/>
      <c r="QD84" s="209"/>
      <c r="QE84" s="209"/>
      <c r="QF84" s="209"/>
      <c r="QG84" s="209"/>
      <c r="QH84" s="209"/>
      <c r="QI84" s="209"/>
      <c r="QJ84" s="209"/>
      <c r="QK84" s="209"/>
      <c r="QL84" s="209"/>
      <c r="QM84" s="209"/>
      <c r="QN84" s="209"/>
      <c r="QO84" s="209"/>
      <c r="QP84" s="209"/>
      <c r="QQ84" s="209"/>
      <c r="QR84" s="209"/>
      <c r="QS84" s="209"/>
      <c r="QT84" s="209"/>
      <c r="QU84" s="209"/>
      <c r="QV84" s="209"/>
      <c r="QW84" s="209"/>
      <c r="QX84" s="209"/>
      <c r="QY84" s="209"/>
      <c r="QZ84" s="209"/>
      <c r="RA84" s="209"/>
      <c r="RB84" s="209"/>
      <c r="RC84" s="209"/>
      <c r="RD84" s="209"/>
      <c r="RE84" s="209"/>
      <c r="RF84" s="209"/>
      <c r="RG84" s="209"/>
      <c r="RH84" s="209"/>
      <c r="RI84" s="209"/>
      <c r="RJ84" s="209"/>
      <c r="RK84" s="209"/>
      <c r="RL84" s="209"/>
      <c r="RM84" s="209"/>
      <c r="RN84" s="209"/>
      <c r="RO84" s="209"/>
      <c r="RP84" s="209"/>
      <c r="RQ84" s="209"/>
      <c r="RR84" s="209"/>
      <c r="RS84" s="209"/>
      <c r="RT84" s="209"/>
      <c r="RU84" s="209"/>
      <c r="RV84" s="209"/>
      <c r="RW84" s="209"/>
      <c r="RX84" s="209"/>
      <c r="RY84" s="209"/>
      <c r="RZ84" s="209"/>
      <c r="SA84" s="209"/>
      <c r="SB84" s="209"/>
      <c r="SC84" s="209"/>
      <c r="SD84" s="209"/>
      <c r="SE84" s="209"/>
      <c r="SF84" s="209"/>
      <c r="SG84" s="209"/>
      <c r="SH84" s="209"/>
      <c r="SI84" s="209"/>
      <c r="SJ84" s="209"/>
      <c r="SK84" s="209"/>
      <c r="SL84" s="209"/>
      <c r="SM84" s="209"/>
      <c r="SN84" s="209"/>
      <c r="SO84" s="209"/>
      <c r="SP84" s="209"/>
      <c r="SQ84" s="209"/>
      <c r="SR84" s="209"/>
      <c r="SS84" s="209"/>
      <c r="ST84" s="209"/>
      <c r="SU84" s="209"/>
      <c r="SV84" s="209"/>
      <c r="SW84" s="209"/>
      <c r="SX84" s="209"/>
      <c r="SY84" s="209"/>
      <c r="SZ84" s="209"/>
      <c r="TA84" s="209"/>
      <c r="TB84" s="209"/>
      <c r="TC84" s="209"/>
      <c r="TD84" s="209"/>
      <c r="TE84" s="209"/>
      <c r="TF84" s="209"/>
      <c r="TG84" s="209"/>
      <c r="TH84" s="209"/>
      <c r="TI84" s="209"/>
      <c r="TJ84" s="209"/>
      <c r="TK84" s="209"/>
      <c r="TL84" s="209"/>
      <c r="TM84" s="209"/>
      <c r="TN84" s="209"/>
      <c r="TO84" s="209"/>
      <c r="TP84" s="209"/>
      <c r="TQ84" s="209"/>
      <c r="TR84" s="209"/>
      <c r="TS84" s="209"/>
      <c r="TT84" s="209"/>
      <c r="TU84" s="209"/>
      <c r="TV84" s="209"/>
      <c r="TW84" s="209"/>
      <c r="TX84" s="209"/>
      <c r="TY84" s="209"/>
      <c r="TZ84" s="209"/>
      <c r="UA84" s="209"/>
      <c r="UB84" s="209"/>
      <c r="UC84" s="209"/>
      <c r="UD84" s="209"/>
      <c r="UE84" s="209"/>
      <c r="UF84" s="209"/>
      <c r="UG84" s="209"/>
      <c r="UH84" s="209"/>
      <c r="UI84" s="209"/>
      <c r="UJ84" s="209"/>
      <c r="UK84" s="209"/>
      <c r="UL84" s="209"/>
      <c r="UM84" s="209"/>
      <c r="UN84" s="209"/>
      <c r="UO84" s="209"/>
      <c r="UP84" s="209"/>
      <c r="UQ84" s="209"/>
      <c r="UR84" s="209"/>
      <c r="US84" s="209"/>
      <c r="UT84" s="209"/>
      <c r="UU84" s="209"/>
      <c r="UV84" s="209"/>
      <c r="UW84" s="209"/>
      <c r="UX84" s="209"/>
      <c r="UY84" s="209"/>
      <c r="UZ84" s="209"/>
      <c r="VA84" s="209"/>
      <c r="VB84" s="209"/>
      <c r="VC84" s="209"/>
      <c r="VD84" s="209"/>
      <c r="VE84" s="209"/>
      <c r="VF84" s="209"/>
      <c r="VG84" s="209"/>
      <c r="VH84" s="209"/>
      <c r="VI84" s="209"/>
      <c r="VJ84" s="209"/>
      <c r="VK84" s="209"/>
      <c r="VL84" s="209"/>
      <c r="VM84" s="209"/>
      <c r="VN84" s="209"/>
      <c r="VO84" s="209"/>
      <c r="VP84" s="209"/>
      <c r="VQ84" s="209"/>
      <c r="VR84" s="209"/>
      <c r="VS84" s="209"/>
      <c r="VT84" s="209"/>
      <c r="VU84" s="209"/>
      <c r="VV84" s="209"/>
      <c r="VW84" s="209"/>
      <c r="VX84" s="209"/>
      <c r="VY84" s="209"/>
      <c r="VZ84" s="209"/>
      <c r="WA84" s="209"/>
      <c r="WB84" s="209"/>
      <c r="WC84" s="209"/>
      <c r="WD84" s="209"/>
      <c r="WE84" s="209"/>
      <c r="WF84" s="209"/>
      <c r="WG84" s="209"/>
      <c r="WH84" s="209"/>
      <c r="WI84" s="209"/>
      <c r="WJ84" s="209"/>
      <c r="WK84" s="209"/>
      <c r="WL84" s="209"/>
      <c r="WM84" s="209"/>
      <c r="WN84" s="209"/>
      <c r="WO84" s="209"/>
      <c r="WP84" s="209"/>
      <c r="WQ84" s="209"/>
      <c r="WR84" s="209"/>
      <c r="WS84" s="209"/>
      <c r="WT84" s="209"/>
      <c r="WU84" s="209"/>
      <c r="WV84" s="209"/>
      <c r="WW84" s="209"/>
      <c r="WX84" s="209"/>
      <c r="WY84" s="209"/>
      <c r="WZ84" s="209"/>
      <c r="XA84" s="209"/>
      <c r="XB84" s="209"/>
      <c r="XC84" s="209"/>
      <c r="XD84" s="209"/>
      <c r="XE84" s="209"/>
      <c r="XF84" s="209"/>
      <c r="XG84" s="209"/>
      <c r="XH84" s="209"/>
      <c r="XI84" s="209"/>
      <c r="XJ84" s="209"/>
      <c r="XK84" s="209"/>
      <c r="XL84" s="209"/>
      <c r="XM84" s="209"/>
      <c r="XN84" s="209"/>
      <c r="XO84" s="209"/>
      <c r="XP84" s="209"/>
      <c r="XQ84" s="209"/>
      <c r="XR84" s="209"/>
      <c r="XS84" s="209"/>
      <c r="XT84" s="209"/>
      <c r="XU84" s="209"/>
      <c r="XV84" s="209"/>
      <c r="XW84" s="209"/>
      <c r="XX84" s="209"/>
      <c r="XY84" s="209"/>
      <c r="XZ84" s="209"/>
      <c r="YA84" s="209"/>
      <c r="YB84" s="209"/>
      <c r="YC84" s="209"/>
      <c r="YD84" s="209"/>
      <c r="YE84" s="209"/>
      <c r="YF84" s="209"/>
      <c r="YG84" s="209"/>
      <c r="YH84" s="209"/>
      <c r="YI84" s="209"/>
      <c r="YJ84" s="209"/>
      <c r="YK84" s="209"/>
      <c r="YL84" s="209"/>
      <c r="YM84" s="209"/>
      <c r="YN84" s="209"/>
      <c r="YO84" s="209"/>
      <c r="YP84" s="209"/>
      <c r="YQ84" s="209"/>
      <c r="YR84" s="209"/>
      <c r="YS84" s="209"/>
      <c r="YT84" s="209"/>
      <c r="YU84" s="209"/>
      <c r="YV84" s="209"/>
      <c r="YW84" s="209"/>
      <c r="YX84" s="209"/>
      <c r="YY84" s="209"/>
      <c r="YZ84" s="209"/>
      <c r="ZA84" s="209"/>
      <c r="ZB84" s="209"/>
      <c r="ZC84" s="209"/>
      <c r="ZD84" s="209"/>
      <c r="ZE84" s="209"/>
      <c r="ZF84" s="209"/>
      <c r="ZG84" s="209"/>
      <c r="ZH84" s="209"/>
      <c r="ZI84" s="209"/>
      <c r="ZJ84" s="209"/>
      <c r="ZK84" s="209"/>
      <c r="ZL84" s="209"/>
      <c r="ZM84" s="209"/>
      <c r="ZN84" s="209"/>
      <c r="ZO84" s="209"/>
      <c r="ZP84" s="209"/>
      <c r="ZQ84" s="209"/>
      <c r="ZR84" s="209"/>
      <c r="ZS84" s="209"/>
      <c r="ZT84" s="209"/>
      <c r="ZU84" s="209"/>
      <c r="ZV84" s="209"/>
      <c r="ZW84" s="209"/>
      <c r="ZX84" s="209"/>
      <c r="ZY84" s="209"/>
      <c r="ZZ84" s="209"/>
      <c r="AAA84" s="209"/>
      <c r="AAB84" s="209"/>
      <c r="AAC84" s="209"/>
      <c r="AAD84" s="209"/>
      <c r="AAE84" s="209"/>
      <c r="AAF84" s="209"/>
      <c r="AAG84" s="209"/>
      <c r="AAH84" s="209"/>
      <c r="AAI84" s="209"/>
      <c r="AAJ84" s="209"/>
      <c r="AAK84" s="209"/>
      <c r="AAL84" s="209"/>
      <c r="AAM84" s="209"/>
      <c r="AAN84" s="209"/>
      <c r="AAO84" s="209"/>
      <c r="AAP84" s="209"/>
      <c r="AAQ84" s="209"/>
      <c r="AAR84" s="209"/>
      <c r="AAS84" s="209"/>
      <c r="AAT84" s="209"/>
      <c r="AAU84" s="209"/>
      <c r="AAV84" s="209"/>
      <c r="AAW84" s="209"/>
      <c r="AAX84" s="209"/>
      <c r="AAY84" s="209"/>
      <c r="AAZ84" s="209"/>
      <c r="ABA84" s="209"/>
      <c r="ABB84" s="209"/>
      <c r="ABC84" s="209"/>
      <c r="ABD84" s="209"/>
      <c r="ABE84" s="209"/>
      <c r="ABF84" s="209"/>
      <c r="ABG84" s="209"/>
      <c r="ABH84" s="209"/>
      <c r="ABI84" s="209"/>
      <c r="ABJ84" s="209"/>
      <c r="ABK84" s="209"/>
      <c r="ABL84" s="209"/>
      <c r="ABM84" s="209"/>
      <c r="ABN84" s="209"/>
      <c r="ABO84" s="209"/>
      <c r="ABP84" s="209"/>
      <c r="ABQ84" s="209"/>
      <c r="ABR84" s="209"/>
      <c r="ABS84" s="209"/>
      <c r="ABT84" s="209"/>
      <c r="ABU84" s="209"/>
      <c r="ABV84" s="209"/>
      <c r="ABW84" s="209"/>
      <c r="ABX84" s="209"/>
      <c r="ABY84" s="209"/>
      <c r="ABZ84" s="209"/>
      <c r="ACA84" s="209"/>
      <c r="ACB84" s="209"/>
      <c r="ACC84" s="209"/>
      <c r="ACD84" s="209"/>
      <c r="ACE84" s="209"/>
      <c r="ACF84" s="209"/>
      <c r="ACG84" s="209"/>
      <c r="ACH84" s="209"/>
      <c r="ACI84" s="209"/>
      <c r="ACJ84" s="209"/>
      <c r="ACK84" s="209"/>
      <c r="ACL84" s="209"/>
      <c r="ACM84" s="209"/>
      <c r="ACN84" s="209"/>
      <c r="ACO84" s="209"/>
      <c r="ACP84" s="209"/>
      <c r="ACQ84" s="209"/>
      <c r="ACR84" s="209"/>
      <c r="ACS84" s="209"/>
      <c r="ACT84" s="209"/>
      <c r="ACU84" s="209"/>
      <c r="ACV84" s="209"/>
      <c r="ACW84" s="209"/>
      <c r="ACX84" s="209"/>
      <c r="ACY84" s="209"/>
      <c r="ACZ84" s="209"/>
      <c r="ADA84" s="209"/>
      <c r="ADB84" s="209"/>
      <c r="ADC84" s="209"/>
      <c r="ADD84" s="209"/>
      <c r="ADE84" s="209"/>
      <c r="ADF84" s="209"/>
      <c r="ADG84" s="209"/>
      <c r="ADH84" s="209"/>
      <c r="ADI84" s="209"/>
      <c r="ADJ84" s="209"/>
      <c r="ADK84" s="209"/>
      <c r="ADL84" s="209"/>
      <c r="ADM84" s="209"/>
      <c r="ADN84" s="209"/>
      <c r="ADO84" s="209"/>
      <c r="ADP84" s="209"/>
      <c r="ADQ84" s="209"/>
      <c r="ADR84" s="209"/>
      <c r="ADS84" s="209"/>
      <c r="ADT84" s="209"/>
      <c r="ADU84" s="209"/>
      <c r="ADV84" s="209"/>
      <c r="ADW84" s="209"/>
      <c r="ADX84" s="209"/>
      <c r="ADY84" s="209"/>
      <c r="ADZ84" s="209"/>
      <c r="AEA84" s="209"/>
      <c r="AEB84" s="209"/>
      <c r="AEC84" s="209"/>
      <c r="AED84" s="209"/>
      <c r="AEE84" s="209"/>
      <c r="AEF84" s="209"/>
      <c r="AEG84" s="209"/>
      <c r="AEH84" s="209"/>
      <c r="AEI84" s="209"/>
      <c r="AEJ84" s="209"/>
      <c r="AEK84" s="209"/>
      <c r="AEL84" s="209"/>
      <c r="AEM84" s="209"/>
      <c r="AEN84" s="209"/>
      <c r="AEO84" s="209"/>
      <c r="AEP84" s="209"/>
      <c r="AEQ84" s="209"/>
      <c r="AER84" s="209"/>
      <c r="AES84" s="209"/>
      <c r="AET84" s="209"/>
      <c r="AEU84" s="209"/>
      <c r="AEV84" s="209"/>
      <c r="AEW84" s="209"/>
      <c r="AEX84" s="209"/>
      <c r="AEY84" s="209"/>
      <c r="AEZ84" s="209"/>
      <c r="AFA84" s="209"/>
      <c r="AFB84" s="209"/>
      <c r="AFC84" s="209"/>
      <c r="AFD84" s="209"/>
      <c r="AFE84" s="209"/>
      <c r="AFF84" s="209"/>
      <c r="AFG84" s="209"/>
      <c r="AFH84" s="209"/>
      <c r="AFI84" s="209"/>
      <c r="AFJ84" s="209"/>
      <c r="AFK84" s="209"/>
      <c r="AFL84" s="209"/>
      <c r="AFM84" s="209"/>
      <c r="AFN84" s="209"/>
      <c r="AFO84" s="209"/>
      <c r="AFP84" s="209"/>
      <c r="AFQ84" s="209"/>
      <c r="AFR84" s="209"/>
      <c r="AFS84" s="209"/>
      <c r="AFT84" s="209"/>
      <c r="AFU84" s="209"/>
      <c r="AFV84" s="209"/>
      <c r="AFW84" s="209"/>
      <c r="AFX84" s="209"/>
      <c r="AFY84" s="209"/>
      <c r="AFZ84" s="209"/>
      <c r="AGA84" s="209"/>
      <c r="AGB84" s="209"/>
      <c r="AGC84" s="209"/>
      <c r="AGD84" s="209"/>
      <c r="AGE84" s="209"/>
      <c r="AGF84" s="209"/>
      <c r="AGG84" s="209"/>
      <c r="AGH84" s="209"/>
      <c r="AGI84" s="209"/>
      <c r="AGJ84" s="209"/>
      <c r="AGK84" s="209"/>
      <c r="AGL84" s="209"/>
      <c r="AGM84" s="209"/>
      <c r="AGN84" s="209"/>
      <c r="AGO84" s="209"/>
      <c r="AGP84" s="209"/>
      <c r="AGQ84" s="209"/>
      <c r="AGR84" s="209"/>
      <c r="AGS84" s="209"/>
      <c r="AGT84" s="209"/>
      <c r="AGU84" s="209"/>
      <c r="AGV84" s="209"/>
      <c r="AGW84" s="209"/>
      <c r="AGX84" s="209"/>
      <c r="AGY84" s="209"/>
      <c r="AGZ84" s="209"/>
      <c r="AHA84" s="209"/>
      <c r="AHB84" s="209"/>
      <c r="AHC84" s="209"/>
      <c r="AHD84" s="209"/>
      <c r="AHE84" s="209"/>
      <c r="AHF84" s="209"/>
      <c r="AHG84" s="209"/>
      <c r="AHH84" s="209"/>
      <c r="AHI84" s="209"/>
      <c r="AHJ84" s="209"/>
      <c r="AHK84" s="209"/>
      <c r="AHL84" s="209"/>
      <c r="AHM84" s="209"/>
      <c r="AHN84" s="209"/>
      <c r="AHO84" s="209"/>
      <c r="AHP84" s="209"/>
      <c r="AHQ84" s="209"/>
      <c r="AHR84" s="209"/>
      <c r="AHS84" s="209"/>
      <c r="AHT84" s="209"/>
      <c r="AHU84" s="209"/>
      <c r="AHV84" s="209"/>
      <c r="AHW84" s="209"/>
      <c r="AHX84" s="209"/>
      <c r="AHY84" s="209"/>
      <c r="AHZ84" s="209"/>
      <c r="AIA84" s="209"/>
      <c r="AIB84" s="209"/>
      <c r="AIC84" s="209"/>
      <c r="AID84" s="209"/>
      <c r="AIE84" s="209"/>
      <c r="AIF84" s="209"/>
      <c r="AIG84" s="209"/>
      <c r="AIH84" s="209"/>
      <c r="AII84" s="209"/>
      <c r="AIJ84" s="209"/>
      <c r="AIK84" s="209"/>
      <c r="AIL84" s="209"/>
      <c r="AIM84" s="209"/>
      <c r="AIN84" s="209"/>
      <c r="AIO84" s="209"/>
      <c r="AIP84" s="209"/>
      <c r="AIQ84" s="209"/>
      <c r="AIR84" s="209"/>
      <c r="AIS84" s="209"/>
      <c r="AIT84" s="209"/>
      <c r="AIU84" s="209"/>
      <c r="AIV84" s="209"/>
      <c r="AIW84" s="209"/>
      <c r="AIX84" s="209"/>
      <c r="AIY84" s="209"/>
      <c r="AIZ84" s="209"/>
      <c r="AJA84" s="209"/>
      <c r="AJB84" s="209"/>
      <c r="AJC84" s="209"/>
      <c r="AJD84" s="209"/>
      <c r="AJE84" s="209"/>
      <c r="AJF84" s="209"/>
      <c r="AJG84" s="209"/>
      <c r="AJH84" s="209"/>
      <c r="AJI84" s="209"/>
      <c r="AJJ84" s="209"/>
      <c r="AJK84" s="209"/>
      <c r="AJL84" s="209"/>
      <c r="AJM84" s="209"/>
      <c r="AJN84" s="209"/>
      <c r="AJO84" s="209"/>
      <c r="AJP84" s="209"/>
      <c r="AJQ84" s="209"/>
      <c r="AJR84" s="209"/>
      <c r="AJS84" s="209"/>
      <c r="AJT84" s="209"/>
      <c r="AJU84" s="209"/>
      <c r="AJV84" s="209"/>
      <c r="AJW84" s="209"/>
      <c r="AJX84" s="209"/>
      <c r="AJY84" s="209"/>
      <c r="AJZ84" s="209"/>
      <c r="AKA84" s="209"/>
      <c r="AKB84" s="209"/>
      <c r="AKC84" s="209"/>
      <c r="AKD84" s="209"/>
      <c r="AKE84" s="209"/>
      <c r="AKF84" s="209"/>
      <c r="AKG84" s="209"/>
      <c r="AKH84" s="209"/>
      <c r="AKI84" s="209"/>
      <c r="AKJ84" s="209"/>
      <c r="AKK84" s="209"/>
      <c r="AKL84" s="209"/>
      <c r="AKM84" s="209"/>
      <c r="AKN84" s="209"/>
      <c r="AKO84" s="209"/>
      <c r="AKP84" s="209"/>
      <c r="AKQ84" s="209"/>
      <c r="AKR84" s="209"/>
      <c r="AKS84" s="209"/>
      <c r="AKT84" s="209"/>
      <c r="AKU84" s="209"/>
      <c r="AKV84" s="209"/>
      <c r="AKW84" s="209"/>
      <c r="AKX84" s="209"/>
      <c r="AKY84" s="209"/>
      <c r="AKZ84" s="209"/>
      <c r="ALA84" s="209"/>
      <c r="ALB84" s="209"/>
      <c r="ALC84" s="209"/>
      <c r="ALD84" s="209"/>
      <c r="ALE84" s="209"/>
      <c r="ALF84" s="209"/>
      <c r="ALG84" s="209"/>
      <c r="ALH84" s="209"/>
      <c r="ALI84" s="209"/>
      <c r="ALJ84" s="209"/>
      <c r="ALK84" s="209"/>
      <c r="ALL84" s="209"/>
      <c r="ALM84" s="209"/>
      <c r="ALN84" s="209"/>
      <c r="ALO84" s="209"/>
      <c r="ALP84" s="209"/>
      <c r="ALQ84" s="209"/>
      <c r="ALR84" s="209"/>
      <c r="ALS84" s="209"/>
      <c r="ALT84" s="209"/>
      <c r="ALU84" s="209"/>
      <c r="ALV84" s="209"/>
      <c r="ALW84" s="209"/>
      <c r="ALX84" s="209"/>
      <c r="ALY84" s="209"/>
      <c r="ALZ84" s="209"/>
      <c r="AMA84" s="209"/>
      <c r="AMB84" s="209"/>
      <c r="AMC84" s="209"/>
      <c r="AMD84" s="209"/>
      <c r="AME84" s="209"/>
      <c r="AMF84" s="209"/>
      <c r="AMG84" s="209"/>
      <c r="AMH84" s="209"/>
      <c r="AMI84" s="209"/>
      <c r="AMJ84" s="209"/>
      <c r="AMK84" s="209"/>
      <c r="AML84" s="209"/>
      <c r="AMM84" s="209"/>
      <c r="AMN84" s="209"/>
      <c r="AMO84" s="209"/>
      <c r="AMP84" s="209"/>
      <c r="AMQ84" s="209"/>
      <c r="AMR84" s="209"/>
      <c r="AMS84" s="209"/>
      <c r="AMT84" s="209"/>
      <c r="AMU84" s="209"/>
      <c r="AMV84" s="209"/>
      <c r="AMW84" s="209"/>
      <c r="AMX84" s="209"/>
      <c r="AMY84" s="209"/>
      <c r="AMZ84" s="209"/>
      <c r="ANA84" s="209"/>
      <c r="ANB84" s="209"/>
      <c r="ANC84" s="209"/>
      <c r="AND84" s="209"/>
      <c r="ANE84" s="209"/>
      <c r="ANF84" s="209"/>
      <c r="ANG84" s="209"/>
      <c r="ANH84" s="209"/>
      <c r="ANI84" s="209"/>
      <c r="ANJ84" s="209"/>
      <c r="ANK84" s="209"/>
      <c r="ANL84" s="209"/>
      <c r="ANM84" s="209"/>
      <c r="ANN84" s="209"/>
      <c r="ANO84" s="209"/>
      <c r="ANP84" s="209"/>
      <c r="ANQ84" s="209"/>
      <c r="ANR84" s="209"/>
      <c r="ANS84" s="209"/>
      <c r="ANT84" s="209"/>
      <c r="ANU84" s="209"/>
      <c r="ANV84" s="209"/>
      <c r="ANW84" s="209"/>
      <c r="ANX84" s="209"/>
      <c r="ANY84" s="209"/>
      <c r="ANZ84" s="209"/>
      <c r="AOA84" s="209"/>
      <c r="AOB84" s="209"/>
      <c r="AOC84" s="209"/>
      <c r="AOD84" s="209"/>
      <c r="AOE84" s="209"/>
      <c r="AOF84" s="209"/>
      <c r="AOG84" s="209"/>
      <c r="AOH84" s="209"/>
      <c r="AOI84" s="209"/>
      <c r="AOJ84" s="209"/>
      <c r="AOK84" s="209"/>
      <c r="AOL84" s="209"/>
      <c r="AOM84" s="209"/>
      <c r="AON84" s="209"/>
      <c r="AOO84" s="209"/>
      <c r="AOP84" s="209"/>
      <c r="AOQ84" s="209"/>
      <c r="AOR84" s="209"/>
      <c r="AOS84" s="209"/>
      <c r="AOT84" s="209"/>
      <c r="AOU84" s="209"/>
      <c r="AOV84" s="209"/>
      <c r="AOW84" s="209"/>
      <c r="AOX84" s="209"/>
      <c r="AOY84" s="209"/>
      <c r="AOZ84" s="209"/>
      <c r="APA84" s="209"/>
      <c r="APB84" s="209"/>
      <c r="APC84" s="209"/>
      <c r="APD84" s="209"/>
      <c r="APE84" s="209"/>
      <c r="APF84" s="209"/>
      <c r="APG84" s="209"/>
      <c r="APH84" s="209"/>
      <c r="API84" s="209"/>
      <c r="APJ84" s="209"/>
      <c r="APK84" s="209"/>
      <c r="APL84" s="209"/>
      <c r="APM84" s="209"/>
      <c r="APN84" s="209"/>
      <c r="APO84" s="209"/>
      <c r="APP84" s="209"/>
      <c r="APQ84" s="209"/>
      <c r="APR84" s="209"/>
      <c r="APS84" s="209"/>
      <c r="APT84" s="209"/>
      <c r="APU84" s="209"/>
      <c r="APV84" s="209"/>
      <c r="APW84" s="209"/>
      <c r="APX84" s="209"/>
      <c r="APY84" s="209"/>
      <c r="APZ84" s="209"/>
      <c r="AQA84" s="209"/>
      <c r="AQB84" s="209"/>
      <c r="AQC84" s="209"/>
      <c r="AQD84" s="209"/>
      <c r="AQE84" s="209"/>
      <c r="AQF84" s="209"/>
      <c r="AQG84" s="209"/>
      <c r="AQH84" s="209"/>
      <c r="AQI84" s="209"/>
      <c r="AQJ84" s="209"/>
      <c r="AQK84" s="209"/>
      <c r="AQL84" s="209"/>
      <c r="AQM84" s="209"/>
      <c r="AQN84" s="209"/>
      <c r="AQO84" s="209"/>
      <c r="AQP84" s="209"/>
      <c r="AQQ84" s="209"/>
      <c r="AQR84" s="209"/>
      <c r="AQS84" s="209"/>
      <c r="AQT84" s="209"/>
      <c r="AQU84" s="209"/>
      <c r="AQV84" s="209"/>
      <c r="AQW84" s="209"/>
      <c r="AQX84" s="209"/>
      <c r="AQY84" s="209"/>
      <c r="AQZ84" s="209"/>
      <c r="ARA84" s="209"/>
      <c r="ARB84" s="209"/>
      <c r="ARC84" s="209"/>
      <c r="ARD84" s="209"/>
      <c r="ARE84" s="209"/>
      <c r="ARF84" s="209"/>
      <c r="ARG84" s="209"/>
      <c r="ARH84" s="209"/>
      <c r="ARI84" s="209"/>
      <c r="ARJ84" s="209"/>
      <c r="ARK84" s="209"/>
      <c r="ARL84" s="209"/>
      <c r="ARM84" s="209"/>
      <c r="ARN84" s="209"/>
      <c r="ARO84" s="209"/>
      <c r="ARP84" s="209"/>
      <c r="ARQ84" s="209"/>
      <c r="ARR84" s="209"/>
      <c r="ARS84" s="209"/>
      <c r="ART84" s="209"/>
      <c r="ARU84" s="209"/>
      <c r="ARV84" s="209"/>
      <c r="ARW84" s="209"/>
      <c r="ARX84" s="209"/>
      <c r="ARY84" s="209"/>
      <c r="ARZ84" s="209"/>
      <c r="ASA84" s="209"/>
      <c r="ASB84" s="209"/>
      <c r="ASC84" s="209"/>
      <c r="ASD84" s="209"/>
      <c r="ASE84" s="209"/>
      <c r="ASF84" s="209"/>
      <c r="ASG84" s="209"/>
      <c r="ASH84" s="209"/>
      <c r="ASI84" s="209"/>
      <c r="ASJ84" s="209"/>
      <c r="ASK84" s="209"/>
      <c r="ASL84" s="209"/>
      <c r="ASM84" s="209"/>
      <c r="ASN84" s="209"/>
      <c r="ASO84" s="209"/>
      <c r="ASP84" s="209"/>
      <c r="ASQ84" s="209"/>
      <c r="ASR84" s="209"/>
      <c r="ASS84" s="209"/>
      <c r="AST84" s="209"/>
      <c r="ASU84" s="209"/>
      <c r="ASV84" s="209"/>
      <c r="ASW84" s="209"/>
      <c r="ASX84" s="209"/>
      <c r="ASY84" s="209"/>
      <c r="ASZ84" s="209"/>
      <c r="ATA84" s="209"/>
      <c r="ATB84" s="209"/>
      <c r="ATC84" s="209"/>
      <c r="ATD84" s="209"/>
      <c r="ATE84" s="209"/>
      <c r="ATF84" s="209"/>
      <c r="ATG84" s="209"/>
      <c r="ATH84" s="209"/>
      <c r="ATI84" s="209"/>
      <c r="ATJ84" s="209"/>
      <c r="ATK84" s="209"/>
      <c r="ATL84" s="209"/>
      <c r="ATM84" s="209"/>
      <c r="ATN84" s="209"/>
      <c r="ATO84" s="209"/>
      <c r="ATP84" s="209"/>
      <c r="ATQ84" s="209"/>
      <c r="ATR84" s="209"/>
      <c r="ATS84" s="209"/>
      <c r="ATT84" s="209"/>
      <c r="ATU84" s="209"/>
      <c r="ATV84" s="209"/>
      <c r="ATW84" s="209"/>
      <c r="ATX84" s="209"/>
      <c r="ATY84" s="209"/>
      <c r="ATZ84" s="209"/>
      <c r="AUA84" s="209"/>
      <c r="AUB84" s="209"/>
      <c r="AUC84" s="209"/>
      <c r="AUD84" s="209"/>
      <c r="AUE84" s="209"/>
      <c r="AUF84" s="209"/>
      <c r="AUG84" s="209"/>
      <c r="AUH84" s="209"/>
      <c r="AUI84" s="209"/>
      <c r="AUJ84" s="209"/>
      <c r="AUK84" s="209"/>
      <c r="AUL84" s="209"/>
      <c r="AUM84" s="209"/>
      <c r="AUN84" s="209"/>
      <c r="AUO84" s="209"/>
      <c r="AUP84" s="209"/>
      <c r="AUQ84" s="209"/>
      <c r="AUR84" s="209"/>
      <c r="AUS84" s="209"/>
      <c r="AUT84" s="209"/>
      <c r="AUU84" s="209"/>
      <c r="AUV84" s="209"/>
      <c r="AUW84" s="209"/>
      <c r="AUX84" s="209"/>
      <c r="AUY84" s="209"/>
      <c r="AUZ84" s="209"/>
      <c r="AVA84" s="209"/>
      <c r="AVB84" s="209"/>
      <c r="AVC84" s="209"/>
      <c r="AVD84" s="209"/>
      <c r="AVE84" s="209"/>
      <c r="AVF84" s="209"/>
      <c r="AVG84" s="209"/>
      <c r="AVH84" s="209"/>
      <c r="AVI84" s="209"/>
      <c r="AVJ84" s="209"/>
      <c r="AVK84" s="209"/>
      <c r="AVL84" s="209"/>
      <c r="AVM84" s="209"/>
      <c r="AVN84" s="209"/>
      <c r="AVO84" s="209"/>
      <c r="AVP84" s="209"/>
      <c r="AVQ84" s="209"/>
      <c r="AVR84" s="209"/>
      <c r="AVS84" s="209"/>
      <c r="AVT84" s="209"/>
      <c r="AVU84" s="209"/>
      <c r="AVV84" s="209"/>
      <c r="AVW84" s="209"/>
      <c r="AVX84" s="209"/>
      <c r="AVY84" s="209"/>
      <c r="AVZ84" s="209"/>
      <c r="AWA84" s="209"/>
      <c r="AWB84" s="209"/>
      <c r="AWC84" s="209"/>
      <c r="AWD84" s="209"/>
      <c r="AWE84" s="209"/>
      <c r="AWF84" s="209"/>
      <c r="AWG84" s="209"/>
      <c r="AWH84" s="209"/>
      <c r="AWI84" s="209"/>
      <c r="AWJ84" s="209"/>
      <c r="AWK84" s="209"/>
      <c r="AWL84" s="209"/>
      <c r="AWM84" s="209"/>
      <c r="AWN84" s="209"/>
      <c r="AWO84" s="209"/>
      <c r="AWP84" s="209"/>
      <c r="AWQ84" s="209"/>
      <c r="AWR84" s="209"/>
      <c r="AWS84" s="209"/>
      <c r="AWT84" s="209"/>
      <c r="AWU84" s="209"/>
      <c r="AWV84" s="209"/>
      <c r="AWW84" s="209"/>
      <c r="AWX84" s="209"/>
      <c r="AWY84" s="209"/>
      <c r="AWZ84" s="209"/>
      <c r="AXA84" s="209"/>
      <c r="AXB84" s="209"/>
      <c r="AXC84" s="209"/>
      <c r="AXD84" s="209"/>
      <c r="AXE84" s="209"/>
      <c r="AXF84" s="209"/>
      <c r="AXG84" s="209"/>
      <c r="AXH84" s="209"/>
      <c r="AXI84" s="209"/>
      <c r="AXJ84" s="209"/>
      <c r="AXK84" s="209"/>
      <c r="AXL84" s="209"/>
      <c r="AXM84" s="209"/>
      <c r="AXN84" s="209"/>
      <c r="AXO84" s="209"/>
      <c r="AXP84" s="209"/>
      <c r="AXQ84" s="209"/>
      <c r="AXR84" s="209"/>
      <c r="AXS84" s="209"/>
      <c r="AXT84" s="209"/>
      <c r="AXU84" s="209"/>
      <c r="AXV84" s="209"/>
      <c r="AXW84" s="209"/>
      <c r="AXX84" s="209"/>
      <c r="AXY84" s="209"/>
      <c r="AXZ84" s="209"/>
      <c r="AYA84" s="209"/>
      <c r="AYB84" s="209"/>
      <c r="AYC84" s="209"/>
      <c r="AYD84" s="209"/>
      <c r="AYE84" s="209"/>
      <c r="AYF84" s="209"/>
      <c r="AYG84" s="209"/>
      <c r="AYH84" s="209"/>
      <c r="AYI84" s="209"/>
      <c r="AYJ84" s="209"/>
      <c r="AYK84" s="209"/>
      <c r="AYL84" s="209"/>
      <c r="AYM84" s="209"/>
      <c r="AYN84" s="209"/>
      <c r="AYO84" s="209"/>
      <c r="AYP84" s="209"/>
      <c r="AYQ84" s="209"/>
      <c r="AYR84" s="209"/>
      <c r="AYS84" s="209"/>
      <c r="AYT84" s="209"/>
      <c r="AYU84" s="209"/>
      <c r="AYV84" s="209"/>
      <c r="AYW84" s="209"/>
      <c r="AYX84" s="209"/>
      <c r="AYY84" s="209"/>
      <c r="AYZ84" s="209"/>
      <c r="AZA84" s="209"/>
      <c r="AZB84" s="209"/>
      <c r="AZC84" s="209"/>
      <c r="AZD84" s="209"/>
      <c r="AZE84" s="209"/>
      <c r="AZF84" s="209"/>
      <c r="AZG84" s="209"/>
      <c r="AZH84" s="209"/>
      <c r="AZI84" s="209"/>
      <c r="AZJ84" s="209"/>
      <c r="AZK84" s="209"/>
      <c r="AZL84" s="209"/>
      <c r="AZM84" s="209"/>
      <c r="AZN84" s="209"/>
      <c r="AZO84" s="209"/>
      <c r="AZP84" s="209"/>
      <c r="AZQ84" s="209"/>
      <c r="AZR84" s="209"/>
      <c r="AZS84" s="209"/>
      <c r="AZT84" s="209"/>
      <c r="AZU84" s="209"/>
      <c r="AZV84" s="209"/>
      <c r="AZW84" s="209"/>
      <c r="AZX84" s="209"/>
      <c r="AZY84" s="209"/>
      <c r="AZZ84" s="209"/>
      <c r="BAA84" s="209"/>
      <c r="BAB84" s="209"/>
      <c r="BAC84" s="209"/>
      <c r="BAD84" s="209"/>
      <c r="BAE84" s="209"/>
      <c r="BAF84" s="209"/>
      <c r="BAG84" s="209"/>
      <c r="BAH84" s="209"/>
      <c r="BAI84" s="209"/>
      <c r="BAJ84" s="209"/>
      <c r="BAK84" s="209"/>
      <c r="BAL84" s="209"/>
      <c r="BAM84" s="209"/>
      <c r="BAN84" s="209"/>
      <c r="BAO84" s="209"/>
      <c r="BAP84" s="209"/>
      <c r="BAQ84" s="209"/>
      <c r="BAR84" s="209"/>
      <c r="BAS84" s="209"/>
      <c r="BAT84" s="209"/>
      <c r="BAU84" s="209"/>
      <c r="BAV84" s="209"/>
      <c r="BAW84" s="209"/>
      <c r="BAX84" s="209"/>
      <c r="BAY84" s="209"/>
      <c r="BAZ84" s="209"/>
      <c r="BBA84" s="209"/>
      <c r="BBB84" s="209"/>
      <c r="BBC84" s="209"/>
      <c r="BBD84" s="209"/>
      <c r="BBE84" s="209"/>
      <c r="BBF84" s="209"/>
      <c r="BBG84" s="209"/>
      <c r="BBH84" s="209"/>
      <c r="BBI84" s="209"/>
      <c r="BBJ84" s="209"/>
      <c r="BBK84" s="209"/>
      <c r="BBL84" s="209"/>
      <c r="BBM84" s="209"/>
      <c r="BBN84" s="209"/>
      <c r="BBO84" s="209"/>
      <c r="BBP84" s="209"/>
      <c r="BBQ84" s="209"/>
      <c r="BBR84" s="209"/>
      <c r="BBS84" s="209"/>
      <c r="BBT84" s="209"/>
      <c r="BBU84" s="209"/>
      <c r="BBV84" s="209"/>
      <c r="BBW84" s="209"/>
      <c r="BBX84" s="209"/>
      <c r="BBY84" s="209"/>
      <c r="BBZ84" s="209"/>
      <c r="BCA84" s="209"/>
      <c r="BCB84" s="209"/>
      <c r="BCC84" s="209"/>
      <c r="BCD84" s="209"/>
      <c r="BCE84" s="209"/>
      <c r="BCF84" s="209"/>
      <c r="BCG84" s="209"/>
      <c r="BCH84" s="209"/>
      <c r="BCI84" s="209"/>
      <c r="BCJ84" s="209"/>
      <c r="BCK84" s="209"/>
      <c r="BCL84" s="209"/>
      <c r="BCM84" s="209"/>
      <c r="BCN84" s="209"/>
      <c r="BCO84" s="209"/>
      <c r="BCP84" s="209"/>
      <c r="BCQ84" s="209"/>
      <c r="BCR84" s="209"/>
      <c r="BCS84" s="209"/>
      <c r="BCT84" s="209"/>
      <c r="BCU84" s="209"/>
      <c r="BCV84" s="209"/>
      <c r="BCW84" s="209"/>
      <c r="BCX84" s="209"/>
      <c r="BCY84" s="209"/>
      <c r="BCZ84" s="209"/>
      <c r="BDA84" s="209"/>
      <c r="BDB84" s="209"/>
      <c r="BDC84" s="209"/>
      <c r="BDD84" s="209"/>
      <c r="BDE84" s="209"/>
      <c r="BDF84" s="209"/>
      <c r="BDG84" s="209"/>
      <c r="BDH84" s="209"/>
      <c r="BDI84" s="209"/>
      <c r="BDJ84" s="209"/>
      <c r="BDK84" s="209"/>
      <c r="BDL84" s="209"/>
      <c r="BDM84" s="209"/>
      <c r="BDN84" s="209"/>
      <c r="BDO84" s="209"/>
      <c r="BDP84" s="209"/>
      <c r="BDQ84" s="209"/>
      <c r="BDR84" s="209"/>
      <c r="BDS84" s="209"/>
      <c r="BDT84" s="209"/>
      <c r="BDU84" s="209"/>
      <c r="BDV84" s="209"/>
      <c r="BDW84" s="209"/>
      <c r="BDX84" s="209"/>
      <c r="BDY84" s="209"/>
      <c r="BDZ84" s="209"/>
      <c r="BEA84" s="209"/>
      <c r="BEB84" s="209"/>
      <c r="BEC84" s="209"/>
      <c r="BED84" s="209"/>
      <c r="BEE84" s="209"/>
      <c r="BEF84" s="209"/>
      <c r="BEG84" s="209"/>
      <c r="BEH84" s="209"/>
      <c r="BEI84" s="209"/>
      <c r="BEJ84" s="209"/>
      <c r="BEK84" s="209"/>
      <c r="BEL84" s="209"/>
      <c r="BEM84" s="209"/>
      <c r="BEN84" s="209"/>
      <c r="BEO84" s="209"/>
      <c r="BEP84" s="209"/>
      <c r="BEQ84" s="209"/>
      <c r="BER84" s="209"/>
      <c r="BES84" s="209"/>
      <c r="BET84" s="209"/>
      <c r="BEU84" s="209"/>
      <c r="BEV84" s="209"/>
      <c r="BEW84" s="209"/>
      <c r="BEX84" s="209"/>
      <c r="BEY84" s="209"/>
      <c r="BEZ84" s="209"/>
      <c r="BFA84" s="209"/>
      <c r="BFB84" s="209"/>
      <c r="BFC84" s="209"/>
      <c r="BFD84" s="209"/>
      <c r="BFE84" s="209"/>
      <c r="BFF84" s="209"/>
      <c r="BFG84" s="209"/>
      <c r="BFH84" s="209"/>
      <c r="BFI84" s="209"/>
      <c r="BFJ84" s="209"/>
      <c r="BFK84" s="209"/>
      <c r="BFL84" s="209"/>
      <c r="BFM84" s="209"/>
      <c r="BFN84" s="209"/>
      <c r="BFO84" s="209"/>
      <c r="BFP84" s="209"/>
      <c r="BFQ84" s="209"/>
      <c r="BFR84" s="209"/>
      <c r="BFS84" s="209"/>
      <c r="BFT84" s="209"/>
      <c r="BFU84" s="209"/>
      <c r="BFV84" s="209"/>
      <c r="BFW84" s="209"/>
      <c r="BFX84" s="209"/>
      <c r="BFY84" s="209"/>
      <c r="BFZ84" s="209"/>
      <c r="BGA84" s="209"/>
      <c r="BGB84" s="209"/>
      <c r="BGC84" s="209"/>
      <c r="BGD84" s="209"/>
      <c r="BGE84" s="209"/>
      <c r="BGF84" s="209"/>
      <c r="BGG84" s="209"/>
      <c r="BGH84" s="209"/>
      <c r="BGI84" s="209"/>
      <c r="BGJ84" s="209"/>
      <c r="BGK84" s="209"/>
      <c r="BGL84" s="209"/>
      <c r="BGM84" s="209"/>
      <c r="BGN84" s="209"/>
      <c r="BGO84" s="209"/>
      <c r="BGP84" s="209"/>
      <c r="BGQ84" s="209"/>
      <c r="BGR84" s="209"/>
      <c r="BGS84" s="209"/>
      <c r="BGT84" s="209"/>
      <c r="BGU84" s="209"/>
      <c r="BGV84" s="209"/>
      <c r="BGW84" s="209"/>
      <c r="BGX84" s="209"/>
      <c r="BGY84" s="209"/>
      <c r="BGZ84" s="209"/>
      <c r="BHA84" s="209"/>
      <c r="BHB84" s="209"/>
      <c r="BHC84" s="209"/>
      <c r="BHD84" s="209"/>
      <c r="BHE84" s="209"/>
      <c r="BHF84" s="209"/>
      <c r="BHG84" s="209"/>
      <c r="BHH84" s="209"/>
      <c r="BHI84" s="209"/>
      <c r="BHJ84" s="209"/>
      <c r="BHK84" s="209"/>
      <c r="BHL84" s="209"/>
      <c r="BHM84" s="209"/>
      <c r="BHN84" s="209"/>
      <c r="BHO84" s="209"/>
      <c r="BHP84" s="209"/>
      <c r="BHQ84" s="209"/>
      <c r="BHR84" s="209"/>
      <c r="BHS84" s="209"/>
      <c r="BHT84" s="209"/>
      <c r="BHU84" s="209"/>
      <c r="BHV84" s="209"/>
      <c r="BHW84" s="209"/>
      <c r="BHX84" s="209"/>
      <c r="BHY84" s="209"/>
      <c r="BHZ84" s="209"/>
      <c r="BIA84" s="209"/>
      <c r="BIB84" s="209"/>
      <c r="BIC84" s="209"/>
      <c r="BID84" s="209"/>
      <c r="BIE84" s="209"/>
      <c r="BIF84" s="209"/>
      <c r="BIG84" s="209"/>
      <c r="BIH84" s="209"/>
      <c r="BII84" s="209"/>
      <c r="BIJ84" s="209"/>
      <c r="BIK84" s="209"/>
      <c r="BIL84" s="209"/>
      <c r="BIM84" s="209"/>
      <c r="BIN84" s="209"/>
      <c r="BIO84" s="209"/>
      <c r="BIP84" s="209"/>
      <c r="BIQ84" s="209"/>
      <c r="BIR84" s="209"/>
      <c r="BIS84" s="209"/>
      <c r="BIT84" s="209"/>
      <c r="BIU84" s="209"/>
      <c r="BIV84" s="209"/>
      <c r="BIW84" s="209"/>
      <c r="BIX84" s="209"/>
      <c r="BIY84" s="209"/>
      <c r="BIZ84" s="209"/>
      <c r="BJA84" s="209"/>
      <c r="BJB84" s="209"/>
      <c r="BJC84" s="209"/>
      <c r="BJD84" s="209"/>
      <c r="BJE84" s="209"/>
      <c r="BJF84" s="209"/>
      <c r="BJG84" s="209"/>
      <c r="BJH84" s="209"/>
      <c r="BJI84" s="209"/>
      <c r="BJJ84" s="209"/>
      <c r="BJK84" s="209"/>
      <c r="BJL84" s="209"/>
      <c r="BJM84" s="209"/>
      <c r="BJN84" s="209"/>
      <c r="BJO84" s="209"/>
      <c r="BJP84" s="209"/>
      <c r="BJQ84" s="209"/>
      <c r="BJR84" s="209"/>
      <c r="BJS84" s="209"/>
      <c r="BJT84" s="209"/>
      <c r="BJU84" s="209"/>
      <c r="BJV84" s="209"/>
      <c r="BJW84" s="209"/>
      <c r="BJX84" s="209"/>
      <c r="BJY84" s="209"/>
      <c r="BJZ84" s="209"/>
      <c r="BKA84" s="209"/>
      <c r="BKB84" s="209"/>
      <c r="BKC84" s="209"/>
      <c r="BKD84" s="209"/>
      <c r="BKE84" s="209"/>
      <c r="BKF84" s="209"/>
      <c r="BKG84" s="209"/>
      <c r="BKH84" s="209"/>
      <c r="BKI84" s="209"/>
      <c r="BKJ84" s="209"/>
      <c r="BKK84" s="209"/>
      <c r="BKL84" s="209"/>
      <c r="BKM84" s="209"/>
      <c r="BKN84" s="209"/>
      <c r="BKO84" s="209"/>
      <c r="BKP84" s="209"/>
      <c r="BKQ84" s="209"/>
      <c r="BKR84" s="209"/>
      <c r="BKS84" s="209"/>
      <c r="BKT84" s="209"/>
      <c r="BKU84" s="209"/>
      <c r="BKV84" s="209"/>
      <c r="BKW84" s="209"/>
      <c r="BKX84" s="209"/>
      <c r="BKY84" s="209"/>
      <c r="BKZ84" s="209"/>
      <c r="BLA84" s="209"/>
      <c r="BLB84" s="209"/>
      <c r="BLC84" s="209"/>
      <c r="BLD84" s="209"/>
      <c r="BLE84" s="209"/>
      <c r="BLF84" s="209"/>
      <c r="BLG84" s="209"/>
      <c r="BLH84" s="209"/>
      <c r="BLI84" s="209"/>
      <c r="BLJ84" s="209"/>
      <c r="BLK84" s="209"/>
      <c r="BLL84" s="209"/>
      <c r="BLM84" s="209"/>
      <c r="BLN84" s="209"/>
      <c r="BLO84" s="209"/>
      <c r="BLP84" s="209"/>
      <c r="BLQ84" s="209"/>
      <c r="BLR84" s="209"/>
      <c r="BLS84" s="209"/>
      <c r="BLT84" s="209"/>
      <c r="BLU84" s="209"/>
      <c r="BLV84" s="209"/>
      <c r="BLW84" s="209"/>
      <c r="BLX84" s="209"/>
      <c r="BLY84" s="209"/>
      <c r="BLZ84" s="209"/>
      <c r="BMA84" s="209"/>
      <c r="BMB84" s="209"/>
      <c r="BMC84" s="209"/>
      <c r="BMD84" s="209"/>
      <c r="BME84" s="209"/>
      <c r="BMF84" s="209"/>
      <c r="BMG84" s="209"/>
      <c r="BMH84" s="209"/>
      <c r="BMI84" s="209"/>
      <c r="BMJ84" s="209"/>
      <c r="BMK84" s="209"/>
      <c r="BML84" s="209"/>
      <c r="BMM84" s="209"/>
      <c r="BMN84" s="209"/>
      <c r="BMO84" s="209"/>
      <c r="BMP84" s="209"/>
      <c r="BMQ84" s="209"/>
      <c r="BMR84" s="209"/>
      <c r="BMS84" s="209"/>
      <c r="BMT84" s="209"/>
      <c r="BMU84" s="209"/>
      <c r="BMV84" s="209"/>
      <c r="BMW84" s="209"/>
      <c r="BMX84" s="209"/>
      <c r="BMY84" s="209"/>
      <c r="BMZ84" s="209"/>
      <c r="BNA84" s="209"/>
      <c r="BNB84" s="209"/>
      <c r="BNC84" s="209"/>
      <c r="BND84" s="209"/>
      <c r="BNE84" s="209"/>
      <c r="BNF84" s="209"/>
      <c r="BNG84" s="209"/>
      <c r="BNH84" s="209"/>
      <c r="BNI84" s="209"/>
      <c r="BNJ84" s="209"/>
      <c r="BNK84" s="209"/>
      <c r="BNL84" s="209"/>
      <c r="BNM84" s="209"/>
      <c r="BNN84" s="209"/>
      <c r="BNO84" s="209"/>
      <c r="BNP84" s="209"/>
      <c r="BNQ84" s="209"/>
      <c r="BNR84" s="209"/>
      <c r="BNS84" s="209"/>
      <c r="BNT84" s="209"/>
      <c r="BNU84" s="209"/>
      <c r="BNV84" s="209"/>
      <c r="BNW84" s="209"/>
      <c r="BNX84" s="209"/>
      <c r="BNY84" s="209"/>
      <c r="BNZ84" s="209"/>
      <c r="BOA84" s="209"/>
      <c r="BOB84" s="209"/>
      <c r="BOC84" s="209"/>
      <c r="BOD84" s="209"/>
      <c r="BOE84" s="209"/>
      <c r="BOF84" s="209"/>
      <c r="BOG84" s="209"/>
      <c r="BOH84" s="209"/>
      <c r="BOI84" s="209"/>
      <c r="BOJ84" s="209"/>
      <c r="BOK84" s="209"/>
      <c r="BOL84" s="209"/>
      <c r="BOM84" s="209"/>
      <c r="BON84" s="209"/>
      <c r="BOO84" s="209"/>
      <c r="BOP84" s="209"/>
      <c r="BOQ84" s="209"/>
      <c r="BOR84" s="209"/>
      <c r="BOS84" s="209"/>
      <c r="BOT84" s="209"/>
      <c r="BOU84" s="209"/>
      <c r="BOV84" s="209"/>
      <c r="BOW84" s="209"/>
      <c r="BOX84" s="209"/>
      <c r="BOY84" s="209"/>
      <c r="BOZ84" s="209"/>
      <c r="BPA84" s="209"/>
      <c r="BPB84" s="209"/>
      <c r="BPC84" s="209"/>
      <c r="BPD84" s="209"/>
      <c r="BPE84" s="209"/>
      <c r="BPF84" s="209"/>
      <c r="BPG84" s="209"/>
      <c r="BPH84" s="209"/>
      <c r="BPI84" s="209"/>
      <c r="BPJ84" s="209"/>
      <c r="BPK84" s="209"/>
      <c r="BPL84" s="209"/>
      <c r="BPM84" s="209"/>
      <c r="BPN84" s="209"/>
      <c r="BPO84" s="209"/>
      <c r="BPP84" s="209"/>
      <c r="BPQ84" s="209"/>
      <c r="BPR84" s="209"/>
      <c r="BPS84" s="209"/>
      <c r="BPT84" s="209"/>
      <c r="BPU84" s="209"/>
      <c r="BPV84" s="209"/>
      <c r="BPW84" s="209"/>
      <c r="BPX84" s="209"/>
      <c r="BPY84" s="209"/>
      <c r="BPZ84" s="209"/>
      <c r="BQA84" s="209"/>
      <c r="BQB84" s="209"/>
      <c r="BQC84" s="209"/>
      <c r="BQD84" s="209"/>
      <c r="BQE84" s="209"/>
      <c r="BQF84" s="209"/>
      <c r="BQG84" s="209"/>
      <c r="BQH84" s="209"/>
      <c r="BQI84" s="209"/>
      <c r="BQJ84" s="209"/>
      <c r="BQK84" s="209"/>
      <c r="BQL84" s="209"/>
      <c r="BQM84" s="209"/>
      <c r="BQN84" s="209"/>
      <c r="BQO84" s="209"/>
      <c r="BQP84" s="209"/>
      <c r="BQQ84" s="209"/>
      <c r="BQR84" s="209"/>
      <c r="BQS84" s="209"/>
      <c r="BQT84" s="209"/>
      <c r="BQU84" s="209"/>
      <c r="BQV84" s="209"/>
      <c r="BQW84" s="209"/>
      <c r="BQX84" s="209"/>
      <c r="BQY84" s="209"/>
      <c r="BQZ84" s="209"/>
      <c r="BRA84" s="209"/>
      <c r="BRB84" s="209"/>
      <c r="BRC84" s="209"/>
      <c r="BRD84" s="209"/>
      <c r="BRE84" s="209"/>
      <c r="BRF84" s="209"/>
      <c r="BRG84" s="209"/>
      <c r="BRH84" s="209"/>
      <c r="BRI84" s="209"/>
      <c r="BRJ84" s="209"/>
      <c r="BRK84" s="209"/>
      <c r="BRL84" s="209"/>
      <c r="BRM84" s="209"/>
      <c r="BRN84" s="209"/>
      <c r="BRO84" s="209"/>
      <c r="BRP84" s="209"/>
      <c r="BRQ84" s="209"/>
      <c r="BRR84" s="209"/>
      <c r="BRS84" s="209"/>
      <c r="BRT84" s="209"/>
      <c r="BRU84" s="209"/>
      <c r="BRV84" s="209"/>
      <c r="BRW84" s="209"/>
      <c r="BRX84" s="209"/>
      <c r="BRY84" s="209"/>
      <c r="BRZ84" s="209"/>
      <c r="BSA84" s="209"/>
      <c r="BSB84" s="209"/>
      <c r="BSC84" s="209"/>
      <c r="BSD84" s="209"/>
      <c r="BSE84" s="209"/>
      <c r="BSF84" s="209"/>
      <c r="BSG84" s="209"/>
      <c r="BSH84" s="209"/>
      <c r="BSI84" s="209"/>
      <c r="BSJ84" s="209"/>
      <c r="BSK84" s="209"/>
      <c r="BSL84" s="209"/>
      <c r="BSM84" s="209"/>
      <c r="BSN84" s="209"/>
      <c r="BSO84" s="209"/>
      <c r="BSP84" s="209"/>
      <c r="BSQ84" s="209"/>
      <c r="BSR84" s="209"/>
      <c r="BSS84" s="209"/>
      <c r="BST84" s="209"/>
      <c r="BSU84" s="209"/>
      <c r="BSV84" s="209"/>
      <c r="BSW84" s="209"/>
      <c r="BSX84" s="209"/>
      <c r="BSY84" s="209"/>
      <c r="BSZ84" s="209"/>
      <c r="BTA84" s="209"/>
      <c r="BTB84" s="209"/>
      <c r="BTC84" s="209"/>
      <c r="BTD84" s="209"/>
      <c r="BTE84" s="209"/>
      <c r="BTF84" s="209"/>
      <c r="BTG84" s="209"/>
      <c r="BTH84" s="209"/>
      <c r="BTI84" s="209"/>
      <c r="BTJ84" s="209"/>
      <c r="BTK84" s="209"/>
      <c r="BTL84" s="209"/>
      <c r="BTM84" s="209"/>
      <c r="BTN84" s="209"/>
      <c r="BTO84" s="209"/>
      <c r="BTP84" s="209"/>
      <c r="BTQ84" s="209"/>
      <c r="BTR84" s="209"/>
      <c r="BTS84" s="209"/>
      <c r="BTT84" s="209"/>
      <c r="BTU84" s="209"/>
      <c r="BTV84" s="209"/>
      <c r="BTW84" s="209"/>
      <c r="BTX84" s="209"/>
      <c r="BTY84" s="209"/>
      <c r="BTZ84" s="209"/>
      <c r="BUA84" s="209"/>
      <c r="BUB84" s="209"/>
      <c r="BUC84" s="209"/>
      <c r="BUD84" s="209"/>
      <c r="BUE84" s="209"/>
      <c r="BUF84" s="209"/>
      <c r="BUG84" s="209"/>
      <c r="BUH84" s="209"/>
      <c r="BUI84" s="209"/>
      <c r="BUJ84" s="209"/>
      <c r="BUK84" s="209"/>
      <c r="BUL84" s="209"/>
      <c r="BUM84" s="209"/>
      <c r="BUN84" s="209"/>
      <c r="BUO84" s="209"/>
      <c r="BUP84" s="209"/>
      <c r="BUQ84" s="209"/>
      <c r="BUR84" s="209"/>
      <c r="BUS84" s="209"/>
      <c r="BUT84" s="209"/>
      <c r="BUU84" s="209"/>
      <c r="BUV84" s="209"/>
      <c r="BUW84" s="209"/>
      <c r="BUX84" s="209"/>
      <c r="BUY84" s="209"/>
      <c r="BUZ84" s="209"/>
      <c r="BVA84" s="209"/>
      <c r="BVB84" s="209"/>
      <c r="BVC84" s="209"/>
      <c r="BVD84" s="209"/>
      <c r="BVE84" s="209"/>
      <c r="BVF84" s="209"/>
      <c r="BVG84" s="209"/>
      <c r="BVH84" s="209"/>
      <c r="BVI84" s="209"/>
      <c r="BVJ84" s="209"/>
      <c r="BVK84" s="209"/>
      <c r="BVL84" s="209"/>
      <c r="BVM84" s="209"/>
      <c r="BVN84" s="209"/>
      <c r="BVO84" s="209"/>
      <c r="BVP84" s="209"/>
      <c r="BVQ84" s="209"/>
      <c r="BVR84" s="209"/>
      <c r="BVS84" s="209"/>
      <c r="BVT84" s="209"/>
      <c r="BVU84" s="209"/>
      <c r="BVV84" s="209"/>
      <c r="BVW84" s="209"/>
      <c r="BVX84" s="209"/>
      <c r="BVY84" s="209"/>
      <c r="BVZ84" s="209"/>
      <c r="BWA84" s="209"/>
      <c r="BWB84" s="209"/>
      <c r="BWC84" s="209"/>
      <c r="BWD84" s="209"/>
      <c r="BWE84" s="209"/>
      <c r="BWF84" s="209"/>
      <c r="BWG84" s="209"/>
      <c r="BWH84" s="209"/>
      <c r="BWI84" s="209"/>
      <c r="BWJ84" s="209"/>
      <c r="BWK84" s="209"/>
      <c r="BWL84" s="209"/>
      <c r="BWM84" s="209"/>
      <c r="BWN84" s="209"/>
      <c r="BWO84" s="209"/>
      <c r="BWP84" s="209"/>
      <c r="BWQ84" s="209"/>
      <c r="BWR84" s="209"/>
      <c r="BWS84" s="209"/>
      <c r="BWT84" s="209"/>
      <c r="BWU84" s="209"/>
      <c r="BWV84" s="209"/>
      <c r="BWW84" s="209"/>
      <c r="BWX84" s="209"/>
      <c r="BWY84" s="209"/>
      <c r="BWZ84" s="209"/>
      <c r="BXA84" s="209"/>
      <c r="BXB84" s="209"/>
      <c r="BXC84" s="209"/>
      <c r="BXD84" s="209"/>
      <c r="BXE84" s="209"/>
      <c r="BXF84" s="209"/>
      <c r="BXG84" s="209"/>
      <c r="BXH84" s="209"/>
      <c r="BXI84" s="209"/>
      <c r="BXJ84" s="209"/>
      <c r="BXK84" s="209"/>
      <c r="BXL84" s="209"/>
      <c r="BXM84" s="209"/>
      <c r="BXN84" s="209"/>
      <c r="BXO84" s="209"/>
      <c r="BXP84" s="209"/>
      <c r="BXQ84" s="209"/>
      <c r="BXR84" s="209"/>
      <c r="BXS84" s="209"/>
      <c r="BXT84" s="209"/>
      <c r="BXU84" s="209"/>
      <c r="BXV84" s="209"/>
      <c r="BXW84" s="209"/>
      <c r="BXX84" s="209"/>
      <c r="BXY84" s="209"/>
      <c r="BXZ84" s="209"/>
      <c r="BYA84" s="209"/>
      <c r="BYB84" s="209"/>
      <c r="BYC84" s="209"/>
      <c r="BYD84" s="209"/>
      <c r="BYE84" s="209"/>
      <c r="BYF84" s="209"/>
      <c r="BYG84" s="209"/>
      <c r="BYH84" s="209"/>
      <c r="BYI84" s="209"/>
      <c r="BYJ84" s="209"/>
      <c r="BYK84" s="209"/>
      <c r="BYL84" s="209"/>
      <c r="BYM84" s="209"/>
      <c r="BYN84" s="209"/>
      <c r="BYO84" s="209"/>
      <c r="BYP84" s="209"/>
      <c r="BYQ84" s="209"/>
      <c r="BYR84" s="209"/>
      <c r="BYS84" s="209"/>
      <c r="BYT84" s="209"/>
      <c r="BYU84" s="209"/>
      <c r="BYV84" s="209"/>
      <c r="BYW84" s="209"/>
      <c r="BYX84" s="209"/>
      <c r="BYY84" s="209"/>
      <c r="BYZ84" s="209"/>
      <c r="BZA84" s="209"/>
      <c r="BZB84" s="209"/>
      <c r="BZC84" s="209"/>
      <c r="BZD84" s="209"/>
      <c r="BZE84" s="209"/>
      <c r="BZF84" s="209"/>
      <c r="BZG84" s="209"/>
      <c r="BZH84" s="209"/>
      <c r="BZI84" s="209"/>
      <c r="BZJ84" s="209"/>
      <c r="BZK84" s="209"/>
      <c r="BZL84" s="209"/>
      <c r="BZM84" s="209"/>
      <c r="BZN84" s="209"/>
      <c r="BZO84" s="209"/>
      <c r="BZP84" s="209"/>
      <c r="BZQ84" s="209"/>
      <c r="BZR84" s="209"/>
      <c r="BZS84" s="209"/>
      <c r="BZT84" s="209"/>
      <c r="BZU84" s="209"/>
      <c r="BZV84" s="209"/>
      <c r="BZW84" s="209"/>
      <c r="BZX84" s="209"/>
      <c r="BZY84" s="209"/>
      <c r="BZZ84" s="209"/>
      <c r="CAA84" s="209"/>
      <c r="CAB84" s="209"/>
      <c r="CAC84" s="209"/>
      <c r="CAD84" s="209"/>
      <c r="CAE84" s="209"/>
      <c r="CAF84" s="209"/>
      <c r="CAG84" s="209"/>
      <c r="CAH84" s="209"/>
      <c r="CAI84" s="209"/>
      <c r="CAJ84" s="209"/>
      <c r="CAK84" s="209"/>
      <c r="CAL84" s="209"/>
      <c r="CAM84" s="209"/>
      <c r="CAN84" s="209"/>
      <c r="CAO84" s="209"/>
      <c r="CAP84" s="209"/>
      <c r="CAQ84" s="209"/>
      <c r="CAR84" s="209"/>
      <c r="CAS84" s="209"/>
      <c r="CAT84" s="209"/>
      <c r="CAU84" s="209"/>
      <c r="CAV84" s="209"/>
      <c r="CAW84" s="209"/>
      <c r="CAX84" s="209"/>
      <c r="CAY84" s="209"/>
      <c r="CAZ84" s="209"/>
      <c r="CBA84" s="209"/>
      <c r="CBB84" s="209"/>
      <c r="CBC84" s="209"/>
      <c r="CBD84" s="209"/>
      <c r="CBE84" s="209"/>
      <c r="CBF84" s="209"/>
      <c r="CBG84" s="209"/>
      <c r="CBH84" s="209"/>
      <c r="CBI84" s="209"/>
      <c r="CBJ84" s="209"/>
      <c r="CBK84" s="209"/>
      <c r="CBL84" s="209"/>
      <c r="CBM84" s="209"/>
      <c r="CBN84" s="209"/>
      <c r="CBO84" s="209"/>
      <c r="CBP84" s="209"/>
      <c r="CBQ84" s="209"/>
      <c r="CBR84" s="209"/>
      <c r="CBS84" s="209"/>
      <c r="CBT84" s="209"/>
      <c r="CBU84" s="209"/>
      <c r="CBV84" s="209"/>
      <c r="CBW84" s="209"/>
      <c r="CBX84" s="209"/>
      <c r="CBY84" s="209"/>
      <c r="CBZ84" s="209"/>
      <c r="CCA84" s="209"/>
      <c r="CCB84" s="209"/>
      <c r="CCC84" s="209"/>
      <c r="CCD84" s="209"/>
      <c r="CCE84" s="209"/>
      <c r="CCF84" s="209"/>
      <c r="CCG84" s="209"/>
      <c r="CCH84" s="209"/>
      <c r="CCI84" s="209"/>
      <c r="CCJ84" s="209"/>
      <c r="CCK84" s="209"/>
      <c r="CCL84" s="209"/>
      <c r="CCM84" s="209"/>
      <c r="CCN84" s="209"/>
      <c r="CCO84" s="209"/>
      <c r="CCP84" s="209"/>
      <c r="CCQ84" s="209"/>
      <c r="CCR84" s="209"/>
      <c r="CCS84" s="209"/>
      <c r="CCT84" s="209"/>
      <c r="CCU84" s="209"/>
      <c r="CCV84" s="209"/>
      <c r="CCW84" s="209"/>
      <c r="CCX84" s="209"/>
      <c r="CCY84" s="209"/>
      <c r="CCZ84" s="209"/>
      <c r="CDA84" s="209"/>
      <c r="CDB84" s="209"/>
      <c r="CDC84" s="209"/>
      <c r="CDD84" s="209"/>
      <c r="CDE84" s="209"/>
      <c r="CDF84" s="209"/>
      <c r="CDG84" s="209"/>
      <c r="CDH84" s="209"/>
      <c r="CDI84" s="209"/>
      <c r="CDJ84" s="209"/>
      <c r="CDK84" s="209"/>
      <c r="CDL84" s="209"/>
      <c r="CDM84" s="209"/>
      <c r="CDN84" s="209"/>
      <c r="CDO84" s="209"/>
      <c r="CDP84" s="209"/>
      <c r="CDQ84" s="209"/>
      <c r="CDR84" s="209"/>
      <c r="CDS84" s="209"/>
      <c r="CDT84" s="209"/>
      <c r="CDU84" s="209"/>
      <c r="CDV84" s="209"/>
      <c r="CDW84" s="209"/>
      <c r="CDX84" s="209"/>
      <c r="CDY84" s="209"/>
      <c r="CDZ84" s="209"/>
      <c r="CEA84" s="209"/>
      <c r="CEB84" s="209"/>
      <c r="CEC84" s="209"/>
      <c r="CED84" s="209"/>
      <c r="CEE84" s="209"/>
      <c r="CEF84" s="209"/>
      <c r="CEG84" s="209"/>
      <c r="CEH84" s="209"/>
      <c r="CEI84" s="209"/>
      <c r="CEJ84" s="209"/>
      <c r="CEK84" s="209"/>
      <c r="CEL84" s="209"/>
      <c r="CEM84" s="209"/>
      <c r="CEN84" s="209"/>
      <c r="CEO84" s="209"/>
      <c r="CEP84" s="209"/>
      <c r="CEQ84" s="209"/>
      <c r="CER84" s="209"/>
      <c r="CES84" s="209"/>
      <c r="CET84" s="209"/>
      <c r="CEU84" s="209"/>
      <c r="CEV84" s="209"/>
      <c r="CEW84" s="209"/>
      <c r="CEX84" s="209"/>
      <c r="CEY84" s="209"/>
      <c r="CEZ84" s="209"/>
      <c r="CFA84" s="209"/>
      <c r="CFB84" s="209"/>
      <c r="CFC84" s="209"/>
      <c r="CFD84" s="209"/>
      <c r="CFE84" s="209"/>
      <c r="CFF84" s="209"/>
      <c r="CFG84" s="209"/>
      <c r="CFH84" s="209"/>
      <c r="CFI84" s="209"/>
      <c r="CFJ84" s="209"/>
      <c r="CFK84" s="209"/>
      <c r="CFL84" s="209"/>
      <c r="CFM84" s="209"/>
      <c r="CFN84" s="209"/>
      <c r="CFO84" s="209"/>
      <c r="CFP84" s="209"/>
      <c r="CFQ84" s="209"/>
      <c r="CFR84" s="209"/>
      <c r="CFS84" s="209"/>
      <c r="CFT84" s="209"/>
      <c r="CFU84" s="209"/>
      <c r="CFV84" s="209"/>
      <c r="CFW84" s="209"/>
      <c r="CFX84" s="209"/>
      <c r="CFY84" s="209"/>
      <c r="CFZ84" s="209"/>
      <c r="CGA84" s="209"/>
      <c r="CGB84" s="209"/>
      <c r="CGC84" s="209"/>
      <c r="CGD84" s="209"/>
      <c r="CGE84" s="209"/>
      <c r="CGF84" s="209"/>
      <c r="CGG84" s="209"/>
      <c r="CGH84" s="209"/>
      <c r="CGI84" s="209"/>
      <c r="CGJ84" s="209"/>
      <c r="CGK84" s="209"/>
      <c r="CGL84" s="209"/>
      <c r="CGM84" s="209"/>
      <c r="CGN84" s="209"/>
      <c r="CGO84" s="209"/>
      <c r="CGP84" s="209"/>
      <c r="CGQ84" s="209"/>
      <c r="CGR84" s="209"/>
      <c r="CGS84" s="209"/>
      <c r="CGT84" s="209"/>
      <c r="CGU84" s="209"/>
      <c r="CGV84" s="209"/>
      <c r="CGW84" s="209"/>
      <c r="CGX84" s="209"/>
      <c r="CGY84" s="209"/>
      <c r="CGZ84" s="209"/>
      <c r="CHA84" s="209"/>
      <c r="CHB84" s="209"/>
      <c r="CHC84" s="209"/>
      <c r="CHD84" s="209"/>
      <c r="CHE84" s="209"/>
      <c r="CHF84" s="209"/>
      <c r="CHG84" s="209"/>
      <c r="CHH84" s="209"/>
      <c r="CHI84" s="209"/>
      <c r="CHJ84" s="209"/>
      <c r="CHK84" s="209"/>
      <c r="CHL84" s="209"/>
      <c r="CHM84" s="209"/>
      <c r="CHN84" s="209"/>
      <c r="CHO84" s="209"/>
      <c r="CHP84" s="209"/>
      <c r="CHQ84" s="209"/>
      <c r="CHR84" s="209"/>
      <c r="CHS84" s="209"/>
      <c r="CHT84" s="209"/>
      <c r="CHU84" s="209"/>
      <c r="CHV84" s="209"/>
      <c r="CHW84" s="209"/>
      <c r="CHX84" s="209"/>
      <c r="CHY84" s="209"/>
      <c r="CHZ84" s="209"/>
      <c r="CIA84" s="209"/>
      <c r="CIB84" s="209"/>
      <c r="CIC84" s="209"/>
      <c r="CID84" s="209"/>
      <c r="CIE84" s="209"/>
      <c r="CIF84" s="209"/>
      <c r="CIG84" s="209"/>
      <c r="CIH84" s="209"/>
      <c r="CII84" s="209"/>
      <c r="CIJ84" s="209"/>
      <c r="CIK84" s="209"/>
      <c r="CIL84" s="209"/>
      <c r="CIM84" s="209"/>
      <c r="CIN84" s="209"/>
      <c r="CIO84" s="209"/>
      <c r="CIP84" s="209"/>
      <c r="CIQ84" s="209"/>
      <c r="CIR84" s="209"/>
      <c r="CIS84" s="209"/>
      <c r="CIT84" s="209"/>
      <c r="CIU84" s="209"/>
      <c r="CIV84" s="209"/>
      <c r="CIW84" s="209"/>
      <c r="CIX84" s="209"/>
      <c r="CIY84" s="209"/>
      <c r="CIZ84" s="209"/>
      <c r="CJA84" s="209"/>
      <c r="CJB84" s="209"/>
      <c r="CJC84" s="209"/>
      <c r="CJD84" s="209"/>
      <c r="CJE84" s="209"/>
      <c r="CJF84" s="209"/>
      <c r="CJG84" s="209"/>
      <c r="CJH84" s="209"/>
      <c r="CJI84" s="209"/>
      <c r="CJJ84" s="209"/>
      <c r="CJK84" s="209"/>
      <c r="CJL84" s="209"/>
      <c r="CJM84" s="209"/>
      <c r="CJN84" s="209"/>
      <c r="CJO84" s="209"/>
      <c r="CJP84" s="209"/>
      <c r="CJQ84" s="209"/>
      <c r="CJR84" s="209"/>
      <c r="CJS84" s="209"/>
      <c r="CJT84" s="209"/>
      <c r="CJU84" s="209"/>
      <c r="CJV84" s="209"/>
      <c r="CJW84" s="209"/>
      <c r="CJX84" s="209"/>
      <c r="CJY84" s="209"/>
      <c r="CJZ84" s="209"/>
      <c r="CKA84" s="209"/>
      <c r="CKB84" s="209"/>
      <c r="CKC84" s="209"/>
      <c r="CKD84" s="209"/>
      <c r="CKE84" s="209"/>
      <c r="CKF84" s="209"/>
      <c r="CKG84" s="209"/>
      <c r="CKH84" s="209"/>
      <c r="CKI84" s="209"/>
      <c r="CKJ84" s="209"/>
      <c r="CKK84" s="209"/>
      <c r="CKL84" s="209"/>
      <c r="CKM84" s="209"/>
      <c r="CKN84" s="209"/>
      <c r="CKO84" s="209"/>
      <c r="CKP84" s="209"/>
      <c r="CKQ84" s="209"/>
      <c r="CKR84" s="209"/>
      <c r="CKS84" s="209"/>
      <c r="CKT84" s="209"/>
      <c r="CKU84" s="209"/>
      <c r="CKV84" s="209"/>
      <c r="CKW84" s="209"/>
      <c r="CKX84" s="209"/>
      <c r="CKY84" s="209"/>
      <c r="CKZ84" s="209"/>
      <c r="CLA84" s="209"/>
      <c r="CLB84" s="209"/>
      <c r="CLC84" s="209"/>
      <c r="CLD84" s="209"/>
      <c r="CLE84" s="209"/>
      <c r="CLF84" s="209"/>
      <c r="CLG84" s="209"/>
      <c r="CLH84" s="209"/>
      <c r="CLI84" s="209"/>
      <c r="CLJ84" s="209"/>
      <c r="CLK84" s="209"/>
      <c r="CLL84" s="209"/>
      <c r="CLM84" s="209"/>
      <c r="CLN84" s="209"/>
      <c r="CLO84" s="209"/>
      <c r="CLP84" s="209"/>
      <c r="CLQ84" s="209"/>
      <c r="CLR84" s="209"/>
      <c r="CLS84" s="209"/>
      <c r="CLT84" s="209"/>
      <c r="CLU84" s="209"/>
      <c r="CLV84" s="209"/>
      <c r="CLW84" s="209"/>
      <c r="CLX84" s="209"/>
      <c r="CLY84" s="209"/>
      <c r="CLZ84" s="209"/>
      <c r="CMA84" s="209"/>
      <c r="CMB84" s="209"/>
      <c r="CMC84" s="209"/>
      <c r="CMD84" s="209"/>
      <c r="CME84" s="209"/>
      <c r="CMF84" s="209"/>
      <c r="CMG84" s="209"/>
      <c r="CMH84" s="209"/>
      <c r="CMI84" s="209"/>
      <c r="CMJ84" s="209"/>
      <c r="CMK84" s="209"/>
      <c r="CML84" s="209"/>
      <c r="CMM84" s="209"/>
      <c r="CMN84" s="209"/>
      <c r="CMO84" s="209"/>
      <c r="CMP84" s="209"/>
      <c r="CMQ84" s="209"/>
      <c r="CMR84" s="209"/>
      <c r="CMS84" s="209"/>
      <c r="CMT84" s="209"/>
      <c r="CMU84" s="209"/>
      <c r="CMV84" s="209"/>
      <c r="CMW84" s="209"/>
      <c r="CMX84" s="209"/>
      <c r="CMY84" s="209"/>
      <c r="CMZ84" s="209"/>
      <c r="CNA84" s="209"/>
      <c r="CNB84" s="209"/>
      <c r="CNC84" s="209"/>
      <c r="CND84" s="209"/>
      <c r="CNE84" s="209"/>
      <c r="CNF84" s="209"/>
      <c r="CNG84" s="209"/>
      <c r="CNH84" s="209"/>
      <c r="CNI84" s="209"/>
      <c r="CNJ84" s="209"/>
      <c r="CNK84" s="209"/>
      <c r="CNL84" s="209"/>
      <c r="CNM84" s="209"/>
      <c r="CNN84" s="209"/>
      <c r="CNO84" s="209"/>
      <c r="CNP84" s="209"/>
      <c r="CNQ84" s="209"/>
      <c r="CNR84" s="209"/>
      <c r="CNS84" s="209"/>
      <c r="CNT84" s="209"/>
      <c r="CNU84" s="209"/>
      <c r="CNV84" s="209"/>
      <c r="CNW84" s="209"/>
      <c r="CNX84" s="209"/>
      <c r="CNY84" s="209"/>
      <c r="CNZ84" s="209"/>
      <c r="COA84" s="209"/>
      <c r="COB84" s="209"/>
      <c r="COC84" s="209"/>
      <c r="COD84" s="209"/>
      <c r="COE84" s="209"/>
      <c r="COF84" s="209"/>
      <c r="COG84" s="209"/>
      <c r="COH84" s="209"/>
      <c r="COI84" s="209"/>
      <c r="COJ84" s="209"/>
      <c r="COK84" s="209"/>
      <c r="COL84" s="209"/>
      <c r="COM84" s="209"/>
      <c r="CON84" s="209"/>
      <c r="COO84" s="209"/>
      <c r="COP84" s="209"/>
      <c r="COQ84" s="209"/>
      <c r="COR84" s="209"/>
      <c r="COS84" s="209"/>
      <c r="COT84" s="209"/>
      <c r="COU84" s="209"/>
      <c r="COV84" s="209"/>
      <c r="COW84" s="209"/>
      <c r="COX84" s="209"/>
      <c r="COY84" s="209"/>
      <c r="COZ84" s="209"/>
      <c r="CPA84" s="209"/>
      <c r="CPB84" s="209"/>
      <c r="CPC84" s="209"/>
      <c r="CPD84" s="209"/>
      <c r="CPE84" s="209"/>
      <c r="CPF84" s="209"/>
      <c r="CPG84" s="209"/>
      <c r="CPH84" s="209"/>
      <c r="CPI84" s="209"/>
      <c r="CPJ84" s="209"/>
      <c r="CPK84" s="209"/>
      <c r="CPL84" s="209"/>
      <c r="CPM84" s="209"/>
      <c r="CPN84" s="209"/>
      <c r="CPO84" s="209"/>
      <c r="CPP84" s="209"/>
      <c r="CPQ84" s="209"/>
      <c r="CPR84" s="209"/>
      <c r="CPS84" s="209"/>
      <c r="CPT84" s="209"/>
      <c r="CPU84" s="209"/>
      <c r="CPV84" s="209"/>
      <c r="CPW84" s="209"/>
      <c r="CPX84" s="209"/>
      <c r="CPY84" s="209"/>
      <c r="CPZ84" s="209"/>
      <c r="CQA84" s="209"/>
      <c r="CQB84" s="209"/>
      <c r="CQC84" s="209"/>
      <c r="CQD84" s="209"/>
      <c r="CQE84" s="209"/>
      <c r="CQF84" s="209"/>
      <c r="CQG84" s="209"/>
      <c r="CQH84" s="209"/>
      <c r="CQI84" s="209"/>
      <c r="CQJ84" s="209"/>
      <c r="CQK84" s="209"/>
      <c r="CQL84" s="209"/>
      <c r="CQM84" s="209"/>
      <c r="CQN84" s="209"/>
      <c r="CQO84" s="209"/>
      <c r="CQP84" s="209"/>
      <c r="CQQ84" s="209"/>
      <c r="CQR84" s="209"/>
      <c r="CQS84" s="209"/>
      <c r="CQT84" s="209"/>
      <c r="CQU84" s="209"/>
      <c r="CQV84" s="209"/>
      <c r="CQW84" s="209"/>
      <c r="CQX84" s="209"/>
      <c r="CQY84" s="209"/>
      <c r="CQZ84" s="209"/>
      <c r="CRA84" s="209"/>
      <c r="CRB84" s="209"/>
      <c r="CRC84" s="209"/>
      <c r="CRD84" s="209"/>
      <c r="CRE84" s="209"/>
      <c r="CRF84" s="209"/>
      <c r="CRG84" s="209"/>
      <c r="CRH84" s="209"/>
      <c r="CRI84" s="209"/>
      <c r="CRJ84" s="209"/>
      <c r="CRK84" s="209"/>
      <c r="CRL84" s="209"/>
      <c r="CRM84" s="209"/>
      <c r="CRN84" s="209"/>
      <c r="CRO84" s="209"/>
      <c r="CRP84" s="209"/>
      <c r="CRQ84" s="209"/>
      <c r="CRR84" s="209"/>
      <c r="CRS84" s="209"/>
      <c r="CRT84" s="209"/>
      <c r="CRU84" s="209"/>
      <c r="CRV84" s="209"/>
      <c r="CRW84" s="209"/>
      <c r="CRX84" s="209"/>
      <c r="CRY84" s="209"/>
      <c r="CRZ84" s="209"/>
      <c r="CSA84" s="209"/>
      <c r="CSB84" s="209"/>
      <c r="CSC84" s="209"/>
      <c r="CSD84" s="209"/>
      <c r="CSE84" s="209"/>
      <c r="CSF84" s="209"/>
      <c r="CSG84" s="209"/>
      <c r="CSH84" s="209"/>
      <c r="CSI84" s="209"/>
      <c r="CSJ84" s="209"/>
      <c r="CSK84" s="209"/>
      <c r="CSL84" s="209"/>
      <c r="CSM84" s="209"/>
      <c r="CSN84" s="209"/>
      <c r="CSO84" s="209"/>
      <c r="CSP84" s="209"/>
      <c r="CSQ84" s="209"/>
      <c r="CSR84" s="209"/>
      <c r="CSS84" s="209"/>
      <c r="CST84" s="209"/>
      <c r="CSU84" s="209"/>
      <c r="CSV84" s="209"/>
      <c r="CSW84" s="209"/>
      <c r="CSX84" s="209"/>
      <c r="CSY84" s="209"/>
      <c r="CSZ84" s="209"/>
      <c r="CTA84" s="209"/>
      <c r="CTB84" s="209"/>
      <c r="CTC84" s="209"/>
      <c r="CTD84" s="209"/>
      <c r="CTE84" s="209"/>
      <c r="CTF84" s="209"/>
      <c r="CTG84" s="209"/>
      <c r="CTH84" s="209"/>
      <c r="CTI84" s="209"/>
      <c r="CTJ84" s="209"/>
      <c r="CTK84" s="209"/>
      <c r="CTL84" s="209"/>
      <c r="CTM84" s="209"/>
      <c r="CTN84" s="209"/>
      <c r="CTO84" s="209"/>
      <c r="CTP84" s="209"/>
      <c r="CTQ84" s="209"/>
      <c r="CTR84" s="209"/>
      <c r="CTS84" s="209"/>
      <c r="CTT84" s="209"/>
      <c r="CTU84" s="209"/>
      <c r="CTV84" s="209"/>
      <c r="CTW84" s="209"/>
      <c r="CTX84" s="209"/>
      <c r="CTY84" s="209"/>
      <c r="CTZ84" s="209"/>
      <c r="CUA84" s="209"/>
      <c r="CUB84" s="209"/>
      <c r="CUC84" s="209"/>
      <c r="CUD84" s="209"/>
      <c r="CUE84" s="209"/>
      <c r="CUF84" s="209"/>
      <c r="CUG84" s="209"/>
      <c r="CUH84" s="209"/>
      <c r="CUI84" s="209"/>
      <c r="CUJ84" s="209"/>
      <c r="CUK84" s="209"/>
      <c r="CUL84" s="209"/>
      <c r="CUM84" s="209"/>
      <c r="CUN84" s="209"/>
      <c r="CUO84" s="209"/>
      <c r="CUP84" s="209"/>
      <c r="CUQ84" s="209"/>
      <c r="CUR84" s="209"/>
      <c r="CUS84" s="209"/>
      <c r="CUT84" s="209"/>
      <c r="CUU84" s="209"/>
      <c r="CUV84" s="209"/>
      <c r="CUW84" s="209"/>
      <c r="CUX84" s="209"/>
      <c r="CUY84" s="209"/>
      <c r="CUZ84" s="209"/>
      <c r="CVA84" s="209"/>
      <c r="CVB84" s="209"/>
      <c r="CVC84" s="209"/>
      <c r="CVD84" s="209"/>
      <c r="CVE84" s="209"/>
      <c r="CVF84" s="209"/>
      <c r="CVG84" s="209"/>
      <c r="CVH84" s="209"/>
      <c r="CVI84" s="209"/>
      <c r="CVJ84" s="209"/>
      <c r="CVK84" s="209"/>
      <c r="CVL84" s="209"/>
      <c r="CVM84" s="209"/>
      <c r="CVN84" s="209"/>
      <c r="CVO84" s="209"/>
      <c r="CVP84" s="209"/>
      <c r="CVQ84" s="209"/>
      <c r="CVR84" s="209"/>
      <c r="CVS84" s="209"/>
      <c r="CVT84" s="209"/>
      <c r="CVU84" s="209"/>
      <c r="CVV84" s="209"/>
      <c r="CVW84" s="209"/>
      <c r="CVX84" s="209"/>
      <c r="CVY84" s="209"/>
      <c r="CVZ84" s="209"/>
      <c r="CWA84" s="209"/>
      <c r="CWB84" s="209"/>
      <c r="CWC84" s="209"/>
      <c r="CWD84" s="209"/>
      <c r="CWE84" s="209"/>
      <c r="CWF84" s="209"/>
      <c r="CWG84" s="209"/>
      <c r="CWH84" s="209"/>
      <c r="CWI84" s="209"/>
      <c r="CWJ84" s="209"/>
      <c r="CWK84" s="209"/>
      <c r="CWL84" s="209"/>
      <c r="CWM84" s="209"/>
      <c r="CWN84" s="209"/>
      <c r="CWO84" s="209"/>
      <c r="CWP84" s="209"/>
      <c r="CWQ84" s="209"/>
      <c r="CWR84" s="209"/>
      <c r="CWS84" s="209"/>
      <c r="CWT84" s="209"/>
      <c r="CWU84" s="209"/>
      <c r="CWV84" s="209"/>
      <c r="CWW84" s="209"/>
      <c r="CWX84" s="209"/>
      <c r="CWY84" s="209"/>
      <c r="CWZ84" s="209"/>
      <c r="CXA84" s="209"/>
      <c r="CXB84" s="209"/>
      <c r="CXC84" s="209"/>
      <c r="CXD84" s="209"/>
      <c r="CXE84" s="209"/>
      <c r="CXF84" s="209"/>
      <c r="CXG84" s="209"/>
      <c r="CXH84" s="209"/>
      <c r="CXI84" s="209"/>
      <c r="CXJ84" s="209"/>
      <c r="CXK84" s="209"/>
      <c r="CXL84" s="209"/>
      <c r="CXM84" s="209"/>
      <c r="CXN84" s="209"/>
      <c r="CXO84" s="209"/>
      <c r="CXP84" s="209"/>
      <c r="CXQ84" s="209"/>
      <c r="CXR84" s="209"/>
      <c r="CXS84" s="209"/>
      <c r="CXT84" s="209"/>
      <c r="CXU84" s="209"/>
      <c r="CXV84" s="209"/>
      <c r="CXW84" s="209"/>
      <c r="CXX84" s="209"/>
      <c r="CXY84" s="209"/>
      <c r="CXZ84" s="209"/>
      <c r="CYA84" s="209"/>
      <c r="CYB84" s="209"/>
      <c r="CYC84" s="209"/>
      <c r="CYD84" s="209"/>
      <c r="CYE84" s="209"/>
      <c r="CYF84" s="209"/>
      <c r="CYG84" s="209"/>
      <c r="CYH84" s="209"/>
      <c r="CYI84" s="209"/>
      <c r="CYJ84" s="209"/>
      <c r="CYK84" s="209"/>
      <c r="CYL84" s="209"/>
      <c r="CYM84" s="209"/>
      <c r="CYN84" s="209"/>
      <c r="CYO84" s="209"/>
      <c r="CYP84" s="209"/>
      <c r="CYQ84" s="209"/>
      <c r="CYR84" s="209"/>
      <c r="CYS84" s="209"/>
      <c r="CYT84" s="209"/>
      <c r="CYU84" s="209"/>
      <c r="CYV84" s="209"/>
      <c r="CYW84" s="209"/>
      <c r="CYX84" s="209"/>
      <c r="CYY84" s="209"/>
      <c r="CYZ84" s="209"/>
      <c r="CZA84" s="209"/>
      <c r="CZB84" s="209"/>
      <c r="CZC84" s="209"/>
      <c r="CZD84" s="209"/>
      <c r="CZE84" s="209"/>
      <c r="CZF84" s="209"/>
      <c r="CZG84" s="209"/>
      <c r="CZH84" s="209"/>
      <c r="CZI84" s="209"/>
      <c r="CZJ84" s="209"/>
      <c r="CZK84" s="209"/>
      <c r="CZL84" s="209"/>
      <c r="CZM84" s="209"/>
      <c r="CZN84" s="209"/>
      <c r="CZO84" s="209"/>
      <c r="CZP84" s="209"/>
      <c r="CZQ84" s="209"/>
      <c r="CZR84" s="209"/>
      <c r="CZS84" s="209"/>
      <c r="CZT84" s="209"/>
      <c r="CZU84" s="209"/>
      <c r="CZV84" s="209"/>
      <c r="CZW84" s="209"/>
      <c r="CZX84" s="209"/>
      <c r="CZY84" s="209"/>
      <c r="CZZ84" s="209"/>
      <c r="DAA84" s="209"/>
      <c r="DAB84" s="209"/>
      <c r="DAC84" s="209"/>
      <c r="DAD84" s="209"/>
      <c r="DAE84" s="209"/>
      <c r="DAF84" s="209"/>
      <c r="DAG84" s="209"/>
      <c r="DAH84" s="209"/>
      <c r="DAI84" s="209"/>
      <c r="DAJ84" s="209"/>
      <c r="DAK84" s="209"/>
      <c r="DAL84" s="209"/>
      <c r="DAM84" s="209"/>
      <c r="DAN84" s="209"/>
      <c r="DAO84" s="209"/>
      <c r="DAP84" s="209"/>
      <c r="DAQ84" s="209"/>
      <c r="DAR84" s="209"/>
      <c r="DAS84" s="209"/>
      <c r="DAT84" s="209"/>
      <c r="DAU84" s="209"/>
      <c r="DAV84" s="209"/>
      <c r="DAW84" s="209"/>
      <c r="DAX84" s="209"/>
      <c r="DAY84" s="209"/>
      <c r="DAZ84" s="209"/>
      <c r="DBA84" s="209"/>
      <c r="DBB84" s="209"/>
      <c r="DBC84" s="209"/>
      <c r="DBD84" s="209"/>
      <c r="DBE84" s="209"/>
      <c r="DBF84" s="209"/>
      <c r="DBG84" s="209"/>
      <c r="DBH84" s="209"/>
      <c r="DBI84" s="209"/>
      <c r="DBJ84" s="209"/>
      <c r="DBK84" s="209"/>
      <c r="DBL84" s="209"/>
      <c r="DBM84" s="209"/>
      <c r="DBN84" s="209"/>
      <c r="DBO84" s="209"/>
      <c r="DBP84" s="209"/>
      <c r="DBQ84" s="209"/>
      <c r="DBR84" s="209"/>
      <c r="DBS84" s="209"/>
      <c r="DBT84" s="209"/>
      <c r="DBU84" s="209"/>
      <c r="DBV84" s="209"/>
      <c r="DBW84" s="209"/>
      <c r="DBX84" s="209"/>
      <c r="DBY84" s="209"/>
      <c r="DBZ84" s="209"/>
      <c r="DCA84" s="209"/>
      <c r="DCB84" s="209"/>
      <c r="DCC84" s="209"/>
      <c r="DCD84" s="209"/>
      <c r="DCE84" s="209"/>
      <c r="DCF84" s="209"/>
      <c r="DCG84" s="209"/>
      <c r="DCH84" s="209"/>
      <c r="DCI84" s="209"/>
      <c r="DCJ84" s="209"/>
      <c r="DCK84" s="209"/>
      <c r="DCL84" s="209"/>
      <c r="DCM84" s="209"/>
      <c r="DCN84" s="209"/>
      <c r="DCO84" s="209"/>
      <c r="DCP84" s="209"/>
      <c r="DCQ84" s="209"/>
      <c r="DCR84" s="209"/>
      <c r="DCS84" s="209"/>
      <c r="DCT84" s="209"/>
      <c r="DCU84" s="209"/>
      <c r="DCV84" s="209"/>
      <c r="DCW84" s="209"/>
      <c r="DCX84" s="209"/>
      <c r="DCY84" s="209"/>
      <c r="DCZ84" s="209"/>
      <c r="DDA84" s="209"/>
      <c r="DDB84" s="209"/>
      <c r="DDC84" s="209"/>
      <c r="DDD84" s="209"/>
      <c r="DDE84" s="209"/>
      <c r="DDF84" s="209"/>
      <c r="DDG84" s="209"/>
      <c r="DDH84" s="209"/>
      <c r="DDI84" s="209"/>
      <c r="DDJ84" s="209"/>
      <c r="DDK84" s="209"/>
      <c r="DDL84" s="209"/>
      <c r="DDM84" s="209"/>
      <c r="DDN84" s="209"/>
      <c r="DDO84" s="209"/>
      <c r="DDP84" s="209"/>
      <c r="DDQ84" s="209"/>
      <c r="DDR84" s="209"/>
      <c r="DDS84" s="209"/>
      <c r="DDT84" s="209"/>
      <c r="DDU84" s="209"/>
      <c r="DDV84" s="209"/>
      <c r="DDW84" s="209"/>
      <c r="DDX84" s="209"/>
      <c r="DDY84" s="209"/>
      <c r="DDZ84" s="209"/>
      <c r="DEA84" s="209"/>
      <c r="DEB84" s="209"/>
      <c r="DEC84" s="209"/>
      <c r="DED84" s="209"/>
      <c r="DEE84" s="209"/>
      <c r="DEF84" s="209"/>
      <c r="DEG84" s="209"/>
      <c r="DEH84" s="209"/>
      <c r="DEI84" s="209"/>
      <c r="DEJ84" s="209"/>
      <c r="DEK84" s="209"/>
      <c r="DEL84" s="209"/>
      <c r="DEM84" s="209"/>
      <c r="DEN84" s="209"/>
      <c r="DEO84" s="209"/>
      <c r="DEP84" s="209"/>
      <c r="DEQ84" s="209"/>
      <c r="DER84" s="209"/>
      <c r="DES84" s="209"/>
      <c r="DET84" s="209"/>
      <c r="DEU84" s="209"/>
      <c r="DEV84" s="209"/>
      <c r="DEW84" s="209"/>
      <c r="DEX84" s="209"/>
      <c r="DEY84" s="209"/>
      <c r="DEZ84" s="209"/>
      <c r="DFA84" s="209"/>
      <c r="DFB84" s="209"/>
      <c r="DFC84" s="209"/>
      <c r="DFD84" s="209"/>
      <c r="DFE84" s="209"/>
      <c r="DFF84" s="209"/>
      <c r="DFG84" s="209"/>
      <c r="DFH84" s="209"/>
      <c r="DFI84" s="209"/>
      <c r="DFJ84" s="209"/>
      <c r="DFK84" s="209"/>
      <c r="DFL84" s="209"/>
      <c r="DFM84" s="209"/>
      <c r="DFN84" s="209"/>
      <c r="DFO84" s="209"/>
      <c r="DFP84" s="209"/>
      <c r="DFQ84" s="209"/>
      <c r="DFR84" s="209"/>
      <c r="DFS84" s="209"/>
      <c r="DFT84" s="209"/>
      <c r="DFU84" s="209"/>
      <c r="DFV84" s="209"/>
      <c r="DFW84" s="209"/>
      <c r="DFX84" s="209"/>
      <c r="DFY84" s="209"/>
      <c r="DFZ84" s="209"/>
      <c r="DGA84" s="209"/>
      <c r="DGB84" s="209"/>
      <c r="DGC84" s="209"/>
      <c r="DGD84" s="209"/>
      <c r="DGE84" s="209"/>
      <c r="DGF84" s="209"/>
      <c r="DGG84" s="209"/>
      <c r="DGH84" s="209"/>
      <c r="DGI84" s="209"/>
      <c r="DGJ84" s="209"/>
      <c r="DGK84" s="209"/>
      <c r="DGL84" s="209"/>
      <c r="DGM84" s="209"/>
      <c r="DGN84" s="209"/>
      <c r="DGO84" s="209"/>
      <c r="DGP84" s="209"/>
      <c r="DGQ84" s="209"/>
      <c r="DGR84" s="209"/>
      <c r="DGS84" s="209"/>
      <c r="DGT84" s="209"/>
      <c r="DGU84" s="209"/>
      <c r="DGV84" s="209"/>
      <c r="DGW84" s="209"/>
      <c r="DGX84" s="209"/>
      <c r="DGY84" s="209"/>
      <c r="DGZ84" s="209"/>
      <c r="DHA84" s="209"/>
      <c r="DHB84" s="209"/>
      <c r="DHC84" s="209"/>
      <c r="DHD84" s="209"/>
      <c r="DHE84" s="209"/>
      <c r="DHF84" s="209"/>
      <c r="DHG84" s="209"/>
      <c r="DHH84" s="209"/>
      <c r="DHI84" s="209"/>
      <c r="DHJ84" s="209"/>
      <c r="DHK84" s="209"/>
      <c r="DHL84" s="209"/>
      <c r="DHM84" s="209"/>
      <c r="DHN84" s="209"/>
      <c r="DHO84" s="209"/>
      <c r="DHP84" s="209"/>
      <c r="DHQ84" s="209"/>
      <c r="DHR84" s="209"/>
      <c r="DHS84" s="209"/>
      <c r="DHT84" s="209"/>
      <c r="DHU84" s="209"/>
      <c r="DHV84" s="209"/>
      <c r="DHW84" s="209"/>
      <c r="DHX84" s="209"/>
      <c r="DHY84" s="209"/>
      <c r="DHZ84" s="209"/>
      <c r="DIA84" s="209"/>
      <c r="DIB84" s="209"/>
      <c r="DIC84" s="209"/>
      <c r="DID84" s="209"/>
      <c r="DIE84" s="209"/>
      <c r="DIF84" s="209"/>
      <c r="DIG84" s="209"/>
      <c r="DIH84" s="209"/>
      <c r="DII84" s="209"/>
      <c r="DIJ84" s="209"/>
      <c r="DIK84" s="209"/>
      <c r="DIL84" s="209"/>
      <c r="DIM84" s="209"/>
      <c r="DIN84" s="209"/>
      <c r="DIO84" s="209"/>
      <c r="DIP84" s="209"/>
      <c r="DIQ84" s="209"/>
      <c r="DIR84" s="209"/>
      <c r="DIS84" s="209"/>
      <c r="DIT84" s="209"/>
      <c r="DIU84" s="209"/>
      <c r="DIV84" s="209"/>
      <c r="DIW84" s="209"/>
      <c r="DIX84" s="209"/>
      <c r="DIY84" s="209"/>
      <c r="DIZ84" s="209"/>
      <c r="DJA84" s="209"/>
      <c r="DJB84" s="209"/>
      <c r="DJC84" s="209"/>
      <c r="DJD84" s="209"/>
      <c r="DJE84" s="209"/>
      <c r="DJF84" s="209"/>
      <c r="DJG84" s="209"/>
      <c r="DJH84" s="209"/>
      <c r="DJI84" s="209"/>
      <c r="DJJ84" s="209"/>
      <c r="DJK84" s="209"/>
      <c r="DJL84" s="209"/>
      <c r="DJM84" s="209"/>
      <c r="DJN84" s="209"/>
      <c r="DJO84" s="209"/>
      <c r="DJP84" s="209"/>
      <c r="DJQ84" s="209"/>
      <c r="DJR84" s="209"/>
      <c r="DJS84" s="209"/>
      <c r="DJT84" s="209"/>
      <c r="DJU84" s="209"/>
      <c r="DJV84" s="209"/>
      <c r="DJW84" s="209"/>
      <c r="DJX84" s="209"/>
      <c r="DJY84" s="209"/>
      <c r="DJZ84" s="209"/>
      <c r="DKA84" s="209"/>
      <c r="DKB84" s="209"/>
      <c r="DKC84" s="209"/>
      <c r="DKD84" s="209"/>
      <c r="DKE84" s="209"/>
      <c r="DKF84" s="209"/>
      <c r="DKG84" s="209"/>
      <c r="DKH84" s="209"/>
      <c r="DKI84" s="209"/>
      <c r="DKJ84" s="209"/>
      <c r="DKK84" s="209"/>
      <c r="DKL84" s="209"/>
      <c r="DKM84" s="209"/>
      <c r="DKN84" s="209"/>
      <c r="DKO84" s="209"/>
      <c r="DKP84" s="209"/>
      <c r="DKQ84" s="209"/>
      <c r="DKR84" s="209"/>
      <c r="DKS84" s="209"/>
      <c r="DKT84" s="209"/>
      <c r="DKU84" s="209"/>
      <c r="DKV84" s="209"/>
      <c r="DKW84" s="209"/>
      <c r="DKX84" s="209"/>
      <c r="DKY84" s="209"/>
      <c r="DKZ84" s="209"/>
      <c r="DLA84" s="209"/>
      <c r="DLB84" s="209"/>
      <c r="DLC84" s="209"/>
      <c r="DLD84" s="209"/>
      <c r="DLE84" s="209"/>
      <c r="DLF84" s="209"/>
      <c r="DLG84" s="209"/>
      <c r="DLH84" s="209"/>
      <c r="DLI84" s="209"/>
      <c r="DLJ84" s="209"/>
      <c r="DLK84" s="209"/>
      <c r="DLL84" s="209"/>
      <c r="DLM84" s="209"/>
      <c r="DLN84" s="209"/>
      <c r="DLO84" s="209"/>
      <c r="DLP84" s="209"/>
      <c r="DLQ84" s="209"/>
      <c r="DLR84" s="209"/>
      <c r="DLS84" s="209"/>
      <c r="DLT84" s="209"/>
      <c r="DLU84" s="209"/>
      <c r="DLV84" s="209"/>
      <c r="DLW84" s="209"/>
      <c r="DLX84" s="209"/>
      <c r="DLY84" s="209"/>
      <c r="DLZ84" s="209"/>
      <c r="DMA84" s="209"/>
      <c r="DMB84" s="209"/>
      <c r="DMC84" s="209"/>
      <c r="DMD84" s="209"/>
      <c r="DME84" s="209"/>
      <c r="DMF84" s="209"/>
      <c r="DMG84" s="209"/>
      <c r="DMH84" s="209"/>
      <c r="DMI84" s="209"/>
      <c r="DMJ84" s="209"/>
      <c r="DMK84" s="209"/>
      <c r="DML84" s="209"/>
      <c r="DMM84" s="209"/>
      <c r="DMN84" s="209"/>
      <c r="DMO84" s="209"/>
      <c r="DMP84" s="209"/>
      <c r="DMQ84" s="209"/>
      <c r="DMR84" s="209"/>
      <c r="DMS84" s="209"/>
      <c r="DMT84" s="209"/>
      <c r="DMU84" s="209"/>
      <c r="DMV84" s="209"/>
      <c r="DMW84" s="209"/>
      <c r="DMX84" s="209"/>
      <c r="DMY84" s="209"/>
      <c r="DMZ84" s="209"/>
      <c r="DNA84" s="209"/>
      <c r="DNB84" s="209"/>
      <c r="DNC84" s="209"/>
      <c r="DND84" s="209"/>
      <c r="DNE84" s="209"/>
      <c r="DNF84" s="209"/>
      <c r="DNG84" s="209"/>
      <c r="DNH84" s="209"/>
      <c r="DNI84" s="209"/>
      <c r="DNJ84" s="209"/>
      <c r="DNK84" s="209"/>
      <c r="DNL84" s="209"/>
      <c r="DNM84" s="209"/>
      <c r="DNN84" s="209"/>
      <c r="DNO84" s="209"/>
      <c r="DNP84" s="209"/>
      <c r="DNQ84" s="209"/>
      <c r="DNR84" s="209"/>
      <c r="DNS84" s="209"/>
      <c r="DNT84" s="209"/>
      <c r="DNU84" s="209"/>
      <c r="DNV84" s="209"/>
      <c r="DNW84" s="209"/>
      <c r="DNX84" s="209"/>
      <c r="DNY84" s="209"/>
      <c r="DNZ84" s="209"/>
      <c r="DOA84" s="209"/>
      <c r="DOB84" s="209"/>
      <c r="DOC84" s="209"/>
      <c r="DOD84" s="209"/>
      <c r="DOE84" s="209"/>
      <c r="DOF84" s="209"/>
      <c r="DOG84" s="209"/>
      <c r="DOH84" s="209"/>
      <c r="DOI84" s="209"/>
      <c r="DOJ84" s="209"/>
      <c r="DOK84" s="209"/>
      <c r="DOL84" s="209"/>
      <c r="DOM84" s="209"/>
      <c r="DON84" s="209"/>
      <c r="DOO84" s="209"/>
      <c r="DOP84" s="209"/>
      <c r="DOQ84" s="209"/>
      <c r="DOR84" s="209"/>
      <c r="DOS84" s="209"/>
      <c r="DOT84" s="209"/>
      <c r="DOU84" s="209"/>
      <c r="DOV84" s="209"/>
      <c r="DOW84" s="209"/>
      <c r="DOX84" s="209"/>
      <c r="DOY84" s="209"/>
      <c r="DOZ84" s="209"/>
      <c r="DPA84" s="209"/>
      <c r="DPB84" s="209"/>
      <c r="DPC84" s="209"/>
      <c r="DPD84" s="209"/>
      <c r="DPE84" s="209"/>
      <c r="DPF84" s="209"/>
      <c r="DPG84" s="209"/>
      <c r="DPH84" s="209"/>
      <c r="DPI84" s="209"/>
      <c r="DPJ84" s="209"/>
      <c r="DPK84" s="209"/>
      <c r="DPL84" s="209"/>
      <c r="DPM84" s="209"/>
      <c r="DPN84" s="209"/>
      <c r="DPO84" s="209"/>
      <c r="DPP84" s="209"/>
      <c r="DPQ84" s="209"/>
      <c r="DPR84" s="209"/>
      <c r="DPS84" s="209"/>
      <c r="DPT84" s="209"/>
      <c r="DPU84" s="209"/>
      <c r="DPV84" s="209"/>
      <c r="DPW84" s="209"/>
      <c r="DPX84" s="209"/>
      <c r="DPY84" s="209"/>
      <c r="DPZ84" s="209"/>
      <c r="DQA84" s="209"/>
      <c r="DQB84" s="209"/>
      <c r="DQC84" s="209"/>
      <c r="DQD84" s="209"/>
      <c r="DQE84" s="209"/>
      <c r="DQF84" s="209"/>
      <c r="DQG84" s="209"/>
      <c r="DQH84" s="209"/>
      <c r="DQI84" s="209"/>
      <c r="DQJ84" s="209"/>
      <c r="DQK84" s="209"/>
      <c r="DQL84" s="209"/>
      <c r="DQM84" s="209"/>
      <c r="DQN84" s="209"/>
      <c r="DQO84" s="209"/>
      <c r="DQP84" s="209"/>
      <c r="DQQ84" s="209"/>
      <c r="DQR84" s="209"/>
      <c r="DQS84" s="209"/>
      <c r="DQT84" s="209"/>
      <c r="DQU84" s="209"/>
      <c r="DQV84" s="209"/>
      <c r="DQW84" s="209"/>
      <c r="DQX84" s="209"/>
      <c r="DQY84" s="209"/>
      <c r="DQZ84" s="209"/>
      <c r="DRA84" s="209"/>
      <c r="DRB84" s="209"/>
      <c r="DRC84" s="209"/>
      <c r="DRD84" s="209"/>
      <c r="DRE84" s="209"/>
      <c r="DRF84" s="209"/>
      <c r="DRG84" s="209"/>
      <c r="DRH84" s="209"/>
      <c r="DRI84" s="209"/>
      <c r="DRJ84" s="209"/>
      <c r="DRK84" s="209"/>
      <c r="DRL84" s="209"/>
      <c r="DRM84" s="209"/>
      <c r="DRN84" s="209"/>
      <c r="DRO84" s="209"/>
      <c r="DRP84" s="209"/>
      <c r="DRQ84" s="209"/>
      <c r="DRR84" s="209"/>
      <c r="DRS84" s="209"/>
      <c r="DRT84" s="209"/>
      <c r="DRU84" s="209"/>
      <c r="DRV84" s="209"/>
      <c r="DRW84" s="209"/>
      <c r="DRX84" s="209"/>
      <c r="DRY84" s="209"/>
      <c r="DRZ84" s="209"/>
      <c r="DSA84" s="209"/>
      <c r="DSB84" s="209"/>
      <c r="DSC84" s="209"/>
      <c r="DSD84" s="209"/>
      <c r="DSE84" s="209"/>
      <c r="DSF84" s="209"/>
      <c r="DSG84" s="209"/>
      <c r="DSH84" s="209"/>
      <c r="DSI84" s="209"/>
      <c r="DSJ84" s="209"/>
      <c r="DSK84" s="209"/>
      <c r="DSL84" s="209"/>
      <c r="DSM84" s="209"/>
      <c r="DSN84" s="209"/>
      <c r="DSO84" s="209"/>
      <c r="DSP84" s="209"/>
      <c r="DSQ84" s="209"/>
      <c r="DSR84" s="209"/>
      <c r="DSS84" s="209"/>
      <c r="DST84" s="209"/>
      <c r="DSU84" s="209"/>
      <c r="DSV84" s="209"/>
      <c r="DSW84" s="209"/>
      <c r="DSX84" s="209"/>
      <c r="DSY84" s="209"/>
      <c r="DSZ84" s="209"/>
      <c r="DTA84" s="209"/>
      <c r="DTB84" s="209"/>
      <c r="DTC84" s="209"/>
      <c r="DTD84" s="209"/>
      <c r="DTE84" s="209"/>
      <c r="DTF84" s="209"/>
      <c r="DTG84" s="209"/>
      <c r="DTH84" s="209"/>
      <c r="DTI84" s="209"/>
      <c r="DTJ84" s="209"/>
      <c r="DTK84" s="209"/>
      <c r="DTL84" s="209"/>
      <c r="DTM84" s="209"/>
      <c r="DTN84" s="209"/>
      <c r="DTO84" s="209"/>
      <c r="DTP84" s="209"/>
      <c r="DTQ84" s="209"/>
      <c r="DTR84" s="209"/>
      <c r="DTS84" s="209"/>
      <c r="DTT84" s="209"/>
      <c r="DTU84" s="209"/>
      <c r="DTV84" s="209"/>
      <c r="DTW84" s="209"/>
      <c r="DTX84" s="209"/>
      <c r="DTY84" s="209"/>
      <c r="DTZ84" s="209"/>
      <c r="DUA84" s="209"/>
      <c r="DUB84" s="209"/>
      <c r="DUC84" s="209"/>
      <c r="DUD84" s="209"/>
      <c r="DUE84" s="209"/>
      <c r="DUF84" s="209"/>
      <c r="DUG84" s="209"/>
      <c r="DUH84" s="209"/>
      <c r="DUI84" s="209"/>
      <c r="DUJ84" s="209"/>
      <c r="DUK84" s="209"/>
      <c r="DUL84" s="209"/>
      <c r="DUM84" s="209"/>
      <c r="DUN84" s="209"/>
      <c r="DUO84" s="209"/>
      <c r="DUP84" s="209"/>
      <c r="DUQ84" s="209"/>
      <c r="DUR84" s="209"/>
      <c r="DUS84" s="209"/>
      <c r="DUT84" s="209"/>
      <c r="DUU84" s="209"/>
      <c r="DUV84" s="209"/>
      <c r="DUW84" s="209"/>
      <c r="DUX84" s="209"/>
      <c r="DUY84" s="209"/>
      <c r="DUZ84" s="209"/>
      <c r="DVA84" s="209"/>
      <c r="DVB84" s="209"/>
      <c r="DVC84" s="209"/>
      <c r="DVD84" s="209"/>
      <c r="DVE84" s="209"/>
      <c r="DVF84" s="209"/>
      <c r="DVG84" s="209"/>
      <c r="DVH84" s="209"/>
      <c r="DVI84" s="209"/>
      <c r="DVJ84" s="209"/>
      <c r="DVK84" s="209"/>
      <c r="DVL84" s="209"/>
      <c r="DVM84" s="209"/>
      <c r="DVN84" s="209"/>
      <c r="DVO84" s="209"/>
      <c r="DVP84" s="209"/>
      <c r="DVQ84" s="209"/>
      <c r="DVR84" s="209"/>
      <c r="DVS84" s="209"/>
      <c r="DVT84" s="209"/>
      <c r="DVU84" s="209"/>
      <c r="DVV84" s="209"/>
      <c r="DVW84" s="209"/>
      <c r="DVX84" s="209"/>
      <c r="DVY84" s="209"/>
      <c r="DVZ84" s="209"/>
      <c r="DWA84" s="209"/>
      <c r="DWB84" s="209"/>
      <c r="DWC84" s="209"/>
      <c r="DWD84" s="209"/>
      <c r="DWE84" s="209"/>
      <c r="DWF84" s="209"/>
      <c r="DWG84" s="209"/>
      <c r="DWH84" s="209"/>
      <c r="DWI84" s="209"/>
      <c r="DWJ84" s="209"/>
      <c r="DWK84" s="209"/>
      <c r="DWL84" s="209"/>
      <c r="DWM84" s="209"/>
      <c r="DWN84" s="209"/>
      <c r="DWO84" s="209"/>
      <c r="DWP84" s="209"/>
      <c r="DWQ84" s="209"/>
      <c r="DWR84" s="209"/>
      <c r="DWS84" s="209"/>
      <c r="DWT84" s="209"/>
      <c r="DWU84" s="209"/>
      <c r="DWV84" s="209"/>
      <c r="DWW84" s="209"/>
      <c r="DWX84" s="209"/>
      <c r="DWY84" s="209"/>
      <c r="DWZ84" s="209"/>
      <c r="DXA84" s="209"/>
      <c r="DXB84" s="209"/>
      <c r="DXC84" s="209"/>
      <c r="DXD84" s="209"/>
      <c r="DXE84" s="209"/>
      <c r="DXF84" s="209"/>
      <c r="DXG84" s="209"/>
      <c r="DXH84" s="209"/>
      <c r="DXI84" s="209"/>
      <c r="DXJ84" s="209"/>
      <c r="DXK84" s="209"/>
      <c r="DXL84" s="209"/>
      <c r="DXM84" s="209"/>
      <c r="DXN84" s="209"/>
      <c r="DXO84" s="209"/>
      <c r="DXP84" s="209"/>
      <c r="DXQ84" s="209"/>
      <c r="DXR84" s="209"/>
      <c r="DXS84" s="209"/>
      <c r="DXT84" s="209"/>
      <c r="DXU84" s="209"/>
      <c r="DXV84" s="209"/>
      <c r="DXW84" s="209"/>
      <c r="DXX84" s="209"/>
      <c r="DXY84" s="209"/>
      <c r="DXZ84" s="209"/>
      <c r="DYA84" s="209"/>
      <c r="DYB84" s="209"/>
      <c r="DYC84" s="209"/>
      <c r="DYD84" s="209"/>
      <c r="DYE84" s="209"/>
      <c r="DYF84" s="209"/>
      <c r="DYG84" s="209"/>
      <c r="DYH84" s="209"/>
      <c r="DYI84" s="209"/>
      <c r="DYJ84" s="209"/>
      <c r="DYK84" s="209"/>
      <c r="DYL84" s="209"/>
      <c r="DYM84" s="209"/>
      <c r="DYN84" s="209"/>
      <c r="DYO84" s="209"/>
      <c r="DYP84" s="209"/>
      <c r="DYQ84" s="209"/>
      <c r="DYR84" s="209"/>
      <c r="DYS84" s="209"/>
      <c r="DYT84" s="209"/>
      <c r="DYU84" s="209"/>
      <c r="DYV84" s="209"/>
      <c r="DYW84" s="209"/>
      <c r="DYX84" s="209"/>
      <c r="DYY84" s="209"/>
      <c r="DYZ84" s="209"/>
      <c r="DZA84" s="209"/>
      <c r="DZB84" s="209"/>
      <c r="DZC84" s="209"/>
      <c r="DZD84" s="209"/>
      <c r="DZE84" s="209"/>
      <c r="DZF84" s="209"/>
      <c r="DZG84" s="209"/>
      <c r="DZH84" s="209"/>
      <c r="DZI84" s="209"/>
      <c r="DZJ84" s="209"/>
      <c r="DZK84" s="209"/>
      <c r="DZL84" s="209"/>
      <c r="DZM84" s="209"/>
      <c r="DZN84" s="209"/>
      <c r="DZO84" s="209"/>
      <c r="DZP84" s="209"/>
      <c r="DZQ84" s="209"/>
      <c r="DZR84" s="209"/>
      <c r="DZS84" s="209"/>
      <c r="DZT84" s="209"/>
      <c r="DZU84" s="209"/>
      <c r="DZV84" s="209"/>
      <c r="DZW84" s="209"/>
      <c r="DZX84" s="209"/>
      <c r="DZY84" s="209"/>
      <c r="DZZ84" s="209"/>
      <c r="EAA84" s="209"/>
      <c r="EAB84" s="209"/>
      <c r="EAC84" s="209"/>
      <c r="EAD84" s="209"/>
      <c r="EAE84" s="209"/>
      <c r="EAF84" s="209"/>
      <c r="EAG84" s="209"/>
      <c r="EAH84" s="209"/>
      <c r="EAI84" s="209"/>
      <c r="EAJ84" s="209"/>
      <c r="EAK84" s="209"/>
      <c r="EAL84" s="209"/>
      <c r="EAM84" s="209"/>
      <c r="EAN84" s="209"/>
      <c r="EAO84" s="209"/>
      <c r="EAP84" s="209"/>
      <c r="EAQ84" s="209"/>
      <c r="EAR84" s="209"/>
      <c r="EAS84" s="209"/>
      <c r="EAT84" s="209"/>
      <c r="EAU84" s="209"/>
      <c r="EAV84" s="209"/>
      <c r="EAW84" s="209"/>
      <c r="EAX84" s="209"/>
      <c r="EAY84" s="209"/>
      <c r="EAZ84" s="209"/>
      <c r="EBA84" s="209"/>
      <c r="EBB84" s="209"/>
      <c r="EBC84" s="209"/>
      <c r="EBD84" s="209"/>
      <c r="EBE84" s="209"/>
      <c r="EBF84" s="209"/>
      <c r="EBG84" s="209"/>
      <c r="EBH84" s="209"/>
      <c r="EBI84" s="209"/>
      <c r="EBJ84" s="209"/>
      <c r="EBK84" s="209"/>
      <c r="EBL84" s="209"/>
      <c r="EBM84" s="209"/>
      <c r="EBN84" s="209"/>
      <c r="EBO84" s="209"/>
      <c r="EBP84" s="209"/>
      <c r="EBQ84" s="209"/>
      <c r="EBR84" s="209"/>
      <c r="EBS84" s="209"/>
      <c r="EBT84" s="209"/>
      <c r="EBU84" s="209"/>
      <c r="EBV84" s="209"/>
      <c r="EBW84" s="209"/>
      <c r="EBX84" s="209"/>
      <c r="EBY84" s="209"/>
      <c r="EBZ84" s="209"/>
      <c r="ECA84" s="209"/>
      <c r="ECB84" s="209"/>
      <c r="ECC84" s="209"/>
      <c r="ECD84" s="209"/>
      <c r="ECE84" s="209"/>
      <c r="ECF84" s="209"/>
      <c r="ECG84" s="209"/>
      <c r="ECH84" s="209"/>
      <c r="ECI84" s="209"/>
      <c r="ECJ84" s="209"/>
      <c r="ECK84" s="209"/>
      <c r="ECL84" s="209"/>
      <c r="ECM84" s="209"/>
      <c r="ECN84" s="209"/>
      <c r="ECO84" s="209"/>
      <c r="ECP84" s="209"/>
      <c r="ECQ84" s="209"/>
      <c r="ECR84" s="209"/>
      <c r="ECS84" s="209"/>
      <c r="ECT84" s="209"/>
      <c r="ECU84" s="209"/>
      <c r="ECV84" s="209"/>
      <c r="ECW84" s="209"/>
      <c r="ECX84" s="209"/>
      <c r="ECY84" s="209"/>
      <c r="ECZ84" s="209"/>
      <c r="EDA84" s="209"/>
      <c r="EDB84" s="209"/>
      <c r="EDC84" s="209"/>
      <c r="EDD84" s="209"/>
      <c r="EDE84" s="209"/>
      <c r="EDF84" s="209"/>
      <c r="EDG84" s="209"/>
      <c r="EDH84" s="209"/>
      <c r="EDI84" s="209"/>
      <c r="EDJ84" s="209"/>
      <c r="EDK84" s="209"/>
      <c r="EDL84" s="209"/>
      <c r="EDM84" s="209"/>
      <c r="EDN84" s="209"/>
      <c r="EDO84" s="209"/>
      <c r="EDP84" s="209"/>
      <c r="EDQ84" s="209"/>
      <c r="EDR84" s="209"/>
      <c r="EDS84" s="209"/>
      <c r="EDT84" s="209"/>
      <c r="EDU84" s="209"/>
      <c r="EDV84" s="209"/>
      <c r="EDW84" s="209"/>
      <c r="EDX84" s="209"/>
      <c r="EDY84" s="209"/>
      <c r="EDZ84" s="209"/>
      <c r="EEA84" s="209"/>
      <c r="EEB84" s="209"/>
      <c r="EEC84" s="209"/>
      <c r="EED84" s="209"/>
      <c r="EEE84" s="209"/>
      <c r="EEF84" s="209"/>
      <c r="EEG84" s="209"/>
      <c r="EEH84" s="209"/>
      <c r="EEI84" s="209"/>
      <c r="EEJ84" s="209"/>
      <c r="EEK84" s="209"/>
      <c r="EEL84" s="209"/>
      <c r="EEM84" s="209"/>
      <c r="EEN84" s="209"/>
      <c r="EEO84" s="209"/>
      <c r="EEP84" s="209"/>
      <c r="EEQ84" s="209"/>
      <c r="EER84" s="209"/>
      <c r="EES84" s="209"/>
      <c r="EET84" s="209"/>
      <c r="EEU84" s="209"/>
      <c r="EEV84" s="209"/>
      <c r="EEW84" s="209"/>
      <c r="EEX84" s="209"/>
      <c r="EEY84" s="209"/>
      <c r="EEZ84" s="209"/>
      <c r="EFA84" s="209"/>
      <c r="EFB84" s="209"/>
      <c r="EFC84" s="209"/>
      <c r="EFD84" s="209"/>
      <c r="EFE84" s="209"/>
      <c r="EFF84" s="209"/>
      <c r="EFG84" s="209"/>
      <c r="EFH84" s="209"/>
      <c r="EFI84" s="209"/>
      <c r="EFJ84" s="209"/>
      <c r="EFK84" s="209"/>
      <c r="EFL84" s="209"/>
      <c r="EFM84" s="209"/>
      <c r="EFN84" s="209"/>
      <c r="EFO84" s="209"/>
      <c r="EFP84" s="209"/>
      <c r="EFQ84" s="209"/>
      <c r="EFR84" s="209"/>
      <c r="EFS84" s="209"/>
      <c r="EFT84" s="209"/>
      <c r="EFU84" s="209"/>
      <c r="EFV84" s="209"/>
      <c r="EFW84" s="209"/>
      <c r="EFX84" s="209"/>
      <c r="EFY84" s="209"/>
      <c r="EFZ84" s="209"/>
      <c r="EGA84" s="209"/>
      <c r="EGB84" s="209"/>
      <c r="EGC84" s="209"/>
      <c r="EGD84" s="209"/>
      <c r="EGE84" s="209"/>
      <c r="EGF84" s="209"/>
      <c r="EGG84" s="209"/>
      <c r="EGH84" s="209"/>
      <c r="EGI84" s="209"/>
      <c r="EGJ84" s="209"/>
      <c r="EGK84" s="209"/>
      <c r="EGL84" s="209"/>
      <c r="EGM84" s="209"/>
      <c r="EGN84" s="209"/>
      <c r="EGO84" s="209"/>
      <c r="EGP84" s="209"/>
      <c r="EGQ84" s="209"/>
      <c r="EGR84" s="209"/>
      <c r="EGS84" s="209"/>
      <c r="EGT84" s="209"/>
      <c r="EGU84" s="209"/>
      <c r="EGV84" s="209"/>
      <c r="EGW84" s="209"/>
      <c r="EGX84" s="209"/>
      <c r="EGY84" s="209"/>
      <c r="EGZ84" s="209"/>
      <c r="EHA84" s="209"/>
      <c r="EHB84" s="209"/>
      <c r="EHC84" s="209"/>
      <c r="EHD84" s="209"/>
      <c r="EHE84" s="209"/>
      <c r="EHF84" s="209"/>
      <c r="EHG84" s="209"/>
      <c r="EHH84" s="209"/>
      <c r="EHI84" s="209"/>
      <c r="EHJ84" s="209"/>
      <c r="EHK84" s="209"/>
      <c r="EHL84" s="209"/>
      <c r="EHM84" s="209"/>
      <c r="EHN84" s="209"/>
      <c r="EHO84" s="209"/>
      <c r="EHP84" s="209"/>
      <c r="EHQ84" s="209"/>
      <c r="EHR84" s="209"/>
      <c r="EHS84" s="209"/>
      <c r="EHT84" s="209"/>
      <c r="EHU84" s="209"/>
      <c r="EHV84" s="209"/>
      <c r="EHW84" s="209"/>
      <c r="EHX84" s="209"/>
      <c r="EHY84" s="209"/>
      <c r="EHZ84" s="209"/>
      <c r="EIA84" s="209"/>
      <c r="EIB84" s="209"/>
      <c r="EIC84" s="209"/>
      <c r="EID84" s="209"/>
      <c r="EIE84" s="209"/>
      <c r="EIF84" s="209"/>
      <c r="EIG84" s="209"/>
      <c r="EIH84" s="209"/>
      <c r="EII84" s="209"/>
      <c r="EIJ84" s="209"/>
      <c r="EIK84" s="209"/>
      <c r="EIL84" s="209"/>
      <c r="EIM84" s="209"/>
      <c r="EIN84" s="209"/>
      <c r="EIO84" s="209"/>
      <c r="EIP84" s="209"/>
      <c r="EIQ84" s="209"/>
      <c r="EIR84" s="209"/>
      <c r="EIS84" s="209"/>
      <c r="EIT84" s="209"/>
      <c r="EIU84" s="209"/>
      <c r="EIV84" s="209"/>
      <c r="EIW84" s="209"/>
      <c r="EIX84" s="209"/>
      <c r="EIY84" s="209"/>
      <c r="EIZ84" s="209"/>
      <c r="EJA84" s="209"/>
      <c r="EJB84" s="209"/>
      <c r="EJC84" s="209"/>
      <c r="EJD84" s="209"/>
      <c r="EJE84" s="209"/>
      <c r="EJF84" s="209"/>
      <c r="EJG84" s="209"/>
      <c r="EJH84" s="209"/>
      <c r="EJI84" s="209"/>
      <c r="EJJ84" s="209"/>
      <c r="EJK84" s="209"/>
      <c r="EJL84" s="209"/>
      <c r="EJM84" s="209"/>
      <c r="EJN84" s="209"/>
      <c r="EJO84" s="209"/>
      <c r="EJP84" s="209"/>
      <c r="EJQ84" s="209"/>
      <c r="EJR84" s="209"/>
      <c r="EJS84" s="209"/>
      <c r="EJT84" s="209"/>
      <c r="EJU84" s="209"/>
      <c r="EJV84" s="209"/>
      <c r="EJW84" s="209"/>
      <c r="EJX84" s="209"/>
      <c r="EJY84" s="209"/>
      <c r="EJZ84" s="209"/>
      <c r="EKA84" s="209"/>
      <c r="EKB84" s="209"/>
      <c r="EKC84" s="209"/>
      <c r="EKD84" s="209"/>
      <c r="EKE84" s="209"/>
      <c r="EKF84" s="209"/>
      <c r="EKG84" s="209"/>
      <c r="EKH84" s="209"/>
      <c r="EKI84" s="209"/>
      <c r="EKJ84" s="209"/>
      <c r="EKK84" s="209"/>
      <c r="EKL84" s="209"/>
      <c r="EKM84" s="209"/>
      <c r="EKN84" s="209"/>
      <c r="EKO84" s="209"/>
      <c r="EKP84" s="209"/>
      <c r="EKQ84" s="209"/>
      <c r="EKR84" s="209"/>
      <c r="EKS84" s="209"/>
      <c r="EKT84" s="209"/>
      <c r="EKU84" s="209"/>
      <c r="EKV84" s="209"/>
      <c r="EKW84" s="209"/>
      <c r="EKX84" s="209"/>
      <c r="EKY84" s="209"/>
      <c r="EKZ84" s="209"/>
      <c r="ELA84" s="209"/>
      <c r="ELB84" s="209"/>
      <c r="ELC84" s="209"/>
      <c r="ELD84" s="209"/>
      <c r="ELE84" s="209"/>
      <c r="ELF84" s="209"/>
      <c r="ELG84" s="209"/>
      <c r="ELH84" s="209"/>
      <c r="ELI84" s="209"/>
      <c r="ELJ84" s="209"/>
      <c r="ELK84" s="209"/>
      <c r="ELL84" s="209"/>
      <c r="ELM84" s="209"/>
      <c r="ELN84" s="209"/>
      <c r="ELO84" s="209"/>
      <c r="ELP84" s="209"/>
      <c r="ELQ84" s="209"/>
      <c r="ELR84" s="209"/>
      <c r="ELS84" s="209"/>
      <c r="ELT84" s="209"/>
      <c r="ELU84" s="209"/>
      <c r="ELV84" s="209"/>
      <c r="ELW84" s="209"/>
      <c r="ELX84" s="209"/>
      <c r="ELY84" s="209"/>
      <c r="ELZ84" s="209"/>
      <c r="EMA84" s="209"/>
      <c r="EMB84" s="209"/>
      <c r="EMC84" s="209"/>
      <c r="EMD84" s="209"/>
      <c r="EME84" s="209"/>
      <c r="EMF84" s="209"/>
      <c r="EMG84" s="209"/>
      <c r="EMH84" s="209"/>
      <c r="EMI84" s="209"/>
      <c r="EMJ84" s="209"/>
      <c r="EMK84" s="209"/>
      <c r="EML84" s="209"/>
      <c r="EMM84" s="209"/>
      <c r="EMN84" s="209"/>
      <c r="EMO84" s="209"/>
      <c r="EMP84" s="209"/>
      <c r="EMQ84" s="209"/>
      <c r="EMR84" s="209"/>
      <c r="EMS84" s="209"/>
      <c r="EMT84" s="209"/>
      <c r="EMU84" s="209"/>
      <c r="EMV84" s="209"/>
      <c r="EMW84" s="209"/>
      <c r="EMX84" s="209"/>
      <c r="EMY84" s="209"/>
      <c r="EMZ84" s="209"/>
      <c r="ENA84" s="209"/>
      <c r="ENB84" s="209"/>
      <c r="ENC84" s="209"/>
      <c r="END84" s="209"/>
      <c r="ENE84" s="209"/>
      <c r="ENF84" s="209"/>
      <c r="ENG84" s="209"/>
      <c r="ENH84" s="209"/>
      <c r="ENI84" s="209"/>
      <c r="ENJ84" s="209"/>
      <c r="ENK84" s="209"/>
      <c r="ENL84" s="209"/>
      <c r="ENM84" s="209"/>
      <c r="ENN84" s="209"/>
      <c r="ENO84" s="209"/>
      <c r="ENP84" s="209"/>
      <c r="ENQ84" s="209"/>
      <c r="ENR84" s="209"/>
      <c r="ENS84" s="209"/>
      <c r="ENT84" s="209"/>
      <c r="ENU84" s="209"/>
      <c r="ENV84" s="209"/>
      <c r="ENW84" s="209"/>
      <c r="ENX84" s="209"/>
      <c r="ENY84" s="209"/>
      <c r="ENZ84" s="209"/>
      <c r="EOA84" s="209"/>
      <c r="EOB84" s="209"/>
      <c r="EOC84" s="209"/>
      <c r="EOD84" s="209"/>
      <c r="EOE84" s="209"/>
      <c r="EOF84" s="209"/>
      <c r="EOG84" s="209"/>
      <c r="EOH84" s="209"/>
      <c r="EOI84" s="209"/>
      <c r="EOJ84" s="209"/>
      <c r="EOK84" s="209"/>
      <c r="EOL84" s="209"/>
      <c r="EOM84" s="209"/>
      <c r="EON84" s="209"/>
      <c r="EOO84" s="209"/>
      <c r="EOP84" s="209"/>
      <c r="EOQ84" s="209"/>
      <c r="EOR84" s="209"/>
      <c r="EOS84" s="209"/>
      <c r="EOT84" s="209"/>
      <c r="EOU84" s="209"/>
      <c r="EOV84" s="209"/>
      <c r="EOW84" s="209"/>
      <c r="EOX84" s="209"/>
      <c r="EOY84" s="209"/>
      <c r="EOZ84" s="209"/>
      <c r="EPA84" s="209"/>
      <c r="EPB84" s="209"/>
      <c r="EPC84" s="209"/>
      <c r="EPD84" s="209"/>
      <c r="EPE84" s="209"/>
      <c r="EPF84" s="209"/>
      <c r="EPG84" s="209"/>
      <c r="EPH84" s="209"/>
      <c r="EPI84" s="209"/>
      <c r="EPJ84" s="209"/>
      <c r="EPK84" s="209"/>
      <c r="EPL84" s="209"/>
      <c r="EPM84" s="209"/>
      <c r="EPN84" s="209"/>
      <c r="EPO84" s="209"/>
      <c r="EPP84" s="209"/>
      <c r="EPQ84" s="209"/>
      <c r="EPR84" s="209"/>
      <c r="EPS84" s="209"/>
      <c r="EPT84" s="209"/>
      <c r="EPU84" s="209"/>
      <c r="EPV84" s="209"/>
      <c r="EPW84" s="209"/>
      <c r="EPX84" s="209"/>
      <c r="EPY84" s="209"/>
      <c r="EPZ84" s="209"/>
      <c r="EQA84" s="209"/>
      <c r="EQB84" s="209"/>
      <c r="EQC84" s="209"/>
      <c r="EQD84" s="209"/>
      <c r="EQE84" s="209"/>
      <c r="EQF84" s="209"/>
      <c r="EQG84" s="209"/>
      <c r="EQH84" s="209"/>
      <c r="EQI84" s="209"/>
      <c r="EQJ84" s="209"/>
      <c r="EQK84" s="209"/>
      <c r="EQL84" s="209"/>
      <c r="EQM84" s="209"/>
      <c r="EQN84" s="209"/>
      <c r="EQO84" s="209"/>
      <c r="EQP84" s="209"/>
      <c r="EQQ84" s="209"/>
      <c r="EQR84" s="209"/>
      <c r="EQS84" s="209"/>
      <c r="EQT84" s="209"/>
      <c r="EQU84" s="209"/>
      <c r="EQV84" s="209"/>
      <c r="EQW84" s="209"/>
      <c r="EQX84" s="209"/>
      <c r="EQY84" s="209"/>
      <c r="EQZ84" s="209"/>
      <c r="ERA84" s="209"/>
      <c r="ERB84" s="209"/>
      <c r="ERC84" s="209"/>
      <c r="ERD84" s="209"/>
      <c r="ERE84" s="209"/>
      <c r="ERF84" s="209"/>
      <c r="ERG84" s="209"/>
      <c r="ERH84" s="209"/>
      <c r="ERI84" s="209"/>
      <c r="ERJ84" s="209"/>
      <c r="ERK84" s="209"/>
      <c r="ERL84" s="209"/>
      <c r="ERM84" s="209"/>
      <c r="ERN84" s="209"/>
      <c r="ERO84" s="209"/>
      <c r="ERP84" s="209"/>
      <c r="ERQ84" s="209"/>
      <c r="ERR84" s="209"/>
      <c r="ERS84" s="209"/>
      <c r="ERT84" s="209"/>
      <c r="ERU84" s="209"/>
      <c r="ERV84" s="209"/>
      <c r="ERW84" s="209"/>
      <c r="ERX84" s="209"/>
      <c r="ERY84" s="209"/>
      <c r="ERZ84" s="209"/>
      <c r="ESA84" s="209"/>
      <c r="ESB84" s="209"/>
      <c r="ESC84" s="209"/>
      <c r="ESD84" s="209"/>
      <c r="ESE84" s="209"/>
      <c r="ESF84" s="209"/>
      <c r="ESG84" s="209"/>
      <c r="ESH84" s="209"/>
      <c r="ESI84" s="209"/>
      <c r="ESJ84" s="209"/>
      <c r="ESK84" s="209"/>
      <c r="ESL84" s="209"/>
      <c r="ESM84" s="209"/>
      <c r="ESN84" s="209"/>
      <c r="ESO84" s="209"/>
      <c r="ESP84" s="209"/>
      <c r="ESQ84" s="209"/>
      <c r="ESR84" s="209"/>
      <c r="ESS84" s="209"/>
      <c r="EST84" s="209"/>
      <c r="ESU84" s="209"/>
      <c r="ESV84" s="209"/>
      <c r="ESW84" s="209"/>
      <c r="ESX84" s="209"/>
      <c r="ESY84" s="209"/>
      <c r="ESZ84" s="209"/>
      <c r="ETA84" s="209"/>
      <c r="ETB84" s="209"/>
      <c r="ETC84" s="209"/>
      <c r="ETD84" s="209"/>
      <c r="ETE84" s="209"/>
      <c r="ETF84" s="209"/>
      <c r="ETG84" s="209"/>
      <c r="ETH84" s="209"/>
      <c r="ETI84" s="209"/>
      <c r="ETJ84" s="209"/>
      <c r="ETK84" s="209"/>
      <c r="ETL84" s="209"/>
      <c r="ETM84" s="209"/>
      <c r="ETN84" s="209"/>
      <c r="ETO84" s="209"/>
      <c r="ETP84" s="209"/>
      <c r="ETQ84" s="209"/>
      <c r="ETR84" s="209"/>
      <c r="ETS84" s="209"/>
      <c r="ETT84" s="209"/>
      <c r="ETU84" s="209"/>
      <c r="ETV84" s="209"/>
      <c r="ETW84" s="209"/>
      <c r="ETX84" s="209"/>
      <c r="ETY84" s="209"/>
      <c r="ETZ84" s="209"/>
      <c r="EUA84" s="209"/>
      <c r="EUB84" s="209"/>
      <c r="EUC84" s="209"/>
      <c r="EUD84" s="209"/>
      <c r="EUE84" s="209"/>
      <c r="EUF84" s="209"/>
      <c r="EUG84" s="209"/>
      <c r="EUH84" s="209"/>
      <c r="EUI84" s="209"/>
      <c r="EUJ84" s="209"/>
      <c r="EUK84" s="209"/>
      <c r="EUL84" s="209"/>
      <c r="EUM84" s="209"/>
      <c r="EUN84" s="209"/>
      <c r="EUO84" s="209"/>
      <c r="EUP84" s="209"/>
      <c r="EUQ84" s="209"/>
      <c r="EUR84" s="209"/>
      <c r="EUS84" s="209"/>
      <c r="EUT84" s="209"/>
      <c r="EUU84" s="209"/>
      <c r="EUV84" s="209"/>
      <c r="EUW84" s="209"/>
      <c r="EUX84" s="209"/>
      <c r="EUY84" s="209"/>
      <c r="EUZ84" s="209"/>
      <c r="EVA84" s="209"/>
      <c r="EVB84" s="209"/>
      <c r="EVC84" s="209"/>
      <c r="EVD84" s="209"/>
      <c r="EVE84" s="209"/>
      <c r="EVF84" s="209"/>
      <c r="EVG84" s="209"/>
      <c r="EVH84" s="209"/>
      <c r="EVI84" s="209"/>
      <c r="EVJ84" s="209"/>
      <c r="EVK84" s="209"/>
      <c r="EVL84" s="209"/>
      <c r="EVM84" s="209"/>
      <c r="EVN84" s="209"/>
      <c r="EVO84" s="209"/>
      <c r="EVP84" s="209"/>
      <c r="EVQ84" s="209"/>
      <c r="EVR84" s="209"/>
      <c r="EVS84" s="209"/>
      <c r="EVT84" s="209"/>
      <c r="EVU84" s="209"/>
      <c r="EVV84" s="209"/>
      <c r="EVW84" s="209"/>
      <c r="EVX84" s="209"/>
      <c r="EVY84" s="209"/>
      <c r="EVZ84" s="209"/>
      <c r="EWA84" s="209"/>
      <c r="EWB84" s="209"/>
      <c r="EWC84" s="209"/>
      <c r="EWD84" s="209"/>
      <c r="EWE84" s="209"/>
      <c r="EWF84" s="209"/>
      <c r="EWG84" s="209"/>
      <c r="EWH84" s="209"/>
      <c r="EWI84" s="209"/>
      <c r="EWJ84" s="209"/>
      <c r="EWK84" s="209"/>
      <c r="EWL84" s="209"/>
      <c r="EWM84" s="209"/>
      <c r="EWN84" s="209"/>
      <c r="EWO84" s="209"/>
      <c r="EWP84" s="209"/>
      <c r="EWQ84" s="209"/>
      <c r="EWR84" s="209"/>
      <c r="EWS84" s="209"/>
      <c r="EWT84" s="209"/>
      <c r="EWU84" s="209"/>
      <c r="EWV84" s="209"/>
      <c r="EWW84" s="209"/>
      <c r="EWX84" s="209"/>
      <c r="EWY84" s="209"/>
      <c r="EWZ84" s="209"/>
      <c r="EXA84" s="209"/>
      <c r="EXB84" s="209"/>
      <c r="EXC84" s="209"/>
      <c r="EXD84" s="209"/>
      <c r="EXE84" s="209"/>
      <c r="EXF84" s="209"/>
      <c r="EXG84" s="209"/>
      <c r="EXH84" s="209"/>
      <c r="EXI84" s="209"/>
      <c r="EXJ84" s="209"/>
      <c r="EXK84" s="209"/>
      <c r="EXL84" s="209"/>
      <c r="EXM84" s="209"/>
      <c r="EXN84" s="209"/>
      <c r="EXO84" s="209"/>
      <c r="EXP84" s="209"/>
      <c r="EXQ84" s="209"/>
      <c r="EXR84" s="209"/>
      <c r="EXS84" s="209"/>
      <c r="EXT84" s="209"/>
      <c r="EXU84" s="209"/>
      <c r="EXV84" s="209"/>
      <c r="EXW84" s="209"/>
      <c r="EXX84" s="209"/>
      <c r="EXY84" s="209"/>
      <c r="EXZ84" s="209"/>
      <c r="EYA84" s="209"/>
      <c r="EYB84" s="209"/>
      <c r="EYC84" s="209"/>
      <c r="EYD84" s="209"/>
      <c r="EYE84" s="209"/>
      <c r="EYF84" s="209"/>
      <c r="EYG84" s="209"/>
      <c r="EYH84" s="209"/>
      <c r="EYI84" s="209"/>
      <c r="EYJ84" s="209"/>
      <c r="EYK84" s="209"/>
      <c r="EYL84" s="209"/>
      <c r="EYM84" s="209"/>
      <c r="EYN84" s="209"/>
      <c r="EYO84" s="209"/>
      <c r="EYP84" s="209"/>
      <c r="EYQ84" s="209"/>
      <c r="EYR84" s="209"/>
      <c r="EYS84" s="209"/>
      <c r="EYT84" s="209"/>
      <c r="EYU84" s="209"/>
      <c r="EYV84" s="209"/>
      <c r="EYW84" s="209"/>
      <c r="EYX84" s="209"/>
      <c r="EYY84" s="209"/>
      <c r="EYZ84" s="209"/>
      <c r="EZA84" s="209"/>
      <c r="EZB84" s="209"/>
      <c r="EZC84" s="209"/>
      <c r="EZD84" s="209"/>
      <c r="EZE84" s="209"/>
      <c r="EZF84" s="209"/>
      <c r="EZG84" s="209"/>
      <c r="EZH84" s="209"/>
      <c r="EZI84" s="209"/>
      <c r="EZJ84" s="209"/>
      <c r="EZK84" s="209"/>
      <c r="EZL84" s="209"/>
      <c r="EZM84" s="209"/>
      <c r="EZN84" s="209"/>
      <c r="EZO84" s="209"/>
      <c r="EZP84" s="209"/>
      <c r="EZQ84" s="209"/>
      <c r="EZR84" s="209"/>
      <c r="EZS84" s="209"/>
      <c r="EZT84" s="209"/>
      <c r="EZU84" s="209"/>
      <c r="EZV84" s="209"/>
      <c r="EZW84" s="209"/>
      <c r="EZX84" s="209"/>
      <c r="EZY84" s="209"/>
      <c r="EZZ84" s="209"/>
      <c r="FAA84" s="209"/>
      <c r="FAB84" s="209"/>
      <c r="FAC84" s="209"/>
      <c r="FAD84" s="209"/>
      <c r="FAE84" s="209"/>
      <c r="FAF84" s="209"/>
      <c r="FAG84" s="209"/>
      <c r="FAH84" s="209"/>
      <c r="FAI84" s="209"/>
      <c r="FAJ84" s="209"/>
      <c r="FAK84" s="209"/>
      <c r="FAL84" s="209"/>
      <c r="FAM84" s="209"/>
      <c r="FAN84" s="209"/>
      <c r="FAO84" s="209"/>
      <c r="FAP84" s="209"/>
      <c r="FAQ84" s="209"/>
      <c r="FAR84" s="209"/>
      <c r="FAS84" s="209"/>
      <c r="FAT84" s="209"/>
      <c r="FAU84" s="209"/>
      <c r="FAV84" s="209"/>
      <c r="FAW84" s="209"/>
      <c r="FAX84" s="209"/>
      <c r="FAY84" s="209"/>
      <c r="FAZ84" s="209"/>
      <c r="FBA84" s="209"/>
      <c r="FBB84" s="209"/>
      <c r="FBC84" s="209"/>
      <c r="FBD84" s="209"/>
      <c r="FBE84" s="209"/>
      <c r="FBF84" s="209"/>
      <c r="FBG84" s="209"/>
      <c r="FBH84" s="209"/>
      <c r="FBI84" s="209"/>
      <c r="FBJ84" s="209"/>
      <c r="FBK84" s="209"/>
      <c r="FBL84" s="209"/>
      <c r="FBM84" s="209"/>
      <c r="FBN84" s="209"/>
      <c r="FBO84" s="209"/>
      <c r="FBP84" s="209"/>
      <c r="FBQ84" s="209"/>
      <c r="FBR84" s="209"/>
      <c r="FBS84" s="209"/>
      <c r="FBT84" s="209"/>
      <c r="FBU84" s="209"/>
      <c r="FBV84" s="209"/>
      <c r="FBW84" s="209"/>
      <c r="FBX84" s="209"/>
      <c r="FBY84" s="209"/>
      <c r="FBZ84" s="209"/>
      <c r="FCA84" s="209"/>
      <c r="FCB84" s="209"/>
      <c r="FCC84" s="209"/>
      <c r="FCD84" s="209"/>
      <c r="FCE84" s="209"/>
      <c r="FCF84" s="209"/>
      <c r="FCG84" s="209"/>
      <c r="FCH84" s="209"/>
      <c r="FCI84" s="209"/>
      <c r="FCJ84" s="209"/>
      <c r="FCK84" s="209"/>
      <c r="FCL84" s="209"/>
      <c r="FCM84" s="209"/>
      <c r="FCN84" s="209"/>
      <c r="FCO84" s="209"/>
      <c r="FCP84" s="209"/>
      <c r="FCQ84" s="209"/>
      <c r="FCR84" s="209"/>
      <c r="FCS84" s="209"/>
      <c r="FCT84" s="209"/>
      <c r="FCU84" s="209"/>
      <c r="FCV84" s="209"/>
      <c r="FCW84" s="209"/>
      <c r="FCX84" s="209"/>
      <c r="FCY84" s="209"/>
      <c r="FCZ84" s="209"/>
      <c r="FDA84" s="209"/>
      <c r="FDB84" s="209"/>
      <c r="FDC84" s="209"/>
      <c r="FDD84" s="209"/>
      <c r="FDE84" s="209"/>
      <c r="FDF84" s="209"/>
      <c r="FDG84" s="209"/>
      <c r="FDH84" s="209"/>
      <c r="FDI84" s="209"/>
      <c r="FDJ84" s="209"/>
      <c r="FDK84" s="209"/>
      <c r="FDL84" s="209"/>
      <c r="FDM84" s="209"/>
      <c r="FDN84" s="209"/>
      <c r="FDO84" s="209"/>
      <c r="FDP84" s="209"/>
      <c r="FDQ84" s="209"/>
      <c r="FDR84" s="209"/>
      <c r="FDS84" s="209"/>
      <c r="FDT84" s="209"/>
      <c r="FDU84" s="209"/>
      <c r="FDV84" s="209"/>
      <c r="FDW84" s="209"/>
      <c r="FDX84" s="209"/>
      <c r="FDY84" s="209"/>
      <c r="FDZ84" s="209"/>
      <c r="FEA84" s="209"/>
      <c r="FEB84" s="209"/>
      <c r="FEC84" s="209"/>
      <c r="FED84" s="209"/>
      <c r="FEE84" s="209"/>
      <c r="FEF84" s="209"/>
      <c r="FEG84" s="209"/>
      <c r="FEH84" s="209"/>
      <c r="FEI84" s="209"/>
      <c r="FEJ84" s="209"/>
      <c r="FEK84" s="209"/>
      <c r="FEL84" s="209"/>
      <c r="FEM84" s="209"/>
      <c r="FEN84" s="209"/>
      <c r="FEO84" s="209"/>
      <c r="FEP84" s="209"/>
      <c r="FEQ84" s="209"/>
      <c r="FER84" s="209"/>
      <c r="FES84" s="209"/>
      <c r="FET84" s="209"/>
      <c r="FEU84" s="209"/>
      <c r="FEV84" s="209"/>
      <c r="FEW84" s="209"/>
      <c r="FEX84" s="209"/>
      <c r="FEY84" s="209"/>
      <c r="FEZ84" s="209"/>
      <c r="FFA84" s="209"/>
      <c r="FFB84" s="209"/>
      <c r="FFC84" s="209"/>
      <c r="FFD84" s="209"/>
      <c r="FFE84" s="209"/>
      <c r="FFF84" s="209"/>
      <c r="FFG84" s="209"/>
      <c r="FFH84" s="209"/>
      <c r="FFI84" s="209"/>
      <c r="FFJ84" s="209"/>
      <c r="FFK84" s="209"/>
      <c r="FFL84" s="209"/>
      <c r="FFM84" s="209"/>
      <c r="FFN84" s="209"/>
      <c r="FFO84" s="209"/>
      <c r="FFP84" s="209"/>
      <c r="FFQ84" s="209"/>
      <c r="FFR84" s="209"/>
      <c r="FFS84" s="209"/>
      <c r="FFT84" s="209"/>
      <c r="FFU84" s="209"/>
      <c r="FFV84" s="209"/>
      <c r="FFW84" s="209"/>
      <c r="FFX84" s="209"/>
      <c r="FFY84" s="209"/>
      <c r="FFZ84" s="209"/>
      <c r="FGA84" s="209"/>
      <c r="FGB84" s="209"/>
      <c r="FGC84" s="209"/>
      <c r="FGD84" s="209"/>
      <c r="FGE84" s="209"/>
      <c r="FGF84" s="209"/>
      <c r="FGG84" s="209"/>
      <c r="FGH84" s="209"/>
      <c r="FGI84" s="209"/>
      <c r="FGJ84" s="209"/>
      <c r="FGK84" s="209"/>
      <c r="FGL84" s="209"/>
      <c r="FGM84" s="209"/>
      <c r="FGN84" s="209"/>
      <c r="FGO84" s="209"/>
      <c r="FGP84" s="209"/>
      <c r="FGQ84" s="209"/>
      <c r="FGR84" s="209"/>
      <c r="FGS84" s="209"/>
      <c r="FGT84" s="209"/>
      <c r="FGU84" s="209"/>
      <c r="FGV84" s="209"/>
      <c r="FGW84" s="209"/>
      <c r="FGX84" s="209"/>
      <c r="FGY84" s="209"/>
      <c r="FGZ84" s="209"/>
      <c r="FHA84" s="209"/>
      <c r="FHB84" s="209"/>
      <c r="FHC84" s="209"/>
      <c r="FHD84" s="209"/>
      <c r="FHE84" s="209"/>
      <c r="FHF84" s="209"/>
      <c r="FHG84" s="209"/>
      <c r="FHH84" s="209"/>
      <c r="FHI84" s="209"/>
      <c r="FHJ84" s="209"/>
      <c r="FHK84" s="209"/>
      <c r="FHL84" s="209"/>
      <c r="FHM84" s="209"/>
      <c r="FHN84" s="209"/>
      <c r="FHO84" s="209"/>
      <c r="FHP84" s="209"/>
      <c r="FHQ84" s="209"/>
      <c r="FHR84" s="209"/>
      <c r="FHS84" s="209"/>
      <c r="FHT84" s="209"/>
      <c r="FHU84" s="209"/>
      <c r="FHV84" s="209"/>
      <c r="FHW84" s="209"/>
      <c r="FHX84" s="209"/>
      <c r="FHY84" s="209"/>
      <c r="FHZ84" s="209"/>
      <c r="FIA84" s="209"/>
      <c r="FIB84" s="209"/>
      <c r="FIC84" s="209"/>
      <c r="FID84" s="209"/>
      <c r="FIE84" s="209"/>
      <c r="FIF84" s="209"/>
      <c r="FIG84" s="209"/>
      <c r="FIH84" s="209"/>
      <c r="FII84" s="209"/>
      <c r="FIJ84" s="209"/>
      <c r="FIK84" s="209"/>
      <c r="FIL84" s="209"/>
      <c r="FIM84" s="209"/>
      <c r="FIN84" s="209"/>
      <c r="FIO84" s="209"/>
      <c r="FIP84" s="209"/>
      <c r="FIQ84" s="209"/>
      <c r="FIR84" s="209"/>
      <c r="FIS84" s="209"/>
      <c r="FIT84" s="209"/>
      <c r="FIU84" s="209"/>
      <c r="FIV84" s="209"/>
      <c r="FIW84" s="209"/>
      <c r="FIX84" s="209"/>
      <c r="FIY84" s="209"/>
      <c r="FIZ84" s="209"/>
      <c r="FJA84" s="209"/>
      <c r="FJB84" s="209"/>
      <c r="FJC84" s="209"/>
      <c r="FJD84" s="209"/>
      <c r="FJE84" s="209"/>
      <c r="FJF84" s="209"/>
      <c r="FJG84" s="209"/>
      <c r="FJH84" s="209"/>
      <c r="FJI84" s="209"/>
      <c r="FJJ84" s="209"/>
      <c r="FJK84" s="209"/>
      <c r="FJL84" s="209"/>
      <c r="FJM84" s="209"/>
      <c r="FJN84" s="209"/>
      <c r="FJO84" s="209"/>
      <c r="FJP84" s="209"/>
      <c r="FJQ84" s="209"/>
      <c r="FJR84" s="209"/>
      <c r="FJS84" s="209"/>
      <c r="FJT84" s="209"/>
      <c r="FJU84" s="209"/>
      <c r="FJV84" s="209"/>
      <c r="FJW84" s="209"/>
      <c r="FJX84" s="209"/>
      <c r="FJY84" s="209"/>
      <c r="FJZ84" s="209"/>
      <c r="FKA84" s="209"/>
      <c r="FKB84" s="209"/>
      <c r="FKC84" s="209"/>
      <c r="FKD84" s="209"/>
      <c r="FKE84" s="209"/>
      <c r="FKF84" s="209"/>
      <c r="FKG84" s="209"/>
      <c r="FKH84" s="209"/>
      <c r="FKI84" s="209"/>
      <c r="FKJ84" s="209"/>
      <c r="FKK84" s="209"/>
      <c r="FKL84" s="209"/>
      <c r="FKM84" s="209"/>
      <c r="FKN84" s="209"/>
      <c r="FKO84" s="209"/>
      <c r="FKP84" s="209"/>
      <c r="FKQ84" s="209"/>
      <c r="FKR84" s="209"/>
      <c r="FKS84" s="209"/>
      <c r="FKT84" s="209"/>
      <c r="FKU84" s="209"/>
      <c r="FKV84" s="209"/>
      <c r="FKW84" s="209"/>
      <c r="FKX84" s="209"/>
      <c r="FKY84" s="209"/>
      <c r="FKZ84" s="209"/>
      <c r="FLA84" s="209"/>
      <c r="FLB84" s="209"/>
      <c r="FLC84" s="209"/>
      <c r="FLD84" s="209"/>
      <c r="FLE84" s="209"/>
      <c r="FLF84" s="209"/>
      <c r="FLG84" s="209"/>
      <c r="FLH84" s="209"/>
      <c r="FLI84" s="209"/>
      <c r="FLJ84" s="209"/>
      <c r="FLK84" s="209"/>
      <c r="FLL84" s="209"/>
      <c r="FLM84" s="209"/>
      <c r="FLN84" s="209"/>
      <c r="FLO84" s="209"/>
      <c r="FLP84" s="209"/>
      <c r="FLQ84" s="209"/>
      <c r="FLR84" s="209"/>
      <c r="FLS84" s="209"/>
      <c r="FLT84" s="209"/>
      <c r="FLU84" s="209"/>
      <c r="FLV84" s="209"/>
      <c r="FLW84" s="209"/>
      <c r="FLX84" s="209"/>
      <c r="FLY84" s="209"/>
      <c r="FLZ84" s="209"/>
      <c r="FMA84" s="209"/>
      <c r="FMB84" s="209"/>
      <c r="FMC84" s="209"/>
      <c r="FMD84" s="209"/>
      <c r="FME84" s="209"/>
      <c r="FMF84" s="209"/>
      <c r="FMG84" s="209"/>
      <c r="FMH84" s="209"/>
      <c r="FMI84" s="209"/>
      <c r="FMJ84" s="209"/>
      <c r="FMK84" s="209"/>
      <c r="FML84" s="209"/>
      <c r="FMM84" s="209"/>
      <c r="FMN84" s="209"/>
      <c r="FMO84" s="209"/>
      <c r="FMP84" s="209"/>
      <c r="FMQ84" s="209"/>
      <c r="FMR84" s="209"/>
      <c r="FMS84" s="209"/>
      <c r="FMT84" s="209"/>
      <c r="FMU84" s="209"/>
      <c r="FMV84" s="209"/>
      <c r="FMW84" s="209"/>
      <c r="FMX84" s="209"/>
      <c r="FMY84" s="209"/>
      <c r="FMZ84" s="209"/>
      <c r="FNA84" s="209"/>
      <c r="FNB84" s="209"/>
      <c r="FNC84" s="209"/>
      <c r="FND84" s="209"/>
      <c r="FNE84" s="209"/>
      <c r="FNF84" s="209"/>
      <c r="FNG84" s="209"/>
      <c r="FNH84" s="209"/>
      <c r="FNI84" s="209"/>
      <c r="FNJ84" s="209"/>
      <c r="FNK84" s="209"/>
      <c r="FNL84" s="209"/>
      <c r="FNM84" s="209"/>
      <c r="FNN84" s="209"/>
      <c r="FNO84" s="209"/>
      <c r="FNP84" s="209"/>
      <c r="FNQ84" s="209"/>
      <c r="FNR84" s="209"/>
      <c r="FNS84" s="209"/>
      <c r="FNT84" s="209"/>
      <c r="FNU84" s="209"/>
      <c r="FNV84" s="209"/>
      <c r="FNW84" s="209"/>
      <c r="FNX84" s="209"/>
      <c r="FNY84" s="209"/>
      <c r="FNZ84" s="209"/>
      <c r="FOA84" s="209"/>
      <c r="FOB84" s="209"/>
      <c r="FOC84" s="209"/>
      <c r="FOD84" s="209"/>
      <c r="FOE84" s="209"/>
      <c r="FOF84" s="209"/>
      <c r="FOG84" s="209"/>
      <c r="FOH84" s="209"/>
      <c r="FOI84" s="209"/>
      <c r="FOJ84" s="209"/>
      <c r="FOK84" s="209"/>
      <c r="FOL84" s="209"/>
      <c r="FOM84" s="209"/>
      <c r="FON84" s="209"/>
      <c r="FOO84" s="209"/>
      <c r="FOP84" s="209"/>
      <c r="FOQ84" s="209"/>
      <c r="FOR84" s="209"/>
      <c r="FOS84" s="209"/>
      <c r="FOT84" s="209"/>
      <c r="FOU84" s="209"/>
      <c r="FOV84" s="209"/>
      <c r="FOW84" s="209"/>
      <c r="FOX84" s="209"/>
      <c r="FOY84" s="209"/>
      <c r="FOZ84" s="209"/>
      <c r="FPA84" s="209"/>
      <c r="FPB84" s="209"/>
      <c r="FPC84" s="209"/>
      <c r="FPD84" s="209"/>
      <c r="FPE84" s="209"/>
      <c r="FPF84" s="209"/>
      <c r="FPG84" s="209"/>
      <c r="FPH84" s="209"/>
      <c r="FPI84" s="209"/>
      <c r="FPJ84" s="209"/>
      <c r="FPK84" s="209"/>
      <c r="FPL84" s="209"/>
      <c r="FPM84" s="209"/>
      <c r="FPN84" s="209"/>
      <c r="FPO84" s="209"/>
      <c r="FPP84" s="209"/>
      <c r="FPQ84" s="209"/>
      <c r="FPR84" s="209"/>
      <c r="FPS84" s="209"/>
      <c r="FPT84" s="209"/>
      <c r="FPU84" s="209"/>
      <c r="FPV84" s="209"/>
      <c r="FPW84" s="209"/>
      <c r="FPX84" s="209"/>
      <c r="FPY84" s="209"/>
      <c r="FPZ84" s="209"/>
      <c r="FQA84" s="209"/>
      <c r="FQB84" s="209"/>
      <c r="FQC84" s="209"/>
      <c r="FQD84" s="209"/>
      <c r="FQE84" s="209"/>
      <c r="FQF84" s="209"/>
      <c r="FQG84" s="209"/>
      <c r="FQH84" s="209"/>
      <c r="FQI84" s="209"/>
      <c r="FQJ84" s="209"/>
      <c r="FQK84" s="209"/>
      <c r="FQL84" s="209"/>
      <c r="FQM84" s="209"/>
      <c r="FQN84" s="209"/>
      <c r="FQO84" s="209"/>
      <c r="FQP84" s="209"/>
      <c r="FQQ84" s="209"/>
      <c r="FQR84" s="209"/>
      <c r="FQS84" s="209"/>
      <c r="FQT84" s="209"/>
      <c r="FQU84" s="209"/>
      <c r="FQV84" s="209"/>
      <c r="FQW84" s="209"/>
      <c r="FQX84" s="209"/>
      <c r="FQY84" s="209"/>
      <c r="FQZ84" s="209"/>
      <c r="FRA84" s="209"/>
      <c r="FRB84" s="209"/>
      <c r="FRC84" s="209"/>
      <c r="FRD84" s="209"/>
      <c r="FRE84" s="209"/>
      <c r="FRF84" s="209"/>
      <c r="FRG84" s="209"/>
      <c r="FRH84" s="209"/>
      <c r="FRI84" s="209"/>
      <c r="FRJ84" s="209"/>
      <c r="FRK84" s="209"/>
      <c r="FRL84" s="209"/>
      <c r="FRM84" s="209"/>
      <c r="FRN84" s="209"/>
      <c r="FRO84" s="209"/>
      <c r="FRP84" s="209"/>
      <c r="FRQ84" s="209"/>
      <c r="FRR84" s="209"/>
      <c r="FRS84" s="209"/>
      <c r="FRT84" s="209"/>
      <c r="FRU84" s="209"/>
      <c r="FRV84" s="209"/>
      <c r="FRW84" s="209"/>
      <c r="FRX84" s="209"/>
      <c r="FRY84" s="209"/>
      <c r="FRZ84" s="209"/>
      <c r="FSA84" s="209"/>
      <c r="FSB84" s="209"/>
      <c r="FSC84" s="209"/>
      <c r="FSD84" s="209"/>
      <c r="FSE84" s="209"/>
      <c r="FSF84" s="209"/>
      <c r="FSG84" s="209"/>
      <c r="FSH84" s="209"/>
      <c r="FSI84" s="209"/>
      <c r="FSJ84" s="209"/>
      <c r="FSK84" s="209"/>
      <c r="FSL84" s="209"/>
      <c r="FSM84" s="209"/>
      <c r="FSN84" s="209"/>
      <c r="FSO84" s="209"/>
      <c r="FSP84" s="209"/>
      <c r="FSQ84" s="209"/>
      <c r="FSR84" s="209"/>
      <c r="FSS84" s="209"/>
      <c r="FST84" s="209"/>
      <c r="FSU84" s="209"/>
      <c r="FSV84" s="209"/>
      <c r="FSW84" s="209"/>
      <c r="FSX84" s="209"/>
      <c r="FSY84" s="209"/>
      <c r="FSZ84" s="209"/>
      <c r="FTA84" s="209"/>
      <c r="FTB84" s="209"/>
      <c r="FTC84" s="209"/>
      <c r="FTD84" s="209"/>
      <c r="FTE84" s="209"/>
      <c r="FTF84" s="209"/>
      <c r="FTG84" s="209"/>
      <c r="FTH84" s="209"/>
      <c r="FTI84" s="209"/>
      <c r="FTJ84" s="209"/>
      <c r="FTK84" s="209"/>
      <c r="FTL84" s="209"/>
      <c r="FTM84" s="209"/>
      <c r="FTN84" s="209"/>
      <c r="FTO84" s="209"/>
      <c r="FTP84" s="209"/>
      <c r="FTQ84" s="209"/>
      <c r="FTR84" s="209"/>
      <c r="FTS84" s="209"/>
      <c r="FTT84" s="209"/>
      <c r="FTU84" s="209"/>
      <c r="FTV84" s="209"/>
      <c r="FTW84" s="209"/>
      <c r="FTX84" s="209"/>
      <c r="FTY84" s="209"/>
      <c r="FTZ84" s="209"/>
      <c r="FUA84" s="209"/>
      <c r="FUB84" s="209"/>
      <c r="FUC84" s="209"/>
      <c r="FUD84" s="209"/>
      <c r="FUE84" s="209"/>
      <c r="FUF84" s="209"/>
      <c r="FUG84" s="209"/>
      <c r="FUH84" s="209"/>
      <c r="FUI84" s="209"/>
      <c r="FUJ84" s="209"/>
      <c r="FUK84" s="209"/>
      <c r="FUL84" s="209"/>
      <c r="FUM84" s="209"/>
      <c r="FUN84" s="209"/>
      <c r="FUO84" s="209"/>
      <c r="FUP84" s="209"/>
      <c r="FUQ84" s="209"/>
      <c r="FUR84" s="209"/>
      <c r="FUS84" s="209"/>
      <c r="FUT84" s="209"/>
      <c r="FUU84" s="209"/>
      <c r="FUV84" s="209"/>
      <c r="FUW84" s="209"/>
      <c r="FUX84" s="209"/>
      <c r="FUY84" s="209"/>
      <c r="FUZ84" s="209"/>
      <c r="FVA84" s="209"/>
      <c r="FVB84" s="209"/>
      <c r="FVC84" s="209"/>
      <c r="FVD84" s="209"/>
      <c r="FVE84" s="209"/>
      <c r="FVF84" s="209"/>
      <c r="FVG84" s="209"/>
      <c r="FVH84" s="209"/>
      <c r="FVI84" s="209"/>
      <c r="FVJ84" s="209"/>
      <c r="FVK84" s="209"/>
      <c r="FVL84" s="209"/>
      <c r="FVM84" s="209"/>
      <c r="FVN84" s="209"/>
      <c r="FVO84" s="209"/>
      <c r="FVP84" s="209"/>
      <c r="FVQ84" s="209"/>
      <c r="FVR84" s="209"/>
      <c r="FVS84" s="209"/>
      <c r="FVT84" s="209"/>
      <c r="FVU84" s="209"/>
      <c r="FVV84" s="209"/>
      <c r="FVW84" s="209"/>
      <c r="FVX84" s="209"/>
      <c r="FVY84" s="209"/>
      <c r="FVZ84" s="209"/>
      <c r="FWA84" s="209"/>
      <c r="FWB84" s="209"/>
      <c r="FWC84" s="209"/>
      <c r="FWD84" s="209"/>
      <c r="FWE84" s="209"/>
      <c r="FWF84" s="209"/>
      <c r="FWG84" s="209"/>
      <c r="FWH84" s="209"/>
      <c r="FWI84" s="209"/>
      <c r="FWJ84" s="209"/>
      <c r="FWK84" s="209"/>
      <c r="FWL84" s="209"/>
      <c r="FWM84" s="209"/>
      <c r="FWN84" s="209"/>
      <c r="FWO84" s="209"/>
      <c r="FWP84" s="209"/>
      <c r="FWQ84" s="209"/>
      <c r="FWR84" s="209"/>
      <c r="FWS84" s="209"/>
      <c r="FWT84" s="209"/>
      <c r="FWU84" s="209"/>
      <c r="FWV84" s="209"/>
      <c r="FWW84" s="209"/>
      <c r="FWX84" s="209"/>
      <c r="FWY84" s="209"/>
      <c r="FWZ84" s="209"/>
      <c r="FXA84" s="209"/>
      <c r="FXB84" s="209"/>
      <c r="FXC84" s="209"/>
      <c r="FXD84" s="209"/>
      <c r="FXE84" s="209"/>
      <c r="FXF84" s="209"/>
      <c r="FXG84" s="209"/>
      <c r="FXH84" s="209"/>
      <c r="FXI84" s="209"/>
      <c r="FXJ84" s="209"/>
      <c r="FXK84" s="209"/>
      <c r="FXL84" s="209"/>
      <c r="FXM84" s="209"/>
      <c r="FXN84" s="209"/>
      <c r="FXO84" s="209"/>
      <c r="FXP84" s="209"/>
      <c r="FXQ84" s="209"/>
      <c r="FXR84" s="209"/>
      <c r="FXS84" s="209"/>
      <c r="FXT84" s="209"/>
      <c r="FXU84" s="209"/>
      <c r="FXV84" s="209"/>
      <c r="FXW84" s="209"/>
      <c r="FXX84" s="209"/>
      <c r="FXY84" s="209"/>
      <c r="FXZ84" s="209"/>
      <c r="FYA84" s="209"/>
      <c r="FYB84" s="209"/>
      <c r="FYC84" s="209"/>
      <c r="FYD84" s="209"/>
      <c r="FYE84" s="209"/>
      <c r="FYF84" s="209"/>
      <c r="FYG84" s="209"/>
      <c r="FYH84" s="209"/>
      <c r="FYI84" s="209"/>
      <c r="FYJ84" s="209"/>
      <c r="FYK84" s="209"/>
      <c r="FYL84" s="209"/>
      <c r="FYM84" s="209"/>
      <c r="FYN84" s="209"/>
      <c r="FYO84" s="209"/>
      <c r="FYP84" s="209"/>
      <c r="FYQ84" s="209"/>
      <c r="FYR84" s="209"/>
      <c r="FYS84" s="209"/>
      <c r="FYT84" s="209"/>
      <c r="FYU84" s="209"/>
      <c r="FYV84" s="209"/>
      <c r="FYW84" s="209"/>
      <c r="FYX84" s="209"/>
      <c r="FYY84" s="209"/>
      <c r="FYZ84" s="209"/>
      <c r="FZA84" s="209"/>
      <c r="FZB84" s="209"/>
      <c r="FZC84" s="209"/>
      <c r="FZD84" s="209"/>
      <c r="FZE84" s="209"/>
      <c r="FZF84" s="209"/>
      <c r="FZG84" s="209"/>
      <c r="FZH84" s="209"/>
      <c r="FZI84" s="209"/>
      <c r="FZJ84" s="209"/>
      <c r="FZK84" s="209"/>
      <c r="FZL84" s="209"/>
      <c r="FZM84" s="209"/>
      <c r="FZN84" s="209"/>
      <c r="FZO84" s="209"/>
      <c r="FZP84" s="209"/>
      <c r="FZQ84" s="209"/>
      <c r="FZR84" s="209"/>
      <c r="FZS84" s="209"/>
      <c r="FZT84" s="209"/>
      <c r="FZU84" s="209"/>
      <c r="FZV84" s="209"/>
      <c r="FZW84" s="209"/>
      <c r="FZX84" s="209"/>
      <c r="FZY84" s="209"/>
      <c r="FZZ84" s="209"/>
      <c r="GAA84" s="209"/>
      <c r="GAB84" s="209"/>
      <c r="GAC84" s="209"/>
      <c r="GAD84" s="209"/>
      <c r="GAE84" s="209"/>
      <c r="GAF84" s="209"/>
      <c r="GAG84" s="209"/>
      <c r="GAH84" s="209"/>
      <c r="GAI84" s="209"/>
      <c r="GAJ84" s="209"/>
      <c r="GAK84" s="209"/>
      <c r="GAL84" s="209"/>
      <c r="GAM84" s="209"/>
      <c r="GAN84" s="209"/>
      <c r="GAO84" s="209"/>
      <c r="GAP84" s="209"/>
      <c r="GAQ84" s="209"/>
      <c r="GAR84" s="209"/>
      <c r="GAS84" s="209"/>
      <c r="GAT84" s="209"/>
      <c r="GAU84" s="209"/>
      <c r="GAV84" s="209"/>
      <c r="GAW84" s="209"/>
      <c r="GAX84" s="209"/>
      <c r="GAY84" s="209"/>
      <c r="GAZ84" s="209"/>
      <c r="GBA84" s="209"/>
      <c r="GBB84" s="209"/>
      <c r="GBC84" s="209"/>
      <c r="GBD84" s="209"/>
      <c r="GBE84" s="209"/>
      <c r="GBF84" s="209"/>
      <c r="GBG84" s="209"/>
      <c r="GBH84" s="209"/>
      <c r="GBI84" s="209"/>
      <c r="GBJ84" s="209"/>
      <c r="GBK84" s="209"/>
      <c r="GBL84" s="209"/>
      <c r="GBM84" s="209"/>
      <c r="GBN84" s="209"/>
      <c r="GBO84" s="209"/>
      <c r="GBP84" s="209"/>
      <c r="GBQ84" s="209"/>
      <c r="GBR84" s="209"/>
      <c r="GBS84" s="209"/>
      <c r="GBT84" s="209"/>
      <c r="GBU84" s="209"/>
      <c r="GBV84" s="209"/>
      <c r="GBW84" s="209"/>
      <c r="GBX84" s="209"/>
      <c r="GBY84" s="209"/>
      <c r="GBZ84" s="209"/>
      <c r="GCA84" s="209"/>
      <c r="GCB84" s="209"/>
      <c r="GCC84" s="209"/>
      <c r="GCD84" s="209"/>
      <c r="GCE84" s="209"/>
      <c r="GCF84" s="209"/>
      <c r="GCG84" s="209"/>
      <c r="GCH84" s="209"/>
      <c r="GCI84" s="209"/>
      <c r="GCJ84" s="209"/>
      <c r="GCK84" s="209"/>
      <c r="GCL84" s="209"/>
      <c r="GCM84" s="209"/>
      <c r="GCN84" s="209"/>
      <c r="GCO84" s="209"/>
      <c r="GCP84" s="209"/>
      <c r="GCQ84" s="209"/>
      <c r="GCR84" s="209"/>
      <c r="GCS84" s="209"/>
      <c r="GCT84" s="209"/>
      <c r="GCU84" s="209"/>
      <c r="GCV84" s="209"/>
      <c r="GCW84" s="209"/>
      <c r="GCX84" s="209"/>
      <c r="GCY84" s="209"/>
      <c r="GCZ84" s="209"/>
      <c r="GDA84" s="209"/>
      <c r="GDB84" s="209"/>
      <c r="GDC84" s="209"/>
      <c r="GDD84" s="209"/>
      <c r="GDE84" s="209"/>
      <c r="GDF84" s="209"/>
      <c r="GDG84" s="209"/>
      <c r="GDH84" s="209"/>
      <c r="GDI84" s="209"/>
      <c r="GDJ84" s="209"/>
      <c r="GDK84" s="209"/>
      <c r="GDL84" s="209"/>
      <c r="GDM84" s="209"/>
      <c r="GDN84" s="209"/>
      <c r="GDO84" s="209"/>
      <c r="GDP84" s="209"/>
      <c r="GDQ84" s="209"/>
      <c r="GDR84" s="209"/>
      <c r="GDS84" s="209"/>
      <c r="GDT84" s="209"/>
      <c r="GDU84" s="209"/>
      <c r="GDV84" s="209"/>
      <c r="GDW84" s="209"/>
      <c r="GDX84" s="209"/>
      <c r="GDY84" s="209"/>
      <c r="GDZ84" s="209"/>
      <c r="GEA84" s="209"/>
      <c r="GEB84" s="209"/>
      <c r="GEC84" s="209"/>
      <c r="GED84" s="209"/>
      <c r="GEE84" s="209"/>
      <c r="GEF84" s="209"/>
      <c r="GEG84" s="209"/>
      <c r="GEH84" s="209"/>
      <c r="GEI84" s="209"/>
      <c r="GEJ84" s="209"/>
      <c r="GEK84" s="209"/>
      <c r="GEL84" s="209"/>
      <c r="GEM84" s="209"/>
      <c r="GEN84" s="209"/>
      <c r="GEO84" s="209"/>
      <c r="GEP84" s="209"/>
      <c r="GEQ84" s="209"/>
      <c r="GER84" s="209"/>
      <c r="GES84" s="209"/>
      <c r="GET84" s="209"/>
      <c r="GEU84" s="209"/>
      <c r="GEV84" s="209"/>
      <c r="GEW84" s="209"/>
      <c r="GEX84" s="209"/>
      <c r="GEY84" s="209"/>
      <c r="GEZ84" s="209"/>
      <c r="GFA84" s="209"/>
      <c r="GFB84" s="209"/>
      <c r="GFC84" s="209"/>
      <c r="GFD84" s="209"/>
      <c r="GFE84" s="209"/>
      <c r="GFF84" s="209"/>
      <c r="GFG84" s="209"/>
      <c r="GFH84" s="209"/>
      <c r="GFI84" s="209"/>
      <c r="GFJ84" s="209"/>
      <c r="GFK84" s="209"/>
      <c r="GFL84" s="209"/>
      <c r="GFM84" s="209"/>
      <c r="GFN84" s="209"/>
      <c r="GFO84" s="209"/>
      <c r="GFP84" s="209"/>
      <c r="GFQ84" s="209"/>
      <c r="GFR84" s="209"/>
      <c r="GFS84" s="209"/>
      <c r="GFT84" s="209"/>
      <c r="GFU84" s="209"/>
      <c r="GFV84" s="209"/>
      <c r="GFW84" s="209"/>
      <c r="GFX84" s="209"/>
      <c r="GFY84" s="209"/>
      <c r="GFZ84" s="209"/>
      <c r="GGA84" s="209"/>
      <c r="GGB84" s="209"/>
      <c r="GGC84" s="209"/>
      <c r="GGD84" s="209"/>
      <c r="GGE84" s="209"/>
      <c r="GGF84" s="209"/>
      <c r="GGG84" s="209"/>
      <c r="GGH84" s="209"/>
      <c r="GGI84" s="209"/>
      <c r="GGJ84" s="209"/>
      <c r="GGK84" s="209"/>
      <c r="GGL84" s="209"/>
      <c r="GGM84" s="209"/>
      <c r="GGN84" s="209"/>
      <c r="GGO84" s="209"/>
      <c r="GGP84" s="209"/>
      <c r="GGQ84" s="209"/>
      <c r="GGR84" s="209"/>
      <c r="GGS84" s="209"/>
      <c r="GGT84" s="209"/>
      <c r="GGU84" s="209"/>
      <c r="GGV84" s="209"/>
      <c r="GGW84" s="209"/>
      <c r="GGX84" s="209"/>
      <c r="GGY84" s="209"/>
      <c r="GGZ84" s="209"/>
      <c r="GHA84" s="209"/>
      <c r="GHB84" s="209"/>
      <c r="GHC84" s="209"/>
      <c r="GHD84" s="209"/>
      <c r="GHE84" s="209"/>
      <c r="GHF84" s="209"/>
      <c r="GHG84" s="209"/>
      <c r="GHH84" s="209"/>
      <c r="GHI84" s="209"/>
      <c r="GHJ84" s="209"/>
      <c r="GHK84" s="209"/>
      <c r="GHL84" s="209"/>
      <c r="GHM84" s="209"/>
      <c r="GHN84" s="209"/>
      <c r="GHO84" s="209"/>
      <c r="GHP84" s="209"/>
      <c r="GHQ84" s="209"/>
      <c r="GHR84" s="209"/>
      <c r="GHS84" s="209"/>
      <c r="GHT84" s="209"/>
      <c r="GHU84" s="209"/>
      <c r="GHV84" s="209"/>
      <c r="GHW84" s="209"/>
      <c r="GHX84" s="209"/>
      <c r="GHY84" s="209"/>
      <c r="GHZ84" s="209"/>
      <c r="GIA84" s="209"/>
      <c r="GIB84" s="209"/>
      <c r="GIC84" s="209"/>
      <c r="GID84" s="209"/>
      <c r="GIE84" s="209"/>
      <c r="GIF84" s="209"/>
      <c r="GIG84" s="209"/>
      <c r="GIH84" s="209"/>
      <c r="GII84" s="209"/>
      <c r="GIJ84" s="209"/>
      <c r="GIK84" s="209"/>
      <c r="GIL84" s="209"/>
      <c r="GIM84" s="209"/>
      <c r="GIN84" s="209"/>
      <c r="GIO84" s="209"/>
      <c r="GIP84" s="209"/>
      <c r="GIQ84" s="209"/>
      <c r="GIR84" s="209"/>
      <c r="GIS84" s="209"/>
      <c r="GIT84" s="209"/>
      <c r="GIU84" s="209"/>
      <c r="GIV84" s="209"/>
      <c r="GIW84" s="209"/>
      <c r="GIX84" s="209"/>
      <c r="GIY84" s="209"/>
      <c r="GIZ84" s="209"/>
      <c r="GJA84" s="209"/>
      <c r="GJB84" s="209"/>
      <c r="GJC84" s="209"/>
      <c r="GJD84" s="209"/>
      <c r="GJE84" s="209"/>
      <c r="GJF84" s="209"/>
      <c r="GJG84" s="209"/>
      <c r="GJH84" s="209"/>
      <c r="GJI84" s="209"/>
      <c r="GJJ84" s="209"/>
      <c r="GJK84" s="209"/>
      <c r="GJL84" s="209"/>
      <c r="GJM84" s="209"/>
      <c r="GJN84" s="209"/>
      <c r="GJO84" s="209"/>
      <c r="GJP84" s="209"/>
      <c r="GJQ84" s="209"/>
      <c r="GJR84" s="209"/>
      <c r="GJS84" s="209"/>
      <c r="GJT84" s="209"/>
      <c r="GJU84" s="209"/>
      <c r="GJV84" s="209"/>
      <c r="GJW84" s="209"/>
      <c r="GJX84" s="209"/>
      <c r="GJY84" s="209"/>
      <c r="GJZ84" s="209"/>
      <c r="GKA84" s="209"/>
      <c r="GKB84" s="209"/>
      <c r="GKC84" s="209"/>
      <c r="GKD84" s="209"/>
      <c r="GKE84" s="209"/>
      <c r="GKF84" s="209"/>
      <c r="GKG84" s="209"/>
      <c r="GKH84" s="209"/>
      <c r="GKI84" s="209"/>
      <c r="GKJ84" s="209"/>
      <c r="GKK84" s="209"/>
      <c r="GKL84" s="209"/>
      <c r="GKM84" s="209"/>
      <c r="GKN84" s="209"/>
      <c r="GKO84" s="209"/>
      <c r="GKP84" s="209"/>
      <c r="GKQ84" s="209"/>
      <c r="GKR84" s="209"/>
      <c r="GKS84" s="209"/>
      <c r="GKT84" s="209"/>
      <c r="GKU84" s="209"/>
      <c r="GKV84" s="209"/>
      <c r="GKW84" s="209"/>
      <c r="GKX84" s="209"/>
      <c r="GKY84" s="209"/>
      <c r="GKZ84" s="209"/>
      <c r="GLA84" s="209"/>
      <c r="GLB84" s="209"/>
      <c r="GLC84" s="209"/>
      <c r="GLD84" s="209"/>
      <c r="GLE84" s="209"/>
      <c r="GLF84" s="209"/>
      <c r="GLG84" s="209"/>
      <c r="GLH84" s="209"/>
      <c r="GLI84" s="209"/>
      <c r="GLJ84" s="209"/>
      <c r="GLK84" s="209"/>
      <c r="GLL84" s="209"/>
      <c r="GLM84" s="209"/>
      <c r="GLN84" s="209"/>
      <c r="GLO84" s="209"/>
      <c r="GLP84" s="209"/>
      <c r="GLQ84" s="209"/>
      <c r="GLR84" s="209"/>
      <c r="GLS84" s="209"/>
      <c r="GLT84" s="209"/>
      <c r="GLU84" s="209"/>
      <c r="GLV84" s="209"/>
      <c r="GLW84" s="209"/>
      <c r="GLX84" s="209"/>
      <c r="GLY84" s="209"/>
      <c r="GLZ84" s="209"/>
      <c r="GMA84" s="209"/>
      <c r="GMB84" s="209"/>
      <c r="GMC84" s="209"/>
      <c r="GMD84" s="209"/>
      <c r="GME84" s="209"/>
      <c r="GMF84" s="209"/>
      <c r="GMG84" s="209"/>
      <c r="GMH84" s="209"/>
      <c r="GMI84" s="209"/>
      <c r="GMJ84" s="209"/>
      <c r="GMK84" s="209"/>
      <c r="GML84" s="209"/>
      <c r="GMM84" s="209"/>
      <c r="GMN84" s="209"/>
      <c r="GMO84" s="209"/>
      <c r="GMP84" s="209"/>
      <c r="GMQ84" s="209"/>
      <c r="GMR84" s="209"/>
      <c r="GMS84" s="209"/>
      <c r="GMT84" s="209"/>
      <c r="GMU84" s="209"/>
      <c r="GMV84" s="209"/>
      <c r="GMW84" s="209"/>
      <c r="GMX84" s="209"/>
      <c r="GMY84" s="209"/>
      <c r="GMZ84" s="209"/>
      <c r="GNA84" s="209"/>
      <c r="GNB84" s="209"/>
      <c r="GNC84" s="209"/>
      <c r="GND84" s="209"/>
      <c r="GNE84" s="209"/>
      <c r="GNF84" s="209"/>
      <c r="GNG84" s="209"/>
      <c r="GNH84" s="209"/>
      <c r="GNI84" s="209"/>
      <c r="GNJ84" s="209"/>
      <c r="GNK84" s="209"/>
      <c r="GNL84" s="209"/>
      <c r="GNM84" s="209"/>
      <c r="GNN84" s="209"/>
      <c r="GNO84" s="209"/>
      <c r="GNP84" s="209"/>
      <c r="GNQ84" s="209"/>
      <c r="GNR84" s="209"/>
      <c r="GNS84" s="209"/>
      <c r="GNT84" s="209"/>
      <c r="GNU84" s="209"/>
      <c r="GNV84" s="209"/>
      <c r="GNW84" s="209"/>
      <c r="GNX84" s="209"/>
      <c r="GNY84" s="209"/>
      <c r="GNZ84" s="209"/>
      <c r="GOA84" s="209"/>
      <c r="GOB84" s="209"/>
      <c r="GOC84" s="209"/>
      <c r="GOD84" s="209"/>
      <c r="GOE84" s="209"/>
      <c r="GOF84" s="209"/>
      <c r="GOG84" s="209"/>
      <c r="GOH84" s="209"/>
      <c r="GOI84" s="209"/>
      <c r="GOJ84" s="209"/>
      <c r="GOK84" s="209"/>
      <c r="GOL84" s="209"/>
      <c r="GOM84" s="209"/>
      <c r="GON84" s="209"/>
      <c r="GOO84" s="209"/>
      <c r="GOP84" s="209"/>
      <c r="GOQ84" s="209"/>
      <c r="GOR84" s="209"/>
      <c r="GOS84" s="209"/>
      <c r="GOT84" s="209"/>
      <c r="GOU84" s="209"/>
      <c r="GOV84" s="209"/>
      <c r="GOW84" s="209"/>
      <c r="GOX84" s="209"/>
      <c r="GOY84" s="209"/>
      <c r="GOZ84" s="209"/>
      <c r="GPA84" s="209"/>
      <c r="GPB84" s="209"/>
      <c r="GPC84" s="209"/>
      <c r="GPD84" s="209"/>
      <c r="GPE84" s="209"/>
      <c r="GPF84" s="209"/>
      <c r="GPG84" s="209"/>
      <c r="GPH84" s="209"/>
      <c r="GPI84" s="209"/>
      <c r="GPJ84" s="209"/>
      <c r="GPK84" s="209"/>
      <c r="GPL84" s="209"/>
      <c r="GPM84" s="209"/>
      <c r="GPN84" s="209"/>
      <c r="GPO84" s="209"/>
      <c r="GPP84" s="209"/>
      <c r="GPQ84" s="209"/>
      <c r="GPR84" s="209"/>
      <c r="GPS84" s="209"/>
      <c r="GPT84" s="209"/>
      <c r="GPU84" s="209"/>
      <c r="GPV84" s="209"/>
      <c r="GPW84" s="209"/>
      <c r="GPX84" s="209"/>
      <c r="GPY84" s="209"/>
      <c r="GPZ84" s="209"/>
      <c r="GQA84" s="209"/>
      <c r="GQB84" s="209"/>
      <c r="GQC84" s="209"/>
      <c r="GQD84" s="209"/>
      <c r="GQE84" s="209"/>
      <c r="GQF84" s="209"/>
      <c r="GQG84" s="209"/>
      <c r="GQH84" s="209"/>
      <c r="GQI84" s="209"/>
      <c r="GQJ84" s="209"/>
      <c r="GQK84" s="209"/>
      <c r="GQL84" s="209"/>
      <c r="GQM84" s="209"/>
      <c r="GQN84" s="209"/>
      <c r="GQO84" s="209"/>
      <c r="GQP84" s="209"/>
      <c r="GQQ84" s="209"/>
      <c r="GQR84" s="209"/>
      <c r="GQS84" s="209"/>
      <c r="GQT84" s="209"/>
      <c r="GQU84" s="209"/>
      <c r="GQV84" s="209"/>
      <c r="GQW84" s="209"/>
      <c r="GQX84" s="209"/>
      <c r="GQY84" s="209"/>
      <c r="GQZ84" s="209"/>
      <c r="GRA84" s="209"/>
      <c r="GRB84" s="209"/>
      <c r="GRC84" s="209"/>
      <c r="GRD84" s="209"/>
      <c r="GRE84" s="209"/>
      <c r="GRF84" s="209"/>
      <c r="GRG84" s="209"/>
      <c r="GRH84" s="209"/>
      <c r="GRI84" s="209"/>
      <c r="GRJ84" s="209"/>
      <c r="GRK84" s="209"/>
      <c r="GRL84" s="209"/>
      <c r="GRM84" s="209"/>
      <c r="GRN84" s="209"/>
      <c r="GRO84" s="209"/>
      <c r="GRP84" s="209"/>
      <c r="GRQ84" s="209"/>
      <c r="GRR84" s="209"/>
      <c r="GRS84" s="209"/>
      <c r="GRT84" s="209"/>
      <c r="GRU84" s="209"/>
      <c r="GRV84" s="209"/>
      <c r="GRW84" s="209"/>
      <c r="GRX84" s="209"/>
      <c r="GRY84" s="209"/>
      <c r="GRZ84" s="209"/>
      <c r="GSA84" s="209"/>
      <c r="GSB84" s="209"/>
      <c r="GSC84" s="209"/>
      <c r="GSD84" s="209"/>
      <c r="GSE84" s="209"/>
      <c r="GSF84" s="209"/>
      <c r="GSG84" s="209"/>
      <c r="GSH84" s="209"/>
      <c r="GSI84" s="209"/>
      <c r="GSJ84" s="209"/>
      <c r="GSK84" s="209"/>
      <c r="GSL84" s="209"/>
      <c r="GSM84" s="209"/>
      <c r="GSN84" s="209"/>
      <c r="GSO84" s="209"/>
      <c r="GSP84" s="209"/>
      <c r="GSQ84" s="209"/>
      <c r="GSR84" s="209"/>
      <c r="GSS84" s="209"/>
      <c r="GST84" s="209"/>
      <c r="GSU84" s="209"/>
      <c r="GSV84" s="209"/>
      <c r="GSW84" s="209"/>
      <c r="GSX84" s="209"/>
      <c r="GSY84" s="209"/>
      <c r="GSZ84" s="209"/>
      <c r="GTA84" s="209"/>
      <c r="GTB84" s="209"/>
      <c r="GTC84" s="209"/>
      <c r="GTD84" s="209"/>
      <c r="GTE84" s="209"/>
      <c r="GTF84" s="209"/>
      <c r="GTG84" s="209"/>
      <c r="GTH84" s="209"/>
      <c r="GTI84" s="209"/>
      <c r="GTJ84" s="209"/>
      <c r="GTK84" s="209"/>
      <c r="GTL84" s="209"/>
      <c r="GTM84" s="209"/>
      <c r="GTN84" s="209"/>
      <c r="GTO84" s="209"/>
      <c r="GTP84" s="209"/>
      <c r="GTQ84" s="209"/>
      <c r="GTR84" s="209"/>
      <c r="GTS84" s="209"/>
      <c r="GTT84" s="209"/>
      <c r="GTU84" s="209"/>
      <c r="GTV84" s="209"/>
      <c r="GTW84" s="209"/>
      <c r="GTX84" s="209"/>
      <c r="GTY84" s="209"/>
      <c r="GTZ84" s="209"/>
      <c r="GUA84" s="209"/>
      <c r="GUB84" s="209"/>
      <c r="GUC84" s="209"/>
      <c r="GUD84" s="209"/>
      <c r="GUE84" s="209"/>
      <c r="GUF84" s="209"/>
      <c r="GUG84" s="209"/>
      <c r="GUH84" s="209"/>
      <c r="GUI84" s="209"/>
      <c r="GUJ84" s="209"/>
      <c r="GUK84" s="209"/>
      <c r="GUL84" s="209"/>
      <c r="GUM84" s="209"/>
      <c r="GUN84" s="209"/>
      <c r="GUO84" s="209"/>
      <c r="GUP84" s="209"/>
      <c r="GUQ84" s="209"/>
      <c r="GUR84" s="209"/>
      <c r="GUS84" s="209"/>
      <c r="GUT84" s="209"/>
      <c r="GUU84" s="209"/>
      <c r="GUV84" s="209"/>
      <c r="GUW84" s="209"/>
      <c r="GUX84" s="209"/>
      <c r="GUY84" s="209"/>
      <c r="GUZ84" s="209"/>
      <c r="GVA84" s="209"/>
      <c r="GVB84" s="209"/>
      <c r="GVC84" s="209"/>
      <c r="GVD84" s="209"/>
      <c r="GVE84" s="209"/>
      <c r="GVF84" s="209"/>
      <c r="GVG84" s="209"/>
      <c r="GVH84" s="209"/>
      <c r="GVI84" s="209"/>
      <c r="GVJ84" s="209"/>
      <c r="GVK84" s="209"/>
      <c r="GVL84" s="209"/>
      <c r="GVM84" s="209"/>
      <c r="GVN84" s="209"/>
      <c r="GVO84" s="209"/>
      <c r="GVP84" s="209"/>
      <c r="GVQ84" s="209"/>
      <c r="GVR84" s="209"/>
      <c r="GVS84" s="209"/>
      <c r="GVT84" s="209"/>
      <c r="GVU84" s="209"/>
      <c r="GVV84" s="209"/>
      <c r="GVW84" s="209"/>
      <c r="GVX84" s="209"/>
      <c r="GVY84" s="209"/>
      <c r="GVZ84" s="209"/>
      <c r="GWA84" s="209"/>
      <c r="GWB84" s="209"/>
      <c r="GWC84" s="209"/>
      <c r="GWD84" s="209"/>
      <c r="GWE84" s="209"/>
      <c r="GWF84" s="209"/>
      <c r="GWG84" s="209"/>
      <c r="GWH84" s="209"/>
      <c r="GWI84" s="209"/>
      <c r="GWJ84" s="209"/>
      <c r="GWK84" s="209"/>
      <c r="GWL84" s="209"/>
      <c r="GWM84" s="209"/>
      <c r="GWN84" s="209"/>
      <c r="GWO84" s="209"/>
      <c r="GWP84" s="209"/>
      <c r="GWQ84" s="209"/>
      <c r="GWR84" s="209"/>
      <c r="GWS84" s="209"/>
      <c r="GWT84" s="209"/>
      <c r="GWU84" s="209"/>
      <c r="GWV84" s="209"/>
      <c r="GWW84" s="209"/>
      <c r="GWX84" s="209"/>
      <c r="GWY84" s="209"/>
      <c r="GWZ84" s="209"/>
      <c r="GXA84" s="209"/>
      <c r="GXB84" s="209"/>
      <c r="GXC84" s="209"/>
      <c r="GXD84" s="209"/>
      <c r="GXE84" s="209"/>
      <c r="GXF84" s="209"/>
      <c r="GXG84" s="209"/>
      <c r="GXH84" s="209"/>
      <c r="GXI84" s="209"/>
      <c r="GXJ84" s="209"/>
      <c r="GXK84" s="209"/>
      <c r="GXL84" s="209"/>
      <c r="GXM84" s="209"/>
      <c r="GXN84" s="209"/>
      <c r="GXO84" s="209"/>
      <c r="GXP84" s="209"/>
      <c r="GXQ84" s="209"/>
      <c r="GXR84" s="209"/>
      <c r="GXS84" s="209"/>
      <c r="GXT84" s="209"/>
      <c r="GXU84" s="209"/>
      <c r="GXV84" s="209"/>
      <c r="GXW84" s="209"/>
      <c r="GXX84" s="209"/>
      <c r="GXY84" s="209"/>
      <c r="GXZ84" s="209"/>
      <c r="GYA84" s="209"/>
      <c r="GYB84" s="209"/>
      <c r="GYC84" s="209"/>
      <c r="GYD84" s="209"/>
      <c r="GYE84" s="209"/>
      <c r="GYF84" s="209"/>
      <c r="GYG84" s="209"/>
      <c r="GYH84" s="209"/>
      <c r="GYI84" s="209"/>
      <c r="GYJ84" s="209"/>
      <c r="GYK84" s="209"/>
      <c r="GYL84" s="209"/>
      <c r="GYM84" s="209"/>
      <c r="GYN84" s="209"/>
      <c r="GYO84" s="209"/>
      <c r="GYP84" s="209"/>
      <c r="GYQ84" s="209"/>
      <c r="GYR84" s="209"/>
      <c r="GYS84" s="209"/>
      <c r="GYT84" s="209"/>
      <c r="GYU84" s="209"/>
      <c r="GYV84" s="209"/>
      <c r="GYW84" s="209"/>
      <c r="GYX84" s="209"/>
      <c r="GYY84" s="209"/>
      <c r="GYZ84" s="209"/>
      <c r="GZA84" s="209"/>
      <c r="GZB84" s="209"/>
      <c r="GZC84" s="209"/>
      <c r="GZD84" s="209"/>
      <c r="GZE84" s="209"/>
      <c r="GZF84" s="209"/>
      <c r="GZG84" s="209"/>
      <c r="GZH84" s="209"/>
      <c r="GZI84" s="209"/>
      <c r="GZJ84" s="209"/>
      <c r="GZK84" s="209"/>
      <c r="GZL84" s="209"/>
      <c r="GZM84" s="209"/>
      <c r="GZN84" s="209"/>
      <c r="GZO84" s="209"/>
      <c r="GZP84" s="209"/>
      <c r="GZQ84" s="209"/>
      <c r="GZR84" s="209"/>
      <c r="GZS84" s="209"/>
      <c r="GZT84" s="209"/>
      <c r="GZU84" s="209"/>
      <c r="GZV84" s="209"/>
      <c r="GZW84" s="209"/>
      <c r="GZX84" s="209"/>
      <c r="GZY84" s="209"/>
      <c r="GZZ84" s="209"/>
      <c r="HAA84" s="209"/>
      <c r="HAB84" s="209"/>
      <c r="HAC84" s="209"/>
      <c r="HAD84" s="209"/>
      <c r="HAE84" s="209"/>
      <c r="HAF84" s="209"/>
      <c r="HAG84" s="209"/>
      <c r="HAH84" s="209"/>
      <c r="HAI84" s="209"/>
      <c r="HAJ84" s="209"/>
      <c r="HAK84" s="209"/>
      <c r="HAL84" s="209"/>
      <c r="HAM84" s="209"/>
      <c r="HAN84" s="209"/>
      <c r="HAO84" s="209"/>
      <c r="HAP84" s="209"/>
      <c r="HAQ84" s="209"/>
      <c r="HAR84" s="209"/>
      <c r="HAS84" s="209"/>
      <c r="HAT84" s="209"/>
      <c r="HAU84" s="209"/>
      <c r="HAV84" s="209"/>
      <c r="HAW84" s="209"/>
      <c r="HAX84" s="209"/>
      <c r="HAY84" s="209"/>
      <c r="HAZ84" s="209"/>
      <c r="HBA84" s="209"/>
      <c r="HBB84" s="209"/>
      <c r="HBC84" s="209"/>
      <c r="HBD84" s="209"/>
      <c r="HBE84" s="209"/>
      <c r="HBF84" s="209"/>
      <c r="HBG84" s="209"/>
      <c r="HBH84" s="209"/>
      <c r="HBI84" s="209"/>
      <c r="HBJ84" s="209"/>
      <c r="HBK84" s="209"/>
      <c r="HBL84" s="209"/>
      <c r="HBM84" s="209"/>
      <c r="HBN84" s="209"/>
      <c r="HBO84" s="209"/>
      <c r="HBP84" s="209"/>
      <c r="HBQ84" s="209"/>
      <c r="HBR84" s="209"/>
      <c r="HBS84" s="209"/>
      <c r="HBT84" s="209"/>
      <c r="HBU84" s="209"/>
      <c r="HBV84" s="209"/>
      <c r="HBW84" s="209"/>
      <c r="HBX84" s="209"/>
      <c r="HBY84" s="209"/>
      <c r="HBZ84" s="209"/>
      <c r="HCA84" s="209"/>
      <c r="HCB84" s="209"/>
      <c r="HCC84" s="209"/>
      <c r="HCD84" s="209"/>
      <c r="HCE84" s="209"/>
      <c r="HCF84" s="209"/>
      <c r="HCG84" s="209"/>
      <c r="HCH84" s="209"/>
      <c r="HCI84" s="209"/>
      <c r="HCJ84" s="209"/>
      <c r="HCK84" s="209"/>
      <c r="HCL84" s="209"/>
      <c r="HCM84" s="209"/>
      <c r="HCN84" s="209"/>
      <c r="HCO84" s="209"/>
      <c r="HCP84" s="209"/>
      <c r="HCQ84" s="209"/>
      <c r="HCR84" s="209"/>
      <c r="HCS84" s="209"/>
      <c r="HCT84" s="209"/>
      <c r="HCU84" s="209"/>
      <c r="HCV84" s="209"/>
      <c r="HCW84" s="209"/>
      <c r="HCX84" s="209"/>
      <c r="HCY84" s="209"/>
      <c r="HCZ84" s="209"/>
      <c r="HDA84" s="209"/>
      <c r="HDB84" s="209"/>
      <c r="HDC84" s="209"/>
      <c r="HDD84" s="209"/>
      <c r="HDE84" s="209"/>
      <c r="HDF84" s="209"/>
      <c r="HDG84" s="209"/>
      <c r="HDH84" s="209"/>
      <c r="HDI84" s="209"/>
      <c r="HDJ84" s="209"/>
      <c r="HDK84" s="209"/>
      <c r="HDL84" s="209"/>
      <c r="HDM84" s="209"/>
      <c r="HDN84" s="209"/>
      <c r="HDO84" s="209"/>
      <c r="HDP84" s="209"/>
      <c r="HDQ84" s="209"/>
      <c r="HDR84" s="209"/>
      <c r="HDS84" s="209"/>
      <c r="HDT84" s="209"/>
      <c r="HDU84" s="209"/>
      <c r="HDV84" s="209"/>
      <c r="HDW84" s="209"/>
      <c r="HDX84" s="209"/>
      <c r="HDY84" s="209"/>
      <c r="HDZ84" s="209"/>
      <c r="HEA84" s="209"/>
      <c r="HEB84" s="209"/>
      <c r="HEC84" s="209"/>
      <c r="HED84" s="209"/>
      <c r="HEE84" s="209"/>
      <c r="HEF84" s="209"/>
      <c r="HEG84" s="209"/>
      <c r="HEH84" s="209"/>
      <c r="HEI84" s="209"/>
      <c r="HEJ84" s="209"/>
      <c r="HEK84" s="209"/>
      <c r="HEL84" s="209"/>
      <c r="HEM84" s="209"/>
      <c r="HEN84" s="209"/>
      <c r="HEO84" s="209"/>
      <c r="HEP84" s="209"/>
      <c r="HEQ84" s="209"/>
      <c r="HER84" s="209"/>
      <c r="HES84" s="209"/>
      <c r="HET84" s="209"/>
      <c r="HEU84" s="209"/>
      <c r="HEV84" s="209"/>
      <c r="HEW84" s="209"/>
      <c r="HEX84" s="209"/>
      <c r="HEY84" s="209"/>
      <c r="HEZ84" s="209"/>
      <c r="HFA84" s="209"/>
      <c r="HFB84" s="209"/>
      <c r="HFC84" s="209"/>
      <c r="HFD84" s="209"/>
      <c r="HFE84" s="209"/>
      <c r="HFF84" s="209"/>
      <c r="HFG84" s="209"/>
      <c r="HFH84" s="209"/>
      <c r="HFI84" s="209"/>
      <c r="HFJ84" s="209"/>
      <c r="HFK84" s="209"/>
      <c r="HFL84" s="209"/>
      <c r="HFM84" s="209"/>
      <c r="HFN84" s="209"/>
      <c r="HFO84" s="209"/>
      <c r="HFP84" s="209"/>
      <c r="HFQ84" s="209"/>
      <c r="HFR84" s="209"/>
      <c r="HFS84" s="209"/>
      <c r="HFT84" s="209"/>
      <c r="HFU84" s="209"/>
      <c r="HFV84" s="209"/>
      <c r="HFW84" s="209"/>
      <c r="HFX84" s="209"/>
      <c r="HFY84" s="209"/>
      <c r="HFZ84" s="209"/>
      <c r="HGA84" s="209"/>
      <c r="HGB84" s="209"/>
      <c r="HGC84" s="209"/>
      <c r="HGD84" s="209"/>
      <c r="HGE84" s="209"/>
      <c r="HGF84" s="209"/>
      <c r="HGG84" s="209"/>
      <c r="HGH84" s="209"/>
      <c r="HGI84" s="209"/>
      <c r="HGJ84" s="209"/>
      <c r="HGK84" s="209"/>
      <c r="HGL84" s="209"/>
      <c r="HGM84" s="209"/>
      <c r="HGN84" s="209"/>
      <c r="HGO84" s="209"/>
      <c r="HGP84" s="209"/>
      <c r="HGQ84" s="209"/>
      <c r="HGR84" s="209"/>
      <c r="HGS84" s="209"/>
      <c r="HGT84" s="209"/>
      <c r="HGU84" s="209"/>
      <c r="HGV84" s="209"/>
      <c r="HGW84" s="209"/>
      <c r="HGX84" s="209"/>
      <c r="HGY84" s="209"/>
      <c r="HGZ84" s="209"/>
      <c r="HHA84" s="209"/>
      <c r="HHB84" s="209"/>
      <c r="HHC84" s="209"/>
      <c r="HHD84" s="209"/>
      <c r="HHE84" s="209"/>
      <c r="HHF84" s="209"/>
      <c r="HHG84" s="209"/>
      <c r="HHH84" s="209"/>
      <c r="HHI84" s="209"/>
      <c r="HHJ84" s="209"/>
      <c r="HHK84" s="209"/>
      <c r="HHL84" s="209"/>
      <c r="HHM84" s="209"/>
      <c r="HHN84" s="209"/>
      <c r="HHO84" s="209"/>
      <c r="HHP84" s="209"/>
      <c r="HHQ84" s="209"/>
      <c r="HHR84" s="209"/>
      <c r="HHS84" s="209"/>
      <c r="HHT84" s="209"/>
      <c r="HHU84" s="209"/>
      <c r="HHV84" s="209"/>
      <c r="HHW84" s="209"/>
      <c r="HHX84" s="209"/>
      <c r="HHY84" s="209"/>
      <c r="HHZ84" s="209"/>
      <c r="HIA84" s="209"/>
      <c r="HIB84" s="209"/>
      <c r="HIC84" s="209"/>
      <c r="HID84" s="209"/>
      <c r="HIE84" s="209"/>
      <c r="HIF84" s="209"/>
      <c r="HIG84" s="209"/>
      <c r="HIH84" s="209"/>
      <c r="HII84" s="209"/>
      <c r="HIJ84" s="209"/>
      <c r="HIK84" s="209"/>
      <c r="HIL84" s="209"/>
      <c r="HIM84" s="209"/>
      <c r="HIN84" s="209"/>
      <c r="HIO84" s="209"/>
      <c r="HIP84" s="209"/>
      <c r="HIQ84" s="209"/>
      <c r="HIR84" s="209"/>
      <c r="HIS84" s="209"/>
      <c r="HIT84" s="209"/>
      <c r="HIU84" s="209"/>
      <c r="HIV84" s="209"/>
      <c r="HIW84" s="209"/>
      <c r="HIX84" s="209"/>
      <c r="HIY84" s="209"/>
      <c r="HIZ84" s="209"/>
      <c r="HJA84" s="209"/>
      <c r="HJB84" s="209"/>
      <c r="HJC84" s="209"/>
      <c r="HJD84" s="209"/>
      <c r="HJE84" s="209"/>
      <c r="HJF84" s="209"/>
      <c r="HJG84" s="209"/>
      <c r="HJH84" s="209"/>
      <c r="HJI84" s="209"/>
      <c r="HJJ84" s="209"/>
      <c r="HJK84" s="209"/>
      <c r="HJL84" s="209"/>
      <c r="HJM84" s="209"/>
      <c r="HJN84" s="209"/>
      <c r="HJO84" s="209"/>
      <c r="HJP84" s="209"/>
      <c r="HJQ84" s="209"/>
      <c r="HJR84" s="209"/>
      <c r="HJS84" s="209"/>
      <c r="HJT84" s="209"/>
      <c r="HJU84" s="209"/>
      <c r="HJV84" s="209"/>
      <c r="HJW84" s="209"/>
      <c r="HJX84" s="209"/>
      <c r="HJY84" s="209"/>
      <c r="HJZ84" s="209"/>
      <c r="HKA84" s="209"/>
      <c r="HKB84" s="209"/>
      <c r="HKC84" s="209"/>
      <c r="HKD84" s="209"/>
      <c r="HKE84" s="209"/>
      <c r="HKF84" s="209"/>
      <c r="HKG84" s="209"/>
      <c r="HKH84" s="209"/>
      <c r="HKI84" s="209"/>
      <c r="HKJ84" s="209"/>
      <c r="HKK84" s="209"/>
      <c r="HKL84" s="209"/>
      <c r="HKM84" s="209"/>
      <c r="HKN84" s="209"/>
      <c r="HKO84" s="209"/>
      <c r="HKP84" s="209"/>
      <c r="HKQ84" s="209"/>
      <c r="HKR84" s="209"/>
      <c r="HKS84" s="209"/>
      <c r="HKT84" s="209"/>
      <c r="HKU84" s="209"/>
      <c r="HKV84" s="209"/>
      <c r="HKW84" s="209"/>
      <c r="HKX84" s="209"/>
      <c r="HKY84" s="209"/>
      <c r="HKZ84" s="209"/>
      <c r="HLA84" s="209"/>
      <c r="HLB84" s="209"/>
      <c r="HLC84" s="209"/>
      <c r="HLD84" s="209"/>
      <c r="HLE84" s="209"/>
      <c r="HLF84" s="209"/>
      <c r="HLG84" s="209"/>
      <c r="HLH84" s="209"/>
      <c r="HLI84" s="209"/>
      <c r="HLJ84" s="209"/>
      <c r="HLK84" s="209"/>
      <c r="HLL84" s="209"/>
      <c r="HLM84" s="209"/>
      <c r="HLN84" s="209"/>
      <c r="HLO84" s="209"/>
      <c r="HLP84" s="209"/>
      <c r="HLQ84" s="209"/>
      <c r="HLR84" s="209"/>
      <c r="HLS84" s="209"/>
      <c r="HLT84" s="209"/>
      <c r="HLU84" s="209"/>
      <c r="HLV84" s="209"/>
      <c r="HLW84" s="209"/>
      <c r="HLX84" s="209"/>
      <c r="HLY84" s="209"/>
      <c r="HLZ84" s="209"/>
      <c r="HMA84" s="209"/>
      <c r="HMB84" s="209"/>
      <c r="HMC84" s="209"/>
      <c r="HMD84" s="209"/>
      <c r="HME84" s="209"/>
      <c r="HMF84" s="209"/>
      <c r="HMG84" s="209"/>
      <c r="HMH84" s="209"/>
      <c r="HMI84" s="209"/>
      <c r="HMJ84" s="209"/>
      <c r="HMK84" s="209"/>
      <c r="HML84" s="209"/>
      <c r="HMM84" s="209"/>
      <c r="HMN84" s="209"/>
      <c r="HMO84" s="209"/>
      <c r="HMP84" s="209"/>
      <c r="HMQ84" s="209"/>
      <c r="HMR84" s="209"/>
      <c r="HMS84" s="209"/>
      <c r="HMT84" s="209"/>
      <c r="HMU84" s="209"/>
      <c r="HMV84" s="209"/>
      <c r="HMW84" s="209"/>
      <c r="HMX84" s="209"/>
      <c r="HMY84" s="209"/>
      <c r="HMZ84" s="209"/>
      <c r="HNA84" s="209"/>
      <c r="HNB84" s="209"/>
      <c r="HNC84" s="209"/>
      <c r="HND84" s="209"/>
      <c r="HNE84" s="209"/>
      <c r="HNF84" s="209"/>
      <c r="HNG84" s="209"/>
      <c r="HNH84" s="209"/>
      <c r="HNI84" s="209"/>
      <c r="HNJ84" s="209"/>
      <c r="HNK84" s="209"/>
      <c r="HNL84" s="209"/>
      <c r="HNM84" s="209"/>
      <c r="HNN84" s="209"/>
      <c r="HNO84" s="209"/>
      <c r="HNP84" s="209"/>
      <c r="HNQ84" s="209"/>
      <c r="HNR84" s="209"/>
      <c r="HNS84" s="209"/>
      <c r="HNT84" s="209"/>
      <c r="HNU84" s="209"/>
      <c r="HNV84" s="209"/>
      <c r="HNW84" s="209"/>
      <c r="HNX84" s="209"/>
      <c r="HNY84" s="209"/>
      <c r="HNZ84" s="209"/>
      <c r="HOA84" s="209"/>
      <c r="HOB84" s="209"/>
      <c r="HOC84" s="209"/>
      <c r="HOD84" s="209"/>
      <c r="HOE84" s="209"/>
      <c r="HOF84" s="209"/>
      <c r="HOG84" s="209"/>
      <c r="HOH84" s="209"/>
      <c r="HOI84" s="209"/>
      <c r="HOJ84" s="209"/>
      <c r="HOK84" s="209"/>
      <c r="HOL84" s="209"/>
      <c r="HOM84" s="209"/>
      <c r="HON84" s="209"/>
      <c r="HOO84" s="209"/>
      <c r="HOP84" s="209"/>
      <c r="HOQ84" s="209"/>
      <c r="HOR84" s="209"/>
      <c r="HOS84" s="209"/>
      <c r="HOT84" s="209"/>
      <c r="HOU84" s="209"/>
      <c r="HOV84" s="209"/>
      <c r="HOW84" s="209"/>
      <c r="HOX84" s="209"/>
      <c r="HOY84" s="209"/>
      <c r="HOZ84" s="209"/>
      <c r="HPA84" s="209"/>
      <c r="HPB84" s="209"/>
      <c r="HPC84" s="209"/>
      <c r="HPD84" s="209"/>
      <c r="HPE84" s="209"/>
      <c r="HPF84" s="209"/>
      <c r="HPG84" s="209"/>
      <c r="HPH84" s="209"/>
      <c r="HPI84" s="209"/>
      <c r="HPJ84" s="209"/>
      <c r="HPK84" s="209"/>
      <c r="HPL84" s="209"/>
      <c r="HPM84" s="209"/>
      <c r="HPN84" s="209"/>
      <c r="HPO84" s="209"/>
      <c r="HPP84" s="209"/>
      <c r="HPQ84" s="209"/>
      <c r="HPR84" s="209"/>
      <c r="HPS84" s="209"/>
      <c r="HPT84" s="209"/>
      <c r="HPU84" s="209"/>
      <c r="HPV84" s="209"/>
      <c r="HPW84" s="209"/>
      <c r="HPX84" s="209"/>
      <c r="HPY84" s="209"/>
      <c r="HPZ84" s="209"/>
      <c r="HQA84" s="209"/>
      <c r="HQB84" s="209"/>
      <c r="HQC84" s="209"/>
      <c r="HQD84" s="209"/>
      <c r="HQE84" s="209"/>
      <c r="HQF84" s="209"/>
      <c r="HQG84" s="209"/>
      <c r="HQH84" s="209"/>
      <c r="HQI84" s="209"/>
      <c r="HQJ84" s="209"/>
      <c r="HQK84" s="209"/>
      <c r="HQL84" s="209"/>
      <c r="HQM84" s="209"/>
      <c r="HQN84" s="209"/>
      <c r="HQO84" s="209"/>
      <c r="HQP84" s="209"/>
      <c r="HQQ84" s="209"/>
      <c r="HQR84" s="209"/>
      <c r="HQS84" s="209"/>
      <c r="HQT84" s="209"/>
      <c r="HQU84" s="209"/>
      <c r="HQV84" s="209"/>
      <c r="HQW84" s="209"/>
      <c r="HQX84" s="209"/>
      <c r="HQY84" s="209"/>
      <c r="HQZ84" s="209"/>
      <c r="HRA84" s="209"/>
      <c r="HRB84" s="209"/>
      <c r="HRC84" s="209"/>
      <c r="HRD84" s="209"/>
      <c r="HRE84" s="209"/>
      <c r="HRF84" s="209"/>
      <c r="HRG84" s="209"/>
      <c r="HRH84" s="209"/>
      <c r="HRI84" s="209"/>
      <c r="HRJ84" s="209"/>
      <c r="HRK84" s="209"/>
      <c r="HRL84" s="209"/>
      <c r="HRM84" s="209"/>
      <c r="HRN84" s="209"/>
      <c r="HRO84" s="209"/>
      <c r="HRP84" s="209"/>
      <c r="HRQ84" s="209"/>
      <c r="HRR84" s="209"/>
      <c r="HRS84" s="209"/>
      <c r="HRT84" s="209"/>
      <c r="HRU84" s="209"/>
      <c r="HRV84" s="209"/>
      <c r="HRW84" s="209"/>
      <c r="HRX84" s="209"/>
      <c r="HRY84" s="209"/>
      <c r="HRZ84" s="209"/>
      <c r="HSA84" s="209"/>
      <c r="HSB84" s="209"/>
      <c r="HSC84" s="209"/>
      <c r="HSD84" s="209"/>
      <c r="HSE84" s="209"/>
      <c r="HSF84" s="209"/>
      <c r="HSG84" s="209"/>
      <c r="HSH84" s="209"/>
      <c r="HSI84" s="209"/>
      <c r="HSJ84" s="209"/>
      <c r="HSK84" s="209"/>
      <c r="HSL84" s="209"/>
      <c r="HSM84" s="209"/>
      <c r="HSN84" s="209"/>
      <c r="HSO84" s="209"/>
      <c r="HSP84" s="209"/>
      <c r="HSQ84" s="209"/>
      <c r="HSR84" s="209"/>
      <c r="HSS84" s="209"/>
      <c r="HST84" s="209"/>
      <c r="HSU84" s="209"/>
      <c r="HSV84" s="209"/>
      <c r="HSW84" s="209"/>
      <c r="HSX84" s="209"/>
      <c r="HSY84" s="209"/>
      <c r="HSZ84" s="209"/>
      <c r="HTA84" s="209"/>
      <c r="HTB84" s="209"/>
      <c r="HTC84" s="209"/>
      <c r="HTD84" s="209"/>
      <c r="HTE84" s="209"/>
      <c r="HTF84" s="209"/>
      <c r="HTG84" s="209"/>
      <c r="HTH84" s="209"/>
      <c r="HTI84" s="209"/>
      <c r="HTJ84" s="209"/>
      <c r="HTK84" s="209"/>
      <c r="HTL84" s="209"/>
      <c r="HTM84" s="209"/>
      <c r="HTN84" s="209"/>
      <c r="HTO84" s="209"/>
      <c r="HTP84" s="209"/>
      <c r="HTQ84" s="209"/>
      <c r="HTR84" s="209"/>
      <c r="HTS84" s="209"/>
      <c r="HTT84" s="209"/>
      <c r="HTU84" s="209"/>
      <c r="HTV84" s="209"/>
      <c r="HTW84" s="209"/>
      <c r="HTX84" s="209"/>
      <c r="HTY84" s="209"/>
      <c r="HTZ84" s="209"/>
      <c r="HUA84" s="209"/>
      <c r="HUB84" s="209"/>
      <c r="HUC84" s="209"/>
      <c r="HUD84" s="209"/>
      <c r="HUE84" s="209"/>
      <c r="HUF84" s="209"/>
      <c r="HUG84" s="209"/>
      <c r="HUH84" s="209"/>
      <c r="HUI84" s="209"/>
      <c r="HUJ84" s="209"/>
      <c r="HUK84" s="209"/>
      <c r="HUL84" s="209"/>
      <c r="HUM84" s="209"/>
      <c r="HUN84" s="209"/>
      <c r="HUO84" s="209"/>
      <c r="HUP84" s="209"/>
      <c r="HUQ84" s="209"/>
      <c r="HUR84" s="209"/>
      <c r="HUS84" s="209"/>
      <c r="HUT84" s="209"/>
      <c r="HUU84" s="209"/>
      <c r="HUV84" s="209"/>
      <c r="HUW84" s="209"/>
      <c r="HUX84" s="209"/>
      <c r="HUY84" s="209"/>
      <c r="HUZ84" s="209"/>
      <c r="HVA84" s="209"/>
      <c r="HVB84" s="209"/>
      <c r="HVC84" s="209"/>
      <c r="HVD84" s="209"/>
      <c r="HVE84" s="209"/>
      <c r="HVF84" s="209"/>
      <c r="HVG84" s="209"/>
      <c r="HVH84" s="209"/>
      <c r="HVI84" s="209"/>
      <c r="HVJ84" s="209"/>
      <c r="HVK84" s="209"/>
      <c r="HVL84" s="209"/>
      <c r="HVM84" s="209"/>
      <c r="HVN84" s="209"/>
      <c r="HVO84" s="209"/>
      <c r="HVP84" s="209"/>
      <c r="HVQ84" s="209"/>
      <c r="HVR84" s="209"/>
      <c r="HVS84" s="209"/>
      <c r="HVT84" s="209"/>
      <c r="HVU84" s="209"/>
      <c r="HVV84" s="209"/>
      <c r="HVW84" s="209"/>
      <c r="HVX84" s="209"/>
      <c r="HVY84" s="209"/>
      <c r="HVZ84" s="209"/>
      <c r="HWA84" s="209"/>
      <c r="HWB84" s="209"/>
      <c r="HWC84" s="209"/>
      <c r="HWD84" s="209"/>
      <c r="HWE84" s="209"/>
      <c r="HWF84" s="209"/>
      <c r="HWG84" s="209"/>
      <c r="HWH84" s="209"/>
      <c r="HWI84" s="209"/>
      <c r="HWJ84" s="209"/>
      <c r="HWK84" s="209"/>
      <c r="HWL84" s="209"/>
      <c r="HWM84" s="209"/>
      <c r="HWN84" s="209"/>
      <c r="HWO84" s="209"/>
      <c r="HWP84" s="209"/>
      <c r="HWQ84" s="209"/>
      <c r="HWR84" s="209"/>
      <c r="HWS84" s="209"/>
      <c r="HWT84" s="209"/>
      <c r="HWU84" s="209"/>
      <c r="HWV84" s="209"/>
      <c r="HWW84" s="209"/>
      <c r="HWX84" s="209"/>
      <c r="HWY84" s="209"/>
      <c r="HWZ84" s="209"/>
      <c r="HXA84" s="209"/>
      <c r="HXB84" s="209"/>
      <c r="HXC84" s="209"/>
      <c r="HXD84" s="209"/>
      <c r="HXE84" s="209"/>
      <c r="HXF84" s="209"/>
      <c r="HXG84" s="209"/>
      <c r="HXH84" s="209"/>
      <c r="HXI84" s="209"/>
      <c r="HXJ84" s="209"/>
      <c r="HXK84" s="209"/>
      <c r="HXL84" s="209"/>
      <c r="HXM84" s="209"/>
      <c r="HXN84" s="209"/>
      <c r="HXO84" s="209"/>
      <c r="HXP84" s="209"/>
      <c r="HXQ84" s="209"/>
      <c r="HXR84" s="209"/>
      <c r="HXS84" s="209"/>
      <c r="HXT84" s="209"/>
      <c r="HXU84" s="209"/>
      <c r="HXV84" s="209"/>
      <c r="HXW84" s="209"/>
      <c r="HXX84" s="209"/>
      <c r="HXY84" s="209"/>
      <c r="HXZ84" s="209"/>
      <c r="HYA84" s="209"/>
      <c r="HYB84" s="209"/>
      <c r="HYC84" s="209"/>
      <c r="HYD84" s="209"/>
      <c r="HYE84" s="209"/>
      <c r="HYF84" s="209"/>
      <c r="HYG84" s="209"/>
      <c r="HYH84" s="209"/>
      <c r="HYI84" s="209"/>
      <c r="HYJ84" s="209"/>
      <c r="HYK84" s="209"/>
      <c r="HYL84" s="209"/>
      <c r="HYM84" s="209"/>
      <c r="HYN84" s="209"/>
      <c r="HYO84" s="209"/>
      <c r="HYP84" s="209"/>
      <c r="HYQ84" s="209"/>
      <c r="HYR84" s="209"/>
      <c r="HYS84" s="209"/>
      <c r="HYT84" s="209"/>
      <c r="HYU84" s="209"/>
      <c r="HYV84" s="209"/>
      <c r="HYW84" s="209"/>
      <c r="HYX84" s="209"/>
      <c r="HYY84" s="209"/>
      <c r="HYZ84" s="209"/>
      <c r="HZA84" s="209"/>
      <c r="HZB84" s="209"/>
      <c r="HZC84" s="209"/>
      <c r="HZD84" s="209"/>
      <c r="HZE84" s="209"/>
      <c r="HZF84" s="209"/>
      <c r="HZG84" s="209"/>
      <c r="HZH84" s="209"/>
      <c r="HZI84" s="209"/>
      <c r="HZJ84" s="209"/>
      <c r="HZK84" s="209"/>
      <c r="HZL84" s="209"/>
      <c r="HZM84" s="209"/>
      <c r="HZN84" s="209"/>
      <c r="HZO84" s="209"/>
      <c r="HZP84" s="209"/>
      <c r="HZQ84" s="209"/>
      <c r="HZR84" s="209"/>
      <c r="HZS84" s="209"/>
      <c r="HZT84" s="209"/>
      <c r="HZU84" s="209"/>
      <c r="HZV84" s="209"/>
      <c r="HZW84" s="209"/>
      <c r="HZX84" s="209"/>
      <c r="HZY84" s="209"/>
      <c r="HZZ84" s="209"/>
      <c r="IAA84" s="209"/>
      <c r="IAB84" s="209"/>
      <c r="IAC84" s="209"/>
      <c r="IAD84" s="209"/>
      <c r="IAE84" s="209"/>
      <c r="IAF84" s="209"/>
      <c r="IAG84" s="209"/>
      <c r="IAH84" s="209"/>
      <c r="IAI84" s="209"/>
      <c r="IAJ84" s="209"/>
      <c r="IAK84" s="209"/>
      <c r="IAL84" s="209"/>
      <c r="IAM84" s="209"/>
      <c r="IAN84" s="209"/>
      <c r="IAO84" s="209"/>
      <c r="IAP84" s="209"/>
      <c r="IAQ84" s="209"/>
      <c r="IAR84" s="209"/>
      <c r="IAS84" s="209"/>
      <c r="IAT84" s="209"/>
      <c r="IAU84" s="209"/>
      <c r="IAV84" s="209"/>
      <c r="IAW84" s="209"/>
      <c r="IAX84" s="209"/>
      <c r="IAY84" s="209"/>
      <c r="IAZ84" s="209"/>
      <c r="IBA84" s="209"/>
      <c r="IBB84" s="209"/>
      <c r="IBC84" s="209"/>
      <c r="IBD84" s="209"/>
      <c r="IBE84" s="209"/>
      <c r="IBF84" s="209"/>
      <c r="IBG84" s="209"/>
      <c r="IBH84" s="209"/>
      <c r="IBI84" s="209"/>
      <c r="IBJ84" s="209"/>
      <c r="IBK84" s="209"/>
      <c r="IBL84" s="209"/>
      <c r="IBM84" s="209"/>
      <c r="IBN84" s="209"/>
      <c r="IBO84" s="209"/>
      <c r="IBP84" s="209"/>
      <c r="IBQ84" s="209"/>
      <c r="IBR84" s="209"/>
      <c r="IBS84" s="209"/>
      <c r="IBT84" s="209"/>
      <c r="IBU84" s="209"/>
      <c r="IBV84" s="209"/>
      <c r="IBW84" s="209"/>
      <c r="IBX84" s="209"/>
      <c r="IBY84" s="209"/>
      <c r="IBZ84" s="209"/>
      <c r="ICA84" s="209"/>
      <c r="ICB84" s="209"/>
      <c r="ICC84" s="209"/>
      <c r="ICD84" s="209"/>
      <c r="ICE84" s="209"/>
      <c r="ICF84" s="209"/>
      <c r="ICG84" s="209"/>
      <c r="ICH84" s="209"/>
      <c r="ICI84" s="209"/>
      <c r="ICJ84" s="209"/>
      <c r="ICK84" s="209"/>
      <c r="ICL84" s="209"/>
      <c r="ICM84" s="209"/>
      <c r="ICN84" s="209"/>
      <c r="ICO84" s="209"/>
      <c r="ICP84" s="209"/>
      <c r="ICQ84" s="209"/>
      <c r="ICR84" s="209"/>
      <c r="ICS84" s="209"/>
      <c r="ICT84" s="209"/>
      <c r="ICU84" s="209"/>
      <c r="ICV84" s="209"/>
      <c r="ICW84" s="209"/>
      <c r="ICX84" s="209"/>
      <c r="ICY84" s="209"/>
      <c r="ICZ84" s="209"/>
      <c r="IDA84" s="209"/>
      <c r="IDB84" s="209"/>
      <c r="IDC84" s="209"/>
      <c r="IDD84" s="209"/>
      <c r="IDE84" s="209"/>
      <c r="IDF84" s="209"/>
      <c r="IDG84" s="209"/>
      <c r="IDH84" s="209"/>
      <c r="IDI84" s="209"/>
      <c r="IDJ84" s="209"/>
      <c r="IDK84" s="209"/>
      <c r="IDL84" s="209"/>
      <c r="IDM84" s="209"/>
      <c r="IDN84" s="209"/>
      <c r="IDO84" s="209"/>
      <c r="IDP84" s="209"/>
      <c r="IDQ84" s="209"/>
      <c r="IDR84" s="209"/>
      <c r="IDS84" s="209"/>
      <c r="IDT84" s="209"/>
      <c r="IDU84" s="209"/>
      <c r="IDV84" s="209"/>
      <c r="IDW84" s="209"/>
      <c r="IDX84" s="209"/>
      <c r="IDY84" s="209"/>
      <c r="IDZ84" s="209"/>
      <c r="IEA84" s="209"/>
      <c r="IEB84" s="209"/>
      <c r="IEC84" s="209"/>
      <c r="IED84" s="209"/>
      <c r="IEE84" s="209"/>
      <c r="IEF84" s="209"/>
      <c r="IEG84" s="209"/>
      <c r="IEH84" s="209"/>
      <c r="IEI84" s="209"/>
      <c r="IEJ84" s="209"/>
      <c r="IEK84" s="209"/>
      <c r="IEL84" s="209"/>
      <c r="IEM84" s="209"/>
      <c r="IEN84" s="209"/>
      <c r="IEO84" s="209"/>
      <c r="IEP84" s="209"/>
      <c r="IEQ84" s="209"/>
      <c r="IER84" s="209"/>
      <c r="IES84" s="209"/>
      <c r="IET84" s="209"/>
      <c r="IEU84" s="209"/>
      <c r="IEV84" s="209"/>
      <c r="IEW84" s="209"/>
      <c r="IEX84" s="209"/>
      <c r="IEY84" s="209"/>
      <c r="IEZ84" s="209"/>
      <c r="IFA84" s="209"/>
      <c r="IFB84" s="209"/>
      <c r="IFC84" s="209"/>
      <c r="IFD84" s="209"/>
      <c r="IFE84" s="209"/>
      <c r="IFF84" s="209"/>
      <c r="IFG84" s="209"/>
      <c r="IFH84" s="209"/>
      <c r="IFI84" s="209"/>
      <c r="IFJ84" s="209"/>
      <c r="IFK84" s="209"/>
      <c r="IFL84" s="209"/>
      <c r="IFM84" s="209"/>
      <c r="IFN84" s="209"/>
      <c r="IFO84" s="209"/>
      <c r="IFP84" s="209"/>
      <c r="IFQ84" s="209"/>
      <c r="IFR84" s="209"/>
      <c r="IFS84" s="209"/>
      <c r="IFT84" s="209"/>
      <c r="IFU84" s="209"/>
      <c r="IFV84" s="209"/>
      <c r="IFW84" s="209"/>
      <c r="IFX84" s="209"/>
      <c r="IFY84" s="209"/>
      <c r="IFZ84" s="209"/>
      <c r="IGA84" s="209"/>
      <c r="IGB84" s="209"/>
      <c r="IGC84" s="209"/>
      <c r="IGD84" s="209"/>
      <c r="IGE84" s="209"/>
      <c r="IGF84" s="209"/>
      <c r="IGG84" s="209"/>
      <c r="IGH84" s="209"/>
      <c r="IGI84" s="209"/>
      <c r="IGJ84" s="209"/>
      <c r="IGK84" s="209"/>
      <c r="IGL84" s="209"/>
      <c r="IGM84" s="209"/>
      <c r="IGN84" s="209"/>
      <c r="IGO84" s="209"/>
      <c r="IGP84" s="209"/>
      <c r="IGQ84" s="209"/>
      <c r="IGR84" s="209"/>
      <c r="IGS84" s="209"/>
      <c r="IGT84" s="209"/>
      <c r="IGU84" s="209"/>
      <c r="IGV84" s="209"/>
      <c r="IGW84" s="209"/>
      <c r="IGX84" s="209"/>
      <c r="IGY84" s="209"/>
      <c r="IGZ84" s="209"/>
      <c r="IHA84" s="209"/>
      <c r="IHB84" s="209"/>
      <c r="IHC84" s="209"/>
      <c r="IHD84" s="209"/>
      <c r="IHE84" s="209"/>
      <c r="IHF84" s="209"/>
      <c r="IHG84" s="209"/>
      <c r="IHH84" s="209"/>
      <c r="IHI84" s="209"/>
      <c r="IHJ84" s="209"/>
      <c r="IHK84" s="209"/>
      <c r="IHL84" s="209"/>
      <c r="IHM84" s="209"/>
      <c r="IHN84" s="209"/>
      <c r="IHO84" s="209"/>
      <c r="IHP84" s="209"/>
      <c r="IHQ84" s="209"/>
      <c r="IHR84" s="209"/>
      <c r="IHS84" s="209"/>
      <c r="IHT84" s="209"/>
      <c r="IHU84" s="209"/>
      <c r="IHV84" s="209"/>
      <c r="IHW84" s="209"/>
      <c r="IHX84" s="209"/>
      <c r="IHY84" s="209"/>
      <c r="IHZ84" s="209"/>
      <c r="IIA84" s="209"/>
      <c r="IIB84" s="209"/>
      <c r="IIC84" s="209"/>
      <c r="IID84" s="209"/>
      <c r="IIE84" s="209"/>
      <c r="IIF84" s="209"/>
      <c r="IIG84" s="209"/>
      <c r="IIH84" s="209"/>
      <c r="III84" s="209"/>
      <c r="IIJ84" s="209"/>
      <c r="IIK84" s="209"/>
      <c r="IIL84" s="209"/>
      <c r="IIM84" s="209"/>
      <c r="IIN84" s="209"/>
      <c r="IIO84" s="209"/>
      <c r="IIP84" s="209"/>
      <c r="IIQ84" s="209"/>
      <c r="IIR84" s="209"/>
      <c r="IIS84" s="209"/>
      <c r="IIT84" s="209"/>
      <c r="IIU84" s="209"/>
      <c r="IIV84" s="209"/>
      <c r="IIW84" s="209"/>
      <c r="IIX84" s="209"/>
      <c r="IIY84" s="209"/>
      <c r="IIZ84" s="209"/>
      <c r="IJA84" s="209"/>
      <c r="IJB84" s="209"/>
      <c r="IJC84" s="209"/>
      <c r="IJD84" s="209"/>
      <c r="IJE84" s="209"/>
      <c r="IJF84" s="209"/>
      <c r="IJG84" s="209"/>
      <c r="IJH84" s="209"/>
      <c r="IJI84" s="209"/>
      <c r="IJJ84" s="209"/>
      <c r="IJK84" s="209"/>
      <c r="IJL84" s="209"/>
      <c r="IJM84" s="209"/>
      <c r="IJN84" s="209"/>
      <c r="IJO84" s="209"/>
      <c r="IJP84" s="209"/>
      <c r="IJQ84" s="209"/>
      <c r="IJR84" s="209"/>
      <c r="IJS84" s="209"/>
      <c r="IJT84" s="209"/>
      <c r="IJU84" s="209"/>
      <c r="IJV84" s="209"/>
      <c r="IJW84" s="209"/>
      <c r="IJX84" s="209"/>
      <c r="IJY84" s="209"/>
      <c r="IJZ84" s="209"/>
      <c r="IKA84" s="209"/>
      <c r="IKB84" s="209"/>
      <c r="IKC84" s="209"/>
      <c r="IKD84" s="209"/>
      <c r="IKE84" s="209"/>
      <c r="IKF84" s="209"/>
      <c r="IKG84" s="209"/>
      <c r="IKH84" s="209"/>
      <c r="IKI84" s="209"/>
      <c r="IKJ84" s="209"/>
      <c r="IKK84" s="209"/>
      <c r="IKL84" s="209"/>
      <c r="IKM84" s="209"/>
      <c r="IKN84" s="209"/>
      <c r="IKO84" s="209"/>
      <c r="IKP84" s="209"/>
      <c r="IKQ84" s="209"/>
      <c r="IKR84" s="209"/>
      <c r="IKS84" s="209"/>
      <c r="IKT84" s="209"/>
      <c r="IKU84" s="209"/>
      <c r="IKV84" s="209"/>
      <c r="IKW84" s="209"/>
      <c r="IKX84" s="209"/>
      <c r="IKY84" s="209"/>
      <c r="IKZ84" s="209"/>
      <c r="ILA84" s="209"/>
      <c r="ILB84" s="209"/>
      <c r="ILC84" s="209"/>
      <c r="ILD84" s="209"/>
      <c r="ILE84" s="209"/>
      <c r="ILF84" s="209"/>
      <c r="ILG84" s="209"/>
      <c r="ILH84" s="209"/>
      <c r="ILI84" s="209"/>
      <c r="ILJ84" s="209"/>
      <c r="ILK84" s="209"/>
      <c r="ILL84" s="209"/>
      <c r="ILM84" s="209"/>
      <c r="ILN84" s="209"/>
      <c r="ILO84" s="209"/>
      <c r="ILP84" s="209"/>
      <c r="ILQ84" s="209"/>
      <c r="ILR84" s="209"/>
      <c r="ILS84" s="209"/>
      <c r="ILT84" s="209"/>
      <c r="ILU84" s="209"/>
      <c r="ILV84" s="209"/>
      <c r="ILW84" s="209"/>
      <c r="ILX84" s="209"/>
      <c r="ILY84" s="209"/>
      <c r="ILZ84" s="209"/>
      <c r="IMA84" s="209"/>
      <c r="IMB84" s="209"/>
      <c r="IMC84" s="209"/>
      <c r="IMD84" s="209"/>
      <c r="IME84" s="209"/>
      <c r="IMF84" s="209"/>
      <c r="IMG84" s="209"/>
      <c r="IMH84" s="209"/>
      <c r="IMI84" s="209"/>
      <c r="IMJ84" s="209"/>
      <c r="IMK84" s="209"/>
      <c r="IML84" s="209"/>
      <c r="IMM84" s="209"/>
      <c r="IMN84" s="209"/>
      <c r="IMO84" s="209"/>
      <c r="IMP84" s="209"/>
      <c r="IMQ84" s="209"/>
      <c r="IMR84" s="209"/>
      <c r="IMS84" s="209"/>
      <c r="IMT84" s="209"/>
      <c r="IMU84" s="209"/>
      <c r="IMV84" s="209"/>
      <c r="IMW84" s="209"/>
      <c r="IMX84" s="209"/>
      <c r="IMY84" s="209"/>
      <c r="IMZ84" s="209"/>
      <c r="INA84" s="209"/>
      <c r="INB84" s="209"/>
      <c r="INC84" s="209"/>
      <c r="IND84" s="209"/>
      <c r="INE84" s="209"/>
      <c r="INF84" s="209"/>
      <c r="ING84" s="209"/>
      <c r="INH84" s="209"/>
      <c r="INI84" s="209"/>
      <c r="INJ84" s="209"/>
      <c r="INK84" s="209"/>
      <c r="INL84" s="209"/>
      <c r="INM84" s="209"/>
      <c r="INN84" s="209"/>
      <c r="INO84" s="209"/>
      <c r="INP84" s="209"/>
      <c r="INQ84" s="209"/>
      <c r="INR84" s="209"/>
      <c r="INS84" s="209"/>
      <c r="INT84" s="209"/>
      <c r="INU84" s="209"/>
      <c r="INV84" s="209"/>
      <c r="INW84" s="209"/>
      <c r="INX84" s="209"/>
      <c r="INY84" s="209"/>
      <c r="INZ84" s="209"/>
      <c r="IOA84" s="209"/>
      <c r="IOB84" s="209"/>
      <c r="IOC84" s="209"/>
      <c r="IOD84" s="209"/>
      <c r="IOE84" s="209"/>
      <c r="IOF84" s="209"/>
      <c r="IOG84" s="209"/>
      <c r="IOH84" s="209"/>
      <c r="IOI84" s="209"/>
      <c r="IOJ84" s="209"/>
      <c r="IOK84" s="209"/>
      <c r="IOL84" s="209"/>
      <c r="IOM84" s="209"/>
      <c r="ION84" s="209"/>
      <c r="IOO84" s="209"/>
      <c r="IOP84" s="209"/>
      <c r="IOQ84" s="209"/>
      <c r="IOR84" s="209"/>
      <c r="IOS84" s="209"/>
      <c r="IOT84" s="209"/>
      <c r="IOU84" s="209"/>
      <c r="IOV84" s="209"/>
      <c r="IOW84" s="209"/>
      <c r="IOX84" s="209"/>
      <c r="IOY84" s="209"/>
      <c r="IOZ84" s="209"/>
      <c r="IPA84" s="209"/>
      <c r="IPB84" s="209"/>
      <c r="IPC84" s="209"/>
      <c r="IPD84" s="209"/>
      <c r="IPE84" s="209"/>
      <c r="IPF84" s="209"/>
      <c r="IPG84" s="209"/>
      <c r="IPH84" s="209"/>
      <c r="IPI84" s="209"/>
      <c r="IPJ84" s="209"/>
      <c r="IPK84" s="209"/>
      <c r="IPL84" s="209"/>
      <c r="IPM84" s="209"/>
      <c r="IPN84" s="209"/>
      <c r="IPO84" s="209"/>
      <c r="IPP84" s="209"/>
      <c r="IPQ84" s="209"/>
      <c r="IPR84" s="209"/>
      <c r="IPS84" s="209"/>
      <c r="IPT84" s="209"/>
      <c r="IPU84" s="209"/>
      <c r="IPV84" s="209"/>
      <c r="IPW84" s="209"/>
      <c r="IPX84" s="209"/>
      <c r="IPY84" s="209"/>
      <c r="IPZ84" s="209"/>
      <c r="IQA84" s="209"/>
      <c r="IQB84" s="209"/>
      <c r="IQC84" s="209"/>
      <c r="IQD84" s="209"/>
      <c r="IQE84" s="209"/>
      <c r="IQF84" s="209"/>
      <c r="IQG84" s="209"/>
      <c r="IQH84" s="209"/>
      <c r="IQI84" s="209"/>
      <c r="IQJ84" s="209"/>
      <c r="IQK84" s="209"/>
      <c r="IQL84" s="209"/>
      <c r="IQM84" s="209"/>
      <c r="IQN84" s="209"/>
      <c r="IQO84" s="209"/>
      <c r="IQP84" s="209"/>
      <c r="IQQ84" s="209"/>
      <c r="IQR84" s="209"/>
      <c r="IQS84" s="209"/>
      <c r="IQT84" s="209"/>
      <c r="IQU84" s="209"/>
      <c r="IQV84" s="209"/>
      <c r="IQW84" s="209"/>
      <c r="IQX84" s="209"/>
      <c r="IQY84" s="209"/>
      <c r="IQZ84" s="209"/>
      <c r="IRA84" s="209"/>
      <c r="IRB84" s="209"/>
      <c r="IRC84" s="209"/>
      <c r="IRD84" s="209"/>
      <c r="IRE84" s="209"/>
      <c r="IRF84" s="209"/>
      <c r="IRG84" s="209"/>
      <c r="IRH84" s="209"/>
      <c r="IRI84" s="209"/>
      <c r="IRJ84" s="209"/>
      <c r="IRK84" s="209"/>
      <c r="IRL84" s="209"/>
      <c r="IRM84" s="209"/>
      <c r="IRN84" s="209"/>
      <c r="IRO84" s="209"/>
      <c r="IRP84" s="209"/>
      <c r="IRQ84" s="209"/>
      <c r="IRR84" s="209"/>
      <c r="IRS84" s="209"/>
      <c r="IRT84" s="209"/>
      <c r="IRU84" s="209"/>
      <c r="IRV84" s="209"/>
      <c r="IRW84" s="209"/>
      <c r="IRX84" s="209"/>
      <c r="IRY84" s="209"/>
      <c r="IRZ84" s="209"/>
      <c r="ISA84" s="209"/>
      <c r="ISB84" s="209"/>
      <c r="ISC84" s="209"/>
      <c r="ISD84" s="209"/>
      <c r="ISE84" s="209"/>
      <c r="ISF84" s="209"/>
      <c r="ISG84" s="209"/>
      <c r="ISH84" s="209"/>
      <c r="ISI84" s="209"/>
      <c r="ISJ84" s="209"/>
      <c r="ISK84" s="209"/>
      <c r="ISL84" s="209"/>
      <c r="ISM84" s="209"/>
      <c r="ISN84" s="209"/>
      <c r="ISO84" s="209"/>
      <c r="ISP84" s="209"/>
      <c r="ISQ84" s="209"/>
      <c r="ISR84" s="209"/>
      <c r="ISS84" s="209"/>
      <c r="IST84" s="209"/>
      <c r="ISU84" s="209"/>
      <c r="ISV84" s="209"/>
      <c r="ISW84" s="209"/>
      <c r="ISX84" s="209"/>
      <c r="ISY84" s="209"/>
      <c r="ISZ84" s="209"/>
      <c r="ITA84" s="209"/>
      <c r="ITB84" s="209"/>
      <c r="ITC84" s="209"/>
      <c r="ITD84" s="209"/>
      <c r="ITE84" s="209"/>
      <c r="ITF84" s="209"/>
      <c r="ITG84" s="209"/>
      <c r="ITH84" s="209"/>
      <c r="ITI84" s="209"/>
      <c r="ITJ84" s="209"/>
      <c r="ITK84" s="209"/>
      <c r="ITL84" s="209"/>
      <c r="ITM84" s="209"/>
      <c r="ITN84" s="209"/>
      <c r="ITO84" s="209"/>
      <c r="ITP84" s="209"/>
      <c r="ITQ84" s="209"/>
      <c r="ITR84" s="209"/>
      <c r="ITS84" s="209"/>
      <c r="ITT84" s="209"/>
      <c r="ITU84" s="209"/>
      <c r="ITV84" s="209"/>
      <c r="ITW84" s="209"/>
      <c r="ITX84" s="209"/>
      <c r="ITY84" s="209"/>
      <c r="ITZ84" s="209"/>
      <c r="IUA84" s="209"/>
      <c r="IUB84" s="209"/>
      <c r="IUC84" s="209"/>
      <c r="IUD84" s="209"/>
      <c r="IUE84" s="209"/>
      <c r="IUF84" s="209"/>
      <c r="IUG84" s="209"/>
      <c r="IUH84" s="209"/>
      <c r="IUI84" s="209"/>
      <c r="IUJ84" s="209"/>
      <c r="IUK84" s="209"/>
      <c r="IUL84" s="209"/>
      <c r="IUM84" s="209"/>
      <c r="IUN84" s="209"/>
      <c r="IUO84" s="209"/>
      <c r="IUP84" s="209"/>
      <c r="IUQ84" s="209"/>
      <c r="IUR84" s="209"/>
      <c r="IUS84" s="209"/>
      <c r="IUT84" s="209"/>
      <c r="IUU84" s="209"/>
      <c r="IUV84" s="209"/>
      <c r="IUW84" s="209"/>
      <c r="IUX84" s="209"/>
      <c r="IUY84" s="209"/>
      <c r="IUZ84" s="209"/>
      <c r="IVA84" s="209"/>
      <c r="IVB84" s="209"/>
      <c r="IVC84" s="209"/>
      <c r="IVD84" s="209"/>
      <c r="IVE84" s="209"/>
      <c r="IVF84" s="209"/>
      <c r="IVG84" s="209"/>
      <c r="IVH84" s="209"/>
      <c r="IVI84" s="209"/>
      <c r="IVJ84" s="209"/>
      <c r="IVK84" s="209"/>
      <c r="IVL84" s="209"/>
      <c r="IVM84" s="209"/>
      <c r="IVN84" s="209"/>
      <c r="IVO84" s="209"/>
      <c r="IVP84" s="209"/>
      <c r="IVQ84" s="209"/>
      <c r="IVR84" s="209"/>
      <c r="IVS84" s="209"/>
      <c r="IVT84" s="209"/>
      <c r="IVU84" s="209"/>
      <c r="IVV84" s="209"/>
      <c r="IVW84" s="209"/>
      <c r="IVX84" s="209"/>
      <c r="IVY84" s="209"/>
      <c r="IVZ84" s="209"/>
      <c r="IWA84" s="209"/>
      <c r="IWB84" s="209"/>
      <c r="IWC84" s="209"/>
      <c r="IWD84" s="209"/>
      <c r="IWE84" s="209"/>
      <c r="IWF84" s="209"/>
      <c r="IWG84" s="209"/>
      <c r="IWH84" s="209"/>
      <c r="IWI84" s="209"/>
      <c r="IWJ84" s="209"/>
      <c r="IWK84" s="209"/>
      <c r="IWL84" s="209"/>
      <c r="IWM84" s="209"/>
      <c r="IWN84" s="209"/>
      <c r="IWO84" s="209"/>
      <c r="IWP84" s="209"/>
      <c r="IWQ84" s="209"/>
      <c r="IWR84" s="209"/>
      <c r="IWS84" s="209"/>
      <c r="IWT84" s="209"/>
      <c r="IWU84" s="209"/>
      <c r="IWV84" s="209"/>
      <c r="IWW84" s="209"/>
      <c r="IWX84" s="209"/>
      <c r="IWY84" s="209"/>
      <c r="IWZ84" s="209"/>
      <c r="IXA84" s="209"/>
      <c r="IXB84" s="209"/>
      <c r="IXC84" s="209"/>
      <c r="IXD84" s="209"/>
      <c r="IXE84" s="209"/>
      <c r="IXF84" s="209"/>
      <c r="IXG84" s="209"/>
      <c r="IXH84" s="209"/>
      <c r="IXI84" s="209"/>
      <c r="IXJ84" s="209"/>
      <c r="IXK84" s="209"/>
      <c r="IXL84" s="209"/>
      <c r="IXM84" s="209"/>
      <c r="IXN84" s="209"/>
      <c r="IXO84" s="209"/>
      <c r="IXP84" s="209"/>
      <c r="IXQ84" s="209"/>
      <c r="IXR84" s="209"/>
      <c r="IXS84" s="209"/>
      <c r="IXT84" s="209"/>
      <c r="IXU84" s="209"/>
      <c r="IXV84" s="209"/>
      <c r="IXW84" s="209"/>
      <c r="IXX84" s="209"/>
      <c r="IXY84" s="209"/>
      <c r="IXZ84" s="209"/>
      <c r="IYA84" s="209"/>
      <c r="IYB84" s="209"/>
      <c r="IYC84" s="209"/>
      <c r="IYD84" s="209"/>
      <c r="IYE84" s="209"/>
      <c r="IYF84" s="209"/>
      <c r="IYG84" s="209"/>
      <c r="IYH84" s="209"/>
      <c r="IYI84" s="209"/>
      <c r="IYJ84" s="209"/>
      <c r="IYK84" s="209"/>
      <c r="IYL84" s="209"/>
      <c r="IYM84" s="209"/>
      <c r="IYN84" s="209"/>
      <c r="IYO84" s="209"/>
      <c r="IYP84" s="209"/>
      <c r="IYQ84" s="209"/>
      <c r="IYR84" s="209"/>
      <c r="IYS84" s="209"/>
      <c r="IYT84" s="209"/>
      <c r="IYU84" s="209"/>
      <c r="IYV84" s="209"/>
      <c r="IYW84" s="209"/>
      <c r="IYX84" s="209"/>
      <c r="IYY84" s="209"/>
      <c r="IYZ84" s="209"/>
      <c r="IZA84" s="209"/>
      <c r="IZB84" s="209"/>
      <c r="IZC84" s="209"/>
      <c r="IZD84" s="209"/>
      <c r="IZE84" s="209"/>
      <c r="IZF84" s="209"/>
      <c r="IZG84" s="209"/>
      <c r="IZH84" s="209"/>
      <c r="IZI84" s="209"/>
      <c r="IZJ84" s="209"/>
      <c r="IZK84" s="209"/>
      <c r="IZL84" s="209"/>
      <c r="IZM84" s="209"/>
      <c r="IZN84" s="209"/>
      <c r="IZO84" s="209"/>
      <c r="IZP84" s="209"/>
      <c r="IZQ84" s="209"/>
      <c r="IZR84" s="209"/>
      <c r="IZS84" s="209"/>
      <c r="IZT84" s="209"/>
      <c r="IZU84" s="209"/>
      <c r="IZV84" s="209"/>
      <c r="IZW84" s="209"/>
      <c r="IZX84" s="209"/>
      <c r="IZY84" s="209"/>
      <c r="IZZ84" s="209"/>
      <c r="JAA84" s="209"/>
      <c r="JAB84" s="209"/>
      <c r="JAC84" s="209"/>
      <c r="JAD84" s="209"/>
      <c r="JAE84" s="209"/>
      <c r="JAF84" s="209"/>
      <c r="JAG84" s="209"/>
      <c r="JAH84" s="209"/>
      <c r="JAI84" s="209"/>
      <c r="JAJ84" s="209"/>
      <c r="JAK84" s="209"/>
      <c r="JAL84" s="209"/>
      <c r="JAM84" s="209"/>
      <c r="JAN84" s="209"/>
      <c r="JAO84" s="209"/>
      <c r="JAP84" s="209"/>
      <c r="JAQ84" s="209"/>
      <c r="JAR84" s="209"/>
      <c r="JAS84" s="209"/>
      <c r="JAT84" s="209"/>
      <c r="JAU84" s="209"/>
      <c r="JAV84" s="209"/>
      <c r="JAW84" s="209"/>
      <c r="JAX84" s="209"/>
      <c r="JAY84" s="209"/>
      <c r="JAZ84" s="209"/>
      <c r="JBA84" s="209"/>
      <c r="JBB84" s="209"/>
      <c r="JBC84" s="209"/>
      <c r="JBD84" s="209"/>
      <c r="JBE84" s="209"/>
      <c r="JBF84" s="209"/>
      <c r="JBG84" s="209"/>
      <c r="JBH84" s="209"/>
      <c r="JBI84" s="209"/>
      <c r="JBJ84" s="209"/>
      <c r="JBK84" s="209"/>
      <c r="JBL84" s="209"/>
      <c r="JBM84" s="209"/>
      <c r="JBN84" s="209"/>
      <c r="JBO84" s="209"/>
      <c r="JBP84" s="209"/>
      <c r="JBQ84" s="209"/>
      <c r="JBR84" s="209"/>
      <c r="JBS84" s="209"/>
      <c r="JBT84" s="209"/>
      <c r="JBU84" s="209"/>
      <c r="JBV84" s="209"/>
      <c r="JBW84" s="209"/>
      <c r="JBX84" s="209"/>
      <c r="JBY84" s="209"/>
      <c r="JBZ84" s="209"/>
      <c r="JCA84" s="209"/>
      <c r="JCB84" s="209"/>
      <c r="JCC84" s="209"/>
      <c r="JCD84" s="209"/>
      <c r="JCE84" s="209"/>
      <c r="JCF84" s="209"/>
      <c r="JCG84" s="209"/>
      <c r="JCH84" s="209"/>
      <c r="JCI84" s="209"/>
      <c r="JCJ84" s="209"/>
      <c r="JCK84" s="209"/>
      <c r="JCL84" s="209"/>
      <c r="JCM84" s="209"/>
      <c r="JCN84" s="209"/>
      <c r="JCO84" s="209"/>
      <c r="JCP84" s="209"/>
      <c r="JCQ84" s="209"/>
      <c r="JCR84" s="209"/>
      <c r="JCS84" s="209"/>
      <c r="JCT84" s="209"/>
      <c r="JCU84" s="209"/>
      <c r="JCV84" s="209"/>
      <c r="JCW84" s="209"/>
      <c r="JCX84" s="209"/>
      <c r="JCY84" s="209"/>
      <c r="JCZ84" s="209"/>
      <c r="JDA84" s="209"/>
      <c r="JDB84" s="209"/>
      <c r="JDC84" s="209"/>
      <c r="JDD84" s="209"/>
      <c r="JDE84" s="209"/>
      <c r="JDF84" s="209"/>
      <c r="JDG84" s="209"/>
      <c r="JDH84" s="209"/>
      <c r="JDI84" s="209"/>
      <c r="JDJ84" s="209"/>
      <c r="JDK84" s="209"/>
      <c r="JDL84" s="209"/>
      <c r="JDM84" s="209"/>
      <c r="JDN84" s="209"/>
      <c r="JDO84" s="209"/>
      <c r="JDP84" s="209"/>
      <c r="JDQ84" s="209"/>
      <c r="JDR84" s="209"/>
      <c r="JDS84" s="209"/>
      <c r="JDT84" s="209"/>
      <c r="JDU84" s="209"/>
      <c r="JDV84" s="209"/>
      <c r="JDW84" s="209"/>
      <c r="JDX84" s="209"/>
      <c r="JDY84" s="209"/>
      <c r="JDZ84" s="209"/>
      <c r="JEA84" s="209"/>
      <c r="JEB84" s="209"/>
      <c r="JEC84" s="209"/>
      <c r="JED84" s="209"/>
      <c r="JEE84" s="209"/>
      <c r="JEF84" s="209"/>
      <c r="JEG84" s="209"/>
      <c r="JEH84" s="209"/>
      <c r="JEI84" s="209"/>
      <c r="JEJ84" s="209"/>
      <c r="JEK84" s="209"/>
      <c r="JEL84" s="209"/>
      <c r="JEM84" s="209"/>
      <c r="JEN84" s="209"/>
      <c r="JEO84" s="209"/>
      <c r="JEP84" s="209"/>
      <c r="JEQ84" s="209"/>
      <c r="JER84" s="209"/>
      <c r="JES84" s="209"/>
      <c r="JET84" s="209"/>
      <c r="JEU84" s="209"/>
      <c r="JEV84" s="209"/>
      <c r="JEW84" s="209"/>
      <c r="JEX84" s="209"/>
      <c r="JEY84" s="209"/>
      <c r="JEZ84" s="209"/>
      <c r="JFA84" s="209"/>
      <c r="JFB84" s="209"/>
      <c r="JFC84" s="209"/>
      <c r="JFD84" s="209"/>
      <c r="JFE84" s="209"/>
      <c r="JFF84" s="209"/>
      <c r="JFG84" s="209"/>
      <c r="JFH84" s="209"/>
      <c r="JFI84" s="209"/>
      <c r="JFJ84" s="209"/>
      <c r="JFK84" s="209"/>
      <c r="JFL84" s="209"/>
      <c r="JFM84" s="209"/>
      <c r="JFN84" s="209"/>
      <c r="JFO84" s="209"/>
      <c r="JFP84" s="209"/>
      <c r="JFQ84" s="209"/>
      <c r="JFR84" s="209"/>
      <c r="JFS84" s="209"/>
      <c r="JFT84" s="209"/>
      <c r="JFU84" s="209"/>
      <c r="JFV84" s="209"/>
      <c r="JFW84" s="209"/>
      <c r="JFX84" s="209"/>
      <c r="JFY84" s="209"/>
      <c r="JFZ84" s="209"/>
      <c r="JGA84" s="209"/>
      <c r="JGB84" s="209"/>
      <c r="JGC84" s="209"/>
      <c r="JGD84" s="209"/>
      <c r="JGE84" s="209"/>
      <c r="JGF84" s="209"/>
      <c r="JGG84" s="209"/>
      <c r="JGH84" s="209"/>
      <c r="JGI84" s="209"/>
      <c r="JGJ84" s="209"/>
      <c r="JGK84" s="209"/>
      <c r="JGL84" s="209"/>
      <c r="JGM84" s="209"/>
      <c r="JGN84" s="209"/>
      <c r="JGO84" s="209"/>
      <c r="JGP84" s="209"/>
      <c r="JGQ84" s="209"/>
      <c r="JGR84" s="209"/>
      <c r="JGS84" s="209"/>
      <c r="JGT84" s="209"/>
      <c r="JGU84" s="209"/>
      <c r="JGV84" s="209"/>
      <c r="JGW84" s="209"/>
      <c r="JGX84" s="209"/>
      <c r="JGY84" s="209"/>
      <c r="JGZ84" s="209"/>
      <c r="JHA84" s="209"/>
      <c r="JHB84" s="209"/>
      <c r="JHC84" s="209"/>
      <c r="JHD84" s="209"/>
      <c r="JHE84" s="209"/>
      <c r="JHF84" s="209"/>
      <c r="JHG84" s="209"/>
      <c r="JHH84" s="209"/>
      <c r="JHI84" s="209"/>
      <c r="JHJ84" s="209"/>
      <c r="JHK84" s="209"/>
      <c r="JHL84" s="209"/>
      <c r="JHM84" s="209"/>
      <c r="JHN84" s="209"/>
      <c r="JHO84" s="209"/>
      <c r="JHP84" s="209"/>
      <c r="JHQ84" s="209"/>
      <c r="JHR84" s="209"/>
      <c r="JHS84" s="209"/>
      <c r="JHT84" s="209"/>
      <c r="JHU84" s="209"/>
      <c r="JHV84" s="209"/>
      <c r="JHW84" s="209"/>
      <c r="JHX84" s="209"/>
      <c r="JHY84" s="209"/>
      <c r="JHZ84" s="209"/>
      <c r="JIA84" s="209"/>
      <c r="JIB84" s="209"/>
      <c r="JIC84" s="209"/>
      <c r="JID84" s="209"/>
      <c r="JIE84" s="209"/>
      <c r="JIF84" s="209"/>
      <c r="JIG84" s="209"/>
      <c r="JIH84" s="209"/>
      <c r="JII84" s="209"/>
      <c r="JIJ84" s="209"/>
      <c r="JIK84" s="209"/>
      <c r="JIL84" s="209"/>
      <c r="JIM84" s="209"/>
      <c r="JIN84" s="209"/>
      <c r="JIO84" s="209"/>
      <c r="JIP84" s="209"/>
      <c r="JIQ84" s="209"/>
      <c r="JIR84" s="209"/>
      <c r="JIS84" s="209"/>
      <c r="JIT84" s="209"/>
      <c r="JIU84" s="209"/>
      <c r="JIV84" s="209"/>
      <c r="JIW84" s="209"/>
      <c r="JIX84" s="209"/>
      <c r="JIY84" s="209"/>
      <c r="JIZ84" s="209"/>
      <c r="JJA84" s="209"/>
      <c r="JJB84" s="209"/>
      <c r="JJC84" s="209"/>
      <c r="JJD84" s="209"/>
      <c r="JJE84" s="209"/>
      <c r="JJF84" s="209"/>
      <c r="JJG84" s="209"/>
      <c r="JJH84" s="209"/>
      <c r="JJI84" s="209"/>
      <c r="JJJ84" s="209"/>
      <c r="JJK84" s="209"/>
      <c r="JJL84" s="209"/>
      <c r="JJM84" s="209"/>
      <c r="JJN84" s="209"/>
      <c r="JJO84" s="209"/>
      <c r="JJP84" s="209"/>
      <c r="JJQ84" s="209"/>
      <c r="JJR84" s="209"/>
      <c r="JJS84" s="209"/>
      <c r="JJT84" s="209"/>
      <c r="JJU84" s="209"/>
      <c r="JJV84" s="209"/>
      <c r="JJW84" s="209"/>
      <c r="JJX84" s="209"/>
      <c r="JJY84" s="209"/>
      <c r="JJZ84" s="209"/>
      <c r="JKA84" s="209"/>
      <c r="JKB84" s="209"/>
      <c r="JKC84" s="209"/>
      <c r="JKD84" s="209"/>
      <c r="JKE84" s="209"/>
      <c r="JKF84" s="209"/>
      <c r="JKG84" s="209"/>
      <c r="JKH84" s="209"/>
      <c r="JKI84" s="209"/>
      <c r="JKJ84" s="209"/>
      <c r="JKK84" s="209"/>
      <c r="JKL84" s="209"/>
      <c r="JKM84" s="209"/>
      <c r="JKN84" s="209"/>
      <c r="JKO84" s="209"/>
      <c r="JKP84" s="209"/>
      <c r="JKQ84" s="209"/>
      <c r="JKR84" s="209"/>
      <c r="JKS84" s="209"/>
      <c r="JKT84" s="209"/>
      <c r="JKU84" s="209"/>
      <c r="JKV84" s="209"/>
      <c r="JKW84" s="209"/>
      <c r="JKX84" s="209"/>
      <c r="JKY84" s="209"/>
      <c r="JKZ84" s="209"/>
      <c r="JLA84" s="209"/>
      <c r="JLB84" s="209"/>
      <c r="JLC84" s="209"/>
      <c r="JLD84" s="209"/>
      <c r="JLE84" s="209"/>
      <c r="JLF84" s="209"/>
      <c r="JLG84" s="209"/>
      <c r="JLH84" s="209"/>
      <c r="JLI84" s="209"/>
      <c r="JLJ84" s="209"/>
      <c r="JLK84" s="209"/>
      <c r="JLL84" s="209"/>
      <c r="JLM84" s="209"/>
      <c r="JLN84" s="209"/>
      <c r="JLO84" s="209"/>
      <c r="JLP84" s="209"/>
      <c r="JLQ84" s="209"/>
      <c r="JLR84" s="209"/>
      <c r="JLS84" s="209"/>
      <c r="JLT84" s="209"/>
      <c r="JLU84" s="209"/>
      <c r="JLV84" s="209"/>
      <c r="JLW84" s="209"/>
      <c r="JLX84" s="209"/>
      <c r="JLY84" s="209"/>
      <c r="JLZ84" s="209"/>
      <c r="JMA84" s="209"/>
      <c r="JMB84" s="209"/>
      <c r="JMC84" s="209"/>
      <c r="JMD84" s="209"/>
      <c r="JME84" s="209"/>
      <c r="JMF84" s="209"/>
      <c r="JMG84" s="209"/>
      <c r="JMH84" s="209"/>
      <c r="JMI84" s="209"/>
      <c r="JMJ84" s="209"/>
      <c r="JMK84" s="209"/>
      <c r="JML84" s="209"/>
      <c r="JMM84" s="209"/>
      <c r="JMN84" s="209"/>
      <c r="JMO84" s="209"/>
      <c r="JMP84" s="209"/>
      <c r="JMQ84" s="209"/>
      <c r="JMR84" s="209"/>
      <c r="JMS84" s="209"/>
      <c r="JMT84" s="209"/>
      <c r="JMU84" s="209"/>
      <c r="JMV84" s="209"/>
      <c r="JMW84" s="209"/>
      <c r="JMX84" s="209"/>
      <c r="JMY84" s="209"/>
      <c r="JMZ84" s="209"/>
      <c r="JNA84" s="209"/>
      <c r="JNB84" s="209"/>
      <c r="JNC84" s="209"/>
      <c r="JND84" s="209"/>
      <c r="JNE84" s="209"/>
      <c r="JNF84" s="209"/>
      <c r="JNG84" s="209"/>
      <c r="JNH84" s="209"/>
      <c r="JNI84" s="209"/>
      <c r="JNJ84" s="209"/>
      <c r="JNK84" s="209"/>
      <c r="JNL84" s="209"/>
      <c r="JNM84" s="209"/>
      <c r="JNN84" s="209"/>
      <c r="JNO84" s="209"/>
      <c r="JNP84" s="209"/>
      <c r="JNQ84" s="209"/>
      <c r="JNR84" s="209"/>
      <c r="JNS84" s="209"/>
      <c r="JNT84" s="209"/>
      <c r="JNU84" s="209"/>
      <c r="JNV84" s="209"/>
      <c r="JNW84" s="209"/>
      <c r="JNX84" s="209"/>
      <c r="JNY84" s="209"/>
      <c r="JNZ84" s="209"/>
      <c r="JOA84" s="209"/>
      <c r="JOB84" s="209"/>
      <c r="JOC84" s="209"/>
      <c r="JOD84" s="209"/>
      <c r="JOE84" s="209"/>
      <c r="JOF84" s="209"/>
      <c r="JOG84" s="209"/>
      <c r="JOH84" s="209"/>
      <c r="JOI84" s="209"/>
      <c r="JOJ84" s="209"/>
      <c r="JOK84" s="209"/>
      <c r="JOL84" s="209"/>
      <c r="JOM84" s="209"/>
      <c r="JON84" s="209"/>
      <c r="JOO84" s="209"/>
      <c r="JOP84" s="209"/>
      <c r="JOQ84" s="209"/>
      <c r="JOR84" s="209"/>
      <c r="JOS84" s="209"/>
      <c r="JOT84" s="209"/>
      <c r="JOU84" s="209"/>
      <c r="JOV84" s="209"/>
      <c r="JOW84" s="209"/>
      <c r="JOX84" s="209"/>
      <c r="JOY84" s="209"/>
      <c r="JOZ84" s="209"/>
      <c r="JPA84" s="209"/>
      <c r="JPB84" s="209"/>
      <c r="JPC84" s="209"/>
      <c r="JPD84" s="209"/>
      <c r="JPE84" s="209"/>
      <c r="JPF84" s="209"/>
      <c r="JPG84" s="209"/>
      <c r="JPH84" s="209"/>
      <c r="JPI84" s="209"/>
      <c r="JPJ84" s="209"/>
      <c r="JPK84" s="209"/>
      <c r="JPL84" s="209"/>
      <c r="JPM84" s="209"/>
      <c r="JPN84" s="209"/>
      <c r="JPO84" s="209"/>
      <c r="JPP84" s="209"/>
      <c r="JPQ84" s="209"/>
      <c r="JPR84" s="209"/>
      <c r="JPS84" s="209"/>
      <c r="JPT84" s="209"/>
      <c r="JPU84" s="209"/>
      <c r="JPV84" s="209"/>
      <c r="JPW84" s="209"/>
      <c r="JPX84" s="209"/>
      <c r="JPY84" s="209"/>
      <c r="JPZ84" s="209"/>
      <c r="JQA84" s="209"/>
      <c r="JQB84" s="209"/>
      <c r="JQC84" s="209"/>
      <c r="JQD84" s="209"/>
      <c r="JQE84" s="209"/>
      <c r="JQF84" s="209"/>
      <c r="JQG84" s="209"/>
      <c r="JQH84" s="209"/>
      <c r="JQI84" s="209"/>
      <c r="JQJ84" s="209"/>
      <c r="JQK84" s="209"/>
      <c r="JQL84" s="209"/>
      <c r="JQM84" s="209"/>
      <c r="JQN84" s="209"/>
      <c r="JQO84" s="209"/>
      <c r="JQP84" s="209"/>
      <c r="JQQ84" s="209"/>
      <c r="JQR84" s="209"/>
      <c r="JQS84" s="209"/>
      <c r="JQT84" s="209"/>
      <c r="JQU84" s="209"/>
      <c r="JQV84" s="209"/>
      <c r="JQW84" s="209"/>
      <c r="JQX84" s="209"/>
      <c r="JQY84" s="209"/>
      <c r="JQZ84" s="209"/>
      <c r="JRA84" s="209"/>
      <c r="JRB84" s="209"/>
      <c r="JRC84" s="209"/>
      <c r="JRD84" s="209"/>
      <c r="JRE84" s="209"/>
      <c r="JRF84" s="209"/>
      <c r="JRG84" s="209"/>
      <c r="JRH84" s="209"/>
      <c r="JRI84" s="209"/>
      <c r="JRJ84" s="209"/>
      <c r="JRK84" s="209"/>
      <c r="JRL84" s="209"/>
      <c r="JRM84" s="209"/>
      <c r="JRN84" s="209"/>
      <c r="JRO84" s="209"/>
      <c r="JRP84" s="209"/>
      <c r="JRQ84" s="209"/>
      <c r="JRR84" s="209"/>
      <c r="JRS84" s="209"/>
      <c r="JRT84" s="209"/>
      <c r="JRU84" s="209"/>
      <c r="JRV84" s="209"/>
      <c r="JRW84" s="209"/>
      <c r="JRX84" s="209"/>
      <c r="JRY84" s="209"/>
      <c r="JRZ84" s="209"/>
      <c r="JSA84" s="209"/>
      <c r="JSB84" s="209"/>
      <c r="JSC84" s="209"/>
      <c r="JSD84" s="209"/>
      <c r="JSE84" s="209"/>
      <c r="JSF84" s="209"/>
      <c r="JSG84" s="209"/>
      <c r="JSH84" s="209"/>
      <c r="JSI84" s="209"/>
      <c r="JSJ84" s="209"/>
      <c r="JSK84" s="209"/>
      <c r="JSL84" s="209"/>
      <c r="JSM84" s="209"/>
      <c r="JSN84" s="209"/>
      <c r="JSO84" s="209"/>
      <c r="JSP84" s="209"/>
      <c r="JSQ84" s="209"/>
      <c r="JSR84" s="209"/>
      <c r="JSS84" s="209"/>
      <c r="JST84" s="209"/>
      <c r="JSU84" s="209"/>
      <c r="JSV84" s="209"/>
      <c r="JSW84" s="209"/>
      <c r="JSX84" s="209"/>
      <c r="JSY84" s="209"/>
      <c r="JSZ84" s="209"/>
      <c r="JTA84" s="209"/>
      <c r="JTB84" s="209"/>
      <c r="JTC84" s="209"/>
      <c r="JTD84" s="209"/>
      <c r="JTE84" s="209"/>
      <c r="JTF84" s="209"/>
      <c r="JTG84" s="209"/>
      <c r="JTH84" s="209"/>
      <c r="JTI84" s="209"/>
      <c r="JTJ84" s="209"/>
      <c r="JTK84" s="209"/>
      <c r="JTL84" s="209"/>
      <c r="JTM84" s="209"/>
      <c r="JTN84" s="209"/>
      <c r="JTO84" s="209"/>
      <c r="JTP84" s="209"/>
      <c r="JTQ84" s="209"/>
      <c r="JTR84" s="209"/>
      <c r="JTS84" s="209"/>
      <c r="JTT84" s="209"/>
      <c r="JTU84" s="209"/>
      <c r="JTV84" s="209"/>
      <c r="JTW84" s="209"/>
      <c r="JTX84" s="209"/>
      <c r="JTY84" s="209"/>
      <c r="JTZ84" s="209"/>
      <c r="JUA84" s="209"/>
      <c r="JUB84" s="209"/>
      <c r="JUC84" s="209"/>
      <c r="JUD84" s="209"/>
      <c r="JUE84" s="209"/>
      <c r="JUF84" s="209"/>
      <c r="JUG84" s="209"/>
      <c r="JUH84" s="209"/>
      <c r="JUI84" s="209"/>
      <c r="JUJ84" s="209"/>
      <c r="JUK84" s="209"/>
      <c r="JUL84" s="209"/>
      <c r="JUM84" s="209"/>
      <c r="JUN84" s="209"/>
      <c r="JUO84" s="209"/>
      <c r="JUP84" s="209"/>
      <c r="JUQ84" s="209"/>
      <c r="JUR84" s="209"/>
      <c r="JUS84" s="209"/>
      <c r="JUT84" s="209"/>
      <c r="JUU84" s="209"/>
      <c r="JUV84" s="209"/>
      <c r="JUW84" s="209"/>
      <c r="JUX84" s="209"/>
      <c r="JUY84" s="209"/>
      <c r="JUZ84" s="209"/>
      <c r="JVA84" s="209"/>
      <c r="JVB84" s="209"/>
      <c r="JVC84" s="209"/>
      <c r="JVD84" s="209"/>
      <c r="JVE84" s="209"/>
      <c r="JVF84" s="209"/>
      <c r="JVG84" s="209"/>
      <c r="JVH84" s="209"/>
      <c r="JVI84" s="209"/>
      <c r="JVJ84" s="209"/>
      <c r="JVK84" s="209"/>
      <c r="JVL84" s="209"/>
      <c r="JVM84" s="209"/>
      <c r="JVN84" s="209"/>
      <c r="JVO84" s="209"/>
      <c r="JVP84" s="209"/>
      <c r="JVQ84" s="209"/>
      <c r="JVR84" s="209"/>
      <c r="JVS84" s="209"/>
      <c r="JVT84" s="209"/>
      <c r="JVU84" s="209"/>
      <c r="JVV84" s="209"/>
      <c r="JVW84" s="209"/>
      <c r="JVX84" s="209"/>
      <c r="JVY84" s="209"/>
      <c r="JVZ84" s="209"/>
      <c r="JWA84" s="209"/>
      <c r="JWB84" s="209"/>
      <c r="JWC84" s="209"/>
      <c r="JWD84" s="209"/>
      <c r="JWE84" s="209"/>
      <c r="JWF84" s="209"/>
      <c r="JWG84" s="209"/>
      <c r="JWH84" s="209"/>
      <c r="JWI84" s="209"/>
      <c r="JWJ84" s="209"/>
      <c r="JWK84" s="209"/>
      <c r="JWL84" s="209"/>
      <c r="JWM84" s="209"/>
      <c r="JWN84" s="209"/>
      <c r="JWO84" s="209"/>
      <c r="JWP84" s="209"/>
      <c r="JWQ84" s="209"/>
      <c r="JWR84" s="209"/>
      <c r="JWS84" s="209"/>
      <c r="JWT84" s="209"/>
      <c r="JWU84" s="209"/>
      <c r="JWV84" s="209"/>
      <c r="JWW84" s="209"/>
      <c r="JWX84" s="209"/>
      <c r="JWY84" s="209"/>
      <c r="JWZ84" s="209"/>
      <c r="JXA84" s="209"/>
      <c r="JXB84" s="209"/>
      <c r="JXC84" s="209"/>
      <c r="JXD84" s="209"/>
      <c r="JXE84" s="209"/>
      <c r="JXF84" s="209"/>
      <c r="JXG84" s="209"/>
      <c r="JXH84" s="209"/>
      <c r="JXI84" s="209"/>
      <c r="JXJ84" s="209"/>
      <c r="JXK84" s="209"/>
      <c r="JXL84" s="209"/>
      <c r="JXM84" s="209"/>
      <c r="JXN84" s="209"/>
      <c r="JXO84" s="209"/>
      <c r="JXP84" s="209"/>
      <c r="JXQ84" s="209"/>
      <c r="JXR84" s="209"/>
      <c r="JXS84" s="209"/>
      <c r="JXT84" s="209"/>
      <c r="JXU84" s="209"/>
      <c r="JXV84" s="209"/>
      <c r="JXW84" s="209"/>
      <c r="JXX84" s="209"/>
      <c r="JXY84" s="209"/>
      <c r="JXZ84" s="209"/>
      <c r="JYA84" s="209"/>
      <c r="JYB84" s="209"/>
      <c r="JYC84" s="209"/>
      <c r="JYD84" s="209"/>
      <c r="JYE84" s="209"/>
      <c r="JYF84" s="209"/>
      <c r="JYG84" s="209"/>
      <c r="JYH84" s="209"/>
      <c r="JYI84" s="209"/>
      <c r="JYJ84" s="209"/>
      <c r="JYK84" s="209"/>
      <c r="JYL84" s="209"/>
      <c r="JYM84" s="209"/>
      <c r="JYN84" s="209"/>
      <c r="JYO84" s="209"/>
      <c r="JYP84" s="209"/>
      <c r="JYQ84" s="209"/>
      <c r="JYR84" s="209"/>
      <c r="JYS84" s="209"/>
      <c r="JYT84" s="209"/>
      <c r="JYU84" s="209"/>
      <c r="JYV84" s="209"/>
      <c r="JYW84" s="209"/>
      <c r="JYX84" s="209"/>
      <c r="JYY84" s="209"/>
      <c r="JYZ84" s="209"/>
      <c r="JZA84" s="209"/>
      <c r="JZB84" s="209"/>
      <c r="JZC84" s="209"/>
      <c r="JZD84" s="209"/>
      <c r="JZE84" s="209"/>
      <c r="JZF84" s="209"/>
      <c r="JZG84" s="209"/>
      <c r="JZH84" s="209"/>
      <c r="JZI84" s="209"/>
      <c r="JZJ84" s="209"/>
      <c r="JZK84" s="209"/>
      <c r="JZL84" s="209"/>
      <c r="JZM84" s="209"/>
      <c r="JZN84" s="209"/>
      <c r="JZO84" s="209"/>
      <c r="JZP84" s="209"/>
      <c r="JZQ84" s="209"/>
      <c r="JZR84" s="209"/>
      <c r="JZS84" s="209"/>
      <c r="JZT84" s="209"/>
      <c r="JZU84" s="209"/>
      <c r="JZV84" s="209"/>
      <c r="JZW84" s="209"/>
      <c r="JZX84" s="209"/>
      <c r="JZY84" s="209"/>
      <c r="JZZ84" s="209"/>
      <c r="KAA84" s="209"/>
      <c r="KAB84" s="209"/>
      <c r="KAC84" s="209"/>
      <c r="KAD84" s="209"/>
      <c r="KAE84" s="209"/>
      <c r="KAF84" s="209"/>
      <c r="KAG84" s="209"/>
      <c r="KAH84" s="209"/>
      <c r="KAI84" s="209"/>
      <c r="KAJ84" s="209"/>
      <c r="KAK84" s="209"/>
      <c r="KAL84" s="209"/>
      <c r="KAM84" s="209"/>
      <c r="KAN84" s="209"/>
      <c r="KAO84" s="209"/>
      <c r="KAP84" s="209"/>
      <c r="KAQ84" s="209"/>
      <c r="KAR84" s="209"/>
      <c r="KAS84" s="209"/>
      <c r="KAT84" s="209"/>
      <c r="KAU84" s="209"/>
      <c r="KAV84" s="209"/>
      <c r="KAW84" s="209"/>
      <c r="KAX84" s="209"/>
      <c r="KAY84" s="209"/>
      <c r="KAZ84" s="209"/>
      <c r="KBA84" s="209"/>
      <c r="KBB84" s="209"/>
      <c r="KBC84" s="209"/>
      <c r="KBD84" s="209"/>
      <c r="KBE84" s="209"/>
      <c r="KBF84" s="209"/>
      <c r="KBG84" s="209"/>
      <c r="KBH84" s="209"/>
      <c r="KBI84" s="209"/>
      <c r="KBJ84" s="209"/>
      <c r="KBK84" s="209"/>
      <c r="KBL84" s="209"/>
      <c r="KBM84" s="209"/>
      <c r="KBN84" s="209"/>
      <c r="KBO84" s="209"/>
      <c r="KBP84" s="209"/>
      <c r="KBQ84" s="209"/>
      <c r="KBR84" s="209"/>
      <c r="KBS84" s="209"/>
      <c r="KBT84" s="209"/>
      <c r="KBU84" s="209"/>
      <c r="KBV84" s="209"/>
      <c r="KBW84" s="209"/>
      <c r="KBX84" s="209"/>
      <c r="KBY84" s="209"/>
      <c r="KBZ84" s="209"/>
      <c r="KCA84" s="209"/>
      <c r="KCB84" s="209"/>
      <c r="KCC84" s="209"/>
      <c r="KCD84" s="209"/>
      <c r="KCE84" s="209"/>
      <c r="KCF84" s="209"/>
      <c r="KCG84" s="209"/>
      <c r="KCH84" s="209"/>
      <c r="KCI84" s="209"/>
      <c r="KCJ84" s="209"/>
      <c r="KCK84" s="209"/>
      <c r="KCL84" s="209"/>
      <c r="KCM84" s="209"/>
      <c r="KCN84" s="209"/>
      <c r="KCO84" s="209"/>
      <c r="KCP84" s="209"/>
      <c r="KCQ84" s="209"/>
      <c r="KCR84" s="209"/>
      <c r="KCS84" s="209"/>
      <c r="KCT84" s="209"/>
      <c r="KCU84" s="209"/>
      <c r="KCV84" s="209"/>
      <c r="KCW84" s="209"/>
      <c r="KCX84" s="209"/>
      <c r="KCY84" s="209"/>
      <c r="KCZ84" s="209"/>
      <c r="KDA84" s="209"/>
      <c r="KDB84" s="209"/>
      <c r="KDC84" s="209"/>
      <c r="KDD84" s="209"/>
      <c r="KDE84" s="209"/>
      <c r="KDF84" s="209"/>
      <c r="KDG84" s="209"/>
      <c r="KDH84" s="209"/>
      <c r="KDI84" s="209"/>
      <c r="KDJ84" s="209"/>
      <c r="KDK84" s="209"/>
      <c r="KDL84" s="209"/>
      <c r="KDM84" s="209"/>
      <c r="KDN84" s="209"/>
      <c r="KDO84" s="209"/>
      <c r="KDP84" s="209"/>
      <c r="KDQ84" s="209"/>
      <c r="KDR84" s="209"/>
      <c r="KDS84" s="209"/>
      <c r="KDT84" s="209"/>
      <c r="KDU84" s="209"/>
      <c r="KDV84" s="209"/>
      <c r="KDW84" s="209"/>
      <c r="KDX84" s="209"/>
      <c r="KDY84" s="209"/>
      <c r="KDZ84" s="209"/>
      <c r="KEA84" s="209"/>
      <c r="KEB84" s="209"/>
      <c r="KEC84" s="209"/>
      <c r="KED84" s="209"/>
      <c r="KEE84" s="209"/>
      <c r="KEF84" s="209"/>
      <c r="KEG84" s="209"/>
      <c r="KEH84" s="209"/>
      <c r="KEI84" s="209"/>
      <c r="KEJ84" s="209"/>
      <c r="KEK84" s="209"/>
      <c r="KEL84" s="209"/>
      <c r="KEM84" s="209"/>
      <c r="KEN84" s="209"/>
      <c r="KEO84" s="209"/>
      <c r="KEP84" s="209"/>
      <c r="KEQ84" s="209"/>
      <c r="KER84" s="209"/>
      <c r="KES84" s="209"/>
      <c r="KET84" s="209"/>
      <c r="KEU84" s="209"/>
      <c r="KEV84" s="209"/>
      <c r="KEW84" s="209"/>
      <c r="KEX84" s="209"/>
      <c r="KEY84" s="209"/>
      <c r="KEZ84" s="209"/>
      <c r="KFA84" s="209"/>
      <c r="KFB84" s="209"/>
      <c r="KFC84" s="209"/>
      <c r="KFD84" s="209"/>
      <c r="KFE84" s="209"/>
      <c r="KFF84" s="209"/>
      <c r="KFG84" s="209"/>
      <c r="KFH84" s="209"/>
      <c r="KFI84" s="209"/>
      <c r="KFJ84" s="209"/>
      <c r="KFK84" s="209"/>
      <c r="KFL84" s="209"/>
      <c r="KFM84" s="209"/>
      <c r="KFN84" s="209"/>
      <c r="KFO84" s="209"/>
      <c r="KFP84" s="209"/>
      <c r="KFQ84" s="209"/>
      <c r="KFR84" s="209"/>
      <c r="KFS84" s="209"/>
      <c r="KFT84" s="209"/>
      <c r="KFU84" s="209"/>
      <c r="KFV84" s="209"/>
      <c r="KFW84" s="209"/>
      <c r="KFX84" s="209"/>
      <c r="KFY84" s="209"/>
      <c r="KFZ84" s="209"/>
      <c r="KGA84" s="209"/>
      <c r="KGB84" s="209"/>
      <c r="KGC84" s="209"/>
      <c r="KGD84" s="209"/>
      <c r="KGE84" s="209"/>
      <c r="KGF84" s="209"/>
      <c r="KGG84" s="209"/>
      <c r="KGH84" s="209"/>
      <c r="KGI84" s="209"/>
      <c r="KGJ84" s="209"/>
      <c r="KGK84" s="209"/>
      <c r="KGL84" s="209"/>
      <c r="KGM84" s="209"/>
      <c r="KGN84" s="209"/>
      <c r="KGO84" s="209"/>
      <c r="KGP84" s="209"/>
      <c r="KGQ84" s="209"/>
      <c r="KGR84" s="209"/>
      <c r="KGS84" s="209"/>
      <c r="KGT84" s="209"/>
      <c r="KGU84" s="209"/>
      <c r="KGV84" s="209"/>
      <c r="KGW84" s="209"/>
      <c r="KGX84" s="209"/>
      <c r="KGY84" s="209"/>
      <c r="KGZ84" s="209"/>
      <c r="KHA84" s="209"/>
      <c r="KHB84" s="209"/>
      <c r="KHC84" s="209"/>
      <c r="KHD84" s="209"/>
      <c r="KHE84" s="209"/>
      <c r="KHF84" s="209"/>
      <c r="KHG84" s="209"/>
      <c r="KHH84" s="209"/>
      <c r="KHI84" s="209"/>
      <c r="KHJ84" s="209"/>
      <c r="KHK84" s="209"/>
      <c r="KHL84" s="209"/>
      <c r="KHM84" s="209"/>
      <c r="KHN84" s="209"/>
      <c r="KHO84" s="209"/>
      <c r="KHP84" s="209"/>
      <c r="KHQ84" s="209"/>
      <c r="KHR84" s="209"/>
      <c r="KHS84" s="209"/>
      <c r="KHT84" s="209"/>
      <c r="KHU84" s="209"/>
      <c r="KHV84" s="209"/>
      <c r="KHW84" s="209"/>
      <c r="KHX84" s="209"/>
      <c r="KHY84" s="209"/>
      <c r="KHZ84" s="209"/>
      <c r="KIA84" s="209"/>
      <c r="KIB84" s="209"/>
      <c r="KIC84" s="209"/>
      <c r="KID84" s="209"/>
      <c r="KIE84" s="209"/>
      <c r="KIF84" s="209"/>
      <c r="KIG84" s="209"/>
      <c r="KIH84" s="209"/>
      <c r="KII84" s="209"/>
      <c r="KIJ84" s="209"/>
      <c r="KIK84" s="209"/>
      <c r="KIL84" s="209"/>
      <c r="KIM84" s="209"/>
      <c r="KIN84" s="209"/>
      <c r="KIO84" s="209"/>
      <c r="KIP84" s="209"/>
      <c r="KIQ84" s="209"/>
      <c r="KIR84" s="209"/>
      <c r="KIS84" s="209"/>
      <c r="KIT84" s="209"/>
      <c r="KIU84" s="209"/>
      <c r="KIV84" s="209"/>
      <c r="KIW84" s="209"/>
      <c r="KIX84" s="209"/>
      <c r="KIY84" s="209"/>
      <c r="KIZ84" s="209"/>
      <c r="KJA84" s="209"/>
      <c r="KJB84" s="209"/>
      <c r="KJC84" s="209"/>
      <c r="KJD84" s="209"/>
      <c r="KJE84" s="209"/>
      <c r="KJF84" s="209"/>
      <c r="KJG84" s="209"/>
      <c r="KJH84" s="209"/>
      <c r="KJI84" s="209"/>
      <c r="KJJ84" s="209"/>
      <c r="KJK84" s="209"/>
      <c r="KJL84" s="209"/>
      <c r="KJM84" s="209"/>
      <c r="KJN84" s="209"/>
      <c r="KJO84" s="209"/>
      <c r="KJP84" s="209"/>
      <c r="KJQ84" s="209"/>
      <c r="KJR84" s="209"/>
      <c r="KJS84" s="209"/>
      <c r="KJT84" s="209"/>
      <c r="KJU84" s="209"/>
      <c r="KJV84" s="209"/>
      <c r="KJW84" s="209"/>
      <c r="KJX84" s="209"/>
      <c r="KJY84" s="209"/>
      <c r="KJZ84" s="209"/>
      <c r="KKA84" s="209"/>
      <c r="KKB84" s="209"/>
      <c r="KKC84" s="209"/>
      <c r="KKD84" s="209"/>
      <c r="KKE84" s="209"/>
      <c r="KKF84" s="209"/>
      <c r="KKG84" s="209"/>
      <c r="KKH84" s="209"/>
      <c r="KKI84" s="209"/>
      <c r="KKJ84" s="209"/>
      <c r="KKK84" s="209"/>
      <c r="KKL84" s="209"/>
      <c r="KKM84" s="209"/>
      <c r="KKN84" s="209"/>
      <c r="KKO84" s="209"/>
      <c r="KKP84" s="209"/>
      <c r="KKQ84" s="209"/>
      <c r="KKR84" s="209"/>
      <c r="KKS84" s="209"/>
      <c r="KKT84" s="209"/>
      <c r="KKU84" s="209"/>
      <c r="KKV84" s="209"/>
      <c r="KKW84" s="209"/>
      <c r="KKX84" s="209"/>
      <c r="KKY84" s="209"/>
      <c r="KKZ84" s="209"/>
      <c r="KLA84" s="209"/>
      <c r="KLB84" s="209"/>
      <c r="KLC84" s="209"/>
      <c r="KLD84" s="209"/>
      <c r="KLE84" s="209"/>
      <c r="KLF84" s="209"/>
      <c r="KLG84" s="209"/>
      <c r="KLH84" s="209"/>
      <c r="KLI84" s="209"/>
      <c r="KLJ84" s="209"/>
      <c r="KLK84" s="209"/>
      <c r="KLL84" s="209"/>
      <c r="KLM84" s="209"/>
      <c r="KLN84" s="209"/>
      <c r="KLO84" s="209"/>
      <c r="KLP84" s="209"/>
      <c r="KLQ84" s="209"/>
      <c r="KLR84" s="209"/>
      <c r="KLS84" s="209"/>
      <c r="KLT84" s="209"/>
      <c r="KLU84" s="209"/>
      <c r="KLV84" s="209"/>
      <c r="KLW84" s="209"/>
      <c r="KLX84" s="209"/>
      <c r="KLY84" s="209"/>
      <c r="KLZ84" s="209"/>
      <c r="KMA84" s="209"/>
      <c r="KMB84" s="209"/>
      <c r="KMC84" s="209"/>
      <c r="KMD84" s="209"/>
      <c r="KME84" s="209"/>
      <c r="KMF84" s="209"/>
      <c r="KMG84" s="209"/>
      <c r="KMH84" s="209"/>
      <c r="KMI84" s="209"/>
      <c r="KMJ84" s="209"/>
      <c r="KMK84" s="209"/>
      <c r="KML84" s="209"/>
      <c r="KMM84" s="209"/>
      <c r="KMN84" s="209"/>
      <c r="KMO84" s="209"/>
      <c r="KMP84" s="209"/>
      <c r="KMQ84" s="209"/>
      <c r="KMR84" s="209"/>
      <c r="KMS84" s="209"/>
      <c r="KMT84" s="209"/>
      <c r="KMU84" s="209"/>
      <c r="KMV84" s="209"/>
      <c r="KMW84" s="209"/>
      <c r="KMX84" s="209"/>
      <c r="KMY84" s="209"/>
      <c r="KMZ84" s="209"/>
      <c r="KNA84" s="209"/>
      <c r="KNB84" s="209"/>
      <c r="KNC84" s="209"/>
      <c r="KND84" s="209"/>
      <c r="KNE84" s="209"/>
      <c r="KNF84" s="209"/>
      <c r="KNG84" s="209"/>
      <c r="KNH84" s="209"/>
      <c r="KNI84" s="209"/>
      <c r="KNJ84" s="209"/>
      <c r="KNK84" s="209"/>
      <c r="KNL84" s="209"/>
      <c r="KNM84" s="209"/>
      <c r="KNN84" s="209"/>
      <c r="KNO84" s="209"/>
      <c r="KNP84" s="209"/>
      <c r="KNQ84" s="209"/>
      <c r="KNR84" s="209"/>
      <c r="KNS84" s="209"/>
      <c r="KNT84" s="209"/>
      <c r="KNU84" s="209"/>
      <c r="KNV84" s="209"/>
      <c r="KNW84" s="209"/>
      <c r="KNX84" s="209"/>
      <c r="KNY84" s="209"/>
      <c r="KNZ84" s="209"/>
      <c r="KOA84" s="209"/>
      <c r="KOB84" s="209"/>
      <c r="KOC84" s="209"/>
      <c r="KOD84" s="209"/>
      <c r="KOE84" s="209"/>
      <c r="KOF84" s="209"/>
      <c r="KOG84" s="209"/>
      <c r="KOH84" s="209"/>
      <c r="KOI84" s="209"/>
      <c r="KOJ84" s="209"/>
      <c r="KOK84" s="209"/>
      <c r="KOL84" s="209"/>
      <c r="KOM84" s="209"/>
      <c r="KON84" s="209"/>
      <c r="KOO84" s="209"/>
      <c r="KOP84" s="209"/>
      <c r="KOQ84" s="209"/>
      <c r="KOR84" s="209"/>
      <c r="KOS84" s="209"/>
      <c r="KOT84" s="209"/>
      <c r="KOU84" s="209"/>
      <c r="KOV84" s="209"/>
      <c r="KOW84" s="209"/>
      <c r="KOX84" s="209"/>
      <c r="KOY84" s="209"/>
      <c r="KOZ84" s="209"/>
      <c r="KPA84" s="209"/>
      <c r="KPB84" s="209"/>
      <c r="KPC84" s="209"/>
      <c r="KPD84" s="209"/>
      <c r="KPE84" s="209"/>
      <c r="KPF84" s="209"/>
      <c r="KPG84" s="209"/>
      <c r="KPH84" s="209"/>
      <c r="KPI84" s="209"/>
      <c r="KPJ84" s="209"/>
      <c r="KPK84" s="209"/>
      <c r="KPL84" s="209"/>
      <c r="KPM84" s="209"/>
      <c r="KPN84" s="209"/>
      <c r="KPO84" s="209"/>
      <c r="KPP84" s="209"/>
      <c r="KPQ84" s="209"/>
      <c r="KPR84" s="209"/>
      <c r="KPS84" s="209"/>
      <c r="KPT84" s="209"/>
      <c r="KPU84" s="209"/>
      <c r="KPV84" s="209"/>
      <c r="KPW84" s="209"/>
      <c r="KPX84" s="209"/>
      <c r="KPY84" s="209"/>
      <c r="KPZ84" s="209"/>
      <c r="KQA84" s="209"/>
      <c r="KQB84" s="209"/>
      <c r="KQC84" s="209"/>
      <c r="KQD84" s="209"/>
      <c r="KQE84" s="209"/>
      <c r="KQF84" s="209"/>
      <c r="KQG84" s="209"/>
      <c r="KQH84" s="209"/>
      <c r="KQI84" s="209"/>
      <c r="KQJ84" s="209"/>
      <c r="KQK84" s="209"/>
      <c r="KQL84" s="209"/>
      <c r="KQM84" s="209"/>
      <c r="KQN84" s="209"/>
      <c r="KQO84" s="209"/>
      <c r="KQP84" s="209"/>
      <c r="KQQ84" s="209"/>
      <c r="KQR84" s="209"/>
      <c r="KQS84" s="209"/>
      <c r="KQT84" s="209"/>
      <c r="KQU84" s="209"/>
      <c r="KQV84" s="209"/>
      <c r="KQW84" s="209"/>
      <c r="KQX84" s="209"/>
      <c r="KQY84" s="209"/>
      <c r="KQZ84" s="209"/>
      <c r="KRA84" s="209"/>
      <c r="KRB84" s="209"/>
      <c r="KRC84" s="209"/>
      <c r="KRD84" s="209"/>
      <c r="KRE84" s="209"/>
      <c r="KRF84" s="209"/>
      <c r="KRG84" s="209"/>
      <c r="KRH84" s="209"/>
      <c r="KRI84" s="209"/>
      <c r="KRJ84" s="209"/>
      <c r="KRK84" s="209"/>
      <c r="KRL84" s="209"/>
      <c r="KRM84" s="209"/>
      <c r="KRN84" s="209"/>
      <c r="KRO84" s="209"/>
      <c r="KRP84" s="209"/>
      <c r="KRQ84" s="209"/>
      <c r="KRR84" s="209"/>
      <c r="KRS84" s="209"/>
      <c r="KRT84" s="209"/>
      <c r="KRU84" s="209"/>
      <c r="KRV84" s="209"/>
      <c r="KRW84" s="209"/>
      <c r="KRX84" s="209"/>
      <c r="KRY84" s="209"/>
      <c r="KRZ84" s="209"/>
      <c r="KSA84" s="209"/>
      <c r="KSB84" s="209"/>
      <c r="KSC84" s="209"/>
      <c r="KSD84" s="209"/>
      <c r="KSE84" s="209"/>
      <c r="KSF84" s="209"/>
      <c r="KSG84" s="209"/>
      <c r="KSH84" s="209"/>
      <c r="KSI84" s="209"/>
      <c r="KSJ84" s="209"/>
      <c r="KSK84" s="209"/>
      <c r="KSL84" s="209"/>
      <c r="KSM84" s="209"/>
      <c r="KSN84" s="209"/>
      <c r="KSO84" s="209"/>
      <c r="KSP84" s="209"/>
      <c r="KSQ84" s="209"/>
      <c r="KSR84" s="209"/>
      <c r="KSS84" s="209"/>
      <c r="KST84" s="209"/>
      <c r="KSU84" s="209"/>
      <c r="KSV84" s="209"/>
      <c r="KSW84" s="209"/>
      <c r="KSX84" s="209"/>
      <c r="KSY84" s="209"/>
      <c r="KSZ84" s="209"/>
      <c r="KTA84" s="209"/>
      <c r="KTB84" s="209"/>
      <c r="KTC84" s="209"/>
      <c r="KTD84" s="209"/>
      <c r="KTE84" s="209"/>
      <c r="KTF84" s="209"/>
      <c r="KTG84" s="209"/>
      <c r="KTH84" s="209"/>
      <c r="KTI84" s="209"/>
      <c r="KTJ84" s="209"/>
      <c r="KTK84" s="209"/>
      <c r="KTL84" s="209"/>
      <c r="KTM84" s="209"/>
      <c r="KTN84" s="209"/>
      <c r="KTO84" s="209"/>
      <c r="KTP84" s="209"/>
      <c r="KTQ84" s="209"/>
      <c r="KTR84" s="209"/>
      <c r="KTS84" s="209"/>
      <c r="KTT84" s="209"/>
      <c r="KTU84" s="209"/>
      <c r="KTV84" s="209"/>
      <c r="KTW84" s="209"/>
      <c r="KTX84" s="209"/>
      <c r="KTY84" s="209"/>
      <c r="KTZ84" s="209"/>
      <c r="KUA84" s="209"/>
      <c r="KUB84" s="209"/>
      <c r="KUC84" s="209"/>
      <c r="KUD84" s="209"/>
      <c r="KUE84" s="209"/>
      <c r="KUF84" s="209"/>
      <c r="KUG84" s="209"/>
      <c r="KUH84" s="209"/>
      <c r="KUI84" s="209"/>
      <c r="KUJ84" s="209"/>
      <c r="KUK84" s="209"/>
      <c r="KUL84" s="209"/>
      <c r="KUM84" s="209"/>
      <c r="KUN84" s="209"/>
      <c r="KUO84" s="209"/>
      <c r="KUP84" s="209"/>
      <c r="KUQ84" s="209"/>
      <c r="KUR84" s="209"/>
      <c r="KUS84" s="209"/>
      <c r="KUT84" s="209"/>
      <c r="KUU84" s="209"/>
      <c r="KUV84" s="209"/>
      <c r="KUW84" s="209"/>
      <c r="KUX84" s="209"/>
      <c r="KUY84" s="209"/>
      <c r="KUZ84" s="209"/>
      <c r="KVA84" s="209"/>
      <c r="KVB84" s="209"/>
      <c r="KVC84" s="209"/>
      <c r="KVD84" s="209"/>
      <c r="KVE84" s="209"/>
      <c r="KVF84" s="209"/>
      <c r="KVG84" s="209"/>
      <c r="KVH84" s="209"/>
      <c r="KVI84" s="209"/>
      <c r="KVJ84" s="209"/>
      <c r="KVK84" s="209"/>
      <c r="KVL84" s="209"/>
      <c r="KVM84" s="209"/>
      <c r="KVN84" s="209"/>
      <c r="KVO84" s="209"/>
      <c r="KVP84" s="209"/>
      <c r="KVQ84" s="209"/>
      <c r="KVR84" s="209"/>
      <c r="KVS84" s="209"/>
      <c r="KVT84" s="209"/>
      <c r="KVU84" s="209"/>
      <c r="KVV84" s="209"/>
      <c r="KVW84" s="209"/>
      <c r="KVX84" s="209"/>
      <c r="KVY84" s="209"/>
      <c r="KVZ84" s="209"/>
      <c r="KWA84" s="209"/>
      <c r="KWB84" s="209"/>
      <c r="KWC84" s="209"/>
      <c r="KWD84" s="209"/>
      <c r="KWE84" s="209"/>
      <c r="KWF84" s="209"/>
      <c r="KWG84" s="209"/>
      <c r="KWH84" s="209"/>
      <c r="KWI84" s="209"/>
      <c r="KWJ84" s="209"/>
      <c r="KWK84" s="209"/>
      <c r="KWL84" s="209"/>
      <c r="KWM84" s="209"/>
      <c r="KWN84" s="209"/>
      <c r="KWO84" s="209"/>
      <c r="KWP84" s="209"/>
      <c r="KWQ84" s="209"/>
      <c r="KWR84" s="209"/>
      <c r="KWS84" s="209"/>
      <c r="KWT84" s="209"/>
      <c r="KWU84" s="209"/>
      <c r="KWV84" s="209"/>
      <c r="KWW84" s="209"/>
      <c r="KWX84" s="209"/>
      <c r="KWY84" s="209"/>
      <c r="KWZ84" s="209"/>
      <c r="KXA84" s="209"/>
      <c r="KXB84" s="209"/>
      <c r="KXC84" s="209"/>
      <c r="KXD84" s="209"/>
      <c r="KXE84" s="209"/>
      <c r="KXF84" s="209"/>
      <c r="KXG84" s="209"/>
      <c r="KXH84" s="209"/>
      <c r="KXI84" s="209"/>
      <c r="KXJ84" s="209"/>
      <c r="KXK84" s="209"/>
      <c r="KXL84" s="209"/>
      <c r="KXM84" s="209"/>
      <c r="KXN84" s="209"/>
      <c r="KXO84" s="209"/>
      <c r="KXP84" s="209"/>
      <c r="KXQ84" s="209"/>
      <c r="KXR84" s="209"/>
      <c r="KXS84" s="209"/>
      <c r="KXT84" s="209"/>
      <c r="KXU84" s="209"/>
      <c r="KXV84" s="209"/>
      <c r="KXW84" s="209"/>
      <c r="KXX84" s="209"/>
      <c r="KXY84" s="209"/>
      <c r="KXZ84" s="209"/>
      <c r="KYA84" s="209"/>
      <c r="KYB84" s="209"/>
      <c r="KYC84" s="209"/>
      <c r="KYD84" s="209"/>
      <c r="KYE84" s="209"/>
      <c r="KYF84" s="209"/>
      <c r="KYG84" s="209"/>
      <c r="KYH84" s="209"/>
      <c r="KYI84" s="209"/>
      <c r="KYJ84" s="209"/>
      <c r="KYK84" s="209"/>
      <c r="KYL84" s="209"/>
      <c r="KYM84" s="209"/>
      <c r="KYN84" s="209"/>
      <c r="KYO84" s="209"/>
      <c r="KYP84" s="209"/>
      <c r="KYQ84" s="209"/>
      <c r="KYR84" s="209"/>
      <c r="KYS84" s="209"/>
      <c r="KYT84" s="209"/>
      <c r="KYU84" s="209"/>
      <c r="KYV84" s="209"/>
      <c r="KYW84" s="209"/>
      <c r="KYX84" s="209"/>
      <c r="KYY84" s="209"/>
      <c r="KYZ84" s="209"/>
      <c r="KZA84" s="209"/>
      <c r="KZB84" s="209"/>
      <c r="KZC84" s="209"/>
      <c r="KZD84" s="209"/>
      <c r="KZE84" s="209"/>
      <c r="KZF84" s="209"/>
      <c r="KZG84" s="209"/>
      <c r="KZH84" s="209"/>
      <c r="KZI84" s="209"/>
      <c r="KZJ84" s="209"/>
      <c r="KZK84" s="209"/>
      <c r="KZL84" s="209"/>
      <c r="KZM84" s="209"/>
      <c r="KZN84" s="209"/>
      <c r="KZO84" s="209"/>
      <c r="KZP84" s="209"/>
      <c r="KZQ84" s="209"/>
      <c r="KZR84" s="209"/>
      <c r="KZS84" s="209"/>
      <c r="KZT84" s="209"/>
      <c r="KZU84" s="209"/>
      <c r="KZV84" s="209"/>
      <c r="KZW84" s="209"/>
      <c r="KZX84" s="209"/>
      <c r="KZY84" s="209"/>
      <c r="KZZ84" s="209"/>
      <c r="LAA84" s="209"/>
      <c r="LAB84" s="209"/>
      <c r="LAC84" s="209"/>
      <c r="LAD84" s="209"/>
      <c r="LAE84" s="209"/>
      <c r="LAF84" s="209"/>
      <c r="LAG84" s="209"/>
      <c r="LAH84" s="209"/>
      <c r="LAI84" s="209"/>
      <c r="LAJ84" s="209"/>
      <c r="LAK84" s="209"/>
      <c r="LAL84" s="209"/>
      <c r="LAM84" s="209"/>
      <c r="LAN84" s="209"/>
      <c r="LAO84" s="209"/>
      <c r="LAP84" s="209"/>
      <c r="LAQ84" s="209"/>
      <c r="LAR84" s="209"/>
      <c r="LAS84" s="209"/>
      <c r="LAT84" s="209"/>
      <c r="LAU84" s="209"/>
      <c r="LAV84" s="209"/>
      <c r="LAW84" s="209"/>
      <c r="LAX84" s="209"/>
      <c r="LAY84" s="209"/>
      <c r="LAZ84" s="209"/>
      <c r="LBA84" s="209"/>
      <c r="LBB84" s="209"/>
      <c r="LBC84" s="209"/>
      <c r="LBD84" s="209"/>
      <c r="LBE84" s="209"/>
      <c r="LBF84" s="209"/>
      <c r="LBG84" s="209"/>
      <c r="LBH84" s="209"/>
      <c r="LBI84" s="209"/>
      <c r="LBJ84" s="209"/>
      <c r="LBK84" s="209"/>
      <c r="LBL84" s="209"/>
      <c r="LBM84" s="209"/>
      <c r="LBN84" s="209"/>
      <c r="LBO84" s="209"/>
      <c r="LBP84" s="209"/>
      <c r="LBQ84" s="209"/>
      <c r="LBR84" s="209"/>
      <c r="LBS84" s="209"/>
      <c r="LBT84" s="209"/>
      <c r="LBU84" s="209"/>
      <c r="LBV84" s="209"/>
      <c r="LBW84" s="209"/>
      <c r="LBX84" s="209"/>
      <c r="LBY84" s="209"/>
      <c r="LBZ84" s="209"/>
      <c r="LCA84" s="209"/>
      <c r="LCB84" s="209"/>
      <c r="LCC84" s="209"/>
      <c r="LCD84" s="209"/>
      <c r="LCE84" s="209"/>
      <c r="LCF84" s="209"/>
      <c r="LCG84" s="209"/>
      <c r="LCH84" s="209"/>
      <c r="LCI84" s="209"/>
      <c r="LCJ84" s="209"/>
      <c r="LCK84" s="209"/>
      <c r="LCL84" s="209"/>
      <c r="LCM84" s="209"/>
      <c r="LCN84" s="209"/>
      <c r="LCO84" s="209"/>
      <c r="LCP84" s="209"/>
      <c r="LCQ84" s="209"/>
      <c r="LCR84" s="209"/>
      <c r="LCS84" s="209"/>
      <c r="LCT84" s="209"/>
      <c r="LCU84" s="209"/>
      <c r="LCV84" s="209"/>
      <c r="LCW84" s="209"/>
      <c r="LCX84" s="209"/>
      <c r="LCY84" s="209"/>
      <c r="LCZ84" s="209"/>
      <c r="LDA84" s="209"/>
      <c r="LDB84" s="209"/>
      <c r="LDC84" s="209"/>
      <c r="LDD84" s="209"/>
      <c r="LDE84" s="209"/>
      <c r="LDF84" s="209"/>
      <c r="LDG84" s="209"/>
      <c r="LDH84" s="209"/>
      <c r="LDI84" s="209"/>
      <c r="LDJ84" s="209"/>
      <c r="LDK84" s="209"/>
      <c r="LDL84" s="209"/>
      <c r="LDM84" s="209"/>
      <c r="LDN84" s="209"/>
      <c r="LDO84" s="209"/>
      <c r="LDP84" s="209"/>
      <c r="LDQ84" s="209"/>
      <c r="LDR84" s="209"/>
      <c r="LDS84" s="209"/>
      <c r="LDT84" s="209"/>
      <c r="LDU84" s="209"/>
      <c r="LDV84" s="209"/>
      <c r="LDW84" s="209"/>
      <c r="LDX84" s="209"/>
      <c r="LDY84" s="209"/>
      <c r="LDZ84" s="209"/>
      <c r="LEA84" s="209"/>
      <c r="LEB84" s="209"/>
      <c r="LEC84" s="209"/>
      <c r="LED84" s="209"/>
      <c r="LEE84" s="209"/>
      <c r="LEF84" s="209"/>
      <c r="LEG84" s="209"/>
      <c r="LEH84" s="209"/>
      <c r="LEI84" s="209"/>
      <c r="LEJ84" s="209"/>
      <c r="LEK84" s="209"/>
      <c r="LEL84" s="209"/>
      <c r="LEM84" s="209"/>
      <c r="LEN84" s="209"/>
      <c r="LEO84" s="209"/>
      <c r="LEP84" s="209"/>
      <c r="LEQ84" s="209"/>
      <c r="LER84" s="209"/>
      <c r="LES84" s="209"/>
      <c r="LET84" s="209"/>
      <c r="LEU84" s="209"/>
      <c r="LEV84" s="209"/>
      <c r="LEW84" s="209"/>
      <c r="LEX84" s="209"/>
      <c r="LEY84" s="209"/>
      <c r="LEZ84" s="209"/>
      <c r="LFA84" s="209"/>
      <c r="LFB84" s="209"/>
      <c r="LFC84" s="209"/>
      <c r="LFD84" s="209"/>
      <c r="LFE84" s="209"/>
      <c r="LFF84" s="209"/>
      <c r="LFG84" s="209"/>
      <c r="LFH84" s="209"/>
      <c r="LFI84" s="209"/>
      <c r="LFJ84" s="209"/>
      <c r="LFK84" s="209"/>
      <c r="LFL84" s="209"/>
      <c r="LFM84" s="209"/>
      <c r="LFN84" s="209"/>
      <c r="LFO84" s="209"/>
      <c r="LFP84" s="209"/>
      <c r="LFQ84" s="209"/>
      <c r="LFR84" s="209"/>
      <c r="LFS84" s="209"/>
      <c r="LFT84" s="209"/>
      <c r="LFU84" s="209"/>
      <c r="LFV84" s="209"/>
      <c r="LFW84" s="209"/>
      <c r="LFX84" s="209"/>
      <c r="LFY84" s="209"/>
      <c r="LFZ84" s="209"/>
      <c r="LGA84" s="209"/>
      <c r="LGB84" s="209"/>
      <c r="LGC84" s="209"/>
      <c r="LGD84" s="209"/>
      <c r="LGE84" s="209"/>
      <c r="LGF84" s="209"/>
      <c r="LGG84" s="209"/>
      <c r="LGH84" s="209"/>
      <c r="LGI84" s="209"/>
      <c r="LGJ84" s="209"/>
      <c r="LGK84" s="209"/>
      <c r="LGL84" s="209"/>
      <c r="LGM84" s="209"/>
      <c r="LGN84" s="209"/>
      <c r="LGO84" s="209"/>
      <c r="LGP84" s="209"/>
      <c r="LGQ84" s="209"/>
      <c r="LGR84" s="209"/>
      <c r="LGS84" s="209"/>
      <c r="LGT84" s="209"/>
      <c r="LGU84" s="209"/>
      <c r="LGV84" s="209"/>
      <c r="LGW84" s="209"/>
      <c r="LGX84" s="209"/>
      <c r="LGY84" s="209"/>
      <c r="LGZ84" s="209"/>
      <c r="LHA84" s="209"/>
      <c r="LHB84" s="209"/>
      <c r="LHC84" s="209"/>
      <c r="LHD84" s="209"/>
      <c r="LHE84" s="209"/>
      <c r="LHF84" s="209"/>
      <c r="LHG84" s="209"/>
      <c r="LHH84" s="209"/>
      <c r="LHI84" s="209"/>
      <c r="LHJ84" s="209"/>
      <c r="LHK84" s="209"/>
      <c r="LHL84" s="209"/>
      <c r="LHM84" s="209"/>
      <c r="LHN84" s="209"/>
      <c r="LHO84" s="209"/>
      <c r="LHP84" s="209"/>
      <c r="LHQ84" s="209"/>
      <c r="LHR84" s="209"/>
      <c r="LHS84" s="209"/>
      <c r="LHT84" s="209"/>
      <c r="LHU84" s="209"/>
      <c r="LHV84" s="209"/>
      <c r="LHW84" s="209"/>
      <c r="LHX84" s="209"/>
      <c r="LHY84" s="209"/>
      <c r="LHZ84" s="209"/>
      <c r="LIA84" s="209"/>
      <c r="LIB84" s="209"/>
      <c r="LIC84" s="209"/>
      <c r="LID84" s="209"/>
      <c r="LIE84" s="209"/>
      <c r="LIF84" s="209"/>
      <c r="LIG84" s="209"/>
      <c r="LIH84" s="209"/>
      <c r="LII84" s="209"/>
      <c r="LIJ84" s="209"/>
      <c r="LIK84" s="209"/>
      <c r="LIL84" s="209"/>
      <c r="LIM84" s="209"/>
      <c r="LIN84" s="209"/>
      <c r="LIO84" s="209"/>
      <c r="LIP84" s="209"/>
      <c r="LIQ84" s="209"/>
      <c r="LIR84" s="209"/>
      <c r="LIS84" s="209"/>
      <c r="LIT84" s="209"/>
      <c r="LIU84" s="209"/>
      <c r="LIV84" s="209"/>
      <c r="LIW84" s="209"/>
      <c r="LIX84" s="209"/>
      <c r="LIY84" s="209"/>
      <c r="LIZ84" s="209"/>
      <c r="LJA84" s="209"/>
      <c r="LJB84" s="209"/>
      <c r="LJC84" s="209"/>
      <c r="LJD84" s="209"/>
      <c r="LJE84" s="209"/>
      <c r="LJF84" s="209"/>
      <c r="LJG84" s="209"/>
      <c r="LJH84" s="209"/>
      <c r="LJI84" s="209"/>
      <c r="LJJ84" s="209"/>
      <c r="LJK84" s="209"/>
      <c r="LJL84" s="209"/>
      <c r="LJM84" s="209"/>
      <c r="LJN84" s="209"/>
      <c r="LJO84" s="209"/>
      <c r="LJP84" s="209"/>
      <c r="LJQ84" s="209"/>
      <c r="LJR84" s="209"/>
      <c r="LJS84" s="209"/>
      <c r="LJT84" s="209"/>
      <c r="LJU84" s="209"/>
      <c r="LJV84" s="209"/>
      <c r="LJW84" s="209"/>
      <c r="LJX84" s="209"/>
      <c r="LJY84" s="209"/>
      <c r="LJZ84" s="209"/>
      <c r="LKA84" s="209"/>
      <c r="LKB84" s="209"/>
      <c r="LKC84" s="209"/>
      <c r="LKD84" s="209"/>
      <c r="LKE84" s="209"/>
      <c r="LKF84" s="209"/>
      <c r="LKG84" s="209"/>
      <c r="LKH84" s="209"/>
      <c r="LKI84" s="209"/>
      <c r="LKJ84" s="209"/>
      <c r="LKK84" s="209"/>
      <c r="LKL84" s="209"/>
      <c r="LKM84" s="209"/>
      <c r="LKN84" s="209"/>
      <c r="LKO84" s="209"/>
      <c r="LKP84" s="209"/>
      <c r="LKQ84" s="209"/>
      <c r="LKR84" s="209"/>
      <c r="LKS84" s="209"/>
      <c r="LKT84" s="209"/>
      <c r="LKU84" s="209"/>
      <c r="LKV84" s="209"/>
      <c r="LKW84" s="209"/>
      <c r="LKX84" s="209"/>
      <c r="LKY84" s="209"/>
      <c r="LKZ84" s="209"/>
      <c r="LLA84" s="209"/>
      <c r="LLB84" s="209"/>
      <c r="LLC84" s="209"/>
      <c r="LLD84" s="209"/>
      <c r="LLE84" s="209"/>
      <c r="LLF84" s="209"/>
      <c r="LLG84" s="209"/>
      <c r="LLH84" s="209"/>
      <c r="LLI84" s="209"/>
      <c r="LLJ84" s="209"/>
      <c r="LLK84" s="209"/>
      <c r="LLL84" s="209"/>
      <c r="LLM84" s="209"/>
      <c r="LLN84" s="209"/>
      <c r="LLO84" s="209"/>
      <c r="LLP84" s="209"/>
      <c r="LLQ84" s="209"/>
      <c r="LLR84" s="209"/>
      <c r="LLS84" s="209"/>
      <c r="LLT84" s="209"/>
      <c r="LLU84" s="209"/>
      <c r="LLV84" s="209"/>
      <c r="LLW84" s="209"/>
      <c r="LLX84" s="209"/>
      <c r="LLY84" s="209"/>
      <c r="LLZ84" s="209"/>
      <c r="LMA84" s="209"/>
      <c r="LMB84" s="209"/>
      <c r="LMC84" s="209"/>
      <c r="LMD84" s="209"/>
      <c r="LME84" s="209"/>
      <c r="LMF84" s="209"/>
      <c r="LMG84" s="209"/>
      <c r="LMH84" s="209"/>
      <c r="LMI84" s="209"/>
      <c r="LMJ84" s="209"/>
      <c r="LMK84" s="209"/>
      <c r="LML84" s="209"/>
      <c r="LMM84" s="209"/>
      <c r="LMN84" s="209"/>
      <c r="LMO84" s="209"/>
      <c r="LMP84" s="209"/>
      <c r="LMQ84" s="209"/>
      <c r="LMR84" s="209"/>
      <c r="LMS84" s="209"/>
      <c r="LMT84" s="209"/>
      <c r="LMU84" s="209"/>
      <c r="LMV84" s="209"/>
      <c r="LMW84" s="209"/>
      <c r="LMX84" s="209"/>
      <c r="LMY84" s="209"/>
      <c r="LMZ84" s="209"/>
      <c r="LNA84" s="209"/>
      <c r="LNB84" s="209"/>
      <c r="LNC84" s="209"/>
      <c r="LND84" s="209"/>
      <c r="LNE84" s="209"/>
      <c r="LNF84" s="209"/>
      <c r="LNG84" s="209"/>
      <c r="LNH84" s="209"/>
      <c r="LNI84" s="209"/>
      <c r="LNJ84" s="209"/>
      <c r="LNK84" s="209"/>
      <c r="LNL84" s="209"/>
      <c r="LNM84" s="209"/>
      <c r="LNN84" s="209"/>
      <c r="LNO84" s="209"/>
      <c r="LNP84" s="209"/>
      <c r="LNQ84" s="209"/>
      <c r="LNR84" s="209"/>
      <c r="LNS84" s="209"/>
      <c r="LNT84" s="209"/>
      <c r="LNU84" s="209"/>
      <c r="LNV84" s="209"/>
      <c r="LNW84" s="209"/>
      <c r="LNX84" s="209"/>
      <c r="LNY84" s="209"/>
      <c r="LNZ84" s="209"/>
      <c r="LOA84" s="209"/>
      <c r="LOB84" s="209"/>
      <c r="LOC84" s="209"/>
      <c r="LOD84" s="209"/>
      <c r="LOE84" s="209"/>
      <c r="LOF84" s="209"/>
      <c r="LOG84" s="209"/>
      <c r="LOH84" s="209"/>
      <c r="LOI84" s="209"/>
      <c r="LOJ84" s="209"/>
      <c r="LOK84" s="209"/>
      <c r="LOL84" s="209"/>
      <c r="LOM84" s="209"/>
      <c r="LON84" s="209"/>
      <c r="LOO84" s="209"/>
      <c r="LOP84" s="209"/>
      <c r="LOQ84" s="209"/>
      <c r="LOR84" s="209"/>
      <c r="LOS84" s="209"/>
      <c r="LOT84" s="209"/>
      <c r="LOU84" s="209"/>
      <c r="LOV84" s="209"/>
      <c r="LOW84" s="209"/>
      <c r="LOX84" s="209"/>
      <c r="LOY84" s="209"/>
      <c r="LOZ84" s="209"/>
      <c r="LPA84" s="209"/>
      <c r="LPB84" s="209"/>
      <c r="LPC84" s="209"/>
      <c r="LPD84" s="209"/>
      <c r="LPE84" s="209"/>
      <c r="LPF84" s="209"/>
      <c r="LPG84" s="209"/>
      <c r="LPH84" s="209"/>
      <c r="LPI84" s="209"/>
      <c r="LPJ84" s="209"/>
      <c r="LPK84" s="209"/>
      <c r="LPL84" s="209"/>
      <c r="LPM84" s="209"/>
      <c r="LPN84" s="209"/>
      <c r="LPO84" s="209"/>
      <c r="LPP84" s="209"/>
      <c r="LPQ84" s="209"/>
      <c r="LPR84" s="209"/>
      <c r="LPS84" s="209"/>
      <c r="LPT84" s="209"/>
      <c r="LPU84" s="209"/>
      <c r="LPV84" s="209"/>
      <c r="LPW84" s="209"/>
      <c r="LPX84" s="209"/>
      <c r="LPY84" s="209"/>
      <c r="LPZ84" s="209"/>
      <c r="LQA84" s="209"/>
      <c r="LQB84" s="209"/>
      <c r="LQC84" s="209"/>
      <c r="LQD84" s="209"/>
      <c r="LQE84" s="209"/>
      <c r="LQF84" s="209"/>
      <c r="LQG84" s="209"/>
      <c r="LQH84" s="209"/>
      <c r="LQI84" s="209"/>
      <c r="LQJ84" s="209"/>
      <c r="LQK84" s="209"/>
      <c r="LQL84" s="209"/>
      <c r="LQM84" s="209"/>
      <c r="LQN84" s="209"/>
      <c r="LQO84" s="209"/>
      <c r="LQP84" s="209"/>
      <c r="LQQ84" s="209"/>
      <c r="LQR84" s="209"/>
      <c r="LQS84" s="209"/>
      <c r="LQT84" s="209"/>
      <c r="LQU84" s="209"/>
      <c r="LQV84" s="209"/>
      <c r="LQW84" s="209"/>
      <c r="LQX84" s="209"/>
      <c r="LQY84" s="209"/>
      <c r="LQZ84" s="209"/>
      <c r="LRA84" s="209"/>
      <c r="LRB84" s="209"/>
      <c r="LRC84" s="209"/>
      <c r="LRD84" s="209"/>
      <c r="LRE84" s="209"/>
      <c r="LRF84" s="209"/>
      <c r="LRG84" s="209"/>
      <c r="LRH84" s="209"/>
      <c r="LRI84" s="209"/>
      <c r="LRJ84" s="209"/>
      <c r="LRK84" s="209"/>
      <c r="LRL84" s="209"/>
      <c r="LRM84" s="209"/>
      <c r="LRN84" s="209"/>
      <c r="LRO84" s="209"/>
      <c r="LRP84" s="209"/>
      <c r="LRQ84" s="209"/>
      <c r="LRR84" s="209"/>
      <c r="LRS84" s="209"/>
      <c r="LRT84" s="209"/>
      <c r="LRU84" s="209"/>
      <c r="LRV84" s="209"/>
      <c r="LRW84" s="209"/>
      <c r="LRX84" s="209"/>
      <c r="LRY84" s="209"/>
      <c r="LRZ84" s="209"/>
      <c r="LSA84" s="209"/>
      <c r="LSB84" s="209"/>
      <c r="LSC84" s="209"/>
      <c r="LSD84" s="209"/>
      <c r="LSE84" s="209"/>
      <c r="LSF84" s="209"/>
      <c r="LSG84" s="209"/>
      <c r="LSH84" s="209"/>
      <c r="LSI84" s="209"/>
      <c r="LSJ84" s="209"/>
      <c r="LSK84" s="209"/>
      <c r="LSL84" s="209"/>
      <c r="LSM84" s="209"/>
      <c r="LSN84" s="209"/>
      <c r="LSO84" s="209"/>
      <c r="LSP84" s="209"/>
      <c r="LSQ84" s="209"/>
      <c r="LSR84" s="209"/>
      <c r="LSS84" s="209"/>
      <c r="LST84" s="209"/>
      <c r="LSU84" s="209"/>
      <c r="LSV84" s="209"/>
      <c r="LSW84" s="209"/>
      <c r="LSX84" s="209"/>
      <c r="LSY84" s="209"/>
      <c r="LSZ84" s="209"/>
      <c r="LTA84" s="209"/>
      <c r="LTB84" s="209"/>
      <c r="LTC84" s="209"/>
      <c r="LTD84" s="209"/>
      <c r="LTE84" s="209"/>
      <c r="LTF84" s="209"/>
      <c r="LTG84" s="209"/>
      <c r="LTH84" s="209"/>
      <c r="LTI84" s="209"/>
      <c r="LTJ84" s="209"/>
      <c r="LTK84" s="209"/>
      <c r="LTL84" s="209"/>
      <c r="LTM84" s="209"/>
      <c r="LTN84" s="209"/>
      <c r="LTO84" s="209"/>
      <c r="LTP84" s="209"/>
      <c r="LTQ84" s="209"/>
      <c r="LTR84" s="209"/>
      <c r="LTS84" s="209"/>
      <c r="LTT84" s="209"/>
      <c r="LTU84" s="209"/>
      <c r="LTV84" s="209"/>
      <c r="LTW84" s="209"/>
      <c r="LTX84" s="209"/>
      <c r="LTY84" s="209"/>
      <c r="LTZ84" s="209"/>
      <c r="LUA84" s="209"/>
      <c r="LUB84" s="209"/>
      <c r="LUC84" s="209"/>
      <c r="LUD84" s="209"/>
      <c r="LUE84" s="209"/>
      <c r="LUF84" s="209"/>
      <c r="LUG84" s="209"/>
      <c r="LUH84" s="209"/>
      <c r="LUI84" s="209"/>
      <c r="LUJ84" s="209"/>
      <c r="LUK84" s="209"/>
      <c r="LUL84" s="209"/>
      <c r="LUM84" s="209"/>
      <c r="LUN84" s="209"/>
      <c r="LUO84" s="209"/>
      <c r="LUP84" s="209"/>
      <c r="LUQ84" s="209"/>
      <c r="LUR84" s="209"/>
      <c r="LUS84" s="209"/>
      <c r="LUT84" s="209"/>
      <c r="LUU84" s="209"/>
      <c r="LUV84" s="209"/>
      <c r="LUW84" s="209"/>
      <c r="LUX84" s="209"/>
      <c r="LUY84" s="209"/>
      <c r="LUZ84" s="209"/>
      <c r="LVA84" s="209"/>
      <c r="LVB84" s="209"/>
      <c r="LVC84" s="209"/>
      <c r="LVD84" s="209"/>
      <c r="LVE84" s="209"/>
      <c r="LVF84" s="209"/>
      <c r="LVG84" s="209"/>
      <c r="LVH84" s="209"/>
      <c r="LVI84" s="209"/>
      <c r="LVJ84" s="209"/>
      <c r="LVK84" s="209"/>
      <c r="LVL84" s="209"/>
      <c r="LVM84" s="209"/>
      <c r="LVN84" s="209"/>
      <c r="LVO84" s="209"/>
      <c r="LVP84" s="209"/>
      <c r="LVQ84" s="209"/>
      <c r="LVR84" s="209"/>
      <c r="LVS84" s="209"/>
      <c r="LVT84" s="209"/>
      <c r="LVU84" s="209"/>
      <c r="LVV84" s="209"/>
      <c r="LVW84" s="209"/>
      <c r="LVX84" s="209"/>
      <c r="LVY84" s="209"/>
      <c r="LVZ84" s="209"/>
      <c r="LWA84" s="209"/>
      <c r="LWB84" s="209"/>
      <c r="LWC84" s="209"/>
      <c r="LWD84" s="209"/>
      <c r="LWE84" s="209"/>
      <c r="LWF84" s="209"/>
      <c r="LWG84" s="209"/>
      <c r="LWH84" s="209"/>
      <c r="LWI84" s="209"/>
      <c r="LWJ84" s="209"/>
      <c r="LWK84" s="209"/>
      <c r="LWL84" s="209"/>
      <c r="LWM84" s="209"/>
      <c r="LWN84" s="209"/>
      <c r="LWO84" s="209"/>
      <c r="LWP84" s="209"/>
      <c r="LWQ84" s="209"/>
      <c r="LWR84" s="209"/>
      <c r="LWS84" s="209"/>
      <c r="LWT84" s="209"/>
      <c r="LWU84" s="209"/>
      <c r="LWV84" s="209"/>
      <c r="LWW84" s="209"/>
      <c r="LWX84" s="209"/>
      <c r="LWY84" s="209"/>
      <c r="LWZ84" s="209"/>
      <c r="LXA84" s="209"/>
      <c r="LXB84" s="209"/>
      <c r="LXC84" s="209"/>
      <c r="LXD84" s="209"/>
      <c r="LXE84" s="209"/>
      <c r="LXF84" s="209"/>
      <c r="LXG84" s="209"/>
      <c r="LXH84" s="209"/>
      <c r="LXI84" s="209"/>
      <c r="LXJ84" s="209"/>
      <c r="LXK84" s="209"/>
      <c r="LXL84" s="209"/>
      <c r="LXM84" s="209"/>
      <c r="LXN84" s="209"/>
      <c r="LXO84" s="209"/>
      <c r="LXP84" s="209"/>
      <c r="LXQ84" s="209"/>
      <c r="LXR84" s="209"/>
      <c r="LXS84" s="209"/>
      <c r="LXT84" s="209"/>
      <c r="LXU84" s="209"/>
      <c r="LXV84" s="209"/>
      <c r="LXW84" s="209"/>
      <c r="LXX84" s="209"/>
      <c r="LXY84" s="209"/>
      <c r="LXZ84" s="209"/>
      <c r="LYA84" s="209"/>
      <c r="LYB84" s="209"/>
      <c r="LYC84" s="209"/>
      <c r="LYD84" s="209"/>
      <c r="LYE84" s="209"/>
      <c r="LYF84" s="209"/>
      <c r="LYG84" s="209"/>
      <c r="LYH84" s="209"/>
      <c r="LYI84" s="209"/>
      <c r="LYJ84" s="209"/>
      <c r="LYK84" s="209"/>
      <c r="LYL84" s="209"/>
      <c r="LYM84" s="209"/>
      <c r="LYN84" s="209"/>
      <c r="LYO84" s="209"/>
      <c r="LYP84" s="209"/>
      <c r="LYQ84" s="209"/>
      <c r="LYR84" s="209"/>
      <c r="LYS84" s="209"/>
      <c r="LYT84" s="209"/>
      <c r="LYU84" s="209"/>
      <c r="LYV84" s="209"/>
      <c r="LYW84" s="209"/>
      <c r="LYX84" s="209"/>
      <c r="LYY84" s="209"/>
      <c r="LYZ84" s="209"/>
      <c r="LZA84" s="209"/>
      <c r="LZB84" s="209"/>
      <c r="LZC84" s="209"/>
      <c r="LZD84" s="209"/>
      <c r="LZE84" s="209"/>
      <c r="LZF84" s="209"/>
      <c r="LZG84" s="209"/>
      <c r="LZH84" s="209"/>
      <c r="LZI84" s="209"/>
      <c r="LZJ84" s="209"/>
      <c r="LZK84" s="209"/>
      <c r="LZL84" s="209"/>
      <c r="LZM84" s="209"/>
      <c r="LZN84" s="209"/>
      <c r="LZO84" s="209"/>
      <c r="LZP84" s="209"/>
      <c r="LZQ84" s="209"/>
      <c r="LZR84" s="209"/>
      <c r="LZS84" s="209"/>
      <c r="LZT84" s="209"/>
      <c r="LZU84" s="209"/>
      <c r="LZV84" s="209"/>
      <c r="LZW84" s="209"/>
      <c r="LZX84" s="209"/>
      <c r="LZY84" s="209"/>
      <c r="LZZ84" s="209"/>
      <c r="MAA84" s="209"/>
      <c r="MAB84" s="209"/>
      <c r="MAC84" s="209"/>
      <c r="MAD84" s="209"/>
      <c r="MAE84" s="209"/>
      <c r="MAF84" s="209"/>
      <c r="MAG84" s="209"/>
      <c r="MAH84" s="209"/>
      <c r="MAI84" s="209"/>
      <c r="MAJ84" s="209"/>
      <c r="MAK84" s="209"/>
      <c r="MAL84" s="209"/>
      <c r="MAM84" s="209"/>
      <c r="MAN84" s="209"/>
      <c r="MAO84" s="209"/>
      <c r="MAP84" s="209"/>
      <c r="MAQ84" s="209"/>
      <c r="MAR84" s="209"/>
      <c r="MAS84" s="209"/>
      <c r="MAT84" s="209"/>
      <c r="MAU84" s="209"/>
      <c r="MAV84" s="209"/>
      <c r="MAW84" s="209"/>
      <c r="MAX84" s="209"/>
      <c r="MAY84" s="209"/>
      <c r="MAZ84" s="209"/>
      <c r="MBA84" s="209"/>
      <c r="MBB84" s="209"/>
      <c r="MBC84" s="209"/>
      <c r="MBD84" s="209"/>
      <c r="MBE84" s="209"/>
      <c r="MBF84" s="209"/>
      <c r="MBG84" s="209"/>
      <c r="MBH84" s="209"/>
      <c r="MBI84" s="209"/>
      <c r="MBJ84" s="209"/>
      <c r="MBK84" s="209"/>
      <c r="MBL84" s="209"/>
      <c r="MBM84" s="209"/>
      <c r="MBN84" s="209"/>
      <c r="MBO84" s="209"/>
      <c r="MBP84" s="209"/>
      <c r="MBQ84" s="209"/>
      <c r="MBR84" s="209"/>
      <c r="MBS84" s="209"/>
      <c r="MBT84" s="209"/>
      <c r="MBU84" s="209"/>
      <c r="MBV84" s="209"/>
      <c r="MBW84" s="209"/>
      <c r="MBX84" s="209"/>
      <c r="MBY84" s="209"/>
      <c r="MBZ84" s="209"/>
      <c r="MCA84" s="209"/>
      <c r="MCB84" s="209"/>
      <c r="MCC84" s="209"/>
      <c r="MCD84" s="209"/>
      <c r="MCE84" s="209"/>
      <c r="MCF84" s="209"/>
      <c r="MCG84" s="209"/>
      <c r="MCH84" s="209"/>
      <c r="MCI84" s="209"/>
      <c r="MCJ84" s="209"/>
      <c r="MCK84" s="209"/>
      <c r="MCL84" s="209"/>
      <c r="MCM84" s="209"/>
      <c r="MCN84" s="209"/>
      <c r="MCO84" s="209"/>
      <c r="MCP84" s="209"/>
      <c r="MCQ84" s="209"/>
      <c r="MCR84" s="209"/>
      <c r="MCS84" s="209"/>
      <c r="MCT84" s="209"/>
      <c r="MCU84" s="209"/>
      <c r="MCV84" s="209"/>
      <c r="MCW84" s="209"/>
      <c r="MCX84" s="209"/>
      <c r="MCY84" s="209"/>
      <c r="MCZ84" s="209"/>
      <c r="MDA84" s="209"/>
      <c r="MDB84" s="209"/>
      <c r="MDC84" s="209"/>
      <c r="MDD84" s="209"/>
      <c r="MDE84" s="209"/>
      <c r="MDF84" s="209"/>
      <c r="MDG84" s="209"/>
      <c r="MDH84" s="209"/>
      <c r="MDI84" s="209"/>
      <c r="MDJ84" s="209"/>
      <c r="MDK84" s="209"/>
      <c r="MDL84" s="209"/>
      <c r="MDM84" s="209"/>
      <c r="MDN84" s="209"/>
      <c r="MDO84" s="209"/>
      <c r="MDP84" s="209"/>
      <c r="MDQ84" s="209"/>
      <c r="MDR84" s="209"/>
      <c r="MDS84" s="209"/>
      <c r="MDT84" s="209"/>
      <c r="MDU84" s="209"/>
      <c r="MDV84" s="209"/>
      <c r="MDW84" s="209"/>
      <c r="MDX84" s="209"/>
      <c r="MDY84" s="209"/>
      <c r="MDZ84" s="209"/>
      <c r="MEA84" s="209"/>
      <c r="MEB84" s="209"/>
      <c r="MEC84" s="209"/>
      <c r="MED84" s="209"/>
      <c r="MEE84" s="209"/>
      <c r="MEF84" s="209"/>
      <c r="MEG84" s="209"/>
      <c r="MEH84" s="209"/>
      <c r="MEI84" s="209"/>
      <c r="MEJ84" s="209"/>
      <c r="MEK84" s="209"/>
      <c r="MEL84" s="209"/>
      <c r="MEM84" s="209"/>
      <c r="MEN84" s="209"/>
      <c r="MEO84" s="209"/>
      <c r="MEP84" s="209"/>
      <c r="MEQ84" s="209"/>
      <c r="MER84" s="209"/>
      <c r="MES84" s="209"/>
      <c r="MET84" s="209"/>
      <c r="MEU84" s="209"/>
      <c r="MEV84" s="209"/>
      <c r="MEW84" s="209"/>
      <c r="MEX84" s="209"/>
      <c r="MEY84" s="209"/>
      <c r="MEZ84" s="209"/>
      <c r="MFA84" s="209"/>
      <c r="MFB84" s="209"/>
      <c r="MFC84" s="209"/>
      <c r="MFD84" s="209"/>
      <c r="MFE84" s="209"/>
      <c r="MFF84" s="209"/>
      <c r="MFG84" s="209"/>
      <c r="MFH84" s="209"/>
      <c r="MFI84" s="209"/>
      <c r="MFJ84" s="209"/>
      <c r="MFK84" s="209"/>
      <c r="MFL84" s="209"/>
      <c r="MFM84" s="209"/>
      <c r="MFN84" s="209"/>
      <c r="MFO84" s="209"/>
      <c r="MFP84" s="209"/>
      <c r="MFQ84" s="209"/>
      <c r="MFR84" s="209"/>
      <c r="MFS84" s="209"/>
      <c r="MFT84" s="209"/>
      <c r="MFU84" s="209"/>
      <c r="MFV84" s="209"/>
      <c r="MFW84" s="209"/>
      <c r="MFX84" s="209"/>
      <c r="MFY84" s="209"/>
      <c r="MFZ84" s="209"/>
      <c r="MGA84" s="209"/>
      <c r="MGB84" s="209"/>
      <c r="MGC84" s="209"/>
      <c r="MGD84" s="209"/>
      <c r="MGE84" s="209"/>
      <c r="MGF84" s="209"/>
      <c r="MGG84" s="209"/>
      <c r="MGH84" s="209"/>
      <c r="MGI84" s="209"/>
      <c r="MGJ84" s="209"/>
      <c r="MGK84" s="209"/>
      <c r="MGL84" s="209"/>
      <c r="MGM84" s="209"/>
      <c r="MGN84" s="209"/>
      <c r="MGO84" s="209"/>
      <c r="MGP84" s="209"/>
      <c r="MGQ84" s="209"/>
      <c r="MGR84" s="209"/>
      <c r="MGS84" s="209"/>
      <c r="MGT84" s="209"/>
      <c r="MGU84" s="209"/>
      <c r="MGV84" s="209"/>
      <c r="MGW84" s="209"/>
      <c r="MGX84" s="209"/>
      <c r="MGY84" s="209"/>
      <c r="MGZ84" s="209"/>
      <c r="MHA84" s="209"/>
      <c r="MHB84" s="209"/>
      <c r="MHC84" s="209"/>
      <c r="MHD84" s="209"/>
      <c r="MHE84" s="209"/>
      <c r="MHF84" s="209"/>
      <c r="MHG84" s="209"/>
      <c r="MHH84" s="209"/>
      <c r="MHI84" s="209"/>
      <c r="MHJ84" s="209"/>
      <c r="MHK84" s="209"/>
      <c r="MHL84" s="209"/>
      <c r="MHM84" s="209"/>
      <c r="MHN84" s="209"/>
      <c r="MHO84" s="209"/>
      <c r="MHP84" s="209"/>
      <c r="MHQ84" s="209"/>
      <c r="MHR84" s="209"/>
      <c r="MHS84" s="209"/>
      <c r="MHT84" s="209"/>
      <c r="MHU84" s="209"/>
      <c r="MHV84" s="209"/>
      <c r="MHW84" s="209"/>
      <c r="MHX84" s="209"/>
      <c r="MHY84" s="209"/>
      <c r="MHZ84" s="209"/>
      <c r="MIA84" s="209"/>
      <c r="MIB84" s="209"/>
      <c r="MIC84" s="209"/>
      <c r="MID84" s="209"/>
      <c r="MIE84" s="209"/>
      <c r="MIF84" s="209"/>
      <c r="MIG84" s="209"/>
      <c r="MIH84" s="209"/>
      <c r="MII84" s="209"/>
      <c r="MIJ84" s="209"/>
      <c r="MIK84" s="209"/>
      <c r="MIL84" s="209"/>
      <c r="MIM84" s="209"/>
      <c r="MIN84" s="209"/>
      <c r="MIO84" s="209"/>
      <c r="MIP84" s="209"/>
      <c r="MIQ84" s="209"/>
      <c r="MIR84" s="209"/>
      <c r="MIS84" s="209"/>
      <c r="MIT84" s="209"/>
      <c r="MIU84" s="209"/>
      <c r="MIV84" s="209"/>
      <c r="MIW84" s="209"/>
      <c r="MIX84" s="209"/>
      <c r="MIY84" s="209"/>
      <c r="MIZ84" s="209"/>
      <c r="MJA84" s="209"/>
      <c r="MJB84" s="209"/>
      <c r="MJC84" s="209"/>
      <c r="MJD84" s="209"/>
      <c r="MJE84" s="209"/>
      <c r="MJF84" s="209"/>
      <c r="MJG84" s="209"/>
      <c r="MJH84" s="209"/>
      <c r="MJI84" s="209"/>
      <c r="MJJ84" s="209"/>
      <c r="MJK84" s="209"/>
      <c r="MJL84" s="209"/>
      <c r="MJM84" s="209"/>
      <c r="MJN84" s="209"/>
      <c r="MJO84" s="209"/>
      <c r="MJP84" s="209"/>
      <c r="MJQ84" s="209"/>
      <c r="MJR84" s="209"/>
      <c r="MJS84" s="209"/>
      <c r="MJT84" s="209"/>
      <c r="MJU84" s="209"/>
      <c r="MJV84" s="209"/>
      <c r="MJW84" s="209"/>
      <c r="MJX84" s="209"/>
      <c r="MJY84" s="209"/>
      <c r="MJZ84" s="209"/>
      <c r="MKA84" s="209"/>
      <c r="MKB84" s="209"/>
      <c r="MKC84" s="209"/>
      <c r="MKD84" s="209"/>
      <c r="MKE84" s="209"/>
      <c r="MKF84" s="209"/>
      <c r="MKG84" s="209"/>
      <c r="MKH84" s="209"/>
      <c r="MKI84" s="209"/>
      <c r="MKJ84" s="209"/>
      <c r="MKK84" s="209"/>
      <c r="MKL84" s="209"/>
      <c r="MKM84" s="209"/>
      <c r="MKN84" s="209"/>
      <c r="MKO84" s="209"/>
      <c r="MKP84" s="209"/>
      <c r="MKQ84" s="209"/>
      <c r="MKR84" s="209"/>
      <c r="MKS84" s="209"/>
      <c r="MKT84" s="209"/>
      <c r="MKU84" s="209"/>
      <c r="MKV84" s="209"/>
      <c r="MKW84" s="209"/>
      <c r="MKX84" s="209"/>
      <c r="MKY84" s="209"/>
      <c r="MKZ84" s="209"/>
      <c r="MLA84" s="209"/>
      <c r="MLB84" s="209"/>
      <c r="MLC84" s="209"/>
      <c r="MLD84" s="209"/>
      <c r="MLE84" s="209"/>
      <c r="MLF84" s="209"/>
      <c r="MLG84" s="209"/>
      <c r="MLH84" s="209"/>
      <c r="MLI84" s="209"/>
      <c r="MLJ84" s="209"/>
      <c r="MLK84" s="209"/>
      <c r="MLL84" s="209"/>
      <c r="MLM84" s="209"/>
      <c r="MLN84" s="209"/>
      <c r="MLO84" s="209"/>
      <c r="MLP84" s="209"/>
      <c r="MLQ84" s="209"/>
      <c r="MLR84" s="209"/>
      <c r="MLS84" s="209"/>
      <c r="MLT84" s="209"/>
      <c r="MLU84" s="209"/>
      <c r="MLV84" s="209"/>
      <c r="MLW84" s="209"/>
      <c r="MLX84" s="209"/>
      <c r="MLY84" s="209"/>
      <c r="MLZ84" s="209"/>
      <c r="MMA84" s="209"/>
      <c r="MMB84" s="209"/>
      <c r="MMC84" s="209"/>
      <c r="MMD84" s="209"/>
      <c r="MME84" s="209"/>
      <c r="MMF84" s="209"/>
      <c r="MMG84" s="209"/>
      <c r="MMH84" s="209"/>
      <c r="MMI84" s="209"/>
      <c r="MMJ84" s="209"/>
      <c r="MMK84" s="209"/>
      <c r="MML84" s="209"/>
      <c r="MMM84" s="209"/>
      <c r="MMN84" s="209"/>
      <c r="MMO84" s="209"/>
      <c r="MMP84" s="209"/>
      <c r="MMQ84" s="209"/>
      <c r="MMR84" s="209"/>
      <c r="MMS84" s="209"/>
      <c r="MMT84" s="209"/>
      <c r="MMU84" s="209"/>
      <c r="MMV84" s="209"/>
      <c r="MMW84" s="209"/>
      <c r="MMX84" s="209"/>
      <c r="MMY84" s="209"/>
      <c r="MMZ84" s="209"/>
      <c r="MNA84" s="209"/>
      <c r="MNB84" s="209"/>
      <c r="MNC84" s="209"/>
      <c r="MND84" s="209"/>
      <c r="MNE84" s="209"/>
      <c r="MNF84" s="209"/>
      <c r="MNG84" s="209"/>
      <c r="MNH84" s="209"/>
      <c r="MNI84" s="209"/>
      <c r="MNJ84" s="209"/>
      <c r="MNK84" s="209"/>
      <c r="MNL84" s="209"/>
      <c r="MNM84" s="209"/>
      <c r="MNN84" s="209"/>
      <c r="MNO84" s="209"/>
      <c r="MNP84" s="209"/>
      <c r="MNQ84" s="209"/>
      <c r="MNR84" s="209"/>
      <c r="MNS84" s="209"/>
      <c r="MNT84" s="209"/>
      <c r="MNU84" s="209"/>
      <c r="MNV84" s="209"/>
      <c r="MNW84" s="209"/>
      <c r="MNX84" s="209"/>
      <c r="MNY84" s="209"/>
      <c r="MNZ84" s="209"/>
      <c r="MOA84" s="209"/>
      <c r="MOB84" s="209"/>
      <c r="MOC84" s="209"/>
      <c r="MOD84" s="209"/>
      <c r="MOE84" s="209"/>
      <c r="MOF84" s="209"/>
      <c r="MOG84" s="209"/>
      <c r="MOH84" s="209"/>
      <c r="MOI84" s="209"/>
      <c r="MOJ84" s="209"/>
      <c r="MOK84" s="209"/>
      <c r="MOL84" s="209"/>
      <c r="MOM84" s="209"/>
      <c r="MON84" s="209"/>
      <c r="MOO84" s="209"/>
      <c r="MOP84" s="209"/>
      <c r="MOQ84" s="209"/>
      <c r="MOR84" s="209"/>
      <c r="MOS84" s="209"/>
      <c r="MOT84" s="209"/>
      <c r="MOU84" s="209"/>
      <c r="MOV84" s="209"/>
      <c r="MOW84" s="209"/>
      <c r="MOX84" s="209"/>
      <c r="MOY84" s="209"/>
      <c r="MOZ84" s="209"/>
      <c r="MPA84" s="209"/>
      <c r="MPB84" s="209"/>
      <c r="MPC84" s="209"/>
      <c r="MPD84" s="209"/>
      <c r="MPE84" s="209"/>
      <c r="MPF84" s="209"/>
      <c r="MPG84" s="209"/>
      <c r="MPH84" s="209"/>
      <c r="MPI84" s="209"/>
      <c r="MPJ84" s="209"/>
      <c r="MPK84" s="209"/>
      <c r="MPL84" s="209"/>
      <c r="MPM84" s="209"/>
      <c r="MPN84" s="209"/>
      <c r="MPO84" s="209"/>
      <c r="MPP84" s="209"/>
      <c r="MPQ84" s="209"/>
      <c r="MPR84" s="209"/>
      <c r="MPS84" s="209"/>
      <c r="MPT84" s="209"/>
      <c r="MPU84" s="209"/>
      <c r="MPV84" s="209"/>
      <c r="MPW84" s="209"/>
      <c r="MPX84" s="209"/>
      <c r="MPY84" s="209"/>
      <c r="MPZ84" s="209"/>
      <c r="MQA84" s="209"/>
      <c r="MQB84" s="209"/>
      <c r="MQC84" s="209"/>
      <c r="MQD84" s="209"/>
      <c r="MQE84" s="209"/>
      <c r="MQF84" s="209"/>
      <c r="MQG84" s="209"/>
      <c r="MQH84" s="209"/>
      <c r="MQI84" s="209"/>
      <c r="MQJ84" s="209"/>
      <c r="MQK84" s="209"/>
      <c r="MQL84" s="209"/>
      <c r="MQM84" s="209"/>
      <c r="MQN84" s="209"/>
      <c r="MQO84" s="209"/>
      <c r="MQP84" s="209"/>
      <c r="MQQ84" s="209"/>
      <c r="MQR84" s="209"/>
      <c r="MQS84" s="209"/>
      <c r="MQT84" s="209"/>
      <c r="MQU84" s="209"/>
      <c r="MQV84" s="209"/>
      <c r="MQW84" s="209"/>
      <c r="MQX84" s="209"/>
      <c r="MQY84" s="209"/>
      <c r="MQZ84" s="209"/>
      <c r="MRA84" s="209"/>
      <c r="MRB84" s="209"/>
      <c r="MRC84" s="209"/>
      <c r="MRD84" s="209"/>
      <c r="MRE84" s="209"/>
      <c r="MRF84" s="209"/>
      <c r="MRG84" s="209"/>
      <c r="MRH84" s="209"/>
      <c r="MRI84" s="209"/>
      <c r="MRJ84" s="209"/>
      <c r="MRK84" s="209"/>
      <c r="MRL84" s="209"/>
      <c r="MRM84" s="209"/>
      <c r="MRN84" s="209"/>
      <c r="MRO84" s="209"/>
      <c r="MRP84" s="209"/>
      <c r="MRQ84" s="209"/>
      <c r="MRR84" s="209"/>
      <c r="MRS84" s="209"/>
      <c r="MRT84" s="209"/>
      <c r="MRU84" s="209"/>
      <c r="MRV84" s="209"/>
      <c r="MRW84" s="209"/>
      <c r="MRX84" s="209"/>
      <c r="MRY84" s="209"/>
      <c r="MRZ84" s="209"/>
      <c r="MSA84" s="209"/>
      <c r="MSB84" s="209"/>
      <c r="MSC84" s="209"/>
      <c r="MSD84" s="209"/>
      <c r="MSE84" s="209"/>
      <c r="MSF84" s="209"/>
      <c r="MSG84" s="209"/>
      <c r="MSH84" s="209"/>
      <c r="MSI84" s="209"/>
      <c r="MSJ84" s="209"/>
      <c r="MSK84" s="209"/>
      <c r="MSL84" s="209"/>
      <c r="MSM84" s="209"/>
      <c r="MSN84" s="209"/>
      <c r="MSO84" s="209"/>
      <c r="MSP84" s="209"/>
      <c r="MSQ84" s="209"/>
      <c r="MSR84" s="209"/>
      <c r="MSS84" s="209"/>
      <c r="MST84" s="209"/>
      <c r="MSU84" s="209"/>
      <c r="MSV84" s="209"/>
      <c r="MSW84" s="209"/>
      <c r="MSX84" s="209"/>
      <c r="MSY84" s="209"/>
      <c r="MSZ84" s="209"/>
      <c r="MTA84" s="209"/>
      <c r="MTB84" s="209"/>
      <c r="MTC84" s="209"/>
      <c r="MTD84" s="209"/>
      <c r="MTE84" s="209"/>
      <c r="MTF84" s="209"/>
      <c r="MTG84" s="209"/>
      <c r="MTH84" s="209"/>
      <c r="MTI84" s="209"/>
      <c r="MTJ84" s="209"/>
      <c r="MTK84" s="209"/>
      <c r="MTL84" s="209"/>
      <c r="MTM84" s="209"/>
      <c r="MTN84" s="209"/>
      <c r="MTO84" s="209"/>
      <c r="MTP84" s="209"/>
      <c r="MTQ84" s="209"/>
      <c r="MTR84" s="209"/>
      <c r="MTS84" s="209"/>
      <c r="MTT84" s="209"/>
      <c r="MTU84" s="209"/>
      <c r="MTV84" s="209"/>
      <c r="MTW84" s="209"/>
      <c r="MTX84" s="209"/>
      <c r="MTY84" s="209"/>
      <c r="MTZ84" s="209"/>
      <c r="MUA84" s="209"/>
      <c r="MUB84" s="209"/>
      <c r="MUC84" s="209"/>
      <c r="MUD84" s="209"/>
      <c r="MUE84" s="209"/>
      <c r="MUF84" s="209"/>
      <c r="MUG84" s="209"/>
      <c r="MUH84" s="209"/>
      <c r="MUI84" s="209"/>
      <c r="MUJ84" s="209"/>
      <c r="MUK84" s="209"/>
      <c r="MUL84" s="209"/>
      <c r="MUM84" s="209"/>
      <c r="MUN84" s="209"/>
      <c r="MUO84" s="209"/>
      <c r="MUP84" s="209"/>
      <c r="MUQ84" s="209"/>
      <c r="MUR84" s="209"/>
      <c r="MUS84" s="209"/>
      <c r="MUT84" s="209"/>
      <c r="MUU84" s="209"/>
      <c r="MUV84" s="209"/>
      <c r="MUW84" s="209"/>
      <c r="MUX84" s="209"/>
      <c r="MUY84" s="209"/>
      <c r="MUZ84" s="209"/>
      <c r="MVA84" s="209"/>
      <c r="MVB84" s="209"/>
      <c r="MVC84" s="209"/>
      <c r="MVD84" s="209"/>
      <c r="MVE84" s="209"/>
      <c r="MVF84" s="209"/>
      <c r="MVG84" s="209"/>
      <c r="MVH84" s="209"/>
      <c r="MVI84" s="209"/>
      <c r="MVJ84" s="209"/>
      <c r="MVK84" s="209"/>
      <c r="MVL84" s="209"/>
      <c r="MVM84" s="209"/>
      <c r="MVN84" s="209"/>
      <c r="MVO84" s="209"/>
      <c r="MVP84" s="209"/>
      <c r="MVQ84" s="209"/>
      <c r="MVR84" s="209"/>
      <c r="MVS84" s="209"/>
      <c r="MVT84" s="209"/>
      <c r="MVU84" s="209"/>
      <c r="MVV84" s="209"/>
      <c r="MVW84" s="209"/>
      <c r="MVX84" s="209"/>
      <c r="MVY84" s="209"/>
      <c r="MVZ84" s="209"/>
      <c r="MWA84" s="209"/>
      <c r="MWB84" s="209"/>
      <c r="MWC84" s="209"/>
      <c r="MWD84" s="209"/>
      <c r="MWE84" s="209"/>
      <c r="MWF84" s="209"/>
      <c r="MWG84" s="209"/>
      <c r="MWH84" s="209"/>
      <c r="MWI84" s="209"/>
      <c r="MWJ84" s="209"/>
      <c r="MWK84" s="209"/>
      <c r="MWL84" s="209"/>
      <c r="MWM84" s="209"/>
      <c r="MWN84" s="209"/>
      <c r="MWO84" s="209"/>
      <c r="MWP84" s="209"/>
      <c r="MWQ84" s="209"/>
      <c r="MWR84" s="209"/>
      <c r="MWS84" s="209"/>
      <c r="MWT84" s="209"/>
      <c r="MWU84" s="209"/>
      <c r="MWV84" s="209"/>
      <c r="MWW84" s="209"/>
      <c r="MWX84" s="209"/>
      <c r="MWY84" s="209"/>
      <c r="MWZ84" s="209"/>
      <c r="MXA84" s="209"/>
      <c r="MXB84" s="209"/>
      <c r="MXC84" s="209"/>
      <c r="MXD84" s="209"/>
      <c r="MXE84" s="209"/>
      <c r="MXF84" s="209"/>
      <c r="MXG84" s="209"/>
      <c r="MXH84" s="209"/>
      <c r="MXI84" s="209"/>
      <c r="MXJ84" s="209"/>
      <c r="MXK84" s="209"/>
      <c r="MXL84" s="209"/>
      <c r="MXM84" s="209"/>
      <c r="MXN84" s="209"/>
      <c r="MXO84" s="209"/>
      <c r="MXP84" s="209"/>
      <c r="MXQ84" s="209"/>
      <c r="MXR84" s="209"/>
      <c r="MXS84" s="209"/>
      <c r="MXT84" s="209"/>
      <c r="MXU84" s="209"/>
      <c r="MXV84" s="209"/>
      <c r="MXW84" s="209"/>
      <c r="MXX84" s="209"/>
      <c r="MXY84" s="209"/>
      <c r="MXZ84" s="209"/>
      <c r="MYA84" s="209"/>
      <c r="MYB84" s="209"/>
      <c r="MYC84" s="209"/>
      <c r="MYD84" s="209"/>
      <c r="MYE84" s="209"/>
      <c r="MYF84" s="209"/>
      <c r="MYG84" s="209"/>
      <c r="MYH84" s="209"/>
      <c r="MYI84" s="209"/>
      <c r="MYJ84" s="209"/>
      <c r="MYK84" s="209"/>
      <c r="MYL84" s="209"/>
      <c r="MYM84" s="209"/>
      <c r="MYN84" s="209"/>
      <c r="MYO84" s="209"/>
      <c r="MYP84" s="209"/>
      <c r="MYQ84" s="209"/>
      <c r="MYR84" s="209"/>
      <c r="MYS84" s="209"/>
      <c r="MYT84" s="209"/>
      <c r="MYU84" s="209"/>
      <c r="MYV84" s="209"/>
      <c r="MYW84" s="209"/>
      <c r="MYX84" s="209"/>
      <c r="MYY84" s="209"/>
      <c r="MYZ84" s="209"/>
      <c r="MZA84" s="209"/>
      <c r="MZB84" s="209"/>
      <c r="MZC84" s="209"/>
      <c r="MZD84" s="209"/>
      <c r="MZE84" s="209"/>
      <c r="MZF84" s="209"/>
      <c r="MZG84" s="209"/>
      <c r="MZH84" s="209"/>
      <c r="MZI84" s="209"/>
      <c r="MZJ84" s="209"/>
      <c r="MZK84" s="209"/>
      <c r="MZL84" s="209"/>
      <c r="MZM84" s="209"/>
      <c r="MZN84" s="209"/>
      <c r="MZO84" s="209"/>
      <c r="MZP84" s="209"/>
      <c r="MZQ84" s="209"/>
      <c r="MZR84" s="209"/>
      <c r="MZS84" s="209"/>
      <c r="MZT84" s="209"/>
      <c r="MZU84" s="209"/>
      <c r="MZV84" s="209"/>
      <c r="MZW84" s="209"/>
      <c r="MZX84" s="209"/>
      <c r="MZY84" s="209"/>
      <c r="MZZ84" s="209"/>
      <c r="NAA84" s="209"/>
      <c r="NAB84" s="209"/>
      <c r="NAC84" s="209"/>
      <c r="NAD84" s="209"/>
      <c r="NAE84" s="209"/>
      <c r="NAF84" s="209"/>
      <c r="NAG84" s="209"/>
      <c r="NAH84" s="209"/>
      <c r="NAI84" s="209"/>
      <c r="NAJ84" s="209"/>
      <c r="NAK84" s="209"/>
      <c r="NAL84" s="209"/>
      <c r="NAM84" s="209"/>
      <c r="NAN84" s="209"/>
      <c r="NAO84" s="209"/>
      <c r="NAP84" s="209"/>
      <c r="NAQ84" s="209"/>
      <c r="NAR84" s="209"/>
      <c r="NAS84" s="209"/>
      <c r="NAT84" s="209"/>
      <c r="NAU84" s="209"/>
      <c r="NAV84" s="209"/>
      <c r="NAW84" s="209"/>
      <c r="NAX84" s="209"/>
      <c r="NAY84" s="209"/>
      <c r="NAZ84" s="209"/>
      <c r="NBA84" s="209"/>
      <c r="NBB84" s="209"/>
      <c r="NBC84" s="209"/>
      <c r="NBD84" s="209"/>
      <c r="NBE84" s="209"/>
      <c r="NBF84" s="209"/>
      <c r="NBG84" s="209"/>
      <c r="NBH84" s="209"/>
      <c r="NBI84" s="209"/>
      <c r="NBJ84" s="209"/>
      <c r="NBK84" s="209"/>
      <c r="NBL84" s="209"/>
      <c r="NBM84" s="209"/>
      <c r="NBN84" s="209"/>
      <c r="NBO84" s="209"/>
      <c r="NBP84" s="209"/>
      <c r="NBQ84" s="209"/>
      <c r="NBR84" s="209"/>
      <c r="NBS84" s="209"/>
      <c r="NBT84" s="209"/>
      <c r="NBU84" s="209"/>
      <c r="NBV84" s="209"/>
      <c r="NBW84" s="209"/>
      <c r="NBX84" s="209"/>
      <c r="NBY84" s="209"/>
      <c r="NBZ84" s="209"/>
      <c r="NCA84" s="209"/>
      <c r="NCB84" s="209"/>
      <c r="NCC84" s="209"/>
      <c r="NCD84" s="209"/>
      <c r="NCE84" s="209"/>
      <c r="NCF84" s="209"/>
      <c r="NCG84" s="209"/>
      <c r="NCH84" s="209"/>
      <c r="NCI84" s="209"/>
      <c r="NCJ84" s="209"/>
      <c r="NCK84" s="209"/>
      <c r="NCL84" s="209"/>
      <c r="NCM84" s="209"/>
      <c r="NCN84" s="209"/>
      <c r="NCO84" s="209"/>
      <c r="NCP84" s="209"/>
      <c r="NCQ84" s="209"/>
      <c r="NCR84" s="209"/>
      <c r="NCS84" s="209"/>
      <c r="NCT84" s="209"/>
      <c r="NCU84" s="209"/>
      <c r="NCV84" s="209"/>
      <c r="NCW84" s="209"/>
      <c r="NCX84" s="209"/>
      <c r="NCY84" s="209"/>
      <c r="NCZ84" s="209"/>
      <c r="NDA84" s="209"/>
      <c r="NDB84" s="209"/>
      <c r="NDC84" s="209"/>
      <c r="NDD84" s="209"/>
      <c r="NDE84" s="209"/>
      <c r="NDF84" s="209"/>
      <c r="NDG84" s="209"/>
      <c r="NDH84" s="209"/>
      <c r="NDI84" s="209"/>
      <c r="NDJ84" s="209"/>
      <c r="NDK84" s="209"/>
      <c r="NDL84" s="209"/>
      <c r="NDM84" s="209"/>
      <c r="NDN84" s="209"/>
      <c r="NDO84" s="209"/>
      <c r="NDP84" s="209"/>
      <c r="NDQ84" s="209"/>
      <c r="NDR84" s="209"/>
      <c r="NDS84" s="209"/>
      <c r="NDT84" s="209"/>
      <c r="NDU84" s="209"/>
      <c r="NDV84" s="209"/>
      <c r="NDW84" s="209"/>
      <c r="NDX84" s="209"/>
      <c r="NDY84" s="209"/>
      <c r="NDZ84" s="209"/>
      <c r="NEA84" s="209"/>
      <c r="NEB84" s="209"/>
      <c r="NEC84" s="209"/>
      <c r="NED84" s="209"/>
      <c r="NEE84" s="209"/>
      <c r="NEF84" s="209"/>
      <c r="NEG84" s="209"/>
      <c r="NEH84" s="209"/>
      <c r="NEI84" s="209"/>
      <c r="NEJ84" s="209"/>
      <c r="NEK84" s="209"/>
      <c r="NEL84" s="209"/>
      <c r="NEM84" s="209"/>
      <c r="NEN84" s="209"/>
      <c r="NEO84" s="209"/>
      <c r="NEP84" s="209"/>
      <c r="NEQ84" s="209"/>
      <c r="NER84" s="209"/>
      <c r="NES84" s="209"/>
      <c r="NET84" s="209"/>
      <c r="NEU84" s="209"/>
      <c r="NEV84" s="209"/>
      <c r="NEW84" s="209"/>
      <c r="NEX84" s="209"/>
      <c r="NEY84" s="209"/>
      <c r="NEZ84" s="209"/>
      <c r="NFA84" s="209"/>
      <c r="NFB84" s="209"/>
      <c r="NFC84" s="209"/>
      <c r="NFD84" s="209"/>
      <c r="NFE84" s="209"/>
      <c r="NFF84" s="209"/>
      <c r="NFG84" s="209"/>
      <c r="NFH84" s="209"/>
      <c r="NFI84" s="209"/>
      <c r="NFJ84" s="209"/>
      <c r="NFK84" s="209"/>
      <c r="NFL84" s="209"/>
      <c r="NFM84" s="209"/>
      <c r="NFN84" s="209"/>
      <c r="NFO84" s="209"/>
      <c r="NFP84" s="209"/>
      <c r="NFQ84" s="209"/>
      <c r="NFR84" s="209"/>
      <c r="NFS84" s="209"/>
      <c r="NFT84" s="209"/>
      <c r="NFU84" s="209"/>
      <c r="NFV84" s="209"/>
      <c r="NFW84" s="209"/>
      <c r="NFX84" s="209"/>
      <c r="NFY84" s="209"/>
      <c r="NFZ84" s="209"/>
      <c r="NGA84" s="209"/>
      <c r="NGB84" s="209"/>
      <c r="NGC84" s="209"/>
      <c r="NGD84" s="209"/>
      <c r="NGE84" s="209"/>
      <c r="NGF84" s="209"/>
      <c r="NGG84" s="209"/>
      <c r="NGH84" s="209"/>
      <c r="NGI84" s="209"/>
      <c r="NGJ84" s="209"/>
      <c r="NGK84" s="209"/>
      <c r="NGL84" s="209"/>
      <c r="NGM84" s="209"/>
      <c r="NGN84" s="209"/>
      <c r="NGO84" s="209"/>
      <c r="NGP84" s="209"/>
      <c r="NGQ84" s="209"/>
      <c r="NGR84" s="209"/>
      <c r="NGS84" s="209"/>
      <c r="NGT84" s="209"/>
      <c r="NGU84" s="209"/>
      <c r="NGV84" s="209"/>
      <c r="NGW84" s="209"/>
      <c r="NGX84" s="209"/>
      <c r="NGY84" s="209"/>
      <c r="NGZ84" s="209"/>
      <c r="NHA84" s="209"/>
      <c r="NHB84" s="209"/>
      <c r="NHC84" s="209"/>
      <c r="NHD84" s="209"/>
      <c r="NHE84" s="209"/>
      <c r="NHF84" s="209"/>
      <c r="NHG84" s="209"/>
      <c r="NHH84" s="209"/>
      <c r="NHI84" s="209"/>
      <c r="NHJ84" s="209"/>
      <c r="NHK84" s="209"/>
      <c r="NHL84" s="209"/>
      <c r="NHM84" s="209"/>
      <c r="NHN84" s="209"/>
      <c r="NHO84" s="209"/>
      <c r="NHP84" s="209"/>
      <c r="NHQ84" s="209"/>
      <c r="NHR84" s="209"/>
      <c r="NHS84" s="209"/>
      <c r="NHT84" s="209"/>
      <c r="NHU84" s="209"/>
      <c r="NHV84" s="209"/>
      <c r="NHW84" s="209"/>
      <c r="NHX84" s="209"/>
      <c r="NHY84" s="209"/>
      <c r="NHZ84" s="209"/>
      <c r="NIA84" s="209"/>
      <c r="NIB84" s="209"/>
      <c r="NIC84" s="209"/>
      <c r="NID84" s="209"/>
      <c r="NIE84" s="209"/>
      <c r="NIF84" s="209"/>
      <c r="NIG84" s="209"/>
      <c r="NIH84" s="209"/>
      <c r="NII84" s="209"/>
      <c r="NIJ84" s="209"/>
      <c r="NIK84" s="209"/>
      <c r="NIL84" s="209"/>
      <c r="NIM84" s="209"/>
      <c r="NIN84" s="209"/>
      <c r="NIO84" s="209"/>
      <c r="NIP84" s="209"/>
      <c r="NIQ84" s="209"/>
      <c r="NIR84" s="209"/>
      <c r="NIS84" s="209"/>
      <c r="NIT84" s="209"/>
      <c r="NIU84" s="209"/>
      <c r="NIV84" s="209"/>
      <c r="NIW84" s="209"/>
      <c r="NIX84" s="209"/>
      <c r="NIY84" s="209"/>
      <c r="NIZ84" s="209"/>
      <c r="NJA84" s="209"/>
      <c r="NJB84" s="209"/>
      <c r="NJC84" s="209"/>
      <c r="NJD84" s="209"/>
      <c r="NJE84" s="209"/>
      <c r="NJF84" s="209"/>
      <c r="NJG84" s="209"/>
      <c r="NJH84" s="209"/>
      <c r="NJI84" s="209"/>
      <c r="NJJ84" s="209"/>
      <c r="NJK84" s="209"/>
      <c r="NJL84" s="209"/>
      <c r="NJM84" s="209"/>
      <c r="NJN84" s="209"/>
      <c r="NJO84" s="209"/>
      <c r="NJP84" s="209"/>
      <c r="NJQ84" s="209"/>
      <c r="NJR84" s="209"/>
      <c r="NJS84" s="209"/>
      <c r="NJT84" s="209"/>
      <c r="NJU84" s="209"/>
      <c r="NJV84" s="209"/>
      <c r="NJW84" s="209"/>
      <c r="NJX84" s="209"/>
      <c r="NJY84" s="209"/>
      <c r="NJZ84" s="209"/>
      <c r="NKA84" s="209"/>
      <c r="NKB84" s="209"/>
      <c r="NKC84" s="209"/>
      <c r="NKD84" s="209"/>
      <c r="NKE84" s="209"/>
      <c r="NKF84" s="209"/>
      <c r="NKG84" s="209"/>
      <c r="NKH84" s="209"/>
      <c r="NKI84" s="209"/>
      <c r="NKJ84" s="209"/>
      <c r="NKK84" s="209"/>
      <c r="NKL84" s="209"/>
      <c r="NKM84" s="209"/>
      <c r="NKN84" s="209"/>
      <c r="NKO84" s="209"/>
      <c r="NKP84" s="209"/>
      <c r="NKQ84" s="209"/>
      <c r="NKR84" s="209"/>
      <c r="NKS84" s="209"/>
      <c r="NKT84" s="209"/>
      <c r="NKU84" s="209"/>
      <c r="NKV84" s="209"/>
      <c r="NKW84" s="209"/>
      <c r="NKX84" s="209"/>
      <c r="NKY84" s="209"/>
      <c r="NKZ84" s="209"/>
      <c r="NLA84" s="209"/>
      <c r="NLB84" s="209"/>
      <c r="NLC84" s="209"/>
      <c r="NLD84" s="209"/>
      <c r="NLE84" s="209"/>
      <c r="NLF84" s="209"/>
      <c r="NLG84" s="209"/>
      <c r="NLH84" s="209"/>
      <c r="NLI84" s="209"/>
      <c r="NLJ84" s="209"/>
      <c r="NLK84" s="209"/>
      <c r="NLL84" s="209"/>
      <c r="NLM84" s="209"/>
      <c r="NLN84" s="209"/>
      <c r="NLO84" s="209"/>
      <c r="NLP84" s="209"/>
      <c r="NLQ84" s="209"/>
      <c r="NLR84" s="209"/>
      <c r="NLS84" s="209"/>
      <c r="NLT84" s="209"/>
      <c r="NLU84" s="209"/>
      <c r="NLV84" s="209"/>
      <c r="NLW84" s="209"/>
      <c r="NLX84" s="209"/>
      <c r="NLY84" s="209"/>
      <c r="NLZ84" s="209"/>
      <c r="NMA84" s="209"/>
      <c r="NMB84" s="209"/>
      <c r="NMC84" s="209"/>
      <c r="NMD84" s="209"/>
      <c r="NME84" s="209"/>
      <c r="NMF84" s="209"/>
      <c r="NMG84" s="209"/>
      <c r="NMH84" s="209"/>
      <c r="NMI84" s="209"/>
      <c r="NMJ84" s="209"/>
      <c r="NMK84" s="209"/>
      <c r="NML84" s="209"/>
      <c r="NMM84" s="209"/>
      <c r="NMN84" s="209"/>
      <c r="NMO84" s="209"/>
      <c r="NMP84" s="209"/>
      <c r="NMQ84" s="209"/>
      <c r="NMR84" s="209"/>
      <c r="NMS84" s="209"/>
      <c r="NMT84" s="209"/>
      <c r="NMU84" s="209"/>
      <c r="NMV84" s="209"/>
      <c r="NMW84" s="209"/>
      <c r="NMX84" s="209"/>
      <c r="NMY84" s="209"/>
      <c r="NMZ84" s="209"/>
      <c r="NNA84" s="209"/>
      <c r="NNB84" s="209"/>
      <c r="NNC84" s="209"/>
      <c r="NND84" s="209"/>
      <c r="NNE84" s="209"/>
      <c r="NNF84" s="209"/>
      <c r="NNG84" s="209"/>
      <c r="NNH84" s="209"/>
      <c r="NNI84" s="209"/>
      <c r="NNJ84" s="209"/>
      <c r="NNK84" s="209"/>
      <c r="NNL84" s="209"/>
      <c r="NNM84" s="209"/>
      <c r="NNN84" s="209"/>
      <c r="NNO84" s="209"/>
      <c r="NNP84" s="209"/>
      <c r="NNQ84" s="209"/>
      <c r="NNR84" s="209"/>
      <c r="NNS84" s="209"/>
      <c r="NNT84" s="209"/>
      <c r="NNU84" s="209"/>
      <c r="NNV84" s="209"/>
      <c r="NNW84" s="209"/>
      <c r="NNX84" s="209"/>
      <c r="NNY84" s="209"/>
      <c r="NNZ84" s="209"/>
      <c r="NOA84" s="209"/>
      <c r="NOB84" s="209"/>
      <c r="NOC84" s="209"/>
      <c r="NOD84" s="209"/>
      <c r="NOE84" s="209"/>
      <c r="NOF84" s="209"/>
      <c r="NOG84" s="209"/>
      <c r="NOH84" s="209"/>
      <c r="NOI84" s="209"/>
      <c r="NOJ84" s="209"/>
      <c r="NOK84" s="209"/>
      <c r="NOL84" s="209"/>
      <c r="NOM84" s="209"/>
      <c r="NON84" s="209"/>
      <c r="NOO84" s="209"/>
      <c r="NOP84" s="209"/>
      <c r="NOQ84" s="209"/>
      <c r="NOR84" s="209"/>
      <c r="NOS84" s="209"/>
      <c r="NOT84" s="209"/>
      <c r="NOU84" s="209"/>
      <c r="NOV84" s="209"/>
      <c r="NOW84" s="209"/>
      <c r="NOX84" s="209"/>
      <c r="NOY84" s="209"/>
      <c r="NOZ84" s="209"/>
      <c r="NPA84" s="209"/>
      <c r="NPB84" s="209"/>
      <c r="NPC84" s="209"/>
      <c r="NPD84" s="209"/>
      <c r="NPE84" s="209"/>
      <c r="NPF84" s="209"/>
      <c r="NPG84" s="209"/>
      <c r="NPH84" s="209"/>
      <c r="NPI84" s="209"/>
      <c r="NPJ84" s="209"/>
      <c r="NPK84" s="209"/>
      <c r="NPL84" s="209"/>
      <c r="NPM84" s="209"/>
      <c r="NPN84" s="209"/>
      <c r="NPO84" s="209"/>
      <c r="NPP84" s="209"/>
      <c r="NPQ84" s="209"/>
      <c r="NPR84" s="209"/>
      <c r="NPS84" s="209"/>
      <c r="NPT84" s="209"/>
      <c r="NPU84" s="209"/>
      <c r="NPV84" s="209"/>
      <c r="NPW84" s="209"/>
      <c r="NPX84" s="209"/>
      <c r="NPY84" s="209"/>
      <c r="NPZ84" s="209"/>
      <c r="NQA84" s="209"/>
      <c r="NQB84" s="209"/>
      <c r="NQC84" s="209"/>
      <c r="NQD84" s="209"/>
      <c r="NQE84" s="209"/>
      <c r="NQF84" s="209"/>
      <c r="NQG84" s="209"/>
      <c r="NQH84" s="209"/>
      <c r="NQI84" s="209"/>
      <c r="NQJ84" s="209"/>
      <c r="NQK84" s="209"/>
      <c r="NQL84" s="209"/>
      <c r="NQM84" s="209"/>
      <c r="NQN84" s="209"/>
      <c r="NQO84" s="209"/>
      <c r="NQP84" s="209"/>
      <c r="NQQ84" s="209"/>
      <c r="NQR84" s="209"/>
      <c r="NQS84" s="209"/>
      <c r="NQT84" s="209"/>
      <c r="NQU84" s="209"/>
      <c r="NQV84" s="209"/>
      <c r="NQW84" s="209"/>
      <c r="NQX84" s="209"/>
      <c r="NQY84" s="209"/>
      <c r="NQZ84" s="209"/>
      <c r="NRA84" s="209"/>
      <c r="NRB84" s="209"/>
      <c r="NRC84" s="209"/>
      <c r="NRD84" s="209"/>
      <c r="NRE84" s="209"/>
      <c r="NRF84" s="209"/>
      <c r="NRG84" s="209"/>
      <c r="NRH84" s="209"/>
      <c r="NRI84" s="209"/>
      <c r="NRJ84" s="209"/>
      <c r="NRK84" s="209"/>
      <c r="NRL84" s="209"/>
      <c r="NRM84" s="209"/>
      <c r="NRN84" s="209"/>
      <c r="NRO84" s="209"/>
      <c r="NRP84" s="209"/>
      <c r="NRQ84" s="209"/>
      <c r="NRR84" s="209"/>
      <c r="NRS84" s="209"/>
      <c r="NRT84" s="209"/>
      <c r="NRU84" s="209"/>
      <c r="NRV84" s="209"/>
      <c r="NRW84" s="209"/>
      <c r="NRX84" s="209"/>
      <c r="NRY84" s="209"/>
      <c r="NRZ84" s="209"/>
      <c r="NSA84" s="209"/>
      <c r="NSB84" s="209"/>
      <c r="NSC84" s="209"/>
      <c r="NSD84" s="209"/>
      <c r="NSE84" s="209"/>
      <c r="NSF84" s="209"/>
      <c r="NSG84" s="209"/>
      <c r="NSH84" s="209"/>
      <c r="NSI84" s="209"/>
      <c r="NSJ84" s="209"/>
      <c r="NSK84" s="209"/>
      <c r="NSL84" s="209"/>
      <c r="NSM84" s="209"/>
      <c r="NSN84" s="209"/>
      <c r="NSO84" s="209"/>
      <c r="NSP84" s="209"/>
      <c r="NSQ84" s="209"/>
      <c r="NSR84" s="209"/>
      <c r="NSS84" s="209"/>
      <c r="NST84" s="209"/>
      <c r="NSU84" s="209"/>
      <c r="NSV84" s="209"/>
      <c r="NSW84" s="209"/>
      <c r="NSX84" s="209"/>
      <c r="NSY84" s="209"/>
      <c r="NSZ84" s="209"/>
      <c r="NTA84" s="209"/>
      <c r="NTB84" s="209"/>
      <c r="NTC84" s="209"/>
      <c r="NTD84" s="209"/>
      <c r="NTE84" s="209"/>
      <c r="NTF84" s="209"/>
      <c r="NTG84" s="209"/>
      <c r="NTH84" s="209"/>
      <c r="NTI84" s="209"/>
      <c r="NTJ84" s="209"/>
      <c r="NTK84" s="209"/>
      <c r="NTL84" s="209"/>
      <c r="NTM84" s="209"/>
      <c r="NTN84" s="209"/>
      <c r="NTO84" s="209"/>
      <c r="NTP84" s="209"/>
      <c r="NTQ84" s="209"/>
      <c r="NTR84" s="209"/>
      <c r="NTS84" s="209"/>
      <c r="NTT84" s="209"/>
      <c r="NTU84" s="209"/>
      <c r="NTV84" s="209"/>
      <c r="NTW84" s="209"/>
      <c r="NTX84" s="209"/>
      <c r="NTY84" s="209"/>
      <c r="NTZ84" s="209"/>
      <c r="NUA84" s="209"/>
      <c r="NUB84" s="209"/>
      <c r="NUC84" s="209"/>
      <c r="NUD84" s="209"/>
      <c r="NUE84" s="209"/>
      <c r="NUF84" s="209"/>
      <c r="NUG84" s="209"/>
      <c r="NUH84" s="209"/>
      <c r="NUI84" s="209"/>
      <c r="NUJ84" s="209"/>
      <c r="NUK84" s="209"/>
      <c r="NUL84" s="209"/>
      <c r="NUM84" s="209"/>
      <c r="NUN84" s="209"/>
      <c r="NUO84" s="209"/>
      <c r="NUP84" s="209"/>
      <c r="NUQ84" s="209"/>
      <c r="NUR84" s="209"/>
      <c r="NUS84" s="209"/>
      <c r="NUT84" s="209"/>
      <c r="NUU84" s="209"/>
      <c r="NUV84" s="209"/>
      <c r="NUW84" s="209"/>
      <c r="NUX84" s="209"/>
      <c r="NUY84" s="209"/>
      <c r="NUZ84" s="209"/>
      <c r="NVA84" s="209"/>
      <c r="NVB84" s="209"/>
      <c r="NVC84" s="209"/>
      <c r="NVD84" s="209"/>
      <c r="NVE84" s="209"/>
      <c r="NVF84" s="209"/>
      <c r="NVG84" s="209"/>
      <c r="NVH84" s="209"/>
      <c r="NVI84" s="209"/>
      <c r="NVJ84" s="209"/>
      <c r="NVK84" s="209"/>
      <c r="NVL84" s="209"/>
      <c r="NVM84" s="209"/>
      <c r="NVN84" s="209"/>
      <c r="NVO84" s="209"/>
      <c r="NVP84" s="209"/>
      <c r="NVQ84" s="209"/>
      <c r="NVR84" s="209"/>
      <c r="NVS84" s="209"/>
      <c r="NVT84" s="209"/>
      <c r="NVU84" s="209"/>
      <c r="NVV84" s="209"/>
      <c r="NVW84" s="209"/>
      <c r="NVX84" s="209"/>
      <c r="NVY84" s="209"/>
      <c r="NVZ84" s="209"/>
      <c r="NWA84" s="209"/>
      <c r="NWB84" s="209"/>
      <c r="NWC84" s="209"/>
      <c r="NWD84" s="209"/>
      <c r="NWE84" s="209"/>
      <c r="NWF84" s="209"/>
      <c r="NWG84" s="209"/>
      <c r="NWH84" s="209"/>
      <c r="NWI84" s="209"/>
      <c r="NWJ84" s="209"/>
      <c r="NWK84" s="209"/>
      <c r="NWL84" s="209"/>
      <c r="NWM84" s="209"/>
      <c r="NWN84" s="209"/>
      <c r="NWO84" s="209"/>
      <c r="NWP84" s="209"/>
      <c r="NWQ84" s="209"/>
      <c r="NWR84" s="209"/>
      <c r="NWS84" s="209"/>
      <c r="NWT84" s="209"/>
      <c r="NWU84" s="209"/>
      <c r="NWV84" s="209"/>
      <c r="NWW84" s="209"/>
      <c r="NWX84" s="209"/>
      <c r="NWY84" s="209"/>
      <c r="NWZ84" s="209"/>
      <c r="NXA84" s="209"/>
      <c r="NXB84" s="209"/>
      <c r="NXC84" s="209"/>
      <c r="NXD84" s="209"/>
      <c r="NXE84" s="209"/>
      <c r="NXF84" s="209"/>
      <c r="NXG84" s="209"/>
      <c r="NXH84" s="209"/>
      <c r="NXI84" s="209"/>
      <c r="NXJ84" s="209"/>
      <c r="NXK84" s="209"/>
      <c r="NXL84" s="209"/>
      <c r="NXM84" s="209"/>
      <c r="NXN84" s="209"/>
      <c r="NXO84" s="209"/>
      <c r="NXP84" s="209"/>
      <c r="NXQ84" s="209"/>
      <c r="NXR84" s="209"/>
      <c r="NXS84" s="209"/>
      <c r="NXT84" s="209"/>
      <c r="NXU84" s="209"/>
      <c r="NXV84" s="209"/>
      <c r="NXW84" s="209"/>
      <c r="NXX84" s="209"/>
      <c r="NXY84" s="209"/>
      <c r="NXZ84" s="209"/>
      <c r="NYA84" s="209"/>
      <c r="NYB84" s="209"/>
      <c r="NYC84" s="209"/>
      <c r="NYD84" s="209"/>
      <c r="NYE84" s="209"/>
      <c r="NYF84" s="209"/>
      <c r="NYG84" s="209"/>
      <c r="NYH84" s="209"/>
      <c r="NYI84" s="209"/>
      <c r="NYJ84" s="209"/>
      <c r="NYK84" s="209"/>
      <c r="NYL84" s="209"/>
      <c r="NYM84" s="209"/>
      <c r="NYN84" s="209"/>
      <c r="NYO84" s="209"/>
      <c r="NYP84" s="209"/>
      <c r="NYQ84" s="209"/>
      <c r="NYR84" s="209"/>
      <c r="NYS84" s="209"/>
      <c r="NYT84" s="209"/>
      <c r="NYU84" s="209"/>
      <c r="NYV84" s="209"/>
      <c r="NYW84" s="209"/>
      <c r="NYX84" s="209"/>
      <c r="NYY84" s="209"/>
      <c r="NYZ84" s="209"/>
      <c r="NZA84" s="209"/>
      <c r="NZB84" s="209"/>
      <c r="NZC84" s="209"/>
      <c r="NZD84" s="209"/>
      <c r="NZE84" s="209"/>
      <c r="NZF84" s="209"/>
      <c r="NZG84" s="209"/>
      <c r="NZH84" s="209"/>
      <c r="NZI84" s="209"/>
      <c r="NZJ84" s="209"/>
      <c r="NZK84" s="209"/>
      <c r="NZL84" s="209"/>
      <c r="NZM84" s="209"/>
      <c r="NZN84" s="209"/>
      <c r="NZO84" s="209"/>
      <c r="NZP84" s="209"/>
      <c r="NZQ84" s="209"/>
      <c r="NZR84" s="209"/>
      <c r="NZS84" s="209"/>
      <c r="NZT84" s="209"/>
      <c r="NZU84" s="209"/>
      <c r="NZV84" s="209"/>
      <c r="NZW84" s="209"/>
      <c r="NZX84" s="209"/>
      <c r="NZY84" s="209"/>
      <c r="NZZ84" s="209"/>
      <c r="OAA84" s="209"/>
      <c r="OAB84" s="209"/>
      <c r="OAC84" s="209"/>
      <c r="OAD84" s="209"/>
      <c r="OAE84" s="209"/>
      <c r="OAF84" s="209"/>
      <c r="OAG84" s="209"/>
      <c r="OAH84" s="209"/>
      <c r="OAI84" s="209"/>
      <c r="OAJ84" s="209"/>
      <c r="OAK84" s="209"/>
      <c r="OAL84" s="209"/>
      <c r="OAM84" s="209"/>
      <c r="OAN84" s="209"/>
      <c r="OAO84" s="209"/>
      <c r="OAP84" s="209"/>
      <c r="OAQ84" s="209"/>
      <c r="OAR84" s="209"/>
      <c r="OAS84" s="209"/>
      <c r="OAT84" s="209"/>
      <c r="OAU84" s="209"/>
      <c r="OAV84" s="209"/>
      <c r="OAW84" s="209"/>
      <c r="OAX84" s="209"/>
      <c r="OAY84" s="209"/>
      <c r="OAZ84" s="209"/>
      <c r="OBA84" s="209"/>
      <c r="OBB84" s="209"/>
      <c r="OBC84" s="209"/>
      <c r="OBD84" s="209"/>
      <c r="OBE84" s="209"/>
      <c r="OBF84" s="209"/>
      <c r="OBG84" s="209"/>
      <c r="OBH84" s="209"/>
      <c r="OBI84" s="209"/>
      <c r="OBJ84" s="209"/>
      <c r="OBK84" s="209"/>
      <c r="OBL84" s="209"/>
      <c r="OBM84" s="209"/>
      <c r="OBN84" s="209"/>
      <c r="OBO84" s="209"/>
      <c r="OBP84" s="209"/>
      <c r="OBQ84" s="209"/>
      <c r="OBR84" s="209"/>
      <c r="OBS84" s="209"/>
      <c r="OBT84" s="209"/>
      <c r="OBU84" s="209"/>
      <c r="OBV84" s="209"/>
      <c r="OBW84" s="209"/>
      <c r="OBX84" s="209"/>
      <c r="OBY84" s="209"/>
      <c r="OBZ84" s="209"/>
      <c r="OCA84" s="209"/>
      <c r="OCB84" s="209"/>
      <c r="OCC84" s="209"/>
      <c r="OCD84" s="209"/>
      <c r="OCE84" s="209"/>
      <c r="OCF84" s="209"/>
      <c r="OCG84" s="209"/>
      <c r="OCH84" s="209"/>
      <c r="OCI84" s="209"/>
      <c r="OCJ84" s="209"/>
      <c r="OCK84" s="209"/>
      <c r="OCL84" s="209"/>
      <c r="OCM84" s="209"/>
      <c r="OCN84" s="209"/>
      <c r="OCO84" s="209"/>
      <c r="OCP84" s="209"/>
      <c r="OCQ84" s="209"/>
      <c r="OCR84" s="209"/>
      <c r="OCS84" s="209"/>
      <c r="OCT84" s="209"/>
      <c r="OCU84" s="209"/>
      <c r="OCV84" s="209"/>
      <c r="OCW84" s="209"/>
      <c r="OCX84" s="209"/>
      <c r="OCY84" s="209"/>
      <c r="OCZ84" s="209"/>
      <c r="ODA84" s="209"/>
      <c r="ODB84" s="209"/>
      <c r="ODC84" s="209"/>
      <c r="ODD84" s="209"/>
      <c r="ODE84" s="209"/>
      <c r="ODF84" s="209"/>
      <c r="ODG84" s="209"/>
      <c r="ODH84" s="209"/>
      <c r="ODI84" s="209"/>
      <c r="ODJ84" s="209"/>
      <c r="ODK84" s="209"/>
      <c r="ODL84" s="209"/>
      <c r="ODM84" s="209"/>
      <c r="ODN84" s="209"/>
      <c r="ODO84" s="209"/>
      <c r="ODP84" s="209"/>
      <c r="ODQ84" s="209"/>
      <c r="ODR84" s="209"/>
      <c r="ODS84" s="209"/>
      <c r="ODT84" s="209"/>
      <c r="ODU84" s="209"/>
      <c r="ODV84" s="209"/>
      <c r="ODW84" s="209"/>
      <c r="ODX84" s="209"/>
      <c r="ODY84" s="209"/>
      <c r="ODZ84" s="209"/>
      <c r="OEA84" s="209"/>
      <c r="OEB84" s="209"/>
      <c r="OEC84" s="209"/>
      <c r="OED84" s="209"/>
      <c r="OEE84" s="209"/>
      <c r="OEF84" s="209"/>
      <c r="OEG84" s="209"/>
      <c r="OEH84" s="209"/>
      <c r="OEI84" s="209"/>
      <c r="OEJ84" s="209"/>
      <c r="OEK84" s="209"/>
      <c r="OEL84" s="209"/>
      <c r="OEM84" s="209"/>
      <c r="OEN84" s="209"/>
      <c r="OEO84" s="209"/>
      <c r="OEP84" s="209"/>
      <c r="OEQ84" s="209"/>
      <c r="OER84" s="209"/>
      <c r="OES84" s="209"/>
      <c r="OET84" s="209"/>
      <c r="OEU84" s="209"/>
      <c r="OEV84" s="209"/>
      <c r="OEW84" s="209"/>
      <c r="OEX84" s="209"/>
      <c r="OEY84" s="209"/>
      <c r="OEZ84" s="209"/>
      <c r="OFA84" s="209"/>
      <c r="OFB84" s="209"/>
      <c r="OFC84" s="209"/>
      <c r="OFD84" s="209"/>
      <c r="OFE84" s="209"/>
      <c r="OFF84" s="209"/>
      <c r="OFG84" s="209"/>
      <c r="OFH84" s="209"/>
      <c r="OFI84" s="209"/>
      <c r="OFJ84" s="209"/>
      <c r="OFK84" s="209"/>
      <c r="OFL84" s="209"/>
      <c r="OFM84" s="209"/>
      <c r="OFN84" s="209"/>
      <c r="OFO84" s="209"/>
      <c r="OFP84" s="209"/>
      <c r="OFQ84" s="209"/>
      <c r="OFR84" s="209"/>
      <c r="OFS84" s="209"/>
      <c r="OFT84" s="209"/>
      <c r="OFU84" s="209"/>
      <c r="OFV84" s="209"/>
      <c r="OFW84" s="209"/>
      <c r="OFX84" s="209"/>
      <c r="OFY84" s="209"/>
      <c r="OFZ84" s="209"/>
      <c r="OGA84" s="209"/>
      <c r="OGB84" s="209"/>
      <c r="OGC84" s="209"/>
      <c r="OGD84" s="209"/>
      <c r="OGE84" s="209"/>
      <c r="OGF84" s="209"/>
      <c r="OGG84" s="209"/>
      <c r="OGH84" s="209"/>
      <c r="OGI84" s="209"/>
      <c r="OGJ84" s="209"/>
      <c r="OGK84" s="209"/>
      <c r="OGL84" s="209"/>
      <c r="OGM84" s="209"/>
      <c r="OGN84" s="209"/>
      <c r="OGO84" s="209"/>
      <c r="OGP84" s="209"/>
      <c r="OGQ84" s="209"/>
      <c r="OGR84" s="209"/>
      <c r="OGS84" s="209"/>
      <c r="OGT84" s="209"/>
      <c r="OGU84" s="209"/>
      <c r="OGV84" s="209"/>
      <c r="OGW84" s="209"/>
      <c r="OGX84" s="209"/>
      <c r="OGY84" s="209"/>
      <c r="OGZ84" s="209"/>
      <c r="OHA84" s="209"/>
      <c r="OHB84" s="209"/>
      <c r="OHC84" s="209"/>
      <c r="OHD84" s="209"/>
      <c r="OHE84" s="209"/>
      <c r="OHF84" s="209"/>
      <c r="OHG84" s="209"/>
      <c r="OHH84" s="209"/>
      <c r="OHI84" s="209"/>
      <c r="OHJ84" s="209"/>
      <c r="OHK84" s="209"/>
      <c r="OHL84" s="209"/>
      <c r="OHM84" s="209"/>
      <c r="OHN84" s="209"/>
      <c r="OHO84" s="209"/>
      <c r="OHP84" s="209"/>
      <c r="OHQ84" s="209"/>
      <c r="OHR84" s="209"/>
      <c r="OHS84" s="209"/>
      <c r="OHT84" s="209"/>
      <c r="OHU84" s="209"/>
      <c r="OHV84" s="209"/>
      <c r="OHW84" s="209"/>
      <c r="OHX84" s="209"/>
      <c r="OHY84" s="209"/>
      <c r="OHZ84" s="209"/>
      <c r="OIA84" s="209"/>
      <c r="OIB84" s="209"/>
      <c r="OIC84" s="209"/>
      <c r="OID84" s="209"/>
      <c r="OIE84" s="209"/>
      <c r="OIF84" s="209"/>
      <c r="OIG84" s="209"/>
      <c r="OIH84" s="209"/>
      <c r="OII84" s="209"/>
      <c r="OIJ84" s="209"/>
      <c r="OIK84" s="209"/>
      <c r="OIL84" s="209"/>
      <c r="OIM84" s="209"/>
      <c r="OIN84" s="209"/>
      <c r="OIO84" s="209"/>
      <c r="OIP84" s="209"/>
      <c r="OIQ84" s="209"/>
      <c r="OIR84" s="209"/>
      <c r="OIS84" s="209"/>
      <c r="OIT84" s="209"/>
      <c r="OIU84" s="209"/>
      <c r="OIV84" s="209"/>
      <c r="OIW84" s="209"/>
      <c r="OIX84" s="209"/>
      <c r="OIY84" s="209"/>
      <c r="OIZ84" s="209"/>
      <c r="OJA84" s="209"/>
      <c r="OJB84" s="209"/>
      <c r="OJC84" s="209"/>
      <c r="OJD84" s="209"/>
      <c r="OJE84" s="209"/>
      <c r="OJF84" s="209"/>
      <c r="OJG84" s="209"/>
      <c r="OJH84" s="209"/>
      <c r="OJI84" s="209"/>
      <c r="OJJ84" s="209"/>
      <c r="OJK84" s="209"/>
      <c r="OJL84" s="209"/>
      <c r="OJM84" s="209"/>
      <c r="OJN84" s="209"/>
      <c r="OJO84" s="209"/>
      <c r="OJP84" s="209"/>
      <c r="OJQ84" s="209"/>
      <c r="OJR84" s="209"/>
      <c r="OJS84" s="209"/>
      <c r="OJT84" s="209"/>
      <c r="OJU84" s="209"/>
      <c r="OJV84" s="209"/>
      <c r="OJW84" s="209"/>
      <c r="OJX84" s="209"/>
      <c r="OJY84" s="209"/>
      <c r="OJZ84" s="209"/>
      <c r="OKA84" s="209"/>
      <c r="OKB84" s="209"/>
      <c r="OKC84" s="209"/>
      <c r="OKD84" s="209"/>
      <c r="OKE84" s="209"/>
      <c r="OKF84" s="209"/>
      <c r="OKG84" s="209"/>
      <c r="OKH84" s="209"/>
      <c r="OKI84" s="209"/>
      <c r="OKJ84" s="209"/>
      <c r="OKK84" s="209"/>
      <c r="OKL84" s="209"/>
      <c r="OKM84" s="209"/>
      <c r="OKN84" s="209"/>
      <c r="OKO84" s="209"/>
      <c r="OKP84" s="209"/>
      <c r="OKQ84" s="209"/>
      <c r="OKR84" s="209"/>
      <c r="OKS84" s="209"/>
      <c r="OKT84" s="209"/>
      <c r="OKU84" s="209"/>
      <c r="OKV84" s="209"/>
      <c r="OKW84" s="209"/>
      <c r="OKX84" s="209"/>
      <c r="OKY84" s="209"/>
      <c r="OKZ84" s="209"/>
      <c r="OLA84" s="209"/>
      <c r="OLB84" s="209"/>
      <c r="OLC84" s="209"/>
      <c r="OLD84" s="209"/>
      <c r="OLE84" s="209"/>
      <c r="OLF84" s="209"/>
      <c r="OLG84" s="209"/>
      <c r="OLH84" s="209"/>
      <c r="OLI84" s="209"/>
      <c r="OLJ84" s="209"/>
      <c r="OLK84" s="209"/>
      <c r="OLL84" s="209"/>
      <c r="OLM84" s="209"/>
      <c r="OLN84" s="209"/>
      <c r="OLO84" s="209"/>
      <c r="OLP84" s="209"/>
      <c r="OLQ84" s="209"/>
      <c r="OLR84" s="209"/>
      <c r="OLS84" s="209"/>
      <c r="OLT84" s="209"/>
      <c r="OLU84" s="209"/>
      <c r="OLV84" s="209"/>
      <c r="OLW84" s="209"/>
      <c r="OLX84" s="209"/>
      <c r="OLY84" s="209"/>
      <c r="OLZ84" s="209"/>
      <c r="OMA84" s="209"/>
      <c r="OMB84" s="209"/>
      <c r="OMC84" s="209"/>
      <c r="OMD84" s="209"/>
      <c r="OME84" s="209"/>
      <c r="OMF84" s="209"/>
      <c r="OMG84" s="209"/>
      <c r="OMH84" s="209"/>
      <c r="OMI84" s="209"/>
      <c r="OMJ84" s="209"/>
      <c r="OMK84" s="209"/>
      <c r="OML84" s="209"/>
      <c r="OMM84" s="209"/>
      <c r="OMN84" s="209"/>
      <c r="OMO84" s="209"/>
      <c r="OMP84" s="209"/>
      <c r="OMQ84" s="209"/>
      <c r="OMR84" s="209"/>
      <c r="OMS84" s="209"/>
      <c r="OMT84" s="209"/>
      <c r="OMU84" s="209"/>
      <c r="OMV84" s="209"/>
      <c r="OMW84" s="209"/>
      <c r="OMX84" s="209"/>
      <c r="OMY84" s="209"/>
      <c r="OMZ84" s="209"/>
      <c r="ONA84" s="209"/>
      <c r="ONB84" s="209"/>
      <c r="ONC84" s="209"/>
      <c r="OND84" s="209"/>
      <c r="ONE84" s="209"/>
      <c r="ONF84" s="209"/>
      <c r="ONG84" s="209"/>
      <c r="ONH84" s="209"/>
      <c r="ONI84" s="209"/>
      <c r="ONJ84" s="209"/>
      <c r="ONK84" s="209"/>
      <c r="ONL84" s="209"/>
      <c r="ONM84" s="209"/>
      <c r="ONN84" s="209"/>
      <c r="ONO84" s="209"/>
      <c r="ONP84" s="209"/>
      <c r="ONQ84" s="209"/>
      <c r="ONR84" s="209"/>
      <c r="ONS84" s="209"/>
      <c r="ONT84" s="209"/>
      <c r="ONU84" s="209"/>
      <c r="ONV84" s="209"/>
      <c r="ONW84" s="209"/>
      <c r="ONX84" s="209"/>
      <c r="ONY84" s="209"/>
      <c r="ONZ84" s="209"/>
      <c r="OOA84" s="209"/>
      <c r="OOB84" s="209"/>
      <c r="OOC84" s="209"/>
      <c r="OOD84" s="209"/>
      <c r="OOE84" s="209"/>
      <c r="OOF84" s="209"/>
      <c r="OOG84" s="209"/>
      <c r="OOH84" s="209"/>
      <c r="OOI84" s="209"/>
      <c r="OOJ84" s="209"/>
      <c r="OOK84" s="209"/>
      <c r="OOL84" s="209"/>
      <c r="OOM84" s="209"/>
      <c r="OON84" s="209"/>
      <c r="OOO84" s="209"/>
      <c r="OOP84" s="209"/>
      <c r="OOQ84" s="209"/>
      <c r="OOR84" s="209"/>
      <c r="OOS84" s="209"/>
      <c r="OOT84" s="209"/>
      <c r="OOU84" s="209"/>
      <c r="OOV84" s="209"/>
      <c r="OOW84" s="209"/>
      <c r="OOX84" s="209"/>
      <c r="OOY84" s="209"/>
      <c r="OOZ84" s="209"/>
      <c r="OPA84" s="209"/>
      <c r="OPB84" s="209"/>
      <c r="OPC84" s="209"/>
      <c r="OPD84" s="209"/>
      <c r="OPE84" s="209"/>
      <c r="OPF84" s="209"/>
      <c r="OPG84" s="209"/>
      <c r="OPH84" s="209"/>
      <c r="OPI84" s="209"/>
      <c r="OPJ84" s="209"/>
      <c r="OPK84" s="209"/>
      <c r="OPL84" s="209"/>
      <c r="OPM84" s="209"/>
      <c r="OPN84" s="209"/>
      <c r="OPO84" s="209"/>
      <c r="OPP84" s="209"/>
      <c r="OPQ84" s="209"/>
      <c r="OPR84" s="209"/>
      <c r="OPS84" s="209"/>
      <c r="OPT84" s="209"/>
      <c r="OPU84" s="209"/>
      <c r="OPV84" s="209"/>
      <c r="OPW84" s="209"/>
      <c r="OPX84" s="209"/>
      <c r="OPY84" s="209"/>
      <c r="OPZ84" s="209"/>
      <c r="OQA84" s="209"/>
      <c r="OQB84" s="209"/>
      <c r="OQC84" s="209"/>
      <c r="OQD84" s="209"/>
      <c r="OQE84" s="209"/>
      <c r="OQF84" s="209"/>
      <c r="OQG84" s="209"/>
      <c r="OQH84" s="209"/>
      <c r="OQI84" s="209"/>
      <c r="OQJ84" s="209"/>
      <c r="OQK84" s="209"/>
      <c r="OQL84" s="209"/>
      <c r="OQM84" s="209"/>
      <c r="OQN84" s="209"/>
      <c r="OQO84" s="209"/>
      <c r="OQP84" s="209"/>
      <c r="OQQ84" s="209"/>
      <c r="OQR84" s="209"/>
      <c r="OQS84" s="209"/>
      <c r="OQT84" s="209"/>
      <c r="OQU84" s="209"/>
      <c r="OQV84" s="209"/>
      <c r="OQW84" s="209"/>
      <c r="OQX84" s="209"/>
      <c r="OQY84" s="209"/>
      <c r="OQZ84" s="209"/>
      <c r="ORA84" s="209"/>
      <c r="ORB84" s="209"/>
      <c r="ORC84" s="209"/>
      <c r="ORD84" s="209"/>
      <c r="ORE84" s="209"/>
      <c r="ORF84" s="209"/>
      <c r="ORG84" s="209"/>
      <c r="ORH84" s="209"/>
      <c r="ORI84" s="209"/>
      <c r="ORJ84" s="209"/>
      <c r="ORK84" s="209"/>
      <c r="ORL84" s="209"/>
      <c r="ORM84" s="209"/>
      <c r="ORN84" s="209"/>
      <c r="ORO84" s="209"/>
      <c r="ORP84" s="209"/>
      <c r="ORQ84" s="209"/>
      <c r="ORR84" s="209"/>
      <c r="ORS84" s="209"/>
      <c r="ORT84" s="209"/>
      <c r="ORU84" s="209"/>
      <c r="ORV84" s="209"/>
      <c r="ORW84" s="209"/>
      <c r="ORX84" s="209"/>
      <c r="ORY84" s="209"/>
      <c r="ORZ84" s="209"/>
      <c r="OSA84" s="209"/>
      <c r="OSB84" s="209"/>
      <c r="OSC84" s="209"/>
      <c r="OSD84" s="209"/>
      <c r="OSE84" s="209"/>
      <c r="OSF84" s="209"/>
      <c r="OSG84" s="209"/>
      <c r="OSH84" s="209"/>
      <c r="OSI84" s="209"/>
      <c r="OSJ84" s="209"/>
      <c r="OSK84" s="209"/>
      <c r="OSL84" s="209"/>
      <c r="OSM84" s="209"/>
      <c r="OSN84" s="209"/>
      <c r="OSO84" s="209"/>
      <c r="OSP84" s="209"/>
      <c r="OSQ84" s="209"/>
      <c r="OSR84" s="209"/>
      <c r="OSS84" s="209"/>
      <c r="OST84" s="209"/>
      <c r="OSU84" s="209"/>
      <c r="OSV84" s="209"/>
      <c r="OSW84" s="209"/>
      <c r="OSX84" s="209"/>
      <c r="OSY84" s="209"/>
      <c r="OSZ84" s="209"/>
      <c r="OTA84" s="209"/>
      <c r="OTB84" s="209"/>
      <c r="OTC84" s="209"/>
      <c r="OTD84" s="209"/>
      <c r="OTE84" s="209"/>
      <c r="OTF84" s="209"/>
      <c r="OTG84" s="209"/>
      <c r="OTH84" s="209"/>
      <c r="OTI84" s="209"/>
      <c r="OTJ84" s="209"/>
      <c r="OTK84" s="209"/>
      <c r="OTL84" s="209"/>
      <c r="OTM84" s="209"/>
      <c r="OTN84" s="209"/>
      <c r="OTO84" s="209"/>
      <c r="OTP84" s="209"/>
      <c r="OTQ84" s="209"/>
      <c r="OTR84" s="209"/>
      <c r="OTS84" s="209"/>
      <c r="OTT84" s="209"/>
      <c r="OTU84" s="209"/>
      <c r="OTV84" s="209"/>
      <c r="OTW84" s="209"/>
      <c r="OTX84" s="209"/>
      <c r="OTY84" s="209"/>
      <c r="OTZ84" s="209"/>
      <c r="OUA84" s="209"/>
      <c r="OUB84" s="209"/>
      <c r="OUC84" s="209"/>
      <c r="OUD84" s="209"/>
      <c r="OUE84" s="209"/>
      <c r="OUF84" s="209"/>
      <c r="OUG84" s="209"/>
      <c r="OUH84" s="209"/>
      <c r="OUI84" s="209"/>
      <c r="OUJ84" s="209"/>
      <c r="OUK84" s="209"/>
      <c r="OUL84" s="209"/>
      <c r="OUM84" s="209"/>
      <c r="OUN84" s="209"/>
      <c r="OUO84" s="209"/>
      <c r="OUP84" s="209"/>
      <c r="OUQ84" s="209"/>
      <c r="OUR84" s="209"/>
      <c r="OUS84" s="209"/>
      <c r="OUT84" s="209"/>
      <c r="OUU84" s="209"/>
      <c r="OUV84" s="209"/>
      <c r="OUW84" s="209"/>
      <c r="OUX84" s="209"/>
      <c r="OUY84" s="209"/>
      <c r="OUZ84" s="209"/>
      <c r="OVA84" s="209"/>
      <c r="OVB84" s="209"/>
      <c r="OVC84" s="209"/>
      <c r="OVD84" s="209"/>
      <c r="OVE84" s="209"/>
      <c r="OVF84" s="209"/>
      <c r="OVG84" s="209"/>
      <c r="OVH84" s="209"/>
      <c r="OVI84" s="209"/>
      <c r="OVJ84" s="209"/>
      <c r="OVK84" s="209"/>
      <c r="OVL84" s="209"/>
      <c r="OVM84" s="209"/>
      <c r="OVN84" s="209"/>
      <c r="OVO84" s="209"/>
      <c r="OVP84" s="209"/>
      <c r="OVQ84" s="209"/>
      <c r="OVR84" s="209"/>
      <c r="OVS84" s="209"/>
      <c r="OVT84" s="209"/>
      <c r="OVU84" s="209"/>
      <c r="OVV84" s="209"/>
      <c r="OVW84" s="209"/>
      <c r="OVX84" s="209"/>
      <c r="OVY84" s="209"/>
      <c r="OVZ84" s="209"/>
      <c r="OWA84" s="209"/>
      <c r="OWB84" s="209"/>
      <c r="OWC84" s="209"/>
      <c r="OWD84" s="209"/>
      <c r="OWE84" s="209"/>
      <c r="OWF84" s="209"/>
      <c r="OWG84" s="209"/>
      <c r="OWH84" s="209"/>
      <c r="OWI84" s="209"/>
      <c r="OWJ84" s="209"/>
      <c r="OWK84" s="209"/>
      <c r="OWL84" s="209"/>
      <c r="OWM84" s="209"/>
      <c r="OWN84" s="209"/>
      <c r="OWO84" s="209"/>
      <c r="OWP84" s="209"/>
      <c r="OWQ84" s="209"/>
      <c r="OWR84" s="209"/>
      <c r="OWS84" s="209"/>
      <c r="OWT84" s="209"/>
      <c r="OWU84" s="209"/>
      <c r="OWV84" s="209"/>
      <c r="OWW84" s="209"/>
      <c r="OWX84" s="209"/>
      <c r="OWY84" s="209"/>
      <c r="OWZ84" s="209"/>
      <c r="OXA84" s="209"/>
      <c r="OXB84" s="209"/>
      <c r="OXC84" s="209"/>
      <c r="OXD84" s="209"/>
      <c r="OXE84" s="209"/>
      <c r="OXF84" s="209"/>
      <c r="OXG84" s="209"/>
      <c r="OXH84" s="209"/>
      <c r="OXI84" s="209"/>
      <c r="OXJ84" s="209"/>
      <c r="OXK84" s="209"/>
      <c r="OXL84" s="209"/>
      <c r="OXM84" s="209"/>
      <c r="OXN84" s="209"/>
      <c r="OXO84" s="209"/>
      <c r="OXP84" s="209"/>
      <c r="OXQ84" s="209"/>
      <c r="OXR84" s="209"/>
      <c r="OXS84" s="209"/>
      <c r="OXT84" s="209"/>
      <c r="OXU84" s="209"/>
      <c r="OXV84" s="209"/>
      <c r="OXW84" s="209"/>
      <c r="OXX84" s="209"/>
      <c r="OXY84" s="209"/>
      <c r="OXZ84" s="209"/>
      <c r="OYA84" s="209"/>
      <c r="OYB84" s="209"/>
      <c r="OYC84" s="209"/>
      <c r="OYD84" s="209"/>
      <c r="OYE84" s="209"/>
      <c r="OYF84" s="209"/>
      <c r="OYG84" s="209"/>
      <c r="OYH84" s="209"/>
      <c r="OYI84" s="209"/>
      <c r="OYJ84" s="209"/>
      <c r="OYK84" s="209"/>
      <c r="OYL84" s="209"/>
      <c r="OYM84" s="209"/>
      <c r="OYN84" s="209"/>
      <c r="OYO84" s="209"/>
      <c r="OYP84" s="209"/>
      <c r="OYQ84" s="209"/>
      <c r="OYR84" s="209"/>
      <c r="OYS84" s="209"/>
      <c r="OYT84" s="209"/>
      <c r="OYU84" s="209"/>
      <c r="OYV84" s="209"/>
      <c r="OYW84" s="209"/>
      <c r="OYX84" s="209"/>
      <c r="OYY84" s="209"/>
      <c r="OYZ84" s="209"/>
      <c r="OZA84" s="209"/>
      <c r="OZB84" s="209"/>
      <c r="OZC84" s="209"/>
      <c r="OZD84" s="209"/>
      <c r="OZE84" s="209"/>
      <c r="OZF84" s="209"/>
      <c r="OZG84" s="209"/>
      <c r="OZH84" s="209"/>
      <c r="OZI84" s="209"/>
      <c r="OZJ84" s="209"/>
      <c r="OZK84" s="209"/>
      <c r="OZL84" s="209"/>
      <c r="OZM84" s="209"/>
      <c r="OZN84" s="209"/>
      <c r="OZO84" s="209"/>
      <c r="OZP84" s="209"/>
      <c r="OZQ84" s="209"/>
      <c r="OZR84" s="209"/>
      <c r="OZS84" s="209"/>
      <c r="OZT84" s="209"/>
      <c r="OZU84" s="209"/>
      <c r="OZV84" s="209"/>
      <c r="OZW84" s="209"/>
      <c r="OZX84" s="209"/>
      <c r="OZY84" s="209"/>
      <c r="OZZ84" s="209"/>
      <c r="PAA84" s="209"/>
      <c r="PAB84" s="209"/>
      <c r="PAC84" s="209"/>
      <c r="PAD84" s="209"/>
      <c r="PAE84" s="209"/>
      <c r="PAF84" s="209"/>
      <c r="PAG84" s="209"/>
      <c r="PAH84" s="209"/>
      <c r="PAI84" s="209"/>
      <c r="PAJ84" s="209"/>
      <c r="PAK84" s="209"/>
      <c r="PAL84" s="209"/>
      <c r="PAM84" s="209"/>
      <c r="PAN84" s="209"/>
      <c r="PAO84" s="209"/>
      <c r="PAP84" s="209"/>
      <c r="PAQ84" s="209"/>
      <c r="PAR84" s="209"/>
      <c r="PAS84" s="209"/>
      <c r="PAT84" s="209"/>
      <c r="PAU84" s="209"/>
      <c r="PAV84" s="209"/>
      <c r="PAW84" s="209"/>
      <c r="PAX84" s="209"/>
      <c r="PAY84" s="209"/>
      <c r="PAZ84" s="209"/>
      <c r="PBA84" s="209"/>
      <c r="PBB84" s="209"/>
      <c r="PBC84" s="209"/>
      <c r="PBD84" s="209"/>
      <c r="PBE84" s="209"/>
      <c r="PBF84" s="209"/>
      <c r="PBG84" s="209"/>
      <c r="PBH84" s="209"/>
      <c r="PBI84" s="209"/>
      <c r="PBJ84" s="209"/>
      <c r="PBK84" s="209"/>
      <c r="PBL84" s="209"/>
      <c r="PBM84" s="209"/>
      <c r="PBN84" s="209"/>
      <c r="PBO84" s="209"/>
      <c r="PBP84" s="209"/>
      <c r="PBQ84" s="209"/>
      <c r="PBR84" s="209"/>
      <c r="PBS84" s="209"/>
      <c r="PBT84" s="209"/>
      <c r="PBU84" s="209"/>
      <c r="PBV84" s="209"/>
      <c r="PBW84" s="209"/>
      <c r="PBX84" s="209"/>
      <c r="PBY84" s="209"/>
      <c r="PBZ84" s="209"/>
      <c r="PCA84" s="209"/>
      <c r="PCB84" s="209"/>
      <c r="PCC84" s="209"/>
      <c r="PCD84" s="209"/>
      <c r="PCE84" s="209"/>
      <c r="PCF84" s="209"/>
      <c r="PCG84" s="209"/>
      <c r="PCH84" s="209"/>
      <c r="PCI84" s="209"/>
      <c r="PCJ84" s="209"/>
      <c r="PCK84" s="209"/>
      <c r="PCL84" s="209"/>
      <c r="PCM84" s="209"/>
      <c r="PCN84" s="209"/>
      <c r="PCO84" s="209"/>
      <c r="PCP84" s="209"/>
      <c r="PCQ84" s="209"/>
      <c r="PCR84" s="209"/>
      <c r="PCS84" s="209"/>
      <c r="PCT84" s="209"/>
      <c r="PCU84" s="209"/>
      <c r="PCV84" s="209"/>
      <c r="PCW84" s="209"/>
      <c r="PCX84" s="209"/>
      <c r="PCY84" s="209"/>
      <c r="PCZ84" s="209"/>
      <c r="PDA84" s="209"/>
      <c r="PDB84" s="209"/>
      <c r="PDC84" s="209"/>
      <c r="PDD84" s="209"/>
      <c r="PDE84" s="209"/>
      <c r="PDF84" s="209"/>
      <c r="PDG84" s="209"/>
      <c r="PDH84" s="209"/>
      <c r="PDI84" s="209"/>
      <c r="PDJ84" s="209"/>
      <c r="PDK84" s="209"/>
      <c r="PDL84" s="209"/>
      <c r="PDM84" s="209"/>
      <c r="PDN84" s="209"/>
      <c r="PDO84" s="209"/>
      <c r="PDP84" s="209"/>
      <c r="PDQ84" s="209"/>
      <c r="PDR84" s="209"/>
      <c r="PDS84" s="209"/>
      <c r="PDT84" s="209"/>
      <c r="PDU84" s="209"/>
      <c r="PDV84" s="209"/>
      <c r="PDW84" s="209"/>
      <c r="PDX84" s="209"/>
      <c r="PDY84" s="209"/>
      <c r="PDZ84" s="209"/>
      <c r="PEA84" s="209"/>
      <c r="PEB84" s="209"/>
      <c r="PEC84" s="209"/>
      <c r="PED84" s="209"/>
      <c r="PEE84" s="209"/>
      <c r="PEF84" s="209"/>
      <c r="PEG84" s="209"/>
      <c r="PEH84" s="209"/>
      <c r="PEI84" s="209"/>
      <c r="PEJ84" s="209"/>
      <c r="PEK84" s="209"/>
      <c r="PEL84" s="209"/>
      <c r="PEM84" s="209"/>
      <c r="PEN84" s="209"/>
      <c r="PEO84" s="209"/>
      <c r="PEP84" s="209"/>
      <c r="PEQ84" s="209"/>
      <c r="PER84" s="209"/>
      <c r="PES84" s="209"/>
      <c r="PET84" s="209"/>
      <c r="PEU84" s="209"/>
      <c r="PEV84" s="209"/>
      <c r="PEW84" s="209"/>
      <c r="PEX84" s="209"/>
      <c r="PEY84" s="209"/>
      <c r="PEZ84" s="209"/>
      <c r="PFA84" s="209"/>
      <c r="PFB84" s="209"/>
      <c r="PFC84" s="209"/>
      <c r="PFD84" s="209"/>
      <c r="PFE84" s="209"/>
      <c r="PFF84" s="209"/>
      <c r="PFG84" s="209"/>
      <c r="PFH84" s="209"/>
      <c r="PFI84" s="209"/>
      <c r="PFJ84" s="209"/>
      <c r="PFK84" s="209"/>
      <c r="PFL84" s="209"/>
      <c r="PFM84" s="209"/>
      <c r="PFN84" s="209"/>
      <c r="PFO84" s="209"/>
      <c r="PFP84" s="209"/>
      <c r="PFQ84" s="209"/>
      <c r="PFR84" s="209"/>
      <c r="PFS84" s="209"/>
      <c r="PFT84" s="209"/>
      <c r="PFU84" s="209"/>
      <c r="PFV84" s="209"/>
      <c r="PFW84" s="209"/>
      <c r="PFX84" s="209"/>
      <c r="PFY84" s="209"/>
      <c r="PFZ84" s="209"/>
      <c r="PGA84" s="209"/>
      <c r="PGB84" s="209"/>
      <c r="PGC84" s="209"/>
      <c r="PGD84" s="209"/>
      <c r="PGE84" s="209"/>
      <c r="PGF84" s="209"/>
      <c r="PGG84" s="209"/>
      <c r="PGH84" s="209"/>
      <c r="PGI84" s="209"/>
      <c r="PGJ84" s="209"/>
      <c r="PGK84" s="209"/>
      <c r="PGL84" s="209"/>
      <c r="PGM84" s="209"/>
      <c r="PGN84" s="209"/>
      <c r="PGO84" s="209"/>
      <c r="PGP84" s="209"/>
      <c r="PGQ84" s="209"/>
      <c r="PGR84" s="209"/>
      <c r="PGS84" s="209"/>
      <c r="PGT84" s="209"/>
      <c r="PGU84" s="209"/>
      <c r="PGV84" s="209"/>
      <c r="PGW84" s="209"/>
      <c r="PGX84" s="209"/>
      <c r="PGY84" s="209"/>
      <c r="PGZ84" s="209"/>
      <c r="PHA84" s="209"/>
      <c r="PHB84" s="209"/>
      <c r="PHC84" s="209"/>
      <c r="PHD84" s="209"/>
      <c r="PHE84" s="209"/>
      <c r="PHF84" s="209"/>
      <c r="PHG84" s="209"/>
      <c r="PHH84" s="209"/>
      <c r="PHI84" s="209"/>
      <c r="PHJ84" s="209"/>
      <c r="PHK84" s="209"/>
      <c r="PHL84" s="209"/>
      <c r="PHM84" s="209"/>
      <c r="PHN84" s="209"/>
      <c r="PHO84" s="209"/>
      <c r="PHP84" s="209"/>
      <c r="PHQ84" s="209"/>
      <c r="PHR84" s="209"/>
      <c r="PHS84" s="209"/>
      <c r="PHT84" s="209"/>
      <c r="PHU84" s="209"/>
      <c r="PHV84" s="209"/>
      <c r="PHW84" s="209"/>
      <c r="PHX84" s="209"/>
      <c r="PHY84" s="209"/>
      <c r="PHZ84" s="209"/>
      <c r="PIA84" s="209"/>
      <c r="PIB84" s="209"/>
      <c r="PIC84" s="209"/>
      <c r="PID84" s="209"/>
      <c r="PIE84" s="209"/>
      <c r="PIF84" s="209"/>
      <c r="PIG84" s="209"/>
      <c r="PIH84" s="209"/>
      <c r="PII84" s="209"/>
      <c r="PIJ84" s="209"/>
      <c r="PIK84" s="209"/>
      <c r="PIL84" s="209"/>
      <c r="PIM84" s="209"/>
      <c r="PIN84" s="209"/>
      <c r="PIO84" s="209"/>
      <c r="PIP84" s="209"/>
      <c r="PIQ84" s="209"/>
      <c r="PIR84" s="209"/>
      <c r="PIS84" s="209"/>
      <c r="PIT84" s="209"/>
      <c r="PIU84" s="209"/>
      <c r="PIV84" s="209"/>
      <c r="PIW84" s="209"/>
      <c r="PIX84" s="209"/>
      <c r="PIY84" s="209"/>
      <c r="PIZ84" s="209"/>
      <c r="PJA84" s="209"/>
      <c r="PJB84" s="209"/>
      <c r="PJC84" s="209"/>
      <c r="PJD84" s="209"/>
      <c r="PJE84" s="209"/>
      <c r="PJF84" s="209"/>
      <c r="PJG84" s="209"/>
      <c r="PJH84" s="209"/>
      <c r="PJI84" s="209"/>
      <c r="PJJ84" s="209"/>
      <c r="PJK84" s="209"/>
      <c r="PJL84" s="209"/>
      <c r="PJM84" s="209"/>
      <c r="PJN84" s="209"/>
      <c r="PJO84" s="209"/>
      <c r="PJP84" s="209"/>
      <c r="PJQ84" s="209"/>
      <c r="PJR84" s="209"/>
      <c r="PJS84" s="209"/>
      <c r="PJT84" s="209"/>
      <c r="PJU84" s="209"/>
      <c r="PJV84" s="209"/>
      <c r="PJW84" s="209"/>
      <c r="PJX84" s="209"/>
      <c r="PJY84" s="209"/>
      <c r="PJZ84" s="209"/>
      <c r="PKA84" s="209"/>
      <c r="PKB84" s="209"/>
      <c r="PKC84" s="209"/>
      <c r="PKD84" s="209"/>
      <c r="PKE84" s="209"/>
      <c r="PKF84" s="209"/>
      <c r="PKG84" s="209"/>
      <c r="PKH84" s="209"/>
      <c r="PKI84" s="209"/>
      <c r="PKJ84" s="209"/>
      <c r="PKK84" s="209"/>
      <c r="PKL84" s="209"/>
      <c r="PKM84" s="209"/>
      <c r="PKN84" s="209"/>
      <c r="PKO84" s="209"/>
      <c r="PKP84" s="209"/>
      <c r="PKQ84" s="209"/>
      <c r="PKR84" s="209"/>
      <c r="PKS84" s="209"/>
      <c r="PKT84" s="209"/>
      <c r="PKU84" s="209"/>
      <c r="PKV84" s="209"/>
      <c r="PKW84" s="209"/>
      <c r="PKX84" s="209"/>
      <c r="PKY84" s="209"/>
      <c r="PKZ84" s="209"/>
      <c r="PLA84" s="209"/>
      <c r="PLB84" s="209"/>
      <c r="PLC84" s="209"/>
      <c r="PLD84" s="209"/>
      <c r="PLE84" s="209"/>
      <c r="PLF84" s="209"/>
      <c r="PLG84" s="209"/>
      <c r="PLH84" s="209"/>
      <c r="PLI84" s="209"/>
      <c r="PLJ84" s="209"/>
      <c r="PLK84" s="209"/>
      <c r="PLL84" s="209"/>
      <c r="PLM84" s="209"/>
      <c r="PLN84" s="209"/>
      <c r="PLO84" s="209"/>
      <c r="PLP84" s="209"/>
      <c r="PLQ84" s="209"/>
      <c r="PLR84" s="209"/>
      <c r="PLS84" s="209"/>
      <c r="PLT84" s="209"/>
      <c r="PLU84" s="209"/>
      <c r="PLV84" s="209"/>
      <c r="PLW84" s="209"/>
      <c r="PLX84" s="209"/>
      <c r="PLY84" s="209"/>
      <c r="PLZ84" s="209"/>
      <c r="PMA84" s="209"/>
      <c r="PMB84" s="209"/>
      <c r="PMC84" s="209"/>
      <c r="PMD84" s="209"/>
      <c r="PME84" s="209"/>
      <c r="PMF84" s="209"/>
      <c r="PMG84" s="209"/>
      <c r="PMH84" s="209"/>
      <c r="PMI84" s="209"/>
      <c r="PMJ84" s="209"/>
      <c r="PMK84" s="209"/>
      <c r="PML84" s="209"/>
      <c r="PMM84" s="209"/>
      <c r="PMN84" s="209"/>
      <c r="PMO84" s="209"/>
      <c r="PMP84" s="209"/>
      <c r="PMQ84" s="209"/>
      <c r="PMR84" s="209"/>
      <c r="PMS84" s="209"/>
      <c r="PMT84" s="209"/>
      <c r="PMU84" s="209"/>
      <c r="PMV84" s="209"/>
      <c r="PMW84" s="209"/>
      <c r="PMX84" s="209"/>
      <c r="PMY84" s="209"/>
      <c r="PMZ84" s="209"/>
      <c r="PNA84" s="209"/>
      <c r="PNB84" s="209"/>
      <c r="PNC84" s="209"/>
      <c r="PND84" s="209"/>
      <c r="PNE84" s="209"/>
      <c r="PNF84" s="209"/>
      <c r="PNG84" s="209"/>
      <c r="PNH84" s="209"/>
      <c r="PNI84" s="209"/>
      <c r="PNJ84" s="209"/>
      <c r="PNK84" s="209"/>
      <c r="PNL84" s="209"/>
      <c r="PNM84" s="209"/>
      <c r="PNN84" s="209"/>
      <c r="PNO84" s="209"/>
      <c r="PNP84" s="209"/>
      <c r="PNQ84" s="209"/>
      <c r="PNR84" s="209"/>
      <c r="PNS84" s="209"/>
      <c r="PNT84" s="209"/>
      <c r="PNU84" s="209"/>
      <c r="PNV84" s="209"/>
      <c r="PNW84" s="209"/>
      <c r="PNX84" s="209"/>
      <c r="PNY84" s="209"/>
      <c r="PNZ84" s="209"/>
      <c r="POA84" s="209"/>
      <c r="POB84" s="209"/>
      <c r="POC84" s="209"/>
      <c r="POD84" s="209"/>
      <c r="POE84" s="209"/>
      <c r="POF84" s="209"/>
      <c r="POG84" s="209"/>
      <c r="POH84" s="209"/>
      <c r="POI84" s="209"/>
      <c r="POJ84" s="209"/>
      <c r="POK84" s="209"/>
      <c r="POL84" s="209"/>
      <c r="POM84" s="209"/>
      <c r="PON84" s="209"/>
      <c r="POO84" s="209"/>
      <c r="POP84" s="209"/>
      <c r="POQ84" s="209"/>
      <c r="POR84" s="209"/>
      <c r="POS84" s="209"/>
      <c r="POT84" s="209"/>
      <c r="POU84" s="209"/>
      <c r="POV84" s="209"/>
      <c r="POW84" s="209"/>
      <c r="POX84" s="209"/>
      <c r="POY84" s="209"/>
      <c r="POZ84" s="209"/>
      <c r="PPA84" s="209"/>
      <c r="PPB84" s="209"/>
      <c r="PPC84" s="209"/>
      <c r="PPD84" s="209"/>
      <c r="PPE84" s="209"/>
      <c r="PPF84" s="209"/>
      <c r="PPG84" s="209"/>
      <c r="PPH84" s="209"/>
      <c r="PPI84" s="209"/>
      <c r="PPJ84" s="209"/>
      <c r="PPK84" s="209"/>
      <c r="PPL84" s="209"/>
      <c r="PPM84" s="209"/>
      <c r="PPN84" s="209"/>
      <c r="PPO84" s="209"/>
      <c r="PPP84" s="209"/>
      <c r="PPQ84" s="209"/>
      <c r="PPR84" s="209"/>
      <c r="PPS84" s="209"/>
      <c r="PPT84" s="209"/>
      <c r="PPU84" s="209"/>
      <c r="PPV84" s="209"/>
      <c r="PPW84" s="209"/>
      <c r="PPX84" s="209"/>
      <c r="PPY84" s="209"/>
      <c r="PPZ84" s="209"/>
      <c r="PQA84" s="209"/>
      <c r="PQB84" s="209"/>
      <c r="PQC84" s="209"/>
      <c r="PQD84" s="209"/>
      <c r="PQE84" s="209"/>
      <c r="PQF84" s="209"/>
      <c r="PQG84" s="209"/>
      <c r="PQH84" s="209"/>
      <c r="PQI84" s="209"/>
      <c r="PQJ84" s="209"/>
      <c r="PQK84" s="209"/>
      <c r="PQL84" s="209"/>
      <c r="PQM84" s="209"/>
      <c r="PQN84" s="209"/>
      <c r="PQO84" s="209"/>
      <c r="PQP84" s="209"/>
      <c r="PQQ84" s="209"/>
      <c r="PQR84" s="209"/>
      <c r="PQS84" s="209"/>
      <c r="PQT84" s="209"/>
      <c r="PQU84" s="209"/>
      <c r="PQV84" s="209"/>
      <c r="PQW84" s="209"/>
      <c r="PQX84" s="209"/>
      <c r="PQY84" s="209"/>
      <c r="PQZ84" s="209"/>
      <c r="PRA84" s="209"/>
      <c r="PRB84" s="209"/>
      <c r="PRC84" s="209"/>
      <c r="PRD84" s="209"/>
      <c r="PRE84" s="209"/>
      <c r="PRF84" s="209"/>
      <c r="PRG84" s="209"/>
      <c r="PRH84" s="209"/>
      <c r="PRI84" s="209"/>
      <c r="PRJ84" s="209"/>
      <c r="PRK84" s="209"/>
      <c r="PRL84" s="209"/>
      <c r="PRM84" s="209"/>
      <c r="PRN84" s="209"/>
      <c r="PRO84" s="209"/>
      <c r="PRP84" s="209"/>
      <c r="PRQ84" s="209"/>
      <c r="PRR84" s="209"/>
      <c r="PRS84" s="209"/>
      <c r="PRT84" s="209"/>
      <c r="PRU84" s="209"/>
      <c r="PRV84" s="209"/>
      <c r="PRW84" s="209"/>
      <c r="PRX84" s="209"/>
      <c r="PRY84" s="209"/>
      <c r="PRZ84" s="209"/>
      <c r="PSA84" s="209"/>
      <c r="PSB84" s="209"/>
      <c r="PSC84" s="209"/>
      <c r="PSD84" s="209"/>
      <c r="PSE84" s="209"/>
      <c r="PSF84" s="209"/>
      <c r="PSG84" s="209"/>
      <c r="PSH84" s="209"/>
      <c r="PSI84" s="209"/>
      <c r="PSJ84" s="209"/>
      <c r="PSK84" s="209"/>
      <c r="PSL84" s="209"/>
      <c r="PSM84" s="209"/>
      <c r="PSN84" s="209"/>
      <c r="PSO84" s="209"/>
      <c r="PSP84" s="209"/>
      <c r="PSQ84" s="209"/>
      <c r="PSR84" s="209"/>
      <c r="PSS84" s="209"/>
      <c r="PST84" s="209"/>
      <c r="PSU84" s="209"/>
      <c r="PSV84" s="209"/>
      <c r="PSW84" s="209"/>
      <c r="PSX84" s="209"/>
      <c r="PSY84" s="209"/>
      <c r="PSZ84" s="209"/>
      <c r="PTA84" s="209"/>
      <c r="PTB84" s="209"/>
      <c r="PTC84" s="209"/>
      <c r="PTD84" s="209"/>
      <c r="PTE84" s="209"/>
      <c r="PTF84" s="209"/>
      <c r="PTG84" s="209"/>
      <c r="PTH84" s="209"/>
      <c r="PTI84" s="209"/>
      <c r="PTJ84" s="209"/>
      <c r="PTK84" s="209"/>
      <c r="PTL84" s="209"/>
      <c r="PTM84" s="209"/>
      <c r="PTN84" s="209"/>
      <c r="PTO84" s="209"/>
      <c r="PTP84" s="209"/>
      <c r="PTQ84" s="209"/>
      <c r="PTR84" s="209"/>
      <c r="PTS84" s="209"/>
      <c r="PTT84" s="209"/>
      <c r="PTU84" s="209"/>
      <c r="PTV84" s="209"/>
      <c r="PTW84" s="209"/>
      <c r="PTX84" s="209"/>
      <c r="PTY84" s="209"/>
      <c r="PTZ84" s="209"/>
      <c r="PUA84" s="209"/>
      <c r="PUB84" s="209"/>
      <c r="PUC84" s="209"/>
      <c r="PUD84" s="209"/>
      <c r="PUE84" s="209"/>
      <c r="PUF84" s="209"/>
      <c r="PUG84" s="209"/>
      <c r="PUH84" s="209"/>
      <c r="PUI84" s="209"/>
      <c r="PUJ84" s="209"/>
      <c r="PUK84" s="209"/>
      <c r="PUL84" s="209"/>
      <c r="PUM84" s="209"/>
      <c r="PUN84" s="209"/>
      <c r="PUO84" s="209"/>
      <c r="PUP84" s="209"/>
      <c r="PUQ84" s="209"/>
      <c r="PUR84" s="209"/>
      <c r="PUS84" s="209"/>
      <c r="PUT84" s="209"/>
      <c r="PUU84" s="209"/>
      <c r="PUV84" s="209"/>
      <c r="PUW84" s="209"/>
      <c r="PUX84" s="209"/>
      <c r="PUY84" s="209"/>
      <c r="PUZ84" s="209"/>
      <c r="PVA84" s="209"/>
      <c r="PVB84" s="209"/>
      <c r="PVC84" s="209"/>
      <c r="PVD84" s="209"/>
      <c r="PVE84" s="209"/>
      <c r="PVF84" s="209"/>
      <c r="PVG84" s="209"/>
      <c r="PVH84" s="209"/>
      <c r="PVI84" s="209"/>
      <c r="PVJ84" s="209"/>
      <c r="PVK84" s="209"/>
      <c r="PVL84" s="209"/>
      <c r="PVM84" s="209"/>
      <c r="PVN84" s="209"/>
      <c r="PVO84" s="209"/>
      <c r="PVP84" s="209"/>
      <c r="PVQ84" s="209"/>
      <c r="PVR84" s="209"/>
      <c r="PVS84" s="209"/>
      <c r="PVT84" s="209"/>
      <c r="PVU84" s="209"/>
      <c r="PVV84" s="209"/>
      <c r="PVW84" s="209"/>
      <c r="PVX84" s="209"/>
      <c r="PVY84" s="209"/>
      <c r="PVZ84" s="209"/>
      <c r="PWA84" s="209"/>
      <c r="PWB84" s="209"/>
      <c r="PWC84" s="209"/>
      <c r="PWD84" s="209"/>
      <c r="PWE84" s="209"/>
      <c r="PWF84" s="209"/>
      <c r="PWG84" s="209"/>
      <c r="PWH84" s="209"/>
      <c r="PWI84" s="209"/>
      <c r="PWJ84" s="209"/>
      <c r="PWK84" s="209"/>
      <c r="PWL84" s="209"/>
      <c r="PWM84" s="209"/>
      <c r="PWN84" s="209"/>
      <c r="PWO84" s="209"/>
      <c r="PWP84" s="209"/>
      <c r="PWQ84" s="209"/>
      <c r="PWR84" s="209"/>
      <c r="PWS84" s="209"/>
      <c r="PWT84" s="209"/>
      <c r="PWU84" s="209"/>
      <c r="PWV84" s="209"/>
      <c r="PWW84" s="209"/>
      <c r="PWX84" s="209"/>
      <c r="PWY84" s="209"/>
      <c r="PWZ84" s="209"/>
      <c r="PXA84" s="209"/>
      <c r="PXB84" s="209"/>
      <c r="PXC84" s="209"/>
      <c r="PXD84" s="209"/>
      <c r="PXE84" s="209"/>
      <c r="PXF84" s="209"/>
      <c r="PXG84" s="209"/>
      <c r="PXH84" s="209"/>
      <c r="PXI84" s="209"/>
      <c r="PXJ84" s="209"/>
      <c r="PXK84" s="209"/>
      <c r="PXL84" s="209"/>
      <c r="PXM84" s="209"/>
      <c r="PXN84" s="209"/>
      <c r="PXO84" s="209"/>
      <c r="PXP84" s="209"/>
      <c r="PXQ84" s="209"/>
      <c r="PXR84" s="209"/>
      <c r="PXS84" s="209"/>
      <c r="PXT84" s="209"/>
      <c r="PXU84" s="209"/>
      <c r="PXV84" s="209"/>
      <c r="PXW84" s="209"/>
      <c r="PXX84" s="209"/>
      <c r="PXY84" s="209"/>
      <c r="PXZ84" s="209"/>
      <c r="PYA84" s="209"/>
      <c r="PYB84" s="209"/>
      <c r="PYC84" s="209"/>
      <c r="PYD84" s="209"/>
      <c r="PYE84" s="209"/>
      <c r="PYF84" s="209"/>
      <c r="PYG84" s="209"/>
      <c r="PYH84" s="209"/>
      <c r="PYI84" s="209"/>
      <c r="PYJ84" s="209"/>
      <c r="PYK84" s="209"/>
      <c r="PYL84" s="209"/>
      <c r="PYM84" s="209"/>
      <c r="PYN84" s="209"/>
      <c r="PYO84" s="209"/>
      <c r="PYP84" s="209"/>
      <c r="PYQ84" s="209"/>
      <c r="PYR84" s="209"/>
      <c r="PYS84" s="209"/>
      <c r="PYT84" s="209"/>
      <c r="PYU84" s="209"/>
      <c r="PYV84" s="209"/>
      <c r="PYW84" s="209"/>
      <c r="PYX84" s="209"/>
      <c r="PYY84" s="209"/>
      <c r="PYZ84" s="209"/>
      <c r="PZA84" s="209"/>
      <c r="PZB84" s="209"/>
      <c r="PZC84" s="209"/>
      <c r="PZD84" s="209"/>
      <c r="PZE84" s="209"/>
      <c r="PZF84" s="209"/>
      <c r="PZG84" s="209"/>
      <c r="PZH84" s="209"/>
      <c r="PZI84" s="209"/>
      <c r="PZJ84" s="209"/>
      <c r="PZK84" s="209"/>
      <c r="PZL84" s="209"/>
      <c r="PZM84" s="209"/>
      <c r="PZN84" s="209"/>
      <c r="PZO84" s="209"/>
      <c r="PZP84" s="209"/>
      <c r="PZQ84" s="209"/>
      <c r="PZR84" s="209"/>
      <c r="PZS84" s="209"/>
      <c r="PZT84" s="209"/>
      <c r="PZU84" s="209"/>
      <c r="PZV84" s="209"/>
      <c r="PZW84" s="209"/>
      <c r="PZX84" s="209"/>
      <c r="PZY84" s="209"/>
      <c r="PZZ84" s="209"/>
      <c r="QAA84" s="209"/>
      <c r="QAB84" s="209"/>
      <c r="QAC84" s="209"/>
      <c r="QAD84" s="209"/>
      <c r="QAE84" s="209"/>
      <c r="QAF84" s="209"/>
      <c r="QAG84" s="209"/>
      <c r="QAH84" s="209"/>
      <c r="QAI84" s="209"/>
      <c r="QAJ84" s="209"/>
      <c r="QAK84" s="209"/>
      <c r="QAL84" s="209"/>
      <c r="QAM84" s="209"/>
      <c r="QAN84" s="209"/>
      <c r="QAO84" s="209"/>
      <c r="QAP84" s="209"/>
      <c r="QAQ84" s="209"/>
      <c r="QAR84" s="209"/>
      <c r="QAS84" s="209"/>
      <c r="QAT84" s="209"/>
      <c r="QAU84" s="209"/>
      <c r="QAV84" s="209"/>
      <c r="QAW84" s="209"/>
      <c r="QAX84" s="209"/>
      <c r="QAY84" s="209"/>
      <c r="QAZ84" s="209"/>
      <c r="QBA84" s="209"/>
      <c r="QBB84" s="209"/>
      <c r="QBC84" s="209"/>
      <c r="QBD84" s="209"/>
      <c r="QBE84" s="209"/>
      <c r="QBF84" s="209"/>
      <c r="QBG84" s="209"/>
      <c r="QBH84" s="209"/>
      <c r="QBI84" s="209"/>
      <c r="QBJ84" s="209"/>
      <c r="QBK84" s="209"/>
      <c r="QBL84" s="209"/>
      <c r="QBM84" s="209"/>
      <c r="QBN84" s="209"/>
      <c r="QBO84" s="209"/>
      <c r="QBP84" s="209"/>
      <c r="QBQ84" s="209"/>
      <c r="QBR84" s="209"/>
      <c r="QBS84" s="209"/>
      <c r="QBT84" s="209"/>
      <c r="QBU84" s="209"/>
      <c r="QBV84" s="209"/>
      <c r="QBW84" s="209"/>
      <c r="QBX84" s="209"/>
      <c r="QBY84" s="209"/>
      <c r="QBZ84" s="209"/>
      <c r="QCA84" s="209"/>
      <c r="QCB84" s="209"/>
      <c r="QCC84" s="209"/>
      <c r="QCD84" s="209"/>
      <c r="QCE84" s="209"/>
      <c r="QCF84" s="209"/>
      <c r="QCG84" s="209"/>
      <c r="QCH84" s="209"/>
      <c r="QCI84" s="209"/>
      <c r="QCJ84" s="209"/>
      <c r="QCK84" s="209"/>
      <c r="QCL84" s="209"/>
      <c r="QCM84" s="209"/>
      <c r="QCN84" s="209"/>
      <c r="QCO84" s="209"/>
      <c r="QCP84" s="209"/>
      <c r="QCQ84" s="209"/>
      <c r="QCR84" s="209"/>
      <c r="QCS84" s="209"/>
      <c r="QCT84" s="209"/>
      <c r="QCU84" s="209"/>
      <c r="QCV84" s="209"/>
      <c r="QCW84" s="209"/>
      <c r="QCX84" s="209"/>
      <c r="QCY84" s="209"/>
      <c r="QCZ84" s="209"/>
      <c r="QDA84" s="209"/>
      <c r="QDB84" s="209"/>
      <c r="QDC84" s="209"/>
      <c r="QDD84" s="209"/>
      <c r="QDE84" s="209"/>
      <c r="QDF84" s="209"/>
      <c r="QDG84" s="209"/>
      <c r="QDH84" s="209"/>
      <c r="QDI84" s="209"/>
      <c r="QDJ84" s="209"/>
      <c r="QDK84" s="209"/>
      <c r="QDL84" s="209"/>
      <c r="QDM84" s="209"/>
      <c r="QDN84" s="209"/>
      <c r="QDO84" s="209"/>
      <c r="QDP84" s="209"/>
      <c r="QDQ84" s="209"/>
      <c r="QDR84" s="209"/>
      <c r="QDS84" s="209"/>
      <c r="QDT84" s="209"/>
      <c r="QDU84" s="209"/>
      <c r="QDV84" s="209"/>
      <c r="QDW84" s="209"/>
      <c r="QDX84" s="209"/>
      <c r="QDY84" s="209"/>
      <c r="QDZ84" s="209"/>
      <c r="QEA84" s="209"/>
      <c r="QEB84" s="209"/>
      <c r="QEC84" s="209"/>
      <c r="QED84" s="209"/>
      <c r="QEE84" s="209"/>
      <c r="QEF84" s="209"/>
      <c r="QEG84" s="209"/>
      <c r="QEH84" s="209"/>
      <c r="QEI84" s="209"/>
      <c r="QEJ84" s="209"/>
      <c r="QEK84" s="209"/>
      <c r="QEL84" s="209"/>
      <c r="QEM84" s="209"/>
      <c r="QEN84" s="209"/>
      <c r="QEO84" s="209"/>
      <c r="QEP84" s="209"/>
      <c r="QEQ84" s="209"/>
      <c r="QER84" s="209"/>
      <c r="QES84" s="209"/>
      <c r="QET84" s="209"/>
      <c r="QEU84" s="209"/>
      <c r="QEV84" s="209"/>
      <c r="QEW84" s="209"/>
      <c r="QEX84" s="209"/>
      <c r="QEY84" s="209"/>
      <c r="QEZ84" s="209"/>
      <c r="QFA84" s="209"/>
      <c r="QFB84" s="209"/>
      <c r="QFC84" s="209"/>
      <c r="QFD84" s="209"/>
      <c r="QFE84" s="209"/>
      <c r="QFF84" s="209"/>
      <c r="QFG84" s="209"/>
      <c r="QFH84" s="209"/>
      <c r="QFI84" s="209"/>
      <c r="QFJ84" s="209"/>
      <c r="QFK84" s="209"/>
      <c r="QFL84" s="209"/>
      <c r="QFM84" s="209"/>
      <c r="QFN84" s="209"/>
      <c r="QFO84" s="209"/>
      <c r="QFP84" s="209"/>
      <c r="QFQ84" s="209"/>
      <c r="QFR84" s="209"/>
      <c r="QFS84" s="209"/>
      <c r="QFT84" s="209"/>
      <c r="QFU84" s="209"/>
      <c r="QFV84" s="209"/>
      <c r="QFW84" s="209"/>
      <c r="QFX84" s="209"/>
      <c r="QFY84" s="209"/>
      <c r="QFZ84" s="209"/>
      <c r="QGA84" s="209"/>
      <c r="QGB84" s="209"/>
      <c r="QGC84" s="209"/>
      <c r="QGD84" s="209"/>
      <c r="QGE84" s="209"/>
      <c r="QGF84" s="209"/>
      <c r="QGG84" s="209"/>
      <c r="QGH84" s="209"/>
      <c r="QGI84" s="209"/>
      <c r="QGJ84" s="209"/>
      <c r="QGK84" s="209"/>
      <c r="QGL84" s="209"/>
      <c r="QGM84" s="209"/>
      <c r="QGN84" s="209"/>
      <c r="QGO84" s="209"/>
      <c r="QGP84" s="209"/>
      <c r="QGQ84" s="209"/>
      <c r="QGR84" s="209"/>
      <c r="QGS84" s="209"/>
      <c r="QGT84" s="209"/>
      <c r="QGU84" s="209"/>
      <c r="QGV84" s="209"/>
      <c r="QGW84" s="209"/>
      <c r="QGX84" s="209"/>
      <c r="QGY84" s="209"/>
      <c r="QGZ84" s="209"/>
      <c r="QHA84" s="209"/>
      <c r="QHB84" s="209"/>
      <c r="QHC84" s="209"/>
      <c r="QHD84" s="209"/>
      <c r="QHE84" s="209"/>
      <c r="QHF84" s="209"/>
      <c r="QHG84" s="209"/>
      <c r="QHH84" s="209"/>
      <c r="QHI84" s="209"/>
      <c r="QHJ84" s="209"/>
      <c r="QHK84" s="209"/>
      <c r="QHL84" s="209"/>
      <c r="QHM84" s="209"/>
      <c r="QHN84" s="209"/>
      <c r="QHO84" s="209"/>
      <c r="QHP84" s="209"/>
      <c r="QHQ84" s="209"/>
      <c r="QHR84" s="209"/>
      <c r="QHS84" s="209"/>
      <c r="QHT84" s="209"/>
      <c r="QHU84" s="209"/>
      <c r="QHV84" s="209"/>
      <c r="QHW84" s="209"/>
      <c r="QHX84" s="209"/>
      <c r="QHY84" s="209"/>
      <c r="QHZ84" s="209"/>
      <c r="QIA84" s="209"/>
      <c r="QIB84" s="209"/>
      <c r="QIC84" s="209"/>
      <c r="QID84" s="209"/>
      <c r="QIE84" s="209"/>
      <c r="QIF84" s="209"/>
      <c r="QIG84" s="209"/>
      <c r="QIH84" s="209"/>
      <c r="QII84" s="209"/>
      <c r="QIJ84" s="209"/>
      <c r="QIK84" s="209"/>
      <c r="QIL84" s="209"/>
      <c r="QIM84" s="209"/>
      <c r="QIN84" s="209"/>
      <c r="QIO84" s="209"/>
      <c r="QIP84" s="209"/>
      <c r="QIQ84" s="209"/>
      <c r="QIR84" s="209"/>
      <c r="QIS84" s="209"/>
      <c r="QIT84" s="209"/>
      <c r="QIU84" s="209"/>
      <c r="QIV84" s="209"/>
      <c r="QIW84" s="209"/>
      <c r="QIX84" s="209"/>
      <c r="QIY84" s="209"/>
      <c r="QIZ84" s="209"/>
      <c r="QJA84" s="209"/>
      <c r="QJB84" s="209"/>
      <c r="QJC84" s="209"/>
      <c r="QJD84" s="209"/>
      <c r="QJE84" s="209"/>
      <c r="QJF84" s="209"/>
      <c r="QJG84" s="209"/>
      <c r="QJH84" s="209"/>
      <c r="QJI84" s="209"/>
      <c r="QJJ84" s="209"/>
      <c r="QJK84" s="209"/>
      <c r="QJL84" s="209"/>
      <c r="QJM84" s="209"/>
      <c r="QJN84" s="209"/>
      <c r="QJO84" s="209"/>
      <c r="QJP84" s="209"/>
      <c r="QJQ84" s="209"/>
      <c r="QJR84" s="209"/>
      <c r="QJS84" s="209"/>
      <c r="QJT84" s="209"/>
      <c r="QJU84" s="209"/>
      <c r="QJV84" s="209"/>
      <c r="QJW84" s="209"/>
      <c r="QJX84" s="209"/>
      <c r="QJY84" s="209"/>
      <c r="QJZ84" s="209"/>
      <c r="QKA84" s="209"/>
      <c r="QKB84" s="209"/>
      <c r="QKC84" s="209"/>
      <c r="QKD84" s="209"/>
      <c r="QKE84" s="209"/>
      <c r="QKF84" s="209"/>
      <c r="QKG84" s="209"/>
      <c r="QKH84" s="209"/>
      <c r="QKI84" s="209"/>
      <c r="QKJ84" s="209"/>
      <c r="QKK84" s="209"/>
      <c r="QKL84" s="209"/>
      <c r="QKM84" s="209"/>
      <c r="QKN84" s="209"/>
      <c r="QKO84" s="209"/>
      <c r="QKP84" s="209"/>
      <c r="QKQ84" s="209"/>
      <c r="QKR84" s="209"/>
      <c r="QKS84" s="209"/>
      <c r="QKT84" s="209"/>
      <c r="QKU84" s="209"/>
      <c r="QKV84" s="209"/>
      <c r="QKW84" s="209"/>
      <c r="QKX84" s="209"/>
      <c r="QKY84" s="209"/>
      <c r="QKZ84" s="209"/>
      <c r="QLA84" s="209"/>
      <c r="QLB84" s="209"/>
      <c r="QLC84" s="209"/>
      <c r="QLD84" s="209"/>
      <c r="QLE84" s="209"/>
      <c r="QLF84" s="209"/>
      <c r="QLG84" s="209"/>
      <c r="QLH84" s="209"/>
      <c r="QLI84" s="209"/>
      <c r="QLJ84" s="209"/>
      <c r="QLK84" s="209"/>
      <c r="QLL84" s="209"/>
      <c r="QLM84" s="209"/>
      <c r="QLN84" s="209"/>
      <c r="QLO84" s="209"/>
      <c r="QLP84" s="209"/>
      <c r="QLQ84" s="209"/>
      <c r="QLR84" s="209"/>
      <c r="QLS84" s="209"/>
      <c r="QLT84" s="209"/>
      <c r="QLU84" s="209"/>
      <c r="QLV84" s="209"/>
      <c r="QLW84" s="209"/>
      <c r="QLX84" s="209"/>
      <c r="QLY84" s="209"/>
      <c r="QLZ84" s="209"/>
      <c r="QMA84" s="209"/>
      <c r="QMB84" s="209"/>
      <c r="QMC84" s="209"/>
      <c r="QMD84" s="209"/>
      <c r="QME84" s="209"/>
      <c r="QMF84" s="209"/>
      <c r="QMG84" s="209"/>
      <c r="QMH84" s="209"/>
      <c r="QMI84" s="209"/>
      <c r="QMJ84" s="209"/>
      <c r="QMK84" s="209"/>
      <c r="QML84" s="209"/>
      <c r="QMM84" s="209"/>
      <c r="QMN84" s="209"/>
      <c r="QMO84" s="209"/>
      <c r="QMP84" s="209"/>
      <c r="QMQ84" s="209"/>
      <c r="QMR84" s="209"/>
      <c r="QMS84" s="209"/>
      <c r="QMT84" s="209"/>
      <c r="QMU84" s="209"/>
      <c r="QMV84" s="209"/>
      <c r="QMW84" s="209"/>
      <c r="QMX84" s="209"/>
      <c r="QMY84" s="209"/>
      <c r="QMZ84" s="209"/>
      <c r="QNA84" s="209"/>
      <c r="QNB84" s="209"/>
      <c r="QNC84" s="209"/>
      <c r="QND84" s="209"/>
      <c r="QNE84" s="209"/>
      <c r="QNF84" s="209"/>
      <c r="QNG84" s="209"/>
      <c r="QNH84" s="209"/>
      <c r="QNI84" s="209"/>
      <c r="QNJ84" s="209"/>
      <c r="QNK84" s="209"/>
      <c r="QNL84" s="209"/>
      <c r="QNM84" s="209"/>
      <c r="QNN84" s="209"/>
      <c r="QNO84" s="209"/>
      <c r="QNP84" s="209"/>
      <c r="QNQ84" s="209"/>
      <c r="QNR84" s="209"/>
      <c r="QNS84" s="209"/>
      <c r="QNT84" s="209"/>
      <c r="QNU84" s="209"/>
      <c r="QNV84" s="209"/>
      <c r="QNW84" s="209"/>
      <c r="QNX84" s="209"/>
      <c r="QNY84" s="209"/>
      <c r="QNZ84" s="209"/>
      <c r="QOA84" s="209"/>
      <c r="QOB84" s="209"/>
      <c r="QOC84" s="209"/>
      <c r="QOD84" s="209"/>
      <c r="QOE84" s="209"/>
      <c r="QOF84" s="209"/>
      <c r="QOG84" s="209"/>
      <c r="QOH84" s="209"/>
      <c r="QOI84" s="209"/>
      <c r="QOJ84" s="209"/>
      <c r="QOK84" s="209"/>
      <c r="QOL84" s="209"/>
      <c r="QOM84" s="209"/>
      <c r="QON84" s="209"/>
      <c r="QOO84" s="209"/>
      <c r="QOP84" s="209"/>
      <c r="QOQ84" s="209"/>
      <c r="QOR84" s="209"/>
      <c r="QOS84" s="209"/>
      <c r="QOT84" s="209"/>
      <c r="QOU84" s="209"/>
      <c r="QOV84" s="209"/>
      <c r="QOW84" s="209"/>
      <c r="QOX84" s="209"/>
      <c r="QOY84" s="209"/>
      <c r="QOZ84" s="209"/>
      <c r="QPA84" s="209"/>
      <c r="QPB84" s="209"/>
      <c r="QPC84" s="209"/>
      <c r="QPD84" s="209"/>
      <c r="QPE84" s="209"/>
      <c r="QPF84" s="209"/>
      <c r="QPG84" s="209"/>
      <c r="QPH84" s="209"/>
      <c r="QPI84" s="209"/>
      <c r="QPJ84" s="209"/>
      <c r="QPK84" s="209"/>
      <c r="QPL84" s="209"/>
      <c r="QPM84" s="209"/>
      <c r="QPN84" s="209"/>
      <c r="QPO84" s="209"/>
      <c r="QPP84" s="209"/>
      <c r="QPQ84" s="209"/>
      <c r="QPR84" s="209"/>
      <c r="QPS84" s="209"/>
      <c r="QPT84" s="209"/>
      <c r="QPU84" s="209"/>
      <c r="QPV84" s="209"/>
      <c r="QPW84" s="209"/>
      <c r="QPX84" s="209"/>
      <c r="QPY84" s="209"/>
      <c r="QPZ84" s="209"/>
      <c r="QQA84" s="209"/>
      <c r="QQB84" s="209"/>
      <c r="QQC84" s="209"/>
      <c r="QQD84" s="209"/>
      <c r="QQE84" s="209"/>
      <c r="QQF84" s="209"/>
      <c r="QQG84" s="209"/>
      <c r="QQH84" s="209"/>
      <c r="QQI84" s="209"/>
      <c r="QQJ84" s="209"/>
      <c r="QQK84" s="209"/>
      <c r="QQL84" s="209"/>
      <c r="QQM84" s="209"/>
      <c r="QQN84" s="209"/>
      <c r="QQO84" s="209"/>
      <c r="QQP84" s="209"/>
      <c r="QQQ84" s="209"/>
      <c r="QQR84" s="209"/>
      <c r="QQS84" s="209"/>
      <c r="QQT84" s="209"/>
      <c r="QQU84" s="209"/>
      <c r="QQV84" s="209"/>
      <c r="QQW84" s="209"/>
      <c r="QQX84" s="209"/>
      <c r="QQY84" s="209"/>
      <c r="QQZ84" s="209"/>
      <c r="QRA84" s="209"/>
      <c r="QRB84" s="209"/>
      <c r="QRC84" s="209"/>
      <c r="QRD84" s="209"/>
      <c r="QRE84" s="209"/>
      <c r="QRF84" s="209"/>
      <c r="QRG84" s="209"/>
      <c r="QRH84" s="209"/>
      <c r="QRI84" s="209"/>
      <c r="QRJ84" s="209"/>
      <c r="QRK84" s="209"/>
      <c r="QRL84" s="209"/>
      <c r="QRM84" s="209"/>
      <c r="QRN84" s="209"/>
      <c r="QRO84" s="209"/>
      <c r="QRP84" s="209"/>
      <c r="QRQ84" s="209"/>
      <c r="QRR84" s="209"/>
      <c r="QRS84" s="209"/>
      <c r="QRT84" s="209"/>
      <c r="QRU84" s="209"/>
      <c r="QRV84" s="209"/>
      <c r="QRW84" s="209"/>
      <c r="QRX84" s="209"/>
      <c r="QRY84" s="209"/>
      <c r="QRZ84" s="209"/>
      <c r="QSA84" s="209"/>
      <c r="QSB84" s="209"/>
      <c r="QSC84" s="209"/>
      <c r="QSD84" s="209"/>
      <c r="QSE84" s="209"/>
      <c r="QSF84" s="209"/>
      <c r="QSG84" s="209"/>
      <c r="QSH84" s="209"/>
      <c r="QSI84" s="209"/>
      <c r="QSJ84" s="209"/>
      <c r="QSK84" s="209"/>
      <c r="QSL84" s="209"/>
      <c r="QSM84" s="209"/>
      <c r="QSN84" s="209"/>
      <c r="QSO84" s="209"/>
      <c r="QSP84" s="209"/>
      <c r="QSQ84" s="209"/>
      <c r="QSR84" s="209"/>
      <c r="QSS84" s="209"/>
      <c r="QST84" s="209"/>
      <c r="QSU84" s="209"/>
      <c r="QSV84" s="209"/>
      <c r="QSW84" s="209"/>
      <c r="QSX84" s="209"/>
      <c r="QSY84" s="209"/>
      <c r="QSZ84" s="209"/>
      <c r="QTA84" s="209"/>
      <c r="QTB84" s="209"/>
      <c r="QTC84" s="209"/>
      <c r="QTD84" s="209"/>
      <c r="QTE84" s="209"/>
      <c r="QTF84" s="209"/>
      <c r="QTG84" s="209"/>
      <c r="QTH84" s="209"/>
      <c r="QTI84" s="209"/>
      <c r="QTJ84" s="209"/>
      <c r="QTK84" s="209"/>
      <c r="QTL84" s="209"/>
      <c r="QTM84" s="209"/>
      <c r="QTN84" s="209"/>
      <c r="QTO84" s="209"/>
      <c r="QTP84" s="209"/>
      <c r="QTQ84" s="209"/>
      <c r="QTR84" s="209"/>
      <c r="QTS84" s="209"/>
      <c r="QTT84" s="209"/>
      <c r="QTU84" s="209"/>
      <c r="QTV84" s="209"/>
      <c r="QTW84" s="209"/>
      <c r="QTX84" s="209"/>
      <c r="QTY84" s="209"/>
      <c r="QTZ84" s="209"/>
      <c r="QUA84" s="209"/>
      <c r="QUB84" s="209"/>
      <c r="QUC84" s="209"/>
      <c r="QUD84" s="209"/>
      <c r="QUE84" s="209"/>
      <c r="QUF84" s="209"/>
      <c r="QUG84" s="209"/>
      <c r="QUH84" s="209"/>
      <c r="QUI84" s="209"/>
      <c r="QUJ84" s="209"/>
      <c r="QUK84" s="209"/>
      <c r="QUL84" s="209"/>
      <c r="QUM84" s="209"/>
      <c r="QUN84" s="209"/>
      <c r="QUO84" s="209"/>
      <c r="QUP84" s="209"/>
      <c r="QUQ84" s="209"/>
      <c r="QUR84" s="209"/>
      <c r="QUS84" s="209"/>
      <c r="QUT84" s="209"/>
      <c r="QUU84" s="209"/>
      <c r="QUV84" s="209"/>
      <c r="QUW84" s="209"/>
      <c r="QUX84" s="209"/>
      <c r="QUY84" s="209"/>
      <c r="QUZ84" s="209"/>
      <c r="QVA84" s="209"/>
      <c r="QVB84" s="209"/>
      <c r="QVC84" s="209"/>
      <c r="QVD84" s="209"/>
      <c r="QVE84" s="209"/>
      <c r="QVF84" s="209"/>
      <c r="QVG84" s="209"/>
      <c r="QVH84" s="209"/>
      <c r="QVI84" s="209"/>
      <c r="QVJ84" s="209"/>
      <c r="QVK84" s="209"/>
      <c r="QVL84" s="209"/>
      <c r="QVM84" s="209"/>
      <c r="QVN84" s="209"/>
      <c r="QVO84" s="209"/>
      <c r="QVP84" s="209"/>
      <c r="QVQ84" s="209"/>
      <c r="QVR84" s="209"/>
      <c r="QVS84" s="209"/>
      <c r="QVT84" s="209"/>
      <c r="QVU84" s="209"/>
      <c r="QVV84" s="209"/>
      <c r="QVW84" s="209"/>
      <c r="QVX84" s="209"/>
      <c r="QVY84" s="209"/>
      <c r="QVZ84" s="209"/>
      <c r="QWA84" s="209"/>
      <c r="QWB84" s="209"/>
      <c r="QWC84" s="209"/>
      <c r="QWD84" s="209"/>
      <c r="QWE84" s="209"/>
      <c r="QWF84" s="209"/>
      <c r="QWG84" s="209"/>
      <c r="QWH84" s="209"/>
      <c r="QWI84" s="209"/>
      <c r="QWJ84" s="209"/>
      <c r="QWK84" s="209"/>
      <c r="QWL84" s="209"/>
      <c r="QWM84" s="209"/>
      <c r="QWN84" s="209"/>
      <c r="QWO84" s="209"/>
      <c r="QWP84" s="209"/>
      <c r="QWQ84" s="209"/>
      <c r="QWR84" s="209"/>
      <c r="QWS84" s="209"/>
      <c r="QWT84" s="209"/>
      <c r="QWU84" s="209"/>
      <c r="QWV84" s="209"/>
      <c r="QWW84" s="209"/>
      <c r="QWX84" s="209"/>
      <c r="QWY84" s="209"/>
      <c r="QWZ84" s="209"/>
      <c r="QXA84" s="209"/>
      <c r="QXB84" s="209"/>
      <c r="QXC84" s="209"/>
      <c r="QXD84" s="209"/>
      <c r="QXE84" s="209"/>
      <c r="QXF84" s="209"/>
      <c r="QXG84" s="209"/>
      <c r="QXH84" s="209"/>
      <c r="QXI84" s="209"/>
      <c r="QXJ84" s="209"/>
      <c r="QXK84" s="209"/>
      <c r="QXL84" s="209"/>
      <c r="QXM84" s="209"/>
      <c r="QXN84" s="209"/>
      <c r="QXO84" s="209"/>
      <c r="QXP84" s="209"/>
      <c r="QXQ84" s="209"/>
      <c r="QXR84" s="209"/>
      <c r="QXS84" s="209"/>
      <c r="QXT84" s="209"/>
      <c r="QXU84" s="209"/>
      <c r="QXV84" s="209"/>
      <c r="QXW84" s="209"/>
      <c r="QXX84" s="209"/>
      <c r="QXY84" s="209"/>
      <c r="QXZ84" s="209"/>
      <c r="QYA84" s="209"/>
      <c r="QYB84" s="209"/>
      <c r="QYC84" s="209"/>
      <c r="QYD84" s="209"/>
      <c r="QYE84" s="209"/>
      <c r="QYF84" s="209"/>
      <c r="QYG84" s="209"/>
      <c r="QYH84" s="209"/>
      <c r="QYI84" s="209"/>
      <c r="QYJ84" s="209"/>
      <c r="QYK84" s="209"/>
      <c r="QYL84" s="209"/>
      <c r="QYM84" s="209"/>
      <c r="QYN84" s="209"/>
      <c r="QYO84" s="209"/>
      <c r="QYP84" s="209"/>
      <c r="QYQ84" s="209"/>
      <c r="QYR84" s="209"/>
      <c r="QYS84" s="209"/>
      <c r="QYT84" s="209"/>
      <c r="QYU84" s="209"/>
      <c r="QYV84" s="209"/>
      <c r="QYW84" s="209"/>
      <c r="QYX84" s="209"/>
      <c r="QYY84" s="209"/>
      <c r="QYZ84" s="209"/>
      <c r="QZA84" s="209"/>
      <c r="QZB84" s="209"/>
      <c r="QZC84" s="209"/>
      <c r="QZD84" s="209"/>
      <c r="QZE84" s="209"/>
      <c r="QZF84" s="209"/>
      <c r="QZG84" s="209"/>
      <c r="QZH84" s="209"/>
      <c r="QZI84" s="209"/>
      <c r="QZJ84" s="209"/>
      <c r="QZK84" s="209"/>
      <c r="QZL84" s="209"/>
      <c r="QZM84" s="209"/>
      <c r="QZN84" s="209"/>
      <c r="QZO84" s="209"/>
      <c r="QZP84" s="209"/>
      <c r="QZQ84" s="209"/>
      <c r="QZR84" s="209"/>
      <c r="QZS84" s="209"/>
      <c r="QZT84" s="209"/>
      <c r="QZU84" s="209"/>
      <c r="QZV84" s="209"/>
      <c r="QZW84" s="209"/>
      <c r="QZX84" s="209"/>
      <c r="QZY84" s="209"/>
      <c r="QZZ84" s="209"/>
      <c r="RAA84" s="209"/>
      <c r="RAB84" s="209"/>
      <c r="RAC84" s="209"/>
      <c r="RAD84" s="209"/>
      <c r="RAE84" s="209"/>
      <c r="RAF84" s="209"/>
      <c r="RAG84" s="209"/>
      <c r="RAH84" s="209"/>
      <c r="RAI84" s="209"/>
      <c r="RAJ84" s="209"/>
      <c r="RAK84" s="209"/>
      <c r="RAL84" s="209"/>
      <c r="RAM84" s="209"/>
      <c r="RAN84" s="209"/>
      <c r="RAO84" s="209"/>
      <c r="RAP84" s="209"/>
      <c r="RAQ84" s="209"/>
      <c r="RAR84" s="209"/>
      <c r="RAS84" s="209"/>
      <c r="RAT84" s="209"/>
      <c r="RAU84" s="209"/>
      <c r="RAV84" s="209"/>
      <c r="RAW84" s="209"/>
      <c r="RAX84" s="209"/>
      <c r="RAY84" s="209"/>
      <c r="RAZ84" s="209"/>
      <c r="RBA84" s="209"/>
      <c r="RBB84" s="209"/>
      <c r="RBC84" s="209"/>
      <c r="RBD84" s="209"/>
      <c r="RBE84" s="209"/>
      <c r="RBF84" s="209"/>
      <c r="RBG84" s="209"/>
      <c r="RBH84" s="209"/>
      <c r="RBI84" s="209"/>
      <c r="RBJ84" s="209"/>
      <c r="RBK84" s="209"/>
      <c r="RBL84" s="209"/>
      <c r="RBM84" s="209"/>
      <c r="RBN84" s="209"/>
      <c r="RBO84" s="209"/>
      <c r="RBP84" s="209"/>
      <c r="RBQ84" s="209"/>
      <c r="RBR84" s="209"/>
      <c r="RBS84" s="209"/>
      <c r="RBT84" s="209"/>
      <c r="RBU84" s="209"/>
      <c r="RBV84" s="209"/>
      <c r="RBW84" s="209"/>
      <c r="RBX84" s="209"/>
      <c r="RBY84" s="209"/>
      <c r="RBZ84" s="209"/>
      <c r="RCA84" s="209"/>
      <c r="RCB84" s="209"/>
      <c r="RCC84" s="209"/>
      <c r="RCD84" s="209"/>
      <c r="RCE84" s="209"/>
      <c r="RCF84" s="209"/>
      <c r="RCG84" s="209"/>
      <c r="RCH84" s="209"/>
      <c r="RCI84" s="209"/>
      <c r="RCJ84" s="209"/>
      <c r="RCK84" s="209"/>
      <c r="RCL84" s="209"/>
      <c r="RCM84" s="209"/>
      <c r="RCN84" s="209"/>
      <c r="RCO84" s="209"/>
      <c r="RCP84" s="209"/>
      <c r="RCQ84" s="209"/>
      <c r="RCR84" s="209"/>
      <c r="RCS84" s="209"/>
      <c r="RCT84" s="209"/>
      <c r="RCU84" s="209"/>
      <c r="RCV84" s="209"/>
      <c r="RCW84" s="209"/>
      <c r="RCX84" s="209"/>
      <c r="RCY84" s="209"/>
      <c r="RCZ84" s="209"/>
      <c r="RDA84" s="209"/>
      <c r="RDB84" s="209"/>
      <c r="RDC84" s="209"/>
      <c r="RDD84" s="209"/>
      <c r="RDE84" s="209"/>
      <c r="RDF84" s="209"/>
      <c r="RDG84" s="209"/>
      <c r="RDH84" s="209"/>
      <c r="RDI84" s="209"/>
      <c r="RDJ84" s="209"/>
      <c r="RDK84" s="209"/>
      <c r="RDL84" s="209"/>
      <c r="RDM84" s="209"/>
      <c r="RDN84" s="209"/>
      <c r="RDO84" s="209"/>
      <c r="RDP84" s="209"/>
      <c r="RDQ84" s="209"/>
      <c r="RDR84" s="209"/>
      <c r="RDS84" s="209"/>
      <c r="RDT84" s="209"/>
      <c r="RDU84" s="209"/>
      <c r="RDV84" s="209"/>
      <c r="RDW84" s="209"/>
      <c r="RDX84" s="209"/>
      <c r="RDY84" s="209"/>
      <c r="RDZ84" s="209"/>
      <c r="REA84" s="209"/>
      <c r="REB84" s="209"/>
      <c r="REC84" s="209"/>
      <c r="RED84" s="209"/>
      <c r="REE84" s="209"/>
      <c r="REF84" s="209"/>
      <c r="REG84" s="209"/>
      <c r="REH84" s="209"/>
      <c r="REI84" s="209"/>
      <c r="REJ84" s="209"/>
      <c r="REK84" s="209"/>
      <c r="REL84" s="209"/>
      <c r="REM84" s="209"/>
      <c r="REN84" s="209"/>
      <c r="REO84" s="209"/>
      <c r="REP84" s="209"/>
      <c r="REQ84" s="209"/>
      <c r="RER84" s="209"/>
      <c r="RES84" s="209"/>
      <c r="RET84" s="209"/>
      <c r="REU84" s="209"/>
      <c r="REV84" s="209"/>
      <c r="REW84" s="209"/>
      <c r="REX84" s="209"/>
      <c r="REY84" s="209"/>
      <c r="REZ84" s="209"/>
      <c r="RFA84" s="209"/>
      <c r="RFB84" s="209"/>
      <c r="RFC84" s="209"/>
      <c r="RFD84" s="209"/>
      <c r="RFE84" s="209"/>
      <c r="RFF84" s="209"/>
      <c r="RFG84" s="209"/>
      <c r="RFH84" s="209"/>
      <c r="RFI84" s="209"/>
      <c r="RFJ84" s="209"/>
      <c r="RFK84" s="209"/>
      <c r="RFL84" s="209"/>
      <c r="RFM84" s="209"/>
      <c r="RFN84" s="209"/>
      <c r="RFO84" s="209"/>
      <c r="RFP84" s="209"/>
      <c r="RFQ84" s="209"/>
      <c r="RFR84" s="209"/>
      <c r="RFS84" s="209"/>
      <c r="RFT84" s="209"/>
      <c r="RFU84" s="209"/>
      <c r="RFV84" s="209"/>
      <c r="RFW84" s="209"/>
      <c r="RFX84" s="209"/>
      <c r="RFY84" s="209"/>
      <c r="RFZ84" s="209"/>
      <c r="RGA84" s="209"/>
      <c r="RGB84" s="209"/>
      <c r="RGC84" s="209"/>
      <c r="RGD84" s="209"/>
      <c r="RGE84" s="209"/>
      <c r="RGF84" s="209"/>
      <c r="RGG84" s="209"/>
      <c r="RGH84" s="209"/>
      <c r="RGI84" s="209"/>
      <c r="RGJ84" s="209"/>
      <c r="RGK84" s="209"/>
      <c r="RGL84" s="209"/>
      <c r="RGM84" s="209"/>
      <c r="RGN84" s="209"/>
      <c r="RGO84" s="209"/>
      <c r="RGP84" s="209"/>
      <c r="RGQ84" s="209"/>
      <c r="RGR84" s="209"/>
      <c r="RGS84" s="209"/>
      <c r="RGT84" s="209"/>
      <c r="RGU84" s="209"/>
      <c r="RGV84" s="209"/>
      <c r="RGW84" s="209"/>
      <c r="RGX84" s="209"/>
      <c r="RGY84" s="209"/>
      <c r="RGZ84" s="209"/>
      <c r="RHA84" s="209"/>
      <c r="RHB84" s="209"/>
      <c r="RHC84" s="209"/>
      <c r="RHD84" s="209"/>
      <c r="RHE84" s="209"/>
      <c r="RHF84" s="209"/>
      <c r="RHG84" s="209"/>
      <c r="RHH84" s="209"/>
      <c r="RHI84" s="209"/>
      <c r="RHJ84" s="209"/>
      <c r="RHK84" s="209"/>
      <c r="RHL84" s="209"/>
      <c r="RHM84" s="209"/>
      <c r="RHN84" s="209"/>
      <c r="RHO84" s="209"/>
      <c r="RHP84" s="209"/>
      <c r="RHQ84" s="209"/>
      <c r="RHR84" s="209"/>
      <c r="RHS84" s="209"/>
      <c r="RHT84" s="209"/>
      <c r="RHU84" s="209"/>
      <c r="RHV84" s="209"/>
      <c r="RHW84" s="209"/>
      <c r="RHX84" s="209"/>
      <c r="RHY84" s="209"/>
      <c r="RHZ84" s="209"/>
      <c r="RIA84" s="209"/>
      <c r="RIB84" s="209"/>
      <c r="RIC84" s="209"/>
      <c r="RID84" s="209"/>
      <c r="RIE84" s="209"/>
      <c r="RIF84" s="209"/>
      <c r="RIG84" s="209"/>
      <c r="RIH84" s="209"/>
      <c r="RII84" s="209"/>
      <c r="RIJ84" s="209"/>
      <c r="RIK84" s="209"/>
      <c r="RIL84" s="209"/>
      <c r="RIM84" s="209"/>
      <c r="RIN84" s="209"/>
      <c r="RIO84" s="209"/>
      <c r="RIP84" s="209"/>
      <c r="RIQ84" s="209"/>
      <c r="RIR84" s="209"/>
      <c r="RIS84" s="209"/>
      <c r="RIT84" s="209"/>
      <c r="RIU84" s="209"/>
      <c r="RIV84" s="209"/>
      <c r="RIW84" s="209"/>
      <c r="RIX84" s="209"/>
      <c r="RIY84" s="209"/>
      <c r="RIZ84" s="209"/>
      <c r="RJA84" s="209"/>
      <c r="RJB84" s="209"/>
      <c r="RJC84" s="209"/>
      <c r="RJD84" s="209"/>
      <c r="RJE84" s="209"/>
      <c r="RJF84" s="209"/>
      <c r="RJG84" s="209"/>
      <c r="RJH84" s="209"/>
      <c r="RJI84" s="209"/>
      <c r="RJJ84" s="209"/>
      <c r="RJK84" s="209"/>
      <c r="RJL84" s="209"/>
      <c r="RJM84" s="209"/>
      <c r="RJN84" s="209"/>
      <c r="RJO84" s="209"/>
      <c r="RJP84" s="209"/>
      <c r="RJQ84" s="209"/>
      <c r="RJR84" s="209"/>
      <c r="RJS84" s="209"/>
      <c r="RJT84" s="209"/>
      <c r="RJU84" s="209"/>
      <c r="RJV84" s="209"/>
      <c r="RJW84" s="209"/>
      <c r="RJX84" s="209"/>
      <c r="RJY84" s="209"/>
      <c r="RJZ84" s="209"/>
      <c r="RKA84" s="209"/>
      <c r="RKB84" s="209"/>
      <c r="RKC84" s="209"/>
      <c r="RKD84" s="209"/>
      <c r="RKE84" s="209"/>
      <c r="RKF84" s="209"/>
      <c r="RKG84" s="209"/>
      <c r="RKH84" s="209"/>
      <c r="RKI84" s="209"/>
      <c r="RKJ84" s="209"/>
      <c r="RKK84" s="209"/>
      <c r="RKL84" s="209"/>
      <c r="RKM84" s="209"/>
      <c r="RKN84" s="209"/>
      <c r="RKO84" s="209"/>
      <c r="RKP84" s="209"/>
      <c r="RKQ84" s="209"/>
      <c r="RKR84" s="209"/>
      <c r="RKS84" s="209"/>
      <c r="RKT84" s="209"/>
      <c r="RKU84" s="209"/>
      <c r="RKV84" s="209"/>
      <c r="RKW84" s="209"/>
      <c r="RKX84" s="209"/>
      <c r="RKY84" s="209"/>
      <c r="RKZ84" s="209"/>
      <c r="RLA84" s="209"/>
      <c r="RLB84" s="209"/>
      <c r="RLC84" s="209"/>
      <c r="RLD84" s="209"/>
      <c r="RLE84" s="209"/>
      <c r="RLF84" s="209"/>
      <c r="RLG84" s="209"/>
      <c r="RLH84" s="209"/>
      <c r="RLI84" s="209"/>
      <c r="RLJ84" s="209"/>
      <c r="RLK84" s="209"/>
      <c r="RLL84" s="209"/>
      <c r="RLM84" s="209"/>
      <c r="RLN84" s="209"/>
      <c r="RLO84" s="209"/>
      <c r="RLP84" s="209"/>
      <c r="RLQ84" s="209"/>
      <c r="RLR84" s="209"/>
      <c r="RLS84" s="209"/>
      <c r="RLT84" s="209"/>
      <c r="RLU84" s="209"/>
      <c r="RLV84" s="209"/>
      <c r="RLW84" s="209"/>
      <c r="RLX84" s="209"/>
      <c r="RLY84" s="209"/>
      <c r="RLZ84" s="209"/>
      <c r="RMA84" s="209"/>
      <c r="RMB84" s="209"/>
      <c r="RMC84" s="209"/>
      <c r="RMD84" s="209"/>
      <c r="RME84" s="209"/>
      <c r="RMF84" s="209"/>
      <c r="RMG84" s="209"/>
      <c r="RMH84" s="209"/>
      <c r="RMI84" s="209"/>
      <c r="RMJ84" s="209"/>
      <c r="RMK84" s="209"/>
      <c r="RML84" s="209"/>
      <c r="RMM84" s="209"/>
      <c r="RMN84" s="209"/>
      <c r="RMO84" s="209"/>
      <c r="RMP84" s="209"/>
      <c r="RMQ84" s="209"/>
      <c r="RMR84" s="209"/>
      <c r="RMS84" s="209"/>
      <c r="RMT84" s="209"/>
      <c r="RMU84" s="209"/>
      <c r="RMV84" s="209"/>
      <c r="RMW84" s="209"/>
      <c r="RMX84" s="209"/>
      <c r="RMY84" s="209"/>
      <c r="RMZ84" s="209"/>
      <c r="RNA84" s="209"/>
      <c r="RNB84" s="209"/>
      <c r="RNC84" s="209"/>
      <c r="RND84" s="209"/>
      <c r="RNE84" s="209"/>
      <c r="RNF84" s="209"/>
      <c r="RNG84" s="209"/>
      <c r="RNH84" s="209"/>
      <c r="RNI84" s="209"/>
      <c r="RNJ84" s="209"/>
      <c r="RNK84" s="209"/>
      <c r="RNL84" s="209"/>
      <c r="RNM84" s="209"/>
      <c r="RNN84" s="209"/>
      <c r="RNO84" s="209"/>
      <c r="RNP84" s="209"/>
      <c r="RNQ84" s="209"/>
      <c r="RNR84" s="209"/>
      <c r="RNS84" s="209"/>
      <c r="RNT84" s="209"/>
      <c r="RNU84" s="209"/>
      <c r="RNV84" s="209"/>
      <c r="RNW84" s="209"/>
      <c r="RNX84" s="209"/>
      <c r="RNY84" s="209"/>
      <c r="RNZ84" s="209"/>
      <c r="ROA84" s="209"/>
      <c r="ROB84" s="209"/>
      <c r="ROC84" s="209"/>
      <c r="ROD84" s="209"/>
      <c r="ROE84" s="209"/>
      <c r="ROF84" s="209"/>
      <c r="ROG84" s="209"/>
      <c r="ROH84" s="209"/>
      <c r="ROI84" s="209"/>
      <c r="ROJ84" s="209"/>
      <c r="ROK84" s="209"/>
      <c r="ROL84" s="209"/>
      <c r="ROM84" s="209"/>
      <c r="RON84" s="209"/>
      <c r="ROO84" s="209"/>
      <c r="ROP84" s="209"/>
      <c r="ROQ84" s="209"/>
      <c r="ROR84" s="209"/>
      <c r="ROS84" s="209"/>
      <c r="ROT84" s="209"/>
      <c r="ROU84" s="209"/>
      <c r="ROV84" s="209"/>
      <c r="ROW84" s="209"/>
      <c r="ROX84" s="209"/>
      <c r="ROY84" s="209"/>
      <c r="ROZ84" s="209"/>
      <c r="RPA84" s="209"/>
      <c r="RPB84" s="209"/>
      <c r="RPC84" s="209"/>
      <c r="RPD84" s="209"/>
      <c r="RPE84" s="209"/>
      <c r="RPF84" s="209"/>
      <c r="RPG84" s="209"/>
      <c r="RPH84" s="209"/>
      <c r="RPI84" s="209"/>
      <c r="RPJ84" s="209"/>
      <c r="RPK84" s="209"/>
      <c r="RPL84" s="209"/>
      <c r="RPM84" s="209"/>
      <c r="RPN84" s="209"/>
      <c r="RPO84" s="209"/>
      <c r="RPP84" s="209"/>
      <c r="RPQ84" s="209"/>
      <c r="RPR84" s="209"/>
      <c r="RPS84" s="209"/>
      <c r="RPT84" s="209"/>
      <c r="RPU84" s="209"/>
      <c r="RPV84" s="209"/>
      <c r="RPW84" s="209"/>
      <c r="RPX84" s="209"/>
      <c r="RPY84" s="209"/>
      <c r="RPZ84" s="209"/>
      <c r="RQA84" s="209"/>
      <c r="RQB84" s="209"/>
      <c r="RQC84" s="209"/>
      <c r="RQD84" s="209"/>
      <c r="RQE84" s="209"/>
      <c r="RQF84" s="209"/>
      <c r="RQG84" s="209"/>
      <c r="RQH84" s="209"/>
      <c r="RQI84" s="209"/>
      <c r="RQJ84" s="209"/>
      <c r="RQK84" s="209"/>
      <c r="RQL84" s="209"/>
      <c r="RQM84" s="209"/>
      <c r="RQN84" s="209"/>
      <c r="RQO84" s="209"/>
      <c r="RQP84" s="209"/>
      <c r="RQQ84" s="209"/>
      <c r="RQR84" s="209"/>
      <c r="RQS84" s="209"/>
      <c r="RQT84" s="209"/>
      <c r="RQU84" s="209"/>
      <c r="RQV84" s="209"/>
      <c r="RQW84" s="209"/>
      <c r="RQX84" s="209"/>
      <c r="RQY84" s="209"/>
      <c r="RQZ84" s="209"/>
      <c r="RRA84" s="209"/>
      <c r="RRB84" s="209"/>
      <c r="RRC84" s="209"/>
      <c r="RRD84" s="209"/>
      <c r="RRE84" s="209"/>
      <c r="RRF84" s="209"/>
      <c r="RRG84" s="209"/>
      <c r="RRH84" s="209"/>
      <c r="RRI84" s="209"/>
      <c r="RRJ84" s="209"/>
      <c r="RRK84" s="209"/>
      <c r="RRL84" s="209"/>
      <c r="RRM84" s="209"/>
      <c r="RRN84" s="209"/>
      <c r="RRO84" s="209"/>
      <c r="RRP84" s="209"/>
      <c r="RRQ84" s="209"/>
      <c r="RRR84" s="209"/>
      <c r="RRS84" s="209"/>
      <c r="RRT84" s="209"/>
      <c r="RRU84" s="209"/>
      <c r="RRV84" s="209"/>
      <c r="RRW84" s="209"/>
      <c r="RRX84" s="209"/>
      <c r="RRY84" s="209"/>
      <c r="RRZ84" s="209"/>
      <c r="RSA84" s="209"/>
      <c r="RSB84" s="209"/>
      <c r="RSC84" s="209"/>
      <c r="RSD84" s="209"/>
      <c r="RSE84" s="209"/>
      <c r="RSF84" s="209"/>
      <c r="RSG84" s="209"/>
      <c r="RSH84" s="209"/>
      <c r="RSI84" s="209"/>
      <c r="RSJ84" s="209"/>
      <c r="RSK84" s="209"/>
      <c r="RSL84" s="209"/>
      <c r="RSM84" s="209"/>
      <c r="RSN84" s="209"/>
      <c r="RSO84" s="209"/>
      <c r="RSP84" s="209"/>
      <c r="RSQ84" s="209"/>
      <c r="RSR84" s="209"/>
      <c r="RSS84" s="209"/>
      <c r="RST84" s="209"/>
      <c r="RSU84" s="209"/>
      <c r="RSV84" s="209"/>
      <c r="RSW84" s="209"/>
      <c r="RSX84" s="209"/>
      <c r="RSY84" s="209"/>
      <c r="RSZ84" s="209"/>
      <c r="RTA84" s="209"/>
      <c r="RTB84" s="209"/>
      <c r="RTC84" s="209"/>
      <c r="RTD84" s="209"/>
      <c r="RTE84" s="209"/>
      <c r="RTF84" s="209"/>
      <c r="RTG84" s="209"/>
      <c r="RTH84" s="209"/>
      <c r="RTI84" s="209"/>
      <c r="RTJ84" s="209"/>
      <c r="RTK84" s="209"/>
      <c r="RTL84" s="209"/>
      <c r="RTM84" s="209"/>
      <c r="RTN84" s="209"/>
      <c r="RTO84" s="209"/>
      <c r="RTP84" s="209"/>
      <c r="RTQ84" s="209"/>
      <c r="RTR84" s="209"/>
      <c r="RTS84" s="209"/>
      <c r="RTT84" s="209"/>
      <c r="RTU84" s="209"/>
      <c r="RTV84" s="209"/>
      <c r="RTW84" s="209"/>
      <c r="RTX84" s="209"/>
      <c r="RTY84" s="209"/>
      <c r="RTZ84" s="209"/>
      <c r="RUA84" s="209"/>
      <c r="RUB84" s="209"/>
      <c r="RUC84" s="209"/>
      <c r="RUD84" s="209"/>
      <c r="RUE84" s="209"/>
      <c r="RUF84" s="209"/>
      <c r="RUG84" s="209"/>
      <c r="RUH84" s="209"/>
      <c r="RUI84" s="209"/>
      <c r="RUJ84" s="209"/>
      <c r="RUK84" s="209"/>
      <c r="RUL84" s="209"/>
      <c r="RUM84" s="209"/>
      <c r="RUN84" s="209"/>
      <c r="RUO84" s="209"/>
      <c r="RUP84" s="209"/>
      <c r="RUQ84" s="209"/>
      <c r="RUR84" s="209"/>
      <c r="RUS84" s="209"/>
      <c r="RUT84" s="209"/>
      <c r="RUU84" s="209"/>
      <c r="RUV84" s="209"/>
      <c r="RUW84" s="209"/>
      <c r="RUX84" s="209"/>
      <c r="RUY84" s="209"/>
      <c r="RUZ84" s="209"/>
      <c r="RVA84" s="209"/>
      <c r="RVB84" s="209"/>
      <c r="RVC84" s="209"/>
      <c r="RVD84" s="209"/>
      <c r="RVE84" s="209"/>
      <c r="RVF84" s="209"/>
      <c r="RVG84" s="209"/>
      <c r="RVH84" s="209"/>
      <c r="RVI84" s="209"/>
      <c r="RVJ84" s="209"/>
      <c r="RVK84" s="209"/>
      <c r="RVL84" s="209"/>
      <c r="RVM84" s="209"/>
      <c r="RVN84" s="209"/>
      <c r="RVO84" s="209"/>
      <c r="RVP84" s="209"/>
      <c r="RVQ84" s="209"/>
      <c r="RVR84" s="209"/>
      <c r="RVS84" s="209"/>
      <c r="RVT84" s="209"/>
      <c r="RVU84" s="209"/>
      <c r="RVV84" s="209"/>
      <c r="RVW84" s="209"/>
      <c r="RVX84" s="209"/>
      <c r="RVY84" s="209"/>
      <c r="RVZ84" s="209"/>
      <c r="RWA84" s="209"/>
      <c r="RWB84" s="209"/>
      <c r="RWC84" s="209"/>
      <c r="RWD84" s="209"/>
      <c r="RWE84" s="209"/>
      <c r="RWF84" s="209"/>
      <c r="RWG84" s="209"/>
      <c r="RWH84" s="209"/>
      <c r="RWI84" s="209"/>
      <c r="RWJ84" s="209"/>
      <c r="RWK84" s="209"/>
      <c r="RWL84" s="209"/>
      <c r="RWM84" s="209"/>
      <c r="RWN84" s="209"/>
      <c r="RWO84" s="209"/>
      <c r="RWP84" s="209"/>
      <c r="RWQ84" s="209"/>
      <c r="RWR84" s="209"/>
      <c r="RWS84" s="209"/>
      <c r="RWT84" s="209"/>
      <c r="RWU84" s="209"/>
      <c r="RWV84" s="209"/>
      <c r="RWW84" s="209"/>
      <c r="RWX84" s="209"/>
      <c r="RWY84" s="209"/>
      <c r="RWZ84" s="209"/>
      <c r="RXA84" s="209"/>
      <c r="RXB84" s="209"/>
      <c r="RXC84" s="209"/>
      <c r="RXD84" s="209"/>
      <c r="RXE84" s="209"/>
      <c r="RXF84" s="209"/>
      <c r="RXG84" s="209"/>
      <c r="RXH84" s="209"/>
      <c r="RXI84" s="209"/>
      <c r="RXJ84" s="209"/>
      <c r="RXK84" s="209"/>
      <c r="RXL84" s="209"/>
      <c r="RXM84" s="209"/>
      <c r="RXN84" s="209"/>
      <c r="RXO84" s="209"/>
      <c r="RXP84" s="209"/>
      <c r="RXQ84" s="209"/>
      <c r="RXR84" s="209"/>
      <c r="RXS84" s="209"/>
      <c r="RXT84" s="209"/>
      <c r="RXU84" s="209"/>
      <c r="RXV84" s="209"/>
      <c r="RXW84" s="209"/>
      <c r="RXX84" s="209"/>
      <c r="RXY84" s="209"/>
      <c r="RXZ84" s="209"/>
      <c r="RYA84" s="209"/>
      <c r="RYB84" s="209"/>
      <c r="RYC84" s="209"/>
      <c r="RYD84" s="209"/>
      <c r="RYE84" s="209"/>
      <c r="RYF84" s="209"/>
      <c r="RYG84" s="209"/>
      <c r="RYH84" s="209"/>
      <c r="RYI84" s="209"/>
      <c r="RYJ84" s="209"/>
      <c r="RYK84" s="209"/>
      <c r="RYL84" s="209"/>
      <c r="RYM84" s="209"/>
      <c r="RYN84" s="209"/>
      <c r="RYO84" s="209"/>
      <c r="RYP84" s="209"/>
      <c r="RYQ84" s="209"/>
      <c r="RYR84" s="209"/>
      <c r="RYS84" s="209"/>
      <c r="RYT84" s="209"/>
      <c r="RYU84" s="209"/>
      <c r="RYV84" s="209"/>
      <c r="RYW84" s="209"/>
      <c r="RYX84" s="209"/>
      <c r="RYY84" s="209"/>
      <c r="RYZ84" s="209"/>
      <c r="RZA84" s="209"/>
      <c r="RZB84" s="209"/>
      <c r="RZC84" s="209"/>
      <c r="RZD84" s="209"/>
      <c r="RZE84" s="209"/>
      <c r="RZF84" s="209"/>
      <c r="RZG84" s="209"/>
      <c r="RZH84" s="209"/>
      <c r="RZI84" s="209"/>
      <c r="RZJ84" s="209"/>
      <c r="RZK84" s="209"/>
      <c r="RZL84" s="209"/>
      <c r="RZM84" s="209"/>
      <c r="RZN84" s="209"/>
      <c r="RZO84" s="209"/>
      <c r="RZP84" s="209"/>
      <c r="RZQ84" s="209"/>
      <c r="RZR84" s="209"/>
      <c r="RZS84" s="209"/>
      <c r="RZT84" s="209"/>
      <c r="RZU84" s="209"/>
      <c r="RZV84" s="209"/>
      <c r="RZW84" s="209"/>
      <c r="RZX84" s="209"/>
      <c r="RZY84" s="209"/>
      <c r="RZZ84" s="209"/>
      <c r="SAA84" s="209"/>
      <c r="SAB84" s="209"/>
      <c r="SAC84" s="209"/>
      <c r="SAD84" s="209"/>
      <c r="SAE84" s="209"/>
      <c r="SAF84" s="209"/>
      <c r="SAG84" s="209"/>
      <c r="SAH84" s="209"/>
      <c r="SAI84" s="209"/>
      <c r="SAJ84" s="209"/>
      <c r="SAK84" s="209"/>
      <c r="SAL84" s="209"/>
      <c r="SAM84" s="209"/>
      <c r="SAN84" s="209"/>
      <c r="SAO84" s="209"/>
      <c r="SAP84" s="209"/>
      <c r="SAQ84" s="209"/>
      <c r="SAR84" s="209"/>
      <c r="SAS84" s="209"/>
      <c r="SAT84" s="209"/>
      <c r="SAU84" s="209"/>
      <c r="SAV84" s="209"/>
      <c r="SAW84" s="209"/>
      <c r="SAX84" s="209"/>
      <c r="SAY84" s="209"/>
      <c r="SAZ84" s="209"/>
      <c r="SBA84" s="209"/>
      <c r="SBB84" s="209"/>
      <c r="SBC84" s="209"/>
      <c r="SBD84" s="209"/>
      <c r="SBE84" s="209"/>
      <c r="SBF84" s="209"/>
      <c r="SBG84" s="209"/>
      <c r="SBH84" s="209"/>
      <c r="SBI84" s="209"/>
      <c r="SBJ84" s="209"/>
      <c r="SBK84" s="209"/>
      <c r="SBL84" s="209"/>
      <c r="SBM84" s="209"/>
      <c r="SBN84" s="209"/>
      <c r="SBO84" s="209"/>
      <c r="SBP84" s="209"/>
      <c r="SBQ84" s="209"/>
      <c r="SBR84" s="209"/>
      <c r="SBS84" s="209"/>
      <c r="SBT84" s="209"/>
      <c r="SBU84" s="209"/>
      <c r="SBV84" s="209"/>
      <c r="SBW84" s="209"/>
      <c r="SBX84" s="209"/>
      <c r="SBY84" s="209"/>
      <c r="SBZ84" s="209"/>
      <c r="SCA84" s="209"/>
      <c r="SCB84" s="209"/>
      <c r="SCC84" s="209"/>
      <c r="SCD84" s="209"/>
      <c r="SCE84" s="209"/>
      <c r="SCF84" s="209"/>
      <c r="SCG84" s="209"/>
      <c r="SCH84" s="209"/>
      <c r="SCI84" s="209"/>
      <c r="SCJ84" s="209"/>
      <c r="SCK84" s="209"/>
      <c r="SCL84" s="209"/>
      <c r="SCM84" s="209"/>
      <c r="SCN84" s="209"/>
      <c r="SCO84" s="209"/>
      <c r="SCP84" s="209"/>
      <c r="SCQ84" s="209"/>
      <c r="SCR84" s="209"/>
      <c r="SCS84" s="209"/>
      <c r="SCT84" s="209"/>
      <c r="SCU84" s="209"/>
      <c r="SCV84" s="209"/>
      <c r="SCW84" s="209"/>
      <c r="SCX84" s="209"/>
      <c r="SCY84" s="209"/>
      <c r="SCZ84" s="209"/>
      <c r="SDA84" s="209"/>
      <c r="SDB84" s="209"/>
      <c r="SDC84" s="209"/>
      <c r="SDD84" s="209"/>
      <c r="SDE84" s="209"/>
      <c r="SDF84" s="209"/>
      <c r="SDG84" s="209"/>
      <c r="SDH84" s="209"/>
      <c r="SDI84" s="209"/>
      <c r="SDJ84" s="209"/>
      <c r="SDK84" s="209"/>
      <c r="SDL84" s="209"/>
      <c r="SDM84" s="209"/>
      <c r="SDN84" s="209"/>
      <c r="SDO84" s="209"/>
      <c r="SDP84" s="209"/>
      <c r="SDQ84" s="209"/>
      <c r="SDR84" s="209"/>
      <c r="SDS84" s="209"/>
      <c r="SDT84" s="209"/>
      <c r="SDU84" s="209"/>
      <c r="SDV84" s="209"/>
      <c r="SDW84" s="209"/>
      <c r="SDX84" s="209"/>
      <c r="SDY84" s="209"/>
      <c r="SDZ84" s="209"/>
      <c r="SEA84" s="209"/>
      <c r="SEB84" s="209"/>
      <c r="SEC84" s="209"/>
      <c r="SED84" s="209"/>
      <c r="SEE84" s="209"/>
      <c r="SEF84" s="209"/>
      <c r="SEG84" s="209"/>
      <c r="SEH84" s="209"/>
      <c r="SEI84" s="209"/>
      <c r="SEJ84" s="209"/>
      <c r="SEK84" s="209"/>
      <c r="SEL84" s="209"/>
      <c r="SEM84" s="209"/>
      <c r="SEN84" s="209"/>
      <c r="SEO84" s="209"/>
      <c r="SEP84" s="209"/>
      <c r="SEQ84" s="209"/>
      <c r="SER84" s="209"/>
      <c r="SES84" s="209"/>
      <c r="SET84" s="209"/>
      <c r="SEU84" s="209"/>
      <c r="SEV84" s="209"/>
      <c r="SEW84" s="209"/>
      <c r="SEX84" s="209"/>
      <c r="SEY84" s="209"/>
      <c r="SEZ84" s="209"/>
      <c r="SFA84" s="209"/>
      <c r="SFB84" s="209"/>
      <c r="SFC84" s="209"/>
      <c r="SFD84" s="209"/>
      <c r="SFE84" s="209"/>
      <c r="SFF84" s="209"/>
      <c r="SFG84" s="209"/>
      <c r="SFH84" s="209"/>
      <c r="SFI84" s="209"/>
      <c r="SFJ84" s="209"/>
      <c r="SFK84" s="209"/>
      <c r="SFL84" s="209"/>
      <c r="SFM84" s="209"/>
      <c r="SFN84" s="209"/>
      <c r="SFO84" s="209"/>
      <c r="SFP84" s="209"/>
      <c r="SFQ84" s="209"/>
      <c r="SFR84" s="209"/>
      <c r="SFS84" s="209"/>
      <c r="SFT84" s="209"/>
      <c r="SFU84" s="209"/>
      <c r="SFV84" s="209"/>
      <c r="SFW84" s="209"/>
      <c r="SFX84" s="209"/>
      <c r="SFY84" s="209"/>
      <c r="SFZ84" s="209"/>
      <c r="SGA84" s="209"/>
      <c r="SGB84" s="209"/>
      <c r="SGC84" s="209"/>
      <c r="SGD84" s="209"/>
      <c r="SGE84" s="209"/>
      <c r="SGF84" s="209"/>
      <c r="SGG84" s="209"/>
      <c r="SGH84" s="209"/>
      <c r="SGI84" s="209"/>
      <c r="SGJ84" s="209"/>
      <c r="SGK84" s="209"/>
      <c r="SGL84" s="209"/>
      <c r="SGM84" s="209"/>
      <c r="SGN84" s="209"/>
      <c r="SGO84" s="209"/>
      <c r="SGP84" s="209"/>
      <c r="SGQ84" s="209"/>
      <c r="SGR84" s="209"/>
      <c r="SGS84" s="209"/>
      <c r="SGT84" s="209"/>
      <c r="SGU84" s="209"/>
      <c r="SGV84" s="209"/>
      <c r="SGW84" s="209"/>
      <c r="SGX84" s="209"/>
      <c r="SGY84" s="209"/>
      <c r="SGZ84" s="209"/>
      <c r="SHA84" s="209"/>
      <c r="SHB84" s="209"/>
      <c r="SHC84" s="209"/>
      <c r="SHD84" s="209"/>
      <c r="SHE84" s="209"/>
      <c r="SHF84" s="209"/>
      <c r="SHG84" s="209"/>
      <c r="SHH84" s="209"/>
      <c r="SHI84" s="209"/>
      <c r="SHJ84" s="209"/>
      <c r="SHK84" s="209"/>
      <c r="SHL84" s="209"/>
      <c r="SHM84" s="209"/>
      <c r="SHN84" s="209"/>
      <c r="SHO84" s="209"/>
      <c r="SHP84" s="209"/>
      <c r="SHQ84" s="209"/>
      <c r="SHR84" s="209"/>
      <c r="SHS84" s="209"/>
      <c r="SHT84" s="209"/>
      <c r="SHU84" s="209"/>
      <c r="SHV84" s="209"/>
      <c r="SHW84" s="209"/>
      <c r="SHX84" s="209"/>
      <c r="SHY84" s="209"/>
      <c r="SHZ84" s="209"/>
      <c r="SIA84" s="209"/>
      <c r="SIB84" s="209"/>
      <c r="SIC84" s="209"/>
      <c r="SID84" s="209"/>
      <c r="SIE84" s="209"/>
      <c r="SIF84" s="209"/>
      <c r="SIG84" s="209"/>
      <c r="SIH84" s="209"/>
      <c r="SII84" s="209"/>
      <c r="SIJ84" s="209"/>
      <c r="SIK84" s="209"/>
      <c r="SIL84" s="209"/>
      <c r="SIM84" s="209"/>
      <c r="SIN84" s="209"/>
      <c r="SIO84" s="209"/>
      <c r="SIP84" s="209"/>
      <c r="SIQ84" s="209"/>
      <c r="SIR84" s="209"/>
      <c r="SIS84" s="209"/>
      <c r="SIT84" s="209"/>
      <c r="SIU84" s="209"/>
      <c r="SIV84" s="209"/>
      <c r="SIW84" s="209"/>
      <c r="SIX84" s="209"/>
      <c r="SIY84" s="209"/>
      <c r="SIZ84" s="209"/>
      <c r="SJA84" s="209"/>
      <c r="SJB84" s="209"/>
      <c r="SJC84" s="209"/>
      <c r="SJD84" s="209"/>
      <c r="SJE84" s="209"/>
      <c r="SJF84" s="209"/>
      <c r="SJG84" s="209"/>
      <c r="SJH84" s="209"/>
      <c r="SJI84" s="209"/>
      <c r="SJJ84" s="209"/>
      <c r="SJK84" s="209"/>
      <c r="SJL84" s="209"/>
      <c r="SJM84" s="209"/>
      <c r="SJN84" s="209"/>
      <c r="SJO84" s="209"/>
      <c r="SJP84" s="209"/>
      <c r="SJQ84" s="209"/>
      <c r="SJR84" s="209"/>
      <c r="SJS84" s="209"/>
      <c r="SJT84" s="209"/>
      <c r="SJU84" s="209"/>
      <c r="SJV84" s="209"/>
      <c r="SJW84" s="209"/>
      <c r="SJX84" s="209"/>
      <c r="SJY84" s="209"/>
      <c r="SJZ84" s="209"/>
      <c r="SKA84" s="209"/>
      <c r="SKB84" s="209"/>
      <c r="SKC84" s="209"/>
      <c r="SKD84" s="209"/>
      <c r="SKE84" s="209"/>
      <c r="SKF84" s="209"/>
      <c r="SKG84" s="209"/>
      <c r="SKH84" s="209"/>
      <c r="SKI84" s="209"/>
      <c r="SKJ84" s="209"/>
      <c r="SKK84" s="209"/>
      <c r="SKL84" s="209"/>
      <c r="SKM84" s="209"/>
      <c r="SKN84" s="209"/>
      <c r="SKO84" s="209"/>
      <c r="SKP84" s="209"/>
      <c r="SKQ84" s="209"/>
      <c r="SKR84" s="209"/>
      <c r="SKS84" s="209"/>
      <c r="SKT84" s="209"/>
      <c r="SKU84" s="209"/>
      <c r="SKV84" s="209"/>
      <c r="SKW84" s="209"/>
      <c r="SKX84" s="209"/>
      <c r="SKY84" s="209"/>
      <c r="SKZ84" s="209"/>
      <c r="SLA84" s="209"/>
      <c r="SLB84" s="209"/>
      <c r="SLC84" s="209"/>
      <c r="SLD84" s="209"/>
      <c r="SLE84" s="209"/>
      <c r="SLF84" s="209"/>
      <c r="SLG84" s="209"/>
      <c r="SLH84" s="209"/>
      <c r="SLI84" s="209"/>
      <c r="SLJ84" s="209"/>
      <c r="SLK84" s="209"/>
      <c r="SLL84" s="209"/>
      <c r="SLM84" s="209"/>
      <c r="SLN84" s="209"/>
      <c r="SLO84" s="209"/>
      <c r="SLP84" s="209"/>
      <c r="SLQ84" s="209"/>
      <c r="SLR84" s="209"/>
      <c r="SLS84" s="209"/>
      <c r="SLT84" s="209"/>
      <c r="SLU84" s="209"/>
      <c r="SLV84" s="209"/>
      <c r="SLW84" s="209"/>
      <c r="SLX84" s="209"/>
      <c r="SLY84" s="209"/>
      <c r="SLZ84" s="209"/>
      <c r="SMA84" s="209"/>
      <c r="SMB84" s="209"/>
      <c r="SMC84" s="209"/>
      <c r="SMD84" s="209"/>
      <c r="SME84" s="209"/>
      <c r="SMF84" s="209"/>
      <c r="SMG84" s="209"/>
      <c r="SMH84" s="209"/>
      <c r="SMI84" s="209"/>
      <c r="SMJ84" s="209"/>
      <c r="SMK84" s="209"/>
      <c r="SML84" s="209"/>
      <c r="SMM84" s="209"/>
      <c r="SMN84" s="209"/>
      <c r="SMO84" s="209"/>
      <c r="SMP84" s="209"/>
      <c r="SMQ84" s="209"/>
      <c r="SMR84" s="209"/>
      <c r="SMS84" s="209"/>
      <c r="SMT84" s="209"/>
      <c r="SMU84" s="209"/>
      <c r="SMV84" s="209"/>
      <c r="SMW84" s="209"/>
      <c r="SMX84" s="209"/>
      <c r="SMY84" s="209"/>
      <c r="SMZ84" s="209"/>
      <c r="SNA84" s="209"/>
      <c r="SNB84" s="209"/>
      <c r="SNC84" s="209"/>
      <c r="SND84" s="209"/>
      <c r="SNE84" s="209"/>
      <c r="SNF84" s="209"/>
      <c r="SNG84" s="209"/>
      <c r="SNH84" s="209"/>
      <c r="SNI84" s="209"/>
      <c r="SNJ84" s="209"/>
      <c r="SNK84" s="209"/>
      <c r="SNL84" s="209"/>
      <c r="SNM84" s="209"/>
      <c r="SNN84" s="209"/>
      <c r="SNO84" s="209"/>
      <c r="SNP84" s="209"/>
      <c r="SNQ84" s="209"/>
      <c r="SNR84" s="209"/>
      <c r="SNS84" s="209"/>
      <c r="SNT84" s="209"/>
      <c r="SNU84" s="209"/>
      <c r="SNV84" s="209"/>
      <c r="SNW84" s="209"/>
      <c r="SNX84" s="209"/>
      <c r="SNY84" s="209"/>
      <c r="SNZ84" s="209"/>
      <c r="SOA84" s="209"/>
      <c r="SOB84" s="209"/>
      <c r="SOC84" s="209"/>
      <c r="SOD84" s="209"/>
      <c r="SOE84" s="209"/>
      <c r="SOF84" s="209"/>
      <c r="SOG84" s="209"/>
      <c r="SOH84" s="209"/>
      <c r="SOI84" s="209"/>
      <c r="SOJ84" s="209"/>
      <c r="SOK84" s="209"/>
      <c r="SOL84" s="209"/>
      <c r="SOM84" s="209"/>
      <c r="SON84" s="209"/>
      <c r="SOO84" s="209"/>
      <c r="SOP84" s="209"/>
      <c r="SOQ84" s="209"/>
      <c r="SOR84" s="209"/>
      <c r="SOS84" s="209"/>
      <c r="SOT84" s="209"/>
      <c r="SOU84" s="209"/>
      <c r="SOV84" s="209"/>
      <c r="SOW84" s="209"/>
      <c r="SOX84" s="209"/>
      <c r="SOY84" s="209"/>
      <c r="SOZ84" s="209"/>
      <c r="SPA84" s="209"/>
      <c r="SPB84" s="209"/>
      <c r="SPC84" s="209"/>
      <c r="SPD84" s="209"/>
      <c r="SPE84" s="209"/>
      <c r="SPF84" s="209"/>
      <c r="SPG84" s="209"/>
      <c r="SPH84" s="209"/>
      <c r="SPI84" s="209"/>
      <c r="SPJ84" s="209"/>
      <c r="SPK84" s="209"/>
      <c r="SPL84" s="209"/>
      <c r="SPM84" s="209"/>
      <c r="SPN84" s="209"/>
      <c r="SPO84" s="209"/>
      <c r="SPP84" s="209"/>
      <c r="SPQ84" s="209"/>
      <c r="SPR84" s="209"/>
      <c r="SPS84" s="209"/>
      <c r="SPT84" s="209"/>
      <c r="SPU84" s="209"/>
      <c r="SPV84" s="209"/>
      <c r="SPW84" s="209"/>
      <c r="SPX84" s="209"/>
      <c r="SPY84" s="209"/>
      <c r="SPZ84" s="209"/>
      <c r="SQA84" s="209"/>
      <c r="SQB84" s="209"/>
      <c r="SQC84" s="209"/>
      <c r="SQD84" s="209"/>
      <c r="SQE84" s="209"/>
      <c r="SQF84" s="209"/>
      <c r="SQG84" s="209"/>
      <c r="SQH84" s="209"/>
      <c r="SQI84" s="209"/>
      <c r="SQJ84" s="209"/>
      <c r="SQK84" s="209"/>
      <c r="SQL84" s="209"/>
      <c r="SQM84" s="209"/>
      <c r="SQN84" s="209"/>
      <c r="SQO84" s="209"/>
      <c r="SQP84" s="209"/>
      <c r="SQQ84" s="209"/>
      <c r="SQR84" s="209"/>
      <c r="SQS84" s="209"/>
      <c r="SQT84" s="209"/>
      <c r="SQU84" s="209"/>
      <c r="SQV84" s="209"/>
      <c r="SQW84" s="209"/>
      <c r="SQX84" s="209"/>
      <c r="SQY84" s="209"/>
      <c r="SQZ84" s="209"/>
      <c r="SRA84" s="209"/>
      <c r="SRB84" s="209"/>
      <c r="SRC84" s="209"/>
      <c r="SRD84" s="209"/>
      <c r="SRE84" s="209"/>
      <c r="SRF84" s="209"/>
      <c r="SRG84" s="209"/>
      <c r="SRH84" s="209"/>
      <c r="SRI84" s="209"/>
      <c r="SRJ84" s="209"/>
      <c r="SRK84" s="209"/>
      <c r="SRL84" s="209"/>
      <c r="SRM84" s="209"/>
      <c r="SRN84" s="209"/>
      <c r="SRO84" s="209"/>
      <c r="SRP84" s="209"/>
      <c r="SRQ84" s="209"/>
      <c r="SRR84" s="209"/>
      <c r="SRS84" s="209"/>
      <c r="SRT84" s="209"/>
      <c r="SRU84" s="209"/>
      <c r="SRV84" s="209"/>
      <c r="SRW84" s="209"/>
      <c r="SRX84" s="209"/>
      <c r="SRY84" s="209"/>
      <c r="SRZ84" s="209"/>
      <c r="SSA84" s="209"/>
      <c r="SSB84" s="209"/>
      <c r="SSC84" s="209"/>
      <c r="SSD84" s="209"/>
      <c r="SSE84" s="209"/>
      <c r="SSF84" s="209"/>
      <c r="SSG84" s="209"/>
      <c r="SSH84" s="209"/>
      <c r="SSI84" s="209"/>
      <c r="SSJ84" s="209"/>
      <c r="SSK84" s="209"/>
      <c r="SSL84" s="209"/>
      <c r="SSM84" s="209"/>
      <c r="SSN84" s="209"/>
      <c r="SSO84" s="209"/>
      <c r="SSP84" s="209"/>
      <c r="SSQ84" s="209"/>
      <c r="SSR84" s="209"/>
      <c r="SSS84" s="209"/>
      <c r="SST84" s="209"/>
      <c r="SSU84" s="209"/>
      <c r="SSV84" s="209"/>
      <c r="SSW84" s="209"/>
      <c r="SSX84" s="209"/>
      <c r="SSY84" s="209"/>
      <c r="SSZ84" s="209"/>
      <c r="STA84" s="209"/>
      <c r="STB84" s="209"/>
      <c r="STC84" s="209"/>
      <c r="STD84" s="209"/>
      <c r="STE84" s="209"/>
      <c r="STF84" s="209"/>
      <c r="STG84" s="209"/>
      <c r="STH84" s="209"/>
      <c r="STI84" s="209"/>
      <c r="STJ84" s="209"/>
      <c r="STK84" s="209"/>
      <c r="STL84" s="209"/>
      <c r="STM84" s="209"/>
      <c r="STN84" s="209"/>
      <c r="STO84" s="209"/>
      <c r="STP84" s="209"/>
      <c r="STQ84" s="209"/>
      <c r="STR84" s="209"/>
      <c r="STS84" s="209"/>
      <c r="STT84" s="209"/>
      <c r="STU84" s="209"/>
      <c r="STV84" s="209"/>
      <c r="STW84" s="209"/>
      <c r="STX84" s="209"/>
      <c r="STY84" s="209"/>
      <c r="STZ84" s="209"/>
      <c r="SUA84" s="209"/>
      <c r="SUB84" s="209"/>
      <c r="SUC84" s="209"/>
      <c r="SUD84" s="209"/>
      <c r="SUE84" s="209"/>
      <c r="SUF84" s="209"/>
      <c r="SUG84" s="209"/>
      <c r="SUH84" s="209"/>
      <c r="SUI84" s="209"/>
      <c r="SUJ84" s="209"/>
      <c r="SUK84" s="209"/>
      <c r="SUL84" s="209"/>
      <c r="SUM84" s="209"/>
      <c r="SUN84" s="209"/>
      <c r="SUO84" s="209"/>
      <c r="SUP84" s="209"/>
      <c r="SUQ84" s="209"/>
      <c r="SUR84" s="209"/>
      <c r="SUS84" s="209"/>
      <c r="SUT84" s="209"/>
      <c r="SUU84" s="209"/>
      <c r="SUV84" s="209"/>
      <c r="SUW84" s="209"/>
      <c r="SUX84" s="209"/>
      <c r="SUY84" s="209"/>
      <c r="SUZ84" s="209"/>
      <c r="SVA84" s="209"/>
      <c r="SVB84" s="209"/>
      <c r="SVC84" s="209"/>
      <c r="SVD84" s="209"/>
      <c r="SVE84" s="209"/>
      <c r="SVF84" s="209"/>
      <c r="SVG84" s="209"/>
      <c r="SVH84" s="209"/>
      <c r="SVI84" s="209"/>
      <c r="SVJ84" s="209"/>
      <c r="SVK84" s="209"/>
      <c r="SVL84" s="209"/>
      <c r="SVM84" s="209"/>
      <c r="SVN84" s="209"/>
      <c r="SVO84" s="209"/>
      <c r="SVP84" s="209"/>
      <c r="SVQ84" s="209"/>
      <c r="SVR84" s="209"/>
      <c r="SVS84" s="209"/>
      <c r="SVT84" s="209"/>
      <c r="SVU84" s="209"/>
      <c r="SVV84" s="209"/>
      <c r="SVW84" s="209"/>
      <c r="SVX84" s="209"/>
      <c r="SVY84" s="209"/>
      <c r="SVZ84" s="209"/>
      <c r="SWA84" s="209"/>
      <c r="SWB84" s="209"/>
      <c r="SWC84" s="209"/>
      <c r="SWD84" s="209"/>
      <c r="SWE84" s="209"/>
      <c r="SWF84" s="209"/>
      <c r="SWG84" s="209"/>
      <c r="SWH84" s="209"/>
      <c r="SWI84" s="209"/>
      <c r="SWJ84" s="209"/>
      <c r="SWK84" s="209"/>
      <c r="SWL84" s="209"/>
      <c r="SWM84" s="209"/>
      <c r="SWN84" s="209"/>
      <c r="SWO84" s="209"/>
      <c r="SWP84" s="209"/>
      <c r="SWQ84" s="209"/>
      <c r="SWR84" s="209"/>
      <c r="SWS84" s="209"/>
      <c r="SWT84" s="209"/>
      <c r="SWU84" s="209"/>
      <c r="SWV84" s="209"/>
      <c r="SWW84" s="209"/>
      <c r="SWX84" s="209"/>
      <c r="SWY84" s="209"/>
      <c r="SWZ84" s="209"/>
      <c r="SXA84" s="209"/>
      <c r="SXB84" s="209"/>
      <c r="SXC84" s="209"/>
      <c r="SXD84" s="209"/>
      <c r="SXE84" s="209"/>
      <c r="SXF84" s="209"/>
      <c r="SXG84" s="209"/>
      <c r="SXH84" s="209"/>
      <c r="SXI84" s="209"/>
      <c r="SXJ84" s="209"/>
      <c r="SXK84" s="209"/>
      <c r="SXL84" s="209"/>
      <c r="SXM84" s="209"/>
      <c r="SXN84" s="209"/>
      <c r="SXO84" s="209"/>
      <c r="SXP84" s="209"/>
      <c r="SXQ84" s="209"/>
      <c r="SXR84" s="209"/>
      <c r="SXS84" s="209"/>
      <c r="SXT84" s="209"/>
      <c r="SXU84" s="209"/>
      <c r="SXV84" s="209"/>
      <c r="SXW84" s="209"/>
      <c r="SXX84" s="209"/>
      <c r="SXY84" s="209"/>
      <c r="SXZ84" s="209"/>
      <c r="SYA84" s="209"/>
      <c r="SYB84" s="209"/>
      <c r="SYC84" s="209"/>
      <c r="SYD84" s="209"/>
      <c r="SYE84" s="209"/>
      <c r="SYF84" s="209"/>
      <c r="SYG84" s="209"/>
      <c r="SYH84" s="209"/>
      <c r="SYI84" s="209"/>
      <c r="SYJ84" s="209"/>
      <c r="SYK84" s="209"/>
      <c r="SYL84" s="209"/>
      <c r="SYM84" s="209"/>
      <c r="SYN84" s="209"/>
      <c r="SYO84" s="209"/>
      <c r="SYP84" s="209"/>
      <c r="SYQ84" s="209"/>
      <c r="SYR84" s="209"/>
      <c r="SYS84" s="209"/>
      <c r="SYT84" s="209"/>
      <c r="SYU84" s="209"/>
      <c r="SYV84" s="209"/>
      <c r="SYW84" s="209"/>
      <c r="SYX84" s="209"/>
      <c r="SYY84" s="209"/>
      <c r="SYZ84" s="209"/>
      <c r="SZA84" s="209"/>
      <c r="SZB84" s="209"/>
      <c r="SZC84" s="209"/>
      <c r="SZD84" s="209"/>
      <c r="SZE84" s="209"/>
      <c r="SZF84" s="209"/>
      <c r="SZG84" s="209"/>
      <c r="SZH84" s="209"/>
      <c r="SZI84" s="209"/>
      <c r="SZJ84" s="209"/>
      <c r="SZK84" s="209"/>
      <c r="SZL84" s="209"/>
      <c r="SZM84" s="209"/>
      <c r="SZN84" s="209"/>
      <c r="SZO84" s="209"/>
      <c r="SZP84" s="209"/>
      <c r="SZQ84" s="209"/>
      <c r="SZR84" s="209"/>
      <c r="SZS84" s="209"/>
      <c r="SZT84" s="209"/>
      <c r="SZU84" s="209"/>
      <c r="SZV84" s="209"/>
      <c r="SZW84" s="209"/>
      <c r="SZX84" s="209"/>
      <c r="SZY84" s="209"/>
      <c r="SZZ84" s="209"/>
      <c r="TAA84" s="209"/>
      <c r="TAB84" s="209"/>
      <c r="TAC84" s="209"/>
      <c r="TAD84" s="209"/>
      <c r="TAE84" s="209"/>
      <c r="TAF84" s="209"/>
      <c r="TAG84" s="209"/>
      <c r="TAH84" s="209"/>
      <c r="TAI84" s="209"/>
      <c r="TAJ84" s="209"/>
      <c r="TAK84" s="209"/>
      <c r="TAL84" s="209"/>
      <c r="TAM84" s="209"/>
      <c r="TAN84" s="209"/>
      <c r="TAO84" s="209"/>
      <c r="TAP84" s="209"/>
      <c r="TAQ84" s="209"/>
      <c r="TAR84" s="209"/>
      <c r="TAS84" s="209"/>
      <c r="TAT84" s="209"/>
      <c r="TAU84" s="209"/>
      <c r="TAV84" s="209"/>
      <c r="TAW84" s="209"/>
      <c r="TAX84" s="209"/>
      <c r="TAY84" s="209"/>
      <c r="TAZ84" s="209"/>
      <c r="TBA84" s="209"/>
      <c r="TBB84" s="209"/>
      <c r="TBC84" s="209"/>
      <c r="TBD84" s="209"/>
      <c r="TBE84" s="209"/>
      <c r="TBF84" s="209"/>
      <c r="TBG84" s="209"/>
      <c r="TBH84" s="209"/>
      <c r="TBI84" s="209"/>
      <c r="TBJ84" s="209"/>
      <c r="TBK84" s="209"/>
      <c r="TBL84" s="209"/>
      <c r="TBM84" s="209"/>
      <c r="TBN84" s="209"/>
      <c r="TBO84" s="209"/>
      <c r="TBP84" s="209"/>
      <c r="TBQ84" s="209"/>
      <c r="TBR84" s="209"/>
      <c r="TBS84" s="209"/>
      <c r="TBT84" s="209"/>
      <c r="TBU84" s="209"/>
      <c r="TBV84" s="209"/>
      <c r="TBW84" s="209"/>
      <c r="TBX84" s="209"/>
      <c r="TBY84" s="209"/>
      <c r="TBZ84" s="209"/>
      <c r="TCA84" s="209"/>
      <c r="TCB84" s="209"/>
      <c r="TCC84" s="209"/>
      <c r="TCD84" s="209"/>
      <c r="TCE84" s="209"/>
      <c r="TCF84" s="209"/>
      <c r="TCG84" s="209"/>
      <c r="TCH84" s="209"/>
      <c r="TCI84" s="209"/>
      <c r="TCJ84" s="209"/>
      <c r="TCK84" s="209"/>
      <c r="TCL84" s="209"/>
      <c r="TCM84" s="209"/>
      <c r="TCN84" s="209"/>
      <c r="TCO84" s="209"/>
      <c r="TCP84" s="209"/>
      <c r="TCQ84" s="209"/>
      <c r="TCR84" s="209"/>
      <c r="TCS84" s="209"/>
      <c r="TCT84" s="209"/>
      <c r="TCU84" s="209"/>
      <c r="TCV84" s="209"/>
      <c r="TCW84" s="209"/>
      <c r="TCX84" s="209"/>
      <c r="TCY84" s="209"/>
      <c r="TCZ84" s="209"/>
      <c r="TDA84" s="209"/>
      <c r="TDB84" s="209"/>
      <c r="TDC84" s="209"/>
      <c r="TDD84" s="209"/>
      <c r="TDE84" s="209"/>
      <c r="TDF84" s="209"/>
      <c r="TDG84" s="209"/>
      <c r="TDH84" s="209"/>
      <c r="TDI84" s="209"/>
      <c r="TDJ84" s="209"/>
      <c r="TDK84" s="209"/>
      <c r="TDL84" s="209"/>
      <c r="TDM84" s="209"/>
      <c r="TDN84" s="209"/>
      <c r="TDO84" s="209"/>
      <c r="TDP84" s="209"/>
      <c r="TDQ84" s="209"/>
      <c r="TDR84" s="209"/>
      <c r="TDS84" s="209"/>
      <c r="TDT84" s="209"/>
      <c r="TDU84" s="209"/>
      <c r="TDV84" s="209"/>
      <c r="TDW84" s="209"/>
      <c r="TDX84" s="209"/>
      <c r="TDY84" s="209"/>
      <c r="TDZ84" s="209"/>
      <c r="TEA84" s="209"/>
      <c r="TEB84" s="209"/>
      <c r="TEC84" s="209"/>
      <c r="TED84" s="209"/>
      <c r="TEE84" s="209"/>
      <c r="TEF84" s="209"/>
      <c r="TEG84" s="209"/>
      <c r="TEH84" s="209"/>
      <c r="TEI84" s="209"/>
      <c r="TEJ84" s="209"/>
      <c r="TEK84" s="209"/>
      <c r="TEL84" s="209"/>
      <c r="TEM84" s="209"/>
      <c r="TEN84" s="209"/>
      <c r="TEO84" s="209"/>
      <c r="TEP84" s="209"/>
      <c r="TEQ84" s="209"/>
      <c r="TER84" s="209"/>
      <c r="TES84" s="209"/>
      <c r="TET84" s="209"/>
      <c r="TEU84" s="209"/>
      <c r="TEV84" s="209"/>
      <c r="TEW84" s="209"/>
      <c r="TEX84" s="209"/>
      <c r="TEY84" s="209"/>
      <c r="TEZ84" s="209"/>
      <c r="TFA84" s="209"/>
      <c r="TFB84" s="209"/>
      <c r="TFC84" s="209"/>
      <c r="TFD84" s="209"/>
      <c r="TFE84" s="209"/>
      <c r="TFF84" s="209"/>
      <c r="TFG84" s="209"/>
      <c r="TFH84" s="209"/>
      <c r="TFI84" s="209"/>
      <c r="TFJ84" s="209"/>
      <c r="TFK84" s="209"/>
      <c r="TFL84" s="209"/>
      <c r="TFM84" s="209"/>
      <c r="TFN84" s="209"/>
      <c r="TFO84" s="209"/>
      <c r="TFP84" s="209"/>
      <c r="TFQ84" s="209"/>
      <c r="TFR84" s="209"/>
      <c r="TFS84" s="209"/>
      <c r="TFT84" s="209"/>
      <c r="TFU84" s="209"/>
      <c r="TFV84" s="209"/>
      <c r="TFW84" s="209"/>
      <c r="TFX84" s="209"/>
      <c r="TFY84" s="209"/>
      <c r="TFZ84" s="209"/>
      <c r="TGA84" s="209"/>
      <c r="TGB84" s="209"/>
      <c r="TGC84" s="209"/>
      <c r="TGD84" s="209"/>
      <c r="TGE84" s="209"/>
      <c r="TGF84" s="209"/>
      <c r="TGG84" s="209"/>
      <c r="TGH84" s="209"/>
      <c r="TGI84" s="209"/>
      <c r="TGJ84" s="209"/>
      <c r="TGK84" s="209"/>
      <c r="TGL84" s="209"/>
      <c r="TGM84" s="209"/>
      <c r="TGN84" s="209"/>
      <c r="TGO84" s="209"/>
      <c r="TGP84" s="209"/>
      <c r="TGQ84" s="209"/>
      <c r="TGR84" s="209"/>
      <c r="TGS84" s="209"/>
      <c r="TGT84" s="209"/>
      <c r="TGU84" s="209"/>
      <c r="TGV84" s="209"/>
      <c r="TGW84" s="209"/>
      <c r="TGX84" s="209"/>
      <c r="TGY84" s="209"/>
      <c r="TGZ84" s="209"/>
      <c r="THA84" s="209"/>
      <c r="THB84" s="209"/>
      <c r="THC84" s="209"/>
      <c r="THD84" s="209"/>
      <c r="THE84" s="209"/>
      <c r="THF84" s="209"/>
      <c r="THG84" s="209"/>
      <c r="THH84" s="209"/>
      <c r="THI84" s="209"/>
      <c r="THJ84" s="209"/>
      <c r="THK84" s="209"/>
      <c r="THL84" s="209"/>
      <c r="THM84" s="209"/>
      <c r="THN84" s="209"/>
      <c r="THO84" s="209"/>
      <c r="THP84" s="209"/>
      <c r="THQ84" s="209"/>
      <c r="THR84" s="209"/>
      <c r="THS84" s="209"/>
      <c r="THT84" s="209"/>
      <c r="THU84" s="209"/>
      <c r="THV84" s="209"/>
      <c r="THW84" s="209"/>
      <c r="THX84" s="209"/>
      <c r="THY84" s="209"/>
      <c r="THZ84" s="209"/>
      <c r="TIA84" s="209"/>
      <c r="TIB84" s="209"/>
      <c r="TIC84" s="209"/>
      <c r="TID84" s="209"/>
      <c r="TIE84" s="209"/>
      <c r="TIF84" s="209"/>
      <c r="TIG84" s="209"/>
      <c r="TIH84" s="209"/>
      <c r="TII84" s="209"/>
      <c r="TIJ84" s="209"/>
      <c r="TIK84" s="209"/>
      <c r="TIL84" s="209"/>
      <c r="TIM84" s="209"/>
      <c r="TIN84" s="209"/>
      <c r="TIO84" s="209"/>
      <c r="TIP84" s="209"/>
      <c r="TIQ84" s="209"/>
      <c r="TIR84" s="209"/>
      <c r="TIS84" s="209"/>
      <c r="TIT84" s="209"/>
      <c r="TIU84" s="209"/>
      <c r="TIV84" s="209"/>
      <c r="TIW84" s="209"/>
      <c r="TIX84" s="209"/>
      <c r="TIY84" s="209"/>
      <c r="TIZ84" s="209"/>
      <c r="TJA84" s="209"/>
      <c r="TJB84" s="209"/>
      <c r="TJC84" s="209"/>
      <c r="TJD84" s="209"/>
      <c r="TJE84" s="209"/>
      <c r="TJF84" s="209"/>
      <c r="TJG84" s="209"/>
      <c r="TJH84" s="209"/>
      <c r="TJI84" s="209"/>
      <c r="TJJ84" s="209"/>
      <c r="TJK84" s="209"/>
      <c r="TJL84" s="209"/>
      <c r="TJM84" s="209"/>
      <c r="TJN84" s="209"/>
      <c r="TJO84" s="209"/>
      <c r="TJP84" s="209"/>
      <c r="TJQ84" s="209"/>
      <c r="TJR84" s="209"/>
      <c r="TJS84" s="209"/>
      <c r="TJT84" s="209"/>
      <c r="TJU84" s="209"/>
      <c r="TJV84" s="209"/>
      <c r="TJW84" s="209"/>
      <c r="TJX84" s="209"/>
      <c r="TJY84" s="209"/>
      <c r="TJZ84" s="209"/>
      <c r="TKA84" s="209"/>
      <c r="TKB84" s="209"/>
      <c r="TKC84" s="209"/>
      <c r="TKD84" s="209"/>
      <c r="TKE84" s="209"/>
      <c r="TKF84" s="209"/>
      <c r="TKG84" s="209"/>
      <c r="TKH84" s="209"/>
      <c r="TKI84" s="209"/>
      <c r="TKJ84" s="209"/>
      <c r="TKK84" s="209"/>
      <c r="TKL84" s="209"/>
      <c r="TKM84" s="209"/>
      <c r="TKN84" s="209"/>
      <c r="TKO84" s="209"/>
      <c r="TKP84" s="209"/>
      <c r="TKQ84" s="209"/>
      <c r="TKR84" s="209"/>
      <c r="TKS84" s="209"/>
      <c r="TKT84" s="209"/>
      <c r="TKU84" s="209"/>
      <c r="TKV84" s="209"/>
      <c r="TKW84" s="209"/>
      <c r="TKX84" s="209"/>
      <c r="TKY84" s="209"/>
      <c r="TKZ84" s="209"/>
      <c r="TLA84" s="209"/>
      <c r="TLB84" s="209"/>
      <c r="TLC84" s="209"/>
      <c r="TLD84" s="209"/>
      <c r="TLE84" s="209"/>
      <c r="TLF84" s="209"/>
      <c r="TLG84" s="209"/>
      <c r="TLH84" s="209"/>
      <c r="TLI84" s="209"/>
      <c r="TLJ84" s="209"/>
      <c r="TLK84" s="209"/>
      <c r="TLL84" s="209"/>
      <c r="TLM84" s="209"/>
      <c r="TLN84" s="209"/>
      <c r="TLO84" s="209"/>
      <c r="TLP84" s="209"/>
      <c r="TLQ84" s="209"/>
      <c r="TLR84" s="209"/>
      <c r="TLS84" s="209"/>
      <c r="TLT84" s="209"/>
      <c r="TLU84" s="209"/>
      <c r="TLV84" s="209"/>
      <c r="TLW84" s="209"/>
      <c r="TLX84" s="209"/>
      <c r="TLY84" s="209"/>
      <c r="TLZ84" s="209"/>
      <c r="TMA84" s="209"/>
      <c r="TMB84" s="209"/>
      <c r="TMC84" s="209"/>
      <c r="TMD84" s="209"/>
      <c r="TME84" s="209"/>
      <c r="TMF84" s="209"/>
      <c r="TMG84" s="209"/>
      <c r="TMH84" s="209"/>
      <c r="TMI84" s="209"/>
      <c r="TMJ84" s="209"/>
      <c r="TMK84" s="209"/>
      <c r="TML84" s="209"/>
      <c r="TMM84" s="209"/>
      <c r="TMN84" s="209"/>
      <c r="TMO84" s="209"/>
      <c r="TMP84" s="209"/>
      <c r="TMQ84" s="209"/>
      <c r="TMR84" s="209"/>
      <c r="TMS84" s="209"/>
      <c r="TMT84" s="209"/>
      <c r="TMU84" s="209"/>
      <c r="TMV84" s="209"/>
      <c r="TMW84" s="209"/>
      <c r="TMX84" s="209"/>
      <c r="TMY84" s="209"/>
      <c r="TMZ84" s="209"/>
      <c r="TNA84" s="209"/>
      <c r="TNB84" s="209"/>
      <c r="TNC84" s="209"/>
      <c r="TND84" s="209"/>
      <c r="TNE84" s="209"/>
      <c r="TNF84" s="209"/>
      <c r="TNG84" s="209"/>
      <c r="TNH84" s="209"/>
      <c r="TNI84" s="209"/>
      <c r="TNJ84" s="209"/>
      <c r="TNK84" s="209"/>
      <c r="TNL84" s="209"/>
      <c r="TNM84" s="209"/>
      <c r="TNN84" s="209"/>
      <c r="TNO84" s="209"/>
      <c r="TNP84" s="209"/>
      <c r="TNQ84" s="209"/>
      <c r="TNR84" s="209"/>
      <c r="TNS84" s="209"/>
      <c r="TNT84" s="209"/>
      <c r="TNU84" s="209"/>
      <c r="TNV84" s="209"/>
      <c r="TNW84" s="209"/>
      <c r="TNX84" s="209"/>
      <c r="TNY84" s="209"/>
      <c r="TNZ84" s="209"/>
      <c r="TOA84" s="209"/>
      <c r="TOB84" s="209"/>
      <c r="TOC84" s="209"/>
      <c r="TOD84" s="209"/>
      <c r="TOE84" s="209"/>
      <c r="TOF84" s="209"/>
      <c r="TOG84" s="209"/>
      <c r="TOH84" s="209"/>
      <c r="TOI84" s="209"/>
      <c r="TOJ84" s="209"/>
      <c r="TOK84" s="209"/>
      <c r="TOL84" s="209"/>
      <c r="TOM84" s="209"/>
      <c r="TON84" s="209"/>
      <c r="TOO84" s="209"/>
      <c r="TOP84" s="209"/>
      <c r="TOQ84" s="209"/>
      <c r="TOR84" s="209"/>
      <c r="TOS84" s="209"/>
      <c r="TOT84" s="209"/>
      <c r="TOU84" s="209"/>
      <c r="TOV84" s="209"/>
      <c r="TOW84" s="209"/>
      <c r="TOX84" s="209"/>
      <c r="TOY84" s="209"/>
      <c r="TOZ84" s="209"/>
      <c r="TPA84" s="209"/>
      <c r="TPB84" s="209"/>
      <c r="TPC84" s="209"/>
      <c r="TPD84" s="209"/>
      <c r="TPE84" s="209"/>
      <c r="TPF84" s="209"/>
      <c r="TPG84" s="209"/>
      <c r="TPH84" s="209"/>
      <c r="TPI84" s="209"/>
      <c r="TPJ84" s="209"/>
      <c r="TPK84" s="209"/>
      <c r="TPL84" s="209"/>
      <c r="TPM84" s="209"/>
      <c r="TPN84" s="209"/>
      <c r="TPO84" s="209"/>
      <c r="TPP84" s="209"/>
      <c r="TPQ84" s="209"/>
      <c r="TPR84" s="209"/>
      <c r="TPS84" s="209"/>
      <c r="TPT84" s="209"/>
      <c r="TPU84" s="209"/>
      <c r="TPV84" s="209"/>
      <c r="TPW84" s="209"/>
      <c r="TPX84" s="209"/>
      <c r="TPY84" s="209"/>
      <c r="TPZ84" s="209"/>
      <c r="TQA84" s="209"/>
      <c r="TQB84" s="209"/>
      <c r="TQC84" s="209"/>
      <c r="TQD84" s="209"/>
      <c r="TQE84" s="209"/>
      <c r="TQF84" s="209"/>
      <c r="TQG84" s="209"/>
      <c r="TQH84" s="209"/>
      <c r="TQI84" s="209"/>
      <c r="TQJ84" s="209"/>
      <c r="TQK84" s="209"/>
      <c r="TQL84" s="209"/>
      <c r="TQM84" s="209"/>
      <c r="TQN84" s="209"/>
      <c r="TQO84" s="209"/>
      <c r="TQP84" s="209"/>
      <c r="TQQ84" s="209"/>
      <c r="TQR84" s="209"/>
      <c r="TQS84" s="209"/>
      <c r="TQT84" s="209"/>
      <c r="TQU84" s="209"/>
      <c r="TQV84" s="209"/>
      <c r="TQW84" s="209"/>
      <c r="TQX84" s="209"/>
      <c r="TQY84" s="209"/>
      <c r="TQZ84" s="209"/>
      <c r="TRA84" s="209"/>
      <c r="TRB84" s="209"/>
      <c r="TRC84" s="209"/>
      <c r="TRD84" s="209"/>
      <c r="TRE84" s="209"/>
      <c r="TRF84" s="209"/>
      <c r="TRG84" s="209"/>
      <c r="TRH84" s="209"/>
      <c r="TRI84" s="209"/>
      <c r="TRJ84" s="209"/>
      <c r="TRK84" s="209"/>
      <c r="TRL84" s="209"/>
      <c r="TRM84" s="209"/>
      <c r="TRN84" s="209"/>
      <c r="TRO84" s="209"/>
      <c r="TRP84" s="209"/>
      <c r="TRQ84" s="209"/>
      <c r="TRR84" s="209"/>
      <c r="TRS84" s="209"/>
      <c r="TRT84" s="209"/>
      <c r="TRU84" s="209"/>
      <c r="TRV84" s="209"/>
      <c r="TRW84" s="209"/>
      <c r="TRX84" s="209"/>
      <c r="TRY84" s="209"/>
      <c r="TRZ84" s="209"/>
      <c r="TSA84" s="209"/>
      <c r="TSB84" s="209"/>
      <c r="TSC84" s="209"/>
      <c r="TSD84" s="209"/>
      <c r="TSE84" s="209"/>
      <c r="TSF84" s="209"/>
      <c r="TSG84" s="209"/>
      <c r="TSH84" s="209"/>
      <c r="TSI84" s="209"/>
      <c r="TSJ84" s="209"/>
      <c r="TSK84" s="209"/>
      <c r="TSL84" s="209"/>
      <c r="TSM84" s="209"/>
      <c r="TSN84" s="209"/>
      <c r="TSO84" s="209"/>
      <c r="TSP84" s="209"/>
      <c r="TSQ84" s="209"/>
      <c r="TSR84" s="209"/>
      <c r="TSS84" s="209"/>
      <c r="TST84" s="209"/>
      <c r="TSU84" s="209"/>
      <c r="TSV84" s="209"/>
      <c r="TSW84" s="209"/>
      <c r="TSX84" s="209"/>
      <c r="TSY84" s="209"/>
      <c r="TSZ84" s="209"/>
      <c r="TTA84" s="209"/>
      <c r="TTB84" s="209"/>
      <c r="TTC84" s="209"/>
      <c r="TTD84" s="209"/>
      <c r="TTE84" s="209"/>
      <c r="TTF84" s="209"/>
      <c r="TTG84" s="209"/>
      <c r="TTH84" s="209"/>
      <c r="TTI84" s="209"/>
      <c r="TTJ84" s="209"/>
      <c r="TTK84" s="209"/>
      <c r="TTL84" s="209"/>
      <c r="TTM84" s="209"/>
      <c r="TTN84" s="209"/>
      <c r="TTO84" s="209"/>
      <c r="TTP84" s="209"/>
      <c r="TTQ84" s="209"/>
      <c r="TTR84" s="209"/>
      <c r="TTS84" s="209"/>
      <c r="TTT84" s="209"/>
      <c r="TTU84" s="209"/>
      <c r="TTV84" s="209"/>
      <c r="TTW84" s="209"/>
      <c r="TTX84" s="209"/>
      <c r="TTY84" s="209"/>
      <c r="TTZ84" s="209"/>
      <c r="TUA84" s="209"/>
      <c r="TUB84" s="209"/>
      <c r="TUC84" s="209"/>
      <c r="TUD84" s="209"/>
      <c r="TUE84" s="209"/>
      <c r="TUF84" s="209"/>
      <c r="TUG84" s="209"/>
      <c r="TUH84" s="209"/>
      <c r="TUI84" s="209"/>
      <c r="TUJ84" s="209"/>
      <c r="TUK84" s="209"/>
      <c r="TUL84" s="209"/>
      <c r="TUM84" s="209"/>
      <c r="TUN84" s="209"/>
      <c r="TUO84" s="209"/>
      <c r="TUP84" s="209"/>
      <c r="TUQ84" s="209"/>
      <c r="TUR84" s="209"/>
      <c r="TUS84" s="209"/>
      <c r="TUT84" s="209"/>
      <c r="TUU84" s="209"/>
      <c r="TUV84" s="209"/>
      <c r="TUW84" s="209"/>
      <c r="TUX84" s="209"/>
      <c r="TUY84" s="209"/>
      <c r="TUZ84" s="209"/>
      <c r="TVA84" s="209"/>
      <c r="TVB84" s="209"/>
      <c r="TVC84" s="209"/>
      <c r="TVD84" s="209"/>
      <c r="TVE84" s="209"/>
      <c r="TVF84" s="209"/>
      <c r="TVG84" s="209"/>
      <c r="TVH84" s="209"/>
      <c r="TVI84" s="209"/>
      <c r="TVJ84" s="209"/>
      <c r="TVK84" s="209"/>
      <c r="TVL84" s="209"/>
      <c r="TVM84" s="209"/>
      <c r="TVN84" s="209"/>
      <c r="TVO84" s="209"/>
      <c r="TVP84" s="209"/>
      <c r="TVQ84" s="209"/>
      <c r="TVR84" s="209"/>
      <c r="TVS84" s="209"/>
      <c r="TVT84" s="209"/>
      <c r="TVU84" s="209"/>
      <c r="TVV84" s="209"/>
      <c r="TVW84" s="209"/>
      <c r="TVX84" s="209"/>
      <c r="TVY84" s="209"/>
      <c r="TVZ84" s="209"/>
      <c r="TWA84" s="209"/>
      <c r="TWB84" s="209"/>
      <c r="TWC84" s="209"/>
      <c r="TWD84" s="209"/>
      <c r="TWE84" s="209"/>
      <c r="TWF84" s="209"/>
      <c r="TWG84" s="209"/>
      <c r="TWH84" s="209"/>
      <c r="TWI84" s="209"/>
      <c r="TWJ84" s="209"/>
      <c r="TWK84" s="209"/>
      <c r="TWL84" s="209"/>
      <c r="TWM84" s="209"/>
      <c r="TWN84" s="209"/>
      <c r="TWO84" s="209"/>
      <c r="TWP84" s="209"/>
      <c r="TWQ84" s="209"/>
      <c r="TWR84" s="209"/>
      <c r="TWS84" s="209"/>
      <c r="TWT84" s="209"/>
      <c r="TWU84" s="209"/>
      <c r="TWV84" s="209"/>
      <c r="TWW84" s="209"/>
      <c r="TWX84" s="209"/>
      <c r="TWY84" s="209"/>
      <c r="TWZ84" s="209"/>
      <c r="TXA84" s="209"/>
      <c r="TXB84" s="209"/>
      <c r="TXC84" s="209"/>
      <c r="TXD84" s="209"/>
      <c r="TXE84" s="209"/>
      <c r="TXF84" s="209"/>
      <c r="TXG84" s="209"/>
      <c r="TXH84" s="209"/>
      <c r="TXI84" s="209"/>
      <c r="TXJ84" s="209"/>
      <c r="TXK84" s="209"/>
      <c r="TXL84" s="209"/>
      <c r="TXM84" s="209"/>
      <c r="TXN84" s="209"/>
      <c r="TXO84" s="209"/>
      <c r="TXP84" s="209"/>
      <c r="TXQ84" s="209"/>
      <c r="TXR84" s="209"/>
      <c r="TXS84" s="209"/>
      <c r="TXT84" s="209"/>
      <c r="TXU84" s="209"/>
      <c r="TXV84" s="209"/>
      <c r="TXW84" s="209"/>
      <c r="TXX84" s="209"/>
      <c r="TXY84" s="209"/>
      <c r="TXZ84" s="209"/>
      <c r="TYA84" s="209"/>
      <c r="TYB84" s="209"/>
      <c r="TYC84" s="209"/>
      <c r="TYD84" s="209"/>
      <c r="TYE84" s="209"/>
      <c r="TYF84" s="209"/>
      <c r="TYG84" s="209"/>
      <c r="TYH84" s="209"/>
      <c r="TYI84" s="209"/>
      <c r="TYJ84" s="209"/>
      <c r="TYK84" s="209"/>
      <c r="TYL84" s="209"/>
      <c r="TYM84" s="209"/>
      <c r="TYN84" s="209"/>
      <c r="TYO84" s="209"/>
      <c r="TYP84" s="209"/>
      <c r="TYQ84" s="209"/>
      <c r="TYR84" s="209"/>
      <c r="TYS84" s="209"/>
      <c r="TYT84" s="209"/>
      <c r="TYU84" s="209"/>
      <c r="TYV84" s="209"/>
      <c r="TYW84" s="209"/>
      <c r="TYX84" s="209"/>
      <c r="TYY84" s="209"/>
      <c r="TYZ84" s="209"/>
      <c r="TZA84" s="209"/>
      <c r="TZB84" s="209"/>
      <c r="TZC84" s="209"/>
      <c r="TZD84" s="209"/>
      <c r="TZE84" s="209"/>
      <c r="TZF84" s="209"/>
      <c r="TZG84" s="209"/>
      <c r="TZH84" s="209"/>
      <c r="TZI84" s="209"/>
      <c r="TZJ84" s="209"/>
      <c r="TZK84" s="209"/>
      <c r="TZL84" s="209"/>
      <c r="TZM84" s="209"/>
      <c r="TZN84" s="209"/>
      <c r="TZO84" s="209"/>
      <c r="TZP84" s="209"/>
      <c r="TZQ84" s="209"/>
      <c r="TZR84" s="209"/>
      <c r="TZS84" s="209"/>
      <c r="TZT84" s="209"/>
      <c r="TZU84" s="209"/>
      <c r="TZV84" s="209"/>
      <c r="TZW84" s="209"/>
      <c r="TZX84" s="209"/>
      <c r="TZY84" s="209"/>
      <c r="TZZ84" s="209"/>
      <c r="UAA84" s="209"/>
      <c r="UAB84" s="209"/>
      <c r="UAC84" s="209"/>
      <c r="UAD84" s="209"/>
      <c r="UAE84" s="209"/>
      <c r="UAF84" s="209"/>
      <c r="UAG84" s="209"/>
      <c r="UAH84" s="209"/>
      <c r="UAI84" s="209"/>
      <c r="UAJ84" s="209"/>
      <c r="UAK84" s="209"/>
      <c r="UAL84" s="209"/>
      <c r="UAM84" s="209"/>
      <c r="UAN84" s="209"/>
      <c r="UAO84" s="209"/>
      <c r="UAP84" s="209"/>
      <c r="UAQ84" s="209"/>
      <c r="UAR84" s="209"/>
      <c r="UAS84" s="209"/>
      <c r="UAT84" s="209"/>
      <c r="UAU84" s="209"/>
      <c r="UAV84" s="209"/>
      <c r="UAW84" s="209"/>
      <c r="UAX84" s="209"/>
      <c r="UAY84" s="209"/>
      <c r="UAZ84" s="209"/>
      <c r="UBA84" s="209"/>
      <c r="UBB84" s="209"/>
      <c r="UBC84" s="209"/>
      <c r="UBD84" s="209"/>
      <c r="UBE84" s="209"/>
      <c r="UBF84" s="209"/>
      <c r="UBG84" s="209"/>
      <c r="UBH84" s="209"/>
      <c r="UBI84" s="209"/>
      <c r="UBJ84" s="209"/>
      <c r="UBK84" s="209"/>
      <c r="UBL84" s="209"/>
      <c r="UBM84" s="209"/>
      <c r="UBN84" s="209"/>
      <c r="UBO84" s="209"/>
      <c r="UBP84" s="209"/>
      <c r="UBQ84" s="209"/>
      <c r="UBR84" s="209"/>
      <c r="UBS84" s="209"/>
      <c r="UBT84" s="209"/>
      <c r="UBU84" s="209"/>
      <c r="UBV84" s="209"/>
      <c r="UBW84" s="209"/>
      <c r="UBX84" s="209"/>
      <c r="UBY84" s="209"/>
      <c r="UBZ84" s="209"/>
      <c r="UCA84" s="209"/>
      <c r="UCB84" s="209"/>
      <c r="UCC84" s="209"/>
      <c r="UCD84" s="209"/>
      <c r="UCE84" s="209"/>
      <c r="UCF84" s="209"/>
      <c r="UCG84" s="209"/>
      <c r="UCH84" s="209"/>
      <c r="UCI84" s="209"/>
      <c r="UCJ84" s="209"/>
      <c r="UCK84" s="209"/>
      <c r="UCL84" s="209"/>
      <c r="UCM84" s="209"/>
      <c r="UCN84" s="209"/>
      <c r="UCO84" s="209"/>
      <c r="UCP84" s="209"/>
      <c r="UCQ84" s="209"/>
      <c r="UCR84" s="209"/>
      <c r="UCS84" s="209"/>
      <c r="UCT84" s="209"/>
      <c r="UCU84" s="209"/>
      <c r="UCV84" s="209"/>
      <c r="UCW84" s="209"/>
      <c r="UCX84" s="209"/>
      <c r="UCY84" s="209"/>
      <c r="UCZ84" s="209"/>
      <c r="UDA84" s="209"/>
      <c r="UDB84" s="209"/>
      <c r="UDC84" s="209"/>
      <c r="UDD84" s="209"/>
      <c r="UDE84" s="209"/>
      <c r="UDF84" s="209"/>
      <c r="UDG84" s="209"/>
      <c r="UDH84" s="209"/>
      <c r="UDI84" s="209"/>
      <c r="UDJ84" s="209"/>
      <c r="UDK84" s="209"/>
      <c r="UDL84" s="209"/>
      <c r="UDM84" s="209"/>
      <c r="UDN84" s="209"/>
      <c r="UDO84" s="209"/>
      <c r="UDP84" s="209"/>
      <c r="UDQ84" s="209"/>
      <c r="UDR84" s="209"/>
      <c r="UDS84" s="209"/>
      <c r="UDT84" s="209"/>
      <c r="UDU84" s="209"/>
      <c r="UDV84" s="209"/>
      <c r="UDW84" s="209"/>
      <c r="UDX84" s="209"/>
      <c r="UDY84" s="209"/>
      <c r="UDZ84" s="209"/>
      <c r="UEA84" s="209"/>
      <c r="UEB84" s="209"/>
      <c r="UEC84" s="209"/>
      <c r="UED84" s="209"/>
      <c r="UEE84" s="209"/>
      <c r="UEF84" s="209"/>
      <c r="UEG84" s="209"/>
      <c r="UEH84" s="209"/>
      <c r="UEI84" s="209"/>
      <c r="UEJ84" s="209"/>
      <c r="UEK84" s="209"/>
      <c r="UEL84" s="209"/>
      <c r="UEM84" s="209"/>
      <c r="UEN84" s="209"/>
      <c r="UEO84" s="209"/>
      <c r="UEP84" s="209"/>
      <c r="UEQ84" s="209"/>
      <c r="UER84" s="209"/>
      <c r="UES84" s="209"/>
      <c r="UET84" s="209"/>
      <c r="UEU84" s="209"/>
      <c r="UEV84" s="209"/>
      <c r="UEW84" s="209"/>
      <c r="UEX84" s="209"/>
      <c r="UEY84" s="209"/>
      <c r="UEZ84" s="209"/>
      <c r="UFA84" s="209"/>
      <c r="UFB84" s="209"/>
      <c r="UFC84" s="209"/>
      <c r="UFD84" s="209"/>
      <c r="UFE84" s="209"/>
      <c r="UFF84" s="209"/>
      <c r="UFG84" s="209"/>
      <c r="UFH84" s="209"/>
      <c r="UFI84" s="209"/>
      <c r="UFJ84" s="209"/>
      <c r="UFK84" s="209"/>
      <c r="UFL84" s="209"/>
      <c r="UFM84" s="209"/>
      <c r="UFN84" s="209"/>
      <c r="UFO84" s="209"/>
      <c r="UFP84" s="209"/>
      <c r="UFQ84" s="209"/>
      <c r="UFR84" s="209"/>
      <c r="UFS84" s="209"/>
      <c r="UFT84" s="209"/>
      <c r="UFU84" s="209"/>
      <c r="UFV84" s="209"/>
      <c r="UFW84" s="209"/>
      <c r="UFX84" s="209"/>
      <c r="UFY84" s="209"/>
      <c r="UFZ84" s="209"/>
      <c r="UGA84" s="209"/>
      <c r="UGB84" s="209"/>
      <c r="UGC84" s="209"/>
      <c r="UGD84" s="209"/>
      <c r="UGE84" s="209"/>
      <c r="UGF84" s="209"/>
      <c r="UGG84" s="209"/>
      <c r="UGH84" s="209"/>
      <c r="UGI84" s="209"/>
      <c r="UGJ84" s="209"/>
      <c r="UGK84" s="209"/>
      <c r="UGL84" s="209"/>
      <c r="UGM84" s="209"/>
      <c r="UGN84" s="209"/>
      <c r="UGO84" s="209"/>
      <c r="UGP84" s="209"/>
      <c r="UGQ84" s="209"/>
      <c r="UGR84" s="209"/>
      <c r="UGS84" s="209"/>
      <c r="UGT84" s="209"/>
      <c r="UGU84" s="209"/>
      <c r="UGV84" s="209"/>
      <c r="UGW84" s="209"/>
      <c r="UGX84" s="209"/>
      <c r="UGY84" s="209"/>
      <c r="UGZ84" s="209"/>
      <c r="UHA84" s="209"/>
      <c r="UHB84" s="209"/>
      <c r="UHC84" s="209"/>
      <c r="UHD84" s="209"/>
      <c r="UHE84" s="209"/>
      <c r="UHF84" s="209"/>
      <c r="UHG84" s="209"/>
      <c r="UHH84" s="209"/>
      <c r="UHI84" s="209"/>
      <c r="UHJ84" s="209"/>
      <c r="UHK84" s="209"/>
      <c r="UHL84" s="209"/>
      <c r="UHM84" s="209"/>
      <c r="UHN84" s="209"/>
      <c r="UHO84" s="209"/>
      <c r="UHP84" s="209"/>
      <c r="UHQ84" s="209"/>
      <c r="UHR84" s="209"/>
      <c r="UHS84" s="209"/>
      <c r="UHT84" s="209"/>
      <c r="UHU84" s="209"/>
      <c r="UHV84" s="209"/>
      <c r="UHW84" s="209"/>
      <c r="UHX84" s="209"/>
      <c r="UHY84" s="209"/>
      <c r="UHZ84" s="209"/>
      <c r="UIA84" s="209"/>
      <c r="UIB84" s="209"/>
      <c r="UIC84" s="209"/>
      <c r="UID84" s="209"/>
      <c r="UIE84" s="209"/>
      <c r="UIF84" s="209"/>
      <c r="UIG84" s="209"/>
      <c r="UIH84" s="209"/>
      <c r="UII84" s="209"/>
      <c r="UIJ84" s="209"/>
      <c r="UIK84" s="209"/>
      <c r="UIL84" s="209"/>
      <c r="UIM84" s="209"/>
      <c r="UIN84" s="209"/>
      <c r="UIO84" s="209"/>
      <c r="UIP84" s="209"/>
      <c r="UIQ84" s="209"/>
      <c r="UIR84" s="209"/>
      <c r="UIS84" s="209"/>
      <c r="UIT84" s="209"/>
      <c r="UIU84" s="209"/>
      <c r="UIV84" s="209"/>
      <c r="UIW84" s="209"/>
      <c r="UIX84" s="209"/>
      <c r="UIY84" s="209"/>
      <c r="UIZ84" s="209"/>
      <c r="UJA84" s="209"/>
      <c r="UJB84" s="209"/>
      <c r="UJC84" s="209"/>
      <c r="UJD84" s="209"/>
      <c r="UJE84" s="209"/>
      <c r="UJF84" s="209"/>
      <c r="UJG84" s="209"/>
      <c r="UJH84" s="209"/>
      <c r="UJI84" s="209"/>
      <c r="UJJ84" s="209"/>
      <c r="UJK84" s="209"/>
      <c r="UJL84" s="209"/>
      <c r="UJM84" s="209"/>
      <c r="UJN84" s="209"/>
      <c r="UJO84" s="209"/>
      <c r="UJP84" s="209"/>
      <c r="UJQ84" s="209"/>
      <c r="UJR84" s="209"/>
      <c r="UJS84" s="209"/>
      <c r="UJT84" s="209"/>
      <c r="UJU84" s="209"/>
      <c r="UJV84" s="209"/>
      <c r="UJW84" s="209"/>
      <c r="UJX84" s="209"/>
      <c r="UJY84" s="209"/>
      <c r="UJZ84" s="209"/>
      <c r="UKA84" s="209"/>
      <c r="UKB84" s="209"/>
      <c r="UKC84" s="209"/>
      <c r="UKD84" s="209"/>
      <c r="UKE84" s="209"/>
      <c r="UKF84" s="209"/>
      <c r="UKG84" s="209"/>
      <c r="UKH84" s="209"/>
      <c r="UKI84" s="209"/>
      <c r="UKJ84" s="209"/>
      <c r="UKK84" s="209"/>
      <c r="UKL84" s="209"/>
      <c r="UKM84" s="209"/>
      <c r="UKN84" s="209"/>
      <c r="UKO84" s="209"/>
      <c r="UKP84" s="209"/>
      <c r="UKQ84" s="209"/>
      <c r="UKR84" s="209"/>
      <c r="UKS84" s="209"/>
      <c r="UKT84" s="209"/>
      <c r="UKU84" s="209"/>
      <c r="UKV84" s="209"/>
      <c r="UKW84" s="209"/>
      <c r="UKX84" s="209"/>
      <c r="UKY84" s="209"/>
      <c r="UKZ84" s="209"/>
      <c r="ULA84" s="209"/>
      <c r="ULB84" s="209"/>
      <c r="ULC84" s="209"/>
      <c r="ULD84" s="209"/>
      <c r="ULE84" s="209"/>
      <c r="ULF84" s="209"/>
      <c r="ULG84" s="209"/>
      <c r="ULH84" s="209"/>
      <c r="ULI84" s="209"/>
      <c r="ULJ84" s="209"/>
      <c r="ULK84" s="209"/>
      <c r="ULL84" s="209"/>
      <c r="ULM84" s="209"/>
      <c r="ULN84" s="209"/>
      <c r="ULO84" s="209"/>
      <c r="ULP84" s="209"/>
      <c r="ULQ84" s="209"/>
      <c r="ULR84" s="209"/>
      <c r="ULS84" s="209"/>
      <c r="ULT84" s="209"/>
      <c r="ULU84" s="209"/>
      <c r="ULV84" s="209"/>
      <c r="ULW84" s="209"/>
      <c r="ULX84" s="209"/>
      <c r="ULY84" s="209"/>
      <c r="ULZ84" s="209"/>
      <c r="UMA84" s="209"/>
      <c r="UMB84" s="209"/>
      <c r="UMC84" s="209"/>
      <c r="UMD84" s="209"/>
      <c r="UME84" s="209"/>
      <c r="UMF84" s="209"/>
      <c r="UMG84" s="209"/>
      <c r="UMH84" s="209"/>
      <c r="UMI84" s="209"/>
      <c r="UMJ84" s="209"/>
      <c r="UMK84" s="209"/>
      <c r="UML84" s="209"/>
      <c r="UMM84" s="209"/>
      <c r="UMN84" s="209"/>
      <c r="UMO84" s="209"/>
      <c r="UMP84" s="209"/>
      <c r="UMQ84" s="209"/>
      <c r="UMR84" s="209"/>
      <c r="UMS84" s="209"/>
      <c r="UMT84" s="209"/>
      <c r="UMU84" s="209"/>
      <c r="UMV84" s="209"/>
      <c r="UMW84" s="209"/>
      <c r="UMX84" s="209"/>
      <c r="UMY84" s="209"/>
      <c r="UMZ84" s="209"/>
      <c r="UNA84" s="209"/>
      <c r="UNB84" s="209"/>
      <c r="UNC84" s="209"/>
      <c r="UND84" s="209"/>
      <c r="UNE84" s="209"/>
      <c r="UNF84" s="209"/>
      <c r="UNG84" s="209"/>
      <c r="UNH84" s="209"/>
      <c r="UNI84" s="209"/>
      <c r="UNJ84" s="209"/>
      <c r="UNK84" s="209"/>
      <c r="UNL84" s="209"/>
      <c r="UNM84" s="209"/>
      <c r="UNN84" s="209"/>
      <c r="UNO84" s="209"/>
      <c r="UNP84" s="209"/>
      <c r="UNQ84" s="209"/>
      <c r="UNR84" s="209"/>
      <c r="UNS84" s="209"/>
      <c r="UNT84" s="209"/>
      <c r="UNU84" s="209"/>
      <c r="UNV84" s="209"/>
      <c r="UNW84" s="209"/>
      <c r="UNX84" s="209"/>
      <c r="UNY84" s="209"/>
      <c r="UNZ84" s="209"/>
      <c r="UOA84" s="209"/>
      <c r="UOB84" s="209"/>
      <c r="UOC84" s="209"/>
      <c r="UOD84" s="209"/>
      <c r="UOE84" s="209"/>
      <c r="UOF84" s="209"/>
      <c r="UOG84" s="209"/>
      <c r="UOH84" s="209"/>
      <c r="UOI84" s="209"/>
      <c r="UOJ84" s="209"/>
      <c r="UOK84" s="209"/>
      <c r="UOL84" s="209"/>
      <c r="UOM84" s="209"/>
      <c r="UON84" s="209"/>
      <c r="UOO84" s="209"/>
      <c r="UOP84" s="209"/>
      <c r="UOQ84" s="209"/>
      <c r="UOR84" s="209"/>
      <c r="UOS84" s="209"/>
      <c r="UOT84" s="209"/>
      <c r="UOU84" s="209"/>
      <c r="UOV84" s="209"/>
      <c r="UOW84" s="209"/>
      <c r="UOX84" s="209"/>
      <c r="UOY84" s="209"/>
      <c r="UOZ84" s="209"/>
      <c r="UPA84" s="209"/>
      <c r="UPB84" s="209"/>
      <c r="UPC84" s="209"/>
      <c r="UPD84" s="209"/>
      <c r="UPE84" s="209"/>
      <c r="UPF84" s="209"/>
      <c r="UPG84" s="209"/>
      <c r="UPH84" s="209"/>
      <c r="UPI84" s="209"/>
      <c r="UPJ84" s="209"/>
      <c r="UPK84" s="209"/>
      <c r="UPL84" s="209"/>
      <c r="UPM84" s="209"/>
      <c r="UPN84" s="209"/>
      <c r="UPO84" s="209"/>
      <c r="UPP84" s="209"/>
      <c r="UPQ84" s="209"/>
      <c r="UPR84" s="209"/>
      <c r="UPS84" s="209"/>
      <c r="UPT84" s="209"/>
      <c r="UPU84" s="209"/>
      <c r="UPV84" s="209"/>
      <c r="UPW84" s="209"/>
      <c r="UPX84" s="209"/>
      <c r="UPY84" s="209"/>
      <c r="UPZ84" s="209"/>
      <c r="UQA84" s="209"/>
      <c r="UQB84" s="209"/>
      <c r="UQC84" s="209"/>
      <c r="UQD84" s="209"/>
      <c r="UQE84" s="209"/>
      <c r="UQF84" s="209"/>
      <c r="UQG84" s="209"/>
      <c r="UQH84" s="209"/>
      <c r="UQI84" s="209"/>
      <c r="UQJ84" s="209"/>
      <c r="UQK84" s="209"/>
      <c r="UQL84" s="209"/>
      <c r="UQM84" s="209"/>
      <c r="UQN84" s="209"/>
      <c r="UQO84" s="209"/>
      <c r="UQP84" s="209"/>
      <c r="UQQ84" s="209"/>
      <c r="UQR84" s="209"/>
      <c r="UQS84" s="209"/>
      <c r="UQT84" s="209"/>
      <c r="UQU84" s="209"/>
      <c r="UQV84" s="209"/>
      <c r="UQW84" s="209"/>
      <c r="UQX84" s="209"/>
      <c r="UQY84" s="209"/>
      <c r="UQZ84" s="209"/>
      <c r="URA84" s="209"/>
      <c r="URB84" s="209"/>
      <c r="URC84" s="209"/>
      <c r="URD84" s="209"/>
      <c r="URE84" s="209"/>
      <c r="URF84" s="209"/>
      <c r="URG84" s="209"/>
      <c r="URH84" s="209"/>
      <c r="URI84" s="209"/>
      <c r="URJ84" s="209"/>
      <c r="URK84" s="209"/>
      <c r="URL84" s="209"/>
      <c r="URM84" s="209"/>
      <c r="URN84" s="209"/>
      <c r="URO84" s="209"/>
      <c r="URP84" s="209"/>
      <c r="URQ84" s="209"/>
      <c r="URR84" s="209"/>
      <c r="URS84" s="209"/>
      <c r="URT84" s="209"/>
      <c r="URU84" s="209"/>
      <c r="URV84" s="209"/>
      <c r="URW84" s="209"/>
      <c r="URX84" s="209"/>
      <c r="URY84" s="209"/>
      <c r="URZ84" s="209"/>
      <c r="USA84" s="209"/>
      <c r="USB84" s="209"/>
      <c r="USC84" s="209"/>
      <c r="USD84" s="209"/>
      <c r="USE84" s="209"/>
      <c r="USF84" s="209"/>
      <c r="USG84" s="209"/>
      <c r="USH84" s="209"/>
      <c r="USI84" s="209"/>
      <c r="USJ84" s="209"/>
      <c r="USK84" s="209"/>
      <c r="USL84" s="209"/>
      <c r="USM84" s="209"/>
      <c r="USN84" s="209"/>
      <c r="USO84" s="209"/>
      <c r="USP84" s="209"/>
      <c r="USQ84" s="209"/>
      <c r="USR84" s="209"/>
      <c r="USS84" s="209"/>
      <c r="UST84" s="209"/>
      <c r="USU84" s="209"/>
      <c r="USV84" s="209"/>
      <c r="USW84" s="209"/>
      <c r="USX84" s="209"/>
      <c r="USY84" s="209"/>
      <c r="USZ84" s="209"/>
      <c r="UTA84" s="209"/>
      <c r="UTB84" s="209"/>
      <c r="UTC84" s="209"/>
      <c r="UTD84" s="209"/>
      <c r="UTE84" s="209"/>
      <c r="UTF84" s="209"/>
      <c r="UTG84" s="209"/>
      <c r="UTH84" s="209"/>
      <c r="UTI84" s="209"/>
      <c r="UTJ84" s="209"/>
      <c r="UTK84" s="209"/>
      <c r="UTL84" s="209"/>
      <c r="UTM84" s="209"/>
      <c r="UTN84" s="209"/>
      <c r="UTO84" s="209"/>
      <c r="UTP84" s="209"/>
      <c r="UTQ84" s="209"/>
      <c r="UTR84" s="209"/>
      <c r="UTS84" s="209"/>
      <c r="UTT84" s="209"/>
      <c r="UTU84" s="209"/>
      <c r="UTV84" s="209"/>
      <c r="UTW84" s="209"/>
      <c r="UTX84" s="209"/>
      <c r="UTY84" s="209"/>
      <c r="UTZ84" s="209"/>
      <c r="UUA84" s="209"/>
      <c r="UUB84" s="209"/>
      <c r="UUC84" s="209"/>
      <c r="UUD84" s="209"/>
      <c r="UUE84" s="209"/>
      <c r="UUF84" s="209"/>
      <c r="UUG84" s="209"/>
      <c r="UUH84" s="209"/>
      <c r="UUI84" s="209"/>
      <c r="UUJ84" s="209"/>
      <c r="UUK84" s="209"/>
      <c r="UUL84" s="209"/>
      <c r="UUM84" s="209"/>
      <c r="UUN84" s="209"/>
      <c r="UUO84" s="209"/>
      <c r="UUP84" s="209"/>
      <c r="UUQ84" s="209"/>
      <c r="UUR84" s="209"/>
      <c r="UUS84" s="209"/>
      <c r="UUT84" s="209"/>
      <c r="UUU84" s="209"/>
      <c r="UUV84" s="209"/>
      <c r="UUW84" s="209"/>
      <c r="UUX84" s="209"/>
      <c r="UUY84" s="209"/>
      <c r="UUZ84" s="209"/>
      <c r="UVA84" s="209"/>
      <c r="UVB84" s="209"/>
      <c r="UVC84" s="209"/>
      <c r="UVD84" s="209"/>
      <c r="UVE84" s="209"/>
      <c r="UVF84" s="209"/>
      <c r="UVG84" s="209"/>
      <c r="UVH84" s="209"/>
      <c r="UVI84" s="209"/>
      <c r="UVJ84" s="209"/>
      <c r="UVK84" s="209"/>
      <c r="UVL84" s="209"/>
      <c r="UVM84" s="209"/>
      <c r="UVN84" s="209"/>
      <c r="UVO84" s="209"/>
      <c r="UVP84" s="209"/>
      <c r="UVQ84" s="209"/>
      <c r="UVR84" s="209"/>
      <c r="UVS84" s="209"/>
      <c r="UVT84" s="209"/>
      <c r="UVU84" s="209"/>
      <c r="UVV84" s="209"/>
      <c r="UVW84" s="209"/>
      <c r="UVX84" s="209"/>
      <c r="UVY84" s="209"/>
      <c r="UVZ84" s="209"/>
      <c r="UWA84" s="209"/>
      <c r="UWB84" s="209"/>
      <c r="UWC84" s="209"/>
      <c r="UWD84" s="209"/>
      <c r="UWE84" s="209"/>
      <c r="UWF84" s="209"/>
      <c r="UWG84" s="209"/>
      <c r="UWH84" s="209"/>
      <c r="UWI84" s="209"/>
      <c r="UWJ84" s="209"/>
      <c r="UWK84" s="209"/>
      <c r="UWL84" s="209"/>
      <c r="UWM84" s="209"/>
      <c r="UWN84" s="209"/>
      <c r="UWO84" s="209"/>
      <c r="UWP84" s="209"/>
      <c r="UWQ84" s="209"/>
      <c r="UWR84" s="209"/>
      <c r="UWS84" s="209"/>
      <c r="UWT84" s="209"/>
      <c r="UWU84" s="209"/>
      <c r="UWV84" s="209"/>
      <c r="UWW84" s="209"/>
      <c r="UWX84" s="209"/>
      <c r="UWY84" s="209"/>
      <c r="UWZ84" s="209"/>
      <c r="UXA84" s="209"/>
      <c r="UXB84" s="209"/>
      <c r="UXC84" s="209"/>
      <c r="UXD84" s="209"/>
      <c r="UXE84" s="209"/>
      <c r="UXF84" s="209"/>
      <c r="UXG84" s="209"/>
      <c r="UXH84" s="209"/>
      <c r="UXI84" s="209"/>
      <c r="UXJ84" s="209"/>
      <c r="UXK84" s="209"/>
      <c r="UXL84" s="209"/>
      <c r="UXM84" s="209"/>
      <c r="UXN84" s="209"/>
      <c r="UXO84" s="209"/>
      <c r="UXP84" s="209"/>
      <c r="UXQ84" s="209"/>
      <c r="UXR84" s="209"/>
      <c r="UXS84" s="209"/>
      <c r="UXT84" s="209"/>
      <c r="UXU84" s="209"/>
      <c r="UXV84" s="209"/>
      <c r="UXW84" s="209"/>
      <c r="UXX84" s="209"/>
      <c r="UXY84" s="209"/>
      <c r="UXZ84" s="209"/>
      <c r="UYA84" s="209"/>
      <c r="UYB84" s="209"/>
      <c r="UYC84" s="209"/>
      <c r="UYD84" s="209"/>
      <c r="UYE84" s="209"/>
      <c r="UYF84" s="209"/>
      <c r="UYG84" s="209"/>
      <c r="UYH84" s="209"/>
      <c r="UYI84" s="209"/>
      <c r="UYJ84" s="209"/>
      <c r="UYK84" s="209"/>
      <c r="UYL84" s="209"/>
      <c r="UYM84" s="209"/>
      <c r="UYN84" s="209"/>
      <c r="UYO84" s="209"/>
      <c r="UYP84" s="209"/>
      <c r="UYQ84" s="209"/>
      <c r="UYR84" s="209"/>
      <c r="UYS84" s="209"/>
      <c r="UYT84" s="209"/>
      <c r="UYU84" s="209"/>
      <c r="UYV84" s="209"/>
      <c r="UYW84" s="209"/>
      <c r="UYX84" s="209"/>
      <c r="UYY84" s="209"/>
      <c r="UYZ84" s="209"/>
      <c r="UZA84" s="209"/>
      <c r="UZB84" s="209"/>
      <c r="UZC84" s="209"/>
      <c r="UZD84" s="209"/>
      <c r="UZE84" s="209"/>
      <c r="UZF84" s="209"/>
      <c r="UZG84" s="209"/>
      <c r="UZH84" s="209"/>
      <c r="UZI84" s="209"/>
      <c r="UZJ84" s="209"/>
      <c r="UZK84" s="209"/>
      <c r="UZL84" s="209"/>
      <c r="UZM84" s="209"/>
      <c r="UZN84" s="209"/>
      <c r="UZO84" s="209"/>
      <c r="UZP84" s="209"/>
      <c r="UZQ84" s="209"/>
      <c r="UZR84" s="209"/>
      <c r="UZS84" s="209"/>
      <c r="UZT84" s="209"/>
      <c r="UZU84" s="209"/>
      <c r="UZV84" s="209"/>
      <c r="UZW84" s="209"/>
      <c r="UZX84" s="209"/>
      <c r="UZY84" s="209"/>
      <c r="UZZ84" s="209"/>
      <c r="VAA84" s="209"/>
      <c r="VAB84" s="209"/>
      <c r="VAC84" s="209"/>
      <c r="VAD84" s="209"/>
      <c r="VAE84" s="209"/>
      <c r="VAF84" s="209"/>
      <c r="VAG84" s="209"/>
      <c r="VAH84" s="209"/>
      <c r="VAI84" s="209"/>
      <c r="VAJ84" s="209"/>
      <c r="VAK84" s="209"/>
      <c r="VAL84" s="209"/>
      <c r="VAM84" s="209"/>
      <c r="VAN84" s="209"/>
      <c r="VAO84" s="209"/>
      <c r="VAP84" s="209"/>
      <c r="VAQ84" s="209"/>
      <c r="VAR84" s="209"/>
      <c r="VAS84" s="209"/>
      <c r="VAT84" s="209"/>
      <c r="VAU84" s="209"/>
      <c r="VAV84" s="209"/>
      <c r="VAW84" s="209"/>
      <c r="VAX84" s="209"/>
      <c r="VAY84" s="209"/>
      <c r="VAZ84" s="209"/>
      <c r="VBA84" s="209"/>
      <c r="VBB84" s="209"/>
      <c r="VBC84" s="209"/>
      <c r="VBD84" s="209"/>
      <c r="VBE84" s="209"/>
      <c r="VBF84" s="209"/>
      <c r="VBG84" s="209"/>
      <c r="VBH84" s="209"/>
      <c r="VBI84" s="209"/>
      <c r="VBJ84" s="209"/>
      <c r="VBK84" s="209"/>
      <c r="VBL84" s="209"/>
      <c r="VBM84" s="209"/>
      <c r="VBN84" s="209"/>
      <c r="VBO84" s="209"/>
      <c r="VBP84" s="209"/>
      <c r="VBQ84" s="209"/>
      <c r="VBR84" s="209"/>
      <c r="VBS84" s="209"/>
      <c r="VBT84" s="209"/>
      <c r="VBU84" s="209"/>
      <c r="VBV84" s="209"/>
      <c r="VBW84" s="209"/>
      <c r="VBX84" s="209"/>
      <c r="VBY84" s="209"/>
      <c r="VBZ84" s="209"/>
      <c r="VCA84" s="209"/>
      <c r="VCB84" s="209"/>
      <c r="VCC84" s="209"/>
      <c r="VCD84" s="209"/>
      <c r="VCE84" s="209"/>
      <c r="VCF84" s="209"/>
      <c r="VCG84" s="209"/>
      <c r="VCH84" s="209"/>
      <c r="VCI84" s="209"/>
      <c r="VCJ84" s="209"/>
      <c r="VCK84" s="209"/>
      <c r="VCL84" s="209"/>
      <c r="VCM84" s="209"/>
      <c r="VCN84" s="209"/>
      <c r="VCO84" s="209"/>
      <c r="VCP84" s="209"/>
      <c r="VCQ84" s="209"/>
      <c r="VCR84" s="209"/>
      <c r="VCS84" s="209"/>
      <c r="VCT84" s="209"/>
      <c r="VCU84" s="209"/>
      <c r="VCV84" s="209"/>
      <c r="VCW84" s="209"/>
      <c r="VCX84" s="209"/>
      <c r="VCY84" s="209"/>
      <c r="VCZ84" s="209"/>
      <c r="VDA84" s="209"/>
      <c r="VDB84" s="209"/>
      <c r="VDC84" s="209"/>
      <c r="VDD84" s="209"/>
      <c r="VDE84" s="209"/>
      <c r="VDF84" s="209"/>
      <c r="VDG84" s="209"/>
      <c r="VDH84" s="209"/>
      <c r="VDI84" s="209"/>
      <c r="VDJ84" s="209"/>
      <c r="VDK84" s="209"/>
      <c r="VDL84" s="209"/>
      <c r="VDM84" s="209"/>
      <c r="VDN84" s="209"/>
      <c r="VDO84" s="209"/>
      <c r="VDP84" s="209"/>
      <c r="VDQ84" s="209"/>
      <c r="VDR84" s="209"/>
      <c r="VDS84" s="209"/>
      <c r="VDT84" s="209"/>
      <c r="VDU84" s="209"/>
      <c r="VDV84" s="209"/>
      <c r="VDW84" s="209"/>
      <c r="VDX84" s="209"/>
      <c r="VDY84" s="209"/>
      <c r="VDZ84" s="209"/>
      <c r="VEA84" s="209"/>
      <c r="VEB84" s="209"/>
      <c r="VEC84" s="209"/>
      <c r="VED84" s="209"/>
      <c r="VEE84" s="209"/>
      <c r="VEF84" s="209"/>
      <c r="VEG84" s="209"/>
      <c r="VEH84" s="209"/>
      <c r="VEI84" s="209"/>
      <c r="VEJ84" s="209"/>
      <c r="VEK84" s="209"/>
      <c r="VEL84" s="209"/>
      <c r="VEM84" s="209"/>
      <c r="VEN84" s="209"/>
      <c r="VEO84" s="209"/>
      <c r="VEP84" s="209"/>
      <c r="VEQ84" s="209"/>
      <c r="VER84" s="209"/>
      <c r="VES84" s="209"/>
      <c r="VET84" s="209"/>
      <c r="VEU84" s="209"/>
      <c r="VEV84" s="209"/>
      <c r="VEW84" s="209"/>
      <c r="VEX84" s="209"/>
      <c r="VEY84" s="209"/>
      <c r="VEZ84" s="209"/>
      <c r="VFA84" s="209"/>
      <c r="VFB84" s="209"/>
      <c r="VFC84" s="209"/>
      <c r="VFD84" s="209"/>
      <c r="VFE84" s="209"/>
      <c r="VFF84" s="209"/>
      <c r="VFG84" s="209"/>
      <c r="VFH84" s="209"/>
      <c r="VFI84" s="209"/>
      <c r="VFJ84" s="209"/>
      <c r="VFK84" s="209"/>
      <c r="VFL84" s="209"/>
      <c r="VFM84" s="209"/>
      <c r="VFN84" s="209"/>
      <c r="VFO84" s="209"/>
      <c r="VFP84" s="209"/>
      <c r="VFQ84" s="209"/>
      <c r="VFR84" s="209"/>
      <c r="VFS84" s="209"/>
      <c r="VFT84" s="209"/>
      <c r="VFU84" s="209"/>
      <c r="VFV84" s="209"/>
      <c r="VFW84" s="209"/>
      <c r="VFX84" s="209"/>
      <c r="VFY84" s="209"/>
      <c r="VFZ84" s="209"/>
      <c r="VGA84" s="209"/>
      <c r="VGB84" s="209"/>
      <c r="VGC84" s="209"/>
      <c r="VGD84" s="209"/>
      <c r="VGE84" s="209"/>
      <c r="VGF84" s="209"/>
      <c r="VGG84" s="209"/>
      <c r="VGH84" s="209"/>
      <c r="VGI84" s="209"/>
      <c r="VGJ84" s="209"/>
      <c r="VGK84" s="209"/>
      <c r="VGL84" s="209"/>
      <c r="VGM84" s="209"/>
      <c r="VGN84" s="209"/>
      <c r="VGO84" s="209"/>
      <c r="VGP84" s="209"/>
      <c r="VGQ84" s="209"/>
      <c r="VGR84" s="209"/>
      <c r="VGS84" s="209"/>
      <c r="VGT84" s="209"/>
      <c r="VGU84" s="209"/>
      <c r="VGV84" s="209"/>
      <c r="VGW84" s="209"/>
      <c r="VGX84" s="209"/>
      <c r="VGY84" s="209"/>
      <c r="VGZ84" s="209"/>
      <c r="VHA84" s="209"/>
      <c r="VHB84" s="209"/>
      <c r="VHC84" s="209"/>
      <c r="VHD84" s="209"/>
      <c r="VHE84" s="209"/>
      <c r="VHF84" s="209"/>
      <c r="VHG84" s="209"/>
      <c r="VHH84" s="209"/>
      <c r="VHI84" s="209"/>
      <c r="VHJ84" s="209"/>
      <c r="VHK84" s="209"/>
      <c r="VHL84" s="209"/>
      <c r="VHM84" s="209"/>
      <c r="VHN84" s="209"/>
      <c r="VHO84" s="209"/>
      <c r="VHP84" s="209"/>
      <c r="VHQ84" s="209"/>
      <c r="VHR84" s="209"/>
      <c r="VHS84" s="209"/>
      <c r="VHT84" s="209"/>
      <c r="VHU84" s="209"/>
      <c r="VHV84" s="209"/>
      <c r="VHW84" s="209"/>
      <c r="VHX84" s="209"/>
      <c r="VHY84" s="209"/>
      <c r="VHZ84" s="209"/>
      <c r="VIA84" s="209"/>
      <c r="VIB84" s="209"/>
      <c r="VIC84" s="209"/>
      <c r="VID84" s="209"/>
      <c r="VIE84" s="209"/>
      <c r="VIF84" s="209"/>
      <c r="VIG84" s="209"/>
      <c r="VIH84" s="209"/>
      <c r="VII84" s="209"/>
      <c r="VIJ84" s="209"/>
      <c r="VIK84" s="209"/>
      <c r="VIL84" s="209"/>
      <c r="VIM84" s="209"/>
      <c r="VIN84" s="209"/>
      <c r="VIO84" s="209"/>
      <c r="VIP84" s="209"/>
      <c r="VIQ84" s="209"/>
      <c r="VIR84" s="209"/>
      <c r="VIS84" s="209"/>
      <c r="VIT84" s="209"/>
      <c r="VIU84" s="209"/>
      <c r="VIV84" s="209"/>
      <c r="VIW84" s="209"/>
      <c r="VIX84" s="209"/>
      <c r="VIY84" s="209"/>
      <c r="VIZ84" s="209"/>
      <c r="VJA84" s="209"/>
      <c r="VJB84" s="209"/>
      <c r="VJC84" s="209"/>
      <c r="VJD84" s="209"/>
      <c r="VJE84" s="209"/>
      <c r="VJF84" s="209"/>
      <c r="VJG84" s="209"/>
      <c r="VJH84" s="209"/>
      <c r="VJI84" s="209"/>
      <c r="VJJ84" s="209"/>
      <c r="VJK84" s="209"/>
      <c r="VJL84" s="209"/>
      <c r="VJM84" s="209"/>
      <c r="VJN84" s="209"/>
      <c r="VJO84" s="209"/>
      <c r="VJP84" s="209"/>
      <c r="VJQ84" s="209"/>
      <c r="VJR84" s="209"/>
      <c r="VJS84" s="209"/>
      <c r="VJT84" s="209"/>
      <c r="VJU84" s="209"/>
      <c r="VJV84" s="209"/>
      <c r="VJW84" s="209"/>
      <c r="VJX84" s="209"/>
      <c r="VJY84" s="209"/>
      <c r="VJZ84" s="209"/>
      <c r="VKA84" s="209"/>
      <c r="VKB84" s="209"/>
      <c r="VKC84" s="209"/>
      <c r="VKD84" s="209"/>
      <c r="VKE84" s="209"/>
      <c r="VKF84" s="209"/>
      <c r="VKG84" s="209"/>
      <c r="VKH84" s="209"/>
      <c r="VKI84" s="209"/>
      <c r="VKJ84" s="209"/>
      <c r="VKK84" s="209"/>
      <c r="VKL84" s="209"/>
      <c r="VKM84" s="209"/>
      <c r="VKN84" s="209"/>
      <c r="VKO84" s="209"/>
      <c r="VKP84" s="209"/>
      <c r="VKQ84" s="209"/>
      <c r="VKR84" s="209"/>
      <c r="VKS84" s="209"/>
      <c r="VKT84" s="209"/>
      <c r="VKU84" s="209"/>
      <c r="VKV84" s="209"/>
      <c r="VKW84" s="209"/>
      <c r="VKX84" s="209"/>
      <c r="VKY84" s="209"/>
      <c r="VKZ84" s="209"/>
      <c r="VLA84" s="209"/>
      <c r="VLB84" s="209"/>
      <c r="VLC84" s="209"/>
      <c r="VLD84" s="209"/>
      <c r="VLE84" s="209"/>
      <c r="VLF84" s="209"/>
      <c r="VLG84" s="209"/>
      <c r="VLH84" s="209"/>
      <c r="VLI84" s="209"/>
      <c r="VLJ84" s="209"/>
      <c r="VLK84" s="209"/>
      <c r="VLL84" s="209"/>
      <c r="VLM84" s="209"/>
      <c r="VLN84" s="209"/>
      <c r="VLO84" s="209"/>
      <c r="VLP84" s="209"/>
      <c r="VLQ84" s="209"/>
      <c r="VLR84" s="209"/>
      <c r="VLS84" s="209"/>
      <c r="VLT84" s="209"/>
      <c r="VLU84" s="209"/>
      <c r="VLV84" s="209"/>
      <c r="VLW84" s="209"/>
      <c r="VLX84" s="209"/>
      <c r="VLY84" s="209"/>
      <c r="VLZ84" s="209"/>
      <c r="VMA84" s="209"/>
      <c r="VMB84" s="209"/>
      <c r="VMC84" s="209"/>
      <c r="VMD84" s="209"/>
      <c r="VME84" s="209"/>
      <c r="VMF84" s="209"/>
      <c r="VMG84" s="209"/>
      <c r="VMH84" s="209"/>
      <c r="VMI84" s="209"/>
      <c r="VMJ84" s="209"/>
      <c r="VMK84" s="209"/>
      <c r="VML84" s="209"/>
      <c r="VMM84" s="209"/>
      <c r="VMN84" s="209"/>
      <c r="VMO84" s="209"/>
      <c r="VMP84" s="209"/>
      <c r="VMQ84" s="209"/>
      <c r="VMR84" s="209"/>
      <c r="VMS84" s="209"/>
      <c r="VMT84" s="209"/>
      <c r="VMU84" s="209"/>
      <c r="VMV84" s="209"/>
      <c r="VMW84" s="209"/>
      <c r="VMX84" s="209"/>
      <c r="VMY84" s="209"/>
      <c r="VMZ84" s="209"/>
      <c r="VNA84" s="209"/>
      <c r="VNB84" s="209"/>
      <c r="VNC84" s="209"/>
      <c r="VND84" s="209"/>
      <c r="VNE84" s="209"/>
      <c r="VNF84" s="209"/>
      <c r="VNG84" s="209"/>
      <c r="VNH84" s="209"/>
      <c r="VNI84" s="209"/>
      <c r="VNJ84" s="209"/>
      <c r="VNK84" s="209"/>
      <c r="VNL84" s="209"/>
      <c r="VNM84" s="209"/>
      <c r="VNN84" s="209"/>
      <c r="VNO84" s="209"/>
      <c r="VNP84" s="209"/>
      <c r="VNQ84" s="209"/>
      <c r="VNR84" s="209"/>
      <c r="VNS84" s="209"/>
      <c r="VNT84" s="209"/>
      <c r="VNU84" s="209"/>
      <c r="VNV84" s="209"/>
      <c r="VNW84" s="209"/>
      <c r="VNX84" s="209"/>
      <c r="VNY84" s="209"/>
      <c r="VNZ84" s="209"/>
      <c r="VOA84" s="209"/>
      <c r="VOB84" s="209"/>
      <c r="VOC84" s="209"/>
      <c r="VOD84" s="209"/>
      <c r="VOE84" s="209"/>
      <c r="VOF84" s="209"/>
      <c r="VOG84" s="209"/>
      <c r="VOH84" s="209"/>
      <c r="VOI84" s="209"/>
      <c r="VOJ84" s="209"/>
      <c r="VOK84" s="209"/>
      <c r="VOL84" s="209"/>
      <c r="VOM84" s="209"/>
      <c r="VON84" s="209"/>
      <c r="VOO84" s="209"/>
      <c r="VOP84" s="209"/>
      <c r="VOQ84" s="209"/>
      <c r="VOR84" s="209"/>
      <c r="VOS84" s="209"/>
      <c r="VOT84" s="209"/>
      <c r="VOU84" s="209"/>
      <c r="VOV84" s="209"/>
      <c r="VOW84" s="209"/>
      <c r="VOX84" s="209"/>
      <c r="VOY84" s="209"/>
      <c r="VOZ84" s="209"/>
      <c r="VPA84" s="209"/>
      <c r="VPB84" s="209"/>
      <c r="VPC84" s="209"/>
      <c r="VPD84" s="209"/>
      <c r="VPE84" s="209"/>
      <c r="VPF84" s="209"/>
      <c r="VPG84" s="209"/>
      <c r="VPH84" s="209"/>
      <c r="VPI84" s="209"/>
      <c r="VPJ84" s="209"/>
      <c r="VPK84" s="209"/>
      <c r="VPL84" s="209"/>
      <c r="VPM84" s="209"/>
      <c r="VPN84" s="209"/>
      <c r="VPO84" s="209"/>
      <c r="VPP84" s="209"/>
      <c r="VPQ84" s="209"/>
      <c r="VPR84" s="209"/>
      <c r="VPS84" s="209"/>
      <c r="VPT84" s="209"/>
      <c r="VPU84" s="209"/>
      <c r="VPV84" s="209"/>
      <c r="VPW84" s="209"/>
      <c r="VPX84" s="209"/>
      <c r="VPY84" s="209"/>
      <c r="VPZ84" s="209"/>
      <c r="VQA84" s="209"/>
      <c r="VQB84" s="209"/>
      <c r="VQC84" s="209"/>
      <c r="VQD84" s="209"/>
      <c r="VQE84" s="209"/>
      <c r="VQF84" s="209"/>
      <c r="VQG84" s="209"/>
      <c r="VQH84" s="209"/>
      <c r="VQI84" s="209"/>
      <c r="VQJ84" s="209"/>
      <c r="VQK84" s="209"/>
      <c r="VQL84" s="209"/>
      <c r="VQM84" s="209"/>
      <c r="VQN84" s="209"/>
      <c r="VQO84" s="209"/>
      <c r="VQP84" s="209"/>
      <c r="VQQ84" s="209"/>
      <c r="VQR84" s="209"/>
      <c r="VQS84" s="209"/>
      <c r="VQT84" s="209"/>
      <c r="VQU84" s="209"/>
      <c r="VQV84" s="209"/>
      <c r="VQW84" s="209"/>
      <c r="VQX84" s="209"/>
      <c r="VQY84" s="209"/>
      <c r="VQZ84" s="209"/>
      <c r="VRA84" s="209"/>
      <c r="VRB84" s="209"/>
      <c r="VRC84" s="209"/>
      <c r="VRD84" s="209"/>
      <c r="VRE84" s="209"/>
      <c r="VRF84" s="209"/>
      <c r="VRG84" s="209"/>
      <c r="VRH84" s="209"/>
      <c r="VRI84" s="209"/>
      <c r="VRJ84" s="209"/>
      <c r="VRK84" s="209"/>
      <c r="VRL84" s="209"/>
      <c r="VRM84" s="209"/>
      <c r="VRN84" s="209"/>
      <c r="VRO84" s="209"/>
      <c r="VRP84" s="209"/>
      <c r="VRQ84" s="209"/>
      <c r="VRR84" s="209"/>
      <c r="VRS84" s="209"/>
      <c r="VRT84" s="209"/>
      <c r="VRU84" s="209"/>
      <c r="VRV84" s="209"/>
      <c r="VRW84" s="209"/>
      <c r="VRX84" s="209"/>
      <c r="VRY84" s="209"/>
      <c r="VRZ84" s="209"/>
      <c r="VSA84" s="209"/>
      <c r="VSB84" s="209"/>
      <c r="VSC84" s="209"/>
      <c r="VSD84" s="209"/>
      <c r="VSE84" s="209"/>
      <c r="VSF84" s="209"/>
      <c r="VSG84" s="209"/>
      <c r="VSH84" s="209"/>
      <c r="VSI84" s="209"/>
      <c r="VSJ84" s="209"/>
      <c r="VSK84" s="209"/>
      <c r="VSL84" s="209"/>
      <c r="VSM84" s="209"/>
      <c r="VSN84" s="209"/>
      <c r="VSO84" s="209"/>
      <c r="VSP84" s="209"/>
      <c r="VSQ84" s="209"/>
      <c r="VSR84" s="209"/>
      <c r="VSS84" s="209"/>
      <c r="VST84" s="209"/>
      <c r="VSU84" s="209"/>
      <c r="VSV84" s="209"/>
      <c r="VSW84" s="209"/>
      <c r="VSX84" s="209"/>
      <c r="VSY84" s="209"/>
      <c r="VSZ84" s="209"/>
      <c r="VTA84" s="209"/>
      <c r="VTB84" s="209"/>
      <c r="VTC84" s="209"/>
      <c r="VTD84" s="209"/>
      <c r="VTE84" s="209"/>
      <c r="VTF84" s="209"/>
      <c r="VTG84" s="209"/>
      <c r="VTH84" s="209"/>
      <c r="VTI84" s="209"/>
      <c r="VTJ84" s="209"/>
      <c r="VTK84" s="209"/>
      <c r="VTL84" s="209"/>
      <c r="VTM84" s="209"/>
      <c r="VTN84" s="209"/>
      <c r="VTO84" s="209"/>
      <c r="VTP84" s="209"/>
      <c r="VTQ84" s="209"/>
      <c r="VTR84" s="209"/>
      <c r="VTS84" s="209"/>
      <c r="VTT84" s="209"/>
      <c r="VTU84" s="209"/>
      <c r="VTV84" s="209"/>
      <c r="VTW84" s="209"/>
      <c r="VTX84" s="209"/>
      <c r="VTY84" s="209"/>
      <c r="VTZ84" s="209"/>
      <c r="VUA84" s="209"/>
      <c r="VUB84" s="209"/>
      <c r="VUC84" s="209"/>
      <c r="VUD84" s="209"/>
      <c r="VUE84" s="209"/>
      <c r="VUF84" s="209"/>
      <c r="VUG84" s="209"/>
      <c r="VUH84" s="209"/>
      <c r="VUI84" s="209"/>
      <c r="VUJ84" s="209"/>
      <c r="VUK84" s="209"/>
      <c r="VUL84" s="209"/>
      <c r="VUM84" s="209"/>
      <c r="VUN84" s="209"/>
      <c r="VUO84" s="209"/>
      <c r="VUP84" s="209"/>
      <c r="VUQ84" s="209"/>
      <c r="VUR84" s="209"/>
      <c r="VUS84" s="209"/>
      <c r="VUT84" s="209"/>
      <c r="VUU84" s="209"/>
      <c r="VUV84" s="209"/>
      <c r="VUW84" s="209"/>
      <c r="VUX84" s="209"/>
      <c r="VUY84" s="209"/>
      <c r="VUZ84" s="209"/>
      <c r="VVA84" s="209"/>
      <c r="VVB84" s="209"/>
      <c r="VVC84" s="209"/>
      <c r="VVD84" s="209"/>
      <c r="VVE84" s="209"/>
      <c r="VVF84" s="209"/>
      <c r="VVG84" s="209"/>
      <c r="VVH84" s="209"/>
      <c r="VVI84" s="209"/>
      <c r="VVJ84" s="209"/>
      <c r="VVK84" s="209"/>
      <c r="VVL84" s="209"/>
      <c r="VVM84" s="209"/>
      <c r="VVN84" s="209"/>
      <c r="VVO84" s="209"/>
      <c r="VVP84" s="209"/>
      <c r="VVQ84" s="209"/>
      <c r="VVR84" s="209"/>
      <c r="VVS84" s="209"/>
      <c r="VVT84" s="209"/>
      <c r="VVU84" s="209"/>
      <c r="VVV84" s="209"/>
      <c r="VVW84" s="209"/>
      <c r="VVX84" s="209"/>
      <c r="VVY84" s="209"/>
      <c r="VVZ84" s="209"/>
      <c r="VWA84" s="209"/>
      <c r="VWB84" s="209"/>
      <c r="VWC84" s="209"/>
      <c r="VWD84" s="209"/>
      <c r="VWE84" s="209"/>
      <c r="VWF84" s="209"/>
      <c r="VWG84" s="209"/>
      <c r="VWH84" s="209"/>
      <c r="VWI84" s="209"/>
      <c r="VWJ84" s="209"/>
      <c r="VWK84" s="209"/>
      <c r="VWL84" s="209"/>
      <c r="VWM84" s="209"/>
      <c r="VWN84" s="209"/>
      <c r="VWO84" s="209"/>
      <c r="VWP84" s="209"/>
      <c r="VWQ84" s="209"/>
      <c r="VWR84" s="209"/>
      <c r="VWS84" s="209"/>
      <c r="VWT84" s="209"/>
      <c r="VWU84" s="209"/>
      <c r="VWV84" s="209"/>
      <c r="VWW84" s="209"/>
      <c r="VWX84" s="209"/>
      <c r="VWY84" s="209"/>
      <c r="VWZ84" s="209"/>
      <c r="VXA84" s="209"/>
      <c r="VXB84" s="209"/>
      <c r="VXC84" s="209"/>
      <c r="VXD84" s="209"/>
      <c r="VXE84" s="209"/>
      <c r="VXF84" s="209"/>
      <c r="VXG84" s="209"/>
      <c r="VXH84" s="209"/>
      <c r="VXI84" s="209"/>
      <c r="VXJ84" s="209"/>
      <c r="VXK84" s="209"/>
      <c r="VXL84" s="209"/>
      <c r="VXM84" s="209"/>
      <c r="VXN84" s="209"/>
      <c r="VXO84" s="209"/>
      <c r="VXP84" s="209"/>
      <c r="VXQ84" s="209"/>
      <c r="VXR84" s="209"/>
      <c r="VXS84" s="209"/>
      <c r="VXT84" s="209"/>
      <c r="VXU84" s="209"/>
      <c r="VXV84" s="209"/>
      <c r="VXW84" s="209"/>
      <c r="VXX84" s="209"/>
      <c r="VXY84" s="209"/>
      <c r="VXZ84" s="209"/>
      <c r="VYA84" s="209"/>
      <c r="VYB84" s="209"/>
      <c r="VYC84" s="209"/>
      <c r="VYD84" s="209"/>
      <c r="VYE84" s="209"/>
      <c r="VYF84" s="209"/>
      <c r="VYG84" s="209"/>
      <c r="VYH84" s="209"/>
      <c r="VYI84" s="209"/>
      <c r="VYJ84" s="209"/>
      <c r="VYK84" s="209"/>
      <c r="VYL84" s="209"/>
      <c r="VYM84" s="209"/>
      <c r="VYN84" s="209"/>
      <c r="VYO84" s="209"/>
      <c r="VYP84" s="209"/>
      <c r="VYQ84" s="209"/>
      <c r="VYR84" s="209"/>
      <c r="VYS84" s="209"/>
      <c r="VYT84" s="209"/>
      <c r="VYU84" s="209"/>
      <c r="VYV84" s="209"/>
      <c r="VYW84" s="209"/>
      <c r="VYX84" s="209"/>
      <c r="VYY84" s="209"/>
      <c r="VYZ84" s="209"/>
      <c r="VZA84" s="209"/>
      <c r="VZB84" s="209"/>
      <c r="VZC84" s="209"/>
      <c r="VZD84" s="209"/>
      <c r="VZE84" s="209"/>
      <c r="VZF84" s="209"/>
      <c r="VZG84" s="209"/>
      <c r="VZH84" s="209"/>
      <c r="VZI84" s="209"/>
      <c r="VZJ84" s="209"/>
      <c r="VZK84" s="209"/>
      <c r="VZL84" s="209"/>
      <c r="VZM84" s="209"/>
      <c r="VZN84" s="209"/>
      <c r="VZO84" s="209"/>
      <c r="VZP84" s="209"/>
      <c r="VZQ84" s="209"/>
      <c r="VZR84" s="209"/>
      <c r="VZS84" s="209"/>
      <c r="VZT84" s="209"/>
      <c r="VZU84" s="209"/>
      <c r="VZV84" s="209"/>
      <c r="VZW84" s="209"/>
      <c r="VZX84" s="209"/>
      <c r="VZY84" s="209"/>
      <c r="VZZ84" s="209"/>
      <c r="WAA84" s="209"/>
      <c r="WAB84" s="209"/>
      <c r="WAC84" s="209"/>
      <c r="WAD84" s="209"/>
      <c r="WAE84" s="209"/>
      <c r="WAF84" s="209"/>
      <c r="WAG84" s="209"/>
      <c r="WAH84" s="209"/>
      <c r="WAI84" s="209"/>
      <c r="WAJ84" s="209"/>
      <c r="WAK84" s="209"/>
      <c r="WAL84" s="209"/>
      <c r="WAM84" s="209"/>
      <c r="WAN84" s="209"/>
      <c r="WAO84" s="209"/>
      <c r="WAP84" s="209"/>
      <c r="WAQ84" s="209"/>
      <c r="WAR84" s="209"/>
      <c r="WAS84" s="209"/>
      <c r="WAT84" s="209"/>
      <c r="WAU84" s="209"/>
      <c r="WAV84" s="209"/>
      <c r="WAW84" s="209"/>
      <c r="WAX84" s="209"/>
      <c r="WAY84" s="209"/>
      <c r="WAZ84" s="209"/>
      <c r="WBA84" s="209"/>
      <c r="WBB84" s="209"/>
      <c r="WBC84" s="209"/>
      <c r="WBD84" s="209"/>
      <c r="WBE84" s="209"/>
      <c r="WBF84" s="209"/>
      <c r="WBG84" s="209"/>
      <c r="WBH84" s="209"/>
      <c r="WBI84" s="209"/>
      <c r="WBJ84" s="209"/>
      <c r="WBK84" s="209"/>
      <c r="WBL84" s="209"/>
      <c r="WBM84" s="209"/>
      <c r="WBN84" s="209"/>
      <c r="WBO84" s="209"/>
      <c r="WBP84" s="209"/>
      <c r="WBQ84" s="209"/>
      <c r="WBR84" s="209"/>
      <c r="WBS84" s="209"/>
      <c r="WBT84" s="209"/>
      <c r="WBU84" s="209"/>
      <c r="WBV84" s="209"/>
      <c r="WBW84" s="209"/>
      <c r="WBX84" s="209"/>
      <c r="WBY84" s="209"/>
      <c r="WBZ84" s="209"/>
      <c r="WCA84" s="209"/>
      <c r="WCB84" s="209"/>
      <c r="WCC84" s="209"/>
      <c r="WCD84" s="209"/>
      <c r="WCE84" s="209"/>
      <c r="WCF84" s="209"/>
      <c r="WCG84" s="209"/>
      <c r="WCH84" s="209"/>
      <c r="WCI84" s="209"/>
      <c r="WCJ84" s="209"/>
      <c r="WCK84" s="209"/>
      <c r="WCL84" s="209"/>
      <c r="WCM84" s="209"/>
      <c r="WCN84" s="209"/>
      <c r="WCO84" s="209"/>
      <c r="WCP84" s="209"/>
      <c r="WCQ84" s="209"/>
      <c r="WCR84" s="209"/>
      <c r="WCS84" s="209"/>
      <c r="WCT84" s="209"/>
      <c r="WCU84" s="209"/>
      <c r="WCV84" s="209"/>
      <c r="WCW84" s="209"/>
      <c r="WCX84" s="209"/>
      <c r="WCY84" s="209"/>
      <c r="WCZ84" s="209"/>
      <c r="WDA84" s="209"/>
      <c r="WDB84" s="209"/>
      <c r="WDC84" s="209"/>
      <c r="WDD84" s="209"/>
      <c r="WDE84" s="209"/>
      <c r="WDF84" s="209"/>
      <c r="WDG84" s="209"/>
      <c r="WDH84" s="209"/>
      <c r="WDI84" s="209"/>
      <c r="WDJ84" s="209"/>
      <c r="WDK84" s="209"/>
      <c r="WDL84" s="209"/>
      <c r="WDM84" s="209"/>
      <c r="WDN84" s="209"/>
      <c r="WDO84" s="209"/>
      <c r="WDP84" s="209"/>
      <c r="WDQ84" s="209"/>
      <c r="WDR84" s="209"/>
      <c r="WDS84" s="209"/>
      <c r="WDT84" s="209"/>
      <c r="WDU84" s="209"/>
      <c r="WDV84" s="209"/>
      <c r="WDW84" s="209"/>
      <c r="WDX84" s="209"/>
      <c r="WDY84" s="209"/>
      <c r="WDZ84" s="209"/>
      <c r="WEA84" s="209"/>
      <c r="WEB84" s="209"/>
      <c r="WEC84" s="209"/>
      <c r="WED84" s="209"/>
      <c r="WEE84" s="209"/>
      <c r="WEF84" s="209"/>
      <c r="WEG84" s="209"/>
      <c r="WEH84" s="209"/>
      <c r="WEI84" s="209"/>
      <c r="WEJ84" s="209"/>
      <c r="WEK84" s="209"/>
      <c r="WEL84" s="209"/>
      <c r="WEM84" s="209"/>
      <c r="WEN84" s="209"/>
      <c r="WEO84" s="209"/>
      <c r="WEP84" s="209"/>
      <c r="WEQ84" s="209"/>
      <c r="WER84" s="209"/>
      <c r="WES84" s="209"/>
      <c r="WET84" s="209"/>
      <c r="WEU84" s="209"/>
      <c r="WEV84" s="209"/>
      <c r="WEW84" s="209"/>
      <c r="WEX84" s="209"/>
      <c r="WEY84" s="209"/>
      <c r="WEZ84" s="209"/>
      <c r="WFA84" s="209"/>
      <c r="WFB84" s="209"/>
      <c r="WFC84" s="209"/>
      <c r="WFD84" s="209"/>
      <c r="WFE84" s="209"/>
      <c r="WFF84" s="209"/>
      <c r="WFG84" s="209"/>
      <c r="WFH84" s="209"/>
      <c r="WFI84" s="209"/>
      <c r="WFJ84" s="209"/>
      <c r="WFK84" s="209"/>
      <c r="WFL84" s="209"/>
      <c r="WFM84" s="209"/>
      <c r="WFN84" s="209"/>
      <c r="WFO84" s="209"/>
      <c r="WFP84" s="209"/>
      <c r="WFQ84" s="209"/>
      <c r="WFR84" s="209"/>
      <c r="WFS84" s="209"/>
      <c r="WFT84" s="209"/>
      <c r="WFU84" s="209"/>
      <c r="WFV84" s="209"/>
      <c r="WFW84" s="209"/>
      <c r="WFX84" s="209"/>
      <c r="WFY84" s="209"/>
      <c r="WFZ84" s="209"/>
      <c r="WGA84" s="209"/>
      <c r="WGB84" s="209"/>
      <c r="WGC84" s="209"/>
      <c r="WGD84" s="209"/>
      <c r="WGE84" s="209"/>
      <c r="WGF84" s="209"/>
      <c r="WGG84" s="209"/>
      <c r="WGH84" s="209"/>
      <c r="WGI84" s="209"/>
      <c r="WGJ84" s="209"/>
      <c r="WGK84" s="209"/>
      <c r="WGL84" s="209"/>
      <c r="WGM84" s="209"/>
      <c r="WGN84" s="209"/>
      <c r="WGO84" s="209"/>
      <c r="WGP84" s="209"/>
      <c r="WGQ84" s="209"/>
      <c r="WGR84" s="209"/>
      <c r="WGS84" s="209"/>
      <c r="WGT84" s="209"/>
      <c r="WGU84" s="209"/>
      <c r="WGV84" s="209"/>
      <c r="WGW84" s="209"/>
      <c r="WGX84" s="209"/>
      <c r="WGY84" s="209"/>
      <c r="WGZ84" s="209"/>
      <c r="WHA84" s="209"/>
      <c r="WHB84" s="209"/>
      <c r="WHC84" s="209"/>
      <c r="WHD84" s="209"/>
      <c r="WHE84" s="209"/>
      <c r="WHF84" s="209"/>
      <c r="WHG84" s="209"/>
      <c r="WHH84" s="209"/>
      <c r="WHI84" s="209"/>
      <c r="WHJ84" s="209"/>
      <c r="WHK84" s="209"/>
      <c r="WHL84" s="209"/>
      <c r="WHM84" s="209"/>
      <c r="WHN84" s="209"/>
      <c r="WHO84" s="209"/>
      <c r="WHP84" s="209"/>
      <c r="WHQ84" s="209"/>
      <c r="WHR84" s="209"/>
      <c r="WHS84" s="209"/>
      <c r="WHT84" s="209"/>
      <c r="WHU84" s="209"/>
      <c r="WHV84" s="209"/>
      <c r="WHW84" s="209"/>
      <c r="WHX84" s="209"/>
      <c r="WHY84" s="209"/>
      <c r="WHZ84" s="209"/>
      <c r="WIA84" s="209"/>
      <c r="WIB84" s="209"/>
      <c r="WIC84" s="209"/>
      <c r="WID84" s="209"/>
      <c r="WIE84" s="209"/>
      <c r="WIF84" s="209"/>
      <c r="WIG84" s="209"/>
      <c r="WIH84" s="209"/>
      <c r="WII84" s="209"/>
      <c r="WIJ84" s="209"/>
      <c r="WIK84" s="209"/>
      <c r="WIL84" s="209"/>
      <c r="WIM84" s="209"/>
      <c r="WIN84" s="209"/>
      <c r="WIO84" s="209"/>
      <c r="WIP84" s="209"/>
      <c r="WIQ84" s="209"/>
      <c r="WIR84" s="209"/>
      <c r="WIS84" s="209"/>
      <c r="WIT84" s="209"/>
      <c r="WIU84" s="209"/>
      <c r="WIV84" s="209"/>
      <c r="WIW84" s="209"/>
      <c r="WIX84" s="209"/>
      <c r="WIY84" s="209"/>
      <c r="WIZ84" s="209"/>
      <c r="WJA84" s="209"/>
      <c r="WJB84" s="209"/>
      <c r="WJC84" s="209"/>
      <c r="WJD84" s="209"/>
      <c r="WJE84" s="209"/>
      <c r="WJF84" s="209"/>
      <c r="WJG84" s="209"/>
      <c r="WJH84" s="209"/>
      <c r="WJI84" s="209"/>
      <c r="WJJ84" s="209"/>
      <c r="WJK84" s="209"/>
      <c r="WJL84" s="209"/>
      <c r="WJM84" s="209"/>
      <c r="WJN84" s="209"/>
      <c r="WJO84" s="209"/>
      <c r="WJP84" s="209"/>
      <c r="WJQ84" s="209"/>
      <c r="WJR84" s="209"/>
      <c r="WJS84" s="209"/>
      <c r="WJT84" s="209"/>
      <c r="WJU84" s="209"/>
      <c r="WJV84" s="209"/>
      <c r="WJW84" s="209"/>
      <c r="WJX84" s="209"/>
      <c r="WJY84" s="209"/>
      <c r="WJZ84" s="209"/>
      <c r="WKA84" s="209"/>
      <c r="WKB84" s="209"/>
      <c r="WKC84" s="209"/>
      <c r="WKD84" s="209"/>
      <c r="WKE84" s="209"/>
      <c r="WKF84" s="209"/>
      <c r="WKG84" s="209"/>
      <c r="WKH84" s="209"/>
      <c r="WKI84" s="209"/>
      <c r="WKJ84" s="209"/>
      <c r="WKK84" s="209"/>
      <c r="WKL84" s="209"/>
      <c r="WKM84" s="209"/>
      <c r="WKN84" s="209"/>
      <c r="WKO84" s="209"/>
      <c r="WKP84" s="209"/>
      <c r="WKQ84" s="209"/>
      <c r="WKR84" s="209"/>
      <c r="WKS84" s="209"/>
      <c r="WKT84" s="209"/>
      <c r="WKU84" s="209"/>
      <c r="WKV84" s="209"/>
      <c r="WKW84" s="209"/>
      <c r="WKX84" s="209"/>
      <c r="WKY84" s="209"/>
      <c r="WKZ84" s="209"/>
      <c r="WLA84" s="209"/>
      <c r="WLB84" s="209"/>
      <c r="WLC84" s="209"/>
      <c r="WLD84" s="209"/>
      <c r="WLE84" s="209"/>
      <c r="WLF84" s="209"/>
      <c r="WLG84" s="209"/>
      <c r="WLH84" s="209"/>
      <c r="WLI84" s="209"/>
      <c r="WLJ84" s="209"/>
      <c r="WLK84" s="209"/>
      <c r="WLL84" s="209"/>
      <c r="WLM84" s="209"/>
      <c r="WLN84" s="209"/>
      <c r="WLO84" s="209"/>
      <c r="WLP84" s="209"/>
      <c r="WLQ84" s="209"/>
      <c r="WLR84" s="209"/>
      <c r="WLS84" s="209"/>
      <c r="WLT84" s="209"/>
      <c r="WLU84" s="209"/>
      <c r="WLV84" s="209"/>
      <c r="WLW84" s="209"/>
      <c r="WLX84" s="209"/>
      <c r="WLY84" s="209"/>
      <c r="WLZ84" s="209"/>
      <c r="WMA84" s="209"/>
      <c r="WMB84" s="209"/>
      <c r="WMC84" s="209"/>
      <c r="WMD84" s="209"/>
      <c r="WME84" s="209"/>
      <c r="WMF84" s="209"/>
      <c r="WMG84" s="209"/>
      <c r="WMH84" s="209"/>
      <c r="WMI84" s="209"/>
      <c r="WMJ84" s="209"/>
      <c r="WMK84" s="209"/>
      <c r="WML84" s="209"/>
      <c r="WMM84" s="209"/>
      <c r="WMN84" s="209"/>
      <c r="WMO84" s="209"/>
      <c r="WMP84" s="209"/>
      <c r="WMQ84" s="209"/>
      <c r="WMR84" s="209"/>
      <c r="WMS84" s="209"/>
      <c r="WMT84" s="209"/>
      <c r="WMU84" s="209"/>
      <c r="WMV84" s="209"/>
      <c r="WMW84" s="209"/>
      <c r="WMX84" s="209"/>
      <c r="WMY84" s="209"/>
      <c r="WMZ84" s="209"/>
      <c r="WNA84" s="209"/>
      <c r="WNB84" s="209"/>
      <c r="WNC84" s="209"/>
      <c r="WND84" s="209"/>
      <c r="WNE84" s="209"/>
      <c r="WNF84" s="209"/>
      <c r="WNG84" s="209"/>
      <c r="WNH84" s="209"/>
      <c r="WNI84" s="209"/>
      <c r="WNJ84" s="209"/>
      <c r="WNK84" s="209"/>
      <c r="WNL84" s="209"/>
      <c r="WNM84" s="209"/>
      <c r="WNN84" s="209"/>
      <c r="WNO84" s="209"/>
      <c r="WNP84" s="209"/>
      <c r="WNQ84" s="209"/>
      <c r="WNR84" s="209"/>
      <c r="WNS84" s="209"/>
      <c r="WNT84" s="209"/>
      <c r="WNU84" s="209"/>
      <c r="WNV84" s="209"/>
      <c r="WNW84" s="209"/>
      <c r="WNX84" s="209"/>
      <c r="WNY84" s="209"/>
      <c r="WNZ84" s="209"/>
      <c r="WOA84" s="209"/>
      <c r="WOB84" s="209"/>
      <c r="WOC84" s="209"/>
      <c r="WOD84" s="209"/>
      <c r="WOE84" s="209"/>
      <c r="WOF84" s="209"/>
      <c r="WOG84" s="209"/>
      <c r="WOH84" s="209"/>
      <c r="WOI84" s="209"/>
      <c r="WOJ84" s="209"/>
      <c r="WOK84" s="209"/>
      <c r="WOL84" s="209"/>
      <c r="WOM84" s="209"/>
      <c r="WON84" s="209"/>
      <c r="WOO84" s="209"/>
      <c r="WOP84" s="209"/>
      <c r="WOQ84" s="209"/>
      <c r="WOR84" s="209"/>
      <c r="WOS84" s="209"/>
      <c r="WOT84" s="209"/>
      <c r="WOU84" s="209"/>
      <c r="WOV84" s="209"/>
      <c r="WOW84" s="209"/>
      <c r="WOX84" s="209"/>
      <c r="WOY84" s="209"/>
      <c r="WOZ84" s="209"/>
      <c r="WPA84" s="209"/>
      <c r="WPB84" s="209"/>
      <c r="WPC84" s="209"/>
      <c r="WPD84" s="209"/>
      <c r="WPE84" s="209"/>
      <c r="WPF84" s="209"/>
      <c r="WPG84" s="209"/>
      <c r="WPH84" s="209"/>
      <c r="WPI84" s="209"/>
      <c r="WPJ84" s="209"/>
      <c r="WPK84" s="209"/>
      <c r="WPL84" s="209"/>
      <c r="WPM84" s="209"/>
      <c r="WPN84" s="209"/>
      <c r="WPO84" s="209"/>
      <c r="WPP84" s="209"/>
      <c r="WPQ84" s="209"/>
      <c r="WPR84" s="209"/>
      <c r="WPS84" s="209"/>
      <c r="WPT84" s="209"/>
      <c r="WPU84" s="209"/>
      <c r="WPV84" s="209"/>
      <c r="WPW84" s="209"/>
      <c r="WPX84" s="209"/>
      <c r="WPY84" s="209"/>
      <c r="WPZ84" s="209"/>
      <c r="WQA84" s="209"/>
      <c r="WQB84" s="209"/>
      <c r="WQC84" s="209"/>
      <c r="WQD84" s="209"/>
      <c r="WQE84" s="209"/>
      <c r="WQF84" s="209"/>
      <c r="WQG84" s="209"/>
      <c r="WQH84" s="209"/>
      <c r="WQI84" s="209"/>
      <c r="WQJ84" s="209"/>
      <c r="WQK84" s="209"/>
      <c r="WQL84" s="209"/>
      <c r="WQM84" s="209"/>
      <c r="WQN84" s="209"/>
      <c r="WQO84" s="209"/>
      <c r="WQP84" s="209"/>
      <c r="WQQ84" s="209"/>
      <c r="WQR84" s="209"/>
      <c r="WQS84" s="209"/>
      <c r="WQT84" s="209"/>
      <c r="WQU84" s="209"/>
      <c r="WQV84" s="209"/>
      <c r="WQW84" s="209"/>
      <c r="WQX84" s="209"/>
      <c r="WQY84" s="209"/>
      <c r="WQZ84" s="209"/>
      <c r="WRA84" s="209"/>
      <c r="WRB84" s="209"/>
      <c r="WRC84" s="209"/>
      <c r="WRD84" s="209"/>
      <c r="WRE84" s="209"/>
      <c r="WRF84" s="209"/>
      <c r="WRG84" s="209"/>
      <c r="WRH84" s="209"/>
      <c r="WRI84" s="209"/>
      <c r="WRJ84" s="209"/>
      <c r="WRK84" s="209"/>
      <c r="WRL84" s="209"/>
      <c r="WRM84" s="209"/>
      <c r="WRN84" s="209"/>
      <c r="WRO84" s="209"/>
      <c r="WRP84" s="209"/>
      <c r="WRQ84" s="209"/>
      <c r="WRR84" s="209"/>
      <c r="WRS84" s="209"/>
      <c r="WRT84" s="209"/>
      <c r="WRU84" s="209"/>
      <c r="WRV84" s="209"/>
      <c r="WRW84" s="209"/>
      <c r="WRX84" s="209"/>
      <c r="WRY84" s="209"/>
      <c r="WRZ84" s="209"/>
      <c r="WSA84" s="209"/>
      <c r="WSB84" s="209"/>
      <c r="WSC84" s="209"/>
      <c r="WSD84" s="209"/>
      <c r="WSE84" s="209"/>
      <c r="WSF84" s="209"/>
      <c r="WSG84" s="209"/>
      <c r="WSH84" s="209"/>
      <c r="WSI84" s="209"/>
      <c r="WSJ84" s="209"/>
      <c r="WSK84" s="209"/>
      <c r="WSL84" s="209"/>
      <c r="WSM84" s="209"/>
      <c r="WSN84" s="209"/>
      <c r="WSO84" s="209"/>
      <c r="WSP84" s="209"/>
      <c r="WSQ84" s="209"/>
      <c r="WSR84" s="209"/>
      <c r="WSS84" s="209"/>
      <c r="WST84" s="209"/>
      <c r="WSU84" s="209"/>
      <c r="WSV84" s="209"/>
      <c r="WSW84" s="209"/>
      <c r="WSX84" s="209"/>
      <c r="WSY84" s="209"/>
      <c r="WSZ84" s="209"/>
      <c r="WTA84" s="209"/>
      <c r="WTB84" s="209"/>
      <c r="WTC84" s="209"/>
      <c r="WTD84" s="209"/>
      <c r="WTE84" s="209"/>
      <c r="WTF84" s="209"/>
      <c r="WTG84" s="209"/>
      <c r="WTH84" s="209"/>
      <c r="WTI84" s="209"/>
      <c r="WTJ84" s="209"/>
      <c r="WTK84" s="209"/>
      <c r="WTL84" s="209"/>
      <c r="WTM84" s="209"/>
      <c r="WTN84" s="209"/>
      <c r="WTO84" s="209"/>
      <c r="WTP84" s="209"/>
      <c r="WTQ84" s="209"/>
      <c r="WTR84" s="209"/>
      <c r="WTS84" s="209"/>
      <c r="WTT84" s="209"/>
      <c r="WTU84" s="209"/>
      <c r="WTV84" s="209"/>
      <c r="WTW84" s="209"/>
      <c r="WTX84" s="209"/>
      <c r="WTY84" s="209"/>
      <c r="WTZ84" s="209"/>
      <c r="WUA84" s="209"/>
      <c r="WUB84" s="209"/>
      <c r="WUC84" s="209"/>
      <c r="WUD84" s="209"/>
      <c r="WUE84" s="209"/>
      <c r="WUF84" s="209"/>
      <c r="WUG84" s="209"/>
      <c r="WUH84" s="209"/>
      <c r="WUI84" s="209"/>
      <c r="WUJ84" s="209"/>
      <c r="WUK84" s="209"/>
      <c r="WUL84" s="209"/>
      <c r="WUM84" s="209"/>
      <c r="WUN84" s="209"/>
      <c r="WUO84" s="209"/>
      <c r="WUP84" s="209"/>
      <c r="WUQ84" s="209"/>
      <c r="WUR84" s="209"/>
      <c r="WUS84" s="209"/>
      <c r="WUT84" s="209"/>
      <c r="WUU84" s="209"/>
      <c r="WUV84" s="209"/>
      <c r="WUW84" s="209"/>
      <c r="WUX84" s="209"/>
      <c r="WUY84" s="209"/>
      <c r="WUZ84" s="209"/>
      <c r="WVA84" s="209"/>
      <c r="WVB84" s="209"/>
      <c r="WVC84" s="209"/>
      <c r="WVD84" s="209"/>
      <c r="WVE84" s="209"/>
      <c r="WVF84" s="209"/>
      <c r="WVG84" s="209"/>
      <c r="WVH84" s="209"/>
      <c r="WVI84" s="209"/>
      <c r="WVJ84" s="209"/>
      <c r="WVK84" s="209"/>
      <c r="WVL84" s="209"/>
      <c r="WVM84" s="209"/>
      <c r="WVN84" s="209"/>
      <c r="WVO84" s="209"/>
      <c r="WVP84" s="209"/>
      <c r="WVQ84" s="209"/>
      <c r="WVR84" s="209"/>
      <c r="WVS84" s="209"/>
      <c r="WVT84" s="209"/>
      <c r="WVU84" s="209"/>
      <c r="WVV84" s="209"/>
      <c r="WVW84" s="209"/>
      <c r="WVX84" s="209"/>
      <c r="WVY84" s="209"/>
      <c r="WVZ84" s="209"/>
      <c r="WWA84" s="209"/>
      <c r="WWB84" s="209"/>
      <c r="WWC84" s="209"/>
      <c r="WWD84" s="209"/>
      <c r="WWE84" s="209"/>
      <c r="WWF84" s="209"/>
      <c r="WWG84" s="209"/>
      <c r="WWH84" s="209"/>
      <c r="WWI84" s="209"/>
      <c r="WWJ84" s="209"/>
      <c r="WWK84" s="209"/>
      <c r="WWL84" s="209"/>
      <c r="WWM84" s="209"/>
      <c r="WWN84" s="209"/>
      <c r="WWO84" s="209"/>
      <c r="WWP84" s="209"/>
      <c r="WWQ84" s="209"/>
      <c r="WWR84" s="209"/>
      <c r="WWS84" s="209"/>
      <c r="WWT84" s="209"/>
      <c r="WWU84" s="209"/>
      <c r="WWV84" s="209"/>
      <c r="WWW84" s="209"/>
      <c r="WWX84" s="209"/>
      <c r="WWY84" s="209"/>
      <c r="WWZ84" s="209"/>
      <c r="WXA84" s="209"/>
      <c r="WXB84" s="209"/>
      <c r="WXC84" s="209"/>
      <c r="WXD84" s="209"/>
      <c r="WXE84" s="209"/>
      <c r="WXF84" s="209"/>
      <c r="WXG84" s="209"/>
      <c r="WXH84" s="209"/>
      <c r="WXI84" s="209"/>
      <c r="WXJ84" s="209"/>
      <c r="WXK84" s="209"/>
      <c r="WXL84" s="209"/>
      <c r="WXM84" s="209"/>
      <c r="WXN84" s="209"/>
      <c r="WXO84" s="209"/>
      <c r="WXP84" s="209"/>
      <c r="WXQ84" s="209"/>
      <c r="WXR84" s="209"/>
      <c r="WXS84" s="209"/>
      <c r="WXT84" s="209"/>
      <c r="WXU84" s="209"/>
      <c r="WXV84" s="209"/>
      <c r="WXW84" s="209"/>
      <c r="WXX84" s="209"/>
      <c r="WXY84" s="209"/>
      <c r="WXZ84" s="209"/>
      <c r="WYA84" s="209"/>
      <c r="WYB84" s="209"/>
      <c r="WYC84" s="209"/>
      <c r="WYD84" s="209"/>
      <c r="WYE84" s="209"/>
      <c r="WYF84" s="209"/>
      <c r="WYG84" s="209"/>
      <c r="WYH84" s="209"/>
      <c r="WYI84" s="209"/>
      <c r="WYJ84" s="209"/>
      <c r="WYK84" s="209"/>
      <c r="WYL84" s="209"/>
      <c r="WYM84" s="209"/>
      <c r="WYN84" s="209"/>
      <c r="WYO84" s="209"/>
      <c r="WYP84" s="209"/>
      <c r="WYQ84" s="209"/>
      <c r="WYR84" s="209"/>
      <c r="WYS84" s="209"/>
      <c r="WYT84" s="209"/>
      <c r="WYU84" s="209"/>
      <c r="WYV84" s="209"/>
      <c r="WYW84" s="209"/>
      <c r="WYX84" s="209"/>
      <c r="WYY84" s="209"/>
      <c r="WYZ84" s="209"/>
      <c r="WZA84" s="209"/>
      <c r="WZB84" s="209"/>
      <c r="WZC84" s="209"/>
      <c r="WZD84" s="209"/>
      <c r="WZE84" s="209"/>
      <c r="WZF84" s="209"/>
      <c r="WZG84" s="209"/>
      <c r="WZH84" s="209"/>
      <c r="WZI84" s="209"/>
      <c r="WZJ84" s="209"/>
      <c r="WZK84" s="209"/>
      <c r="WZL84" s="209"/>
      <c r="WZM84" s="209"/>
      <c r="WZN84" s="209"/>
      <c r="WZO84" s="209"/>
      <c r="WZP84" s="209"/>
      <c r="WZQ84" s="209"/>
      <c r="WZR84" s="209"/>
      <c r="WZS84" s="209"/>
      <c r="WZT84" s="209"/>
      <c r="WZU84" s="209"/>
      <c r="WZV84" s="209"/>
      <c r="WZW84" s="209"/>
      <c r="WZX84" s="209"/>
      <c r="WZY84" s="209"/>
      <c r="WZZ84" s="209"/>
      <c r="XAA84" s="209"/>
      <c r="XAB84" s="209"/>
      <c r="XAC84" s="209"/>
      <c r="XAD84" s="209"/>
      <c r="XAE84" s="209"/>
      <c r="XAF84" s="209"/>
      <c r="XAG84" s="209"/>
      <c r="XAH84" s="209"/>
      <c r="XAI84" s="209"/>
      <c r="XAJ84" s="209"/>
      <c r="XAK84" s="209"/>
      <c r="XAL84" s="209"/>
      <c r="XAM84" s="209"/>
      <c r="XAN84" s="209"/>
      <c r="XAO84" s="209"/>
      <c r="XAP84" s="209"/>
      <c r="XAQ84" s="209"/>
      <c r="XAR84" s="209"/>
      <c r="XAS84" s="209"/>
      <c r="XAT84" s="209"/>
      <c r="XAU84" s="209"/>
      <c r="XAV84" s="209"/>
      <c r="XAW84" s="209"/>
      <c r="XAX84" s="209"/>
      <c r="XAY84" s="209"/>
      <c r="XAZ84" s="209"/>
      <c r="XBA84" s="209"/>
      <c r="XBB84" s="209"/>
      <c r="XBC84" s="209"/>
      <c r="XBD84" s="209"/>
      <c r="XBE84" s="209"/>
      <c r="XBF84" s="209"/>
      <c r="XBG84" s="209"/>
      <c r="XBH84" s="209"/>
      <c r="XBI84" s="209"/>
      <c r="XBJ84" s="209"/>
      <c r="XBK84" s="209"/>
      <c r="XBL84" s="209"/>
      <c r="XBM84" s="209"/>
      <c r="XBN84" s="209"/>
      <c r="XBO84" s="209"/>
      <c r="XBP84" s="209"/>
      <c r="XBQ84" s="209"/>
      <c r="XBR84" s="209"/>
      <c r="XBS84" s="209"/>
      <c r="XBT84" s="209"/>
      <c r="XBU84" s="209"/>
      <c r="XBV84" s="209"/>
      <c r="XBW84" s="209"/>
      <c r="XBX84" s="209"/>
      <c r="XBY84" s="209"/>
      <c r="XBZ84" s="209"/>
      <c r="XCA84" s="209"/>
      <c r="XCB84" s="209"/>
      <c r="XCC84" s="209"/>
      <c r="XCD84" s="209"/>
      <c r="XCE84" s="209"/>
      <c r="XCF84" s="209"/>
      <c r="XCG84" s="209"/>
      <c r="XCH84" s="209"/>
      <c r="XCI84" s="209"/>
      <c r="XCJ84" s="209"/>
      <c r="XCK84" s="209"/>
      <c r="XCL84" s="209"/>
      <c r="XCM84" s="209"/>
      <c r="XCN84" s="209"/>
      <c r="XCO84" s="209"/>
      <c r="XCP84" s="209"/>
      <c r="XCQ84" s="209"/>
      <c r="XCR84" s="209"/>
      <c r="XCS84" s="209"/>
      <c r="XCT84" s="209"/>
      <c r="XCU84" s="209"/>
      <c r="XCV84" s="209"/>
      <c r="XCW84" s="209"/>
      <c r="XCX84" s="209"/>
      <c r="XCY84" s="209"/>
      <c r="XCZ84" s="209"/>
      <c r="XDA84" s="209"/>
      <c r="XDB84" s="209"/>
      <c r="XDC84" s="209"/>
      <c r="XDD84" s="209"/>
      <c r="XDE84" s="209"/>
      <c r="XDF84" s="209"/>
      <c r="XDG84" s="209"/>
      <c r="XDH84" s="209"/>
      <c r="XDI84" s="209"/>
      <c r="XDJ84" s="209"/>
      <c r="XDK84" s="209"/>
      <c r="XDL84" s="209"/>
      <c r="XDM84" s="209"/>
      <c r="XDN84" s="209"/>
      <c r="XDO84" s="209"/>
      <c r="XDP84" s="209"/>
      <c r="XDQ84" s="209"/>
      <c r="XDR84" s="209"/>
      <c r="XDS84" s="209"/>
      <c r="XDT84" s="209"/>
      <c r="XDU84" s="209"/>
      <c r="XDV84" s="209"/>
      <c r="XDW84" s="209"/>
      <c r="XDX84" s="209"/>
      <c r="XDY84" s="209"/>
      <c r="XDZ84" s="209"/>
      <c r="XEA84" s="209"/>
      <c r="XEB84" s="209"/>
      <c r="XEC84" s="209"/>
      <c r="XED84" s="209"/>
      <c r="XEE84" s="209"/>
      <c r="XEF84" s="209"/>
      <c r="XEG84" s="209"/>
      <c r="XEH84" s="209"/>
      <c r="XEI84" s="209"/>
      <c r="XEJ84" s="209"/>
      <c r="XEK84" s="209"/>
      <c r="XEL84" s="209"/>
      <c r="XEM84" s="209"/>
      <c r="XEN84" s="209"/>
      <c r="XEO84" s="209"/>
      <c r="XEP84" s="209"/>
      <c r="XEQ84" s="209"/>
      <c r="XER84" s="209"/>
      <c r="XES84" s="209"/>
      <c r="XET84" s="209"/>
      <c r="XEU84" s="209"/>
      <c r="XEV84" s="209"/>
      <c r="XEW84" s="209"/>
      <c r="XEX84" s="209"/>
      <c r="XEY84" s="209"/>
      <c r="XEZ84" s="209"/>
      <c r="XFA84" s="209"/>
      <c r="XFB84" s="209"/>
      <c r="XFC84" s="209"/>
      <c r="XFD84" s="209"/>
    </row>
    <row r="85" spans="1:16384" s="181" customFormat="1" ht="13.5" customHeight="1" x14ac:dyDescent="0.25">
      <c r="A85" s="867" t="s">
        <v>1302</v>
      </c>
      <c r="B85" s="867"/>
      <c r="C85" s="867"/>
      <c r="D85" s="867"/>
      <c r="E85" s="867"/>
      <c r="F85" s="867"/>
      <c r="G85" s="867"/>
      <c r="H85" s="867"/>
      <c r="I85" s="867"/>
      <c r="J85" s="867"/>
      <c r="K85" s="867"/>
      <c r="L85" s="867"/>
      <c r="M85" s="867"/>
      <c r="N85" s="867"/>
      <c r="O85" s="1301" t="s">
        <v>1301</v>
      </c>
      <c r="P85" s="1301"/>
      <c r="Q85" s="1301"/>
      <c r="R85" s="1301"/>
      <c r="S85" s="1301"/>
      <c r="T85" s="1301"/>
      <c r="U85" s="1301"/>
      <c r="V85" s="1301"/>
      <c r="W85" s="1301"/>
      <c r="X85" s="1301"/>
      <c r="Y85" s="1301"/>
      <c r="Z85" s="1301"/>
      <c r="AA85" s="1301"/>
      <c r="AB85" s="1302"/>
      <c r="AC85" s="1302"/>
      <c r="AD85" s="1302"/>
      <c r="AE85" s="1302"/>
      <c r="AF85" s="1302"/>
      <c r="AG85" s="1302"/>
      <c r="AH85" s="1302"/>
      <c r="AI85" s="1302"/>
      <c r="AJ85" s="1302"/>
      <c r="AK85" s="1302"/>
      <c r="AL85" s="1302"/>
      <c r="AM85" s="1302"/>
      <c r="AN85" s="1302"/>
      <c r="AO85" s="1302"/>
      <c r="AP85" s="1303"/>
      <c r="AQ85" s="1303"/>
      <c r="AR85" s="1303"/>
      <c r="AS85" s="1303"/>
      <c r="AT85" s="1303"/>
      <c r="AU85" s="1303"/>
      <c r="AV85" s="1303"/>
      <c r="AW85" s="1303"/>
      <c r="AX85" s="1303"/>
      <c r="AY85" s="1303"/>
      <c r="AZ85" s="180"/>
      <c r="BA85" s="210"/>
      <c r="BB85" s="210"/>
      <c r="BC85" s="209"/>
      <c r="BD85" s="209"/>
      <c r="BE85" s="209"/>
      <c r="BF85" s="209"/>
      <c r="BG85" s="209"/>
      <c r="BH85" s="209"/>
      <c r="BI85" s="209"/>
      <c r="BJ85" s="209"/>
      <c r="BK85" s="209"/>
      <c r="BL85" s="209"/>
      <c r="BM85" s="209"/>
      <c r="BN85" s="209"/>
      <c r="BO85" s="209"/>
      <c r="BP85" s="209"/>
      <c r="BQ85" s="209"/>
      <c r="BR85" s="209"/>
      <c r="BS85" s="209"/>
      <c r="BT85" s="209"/>
      <c r="BU85" s="209"/>
      <c r="BV85" s="209"/>
      <c r="BW85" s="209"/>
      <c r="BX85" s="209"/>
      <c r="BY85" s="209"/>
      <c r="BZ85" s="209"/>
      <c r="CA85" s="209"/>
      <c r="CB85" s="209"/>
      <c r="CC85" s="209"/>
      <c r="CD85" s="209"/>
      <c r="CE85" s="209"/>
      <c r="CF85" s="209"/>
      <c r="CG85" s="209"/>
      <c r="CH85" s="209"/>
      <c r="CI85" s="209"/>
      <c r="CJ85" s="209"/>
      <c r="CK85" s="209"/>
      <c r="CL85" s="209"/>
      <c r="CM85" s="209"/>
      <c r="CN85" s="209"/>
      <c r="CO85" s="209"/>
      <c r="CP85" s="209"/>
      <c r="CQ85" s="209"/>
      <c r="CR85" s="209"/>
      <c r="CS85" s="209"/>
      <c r="CT85" s="209"/>
      <c r="CU85" s="209"/>
      <c r="CV85" s="209"/>
      <c r="CW85" s="209"/>
      <c r="CX85" s="209"/>
      <c r="CY85" s="209"/>
      <c r="CZ85" s="209"/>
      <c r="DA85" s="209"/>
      <c r="DB85" s="209"/>
      <c r="DC85" s="209"/>
      <c r="DD85" s="209"/>
      <c r="DE85" s="209"/>
      <c r="DF85" s="209"/>
      <c r="DG85" s="209"/>
      <c r="DH85" s="209"/>
      <c r="DI85" s="209"/>
      <c r="DJ85" s="209"/>
      <c r="DK85" s="209"/>
      <c r="DL85" s="209"/>
      <c r="DM85" s="209"/>
      <c r="DN85" s="209"/>
      <c r="DO85" s="209"/>
      <c r="DP85" s="209"/>
      <c r="DQ85" s="209"/>
      <c r="DR85" s="209"/>
      <c r="DS85" s="209"/>
      <c r="DT85" s="209"/>
      <c r="DU85" s="209"/>
      <c r="DV85" s="209"/>
      <c r="DW85" s="209"/>
      <c r="DX85" s="209"/>
      <c r="DY85" s="209"/>
      <c r="DZ85" s="209"/>
      <c r="EA85" s="209"/>
      <c r="EB85" s="209"/>
      <c r="EC85" s="209"/>
      <c r="ED85" s="209"/>
      <c r="EE85" s="209"/>
      <c r="EF85" s="209"/>
      <c r="EG85" s="209"/>
      <c r="EH85" s="209"/>
      <c r="EI85" s="209"/>
      <c r="EJ85" s="209"/>
      <c r="EK85" s="209"/>
      <c r="EL85" s="209"/>
      <c r="EM85" s="209"/>
      <c r="EN85" s="209"/>
      <c r="EO85" s="209"/>
      <c r="EP85" s="209"/>
      <c r="EQ85" s="209"/>
      <c r="ER85" s="209"/>
      <c r="ES85" s="209"/>
      <c r="ET85" s="209"/>
      <c r="EU85" s="209"/>
      <c r="EV85" s="209"/>
      <c r="EW85" s="209"/>
      <c r="EX85" s="209"/>
      <c r="EY85" s="209"/>
      <c r="EZ85" s="209"/>
      <c r="FA85" s="209"/>
      <c r="FB85" s="209"/>
      <c r="FC85" s="209"/>
      <c r="FD85" s="209"/>
      <c r="FE85" s="209"/>
      <c r="FF85" s="209"/>
      <c r="FG85" s="209"/>
      <c r="FH85" s="209"/>
      <c r="FI85" s="209"/>
      <c r="FJ85" s="209"/>
      <c r="FK85" s="209"/>
      <c r="FL85" s="209"/>
      <c r="FM85" s="209"/>
      <c r="FN85" s="209"/>
      <c r="FO85" s="209"/>
      <c r="FP85" s="209"/>
      <c r="FQ85" s="209"/>
      <c r="FR85" s="209"/>
      <c r="FS85" s="209"/>
      <c r="FT85" s="209"/>
      <c r="FU85" s="209"/>
      <c r="FV85" s="209"/>
      <c r="FW85" s="209"/>
      <c r="FX85" s="209"/>
      <c r="FY85" s="209"/>
      <c r="FZ85" s="209"/>
      <c r="GA85" s="209"/>
      <c r="GB85" s="209"/>
      <c r="GC85" s="209"/>
      <c r="GD85" s="209"/>
      <c r="GE85" s="209"/>
      <c r="GF85" s="209"/>
      <c r="GG85" s="209"/>
      <c r="GH85" s="209"/>
      <c r="GI85" s="209"/>
      <c r="GJ85" s="209"/>
      <c r="GK85" s="209"/>
      <c r="GL85" s="209"/>
      <c r="GM85" s="209"/>
      <c r="GN85" s="209"/>
      <c r="GO85" s="209"/>
      <c r="GP85" s="209"/>
      <c r="GQ85" s="209"/>
      <c r="GR85" s="209"/>
      <c r="GS85" s="209"/>
      <c r="GT85" s="209"/>
      <c r="GU85" s="209"/>
      <c r="GV85" s="209"/>
      <c r="GW85" s="209"/>
      <c r="GX85" s="209"/>
      <c r="GY85" s="209"/>
      <c r="GZ85" s="209"/>
      <c r="HA85" s="209"/>
      <c r="HB85" s="209"/>
      <c r="HC85" s="209"/>
      <c r="HD85" s="209"/>
      <c r="HE85" s="209"/>
      <c r="HF85" s="209"/>
      <c r="HG85" s="209"/>
      <c r="HH85" s="209"/>
      <c r="HI85" s="209"/>
      <c r="HJ85" s="209"/>
      <c r="HK85" s="209"/>
      <c r="HL85" s="209"/>
      <c r="HM85" s="209"/>
      <c r="HN85" s="209"/>
      <c r="HO85" s="209"/>
      <c r="HP85" s="209"/>
      <c r="HQ85" s="209"/>
      <c r="HR85" s="209"/>
      <c r="HS85" s="209"/>
      <c r="HT85" s="209"/>
      <c r="HU85" s="209"/>
      <c r="HV85" s="209"/>
      <c r="HW85" s="209"/>
      <c r="HX85" s="209"/>
      <c r="HY85" s="209"/>
      <c r="HZ85" s="209"/>
      <c r="IA85" s="209"/>
      <c r="IB85" s="209"/>
      <c r="IC85" s="209"/>
      <c r="ID85" s="209"/>
      <c r="IE85" s="209"/>
      <c r="IF85" s="209"/>
      <c r="IG85" s="209"/>
      <c r="IH85" s="209"/>
      <c r="II85" s="209"/>
      <c r="IJ85" s="209"/>
      <c r="IK85" s="209"/>
      <c r="IL85" s="209"/>
      <c r="IM85" s="209"/>
      <c r="IN85" s="209"/>
      <c r="IO85" s="209"/>
      <c r="IP85" s="209"/>
      <c r="IQ85" s="209"/>
      <c r="IR85" s="209"/>
      <c r="IS85" s="209"/>
      <c r="IT85" s="209"/>
      <c r="IU85" s="209"/>
      <c r="IV85" s="209"/>
      <c r="IW85" s="209"/>
      <c r="IX85" s="209"/>
      <c r="IY85" s="209"/>
      <c r="IZ85" s="209"/>
      <c r="JA85" s="209"/>
      <c r="JB85" s="209"/>
      <c r="JC85" s="209"/>
      <c r="JD85" s="209"/>
      <c r="JE85" s="209"/>
      <c r="JF85" s="209"/>
      <c r="JG85" s="209"/>
      <c r="JH85" s="209"/>
      <c r="JI85" s="209"/>
      <c r="JJ85" s="209"/>
      <c r="JK85" s="209"/>
      <c r="JL85" s="209"/>
      <c r="JM85" s="209"/>
      <c r="JN85" s="209"/>
      <c r="JO85" s="209"/>
      <c r="JP85" s="209"/>
      <c r="JQ85" s="209"/>
      <c r="JR85" s="209"/>
      <c r="JS85" s="209"/>
      <c r="JT85" s="209"/>
      <c r="JU85" s="209"/>
      <c r="JV85" s="209"/>
      <c r="JW85" s="209"/>
      <c r="JX85" s="209"/>
      <c r="JY85" s="209"/>
      <c r="JZ85" s="209"/>
      <c r="KA85" s="209"/>
      <c r="KB85" s="209"/>
      <c r="KC85" s="209"/>
      <c r="KD85" s="209"/>
      <c r="KE85" s="209"/>
      <c r="KF85" s="209"/>
      <c r="KG85" s="209"/>
      <c r="KH85" s="209"/>
      <c r="KI85" s="209"/>
      <c r="KJ85" s="209"/>
      <c r="KK85" s="209"/>
      <c r="KL85" s="209"/>
      <c r="KM85" s="209"/>
      <c r="KN85" s="209"/>
      <c r="KO85" s="209"/>
      <c r="KP85" s="209"/>
      <c r="KQ85" s="209"/>
      <c r="KR85" s="209"/>
      <c r="KS85" s="209"/>
      <c r="KT85" s="209"/>
      <c r="KU85" s="209"/>
      <c r="KV85" s="209"/>
      <c r="KW85" s="209"/>
      <c r="KX85" s="209"/>
      <c r="KY85" s="209"/>
      <c r="KZ85" s="209"/>
      <c r="LA85" s="209"/>
      <c r="LB85" s="209"/>
      <c r="LC85" s="209"/>
      <c r="LD85" s="209"/>
      <c r="LE85" s="209"/>
      <c r="LF85" s="209"/>
      <c r="LG85" s="209"/>
      <c r="LH85" s="209"/>
      <c r="LI85" s="209"/>
      <c r="LJ85" s="209"/>
      <c r="LK85" s="209"/>
      <c r="LL85" s="209"/>
      <c r="LM85" s="209"/>
      <c r="LN85" s="209"/>
      <c r="LO85" s="209"/>
      <c r="LP85" s="209"/>
      <c r="LQ85" s="209"/>
      <c r="LR85" s="209"/>
      <c r="LS85" s="209"/>
      <c r="LT85" s="209"/>
      <c r="LU85" s="209"/>
      <c r="LV85" s="209"/>
      <c r="LW85" s="209"/>
      <c r="LX85" s="209"/>
      <c r="LY85" s="209"/>
      <c r="LZ85" s="209"/>
      <c r="MA85" s="209"/>
      <c r="MB85" s="209"/>
      <c r="MC85" s="209"/>
      <c r="MD85" s="209"/>
      <c r="ME85" s="209"/>
      <c r="MF85" s="209"/>
      <c r="MG85" s="209"/>
      <c r="MH85" s="209"/>
      <c r="MI85" s="209"/>
      <c r="MJ85" s="209"/>
      <c r="MK85" s="209"/>
      <c r="ML85" s="209"/>
      <c r="MM85" s="209"/>
      <c r="MN85" s="209"/>
      <c r="MO85" s="209"/>
      <c r="MP85" s="209"/>
      <c r="MQ85" s="209"/>
      <c r="MR85" s="209"/>
      <c r="MS85" s="209"/>
      <c r="MT85" s="209"/>
      <c r="MU85" s="209"/>
      <c r="MV85" s="209"/>
      <c r="MW85" s="209"/>
      <c r="MX85" s="209"/>
      <c r="MY85" s="209"/>
      <c r="MZ85" s="209"/>
      <c r="NA85" s="209"/>
      <c r="NB85" s="209"/>
      <c r="NC85" s="209"/>
      <c r="ND85" s="209"/>
      <c r="NE85" s="209"/>
      <c r="NF85" s="209"/>
      <c r="NG85" s="209"/>
      <c r="NH85" s="209"/>
      <c r="NI85" s="209"/>
      <c r="NJ85" s="209"/>
      <c r="NK85" s="209"/>
      <c r="NL85" s="209"/>
      <c r="NM85" s="209"/>
      <c r="NN85" s="209"/>
      <c r="NO85" s="209"/>
      <c r="NP85" s="209"/>
      <c r="NQ85" s="209"/>
      <c r="NR85" s="209"/>
      <c r="NS85" s="209"/>
      <c r="NT85" s="209"/>
      <c r="NU85" s="209"/>
      <c r="NV85" s="209"/>
      <c r="NW85" s="209"/>
      <c r="NX85" s="209"/>
      <c r="NY85" s="209"/>
      <c r="NZ85" s="209"/>
      <c r="OA85" s="209"/>
      <c r="OB85" s="209"/>
      <c r="OC85" s="209"/>
      <c r="OD85" s="209"/>
      <c r="OE85" s="209"/>
      <c r="OF85" s="209"/>
      <c r="OG85" s="209"/>
      <c r="OH85" s="209"/>
      <c r="OI85" s="209"/>
      <c r="OJ85" s="209"/>
      <c r="OK85" s="209"/>
      <c r="OL85" s="209"/>
      <c r="OM85" s="209"/>
      <c r="ON85" s="209"/>
      <c r="OO85" s="209"/>
      <c r="OP85" s="209"/>
      <c r="OQ85" s="209"/>
      <c r="OR85" s="209"/>
      <c r="OS85" s="209"/>
      <c r="OT85" s="209"/>
      <c r="OU85" s="209"/>
      <c r="OV85" s="209"/>
      <c r="OW85" s="209"/>
      <c r="OX85" s="209"/>
      <c r="OY85" s="209"/>
      <c r="OZ85" s="209"/>
      <c r="PA85" s="209"/>
      <c r="PB85" s="209"/>
      <c r="PC85" s="209"/>
      <c r="PD85" s="209"/>
      <c r="PE85" s="209"/>
      <c r="PF85" s="209"/>
      <c r="PG85" s="209"/>
      <c r="PH85" s="209"/>
      <c r="PI85" s="209"/>
      <c r="PJ85" s="209"/>
      <c r="PK85" s="209"/>
      <c r="PL85" s="209"/>
      <c r="PM85" s="209"/>
      <c r="PN85" s="209"/>
      <c r="PO85" s="209"/>
      <c r="PP85" s="209"/>
      <c r="PQ85" s="209"/>
      <c r="PR85" s="209"/>
      <c r="PS85" s="209"/>
      <c r="PT85" s="209"/>
      <c r="PU85" s="209"/>
      <c r="PV85" s="209"/>
      <c r="PW85" s="209"/>
      <c r="PX85" s="209"/>
      <c r="PY85" s="209"/>
      <c r="PZ85" s="209"/>
      <c r="QA85" s="209"/>
      <c r="QB85" s="209"/>
      <c r="QC85" s="209"/>
      <c r="QD85" s="209"/>
      <c r="QE85" s="209"/>
      <c r="QF85" s="209"/>
      <c r="QG85" s="209"/>
      <c r="QH85" s="209"/>
      <c r="QI85" s="209"/>
      <c r="QJ85" s="209"/>
      <c r="QK85" s="209"/>
      <c r="QL85" s="209"/>
      <c r="QM85" s="209"/>
      <c r="QN85" s="209"/>
      <c r="QO85" s="209"/>
      <c r="QP85" s="209"/>
      <c r="QQ85" s="209"/>
      <c r="QR85" s="209"/>
      <c r="QS85" s="209"/>
      <c r="QT85" s="209"/>
      <c r="QU85" s="209"/>
      <c r="QV85" s="209"/>
      <c r="QW85" s="209"/>
      <c r="QX85" s="209"/>
      <c r="QY85" s="209"/>
      <c r="QZ85" s="209"/>
      <c r="RA85" s="209"/>
      <c r="RB85" s="209"/>
      <c r="RC85" s="209"/>
      <c r="RD85" s="209"/>
      <c r="RE85" s="209"/>
      <c r="RF85" s="209"/>
      <c r="RG85" s="209"/>
      <c r="RH85" s="209"/>
      <c r="RI85" s="209"/>
      <c r="RJ85" s="209"/>
      <c r="RK85" s="209"/>
      <c r="RL85" s="209"/>
      <c r="RM85" s="209"/>
      <c r="RN85" s="209"/>
      <c r="RO85" s="209"/>
      <c r="RP85" s="209"/>
      <c r="RQ85" s="209"/>
      <c r="RR85" s="209"/>
      <c r="RS85" s="209"/>
      <c r="RT85" s="209"/>
      <c r="RU85" s="209"/>
      <c r="RV85" s="209"/>
      <c r="RW85" s="209"/>
      <c r="RX85" s="209"/>
      <c r="RY85" s="209"/>
      <c r="RZ85" s="209"/>
      <c r="SA85" s="209"/>
      <c r="SB85" s="209"/>
      <c r="SC85" s="209"/>
      <c r="SD85" s="209"/>
      <c r="SE85" s="209"/>
      <c r="SF85" s="209"/>
      <c r="SG85" s="209"/>
      <c r="SH85" s="209"/>
      <c r="SI85" s="209"/>
      <c r="SJ85" s="209"/>
      <c r="SK85" s="209"/>
      <c r="SL85" s="209"/>
      <c r="SM85" s="209"/>
      <c r="SN85" s="209"/>
      <c r="SO85" s="209"/>
      <c r="SP85" s="209"/>
      <c r="SQ85" s="209"/>
      <c r="SR85" s="209"/>
      <c r="SS85" s="209"/>
      <c r="ST85" s="209"/>
      <c r="SU85" s="209"/>
      <c r="SV85" s="209"/>
      <c r="SW85" s="209"/>
      <c r="SX85" s="209"/>
      <c r="SY85" s="209"/>
      <c r="SZ85" s="209"/>
      <c r="TA85" s="209"/>
      <c r="TB85" s="209"/>
      <c r="TC85" s="209"/>
      <c r="TD85" s="209"/>
      <c r="TE85" s="209"/>
      <c r="TF85" s="209"/>
      <c r="TG85" s="209"/>
      <c r="TH85" s="209"/>
      <c r="TI85" s="209"/>
      <c r="TJ85" s="209"/>
      <c r="TK85" s="209"/>
      <c r="TL85" s="209"/>
      <c r="TM85" s="209"/>
      <c r="TN85" s="209"/>
      <c r="TO85" s="209"/>
      <c r="TP85" s="209"/>
      <c r="TQ85" s="209"/>
      <c r="TR85" s="209"/>
      <c r="TS85" s="209"/>
      <c r="TT85" s="209"/>
      <c r="TU85" s="209"/>
      <c r="TV85" s="209"/>
      <c r="TW85" s="209"/>
      <c r="TX85" s="209"/>
      <c r="TY85" s="209"/>
      <c r="TZ85" s="209"/>
      <c r="UA85" s="209"/>
      <c r="UB85" s="209"/>
      <c r="UC85" s="209"/>
      <c r="UD85" s="209"/>
      <c r="UE85" s="209"/>
      <c r="UF85" s="209"/>
      <c r="UG85" s="209"/>
      <c r="UH85" s="209"/>
      <c r="UI85" s="209"/>
      <c r="UJ85" s="209"/>
      <c r="UK85" s="209"/>
      <c r="UL85" s="209"/>
      <c r="UM85" s="209"/>
      <c r="UN85" s="209"/>
      <c r="UO85" s="209"/>
      <c r="UP85" s="209"/>
      <c r="UQ85" s="209"/>
      <c r="UR85" s="209"/>
      <c r="US85" s="209"/>
      <c r="UT85" s="209"/>
      <c r="UU85" s="209"/>
      <c r="UV85" s="209"/>
      <c r="UW85" s="209"/>
      <c r="UX85" s="209"/>
      <c r="UY85" s="209"/>
      <c r="UZ85" s="209"/>
      <c r="VA85" s="209"/>
      <c r="VB85" s="209"/>
      <c r="VC85" s="209"/>
      <c r="VD85" s="209"/>
      <c r="VE85" s="209"/>
      <c r="VF85" s="209"/>
      <c r="VG85" s="209"/>
      <c r="VH85" s="209"/>
      <c r="VI85" s="209"/>
      <c r="VJ85" s="209"/>
      <c r="VK85" s="209"/>
      <c r="VL85" s="209"/>
      <c r="VM85" s="209"/>
      <c r="VN85" s="209"/>
      <c r="VO85" s="209"/>
      <c r="VP85" s="209"/>
      <c r="VQ85" s="209"/>
      <c r="VR85" s="209"/>
      <c r="VS85" s="209"/>
      <c r="VT85" s="209"/>
      <c r="VU85" s="209"/>
      <c r="VV85" s="209"/>
      <c r="VW85" s="209"/>
      <c r="VX85" s="209"/>
      <c r="VY85" s="209"/>
      <c r="VZ85" s="209"/>
      <c r="WA85" s="209"/>
      <c r="WB85" s="209"/>
      <c r="WC85" s="209"/>
      <c r="WD85" s="209"/>
      <c r="WE85" s="209"/>
      <c r="WF85" s="209"/>
      <c r="WG85" s="209"/>
      <c r="WH85" s="209"/>
      <c r="WI85" s="209"/>
      <c r="WJ85" s="209"/>
      <c r="WK85" s="209"/>
      <c r="WL85" s="209"/>
      <c r="WM85" s="209"/>
      <c r="WN85" s="209"/>
      <c r="WO85" s="209"/>
      <c r="WP85" s="209"/>
      <c r="WQ85" s="209"/>
      <c r="WR85" s="209"/>
      <c r="WS85" s="209"/>
      <c r="WT85" s="209"/>
      <c r="WU85" s="209"/>
      <c r="WV85" s="209"/>
      <c r="WW85" s="209"/>
      <c r="WX85" s="209"/>
      <c r="WY85" s="209"/>
      <c r="WZ85" s="209"/>
      <c r="XA85" s="209"/>
      <c r="XB85" s="209"/>
      <c r="XC85" s="209"/>
      <c r="XD85" s="209"/>
      <c r="XE85" s="209"/>
      <c r="XF85" s="209"/>
      <c r="XG85" s="209"/>
      <c r="XH85" s="209"/>
      <c r="XI85" s="209"/>
      <c r="XJ85" s="209"/>
      <c r="XK85" s="209"/>
      <c r="XL85" s="209"/>
      <c r="XM85" s="209"/>
      <c r="XN85" s="209"/>
      <c r="XO85" s="209"/>
      <c r="XP85" s="209"/>
      <c r="XQ85" s="209"/>
      <c r="XR85" s="209"/>
      <c r="XS85" s="209"/>
      <c r="XT85" s="209"/>
      <c r="XU85" s="209"/>
      <c r="XV85" s="209"/>
      <c r="XW85" s="209"/>
      <c r="XX85" s="209"/>
      <c r="XY85" s="209"/>
      <c r="XZ85" s="209"/>
      <c r="YA85" s="209"/>
      <c r="YB85" s="209"/>
      <c r="YC85" s="209"/>
      <c r="YD85" s="209"/>
      <c r="YE85" s="209"/>
      <c r="YF85" s="209"/>
      <c r="YG85" s="209"/>
      <c r="YH85" s="209"/>
      <c r="YI85" s="209"/>
      <c r="YJ85" s="209"/>
      <c r="YK85" s="209"/>
      <c r="YL85" s="209"/>
      <c r="YM85" s="209"/>
      <c r="YN85" s="209"/>
      <c r="YO85" s="209"/>
      <c r="YP85" s="209"/>
      <c r="YQ85" s="209"/>
      <c r="YR85" s="209"/>
      <c r="YS85" s="209"/>
      <c r="YT85" s="209"/>
      <c r="YU85" s="209"/>
      <c r="YV85" s="209"/>
      <c r="YW85" s="209"/>
      <c r="YX85" s="209"/>
      <c r="YY85" s="209"/>
      <c r="YZ85" s="209"/>
      <c r="ZA85" s="209"/>
      <c r="ZB85" s="209"/>
      <c r="ZC85" s="209"/>
      <c r="ZD85" s="209"/>
      <c r="ZE85" s="209"/>
      <c r="ZF85" s="209"/>
      <c r="ZG85" s="209"/>
      <c r="ZH85" s="209"/>
      <c r="ZI85" s="209"/>
      <c r="ZJ85" s="209"/>
      <c r="ZK85" s="209"/>
      <c r="ZL85" s="209"/>
      <c r="ZM85" s="209"/>
      <c r="ZN85" s="209"/>
      <c r="ZO85" s="209"/>
      <c r="ZP85" s="209"/>
      <c r="ZQ85" s="209"/>
      <c r="ZR85" s="209"/>
      <c r="ZS85" s="209"/>
      <c r="ZT85" s="209"/>
      <c r="ZU85" s="209"/>
      <c r="ZV85" s="209"/>
      <c r="ZW85" s="209"/>
      <c r="ZX85" s="209"/>
      <c r="ZY85" s="209"/>
      <c r="ZZ85" s="209"/>
      <c r="AAA85" s="209"/>
      <c r="AAB85" s="209"/>
      <c r="AAC85" s="209"/>
      <c r="AAD85" s="209"/>
      <c r="AAE85" s="209"/>
      <c r="AAF85" s="209"/>
      <c r="AAG85" s="209"/>
      <c r="AAH85" s="209"/>
      <c r="AAI85" s="209"/>
      <c r="AAJ85" s="209"/>
      <c r="AAK85" s="209"/>
      <c r="AAL85" s="209"/>
      <c r="AAM85" s="209"/>
      <c r="AAN85" s="209"/>
      <c r="AAO85" s="209"/>
      <c r="AAP85" s="209"/>
      <c r="AAQ85" s="209"/>
      <c r="AAR85" s="209"/>
      <c r="AAS85" s="209"/>
      <c r="AAT85" s="209"/>
      <c r="AAU85" s="209"/>
      <c r="AAV85" s="209"/>
      <c r="AAW85" s="209"/>
      <c r="AAX85" s="209"/>
      <c r="AAY85" s="209"/>
      <c r="AAZ85" s="209"/>
      <c r="ABA85" s="209"/>
      <c r="ABB85" s="209"/>
      <c r="ABC85" s="209"/>
      <c r="ABD85" s="209"/>
      <c r="ABE85" s="209"/>
      <c r="ABF85" s="209"/>
      <c r="ABG85" s="209"/>
      <c r="ABH85" s="209"/>
      <c r="ABI85" s="209"/>
      <c r="ABJ85" s="209"/>
      <c r="ABK85" s="209"/>
      <c r="ABL85" s="209"/>
      <c r="ABM85" s="209"/>
      <c r="ABN85" s="209"/>
      <c r="ABO85" s="209"/>
      <c r="ABP85" s="209"/>
      <c r="ABQ85" s="209"/>
      <c r="ABR85" s="209"/>
      <c r="ABS85" s="209"/>
      <c r="ABT85" s="209"/>
      <c r="ABU85" s="209"/>
      <c r="ABV85" s="209"/>
      <c r="ABW85" s="209"/>
      <c r="ABX85" s="209"/>
      <c r="ABY85" s="209"/>
      <c r="ABZ85" s="209"/>
      <c r="ACA85" s="209"/>
      <c r="ACB85" s="209"/>
      <c r="ACC85" s="209"/>
      <c r="ACD85" s="209"/>
      <c r="ACE85" s="209"/>
      <c r="ACF85" s="209"/>
      <c r="ACG85" s="209"/>
      <c r="ACH85" s="209"/>
      <c r="ACI85" s="209"/>
      <c r="ACJ85" s="209"/>
      <c r="ACK85" s="209"/>
      <c r="ACL85" s="209"/>
      <c r="ACM85" s="209"/>
      <c r="ACN85" s="209"/>
      <c r="ACO85" s="209"/>
      <c r="ACP85" s="209"/>
      <c r="ACQ85" s="209"/>
      <c r="ACR85" s="209"/>
      <c r="ACS85" s="209"/>
      <c r="ACT85" s="209"/>
      <c r="ACU85" s="209"/>
      <c r="ACV85" s="209"/>
      <c r="ACW85" s="209"/>
      <c r="ACX85" s="209"/>
      <c r="ACY85" s="209"/>
      <c r="ACZ85" s="209"/>
      <c r="ADA85" s="209"/>
      <c r="ADB85" s="209"/>
      <c r="ADC85" s="209"/>
      <c r="ADD85" s="209"/>
      <c r="ADE85" s="209"/>
      <c r="ADF85" s="209"/>
      <c r="ADG85" s="209"/>
      <c r="ADH85" s="209"/>
      <c r="ADI85" s="209"/>
      <c r="ADJ85" s="209"/>
      <c r="ADK85" s="209"/>
      <c r="ADL85" s="209"/>
      <c r="ADM85" s="209"/>
      <c r="ADN85" s="209"/>
      <c r="ADO85" s="209"/>
      <c r="ADP85" s="209"/>
      <c r="ADQ85" s="209"/>
      <c r="ADR85" s="209"/>
      <c r="ADS85" s="209"/>
      <c r="ADT85" s="209"/>
      <c r="ADU85" s="209"/>
      <c r="ADV85" s="209"/>
      <c r="ADW85" s="209"/>
      <c r="ADX85" s="209"/>
      <c r="ADY85" s="209"/>
      <c r="ADZ85" s="209"/>
      <c r="AEA85" s="209"/>
      <c r="AEB85" s="209"/>
      <c r="AEC85" s="209"/>
      <c r="AED85" s="209"/>
      <c r="AEE85" s="209"/>
      <c r="AEF85" s="209"/>
      <c r="AEG85" s="209"/>
      <c r="AEH85" s="209"/>
      <c r="AEI85" s="209"/>
      <c r="AEJ85" s="209"/>
      <c r="AEK85" s="209"/>
      <c r="AEL85" s="209"/>
      <c r="AEM85" s="209"/>
      <c r="AEN85" s="209"/>
      <c r="AEO85" s="209"/>
      <c r="AEP85" s="209"/>
      <c r="AEQ85" s="209"/>
      <c r="AER85" s="209"/>
      <c r="AES85" s="209"/>
      <c r="AET85" s="209"/>
      <c r="AEU85" s="209"/>
      <c r="AEV85" s="209"/>
      <c r="AEW85" s="209"/>
      <c r="AEX85" s="209"/>
      <c r="AEY85" s="209"/>
      <c r="AEZ85" s="209"/>
      <c r="AFA85" s="209"/>
      <c r="AFB85" s="209"/>
      <c r="AFC85" s="209"/>
      <c r="AFD85" s="209"/>
      <c r="AFE85" s="209"/>
      <c r="AFF85" s="209"/>
      <c r="AFG85" s="209"/>
      <c r="AFH85" s="209"/>
      <c r="AFI85" s="209"/>
      <c r="AFJ85" s="209"/>
      <c r="AFK85" s="209"/>
      <c r="AFL85" s="209"/>
      <c r="AFM85" s="209"/>
      <c r="AFN85" s="209"/>
      <c r="AFO85" s="209"/>
      <c r="AFP85" s="209"/>
      <c r="AFQ85" s="209"/>
      <c r="AFR85" s="209"/>
      <c r="AFS85" s="209"/>
      <c r="AFT85" s="209"/>
      <c r="AFU85" s="209"/>
      <c r="AFV85" s="209"/>
      <c r="AFW85" s="209"/>
      <c r="AFX85" s="209"/>
      <c r="AFY85" s="209"/>
      <c r="AFZ85" s="209"/>
      <c r="AGA85" s="209"/>
      <c r="AGB85" s="209"/>
      <c r="AGC85" s="209"/>
      <c r="AGD85" s="209"/>
      <c r="AGE85" s="209"/>
      <c r="AGF85" s="209"/>
      <c r="AGG85" s="209"/>
      <c r="AGH85" s="209"/>
      <c r="AGI85" s="209"/>
      <c r="AGJ85" s="209"/>
      <c r="AGK85" s="209"/>
      <c r="AGL85" s="209"/>
      <c r="AGM85" s="209"/>
      <c r="AGN85" s="209"/>
      <c r="AGO85" s="209"/>
      <c r="AGP85" s="209"/>
      <c r="AGQ85" s="209"/>
      <c r="AGR85" s="209"/>
      <c r="AGS85" s="209"/>
      <c r="AGT85" s="209"/>
      <c r="AGU85" s="209"/>
      <c r="AGV85" s="209"/>
      <c r="AGW85" s="209"/>
      <c r="AGX85" s="209"/>
      <c r="AGY85" s="209"/>
      <c r="AGZ85" s="209"/>
      <c r="AHA85" s="209"/>
      <c r="AHB85" s="209"/>
      <c r="AHC85" s="209"/>
      <c r="AHD85" s="209"/>
      <c r="AHE85" s="209"/>
      <c r="AHF85" s="209"/>
      <c r="AHG85" s="209"/>
      <c r="AHH85" s="209"/>
      <c r="AHI85" s="209"/>
      <c r="AHJ85" s="209"/>
      <c r="AHK85" s="209"/>
      <c r="AHL85" s="209"/>
      <c r="AHM85" s="209"/>
      <c r="AHN85" s="209"/>
      <c r="AHO85" s="209"/>
      <c r="AHP85" s="209"/>
      <c r="AHQ85" s="209"/>
      <c r="AHR85" s="209"/>
      <c r="AHS85" s="209"/>
      <c r="AHT85" s="209"/>
      <c r="AHU85" s="209"/>
      <c r="AHV85" s="209"/>
      <c r="AHW85" s="209"/>
      <c r="AHX85" s="209"/>
      <c r="AHY85" s="209"/>
      <c r="AHZ85" s="209"/>
      <c r="AIA85" s="209"/>
      <c r="AIB85" s="209"/>
      <c r="AIC85" s="209"/>
      <c r="AID85" s="209"/>
      <c r="AIE85" s="209"/>
      <c r="AIF85" s="209"/>
      <c r="AIG85" s="209"/>
      <c r="AIH85" s="209"/>
      <c r="AII85" s="209"/>
      <c r="AIJ85" s="209"/>
      <c r="AIK85" s="209"/>
      <c r="AIL85" s="209"/>
      <c r="AIM85" s="209"/>
      <c r="AIN85" s="209"/>
      <c r="AIO85" s="209"/>
      <c r="AIP85" s="209"/>
      <c r="AIQ85" s="209"/>
      <c r="AIR85" s="209"/>
      <c r="AIS85" s="209"/>
      <c r="AIT85" s="209"/>
      <c r="AIU85" s="209"/>
      <c r="AIV85" s="209"/>
      <c r="AIW85" s="209"/>
      <c r="AIX85" s="209"/>
      <c r="AIY85" s="209"/>
      <c r="AIZ85" s="209"/>
      <c r="AJA85" s="209"/>
      <c r="AJB85" s="209"/>
      <c r="AJC85" s="209"/>
      <c r="AJD85" s="209"/>
      <c r="AJE85" s="209"/>
      <c r="AJF85" s="209"/>
      <c r="AJG85" s="209"/>
      <c r="AJH85" s="209"/>
      <c r="AJI85" s="209"/>
      <c r="AJJ85" s="209"/>
      <c r="AJK85" s="209"/>
      <c r="AJL85" s="209"/>
      <c r="AJM85" s="209"/>
      <c r="AJN85" s="209"/>
      <c r="AJO85" s="209"/>
      <c r="AJP85" s="209"/>
      <c r="AJQ85" s="209"/>
      <c r="AJR85" s="209"/>
      <c r="AJS85" s="209"/>
      <c r="AJT85" s="209"/>
      <c r="AJU85" s="209"/>
      <c r="AJV85" s="209"/>
      <c r="AJW85" s="209"/>
      <c r="AJX85" s="209"/>
      <c r="AJY85" s="209"/>
      <c r="AJZ85" s="209"/>
      <c r="AKA85" s="209"/>
      <c r="AKB85" s="209"/>
      <c r="AKC85" s="209"/>
      <c r="AKD85" s="209"/>
      <c r="AKE85" s="209"/>
      <c r="AKF85" s="209"/>
      <c r="AKG85" s="209"/>
      <c r="AKH85" s="209"/>
      <c r="AKI85" s="209"/>
      <c r="AKJ85" s="209"/>
      <c r="AKK85" s="209"/>
      <c r="AKL85" s="209"/>
      <c r="AKM85" s="209"/>
      <c r="AKN85" s="209"/>
      <c r="AKO85" s="209"/>
      <c r="AKP85" s="209"/>
      <c r="AKQ85" s="209"/>
      <c r="AKR85" s="209"/>
      <c r="AKS85" s="209"/>
      <c r="AKT85" s="209"/>
      <c r="AKU85" s="209"/>
      <c r="AKV85" s="209"/>
      <c r="AKW85" s="209"/>
      <c r="AKX85" s="209"/>
      <c r="AKY85" s="209"/>
      <c r="AKZ85" s="209"/>
      <c r="ALA85" s="209"/>
      <c r="ALB85" s="209"/>
      <c r="ALC85" s="209"/>
      <c r="ALD85" s="209"/>
      <c r="ALE85" s="209"/>
      <c r="ALF85" s="209"/>
      <c r="ALG85" s="209"/>
      <c r="ALH85" s="209"/>
      <c r="ALI85" s="209"/>
      <c r="ALJ85" s="209"/>
      <c r="ALK85" s="209"/>
      <c r="ALL85" s="209"/>
      <c r="ALM85" s="209"/>
      <c r="ALN85" s="209"/>
      <c r="ALO85" s="209"/>
      <c r="ALP85" s="209"/>
      <c r="ALQ85" s="209"/>
      <c r="ALR85" s="209"/>
      <c r="ALS85" s="209"/>
      <c r="ALT85" s="209"/>
      <c r="ALU85" s="209"/>
      <c r="ALV85" s="209"/>
      <c r="ALW85" s="209"/>
      <c r="ALX85" s="209"/>
      <c r="ALY85" s="209"/>
      <c r="ALZ85" s="209"/>
      <c r="AMA85" s="209"/>
      <c r="AMB85" s="209"/>
      <c r="AMC85" s="209"/>
      <c r="AMD85" s="209"/>
      <c r="AME85" s="209"/>
      <c r="AMF85" s="209"/>
      <c r="AMG85" s="209"/>
      <c r="AMH85" s="209"/>
      <c r="AMI85" s="209"/>
      <c r="AMJ85" s="209"/>
      <c r="AMK85" s="209"/>
      <c r="AML85" s="209"/>
      <c r="AMM85" s="209"/>
      <c r="AMN85" s="209"/>
      <c r="AMO85" s="209"/>
      <c r="AMP85" s="209"/>
      <c r="AMQ85" s="209"/>
      <c r="AMR85" s="209"/>
      <c r="AMS85" s="209"/>
      <c r="AMT85" s="209"/>
      <c r="AMU85" s="209"/>
      <c r="AMV85" s="209"/>
      <c r="AMW85" s="209"/>
      <c r="AMX85" s="209"/>
      <c r="AMY85" s="209"/>
      <c r="AMZ85" s="209"/>
      <c r="ANA85" s="209"/>
      <c r="ANB85" s="209"/>
      <c r="ANC85" s="209"/>
      <c r="AND85" s="209"/>
      <c r="ANE85" s="209"/>
      <c r="ANF85" s="209"/>
      <c r="ANG85" s="209"/>
      <c r="ANH85" s="209"/>
      <c r="ANI85" s="209"/>
      <c r="ANJ85" s="209"/>
      <c r="ANK85" s="209"/>
      <c r="ANL85" s="209"/>
      <c r="ANM85" s="209"/>
      <c r="ANN85" s="209"/>
      <c r="ANO85" s="209"/>
      <c r="ANP85" s="209"/>
      <c r="ANQ85" s="209"/>
      <c r="ANR85" s="209"/>
      <c r="ANS85" s="209"/>
      <c r="ANT85" s="209"/>
      <c r="ANU85" s="209"/>
      <c r="ANV85" s="209"/>
      <c r="ANW85" s="209"/>
      <c r="ANX85" s="209"/>
      <c r="ANY85" s="209"/>
      <c r="ANZ85" s="209"/>
      <c r="AOA85" s="209"/>
      <c r="AOB85" s="209"/>
      <c r="AOC85" s="209"/>
      <c r="AOD85" s="209"/>
      <c r="AOE85" s="209"/>
      <c r="AOF85" s="209"/>
      <c r="AOG85" s="209"/>
      <c r="AOH85" s="209"/>
      <c r="AOI85" s="209"/>
      <c r="AOJ85" s="209"/>
      <c r="AOK85" s="209"/>
      <c r="AOL85" s="209"/>
      <c r="AOM85" s="209"/>
      <c r="AON85" s="209"/>
      <c r="AOO85" s="209"/>
      <c r="AOP85" s="209"/>
      <c r="AOQ85" s="209"/>
      <c r="AOR85" s="209"/>
      <c r="AOS85" s="209"/>
      <c r="AOT85" s="209"/>
      <c r="AOU85" s="209"/>
      <c r="AOV85" s="209"/>
      <c r="AOW85" s="209"/>
      <c r="AOX85" s="209"/>
      <c r="AOY85" s="209"/>
      <c r="AOZ85" s="209"/>
      <c r="APA85" s="209"/>
      <c r="APB85" s="209"/>
      <c r="APC85" s="209"/>
      <c r="APD85" s="209"/>
      <c r="APE85" s="209"/>
      <c r="APF85" s="209"/>
      <c r="APG85" s="209"/>
      <c r="APH85" s="209"/>
      <c r="API85" s="209"/>
      <c r="APJ85" s="209"/>
      <c r="APK85" s="209"/>
      <c r="APL85" s="209"/>
      <c r="APM85" s="209"/>
      <c r="APN85" s="209"/>
      <c r="APO85" s="209"/>
      <c r="APP85" s="209"/>
      <c r="APQ85" s="209"/>
      <c r="APR85" s="209"/>
      <c r="APS85" s="209"/>
      <c r="APT85" s="209"/>
      <c r="APU85" s="209"/>
      <c r="APV85" s="209"/>
      <c r="APW85" s="209"/>
      <c r="APX85" s="209"/>
      <c r="APY85" s="209"/>
      <c r="APZ85" s="209"/>
      <c r="AQA85" s="209"/>
      <c r="AQB85" s="209"/>
      <c r="AQC85" s="209"/>
      <c r="AQD85" s="209"/>
      <c r="AQE85" s="209"/>
      <c r="AQF85" s="209"/>
      <c r="AQG85" s="209"/>
      <c r="AQH85" s="209"/>
      <c r="AQI85" s="209"/>
      <c r="AQJ85" s="209"/>
      <c r="AQK85" s="209"/>
      <c r="AQL85" s="209"/>
      <c r="AQM85" s="209"/>
      <c r="AQN85" s="209"/>
      <c r="AQO85" s="209"/>
      <c r="AQP85" s="209"/>
      <c r="AQQ85" s="209"/>
      <c r="AQR85" s="209"/>
      <c r="AQS85" s="209"/>
      <c r="AQT85" s="209"/>
      <c r="AQU85" s="209"/>
      <c r="AQV85" s="209"/>
      <c r="AQW85" s="209"/>
      <c r="AQX85" s="209"/>
      <c r="AQY85" s="209"/>
      <c r="AQZ85" s="209"/>
      <c r="ARA85" s="209"/>
      <c r="ARB85" s="209"/>
      <c r="ARC85" s="209"/>
      <c r="ARD85" s="209"/>
      <c r="ARE85" s="209"/>
      <c r="ARF85" s="209"/>
      <c r="ARG85" s="209"/>
      <c r="ARH85" s="209"/>
      <c r="ARI85" s="209"/>
      <c r="ARJ85" s="209"/>
      <c r="ARK85" s="209"/>
      <c r="ARL85" s="209"/>
      <c r="ARM85" s="209"/>
      <c r="ARN85" s="209"/>
      <c r="ARO85" s="209"/>
      <c r="ARP85" s="209"/>
      <c r="ARQ85" s="209"/>
      <c r="ARR85" s="209"/>
      <c r="ARS85" s="209"/>
      <c r="ART85" s="209"/>
      <c r="ARU85" s="209"/>
      <c r="ARV85" s="209"/>
      <c r="ARW85" s="209"/>
      <c r="ARX85" s="209"/>
      <c r="ARY85" s="209"/>
      <c r="ARZ85" s="209"/>
      <c r="ASA85" s="209"/>
      <c r="ASB85" s="209"/>
      <c r="ASC85" s="209"/>
      <c r="ASD85" s="209"/>
      <c r="ASE85" s="209"/>
      <c r="ASF85" s="209"/>
      <c r="ASG85" s="209"/>
      <c r="ASH85" s="209"/>
      <c r="ASI85" s="209"/>
      <c r="ASJ85" s="209"/>
      <c r="ASK85" s="209"/>
      <c r="ASL85" s="209"/>
      <c r="ASM85" s="209"/>
      <c r="ASN85" s="209"/>
      <c r="ASO85" s="209"/>
      <c r="ASP85" s="209"/>
      <c r="ASQ85" s="209"/>
      <c r="ASR85" s="209"/>
      <c r="ASS85" s="209"/>
      <c r="AST85" s="209"/>
      <c r="ASU85" s="209"/>
      <c r="ASV85" s="209"/>
      <c r="ASW85" s="209"/>
      <c r="ASX85" s="209"/>
      <c r="ASY85" s="209"/>
      <c r="ASZ85" s="209"/>
      <c r="ATA85" s="209"/>
      <c r="ATB85" s="209"/>
      <c r="ATC85" s="209"/>
      <c r="ATD85" s="209"/>
      <c r="ATE85" s="209"/>
      <c r="ATF85" s="209"/>
      <c r="ATG85" s="209"/>
      <c r="ATH85" s="209"/>
      <c r="ATI85" s="209"/>
      <c r="ATJ85" s="209"/>
      <c r="ATK85" s="209"/>
      <c r="ATL85" s="209"/>
      <c r="ATM85" s="209"/>
      <c r="ATN85" s="209"/>
      <c r="ATO85" s="209"/>
      <c r="ATP85" s="209"/>
      <c r="ATQ85" s="209"/>
      <c r="ATR85" s="209"/>
      <c r="ATS85" s="209"/>
      <c r="ATT85" s="209"/>
      <c r="ATU85" s="209"/>
      <c r="ATV85" s="209"/>
      <c r="ATW85" s="209"/>
      <c r="ATX85" s="209"/>
      <c r="ATY85" s="209"/>
      <c r="ATZ85" s="209"/>
      <c r="AUA85" s="209"/>
      <c r="AUB85" s="209"/>
      <c r="AUC85" s="209"/>
      <c r="AUD85" s="209"/>
      <c r="AUE85" s="209"/>
      <c r="AUF85" s="209"/>
      <c r="AUG85" s="209"/>
      <c r="AUH85" s="209"/>
      <c r="AUI85" s="209"/>
      <c r="AUJ85" s="209"/>
      <c r="AUK85" s="209"/>
      <c r="AUL85" s="209"/>
      <c r="AUM85" s="209"/>
      <c r="AUN85" s="209"/>
      <c r="AUO85" s="209"/>
      <c r="AUP85" s="209"/>
      <c r="AUQ85" s="209"/>
      <c r="AUR85" s="209"/>
      <c r="AUS85" s="209"/>
      <c r="AUT85" s="209"/>
      <c r="AUU85" s="209"/>
      <c r="AUV85" s="209"/>
      <c r="AUW85" s="209"/>
      <c r="AUX85" s="209"/>
      <c r="AUY85" s="209"/>
      <c r="AUZ85" s="209"/>
      <c r="AVA85" s="209"/>
      <c r="AVB85" s="209"/>
      <c r="AVC85" s="209"/>
      <c r="AVD85" s="209"/>
      <c r="AVE85" s="209"/>
      <c r="AVF85" s="209"/>
      <c r="AVG85" s="209"/>
      <c r="AVH85" s="209"/>
      <c r="AVI85" s="209"/>
      <c r="AVJ85" s="209"/>
      <c r="AVK85" s="209"/>
      <c r="AVL85" s="209"/>
      <c r="AVM85" s="209"/>
      <c r="AVN85" s="209"/>
      <c r="AVO85" s="209"/>
      <c r="AVP85" s="209"/>
      <c r="AVQ85" s="209"/>
      <c r="AVR85" s="209"/>
      <c r="AVS85" s="209"/>
      <c r="AVT85" s="209"/>
      <c r="AVU85" s="209"/>
      <c r="AVV85" s="209"/>
      <c r="AVW85" s="209"/>
      <c r="AVX85" s="209"/>
      <c r="AVY85" s="209"/>
      <c r="AVZ85" s="209"/>
      <c r="AWA85" s="209"/>
      <c r="AWB85" s="209"/>
      <c r="AWC85" s="209"/>
      <c r="AWD85" s="209"/>
      <c r="AWE85" s="209"/>
      <c r="AWF85" s="209"/>
      <c r="AWG85" s="209"/>
      <c r="AWH85" s="209"/>
      <c r="AWI85" s="209"/>
      <c r="AWJ85" s="209"/>
      <c r="AWK85" s="209"/>
      <c r="AWL85" s="209"/>
      <c r="AWM85" s="209"/>
      <c r="AWN85" s="209"/>
      <c r="AWO85" s="209"/>
      <c r="AWP85" s="209"/>
      <c r="AWQ85" s="209"/>
      <c r="AWR85" s="209"/>
      <c r="AWS85" s="209"/>
      <c r="AWT85" s="209"/>
      <c r="AWU85" s="209"/>
      <c r="AWV85" s="209"/>
      <c r="AWW85" s="209"/>
      <c r="AWX85" s="209"/>
      <c r="AWY85" s="209"/>
      <c r="AWZ85" s="209"/>
      <c r="AXA85" s="209"/>
      <c r="AXB85" s="209"/>
      <c r="AXC85" s="209"/>
      <c r="AXD85" s="209"/>
      <c r="AXE85" s="209"/>
      <c r="AXF85" s="209"/>
      <c r="AXG85" s="209"/>
      <c r="AXH85" s="209"/>
      <c r="AXI85" s="209"/>
      <c r="AXJ85" s="209"/>
      <c r="AXK85" s="209"/>
      <c r="AXL85" s="209"/>
      <c r="AXM85" s="209"/>
      <c r="AXN85" s="209"/>
      <c r="AXO85" s="209"/>
      <c r="AXP85" s="209"/>
      <c r="AXQ85" s="209"/>
      <c r="AXR85" s="209"/>
      <c r="AXS85" s="209"/>
      <c r="AXT85" s="209"/>
      <c r="AXU85" s="209"/>
      <c r="AXV85" s="209"/>
      <c r="AXW85" s="209"/>
      <c r="AXX85" s="209"/>
      <c r="AXY85" s="209"/>
      <c r="AXZ85" s="209"/>
      <c r="AYA85" s="209"/>
      <c r="AYB85" s="209"/>
      <c r="AYC85" s="209"/>
      <c r="AYD85" s="209"/>
      <c r="AYE85" s="209"/>
      <c r="AYF85" s="209"/>
      <c r="AYG85" s="209"/>
      <c r="AYH85" s="209"/>
      <c r="AYI85" s="209"/>
      <c r="AYJ85" s="209"/>
      <c r="AYK85" s="209"/>
      <c r="AYL85" s="209"/>
      <c r="AYM85" s="209"/>
      <c r="AYN85" s="209"/>
      <c r="AYO85" s="209"/>
      <c r="AYP85" s="209"/>
      <c r="AYQ85" s="209"/>
      <c r="AYR85" s="209"/>
      <c r="AYS85" s="209"/>
      <c r="AYT85" s="209"/>
      <c r="AYU85" s="209"/>
      <c r="AYV85" s="209"/>
      <c r="AYW85" s="209"/>
      <c r="AYX85" s="209"/>
      <c r="AYY85" s="209"/>
      <c r="AYZ85" s="209"/>
      <c r="AZA85" s="209"/>
      <c r="AZB85" s="209"/>
      <c r="AZC85" s="209"/>
      <c r="AZD85" s="209"/>
      <c r="AZE85" s="209"/>
      <c r="AZF85" s="209"/>
      <c r="AZG85" s="209"/>
      <c r="AZH85" s="209"/>
      <c r="AZI85" s="209"/>
      <c r="AZJ85" s="209"/>
      <c r="AZK85" s="209"/>
      <c r="AZL85" s="209"/>
      <c r="AZM85" s="209"/>
      <c r="AZN85" s="209"/>
      <c r="AZO85" s="209"/>
      <c r="AZP85" s="209"/>
      <c r="AZQ85" s="209"/>
      <c r="AZR85" s="209"/>
      <c r="AZS85" s="209"/>
      <c r="AZT85" s="209"/>
      <c r="AZU85" s="209"/>
      <c r="AZV85" s="209"/>
      <c r="AZW85" s="209"/>
      <c r="AZX85" s="209"/>
      <c r="AZY85" s="209"/>
      <c r="AZZ85" s="209"/>
      <c r="BAA85" s="209"/>
      <c r="BAB85" s="209"/>
      <c r="BAC85" s="209"/>
      <c r="BAD85" s="209"/>
      <c r="BAE85" s="209"/>
      <c r="BAF85" s="209"/>
      <c r="BAG85" s="209"/>
      <c r="BAH85" s="209"/>
      <c r="BAI85" s="209"/>
      <c r="BAJ85" s="209"/>
      <c r="BAK85" s="209"/>
      <c r="BAL85" s="209"/>
      <c r="BAM85" s="209"/>
      <c r="BAN85" s="209"/>
      <c r="BAO85" s="209"/>
      <c r="BAP85" s="209"/>
      <c r="BAQ85" s="209"/>
      <c r="BAR85" s="209"/>
      <c r="BAS85" s="209"/>
      <c r="BAT85" s="209"/>
      <c r="BAU85" s="209"/>
      <c r="BAV85" s="209"/>
      <c r="BAW85" s="209"/>
      <c r="BAX85" s="209"/>
      <c r="BAY85" s="209"/>
      <c r="BAZ85" s="209"/>
      <c r="BBA85" s="209"/>
      <c r="BBB85" s="209"/>
      <c r="BBC85" s="209"/>
      <c r="BBD85" s="209"/>
      <c r="BBE85" s="209"/>
      <c r="BBF85" s="209"/>
      <c r="BBG85" s="209"/>
      <c r="BBH85" s="209"/>
      <c r="BBI85" s="209"/>
      <c r="BBJ85" s="209"/>
      <c r="BBK85" s="209"/>
      <c r="BBL85" s="209"/>
      <c r="BBM85" s="209"/>
      <c r="BBN85" s="209"/>
      <c r="BBO85" s="209"/>
      <c r="BBP85" s="209"/>
      <c r="BBQ85" s="209"/>
      <c r="BBR85" s="209"/>
      <c r="BBS85" s="209"/>
      <c r="BBT85" s="209"/>
      <c r="BBU85" s="209"/>
      <c r="BBV85" s="209"/>
      <c r="BBW85" s="209"/>
      <c r="BBX85" s="209"/>
      <c r="BBY85" s="209"/>
      <c r="BBZ85" s="209"/>
      <c r="BCA85" s="209"/>
      <c r="BCB85" s="209"/>
      <c r="BCC85" s="209"/>
      <c r="BCD85" s="209"/>
      <c r="BCE85" s="209"/>
      <c r="BCF85" s="209"/>
      <c r="BCG85" s="209"/>
      <c r="BCH85" s="209"/>
      <c r="BCI85" s="209"/>
      <c r="BCJ85" s="209"/>
      <c r="BCK85" s="209"/>
      <c r="BCL85" s="209"/>
      <c r="BCM85" s="209"/>
      <c r="BCN85" s="209"/>
      <c r="BCO85" s="209"/>
      <c r="BCP85" s="209"/>
      <c r="BCQ85" s="209"/>
      <c r="BCR85" s="209"/>
      <c r="BCS85" s="209"/>
      <c r="BCT85" s="209"/>
      <c r="BCU85" s="209"/>
      <c r="BCV85" s="209"/>
      <c r="BCW85" s="209"/>
      <c r="BCX85" s="209"/>
      <c r="BCY85" s="209"/>
      <c r="BCZ85" s="209"/>
      <c r="BDA85" s="209"/>
      <c r="BDB85" s="209"/>
      <c r="BDC85" s="209"/>
      <c r="BDD85" s="209"/>
      <c r="BDE85" s="209"/>
      <c r="BDF85" s="209"/>
      <c r="BDG85" s="209"/>
      <c r="BDH85" s="209"/>
      <c r="BDI85" s="209"/>
      <c r="BDJ85" s="209"/>
      <c r="BDK85" s="209"/>
      <c r="BDL85" s="209"/>
      <c r="BDM85" s="209"/>
      <c r="BDN85" s="209"/>
      <c r="BDO85" s="209"/>
      <c r="BDP85" s="209"/>
      <c r="BDQ85" s="209"/>
      <c r="BDR85" s="209"/>
      <c r="BDS85" s="209"/>
      <c r="BDT85" s="209"/>
      <c r="BDU85" s="209"/>
      <c r="BDV85" s="209"/>
      <c r="BDW85" s="209"/>
      <c r="BDX85" s="209"/>
      <c r="BDY85" s="209"/>
      <c r="BDZ85" s="209"/>
      <c r="BEA85" s="209"/>
      <c r="BEB85" s="209"/>
      <c r="BEC85" s="209"/>
      <c r="BED85" s="209"/>
      <c r="BEE85" s="209"/>
      <c r="BEF85" s="209"/>
      <c r="BEG85" s="209"/>
      <c r="BEH85" s="209"/>
      <c r="BEI85" s="209"/>
      <c r="BEJ85" s="209"/>
      <c r="BEK85" s="209"/>
      <c r="BEL85" s="209"/>
      <c r="BEM85" s="209"/>
      <c r="BEN85" s="209"/>
      <c r="BEO85" s="209"/>
      <c r="BEP85" s="209"/>
      <c r="BEQ85" s="209"/>
      <c r="BER85" s="209"/>
      <c r="BES85" s="209"/>
      <c r="BET85" s="209"/>
      <c r="BEU85" s="209"/>
      <c r="BEV85" s="209"/>
      <c r="BEW85" s="209"/>
      <c r="BEX85" s="209"/>
      <c r="BEY85" s="209"/>
      <c r="BEZ85" s="209"/>
      <c r="BFA85" s="209"/>
      <c r="BFB85" s="209"/>
      <c r="BFC85" s="209"/>
      <c r="BFD85" s="209"/>
      <c r="BFE85" s="209"/>
      <c r="BFF85" s="209"/>
      <c r="BFG85" s="209"/>
      <c r="BFH85" s="209"/>
      <c r="BFI85" s="209"/>
      <c r="BFJ85" s="209"/>
      <c r="BFK85" s="209"/>
      <c r="BFL85" s="209"/>
      <c r="BFM85" s="209"/>
      <c r="BFN85" s="209"/>
      <c r="BFO85" s="209"/>
      <c r="BFP85" s="209"/>
      <c r="BFQ85" s="209"/>
      <c r="BFR85" s="209"/>
      <c r="BFS85" s="209"/>
      <c r="BFT85" s="209"/>
      <c r="BFU85" s="209"/>
      <c r="BFV85" s="209"/>
      <c r="BFW85" s="209"/>
      <c r="BFX85" s="209"/>
      <c r="BFY85" s="209"/>
      <c r="BFZ85" s="209"/>
      <c r="BGA85" s="209"/>
      <c r="BGB85" s="209"/>
      <c r="BGC85" s="209"/>
      <c r="BGD85" s="209"/>
      <c r="BGE85" s="209"/>
      <c r="BGF85" s="209"/>
      <c r="BGG85" s="209"/>
      <c r="BGH85" s="209"/>
      <c r="BGI85" s="209"/>
      <c r="BGJ85" s="209"/>
      <c r="BGK85" s="209"/>
      <c r="BGL85" s="209"/>
      <c r="BGM85" s="209"/>
      <c r="BGN85" s="209"/>
      <c r="BGO85" s="209"/>
      <c r="BGP85" s="209"/>
      <c r="BGQ85" s="209"/>
      <c r="BGR85" s="209"/>
      <c r="BGS85" s="209"/>
      <c r="BGT85" s="209"/>
      <c r="BGU85" s="209"/>
      <c r="BGV85" s="209"/>
      <c r="BGW85" s="209"/>
      <c r="BGX85" s="209"/>
      <c r="BGY85" s="209"/>
      <c r="BGZ85" s="209"/>
      <c r="BHA85" s="209"/>
      <c r="BHB85" s="209"/>
      <c r="BHC85" s="209"/>
      <c r="BHD85" s="209"/>
      <c r="BHE85" s="209"/>
      <c r="BHF85" s="209"/>
      <c r="BHG85" s="209"/>
      <c r="BHH85" s="209"/>
      <c r="BHI85" s="209"/>
      <c r="BHJ85" s="209"/>
      <c r="BHK85" s="209"/>
      <c r="BHL85" s="209"/>
      <c r="BHM85" s="209"/>
      <c r="BHN85" s="209"/>
      <c r="BHO85" s="209"/>
      <c r="BHP85" s="209"/>
      <c r="BHQ85" s="209"/>
      <c r="BHR85" s="209"/>
      <c r="BHS85" s="209"/>
      <c r="BHT85" s="209"/>
      <c r="BHU85" s="209"/>
      <c r="BHV85" s="209"/>
      <c r="BHW85" s="209"/>
      <c r="BHX85" s="209"/>
      <c r="BHY85" s="209"/>
      <c r="BHZ85" s="209"/>
      <c r="BIA85" s="209"/>
      <c r="BIB85" s="209"/>
      <c r="BIC85" s="209"/>
      <c r="BID85" s="209"/>
      <c r="BIE85" s="209"/>
      <c r="BIF85" s="209"/>
      <c r="BIG85" s="209"/>
      <c r="BIH85" s="209"/>
      <c r="BII85" s="209"/>
      <c r="BIJ85" s="209"/>
      <c r="BIK85" s="209"/>
      <c r="BIL85" s="209"/>
      <c r="BIM85" s="209"/>
      <c r="BIN85" s="209"/>
      <c r="BIO85" s="209"/>
      <c r="BIP85" s="209"/>
      <c r="BIQ85" s="209"/>
      <c r="BIR85" s="209"/>
      <c r="BIS85" s="209"/>
      <c r="BIT85" s="209"/>
      <c r="BIU85" s="209"/>
      <c r="BIV85" s="209"/>
      <c r="BIW85" s="209"/>
      <c r="BIX85" s="209"/>
      <c r="BIY85" s="209"/>
      <c r="BIZ85" s="209"/>
      <c r="BJA85" s="209"/>
      <c r="BJB85" s="209"/>
      <c r="BJC85" s="209"/>
      <c r="BJD85" s="209"/>
      <c r="BJE85" s="209"/>
      <c r="BJF85" s="209"/>
      <c r="BJG85" s="209"/>
      <c r="BJH85" s="209"/>
      <c r="BJI85" s="209"/>
      <c r="BJJ85" s="209"/>
      <c r="BJK85" s="209"/>
      <c r="BJL85" s="209"/>
      <c r="BJM85" s="209"/>
      <c r="BJN85" s="209"/>
      <c r="BJO85" s="209"/>
      <c r="BJP85" s="209"/>
      <c r="BJQ85" s="209"/>
      <c r="BJR85" s="209"/>
      <c r="BJS85" s="209"/>
      <c r="BJT85" s="209"/>
      <c r="BJU85" s="209"/>
      <c r="BJV85" s="209"/>
      <c r="BJW85" s="209"/>
      <c r="BJX85" s="209"/>
      <c r="BJY85" s="209"/>
      <c r="BJZ85" s="209"/>
      <c r="BKA85" s="209"/>
      <c r="BKB85" s="209"/>
      <c r="BKC85" s="209"/>
      <c r="BKD85" s="209"/>
      <c r="BKE85" s="209"/>
      <c r="BKF85" s="209"/>
      <c r="BKG85" s="209"/>
      <c r="BKH85" s="209"/>
      <c r="BKI85" s="209"/>
      <c r="BKJ85" s="209"/>
      <c r="BKK85" s="209"/>
      <c r="BKL85" s="209"/>
      <c r="BKM85" s="209"/>
      <c r="BKN85" s="209"/>
      <c r="BKO85" s="209"/>
      <c r="BKP85" s="209"/>
      <c r="BKQ85" s="209"/>
      <c r="BKR85" s="209"/>
      <c r="BKS85" s="209"/>
      <c r="BKT85" s="209"/>
      <c r="BKU85" s="209"/>
      <c r="BKV85" s="209"/>
      <c r="BKW85" s="209"/>
      <c r="BKX85" s="209"/>
      <c r="BKY85" s="209"/>
      <c r="BKZ85" s="209"/>
      <c r="BLA85" s="209"/>
      <c r="BLB85" s="209"/>
      <c r="BLC85" s="209"/>
      <c r="BLD85" s="209"/>
      <c r="BLE85" s="209"/>
      <c r="BLF85" s="209"/>
      <c r="BLG85" s="209"/>
      <c r="BLH85" s="209"/>
      <c r="BLI85" s="209"/>
      <c r="BLJ85" s="209"/>
      <c r="BLK85" s="209"/>
      <c r="BLL85" s="209"/>
      <c r="BLM85" s="209"/>
      <c r="BLN85" s="209"/>
      <c r="BLO85" s="209"/>
      <c r="BLP85" s="209"/>
      <c r="BLQ85" s="209"/>
      <c r="BLR85" s="209"/>
      <c r="BLS85" s="209"/>
      <c r="BLT85" s="209"/>
      <c r="BLU85" s="209"/>
      <c r="BLV85" s="209"/>
      <c r="BLW85" s="209"/>
      <c r="BLX85" s="209"/>
      <c r="BLY85" s="209"/>
      <c r="BLZ85" s="209"/>
      <c r="BMA85" s="209"/>
      <c r="BMB85" s="209"/>
      <c r="BMC85" s="209"/>
      <c r="BMD85" s="209"/>
      <c r="BME85" s="209"/>
      <c r="BMF85" s="209"/>
      <c r="BMG85" s="209"/>
      <c r="BMH85" s="209"/>
      <c r="BMI85" s="209"/>
      <c r="BMJ85" s="209"/>
      <c r="BMK85" s="209"/>
      <c r="BML85" s="209"/>
      <c r="BMM85" s="209"/>
      <c r="BMN85" s="209"/>
      <c r="BMO85" s="209"/>
      <c r="BMP85" s="209"/>
      <c r="BMQ85" s="209"/>
      <c r="BMR85" s="209"/>
      <c r="BMS85" s="209"/>
      <c r="BMT85" s="209"/>
      <c r="BMU85" s="209"/>
      <c r="BMV85" s="209"/>
      <c r="BMW85" s="209"/>
      <c r="BMX85" s="209"/>
      <c r="BMY85" s="209"/>
      <c r="BMZ85" s="209"/>
      <c r="BNA85" s="209"/>
      <c r="BNB85" s="209"/>
      <c r="BNC85" s="209"/>
      <c r="BND85" s="209"/>
      <c r="BNE85" s="209"/>
      <c r="BNF85" s="209"/>
      <c r="BNG85" s="209"/>
      <c r="BNH85" s="209"/>
      <c r="BNI85" s="209"/>
      <c r="BNJ85" s="209"/>
      <c r="BNK85" s="209"/>
      <c r="BNL85" s="209"/>
      <c r="BNM85" s="209"/>
      <c r="BNN85" s="209"/>
      <c r="BNO85" s="209"/>
      <c r="BNP85" s="209"/>
      <c r="BNQ85" s="209"/>
      <c r="BNR85" s="209"/>
      <c r="BNS85" s="209"/>
      <c r="BNT85" s="209"/>
      <c r="BNU85" s="209"/>
      <c r="BNV85" s="209"/>
      <c r="BNW85" s="209"/>
      <c r="BNX85" s="209"/>
      <c r="BNY85" s="209"/>
      <c r="BNZ85" s="209"/>
      <c r="BOA85" s="209"/>
      <c r="BOB85" s="209"/>
      <c r="BOC85" s="209"/>
      <c r="BOD85" s="209"/>
      <c r="BOE85" s="209"/>
      <c r="BOF85" s="209"/>
      <c r="BOG85" s="209"/>
      <c r="BOH85" s="209"/>
      <c r="BOI85" s="209"/>
      <c r="BOJ85" s="209"/>
      <c r="BOK85" s="209"/>
      <c r="BOL85" s="209"/>
      <c r="BOM85" s="209"/>
      <c r="BON85" s="209"/>
      <c r="BOO85" s="209"/>
      <c r="BOP85" s="209"/>
      <c r="BOQ85" s="209"/>
      <c r="BOR85" s="209"/>
      <c r="BOS85" s="209"/>
      <c r="BOT85" s="209"/>
      <c r="BOU85" s="209"/>
      <c r="BOV85" s="209"/>
      <c r="BOW85" s="209"/>
      <c r="BOX85" s="209"/>
      <c r="BOY85" s="209"/>
      <c r="BOZ85" s="209"/>
      <c r="BPA85" s="209"/>
      <c r="BPB85" s="209"/>
      <c r="BPC85" s="209"/>
      <c r="BPD85" s="209"/>
      <c r="BPE85" s="209"/>
      <c r="BPF85" s="209"/>
      <c r="BPG85" s="209"/>
      <c r="BPH85" s="209"/>
      <c r="BPI85" s="209"/>
      <c r="BPJ85" s="209"/>
      <c r="BPK85" s="209"/>
      <c r="BPL85" s="209"/>
      <c r="BPM85" s="209"/>
      <c r="BPN85" s="209"/>
      <c r="BPO85" s="209"/>
      <c r="BPP85" s="209"/>
      <c r="BPQ85" s="209"/>
      <c r="BPR85" s="209"/>
      <c r="BPS85" s="209"/>
      <c r="BPT85" s="209"/>
      <c r="BPU85" s="209"/>
      <c r="BPV85" s="209"/>
      <c r="BPW85" s="209"/>
      <c r="BPX85" s="209"/>
      <c r="BPY85" s="209"/>
      <c r="BPZ85" s="209"/>
      <c r="BQA85" s="209"/>
      <c r="BQB85" s="209"/>
      <c r="BQC85" s="209"/>
      <c r="BQD85" s="209"/>
      <c r="BQE85" s="209"/>
      <c r="BQF85" s="209"/>
      <c r="BQG85" s="209"/>
      <c r="BQH85" s="209"/>
      <c r="BQI85" s="209"/>
      <c r="BQJ85" s="209"/>
      <c r="BQK85" s="209"/>
      <c r="BQL85" s="209"/>
      <c r="BQM85" s="209"/>
      <c r="BQN85" s="209"/>
      <c r="BQO85" s="209"/>
      <c r="BQP85" s="209"/>
      <c r="BQQ85" s="209"/>
      <c r="BQR85" s="209"/>
      <c r="BQS85" s="209"/>
      <c r="BQT85" s="209"/>
      <c r="BQU85" s="209"/>
      <c r="BQV85" s="209"/>
      <c r="BQW85" s="209"/>
      <c r="BQX85" s="209"/>
      <c r="BQY85" s="209"/>
      <c r="BQZ85" s="209"/>
      <c r="BRA85" s="209"/>
      <c r="BRB85" s="209"/>
      <c r="BRC85" s="209"/>
      <c r="BRD85" s="209"/>
      <c r="BRE85" s="209"/>
      <c r="BRF85" s="209"/>
      <c r="BRG85" s="209"/>
      <c r="BRH85" s="209"/>
      <c r="BRI85" s="209"/>
      <c r="BRJ85" s="209"/>
      <c r="BRK85" s="209"/>
      <c r="BRL85" s="209"/>
      <c r="BRM85" s="209"/>
      <c r="BRN85" s="209"/>
      <c r="BRO85" s="209"/>
      <c r="BRP85" s="209"/>
      <c r="BRQ85" s="209"/>
      <c r="BRR85" s="209"/>
      <c r="BRS85" s="209"/>
      <c r="BRT85" s="209"/>
      <c r="BRU85" s="209"/>
      <c r="BRV85" s="209"/>
      <c r="BRW85" s="209"/>
      <c r="BRX85" s="209"/>
      <c r="BRY85" s="209"/>
      <c r="BRZ85" s="209"/>
      <c r="BSA85" s="209"/>
      <c r="BSB85" s="209"/>
      <c r="BSC85" s="209"/>
      <c r="BSD85" s="209"/>
      <c r="BSE85" s="209"/>
      <c r="BSF85" s="209"/>
      <c r="BSG85" s="209"/>
      <c r="BSH85" s="209"/>
      <c r="BSI85" s="209"/>
      <c r="BSJ85" s="209"/>
      <c r="BSK85" s="209"/>
      <c r="BSL85" s="209"/>
      <c r="BSM85" s="209"/>
      <c r="BSN85" s="209"/>
      <c r="BSO85" s="209"/>
      <c r="BSP85" s="209"/>
      <c r="BSQ85" s="209"/>
      <c r="BSR85" s="209"/>
      <c r="BSS85" s="209"/>
      <c r="BST85" s="209"/>
      <c r="BSU85" s="209"/>
      <c r="BSV85" s="209"/>
      <c r="BSW85" s="209"/>
      <c r="BSX85" s="209"/>
      <c r="BSY85" s="209"/>
      <c r="BSZ85" s="209"/>
      <c r="BTA85" s="209"/>
      <c r="BTB85" s="209"/>
      <c r="BTC85" s="209"/>
      <c r="BTD85" s="209"/>
      <c r="BTE85" s="209"/>
      <c r="BTF85" s="209"/>
      <c r="BTG85" s="209"/>
      <c r="BTH85" s="209"/>
      <c r="BTI85" s="209"/>
      <c r="BTJ85" s="209"/>
      <c r="BTK85" s="209"/>
      <c r="BTL85" s="209"/>
      <c r="BTM85" s="209"/>
      <c r="BTN85" s="209"/>
      <c r="BTO85" s="209"/>
      <c r="BTP85" s="209"/>
      <c r="BTQ85" s="209"/>
      <c r="BTR85" s="209"/>
      <c r="BTS85" s="209"/>
      <c r="BTT85" s="209"/>
      <c r="BTU85" s="209"/>
      <c r="BTV85" s="209"/>
      <c r="BTW85" s="209"/>
      <c r="BTX85" s="209"/>
      <c r="BTY85" s="209"/>
      <c r="BTZ85" s="209"/>
      <c r="BUA85" s="209"/>
      <c r="BUB85" s="209"/>
      <c r="BUC85" s="209"/>
      <c r="BUD85" s="209"/>
      <c r="BUE85" s="209"/>
      <c r="BUF85" s="209"/>
      <c r="BUG85" s="209"/>
      <c r="BUH85" s="209"/>
      <c r="BUI85" s="209"/>
      <c r="BUJ85" s="209"/>
      <c r="BUK85" s="209"/>
      <c r="BUL85" s="209"/>
      <c r="BUM85" s="209"/>
      <c r="BUN85" s="209"/>
      <c r="BUO85" s="209"/>
      <c r="BUP85" s="209"/>
      <c r="BUQ85" s="209"/>
      <c r="BUR85" s="209"/>
      <c r="BUS85" s="209"/>
      <c r="BUT85" s="209"/>
      <c r="BUU85" s="209"/>
      <c r="BUV85" s="209"/>
      <c r="BUW85" s="209"/>
      <c r="BUX85" s="209"/>
      <c r="BUY85" s="209"/>
      <c r="BUZ85" s="209"/>
      <c r="BVA85" s="209"/>
      <c r="BVB85" s="209"/>
      <c r="BVC85" s="209"/>
      <c r="BVD85" s="209"/>
      <c r="BVE85" s="209"/>
      <c r="BVF85" s="209"/>
      <c r="BVG85" s="209"/>
      <c r="BVH85" s="209"/>
      <c r="BVI85" s="209"/>
      <c r="BVJ85" s="209"/>
      <c r="BVK85" s="209"/>
      <c r="BVL85" s="209"/>
      <c r="BVM85" s="209"/>
      <c r="BVN85" s="209"/>
      <c r="BVO85" s="209"/>
      <c r="BVP85" s="209"/>
      <c r="BVQ85" s="209"/>
      <c r="BVR85" s="209"/>
      <c r="BVS85" s="209"/>
      <c r="BVT85" s="209"/>
      <c r="BVU85" s="209"/>
      <c r="BVV85" s="209"/>
      <c r="BVW85" s="209"/>
      <c r="BVX85" s="209"/>
      <c r="BVY85" s="209"/>
      <c r="BVZ85" s="209"/>
      <c r="BWA85" s="209"/>
      <c r="BWB85" s="209"/>
      <c r="BWC85" s="209"/>
      <c r="BWD85" s="209"/>
      <c r="BWE85" s="209"/>
      <c r="BWF85" s="209"/>
      <c r="BWG85" s="209"/>
      <c r="BWH85" s="209"/>
      <c r="BWI85" s="209"/>
      <c r="BWJ85" s="209"/>
      <c r="BWK85" s="209"/>
      <c r="BWL85" s="209"/>
      <c r="BWM85" s="209"/>
      <c r="BWN85" s="209"/>
      <c r="BWO85" s="209"/>
      <c r="BWP85" s="209"/>
      <c r="BWQ85" s="209"/>
      <c r="BWR85" s="209"/>
      <c r="BWS85" s="209"/>
      <c r="BWT85" s="209"/>
      <c r="BWU85" s="209"/>
      <c r="BWV85" s="209"/>
      <c r="BWW85" s="209"/>
      <c r="BWX85" s="209"/>
      <c r="BWY85" s="209"/>
      <c r="BWZ85" s="209"/>
      <c r="BXA85" s="209"/>
      <c r="BXB85" s="209"/>
      <c r="BXC85" s="209"/>
      <c r="BXD85" s="209"/>
      <c r="BXE85" s="209"/>
      <c r="BXF85" s="209"/>
      <c r="BXG85" s="209"/>
      <c r="BXH85" s="209"/>
      <c r="BXI85" s="209"/>
      <c r="BXJ85" s="209"/>
      <c r="BXK85" s="209"/>
      <c r="BXL85" s="209"/>
      <c r="BXM85" s="209"/>
      <c r="BXN85" s="209"/>
      <c r="BXO85" s="209"/>
      <c r="BXP85" s="209"/>
      <c r="BXQ85" s="209"/>
      <c r="BXR85" s="209"/>
      <c r="BXS85" s="209"/>
      <c r="BXT85" s="209"/>
      <c r="BXU85" s="209"/>
      <c r="BXV85" s="209"/>
      <c r="BXW85" s="209"/>
      <c r="BXX85" s="209"/>
      <c r="BXY85" s="209"/>
      <c r="BXZ85" s="209"/>
      <c r="BYA85" s="209"/>
      <c r="BYB85" s="209"/>
      <c r="BYC85" s="209"/>
      <c r="BYD85" s="209"/>
      <c r="BYE85" s="209"/>
      <c r="BYF85" s="209"/>
      <c r="BYG85" s="209"/>
      <c r="BYH85" s="209"/>
      <c r="BYI85" s="209"/>
      <c r="BYJ85" s="209"/>
      <c r="BYK85" s="209"/>
      <c r="BYL85" s="209"/>
      <c r="BYM85" s="209"/>
      <c r="BYN85" s="209"/>
      <c r="BYO85" s="209"/>
      <c r="BYP85" s="209"/>
      <c r="BYQ85" s="209"/>
      <c r="BYR85" s="209"/>
      <c r="BYS85" s="209"/>
      <c r="BYT85" s="209"/>
      <c r="BYU85" s="209"/>
      <c r="BYV85" s="209"/>
      <c r="BYW85" s="209"/>
      <c r="BYX85" s="209"/>
      <c r="BYY85" s="209"/>
      <c r="BYZ85" s="209"/>
      <c r="BZA85" s="209"/>
      <c r="BZB85" s="209"/>
      <c r="BZC85" s="209"/>
      <c r="BZD85" s="209"/>
      <c r="BZE85" s="209"/>
      <c r="BZF85" s="209"/>
      <c r="BZG85" s="209"/>
      <c r="BZH85" s="209"/>
      <c r="BZI85" s="209"/>
      <c r="BZJ85" s="209"/>
      <c r="BZK85" s="209"/>
      <c r="BZL85" s="209"/>
      <c r="BZM85" s="209"/>
      <c r="BZN85" s="209"/>
      <c r="BZO85" s="209"/>
      <c r="BZP85" s="209"/>
      <c r="BZQ85" s="209"/>
      <c r="BZR85" s="209"/>
      <c r="BZS85" s="209"/>
      <c r="BZT85" s="209"/>
      <c r="BZU85" s="209"/>
      <c r="BZV85" s="209"/>
      <c r="BZW85" s="209"/>
      <c r="BZX85" s="209"/>
      <c r="BZY85" s="209"/>
      <c r="BZZ85" s="209"/>
      <c r="CAA85" s="209"/>
      <c r="CAB85" s="209"/>
      <c r="CAC85" s="209"/>
      <c r="CAD85" s="209"/>
      <c r="CAE85" s="209"/>
      <c r="CAF85" s="209"/>
      <c r="CAG85" s="209"/>
      <c r="CAH85" s="209"/>
      <c r="CAI85" s="209"/>
      <c r="CAJ85" s="209"/>
      <c r="CAK85" s="209"/>
      <c r="CAL85" s="209"/>
      <c r="CAM85" s="209"/>
      <c r="CAN85" s="209"/>
      <c r="CAO85" s="209"/>
      <c r="CAP85" s="209"/>
      <c r="CAQ85" s="209"/>
      <c r="CAR85" s="209"/>
      <c r="CAS85" s="209"/>
      <c r="CAT85" s="209"/>
      <c r="CAU85" s="209"/>
      <c r="CAV85" s="209"/>
      <c r="CAW85" s="209"/>
      <c r="CAX85" s="209"/>
      <c r="CAY85" s="209"/>
      <c r="CAZ85" s="209"/>
      <c r="CBA85" s="209"/>
      <c r="CBB85" s="209"/>
      <c r="CBC85" s="209"/>
      <c r="CBD85" s="209"/>
      <c r="CBE85" s="209"/>
      <c r="CBF85" s="209"/>
      <c r="CBG85" s="209"/>
      <c r="CBH85" s="209"/>
      <c r="CBI85" s="209"/>
      <c r="CBJ85" s="209"/>
      <c r="CBK85" s="209"/>
      <c r="CBL85" s="209"/>
      <c r="CBM85" s="209"/>
      <c r="CBN85" s="209"/>
      <c r="CBO85" s="209"/>
      <c r="CBP85" s="209"/>
      <c r="CBQ85" s="209"/>
      <c r="CBR85" s="209"/>
      <c r="CBS85" s="209"/>
      <c r="CBT85" s="209"/>
      <c r="CBU85" s="209"/>
      <c r="CBV85" s="209"/>
      <c r="CBW85" s="209"/>
      <c r="CBX85" s="209"/>
      <c r="CBY85" s="209"/>
      <c r="CBZ85" s="209"/>
      <c r="CCA85" s="209"/>
      <c r="CCB85" s="209"/>
      <c r="CCC85" s="209"/>
      <c r="CCD85" s="209"/>
      <c r="CCE85" s="209"/>
      <c r="CCF85" s="209"/>
      <c r="CCG85" s="209"/>
      <c r="CCH85" s="209"/>
      <c r="CCI85" s="209"/>
      <c r="CCJ85" s="209"/>
      <c r="CCK85" s="209"/>
      <c r="CCL85" s="209"/>
      <c r="CCM85" s="209"/>
      <c r="CCN85" s="209"/>
      <c r="CCO85" s="209"/>
      <c r="CCP85" s="209"/>
      <c r="CCQ85" s="209"/>
      <c r="CCR85" s="209"/>
      <c r="CCS85" s="209"/>
      <c r="CCT85" s="209"/>
      <c r="CCU85" s="209"/>
      <c r="CCV85" s="209"/>
      <c r="CCW85" s="209"/>
      <c r="CCX85" s="209"/>
      <c r="CCY85" s="209"/>
      <c r="CCZ85" s="209"/>
      <c r="CDA85" s="209"/>
      <c r="CDB85" s="209"/>
      <c r="CDC85" s="209"/>
      <c r="CDD85" s="209"/>
      <c r="CDE85" s="209"/>
      <c r="CDF85" s="209"/>
      <c r="CDG85" s="209"/>
      <c r="CDH85" s="209"/>
      <c r="CDI85" s="209"/>
      <c r="CDJ85" s="209"/>
      <c r="CDK85" s="209"/>
      <c r="CDL85" s="209"/>
      <c r="CDM85" s="209"/>
      <c r="CDN85" s="209"/>
      <c r="CDO85" s="209"/>
      <c r="CDP85" s="209"/>
      <c r="CDQ85" s="209"/>
      <c r="CDR85" s="209"/>
      <c r="CDS85" s="209"/>
      <c r="CDT85" s="209"/>
      <c r="CDU85" s="209"/>
      <c r="CDV85" s="209"/>
      <c r="CDW85" s="209"/>
      <c r="CDX85" s="209"/>
      <c r="CDY85" s="209"/>
      <c r="CDZ85" s="209"/>
      <c r="CEA85" s="209"/>
      <c r="CEB85" s="209"/>
      <c r="CEC85" s="209"/>
      <c r="CED85" s="209"/>
      <c r="CEE85" s="209"/>
      <c r="CEF85" s="209"/>
      <c r="CEG85" s="209"/>
      <c r="CEH85" s="209"/>
      <c r="CEI85" s="209"/>
      <c r="CEJ85" s="209"/>
      <c r="CEK85" s="209"/>
      <c r="CEL85" s="209"/>
      <c r="CEM85" s="209"/>
      <c r="CEN85" s="209"/>
      <c r="CEO85" s="209"/>
      <c r="CEP85" s="209"/>
      <c r="CEQ85" s="209"/>
      <c r="CER85" s="209"/>
      <c r="CES85" s="209"/>
      <c r="CET85" s="209"/>
      <c r="CEU85" s="209"/>
      <c r="CEV85" s="209"/>
      <c r="CEW85" s="209"/>
      <c r="CEX85" s="209"/>
      <c r="CEY85" s="209"/>
      <c r="CEZ85" s="209"/>
      <c r="CFA85" s="209"/>
      <c r="CFB85" s="209"/>
      <c r="CFC85" s="209"/>
      <c r="CFD85" s="209"/>
      <c r="CFE85" s="209"/>
      <c r="CFF85" s="209"/>
      <c r="CFG85" s="209"/>
      <c r="CFH85" s="209"/>
      <c r="CFI85" s="209"/>
      <c r="CFJ85" s="209"/>
      <c r="CFK85" s="209"/>
      <c r="CFL85" s="209"/>
      <c r="CFM85" s="209"/>
      <c r="CFN85" s="209"/>
      <c r="CFO85" s="209"/>
      <c r="CFP85" s="209"/>
      <c r="CFQ85" s="209"/>
      <c r="CFR85" s="209"/>
      <c r="CFS85" s="209"/>
      <c r="CFT85" s="209"/>
      <c r="CFU85" s="209"/>
      <c r="CFV85" s="209"/>
      <c r="CFW85" s="209"/>
      <c r="CFX85" s="209"/>
      <c r="CFY85" s="209"/>
      <c r="CFZ85" s="209"/>
      <c r="CGA85" s="209"/>
      <c r="CGB85" s="209"/>
      <c r="CGC85" s="209"/>
      <c r="CGD85" s="209"/>
      <c r="CGE85" s="209"/>
      <c r="CGF85" s="209"/>
      <c r="CGG85" s="209"/>
      <c r="CGH85" s="209"/>
      <c r="CGI85" s="209"/>
      <c r="CGJ85" s="209"/>
      <c r="CGK85" s="209"/>
      <c r="CGL85" s="209"/>
      <c r="CGM85" s="209"/>
      <c r="CGN85" s="209"/>
      <c r="CGO85" s="209"/>
      <c r="CGP85" s="209"/>
      <c r="CGQ85" s="209"/>
      <c r="CGR85" s="209"/>
      <c r="CGS85" s="209"/>
      <c r="CGT85" s="209"/>
      <c r="CGU85" s="209"/>
      <c r="CGV85" s="209"/>
      <c r="CGW85" s="209"/>
      <c r="CGX85" s="209"/>
      <c r="CGY85" s="209"/>
      <c r="CGZ85" s="209"/>
      <c r="CHA85" s="209"/>
      <c r="CHB85" s="209"/>
      <c r="CHC85" s="209"/>
      <c r="CHD85" s="209"/>
      <c r="CHE85" s="209"/>
      <c r="CHF85" s="209"/>
      <c r="CHG85" s="209"/>
      <c r="CHH85" s="209"/>
      <c r="CHI85" s="209"/>
      <c r="CHJ85" s="209"/>
      <c r="CHK85" s="209"/>
      <c r="CHL85" s="209"/>
      <c r="CHM85" s="209"/>
      <c r="CHN85" s="209"/>
      <c r="CHO85" s="209"/>
      <c r="CHP85" s="209"/>
      <c r="CHQ85" s="209"/>
      <c r="CHR85" s="209"/>
      <c r="CHS85" s="209"/>
      <c r="CHT85" s="209"/>
      <c r="CHU85" s="209"/>
      <c r="CHV85" s="209"/>
      <c r="CHW85" s="209"/>
      <c r="CHX85" s="209"/>
      <c r="CHY85" s="209"/>
      <c r="CHZ85" s="209"/>
      <c r="CIA85" s="209"/>
      <c r="CIB85" s="209"/>
      <c r="CIC85" s="209"/>
      <c r="CID85" s="209"/>
      <c r="CIE85" s="209"/>
      <c r="CIF85" s="209"/>
      <c r="CIG85" s="209"/>
      <c r="CIH85" s="209"/>
      <c r="CII85" s="209"/>
      <c r="CIJ85" s="209"/>
      <c r="CIK85" s="209"/>
      <c r="CIL85" s="209"/>
      <c r="CIM85" s="209"/>
      <c r="CIN85" s="209"/>
      <c r="CIO85" s="209"/>
      <c r="CIP85" s="209"/>
      <c r="CIQ85" s="209"/>
      <c r="CIR85" s="209"/>
      <c r="CIS85" s="209"/>
      <c r="CIT85" s="209"/>
      <c r="CIU85" s="209"/>
      <c r="CIV85" s="209"/>
      <c r="CIW85" s="209"/>
      <c r="CIX85" s="209"/>
      <c r="CIY85" s="209"/>
      <c r="CIZ85" s="209"/>
      <c r="CJA85" s="209"/>
      <c r="CJB85" s="209"/>
      <c r="CJC85" s="209"/>
      <c r="CJD85" s="209"/>
      <c r="CJE85" s="209"/>
      <c r="CJF85" s="209"/>
      <c r="CJG85" s="209"/>
      <c r="CJH85" s="209"/>
      <c r="CJI85" s="209"/>
      <c r="CJJ85" s="209"/>
      <c r="CJK85" s="209"/>
      <c r="CJL85" s="209"/>
      <c r="CJM85" s="209"/>
      <c r="CJN85" s="209"/>
      <c r="CJO85" s="209"/>
      <c r="CJP85" s="209"/>
      <c r="CJQ85" s="209"/>
      <c r="CJR85" s="209"/>
      <c r="CJS85" s="209"/>
      <c r="CJT85" s="209"/>
      <c r="CJU85" s="209"/>
      <c r="CJV85" s="209"/>
      <c r="CJW85" s="209"/>
      <c r="CJX85" s="209"/>
      <c r="CJY85" s="209"/>
      <c r="CJZ85" s="209"/>
      <c r="CKA85" s="209"/>
      <c r="CKB85" s="209"/>
      <c r="CKC85" s="209"/>
      <c r="CKD85" s="209"/>
      <c r="CKE85" s="209"/>
      <c r="CKF85" s="209"/>
      <c r="CKG85" s="209"/>
      <c r="CKH85" s="209"/>
      <c r="CKI85" s="209"/>
      <c r="CKJ85" s="209"/>
      <c r="CKK85" s="209"/>
      <c r="CKL85" s="209"/>
      <c r="CKM85" s="209"/>
      <c r="CKN85" s="209"/>
      <c r="CKO85" s="209"/>
      <c r="CKP85" s="209"/>
      <c r="CKQ85" s="209"/>
      <c r="CKR85" s="209"/>
      <c r="CKS85" s="209"/>
      <c r="CKT85" s="209"/>
      <c r="CKU85" s="209"/>
      <c r="CKV85" s="209"/>
      <c r="CKW85" s="209"/>
      <c r="CKX85" s="209"/>
      <c r="CKY85" s="209"/>
      <c r="CKZ85" s="209"/>
      <c r="CLA85" s="209"/>
      <c r="CLB85" s="209"/>
      <c r="CLC85" s="209"/>
      <c r="CLD85" s="209"/>
      <c r="CLE85" s="209"/>
      <c r="CLF85" s="209"/>
      <c r="CLG85" s="209"/>
      <c r="CLH85" s="209"/>
      <c r="CLI85" s="209"/>
      <c r="CLJ85" s="209"/>
      <c r="CLK85" s="209"/>
      <c r="CLL85" s="209"/>
      <c r="CLM85" s="209"/>
      <c r="CLN85" s="209"/>
      <c r="CLO85" s="209"/>
      <c r="CLP85" s="209"/>
      <c r="CLQ85" s="209"/>
      <c r="CLR85" s="209"/>
      <c r="CLS85" s="209"/>
      <c r="CLT85" s="209"/>
      <c r="CLU85" s="209"/>
      <c r="CLV85" s="209"/>
      <c r="CLW85" s="209"/>
      <c r="CLX85" s="209"/>
      <c r="CLY85" s="209"/>
      <c r="CLZ85" s="209"/>
      <c r="CMA85" s="209"/>
      <c r="CMB85" s="209"/>
      <c r="CMC85" s="209"/>
      <c r="CMD85" s="209"/>
      <c r="CME85" s="209"/>
      <c r="CMF85" s="209"/>
      <c r="CMG85" s="209"/>
      <c r="CMH85" s="209"/>
      <c r="CMI85" s="209"/>
      <c r="CMJ85" s="209"/>
      <c r="CMK85" s="209"/>
      <c r="CML85" s="209"/>
      <c r="CMM85" s="209"/>
      <c r="CMN85" s="209"/>
      <c r="CMO85" s="209"/>
      <c r="CMP85" s="209"/>
      <c r="CMQ85" s="209"/>
      <c r="CMR85" s="209"/>
      <c r="CMS85" s="209"/>
      <c r="CMT85" s="209"/>
      <c r="CMU85" s="209"/>
      <c r="CMV85" s="209"/>
      <c r="CMW85" s="209"/>
      <c r="CMX85" s="209"/>
      <c r="CMY85" s="209"/>
      <c r="CMZ85" s="209"/>
      <c r="CNA85" s="209"/>
      <c r="CNB85" s="209"/>
      <c r="CNC85" s="209"/>
      <c r="CND85" s="209"/>
      <c r="CNE85" s="209"/>
      <c r="CNF85" s="209"/>
      <c r="CNG85" s="209"/>
      <c r="CNH85" s="209"/>
      <c r="CNI85" s="209"/>
      <c r="CNJ85" s="209"/>
      <c r="CNK85" s="209"/>
      <c r="CNL85" s="209"/>
      <c r="CNM85" s="209"/>
      <c r="CNN85" s="209"/>
      <c r="CNO85" s="209"/>
      <c r="CNP85" s="209"/>
      <c r="CNQ85" s="209"/>
      <c r="CNR85" s="209"/>
      <c r="CNS85" s="209"/>
      <c r="CNT85" s="209"/>
      <c r="CNU85" s="209"/>
      <c r="CNV85" s="209"/>
      <c r="CNW85" s="209"/>
      <c r="CNX85" s="209"/>
      <c r="CNY85" s="209"/>
      <c r="CNZ85" s="209"/>
      <c r="COA85" s="209"/>
      <c r="COB85" s="209"/>
      <c r="COC85" s="209"/>
      <c r="COD85" s="209"/>
      <c r="COE85" s="209"/>
      <c r="COF85" s="209"/>
      <c r="COG85" s="209"/>
      <c r="COH85" s="209"/>
      <c r="COI85" s="209"/>
      <c r="COJ85" s="209"/>
      <c r="COK85" s="209"/>
      <c r="COL85" s="209"/>
      <c r="COM85" s="209"/>
      <c r="CON85" s="209"/>
      <c r="COO85" s="209"/>
      <c r="COP85" s="209"/>
      <c r="COQ85" s="209"/>
      <c r="COR85" s="209"/>
      <c r="COS85" s="209"/>
      <c r="COT85" s="209"/>
      <c r="COU85" s="209"/>
      <c r="COV85" s="209"/>
      <c r="COW85" s="209"/>
      <c r="COX85" s="209"/>
      <c r="COY85" s="209"/>
      <c r="COZ85" s="209"/>
      <c r="CPA85" s="209"/>
      <c r="CPB85" s="209"/>
      <c r="CPC85" s="209"/>
      <c r="CPD85" s="209"/>
      <c r="CPE85" s="209"/>
      <c r="CPF85" s="209"/>
      <c r="CPG85" s="209"/>
      <c r="CPH85" s="209"/>
      <c r="CPI85" s="209"/>
      <c r="CPJ85" s="209"/>
      <c r="CPK85" s="209"/>
      <c r="CPL85" s="209"/>
      <c r="CPM85" s="209"/>
      <c r="CPN85" s="209"/>
      <c r="CPO85" s="209"/>
      <c r="CPP85" s="209"/>
      <c r="CPQ85" s="209"/>
      <c r="CPR85" s="209"/>
      <c r="CPS85" s="209"/>
      <c r="CPT85" s="209"/>
      <c r="CPU85" s="209"/>
      <c r="CPV85" s="209"/>
      <c r="CPW85" s="209"/>
      <c r="CPX85" s="209"/>
      <c r="CPY85" s="209"/>
      <c r="CPZ85" s="209"/>
      <c r="CQA85" s="209"/>
      <c r="CQB85" s="209"/>
      <c r="CQC85" s="209"/>
      <c r="CQD85" s="209"/>
      <c r="CQE85" s="209"/>
      <c r="CQF85" s="209"/>
      <c r="CQG85" s="209"/>
      <c r="CQH85" s="209"/>
      <c r="CQI85" s="209"/>
      <c r="CQJ85" s="209"/>
      <c r="CQK85" s="209"/>
      <c r="CQL85" s="209"/>
      <c r="CQM85" s="209"/>
      <c r="CQN85" s="209"/>
      <c r="CQO85" s="209"/>
      <c r="CQP85" s="209"/>
      <c r="CQQ85" s="209"/>
      <c r="CQR85" s="209"/>
      <c r="CQS85" s="209"/>
      <c r="CQT85" s="209"/>
      <c r="CQU85" s="209"/>
      <c r="CQV85" s="209"/>
      <c r="CQW85" s="209"/>
      <c r="CQX85" s="209"/>
      <c r="CQY85" s="209"/>
      <c r="CQZ85" s="209"/>
      <c r="CRA85" s="209"/>
      <c r="CRB85" s="209"/>
      <c r="CRC85" s="209"/>
      <c r="CRD85" s="209"/>
      <c r="CRE85" s="209"/>
      <c r="CRF85" s="209"/>
      <c r="CRG85" s="209"/>
      <c r="CRH85" s="209"/>
      <c r="CRI85" s="209"/>
      <c r="CRJ85" s="209"/>
      <c r="CRK85" s="209"/>
      <c r="CRL85" s="209"/>
      <c r="CRM85" s="209"/>
      <c r="CRN85" s="209"/>
      <c r="CRO85" s="209"/>
      <c r="CRP85" s="209"/>
      <c r="CRQ85" s="209"/>
      <c r="CRR85" s="209"/>
      <c r="CRS85" s="209"/>
      <c r="CRT85" s="209"/>
      <c r="CRU85" s="209"/>
      <c r="CRV85" s="209"/>
      <c r="CRW85" s="209"/>
      <c r="CRX85" s="209"/>
      <c r="CRY85" s="209"/>
      <c r="CRZ85" s="209"/>
      <c r="CSA85" s="209"/>
      <c r="CSB85" s="209"/>
      <c r="CSC85" s="209"/>
      <c r="CSD85" s="209"/>
      <c r="CSE85" s="209"/>
      <c r="CSF85" s="209"/>
      <c r="CSG85" s="209"/>
      <c r="CSH85" s="209"/>
      <c r="CSI85" s="209"/>
      <c r="CSJ85" s="209"/>
      <c r="CSK85" s="209"/>
      <c r="CSL85" s="209"/>
      <c r="CSM85" s="209"/>
      <c r="CSN85" s="209"/>
      <c r="CSO85" s="209"/>
      <c r="CSP85" s="209"/>
      <c r="CSQ85" s="209"/>
      <c r="CSR85" s="209"/>
      <c r="CSS85" s="209"/>
      <c r="CST85" s="209"/>
      <c r="CSU85" s="209"/>
      <c r="CSV85" s="209"/>
      <c r="CSW85" s="209"/>
      <c r="CSX85" s="209"/>
      <c r="CSY85" s="209"/>
      <c r="CSZ85" s="209"/>
      <c r="CTA85" s="209"/>
      <c r="CTB85" s="209"/>
      <c r="CTC85" s="209"/>
      <c r="CTD85" s="209"/>
      <c r="CTE85" s="209"/>
      <c r="CTF85" s="209"/>
      <c r="CTG85" s="209"/>
      <c r="CTH85" s="209"/>
      <c r="CTI85" s="209"/>
      <c r="CTJ85" s="209"/>
      <c r="CTK85" s="209"/>
      <c r="CTL85" s="209"/>
      <c r="CTM85" s="209"/>
      <c r="CTN85" s="209"/>
      <c r="CTO85" s="209"/>
      <c r="CTP85" s="209"/>
      <c r="CTQ85" s="209"/>
      <c r="CTR85" s="209"/>
      <c r="CTS85" s="209"/>
      <c r="CTT85" s="209"/>
      <c r="CTU85" s="209"/>
      <c r="CTV85" s="209"/>
      <c r="CTW85" s="209"/>
      <c r="CTX85" s="209"/>
      <c r="CTY85" s="209"/>
      <c r="CTZ85" s="209"/>
      <c r="CUA85" s="209"/>
      <c r="CUB85" s="209"/>
      <c r="CUC85" s="209"/>
      <c r="CUD85" s="209"/>
      <c r="CUE85" s="209"/>
      <c r="CUF85" s="209"/>
      <c r="CUG85" s="209"/>
      <c r="CUH85" s="209"/>
      <c r="CUI85" s="209"/>
      <c r="CUJ85" s="209"/>
      <c r="CUK85" s="209"/>
      <c r="CUL85" s="209"/>
      <c r="CUM85" s="209"/>
      <c r="CUN85" s="209"/>
      <c r="CUO85" s="209"/>
      <c r="CUP85" s="209"/>
      <c r="CUQ85" s="209"/>
      <c r="CUR85" s="209"/>
      <c r="CUS85" s="209"/>
      <c r="CUT85" s="209"/>
      <c r="CUU85" s="209"/>
      <c r="CUV85" s="209"/>
      <c r="CUW85" s="209"/>
      <c r="CUX85" s="209"/>
      <c r="CUY85" s="209"/>
      <c r="CUZ85" s="209"/>
      <c r="CVA85" s="209"/>
      <c r="CVB85" s="209"/>
      <c r="CVC85" s="209"/>
      <c r="CVD85" s="209"/>
      <c r="CVE85" s="209"/>
      <c r="CVF85" s="209"/>
      <c r="CVG85" s="209"/>
      <c r="CVH85" s="209"/>
      <c r="CVI85" s="209"/>
      <c r="CVJ85" s="209"/>
      <c r="CVK85" s="209"/>
      <c r="CVL85" s="209"/>
      <c r="CVM85" s="209"/>
      <c r="CVN85" s="209"/>
      <c r="CVO85" s="209"/>
      <c r="CVP85" s="209"/>
      <c r="CVQ85" s="209"/>
      <c r="CVR85" s="209"/>
      <c r="CVS85" s="209"/>
      <c r="CVT85" s="209"/>
      <c r="CVU85" s="209"/>
      <c r="CVV85" s="209"/>
      <c r="CVW85" s="209"/>
      <c r="CVX85" s="209"/>
      <c r="CVY85" s="209"/>
      <c r="CVZ85" s="209"/>
      <c r="CWA85" s="209"/>
      <c r="CWB85" s="209"/>
      <c r="CWC85" s="209"/>
      <c r="CWD85" s="209"/>
      <c r="CWE85" s="209"/>
      <c r="CWF85" s="209"/>
      <c r="CWG85" s="209"/>
      <c r="CWH85" s="209"/>
      <c r="CWI85" s="209"/>
      <c r="CWJ85" s="209"/>
      <c r="CWK85" s="209"/>
      <c r="CWL85" s="209"/>
      <c r="CWM85" s="209"/>
      <c r="CWN85" s="209"/>
      <c r="CWO85" s="209"/>
      <c r="CWP85" s="209"/>
      <c r="CWQ85" s="209"/>
      <c r="CWR85" s="209"/>
      <c r="CWS85" s="209"/>
      <c r="CWT85" s="209"/>
      <c r="CWU85" s="209"/>
      <c r="CWV85" s="209"/>
      <c r="CWW85" s="209"/>
      <c r="CWX85" s="209"/>
      <c r="CWY85" s="209"/>
      <c r="CWZ85" s="209"/>
      <c r="CXA85" s="209"/>
      <c r="CXB85" s="209"/>
      <c r="CXC85" s="209"/>
      <c r="CXD85" s="209"/>
      <c r="CXE85" s="209"/>
      <c r="CXF85" s="209"/>
      <c r="CXG85" s="209"/>
      <c r="CXH85" s="209"/>
      <c r="CXI85" s="209"/>
      <c r="CXJ85" s="209"/>
      <c r="CXK85" s="209"/>
      <c r="CXL85" s="209"/>
      <c r="CXM85" s="209"/>
      <c r="CXN85" s="209"/>
      <c r="CXO85" s="209"/>
      <c r="CXP85" s="209"/>
      <c r="CXQ85" s="209"/>
      <c r="CXR85" s="209"/>
      <c r="CXS85" s="209"/>
      <c r="CXT85" s="209"/>
      <c r="CXU85" s="209"/>
      <c r="CXV85" s="209"/>
      <c r="CXW85" s="209"/>
      <c r="CXX85" s="209"/>
      <c r="CXY85" s="209"/>
      <c r="CXZ85" s="209"/>
      <c r="CYA85" s="209"/>
      <c r="CYB85" s="209"/>
      <c r="CYC85" s="209"/>
      <c r="CYD85" s="209"/>
      <c r="CYE85" s="209"/>
      <c r="CYF85" s="209"/>
      <c r="CYG85" s="209"/>
      <c r="CYH85" s="209"/>
      <c r="CYI85" s="209"/>
      <c r="CYJ85" s="209"/>
      <c r="CYK85" s="209"/>
      <c r="CYL85" s="209"/>
      <c r="CYM85" s="209"/>
      <c r="CYN85" s="209"/>
      <c r="CYO85" s="209"/>
      <c r="CYP85" s="209"/>
      <c r="CYQ85" s="209"/>
      <c r="CYR85" s="209"/>
      <c r="CYS85" s="209"/>
      <c r="CYT85" s="209"/>
      <c r="CYU85" s="209"/>
      <c r="CYV85" s="209"/>
      <c r="CYW85" s="209"/>
      <c r="CYX85" s="209"/>
      <c r="CYY85" s="209"/>
      <c r="CYZ85" s="209"/>
      <c r="CZA85" s="209"/>
      <c r="CZB85" s="209"/>
      <c r="CZC85" s="209"/>
      <c r="CZD85" s="209"/>
      <c r="CZE85" s="209"/>
      <c r="CZF85" s="209"/>
      <c r="CZG85" s="209"/>
      <c r="CZH85" s="209"/>
      <c r="CZI85" s="209"/>
      <c r="CZJ85" s="209"/>
      <c r="CZK85" s="209"/>
      <c r="CZL85" s="209"/>
      <c r="CZM85" s="209"/>
      <c r="CZN85" s="209"/>
      <c r="CZO85" s="209"/>
      <c r="CZP85" s="209"/>
      <c r="CZQ85" s="209"/>
      <c r="CZR85" s="209"/>
      <c r="CZS85" s="209"/>
      <c r="CZT85" s="209"/>
      <c r="CZU85" s="209"/>
      <c r="CZV85" s="209"/>
      <c r="CZW85" s="209"/>
      <c r="CZX85" s="209"/>
      <c r="CZY85" s="209"/>
      <c r="CZZ85" s="209"/>
      <c r="DAA85" s="209"/>
      <c r="DAB85" s="209"/>
      <c r="DAC85" s="209"/>
      <c r="DAD85" s="209"/>
      <c r="DAE85" s="209"/>
      <c r="DAF85" s="209"/>
      <c r="DAG85" s="209"/>
      <c r="DAH85" s="209"/>
      <c r="DAI85" s="209"/>
      <c r="DAJ85" s="209"/>
      <c r="DAK85" s="209"/>
      <c r="DAL85" s="209"/>
      <c r="DAM85" s="209"/>
      <c r="DAN85" s="209"/>
      <c r="DAO85" s="209"/>
      <c r="DAP85" s="209"/>
      <c r="DAQ85" s="209"/>
      <c r="DAR85" s="209"/>
      <c r="DAS85" s="209"/>
      <c r="DAT85" s="209"/>
      <c r="DAU85" s="209"/>
      <c r="DAV85" s="209"/>
      <c r="DAW85" s="209"/>
      <c r="DAX85" s="209"/>
      <c r="DAY85" s="209"/>
      <c r="DAZ85" s="209"/>
      <c r="DBA85" s="209"/>
      <c r="DBB85" s="209"/>
      <c r="DBC85" s="209"/>
      <c r="DBD85" s="209"/>
      <c r="DBE85" s="209"/>
      <c r="DBF85" s="209"/>
      <c r="DBG85" s="209"/>
      <c r="DBH85" s="209"/>
      <c r="DBI85" s="209"/>
      <c r="DBJ85" s="209"/>
      <c r="DBK85" s="209"/>
      <c r="DBL85" s="209"/>
      <c r="DBM85" s="209"/>
      <c r="DBN85" s="209"/>
      <c r="DBO85" s="209"/>
      <c r="DBP85" s="209"/>
      <c r="DBQ85" s="209"/>
      <c r="DBR85" s="209"/>
      <c r="DBS85" s="209"/>
      <c r="DBT85" s="209"/>
      <c r="DBU85" s="209"/>
      <c r="DBV85" s="209"/>
      <c r="DBW85" s="209"/>
      <c r="DBX85" s="209"/>
      <c r="DBY85" s="209"/>
      <c r="DBZ85" s="209"/>
      <c r="DCA85" s="209"/>
      <c r="DCB85" s="209"/>
      <c r="DCC85" s="209"/>
      <c r="DCD85" s="209"/>
      <c r="DCE85" s="209"/>
      <c r="DCF85" s="209"/>
      <c r="DCG85" s="209"/>
      <c r="DCH85" s="209"/>
      <c r="DCI85" s="209"/>
      <c r="DCJ85" s="209"/>
      <c r="DCK85" s="209"/>
      <c r="DCL85" s="209"/>
      <c r="DCM85" s="209"/>
      <c r="DCN85" s="209"/>
      <c r="DCO85" s="209"/>
      <c r="DCP85" s="209"/>
      <c r="DCQ85" s="209"/>
      <c r="DCR85" s="209"/>
      <c r="DCS85" s="209"/>
      <c r="DCT85" s="209"/>
      <c r="DCU85" s="209"/>
      <c r="DCV85" s="209"/>
      <c r="DCW85" s="209"/>
      <c r="DCX85" s="209"/>
      <c r="DCY85" s="209"/>
      <c r="DCZ85" s="209"/>
      <c r="DDA85" s="209"/>
      <c r="DDB85" s="209"/>
      <c r="DDC85" s="209"/>
      <c r="DDD85" s="209"/>
      <c r="DDE85" s="209"/>
      <c r="DDF85" s="209"/>
      <c r="DDG85" s="209"/>
      <c r="DDH85" s="209"/>
      <c r="DDI85" s="209"/>
      <c r="DDJ85" s="209"/>
      <c r="DDK85" s="209"/>
      <c r="DDL85" s="209"/>
      <c r="DDM85" s="209"/>
      <c r="DDN85" s="209"/>
      <c r="DDO85" s="209"/>
      <c r="DDP85" s="209"/>
      <c r="DDQ85" s="209"/>
      <c r="DDR85" s="209"/>
      <c r="DDS85" s="209"/>
      <c r="DDT85" s="209"/>
      <c r="DDU85" s="209"/>
      <c r="DDV85" s="209"/>
      <c r="DDW85" s="209"/>
      <c r="DDX85" s="209"/>
      <c r="DDY85" s="209"/>
      <c r="DDZ85" s="209"/>
      <c r="DEA85" s="209"/>
      <c r="DEB85" s="209"/>
      <c r="DEC85" s="209"/>
      <c r="DED85" s="209"/>
      <c r="DEE85" s="209"/>
      <c r="DEF85" s="209"/>
      <c r="DEG85" s="209"/>
      <c r="DEH85" s="209"/>
      <c r="DEI85" s="209"/>
      <c r="DEJ85" s="209"/>
      <c r="DEK85" s="209"/>
      <c r="DEL85" s="209"/>
      <c r="DEM85" s="209"/>
      <c r="DEN85" s="209"/>
      <c r="DEO85" s="209"/>
      <c r="DEP85" s="209"/>
      <c r="DEQ85" s="209"/>
      <c r="DER85" s="209"/>
      <c r="DES85" s="209"/>
      <c r="DET85" s="209"/>
      <c r="DEU85" s="209"/>
      <c r="DEV85" s="209"/>
      <c r="DEW85" s="209"/>
      <c r="DEX85" s="209"/>
      <c r="DEY85" s="209"/>
      <c r="DEZ85" s="209"/>
      <c r="DFA85" s="209"/>
      <c r="DFB85" s="209"/>
      <c r="DFC85" s="209"/>
      <c r="DFD85" s="209"/>
      <c r="DFE85" s="209"/>
      <c r="DFF85" s="209"/>
      <c r="DFG85" s="209"/>
      <c r="DFH85" s="209"/>
      <c r="DFI85" s="209"/>
      <c r="DFJ85" s="209"/>
      <c r="DFK85" s="209"/>
      <c r="DFL85" s="209"/>
      <c r="DFM85" s="209"/>
      <c r="DFN85" s="209"/>
      <c r="DFO85" s="209"/>
      <c r="DFP85" s="209"/>
      <c r="DFQ85" s="209"/>
      <c r="DFR85" s="209"/>
      <c r="DFS85" s="209"/>
      <c r="DFT85" s="209"/>
      <c r="DFU85" s="209"/>
      <c r="DFV85" s="209"/>
      <c r="DFW85" s="209"/>
      <c r="DFX85" s="209"/>
      <c r="DFY85" s="209"/>
      <c r="DFZ85" s="209"/>
      <c r="DGA85" s="209"/>
      <c r="DGB85" s="209"/>
      <c r="DGC85" s="209"/>
      <c r="DGD85" s="209"/>
      <c r="DGE85" s="209"/>
      <c r="DGF85" s="209"/>
      <c r="DGG85" s="209"/>
      <c r="DGH85" s="209"/>
      <c r="DGI85" s="209"/>
      <c r="DGJ85" s="209"/>
      <c r="DGK85" s="209"/>
      <c r="DGL85" s="209"/>
      <c r="DGM85" s="209"/>
      <c r="DGN85" s="209"/>
      <c r="DGO85" s="209"/>
      <c r="DGP85" s="209"/>
      <c r="DGQ85" s="209"/>
      <c r="DGR85" s="209"/>
      <c r="DGS85" s="209"/>
      <c r="DGT85" s="209"/>
      <c r="DGU85" s="209"/>
      <c r="DGV85" s="209"/>
      <c r="DGW85" s="209"/>
      <c r="DGX85" s="209"/>
      <c r="DGY85" s="209"/>
      <c r="DGZ85" s="209"/>
      <c r="DHA85" s="209"/>
      <c r="DHB85" s="209"/>
      <c r="DHC85" s="209"/>
      <c r="DHD85" s="209"/>
      <c r="DHE85" s="209"/>
      <c r="DHF85" s="209"/>
      <c r="DHG85" s="209"/>
      <c r="DHH85" s="209"/>
      <c r="DHI85" s="209"/>
      <c r="DHJ85" s="209"/>
      <c r="DHK85" s="209"/>
      <c r="DHL85" s="209"/>
      <c r="DHM85" s="209"/>
      <c r="DHN85" s="209"/>
      <c r="DHO85" s="209"/>
      <c r="DHP85" s="209"/>
      <c r="DHQ85" s="209"/>
      <c r="DHR85" s="209"/>
      <c r="DHS85" s="209"/>
      <c r="DHT85" s="209"/>
      <c r="DHU85" s="209"/>
      <c r="DHV85" s="209"/>
      <c r="DHW85" s="209"/>
      <c r="DHX85" s="209"/>
      <c r="DHY85" s="209"/>
      <c r="DHZ85" s="209"/>
      <c r="DIA85" s="209"/>
      <c r="DIB85" s="209"/>
      <c r="DIC85" s="209"/>
      <c r="DID85" s="209"/>
      <c r="DIE85" s="209"/>
      <c r="DIF85" s="209"/>
      <c r="DIG85" s="209"/>
      <c r="DIH85" s="209"/>
      <c r="DII85" s="209"/>
      <c r="DIJ85" s="209"/>
      <c r="DIK85" s="209"/>
      <c r="DIL85" s="209"/>
      <c r="DIM85" s="209"/>
      <c r="DIN85" s="209"/>
      <c r="DIO85" s="209"/>
      <c r="DIP85" s="209"/>
      <c r="DIQ85" s="209"/>
      <c r="DIR85" s="209"/>
      <c r="DIS85" s="209"/>
      <c r="DIT85" s="209"/>
      <c r="DIU85" s="209"/>
      <c r="DIV85" s="209"/>
      <c r="DIW85" s="209"/>
      <c r="DIX85" s="209"/>
      <c r="DIY85" s="209"/>
      <c r="DIZ85" s="209"/>
      <c r="DJA85" s="209"/>
      <c r="DJB85" s="209"/>
      <c r="DJC85" s="209"/>
      <c r="DJD85" s="209"/>
      <c r="DJE85" s="209"/>
      <c r="DJF85" s="209"/>
      <c r="DJG85" s="209"/>
      <c r="DJH85" s="209"/>
      <c r="DJI85" s="209"/>
      <c r="DJJ85" s="209"/>
      <c r="DJK85" s="209"/>
      <c r="DJL85" s="209"/>
      <c r="DJM85" s="209"/>
      <c r="DJN85" s="209"/>
      <c r="DJO85" s="209"/>
      <c r="DJP85" s="209"/>
      <c r="DJQ85" s="209"/>
      <c r="DJR85" s="209"/>
      <c r="DJS85" s="209"/>
      <c r="DJT85" s="209"/>
      <c r="DJU85" s="209"/>
      <c r="DJV85" s="209"/>
      <c r="DJW85" s="209"/>
      <c r="DJX85" s="209"/>
      <c r="DJY85" s="209"/>
      <c r="DJZ85" s="209"/>
      <c r="DKA85" s="209"/>
      <c r="DKB85" s="209"/>
      <c r="DKC85" s="209"/>
      <c r="DKD85" s="209"/>
      <c r="DKE85" s="209"/>
      <c r="DKF85" s="209"/>
      <c r="DKG85" s="209"/>
      <c r="DKH85" s="209"/>
      <c r="DKI85" s="209"/>
      <c r="DKJ85" s="209"/>
      <c r="DKK85" s="209"/>
      <c r="DKL85" s="209"/>
      <c r="DKM85" s="209"/>
      <c r="DKN85" s="209"/>
      <c r="DKO85" s="209"/>
      <c r="DKP85" s="209"/>
      <c r="DKQ85" s="209"/>
      <c r="DKR85" s="209"/>
      <c r="DKS85" s="209"/>
      <c r="DKT85" s="209"/>
      <c r="DKU85" s="209"/>
      <c r="DKV85" s="209"/>
      <c r="DKW85" s="209"/>
      <c r="DKX85" s="209"/>
      <c r="DKY85" s="209"/>
      <c r="DKZ85" s="209"/>
      <c r="DLA85" s="209"/>
      <c r="DLB85" s="209"/>
      <c r="DLC85" s="209"/>
      <c r="DLD85" s="209"/>
      <c r="DLE85" s="209"/>
      <c r="DLF85" s="209"/>
      <c r="DLG85" s="209"/>
      <c r="DLH85" s="209"/>
      <c r="DLI85" s="209"/>
      <c r="DLJ85" s="209"/>
      <c r="DLK85" s="209"/>
      <c r="DLL85" s="209"/>
      <c r="DLM85" s="209"/>
      <c r="DLN85" s="209"/>
      <c r="DLO85" s="209"/>
      <c r="DLP85" s="209"/>
      <c r="DLQ85" s="209"/>
      <c r="DLR85" s="209"/>
      <c r="DLS85" s="209"/>
      <c r="DLT85" s="209"/>
      <c r="DLU85" s="209"/>
      <c r="DLV85" s="209"/>
      <c r="DLW85" s="209"/>
      <c r="DLX85" s="209"/>
      <c r="DLY85" s="209"/>
      <c r="DLZ85" s="209"/>
      <c r="DMA85" s="209"/>
      <c r="DMB85" s="209"/>
      <c r="DMC85" s="209"/>
      <c r="DMD85" s="209"/>
      <c r="DME85" s="209"/>
      <c r="DMF85" s="209"/>
      <c r="DMG85" s="209"/>
      <c r="DMH85" s="209"/>
      <c r="DMI85" s="209"/>
      <c r="DMJ85" s="209"/>
      <c r="DMK85" s="209"/>
      <c r="DML85" s="209"/>
      <c r="DMM85" s="209"/>
      <c r="DMN85" s="209"/>
      <c r="DMO85" s="209"/>
      <c r="DMP85" s="209"/>
      <c r="DMQ85" s="209"/>
      <c r="DMR85" s="209"/>
      <c r="DMS85" s="209"/>
      <c r="DMT85" s="209"/>
      <c r="DMU85" s="209"/>
      <c r="DMV85" s="209"/>
      <c r="DMW85" s="209"/>
      <c r="DMX85" s="209"/>
      <c r="DMY85" s="209"/>
      <c r="DMZ85" s="209"/>
      <c r="DNA85" s="209"/>
      <c r="DNB85" s="209"/>
      <c r="DNC85" s="209"/>
      <c r="DND85" s="209"/>
      <c r="DNE85" s="209"/>
      <c r="DNF85" s="209"/>
      <c r="DNG85" s="209"/>
      <c r="DNH85" s="209"/>
      <c r="DNI85" s="209"/>
      <c r="DNJ85" s="209"/>
      <c r="DNK85" s="209"/>
      <c r="DNL85" s="209"/>
      <c r="DNM85" s="209"/>
      <c r="DNN85" s="209"/>
      <c r="DNO85" s="209"/>
      <c r="DNP85" s="209"/>
      <c r="DNQ85" s="209"/>
      <c r="DNR85" s="209"/>
      <c r="DNS85" s="209"/>
      <c r="DNT85" s="209"/>
      <c r="DNU85" s="209"/>
      <c r="DNV85" s="209"/>
      <c r="DNW85" s="209"/>
      <c r="DNX85" s="209"/>
      <c r="DNY85" s="209"/>
      <c r="DNZ85" s="209"/>
      <c r="DOA85" s="209"/>
      <c r="DOB85" s="209"/>
      <c r="DOC85" s="209"/>
      <c r="DOD85" s="209"/>
      <c r="DOE85" s="209"/>
      <c r="DOF85" s="209"/>
      <c r="DOG85" s="209"/>
      <c r="DOH85" s="209"/>
      <c r="DOI85" s="209"/>
      <c r="DOJ85" s="209"/>
      <c r="DOK85" s="209"/>
      <c r="DOL85" s="209"/>
      <c r="DOM85" s="209"/>
      <c r="DON85" s="209"/>
      <c r="DOO85" s="209"/>
      <c r="DOP85" s="209"/>
      <c r="DOQ85" s="209"/>
      <c r="DOR85" s="209"/>
      <c r="DOS85" s="209"/>
      <c r="DOT85" s="209"/>
      <c r="DOU85" s="209"/>
      <c r="DOV85" s="209"/>
      <c r="DOW85" s="209"/>
      <c r="DOX85" s="209"/>
      <c r="DOY85" s="209"/>
      <c r="DOZ85" s="209"/>
      <c r="DPA85" s="209"/>
      <c r="DPB85" s="209"/>
      <c r="DPC85" s="209"/>
      <c r="DPD85" s="209"/>
      <c r="DPE85" s="209"/>
      <c r="DPF85" s="209"/>
      <c r="DPG85" s="209"/>
      <c r="DPH85" s="209"/>
      <c r="DPI85" s="209"/>
      <c r="DPJ85" s="209"/>
      <c r="DPK85" s="209"/>
      <c r="DPL85" s="209"/>
      <c r="DPM85" s="209"/>
      <c r="DPN85" s="209"/>
      <c r="DPO85" s="209"/>
      <c r="DPP85" s="209"/>
      <c r="DPQ85" s="209"/>
      <c r="DPR85" s="209"/>
      <c r="DPS85" s="209"/>
      <c r="DPT85" s="209"/>
      <c r="DPU85" s="209"/>
      <c r="DPV85" s="209"/>
      <c r="DPW85" s="209"/>
      <c r="DPX85" s="209"/>
      <c r="DPY85" s="209"/>
      <c r="DPZ85" s="209"/>
      <c r="DQA85" s="209"/>
      <c r="DQB85" s="209"/>
      <c r="DQC85" s="209"/>
      <c r="DQD85" s="209"/>
      <c r="DQE85" s="209"/>
      <c r="DQF85" s="209"/>
      <c r="DQG85" s="209"/>
      <c r="DQH85" s="209"/>
      <c r="DQI85" s="209"/>
      <c r="DQJ85" s="209"/>
      <c r="DQK85" s="209"/>
      <c r="DQL85" s="209"/>
      <c r="DQM85" s="209"/>
      <c r="DQN85" s="209"/>
      <c r="DQO85" s="209"/>
      <c r="DQP85" s="209"/>
      <c r="DQQ85" s="209"/>
      <c r="DQR85" s="209"/>
      <c r="DQS85" s="209"/>
      <c r="DQT85" s="209"/>
      <c r="DQU85" s="209"/>
      <c r="DQV85" s="209"/>
      <c r="DQW85" s="209"/>
      <c r="DQX85" s="209"/>
      <c r="DQY85" s="209"/>
      <c r="DQZ85" s="209"/>
      <c r="DRA85" s="209"/>
      <c r="DRB85" s="209"/>
      <c r="DRC85" s="209"/>
      <c r="DRD85" s="209"/>
      <c r="DRE85" s="209"/>
      <c r="DRF85" s="209"/>
      <c r="DRG85" s="209"/>
      <c r="DRH85" s="209"/>
      <c r="DRI85" s="209"/>
      <c r="DRJ85" s="209"/>
      <c r="DRK85" s="209"/>
      <c r="DRL85" s="209"/>
      <c r="DRM85" s="209"/>
      <c r="DRN85" s="209"/>
      <c r="DRO85" s="209"/>
      <c r="DRP85" s="209"/>
      <c r="DRQ85" s="209"/>
      <c r="DRR85" s="209"/>
      <c r="DRS85" s="209"/>
      <c r="DRT85" s="209"/>
      <c r="DRU85" s="209"/>
      <c r="DRV85" s="209"/>
      <c r="DRW85" s="209"/>
      <c r="DRX85" s="209"/>
      <c r="DRY85" s="209"/>
      <c r="DRZ85" s="209"/>
      <c r="DSA85" s="209"/>
      <c r="DSB85" s="209"/>
      <c r="DSC85" s="209"/>
      <c r="DSD85" s="209"/>
      <c r="DSE85" s="209"/>
      <c r="DSF85" s="209"/>
      <c r="DSG85" s="209"/>
      <c r="DSH85" s="209"/>
      <c r="DSI85" s="209"/>
      <c r="DSJ85" s="209"/>
      <c r="DSK85" s="209"/>
      <c r="DSL85" s="209"/>
      <c r="DSM85" s="209"/>
      <c r="DSN85" s="209"/>
      <c r="DSO85" s="209"/>
      <c r="DSP85" s="209"/>
      <c r="DSQ85" s="209"/>
      <c r="DSR85" s="209"/>
      <c r="DSS85" s="209"/>
      <c r="DST85" s="209"/>
      <c r="DSU85" s="209"/>
      <c r="DSV85" s="209"/>
      <c r="DSW85" s="209"/>
      <c r="DSX85" s="209"/>
      <c r="DSY85" s="209"/>
      <c r="DSZ85" s="209"/>
      <c r="DTA85" s="209"/>
      <c r="DTB85" s="209"/>
      <c r="DTC85" s="209"/>
      <c r="DTD85" s="209"/>
      <c r="DTE85" s="209"/>
      <c r="DTF85" s="209"/>
      <c r="DTG85" s="209"/>
      <c r="DTH85" s="209"/>
      <c r="DTI85" s="209"/>
      <c r="DTJ85" s="209"/>
      <c r="DTK85" s="209"/>
      <c r="DTL85" s="209"/>
      <c r="DTM85" s="209"/>
      <c r="DTN85" s="209"/>
      <c r="DTO85" s="209"/>
      <c r="DTP85" s="209"/>
      <c r="DTQ85" s="209"/>
      <c r="DTR85" s="209"/>
      <c r="DTS85" s="209"/>
      <c r="DTT85" s="209"/>
      <c r="DTU85" s="209"/>
      <c r="DTV85" s="209"/>
      <c r="DTW85" s="209"/>
      <c r="DTX85" s="209"/>
      <c r="DTY85" s="209"/>
      <c r="DTZ85" s="209"/>
      <c r="DUA85" s="209"/>
      <c r="DUB85" s="209"/>
      <c r="DUC85" s="209"/>
      <c r="DUD85" s="209"/>
      <c r="DUE85" s="209"/>
      <c r="DUF85" s="209"/>
      <c r="DUG85" s="209"/>
      <c r="DUH85" s="209"/>
      <c r="DUI85" s="209"/>
      <c r="DUJ85" s="209"/>
      <c r="DUK85" s="209"/>
      <c r="DUL85" s="209"/>
      <c r="DUM85" s="209"/>
      <c r="DUN85" s="209"/>
      <c r="DUO85" s="209"/>
      <c r="DUP85" s="209"/>
      <c r="DUQ85" s="209"/>
      <c r="DUR85" s="209"/>
      <c r="DUS85" s="209"/>
      <c r="DUT85" s="209"/>
      <c r="DUU85" s="209"/>
      <c r="DUV85" s="209"/>
      <c r="DUW85" s="209"/>
      <c r="DUX85" s="209"/>
      <c r="DUY85" s="209"/>
      <c r="DUZ85" s="209"/>
      <c r="DVA85" s="209"/>
      <c r="DVB85" s="209"/>
      <c r="DVC85" s="209"/>
      <c r="DVD85" s="209"/>
      <c r="DVE85" s="209"/>
      <c r="DVF85" s="209"/>
      <c r="DVG85" s="209"/>
      <c r="DVH85" s="209"/>
      <c r="DVI85" s="209"/>
      <c r="DVJ85" s="209"/>
      <c r="DVK85" s="209"/>
      <c r="DVL85" s="209"/>
      <c r="DVM85" s="209"/>
      <c r="DVN85" s="209"/>
      <c r="DVO85" s="209"/>
      <c r="DVP85" s="209"/>
      <c r="DVQ85" s="209"/>
      <c r="DVR85" s="209"/>
      <c r="DVS85" s="209"/>
      <c r="DVT85" s="209"/>
      <c r="DVU85" s="209"/>
      <c r="DVV85" s="209"/>
      <c r="DVW85" s="209"/>
      <c r="DVX85" s="209"/>
      <c r="DVY85" s="209"/>
      <c r="DVZ85" s="209"/>
      <c r="DWA85" s="209"/>
      <c r="DWB85" s="209"/>
      <c r="DWC85" s="209"/>
      <c r="DWD85" s="209"/>
      <c r="DWE85" s="209"/>
      <c r="DWF85" s="209"/>
      <c r="DWG85" s="209"/>
      <c r="DWH85" s="209"/>
      <c r="DWI85" s="209"/>
      <c r="DWJ85" s="209"/>
      <c r="DWK85" s="209"/>
      <c r="DWL85" s="209"/>
      <c r="DWM85" s="209"/>
      <c r="DWN85" s="209"/>
      <c r="DWO85" s="209"/>
      <c r="DWP85" s="209"/>
      <c r="DWQ85" s="209"/>
      <c r="DWR85" s="209"/>
      <c r="DWS85" s="209"/>
      <c r="DWT85" s="209"/>
      <c r="DWU85" s="209"/>
      <c r="DWV85" s="209"/>
      <c r="DWW85" s="209"/>
      <c r="DWX85" s="209"/>
      <c r="DWY85" s="209"/>
      <c r="DWZ85" s="209"/>
      <c r="DXA85" s="209"/>
      <c r="DXB85" s="209"/>
      <c r="DXC85" s="209"/>
      <c r="DXD85" s="209"/>
      <c r="DXE85" s="209"/>
      <c r="DXF85" s="209"/>
      <c r="DXG85" s="209"/>
      <c r="DXH85" s="209"/>
      <c r="DXI85" s="209"/>
      <c r="DXJ85" s="209"/>
      <c r="DXK85" s="209"/>
      <c r="DXL85" s="209"/>
      <c r="DXM85" s="209"/>
      <c r="DXN85" s="209"/>
      <c r="DXO85" s="209"/>
      <c r="DXP85" s="209"/>
      <c r="DXQ85" s="209"/>
      <c r="DXR85" s="209"/>
      <c r="DXS85" s="209"/>
      <c r="DXT85" s="209"/>
      <c r="DXU85" s="209"/>
      <c r="DXV85" s="209"/>
      <c r="DXW85" s="209"/>
      <c r="DXX85" s="209"/>
      <c r="DXY85" s="209"/>
      <c r="DXZ85" s="209"/>
      <c r="DYA85" s="209"/>
      <c r="DYB85" s="209"/>
      <c r="DYC85" s="209"/>
      <c r="DYD85" s="209"/>
      <c r="DYE85" s="209"/>
      <c r="DYF85" s="209"/>
      <c r="DYG85" s="209"/>
      <c r="DYH85" s="209"/>
      <c r="DYI85" s="209"/>
      <c r="DYJ85" s="209"/>
      <c r="DYK85" s="209"/>
      <c r="DYL85" s="209"/>
      <c r="DYM85" s="209"/>
      <c r="DYN85" s="209"/>
      <c r="DYO85" s="209"/>
      <c r="DYP85" s="209"/>
      <c r="DYQ85" s="209"/>
      <c r="DYR85" s="209"/>
      <c r="DYS85" s="209"/>
      <c r="DYT85" s="209"/>
      <c r="DYU85" s="209"/>
      <c r="DYV85" s="209"/>
      <c r="DYW85" s="209"/>
      <c r="DYX85" s="209"/>
      <c r="DYY85" s="209"/>
      <c r="DYZ85" s="209"/>
      <c r="DZA85" s="209"/>
      <c r="DZB85" s="209"/>
      <c r="DZC85" s="209"/>
      <c r="DZD85" s="209"/>
      <c r="DZE85" s="209"/>
      <c r="DZF85" s="209"/>
      <c r="DZG85" s="209"/>
      <c r="DZH85" s="209"/>
      <c r="DZI85" s="209"/>
      <c r="DZJ85" s="209"/>
      <c r="DZK85" s="209"/>
      <c r="DZL85" s="209"/>
      <c r="DZM85" s="209"/>
      <c r="DZN85" s="209"/>
      <c r="DZO85" s="209"/>
      <c r="DZP85" s="209"/>
      <c r="DZQ85" s="209"/>
      <c r="DZR85" s="209"/>
      <c r="DZS85" s="209"/>
      <c r="DZT85" s="209"/>
      <c r="DZU85" s="209"/>
      <c r="DZV85" s="209"/>
      <c r="DZW85" s="209"/>
      <c r="DZX85" s="209"/>
      <c r="DZY85" s="209"/>
      <c r="DZZ85" s="209"/>
      <c r="EAA85" s="209"/>
      <c r="EAB85" s="209"/>
      <c r="EAC85" s="209"/>
      <c r="EAD85" s="209"/>
      <c r="EAE85" s="209"/>
      <c r="EAF85" s="209"/>
      <c r="EAG85" s="209"/>
      <c r="EAH85" s="209"/>
      <c r="EAI85" s="209"/>
      <c r="EAJ85" s="209"/>
      <c r="EAK85" s="209"/>
      <c r="EAL85" s="209"/>
      <c r="EAM85" s="209"/>
      <c r="EAN85" s="209"/>
      <c r="EAO85" s="209"/>
      <c r="EAP85" s="209"/>
      <c r="EAQ85" s="209"/>
      <c r="EAR85" s="209"/>
      <c r="EAS85" s="209"/>
      <c r="EAT85" s="209"/>
      <c r="EAU85" s="209"/>
      <c r="EAV85" s="209"/>
      <c r="EAW85" s="209"/>
      <c r="EAX85" s="209"/>
      <c r="EAY85" s="209"/>
      <c r="EAZ85" s="209"/>
      <c r="EBA85" s="209"/>
      <c r="EBB85" s="209"/>
      <c r="EBC85" s="209"/>
      <c r="EBD85" s="209"/>
      <c r="EBE85" s="209"/>
      <c r="EBF85" s="209"/>
      <c r="EBG85" s="209"/>
      <c r="EBH85" s="209"/>
      <c r="EBI85" s="209"/>
      <c r="EBJ85" s="209"/>
      <c r="EBK85" s="209"/>
      <c r="EBL85" s="209"/>
      <c r="EBM85" s="209"/>
      <c r="EBN85" s="209"/>
      <c r="EBO85" s="209"/>
      <c r="EBP85" s="209"/>
      <c r="EBQ85" s="209"/>
      <c r="EBR85" s="209"/>
      <c r="EBS85" s="209"/>
      <c r="EBT85" s="209"/>
      <c r="EBU85" s="209"/>
      <c r="EBV85" s="209"/>
      <c r="EBW85" s="209"/>
      <c r="EBX85" s="209"/>
      <c r="EBY85" s="209"/>
      <c r="EBZ85" s="209"/>
      <c r="ECA85" s="209"/>
      <c r="ECB85" s="209"/>
      <c r="ECC85" s="209"/>
      <c r="ECD85" s="209"/>
      <c r="ECE85" s="209"/>
      <c r="ECF85" s="209"/>
      <c r="ECG85" s="209"/>
      <c r="ECH85" s="209"/>
      <c r="ECI85" s="209"/>
      <c r="ECJ85" s="209"/>
      <c r="ECK85" s="209"/>
      <c r="ECL85" s="209"/>
      <c r="ECM85" s="209"/>
      <c r="ECN85" s="209"/>
      <c r="ECO85" s="209"/>
      <c r="ECP85" s="209"/>
      <c r="ECQ85" s="209"/>
      <c r="ECR85" s="209"/>
      <c r="ECS85" s="209"/>
      <c r="ECT85" s="209"/>
      <c r="ECU85" s="209"/>
      <c r="ECV85" s="209"/>
      <c r="ECW85" s="209"/>
      <c r="ECX85" s="209"/>
      <c r="ECY85" s="209"/>
      <c r="ECZ85" s="209"/>
      <c r="EDA85" s="209"/>
      <c r="EDB85" s="209"/>
      <c r="EDC85" s="209"/>
      <c r="EDD85" s="209"/>
      <c r="EDE85" s="209"/>
      <c r="EDF85" s="209"/>
      <c r="EDG85" s="209"/>
      <c r="EDH85" s="209"/>
      <c r="EDI85" s="209"/>
      <c r="EDJ85" s="209"/>
      <c r="EDK85" s="209"/>
      <c r="EDL85" s="209"/>
      <c r="EDM85" s="209"/>
      <c r="EDN85" s="209"/>
      <c r="EDO85" s="209"/>
      <c r="EDP85" s="209"/>
      <c r="EDQ85" s="209"/>
      <c r="EDR85" s="209"/>
      <c r="EDS85" s="209"/>
      <c r="EDT85" s="209"/>
      <c r="EDU85" s="209"/>
      <c r="EDV85" s="209"/>
      <c r="EDW85" s="209"/>
      <c r="EDX85" s="209"/>
      <c r="EDY85" s="209"/>
      <c r="EDZ85" s="209"/>
      <c r="EEA85" s="209"/>
      <c r="EEB85" s="209"/>
      <c r="EEC85" s="209"/>
      <c r="EED85" s="209"/>
      <c r="EEE85" s="209"/>
      <c r="EEF85" s="209"/>
      <c r="EEG85" s="209"/>
      <c r="EEH85" s="209"/>
      <c r="EEI85" s="209"/>
      <c r="EEJ85" s="209"/>
      <c r="EEK85" s="209"/>
      <c r="EEL85" s="209"/>
      <c r="EEM85" s="209"/>
      <c r="EEN85" s="209"/>
      <c r="EEO85" s="209"/>
      <c r="EEP85" s="209"/>
      <c r="EEQ85" s="209"/>
      <c r="EER85" s="209"/>
      <c r="EES85" s="209"/>
      <c r="EET85" s="209"/>
      <c r="EEU85" s="209"/>
      <c r="EEV85" s="209"/>
      <c r="EEW85" s="209"/>
      <c r="EEX85" s="209"/>
      <c r="EEY85" s="209"/>
      <c r="EEZ85" s="209"/>
      <c r="EFA85" s="209"/>
      <c r="EFB85" s="209"/>
      <c r="EFC85" s="209"/>
      <c r="EFD85" s="209"/>
      <c r="EFE85" s="209"/>
      <c r="EFF85" s="209"/>
      <c r="EFG85" s="209"/>
      <c r="EFH85" s="209"/>
      <c r="EFI85" s="209"/>
      <c r="EFJ85" s="209"/>
      <c r="EFK85" s="209"/>
      <c r="EFL85" s="209"/>
      <c r="EFM85" s="209"/>
      <c r="EFN85" s="209"/>
      <c r="EFO85" s="209"/>
      <c r="EFP85" s="209"/>
      <c r="EFQ85" s="209"/>
      <c r="EFR85" s="209"/>
      <c r="EFS85" s="209"/>
      <c r="EFT85" s="209"/>
      <c r="EFU85" s="209"/>
      <c r="EFV85" s="209"/>
      <c r="EFW85" s="209"/>
      <c r="EFX85" s="209"/>
      <c r="EFY85" s="209"/>
      <c r="EFZ85" s="209"/>
      <c r="EGA85" s="209"/>
      <c r="EGB85" s="209"/>
      <c r="EGC85" s="209"/>
      <c r="EGD85" s="209"/>
      <c r="EGE85" s="209"/>
      <c r="EGF85" s="209"/>
      <c r="EGG85" s="209"/>
      <c r="EGH85" s="209"/>
      <c r="EGI85" s="209"/>
      <c r="EGJ85" s="209"/>
      <c r="EGK85" s="209"/>
      <c r="EGL85" s="209"/>
      <c r="EGM85" s="209"/>
      <c r="EGN85" s="209"/>
      <c r="EGO85" s="209"/>
      <c r="EGP85" s="209"/>
      <c r="EGQ85" s="209"/>
      <c r="EGR85" s="209"/>
      <c r="EGS85" s="209"/>
      <c r="EGT85" s="209"/>
      <c r="EGU85" s="209"/>
      <c r="EGV85" s="209"/>
      <c r="EGW85" s="209"/>
      <c r="EGX85" s="209"/>
      <c r="EGY85" s="209"/>
      <c r="EGZ85" s="209"/>
      <c r="EHA85" s="209"/>
      <c r="EHB85" s="209"/>
      <c r="EHC85" s="209"/>
      <c r="EHD85" s="209"/>
      <c r="EHE85" s="209"/>
      <c r="EHF85" s="209"/>
      <c r="EHG85" s="209"/>
      <c r="EHH85" s="209"/>
      <c r="EHI85" s="209"/>
      <c r="EHJ85" s="209"/>
      <c r="EHK85" s="209"/>
      <c r="EHL85" s="209"/>
      <c r="EHM85" s="209"/>
      <c r="EHN85" s="209"/>
      <c r="EHO85" s="209"/>
      <c r="EHP85" s="209"/>
      <c r="EHQ85" s="209"/>
      <c r="EHR85" s="209"/>
      <c r="EHS85" s="209"/>
      <c r="EHT85" s="209"/>
      <c r="EHU85" s="209"/>
      <c r="EHV85" s="209"/>
      <c r="EHW85" s="209"/>
      <c r="EHX85" s="209"/>
      <c r="EHY85" s="209"/>
      <c r="EHZ85" s="209"/>
      <c r="EIA85" s="209"/>
      <c r="EIB85" s="209"/>
      <c r="EIC85" s="209"/>
      <c r="EID85" s="209"/>
      <c r="EIE85" s="209"/>
      <c r="EIF85" s="209"/>
      <c r="EIG85" s="209"/>
      <c r="EIH85" s="209"/>
      <c r="EII85" s="209"/>
      <c r="EIJ85" s="209"/>
      <c r="EIK85" s="209"/>
      <c r="EIL85" s="209"/>
      <c r="EIM85" s="209"/>
      <c r="EIN85" s="209"/>
      <c r="EIO85" s="209"/>
      <c r="EIP85" s="209"/>
      <c r="EIQ85" s="209"/>
      <c r="EIR85" s="209"/>
      <c r="EIS85" s="209"/>
      <c r="EIT85" s="209"/>
      <c r="EIU85" s="209"/>
      <c r="EIV85" s="209"/>
      <c r="EIW85" s="209"/>
      <c r="EIX85" s="209"/>
      <c r="EIY85" s="209"/>
      <c r="EIZ85" s="209"/>
      <c r="EJA85" s="209"/>
      <c r="EJB85" s="209"/>
      <c r="EJC85" s="209"/>
      <c r="EJD85" s="209"/>
      <c r="EJE85" s="209"/>
      <c r="EJF85" s="209"/>
      <c r="EJG85" s="209"/>
      <c r="EJH85" s="209"/>
      <c r="EJI85" s="209"/>
      <c r="EJJ85" s="209"/>
      <c r="EJK85" s="209"/>
      <c r="EJL85" s="209"/>
      <c r="EJM85" s="209"/>
      <c r="EJN85" s="209"/>
      <c r="EJO85" s="209"/>
      <c r="EJP85" s="209"/>
      <c r="EJQ85" s="209"/>
      <c r="EJR85" s="209"/>
      <c r="EJS85" s="209"/>
      <c r="EJT85" s="209"/>
      <c r="EJU85" s="209"/>
      <c r="EJV85" s="209"/>
      <c r="EJW85" s="209"/>
      <c r="EJX85" s="209"/>
      <c r="EJY85" s="209"/>
      <c r="EJZ85" s="209"/>
      <c r="EKA85" s="209"/>
      <c r="EKB85" s="209"/>
      <c r="EKC85" s="209"/>
      <c r="EKD85" s="209"/>
      <c r="EKE85" s="209"/>
      <c r="EKF85" s="209"/>
      <c r="EKG85" s="209"/>
      <c r="EKH85" s="209"/>
      <c r="EKI85" s="209"/>
      <c r="EKJ85" s="209"/>
      <c r="EKK85" s="209"/>
      <c r="EKL85" s="209"/>
      <c r="EKM85" s="209"/>
      <c r="EKN85" s="209"/>
      <c r="EKO85" s="209"/>
      <c r="EKP85" s="209"/>
      <c r="EKQ85" s="209"/>
      <c r="EKR85" s="209"/>
      <c r="EKS85" s="209"/>
      <c r="EKT85" s="209"/>
      <c r="EKU85" s="209"/>
      <c r="EKV85" s="209"/>
      <c r="EKW85" s="209"/>
      <c r="EKX85" s="209"/>
      <c r="EKY85" s="209"/>
      <c r="EKZ85" s="209"/>
      <c r="ELA85" s="209"/>
      <c r="ELB85" s="209"/>
      <c r="ELC85" s="209"/>
      <c r="ELD85" s="209"/>
      <c r="ELE85" s="209"/>
      <c r="ELF85" s="209"/>
      <c r="ELG85" s="209"/>
      <c r="ELH85" s="209"/>
      <c r="ELI85" s="209"/>
      <c r="ELJ85" s="209"/>
      <c r="ELK85" s="209"/>
      <c r="ELL85" s="209"/>
      <c r="ELM85" s="209"/>
      <c r="ELN85" s="209"/>
      <c r="ELO85" s="209"/>
      <c r="ELP85" s="209"/>
      <c r="ELQ85" s="209"/>
      <c r="ELR85" s="209"/>
      <c r="ELS85" s="209"/>
      <c r="ELT85" s="209"/>
      <c r="ELU85" s="209"/>
      <c r="ELV85" s="209"/>
      <c r="ELW85" s="209"/>
      <c r="ELX85" s="209"/>
      <c r="ELY85" s="209"/>
      <c r="ELZ85" s="209"/>
      <c r="EMA85" s="209"/>
      <c r="EMB85" s="209"/>
      <c r="EMC85" s="209"/>
      <c r="EMD85" s="209"/>
      <c r="EME85" s="209"/>
      <c r="EMF85" s="209"/>
      <c r="EMG85" s="209"/>
      <c r="EMH85" s="209"/>
      <c r="EMI85" s="209"/>
      <c r="EMJ85" s="209"/>
      <c r="EMK85" s="209"/>
      <c r="EML85" s="209"/>
      <c r="EMM85" s="209"/>
      <c r="EMN85" s="209"/>
      <c r="EMO85" s="209"/>
      <c r="EMP85" s="209"/>
      <c r="EMQ85" s="209"/>
      <c r="EMR85" s="209"/>
      <c r="EMS85" s="209"/>
      <c r="EMT85" s="209"/>
      <c r="EMU85" s="209"/>
      <c r="EMV85" s="209"/>
      <c r="EMW85" s="209"/>
      <c r="EMX85" s="209"/>
      <c r="EMY85" s="209"/>
      <c r="EMZ85" s="209"/>
      <c r="ENA85" s="209"/>
      <c r="ENB85" s="209"/>
      <c r="ENC85" s="209"/>
      <c r="END85" s="209"/>
      <c r="ENE85" s="209"/>
      <c r="ENF85" s="209"/>
      <c r="ENG85" s="209"/>
      <c r="ENH85" s="209"/>
      <c r="ENI85" s="209"/>
      <c r="ENJ85" s="209"/>
      <c r="ENK85" s="209"/>
      <c r="ENL85" s="209"/>
      <c r="ENM85" s="209"/>
      <c r="ENN85" s="209"/>
      <c r="ENO85" s="209"/>
      <c r="ENP85" s="209"/>
      <c r="ENQ85" s="209"/>
      <c r="ENR85" s="209"/>
      <c r="ENS85" s="209"/>
      <c r="ENT85" s="209"/>
      <c r="ENU85" s="209"/>
      <c r="ENV85" s="209"/>
      <c r="ENW85" s="209"/>
      <c r="ENX85" s="209"/>
      <c r="ENY85" s="209"/>
      <c r="ENZ85" s="209"/>
      <c r="EOA85" s="209"/>
      <c r="EOB85" s="209"/>
      <c r="EOC85" s="209"/>
      <c r="EOD85" s="209"/>
      <c r="EOE85" s="209"/>
      <c r="EOF85" s="209"/>
      <c r="EOG85" s="209"/>
      <c r="EOH85" s="209"/>
      <c r="EOI85" s="209"/>
      <c r="EOJ85" s="209"/>
      <c r="EOK85" s="209"/>
      <c r="EOL85" s="209"/>
      <c r="EOM85" s="209"/>
      <c r="EON85" s="209"/>
      <c r="EOO85" s="209"/>
      <c r="EOP85" s="209"/>
      <c r="EOQ85" s="209"/>
      <c r="EOR85" s="209"/>
      <c r="EOS85" s="209"/>
      <c r="EOT85" s="209"/>
      <c r="EOU85" s="209"/>
      <c r="EOV85" s="209"/>
      <c r="EOW85" s="209"/>
      <c r="EOX85" s="209"/>
      <c r="EOY85" s="209"/>
      <c r="EOZ85" s="209"/>
      <c r="EPA85" s="209"/>
      <c r="EPB85" s="209"/>
      <c r="EPC85" s="209"/>
      <c r="EPD85" s="209"/>
      <c r="EPE85" s="209"/>
      <c r="EPF85" s="209"/>
      <c r="EPG85" s="209"/>
      <c r="EPH85" s="209"/>
      <c r="EPI85" s="209"/>
      <c r="EPJ85" s="209"/>
      <c r="EPK85" s="209"/>
      <c r="EPL85" s="209"/>
      <c r="EPM85" s="209"/>
      <c r="EPN85" s="209"/>
      <c r="EPO85" s="209"/>
      <c r="EPP85" s="209"/>
      <c r="EPQ85" s="209"/>
      <c r="EPR85" s="209"/>
      <c r="EPS85" s="209"/>
      <c r="EPT85" s="209"/>
      <c r="EPU85" s="209"/>
      <c r="EPV85" s="209"/>
      <c r="EPW85" s="209"/>
      <c r="EPX85" s="209"/>
      <c r="EPY85" s="209"/>
      <c r="EPZ85" s="209"/>
      <c r="EQA85" s="209"/>
      <c r="EQB85" s="209"/>
      <c r="EQC85" s="209"/>
      <c r="EQD85" s="209"/>
      <c r="EQE85" s="209"/>
      <c r="EQF85" s="209"/>
      <c r="EQG85" s="209"/>
      <c r="EQH85" s="209"/>
      <c r="EQI85" s="209"/>
      <c r="EQJ85" s="209"/>
      <c r="EQK85" s="209"/>
      <c r="EQL85" s="209"/>
      <c r="EQM85" s="209"/>
      <c r="EQN85" s="209"/>
      <c r="EQO85" s="209"/>
      <c r="EQP85" s="209"/>
      <c r="EQQ85" s="209"/>
      <c r="EQR85" s="209"/>
      <c r="EQS85" s="209"/>
      <c r="EQT85" s="209"/>
      <c r="EQU85" s="209"/>
      <c r="EQV85" s="209"/>
      <c r="EQW85" s="209"/>
      <c r="EQX85" s="209"/>
      <c r="EQY85" s="209"/>
      <c r="EQZ85" s="209"/>
      <c r="ERA85" s="209"/>
      <c r="ERB85" s="209"/>
      <c r="ERC85" s="209"/>
      <c r="ERD85" s="209"/>
      <c r="ERE85" s="209"/>
      <c r="ERF85" s="209"/>
      <c r="ERG85" s="209"/>
      <c r="ERH85" s="209"/>
      <c r="ERI85" s="209"/>
      <c r="ERJ85" s="209"/>
      <c r="ERK85" s="209"/>
      <c r="ERL85" s="209"/>
      <c r="ERM85" s="209"/>
      <c r="ERN85" s="209"/>
      <c r="ERO85" s="209"/>
      <c r="ERP85" s="209"/>
      <c r="ERQ85" s="209"/>
      <c r="ERR85" s="209"/>
      <c r="ERS85" s="209"/>
      <c r="ERT85" s="209"/>
      <c r="ERU85" s="209"/>
      <c r="ERV85" s="209"/>
      <c r="ERW85" s="209"/>
      <c r="ERX85" s="209"/>
      <c r="ERY85" s="209"/>
      <c r="ERZ85" s="209"/>
      <c r="ESA85" s="209"/>
      <c r="ESB85" s="209"/>
      <c r="ESC85" s="209"/>
      <c r="ESD85" s="209"/>
      <c r="ESE85" s="209"/>
      <c r="ESF85" s="209"/>
      <c r="ESG85" s="209"/>
      <c r="ESH85" s="209"/>
      <c r="ESI85" s="209"/>
      <c r="ESJ85" s="209"/>
      <c r="ESK85" s="209"/>
      <c r="ESL85" s="209"/>
      <c r="ESM85" s="209"/>
      <c r="ESN85" s="209"/>
      <c r="ESO85" s="209"/>
      <c r="ESP85" s="209"/>
      <c r="ESQ85" s="209"/>
      <c r="ESR85" s="209"/>
      <c r="ESS85" s="209"/>
      <c r="EST85" s="209"/>
      <c r="ESU85" s="209"/>
      <c r="ESV85" s="209"/>
      <c r="ESW85" s="209"/>
      <c r="ESX85" s="209"/>
      <c r="ESY85" s="209"/>
      <c r="ESZ85" s="209"/>
      <c r="ETA85" s="209"/>
      <c r="ETB85" s="209"/>
      <c r="ETC85" s="209"/>
      <c r="ETD85" s="209"/>
      <c r="ETE85" s="209"/>
      <c r="ETF85" s="209"/>
      <c r="ETG85" s="209"/>
      <c r="ETH85" s="209"/>
      <c r="ETI85" s="209"/>
      <c r="ETJ85" s="209"/>
      <c r="ETK85" s="209"/>
      <c r="ETL85" s="209"/>
      <c r="ETM85" s="209"/>
      <c r="ETN85" s="209"/>
      <c r="ETO85" s="209"/>
      <c r="ETP85" s="209"/>
      <c r="ETQ85" s="209"/>
      <c r="ETR85" s="209"/>
      <c r="ETS85" s="209"/>
      <c r="ETT85" s="209"/>
      <c r="ETU85" s="209"/>
      <c r="ETV85" s="209"/>
      <c r="ETW85" s="209"/>
      <c r="ETX85" s="209"/>
      <c r="ETY85" s="209"/>
      <c r="ETZ85" s="209"/>
      <c r="EUA85" s="209"/>
      <c r="EUB85" s="209"/>
      <c r="EUC85" s="209"/>
      <c r="EUD85" s="209"/>
      <c r="EUE85" s="209"/>
      <c r="EUF85" s="209"/>
      <c r="EUG85" s="209"/>
      <c r="EUH85" s="209"/>
      <c r="EUI85" s="209"/>
      <c r="EUJ85" s="209"/>
      <c r="EUK85" s="209"/>
      <c r="EUL85" s="209"/>
      <c r="EUM85" s="209"/>
      <c r="EUN85" s="209"/>
      <c r="EUO85" s="209"/>
      <c r="EUP85" s="209"/>
      <c r="EUQ85" s="209"/>
      <c r="EUR85" s="209"/>
      <c r="EUS85" s="209"/>
      <c r="EUT85" s="209"/>
      <c r="EUU85" s="209"/>
      <c r="EUV85" s="209"/>
      <c r="EUW85" s="209"/>
      <c r="EUX85" s="209"/>
      <c r="EUY85" s="209"/>
      <c r="EUZ85" s="209"/>
      <c r="EVA85" s="209"/>
      <c r="EVB85" s="209"/>
      <c r="EVC85" s="209"/>
      <c r="EVD85" s="209"/>
      <c r="EVE85" s="209"/>
      <c r="EVF85" s="209"/>
      <c r="EVG85" s="209"/>
      <c r="EVH85" s="209"/>
      <c r="EVI85" s="209"/>
      <c r="EVJ85" s="209"/>
      <c r="EVK85" s="209"/>
      <c r="EVL85" s="209"/>
      <c r="EVM85" s="209"/>
      <c r="EVN85" s="209"/>
      <c r="EVO85" s="209"/>
      <c r="EVP85" s="209"/>
      <c r="EVQ85" s="209"/>
      <c r="EVR85" s="209"/>
      <c r="EVS85" s="209"/>
      <c r="EVT85" s="209"/>
      <c r="EVU85" s="209"/>
      <c r="EVV85" s="209"/>
      <c r="EVW85" s="209"/>
      <c r="EVX85" s="209"/>
      <c r="EVY85" s="209"/>
      <c r="EVZ85" s="209"/>
      <c r="EWA85" s="209"/>
      <c r="EWB85" s="209"/>
      <c r="EWC85" s="209"/>
      <c r="EWD85" s="209"/>
      <c r="EWE85" s="209"/>
      <c r="EWF85" s="209"/>
      <c r="EWG85" s="209"/>
      <c r="EWH85" s="209"/>
      <c r="EWI85" s="209"/>
      <c r="EWJ85" s="209"/>
      <c r="EWK85" s="209"/>
      <c r="EWL85" s="209"/>
      <c r="EWM85" s="209"/>
      <c r="EWN85" s="209"/>
      <c r="EWO85" s="209"/>
      <c r="EWP85" s="209"/>
      <c r="EWQ85" s="209"/>
      <c r="EWR85" s="209"/>
      <c r="EWS85" s="209"/>
      <c r="EWT85" s="209"/>
      <c r="EWU85" s="209"/>
      <c r="EWV85" s="209"/>
      <c r="EWW85" s="209"/>
      <c r="EWX85" s="209"/>
      <c r="EWY85" s="209"/>
      <c r="EWZ85" s="209"/>
      <c r="EXA85" s="209"/>
      <c r="EXB85" s="209"/>
      <c r="EXC85" s="209"/>
      <c r="EXD85" s="209"/>
      <c r="EXE85" s="209"/>
      <c r="EXF85" s="209"/>
      <c r="EXG85" s="209"/>
      <c r="EXH85" s="209"/>
      <c r="EXI85" s="209"/>
      <c r="EXJ85" s="209"/>
      <c r="EXK85" s="209"/>
      <c r="EXL85" s="209"/>
      <c r="EXM85" s="209"/>
      <c r="EXN85" s="209"/>
      <c r="EXO85" s="209"/>
      <c r="EXP85" s="209"/>
      <c r="EXQ85" s="209"/>
      <c r="EXR85" s="209"/>
      <c r="EXS85" s="209"/>
      <c r="EXT85" s="209"/>
      <c r="EXU85" s="209"/>
      <c r="EXV85" s="209"/>
      <c r="EXW85" s="209"/>
      <c r="EXX85" s="209"/>
      <c r="EXY85" s="209"/>
      <c r="EXZ85" s="209"/>
      <c r="EYA85" s="209"/>
      <c r="EYB85" s="209"/>
      <c r="EYC85" s="209"/>
      <c r="EYD85" s="209"/>
      <c r="EYE85" s="209"/>
      <c r="EYF85" s="209"/>
      <c r="EYG85" s="209"/>
      <c r="EYH85" s="209"/>
      <c r="EYI85" s="209"/>
      <c r="EYJ85" s="209"/>
      <c r="EYK85" s="209"/>
      <c r="EYL85" s="209"/>
      <c r="EYM85" s="209"/>
      <c r="EYN85" s="209"/>
      <c r="EYO85" s="209"/>
      <c r="EYP85" s="209"/>
      <c r="EYQ85" s="209"/>
      <c r="EYR85" s="209"/>
      <c r="EYS85" s="209"/>
      <c r="EYT85" s="209"/>
      <c r="EYU85" s="209"/>
      <c r="EYV85" s="209"/>
      <c r="EYW85" s="209"/>
      <c r="EYX85" s="209"/>
      <c r="EYY85" s="209"/>
      <c r="EYZ85" s="209"/>
      <c r="EZA85" s="209"/>
      <c r="EZB85" s="209"/>
      <c r="EZC85" s="209"/>
      <c r="EZD85" s="209"/>
      <c r="EZE85" s="209"/>
      <c r="EZF85" s="209"/>
      <c r="EZG85" s="209"/>
      <c r="EZH85" s="209"/>
      <c r="EZI85" s="209"/>
      <c r="EZJ85" s="209"/>
      <c r="EZK85" s="209"/>
      <c r="EZL85" s="209"/>
      <c r="EZM85" s="209"/>
      <c r="EZN85" s="209"/>
      <c r="EZO85" s="209"/>
      <c r="EZP85" s="209"/>
      <c r="EZQ85" s="209"/>
      <c r="EZR85" s="209"/>
      <c r="EZS85" s="209"/>
      <c r="EZT85" s="209"/>
      <c r="EZU85" s="209"/>
      <c r="EZV85" s="209"/>
      <c r="EZW85" s="209"/>
      <c r="EZX85" s="209"/>
      <c r="EZY85" s="209"/>
      <c r="EZZ85" s="209"/>
      <c r="FAA85" s="209"/>
      <c r="FAB85" s="209"/>
      <c r="FAC85" s="209"/>
      <c r="FAD85" s="209"/>
      <c r="FAE85" s="209"/>
      <c r="FAF85" s="209"/>
      <c r="FAG85" s="209"/>
      <c r="FAH85" s="209"/>
      <c r="FAI85" s="209"/>
      <c r="FAJ85" s="209"/>
      <c r="FAK85" s="209"/>
      <c r="FAL85" s="209"/>
      <c r="FAM85" s="209"/>
      <c r="FAN85" s="209"/>
      <c r="FAO85" s="209"/>
      <c r="FAP85" s="209"/>
      <c r="FAQ85" s="209"/>
      <c r="FAR85" s="209"/>
      <c r="FAS85" s="209"/>
      <c r="FAT85" s="209"/>
      <c r="FAU85" s="209"/>
      <c r="FAV85" s="209"/>
      <c r="FAW85" s="209"/>
      <c r="FAX85" s="209"/>
      <c r="FAY85" s="209"/>
      <c r="FAZ85" s="209"/>
      <c r="FBA85" s="209"/>
      <c r="FBB85" s="209"/>
      <c r="FBC85" s="209"/>
      <c r="FBD85" s="209"/>
      <c r="FBE85" s="209"/>
      <c r="FBF85" s="209"/>
      <c r="FBG85" s="209"/>
      <c r="FBH85" s="209"/>
      <c r="FBI85" s="209"/>
      <c r="FBJ85" s="209"/>
      <c r="FBK85" s="209"/>
      <c r="FBL85" s="209"/>
      <c r="FBM85" s="209"/>
      <c r="FBN85" s="209"/>
      <c r="FBO85" s="209"/>
      <c r="FBP85" s="209"/>
      <c r="FBQ85" s="209"/>
      <c r="FBR85" s="209"/>
      <c r="FBS85" s="209"/>
      <c r="FBT85" s="209"/>
      <c r="FBU85" s="209"/>
      <c r="FBV85" s="209"/>
      <c r="FBW85" s="209"/>
      <c r="FBX85" s="209"/>
      <c r="FBY85" s="209"/>
      <c r="FBZ85" s="209"/>
      <c r="FCA85" s="209"/>
      <c r="FCB85" s="209"/>
      <c r="FCC85" s="209"/>
      <c r="FCD85" s="209"/>
      <c r="FCE85" s="209"/>
      <c r="FCF85" s="209"/>
      <c r="FCG85" s="209"/>
      <c r="FCH85" s="209"/>
      <c r="FCI85" s="209"/>
      <c r="FCJ85" s="209"/>
      <c r="FCK85" s="209"/>
      <c r="FCL85" s="209"/>
      <c r="FCM85" s="209"/>
      <c r="FCN85" s="209"/>
      <c r="FCO85" s="209"/>
      <c r="FCP85" s="209"/>
      <c r="FCQ85" s="209"/>
      <c r="FCR85" s="209"/>
      <c r="FCS85" s="209"/>
      <c r="FCT85" s="209"/>
      <c r="FCU85" s="209"/>
      <c r="FCV85" s="209"/>
      <c r="FCW85" s="209"/>
      <c r="FCX85" s="209"/>
      <c r="FCY85" s="209"/>
      <c r="FCZ85" s="209"/>
      <c r="FDA85" s="209"/>
      <c r="FDB85" s="209"/>
      <c r="FDC85" s="209"/>
      <c r="FDD85" s="209"/>
      <c r="FDE85" s="209"/>
      <c r="FDF85" s="209"/>
      <c r="FDG85" s="209"/>
      <c r="FDH85" s="209"/>
      <c r="FDI85" s="209"/>
      <c r="FDJ85" s="209"/>
      <c r="FDK85" s="209"/>
      <c r="FDL85" s="209"/>
      <c r="FDM85" s="209"/>
      <c r="FDN85" s="209"/>
      <c r="FDO85" s="209"/>
      <c r="FDP85" s="209"/>
      <c r="FDQ85" s="209"/>
      <c r="FDR85" s="209"/>
      <c r="FDS85" s="209"/>
      <c r="FDT85" s="209"/>
      <c r="FDU85" s="209"/>
      <c r="FDV85" s="209"/>
      <c r="FDW85" s="209"/>
      <c r="FDX85" s="209"/>
      <c r="FDY85" s="209"/>
      <c r="FDZ85" s="209"/>
      <c r="FEA85" s="209"/>
      <c r="FEB85" s="209"/>
      <c r="FEC85" s="209"/>
      <c r="FED85" s="209"/>
      <c r="FEE85" s="209"/>
      <c r="FEF85" s="209"/>
      <c r="FEG85" s="209"/>
      <c r="FEH85" s="209"/>
      <c r="FEI85" s="209"/>
      <c r="FEJ85" s="209"/>
      <c r="FEK85" s="209"/>
      <c r="FEL85" s="209"/>
      <c r="FEM85" s="209"/>
      <c r="FEN85" s="209"/>
      <c r="FEO85" s="209"/>
      <c r="FEP85" s="209"/>
      <c r="FEQ85" s="209"/>
      <c r="FER85" s="209"/>
      <c r="FES85" s="209"/>
      <c r="FET85" s="209"/>
      <c r="FEU85" s="209"/>
      <c r="FEV85" s="209"/>
      <c r="FEW85" s="209"/>
      <c r="FEX85" s="209"/>
      <c r="FEY85" s="209"/>
      <c r="FEZ85" s="209"/>
      <c r="FFA85" s="209"/>
      <c r="FFB85" s="209"/>
      <c r="FFC85" s="209"/>
      <c r="FFD85" s="209"/>
      <c r="FFE85" s="209"/>
      <c r="FFF85" s="209"/>
      <c r="FFG85" s="209"/>
      <c r="FFH85" s="209"/>
      <c r="FFI85" s="209"/>
      <c r="FFJ85" s="209"/>
      <c r="FFK85" s="209"/>
      <c r="FFL85" s="209"/>
      <c r="FFM85" s="209"/>
      <c r="FFN85" s="209"/>
      <c r="FFO85" s="209"/>
      <c r="FFP85" s="209"/>
      <c r="FFQ85" s="209"/>
      <c r="FFR85" s="209"/>
      <c r="FFS85" s="209"/>
      <c r="FFT85" s="209"/>
      <c r="FFU85" s="209"/>
      <c r="FFV85" s="209"/>
      <c r="FFW85" s="209"/>
      <c r="FFX85" s="209"/>
      <c r="FFY85" s="209"/>
      <c r="FFZ85" s="209"/>
      <c r="FGA85" s="209"/>
      <c r="FGB85" s="209"/>
      <c r="FGC85" s="209"/>
      <c r="FGD85" s="209"/>
      <c r="FGE85" s="209"/>
      <c r="FGF85" s="209"/>
      <c r="FGG85" s="209"/>
      <c r="FGH85" s="209"/>
      <c r="FGI85" s="209"/>
      <c r="FGJ85" s="209"/>
      <c r="FGK85" s="209"/>
      <c r="FGL85" s="209"/>
      <c r="FGM85" s="209"/>
      <c r="FGN85" s="209"/>
      <c r="FGO85" s="209"/>
      <c r="FGP85" s="209"/>
      <c r="FGQ85" s="209"/>
      <c r="FGR85" s="209"/>
      <c r="FGS85" s="209"/>
      <c r="FGT85" s="209"/>
      <c r="FGU85" s="209"/>
      <c r="FGV85" s="209"/>
      <c r="FGW85" s="209"/>
      <c r="FGX85" s="209"/>
      <c r="FGY85" s="209"/>
      <c r="FGZ85" s="209"/>
      <c r="FHA85" s="209"/>
      <c r="FHB85" s="209"/>
      <c r="FHC85" s="209"/>
      <c r="FHD85" s="209"/>
      <c r="FHE85" s="209"/>
      <c r="FHF85" s="209"/>
      <c r="FHG85" s="209"/>
      <c r="FHH85" s="209"/>
      <c r="FHI85" s="209"/>
      <c r="FHJ85" s="209"/>
      <c r="FHK85" s="209"/>
      <c r="FHL85" s="209"/>
      <c r="FHM85" s="209"/>
      <c r="FHN85" s="209"/>
      <c r="FHO85" s="209"/>
      <c r="FHP85" s="209"/>
      <c r="FHQ85" s="209"/>
      <c r="FHR85" s="209"/>
      <c r="FHS85" s="209"/>
      <c r="FHT85" s="209"/>
      <c r="FHU85" s="209"/>
      <c r="FHV85" s="209"/>
      <c r="FHW85" s="209"/>
      <c r="FHX85" s="209"/>
      <c r="FHY85" s="209"/>
      <c r="FHZ85" s="209"/>
      <c r="FIA85" s="209"/>
      <c r="FIB85" s="209"/>
      <c r="FIC85" s="209"/>
      <c r="FID85" s="209"/>
      <c r="FIE85" s="209"/>
      <c r="FIF85" s="209"/>
      <c r="FIG85" s="209"/>
      <c r="FIH85" s="209"/>
      <c r="FII85" s="209"/>
      <c r="FIJ85" s="209"/>
      <c r="FIK85" s="209"/>
      <c r="FIL85" s="209"/>
      <c r="FIM85" s="209"/>
      <c r="FIN85" s="209"/>
      <c r="FIO85" s="209"/>
      <c r="FIP85" s="209"/>
      <c r="FIQ85" s="209"/>
      <c r="FIR85" s="209"/>
      <c r="FIS85" s="209"/>
      <c r="FIT85" s="209"/>
      <c r="FIU85" s="209"/>
      <c r="FIV85" s="209"/>
      <c r="FIW85" s="209"/>
      <c r="FIX85" s="209"/>
      <c r="FIY85" s="209"/>
      <c r="FIZ85" s="209"/>
      <c r="FJA85" s="209"/>
      <c r="FJB85" s="209"/>
      <c r="FJC85" s="209"/>
      <c r="FJD85" s="209"/>
      <c r="FJE85" s="209"/>
      <c r="FJF85" s="209"/>
      <c r="FJG85" s="209"/>
      <c r="FJH85" s="209"/>
      <c r="FJI85" s="209"/>
      <c r="FJJ85" s="209"/>
      <c r="FJK85" s="209"/>
      <c r="FJL85" s="209"/>
      <c r="FJM85" s="209"/>
      <c r="FJN85" s="209"/>
      <c r="FJO85" s="209"/>
      <c r="FJP85" s="209"/>
      <c r="FJQ85" s="209"/>
      <c r="FJR85" s="209"/>
      <c r="FJS85" s="209"/>
      <c r="FJT85" s="209"/>
      <c r="FJU85" s="209"/>
      <c r="FJV85" s="209"/>
      <c r="FJW85" s="209"/>
      <c r="FJX85" s="209"/>
      <c r="FJY85" s="209"/>
      <c r="FJZ85" s="209"/>
      <c r="FKA85" s="209"/>
      <c r="FKB85" s="209"/>
      <c r="FKC85" s="209"/>
      <c r="FKD85" s="209"/>
      <c r="FKE85" s="209"/>
      <c r="FKF85" s="209"/>
      <c r="FKG85" s="209"/>
      <c r="FKH85" s="209"/>
      <c r="FKI85" s="209"/>
      <c r="FKJ85" s="209"/>
      <c r="FKK85" s="209"/>
      <c r="FKL85" s="209"/>
      <c r="FKM85" s="209"/>
      <c r="FKN85" s="209"/>
      <c r="FKO85" s="209"/>
      <c r="FKP85" s="209"/>
      <c r="FKQ85" s="209"/>
      <c r="FKR85" s="209"/>
      <c r="FKS85" s="209"/>
      <c r="FKT85" s="209"/>
      <c r="FKU85" s="209"/>
      <c r="FKV85" s="209"/>
      <c r="FKW85" s="209"/>
      <c r="FKX85" s="209"/>
      <c r="FKY85" s="209"/>
      <c r="FKZ85" s="209"/>
      <c r="FLA85" s="209"/>
      <c r="FLB85" s="209"/>
      <c r="FLC85" s="209"/>
      <c r="FLD85" s="209"/>
      <c r="FLE85" s="209"/>
      <c r="FLF85" s="209"/>
      <c r="FLG85" s="209"/>
      <c r="FLH85" s="209"/>
      <c r="FLI85" s="209"/>
      <c r="FLJ85" s="209"/>
      <c r="FLK85" s="209"/>
      <c r="FLL85" s="209"/>
      <c r="FLM85" s="209"/>
      <c r="FLN85" s="209"/>
      <c r="FLO85" s="209"/>
      <c r="FLP85" s="209"/>
      <c r="FLQ85" s="209"/>
      <c r="FLR85" s="209"/>
      <c r="FLS85" s="209"/>
      <c r="FLT85" s="209"/>
      <c r="FLU85" s="209"/>
      <c r="FLV85" s="209"/>
      <c r="FLW85" s="209"/>
      <c r="FLX85" s="209"/>
      <c r="FLY85" s="209"/>
      <c r="FLZ85" s="209"/>
      <c r="FMA85" s="209"/>
      <c r="FMB85" s="209"/>
      <c r="FMC85" s="209"/>
      <c r="FMD85" s="209"/>
      <c r="FME85" s="209"/>
      <c r="FMF85" s="209"/>
      <c r="FMG85" s="209"/>
      <c r="FMH85" s="209"/>
      <c r="FMI85" s="209"/>
      <c r="FMJ85" s="209"/>
      <c r="FMK85" s="209"/>
      <c r="FML85" s="209"/>
      <c r="FMM85" s="209"/>
      <c r="FMN85" s="209"/>
      <c r="FMO85" s="209"/>
      <c r="FMP85" s="209"/>
      <c r="FMQ85" s="209"/>
      <c r="FMR85" s="209"/>
      <c r="FMS85" s="209"/>
      <c r="FMT85" s="209"/>
      <c r="FMU85" s="209"/>
      <c r="FMV85" s="209"/>
      <c r="FMW85" s="209"/>
      <c r="FMX85" s="209"/>
      <c r="FMY85" s="209"/>
      <c r="FMZ85" s="209"/>
      <c r="FNA85" s="209"/>
      <c r="FNB85" s="209"/>
      <c r="FNC85" s="209"/>
      <c r="FND85" s="209"/>
      <c r="FNE85" s="209"/>
      <c r="FNF85" s="209"/>
      <c r="FNG85" s="209"/>
      <c r="FNH85" s="209"/>
      <c r="FNI85" s="209"/>
      <c r="FNJ85" s="209"/>
      <c r="FNK85" s="209"/>
      <c r="FNL85" s="209"/>
      <c r="FNM85" s="209"/>
      <c r="FNN85" s="209"/>
      <c r="FNO85" s="209"/>
      <c r="FNP85" s="209"/>
      <c r="FNQ85" s="209"/>
      <c r="FNR85" s="209"/>
      <c r="FNS85" s="209"/>
      <c r="FNT85" s="209"/>
      <c r="FNU85" s="209"/>
      <c r="FNV85" s="209"/>
      <c r="FNW85" s="209"/>
      <c r="FNX85" s="209"/>
      <c r="FNY85" s="209"/>
      <c r="FNZ85" s="209"/>
      <c r="FOA85" s="209"/>
      <c r="FOB85" s="209"/>
      <c r="FOC85" s="209"/>
      <c r="FOD85" s="209"/>
      <c r="FOE85" s="209"/>
      <c r="FOF85" s="209"/>
      <c r="FOG85" s="209"/>
      <c r="FOH85" s="209"/>
      <c r="FOI85" s="209"/>
      <c r="FOJ85" s="209"/>
      <c r="FOK85" s="209"/>
      <c r="FOL85" s="209"/>
      <c r="FOM85" s="209"/>
      <c r="FON85" s="209"/>
      <c r="FOO85" s="209"/>
      <c r="FOP85" s="209"/>
      <c r="FOQ85" s="209"/>
      <c r="FOR85" s="209"/>
      <c r="FOS85" s="209"/>
      <c r="FOT85" s="209"/>
      <c r="FOU85" s="209"/>
      <c r="FOV85" s="209"/>
      <c r="FOW85" s="209"/>
      <c r="FOX85" s="209"/>
      <c r="FOY85" s="209"/>
      <c r="FOZ85" s="209"/>
      <c r="FPA85" s="209"/>
      <c r="FPB85" s="209"/>
      <c r="FPC85" s="209"/>
      <c r="FPD85" s="209"/>
      <c r="FPE85" s="209"/>
      <c r="FPF85" s="209"/>
      <c r="FPG85" s="209"/>
      <c r="FPH85" s="209"/>
      <c r="FPI85" s="209"/>
      <c r="FPJ85" s="209"/>
      <c r="FPK85" s="209"/>
      <c r="FPL85" s="209"/>
      <c r="FPM85" s="209"/>
      <c r="FPN85" s="209"/>
      <c r="FPO85" s="209"/>
      <c r="FPP85" s="209"/>
      <c r="FPQ85" s="209"/>
      <c r="FPR85" s="209"/>
      <c r="FPS85" s="209"/>
      <c r="FPT85" s="209"/>
      <c r="FPU85" s="209"/>
      <c r="FPV85" s="209"/>
      <c r="FPW85" s="209"/>
      <c r="FPX85" s="209"/>
      <c r="FPY85" s="209"/>
      <c r="FPZ85" s="209"/>
      <c r="FQA85" s="209"/>
      <c r="FQB85" s="209"/>
      <c r="FQC85" s="209"/>
      <c r="FQD85" s="209"/>
      <c r="FQE85" s="209"/>
      <c r="FQF85" s="209"/>
      <c r="FQG85" s="209"/>
      <c r="FQH85" s="209"/>
      <c r="FQI85" s="209"/>
      <c r="FQJ85" s="209"/>
      <c r="FQK85" s="209"/>
      <c r="FQL85" s="209"/>
      <c r="FQM85" s="209"/>
      <c r="FQN85" s="209"/>
      <c r="FQO85" s="209"/>
      <c r="FQP85" s="209"/>
      <c r="FQQ85" s="209"/>
      <c r="FQR85" s="209"/>
      <c r="FQS85" s="209"/>
      <c r="FQT85" s="209"/>
      <c r="FQU85" s="209"/>
      <c r="FQV85" s="209"/>
      <c r="FQW85" s="209"/>
      <c r="FQX85" s="209"/>
      <c r="FQY85" s="209"/>
      <c r="FQZ85" s="209"/>
      <c r="FRA85" s="209"/>
      <c r="FRB85" s="209"/>
      <c r="FRC85" s="209"/>
      <c r="FRD85" s="209"/>
      <c r="FRE85" s="209"/>
      <c r="FRF85" s="209"/>
      <c r="FRG85" s="209"/>
      <c r="FRH85" s="209"/>
      <c r="FRI85" s="209"/>
      <c r="FRJ85" s="209"/>
      <c r="FRK85" s="209"/>
      <c r="FRL85" s="209"/>
      <c r="FRM85" s="209"/>
      <c r="FRN85" s="209"/>
      <c r="FRO85" s="209"/>
      <c r="FRP85" s="209"/>
      <c r="FRQ85" s="209"/>
      <c r="FRR85" s="209"/>
      <c r="FRS85" s="209"/>
      <c r="FRT85" s="209"/>
      <c r="FRU85" s="209"/>
      <c r="FRV85" s="209"/>
      <c r="FRW85" s="209"/>
      <c r="FRX85" s="209"/>
      <c r="FRY85" s="209"/>
      <c r="FRZ85" s="209"/>
      <c r="FSA85" s="209"/>
      <c r="FSB85" s="209"/>
      <c r="FSC85" s="209"/>
      <c r="FSD85" s="209"/>
      <c r="FSE85" s="209"/>
      <c r="FSF85" s="209"/>
      <c r="FSG85" s="209"/>
      <c r="FSH85" s="209"/>
      <c r="FSI85" s="209"/>
      <c r="FSJ85" s="209"/>
      <c r="FSK85" s="209"/>
      <c r="FSL85" s="209"/>
      <c r="FSM85" s="209"/>
      <c r="FSN85" s="209"/>
      <c r="FSO85" s="209"/>
      <c r="FSP85" s="209"/>
      <c r="FSQ85" s="209"/>
      <c r="FSR85" s="209"/>
      <c r="FSS85" s="209"/>
      <c r="FST85" s="209"/>
      <c r="FSU85" s="209"/>
      <c r="FSV85" s="209"/>
      <c r="FSW85" s="209"/>
      <c r="FSX85" s="209"/>
      <c r="FSY85" s="209"/>
      <c r="FSZ85" s="209"/>
      <c r="FTA85" s="209"/>
      <c r="FTB85" s="209"/>
      <c r="FTC85" s="209"/>
      <c r="FTD85" s="209"/>
      <c r="FTE85" s="209"/>
      <c r="FTF85" s="209"/>
      <c r="FTG85" s="209"/>
      <c r="FTH85" s="209"/>
      <c r="FTI85" s="209"/>
      <c r="FTJ85" s="209"/>
      <c r="FTK85" s="209"/>
      <c r="FTL85" s="209"/>
      <c r="FTM85" s="209"/>
      <c r="FTN85" s="209"/>
      <c r="FTO85" s="209"/>
      <c r="FTP85" s="209"/>
      <c r="FTQ85" s="209"/>
      <c r="FTR85" s="209"/>
      <c r="FTS85" s="209"/>
      <c r="FTT85" s="209"/>
      <c r="FTU85" s="209"/>
      <c r="FTV85" s="209"/>
      <c r="FTW85" s="209"/>
      <c r="FTX85" s="209"/>
      <c r="FTY85" s="209"/>
      <c r="FTZ85" s="209"/>
      <c r="FUA85" s="209"/>
      <c r="FUB85" s="209"/>
      <c r="FUC85" s="209"/>
      <c r="FUD85" s="209"/>
      <c r="FUE85" s="209"/>
      <c r="FUF85" s="209"/>
      <c r="FUG85" s="209"/>
      <c r="FUH85" s="209"/>
      <c r="FUI85" s="209"/>
      <c r="FUJ85" s="209"/>
      <c r="FUK85" s="209"/>
      <c r="FUL85" s="209"/>
      <c r="FUM85" s="209"/>
      <c r="FUN85" s="209"/>
      <c r="FUO85" s="209"/>
      <c r="FUP85" s="209"/>
      <c r="FUQ85" s="209"/>
      <c r="FUR85" s="209"/>
      <c r="FUS85" s="209"/>
      <c r="FUT85" s="209"/>
      <c r="FUU85" s="209"/>
      <c r="FUV85" s="209"/>
      <c r="FUW85" s="209"/>
      <c r="FUX85" s="209"/>
      <c r="FUY85" s="209"/>
      <c r="FUZ85" s="209"/>
      <c r="FVA85" s="209"/>
      <c r="FVB85" s="209"/>
      <c r="FVC85" s="209"/>
      <c r="FVD85" s="209"/>
      <c r="FVE85" s="209"/>
      <c r="FVF85" s="209"/>
      <c r="FVG85" s="209"/>
      <c r="FVH85" s="209"/>
      <c r="FVI85" s="209"/>
      <c r="FVJ85" s="209"/>
      <c r="FVK85" s="209"/>
      <c r="FVL85" s="209"/>
      <c r="FVM85" s="209"/>
      <c r="FVN85" s="209"/>
      <c r="FVO85" s="209"/>
      <c r="FVP85" s="209"/>
      <c r="FVQ85" s="209"/>
      <c r="FVR85" s="209"/>
      <c r="FVS85" s="209"/>
      <c r="FVT85" s="209"/>
      <c r="FVU85" s="209"/>
      <c r="FVV85" s="209"/>
      <c r="FVW85" s="209"/>
      <c r="FVX85" s="209"/>
      <c r="FVY85" s="209"/>
      <c r="FVZ85" s="209"/>
      <c r="FWA85" s="209"/>
      <c r="FWB85" s="209"/>
      <c r="FWC85" s="209"/>
      <c r="FWD85" s="209"/>
      <c r="FWE85" s="209"/>
      <c r="FWF85" s="209"/>
      <c r="FWG85" s="209"/>
      <c r="FWH85" s="209"/>
      <c r="FWI85" s="209"/>
      <c r="FWJ85" s="209"/>
      <c r="FWK85" s="209"/>
      <c r="FWL85" s="209"/>
      <c r="FWM85" s="209"/>
      <c r="FWN85" s="209"/>
      <c r="FWO85" s="209"/>
      <c r="FWP85" s="209"/>
      <c r="FWQ85" s="209"/>
      <c r="FWR85" s="209"/>
      <c r="FWS85" s="209"/>
      <c r="FWT85" s="209"/>
      <c r="FWU85" s="209"/>
      <c r="FWV85" s="209"/>
      <c r="FWW85" s="209"/>
      <c r="FWX85" s="209"/>
      <c r="FWY85" s="209"/>
      <c r="FWZ85" s="209"/>
      <c r="FXA85" s="209"/>
      <c r="FXB85" s="209"/>
      <c r="FXC85" s="209"/>
      <c r="FXD85" s="209"/>
      <c r="FXE85" s="209"/>
      <c r="FXF85" s="209"/>
      <c r="FXG85" s="209"/>
      <c r="FXH85" s="209"/>
      <c r="FXI85" s="209"/>
      <c r="FXJ85" s="209"/>
      <c r="FXK85" s="209"/>
      <c r="FXL85" s="209"/>
      <c r="FXM85" s="209"/>
      <c r="FXN85" s="209"/>
      <c r="FXO85" s="209"/>
      <c r="FXP85" s="209"/>
      <c r="FXQ85" s="209"/>
      <c r="FXR85" s="209"/>
      <c r="FXS85" s="209"/>
      <c r="FXT85" s="209"/>
      <c r="FXU85" s="209"/>
      <c r="FXV85" s="209"/>
      <c r="FXW85" s="209"/>
      <c r="FXX85" s="209"/>
      <c r="FXY85" s="209"/>
      <c r="FXZ85" s="209"/>
      <c r="FYA85" s="209"/>
      <c r="FYB85" s="209"/>
      <c r="FYC85" s="209"/>
      <c r="FYD85" s="209"/>
      <c r="FYE85" s="209"/>
      <c r="FYF85" s="209"/>
      <c r="FYG85" s="209"/>
      <c r="FYH85" s="209"/>
      <c r="FYI85" s="209"/>
      <c r="FYJ85" s="209"/>
      <c r="FYK85" s="209"/>
      <c r="FYL85" s="209"/>
      <c r="FYM85" s="209"/>
      <c r="FYN85" s="209"/>
      <c r="FYO85" s="209"/>
      <c r="FYP85" s="209"/>
      <c r="FYQ85" s="209"/>
      <c r="FYR85" s="209"/>
      <c r="FYS85" s="209"/>
      <c r="FYT85" s="209"/>
      <c r="FYU85" s="209"/>
      <c r="FYV85" s="209"/>
      <c r="FYW85" s="209"/>
      <c r="FYX85" s="209"/>
      <c r="FYY85" s="209"/>
      <c r="FYZ85" s="209"/>
      <c r="FZA85" s="209"/>
      <c r="FZB85" s="209"/>
      <c r="FZC85" s="209"/>
      <c r="FZD85" s="209"/>
      <c r="FZE85" s="209"/>
      <c r="FZF85" s="209"/>
      <c r="FZG85" s="209"/>
      <c r="FZH85" s="209"/>
      <c r="FZI85" s="209"/>
      <c r="FZJ85" s="209"/>
      <c r="FZK85" s="209"/>
      <c r="FZL85" s="209"/>
      <c r="FZM85" s="209"/>
      <c r="FZN85" s="209"/>
      <c r="FZO85" s="209"/>
      <c r="FZP85" s="209"/>
      <c r="FZQ85" s="209"/>
      <c r="FZR85" s="209"/>
      <c r="FZS85" s="209"/>
      <c r="FZT85" s="209"/>
      <c r="FZU85" s="209"/>
      <c r="FZV85" s="209"/>
      <c r="FZW85" s="209"/>
      <c r="FZX85" s="209"/>
      <c r="FZY85" s="209"/>
      <c r="FZZ85" s="209"/>
      <c r="GAA85" s="209"/>
      <c r="GAB85" s="209"/>
      <c r="GAC85" s="209"/>
      <c r="GAD85" s="209"/>
      <c r="GAE85" s="209"/>
      <c r="GAF85" s="209"/>
      <c r="GAG85" s="209"/>
      <c r="GAH85" s="209"/>
      <c r="GAI85" s="209"/>
      <c r="GAJ85" s="209"/>
      <c r="GAK85" s="209"/>
      <c r="GAL85" s="209"/>
      <c r="GAM85" s="209"/>
      <c r="GAN85" s="209"/>
      <c r="GAO85" s="209"/>
      <c r="GAP85" s="209"/>
      <c r="GAQ85" s="209"/>
      <c r="GAR85" s="209"/>
      <c r="GAS85" s="209"/>
      <c r="GAT85" s="209"/>
      <c r="GAU85" s="209"/>
      <c r="GAV85" s="209"/>
      <c r="GAW85" s="209"/>
      <c r="GAX85" s="209"/>
      <c r="GAY85" s="209"/>
      <c r="GAZ85" s="209"/>
      <c r="GBA85" s="209"/>
      <c r="GBB85" s="209"/>
      <c r="GBC85" s="209"/>
      <c r="GBD85" s="209"/>
      <c r="GBE85" s="209"/>
      <c r="GBF85" s="209"/>
      <c r="GBG85" s="209"/>
      <c r="GBH85" s="209"/>
      <c r="GBI85" s="209"/>
      <c r="GBJ85" s="209"/>
      <c r="GBK85" s="209"/>
      <c r="GBL85" s="209"/>
      <c r="GBM85" s="209"/>
      <c r="GBN85" s="209"/>
      <c r="GBO85" s="209"/>
      <c r="GBP85" s="209"/>
      <c r="GBQ85" s="209"/>
      <c r="GBR85" s="209"/>
      <c r="GBS85" s="209"/>
      <c r="GBT85" s="209"/>
      <c r="GBU85" s="209"/>
      <c r="GBV85" s="209"/>
      <c r="GBW85" s="209"/>
      <c r="GBX85" s="209"/>
      <c r="GBY85" s="209"/>
      <c r="GBZ85" s="209"/>
      <c r="GCA85" s="209"/>
      <c r="GCB85" s="209"/>
      <c r="GCC85" s="209"/>
      <c r="GCD85" s="209"/>
      <c r="GCE85" s="209"/>
      <c r="GCF85" s="209"/>
      <c r="GCG85" s="209"/>
      <c r="GCH85" s="209"/>
      <c r="GCI85" s="209"/>
      <c r="GCJ85" s="209"/>
      <c r="GCK85" s="209"/>
      <c r="GCL85" s="209"/>
      <c r="GCM85" s="209"/>
      <c r="GCN85" s="209"/>
      <c r="GCO85" s="209"/>
      <c r="GCP85" s="209"/>
      <c r="GCQ85" s="209"/>
      <c r="GCR85" s="209"/>
      <c r="GCS85" s="209"/>
      <c r="GCT85" s="209"/>
      <c r="GCU85" s="209"/>
      <c r="GCV85" s="209"/>
      <c r="GCW85" s="209"/>
      <c r="GCX85" s="209"/>
      <c r="GCY85" s="209"/>
      <c r="GCZ85" s="209"/>
      <c r="GDA85" s="209"/>
      <c r="GDB85" s="209"/>
      <c r="GDC85" s="209"/>
      <c r="GDD85" s="209"/>
      <c r="GDE85" s="209"/>
      <c r="GDF85" s="209"/>
      <c r="GDG85" s="209"/>
      <c r="GDH85" s="209"/>
      <c r="GDI85" s="209"/>
      <c r="GDJ85" s="209"/>
      <c r="GDK85" s="209"/>
      <c r="GDL85" s="209"/>
      <c r="GDM85" s="209"/>
      <c r="GDN85" s="209"/>
      <c r="GDO85" s="209"/>
      <c r="GDP85" s="209"/>
      <c r="GDQ85" s="209"/>
      <c r="GDR85" s="209"/>
      <c r="GDS85" s="209"/>
      <c r="GDT85" s="209"/>
      <c r="GDU85" s="209"/>
      <c r="GDV85" s="209"/>
      <c r="GDW85" s="209"/>
      <c r="GDX85" s="209"/>
      <c r="GDY85" s="209"/>
      <c r="GDZ85" s="209"/>
      <c r="GEA85" s="209"/>
      <c r="GEB85" s="209"/>
      <c r="GEC85" s="209"/>
      <c r="GED85" s="209"/>
      <c r="GEE85" s="209"/>
      <c r="GEF85" s="209"/>
      <c r="GEG85" s="209"/>
      <c r="GEH85" s="209"/>
      <c r="GEI85" s="209"/>
      <c r="GEJ85" s="209"/>
      <c r="GEK85" s="209"/>
      <c r="GEL85" s="209"/>
      <c r="GEM85" s="209"/>
      <c r="GEN85" s="209"/>
      <c r="GEO85" s="209"/>
      <c r="GEP85" s="209"/>
      <c r="GEQ85" s="209"/>
      <c r="GER85" s="209"/>
      <c r="GES85" s="209"/>
      <c r="GET85" s="209"/>
      <c r="GEU85" s="209"/>
      <c r="GEV85" s="209"/>
      <c r="GEW85" s="209"/>
      <c r="GEX85" s="209"/>
      <c r="GEY85" s="209"/>
      <c r="GEZ85" s="209"/>
      <c r="GFA85" s="209"/>
      <c r="GFB85" s="209"/>
      <c r="GFC85" s="209"/>
      <c r="GFD85" s="209"/>
      <c r="GFE85" s="209"/>
      <c r="GFF85" s="209"/>
      <c r="GFG85" s="209"/>
      <c r="GFH85" s="209"/>
      <c r="GFI85" s="209"/>
      <c r="GFJ85" s="209"/>
      <c r="GFK85" s="209"/>
      <c r="GFL85" s="209"/>
      <c r="GFM85" s="209"/>
      <c r="GFN85" s="209"/>
      <c r="GFO85" s="209"/>
      <c r="GFP85" s="209"/>
      <c r="GFQ85" s="209"/>
      <c r="GFR85" s="209"/>
      <c r="GFS85" s="209"/>
      <c r="GFT85" s="209"/>
      <c r="GFU85" s="209"/>
      <c r="GFV85" s="209"/>
      <c r="GFW85" s="209"/>
      <c r="GFX85" s="209"/>
      <c r="GFY85" s="209"/>
      <c r="GFZ85" s="209"/>
      <c r="GGA85" s="209"/>
      <c r="GGB85" s="209"/>
      <c r="GGC85" s="209"/>
      <c r="GGD85" s="209"/>
      <c r="GGE85" s="209"/>
      <c r="GGF85" s="209"/>
      <c r="GGG85" s="209"/>
      <c r="GGH85" s="209"/>
      <c r="GGI85" s="209"/>
      <c r="GGJ85" s="209"/>
      <c r="GGK85" s="209"/>
      <c r="GGL85" s="209"/>
      <c r="GGM85" s="209"/>
      <c r="GGN85" s="209"/>
      <c r="GGO85" s="209"/>
      <c r="GGP85" s="209"/>
      <c r="GGQ85" s="209"/>
      <c r="GGR85" s="209"/>
      <c r="GGS85" s="209"/>
      <c r="GGT85" s="209"/>
      <c r="GGU85" s="209"/>
      <c r="GGV85" s="209"/>
      <c r="GGW85" s="209"/>
      <c r="GGX85" s="209"/>
      <c r="GGY85" s="209"/>
      <c r="GGZ85" s="209"/>
      <c r="GHA85" s="209"/>
      <c r="GHB85" s="209"/>
      <c r="GHC85" s="209"/>
      <c r="GHD85" s="209"/>
      <c r="GHE85" s="209"/>
      <c r="GHF85" s="209"/>
      <c r="GHG85" s="209"/>
      <c r="GHH85" s="209"/>
      <c r="GHI85" s="209"/>
      <c r="GHJ85" s="209"/>
      <c r="GHK85" s="209"/>
      <c r="GHL85" s="209"/>
      <c r="GHM85" s="209"/>
      <c r="GHN85" s="209"/>
      <c r="GHO85" s="209"/>
      <c r="GHP85" s="209"/>
      <c r="GHQ85" s="209"/>
      <c r="GHR85" s="209"/>
      <c r="GHS85" s="209"/>
      <c r="GHT85" s="209"/>
      <c r="GHU85" s="209"/>
      <c r="GHV85" s="209"/>
      <c r="GHW85" s="209"/>
      <c r="GHX85" s="209"/>
      <c r="GHY85" s="209"/>
      <c r="GHZ85" s="209"/>
      <c r="GIA85" s="209"/>
      <c r="GIB85" s="209"/>
      <c r="GIC85" s="209"/>
      <c r="GID85" s="209"/>
      <c r="GIE85" s="209"/>
      <c r="GIF85" s="209"/>
      <c r="GIG85" s="209"/>
      <c r="GIH85" s="209"/>
      <c r="GII85" s="209"/>
      <c r="GIJ85" s="209"/>
      <c r="GIK85" s="209"/>
      <c r="GIL85" s="209"/>
      <c r="GIM85" s="209"/>
      <c r="GIN85" s="209"/>
      <c r="GIO85" s="209"/>
      <c r="GIP85" s="209"/>
      <c r="GIQ85" s="209"/>
      <c r="GIR85" s="209"/>
      <c r="GIS85" s="209"/>
      <c r="GIT85" s="209"/>
      <c r="GIU85" s="209"/>
      <c r="GIV85" s="209"/>
      <c r="GIW85" s="209"/>
      <c r="GIX85" s="209"/>
      <c r="GIY85" s="209"/>
      <c r="GIZ85" s="209"/>
      <c r="GJA85" s="209"/>
      <c r="GJB85" s="209"/>
      <c r="GJC85" s="209"/>
      <c r="GJD85" s="209"/>
      <c r="GJE85" s="209"/>
      <c r="GJF85" s="209"/>
      <c r="GJG85" s="209"/>
      <c r="GJH85" s="209"/>
      <c r="GJI85" s="209"/>
      <c r="GJJ85" s="209"/>
      <c r="GJK85" s="209"/>
      <c r="GJL85" s="209"/>
      <c r="GJM85" s="209"/>
      <c r="GJN85" s="209"/>
      <c r="GJO85" s="209"/>
      <c r="GJP85" s="209"/>
      <c r="GJQ85" s="209"/>
      <c r="GJR85" s="209"/>
      <c r="GJS85" s="209"/>
      <c r="GJT85" s="209"/>
      <c r="GJU85" s="209"/>
      <c r="GJV85" s="209"/>
      <c r="GJW85" s="209"/>
      <c r="GJX85" s="209"/>
      <c r="GJY85" s="209"/>
      <c r="GJZ85" s="209"/>
      <c r="GKA85" s="209"/>
      <c r="GKB85" s="209"/>
      <c r="GKC85" s="209"/>
      <c r="GKD85" s="209"/>
      <c r="GKE85" s="209"/>
      <c r="GKF85" s="209"/>
      <c r="GKG85" s="209"/>
      <c r="GKH85" s="209"/>
      <c r="GKI85" s="209"/>
      <c r="GKJ85" s="209"/>
      <c r="GKK85" s="209"/>
      <c r="GKL85" s="209"/>
      <c r="GKM85" s="209"/>
      <c r="GKN85" s="209"/>
      <c r="GKO85" s="209"/>
      <c r="GKP85" s="209"/>
      <c r="GKQ85" s="209"/>
      <c r="GKR85" s="209"/>
      <c r="GKS85" s="209"/>
      <c r="GKT85" s="209"/>
      <c r="GKU85" s="209"/>
      <c r="GKV85" s="209"/>
      <c r="GKW85" s="209"/>
      <c r="GKX85" s="209"/>
      <c r="GKY85" s="209"/>
      <c r="GKZ85" s="209"/>
      <c r="GLA85" s="209"/>
      <c r="GLB85" s="209"/>
      <c r="GLC85" s="209"/>
      <c r="GLD85" s="209"/>
      <c r="GLE85" s="209"/>
      <c r="GLF85" s="209"/>
      <c r="GLG85" s="209"/>
      <c r="GLH85" s="209"/>
      <c r="GLI85" s="209"/>
      <c r="GLJ85" s="209"/>
      <c r="GLK85" s="209"/>
      <c r="GLL85" s="209"/>
      <c r="GLM85" s="209"/>
      <c r="GLN85" s="209"/>
      <c r="GLO85" s="209"/>
      <c r="GLP85" s="209"/>
      <c r="GLQ85" s="209"/>
      <c r="GLR85" s="209"/>
      <c r="GLS85" s="209"/>
      <c r="GLT85" s="209"/>
      <c r="GLU85" s="209"/>
      <c r="GLV85" s="209"/>
      <c r="GLW85" s="209"/>
      <c r="GLX85" s="209"/>
      <c r="GLY85" s="209"/>
      <c r="GLZ85" s="209"/>
      <c r="GMA85" s="209"/>
      <c r="GMB85" s="209"/>
      <c r="GMC85" s="209"/>
      <c r="GMD85" s="209"/>
      <c r="GME85" s="209"/>
      <c r="GMF85" s="209"/>
      <c r="GMG85" s="209"/>
      <c r="GMH85" s="209"/>
      <c r="GMI85" s="209"/>
      <c r="GMJ85" s="209"/>
      <c r="GMK85" s="209"/>
      <c r="GML85" s="209"/>
      <c r="GMM85" s="209"/>
      <c r="GMN85" s="209"/>
      <c r="GMO85" s="209"/>
      <c r="GMP85" s="209"/>
      <c r="GMQ85" s="209"/>
      <c r="GMR85" s="209"/>
      <c r="GMS85" s="209"/>
      <c r="GMT85" s="209"/>
      <c r="GMU85" s="209"/>
      <c r="GMV85" s="209"/>
      <c r="GMW85" s="209"/>
      <c r="GMX85" s="209"/>
      <c r="GMY85" s="209"/>
      <c r="GMZ85" s="209"/>
      <c r="GNA85" s="209"/>
      <c r="GNB85" s="209"/>
      <c r="GNC85" s="209"/>
      <c r="GND85" s="209"/>
      <c r="GNE85" s="209"/>
      <c r="GNF85" s="209"/>
      <c r="GNG85" s="209"/>
      <c r="GNH85" s="209"/>
      <c r="GNI85" s="209"/>
      <c r="GNJ85" s="209"/>
      <c r="GNK85" s="209"/>
      <c r="GNL85" s="209"/>
      <c r="GNM85" s="209"/>
      <c r="GNN85" s="209"/>
      <c r="GNO85" s="209"/>
      <c r="GNP85" s="209"/>
      <c r="GNQ85" s="209"/>
      <c r="GNR85" s="209"/>
      <c r="GNS85" s="209"/>
      <c r="GNT85" s="209"/>
      <c r="GNU85" s="209"/>
      <c r="GNV85" s="209"/>
      <c r="GNW85" s="209"/>
      <c r="GNX85" s="209"/>
      <c r="GNY85" s="209"/>
      <c r="GNZ85" s="209"/>
      <c r="GOA85" s="209"/>
      <c r="GOB85" s="209"/>
      <c r="GOC85" s="209"/>
      <c r="GOD85" s="209"/>
      <c r="GOE85" s="209"/>
      <c r="GOF85" s="209"/>
      <c r="GOG85" s="209"/>
      <c r="GOH85" s="209"/>
      <c r="GOI85" s="209"/>
      <c r="GOJ85" s="209"/>
      <c r="GOK85" s="209"/>
      <c r="GOL85" s="209"/>
      <c r="GOM85" s="209"/>
      <c r="GON85" s="209"/>
      <c r="GOO85" s="209"/>
      <c r="GOP85" s="209"/>
      <c r="GOQ85" s="209"/>
      <c r="GOR85" s="209"/>
      <c r="GOS85" s="209"/>
      <c r="GOT85" s="209"/>
      <c r="GOU85" s="209"/>
      <c r="GOV85" s="209"/>
      <c r="GOW85" s="209"/>
      <c r="GOX85" s="209"/>
      <c r="GOY85" s="209"/>
      <c r="GOZ85" s="209"/>
      <c r="GPA85" s="209"/>
      <c r="GPB85" s="209"/>
      <c r="GPC85" s="209"/>
      <c r="GPD85" s="209"/>
      <c r="GPE85" s="209"/>
      <c r="GPF85" s="209"/>
      <c r="GPG85" s="209"/>
      <c r="GPH85" s="209"/>
      <c r="GPI85" s="209"/>
      <c r="GPJ85" s="209"/>
      <c r="GPK85" s="209"/>
      <c r="GPL85" s="209"/>
      <c r="GPM85" s="209"/>
      <c r="GPN85" s="209"/>
      <c r="GPO85" s="209"/>
      <c r="GPP85" s="209"/>
      <c r="GPQ85" s="209"/>
      <c r="GPR85" s="209"/>
      <c r="GPS85" s="209"/>
      <c r="GPT85" s="209"/>
      <c r="GPU85" s="209"/>
      <c r="GPV85" s="209"/>
      <c r="GPW85" s="209"/>
      <c r="GPX85" s="209"/>
      <c r="GPY85" s="209"/>
      <c r="GPZ85" s="209"/>
      <c r="GQA85" s="209"/>
      <c r="GQB85" s="209"/>
      <c r="GQC85" s="209"/>
      <c r="GQD85" s="209"/>
      <c r="GQE85" s="209"/>
      <c r="GQF85" s="209"/>
      <c r="GQG85" s="209"/>
      <c r="GQH85" s="209"/>
      <c r="GQI85" s="209"/>
      <c r="GQJ85" s="209"/>
      <c r="GQK85" s="209"/>
      <c r="GQL85" s="209"/>
      <c r="GQM85" s="209"/>
      <c r="GQN85" s="209"/>
      <c r="GQO85" s="209"/>
      <c r="GQP85" s="209"/>
      <c r="GQQ85" s="209"/>
      <c r="GQR85" s="209"/>
      <c r="GQS85" s="209"/>
      <c r="GQT85" s="209"/>
      <c r="GQU85" s="209"/>
      <c r="GQV85" s="209"/>
      <c r="GQW85" s="209"/>
      <c r="GQX85" s="209"/>
      <c r="GQY85" s="209"/>
      <c r="GQZ85" s="209"/>
      <c r="GRA85" s="209"/>
      <c r="GRB85" s="209"/>
      <c r="GRC85" s="209"/>
      <c r="GRD85" s="209"/>
      <c r="GRE85" s="209"/>
      <c r="GRF85" s="209"/>
      <c r="GRG85" s="209"/>
      <c r="GRH85" s="209"/>
      <c r="GRI85" s="209"/>
      <c r="GRJ85" s="209"/>
      <c r="GRK85" s="209"/>
      <c r="GRL85" s="209"/>
      <c r="GRM85" s="209"/>
      <c r="GRN85" s="209"/>
      <c r="GRO85" s="209"/>
      <c r="GRP85" s="209"/>
      <c r="GRQ85" s="209"/>
      <c r="GRR85" s="209"/>
      <c r="GRS85" s="209"/>
      <c r="GRT85" s="209"/>
      <c r="GRU85" s="209"/>
      <c r="GRV85" s="209"/>
      <c r="GRW85" s="209"/>
      <c r="GRX85" s="209"/>
      <c r="GRY85" s="209"/>
      <c r="GRZ85" s="209"/>
      <c r="GSA85" s="209"/>
      <c r="GSB85" s="209"/>
      <c r="GSC85" s="209"/>
      <c r="GSD85" s="209"/>
      <c r="GSE85" s="209"/>
      <c r="GSF85" s="209"/>
      <c r="GSG85" s="209"/>
      <c r="GSH85" s="209"/>
      <c r="GSI85" s="209"/>
      <c r="GSJ85" s="209"/>
      <c r="GSK85" s="209"/>
      <c r="GSL85" s="209"/>
      <c r="GSM85" s="209"/>
      <c r="GSN85" s="209"/>
      <c r="GSO85" s="209"/>
      <c r="GSP85" s="209"/>
      <c r="GSQ85" s="209"/>
      <c r="GSR85" s="209"/>
      <c r="GSS85" s="209"/>
      <c r="GST85" s="209"/>
      <c r="GSU85" s="209"/>
      <c r="GSV85" s="209"/>
      <c r="GSW85" s="209"/>
      <c r="GSX85" s="209"/>
      <c r="GSY85" s="209"/>
      <c r="GSZ85" s="209"/>
      <c r="GTA85" s="209"/>
      <c r="GTB85" s="209"/>
      <c r="GTC85" s="209"/>
      <c r="GTD85" s="209"/>
      <c r="GTE85" s="209"/>
      <c r="GTF85" s="209"/>
      <c r="GTG85" s="209"/>
      <c r="GTH85" s="209"/>
      <c r="GTI85" s="209"/>
      <c r="GTJ85" s="209"/>
      <c r="GTK85" s="209"/>
      <c r="GTL85" s="209"/>
      <c r="GTM85" s="209"/>
      <c r="GTN85" s="209"/>
      <c r="GTO85" s="209"/>
      <c r="GTP85" s="209"/>
      <c r="GTQ85" s="209"/>
      <c r="GTR85" s="209"/>
      <c r="GTS85" s="209"/>
      <c r="GTT85" s="209"/>
      <c r="GTU85" s="209"/>
      <c r="GTV85" s="209"/>
      <c r="GTW85" s="209"/>
      <c r="GTX85" s="209"/>
      <c r="GTY85" s="209"/>
      <c r="GTZ85" s="209"/>
      <c r="GUA85" s="209"/>
      <c r="GUB85" s="209"/>
      <c r="GUC85" s="209"/>
      <c r="GUD85" s="209"/>
      <c r="GUE85" s="209"/>
      <c r="GUF85" s="209"/>
      <c r="GUG85" s="209"/>
      <c r="GUH85" s="209"/>
      <c r="GUI85" s="209"/>
      <c r="GUJ85" s="209"/>
      <c r="GUK85" s="209"/>
      <c r="GUL85" s="209"/>
      <c r="GUM85" s="209"/>
      <c r="GUN85" s="209"/>
      <c r="GUO85" s="209"/>
      <c r="GUP85" s="209"/>
      <c r="GUQ85" s="209"/>
      <c r="GUR85" s="209"/>
      <c r="GUS85" s="209"/>
      <c r="GUT85" s="209"/>
      <c r="GUU85" s="209"/>
      <c r="GUV85" s="209"/>
      <c r="GUW85" s="209"/>
      <c r="GUX85" s="209"/>
      <c r="GUY85" s="209"/>
      <c r="GUZ85" s="209"/>
      <c r="GVA85" s="209"/>
      <c r="GVB85" s="209"/>
      <c r="GVC85" s="209"/>
      <c r="GVD85" s="209"/>
      <c r="GVE85" s="209"/>
      <c r="GVF85" s="209"/>
      <c r="GVG85" s="209"/>
      <c r="GVH85" s="209"/>
      <c r="GVI85" s="209"/>
      <c r="GVJ85" s="209"/>
      <c r="GVK85" s="209"/>
      <c r="GVL85" s="209"/>
      <c r="GVM85" s="209"/>
      <c r="GVN85" s="209"/>
      <c r="GVO85" s="209"/>
      <c r="GVP85" s="209"/>
      <c r="GVQ85" s="209"/>
      <c r="GVR85" s="209"/>
      <c r="GVS85" s="209"/>
      <c r="GVT85" s="209"/>
      <c r="GVU85" s="209"/>
      <c r="GVV85" s="209"/>
      <c r="GVW85" s="209"/>
      <c r="GVX85" s="209"/>
      <c r="GVY85" s="209"/>
      <c r="GVZ85" s="209"/>
      <c r="GWA85" s="209"/>
      <c r="GWB85" s="209"/>
      <c r="GWC85" s="209"/>
      <c r="GWD85" s="209"/>
      <c r="GWE85" s="209"/>
      <c r="GWF85" s="209"/>
      <c r="GWG85" s="209"/>
      <c r="GWH85" s="209"/>
      <c r="GWI85" s="209"/>
      <c r="GWJ85" s="209"/>
      <c r="GWK85" s="209"/>
      <c r="GWL85" s="209"/>
      <c r="GWM85" s="209"/>
      <c r="GWN85" s="209"/>
      <c r="GWO85" s="209"/>
      <c r="GWP85" s="209"/>
      <c r="GWQ85" s="209"/>
      <c r="GWR85" s="209"/>
      <c r="GWS85" s="209"/>
      <c r="GWT85" s="209"/>
      <c r="GWU85" s="209"/>
      <c r="GWV85" s="209"/>
      <c r="GWW85" s="209"/>
      <c r="GWX85" s="209"/>
      <c r="GWY85" s="209"/>
      <c r="GWZ85" s="209"/>
      <c r="GXA85" s="209"/>
      <c r="GXB85" s="209"/>
      <c r="GXC85" s="209"/>
      <c r="GXD85" s="209"/>
      <c r="GXE85" s="209"/>
      <c r="GXF85" s="209"/>
      <c r="GXG85" s="209"/>
      <c r="GXH85" s="209"/>
      <c r="GXI85" s="209"/>
      <c r="GXJ85" s="209"/>
      <c r="GXK85" s="209"/>
      <c r="GXL85" s="209"/>
      <c r="GXM85" s="209"/>
      <c r="GXN85" s="209"/>
      <c r="GXO85" s="209"/>
      <c r="GXP85" s="209"/>
      <c r="GXQ85" s="209"/>
      <c r="GXR85" s="209"/>
      <c r="GXS85" s="209"/>
      <c r="GXT85" s="209"/>
      <c r="GXU85" s="209"/>
      <c r="GXV85" s="209"/>
      <c r="GXW85" s="209"/>
      <c r="GXX85" s="209"/>
      <c r="GXY85" s="209"/>
      <c r="GXZ85" s="209"/>
      <c r="GYA85" s="209"/>
      <c r="GYB85" s="209"/>
      <c r="GYC85" s="209"/>
      <c r="GYD85" s="209"/>
      <c r="GYE85" s="209"/>
      <c r="GYF85" s="209"/>
      <c r="GYG85" s="209"/>
      <c r="GYH85" s="209"/>
      <c r="GYI85" s="209"/>
      <c r="GYJ85" s="209"/>
      <c r="GYK85" s="209"/>
      <c r="GYL85" s="209"/>
      <c r="GYM85" s="209"/>
      <c r="GYN85" s="209"/>
      <c r="GYO85" s="209"/>
      <c r="GYP85" s="209"/>
      <c r="GYQ85" s="209"/>
      <c r="GYR85" s="209"/>
      <c r="GYS85" s="209"/>
      <c r="GYT85" s="209"/>
      <c r="GYU85" s="209"/>
      <c r="GYV85" s="209"/>
      <c r="GYW85" s="209"/>
      <c r="GYX85" s="209"/>
      <c r="GYY85" s="209"/>
      <c r="GYZ85" s="209"/>
      <c r="GZA85" s="209"/>
      <c r="GZB85" s="209"/>
      <c r="GZC85" s="209"/>
      <c r="GZD85" s="209"/>
      <c r="GZE85" s="209"/>
      <c r="GZF85" s="209"/>
      <c r="GZG85" s="209"/>
      <c r="GZH85" s="209"/>
      <c r="GZI85" s="209"/>
      <c r="GZJ85" s="209"/>
      <c r="GZK85" s="209"/>
      <c r="GZL85" s="209"/>
      <c r="GZM85" s="209"/>
      <c r="GZN85" s="209"/>
      <c r="GZO85" s="209"/>
      <c r="GZP85" s="209"/>
      <c r="GZQ85" s="209"/>
      <c r="GZR85" s="209"/>
      <c r="GZS85" s="209"/>
      <c r="GZT85" s="209"/>
      <c r="GZU85" s="209"/>
      <c r="GZV85" s="209"/>
      <c r="GZW85" s="209"/>
      <c r="GZX85" s="209"/>
      <c r="GZY85" s="209"/>
      <c r="GZZ85" s="209"/>
      <c r="HAA85" s="209"/>
      <c r="HAB85" s="209"/>
      <c r="HAC85" s="209"/>
      <c r="HAD85" s="209"/>
      <c r="HAE85" s="209"/>
      <c r="HAF85" s="209"/>
      <c r="HAG85" s="209"/>
      <c r="HAH85" s="209"/>
      <c r="HAI85" s="209"/>
      <c r="HAJ85" s="209"/>
      <c r="HAK85" s="209"/>
      <c r="HAL85" s="209"/>
      <c r="HAM85" s="209"/>
      <c r="HAN85" s="209"/>
      <c r="HAO85" s="209"/>
      <c r="HAP85" s="209"/>
      <c r="HAQ85" s="209"/>
      <c r="HAR85" s="209"/>
      <c r="HAS85" s="209"/>
      <c r="HAT85" s="209"/>
      <c r="HAU85" s="209"/>
      <c r="HAV85" s="209"/>
      <c r="HAW85" s="209"/>
      <c r="HAX85" s="209"/>
      <c r="HAY85" s="209"/>
      <c r="HAZ85" s="209"/>
      <c r="HBA85" s="209"/>
      <c r="HBB85" s="209"/>
      <c r="HBC85" s="209"/>
      <c r="HBD85" s="209"/>
      <c r="HBE85" s="209"/>
      <c r="HBF85" s="209"/>
      <c r="HBG85" s="209"/>
      <c r="HBH85" s="209"/>
      <c r="HBI85" s="209"/>
      <c r="HBJ85" s="209"/>
      <c r="HBK85" s="209"/>
      <c r="HBL85" s="209"/>
      <c r="HBM85" s="209"/>
      <c r="HBN85" s="209"/>
      <c r="HBO85" s="209"/>
      <c r="HBP85" s="209"/>
      <c r="HBQ85" s="209"/>
      <c r="HBR85" s="209"/>
      <c r="HBS85" s="209"/>
      <c r="HBT85" s="209"/>
      <c r="HBU85" s="209"/>
      <c r="HBV85" s="209"/>
      <c r="HBW85" s="209"/>
      <c r="HBX85" s="209"/>
      <c r="HBY85" s="209"/>
      <c r="HBZ85" s="209"/>
      <c r="HCA85" s="209"/>
      <c r="HCB85" s="209"/>
      <c r="HCC85" s="209"/>
      <c r="HCD85" s="209"/>
      <c r="HCE85" s="209"/>
      <c r="HCF85" s="209"/>
      <c r="HCG85" s="209"/>
      <c r="HCH85" s="209"/>
      <c r="HCI85" s="209"/>
      <c r="HCJ85" s="209"/>
      <c r="HCK85" s="209"/>
      <c r="HCL85" s="209"/>
      <c r="HCM85" s="209"/>
      <c r="HCN85" s="209"/>
      <c r="HCO85" s="209"/>
      <c r="HCP85" s="209"/>
      <c r="HCQ85" s="209"/>
      <c r="HCR85" s="209"/>
      <c r="HCS85" s="209"/>
      <c r="HCT85" s="209"/>
      <c r="HCU85" s="209"/>
      <c r="HCV85" s="209"/>
      <c r="HCW85" s="209"/>
      <c r="HCX85" s="209"/>
      <c r="HCY85" s="209"/>
      <c r="HCZ85" s="209"/>
      <c r="HDA85" s="209"/>
      <c r="HDB85" s="209"/>
      <c r="HDC85" s="209"/>
      <c r="HDD85" s="209"/>
      <c r="HDE85" s="209"/>
      <c r="HDF85" s="209"/>
      <c r="HDG85" s="209"/>
      <c r="HDH85" s="209"/>
      <c r="HDI85" s="209"/>
      <c r="HDJ85" s="209"/>
      <c r="HDK85" s="209"/>
      <c r="HDL85" s="209"/>
      <c r="HDM85" s="209"/>
      <c r="HDN85" s="209"/>
      <c r="HDO85" s="209"/>
      <c r="HDP85" s="209"/>
      <c r="HDQ85" s="209"/>
      <c r="HDR85" s="209"/>
      <c r="HDS85" s="209"/>
      <c r="HDT85" s="209"/>
      <c r="HDU85" s="209"/>
      <c r="HDV85" s="209"/>
      <c r="HDW85" s="209"/>
      <c r="HDX85" s="209"/>
      <c r="HDY85" s="209"/>
      <c r="HDZ85" s="209"/>
      <c r="HEA85" s="209"/>
      <c r="HEB85" s="209"/>
      <c r="HEC85" s="209"/>
      <c r="HED85" s="209"/>
      <c r="HEE85" s="209"/>
      <c r="HEF85" s="209"/>
      <c r="HEG85" s="209"/>
      <c r="HEH85" s="209"/>
      <c r="HEI85" s="209"/>
      <c r="HEJ85" s="209"/>
      <c r="HEK85" s="209"/>
      <c r="HEL85" s="209"/>
      <c r="HEM85" s="209"/>
      <c r="HEN85" s="209"/>
      <c r="HEO85" s="209"/>
      <c r="HEP85" s="209"/>
      <c r="HEQ85" s="209"/>
      <c r="HER85" s="209"/>
      <c r="HES85" s="209"/>
      <c r="HET85" s="209"/>
      <c r="HEU85" s="209"/>
      <c r="HEV85" s="209"/>
      <c r="HEW85" s="209"/>
      <c r="HEX85" s="209"/>
      <c r="HEY85" s="209"/>
      <c r="HEZ85" s="209"/>
      <c r="HFA85" s="209"/>
      <c r="HFB85" s="209"/>
      <c r="HFC85" s="209"/>
      <c r="HFD85" s="209"/>
      <c r="HFE85" s="209"/>
      <c r="HFF85" s="209"/>
      <c r="HFG85" s="209"/>
      <c r="HFH85" s="209"/>
      <c r="HFI85" s="209"/>
      <c r="HFJ85" s="209"/>
      <c r="HFK85" s="209"/>
      <c r="HFL85" s="209"/>
      <c r="HFM85" s="209"/>
      <c r="HFN85" s="209"/>
      <c r="HFO85" s="209"/>
      <c r="HFP85" s="209"/>
      <c r="HFQ85" s="209"/>
      <c r="HFR85" s="209"/>
      <c r="HFS85" s="209"/>
      <c r="HFT85" s="209"/>
      <c r="HFU85" s="209"/>
      <c r="HFV85" s="209"/>
      <c r="HFW85" s="209"/>
      <c r="HFX85" s="209"/>
      <c r="HFY85" s="209"/>
      <c r="HFZ85" s="209"/>
      <c r="HGA85" s="209"/>
      <c r="HGB85" s="209"/>
      <c r="HGC85" s="209"/>
      <c r="HGD85" s="209"/>
      <c r="HGE85" s="209"/>
      <c r="HGF85" s="209"/>
      <c r="HGG85" s="209"/>
      <c r="HGH85" s="209"/>
      <c r="HGI85" s="209"/>
      <c r="HGJ85" s="209"/>
      <c r="HGK85" s="209"/>
      <c r="HGL85" s="209"/>
      <c r="HGM85" s="209"/>
      <c r="HGN85" s="209"/>
      <c r="HGO85" s="209"/>
      <c r="HGP85" s="209"/>
      <c r="HGQ85" s="209"/>
      <c r="HGR85" s="209"/>
      <c r="HGS85" s="209"/>
      <c r="HGT85" s="209"/>
      <c r="HGU85" s="209"/>
      <c r="HGV85" s="209"/>
      <c r="HGW85" s="209"/>
      <c r="HGX85" s="209"/>
      <c r="HGY85" s="209"/>
      <c r="HGZ85" s="209"/>
      <c r="HHA85" s="209"/>
      <c r="HHB85" s="209"/>
      <c r="HHC85" s="209"/>
      <c r="HHD85" s="209"/>
      <c r="HHE85" s="209"/>
      <c r="HHF85" s="209"/>
      <c r="HHG85" s="209"/>
      <c r="HHH85" s="209"/>
      <c r="HHI85" s="209"/>
      <c r="HHJ85" s="209"/>
      <c r="HHK85" s="209"/>
      <c r="HHL85" s="209"/>
      <c r="HHM85" s="209"/>
      <c r="HHN85" s="209"/>
      <c r="HHO85" s="209"/>
      <c r="HHP85" s="209"/>
      <c r="HHQ85" s="209"/>
      <c r="HHR85" s="209"/>
      <c r="HHS85" s="209"/>
      <c r="HHT85" s="209"/>
      <c r="HHU85" s="209"/>
      <c r="HHV85" s="209"/>
      <c r="HHW85" s="209"/>
      <c r="HHX85" s="209"/>
      <c r="HHY85" s="209"/>
      <c r="HHZ85" s="209"/>
      <c r="HIA85" s="209"/>
      <c r="HIB85" s="209"/>
      <c r="HIC85" s="209"/>
      <c r="HID85" s="209"/>
      <c r="HIE85" s="209"/>
      <c r="HIF85" s="209"/>
      <c r="HIG85" s="209"/>
      <c r="HIH85" s="209"/>
      <c r="HII85" s="209"/>
      <c r="HIJ85" s="209"/>
      <c r="HIK85" s="209"/>
      <c r="HIL85" s="209"/>
      <c r="HIM85" s="209"/>
      <c r="HIN85" s="209"/>
      <c r="HIO85" s="209"/>
      <c r="HIP85" s="209"/>
      <c r="HIQ85" s="209"/>
      <c r="HIR85" s="209"/>
      <c r="HIS85" s="209"/>
      <c r="HIT85" s="209"/>
      <c r="HIU85" s="209"/>
      <c r="HIV85" s="209"/>
      <c r="HIW85" s="209"/>
      <c r="HIX85" s="209"/>
      <c r="HIY85" s="209"/>
      <c r="HIZ85" s="209"/>
      <c r="HJA85" s="209"/>
      <c r="HJB85" s="209"/>
      <c r="HJC85" s="209"/>
      <c r="HJD85" s="209"/>
      <c r="HJE85" s="209"/>
      <c r="HJF85" s="209"/>
      <c r="HJG85" s="209"/>
      <c r="HJH85" s="209"/>
      <c r="HJI85" s="209"/>
      <c r="HJJ85" s="209"/>
      <c r="HJK85" s="209"/>
      <c r="HJL85" s="209"/>
      <c r="HJM85" s="209"/>
      <c r="HJN85" s="209"/>
      <c r="HJO85" s="209"/>
      <c r="HJP85" s="209"/>
      <c r="HJQ85" s="209"/>
      <c r="HJR85" s="209"/>
      <c r="HJS85" s="209"/>
      <c r="HJT85" s="209"/>
      <c r="HJU85" s="209"/>
      <c r="HJV85" s="209"/>
      <c r="HJW85" s="209"/>
      <c r="HJX85" s="209"/>
      <c r="HJY85" s="209"/>
      <c r="HJZ85" s="209"/>
      <c r="HKA85" s="209"/>
      <c r="HKB85" s="209"/>
      <c r="HKC85" s="209"/>
      <c r="HKD85" s="209"/>
      <c r="HKE85" s="209"/>
      <c r="HKF85" s="209"/>
      <c r="HKG85" s="209"/>
      <c r="HKH85" s="209"/>
      <c r="HKI85" s="209"/>
      <c r="HKJ85" s="209"/>
      <c r="HKK85" s="209"/>
      <c r="HKL85" s="209"/>
      <c r="HKM85" s="209"/>
      <c r="HKN85" s="209"/>
      <c r="HKO85" s="209"/>
      <c r="HKP85" s="209"/>
      <c r="HKQ85" s="209"/>
      <c r="HKR85" s="209"/>
      <c r="HKS85" s="209"/>
      <c r="HKT85" s="209"/>
      <c r="HKU85" s="209"/>
      <c r="HKV85" s="209"/>
      <c r="HKW85" s="209"/>
      <c r="HKX85" s="209"/>
      <c r="HKY85" s="209"/>
      <c r="HKZ85" s="209"/>
      <c r="HLA85" s="209"/>
      <c r="HLB85" s="209"/>
      <c r="HLC85" s="209"/>
      <c r="HLD85" s="209"/>
      <c r="HLE85" s="209"/>
      <c r="HLF85" s="209"/>
      <c r="HLG85" s="209"/>
      <c r="HLH85" s="209"/>
      <c r="HLI85" s="209"/>
      <c r="HLJ85" s="209"/>
      <c r="HLK85" s="209"/>
      <c r="HLL85" s="209"/>
      <c r="HLM85" s="209"/>
      <c r="HLN85" s="209"/>
      <c r="HLO85" s="209"/>
      <c r="HLP85" s="209"/>
      <c r="HLQ85" s="209"/>
      <c r="HLR85" s="209"/>
      <c r="HLS85" s="209"/>
      <c r="HLT85" s="209"/>
      <c r="HLU85" s="209"/>
      <c r="HLV85" s="209"/>
      <c r="HLW85" s="209"/>
      <c r="HLX85" s="209"/>
      <c r="HLY85" s="209"/>
      <c r="HLZ85" s="209"/>
      <c r="HMA85" s="209"/>
      <c r="HMB85" s="209"/>
      <c r="HMC85" s="209"/>
      <c r="HMD85" s="209"/>
      <c r="HME85" s="209"/>
      <c r="HMF85" s="209"/>
      <c r="HMG85" s="209"/>
      <c r="HMH85" s="209"/>
      <c r="HMI85" s="209"/>
      <c r="HMJ85" s="209"/>
      <c r="HMK85" s="209"/>
      <c r="HML85" s="209"/>
      <c r="HMM85" s="209"/>
      <c r="HMN85" s="209"/>
      <c r="HMO85" s="209"/>
      <c r="HMP85" s="209"/>
      <c r="HMQ85" s="209"/>
      <c r="HMR85" s="209"/>
      <c r="HMS85" s="209"/>
      <c r="HMT85" s="209"/>
      <c r="HMU85" s="209"/>
      <c r="HMV85" s="209"/>
      <c r="HMW85" s="209"/>
      <c r="HMX85" s="209"/>
      <c r="HMY85" s="209"/>
      <c r="HMZ85" s="209"/>
      <c r="HNA85" s="209"/>
      <c r="HNB85" s="209"/>
      <c r="HNC85" s="209"/>
      <c r="HND85" s="209"/>
      <c r="HNE85" s="209"/>
      <c r="HNF85" s="209"/>
      <c r="HNG85" s="209"/>
      <c r="HNH85" s="209"/>
      <c r="HNI85" s="209"/>
      <c r="HNJ85" s="209"/>
      <c r="HNK85" s="209"/>
      <c r="HNL85" s="209"/>
      <c r="HNM85" s="209"/>
      <c r="HNN85" s="209"/>
      <c r="HNO85" s="209"/>
      <c r="HNP85" s="209"/>
      <c r="HNQ85" s="209"/>
      <c r="HNR85" s="209"/>
      <c r="HNS85" s="209"/>
      <c r="HNT85" s="209"/>
      <c r="HNU85" s="209"/>
      <c r="HNV85" s="209"/>
      <c r="HNW85" s="209"/>
      <c r="HNX85" s="209"/>
      <c r="HNY85" s="209"/>
      <c r="HNZ85" s="209"/>
      <c r="HOA85" s="209"/>
      <c r="HOB85" s="209"/>
      <c r="HOC85" s="209"/>
      <c r="HOD85" s="209"/>
      <c r="HOE85" s="209"/>
      <c r="HOF85" s="209"/>
      <c r="HOG85" s="209"/>
      <c r="HOH85" s="209"/>
      <c r="HOI85" s="209"/>
      <c r="HOJ85" s="209"/>
      <c r="HOK85" s="209"/>
      <c r="HOL85" s="209"/>
      <c r="HOM85" s="209"/>
      <c r="HON85" s="209"/>
      <c r="HOO85" s="209"/>
      <c r="HOP85" s="209"/>
      <c r="HOQ85" s="209"/>
      <c r="HOR85" s="209"/>
      <c r="HOS85" s="209"/>
      <c r="HOT85" s="209"/>
      <c r="HOU85" s="209"/>
      <c r="HOV85" s="209"/>
      <c r="HOW85" s="209"/>
      <c r="HOX85" s="209"/>
      <c r="HOY85" s="209"/>
      <c r="HOZ85" s="209"/>
      <c r="HPA85" s="209"/>
      <c r="HPB85" s="209"/>
      <c r="HPC85" s="209"/>
      <c r="HPD85" s="209"/>
      <c r="HPE85" s="209"/>
      <c r="HPF85" s="209"/>
      <c r="HPG85" s="209"/>
      <c r="HPH85" s="209"/>
      <c r="HPI85" s="209"/>
      <c r="HPJ85" s="209"/>
      <c r="HPK85" s="209"/>
      <c r="HPL85" s="209"/>
      <c r="HPM85" s="209"/>
      <c r="HPN85" s="209"/>
      <c r="HPO85" s="209"/>
      <c r="HPP85" s="209"/>
      <c r="HPQ85" s="209"/>
      <c r="HPR85" s="209"/>
      <c r="HPS85" s="209"/>
      <c r="HPT85" s="209"/>
      <c r="HPU85" s="209"/>
      <c r="HPV85" s="209"/>
      <c r="HPW85" s="209"/>
      <c r="HPX85" s="209"/>
      <c r="HPY85" s="209"/>
      <c r="HPZ85" s="209"/>
      <c r="HQA85" s="209"/>
      <c r="HQB85" s="209"/>
      <c r="HQC85" s="209"/>
      <c r="HQD85" s="209"/>
      <c r="HQE85" s="209"/>
      <c r="HQF85" s="209"/>
      <c r="HQG85" s="209"/>
      <c r="HQH85" s="209"/>
      <c r="HQI85" s="209"/>
      <c r="HQJ85" s="209"/>
      <c r="HQK85" s="209"/>
      <c r="HQL85" s="209"/>
      <c r="HQM85" s="209"/>
      <c r="HQN85" s="209"/>
      <c r="HQO85" s="209"/>
      <c r="HQP85" s="209"/>
      <c r="HQQ85" s="209"/>
      <c r="HQR85" s="209"/>
      <c r="HQS85" s="209"/>
      <c r="HQT85" s="209"/>
      <c r="HQU85" s="209"/>
      <c r="HQV85" s="209"/>
      <c r="HQW85" s="209"/>
      <c r="HQX85" s="209"/>
      <c r="HQY85" s="209"/>
      <c r="HQZ85" s="209"/>
      <c r="HRA85" s="209"/>
      <c r="HRB85" s="209"/>
      <c r="HRC85" s="209"/>
      <c r="HRD85" s="209"/>
      <c r="HRE85" s="209"/>
      <c r="HRF85" s="209"/>
      <c r="HRG85" s="209"/>
      <c r="HRH85" s="209"/>
      <c r="HRI85" s="209"/>
      <c r="HRJ85" s="209"/>
      <c r="HRK85" s="209"/>
      <c r="HRL85" s="209"/>
      <c r="HRM85" s="209"/>
      <c r="HRN85" s="209"/>
      <c r="HRO85" s="209"/>
      <c r="HRP85" s="209"/>
      <c r="HRQ85" s="209"/>
      <c r="HRR85" s="209"/>
      <c r="HRS85" s="209"/>
      <c r="HRT85" s="209"/>
      <c r="HRU85" s="209"/>
      <c r="HRV85" s="209"/>
      <c r="HRW85" s="209"/>
      <c r="HRX85" s="209"/>
      <c r="HRY85" s="209"/>
      <c r="HRZ85" s="209"/>
      <c r="HSA85" s="209"/>
      <c r="HSB85" s="209"/>
      <c r="HSC85" s="209"/>
      <c r="HSD85" s="209"/>
      <c r="HSE85" s="209"/>
      <c r="HSF85" s="209"/>
      <c r="HSG85" s="209"/>
      <c r="HSH85" s="209"/>
      <c r="HSI85" s="209"/>
      <c r="HSJ85" s="209"/>
      <c r="HSK85" s="209"/>
      <c r="HSL85" s="209"/>
      <c r="HSM85" s="209"/>
      <c r="HSN85" s="209"/>
      <c r="HSO85" s="209"/>
      <c r="HSP85" s="209"/>
      <c r="HSQ85" s="209"/>
      <c r="HSR85" s="209"/>
      <c r="HSS85" s="209"/>
      <c r="HST85" s="209"/>
      <c r="HSU85" s="209"/>
      <c r="HSV85" s="209"/>
      <c r="HSW85" s="209"/>
      <c r="HSX85" s="209"/>
      <c r="HSY85" s="209"/>
      <c r="HSZ85" s="209"/>
      <c r="HTA85" s="209"/>
      <c r="HTB85" s="209"/>
      <c r="HTC85" s="209"/>
      <c r="HTD85" s="209"/>
      <c r="HTE85" s="209"/>
      <c r="HTF85" s="209"/>
      <c r="HTG85" s="209"/>
      <c r="HTH85" s="209"/>
      <c r="HTI85" s="209"/>
      <c r="HTJ85" s="209"/>
      <c r="HTK85" s="209"/>
      <c r="HTL85" s="209"/>
      <c r="HTM85" s="209"/>
      <c r="HTN85" s="209"/>
      <c r="HTO85" s="209"/>
      <c r="HTP85" s="209"/>
      <c r="HTQ85" s="209"/>
      <c r="HTR85" s="209"/>
      <c r="HTS85" s="209"/>
      <c r="HTT85" s="209"/>
      <c r="HTU85" s="209"/>
      <c r="HTV85" s="209"/>
      <c r="HTW85" s="209"/>
      <c r="HTX85" s="209"/>
      <c r="HTY85" s="209"/>
      <c r="HTZ85" s="209"/>
      <c r="HUA85" s="209"/>
      <c r="HUB85" s="209"/>
      <c r="HUC85" s="209"/>
      <c r="HUD85" s="209"/>
      <c r="HUE85" s="209"/>
      <c r="HUF85" s="209"/>
      <c r="HUG85" s="209"/>
      <c r="HUH85" s="209"/>
      <c r="HUI85" s="209"/>
      <c r="HUJ85" s="209"/>
      <c r="HUK85" s="209"/>
      <c r="HUL85" s="209"/>
      <c r="HUM85" s="209"/>
      <c r="HUN85" s="209"/>
      <c r="HUO85" s="209"/>
      <c r="HUP85" s="209"/>
      <c r="HUQ85" s="209"/>
      <c r="HUR85" s="209"/>
      <c r="HUS85" s="209"/>
      <c r="HUT85" s="209"/>
      <c r="HUU85" s="209"/>
      <c r="HUV85" s="209"/>
      <c r="HUW85" s="209"/>
      <c r="HUX85" s="209"/>
      <c r="HUY85" s="209"/>
      <c r="HUZ85" s="209"/>
      <c r="HVA85" s="209"/>
      <c r="HVB85" s="209"/>
      <c r="HVC85" s="209"/>
      <c r="HVD85" s="209"/>
      <c r="HVE85" s="209"/>
      <c r="HVF85" s="209"/>
      <c r="HVG85" s="209"/>
      <c r="HVH85" s="209"/>
      <c r="HVI85" s="209"/>
      <c r="HVJ85" s="209"/>
      <c r="HVK85" s="209"/>
      <c r="HVL85" s="209"/>
      <c r="HVM85" s="209"/>
      <c r="HVN85" s="209"/>
      <c r="HVO85" s="209"/>
      <c r="HVP85" s="209"/>
      <c r="HVQ85" s="209"/>
      <c r="HVR85" s="209"/>
      <c r="HVS85" s="209"/>
      <c r="HVT85" s="209"/>
      <c r="HVU85" s="209"/>
      <c r="HVV85" s="209"/>
      <c r="HVW85" s="209"/>
      <c r="HVX85" s="209"/>
      <c r="HVY85" s="209"/>
      <c r="HVZ85" s="209"/>
      <c r="HWA85" s="209"/>
      <c r="HWB85" s="209"/>
      <c r="HWC85" s="209"/>
      <c r="HWD85" s="209"/>
      <c r="HWE85" s="209"/>
      <c r="HWF85" s="209"/>
      <c r="HWG85" s="209"/>
      <c r="HWH85" s="209"/>
      <c r="HWI85" s="209"/>
      <c r="HWJ85" s="209"/>
      <c r="HWK85" s="209"/>
      <c r="HWL85" s="209"/>
      <c r="HWM85" s="209"/>
      <c r="HWN85" s="209"/>
      <c r="HWO85" s="209"/>
      <c r="HWP85" s="209"/>
      <c r="HWQ85" s="209"/>
      <c r="HWR85" s="209"/>
      <c r="HWS85" s="209"/>
      <c r="HWT85" s="209"/>
      <c r="HWU85" s="209"/>
      <c r="HWV85" s="209"/>
      <c r="HWW85" s="209"/>
      <c r="HWX85" s="209"/>
      <c r="HWY85" s="209"/>
      <c r="HWZ85" s="209"/>
      <c r="HXA85" s="209"/>
      <c r="HXB85" s="209"/>
      <c r="HXC85" s="209"/>
      <c r="HXD85" s="209"/>
      <c r="HXE85" s="209"/>
      <c r="HXF85" s="209"/>
      <c r="HXG85" s="209"/>
      <c r="HXH85" s="209"/>
      <c r="HXI85" s="209"/>
      <c r="HXJ85" s="209"/>
      <c r="HXK85" s="209"/>
      <c r="HXL85" s="209"/>
      <c r="HXM85" s="209"/>
      <c r="HXN85" s="209"/>
      <c r="HXO85" s="209"/>
      <c r="HXP85" s="209"/>
      <c r="HXQ85" s="209"/>
      <c r="HXR85" s="209"/>
      <c r="HXS85" s="209"/>
      <c r="HXT85" s="209"/>
      <c r="HXU85" s="209"/>
      <c r="HXV85" s="209"/>
      <c r="HXW85" s="209"/>
      <c r="HXX85" s="209"/>
      <c r="HXY85" s="209"/>
      <c r="HXZ85" s="209"/>
      <c r="HYA85" s="209"/>
      <c r="HYB85" s="209"/>
      <c r="HYC85" s="209"/>
      <c r="HYD85" s="209"/>
      <c r="HYE85" s="209"/>
      <c r="HYF85" s="209"/>
      <c r="HYG85" s="209"/>
      <c r="HYH85" s="209"/>
      <c r="HYI85" s="209"/>
      <c r="HYJ85" s="209"/>
      <c r="HYK85" s="209"/>
      <c r="HYL85" s="209"/>
      <c r="HYM85" s="209"/>
      <c r="HYN85" s="209"/>
      <c r="HYO85" s="209"/>
      <c r="HYP85" s="209"/>
      <c r="HYQ85" s="209"/>
      <c r="HYR85" s="209"/>
      <c r="HYS85" s="209"/>
      <c r="HYT85" s="209"/>
      <c r="HYU85" s="209"/>
      <c r="HYV85" s="209"/>
      <c r="HYW85" s="209"/>
      <c r="HYX85" s="209"/>
      <c r="HYY85" s="209"/>
      <c r="HYZ85" s="209"/>
      <c r="HZA85" s="209"/>
      <c r="HZB85" s="209"/>
      <c r="HZC85" s="209"/>
      <c r="HZD85" s="209"/>
      <c r="HZE85" s="209"/>
      <c r="HZF85" s="209"/>
      <c r="HZG85" s="209"/>
      <c r="HZH85" s="209"/>
      <c r="HZI85" s="209"/>
      <c r="HZJ85" s="209"/>
      <c r="HZK85" s="209"/>
      <c r="HZL85" s="209"/>
      <c r="HZM85" s="209"/>
      <c r="HZN85" s="209"/>
      <c r="HZO85" s="209"/>
      <c r="HZP85" s="209"/>
      <c r="HZQ85" s="209"/>
      <c r="HZR85" s="209"/>
      <c r="HZS85" s="209"/>
      <c r="HZT85" s="209"/>
      <c r="HZU85" s="209"/>
      <c r="HZV85" s="209"/>
      <c r="HZW85" s="209"/>
      <c r="HZX85" s="209"/>
      <c r="HZY85" s="209"/>
      <c r="HZZ85" s="209"/>
      <c r="IAA85" s="209"/>
      <c r="IAB85" s="209"/>
      <c r="IAC85" s="209"/>
      <c r="IAD85" s="209"/>
      <c r="IAE85" s="209"/>
      <c r="IAF85" s="209"/>
      <c r="IAG85" s="209"/>
      <c r="IAH85" s="209"/>
      <c r="IAI85" s="209"/>
      <c r="IAJ85" s="209"/>
      <c r="IAK85" s="209"/>
      <c r="IAL85" s="209"/>
      <c r="IAM85" s="209"/>
      <c r="IAN85" s="209"/>
      <c r="IAO85" s="209"/>
      <c r="IAP85" s="209"/>
      <c r="IAQ85" s="209"/>
      <c r="IAR85" s="209"/>
      <c r="IAS85" s="209"/>
      <c r="IAT85" s="209"/>
      <c r="IAU85" s="209"/>
      <c r="IAV85" s="209"/>
      <c r="IAW85" s="209"/>
      <c r="IAX85" s="209"/>
      <c r="IAY85" s="209"/>
      <c r="IAZ85" s="209"/>
      <c r="IBA85" s="209"/>
      <c r="IBB85" s="209"/>
      <c r="IBC85" s="209"/>
      <c r="IBD85" s="209"/>
      <c r="IBE85" s="209"/>
      <c r="IBF85" s="209"/>
      <c r="IBG85" s="209"/>
      <c r="IBH85" s="209"/>
      <c r="IBI85" s="209"/>
      <c r="IBJ85" s="209"/>
      <c r="IBK85" s="209"/>
      <c r="IBL85" s="209"/>
      <c r="IBM85" s="209"/>
      <c r="IBN85" s="209"/>
      <c r="IBO85" s="209"/>
      <c r="IBP85" s="209"/>
      <c r="IBQ85" s="209"/>
      <c r="IBR85" s="209"/>
      <c r="IBS85" s="209"/>
      <c r="IBT85" s="209"/>
      <c r="IBU85" s="209"/>
      <c r="IBV85" s="209"/>
      <c r="IBW85" s="209"/>
      <c r="IBX85" s="209"/>
      <c r="IBY85" s="209"/>
      <c r="IBZ85" s="209"/>
      <c r="ICA85" s="209"/>
      <c r="ICB85" s="209"/>
      <c r="ICC85" s="209"/>
      <c r="ICD85" s="209"/>
      <c r="ICE85" s="209"/>
      <c r="ICF85" s="209"/>
      <c r="ICG85" s="209"/>
      <c r="ICH85" s="209"/>
      <c r="ICI85" s="209"/>
      <c r="ICJ85" s="209"/>
      <c r="ICK85" s="209"/>
      <c r="ICL85" s="209"/>
      <c r="ICM85" s="209"/>
      <c r="ICN85" s="209"/>
      <c r="ICO85" s="209"/>
      <c r="ICP85" s="209"/>
      <c r="ICQ85" s="209"/>
      <c r="ICR85" s="209"/>
      <c r="ICS85" s="209"/>
      <c r="ICT85" s="209"/>
      <c r="ICU85" s="209"/>
      <c r="ICV85" s="209"/>
      <c r="ICW85" s="209"/>
      <c r="ICX85" s="209"/>
      <c r="ICY85" s="209"/>
      <c r="ICZ85" s="209"/>
      <c r="IDA85" s="209"/>
      <c r="IDB85" s="209"/>
      <c r="IDC85" s="209"/>
      <c r="IDD85" s="209"/>
      <c r="IDE85" s="209"/>
      <c r="IDF85" s="209"/>
      <c r="IDG85" s="209"/>
      <c r="IDH85" s="209"/>
      <c r="IDI85" s="209"/>
      <c r="IDJ85" s="209"/>
      <c r="IDK85" s="209"/>
      <c r="IDL85" s="209"/>
      <c r="IDM85" s="209"/>
      <c r="IDN85" s="209"/>
      <c r="IDO85" s="209"/>
      <c r="IDP85" s="209"/>
      <c r="IDQ85" s="209"/>
      <c r="IDR85" s="209"/>
      <c r="IDS85" s="209"/>
      <c r="IDT85" s="209"/>
      <c r="IDU85" s="209"/>
      <c r="IDV85" s="209"/>
      <c r="IDW85" s="209"/>
      <c r="IDX85" s="209"/>
      <c r="IDY85" s="209"/>
      <c r="IDZ85" s="209"/>
      <c r="IEA85" s="209"/>
      <c r="IEB85" s="209"/>
      <c r="IEC85" s="209"/>
      <c r="IED85" s="209"/>
      <c r="IEE85" s="209"/>
      <c r="IEF85" s="209"/>
      <c r="IEG85" s="209"/>
      <c r="IEH85" s="209"/>
      <c r="IEI85" s="209"/>
      <c r="IEJ85" s="209"/>
      <c r="IEK85" s="209"/>
      <c r="IEL85" s="209"/>
      <c r="IEM85" s="209"/>
      <c r="IEN85" s="209"/>
      <c r="IEO85" s="209"/>
      <c r="IEP85" s="209"/>
      <c r="IEQ85" s="209"/>
      <c r="IER85" s="209"/>
      <c r="IES85" s="209"/>
      <c r="IET85" s="209"/>
      <c r="IEU85" s="209"/>
      <c r="IEV85" s="209"/>
      <c r="IEW85" s="209"/>
      <c r="IEX85" s="209"/>
      <c r="IEY85" s="209"/>
      <c r="IEZ85" s="209"/>
      <c r="IFA85" s="209"/>
      <c r="IFB85" s="209"/>
      <c r="IFC85" s="209"/>
      <c r="IFD85" s="209"/>
      <c r="IFE85" s="209"/>
      <c r="IFF85" s="209"/>
      <c r="IFG85" s="209"/>
      <c r="IFH85" s="209"/>
      <c r="IFI85" s="209"/>
      <c r="IFJ85" s="209"/>
      <c r="IFK85" s="209"/>
      <c r="IFL85" s="209"/>
      <c r="IFM85" s="209"/>
      <c r="IFN85" s="209"/>
      <c r="IFO85" s="209"/>
      <c r="IFP85" s="209"/>
      <c r="IFQ85" s="209"/>
      <c r="IFR85" s="209"/>
      <c r="IFS85" s="209"/>
      <c r="IFT85" s="209"/>
      <c r="IFU85" s="209"/>
      <c r="IFV85" s="209"/>
      <c r="IFW85" s="209"/>
      <c r="IFX85" s="209"/>
      <c r="IFY85" s="209"/>
      <c r="IFZ85" s="209"/>
      <c r="IGA85" s="209"/>
      <c r="IGB85" s="209"/>
      <c r="IGC85" s="209"/>
      <c r="IGD85" s="209"/>
      <c r="IGE85" s="209"/>
      <c r="IGF85" s="209"/>
      <c r="IGG85" s="209"/>
      <c r="IGH85" s="209"/>
      <c r="IGI85" s="209"/>
      <c r="IGJ85" s="209"/>
      <c r="IGK85" s="209"/>
      <c r="IGL85" s="209"/>
      <c r="IGM85" s="209"/>
      <c r="IGN85" s="209"/>
      <c r="IGO85" s="209"/>
      <c r="IGP85" s="209"/>
      <c r="IGQ85" s="209"/>
      <c r="IGR85" s="209"/>
      <c r="IGS85" s="209"/>
      <c r="IGT85" s="209"/>
      <c r="IGU85" s="209"/>
      <c r="IGV85" s="209"/>
      <c r="IGW85" s="209"/>
      <c r="IGX85" s="209"/>
      <c r="IGY85" s="209"/>
      <c r="IGZ85" s="209"/>
      <c r="IHA85" s="209"/>
      <c r="IHB85" s="209"/>
      <c r="IHC85" s="209"/>
      <c r="IHD85" s="209"/>
      <c r="IHE85" s="209"/>
      <c r="IHF85" s="209"/>
      <c r="IHG85" s="209"/>
      <c r="IHH85" s="209"/>
      <c r="IHI85" s="209"/>
      <c r="IHJ85" s="209"/>
      <c r="IHK85" s="209"/>
      <c r="IHL85" s="209"/>
      <c r="IHM85" s="209"/>
      <c r="IHN85" s="209"/>
      <c r="IHO85" s="209"/>
      <c r="IHP85" s="209"/>
      <c r="IHQ85" s="209"/>
      <c r="IHR85" s="209"/>
      <c r="IHS85" s="209"/>
      <c r="IHT85" s="209"/>
      <c r="IHU85" s="209"/>
      <c r="IHV85" s="209"/>
      <c r="IHW85" s="209"/>
      <c r="IHX85" s="209"/>
      <c r="IHY85" s="209"/>
      <c r="IHZ85" s="209"/>
      <c r="IIA85" s="209"/>
      <c r="IIB85" s="209"/>
      <c r="IIC85" s="209"/>
      <c r="IID85" s="209"/>
      <c r="IIE85" s="209"/>
      <c r="IIF85" s="209"/>
      <c r="IIG85" s="209"/>
      <c r="IIH85" s="209"/>
      <c r="III85" s="209"/>
      <c r="IIJ85" s="209"/>
      <c r="IIK85" s="209"/>
      <c r="IIL85" s="209"/>
      <c r="IIM85" s="209"/>
      <c r="IIN85" s="209"/>
      <c r="IIO85" s="209"/>
      <c r="IIP85" s="209"/>
      <c r="IIQ85" s="209"/>
      <c r="IIR85" s="209"/>
      <c r="IIS85" s="209"/>
      <c r="IIT85" s="209"/>
      <c r="IIU85" s="209"/>
      <c r="IIV85" s="209"/>
      <c r="IIW85" s="209"/>
      <c r="IIX85" s="209"/>
      <c r="IIY85" s="209"/>
      <c r="IIZ85" s="209"/>
      <c r="IJA85" s="209"/>
      <c r="IJB85" s="209"/>
      <c r="IJC85" s="209"/>
      <c r="IJD85" s="209"/>
      <c r="IJE85" s="209"/>
      <c r="IJF85" s="209"/>
      <c r="IJG85" s="209"/>
      <c r="IJH85" s="209"/>
      <c r="IJI85" s="209"/>
      <c r="IJJ85" s="209"/>
      <c r="IJK85" s="209"/>
      <c r="IJL85" s="209"/>
      <c r="IJM85" s="209"/>
      <c r="IJN85" s="209"/>
      <c r="IJO85" s="209"/>
      <c r="IJP85" s="209"/>
      <c r="IJQ85" s="209"/>
      <c r="IJR85" s="209"/>
      <c r="IJS85" s="209"/>
      <c r="IJT85" s="209"/>
      <c r="IJU85" s="209"/>
      <c r="IJV85" s="209"/>
      <c r="IJW85" s="209"/>
      <c r="IJX85" s="209"/>
      <c r="IJY85" s="209"/>
      <c r="IJZ85" s="209"/>
      <c r="IKA85" s="209"/>
      <c r="IKB85" s="209"/>
      <c r="IKC85" s="209"/>
      <c r="IKD85" s="209"/>
      <c r="IKE85" s="209"/>
      <c r="IKF85" s="209"/>
      <c r="IKG85" s="209"/>
      <c r="IKH85" s="209"/>
      <c r="IKI85" s="209"/>
      <c r="IKJ85" s="209"/>
      <c r="IKK85" s="209"/>
      <c r="IKL85" s="209"/>
      <c r="IKM85" s="209"/>
      <c r="IKN85" s="209"/>
      <c r="IKO85" s="209"/>
      <c r="IKP85" s="209"/>
      <c r="IKQ85" s="209"/>
      <c r="IKR85" s="209"/>
      <c r="IKS85" s="209"/>
      <c r="IKT85" s="209"/>
      <c r="IKU85" s="209"/>
      <c r="IKV85" s="209"/>
      <c r="IKW85" s="209"/>
      <c r="IKX85" s="209"/>
      <c r="IKY85" s="209"/>
      <c r="IKZ85" s="209"/>
      <c r="ILA85" s="209"/>
      <c r="ILB85" s="209"/>
      <c r="ILC85" s="209"/>
      <c r="ILD85" s="209"/>
      <c r="ILE85" s="209"/>
      <c r="ILF85" s="209"/>
      <c r="ILG85" s="209"/>
      <c r="ILH85" s="209"/>
      <c r="ILI85" s="209"/>
      <c r="ILJ85" s="209"/>
      <c r="ILK85" s="209"/>
      <c r="ILL85" s="209"/>
      <c r="ILM85" s="209"/>
      <c r="ILN85" s="209"/>
      <c r="ILO85" s="209"/>
      <c r="ILP85" s="209"/>
      <c r="ILQ85" s="209"/>
      <c r="ILR85" s="209"/>
      <c r="ILS85" s="209"/>
      <c r="ILT85" s="209"/>
      <c r="ILU85" s="209"/>
      <c r="ILV85" s="209"/>
      <c r="ILW85" s="209"/>
      <c r="ILX85" s="209"/>
      <c r="ILY85" s="209"/>
      <c r="ILZ85" s="209"/>
      <c r="IMA85" s="209"/>
      <c r="IMB85" s="209"/>
      <c r="IMC85" s="209"/>
      <c r="IMD85" s="209"/>
      <c r="IME85" s="209"/>
      <c r="IMF85" s="209"/>
      <c r="IMG85" s="209"/>
      <c r="IMH85" s="209"/>
      <c r="IMI85" s="209"/>
      <c r="IMJ85" s="209"/>
      <c r="IMK85" s="209"/>
      <c r="IML85" s="209"/>
      <c r="IMM85" s="209"/>
      <c r="IMN85" s="209"/>
      <c r="IMO85" s="209"/>
      <c r="IMP85" s="209"/>
      <c r="IMQ85" s="209"/>
      <c r="IMR85" s="209"/>
      <c r="IMS85" s="209"/>
      <c r="IMT85" s="209"/>
      <c r="IMU85" s="209"/>
      <c r="IMV85" s="209"/>
      <c r="IMW85" s="209"/>
      <c r="IMX85" s="209"/>
      <c r="IMY85" s="209"/>
      <c r="IMZ85" s="209"/>
      <c r="INA85" s="209"/>
      <c r="INB85" s="209"/>
      <c r="INC85" s="209"/>
      <c r="IND85" s="209"/>
      <c r="INE85" s="209"/>
      <c r="INF85" s="209"/>
      <c r="ING85" s="209"/>
      <c r="INH85" s="209"/>
      <c r="INI85" s="209"/>
      <c r="INJ85" s="209"/>
      <c r="INK85" s="209"/>
      <c r="INL85" s="209"/>
      <c r="INM85" s="209"/>
      <c r="INN85" s="209"/>
      <c r="INO85" s="209"/>
      <c r="INP85" s="209"/>
      <c r="INQ85" s="209"/>
      <c r="INR85" s="209"/>
      <c r="INS85" s="209"/>
      <c r="INT85" s="209"/>
      <c r="INU85" s="209"/>
      <c r="INV85" s="209"/>
      <c r="INW85" s="209"/>
      <c r="INX85" s="209"/>
      <c r="INY85" s="209"/>
      <c r="INZ85" s="209"/>
      <c r="IOA85" s="209"/>
      <c r="IOB85" s="209"/>
      <c r="IOC85" s="209"/>
      <c r="IOD85" s="209"/>
      <c r="IOE85" s="209"/>
      <c r="IOF85" s="209"/>
      <c r="IOG85" s="209"/>
      <c r="IOH85" s="209"/>
      <c r="IOI85" s="209"/>
      <c r="IOJ85" s="209"/>
      <c r="IOK85" s="209"/>
      <c r="IOL85" s="209"/>
      <c r="IOM85" s="209"/>
      <c r="ION85" s="209"/>
      <c r="IOO85" s="209"/>
      <c r="IOP85" s="209"/>
      <c r="IOQ85" s="209"/>
      <c r="IOR85" s="209"/>
      <c r="IOS85" s="209"/>
      <c r="IOT85" s="209"/>
      <c r="IOU85" s="209"/>
      <c r="IOV85" s="209"/>
      <c r="IOW85" s="209"/>
      <c r="IOX85" s="209"/>
      <c r="IOY85" s="209"/>
      <c r="IOZ85" s="209"/>
      <c r="IPA85" s="209"/>
      <c r="IPB85" s="209"/>
      <c r="IPC85" s="209"/>
      <c r="IPD85" s="209"/>
      <c r="IPE85" s="209"/>
      <c r="IPF85" s="209"/>
      <c r="IPG85" s="209"/>
      <c r="IPH85" s="209"/>
      <c r="IPI85" s="209"/>
      <c r="IPJ85" s="209"/>
      <c r="IPK85" s="209"/>
      <c r="IPL85" s="209"/>
      <c r="IPM85" s="209"/>
      <c r="IPN85" s="209"/>
      <c r="IPO85" s="209"/>
      <c r="IPP85" s="209"/>
      <c r="IPQ85" s="209"/>
      <c r="IPR85" s="209"/>
      <c r="IPS85" s="209"/>
      <c r="IPT85" s="209"/>
      <c r="IPU85" s="209"/>
      <c r="IPV85" s="209"/>
      <c r="IPW85" s="209"/>
      <c r="IPX85" s="209"/>
      <c r="IPY85" s="209"/>
      <c r="IPZ85" s="209"/>
      <c r="IQA85" s="209"/>
      <c r="IQB85" s="209"/>
      <c r="IQC85" s="209"/>
      <c r="IQD85" s="209"/>
      <c r="IQE85" s="209"/>
      <c r="IQF85" s="209"/>
      <c r="IQG85" s="209"/>
      <c r="IQH85" s="209"/>
      <c r="IQI85" s="209"/>
      <c r="IQJ85" s="209"/>
      <c r="IQK85" s="209"/>
      <c r="IQL85" s="209"/>
      <c r="IQM85" s="209"/>
      <c r="IQN85" s="209"/>
      <c r="IQO85" s="209"/>
      <c r="IQP85" s="209"/>
      <c r="IQQ85" s="209"/>
      <c r="IQR85" s="209"/>
      <c r="IQS85" s="209"/>
      <c r="IQT85" s="209"/>
      <c r="IQU85" s="209"/>
      <c r="IQV85" s="209"/>
      <c r="IQW85" s="209"/>
      <c r="IQX85" s="209"/>
      <c r="IQY85" s="209"/>
      <c r="IQZ85" s="209"/>
      <c r="IRA85" s="209"/>
      <c r="IRB85" s="209"/>
      <c r="IRC85" s="209"/>
      <c r="IRD85" s="209"/>
      <c r="IRE85" s="209"/>
      <c r="IRF85" s="209"/>
      <c r="IRG85" s="209"/>
      <c r="IRH85" s="209"/>
      <c r="IRI85" s="209"/>
      <c r="IRJ85" s="209"/>
      <c r="IRK85" s="209"/>
      <c r="IRL85" s="209"/>
      <c r="IRM85" s="209"/>
      <c r="IRN85" s="209"/>
      <c r="IRO85" s="209"/>
      <c r="IRP85" s="209"/>
      <c r="IRQ85" s="209"/>
      <c r="IRR85" s="209"/>
      <c r="IRS85" s="209"/>
      <c r="IRT85" s="209"/>
      <c r="IRU85" s="209"/>
      <c r="IRV85" s="209"/>
      <c r="IRW85" s="209"/>
      <c r="IRX85" s="209"/>
      <c r="IRY85" s="209"/>
      <c r="IRZ85" s="209"/>
      <c r="ISA85" s="209"/>
      <c r="ISB85" s="209"/>
      <c r="ISC85" s="209"/>
      <c r="ISD85" s="209"/>
      <c r="ISE85" s="209"/>
      <c r="ISF85" s="209"/>
      <c r="ISG85" s="209"/>
      <c r="ISH85" s="209"/>
      <c r="ISI85" s="209"/>
      <c r="ISJ85" s="209"/>
      <c r="ISK85" s="209"/>
      <c r="ISL85" s="209"/>
      <c r="ISM85" s="209"/>
      <c r="ISN85" s="209"/>
      <c r="ISO85" s="209"/>
      <c r="ISP85" s="209"/>
      <c r="ISQ85" s="209"/>
      <c r="ISR85" s="209"/>
      <c r="ISS85" s="209"/>
      <c r="IST85" s="209"/>
      <c r="ISU85" s="209"/>
      <c r="ISV85" s="209"/>
      <c r="ISW85" s="209"/>
      <c r="ISX85" s="209"/>
      <c r="ISY85" s="209"/>
      <c r="ISZ85" s="209"/>
      <c r="ITA85" s="209"/>
      <c r="ITB85" s="209"/>
      <c r="ITC85" s="209"/>
      <c r="ITD85" s="209"/>
      <c r="ITE85" s="209"/>
      <c r="ITF85" s="209"/>
      <c r="ITG85" s="209"/>
      <c r="ITH85" s="209"/>
      <c r="ITI85" s="209"/>
      <c r="ITJ85" s="209"/>
      <c r="ITK85" s="209"/>
      <c r="ITL85" s="209"/>
      <c r="ITM85" s="209"/>
      <c r="ITN85" s="209"/>
      <c r="ITO85" s="209"/>
      <c r="ITP85" s="209"/>
      <c r="ITQ85" s="209"/>
      <c r="ITR85" s="209"/>
      <c r="ITS85" s="209"/>
      <c r="ITT85" s="209"/>
      <c r="ITU85" s="209"/>
      <c r="ITV85" s="209"/>
      <c r="ITW85" s="209"/>
      <c r="ITX85" s="209"/>
      <c r="ITY85" s="209"/>
      <c r="ITZ85" s="209"/>
      <c r="IUA85" s="209"/>
      <c r="IUB85" s="209"/>
      <c r="IUC85" s="209"/>
      <c r="IUD85" s="209"/>
      <c r="IUE85" s="209"/>
      <c r="IUF85" s="209"/>
      <c r="IUG85" s="209"/>
      <c r="IUH85" s="209"/>
      <c r="IUI85" s="209"/>
      <c r="IUJ85" s="209"/>
      <c r="IUK85" s="209"/>
      <c r="IUL85" s="209"/>
      <c r="IUM85" s="209"/>
      <c r="IUN85" s="209"/>
      <c r="IUO85" s="209"/>
      <c r="IUP85" s="209"/>
      <c r="IUQ85" s="209"/>
      <c r="IUR85" s="209"/>
      <c r="IUS85" s="209"/>
      <c r="IUT85" s="209"/>
      <c r="IUU85" s="209"/>
      <c r="IUV85" s="209"/>
      <c r="IUW85" s="209"/>
      <c r="IUX85" s="209"/>
      <c r="IUY85" s="209"/>
      <c r="IUZ85" s="209"/>
      <c r="IVA85" s="209"/>
      <c r="IVB85" s="209"/>
      <c r="IVC85" s="209"/>
      <c r="IVD85" s="209"/>
      <c r="IVE85" s="209"/>
      <c r="IVF85" s="209"/>
      <c r="IVG85" s="209"/>
      <c r="IVH85" s="209"/>
      <c r="IVI85" s="209"/>
      <c r="IVJ85" s="209"/>
      <c r="IVK85" s="209"/>
      <c r="IVL85" s="209"/>
      <c r="IVM85" s="209"/>
      <c r="IVN85" s="209"/>
      <c r="IVO85" s="209"/>
      <c r="IVP85" s="209"/>
      <c r="IVQ85" s="209"/>
      <c r="IVR85" s="209"/>
      <c r="IVS85" s="209"/>
      <c r="IVT85" s="209"/>
      <c r="IVU85" s="209"/>
      <c r="IVV85" s="209"/>
      <c r="IVW85" s="209"/>
      <c r="IVX85" s="209"/>
      <c r="IVY85" s="209"/>
      <c r="IVZ85" s="209"/>
      <c r="IWA85" s="209"/>
      <c r="IWB85" s="209"/>
      <c r="IWC85" s="209"/>
      <c r="IWD85" s="209"/>
      <c r="IWE85" s="209"/>
      <c r="IWF85" s="209"/>
      <c r="IWG85" s="209"/>
      <c r="IWH85" s="209"/>
      <c r="IWI85" s="209"/>
      <c r="IWJ85" s="209"/>
      <c r="IWK85" s="209"/>
      <c r="IWL85" s="209"/>
      <c r="IWM85" s="209"/>
      <c r="IWN85" s="209"/>
      <c r="IWO85" s="209"/>
      <c r="IWP85" s="209"/>
      <c r="IWQ85" s="209"/>
      <c r="IWR85" s="209"/>
      <c r="IWS85" s="209"/>
      <c r="IWT85" s="209"/>
      <c r="IWU85" s="209"/>
      <c r="IWV85" s="209"/>
      <c r="IWW85" s="209"/>
      <c r="IWX85" s="209"/>
      <c r="IWY85" s="209"/>
      <c r="IWZ85" s="209"/>
      <c r="IXA85" s="209"/>
      <c r="IXB85" s="209"/>
      <c r="IXC85" s="209"/>
      <c r="IXD85" s="209"/>
      <c r="IXE85" s="209"/>
      <c r="IXF85" s="209"/>
      <c r="IXG85" s="209"/>
      <c r="IXH85" s="209"/>
      <c r="IXI85" s="209"/>
      <c r="IXJ85" s="209"/>
      <c r="IXK85" s="209"/>
      <c r="IXL85" s="209"/>
      <c r="IXM85" s="209"/>
      <c r="IXN85" s="209"/>
      <c r="IXO85" s="209"/>
      <c r="IXP85" s="209"/>
      <c r="IXQ85" s="209"/>
      <c r="IXR85" s="209"/>
      <c r="IXS85" s="209"/>
      <c r="IXT85" s="209"/>
      <c r="IXU85" s="209"/>
      <c r="IXV85" s="209"/>
      <c r="IXW85" s="209"/>
      <c r="IXX85" s="209"/>
      <c r="IXY85" s="209"/>
      <c r="IXZ85" s="209"/>
      <c r="IYA85" s="209"/>
      <c r="IYB85" s="209"/>
      <c r="IYC85" s="209"/>
      <c r="IYD85" s="209"/>
      <c r="IYE85" s="209"/>
      <c r="IYF85" s="209"/>
      <c r="IYG85" s="209"/>
      <c r="IYH85" s="209"/>
      <c r="IYI85" s="209"/>
      <c r="IYJ85" s="209"/>
      <c r="IYK85" s="209"/>
      <c r="IYL85" s="209"/>
      <c r="IYM85" s="209"/>
      <c r="IYN85" s="209"/>
      <c r="IYO85" s="209"/>
      <c r="IYP85" s="209"/>
      <c r="IYQ85" s="209"/>
      <c r="IYR85" s="209"/>
      <c r="IYS85" s="209"/>
      <c r="IYT85" s="209"/>
      <c r="IYU85" s="209"/>
      <c r="IYV85" s="209"/>
      <c r="IYW85" s="209"/>
      <c r="IYX85" s="209"/>
      <c r="IYY85" s="209"/>
      <c r="IYZ85" s="209"/>
      <c r="IZA85" s="209"/>
      <c r="IZB85" s="209"/>
      <c r="IZC85" s="209"/>
      <c r="IZD85" s="209"/>
      <c r="IZE85" s="209"/>
      <c r="IZF85" s="209"/>
      <c r="IZG85" s="209"/>
      <c r="IZH85" s="209"/>
      <c r="IZI85" s="209"/>
      <c r="IZJ85" s="209"/>
      <c r="IZK85" s="209"/>
      <c r="IZL85" s="209"/>
      <c r="IZM85" s="209"/>
      <c r="IZN85" s="209"/>
      <c r="IZO85" s="209"/>
      <c r="IZP85" s="209"/>
      <c r="IZQ85" s="209"/>
      <c r="IZR85" s="209"/>
      <c r="IZS85" s="209"/>
      <c r="IZT85" s="209"/>
      <c r="IZU85" s="209"/>
      <c r="IZV85" s="209"/>
      <c r="IZW85" s="209"/>
      <c r="IZX85" s="209"/>
      <c r="IZY85" s="209"/>
      <c r="IZZ85" s="209"/>
      <c r="JAA85" s="209"/>
      <c r="JAB85" s="209"/>
      <c r="JAC85" s="209"/>
      <c r="JAD85" s="209"/>
      <c r="JAE85" s="209"/>
      <c r="JAF85" s="209"/>
      <c r="JAG85" s="209"/>
      <c r="JAH85" s="209"/>
      <c r="JAI85" s="209"/>
      <c r="JAJ85" s="209"/>
      <c r="JAK85" s="209"/>
      <c r="JAL85" s="209"/>
      <c r="JAM85" s="209"/>
      <c r="JAN85" s="209"/>
      <c r="JAO85" s="209"/>
      <c r="JAP85" s="209"/>
      <c r="JAQ85" s="209"/>
      <c r="JAR85" s="209"/>
      <c r="JAS85" s="209"/>
      <c r="JAT85" s="209"/>
      <c r="JAU85" s="209"/>
      <c r="JAV85" s="209"/>
      <c r="JAW85" s="209"/>
      <c r="JAX85" s="209"/>
      <c r="JAY85" s="209"/>
      <c r="JAZ85" s="209"/>
      <c r="JBA85" s="209"/>
      <c r="JBB85" s="209"/>
      <c r="JBC85" s="209"/>
      <c r="JBD85" s="209"/>
      <c r="JBE85" s="209"/>
      <c r="JBF85" s="209"/>
      <c r="JBG85" s="209"/>
      <c r="JBH85" s="209"/>
      <c r="JBI85" s="209"/>
      <c r="JBJ85" s="209"/>
      <c r="JBK85" s="209"/>
      <c r="JBL85" s="209"/>
      <c r="JBM85" s="209"/>
      <c r="JBN85" s="209"/>
      <c r="JBO85" s="209"/>
      <c r="JBP85" s="209"/>
      <c r="JBQ85" s="209"/>
      <c r="JBR85" s="209"/>
      <c r="JBS85" s="209"/>
      <c r="JBT85" s="209"/>
      <c r="JBU85" s="209"/>
      <c r="JBV85" s="209"/>
      <c r="JBW85" s="209"/>
      <c r="JBX85" s="209"/>
      <c r="JBY85" s="209"/>
      <c r="JBZ85" s="209"/>
      <c r="JCA85" s="209"/>
      <c r="JCB85" s="209"/>
      <c r="JCC85" s="209"/>
      <c r="JCD85" s="209"/>
      <c r="JCE85" s="209"/>
      <c r="JCF85" s="209"/>
      <c r="JCG85" s="209"/>
      <c r="JCH85" s="209"/>
      <c r="JCI85" s="209"/>
      <c r="JCJ85" s="209"/>
      <c r="JCK85" s="209"/>
      <c r="JCL85" s="209"/>
      <c r="JCM85" s="209"/>
      <c r="JCN85" s="209"/>
      <c r="JCO85" s="209"/>
      <c r="JCP85" s="209"/>
      <c r="JCQ85" s="209"/>
      <c r="JCR85" s="209"/>
      <c r="JCS85" s="209"/>
      <c r="JCT85" s="209"/>
      <c r="JCU85" s="209"/>
      <c r="JCV85" s="209"/>
      <c r="JCW85" s="209"/>
      <c r="JCX85" s="209"/>
      <c r="JCY85" s="209"/>
      <c r="JCZ85" s="209"/>
      <c r="JDA85" s="209"/>
      <c r="JDB85" s="209"/>
      <c r="JDC85" s="209"/>
      <c r="JDD85" s="209"/>
      <c r="JDE85" s="209"/>
      <c r="JDF85" s="209"/>
      <c r="JDG85" s="209"/>
      <c r="JDH85" s="209"/>
      <c r="JDI85" s="209"/>
      <c r="JDJ85" s="209"/>
      <c r="JDK85" s="209"/>
      <c r="JDL85" s="209"/>
      <c r="JDM85" s="209"/>
      <c r="JDN85" s="209"/>
      <c r="JDO85" s="209"/>
      <c r="JDP85" s="209"/>
      <c r="JDQ85" s="209"/>
      <c r="JDR85" s="209"/>
      <c r="JDS85" s="209"/>
      <c r="JDT85" s="209"/>
      <c r="JDU85" s="209"/>
      <c r="JDV85" s="209"/>
      <c r="JDW85" s="209"/>
      <c r="JDX85" s="209"/>
      <c r="JDY85" s="209"/>
      <c r="JDZ85" s="209"/>
      <c r="JEA85" s="209"/>
      <c r="JEB85" s="209"/>
      <c r="JEC85" s="209"/>
      <c r="JED85" s="209"/>
      <c r="JEE85" s="209"/>
      <c r="JEF85" s="209"/>
      <c r="JEG85" s="209"/>
      <c r="JEH85" s="209"/>
      <c r="JEI85" s="209"/>
      <c r="JEJ85" s="209"/>
      <c r="JEK85" s="209"/>
      <c r="JEL85" s="209"/>
      <c r="JEM85" s="209"/>
      <c r="JEN85" s="209"/>
      <c r="JEO85" s="209"/>
      <c r="JEP85" s="209"/>
      <c r="JEQ85" s="209"/>
      <c r="JER85" s="209"/>
      <c r="JES85" s="209"/>
      <c r="JET85" s="209"/>
      <c r="JEU85" s="209"/>
      <c r="JEV85" s="209"/>
      <c r="JEW85" s="209"/>
      <c r="JEX85" s="209"/>
      <c r="JEY85" s="209"/>
      <c r="JEZ85" s="209"/>
      <c r="JFA85" s="209"/>
      <c r="JFB85" s="209"/>
      <c r="JFC85" s="209"/>
      <c r="JFD85" s="209"/>
      <c r="JFE85" s="209"/>
      <c r="JFF85" s="209"/>
      <c r="JFG85" s="209"/>
      <c r="JFH85" s="209"/>
      <c r="JFI85" s="209"/>
      <c r="JFJ85" s="209"/>
      <c r="JFK85" s="209"/>
      <c r="JFL85" s="209"/>
      <c r="JFM85" s="209"/>
      <c r="JFN85" s="209"/>
      <c r="JFO85" s="209"/>
      <c r="JFP85" s="209"/>
      <c r="JFQ85" s="209"/>
      <c r="JFR85" s="209"/>
      <c r="JFS85" s="209"/>
      <c r="JFT85" s="209"/>
      <c r="JFU85" s="209"/>
      <c r="JFV85" s="209"/>
      <c r="JFW85" s="209"/>
      <c r="JFX85" s="209"/>
      <c r="JFY85" s="209"/>
      <c r="JFZ85" s="209"/>
      <c r="JGA85" s="209"/>
      <c r="JGB85" s="209"/>
      <c r="JGC85" s="209"/>
      <c r="JGD85" s="209"/>
      <c r="JGE85" s="209"/>
      <c r="JGF85" s="209"/>
      <c r="JGG85" s="209"/>
      <c r="JGH85" s="209"/>
      <c r="JGI85" s="209"/>
      <c r="JGJ85" s="209"/>
      <c r="JGK85" s="209"/>
      <c r="JGL85" s="209"/>
      <c r="JGM85" s="209"/>
      <c r="JGN85" s="209"/>
      <c r="JGO85" s="209"/>
      <c r="JGP85" s="209"/>
      <c r="JGQ85" s="209"/>
      <c r="JGR85" s="209"/>
      <c r="JGS85" s="209"/>
      <c r="JGT85" s="209"/>
      <c r="JGU85" s="209"/>
      <c r="JGV85" s="209"/>
      <c r="JGW85" s="209"/>
      <c r="JGX85" s="209"/>
      <c r="JGY85" s="209"/>
      <c r="JGZ85" s="209"/>
      <c r="JHA85" s="209"/>
      <c r="JHB85" s="209"/>
      <c r="JHC85" s="209"/>
      <c r="JHD85" s="209"/>
      <c r="JHE85" s="209"/>
      <c r="JHF85" s="209"/>
      <c r="JHG85" s="209"/>
      <c r="JHH85" s="209"/>
      <c r="JHI85" s="209"/>
      <c r="JHJ85" s="209"/>
      <c r="JHK85" s="209"/>
      <c r="JHL85" s="209"/>
      <c r="JHM85" s="209"/>
      <c r="JHN85" s="209"/>
      <c r="JHO85" s="209"/>
      <c r="JHP85" s="209"/>
      <c r="JHQ85" s="209"/>
      <c r="JHR85" s="209"/>
      <c r="JHS85" s="209"/>
      <c r="JHT85" s="209"/>
      <c r="JHU85" s="209"/>
      <c r="JHV85" s="209"/>
      <c r="JHW85" s="209"/>
      <c r="JHX85" s="209"/>
      <c r="JHY85" s="209"/>
      <c r="JHZ85" s="209"/>
      <c r="JIA85" s="209"/>
      <c r="JIB85" s="209"/>
      <c r="JIC85" s="209"/>
      <c r="JID85" s="209"/>
      <c r="JIE85" s="209"/>
      <c r="JIF85" s="209"/>
      <c r="JIG85" s="209"/>
      <c r="JIH85" s="209"/>
      <c r="JII85" s="209"/>
      <c r="JIJ85" s="209"/>
      <c r="JIK85" s="209"/>
      <c r="JIL85" s="209"/>
      <c r="JIM85" s="209"/>
      <c r="JIN85" s="209"/>
      <c r="JIO85" s="209"/>
      <c r="JIP85" s="209"/>
      <c r="JIQ85" s="209"/>
      <c r="JIR85" s="209"/>
      <c r="JIS85" s="209"/>
      <c r="JIT85" s="209"/>
      <c r="JIU85" s="209"/>
      <c r="JIV85" s="209"/>
      <c r="JIW85" s="209"/>
      <c r="JIX85" s="209"/>
      <c r="JIY85" s="209"/>
      <c r="JIZ85" s="209"/>
      <c r="JJA85" s="209"/>
      <c r="JJB85" s="209"/>
      <c r="JJC85" s="209"/>
      <c r="JJD85" s="209"/>
      <c r="JJE85" s="209"/>
      <c r="JJF85" s="209"/>
      <c r="JJG85" s="209"/>
      <c r="JJH85" s="209"/>
      <c r="JJI85" s="209"/>
      <c r="JJJ85" s="209"/>
      <c r="JJK85" s="209"/>
      <c r="JJL85" s="209"/>
      <c r="JJM85" s="209"/>
      <c r="JJN85" s="209"/>
      <c r="JJO85" s="209"/>
      <c r="JJP85" s="209"/>
      <c r="JJQ85" s="209"/>
      <c r="JJR85" s="209"/>
      <c r="JJS85" s="209"/>
      <c r="JJT85" s="209"/>
      <c r="JJU85" s="209"/>
      <c r="JJV85" s="209"/>
      <c r="JJW85" s="209"/>
      <c r="JJX85" s="209"/>
      <c r="JJY85" s="209"/>
      <c r="JJZ85" s="209"/>
      <c r="JKA85" s="209"/>
      <c r="JKB85" s="209"/>
      <c r="JKC85" s="209"/>
      <c r="JKD85" s="209"/>
      <c r="JKE85" s="209"/>
      <c r="JKF85" s="209"/>
      <c r="JKG85" s="209"/>
      <c r="JKH85" s="209"/>
      <c r="JKI85" s="209"/>
      <c r="JKJ85" s="209"/>
      <c r="JKK85" s="209"/>
      <c r="JKL85" s="209"/>
      <c r="JKM85" s="209"/>
      <c r="JKN85" s="209"/>
      <c r="JKO85" s="209"/>
      <c r="JKP85" s="209"/>
      <c r="JKQ85" s="209"/>
      <c r="JKR85" s="209"/>
      <c r="JKS85" s="209"/>
      <c r="JKT85" s="209"/>
      <c r="JKU85" s="209"/>
      <c r="JKV85" s="209"/>
      <c r="JKW85" s="209"/>
      <c r="JKX85" s="209"/>
      <c r="JKY85" s="209"/>
      <c r="JKZ85" s="209"/>
      <c r="JLA85" s="209"/>
      <c r="JLB85" s="209"/>
      <c r="JLC85" s="209"/>
      <c r="JLD85" s="209"/>
      <c r="JLE85" s="209"/>
      <c r="JLF85" s="209"/>
      <c r="JLG85" s="209"/>
      <c r="JLH85" s="209"/>
      <c r="JLI85" s="209"/>
      <c r="JLJ85" s="209"/>
      <c r="JLK85" s="209"/>
      <c r="JLL85" s="209"/>
      <c r="JLM85" s="209"/>
      <c r="JLN85" s="209"/>
      <c r="JLO85" s="209"/>
      <c r="JLP85" s="209"/>
      <c r="JLQ85" s="209"/>
      <c r="JLR85" s="209"/>
      <c r="JLS85" s="209"/>
      <c r="JLT85" s="209"/>
      <c r="JLU85" s="209"/>
      <c r="JLV85" s="209"/>
      <c r="JLW85" s="209"/>
      <c r="JLX85" s="209"/>
      <c r="JLY85" s="209"/>
      <c r="JLZ85" s="209"/>
      <c r="JMA85" s="209"/>
      <c r="JMB85" s="209"/>
      <c r="JMC85" s="209"/>
      <c r="JMD85" s="209"/>
      <c r="JME85" s="209"/>
      <c r="JMF85" s="209"/>
      <c r="JMG85" s="209"/>
      <c r="JMH85" s="209"/>
      <c r="JMI85" s="209"/>
      <c r="JMJ85" s="209"/>
      <c r="JMK85" s="209"/>
      <c r="JML85" s="209"/>
      <c r="JMM85" s="209"/>
      <c r="JMN85" s="209"/>
      <c r="JMO85" s="209"/>
      <c r="JMP85" s="209"/>
      <c r="JMQ85" s="209"/>
      <c r="JMR85" s="209"/>
      <c r="JMS85" s="209"/>
      <c r="JMT85" s="209"/>
      <c r="JMU85" s="209"/>
      <c r="JMV85" s="209"/>
      <c r="JMW85" s="209"/>
      <c r="JMX85" s="209"/>
      <c r="JMY85" s="209"/>
      <c r="JMZ85" s="209"/>
      <c r="JNA85" s="209"/>
      <c r="JNB85" s="209"/>
      <c r="JNC85" s="209"/>
      <c r="JND85" s="209"/>
      <c r="JNE85" s="209"/>
      <c r="JNF85" s="209"/>
      <c r="JNG85" s="209"/>
      <c r="JNH85" s="209"/>
      <c r="JNI85" s="209"/>
      <c r="JNJ85" s="209"/>
      <c r="JNK85" s="209"/>
      <c r="JNL85" s="209"/>
      <c r="JNM85" s="209"/>
      <c r="JNN85" s="209"/>
      <c r="JNO85" s="209"/>
      <c r="JNP85" s="209"/>
      <c r="JNQ85" s="209"/>
      <c r="JNR85" s="209"/>
      <c r="JNS85" s="209"/>
      <c r="JNT85" s="209"/>
      <c r="JNU85" s="209"/>
      <c r="JNV85" s="209"/>
      <c r="JNW85" s="209"/>
      <c r="JNX85" s="209"/>
      <c r="JNY85" s="209"/>
      <c r="JNZ85" s="209"/>
      <c r="JOA85" s="209"/>
      <c r="JOB85" s="209"/>
      <c r="JOC85" s="209"/>
      <c r="JOD85" s="209"/>
      <c r="JOE85" s="209"/>
      <c r="JOF85" s="209"/>
      <c r="JOG85" s="209"/>
      <c r="JOH85" s="209"/>
      <c r="JOI85" s="209"/>
      <c r="JOJ85" s="209"/>
      <c r="JOK85" s="209"/>
      <c r="JOL85" s="209"/>
      <c r="JOM85" s="209"/>
      <c r="JON85" s="209"/>
      <c r="JOO85" s="209"/>
      <c r="JOP85" s="209"/>
      <c r="JOQ85" s="209"/>
      <c r="JOR85" s="209"/>
      <c r="JOS85" s="209"/>
      <c r="JOT85" s="209"/>
      <c r="JOU85" s="209"/>
      <c r="JOV85" s="209"/>
      <c r="JOW85" s="209"/>
      <c r="JOX85" s="209"/>
      <c r="JOY85" s="209"/>
      <c r="JOZ85" s="209"/>
      <c r="JPA85" s="209"/>
      <c r="JPB85" s="209"/>
      <c r="JPC85" s="209"/>
      <c r="JPD85" s="209"/>
      <c r="JPE85" s="209"/>
      <c r="JPF85" s="209"/>
      <c r="JPG85" s="209"/>
      <c r="JPH85" s="209"/>
      <c r="JPI85" s="209"/>
      <c r="JPJ85" s="209"/>
      <c r="JPK85" s="209"/>
      <c r="JPL85" s="209"/>
      <c r="JPM85" s="209"/>
      <c r="JPN85" s="209"/>
      <c r="JPO85" s="209"/>
      <c r="JPP85" s="209"/>
      <c r="JPQ85" s="209"/>
      <c r="JPR85" s="209"/>
      <c r="JPS85" s="209"/>
      <c r="JPT85" s="209"/>
      <c r="JPU85" s="209"/>
      <c r="JPV85" s="209"/>
      <c r="JPW85" s="209"/>
      <c r="JPX85" s="209"/>
      <c r="JPY85" s="209"/>
      <c r="JPZ85" s="209"/>
      <c r="JQA85" s="209"/>
      <c r="JQB85" s="209"/>
      <c r="JQC85" s="209"/>
      <c r="JQD85" s="209"/>
      <c r="JQE85" s="209"/>
      <c r="JQF85" s="209"/>
      <c r="JQG85" s="209"/>
      <c r="JQH85" s="209"/>
      <c r="JQI85" s="209"/>
      <c r="JQJ85" s="209"/>
      <c r="JQK85" s="209"/>
      <c r="JQL85" s="209"/>
      <c r="JQM85" s="209"/>
      <c r="JQN85" s="209"/>
      <c r="JQO85" s="209"/>
      <c r="JQP85" s="209"/>
      <c r="JQQ85" s="209"/>
      <c r="JQR85" s="209"/>
      <c r="JQS85" s="209"/>
      <c r="JQT85" s="209"/>
      <c r="JQU85" s="209"/>
      <c r="JQV85" s="209"/>
      <c r="JQW85" s="209"/>
      <c r="JQX85" s="209"/>
      <c r="JQY85" s="209"/>
      <c r="JQZ85" s="209"/>
      <c r="JRA85" s="209"/>
      <c r="JRB85" s="209"/>
      <c r="JRC85" s="209"/>
      <c r="JRD85" s="209"/>
      <c r="JRE85" s="209"/>
      <c r="JRF85" s="209"/>
      <c r="JRG85" s="209"/>
      <c r="JRH85" s="209"/>
      <c r="JRI85" s="209"/>
      <c r="JRJ85" s="209"/>
      <c r="JRK85" s="209"/>
      <c r="JRL85" s="209"/>
      <c r="JRM85" s="209"/>
      <c r="JRN85" s="209"/>
      <c r="JRO85" s="209"/>
      <c r="JRP85" s="209"/>
      <c r="JRQ85" s="209"/>
      <c r="JRR85" s="209"/>
      <c r="JRS85" s="209"/>
      <c r="JRT85" s="209"/>
      <c r="JRU85" s="209"/>
      <c r="JRV85" s="209"/>
      <c r="JRW85" s="209"/>
      <c r="JRX85" s="209"/>
      <c r="JRY85" s="209"/>
      <c r="JRZ85" s="209"/>
      <c r="JSA85" s="209"/>
      <c r="JSB85" s="209"/>
      <c r="JSC85" s="209"/>
      <c r="JSD85" s="209"/>
      <c r="JSE85" s="209"/>
      <c r="JSF85" s="209"/>
      <c r="JSG85" s="209"/>
      <c r="JSH85" s="209"/>
      <c r="JSI85" s="209"/>
      <c r="JSJ85" s="209"/>
      <c r="JSK85" s="209"/>
      <c r="JSL85" s="209"/>
      <c r="JSM85" s="209"/>
      <c r="JSN85" s="209"/>
      <c r="JSO85" s="209"/>
      <c r="JSP85" s="209"/>
      <c r="JSQ85" s="209"/>
      <c r="JSR85" s="209"/>
      <c r="JSS85" s="209"/>
      <c r="JST85" s="209"/>
      <c r="JSU85" s="209"/>
      <c r="JSV85" s="209"/>
      <c r="JSW85" s="209"/>
      <c r="JSX85" s="209"/>
      <c r="JSY85" s="209"/>
      <c r="JSZ85" s="209"/>
      <c r="JTA85" s="209"/>
      <c r="JTB85" s="209"/>
      <c r="JTC85" s="209"/>
      <c r="JTD85" s="209"/>
      <c r="JTE85" s="209"/>
      <c r="JTF85" s="209"/>
      <c r="JTG85" s="209"/>
      <c r="JTH85" s="209"/>
      <c r="JTI85" s="209"/>
      <c r="JTJ85" s="209"/>
      <c r="JTK85" s="209"/>
      <c r="JTL85" s="209"/>
      <c r="JTM85" s="209"/>
      <c r="JTN85" s="209"/>
      <c r="JTO85" s="209"/>
      <c r="JTP85" s="209"/>
      <c r="JTQ85" s="209"/>
      <c r="JTR85" s="209"/>
      <c r="JTS85" s="209"/>
      <c r="JTT85" s="209"/>
      <c r="JTU85" s="209"/>
      <c r="JTV85" s="209"/>
      <c r="JTW85" s="209"/>
      <c r="JTX85" s="209"/>
      <c r="JTY85" s="209"/>
      <c r="JTZ85" s="209"/>
      <c r="JUA85" s="209"/>
      <c r="JUB85" s="209"/>
      <c r="JUC85" s="209"/>
      <c r="JUD85" s="209"/>
      <c r="JUE85" s="209"/>
      <c r="JUF85" s="209"/>
      <c r="JUG85" s="209"/>
      <c r="JUH85" s="209"/>
      <c r="JUI85" s="209"/>
      <c r="JUJ85" s="209"/>
      <c r="JUK85" s="209"/>
      <c r="JUL85" s="209"/>
      <c r="JUM85" s="209"/>
      <c r="JUN85" s="209"/>
      <c r="JUO85" s="209"/>
      <c r="JUP85" s="209"/>
      <c r="JUQ85" s="209"/>
      <c r="JUR85" s="209"/>
      <c r="JUS85" s="209"/>
      <c r="JUT85" s="209"/>
      <c r="JUU85" s="209"/>
      <c r="JUV85" s="209"/>
      <c r="JUW85" s="209"/>
      <c r="JUX85" s="209"/>
      <c r="JUY85" s="209"/>
      <c r="JUZ85" s="209"/>
      <c r="JVA85" s="209"/>
      <c r="JVB85" s="209"/>
      <c r="JVC85" s="209"/>
      <c r="JVD85" s="209"/>
      <c r="JVE85" s="209"/>
      <c r="JVF85" s="209"/>
      <c r="JVG85" s="209"/>
      <c r="JVH85" s="209"/>
      <c r="JVI85" s="209"/>
      <c r="JVJ85" s="209"/>
      <c r="JVK85" s="209"/>
      <c r="JVL85" s="209"/>
      <c r="JVM85" s="209"/>
      <c r="JVN85" s="209"/>
      <c r="JVO85" s="209"/>
      <c r="JVP85" s="209"/>
      <c r="JVQ85" s="209"/>
      <c r="JVR85" s="209"/>
      <c r="JVS85" s="209"/>
      <c r="JVT85" s="209"/>
      <c r="JVU85" s="209"/>
      <c r="JVV85" s="209"/>
      <c r="JVW85" s="209"/>
      <c r="JVX85" s="209"/>
      <c r="JVY85" s="209"/>
      <c r="JVZ85" s="209"/>
      <c r="JWA85" s="209"/>
      <c r="JWB85" s="209"/>
      <c r="JWC85" s="209"/>
      <c r="JWD85" s="209"/>
      <c r="JWE85" s="209"/>
      <c r="JWF85" s="209"/>
      <c r="JWG85" s="209"/>
      <c r="JWH85" s="209"/>
      <c r="JWI85" s="209"/>
      <c r="JWJ85" s="209"/>
      <c r="JWK85" s="209"/>
      <c r="JWL85" s="209"/>
      <c r="JWM85" s="209"/>
      <c r="JWN85" s="209"/>
      <c r="JWO85" s="209"/>
      <c r="JWP85" s="209"/>
      <c r="JWQ85" s="209"/>
      <c r="JWR85" s="209"/>
      <c r="JWS85" s="209"/>
      <c r="JWT85" s="209"/>
      <c r="JWU85" s="209"/>
      <c r="JWV85" s="209"/>
      <c r="JWW85" s="209"/>
      <c r="JWX85" s="209"/>
      <c r="JWY85" s="209"/>
      <c r="JWZ85" s="209"/>
      <c r="JXA85" s="209"/>
      <c r="JXB85" s="209"/>
      <c r="JXC85" s="209"/>
      <c r="JXD85" s="209"/>
      <c r="JXE85" s="209"/>
      <c r="JXF85" s="209"/>
      <c r="JXG85" s="209"/>
      <c r="JXH85" s="209"/>
      <c r="JXI85" s="209"/>
      <c r="JXJ85" s="209"/>
      <c r="JXK85" s="209"/>
      <c r="JXL85" s="209"/>
      <c r="JXM85" s="209"/>
      <c r="JXN85" s="209"/>
      <c r="JXO85" s="209"/>
      <c r="JXP85" s="209"/>
      <c r="JXQ85" s="209"/>
      <c r="JXR85" s="209"/>
      <c r="JXS85" s="209"/>
      <c r="JXT85" s="209"/>
      <c r="JXU85" s="209"/>
      <c r="JXV85" s="209"/>
      <c r="JXW85" s="209"/>
      <c r="JXX85" s="209"/>
      <c r="JXY85" s="209"/>
      <c r="JXZ85" s="209"/>
      <c r="JYA85" s="209"/>
      <c r="JYB85" s="209"/>
      <c r="JYC85" s="209"/>
      <c r="JYD85" s="209"/>
      <c r="JYE85" s="209"/>
      <c r="JYF85" s="209"/>
      <c r="JYG85" s="209"/>
      <c r="JYH85" s="209"/>
      <c r="JYI85" s="209"/>
      <c r="JYJ85" s="209"/>
      <c r="JYK85" s="209"/>
      <c r="JYL85" s="209"/>
      <c r="JYM85" s="209"/>
      <c r="JYN85" s="209"/>
      <c r="JYO85" s="209"/>
      <c r="JYP85" s="209"/>
      <c r="JYQ85" s="209"/>
      <c r="JYR85" s="209"/>
      <c r="JYS85" s="209"/>
      <c r="JYT85" s="209"/>
      <c r="JYU85" s="209"/>
      <c r="JYV85" s="209"/>
      <c r="JYW85" s="209"/>
      <c r="JYX85" s="209"/>
      <c r="JYY85" s="209"/>
      <c r="JYZ85" s="209"/>
      <c r="JZA85" s="209"/>
      <c r="JZB85" s="209"/>
      <c r="JZC85" s="209"/>
      <c r="JZD85" s="209"/>
      <c r="JZE85" s="209"/>
      <c r="JZF85" s="209"/>
      <c r="JZG85" s="209"/>
      <c r="JZH85" s="209"/>
      <c r="JZI85" s="209"/>
      <c r="JZJ85" s="209"/>
      <c r="JZK85" s="209"/>
      <c r="JZL85" s="209"/>
      <c r="JZM85" s="209"/>
      <c r="JZN85" s="209"/>
      <c r="JZO85" s="209"/>
      <c r="JZP85" s="209"/>
      <c r="JZQ85" s="209"/>
      <c r="JZR85" s="209"/>
      <c r="JZS85" s="209"/>
      <c r="JZT85" s="209"/>
      <c r="JZU85" s="209"/>
      <c r="JZV85" s="209"/>
      <c r="JZW85" s="209"/>
      <c r="JZX85" s="209"/>
      <c r="JZY85" s="209"/>
      <c r="JZZ85" s="209"/>
      <c r="KAA85" s="209"/>
      <c r="KAB85" s="209"/>
      <c r="KAC85" s="209"/>
      <c r="KAD85" s="209"/>
      <c r="KAE85" s="209"/>
      <c r="KAF85" s="209"/>
      <c r="KAG85" s="209"/>
      <c r="KAH85" s="209"/>
      <c r="KAI85" s="209"/>
      <c r="KAJ85" s="209"/>
      <c r="KAK85" s="209"/>
      <c r="KAL85" s="209"/>
      <c r="KAM85" s="209"/>
      <c r="KAN85" s="209"/>
      <c r="KAO85" s="209"/>
      <c r="KAP85" s="209"/>
      <c r="KAQ85" s="209"/>
      <c r="KAR85" s="209"/>
      <c r="KAS85" s="209"/>
      <c r="KAT85" s="209"/>
      <c r="KAU85" s="209"/>
      <c r="KAV85" s="209"/>
      <c r="KAW85" s="209"/>
      <c r="KAX85" s="209"/>
      <c r="KAY85" s="209"/>
      <c r="KAZ85" s="209"/>
      <c r="KBA85" s="209"/>
      <c r="KBB85" s="209"/>
      <c r="KBC85" s="209"/>
      <c r="KBD85" s="209"/>
      <c r="KBE85" s="209"/>
      <c r="KBF85" s="209"/>
      <c r="KBG85" s="209"/>
      <c r="KBH85" s="209"/>
      <c r="KBI85" s="209"/>
      <c r="KBJ85" s="209"/>
      <c r="KBK85" s="209"/>
      <c r="KBL85" s="209"/>
      <c r="KBM85" s="209"/>
      <c r="KBN85" s="209"/>
      <c r="KBO85" s="209"/>
      <c r="KBP85" s="209"/>
      <c r="KBQ85" s="209"/>
      <c r="KBR85" s="209"/>
      <c r="KBS85" s="209"/>
      <c r="KBT85" s="209"/>
      <c r="KBU85" s="209"/>
      <c r="KBV85" s="209"/>
      <c r="KBW85" s="209"/>
      <c r="KBX85" s="209"/>
      <c r="KBY85" s="209"/>
      <c r="KBZ85" s="209"/>
      <c r="KCA85" s="209"/>
      <c r="KCB85" s="209"/>
      <c r="KCC85" s="209"/>
      <c r="KCD85" s="209"/>
      <c r="KCE85" s="209"/>
      <c r="KCF85" s="209"/>
      <c r="KCG85" s="209"/>
      <c r="KCH85" s="209"/>
      <c r="KCI85" s="209"/>
      <c r="KCJ85" s="209"/>
      <c r="KCK85" s="209"/>
      <c r="KCL85" s="209"/>
      <c r="KCM85" s="209"/>
      <c r="KCN85" s="209"/>
      <c r="KCO85" s="209"/>
      <c r="KCP85" s="209"/>
      <c r="KCQ85" s="209"/>
      <c r="KCR85" s="209"/>
      <c r="KCS85" s="209"/>
      <c r="KCT85" s="209"/>
      <c r="KCU85" s="209"/>
      <c r="KCV85" s="209"/>
      <c r="KCW85" s="209"/>
      <c r="KCX85" s="209"/>
      <c r="KCY85" s="209"/>
      <c r="KCZ85" s="209"/>
      <c r="KDA85" s="209"/>
      <c r="KDB85" s="209"/>
      <c r="KDC85" s="209"/>
      <c r="KDD85" s="209"/>
      <c r="KDE85" s="209"/>
      <c r="KDF85" s="209"/>
      <c r="KDG85" s="209"/>
      <c r="KDH85" s="209"/>
      <c r="KDI85" s="209"/>
      <c r="KDJ85" s="209"/>
      <c r="KDK85" s="209"/>
      <c r="KDL85" s="209"/>
      <c r="KDM85" s="209"/>
      <c r="KDN85" s="209"/>
      <c r="KDO85" s="209"/>
      <c r="KDP85" s="209"/>
      <c r="KDQ85" s="209"/>
      <c r="KDR85" s="209"/>
      <c r="KDS85" s="209"/>
      <c r="KDT85" s="209"/>
      <c r="KDU85" s="209"/>
      <c r="KDV85" s="209"/>
      <c r="KDW85" s="209"/>
      <c r="KDX85" s="209"/>
      <c r="KDY85" s="209"/>
      <c r="KDZ85" s="209"/>
      <c r="KEA85" s="209"/>
      <c r="KEB85" s="209"/>
      <c r="KEC85" s="209"/>
      <c r="KED85" s="209"/>
      <c r="KEE85" s="209"/>
      <c r="KEF85" s="209"/>
      <c r="KEG85" s="209"/>
      <c r="KEH85" s="209"/>
      <c r="KEI85" s="209"/>
      <c r="KEJ85" s="209"/>
      <c r="KEK85" s="209"/>
      <c r="KEL85" s="209"/>
      <c r="KEM85" s="209"/>
      <c r="KEN85" s="209"/>
      <c r="KEO85" s="209"/>
      <c r="KEP85" s="209"/>
      <c r="KEQ85" s="209"/>
      <c r="KER85" s="209"/>
      <c r="KES85" s="209"/>
      <c r="KET85" s="209"/>
      <c r="KEU85" s="209"/>
      <c r="KEV85" s="209"/>
      <c r="KEW85" s="209"/>
      <c r="KEX85" s="209"/>
      <c r="KEY85" s="209"/>
      <c r="KEZ85" s="209"/>
      <c r="KFA85" s="209"/>
      <c r="KFB85" s="209"/>
      <c r="KFC85" s="209"/>
      <c r="KFD85" s="209"/>
      <c r="KFE85" s="209"/>
      <c r="KFF85" s="209"/>
      <c r="KFG85" s="209"/>
      <c r="KFH85" s="209"/>
      <c r="KFI85" s="209"/>
      <c r="KFJ85" s="209"/>
      <c r="KFK85" s="209"/>
      <c r="KFL85" s="209"/>
      <c r="KFM85" s="209"/>
      <c r="KFN85" s="209"/>
      <c r="KFO85" s="209"/>
      <c r="KFP85" s="209"/>
      <c r="KFQ85" s="209"/>
      <c r="KFR85" s="209"/>
      <c r="KFS85" s="209"/>
      <c r="KFT85" s="209"/>
      <c r="KFU85" s="209"/>
      <c r="KFV85" s="209"/>
      <c r="KFW85" s="209"/>
      <c r="KFX85" s="209"/>
      <c r="KFY85" s="209"/>
      <c r="KFZ85" s="209"/>
      <c r="KGA85" s="209"/>
      <c r="KGB85" s="209"/>
      <c r="KGC85" s="209"/>
      <c r="KGD85" s="209"/>
      <c r="KGE85" s="209"/>
      <c r="KGF85" s="209"/>
      <c r="KGG85" s="209"/>
      <c r="KGH85" s="209"/>
      <c r="KGI85" s="209"/>
      <c r="KGJ85" s="209"/>
      <c r="KGK85" s="209"/>
      <c r="KGL85" s="209"/>
      <c r="KGM85" s="209"/>
      <c r="KGN85" s="209"/>
      <c r="KGO85" s="209"/>
      <c r="KGP85" s="209"/>
      <c r="KGQ85" s="209"/>
      <c r="KGR85" s="209"/>
      <c r="KGS85" s="209"/>
      <c r="KGT85" s="209"/>
      <c r="KGU85" s="209"/>
      <c r="KGV85" s="209"/>
      <c r="KGW85" s="209"/>
      <c r="KGX85" s="209"/>
      <c r="KGY85" s="209"/>
      <c r="KGZ85" s="209"/>
      <c r="KHA85" s="209"/>
      <c r="KHB85" s="209"/>
      <c r="KHC85" s="209"/>
      <c r="KHD85" s="209"/>
      <c r="KHE85" s="209"/>
      <c r="KHF85" s="209"/>
      <c r="KHG85" s="209"/>
      <c r="KHH85" s="209"/>
      <c r="KHI85" s="209"/>
      <c r="KHJ85" s="209"/>
      <c r="KHK85" s="209"/>
      <c r="KHL85" s="209"/>
      <c r="KHM85" s="209"/>
      <c r="KHN85" s="209"/>
      <c r="KHO85" s="209"/>
      <c r="KHP85" s="209"/>
      <c r="KHQ85" s="209"/>
      <c r="KHR85" s="209"/>
      <c r="KHS85" s="209"/>
      <c r="KHT85" s="209"/>
      <c r="KHU85" s="209"/>
      <c r="KHV85" s="209"/>
      <c r="KHW85" s="209"/>
      <c r="KHX85" s="209"/>
      <c r="KHY85" s="209"/>
      <c r="KHZ85" s="209"/>
      <c r="KIA85" s="209"/>
      <c r="KIB85" s="209"/>
      <c r="KIC85" s="209"/>
      <c r="KID85" s="209"/>
      <c r="KIE85" s="209"/>
      <c r="KIF85" s="209"/>
      <c r="KIG85" s="209"/>
      <c r="KIH85" s="209"/>
      <c r="KII85" s="209"/>
      <c r="KIJ85" s="209"/>
      <c r="KIK85" s="209"/>
      <c r="KIL85" s="209"/>
      <c r="KIM85" s="209"/>
      <c r="KIN85" s="209"/>
      <c r="KIO85" s="209"/>
      <c r="KIP85" s="209"/>
      <c r="KIQ85" s="209"/>
      <c r="KIR85" s="209"/>
      <c r="KIS85" s="209"/>
      <c r="KIT85" s="209"/>
      <c r="KIU85" s="209"/>
      <c r="KIV85" s="209"/>
      <c r="KIW85" s="209"/>
      <c r="KIX85" s="209"/>
      <c r="KIY85" s="209"/>
      <c r="KIZ85" s="209"/>
      <c r="KJA85" s="209"/>
      <c r="KJB85" s="209"/>
      <c r="KJC85" s="209"/>
      <c r="KJD85" s="209"/>
      <c r="KJE85" s="209"/>
      <c r="KJF85" s="209"/>
      <c r="KJG85" s="209"/>
      <c r="KJH85" s="209"/>
      <c r="KJI85" s="209"/>
      <c r="KJJ85" s="209"/>
      <c r="KJK85" s="209"/>
      <c r="KJL85" s="209"/>
      <c r="KJM85" s="209"/>
      <c r="KJN85" s="209"/>
      <c r="KJO85" s="209"/>
      <c r="KJP85" s="209"/>
      <c r="KJQ85" s="209"/>
      <c r="KJR85" s="209"/>
      <c r="KJS85" s="209"/>
      <c r="KJT85" s="209"/>
      <c r="KJU85" s="209"/>
      <c r="KJV85" s="209"/>
      <c r="KJW85" s="209"/>
      <c r="KJX85" s="209"/>
      <c r="KJY85" s="209"/>
      <c r="KJZ85" s="209"/>
      <c r="KKA85" s="209"/>
      <c r="KKB85" s="209"/>
      <c r="KKC85" s="209"/>
      <c r="KKD85" s="209"/>
      <c r="KKE85" s="209"/>
      <c r="KKF85" s="209"/>
      <c r="KKG85" s="209"/>
      <c r="KKH85" s="209"/>
      <c r="KKI85" s="209"/>
      <c r="KKJ85" s="209"/>
      <c r="KKK85" s="209"/>
      <c r="KKL85" s="209"/>
      <c r="KKM85" s="209"/>
      <c r="KKN85" s="209"/>
      <c r="KKO85" s="209"/>
      <c r="KKP85" s="209"/>
      <c r="KKQ85" s="209"/>
      <c r="KKR85" s="209"/>
      <c r="KKS85" s="209"/>
      <c r="KKT85" s="209"/>
      <c r="KKU85" s="209"/>
      <c r="KKV85" s="209"/>
      <c r="KKW85" s="209"/>
      <c r="KKX85" s="209"/>
      <c r="KKY85" s="209"/>
      <c r="KKZ85" s="209"/>
      <c r="KLA85" s="209"/>
      <c r="KLB85" s="209"/>
      <c r="KLC85" s="209"/>
      <c r="KLD85" s="209"/>
      <c r="KLE85" s="209"/>
      <c r="KLF85" s="209"/>
      <c r="KLG85" s="209"/>
      <c r="KLH85" s="209"/>
      <c r="KLI85" s="209"/>
      <c r="KLJ85" s="209"/>
      <c r="KLK85" s="209"/>
      <c r="KLL85" s="209"/>
      <c r="KLM85" s="209"/>
      <c r="KLN85" s="209"/>
      <c r="KLO85" s="209"/>
      <c r="KLP85" s="209"/>
      <c r="KLQ85" s="209"/>
      <c r="KLR85" s="209"/>
      <c r="KLS85" s="209"/>
      <c r="KLT85" s="209"/>
      <c r="KLU85" s="209"/>
      <c r="KLV85" s="209"/>
      <c r="KLW85" s="209"/>
      <c r="KLX85" s="209"/>
      <c r="KLY85" s="209"/>
      <c r="KLZ85" s="209"/>
      <c r="KMA85" s="209"/>
      <c r="KMB85" s="209"/>
      <c r="KMC85" s="209"/>
      <c r="KMD85" s="209"/>
      <c r="KME85" s="209"/>
      <c r="KMF85" s="209"/>
      <c r="KMG85" s="209"/>
      <c r="KMH85" s="209"/>
      <c r="KMI85" s="209"/>
      <c r="KMJ85" s="209"/>
      <c r="KMK85" s="209"/>
      <c r="KML85" s="209"/>
      <c r="KMM85" s="209"/>
      <c r="KMN85" s="209"/>
      <c r="KMO85" s="209"/>
      <c r="KMP85" s="209"/>
      <c r="KMQ85" s="209"/>
      <c r="KMR85" s="209"/>
      <c r="KMS85" s="209"/>
      <c r="KMT85" s="209"/>
      <c r="KMU85" s="209"/>
      <c r="KMV85" s="209"/>
      <c r="KMW85" s="209"/>
      <c r="KMX85" s="209"/>
      <c r="KMY85" s="209"/>
      <c r="KMZ85" s="209"/>
      <c r="KNA85" s="209"/>
      <c r="KNB85" s="209"/>
      <c r="KNC85" s="209"/>
      <c r="KND85" s="209"/>
      <c r="KNE85" s="209"/>
      <c r="KNF85" s="209"/>
      <c r="KNG85" s="209"/>
      <c r="KNH85" s="209"/>
      <c r="KNI85" s="209"/>
      <c r="KNJ85" s="209"/>
      <c r="KNK85" s="209"/>
      <c r="KNL85" s="209"/>
      <c r="KNM85" s="209"/>
      <c r="KNN85" s="209"/>
      <c r="KNO85" s="209"/>
      <c r="KNP85" s="209"/>
      <c r="KNQ85" s="209"/>
      <c r="KNR85" s="209"/>
      <c r="KNS85" s="209"/>
      <c r="KNT85" s="209"/>
      <c r="KNU85" s="209"/>
      <c r="KNV85" s="209"/>
      <c r="KNW85" s="209"/>
      <c r="KNX85" s="209"/>
      <c r="KNY85" s="209"/>
      <c r="KNZ85" s="209"/>
      <c r="KOA85" s="209"/>
      <c r="KOB85" s="209"/>
      <c r="KOC85" s="209"/>
      <c r="KOD85" s="209"/>
      <c r="KOE85" s="209"/>
      <c r="KOF85" s="209"/>
      <c r="KOG85" s="209"/>
      <c r="KOH85" s="209"/>
      <c r="KOI85" s="209"/>
      <c r="KOJ85" s="209"/>
      <c r="KOK85" s="209"/>
      <c r="KOL85" s="209"/>
      <c r="KOM85" s="209"/>
      <c r="KON85" s="209"/>
      <c r="KOO85" s="209"/>
      <c r="KOP85" s="209"/>
      <c r="KOQ85" s="209"/>
      <c r="KOR85" s="209"/>
      <c r="KOS85" s="209"/>
      <c r="KOT85" s="209"/>
      <c r="KOU85" s="209"/>
      <c r="KOV85" s="209"/>
      <c r="KOW85" s="209"/>
      <c r="KOX85" s="209"/>
      <c r="KOY85" s="209"/>
      <c r="KOZ85" s="209"/>
      <c r="KPA85" s="209"/>
      <c r="KPB85" s="209"/>
      <c r="KPC85" s="209"/>
      <c r="KPD85" s="209"/>
      <c r="KPE85" s="209"/>
      <c r="KPF85" s="209"/>
      <c r="KPG85" s="209"/>
      <c r="KPH85" s="209"/>
      <c r="KPI85" s="209"/>
      <c r="KPJ85" s="209"/>
      <c r="KPK85" s="209"/>
      <c r="KPL85" s="209"/>
      <c r="KPM85" s="209"/>
      <c r="KPN85" s="209"/>
      <c r="KPO85" s="209"/>
      <c r="KPP85" s="209"/>
      <c r="KPQ85" s="209"/>
      <c r="KPR85" s="209"/>
      <c r="KPS85" s="209"/>
      <c r="KPT85" s="209"/>
      <c r="KPU85" s="209"/>
      <c r="KPV85" s="209"/>
      <c r="KPW85" s="209"/>
      <c r="KPX85" s="209"/>
      <c r="KPY85" s="209"/>
      <c r="KPZ85" s="209"/>
      <c r="KQA85" s="209"/>
      <c r="KQB85" s="209"/>
      <c r="KQC85" s="209"/>
      <c r="KQD85" s="209"/>
      <c r="KQE85" s="209"/>
      <c r="KQF85" s="209"/>
      <c r="KQG85" s="209"/>
      <c r="KQH85" s="209"/>
      <c r="KQI85" s="209"/>
      <c r="KQJ85" s="209"/>
      <c r="KQK85" s="209"/>
      <c r="KQL85" s="209"/>
      <c r="KQM85" s="209"/>
      <c r="KQN85" s="209"/>
      <c r="KQO85" s="209"/>
      <c r="KQP85" s="209"/>
      <c r="KQQ85" s="209"/>
      <c r="KQR85" s="209"/>
      <c r="KQS85" s="209"/>
      <c r="KQT85" s="209"/>
      <c r="KQU85" s="209"/>
      <c r="KQV85" s="209"/>
      <c r="KQW85" s="209"/>
      <c r="KQX85" s="209"/>
      <c r="KQY85" s="209"/>
      <c r="KQZ85" s="209"/>
      <c r="KRA85" s="209"/>
      <c r="KRB85" s="209"/>
      <c r="KRC85" s="209"/>
      <c r="KRD85" s="209"/>
      <c r="KRE85" s="209"/>
      <c r="KRF85" s="209"/>
      <c r="KRG85" s="209"/>
      <c r="KRH85" s="209"/>
      <c r="KRI85" s="209"/>
      <c r="KRJ85" s="209"/>
      <c r="KRK85" s="209"/>
      <c r="KRL85" s="209"/>
      <c r="KRM85" s="209"/>
      <c r="KRN85" s="209"/>
      <c r="KRO85" s="209"/>
      <c r="KRP85" s="209"/>
      <c r="KRQ85" s="209"/>
      <c r="KRR85" s="209"/>
      <c r="KRS85" s="209"/>
      <c r="KRT85" s="209"/>
      <c r="KRU85" s="209"/>
      <c r="KRV85" s="209"/>
      <c r="KRW85" s="209"/>
      <c r="KRX85" s="209"/>
      <c r="KRY85" s="209"/>
      <c r="KRZ85" s="209"/>
      <c r="KSA85" s="209"/>
      <c r="KSB85" s="209"/>
      <c r="KSC85" s="209"/>
      <c r="KSD85" s="209"/>
      <c r="KSE85" s="209"/>
      <c r="KSF85" s="209"/>
      <c r="KSG85" s="209"/>
      <c r="KSH85" s="209"/>
      <c r="KSI85" s="209"/>
      <c r="KSJ85" s="209"/>
      <c r="KSK85" s="209"/>
      <c r="KSL85" s="209"/>
      <c r="KSM85" s="209"/>
      <c r="KSN85" s="209"/>
      <c r="KSO85" s="209"/>
      <c r="KSP85" s="209"/>
      <c r="KSQ85" s="209"/>
      <c r="KSR85" s="209"/>
      <c r="KSS85" s="209"/>
      <c r="KST85" s="209"/>
      <c r="KSU85" s="209"/>
      <c r="KSV85" s="209"/>
      <c r="KSW85" s="209"/>
      <c r="KSX85" s="209"/>
      <c r="KSY85" s="209"/>
      <c r="KSZ85" s="209"/>
      <c r="KTA85" s="209"/>
      <c r="KTB85" s="209"/>
      <c r="KTC85" s="209"/>
      <c r="KTD85" s="209"/>
      <c r="KTE85" s="209"/>
      <c r="KTF85" s="209"/>
      <c r="KTG85" s="209"/>
      <c r="KTH85" s="209"/>
      <c r="KTI85" s="209"/>
      <c r="KTJ85" s="209"/>
      <c r="KTK85" s="209"/>
      <c r="KTL85" s="209"/>
      <c r="KTM85" s="209"/>
      <c r="KTN85" s="209"/>
      <c r="KTO85" s="209"/>
      <c r="KTP85" s="209"/>
      <c r="KTQ85" s="209"/>
      <c r="KTR85" s="209"/>
      <c r="KTS85" s="209"/>
      <c r="KTT85" s="209"/>
      <c r="KTU85" s="209"/>
      <c r="KTV85" s="209"/>
      <c r="KTW85" s="209"/>
      <c r="KTX85" s="209"/>
      <c r="KTY85" s="209"/>
      <c r="KTZ85" s="209"/>
      <c r="KUA85" s="209"/>
      <c r="KUB85" s="209"/>
      <c r="KUC85" s="209"/>
      <c r="KUD85" s="209"/>
      <c r="KUE85" s="209"/>
      <c r="KUF85" s="209"/>
      <c r="KUG85" s="209"/>
      <c r="KUH85" s="209"/>
      <c r="KUI85" s="209"/>
      <c r="KUJ85" s="209"/>
      <c r="KUK85" s="209"/>
      <c r="KUL85" s="209"/>
      <c r="KUM85" s="209"/>
      <c r="KUN85" s="209"/>
      <c r="KUO85" s="209"/>
      <c r="KUP85" s="209"/>
      <c r="KUQ85" s="209"/>
      <c r="KUR85" s="209"/>
      <c r="KUS85" s="209"/>
      <c r="KUT85" s="209"/>
      <c r="KUU85" s="209"/>
      <c r="KUV85" s="209"/>
      <c r="KUW85" s="209"/>
      <c r="KUX85" s="209"/>
      <c r="KUY85" s="209"/>
      <c r="KUZ85" s="209"/>
      <c r="KVA85" s="209"/>
      <c r="KVB85" s="209"/>
      <c r="KVC85" s="209"/>
      <c r="KVD85" s="209"/>
      <c r="KVE85" s="209"/>
      <c r="KVF85" s="209"/>
      <c r="KVG85" s="209"/>
      <c r="KVH85" s="209"/>
      <c r="KVI85" s="209"/>
      <c r="KVJ85" s="209"/>
      <c r="KVK85" s="209"/>
      <c r="KVL85" s="209"/>
      <c r="KVM85" s="209"/>
      <c r="KVN85" s="209"/>
      <c r="KVO85" s="209"/>
      <c r="KVP85" s="209"/>
      <c r="KVQ85" s="209"/>
      <c r="KVR85" s="209"/>
      <c r="KVS85" s="209"/>
      <c r="KVT85" s="209"/>
      <c r="KVU85" s="209"/>
      <c r="KVV85" s="209"/>
      <c r="KVW85" s="209"/>
      <c r="KVX85" s="209"/>
      <c r="KVY85" s="209"/>
      <c r="KVZ85" s="209"/>
      <c r="KWA85" s="209"/>
      <c r="KWB85" s="209"/>
      <c r="KWC85" s="209"/>
      <c r="KWD85" s="209"/>
      <c r="KWE85" s="209"/>
      <c r="KWF85" s="209"/>
      <c r="KWG85" s="209"/>
      <c r="KWH85" s="209"/>
      <c r="KWI85" s="209"/>
      <c r="KWJ85" s="209"/>
      <c r="KWK85" s="209"/>
      <c r="KWL85" s="209"/>
      <c r="KWM85" s="209"/>
      <c r="KWN85" s="209"/>
      <c r="KWO85" s="209"/>
      <c r="KWP85" s="209"/>
      <c r="KWQ85" s="209"/>
      <c r="KWR85" s="209"/>
      <c r="KWS85" s="209"/>
      <c r="KWT85" s="209"/>
      <c r="KWU85" s="209"/>
      <c r="KWV85" s="209"/>
      <c r="KWW85" s="209"/>
      <c r="KWX85" s="209"/>
      <c r="KWY85" s="209"/>
      <c r="KWZ85" s="209"/>
      <c r="KXA85" s="209"/>
      <c r="KXB85" s="209"/>
      <c r="KXC85" s="209"/>
      <c r="KXD85" s="209"/>
      <c r="KXE85" s="209"/>
      <c r="KXF85" s="209"/>
      <c r="KXG85" s="209"/>
      <c r="KXH85" s="209"/>
      <c r="KXI85" s="209"/>
      <c r="KXJ85" s="209"/>
      <c r="KXK85" s="209"/>
      <c r="KXL85" s="209"/>
      <c r="KXM85" s="209"/>
      <c r="KXN85" s="209"/>
      <c r="KXO85" s="209"/>
      <c r="KXP85" s="209"/>
      <c r="KXQ85" s="209"/>
      <c r="KXR85" s="209"/>
      <c r="KXS85" s="209"/>
      <c r="KXT85" s="209"/>
      <c r="KXU85" s="209"/>
      <c r="KXV85" s="209"/>
      <c r="KXW85" s="209"/>
      <c r="KXX85" s="209"/>
      <c r="KXY85" s="209"/>
      <c r="KXZ85" s="209"/>
      <c r="KYA85" s="209"/>
      <c r="KYB85" s="209"/>
      <c r="KYC85" s="209"/>
      <c r="KYD85" s="209"/>
      <c r="KYE85" s="209"/>
      <c r="KYF85" s="209"/>
      <c r="KYG85" s="209"/>
      <c r="KYH85" s="209"/>
      <c r="KYI85" s="209"/>
      <c r="KYJ85" s="209"/>
      <c r="KYK85" s="209"/>
      <c r="KYL85" s="209"/>
      <c r="KYM85" s="209"/>
      <c r="KYN85" s="209"/>
      <c r="KYO85" s="209"/>
      <c r="KYP85" s="209"/>
      <c r="KYQ85" s="209"/>
      <c r="KYR85" s="209"/>
      <c r="KYS85" s="209"/>
      <c r="KYT85" s="209"/>
      <c r="KYU85" s="209"/>
      <c r="KYV85" s="209"/>
      <c r="KYW85" s="209"/>
      <c r="KYX85" s="209"/>
      <c r="KYY85" s="209"/>
      <c r="KYZ85" s="209"/>
      <c r="KZA85" s="209"/>
      <c r="KZB85" s="209"/>
      <c r="KZC85" s="209"/>
      <c r="KZD85" s="209"/>
      <c r="KZE85" s="209"/>
      <c r="KZF85" s="209"/>
      <c r="KZG85" s="209"/>
      <c r="KZH85" s="209"/>
      <c r="KZI85" s="209"/>
      <c r="KZJ85" s="209"/>
      <c r="KZK85" s="209"/>
      <c r="KZL85" s="209"/>
      <c r="KZM85" s="209"/>
      <c r="KZN85" s="209"/>
      <c r="KZO85" s="209"/>
      <c r="KZP85" s="209"/>
      <c r="KZQ85" s="209"/>
      <c r="KZR85" s="209"/>
      <c r="KZS85" s="209"/>
      <c r="KZT85" s="209"/>
      <c r="KZU85" s="209"/>
      <c r="KZV85" s="209"/>
      <c r="KZW85" s="209"/>
      <c r="KZX85" s="209"/>
      <c r="KZY85" s="209"/>
      <c r="KZZ85" s="209"/>
      <c r="LAA85" s="209"/>
      <c r="LAB85" s="209"/>
      <c r="LAC85" s="209"/>
      <c r="LAD85" s="209"/>
      <c r="LAE85" s="209"/>
      <c r="LAF85" s="209"/>
      <c r="LAG85" s="209"/>
      <c r="LAH85" s="209"/>
      <c r="LAI85" s="209"/>
      <c r="LAJ85" s="209"/>
      <c r="LAK85" s="209"/>
      <c r="LAL85" s="209"/>
      <c r="LAM85" s="209"/>
      <c r="LAN85" s="209"/>
      <c r="LAO85" s="209"/>
      <c r="LAP85" s="209"/>
      <c r="LAQ85" s="209"/>
      <c r="LAR85" s="209"/>
      <c r="LAS85" s="209"/>
      <c r="LAT85" s="209"/>
      <c r="LAU85" s="209"/>
      <c r="LAV85" s="209"/>
      <c r="LAW85" s="209"/>
      <c r="LAX85" s="209"/>
      <c r="LAY85" s="209"/>
      <c r="LAZ85" s="209"/>
      <c r="LBA85" s="209"/>
      <c r="LBB85" s="209"/>
      <c r="LBC85" s="209"/>
      <c r="LBD85" s="209"/>
      <c r="LBE85" s="209"/>
      <c r="LBF85" s="209"/>
      <c r="LBG85" s="209"/>
      <c r="LBH85" s="209"/>
      <c r="LBI85" s="209"/>
      <c r="LBJ85" s="209"/>
      <c r="LBK85" s="209"/>
      <c r="LBL85" s="209"/>
      <c r="LBM85" s="209"/>
      <c r="LBN85" s="209"/>
      <c r="LBO85" s="209"/>
      <c r="LBP85" s="209"/>
      <c r="LBQ85" s="209"/>
      <c r="LBR85" s="209"/>
      <c r="LBS85" s="209"/>
      <c r="LBT85" s="209"/>
      <c r="LBU85" s="209"/>
      <c r="LBV85" s="209"/>
      <c r="LBW85" s="209"/>
      <c r="LBX85" s="209"/>
      <c r="LBY85" s="209"/>
      <c r="LBZ85" s="209"/>
      <c r="LCA85" s="209"/>
      <c r="LCB85" s="209"/>
      <c r="LCC85" s="209"/>
      <c r="LCD85" s="209"/>
      <c r="LCE85" s="209"/>
      <c r="LCF85" s="209"/>
      <c r="LCG85" s="209"/>
      <c r="LCH85" s="209"/>
      <c r="LCI85" s="209"/>
      <c r="LCJ85" s="209"/>
      <c r="LCK85" s="209"/>
      <c r="LCL85" s="209"/>
      <c r="LCM85" s="209"/>
      <c r="LCN85" s="209"/>
      <c r="LCO85" s="209"/>
      <c r="LCP85" s="209"/>
      <c r="LCQ85" s="209"/>
      <c r="LCR85" s="209"/>
      <c r="LCS85" s="209"/>
      <c r="LCT85" s="209"/>
      <c r="LCU85" s="209"/>
      <c r="LCV85" s="209"/>
      <c r="LCW85" s="209"/>
      <c r="LCX85" s="209"/>
      <c r="LCY85" s="209"/>
      <c r="LCZ85" s="209"/>
      <c r="LDA85" s="209"/>
      <c r="LDB85" s="209"/>
      <c r="LDC85" s="209"/>
      <c r="LDD85" s="209"/>
      <c r="LDE85" s="209"/>
      <c r="LDF85" s="209"/>
      <c r="LDG85" s="209"/>
      <c r="LDH85" s="209"/>
      <c r="LDI85" s="209"/>
      <c r="LDJ85" s="209"/>
      <c r="LDK85" s="209"/>
      <c r="LDL85" s="209"/>
      <c r="LDM85" s="209"/>
      <c r="LDN85" s="209"/>
      <c r="LDO85" s="209"/>
      <c r="LDP85" s="209"/>
      <c r="LDQ85" s="209"/>
      <c r="LDR85" s="209"/>
      <c r="LDS85" s="209"/>
      <c r="LDT85" s="209"/>
      <c r="LDU85" s="209"/>
      <c r="LDV85" s="209"/>
      <c r="LDW85" s="209"/>
      <c r="LDX85" s="209"/>
      <c r="LDY85" s="209"/>
      <c r="LDZ85" s="209"/>
      <c r="LEA85" s="209"/>
      <c r="LEB85" s="209"/>
      <c r="LEC85" s="209"/>
      <c r="LED85" s="209"/>
      <c r="LEE85" s="209"/>
      <c r="LEF85" s="209"/>
      <c r="LEG85" s="209"/>
      <c r="LEH85" s="209"/>
      <c r="LEI85" s="209"/>
      <c r="LEJ85" s="209"/>
      <c r="LEK85" s="209"/>
      <c r="LEL85" s="209"/>
      <c r="LEM85" s="209"/>
      <c r="LEN85" s="209"/>
      <c r="LEO85" s="209"/>
      <c r="LEP85" s="209"/>
      <c r="LEQ85" s="209"/>
      <c r="LER85" s="209"/>
      <c r="LES85" s="209"/>
      <c r="LET85" s="209"/>
      <c r="LEU85" s="209"/>
      <c r="LEV85" s="209"/>
      <c r="LEW85" s="209"/>
      <c r="LEX85" s="209"/>
      <c r="LEY85" s="209"/>
      <c r="LEZ85" s="209"/>
      <c r="LFA85" s="209"/>
      <c r="LFB85" s="209"/>
      <c r="LFC85" s="209"/>
      <c r="LFD85" s="209"/>
      <c r="LFE85" s="209"/>
      <c r="LFF85" s="209"/>
      <c r="LFG85" s="209"/>
      <c r="LFH85" s="209"/>
      <c r="LFI85" s="209"/>
      <c r="LFJ85" s="209"/>
      <c r="LFK85" s="209"/>
      <c r="LFL85" s="209"/>
      <c r="LFM85" s="209"/>
      <c r="LFN85" s="209"/>
      <c r="LFO85" s="209"/>
      <c r="LFP85" s="209"/>
      <c r="LFQ85" s="209"/>
      <c r="LFR85" s="209"/>
      <c r="LFS85" s="209"/>
      <c r="LFT85" s="209"/>
      <c r="LFU85" s="209"/>
      <c r="LFV85" s="209"/>
      <c r="LFW85" s="209"/>
      <c r="LFX85" s="209"/>
      <c r="LFY85" s="209"/>
      <c r="LFZ85" s="209"/>
      <c r="LGA85" s="209"/>
      <c r="LGB85" s="209"/>
      <c r="LGC85" s="209"/>
      <c r="LGD85" s="209"/>
      <c r="LGE85" s="209"/>
      <c r="LGF85" s="209"/>
      <c r="LGG85" s="209"/>
      <c r="LGH85" s="209"/>
      <c r="LGI85" s="209"/>
      <c r="LGJ85" s="209"/>
      <c r="LGK85" s="209"/>
      <c r="LGL85" s="209"/>
      <c r="LGM85" s="209"/>
      <c r="LGN85" s="209"/>
      <c r="LGO85" s="209"/>
      <c r="LGP85" s="209"/>
      <c r="LGQ85" s="209"/>
      <c r="LGR85" s="209"/>
      <c r="LGS85" s="209"/>
      <c r="LGT85" s="209"/>
      <c r="LGU85" s="209"/>
      <c r="LGV85" s="209"/>
      <c r="LGW85" s="209"/>
      <c r="LGX85" s="209"/>
      <c r="LGY85" s="209"/>
      <c r="LGZ85" s="209"/>
      <c r="LHA85" s="209"/>
      <c r="LHB85" s="209"/>
      <c r="LHC85" s="209"/>
      <c r="LHD85" s="209"/>
      <c r="LHE85" s="209"/>
      <c r="LHF85" s="209"/>
      <c r="LHG85" s="209"/>
      <c r="LHH85" s="209"/>
      <c r="LHI85" s="209"/>
      <c r="LHJ85" s="209"/>
      <c r="LHK85" s="209"/>
      <c r="LHL85" s="209"/>
      <c r="LHM85" s="209"/>
      <c r="LHN85" s="209"/>
      <c r="LHO85" s="209"/>
      <c r="LHP85" s="209"/>
      <c r="LHQ85" s="209"/>
      <c r="LHR85" s="209"/>
      <c r="LHS85" s="209"/>
      <c r="LHT85" s="209"/>
      <c r="LHU85" s="209"/>
      <c r="LHV85" s="209"/>
      <c r="LHW85" s="209"/>
      <c r="LHX85" s="209"/>
      <c r="LHY85" s="209"/>
      <c r="LHZ85" s="209"/>
      <c r="LIA85" s="209"/>
      <c r="LIB85" s="209"/>
      <c r="LIC85" s="209"/>
      <c r="LID85" s="209"/>
      <c r="LIE85" s="209"/>
      <c r="LIF85" s="209"/>
      <c r="LIG85" s="209"/>
      <c r="LIH85" s="209"/>
      <c r="LII85" s="209"/>
      <c r="LIJ85" s="209"/>
      <c r="LIK85" s="209"/>
      <c r="LIL85" s="209"/>
      <c r="LIM85" s="209"/>
      <c r="LIN85" s="209"/>
      <c r="LIO85" s="209"/>
      <c r="LIP85" s="209"/>
      <c r="LIQ85" s="209"/>
      <c r="LIR85" s="209"/>
      <c r="LIS85" s="209"/>
      <c r="LIT85" s="209"/>
      <c r="LIU85" s="209"/>
      <c r="LIV85" s="209"/>
      <c r="LIW85" s="209"/>
      <c r="LIX85" s="209"/>
      <c r="LIY85" s="209"/>
      <c r="LIZ85" s="209"/>
      <c r="LJA85" s="209"/>
      <c r="LJB85" s="209"/>
      <c r="LJC85" s="209"/>
      <c r="LJD85" s="209"/>
      <c r="LJE85" s="209"/>
      <c r="LJF85" s="209"/>
      <c r="LJG85" s="209"/>
      <c r="LJH85" s="209"/>
      <c r="LJI85" s="209"/>
      <c r="LJJ85" s="209"/>
      <c r="LJK85" s="209"/>
      <c r="LJL85" s="209"/>
      <c r="LJM85" s="209"/>
      <c r="LJN85" s="209"/>
      <c r="LJO85" s="209"/>
      <c r="LJP85" s="209"/>
      <c r="LJQ85" s="209"/>
      <c r="LJR85" s="209"/>
      <c r="LJS85" s="209"/>
      <c r="LJT85" s="209"/>
      <c r="LJU85" s="209"/>
      <c r="LJV85" s="209"/>
      <c r="LJW85" s="209"/>
      <c r="LJX85" s="209"/>
      <c r="LJY85" s="209"/>
      <c r="LJZ85" s="209"/>
      <c r="LKA85" s="209"/>
      <c r="LKB85" s="209"/>
      <c r="LKC85" s="209"/>
      <c r="LKD85" s="209"/>
      <c r="LKE85" s="209"/>
      <c r="LKF85" s="209"/>
      <c r="LKG85" s="209"/>
      <c r="LKH85" s="209"/>
      <c r="LKI85" s="209"/>
      <c r="LKJ85" s="209"/>
      <c r="LKK85" s="209"/>
      <c r="LKL85" s="209"/>
      <c r="LKM85" s="209"/>
      <c r="LKN85" s="209"/>
      <c r="LKO85" s="209"/>
      <c r="LKP85" s="209"/>
      <c r="LKQ85" s="209"/>
      <c r="LKR85" s="209"/>
      <c r="LKS85" s="209"/>
      <c r="LKT85" s="209"/>
      <c r="LKU85" s="209"/>
      <c r="LKV85" s="209"/>
      <c r="LKW85" s="209"/>
      <c r="LKX85" s="209"/>
      <c r="LKY85" s="209"/>
      <c r="LKZ85" s="209"/>
      <c r="LLA85" s="209"/>
      <c r="LLB85" s="209"/>
      <c r="LLC85" s="209"/>
      <c r="LLD85" s="209"/>
      <c r="LLE85" s="209"/>
      <c r="LLF85" s="209"/>
      <c r="LLG85" s="209"/>
      <c r="LLH85" s="209"/>
      <c r="LLI85" s="209"/>
      <c r="LLJ85" s="209"/>
      <c r="LLK85" s="209"/>
      <c r="LLL85" s="209"/>
      <c r="LLM85" s="209"/>
      <c r="LLN85" s="209"/>
      <c r="LLO85" s="209"/>
      <c r="LLP85" s="209"/>
      <c r="LLQ85" s="209"/>
      <c r="LLR85" s="209"/>
      <c r="LLS85" s="209"/>
      <c r="LLT85" s="209"/>
      <c r="LLU85" s="209"/>
      <c r="LLV85" s="209"/>
      <c r="LLW85" s="209"/>
      <c r="LLX85" s="209"/>
      <c r="LLY85" s="209"/>
      <c r="LLZ85" s="209"/>
      <c r="LMA85" s="209"/>
      <c r="LMB85" s="209"/>
      <c r="LMC85" s="209"/>
      <c r="LMD85" s="209"/>
      <c r="LME85" s="209"/>
      <c r="LMF85" s="209"/>
      <c r="LMG85" s="209"/>
      <c r="LMH85" s="209"/>
      <c r="LMI85" s="209"/>
      <c r="LMJ85" s="209"/>
      <c r="LMK85" s="209"/>
      <c r="LML85" s="209"/>
      <c r="LMM85" s="209"/>
      <c r="LMN85" s="209"/>
      <c r="LMO85" s="209"/>
      <c r="LMP85" s="209"/>
      <c r="LMQ85" s="209"/>
      <c r="LMR85" s="209"/>
      <c r="LMS85" s="209"/>
      <c r="LMT85" s="209"/>
      <c r="LMU85" s="209"/>
      <c r="LMV85" s="209"/>
      <c r="LMW85" s="209"/>
      <c r="LMX85" s="209"/>
      <c r="LMY85" s="209"/>
      <c r="LMZ85" s="209"/>
      <c r="LNA85" s="209"/>
      <c r="LNB85" s="209"/>
      <c r="LNC85" s="209"/>
      <c r="LND85" s="209"/>
      <c r="LNE85" s="209"/>
      <c r="LNF85" s="209"/>
      <c r="LNG85" s="209"/>
      <c r="LNH85" s="209"/>
      <c r="LNI85" s="209"/>
      <c r="LNJ85" s="209"/>
      <c r="LNK85" s="209"/>
      <c r="LNL85" s="209"/>
      <c r="LNM85" s="209"/>
      <c r="LNN85" s="209"/>
      <c r="LNO85" s="209"/>
      <c r="LNP85" s="209"/>
      <c r="LNQ85" s="209"/>
      <c r="LNR85" s="209"/>
      <c r="LNS85" s="209"/>
      <c r="LNT85" s="209"/>
      <c r="LNU85" s="209"/>
      <c r="LNV85" s="209"/>
      <c r="LNW85" s="209"/>
      <c r="LNX85" s="209"/>
      <c r="LNY85" s="209"/>
      <c r="LNZ85" s="209"/>
      <c r="LOA85" s="209"/>
      <c r="LOB85" s="209"/>
      <c r="LOC85" s="209"/>
      <c r="LOD85" s="209"/>
      <c r="LOE85" s="209"/>
      <c r="LOF85" s="209"/>
      <c r="LOG85" s="209"/>
      <c r="LOH85" s="209"/>
      <c r="LOI85" s="209"/>
      <c r="LOJ85" s="209"/>
      <c r="LOK85" s="209"/>
      <c r="LOL85" s="209"/>
      <c r="LOM85" s="209"/>
      <c r="LON85" s="209"/>
      <c r="LOO85" s="209"/>
      <c r="LOP85" s="209"/>
      <c r="LOQ85" s="209"/>
      <c r="LOR85" s="209"/>
      <c r="LOS85" s="209"/>
      <c r="LOT85" s="209"/>
      <c r="LOU85" s="209"/>
      <c r="LOV85" s="209"/>
      <c r="LOW85" s="209"/>
      <c r="LOX85" s="209"/>
      <c r="LOY85" s="209"/>
      <c r="LOZ85" s="209"/>
      <c r="LPA85" s="209"/>
      <c r="LPB85" s="209"/>
      <c r="LPC85" s="209"/>
      <c r="LPD85" s="209"/>
      <c r="LPE85" s="209"/>
      <c r="LPF85" s="209"/>
      <c r="LPG85" s="209"/>
      <c r="LPH85" s="209"/>
      <c r="LPI85" s="209"/>
      <c r="LPJ85" s="209"/>
      <c r="LPK85" s="209"/>
      <c r="LPL85" s="209"/>
      <c r="LPM85" s="209"/>
      <c r="LPN85" s="209"/>
      <c r="LPO85" s="209"/>
      <c r="LPP85" s="209"/>
      <c r="LPQ85" s="209"/>
      <c r="LPR85" s="209"/>
      <c r="LPS85" s="209"/>
      <c r="LPT85" s="209"/>
      <c r="LPU85" s="209"/>
      <c r="LPV85" s="209"/>
      <c r="LPW85" s="209"/>
      <c r="LPX85" s="209"/>
      <c r="LPY85" s="209"/>
      <c r="LPZ85" s="209"/>
      <c r="LQA85" s="209"/>
      <c r="LQB85" s="209"/>
      <c r="LQC85" s="209"/>
      <c r="LQD85" s="209"/>
      <c r="LQE85" s="209"/>
      <c r="LQF85" s="209"/>
      <c r="LQG85" s="209"/>
      <c r="LQH85" s="209"/>
      <c r="LQI85" s="209"/>
      <c r="LQJ85" s="209"/>
      <c r="LQK85" s="209"/>
      <c r="LQL85" s="209"/>
      <c r="LQM85" s="209"/>
      <c r="LQN85" s="209"/>
      <c r="LQO85" s="209"/>
      <c r="LQP85" s="209"/>
      <c r="LQQ85" s="209"/>
      <c r="LQR85" s="209"/>
      <c r="LQS85" s="209"/>
      <c r="LQT85" s="209"/>
      <c r="LQU85" s="209"/>
      <c r="LQV85" s="209"/>
      <c r="LQW85" s="209"/>
      <c r="LQX85" s="209"/>
      <c r="LQY85" s="209"/>
      <c r="LQZ85" s="209"/>
      <c r="LRA85" s="209"/>
      <c r="LRB85" s="209"/>
      <c r="LRC85" s="209"/>
      <c r="LRD85" s="209"/>
      <c r="LRE85" s="209"/>
      <c r="LRF85" s="209"/>
      <c r="LRG85" s="209"/>
      <c r="LRH85" s="209"/>
      <c r="LRI85" s="209"/>
      <c r="LRJ85" s="209"/>
      <c r="LRK85" s="209"/>
      <c r="LRL85" s="209"/>
      <c r="LRM85" s="209"/>
      <c r="LRN85" s="209"/>
      <c r="LRO85" s="209"/>
      <c r="LRP85" s="209"/>
      <c r="LRQ85" s="209"/>
      <c r="LRR85" s="209"/>
      <c r="LRS85" s="209"/>
      <c r="LRT85" s="209"/>
      <c r="LRU85" s="209"/>
      <c r="LRV85" s="209"/>
      <c r="LRW85" s="209"/>
      <c r="LRX85" s="209"/>
      <c r="LRY85" s="209"/>
      <c r="LRZ85" s="209"/>
      <c r="LSA85" s="209"/>
      <c r="LSB85" s="209"/>
      <c r="LSC85" s="209"/>
      <c r="LSD85" s="209"/>
      <c r="LSE85" s="209"/>
      <c r="LSF85" s="209"/>
      <c r="LSG85" s="209"/>
      <c r="LSH85" s="209"/>
      <c r="LSI85" s="209"/>
      <c r="LSJ85" s="209"/>
      <c r="LSK85" s="209"/>
      <c r="LSL85" s="209"/>
      <c r="LSM85" s="209"/>
      <c r="LSN85" s="209"/>
      <c r="LSO85" s="209"/>
      <c r="LSP85" s="209"/>
      <c r="LSQ85" s="209"/>
      <c r="LSR85" s="209"/>
      <c r="LSS85" s="209"/>
      <c r="LST85" s="209"/>
      <c r="LSU85" s="209"/>
      <c r="LSV85" s="209"/>
      <c r="LSW85" s="209"/>
      <c r="LSX85" s="209"/>
      <c r="LSY85" s="209"/>
      <c r="LSZ85" s="209"/>
      <c r="LTA85" s="209"/>
      <c r="LTB85" s="209"/>
      <c r="LTC85" s="209"/>
      <c r="LTD85" s="209"/>
      <c r="LTE85" s="209"/>
      <c r="LTF85" s="209"/>
      <c r="LTG85" s="209"/>
      <c r="LTH85" s="209"/>
      <c r="LTI85" s="209"/>
      <c r="LTJ85" s="209"/>
      <c r="LTK85" s="209"/>
      <c r="LTL85" s="209"/>
      <c r="LTM85" s="209"/>
      <c r="LTN85" s="209"/>
      <c r="LTO85" s="209"/>
      <c r="LTP85" s="209"/>
      <c r="LTQ85" s="209"/>
      <c r="LTR85" s="209"/>
      <c r="LTS85" s="209"/>
      <c r="LTT85" s="209"/>
      <c r="LTU85" s="209"/>
      <c r="LTV85" s="209"/>
      <c r="LTW85" s="209"/>
      <c r="LTX85" s="209"/>
      <c r="LTY85" s="209"/>
      <c r="LTZ85" s="209"/>
      <c r="LUA85" s="209"/>
      <c r="LUB85" s="209"/>
      <c r="LUC85" s="209"/>
      <c r="LUD85" s="209"/>
      <c r="LUE85" s="209"/>
      <c r="LUF85" s="209"/>
      <c r="LUG85" s="209"/>
      <c r="LUH85" s="209"/>
      <c r="LUI85" s="209"/>
      <c r="LUJ85" s="209"/>
      <c r="LUK85" s="209"/>
      <c r="LUL85" s="209"/>
      <c r="LUM85" s="209"/>
      <c r="LUN85" s="209"/>
      <c r="LUO85" s="209"/>
      <c r="LUP85" s="209"/>
      <c r="LUQ85" s="209"/>
      <c r="LUR85" s="209"/>
      <c r="LUS85" s="209"/>
      <c r="LUT85" s="209"/>
      <c r="LUU85" s="209"/>
      <c r="LUV85" s="209"/>
      <c r="LUW85" s="209"/>
      <c r="LUX85" s="209"/>
      <c r="LUY85" s="209"/>
      <c r="LUZ85" s="209"/>
      <c r="LVA85" s="209"/>
      <c r="LVB85" s="209"/>
      <c r="LVC85" s="209"/>
      <c r="LVD85" s="209"/>
      <c r="LVE85" s="209"/>
      <c r="LVF85" s="209"/>
      <c r="LVG85" s="209"/>
      <c r="LVH85" s="209"/>
      <c r="LVI85" s="209"/>
      <c r="LVJ85" s="209"/>
      <c r="LVK85" s="209"/>
      <c r="LVL85" s="209"/>
      <c r="LVM85" s="209"/>
      <c r="LVN85" s="209"/>
      <c r="LVO85" s="209"/>
      <c r="LVP85" s="209"/>
      <c r="LVQ85" s="209"/>
      <c r="LVR85" s="209"/>
      <c r="LVS85" s="209"/>
      <c r="LVT85" s="209"/>
      <c r="LVU85" s="209"/>
      <c r="LVV85" s="209"/>
      <c r="LVW85" s="209"/>
      <c r="LVX85" s="209"/>
      <c r="LVY85" s="209"/>
      <c r="LVZ85" s="209"/>
      <c r="LWA85" s="209"/>
      <c r="LWB85" s="209"/>
      <c r="LWC85" s="209"/>
      <c r="LWD85" s="209"/>
      <c r="LWE85" s="209"/>
      <c r="LWF85" s="209"/>
      <c r="LWG85" s="209"/>
      <c r="LWH85" s="209"/>
      <c r="LWI85" s="209"/>
      <c r="LWJ85" s="209"/>
      <c r="LWK85" s="209"/>
      <c r="LWL85" s="209"/>
      <c r="LWM85" s="209"/>
      <c r="LWN85" s="209"/>
      <c r="LWO85" s="209"/>
      <c r="LWP85" s="209"/>
      <c r="LWQ85" s="209"/>
      <c r="LWR85" s="209"/>
      <c r="LWS85" s="209"/>
      <c r="LWT85" s="209"/>
      <c r="LWU85" s="209"/>
      <c r="LWV85" s="209"/>
      <c r="LWW85" s="209"/>
      <c r="LWX85" s="209"/>
      <c r="LWY85" s="209"/>
      <c r="LWZ85" s="209"/>
      <c r="LXA85" s="209"/>
      <c r="LXB85" s="209"/>
      <c r="LXC85" s="209"/>
      <c r="LXD85" s="209"/>
      <c r="LXE85" s="209"/>
      <c r="LXF85" s="209"/>
      <c r="LXG85" s="209"/>
      <c r="LXH85" s="209"/>
      <c r="LXI85" s="209"/>
      <c r="LXJ85" s="209"/>
      <c r="LXK85" s="209"/>
      <c r="LXL85" s="209"/>
      <c r="LXM85" s="209"/>
      <c r="LXN85" s="209"/>
      <c r="LXO85" s="209"/>
      <c r="LXP85" s="209"/>
      <c r="LXQ85" s="209"/>
      <c r="LXR85" s="209"/>
      <c r="LXS85" s="209"/>
      <c r="LXT85" s="209"/>
      <c r="LXU85" s="209"/>
      <c r="LXV85" s="209"/>
      <c r="LXW85" s="209"/>
      <c r="LXX85" s="209"/>
      <c r="LXY85" s="209"/>
      <c r="LXZ85" s="209"/>
      <c r="LYA85" s="209"/>
      <c r="LYB85" s="209"/>
      <c r="LYC85" s="209"/>
      <c r="LYD85" s="209"/>
      <c r="LYE85" s="209"/>
      <c r="LYF85" s="209"/>
      <c r="LYG85" s="209"/>
      <c r="LYH85" s="209"/>
      <c r="LYI85" s="209"/>
      <c r="LYJ85" s="209"/>
      <c r="LYK85" s="209"/>
      <c r="LYL85" s="209"/>
      <c r="LYM85" s="209"/>
      <c r="LYN85" s="209"/>
      <c r="LYO85" s="209"/>
      <c r="LYP85" s="209"/>
      <c r="LYQ85" s="209"/>
      <c r="LYR85" s="209"/>
      <c r="LYS85" s="209"/>
      <c r="LYT85" s="209"/>
      <c r="LYU85" s="209"/>
      <c r="LYV85" s="209"/>
      <c r="LYW85" s="209"/>
      <c r="LYX85" s="209"/>
      <c r="LYY85" s="209"/>
      <c r="LYZ85" s="209"/>
      <c r="LZA85" s="209"/>
      <c r="LZB85" s="209"/>
      <c r="LZC85" s="209"/>
      <c r="LZD85" s="209"/>
      <c r="LZE85" s="209"/>
      <c r="LZF85" s="209"/>
      <c r="LZG85" s="209"/>
      <c r="LZH85" s="209"/>
      <c r="LZI85" s="209"/>
      <c r="LZJ85" s="209"/>
      <c r="LZK85" s="209"/>
      <c r="LZL85" s="209"/>
      <c r="LZM85" s="209"/>
      <c r="LZN85" s="209"/>
      <c r="LZO85" s="209"/>
      <c r="LZP85" s="209"/>
      <c r="LZQ85" s="209"/>
      <c r="LZR85" s="209"/>
      <c r="LZS85" s="209"/>
      <c r="LZT85" s="209"/>
      <c r="LZU85" s="209"/>
      <c r="LZV85" s="209"/>
      <c r="LZW85" s="209"/>
      <c r="LZX85" s="209"/>
      <c r="LZY85" s="209"/>
      <c r="LZZ85" s="209"/>
      <c r="MAA85" s="209"/>
      <c r="MAB85" s="209"/>
      <c r="MAC85" s="209"/>
      <c r="MAD85" s="209"/>
      <c r="MAE85" s="209"/>
      <c r="MAF85" s="209"/>
      <c r="MAG85" s="209"/>
      <c r="MAH85" s="209"/>
      <c r="MAI85" s="209"/>
      <c r="MAJ85" s="209"/>
      <c r="MAK85" s="209"/>
      <c r="MAL85" s="209"/>
      <c r="MAM85" s="209"/>
      <c r="MAN85" s="209"/>
      <c r="MAO85" s="209"/>
      <c r="MAP85" s="209"/>
      <c r="MAQ85" s="209"/>
      <c r="MAR85" s="209"/>
      <c r="MAS85" s="209"/>
      <c r="MAT85" s="209"/>
      <c r="MAU85" s="209"/>
      <c r="MAV85" s="209"/>
      <c r="MAW85" s="209"/>
      <c r="MAX85" s="209"/>
      <c r="MAY85" s="209"/>
      <c r="MAZ85" s="209"/>
      <c r="MBA85" s="209"/>
      <c r="MBB85" s="209"/>
      <c r="MBC85" s="209"/>
      <c r="MBD85" s="209"/>
      <c r="MBE85" s="209"/>
      <c r="MBF85" s="209"/>
      <c r="MBG85" s="209"/>
      <c r="MBH85" s="209"/>
      <c r="MBI85" s="209"/>
      <c r="MBJ85" s="209"/>
      <c r="MBK85" s="209"/>
      <c r="MBL85" s="209"/>
      <c r="MBM85" s="209"/>
      <c r="MBN85" s="209"/>
      <c r="MBO85" s="209"/>
      <c r="MBP85" s="209"/>
      <c r="MBQ85" s="209"/>
      <c r="MBR85" s="209"/>
      <c r="MBS85" s="209"/>
      <c r="MBT85" s="209"/>
      <c r="MBU85" s="209"/>
      <c r="MBV85" s="209"/>
      <c r="MBW85" s="209"/>
      <c r="MBX85" s="209"/>
      <c r="MBY85" s="209"/>
      <c r="MBZ85" s="209"/>
      <c r="MCA85" s="209"/>
      <c r="MCB85" s="209"/>
      <c r="MCC85" s="209"/>
      <c r="MCD85" s="209"/>
      <c r="MCE85" s="209"/>
      <c r="MCF85" s="209"/>
      <c r="MCG85" s="209"/>
      <c r="MCH85" s="209"/>
      <c r="MCI85" s="209"/>
      <c r="MCJ85" s="209"/>
      <c r="MCK85" s="209"/>
      <c r="MCL85" s="209"/>
      <c r="MCM85" s="209"/>
      <c r="MCN85" s="209"/>
      <c r="MCO85" s="209"/>
      <c r="MCP85" s="209"/>
      <c r="MCQ85" s="209"/>
      <c r="MCR85" s="209"/>
      <c r="MCS85" s="209"/>
      <c r="MCT85" s="209"/>
      <c r="MCU85" s="209"/>
      <c r="MCV85" s="209"/>
      <c r="MCW85" s="209"/>
      <c r="MCX85" s="209"/>
      <c r="MCY85" s="209"/>
      <c r="MCZ85" s="209"/>
      <c r="MDA85" s="209"/>
      <c r="MDB85" s="209"/>
      <c r="MDC85" s="209"/>
      <c r="MDD85" s="209"/>
      <c r="MDE85" s="209"/>
      <c r="MDF85" s="209"/>
      <c r="MDG85" s="209"/>
      <c r="MDH85" s="209"/>
      <c r="MDI85" s="209"/>
      <c r="MDJ85" s="209"/>
      <c r="MDK85" s="209"/>
      <c r="MDL85" s="209"/>
      <c r="MDM85" s="209"/>
      <c r="MDN85" s="209"/>
      <c r="MDO85" s="209"/>
      <c r="MDP85" s="209"/>
      <c r="MDQ85" s="209"/>
      <c r="MDR85" s="209"/>
      <c r="MDS85" s="209"/>
      <c r="MDT85" s="209"/>
      <c r="MDU85" s="209"/>
      <c r="MDV85" s="209"/>
      <c r="MDW85" s="209"/>
      <c r="MDX85" s="209"/>
      <c r="MDY85" s="209"/>
      <c r="MDZ85" s="209"/>
      <c r="MEA85" s="209"/>
      <c r="MEB85" s="209"/>
      <c r="MEC85" s="209"/>
      <c r="MED85" s="209"/>
      <c r="MEE85" s="209"/>
      <c r="MEF85" s="209"/>
      <c r="MEG85" s="209"/>
      <c r="MEH85" s="209"/>
      <c r="MEI85" s="209"/>
      <c r="MEJ85" s="209"/>
      <c r="MEK85" s="209"/>
      <c r="MEL85" s="209"/>
      <c r="MEM85" s="209"/>
      <c r="MEN85" s="209"/>
      <c r="MEO85" s="209"/>
      <c r="MEP85" s="209"/>
      <c r="MEQ85" s="209"/>
      <c r="MER85" s="209"/>
      <c r="MES85" s="209"/>
      <c r="MET85" s="209"/>
      <c r="MEU85" s="209"/>
      <c r="MEV85" s="209"/>
      <c r="MEW85" s="209"/>
      <c r="MEX85" s="209"/>
      <c r="MEY85" s="209"/>
      <c r="MEZ85" s="209"/>
      <c r="MFA85" s="209"/>
      <c r="MFB85" s="209"/>
      <c r="MFC85" s="209"/>
      <c r="MFD85" s="209"/>
      <c r="MFE85" s="209"/>
      <c r="MFF85" s="209"/>
      <c r="MFG85" s="209"/>
      <c r="MFH85" s="209"/>
      <c r="MFI85" s="209"/>
      <c r="MFJ85" s="209"/>
      <c r="MFK85" s="209"/>
      <c r="MFL85" s="209"/>
      <c r="MFM85" s="209"/>
      <c r="MFN85" s="209"/>
      <c r="MFO85" s="209"/>
      <c r="MFP85" s="209"/>
      <c r="MFQ85" s="209"/>
      <c r="MFR85" s="209"/>
      <c r="MFS85" s="209"/>
      <c r="MFT85" s="209"/>
      <c r="MFU85" s="209"/>
      <c r="MFV85" s="209"/>
      <c r="MFW85" s="209"/>
      <c r="MFX85" s="209"/>
      <c r="MFY85" s="209"/>
      <c r="MFZ85" s="209"/>
      <c r="MGA85" s="209"/>
      <c r="MGB85" s="209"/>
      <c r="MGC85" s="209"/>
      <c r="MGD85" s="209"/>
      <c r="MGE85" s="209"/>
      <c r="MGF85" s="209"/>
      <c r="MGG85" s="209"/>
      <c r="MGH85" s="209"/>
      <c r="MGI85" s="209"/>
      <c r="MGJ85" s="209"/>
      <c r="MGK85" s="209"/>
      <c r="MGL85" s="209"/>
      <c r="MGM85" s="209"/>
      <c r="MGN85" s="209"/>
      <c r="MGO85" s="209"/>
      <c r="MGP85" s="209"/>
      <c r="MGQ85" s="209"/>
      <c r="MGR85" s="209"/>
      <c r="MGS85" s="209"/>
      <c r="MGT85" s="209"/>
      <c r="MGU85" s="209"/>
      <c r="MGV85" s="209"/>
      <c r="MGW85" s="209"/>
      <c r="MGX85" s="209"/>
      <c r="MGY85" s="209"/>
      <c r="MGZ85" s="209"/>
      <c r="MHA85" s="209"/>
      <c r="MHB85" s="209"/>
      <c r="MHC85" s="209"/>
      <c r="MHD85" s="209"/>
      <c r="MHE85" s="209"/>
      <c r="MHF85" s="209"/>
      <c r="MHG85" s="209"/>
      <c r="MHH85" s="209"/>
      <c r="MHI85" s="209"/>
      <c r="MHJ85" s="209"/>
      <c r="MHK85" s="209"/>
      <c r="MHL85" s="209"/>
      <c r="MHM85" s="209"/>
      <c r="MHN85" s="209"/>
      <c r="MHO85" s="209"/>
      <c r="MHP85" s="209"/>
      <c r="MHQ85" s="209"/>
      <c r="MHR85" s="209"/>
      <c r="MHS85" s="209"/>
      <c r="MHT85" s="209"/>
      <c r="MHU85" s="209"/>
      <c r="MHV85" s="209"/>
      <c r="MHW85" s="209"/>
      <c r="MHX85" s="209"/>
      <c r="MHY85" s="209"/>
      <c r="MHZ85" s="209"/>
      <c r="MIA85" s="209"/>
      <c r="MIB85" s="209"/>
      <c r="MIC85" s="209"/>
      <c r="MID85" s="209"/>
      <c r="MIE85" s="209"/>
      <c r="MIF85" s="209"/>
      <c r="MIG85" s="209"/>
      <c r="MIH85" s="209"/>
      <c r="MII85" s="209"/>
      <c r="MIJ85" s="209"/>
      <c r="MIK85" s="209"/>
      <c r="MIL85" s="209"/>
      <c r="MIM85" s="209"/>
      <c r="MIN85" s="209"/>
      <c r="MIO85" s="209"/>
      <c r="MIP85" s="209"/>
      <c r="MIQ85" s="209"/>
      <c r="MIR85" s="209"/>
      <c r="MIS85" s="209"/>
      <c r="MIT85" s="209"/>
      <c r="MIU85" s="209"/>
      <c r="MIV85" s="209"/>
      <c r="MIW85" s="209"/>
      <c r="MIX85" s="209"/>
      <c r="MIY85" s="209"/>
      <c r="MIZ85" s="209"/>
      <c r="MJA85" s="209"/>
      <c r="MJB85" s="209"/>
      <c r="MJC85" s="209"/>
      <c r="MJD85" s="209"/>
      <c r="MJE85" s="209"/>
      <c r="MJF85" s="209"/>
      <c r="MJG85" s="209"/>
      <c r="MJH85" s="209"/>
      <c r="MJI85" s="209"/>
      <c r="MJJ85" s="209"/>
      <c r="MJK85" s="209"/>
      <c r="MJL85" s="209"/>
      <c r="MJM85" s="209"/>
      <c r="MJN85" s="209"/>
      <c r="MJO85" s="209"/>
      <c r="MJP85" s="209"/>
      <c r="MJQ85" s="209"/>
      <c r="MJR85" s="209"/>
      <c r="MJS85" s="209"/>
      <c r="MJT85" s="209"/>
      <c r="MJU85" s="209"/>
      <c r="MJV85" s="209"/>
      <c r="MJW85" s="209"/>
      <c r="MJX85" s="209"/>
      <c r="MJY85" s="209"/>
      <c r="MJZ85" s="209"/>
      <c r="MKA85" s="209"/>
      <c r="MKB85" s="209"/>
      <c r="MKC85" s="209"/>
      <c r="MKD85" s="209"/>
      <c r="MKE85" s="209"/>
      <c r="MKF85" s="209"/>
      <c r="MKG85" s="209"/>
      <c r="MKH85" s="209"/>
      <c r="MKI85" s="209"/>
      <c r="MKJ85" s="209"/>
      <c r="MKK85" s="209"/>
      <c r="MKL85" s="209"/>
      <c r="MKM85" s="209"/>
      <c r="MKN85" s="209"/>
      <c r="MKO85" s="209"/>
      <c r="MKP85" s="209"/>
      <c r="MKQ85" s="209"/>
      <c r="MKR85" s="209"/>
      <c r="MKS85" s="209"/>
      <c r="MKT85" s="209"/>
      <c r="MKU85" s="209"/>
      <c r="MKV85" s="209"/>
      <c r="MKW85" s="209"/>
      <c r="MKX85" s="209"/>
      <c r="MKY85" s="209"/>
      <c r="MKZ85" s="209"/>
      <c r="MLA85" s="209"/>
      <c r="MLB85" s="209"/>
      <c r="MLC85" s="209"/>
      <c r="MLD85" s="209"/>
      <c r="MLE85" s="209"/>
      <c r="MLF85" s="209"/>
      <c r="MLG85" s="209"/>
      <c r="MLH85" s="209"/>
      <c r="MLI85" s="209"/>
      <c r="MLJ85" s="209"/>
      <c r="MLK85" s="209"/>
      <c r="MLL85" s="209"/>
      <c r="MLM85" s="209"/>
      <c r="MLN85" s="209"/>
      <c r="MLO85" s="209"/>
      <c r="MLP85" s="209"/>
      <c r="MLQ85" s="209"/>
      <c r="MLR85" s="209"/>
      <c r="MLS85" s="209"/>
      <c r="MLT85" s="209"/>
      <c r="MLU85" s="209"/>
      <c r="MLV85" s="209"/>
      <c r="MLW85" s="209"/>
      <c r="MLX85" s="209"/>
      <c r="MLY85" s="209"/>
      <c r="MLZ85" s="209"/>
      <c r="MMA85" s="209"/>
      <c r="MMB85" s="209"/>
      <c r="MMC85" s="209"/>
      <c r="MMD85" s="209"/>
      <c r="MME85" s="209"/>
      <c r="MMF85" s="209"/>
      <c r="MMG85" s="209"/>
      <c r="MMH85" s="209"/>
      <c r="MMI85" s="209"/>
      <c r="MMJ85" s="209"/>
      <c r="MMK85" s="209"/>
      <c r="MML85" s="209"/>
      <c r="MMM85" s="209"/>
      <c r="MMN85" s="209"/>
      <c r="MMO85" s="209"/>
      <c r="MMP85" s="209"/>
      <c r="MMQ85" s="209"/>
      <c r="MMR85" s="209"/>
      <c r="MMS85" s="209"/>
      <c r="MMT85" s="209"/>
      <c r="MMU85" s="209"/>
      <c r="MMV85" s="209"/>
      <c r="MMW85" s="209"/>
      <c r="MMX85" s="209"/>
      <c r="MMY85" s="209"/>
      <c r="MMZ85" s="209"/>
      <c r="MNA85" s="209"/>
      <c r="MNB85" s="209"/>
      <c r="MNC85" s="209"/>
      <c r="MND85" s="209"/>
      <c r="MNE85" s="209"/>
      <c r="MNF85" s="209"/>
      <c r="MNG85" s="209"/>
      <c r="MNH85" s="209"/>
      <c r="MNI85" s="209"/>
      <c r="MNJ85" s="209"/>
      <c r="MNK85" s="209"/>
      <c r="MNL85" s="209"/>
      <c r="MNM85" s="209"/>
      <c r="MNN85" s="209"/>
      <c r="MNO85" s="209"/>
      <c r="MNP85" s="209"/>
      <c r="MNQ85" s="209"/>
      <c r="MNR85" s="209"/>
      <c r="MNS85" s="209"/>
      <c r="MNT85" s="209"/>
      <c r="MNU85" s="209"/>
      <c r="MNV85" s="209"/>
      <c r="MNW85" s="209"/>
      <c r="MNX85" s="209"/>
      <c r="MNY85" s="209"/>
      <c r="MNZ85" s="209"/>
      <c r="MOA85" s="209"/>
      <c r="MOB85" s="209"/>
      <c r="MOC85" s="209"/>
      <c r="MOD85" s="209"/>
      <c r="MOE85" s="209"/>
      <c r="MOF85" s="209"/>
      <c r="MOG85" s="209"/>
      <c r="MOH85" s="209"/>
      <c r="MOI85" s="209"/>
      <c r="MOJ85" s="209"/>
      <c r="MOK85" s="209"/>
      <c r="MOL85" s="209"/>
      <c r="MOM85" s="209"/>
      <c r="MON85" s="209"/>
      <c r="MOO85" s="209"/>
      <c r="MOP85" s="209"/>
      <c r="MOQ85" s="209"/>
      <c r="MOR85" s="209"/>
      <c r="MOS85" s="209"/>
      <c r="MOT85" s="209"/>
      <c r="MOU85" s="209"/>
      <c r="MOV85" s="209"/>
      <c r="MOW85" s="209"/>
      <c r="MOX85" s="209"/>
      <c r="MOY85" s="209"/>
      <c r="MOZ85" s="209"/>
      <c r="MPA85" s="209"/>
      <c r="MPB85" s="209"/>
      <c r="MPC85" s="209"/>
      <c r="MPD85" s="209"/>
      <c r="MPE85" s="209"/>
      <c r="MPF85" s="209"/>
      <c r="MPG85" s="209"/>
      <c r="MPH85" s="209"/>
      <c r="MPI85" s="209"/>
      <c r="MPJ85" s="209"/>
      <c r="MPK85" s="209"/>
      <c r="MPL85" s="209"/>
      <c r="MPM85" s="209"/>
      <c r="MPN85" s="209"/>
      <c r="MPO85" s="209"/>
      <c r="MPP85" s="209"/>
      <c r="MPQ85" s="209"/>
      <c r="MPR85" s="209"/>
      <c r="MPS85" s="209"/>
      <c r="MPT85" s="209"/>
      <c r="MPU85" s="209"/>
      <c r="MPV85" s="209"/>
      <c r="MPW85" s="209"/>
      <c r="MPX85" s="209"/>
      <c r="MPY85" s="209"/>
      <c r="MPZ85" s="209"/>
      <c r="MQA85" s="209"/>
      <c r="MQB85" s="209"/>
      <c r="MQC85" s="209"/>
      <c r="MQD85" s="209"/>
      <c r="MQE85" s="209"/>
      <c r="MQF85" s="209"/>
      <c r="MQG85" s="209"/>
      <c r="MQH85" s="209"/>
      <c r="MQI85" s="209"/>
      <c r="MQJ85" s="209"/>
      <c r="MQK85" s="209"/>
      <c r="MQL85" s="209"/>
      <c r="MQM85" s="209"/>
      <c r="MQN85" s="209"/>
      <c r="MQO85" s="209"/>
      <c r="MQP85" s="209"/>
      <c r="MQQ85" s="209"/>
      <c r="MQR85" s="209"/>
      <c r="MQS85" s="209"/>
      <c r="MQT85" s="209"/>
      <c r="MQU85" s="209"/>
      <c r="MQV85" s="209"/>
      <c r="MQW85" s="209"/>
      <c r="MQX85" s="209"/>
      <c r="MQY85" s="209"/>
      <c r="MQZ85" s="209"/>
      <c r="MRA85" s="209"/>
      <c r="MRB85" s="209"/>
      <c r="MRC85" s="209"/>
      <c r="MRD85" s="209"/>
      <c r="MRE85" s="209"/>
      <c r="MRF85" s="209"/>
      <c r="MRG85" s="209"/>
      <c r="MRH85" s="209"/>
      <c r="MRI85" s="209"/>
      <c r="MRJ85" s="209"/>
      <c r="MRK85" s="209"/>
      <c r="MRL85" s="209"/>
      <c r="MRM85" s="209"/>
      <c r="MRN85" s="209"/>
      <c r="MRO85" s="209"/>
      <c r="MRP85" s="209"/>
      <c r="MRQ85" s="209"/>
      <c r="MRR85" s="209"/>
      <c r="MRS85" s="209"/>
      <c r="MRT85" s="209"/>
      <c r="MRU85" s="209"/>
      <c r="MRV85" s="209"/>
      <c r="MRW85" s="209"/>
      <c r="MRX85" s="209"/>
      <c r="MRY85" s="209"/>
      <c r="MRZ85" s="209"/>
      <c r="MSA85" s="209"/>
      <c r="MSB85" s="209"/>
      <c r="MSC85" s="209"/>
      <c r="MSD85" s="209"/>
      <c r="MSE85" s="209"/>
      <c r="MSF85" s="209"/>
      <c r="MSG85" s="209"/>
      <c r="MSH85" s="209"/>
      <c r="MSI85" s="209"/>
      <c r="MSJ85" s="209"/>
      <c r="MSK85" s="209"/>
      <c r="MSL85" s="209"/>
      <c r="MSM85" s="209"/>
      <c r="MSN85" s="209"/>
      <c r="MSO85" s="209"/>
      <c r="MSP85" s="209"/>
      <c r="MSQ85" s="209"/>
      <c r="MSR85" s="209"/>
      <c r="MSS85" s="209"/>
      <c r="MST85" s="209"/>
      <c r="MSU85" s="209"/>
      <c r="MSV85" s="209"/>
      <c r="MSW85" s="209"/>
      <c r="MSX85" s="209"/>
      <c r="MSY85" s="209"/>
      <c r="MSZ85" s="209"/>
      <c r="MTA85" s="209"/>
      <c r="MTB85" s="209"/>
      <c r="MTC85" s="209"/>
      <c r="MTD85" s="209"/>
      <c r="MTE85" s="209"/>
      <c r="MTF85" s="209"/>
      <c r="MTG85" s="209"/>
      <c r="MTH85" s="209"/>
      <c r="MTI85" s="209"/>
      <c r="MTJ85" s="209"/>
      <c r="MTK85" s="209"/>
      <c r="MTL85" s="209"/>
      <c r="MTM85" s="209"/>
      <c r="MTN85" s="209"/>
      <c r="MTO85" s="209"/>
      <c r="MTP85" s="209"/>
      <c r="MTQ85" s="209"/>
      <c r="MTR85" s="209"/>
      <c r="MTS85" s="209"/>
      <c r="MTT85" s="209"/>
      <c r="MTU85" s="209"/>
      <c r="MTV85" s="209"/>
      <c r="MTW85" s="209"/>
      <c r="MTX85" s="209"/>
      <c r="MTY85" s="209"/>
      <c r="MTZ85" s="209"/>
      <c r="MUA85" s="209"/>
      <c r="MUB85" s="209"/>
      <c r="MUC85" s="209"/>
      <c r="MUD85" s="209"/>
      <c r="MUE85" s="209"/>
      <c r="MUF85" s="209"/>
      <c r="MUG85" s="209"/>
      <c r="MUH85" s="209"/>
      <c r="MUI85" s="209"/>
      <c r="MUJ85" s="209"/>
      <c r="MUK85" s="209"/>
      <c r="MUL85" s="209"/>
      <c r="MUM85" s="209"/>
      <c r="MUN85" s="209"/>
      <c r="MUO85" s="209"/>
      <c r="MUP85" s="209"/>
      <c r="MUQ85" s="209"/>
      <c r="MUR85" s="209"/>
      <c r="MUS85" s="209"/>
      <c r="MUT85" s="209"/>
      <c r="MUU85" s="209"/>
      <c r="MUV85" s="209"/>
      <c r="MUW85" s="209"/>
      <c r="MUX85" s="209"/>
      <c r="MUY85" s="209"/>
      <c r="MUZ85" s="209"/>
      <c r="MVA85" s="209"/>
      <c r="MVB85" s="209"/>
      <c r="MVC85" s="209"/>
      <c r="MVD85" s="209"/>
      <c r="MVE85" s="209"/>
      <c r="MVF85" s="209"/>
      <c r="MVG85" s="209"/>
      <c r="MVH85" s="209"/>
      <c r="MVI85" s="209"/>
      <c r="MVJ85" s="209"/>
      <c r="MVK85" s="209"/>
      <c r="MVL85" s="209"/>
      <c r="MVM85" s="209"/>
      <c r="MVN85" s="209"/>
      <c r="MVO85" s="209"/>
      <c r="MVP85" s="209"/>
      <c r="MVQ85" s="209"/>
      <c r="MVR85" s="209"/>
      <c r="MVS85" s="209"/>
      <c r="MVT85" s="209"/>
      <c r="MVU85" s="209"/>
      <c r="MVV85" s="209"/>
      <c r="MVW85" s="209"/>
      <c r="MVX85" s="209"/>
      <c r="MVY85" s="209"/>
      <c r="MVZ85" s="209"/>
      <c r="MWA85" s="209"/>
      <c r="MWB85" s="209"/>
      <c r="MWC85" s="209"/>
      <c r="MWD85" s="209"/>
      <c r="MWE85" s="209"/>
      <c r="MWF85" s="209"/>
      <c r="MWG85" s="209"/>
      <c r="MWH85" s="209"/>
      <c r="MWI85" s="209"/>
      <c r="MWJ85" s="209"/>
      <c r="MWK85" s="209"/>
      <c r="MWL85" s="209"/>
      <c r="MWM85" s="209"/>
      <c r="MWN85" s="209"/>
      <c r="MWO85" s="209"/>
      <c r="MWP85" s="209"/>
      <c r="MWQ85" s="209"/>
      <c r="MWR85" s="209"/>
      <c r="MWS85" s="209"/>
      <c r="MWT85" s="209"/>
      <c r="MWU85" s="209"/>
      <c r="MWV85" s="209"/>
      <c r="MWW85" s="209"/>
      <c r="MWX85" s="209"/>
      <c r="MWY85" s="209"/>
      <c r="MWZ85" s="209"/>
      <c r="MXA85" s="209"/>
      <c r="MXB85" s="209"/>
      <c r="MXC85" s="209"/>
      <c r="MXD85" s="209"/>
      <c r="MXE85" s="209"/>
      <c r="MXF85" s="209"/>
      <c r="MXG85" s="209"/>
      <c r="MXH85" s="209"/>
      <c r="MXI85" s="209"/>
      <c r="MXJ85" s="209"/>
      <c r="MXK85" s="209"/>
      <c r="MXL85" s="209"/>
      <c r="MXM85" s="209"/>
      <c r="MXN85" s="209"/>
      <c r="MXO85" s="209"/>
      <c r="MXP85" s="209"/>
      <c r="MXQ85" s="209"/>
      <c r="MXR85" s="209"/>
      <c r="MXS85" s="209"/>
      <c r="MXT85" s="209"/>
      <c r="MXU85" s="209"/>
      <c r="MXV85" s="209"/>
      <c r="MXW85" s="209"/>
      <c r="MXX85" s="209"/>
      <c r="MXY85" s="209"/>
      <c r="MXZ85" s="209"/>
      <c r="MYA85" s="209"/>
      <c r="MYB85" s="209"/>
      <c r="MYC85" s="209"/>
      <c r="MYD85" s="209"/>
      <c r="MYE85" s="209"/>
      <c r="MYF85" s="209"/>
      <c r="MYG85" s="209"/>
      <c r="MYH85" s="209"/>
      <c r="MYI85" s="209"/>
      <c r="MYJ85" s="209"/>
      <c r="MYK85" s="209"/>
      <c r="MYL85" s="209"/>
      <c r="MYM85" s="209"/>
      <c r="MYN85" s="209"/>
      <c r="MYO85" s="209"/>
      <c r="MYP85" s="209"/>
      <c r="MYQ85" s="209"/>
      <c r="MYR85" s="209"/>
      <c r="MYS85" s="209"/>
      <c r="MYT85" s="209"/>
      <c r="MYU85" s="209"/>
      <c r="MYV85" s="209"/>
      <c r="MYW85" s="209"/>
      <c r="MYX85" s="209"/>
      <c r="MYY85" s="209"/>
      <c r="MYZ85" s="209"/>
      <c r="MZA85" s="209"/>
      <c r="MZB85" s="209"/>
      <c r="MZC85" s="209"/>
      <c r="MZD85" s="209"/>
      <c r="MZE85" s="209"/>
      <c r="MZF85" s="209"/>
      <c r="MZG85" s="209"/>
      <c r="MZH85" s="209"/>
      <c r="MZI85" s="209"/>
      <c r="MZJ85" s="209"/>
      <c r="MZK85" s="209"/>
      <c r="MZL85" s="209"/>
      <c r="MZM85" s="209"/>
      <c r="MZN85" s="209"/>
      <c r="MZO85" s="209"/>
      <c r="MZP85" s="209"/>
      <c r="MZQ85" s="209"/>
      <c r="MZR85" s="209"/>
      <c r="MZS85" s="209"/>
      <c r="MZT85" s="209"/>
      <c r="MZU85" s="209"/>
      <c r="MZV85" s="209"/>
      <c r="MZW85" s="209"/>
      <c r="MZX85" s="209"/>
      <c r="MZY85" s="209"/>
      <c r="MZZ85" s="209"/>
      <c r="NAA85" s="209"/>
      <c r="NAB85" s="209"/>
      <c r="NAC85" s="209"/>
      <c r="NAD85" s="209"/>
      <c r="NAE85" s="209"/>
      <c r="NAF85" s="209"/>
      <c r="NAG85" s="209"/>
      <c r="NAH85" s="209"/>
      <c r="NAI85" s="209"/>
      <c r="NAJ85" s="209"/>
      <c r="NAK85" s="209"/>
      <c r="NAL85" s="209"/>
      <c r="NAM85" s="209"/>
      <c r="NAN85" s="209"/>
      <c r="NAO85" s="209"/>
      <c r="NAP85" s="209"/>
      <c r="NAQ85" s="209"/>
      <c r="NAR85" s="209"/>
      <c r="NAS85" s="209"/>
      <c r="NAT85" s="209"/>
      <c r="NAU85" s="209"/>
      <c r="NAV85" s="209"/>
      <c r="NAW85" s="209"/>
      <c r="NAX85" s="209"/>
      <c r="NAY85" s="209"/>
      <c r="NAZ85" s="209"/>
      <c r="NBA85" s="209"/>
      <c r="NBB85" s="209"/>
      <c r="NBC85" s="209"/>
      <c r="NBD85" s="209"/>
      <c r="NBE85" s="209"/>
      <c r="NBF85" s="209"/>
      <c r="NBG85" s="209"/>
      <c r="NBH85" s="209"/>
      <c r="NBI85" s="209"/>
      <c r="NBJ85" s="209"/>
      <c r="NBK85" s="209"/>
      <c r="NBL85" s="209"/>
      <c r="NBM85" s="209"/>
      <c r="NBN85" s="209"/>
      <c r="NBO85" s="209"/>
      <c r="NBP85" s="209"/>
      <c r="NBQ85" s="209"/>
      <c r="NBR85" s="209"/>
      <c r="NBS85" s="209"/>
      <c r="NBT85" s="209"/>
      <c r="NBU85" s="209"/>
      <c r="NBV85" s="209"/>
      <c r="NBW85" s="209"/>
      <c r="NBX85" s="209"/>
      <c r="NBY85" s="209"/>
      <c r="NBZ85" s="209"/>
      <c r="NCA85" s="209"/>
      <c r="NCB85" s="209"/>
      <c r="NCC85" s="209"/>
      <c r="NCD85" s="209"/>
      <c r="NCE85" s="209"/>
      <c r="NCF85" s="209"/>
      <c r="NCG85" s="209"/>
      <c r="NCH85" s="209"/>
      <c r="NCI85" s="209"/>
      <c r="NCJ85" s="209"/>
      <c r="NCK85" s="209"/>
      <c r="NCL85" s="209"/>
      <c r="NCM85" s="209"/>
      <c r="NCN85" s="209"/>
      <c r="NCO85" s="209"/>
      <c r="NCP85" s="209"/>
      <c r="NCQ85" s="209"/>
      <c r="NCR85" s="209"/>
      <c r="NCS85" s="209"/>
      <c r="NCT85" s="209"/>
      <c r="NCU85" s="209"/>
      <c r="NCV85" s="209"/>
      <c r="NCW85" s="209"/>
      <c r="NCX85" s="209"/>
      <c r="NCY85" s="209"/>
      <c r="NCZ85" s="209"/>
      <c r="NDA85" s="209"/>
      <c r="NDB85" s="209"/>
      <c r="NDC85" s="209"/>
      <c r="NDD85" s="209"/>
      <c r="NDE85" s="209"/>
      <c r="NDF85" s="209"/>
      <c r="NDG85" s="209"/>
      <c r="NDH85" s="209"/>
      <c r="NDI85" s="209"/>
      <c r="NDJ85" s="209"/>
      <c r="NDK85" s="209"/>
      <c r="NDL85" s="209"/>
      <c r="NDM85" s="209"/>
      <c r="NDN85" s="209"/>
      <c r="NDO85" s="209"/>
      <c r="NDP85" s="209"/>
      <c r="NDQ85" s="209"/>
      <c r="NDR85" s="209"/>
      <c r="NDS85" s="209"/>
      <c r="NDT85" s="209"/>
      <c r="NDU85" s="209"/>
      <c r="NDV85" s="209"/>
      <c r="NDW85" s="209"/>
      <c r="NDX85" s="209"/>
      <c r="NDY85" s="209"/>
      <c r="NDZ85" s="209"/>
      <c r="NEA85" s="209"/>
      <c r="NEB85" s="209"/>
      <c r="NEC85" s="209"/>
      <c r="NED85" s="209"/>
      <c r="NEE85" s="209"/>
      <c r="NEF85" s="209"/>
      <c r="NEG85" s="209"/>
      <c r="NEH85" s="209"/>
      <c r="NEI85" s="209"/>
      <c r="NEJ85" s="209"/>
      <c r="NEK85" s="209"/>
      <c r="NEL85" s="209"/>
      <c r="NEM85" s="209"/>
      <c r="NEN85" s="209"/>
      <c r="NEO85" s="209"/>
      <c r="NEP85" s="209"/>
      <c r="NEQ85" s="209"/>
      <c r="NER85" s="209"/>
      <c r="NES85" s="209"/>
      <c r="NET85" s="209"/>
      <c r="NEU85" s="209"/>
      <c r="NEV85" s="209"/>
      <c r="NEW85" s="209"/>
      <c r="NEX85" s="209"/>
      <c r="NEY85" s="209"/>
      <c r="NEZ85" s="209"/>
      <c r="NFA85" s="209"/>
      <c r="NFB85" s="209"/>
      <c r="NFC85" s="209"/>
      <c r="NFD85" s="209"/>
      <c r="NFE85" s="209"/>
      <c r="NFF85" s="209"/>
      <c r="NFG85" s="209"/>
      <c r="NFH85" s="209"/>
      <c r="NFI85" s="209"/>
      <c r="NFJ85" s="209"/>
      <c r="NFK85" s="209"/>
      <c r="NFL85" s="209"/>
      <c r="NFM85" s="209"/>
      <c r="NFN85" s="209"/>
      <c r="NFO85" s="209"/>
      <c r="NFP85" s="209"/>
      <c r="NFQ85" s="209"/>
      <c r="NFR85" s="209"/>
      <c r="NFS85" s="209"/>
      <c r="NFT85" s="209"/>
      <c r="NFU85" s="209"/>
      <c r="NFV85" s="209"/>
      <c r="NFW85" s="209"/>
      <c r="NFX85" s="209"/>
      <c r="NFY85" s="209"/>
      <c r="NFZ85" s="209"/>
      <c r="NGA85" s="209"/>
      <c r="NGB85" s="209"/>
      <c r="NGC85" s="209"/>
      <c r="NGD85" s="209"/>
      <c r="NGE85" s="209"/>
      <c r="NGF85" s="209"/>
      <c r="NGG85" s="209"/>
      <c r="NGH85" s="209"/>
      <c r="NGI85" s="209"/>
      <c r="NGJ85" s="209"/>
      <c r="NGK85" s="209"/>
      <c r="NGL85" s="209"/>
      <c r="NGM85" s="209"/>
      <c r="NGN85" s="209"/>
      <c r="NGO85" s="209"/>
      <c r="NGP85" s="209"/>
      <c r="NGQ85" s="209"/>
      <c r="NGR85" s="209"/>
      <c r="NGS85" s="209"/>
      <c r="NGT85" s="209"/>
      <c r="NGU85" s="209"/>
      <c r="NGV85" s="209"/>
      <c r="NGW85" s="209"/>
      <c r="NGX85" s="209"/>
      <c r="NGY85" s="209"/>
      <c r="NGZ85" s="209"/>
      <c r="NHA85" s="209"/>
      <c r="NHB85" s="209"/>
      <c r="NHC85" s="209"/>
      <c r="NHD85" s="209"/>
      <c r="NHE85" s="209"/>
      <c r="NHF85" s="209"/>
      <c r="NHG85" s="209"/>
      <c r="NHH85" s="209"/>
      <c r="NHI85" s="209"/>
      <c r="NHJ85" s="209"/>
      <c r="NHK85" s="209"/>
      <c r="NHL85" s="209"/>
      <c r="NHM85" s="209"/>
      <c r="NHN85" s="209"/>
      <c r="NHO85" s="209"/>
      <c r="NHP85" s="209"/>
      <c r="NHQ85" s="209"/>
      <c r="NHR85" s="209"/>
      <c r="NHS85" s="209"/>
      <c r="NHT85" s="209"/>
      <c r="NHU85" s="209"/>
      <c r="NHV85" s="209"/>
      <c r="NHW85" s="209"/>
      <c r="NHX85" s="209"/>
      <c r="NHY85" s="209"/>
      <c r="NHZ85" s="209"/>
      <c r="NIA85" s="209"/>
      <c r="NIB85" s="209"/>
      <c r="NIC85" s="209"/>
      <c r="NID85" s="209"/>
      <c r="NIE85" s="209"/>
      <c r="NIF85" s="209"/>
      <c r="NIG85" s="209"/>
      <c r="NIH85" s="209"/>
      <c r="NII85" s="209"/>
      <c r="NIJ85" s="209"/>
      <c r="NIK85" s="209"/>
      <c r="NIL85" s="209"/>
      <c r="NIM85" s="209"/>
      <c r="NIN85" s="209"/>
      <c r="NIO85" s="209"/>
      <c r="NIP85" s="209"/>
      <c r="NIQ85" s="209"/>
      <c r="NIR85" s="209"/>
      <c r="NIS85" s="209"/>
      <c r="NIT85" s="209"/>
      <c r="NIU85" s="209"/>
      <c r="NIV85" s="209"/>
      <c r="NIW85" s="209"/>
      <c r="NIX85" s="209"/>
      <c r="NIY85" s="209"/>
      <c r="NIZ85" s="209"/>
      <c r="NJA85" s="209"/>
      <c r="NJB85" s="209"/>
      <c r="NJC85" s="209"/>
      <c r="NJD85" s="209"/>
      <c r="NJE85" s="209"/>
      <c r="NJF85" s="209"/>
      <c r="NJG85" s="209"/>
      <c r="NJH85" s="209"/>
      <c r="NJI85" s="209"/>
      <c r="NJJ85" s="209"/>
      <c r="NJK85" s="209"/>
      <c r="NJL85" s="209"/>
      <c r="NJM85" s="209"/>
      <c r="NJN85" s="209"/>
      <c r="NJO85" s="209"/>
      <c r="NJP85" s="209"/>
      <c r="NJQ85" s="209"/>
      <c r="NJR85" s="209"/>
      <c r="NJS85" s="209"/>
      <c r="NJT85" s="209"/>
      <c r="NJU85" s="209"/>
      <c r="NJV85" s="209"/>
      <c r="NJW85" s="209"/>
      <c r="NJX85" s="209"/>
      <c r="NJY85" s="209"/>
      <c r="NJZ85" s="209"/>
      <c r="NKA85" s="209"/>
      <c r="NKB85" s="209"/>
      <c r="NKC85" s="209"/>
      <c r="NKD85" s="209"/>
      <c r="NKE85" s="209"/>
      <c r="NKF85" s="209"/>
      <c r="NKG85" s="209"/>
      <c r="NKH85" s="209"/>
      <c r="NKI85" s="209"/>
      <c r="NKJ85" s="209"/>
      <c r="NKK85" s="209"/>
      <c r="NKL85" s="209"/>
      <c r="NKM85" s="209"/>
      <c r="NKN85" s="209"/>
      <c r="NKO85" s="209"/>
      <c r="NKP85" s="209"/>
      <c r="NKQ85" s="209"/>
      <c r="NKR85" s="209"/>
      <c r="NKS85" s="209"/>
      <c r="NKT85" s="209"/>
      <c r="NKU85" s="209"/>
      <c r="NKV85" s="209"/>
      <c r="NKW85" s="209"/>
      <c r="NKX85" s="209"/>
      <c r="NKY85" s="209"/>
      <c r="NKZ85" s="209"/>
      <c r="NLA85" s="209"/>
      <c r="NLB85" s="209"/>
      <c r="NLC85" s="209"/>
      <c r="NLD85" s="209"/>
      <c r="NLE85" s="209"/>
      <c r="NLF85" s="209"/>
      <c r="NLG85" s="209"/>
      <c r="NLH85" s="209"/>
      <c r="NLI85" s="209"/>
      <c r="NLJ85" s="209"/>
      <c r="NLK85" s="209"/>
      <c r="NLL85" s="209"/>
      <c r="NLM85" s="209"/>
      <c r="NLN85" s="209"/>
      <c r="NLO85" s="209"/>
      <c r="NLP85" s="209"/>
      <c r="NLQ85" s="209"/>
      <c r="NLR85" s="209"/>
      <c r="NLS85" s="209"/>
      <c r="NLT85" s="209"/>
      <c r="NLU85" s="209"/>
      <c r="NLV85" s="209"/>
      <c r="NLW85" s="209"/>
      <c r="NLX85" s="209"/>
      <c r="NLY85" s="209"/>
      <c r="NLZ85" s="209"/>
      <c r="NMA85" s="209"/>
      <c r="NMB85" s="209"/>
      <c r="NMC85" s="209"/>
      <c r="NMD85" s="209"/>
      <c r="NME85" s="209"/>
      <c r="NMF85" s="209"/>
      <c r="NMG85" s="209"/>
      <c r="NMH85" s="209"/>
      <c r="NMI85" s="209"/>
      <c r="NMJ85" s="209"/>
      <c r="NMK85" s="209"/>
      <c r="NML85" s="209"/>
      <c r="NMM85" s="209"/>
      <c r="NMN85" s="209"/>
      <c r="NMO85" s="209"/>
      <c r="NMP85" s="209"/>
      <c r="NMQ85" s="209"/>
      <c r="NMR85" s="209"/>
      <c r="NMS85" s="209"/>
      <c r="NMT85" s="209"/>
      <c r="NMU85" s="209"/>
      <c r="NMV85" s="209"/>
      <c r="NMW85" s="209"/>
      <c r="NMX85" s="209"/>
      <c r="NMY85" s="209"/>
      <c r="NMZ85" s="209"/>
      <c r="NNA85" s="209"/>
      <c r="NNB85" s="209"/>
      <c r="NNC85" s="209"/>
      <c r="NND85" s="209"/>
      <c r="NNE85" s="209"/>
      <c r="NNF85" s="209"/>
      <c r="NNG85" s="209"/>
      <c r="NNH85" s="209"/>
      <c r="NNI85" s="209"/>
      <c r="NNJ85" s="209"/>
      <c r="NNK85" s="209"/>
      <c r="NNL85" s="209"/>
      <c r="NNM85" s="209"/>
      <c r="NNN85" s="209"/>
      <c r="NNO85" s="209"/>
      <c r="NNP85" s="209"/>
      <c r="NNQ85" s="209"/>
      <c r="NNR85" s="209"/>
      <c r="NNS85" s="209"/>
      <c r="NNT85" s="209"/>
      <c r="NNU85" s="209"/>
      <c r="NNV85" s="209"/>
      <c r="NNW85" s="209"/>
      <c r="NNX85" s="209"/>
      <c r="NNY85" s="209"/>
      <c r="NNZ85" s="209"/>
      <c r="NOA85" s="209"/>
      <c r="NOB85" s="209"/>
      <c r="NOC85" s="209"/>
      <c r="NOD85" s="209"/>
      <c r="NOE85" s="209"/>
      <c r="NOF85" s="209"/>
      <c r="NOG85" s="209"/>
      <c r="NOH85" s="209"/>
      <c r="NOI85" s="209"/>
      <c r="NOJ85" s="209"/>
      <c r="NOK85" s="209"/>
      <c r="NOL85" s="209"/>
      <c r="NOM85" s="209"/>
      <c r="NON85" s="209"/>
      <c r="NOO85" s="209"/>
      <c r="NOP85" s="209"/>
      <c r="NOQ85" s="209"/>
      <c r="NOR85" s="209"/>
      <c r="NOS85" s="209"/>
      <c r="NOT85" s="209"/>
      <c r="NOU85" s="209"/>
      <c r="NOV85" s="209"/>
      <c r="NOW85" s="209"/>
      <c r="NOX85" s="209"/>
      <c r="NOY85" s="209"/>
      <c r="NOZ85" s="209"/>
      <c r="NPA85" s="209"/>
      <c r="NPB85" s="209"/>
      <c r="NPC85" s="209"/>
      <c r="NPD85" s="209"/>
      <c r="NPE85" s="209"/>
      <c r="NPF85" s="209"/>
      <c r="NPG85" s="209"/>
      <c r="NPH85" s="209"/>
      <c r="NPI85" s="209"/>
      <c r="NPJ85" s="209"/>
      <c r="NPK85" s="209"/>
      <c r="NPL85" s="209"/>
      <c r="NPM85" s="209"/>
      <c r="NPN85" s="209"/>
      <c r="NPO85" s="209"/>
      <c r="NPP85" s="209"/>
      <c r="NPQ85" s="209"/>
      <c r="NPR85" s="209"/>
      <c r="NPS85" s="209"/>
      <c r="NPT85" s="209"/>
      <c r="NPU85" s="209"/>
      <c r="NPV85" s="209"/>
      <c r="NPW85" s="209"/>
      <c r="NPX85" s="209"/>
      <c r="NPY85" s="209"/>
      <c r="NPZ85" s="209"/>
      <c r="NQA85" s="209"/>
      <c r="NQB85" s="209"/>
      <c r="NQC85" s="209"/>
      <c r="NQD85" s="209"/>
      <c r="NQE85" s="209"/>
      <c r="NQF85" s="209"/>
      <c r="NQG85" s="209"/>
      <c r="NQH85" s="209"/>
      <c r="NQI85" s="209"/>
      <c r="NQJ85" s="209"/>
      <c r="NQK85" s="209"/>
      <c r="NQL85" s="209"/>
      <c r="NQM85" s="209"/>
      <c r="NQN85" s="209"/>
      <c r="NQO85" s="209"/>
      <c r="NQP85" s="209"/>
      <c r="NQQ85" s="209"/>
      <c r="NQR85" s="209"/>
      <c r="NQS85" s="209"/>
      <c r="NQT85" s="209"/>
      <c r="NQU85" s="209"/>
      <c r="NQV85" s="209"/>
      <c r="NQW85" s="209"/>
      <c r="NQX85" s="209"/>
      <c r="NQY85" s="209"/>
      <c r="NQZ85" s="209"/>
      <c r="NRA85" s="209"/>
      <c r="NRB85" s="209"/>
      <c r="NRC85" s="209"/>
      <c r="NRD85" s="209"/>
      <c r="NRE85" s="209"/>
      <c r="NRF85" s="209"/>
      <c r="NRG85" s="209"/>
      <c r="NRH85" s="209"/>
      <c r="NRI85" s="209"/>
      <c r="NRJ85" s="209"/>
      <c r="NRK85" s="209"/>
      <c r="NRL85" s="209"/>
      <c r="NRM85" s="209"/>
      <c r="NRN85" s="209"/>
      <c r="NRO85" s="209"/>
      <c r="NRP85" s="209"/>
      <c r="NRQ85" s="209"/>
      <c r="NRR85" s="209"/>
      <c r="NRS85" s="209"/>
      <c r="NRT85" s="209"/>
      <c r="NRU85" s="209"/>
      <c r="NRV85" s="209"/>
      <c r="NRW85" s="209"/>
      <c r="NRX85" s="209"/>
      <c r="NRY85" s="209"/>
      <c r="NRZ85" s="209"/>
      <c r="NSA85" s="209"/>
      <c r="NSB85" s="209"/>
      <c r="NSC85" s="209"/>
      <c r="NSD85" s="209"/>
      <c r="NSE85" s="209"/>
      <c r="NSF85" s="209"/>
      <c r="NSG85" s="209"/>
      <c r="NSH85" s="209"/>
      <c r="NSI85" s="209"/>
      <c r="NSJ85" s="209"/>
      <c r="NSK85" s="209"/>
      <c r="NSL85" s="209"/>
      <c r="NSM85" s="209"/>
      <c r="NSN85" s="209"/>
      <c r="NSO85" s="209"/>
      <c r="NSP85" s="209"/>
      <c r="NSQ85" s="209"/>
      <c r="NSR85" s="209"/>
      <c r="NSS85" s="209"/>
      <c r="NST85" s="209"/>
      <c r="NSU85" s="209"/>
      <c r="NSV85" s="209"/>
      <c r="NSW85" s="209"/>
      <c r="NSX85" s="209"/>
      <c r="NSY85" s="209"/>
      <c r="NSZ85" s="209"/>
      <c r="NTA85" s="209"/>
      <c r="NTB85" s="209"/>
      <c r="NTC85" s="209"/>
      <c r="NTD85" s="209"/>
      <c r="NTE85" s="209"/>
      <c r="NTF85" s="209"/>
      <c r="NTG85" s="209"/>
      <c r="NTH85" s="209"/>
      <c r="NTI85" s="209"/>
      <c r="NTJ85" s="209"/>
      <c r="NTK85" s="209"/>
      <c r="NTL85" s="209"/>
      <c r="NTM85" s="209"/>
      <c r="NTN85" s="209"/>
      <c r="NTO85" s="209"/>
      <c r="NTP85" s="209"/>
      <c r="NTQ85" s="209"/>
      <c r="NTR85" s="209"/>
      <c r="NTS85" s="209"/>
      <c r="NTT85" s="209"/>
      <c r="NTU85" s="209"/>
      <c r="NTV85" s="209"/>
      <c r="NTW85" s="209"/>
      <c r="NTX85" s="209"/>
      <c r="NTY85" s="209"/>
      <c r="NTZ85" s="209"/>
      <c r="NUA85" s="209"/>
      <c r="NUB85" s="209"/>
      <c r="NUC85" s="209"/>
      <c r="NUD85" s="209"/>
      <c r="NUE85" s="209"/>
      <c r="NUF85" s="209"/>
      <c r="NUG85" s="209"/>
      <c r="NUH85" s="209"/>
      <c r="NUI85" s="209"/>
      <c r="NUJ85" s="209"/>
      <c r="NUK85" s="209"/>
      <c r="NUL85" s="209"/>
      <c r="NUM85" s="209"/>
      <c r="NUN85" s="209"/>
      <c r="NUO85" s="209"/>
      <c r="NUP85" s="209"/>
      <c r="NUQ85" s="209"/>
      <c r="NUR85" s="209"/>
      <c r="NUS85" s="209"/>
      <c r="NUT85" s="209"/>
      <c r="NUU85" s="209"/>
      <c r="NUV85" s="209"/>
      <c r="NUW85" s="209"/>
      <c r="NUX85" s="209"/>
      <c r="NUY85" s="209"/>
      <c r="NUZ85" s="209"/>
      <c r="NVA85" s="209"/>
      <c r="NVB85" s="209"/>
      <c r="NVC85" s="209"/>
      <c r="NVD85" s="209"/>
      <c r="NVE85" s="209"/>
      <c r="NVF85" s="209"/>
      <c r="NVG85" s="209"/>
      <c r="NVH85" s="209"/>
      <c r="NVI85" s="209"/>
      <c r="NVJ85" s="209"/>
      <c r="NVK85" s="209"/>
      <c r="NVL85" s="209"/>
      <c r="NVM85" s="209"/>
      <c r="NVN85" s="209"/>
      <c r="NVO85" s="209"/>
      <c r="NVP85" s="209"/>
      <c r="NVQ85" s="209"/>
      <c r="NVR85" s="209"/>
      <c r="NVS85" s="209"/>
      <c r="NVT85" s="209"/>
      <c r="NVU85" s="209"/>
      <c r="NVV85" s="209"/>
      <c r="NVW85" s="209"/>
      <c r="NVX85" s="209"/>
      <c r="NVY85" s="209"/>
      <c r="NVZ85" s="209"/>
      <c r="NWA85" s="209"/>
      <c r="NWB85" s="209"/>
      <c r="NWC85" s="209"/>
      <c r="NWD85" s="209"/>
      <c r="NWE85" s="209"/>
      <c r="NWF85" s="209"/>
      <c r="NWG85" s="209"/>
      <c r="NWH85" s="209"/>
      <c r="NWI85" s="209"/>
      <c r="NWJ85" s="209"/>
      <c r="NWK85" s="209"/>
      <c r="NWL85" s="209"/>
      <c r="NWM85" s="209"/>
      <c r="NWN85" s="209"/>
      <c r="NWO85" s="209"/>
      <c r="NWP85" s="209"/>
      <c r="NWQ85" s="209"/>
      <c r="NWR85" s="209"/>
      <c r="NWS85" s="209"/>
      <c r="NWT85" s="209"/>
      <c r="NWU85" s="209"/>
      <c r="NWV85" s="209"/>
      <c r="NWW85" s="209"/>
      <c r="NWX85" s="209"/>
      <c r="NWY85" s="209"/>
      <c r="NWZ85" s="209"/>
      <c r="NXA85" s="209"/>
      <c r="NXB85" s="209"/>
      <c r="NXC85" s="209"/>
      <c r="NXD85" s="209"/>
      <c r="NXE85" s="209"/>
      <c r="NXF85" s="209"/>
      <c r="NXG85" s="209"/>
      <c r="NXH85" s="209"/>
      <c r="NXI85" s="209"/>
      <c r="NXJ85" s="209"/>
      <c r="NXK85" s="209"/>
      <c r="NXL85" s="209"/>
      <c r="NXM85" s="209"/>
      <c r="NXN85" s="209"/>
      <c r="NXO85" s="209"/>
      <c r="NXP85" s="209"/>
      <c r="NXQ85" s="209"/>
      <c r="NXR85" s="209"/>
      <c r="NXS85" s="209"/>
      <c r="NXT85" s="209"/>
      <c r="NXU85" s="209"/>
      <c r="NXV85" s="209"/>
      <c r="NXW85" s="209"/>
      <c r="NXX85" s="209"/>
      <c r="NXY85" s="209"/>
      <c r="NXZ85" s="209"/>
      <c r="NYA85" s="209"/>
      <c r="NYB85" s="209"/>
      <c r="NYC85" s="209"/>
      <c r="NYD85" s="209"/>
      <c r="NYE85" s="209"/>
      <c r="NYF85" s="209"/>
      <c r="NYG85" s="209"/>
      <c r="NYH85" s="209"/>
      <c r="NYI85" s="209"/>
      <c r="NYJ85" s="209"/>
      <c r="NYK85" s="209"/>
      <c r="NYL85" s="209"/>
      <c r="NYM85" s="209"/>
      <c r="NYN85" s="209"/>
      <c r="NYO85" s="209"/>
      <c r="NYP85" s="209"/>
      <c r="NYQ85" s="209"/>
      <c r="NYR85" s="209"/>
      <c r="NYS85" s="209"/>
      <c r="NYT85" s="209"/>
      <c r="NYU85" s="209"/>
      <c r="NYV85" s="209"/>
      <c r="NYW85" s="209"/>
      <c r="NYX85" s="209"/>
      <c r="NYY85" s="209"/>
      <c r="NYZ85" s="209"/>
      <c r="NZA85" s="209"/>
      <c r="NZB85" s="209"/>
      <c r="NZC85" s="209"/>
      <c r="NZD85" s="209"/>
      <c r="NZE85" s="209"/>
      <c r="NZF85" s="209"/>
      <c r="NZG85" s="209"/>
      <c r="NZH85" s="209"/>
      <c r="NZI85" s="209"/>
      <c r="NZJ85" s="209"/>
      <c r="NZK85" s="209"/>
      <c r="NZL85" s="209"/>
      <c r="NZM85" s="209"/>
      <c r="NZN85" s="209"/>
      <c r="NZO85" s="209"/>
      <c r="NZP85" s="209"/>
      <c r="NZQ85" s="209"/>
      <c r="NZR85" s="209"/>
      <c r="NZS85" s="209"/>
      <c r="NZT85" s="209"/>
      <c r="NZU85" s="209"/>
      <c r="NZV85" s="209"/>
      <c r="NZW85" s="209"/>
      <c r="NZX85" s="209"/>
      <c r="NZY85" s="209"/>
      <c r="NZZ85" s="209"/>
      <c r="OAA85" s="209"/>
      <c r="OAB85" s="209"/>
      <c r="OAC85" s="209"/>
      <c r="OAD85" s="209"/>
      <c r="OAE85" s="209"/>
      <c r="OAF85" s="209"/>
      <c r="OAG85" s="209"/>
      <c r="OAH85" s="209"/>
      <c r="OAI85" s="209"/>
      <c r="OAJ85" s="209"/>
      <c r="OAK85" s="209"/>
      <c r="OAL85" s="209"/>
      <c r="OAM85" s="209"/>
      <c r="OAN85" s="209"/>
      <c r="OAO85" s="209"/>
      <c r="OAP85" s="209"/>
      <c r="OAQ85" s="209"/>
      <c r="OAR85" s="209"/>
      <c r="OAS85" s="209"/>
      <c r="OAT85" s="209"/>
      <c r="OAU85" s="209"/>
      <c r="OAV85" s="209"/>
      <c r="OAW85" s="209"/>
      <c r="OAX85" s="209"/>
      <c r="OAY85" s="209"/>
      <c r="OAZ85" s="209"/>
      <c r="OBA85" s="209"/>
      <c r="OBB85" s="209"/>
      <c r="OBC85" s="209"/>
      <c r="OBD85" s="209"/>
      <c r="OBE85" s="209"/>
      <c r="OBF85" s="209"/>
      <c r="OBG85" s="209"/>
      <c r="OBH85" s="209"/>
      <c r="OBI85" s="209"/>
      <c r="OBJ85" s="209"/>
      <c r="OBK85" s="209"/>
      <c r="OBL85" s="209"/>
      <c r="OBM85" s="209"/>
      <c r="OBN85" s="209"/>
      <c r="OBO85" s="209"/>
      <c r="OBP85" s="209"/>
      <c r="OBQ85" s="209"/>
      <c r="OBR85" s="209"/>
      <c r="OBS85" s="209"/>
      <c r="OBT85" s="209"/>
      <c r="OBU85" s="209"/>
      <c r="OBV85" s="209"/>
      <c r="OBW85" s="209"/>
      <c r="OBX85" s="209"/>
      <c r="OBY85" s="209"/>
      <c r="OBZ85" s="209"/>
      <c r="OCA85" s="209"/>
      <c r="OCB85" s="209"/>
      <c r="OCC85" s="209"/>
      <c r="OCD85" s="209"/>
      <c r="OCE85" s="209"/>
      <c r="OCF85" s="209"/>
      <c r="OCG85" s="209"/>
      <c r="OCH85" s="209"/>
      <c r="OCI85" s="209"/>
      <c r="OCJ85" s="209"/>
      <c r="OCK85" s="209"/>
      <c r="OCL85" s="209"/>
      <c r="OCM85" s="209"/>
      <c r="OCN85" s="209"/>
      <c r="OCO85" s="209"/>
      <c r="OCP85" s="209"/>
      <c r="OCQ85" s="209"/>
      <c r="OCR85" s="209"/>
      <c r="OCS85" s="209"/>
      <c r="OCT85" s="209"/>
      <c r="OCU85" s="209"/>
      <c r="OCV85" s="209"/>
      <c r="OCW85" s="209"/>
      <c r="OCX85" s="209"/>
      <c r="OCY85" s="209"/>
      <c r="OCZ85" s="209"/>
      <c r="ODA85" s="209"/>
      <c r="ODB85" s="209"/>
      <c r="ODC85" s="209"/>
      <c r="ODD85" s="209"/>
      <c r="ODE85" s="209"/>
      <c r="ODF85" s="209"/>
      <c r="ODG85" s="209"/>
      <c r="ODH85" s="209"/>
      <c r="ODI85" s="209"/>
      <c r="ODJ85" s="209"/>
      <c r="ODK85" s="209"/>
      <c r="ODL85" s="209"/>
      <c r="ODM85" s="209"/>
      <c r="ODN85" s="209"/>
      <c r="ODO85" s="209"/>
      <c r="ODP85" s="209"/>
      <c r="ODQ85" s="209"/>
      <c r="ODR85" s="209"/>
      <c r="ODS85" s="209"/>
      <c r="ODT85" s="209"/>
      <c r="ODU85" s="209"/>
      <c r="ODV85" s="209"/>
      <c r="ODW85" s="209"/>
      <c r="ODX85" s="209"/>
      <c r="ODY85" s="209"/>
      <c r="ODZ85" s="209"/>
      <c r="OEA85" s="209"/>
      <c r="OEB85" s="209"/>
      <c r="OEC85" s="209"/>
      <c r="OED85" s="209"/>
      <c r="OEE85" s="209"/>
      <c r="OEF85" s="209"/>
      <c r="OEG85" s="209"/>
      <c r="OEH85" s="209"/>
      <c r="OEI85" s="209"/>
      <c r="OEJ85" s="209"/>
      <c r="OEK85" s="209"/>
      <c r="OEL85" s="209"/>
      <c r="OEM85" s="209"/>
      <c r="OEN85" s="209"/>
      <c r="OEO85" s="209"/>
      <c r="OEP85" s="209"/>
      <c r="OEQ85" s="209"/>
      <c r="OER85" s="209"/>
      <c r="OES85" s="209"/>
      <c r="OET85" s="209"/>
      <c r="OEU85" s="209"/>
      <c r="OEV85" s="209"/>
      <c r="OEW85" s="209"/>
      <c r="OEX85" s="209"/>
      <c r="OEY85" s="209"/>
      <c r="OEZ85" s="209"/>
      <c r="OFA85" s="209"/>
      <c r="OFB85" s="209"/>
      <c r="OFC85" s="209"/>
      <c r="OFD85" s="209"/>
      <c r="OFE85" s="209"/>
      <c r="OFF85" s="209"/>
      <c r="OFG85" s="209"/>
      <c r="OFH85" s="209"/>
      <c r="OFI85" s="209"/>
      <c r="OFJ85" s="209"/>
      <c r="OFK85" s="209"/>
      <c r="OFL85" s="209"/>
      <c r="OFM85" s="209"/>
      <c r="OFN85" s="209"/>
      <c r="OFO85" s="209"/>
      <c r="OFP85" s="209"/>
      <c r="OFQ85" s="209"/>
      <c r="OFR85" s="209"/>
      <c r="OFS85" s="209"/>
      <c r="OFT85" s="209"/>
      <c r="OFU85" s="209"/>
      <c r="OFV85" s="209"/>
      <c r="OFW85" s="209"/>
      <c r="OFX85" s="209"/>
      <c r="OFY85" s="209"/>
      <c r="OFZ85" s="209"/>
      <c r="OGA85" s="209"/>
      <c r="OGB85" s="209"/>
      <c r="OGC85" s="209"/>
      <c r="OGD85" s="209"/>
      <c r="OGE85" s="209"/>
      <c r="OGF85" s="209"/>
      <c r="OGG85" s="209"/>
      <c r="OGH85" s="209"/>
      <c r="OGI85" s="209"/>
      <c r="OGJ85" s="209"/>
      <c r="OGK85" s="209"/>
      <c r="OGL85" s="209"/>
      <c r="OGM85" s="209"/>
      <c r="OGN85" s="209"/>
      <c r="OGO85" s="209"/>
      <c r="OGP85" s="209"/>
      <c r="OGQ85" s="209"/>
      <c r="OGR85" s="209"/>
      <c r="OGS85" s="209"/>
      <c r="OGT85" s="209"/>
      <c r="OGU85" s="209"/>
      <c r="OGV85" s="209"/>
      <c r="OGW85" s="209"/>
      <c r="OGX85" s="209"/>
      <c r="OGY85" s="209"/>
      <c r="OGZ85" s="209"/>
      <c r="OHA85" s="209"/>
      <c r="OHB85" s="209"/>
      <c r="OHC85" s="209"/>
      <c r="OHD85" s="209"/>
      <c r="OHE85" s="209"/>
      <c r="OHF85" s="209"/>
      <c r="OHG85" s="209"/>
      <c r="OHH85" s="209"/>
      <c r="OHI85" s="209"/>
      <c r="OHJ85" s="209"/>
      <c r="OHK85" s="209"/>
      <c r="OHL85" s="209"/>
      <c r="OHM85" s="209"/>
      <c r="OHN85" s="209"/>
      <c r="OHO85" s="209"/>
      <c r="OHP85" s="209"/>
      <c r="OHQ85" s="209"/>
      <c r="OHR85" s="209"/>
      <c r="OHS85" s="209"/>
      <c r="OHT85" s="209"/>
      <c r="OHU85" s="209"/>
      <c r="OHV85" s="209"/>
      <c r="OHW85" s="209"/>
      <c r="OHX85" s="209"/>
      <c r="OHY85" s="209"/>
      <c r="OHZ85" s="209"/>
      <c r="OIA85" s="209"/>
      <c r="OIB85" s="209"/>
      <c r="OIC85" s="209"/>
      <c r="OID85" s="209"/>
      <c r="OIE85" s="209"/>
      <c r="OIF85" s="209"/>
      <c r="OIG85" s="209"/>
      <c r="OIH85" s="209"/>
      <c r="OII85" s="209"/>
      <c r="OIJ85" s="209"/>
      <c r="OIK85" s="209"/>
      <c r="OIL85" s="209"/>
      <c r="OIM85" s="209"/>
      <c r="OIN85" s="209"/>
      <c r="OIO85" s="209"/>
      <c r="OIP85" s="209"/>
      <c r="OIQ85" s="209"/>
      <c r="OIR85" s="209"/>
      <c r="OIS85" s="209"/>
      <c r="OIT85" s="209"/>
      <c r="OIU85" s="209"/>
      <c r="OIV85" s="209"/>
      <c r="OIW85" s="209"/>
      <c r="OIX85" s="209"/>
      <c r="OIY85" s="209"/>
      <c r="OIZ85" s="209"/>
      <c r="OJA85" s="209"/>
      <c r="OJB85" s="209"/>
      <c r="OJC85" s="209"/>
      <c r="OJD85" s="209"/>
      <c r="OJE85" s="209"/>
      <c r="OJF85" s="209"/>
      <c r="OJG85" s="209"/>
      <c r="OJH85" s="209"/>
      <c r="OJI85" s="209"/>
      <c r="OJJ85" s="209"/>
      <c r="OJK85" s="209"/>
      <c r="OJL85" s="209"/>
      <c r="OJM85" s="209"/>
      <c r="OJN85" s="209"/>
      <c r="OJO85" s="209"/>
      <c r="OJP85" s="209"/>
      <c r="OJQ85" s="209"/>
      <c r="OJR85" s="209"/>
      <c r="OJS85" s="209"/>
      <c r="OJT85" s="209"/>
      <c r="OJU85" s="209"/>
      <c r="OJV85" s="209"/>
      <c r="OJW85" s="209"/>
      <c r="OJX85" s="209"/>
      <c r="OJY85" s="209"/>
      <c r="OJZ85" s="209"/>
      <c r="OKA85" s="209"/>
      <c r="OKB85" s="209"/>
      <c r="OKC85" s="209"/>
      <c r="OKD85" s="209"/>
      <c r="OKE85" s="209"/>
      <c r="OKF85" s="209"/>
      <c r="OKG85" s="209"/>
      <c r="OKH85" s="209"/>
      <c r="OKI85" s="209"/>
      <c r="OKJ85" s="209"/>
      <c r="OKK85" s="209"/>
      <c r="OKL85" s="209"/>
      <c r="OKM85" s="209"/>
      <c r="OKN85" s="209"/>
      <c r="OKO85" s="209"/>
      <c r="OKP85" s="209"/>
      <c r="OKQ85" s="209"/>
      <c r="OKR85" s="209"/>
      <c r="OKS85" s="209"/>
      <c r="OKT85" s="209"/>
      <c r="OKU85" s="209"/>
      <c r="OKV85" s="209"/>
      <c r="OKW85" s="209"/>
      <c r="OKX85" s="209"/>
      <c r="OKY85" s="209"/>
      <c r="OKZ85" s="209"/>
      <c r="OLA85" s="209"/>
      <c r="OLB85" s="209"/>
      <c r="OLC85" s="209"/>
      <c r="OLD85" s="209"/>
      <c r="OLE85" s="209"/>
      <c r="OLF85" s="209"/>
      <c r="OLG85" s="209"/>
      <c r="OLH85" s="209"/>
      <c r="OLI85" s="209"/>
      <c r="OLJ85" s="209"/>
      <c r="OLK85" s="209"/>
      <c r="OLL85" s="209"/>
      <c r="OLM85" s="209"/>
      <c r="OLN85" s="209"/>
      <c r="OLO85" s="209"/>
      <c r="OLP85" s="209"/>
      <c r="OLQ85" s="209"/>
      <c r="OLR85" s="209"/>
      <c r="OLS85" s="209"/>
      <c r="OLT85" s="209"/>
      <c r="OLU85" s="209"/>
      <c r="OLV85" s="209"/>
      <c r="OLW85" s="209"/>
      <c r="OLX85" s="209"/>
      <c r="OLY85" s="209"/>
      <c r="OLZ85" s="209"/>
      <c r="OMA85" s="209"/>
      <c r="OMB85" s="209"/>
      <c r="OMC85" s="209"/>
      <c r="OMD85" s="209"/>
      <c r="OME85" s="209"/>
      <c r="OMF85" s="209"/>
      <c r="OMG85" s="209"/>
      <c r="OMH85" s="209"/>
      <c r="OMI85" s="209"/>
      <c r="OMJ85" s="209"/>
      <c r="OMK85" s="209"/>
      <c r="OML85" s="209"/>
      <c r="OMM85" s="209"/>
      <c r="OMN85" s="209"/>
      <c r="OMO85" s="209"/>
      <c r="OMP85" s="209"/>
      <c r="OMQ85" s="209"/>
      <c r="OMR85" s="209"/>
      <c r="OMS85" s="209"/>
      <c r="OMT85" s="209"/>
      <c r="OMU85" s="209"/>
      <c r="OMV85" s="209"/>
      <c r="OMW85" s="209"/>
      <c r="OMX85" s="209"/>
      <c r="OMY85" s="209"/>
      <c r="OMZ85" s="209"/>
      <c r="ONA85" s="209"/>
      <c r="ONB85" s="209"/>
      <c r="ONC85" s="209"/>
      <c r="OND85" s="209"/>
      <c r="ONE85" s="209"/>
      <c r="ONF85" s="209"/>
      <c r="ONG85" s="209"/>
      <c r="ONH85" s="209"/>
      <c r="ONI85" s="209"/>
      <c r="ONJ85" s="209"/>
      <c r="ONK85" s="209"/>
      <c r="ONL85" s="209"/>
      <c r="ONM85" s="209"/>
      <c r="ONN85" s="209"/>
      <c r="ONO85" s="209"/>
      <c r="ONP85" s="209"/>
      <c r="ONQ85" s="209"/>
      <c r="ONR85" s="209"/>
      <c r="ONS85" s="209"/>
      <c r="ONT85" s="209"/>
      <c r="ONU85" s="209"/>
      <c r="ONV85" s="209"/>
      <c r="ONW85" s="209"/>
      <c r="ONX85" s="209"/>
      <c r="ONY85" s="209"/>
      <c r="ONZ85" s="209"/>
      <c r="OOA85" s="209"/>
      <c r="OOB85" s="209"/>
      <c r="OOC85" s="209"/>
      <c r="OOD85" s="209"/>
      <c r="OOE85" s="209"/>
      <c r="OOF85" s="209"/>
      <c r="OOG85" s="209"/>
      <c r="OOH85" s="209"/>
      <c r="OOI85" s="209"/>
      <c r="OOJ85" s="209"/>
      <c r="OOK85" s="209"/>
      <c r="OOL85" s="209"/>
      <c r="OOM85" s="209"/>
      <c r="OON85" s="209"/>
      <c r="OOO85" s="209"/>
      <c r="OOP85" s="209"/>
      <c r="OOQ85" s="209"/>
      <c r="OOR85" s="209"/>
      <c r="OOS85" s="209"/>
      <c r="OOT85" s="209"/>
      <c r="OOU85" s="209"/>
      <c r="OOV85" s="209"/>
      <c r="OOW85" s="209"/>
      <c r="OOX85" s="209"/>
      <c r="OOY85" s="209"/>
      <c r="OOZ85" s="209"/>
      <c r="OPA85" s="209"/>
      <c r="OPB85" s="209"/>
      <c r="OPC85" s="209"/>
      <c r="OPD85" s="209"/>
      <c r="OPE85" s="209"/>
      <c r="OPF85" s="209"/>
      <c r="OPG85" s="209"/>
      <c r="OPH85" s="209"/>
      <c r="OPI85" s="209"/>
      <c r="OPJ85" s="209"/>
      <c r="OPK85" s="209"/>
      <c r="OPL85" s="209"/>
      <c r="OPM85" s="209"/>
      <c r="OPN85" s="209"/>
      <c r="OPO85" s="209"/>
      <c r="OPP85" s="209"/>
      <c r="OPQ85" s="209"/>
      <c r="OPR85" s="209"/>
      <c r="OPS85" s="209"/>
      <c r="OPT85" s="209"/>
      <c r="OPU85" s="209"/>
      <c r="OPV85" s="209"/>
      <c r="OPW85" s="209"/>
      <c r="OPX85" s="209"/>
      <c r="OPY85" s="209"/>
      <c r="OPZ85" s="209"/>
      <c r="OQA85" s="209"/>
      <c r="OQB85" s="209"/>
      <c r="OQC85" s="209"/>
      <c r="OQD85" s="209"/>
      <c r="OQE85" s="209"/>
      <c r="OQF85" s="209"/>
      <c r="OQG85" s="209"/>
      <c r="OQH85" s="209"/>
      <c r="OQI85" s="209"/>
      <c r="OQJ85" s="209"/>
      <c r="OQK85" s="209"/>
      <c r="OQL85" s="209"/>
      <c r="OQM85" s="209"/>
      <c r="OQN85" s="209"/>
      <c r="OQO85" s="209"/>
      <c r="OQP85" s="209"/>
      <c r="OQQ85" s="209"/>
      <c r="OQR85" s="209"/>
      <c r="OQS85" s="209"/>
      <c r="OQT85" s="209"/>
      <c r="OQU85" s="209"/>
      <c r="OQV85" s="209"/>
      <c r="OQW85" s="209"/>
      <c r="OQX85" s="209"/>
      <c r="OQY85" s="209"/>
      <c r="OQZ85" s="209"/>
      <c r="ORA85" s="209"/>
      <c r="ORB85" s="209"/>
      <c r="ORC85" s="209"/>
      <c r="ORD85" s="209"/>
      <c r="ORE85" s="209"/>
      <c r="ORF85" s="209"/>
      <c r="ORG85" s="209"/>
      <c r="ORH85" s="209"/>
      <c r="ORI85" s="209"/>
      <c r="ORJ85" s="209"/>
      <c r="ORK85" s="209"/>
      <c r="ORL85" s="209"/>
      <c r="ORM85" s="209"/>
      <c r="ORN85" s="209"/>
      <c r="ORO85" s="209"/>
      <c r="ORP85" s="209"/>
      <c r="ORQ85" s="209"/>
      <c r="ORR85" s="209"/>
      <c r="ORS85" s="209"/>
      <c r="ORT85" s="209"/>
      <c r="ORU85" s="209"/>
      <c r="ORV85" s="209"/>
      <c r="ORW85" s="209"/>
      <c r="ORX85" s="209"/>
      <c r="ORY85" s="209"/>
      <c r="ORZ85" s="209"/>
      <c r="OSA85" s="209"/>
      <c r="OSB85" s="209"/>
      <c r="OSC85" s="209"/>
      <c r="OSD85" s="209"/>
      <c r="OSE85" s="209"/>
      <c r="OSF85" s="209"/>
      <c r="OSG85" s="209"/>
      <c r="OSH85" s="209"/>
      <c r="OSI85" s="209"/>
      <c r="OSJ85" s="209"/>
      <c r="OSK85" s="209"/>
      <c r="OSL85" s="209"/>
      <c r="OSM85" s="209"/>
      <c r="OSN85" s="209"/>
      <c r="OSO85" s="209"/>
      <c r="OSP85" s="209"/>
      <c r="OSQ85" s="209"/>
      <c r="OSR85" s="209"/>
      <c r="OSS85" s="209"/>
      <c r="OST85" s="209"/>
      <c r="OSU85" s="209"/>
      <c r="OSV85" s="209"/>
      <c r="OSW85" s="209"/>
      <c r="OSX85" s="209"/>
      <c r="OSY85" s="209"/>
      <c r="OSZ85" s="209"/>
      <c r="OTA85" s="209"/>
      <c r="OTB85" s="209"/>
      <c r="OTC85" s="209"/>
      <c r="OTD85" s="209"/>
      <c r="OTE85" s="209"/>
      <c r="OTF85" s="209"/>
      <c r="OTG85" s="209"/>
      <c r="OTH85" s="209"/>
      <c r="OTI85" s="209"/>
      <c r="OTJ85" s="209"/>
      <c r="OTK85" s="209"/>
      <c r="OTL85" s="209"/>
      <c r="OTM85" s="209"/>
      <c r="OTN85" s="209"/>
      <c r="OTO85" s="209"/>
      <c r="OTP85" s="209"/>
      <c r="OTQ85" s="209"/>
      <c r="OTR85" s="209"/>
      <c r="OTS85" s="209"/>
      <c r="OTT85" s="209"/>
      <c r="OTU85" s="209"/>
      <c r="OTV85" s="209"/>
      <c r="OTW85" s="209"/>
      <c r="OTX85" s="209"/>
      <c r="OTY85" s="209"/>
      <c r="OTZ85" s="209"/>
      <c r="OUA85" s="209"/>
      <c r="OUB85" s="209"/>
      <c r="OUC85" s="209"/>
      <c r="OUD85" s="209"/>
      <c r="OUE85" s="209"/>
      <c r="OUF85" s="209"/>
      <c r="OUG85" s="209"/>
      <c r="OUH85" s="209"/>
      <c r="OUI85" s="209"/>
      <c r="OUJ85" s="209"/>
      <c r="OUK85" s="209"/>
      <c r="OUL85" s="209"/>
      <c r="OUM85" s="209"/>
      <c r="OUN85" s="209"/>
      <c r="OUO85" s="209"/>
      <c r="OUP85" s="209"/>
      <c r="OUQ85" s="209"/>
      <c r="OUR85" s="209"/>
      <c r="OUS85" s="209"/>
      <c r="OUT85" s="209"/>
      <c r="OUU85" s="209"/>
      <c r="OUV85" s="209"/>
      <c r="OUW85" s="209"/>
      <c r="OUX85" s="209"/>
      <c r="OUY85" s="209"/>
      <c r="OUZ85" s="209"/>
      <c r="OVA85" s="209"/>
      <c r="OVB85" s="209"/>
      <c r="OVC85" s="209"/>
      <c r="OVD85" s="209"/>
      <c r="OVE85" s="209"/>
      <c r="OVF85" s="209"/>
      <c r="OVG85" s="209"/>
      <c r="OVH85" s="209"/>
      <c r="OVI85" s="209"/>
      <c r="OVJ85" s="209"/>
      <c r="OVK85" s="209"/>
      <c r="OVL85" s="209"/>
      <c r="OVM85" s="209"/>
      <c r="OVN85" s="209"/>
      <c r="OVO85" s="209"/>
      <c r="OVP85" s="209"/>
      <c r="OVQ85" s="209"/>
      <c r="OVR85" s="209"/>
      <c r="OVS85" s="209"/>
      <c r="OVT85" s="209"/>
      <c r="OVU85" s="209"/>
      <c r="OVV85" s="209"/>
      <c r="OVW85" s="209"/>
      <c r="OVX85" s="209"/>
      <c r="OVY85" s="209"/>
      <c r="OVZ85" s="209"/>
      <c r="OWA85" s="209"/>
      <c r="OWB85" s="209"/>
      <c r="OWC85" s="209"/>
      <c r="OWD85" s="209"/>
      <c r="OWE85" s="209"/>
      <c r="OWF85" s="209"/>
      <c r="OWG85" s="209"/>
      <c r="OWH85" s="209"/>
      <c r="OWI85" s="209"/>
      <c r="OWJ85" s="209"/>
      <c r="OWK85" s="209"/>
      <c r="OWL85" s="209"/>
      <c r="OWM85" s="209"/>
      <c r="OWN85" s="209"/>
      <c r="OWO85" s="209"/>
      <c r="OWP85" s="209"/>
      <c r="OWQ85" s="209"/>
      <c r="OWR85" s="209"/>
      <c r="OWS85" s="209"/>
      <c r="OWT85" s="209"/>
      <c r="OWU85" s="209"/>
      <c r="OWV85" s="209"/>
      <c r="OWW85" s="209"/>
      <c r="OWX85" s="209"/>
      <c r="OWY85" s="209"/>
      <c r="OWZ85" s="209"/>
      <c r="OXA85" s="209"/>
      <c r="OXB85" s="209"/>
      <c r="OXC85" s="209"/>
      <c r="OXD85" s="209"/>
      <c r="OXE85" s="209"/>
      <c r="OXF85" s="209"/>
      <c r="OXG85" s="209"/>
      <c r="OXH85" s="209"/>
      <c r="OXI85" s="209"/>
      <c r="OXJ85" s="209"/>
      <c r="OXK85" s="209"/>
      <c r="OXL85" s="209"/>
      <c r="OXM85" s="209"/>
      <c r="OXN85" s="209"/>
      <c r="OXO85" s="209"/>
      <c r="OXP85" s="209"/>
      <c r="OXQ85" s="209"/>
      <c r="OXR85" s="209"/>
      <c r="OXS85" s="209"/>
      <c r="OXT85" s="209"/>
      <c r="OXU85" s="209"/>
      <c r="OXV85" s="209"/>
      <c r="OXW85" s="209"/>
      <c r="OXX85" s="209"/>
      <c r="OXY85" s="209"/>
      <c r="OXZ85" s="209"/>
      <c r="OYA85" s="209"/>
      <c r="OYB85" s="209"/>
      <c r="OYC85" s="209"/>
      <c r="OYD85" s="209"/>
      <c r="OYE85" s="209"/>
      <c r="OYF85" s="209"/>
      <c r="OYG85" s="209"/>
      <c r="OYH85" s="209"/>
      <c r="OYI85" s="209"/>
      <c r="OYJ85" s="209"/>
      <c r="OYK85" s="209"/>
      <c r="OYL85" s="209"/>
      <c r="OYM85" s="209"/>
      <c r="OYN85" s="209"/>
      <c r="OYO85" s="209"/>
      <c r="OYP85" s="209"/>
      <c r="OYQ85" s="209"/>
      <c r="OYR85" s="209"/>
      <c r="OYS85" s="209"/>
      <c r="OYT85" s="209"/>
      <c r="OYU85" s="209"/>
      <c r="OYV85" s="209"/>
      <c r="OYW85" s="209"/>
      <c r="OYX85" s="209"/>
      <c r="OYY85" s="209"/>
      <c r="OYZ85" s="209"/>
      <c r="OZA85" s="209"/>
      <c r="OZB85" s="209"/>
      <c r="OZC85" s="209"/>
      <c r="OZD85" s="209"/>
      <c r="OZE85" s="209"/>
      <c r="OZF85" s="209"/>
      <c r="OZG85" s="209"/>
      <c r="OZH85" s="209"/>
      <c r="OZI85" s="209"/>
      <c r="OZJ85" s="209"/>
      <c r="OZK85" s="209"/>
      <c r="OZL85" s="209"/>
      <c r="OZM85" s="209"/>
      <c r="OZN85" s="209"/>
      <c r="OZO85" s="209"/>
      <c r="OZP85" s="209"/>
      <c r="OZQ85" s="209"/>
      <c r="OZR85" s="209"/>
      <c r="OZS85" s="209"/>
      <c r="OZT85" s="209"/>
      <c r="OZU85" s="209"/>
      <c r="OZV85" s="209"/>
      <c r="OZW85" s="209"/>
      <c r="OZX85" s="209"/>
      <c r="OZY85" s="209"/>
      <c r="OZZ85" s="209"/>
      <c r="PAA85" s="209"/>
      <c r="PAB85" s="209"/>
      <c r="PAC85" s="209"/>
      <c r="PAD85" s="209"/>
      <c r="PAE85" s="209"/>
      <c r="PAF85" s="209"/>
      <c r="PAG85" s="209"/>
      <c r="PAH85" s="209"/>
      <c r="PAI85" s="209"/>
      <c r="PAJ85" s="209"/>
      <c r="PAK85" s="209"/>
      <c r="PAL85" s="209"/>
      <c r="PAM85" s="209"/>
      <c r="PAN85" s="209"/>
      <c r="PAO85" s="209"/>
      <c r="PAP85" s="209"/>
      <c r="PAQ85" s="209"/>
      <c r="PAR85" s="209"/>
      <c r="PAS85" s="209"/>
      <c r="PAT85" s="209"/>
      <c r="PAU85" s="209"/>
      <c r="PAV85" s="209"/>
      <c r="PAW85" s="209"/>
      <c r="PAX85" s="209"/>
      <c r="PAY85" s="209"/>
      <c r="PAZ85" s="209"/>
      <c r="PBA85" s="209"/>
      <c r="PBB85" s="209"/>
      <c r="PBC85" s="209"/>
      <c r="PBD85" s="209"/>
      <c r="PBE85" s="209"/>
      <c r="PBF85" s="209"/>
      <c r="PBG85" s="209"/>
      <c r="PBH85" s="209"/>
      <c r="PBI85" s="209"/>
      <c r="PBJ85" s="209"/>
      <c r="PBK85" s="209"/>
      <c r="PBL85" s="209"/>
      <c r="PBM85" s="209"/>
      <c r="PBN85" s="209"/>
      <c r="PBO85" s="209"/>
      <c r="PBP85" s="209"/>
      <c r="PBQ85" s="209"/>
      <c r="PBR85" s="209"/>
      <c r="PBS85" s="209"/>
      <c r="PBT85" s="209"/>
      <c r="PBU85" s="209"/>
      <c r="PBV85" s="209"/>
      <c r="PBW85" s="209"/>
      <c r="PBX85" s="209"/>
      <c r="PBY85" s="209"/>
      <c r="PBZ85" s="209"/>
      <c r="PCA85" s="209"/>
      <c r="PCB85" s="209"/>
      <c r="PCC85" s="209"/>
      <c r="PCD85" s="209"/>
      <c r="PCE85" s="209"/>
      <c r="PCF85" s="209"/>
      <c r="PCG85" s="209"/>
      <c r="PCH85" s="209"/>
      <c r="PCI85" s="209"/>
      <c r="PCJ85" s="209"/>
      <c r="PCK85" s="209"/>
      <c r="PCL85" s="209"/>
      <c r="PCM85" s="209"/>
      <c r="PCN85" s="209"/>
      <c r="PCO85" s="209"/>
      <c r="PCP85" s="209"/>
      <c r="PCQ85" s="209"/>
      <c r="PCR85" s="209"/>
      <c r="PCS85" s="209"/>
      <c r="PCT85" s="209"/>
      <c r="PCU85" s="209"/>
      <c r="PCV85" s="209"/>
      <c r="PCW85" s="209"/>
      <c r="PCX85" s="209"/>
      <c r="PCY85" s="209"/>
      <c r="PCZ85" s="209"/>
      <c r="PDA85" s="209"/>
      <c r="PDB85" s="209"/>
      <c r="PDC85" s="209"/>
      <c r="PDD85" s="209"/>
      <c r="PDE85" s="209"/>
      <c r="PDF85" s="209"/>
      <c r="PDG85" s="209"/>
      <c r="PDH85" s="209"/>
      <c r="PDI85" s="209"/>
      <c r="PDJ85" s="209"/>
      <c r="PDK85" s="209"/>
      <c r="PDL85" s="209"/>
      <c r="PDM85" s="209"/>
      <c r="PDN85" s="209"/>
      <c r="PDO85" s="209"/>
      <c r="PDP85" s="209"/>
      <c r="PDQ85" s="209"/>
      <c r="PDR85" s="209"/>
      <c r="PDS85" s="209"/>
      <c r="PDT85" s="209"/>
      <c r="PDU85" s="209"/>
      <c r="PDV85" s="209"/>
      <c r="PDW85" s="209"/>
      <c r="PDX85" s="209"/>
      <c r="PDY85" s="209"/>
      <c r="PDZ85" s="209"/>
      <c r="PEA85" s="209"/>
      <c r="PEB85" s="209"/>
      <c r="PEC85" s="209"/>
      <c r="PED85" s="209"/>
      <c r="PEE85" s="209"/>
      <c r="PEF85" s="209"/>
      <c r="PEG85" s="209"/>
      <c r="PEH85" s="209"/>
      <c r="PEI85" s="209"/>
      <c r="PEJ85" s="209"/>
      <c r="PEK85" s="209"/>
      <c r="PEL85" s="209"/>
      <c r="PEM85" s="209"/>
      <c r="PEN85" s="209"/>
      <c r="PEO85" s="209"/>
      <c r="PEP85" s="209"/>
      <c r="PEQ85" s="209"/>
      <c r="PER85" s="209"/>
      <c r="PES85" s="209"/>
      <c r="PET85" s="209"/>
      <c r="PEU85" s="209"/>
      <c r="PEV85" s="209"/>
      <c r="PEW85" s="209"/>
      <c r="PEX85" s="209"/>
      <c r="PEY85" s="209"/>
      <c r="PEZ85" s="209"/>
      <c r="PFA85" s="209"/>
      <c r="PFB85" s="209"/>
      <c r="PFC85" s="209"/>
      <c r="PFD85" s="209"/>
      <c r="PFE85" s="209"/>
      <c r="PFF85" s="209"/>
      <c r="PFG85" s="209"/>
      <c r="PFH85" s="209"/>
      <c r="PFI85" s="209"/>
      <c r="PFJ85" s="209"/>
      <c r="PFK85" s="209"/>
      <c r="PFL85" s="209"/>
      <c r="PFM85" s="209"/>
      <c r="PFN85" s="209"/>
      <c r="PFO85" s="209"/>
      <c r="PFP85" s="209"/>
      <c r="PFQ85" s="209"/>
      <c r="PFR85" s="209"/>
      <c r="PFS85" s="209"/>
      <c r="PFT85" s="209"/>
      <c r="PFU85" s="209"/>
      <c r="PFV85" s="209"/>
      <c r="PFW85" s="209"/>
      <c r="PFX85" s="209"/>
      <c r="PFY85" s="209"/>
      <c r="PFZ85" s="209"/>
      <c r="PGA85" s="209"/>
      <c r="PGB85" s="209"/>
      <c r="PGC85" s="209"/>
      <c r="PGD85" s="209"/>
      <c r="PGE85" s="209"/>
      <c r="PGF85" s="209"/>
      <c r="PGG85" s="209"/>
      <c r="PGH85" s="209"/>
      <c r="PGI85" s="209"/>
      <c r="PGJ85" s="209"/>
      <c r="PGK85" s="209"/>
      <c r="PGL85" s="209"/>
      <c r="PGM85" s="209"/>
      <c r="PGN85" s="209"/>
      <c r="PGO85" s="209"/>
      <c r="PGP85" s="209"/>
      <c r="PGQ85" s="209"/>
      <c r="PGR85" s="209"/>
      <c r="PGS85" s="209"/>
      <c r="PGT85" s="209"/>
      <c r="PGU85" s="209"/>
      <c r="PGV85" s="209"/>
      <c r="PGW85" s="209"/>
      <c r="PGX85" s="209"/>
      <c r="PGY85" s="209"/>
      <c r="PGZ85" s="209"/>
      <c r="PHA85" s="209"/>
      <c r="PHB85" s="209"/>
      <c r="PHC85" s="209"/>
      <c r="PHD85" s="209"/>
      <c r="PHE85" s="209"/>
      <c r="PHF85" s="209"/>
      <c r="PHG85" s="209"/>
      <c r="PHH85" s="209"/>
      <c r="PHI85" s="209"/>
      <c r="PHJ85" s="209"/>
      <c r="PHK85" s="209"/>
      <c r="PHL85" s="209"/>
      <c r="PHM85" s="209"/>
      <c r="PHN85" s="209"/>
      <c r="PHO85" s="209"/>
      <c r="PHP85" s="209"/>
      <c r="PHQ85" s="209"/>
      <c r="PHR85" s="209"/>
      <c r="PHS85" s="209"/>
      <c r="PHT85" s="209"/>
      <c r="PHU85" s="209"/>
      <c r="PHV85" s="209"/>
      <c r="PHW85" s="209"/>
      <c r="PHX85" s="209"/>
      <c r="PHY85" s="209"/>
      <c r="PHZ85" s="209"/>
      <c r="PIA85" s="209"/>
      <c r="PIB85" s="209"/>
      <c r="PIC85" s="209"/>
      <c r="PID85" s="209"/>
      <c r="PIE85" s="209"/>
      <c r="PIF85" s="209"/>
      <c r="PIG85" s="209"/>
      <c r="PIH85" s="209"/>
      <c r="PII85" s="209"/>
      <c r="PIJ85" s="209"/>
      <c r="PIK85" s="209"/>
      <c r="PIL85" s="209"/>
      <c r="PIM85" s="209"/>
      <c r="PIN85" s="209"/>
      <c r="PIO85" s="209"/>
      <c r="PIP85" s="209"/>
      <c r="PIQ85" s="209"/>
      <c r="PIR85" s="209"/>
      <c r="PIS85" s="209"/>
      <c r="PIT85" s="209"/>
      <c r="PIU85" s="209"/>
      <c r="PIV85" s="209"/>
      <c r="PIW85" s="209"/>
      <c r="PIX85" s="209"/>
      <c r="PIY85" s="209"/>
      <c r="PIZ85" s="209"/>
      <c r="PJA85" s="209"/>
      <c r="PJB85" s="209"/>
      <c r="PJC85" s="209"/>
      <c r="PJD85" s="209"/>
      <c r="PJE85" s="209"/>
      <c r="PJF85" s="209"/>
      <c r="PJG85" s="209"/>
      <c r="PJH85" s="209"/>
      <c r="PJI85" s="209"/>
      <c r="PJJ85" s="209"/>
      <c r="PJK85" s="209"/>
      <c r="PJL85" s="209"/>
      <c r="PJM85" s="209"/>
      <c r="PJN85" s="209"/>
      <c r="PJO85" s="209"/>
      <c r="PJP85" s="209"/>
      <c r="PJQ85" s="209"/>
      <c r="PJR85" s="209"/>
      <c r="PJS85" s="209"/>
      <c r="PJT85" s="209"/>
      <c r="PJU85" s="209"/>
      <c r="PJV85" s="209"/>
      <c r="PJW85" s="209"/>
      <c r="PJX85" s="209"/>
      <c r="PJY85" s="209"/>
      <c r="PJZ85" s="209"/>
      <c r="PKA85" s="209"/>
      <c r="PKB85" s="209"/>
      <c r="PKC85" s="209"/>
      <c r="PKD85" s="209"/>
      <c r="PKE85" s="209"/>
      <c r="PKF85" s="209"/>
      <c r="PKG85" s="209"/>
      <c r="PKH85" s="209"/>
      <c r="PKI85" s="209"/>
      <c r="PKJ85" s="209"/>
      <c r="PKK85" s="209"/>
      <c r="PKL85" s="209"/>
      <c r="PKM85" s="209"/>
      <c r="PKN85" s="209"/>
      <c r="PKO85" s="209"/>
      <c r="PKP85" s="209"/>
      <c r="PKQ85" s="209"/>
      <c r="PKR85" s="209"/>
      <c r="PKS85" s="209"/>
      <c r="PKT85" s="209"/>
      <c r="PKU85" s="209"/>
      <c r="PKV85" s="209"/>
      <c r="PKW85" s="209"/>
      <c r="PKX85" s="209"/>
      <c r="PKY85" s="209"/>
      <c r="PKZ85" s="209"/>
      <c r="PLA85" s="209"/>
      <c r="PLB85" s="209"/>
      <c r="PLC85" s="209"/>
      <c r="PLD85" s="209"/>
      <c r="PLE85" s="209"/>
      <c r="PLF85" s="209"/>
      <c r="PLG85" s="209"/>
      <c r="PLH85" s="209"/>
      <c r="PLI85" s="209"/>
      <c r="PLJ85" s="209"/>
      <c r="PLK85" s="209"/>
      <c r="PLL85" s="209"/>
      <c r="PLM85" s="209"/>
      <c r="PLN85" s="209"/>
      <c r="PLO85" s="209"/>
      <c r="PLP85" s="209"/>
      <c r="PLQ85" s="209"/>
      <c r="PLR85" s="209"/>
      <c r="PLS85" s="209"/>
      <c r="PLT85" s="209"/>
      <c r="PLU85" s="209"/>
      <c r="PLV85" s="209"/>
      <c r="PLW85" s="209"/>
      <c r="PLX85" s="209"/>
      <c r="PLY85" s="209"/>
      <c r="PLZ85" s="209"/>
      <c r="PMA85" s="209"/>
      <c r="PMB85" s="209"/>
      <c r="PMC85" s="209"/>
      <c r="PMD85" s="209"/>
      <c r="PME85" s="209"/>
      <c r="PMF85" s="209"/>
      <c r="PMG85" s="209"/>
      <c r="PMH85" s="209"/>
      <c r="PMI85" s="209"/>
      <c r="PMJ85" s="209"/>
      <c r="PMK85" s="209"/>
      <c r="PML85" s="209"/>
      <c r="PMM85" s="209"/>
      <c r="PMN85" s="209"/>
      <c r="PMO85" s="209"/>
      <c r="PMP85" s="209"/>
      <c r="PMQ85" s="209"/>
      <c r="PMR85" s="209"/>
      <c r="PMS85" s="209"/>
      <c r="PMT85" s="209"/>
      <c r="PMU85" s="209"/>
      <c r="PMV85" s="209"/>
      <c r="PMW85" s="209"/>
      <c r="PMX85" s="209"/>
      <c r="PMY85" s="209"/>
      <c r="PMZ85" s="209"/>
      <c r="PNA85" s="209"/>
      <c r="PNB85" s="209"/>
      <c r="PNC85" s="209"/>
      <c r="PND85" s="209"/>
      <c r="PNE85" s="209"/>
      <c r="PNF85" s="209"/>
      <c r="PNG85" s="209"/>
      <c r="PNH85" s="209"/>
      <c r="PNI85" s="209"/>
      <c r="PNJ85" s="209"/>
      <c r="PNK85" s="209"/>
      <c r="PNL85" s="209"/>
      <c r="PNM85" s="209"/>
      <c r="PNN85" s="209"/>
      <c r="PNO85" s="209"/>
      <c r="PNP85" s="209"/>
      <c r="PNQ85" s="209"/>
      <c r="PNR85" s="209"/>
      <c r="PNS85" s="209"/>
      <c r="PNT85" s="209"/>
      <c r="PNU85" s="209"/>
      <c r="PNV85" s="209"/>
      <c r="PNW85" s="209"/>
      <c r="PNX85" s="209"/>
      <c r="PNY85" s="209"/>
      <c r="PNZ85" s="209"/>
      <c r="POA85" s="209"/>
      <c r="POB85" s="209"/>
      <c r="POC85" s="209"/>
      <c r="POD85" s="209"/>
      <c r="POE85" s="209"/>
      <c r="POF85" s="209"/>
      <c r="POG85" s="209"/>
      <c r="POH85" s="209"/>
      <c r="POI85" s="209"/>
      <c r="POJ85" s="209"/>
      <c r="POK85" s="209"/>
      <c r="POL85" s="209"/>
      <c r="POM85" s="209"/>
      <c r="PON85" s="209"/>
      <c r="POO85" s="209"/>
      <c r="POP85" s="209"/>
      <c r="POQ85" s="209"/>
      <c r="POR85" s="209"/>
      <c r="POS85" s="209"/>
      <c r="POT85" s="209"/>
      <c r="POU85" s="209"/>
      <c r="POV85" s="209"/>
      <c r="POW85" s="209"/>
      <c r="POX85" s="209"/>
      <c r="POY85" s="209"/>
      <c r="POZ85" s="209"/>
      <c r="PPA85" s="209"/>
      <c r="PPB85" s="209"/>
      <c r="PPC85" s="209"/>
      <c r="PPD85" s="209"/>
      <c r="PPE85" s="209"/>
      <c r="PPF85" s="209"/>
      <c r="PPG85" s="209"/>
      <c r="PPH85" s="209"/>
      <c r="PPI85" s="209"/>
      <c r="PPJ85" s="209"/>
      <c r="PPK85" s="209"/>
      <c r="PPL85" s="209"/>
      <c r="PPM85" s="209"/>
      <c r="PPN85" s="209"/>
      <c r="PPO85" s="209"/>
      <c r="PPP85" s="209"/>
      <c r="PPQ85" s="209"/>
      <c r="PPR85" s="209"/>
      <c r="PPS85" s="209"/>
      <c r="PPT85" s="209"/>
      <c r="PPU85" s="209"/>
      <c r="PPV85" s="209"/>
      <c r="PPW85" s="209"/>
      <c r="PPX85" s="209"/>
      <c r="PPY85" s="209"/>
      <c r="PPZ85" s="209"/>
      <c r="PQA85" s="209"/>
      <c r="PQB85" s="209"/>
      <c r="PQC85" s="209"/>
      <c r="PQD85" s="209"/>
      <c r="PQE85" s="209"/>
      <c r="PQF85" s="209"/>
      <c r="PQG85" s="209"/>
      <c r="PQH85" s="209"/>
      <c r="PQI85" s="209"/>
      <c r="PQJ85" s="209"/>
      <c r="PQK85" s="209"/>
      <c r="PQL85" s="209"/>
      <c r="PQM85" s="209"/>
      <c r="PQN85" s="209"/>
      <c r="PQO85" s="209"/>
      <c r="PQP85" s="209"/>
      <c r="PQQ85" s="209"/>
      <c r="PQR85" s="209"/>
      <c r="PQS85" s="209"/>
      <c r="PQT85" s="209"/>
      <c r="PQU85" s="209"/>
      <c r="PQV85" s="209"/>
      <c r="PQW85" s="209"/>
      <c r="PQX85" s="209"/>
      <c r="PQY85" s="209"/>
      <c r="PQZ85" s="209"/>
      <c r="PRA85" s="209"/>
      <c r="PRB85" s="209"/>
      <c r="PRC85" s="209"/>
      <c r="PRD85" s="209"/>
      <c r="PRE85" s="209"/>
      <c r="PRF85" s="209"/>
      <c r="PRG85" s="209"/>
      <c r="PRH85" s="209"/>
      <c r="PRI85" s="209"/>
      <c r="PRJ85" s="209"/>
      <c r="PRK85" s="209"/>
      <c r="PRL85" s="209"/>
      <c r="PRM85" s="209"/>
      <c r="PRN85" s="209"/>
      <c r="PRO85" s="209"/>
      <c r="PRP85" s="209"/>
      <c r="PRQ85" s="209"/>
      <c r="PRR85" s="209"/>
      <c r="PRS85" s="209"/>
      <c r="PRT85" s="209"/>
      <c r="PRU85" s="209"/>
      <c r="PRV85" s="209"/>
      <c r="PRW85" s="209"/>
      <c r="PRX85" s="209"/>
      <c r="PRY85" s="209"/>
      <c r="PRZ85" s="209"/>
      <c r="PSA85" s="209"/>
      <c r="PSB85" s="209"/>
      <c r="PSC85" s="209"/>
      <c r="PSD85" s="209"/>
      <c r="PSE85" s="209"/>
      <c r="PSF85" s="209"/>
      <c r="PSG85" s="209"/>
      <c r="PSH85" s="209"/>
      <c r="PSI85" s="209"/>
      <c r="PSJ85" s="209"/>
      <c r="PSK85" s="209"/>
      <c r="PSL85" s="209"/>
      <c r="PSM85" s="209"/>
      <c r="PSN85" s="209"/>
      <c r="PSO85" s="209"/>
      <c r="PSP85" s="209"/>
      <c r="PSQ85" s="209"/>
      <c r="PSR85" s="209"/>
      <c r="PSS85" s="209"/>
      <c r="PST85" s="209"/>
      <c r="PSU85" s="209"/>
      <c r="PSV85" s="209"/>
      <c r="PSW85" s="209"/>
      <c r="PSX85" s="209"/>
      <c r="PSY85" s="209"/>
      <c r="PSZ85" s="209"/>
      <c r="PTA85" s="209"/>
      <c r="PTB85" s="209"/>
      <c r="PTC85" s="209"/>
      <c r="PTD85" s="209"/>
      <c r="PTE85" s="209"/>
      <c r="PTF85" s="209"/>
      <c r="PTG85" s="209"/>
      <c r="PTH85" s="209"/>
      <c r="PTI85" s="209"/>
      <c r="PTJ85" s="209"/>
      <c r="PTK85" s="209"/>
      <c r="PTL85" s="209"/>
      <c r="PTM85" s="209"/>
      <c r="PTN85" s="209"/>
      <c r="PTO85" s="209"/>
      <c r="PTP85" s="209"/>
      <c r="PTQ85" s="209"/>
      <c r="PTR85" s="209"/>
      <c r="PTS85" s="209"/>
      <c r="PTT85" s="209"/>
      <c r="PTU85" s="209"/>
      <c r="PTV85" s="209"/>
      <c r="PTW85" s="209"/>
      <c r="PTX85" s="209"/>
      <c r="PTY85" s="209"/>
      <c r="PTZ85" s="209"/>
      <c r="PUA85" s="209"/>
      <c r="PUB85" s="209"/>
      <c r="PUC85" s="209"/>
      <c r="PUD85" s="209"/>
      <c r="PUE85" s="209"/>
      <c r="PUF85" s="209"/>
      <c r="PUG85" s="209"/>
      <c r="PUH85" s="209"/>
      <c r="PUI85" s="209"/>
      <c r="PUJ85" s="209"/>
      <c r="PUK85" s="209"/>
      <c r="PUL85" s="209"/>
      <c r="PUM85" s="209"/>
      <c r="PUN85" s="209"/>
      <c r="PUO85" s="209"/>
      <c r="PUP85" s="209"/>
      <c r="PUQ85" s="209"/>
      <c r="PUR85" s="209"/>
      <c r="PUS85" s="209"/>
      <c r="PUT85" s="209"/>
      <c r="PUU85" s="209"/>
      <c r="PUV85" s="209"/>
      <c r="PUW85" s="209"/>
      <c r="PUX85" s="209"/>
      <c r="PUY85" s="209"/>
      <c r="PUZ85" s="209"/>
      <c r="PVA85" s="209"/>
      <c r="PVB85" s="209"/>
      <c r="PVC85" s="209"/>
      <c r="PVD85" s="209"/>
      <c r="PVE85" s="209"/>
      <c r="PVF85" s="209"/>
      <c r="PVG85" s="209"/>
      <c r="PVH85" s="209"/>
      <c r="PVI85" s="209"/>
      <c r="PVJ85" s="209"/>
      <c r="PVK85" s="209"/>
      <c r="PVL85" s="209"/>
      <c r="PVM85" s="209"/>
      <c r="PVN85" s="209"/>
      <c r="PVO85" s="209"/>
      <c r="PVP85" s="209"/>
      <c r="PVQ85" s="209"/>
      <c r="PVR85" s="209"/>
      <c r="PVS85" s="209"/>
      <c r="PVT85" s="209"/>
      <c r="PVU85" s="209"/>
      <c r="PVV85" s="209"/>
      <c r="PVW85" s="209"/>
      <c r="PVX85" s="209"/>
      <c r="PVY85" s="209"/>
      <c r="PVZ85" s="209"/>
      <c r="PWA85" s="209"/>
      <c r="PWB85" s="209"/>
      <c r="PWC85" s="209"/>
      <c r="PWD85" s="209"/>
      <c r="PWE85" s="209"/>
      <c r="PWF85" s="209"/>
      <c r="PWG85" s="209"/>
      <c r="PWH85" s="209"/>
      <c r="PWI85" s="209"/>
      <c r="PWJ85" s="209"/>
      <c r="PWK85" s="209"/>
      <c r="PWL85" s="209"/>
      <c r="PWM85" s="209"/>
      <c r="PWN85" s="209"/>
      <c r="PWO85" s="209"/>
      <c r="PWP85" s="209"/>
      <c r="PWQ85" s="209"/>
      <c r="PWR85" s="209"/>
      <c r="PWS85" s="209"/>
      <c r="PWT85" s="209"/>
      <c r="PWU85" s="209"/>
      <c r="PWV85" s="209"/>
      <c r="PWW85" s="209"/>
      <c r="PWX85" s="209"/>
      <c r="PWY85" s="209"/>
      <c r="PWZ85" s="209"/>
      <c r="PXA85" s="209"/>
      <c r="PXB85" s="209"/>
      <c r="PXC85" s="209"/>
      <c r="PXD85" s="209"/>
      <c r="PXE85" s="209"/>
      <c r="PXF85" s="209"/>
      <c r="PXG85" s="209"/>
      <c r="PXH85" s="209"/>
      <c r="PXI85" s="209"/>
      <c r="PXJ85" s="209"/>
      <c r="PXK85" s="209"/>
      <c r="PXL85" s="209"/>
      <c r="PXM85" s="209"/>
      <c r="PXN85" s="209"/>
      <c r="PXO85" s="209"/>
      <c r="PXP85" s="209"/>
      <c r="PXQ85" s="209"/>
      <c r="PXR85" s="209"/>
      <c r="PXS85" s="209"/>
      <c r="PXT85" s="209"/>
      <c r="PXU85" s="209"/>
      <c r="PXV85" s="209"/>
      <c r="PXW85" s="209"/>
      <c r="PXX85" s="209"/>
      <c r="PXY85" s="209"/>
      <c r="PXZ85" s="209"/>
      <c r="PYA85" s="209"/>
      <c r="PYB85" s="209"/>
      <c r="PYC85" s="209"/>
      <c r="PYD85" s="209"/>
      <c r="PYE85" s="209"/>
      <c r="PYF85" s="209"/>
      <c r="PYG85" s="209"/>
      <c r="PYH85" s="209"/>
      <c r="PYI85" s="209"/>
      <c r="PYJ85" s="209"/>
      <c r="PYK85" s="209"/>
      <c r="PYL85" s="209"/>
      <c r="PYM85" s="209"/>
      <c r="PYN85" s="209"/>
      <c r="PYO85" s="209"/>
      <c r="PYP85" s="209"/>
      <c r="PYQ85" s="209"/>
      <c r="PYR85" s="209"/>
      <c r="PYS85" s="209"/>
      <c r="PYT85" s="209"/>
      <c r="PYU85" s="209"/>
      <c r="PYV85" s="209"/>
      <c r="PYW85" s="209"/>
      <c r="PYX85" s="209"/>
      <c r="PYY85" s="209"/>
      <c r="PYZ85" s="209"/>
      <c r="PZA85" s="209"/>
      <c r="PZB85" s="209"/>
      <c r="PZC85" s="209"/>
      <c r="PZD85" s="209"/>
      <c r="PZE85" s="209"/>
      <c r="PZF85" s="209"/>
      <c r="PZG85" s="209"/>
      <c r="PZH85" s="209"/>
      <c r="PZI85" s="209"/>
      <c r="PZJ85" s="209"/>
      <c r="PZK85" s="209"/>
      <c r="PZL85" s="209"/>
      <c r="PZM85" s="209"/>
      <c r="PZN85" s="209"/>
      <c r="PZO85" s="209"/>
      <c r="PZP85" s="209"/>
      <c r="PZQ85" s="209"/>
      <c r="PZR85" s="209"/>
      <c r="PZS85" s="209"/>
      <c r="PZT85" s="209"/>
      <c r="PZU85" s="209"/>
      <c r="PZV85" s="209"/>
      <c r="PZW85" s="209"/>
      <c r="PZX85" s="209"/>
      <c r="PZY85" s="209"/>
      <c r="PZZ85" s="209"/>
      <c r="QAA85" s="209"/>
      <c r="QAB85" s="209"/>
      <c r="QAC85" s="209"/>
      <c r="QAD85" s="209"/>
      <c r="QAE85" s="209"/>
      <c r="QAF85" s="209"/>
      <c r="QAG85" s="209"/>
      <c r="QAH85" s="209"/>
      <c r="QAI85" s="209"/>
      <c r="QAJ85" s="209"/>
      <c r="QAK85" s="209"/>
      <c r="QAL85" s="209"/>
      <c r="QAM85" s="209"/>
      <c r="QAN85" s="209"/>
      <c r="QAO85" s="209"/>
      <c r="QAP85" s="209"/>
      <c r="QAQ85" s="209"/>
      <c r="QAR85" s="209"/>
      <c r="QAS85" s="209"/>
      <c r="QAT85" s="209"/>
      <c r="QAU85" s="209"/>
      <c r="QAV85" s="209"/>
      <c r="QAW85" s="209"/>
      <c r="QAX85" s="209"/>
      <c r="QAY85" s="209"/>
      <c r="QAZ85" s="209"/>
      <c r="QBA85" s="209"/>
      <c r="QBB85" s="209"/>
      <c r="QBC85" s="209"/>
      <c r="QBD85" s="209"/>
      <c r="QBE85" s="209"/>
      <c r="QBF85" s="209"/>
      <c r="QBG85" s="209"/>
      <c r="QBH85" s="209"/>
      <c r="QBI85" s="209"/>
      <c r="QBJ85" s="209"/>
      <c r="QBK85" s="209"/>
      <c r="QBL85" s="209"/>
      <c r="QBM85" s="209"/>
      <c r="QBN85" s="209"/>
      <c r="QBO85" s="209"/>
      <c r="QBP85" s="209"/>
      <c r="QBQ85" s="209"/>
      <c r="QBR85" s="209"/>
      <c r="QBS85" s="209"/>
      <c r="QBT85" s="209"/>
      <c r="QBU85" s="209"/>
      <c r="QBV85" s="209"/>
      <c r="QBW85" s="209"/>
      <c r="QBX85" s="209"/>
      <c r="QBY85" s="209"/>
      <c r="QBZ85" s="209"/>
      <c r="QCA85" s="209"/>
      <c r="QCB85" s="209"/>
      <c r="QCC85" s="209"/>
      <c r="QCD85" s="209"/>
      <c r="QCE85" s="209"/>
      <c r="QCF85" s="209"/>
      <c r="QCG85" s="209"/>
      <c r="QCH85" s="209"/>
      <c r="QCI85" s="209"/>
      <c r="QCJ85" s="209"/>
      <c r="QCK85" s="209"/>
      <c r="QCL85" s="209"/>
      <c r="QCM85" s="209"/>
      <c r="QCN85" s="209"/>
      <c r="QCO85" s="209"/>
      <c r="QCP85" s="209"/>
      <c r="QCQ85" s="209"/>
      <c r="QCR85" s="209"/>
      <c r="QCS85" s="209"/>
      <c r="QCT85" s="209"/>
      <c r="QCU85" s="209"/>
      <c r="QCV85" s="209"/>
      <c r="QCW85" s="209"/>
      <c r="QCX85" s="209"/>
      <c r="QCY85" s="209"/>
      <c r="QCZ85" s="209"/>
      <c r="QDA85" s="209"/>
      <c r="QDB85" s="209"/>
      <c r="QDC85" s="209"/>
      <c r="QDD85" s="209"/>
      <c r="QDE85" s="209"/>
      <c r="QDF85" s="209"/>
      <c r="QDG85" s="209"/>
      <c r="QDH85" s="209"/>
      <c r="QDI85" s="209"/>
      <c r="QDJ85" s="209"/>
      <c r="QDK85" s="209"/>
      <c r="QDL85" s="209"/>
      <c r="QDM85" s="209"/>
      <c r="QDN85" s="209"/>
      <c r="QDO85" s="209"/>
      <c r="QDP85" s="209"/>
      <c r="QDQ85" s="209"/>
      <c r="QDR85" s="209"/>
      <c r="QDS85" s="209"/>
      <c r="QDT85" s="209"/>
      <c r="QDU85" s="209"/>
      <c r="QDV85" s="209"/>
      <c r="QDW85" s="209"/>
      <c r="QDX85" s="209"/>
      <c r="QDY85" s="209"/>
      <c r="QDZ85" s="209"/>
      <c r="QEA85" s="209"/>
      <c r="QEB85" s="209"/>
      <c r="QEC85" s="209"/>
      <c r="QED85" s="209"/>
      <c r="QEE85" s="209"/>
      <c r="QEF85" s="209"/>
      <c r="QEG85" s="209"/>
      <c r="QEH85" s="209"/>
      <c r="QEI85" s="209"/>
      <c r="QEJ85" s="209"/>
      <c r="QEK85" s="209"/>
      <c r="QEL85" s="209"/>
      <c r="QEM85" s="209"/>
      <c r="QEN85" s="209"/>
      <c r="QEO85" s="209"/>
      <c r="QEP85" s="209"/>
      <c r="QEQ85" s="209"/>
      <c r="QER85" s="209"/>
      <c r="QES85" s="209"/>
      <c r="QET85" s="209"/>
      <c r="QEU85" s="209"/>
      <c r="QEV85" s="209"/>
      <c r="QEW85" s="209"/>
      <c r="QEX85" s="209"/>
      <c r="QEY85" s="209"/>
      <c r="QEZ85" s="209"/>
      <c r="QFA85" s="209"/>
      <c r="QFB85" s="209"/>
      <c r="QFC85" s="209"/>
      <c r="QFD85" s="209"/>
      <c r="QFE85" s="209"/>
      <c r="QFF85" s="209"/>
      <c r="QFG85" s="209"/>
      <c r="QFH85" s="209"/>
      <c r="QFI85" s="209"/>
      <c r="QFJ85" s="209"/>
      <c r="QFK85" s="209"/>
      <c r="QFL85" s="209"/>
      <c r="QFM85" s="209"/>
      <c r="QFN85" s="209"/>
      <c r="QFO85" s="209"/>
      <c r="QFP85" s="209"/>
      <c r="QFQ85" s="209"/>
      <c r="QFR85" s="209"/>
      <c r="QFS85" s="209"/>
      <c r="QFT85" s="209"/>
      <c r="QFU85" s="209"/>
      <c r="QFV85" s="209"/>
      <c r="QFW85" s="209"/>
      <c r="QFX85" s="209"/>
      <c r="QFY85" s="209"/>
      <c r="QFZ85" s="209"/>
      <c r="QGA85" s="209"/>
      <c r="QGB85" s="209"/>
      <c r="QGC85" s="209"/>
      <c r="QGD85" s="209"/>
      <c r="QGE85" s="209"/>
      <c r="QGF85" s="209"/>
      <c r="QGG85" s="209"/>
      <c r="QGH85" s="209"/>
      <c r="QGI85" s="209"/>
      <c r="QGJ85" s="209"/>
      <c r="QGK85" s="209"/>
      <c r="QGL85" s="209"/>
      <c r="QGM85" s="209"/>
      <c r="QGN85" s="209"/>
      <c r="QGO85" s="209"/>
      <c r="QGP85" s="209"/>
      <c r="QGQ85" s="209"/>
      <c r="QGR85" s="209"/>
      <c r="QGS85" s="209"/>
      <c r="QGT85" s="209"/>
      <c r="QGU85" s="209"/>
      <c r="QGV85" s="209"/>
      <c r="QGW85" s="209"/>
      <c r="QGX85" s="209"/>
      <c r="QGY85" s="209"/>
      <c r="QGZ85" s="209"/>
      <c r="QHA85" s="209"/>
      <c r="QHB85" s="209"/>
      <c r="QHC85" s="209"/>
      <c r="QHD85" s="209"/>
      <c r="QHE85" s="209"/>
      <c r="QHF85" s="209"/>
      <c r="QHG85" s="209"/>
      <c r="QHH85" s="209"/>
      <c r="QHI85" s="209"/>
      <c r="QHJ85" s="209"/>
      <c r="QHK85" s="209"/>
      <c r="QHL85" s="209"/>
      <c r="QHM85" s="209"/>
      <c r="QHN85" s="209"/>
      <c r="QHO85" s="209"/>
      <c r="QHP85" s="209"/>
      <c r="QHQ85" s="209"/>
      <c r="QHR85" s="209"/>
      <c r="QHS85" s="209"/>
      <c r="QHT85" s="209"/>
      <c r="QHU85" s="209"/>
      <c r="QHV85" s="209"/>
      <c r="QHW85" s="209"/>
      <c r="QHX85" s="209"/>
      <c r="QHY85" s="209"/>
      <c r="QHZ85" s="209"/>
      <c r="QIA85" s="209"/>
      <c r="QIB85" s="209"/>
      <c r="QIC85" s="209"/>
      <c r="QID85" s="209"/>
      <c r="QIE85" s="209"/>
      <c r="QIF85" s="209"/>
      <c r="QIG85" s="209"/>
      <c r="QIH85" s="209"/>
      <c r="QII85" s="209"/>
      <c r="QIJ85" s="209"/>
      <c r="QIK85" s="209"/>
      <c r="QIL85" s="209"/>
      <c r="QIM85" s="209"/>
      <c r="QIN85" s="209"/>
      <c r="QIO85" s="209"/>
      <c r="QIP85" s="209"/>
      <c r="QIQ85" s="209"/>
      <c r="QIR85" s="209"/>
      <c r="QIS85" s="209"/>
      <c r="QIT85" s="209"/>
      <c r="QIU85" s="209"/>
      <c r="QIV85" s="209"/>
      <c r="QIW85" s="209"/>
      <c r="QIX85" s="209"/>
      <c r="QIY85" s="209"/>
      <c r="QIZ85" s="209"/>
      <c r="QJA85" s="209"/>
      <c r="QJB85" s="209"/>
      <c r="QJC85" s="209"/>
      <c r="QJD85" s="209"/>
      <c r="QJE85" s="209"/>
      <c r="QJF85" s="209"/>
      <c r="QJG85" s="209"/>
      <c r="QJH85" s="209"/>
      <c r="QJI85" s="209"/>
      <c r="QJJ85" s="209"/>
      <c r="QJK85" s="209"/>
      <c r="QJL85" s="209"/>
      <c r="QJM85" s="209"/>
      <c r="QJN85" s="209"/>
      <c r="QJO85" s="209"/>
      <c r="QJP85" s="209"/>
      <c r="QJQ85" s="209"/>
      <c r="QJR85" s="209"/>
      <c r="QJS85" s="209"/>
      <c r="QJT85" s="209"/>
      <c r="QJU85" s="209"/>
      <c r="QJV85" s="209"/>
      <c r="QJW85" s="209"/>
      <c r="QJX85" s="209"/>
      <c r="QJY85" s="209"/>
      <c r="QJZ85" s="209"/>
      <c r="QKA85" s="209"/>
      <c r="QKB85" s="209"/>
      <c r="QKC85" s="209"/>
      <c r="QKD85" s="209"/>
      <c r="QKE85" s="209"/>
      <c r="QKF85" s="209"/>
      <c r="QKG85" s="209"/>
      <c r="QKH85" s="209"/>
      <c r="QKI85" s="209"/>
      <c r="QKJ85" s="209"/>
      <c r="QKK85" s="209"/>
      <c r="QKL85" s="209"/>
      <c r="QKM85" s="209"/>
      <c r="QKN85" s="209"/>
      <c r="QKO85" s="209"/>
      <c r="QKP85" s="209"/>
      <c r="QKQ85" s="209"/>
      <c r="QKR85" s="209"/>
      <c r="QKS85" s="209"/>
      <c r="QKT85" s="209"/>
      <c r="QKU85" s="209"/>
      <c r="QKV85" s="209"/>
      <c r="QKW85" s="209"/>
      <c r="QKX85" s="209"/>
      <c r="QKY85" s="209"/>
      <c r="QKZ85" s="209"/>
      <c r="QLA85" s="209"/>
      <c r="QLB85" s="209"/>
      <c r="QLC85" s="209"/>
      <c r="QLD85" s="209"/>
      <c r="QLE85" s="209"/>
      <c r="QLF85" s="209"/>
      <c r="QLG85" s="209"/>
      <c r="QLH85" s="209"/>
      <c r="QLI85" s="209"/>
      <c r="QLJ85" s="209"/>
      <c r="QLK85" s="209"/>
      <c r="QLL85" s="209"/>
      <c r="QLM85" s="209"/>
      <c r="QLN85" s="209"/>
      <c r="QLO85" s="209"/>
      <c r="QLP85" s="209"/>
      <c r="QLQ85" s="209"/>
      <c r="QLR85" s="209"/>
      <c r="QLS85" s="209"/>
      <c r="QLT85" s="209"/>
      <c r="QLU85" s="209"/>
      <c r="QLV85" s="209"/>
      <c r="QLW85" s="209"/>
      <c r="QLX85" s="209"/>
      <c r="QLY85" s="209"/>
      <c r="QLZ85" s="209"/>
      <c r="QMA85" s="209"/>
      <c r="QMB85" s="209"/>
      <c r="QMC85" s="209"/>
      <c r="QMD85" s="209"/>
      <c r="QME85" s="209"/>
      <c r="QMF85" s="209"/>
      <c r="QMG85" s="209"/>
      <c r="QMH85" s="209"/>
      <c r="QMI85" s="209"/>
      <c r="QMJ85" s="209"/>
      <c r="QMK85" s="209"/>
      <c r="QML85" s="209"/>
      <c r="QMM85" s="209"/>
      <c r="QMN85" s="209"/>
      <c r="QMO85" s="209"/>
      <c r="QMP85" s="209"/>
      <c r="QMQ85" s="209"/>
      <c r="QMR85" s="209"/>
      <c r="QMS85" s="209"/>
      <c r="QMT85" s="209"/>
      <c r="QMU85" s="209"/>
      <c r="QMV85" s="209"/>
      <c r="QMW85" s="209"/>
      <c r="QMX85" s="209"/>
      <c r="QMY85" s="209"/>
      <c r="QMZ85" s="209"/>
      <c r="QNA85" s="209"/>
      <c r="QNB85" s="209"/>
      <c r="QNC85" s="209"/>
      <c r="QND85" s="209"/>
      <c r="QNE85" s="209"/>
      <c r="QNF85" s="209"/>
      <c r="QNG85" s="209"/>
      <c r="QNH85" s="209"/>
      <c r="QNI85" s="209"/>
      <c r="QNJ85" s="209"/>
      <c r="QNK85" s="209"/>
      <c r="QNL85" s="209"/>
      <c r="QNM85" s="209"/>
      <c r="QNN85" s="209"/>
      <c r="QNO85" s="209"/>
      <c r="QNP85" s="209"/>
      <c r="QNQ85" s="209"/>
      <c r="QNR85" s="209"/>
      <c r="QNS85" s="209"/>
      <c r="QNT85" s="209"/>
      <c r="QNU85" s="209"/>
      <c r="QNV85" s="209"/>
      <c r="QNW85" s="209"/>
      <c r="QNX85" s="209"/>
      <c r="QNY85" s="209"/>
      <c r="QNZ85" s="209"/>
      <c r="QOA85" s="209"/>
      <c r="QOB85" s="209"/>
      <c r="QOC85" s="209"/>
      <c r="QOD85" s="209"/>
      <c r="QOE85" s="209"/>
      <c r="QOF85" s="209"/>
      <c r="QOG85" s="209"/>
      <c r="QOH85" s="209"/>
      <c r="QOI85" s="209"/>
      <c r="QOJ85" s="209"/>
      <c r="QOK85" s="209"/>
      <c r="QOL85" s="209"/>
      <c r="QOM85" s="209"/>
      <c r="QON85" s="209"/>
      <c r="QOO85" s="209"/>
      <c r="QOP85" s="209"/>
      <c r="QOQ85" s="209"/>
      <c r="QOR85" s="209"/>
      <c r="QOS85" s="209"/>
      <c r="QOT85" s="209"/>
      <c r="QOU85" s="209"/>
      <c r="QOV85" s="209"/>
      <c r="QOW85" s="209"/>
      <c r="QOX85" s="209"/>
      <c r="QOY85" s="209"/>
      <c r="QOZ85" s="209"/>
      <c r="QPA85" s="209"/>
      <c r="QPB85" s="209"/>
      <c r="QPC85" s="209"/>
      <c r="QPD85" s="209"/>
      <c r="QPE85" s="209"/>
      <c r="QPF85" s="209"/>
      <c r="QPG85" s="209"/>
      <c r="QPH85" s="209"/>
      <c r="QPI85" s="209"/>
      <c r="QPJ85" s="209"/>
      <c r="QPK85" s="209"/>
      <c r="QPL85" s="209"/>
      <c r="QPM85" s="209"/>
      <c r="QPN85" s="209"/>
      <c r="QPO85" s="209"/>
      <c r="QPP85" s="209"/>
      <c r="QPQ85" s="209"/>
      <c r="QPR85" s="209"/>
      <c r="QPS85" s="209"/>
      <c r="QPT85" s="209"/>
      <c r="QPU85" s="209"/>
      <c r="QPV85" s="209"/>
      <c r="QPW85" s="209"/>
      <c r="QPX85" s="209"/>
      <c r="QPY85" s="209"/>
      <c r="QPZ85" s="209"/>
      <c r="QQA85" s="209"/>
      <c r="QQB85" s="209"/>
      <c r="QQC85" s="209"/>
      <c r="QQD85" s="209"/>
      <c r="QQE85" s="209"/>
      <c r="QQF85" s="209"/>
      <c r="QQG85" s="209"/>
      <c r="QQH85" s="209"/>
      <c r="QQI85" s="209"/>
      <c r="QQJ85" s="209"/>
      <c r="QQK85" s="209"/>
      <c r="QQL85" s="209"/>
      <c r="QQM85" s="209"/>
      <c r="QQN85" s="209"/>
      <c r="QQO85" s="209"/>
      <c r="QQP85" s="209"/>
      <c r="QQQ85" s="209"/>
      <c r="QQR85" s="209"/>
      <c r="QQS85" s="209"/>
      <c r="QQT85" s="209"/>
      <c r="QQU85" s="209"/>
      <c r="QQV85" s="209"/>
      <c r="QQW85" s="209"/>
      <c r="QQX85" s="209"/>
      <c r="QQY85" s="209"/>
      <c r="QQZ85" s="209"/>
      <c r="QRA85" s="209"/>
      <c r="QRB85" s="209"/>
      <c r="QRC85" s="209"/>
      <c r="QRD85" s="209"/>
      <c r="QRE85" s="209"/>
      <c r="QRF85" s="209"/>
      <c r="QRG85" s="209"/>
      <c r="QRH85" s="209"/>
      <c r="QRI85" s="209"/>
      <c r="QRJ85" s="209"/>
      <c r="QRK85" s="209"/>
      <c r="QRL85" s="209"/>
      <c r="QRM85" s="209"/>
      <c r="QRN85" s="209"/>
      <c r="QRO85" s="209"/>
      <c r="QRP85" s="209"/>
      <c r="QRQ85" s="209"/>
      <c r="QRR85" s="209"/>
      <c r="QRS85" s="209"/>
      <c r="QRT85" s="209"/>
      <c r="QRU85" s="209"/>
      <c r="QRV85" s="209"/>
      <c r="QRW85" s="209"/>
      <c r="QRX85" s="209"/>
      <c r="QRY85" s="209"/>
      <c r="QRZ85" s="209"/>
      <c r="QSA85" s="209"/>
      <c r="QSB85" s="209"/>
      <c r="QSC85" s="209"/>
      <c r="QSD85" s="209"/>
      <c r="QSE85" s="209"/>
      <c r="QSF85" s="209"/>
      <c r="QSG85" s="209"/>
      <c r="QSH85" s="209"/>
      <c r="QSI85" s="209"/>
      <c r="QSJ85" s="209"/>
      <c r="QSK85" s="209"/>
      <c r="QSL85" s="209"/>
      <c r="QSM85" s="209"/>
      <c r="QSN85" s="209"/>
      <c r="QSO85" s="209"/>
      <c r="QSP85" s="209"/>
      <c r="QSQ85" s="209"/>
      <c r="QSR85" s="209"/>
      <c r="QSS85" s="209"/>
      <c r="QST85" s="209"/>
      <c r="QSU85" s="209"/>
      <c r="QSV85" s="209"/>
      <c r="QSW85" s="209"/>
      <c r="QSX85" s="209"/>
      <c r="QSY85" s="209"/>
      <c r="QSZ85" s="209"/>
      <c r="QTA85" s="209"/>
      <c r="QTB85" s="209"/>
      <c r="QTC85" s="209"/>
      <c r="QTD85" s="209"/>
      <c r="QTE85" s="209"/>
      <c r="QTF85" s="209"/>
      <c r="QTG85" s="209"/>
      <c r="QTH85" s="209"/>
      <c r="QTI85" s="209"/>
      <c r="QTJ85" s="209"/>
      <c r="QTK85" s="209"/>
      <c r="QTL85" s="209"/>
      <c r="QTM85" s="209"/>
      <c r="QTN85" s="209"/>
      <c r="QTO85" s="209"/>
      <c r="QTP85" s="209"/>
      <c r="QTQ85" s="209"/>
      <c r="QTR85" s="209"/>
      <c r="QTS85" s="209"/>
      <c r="QTT85" s="209"/>
      <c r="QTU85" s="209"/>
      <c r="QTV85" s="209"/>
      <c r="QTW85" s="209"/>
      <c r="QTX85" s="209"/>
      <c r="QTY85" s="209"/>
      <c r="QTZ85" s="209"/>
      <c r="QUA85" s="209"/>
      <c r="QUB85" s="209"/>
      <c r="QUC85" s="209"/>
      <c r="QUD85" s="209"/>
      <c r="QUE85" s="209"/>
      <c r="QUF85" s="209"/>
      <c r="QUG85" s="209"/>
      <c r="QUH85" s="209"/>
      <c r="QUI85" s="209"/>
      <c r="QUJ85" s="209"/>
      <c r="QUK85" s="209"/>
      <c r="QUL85" s="209"/>
      <c r="QUM85" s="209"/>
      <c r="QUN85" s="209"/>
      <c r="QUO85" s="209"/>
      <c r="QUP85" s="209"/>
      <c r="QUQ85" s="209"/>
      <c r="QUR85" s="209"/>
      <c r="QUS85" s="209"/>
      <c r="QUT85" s="209"/>
      <c r="QUU85" s="209"/>
      <c r="QUV85" s="209"/>
      <c r="QUW85" s="209"/>
      <c r="QUX85" s="209"/>
      <c r="QUY85" s="209"/>
      <c r="QUZ85" s="209"/>
      <c r="QVA85" s="209"/>
      <c r="QVB85" s="209"/>
      <c r="QVC85" s="209"/>
      <c r="QVD85" s="209"/>
      <c r="QVE85" s="209"/>
      <c r="QVF85" s="209"/>
      <c r="QVG85" s="209"/>
      <c r="QVH85" s="209"/>
      <c r="QVI85" s="209"/>
      <c r="QVJ85" s="209"/>
      <c r="QVK85" s="209"/>
      <c r="QVL85" s="209"/>
      <c r="QVM85" s="209"/>
      <c r="QVN85" s="209"/>
      <c r="QVO85" s="209"/>
      <c r="QVP85" s="209"/>
      <c r="QVQ85" s="209"/>
      <c r="QVR85" s="209"/>
      <c r="QVS85" s="209"/>
      <c r="QVT85" s="209"/>
      <c r="QVU85" s="209"/>
      <c r="QVV85" s="209"/>
      <c r="QVW85" s="209"/>
      <c r="QVX85" s="209"/>
      <c r="QVY85" s="209"/>
      <c r="QVZ85" s="209"/>
      <c r="QWA85" s="209"/>
      <c r="QWB85" s="209"/>
      <c r="QWC85" s="209"/>
      <c r="QWD85" s="209"/>
      <c r="QWE85" s="209"/>
      <c r="QWF85" s="209"/>
      <c r="QWG85" s="209"/>
      <c r="QWH85" s="209"/>
      <c r="QWI85" s="209"/>
      <c r="QWJ85" s="209"/>
      <c r="QWK85" s="209"/>
      <c r="QWL85" s="209"/>
      <c r="QWM85" s="209"/>
      <c r="QWN85" s="209"/>
      <c r="QWO85" s="209"/>
      <c r="QWP85" s="209"/>
      <c r="QWQ85" s="209"/>
      <c r="QWR85" s="209"/>
      <c r="QWS85" s="209"/>
      <c r="QWT85" s="209"/>
      <c r="QWU85" s="209"/>
      <c r="QWV85" s="209"/>
      <c r="QWW85" s="209"/>
      <c r="QWX85" s="209"/>
      <c r="QWY85" s="209"/>
      <c r="QWZ85" s="209"/>
      <c r="QXA85" s="209"/>
      <c r="QXB85" s="209"/>
      <c r="QXC85" s="209"/>
      <c r="QXD85" s="209"/>
      <c r="QXE85" s="209"/>
      <c r="QXF85" s="209"/>
      <c r="QXG85" s="209"/>
      <c r="QXH85" s="209"/>
      <c r="QXI85" s="209"/>
      <c r="QXJ85" s="209"/>
      <c r="QXK85" s="209"/>
      <c r="QXL85" s="209"/>
      <c r="QXM85" s="209"/>
      <c r="QXN85" s="209"/>
      <c r="QXO85" s="209"/>
      <c r="QXP85" s="209"/>
      <c r="QXQ85" s="209"/>
      <c r="QXR85" s="209"/>
      <c r="QXS85" s="209"/>
      <c r="QXT85" s="209"/>
      <c r="QXU85" s="209"/>
      <c r="QXV85" s="209"/>
      <c r="QXW85" s="209"/>
      <c r="QXX85" s="209"/>
      <c r="QXY85" s="209"/>
      <c r="QXZ85" s="209"/>
      <c r="QYA85" s="209"/>
      <c r="QYB85" s="209"/>
      <c r="QYC85" s="209"/>
      <c r="QYD85" s="209"/>
      <c r="QYE85" s="209"/>
      <c r="QYF85" s="209"/>
      <c r="QYG85" s="209"/>
      <c r="QYH85" s="209"/>
      <c r="QYI85" s="209"/>
      <c r="QYJ85" s="209"/>
      <c r="QYK85" s="209"/>
      <c r="QYL85" s="209"/>
      <c r="QYM85" s="209"/>
      <c r="QYN85" s="209"/>
      <c r="QYO85" s="209"/>
      <c r="QYP85" s="209"/>
      <c r="QYQ85" s="209"/>
      <c r="QYR85" s="209"/>
      <c r="QYS85" s="209"/>
      <c r="QYT85" s="209"/>
      <c r="QYU85" s="209"/>
      <c r="QYV85" s="209"/>
      <c r="QYW85" s="209"/>
      <c r="QYX85" s="209"/>
      <c r="QYY85" s="209"/>
      <c r="QYZ85" s="209"/>
      <c r="QZA85" s="209"/>
      <c r="QZB85" s="209"/>
      <c r="QZC85" s="209"/>
      <c r="QZD85" s="209"/>
      <c r="QZE85" s="209"/>
      <c r="QZF85" s="209"/>
      <c r="QZG85" s="209"/>
      <c r="QZH85" s="209"/>
      <c r="QZI85" s="209"/>
      <c r="QZJ85" s="209"/>
      <c r="QZK85" s="209"/>
      <c r="QZL85" s="209"/>
      <c r="QZM85" s="209"/>
      <c r="QZN85" s="209"/>
      <c r="QZO85" s="209"/>
      <c r="QZP85" s="209"/>
      <c r="QZQ85" s="209"/>
      <c r="QZR85" s="209"/>
      <c r="QZS85" s="209"/>
      <c r="QZT85" s="209"/>
      <c r="QZU85" s="209"/>
      <c r="QZV85" s="209"/>
      <c r="QZW85" s="209"/>
      <c r="QZX85" s="209"/>
      <c r="QZY85" s="209"/>
      <c r="QZZ85" s="209"/>
      <c r="RAA85" s="209"/>
      <c r="RAB85" s="209"/>
      <c r="RAC85" s="209"/>
      <c r="RAD85" s="209"/>
      <c r="RAE85" s="209"/>
      <c r="RAF85" s="209"/>
      <c r="RAG85" s="209"/>
      <c r="RAH85" s="209"/>
      <c r="RAI85" s="209"/>
      <c r="RAJ85" s="209"/>
      <c r="RAK85" s="209"/>
      <c r="RAL85" s="209"/>
      <c r="RAM85" s="209"/>
      <c r="RAN85" s="209"/>
      <c r="RAO85" s="209"/>
      <c r="RAP85" s="209"/>
      <c r="RAQ85" s="209"/>
      <c r="RAR85" s="209"/>
      <c r="RAS85" s="209"/>
      <c r="RAT85" s="209"/>
      <c r="RAU85" s="209"/>
      <c r="RAV85" s="209"/>
      <c r="RAW85" s="209"/>
      <c r="RAX85" s="209"/>
      <c r="RAY85" s="209"/>
      <c r="RAZ85" s="209"/>
      <c r="RBA85" s="209"/>
      <c r="RBB85" s="209"/>
      <c r="RBC85" s="209"/>
      <c r="RBD85" s="209"/>
      <c r="RBE85" s="209"/>
      <c r="RBF85" s="209"/>
      <c r="RBG85" s="209"/>
      <c r="RBH85" s="209"/>
      <c r="RBI85" s="209"/>
      <c r="RBJ85" s="209"/>
      <c r="RBK85" s="209"/>
      <c r="RBL85" s="209"/>
      <c r="RBM85" s="209"/>
      <c r="RBN85" s="209"/>
      <c r="RBO85" s="209"/>
      <c r="RBP85" s="209"/>
      <c r="RBQ85" s="209"/>
      <c r="RBR85" s="209"/>
      <c r="RBS85" s="209"/>
      <c r="RBT85" s="209"/>
      <c r="RBU85" s="209"/>
      <c r="RBV85" s="209"/>
      <c r="RBW85" s="209"/>
      <c r="RBX85" s="209"/>
      <c r="RBY85" s="209"/>
      <c r="RBZ85" s="209"/>
      <c r="RCA85" s="209"/>
      <c r="RCB85" s="209"/>
      <c r="RCC85" s="209"/>
      <c r="RCD85" s="209"/>
      <c r="RCE85" s="209"/>
      <c r="RCF85" s="209"/>
      <c r="RCG85" s="209"/>
      <c r="RCH85" s="209"/>
      <c r="RCI85" s="209"/>
      <c r="RCJ85" s="209"/>
      <c r="RCK85" s="209"/>
      <c r="RCL85" s="209"/>
      <c r="RCM85" s="209"/>
      <c r="RCN85" s="209"/>
      <c r="RCO85" s="209"/>
      <c r="RCP85" s="209"/>
      <c r="RCQ85" s="209"/>
      <c r="RCR85" s="209"/>
      <c r="RCS85" s="209"/>
      <c r="RCT85" s="209"/>
      <c r="RCU85" s="209"/>
      <c r="RCV85" s="209"/>
      <c r="RCW85" s="209"/>
      <c r="RCX85" s="209"/>
      <c r="RCY85" s="209"/>
      <c r="RCZ85" s="209"/>
      <c r="RDA85" s="209"/>
      <c r="RDB85" s="209"/>
      <c r="RDC85" s="209"/>
      <c r="RDD85" s="209"/>
      <c r="RDE85" s="209"/>
      <c r="RDF85" s="209"/>
      <c r="RDG85" s="209"/>
      <c r="RDH85" s="209"/>
      <c r="RDI85" s="209"/>
      <c r="RDJ85" s="209"/>
      <c r="RDK85" s="209"/>
      <c r="RDL85" s="209"/>
      <c r="RDM85" s="209"/>
      <c r="RDN85" s="209"/>
      <c r="RDO85" s="209"/>
      <c r="RDP85" s="209"/>
      <c r="RDQ85" s="209"/>
      <c r="RDR85" s="209"/>
      <c r="RDS85" s="209"/>
      <c r="RDT85" s="209"/>
      <c r="RDU85" s="209"/>
      <c r="RDV85" s="209"/>
      <c r="RDW85" s="209"/>
      <c r="RDX85" s="209"/>
      <c r="RDY85" s="209"/>
      <c r="RDZ85" s="209"/>
      <c r="REA85" s="209"/>
      <c r="REB85" s="209"/>
      <c r="REC85" s="209"/>
      <c r="RED85" s="209"/>
      <c r="REE85" s="209"/>
      <c r="REF85" s="209"/>
      <c r="REG85" s="209"/>
      <c r="REH85" s="209"/>
      <c r="REI85" s="209"/>
      <c r="REJ85" s="209"/>
      <c r="REK85" s="209"/>
      <c r="REL85" s="209"/>
      <c r="REM85" s="209"/>
      <c r="REN85" s="209"/>
      <c r="REO85" s="209"/>
      <c r="REP85" s="209"/>
      <c r="REQ85" s="209"/>
      <c r="RER85" s="209"/>
      <c r="RES85" s="209"/>
      <c r="RET85" s="209"/>
      <c r="REU85" s="209"/>
      <c r="REV85" s="209"/>
      <c r="REW85" s="209"/>
      <c r="REX85" s="209"/>
      <c r="REY85" s="209"/>
      <c r="REZ85" s="209"/>
      <c r="RFA85" s="209"/>
      <c r="RFB85" s="209"/>
      <c r="RFC85" s="209"/>
      <c r="RFD85" s="209"/>
      <c r="RFE85" s="209"/>
      <c r="RFF85" s="209"/>
      <c r="RFG85" s="209"/>
      <c r="RFH85" s="209"/>
      <c r="RFI85" s="209"/>
      <c r="RFJ85" s="209"/>
      <c r="RFK85" s="209"/>
      <c r="RFL85" s="209"/>
      <c r="RFM85" s="209"/>
      <c r="RFN85" s="209"/>
      <c r="RFO85" s="209"/>
      <c r="RFP85" s="209"/>
      <c r="RFQ85" s="209"/>
      <c r="RFR85" s="209"/>
      <c r="RFS85" s="209"/>
      <c r="RFT85" s="209"/>
      <c r="RFU85" s="209"/>
      <c r="RFV85" s="209"/>
      <c r="RFW85" s="209"/>
      <c r="RFX85" s="209"/>
      <c r="RFY85" s="209"/>
      <c r="RFZ85" s="209"/>
      <c r="RGA85" s="209"/>
      <c r="RGB85" s="209"/>
      <c r="RGC85" s="209"/>
      <c r="RGD85" s="209"/>
      <c r="RGE85" s="209"/>
      <c r="RGF85" s="209"/>
      <c r="RGG85" s="209"/>
      <c r="RGH85" s="209"/>
      <c r="RGI85" s="209"/>
      <c r="RGJ85" s="209"/>
      <c r="RGK85" s="209"/>
      <c r="RGL85" s="209"/>
      <c r="RGM85" s="209"/>
      <c r="RGN85" s="209"/>
      <c r="RGO85" s="209"/>
      <c r="RGP85" s="209"/>
      <c r="RGQ85" s="209"/>
      <c r="RGR85" s="209"/>
      <c r="RGS85" s="209"/>
      <c r="RGT85" s="209"/>
      <c r="RGU85" s="209"/>
      <c r="RGV85" s="209"/>
      <c r="RGW85" s="209"/>
      <c r="RGX85" s="209"/>
      <c r="RGY85" s="209"/>
      <c r="RGZ85" s="209"/>
      <c r="RHA85" s="209"/>
      <c r="RHB85" s="209"/>
      <c r="RHC85" s="209"/>
      <c r="RHD85" s="209"/>
      <c r="RHE85" s="209"/>
      <c r="RHF85" s="209"/>
      <c r="RHG85" s="209"/>
      <c r="RHH85" s="209"/>
      <c r="RHI85" s="209"/>
      <c r="RHJ85" s="209"/>
      <c r="RHK85" s="209"/>
      <c r="RHL85" s="209"/>
      <c r="RHM85" s="209"/>
      <c r="RHN85" s="209"/>
      <c r="RHO85" s="209"/>
      <c r="RHP85" s="209"/>
      <c r="RHQ85" s="209"/>
      <c r="RHR85" s="209"/>
      <c r="RHS85" s="209"/>
      <c r="RHT85" s="209"/>
      <c r="RHU85" s="209"/>
      <c r="RHV85" s="209"/>
      <c r="RHW85" s="209"/>
      <c r="RHX85" s="209"/>
      <c r="RHY85" s="209"/>
      <c r="RHZ85" s="209"/>
      <c r="RIA85" s="209"/>
      <c r="RIB85" s="209"/>
      <c r="RIC85" s="209"/>
      <c r="RID85" s="209"/>
      <c r="RIE85" s="209"/>
      <c r="RIF85" s="209"/>
      <c r="RIG85" s="209"/>
      <c r="RIH85" s="209"/>
      <c r="RII85" s="209"/>
      <c r="RIJ85" s="209"/>
      <c r="RIK85" s="209"/>
      <c r="RIL85" s="209"/>
      <c r="RIM85" s="209"/>
      <c r="RIN85" s="209"/>
      <c r="RIO85" s="209"/>
      <c r="RIP85" s="209"/>
      <c r="RIQ85" s="209"/>
      <c r="RIR85" s="209"/>
      <c r="RIS85" s="209"/>
      <c r="RIT85" s="209"/>
      <c r="RIU85" s="209"/>
      <c r="RIV85" s="209"/>
      <c r="RIW85" s="209"/>
      <c r="RIX85" s="209"/>
      <c r="RIY85" s="209"/>
      <c r="RIZ85" s="209"/>
      <c r="RJA85" s="209"/>
      <c r="RJB85" s="209"/>
      <c r="RJC85" s="209"/>
      <c r="RJD85" s="209"/>
      <c r="RJE85" s="209"/>
      <c r="RJF85" s="209"/>
      <c r="RJG85" s="209"/>
      <c r="RJH85" s="209"/>
      <c r="RJI85" s="209"/>
      <c r="RJJ85" s="209"/>
      <c r="RJK85" s="209"/>
      <c r="RJL85" s="209"/>
      <c r="RJM85" s="209"/>
      <c r="RJN85" s="209"/>
      <c r="RJO85" s="209"/>
      <c r="RJP85" s="209"/>
      <c r="RJQ85" s="209"/>
      <c r="RJR85" s="209"/>
      <c r="RJS85" s="209"/>
      <c r="RJT85" s="209"/>
      <c r="RJU85" s="209"/>
      <c r="RJV85" s="209"/>
      <c r="RJW85" s="209"/>
      <c r="RJX85" s="209"/>
      <c r="RJY85" s="209"/>
      <c r="RJZ85" s="209"/>
      <c r="RKA85" s="209"/>
      <c r="RKB85" s="209"/>
      <c r="RKC85" s="209"/>
      <c r="RKD85" s="209"/>
      <c r="RKE85" s="209"/>
      <c r="RKF85" s="209"/>
      <c r="RKG85" s="209"/>
      <c r="RKH85" s="209"/>
      <c r="RKI85" s="209"/>
      <c r="RKJ85" s="209"/>
      <c r="RKK85" s="209"/>
      <c r="RKL85" s="209"/>
      <c r="RKM85" s="209"/>
      <c r="RKN85" s="209"/>
      <c r="RKO85" s="209"/>
      <c r="RKP85" s="209"/>
      <c r="RKQ85" s="209"/>
      <c r="RKR85" s="209"/>
      <c r="RKS85" s="209"/>
      <c r="RKT85" s="209"/>
      <c r="RKU85" s="209"/>
      <c r="RKV85" s="209"/>
      <c r="RKW85" s="209"/>
      <c r="RKX85" s="209"/>
      <c r="RKY85" s="209"/>
      <c r="RKZ85" s="209"/>
      <c r="RLA85" s="209"/>
      <c r="RLB85" s="209"/>
      <c r="RLC85" s="209"/>
      <c r="RLD85" s="209"/>
      <c r="RLE85" s="209"/>
      <c r="RLF85" s="209"/>
      <c r="RLG85" s="209"/>
      <c r="RLH85" s="209"/>
      <c r="RLI85" s="209"/>
      <c r="RLJ85" s="209"/>
      <c r="RLK85" s="209"/>
      <c r="RLL85" s="209"/>
      <c r="RLM85" s="209"/>
      <c r="RLN85" s="209"/>
      <c r="RLO85" s="209"/>
      <c r="RLP85" s="209"/>
      <c r="RLQ85" s="209"/>
      <c r="RLR85" s="209"/>
      <c r="RLS85" s="209"/>
      <c r="RLT85" s="209"/>
      <c r="RLU85" s="209"/>
      <c r="RLV85" s="209"/>
      <c r="RLW85" s="209"/>
      <c r="RLX85" s="209"/>
      <c r="RLY85" s="209"/>
      <c r="RLZ85" s="209"/>
      <c r="RMA85" s="209"/>
      <c r="RMB85" s="209"/>
      <c r="RMC85" s="209"/>
      <c r="RMD85" s="209"/>
      <c r="RME85" s="209"/>
      <c r="RMF85" s="209"/>
      <c r="RMG85" s="209"/>
      <c r="RMH85" s="209"/>
      <c r="RMI85" s="209"/>
      <c r="RMJ85" s="209"/>
      <c r="RMK85" s="209"/>
      <c r="RML85" s="209"/>
      <c r="RMM85" s="209"/>
      <c r="RMN85" s="209"/>
      <c r="RMO85" s="209"/>
      <c r="RMP85" s="209"/>
      <c r="RMQ85" s="209"/>
      <c r="RMR85" s="209"/>
      <c r="RMS85" s="209"/>
      <c r="RMT85" s="209"/>
      <c r="RMU85" s="209"/>
      <c r="RMV85" s="209"/>
      <c r="RMW85" s="209"/>
      <c r="RMX85" s="209"/>
      <c r="RMY85" s="209"/>
      <c r="RMZ85" s="209"/>
      <c r="RNA85" s="209"/>
      <c r="RNB85" s="209"/>
      <c r="RNC85" s="209"/>
      <c r="RND85" s="209"/>
      <c r="RNE85" s="209"/>
      <c r="RNF85" s="209"/>
      <c r="RNG85" s="209"/>
      <c r="RNH85" s="209"/>
      <c r="RNI85" s="209"/>
      <c r="RNJ85" s="209"/>
      <c r="RNK85" s="209"/>
      <c r="RNL85" s="209"/>
      <c r="RNM85" s="209"/>
      <c r="RNN85" s="209"/>
      <c r="RNO85" s="209"/>
      <c r="RNP85" s="209"/>
      <c r="RNQ85" s="209"/>
      <c r="RNR85" s="209"/>
      <c r="RNS85" s="209"/>
      <c r="RNT85" s="209"/>
      <c r="RNU85" s="209"/>
      <c r="RNV85" s="209"/>
      <c r="RNW85" s="209"/>
      <c r="RNX85" s="209"/>
      <c r="RNY85" s="209"/>
      <c r="RNZ85" s="209"/>
      <c r="ROA85" s="209"/>
      <c r="ROB85" s="209"/>
      <c r="ROC85" s="209"/>
      <c r="ROD85" s="209"/>
      <c r="ROE85" s="209"/>
      <c r="ROF85" s="209"/>
      <c r="ROG85" s="209"/>
      <c r="ROH85" s="209"/>
      <c r="ROI85" s="209"/>
      <c r="ROJ85" s="209"/>
      <c r="ROK85" s="209"/>
      <c r="ROL85" s="209"/>
      <c r="ROM85" s="209"/>
      <c r="RON85" s="209"/>
      <c r="ROO85" s="209"/>
      <c r="ROP85" s="209"/>
      <c r="ROQ85" s="209"/>
      <c r="ROR85" s="209"/>
      <c r="ROS85" s="209"/>
      <c r="ROT85" s="209"/>
      <c r="ROU85" s="209"/>
      <c r="ROV85" s="209"/>
      <c r="ROW85" s="209"/>
      <c r="ROX85" s="209"/>
      <c r="ROY85" s="209"/>
      <c r="ROZ85" s="209"/>
      <c r="RPA85" s="209"/>
      <c r="RPB85" s="209"/>
      <c r="RPC85" s="209"/>
      <c r="RPD85" s="209"/>
      <c r="RPE85" s="209"/>
      <c r="RPF85" s="209"/>
      <c r="RPG85" s="209"/>
      <c r="RPH85" s="209"/>
      <c r="RPI85" s="209"/>
      <c r="RPJ85" s="209"/>
      <c r="RPK85" s="209"/>
      <c r="RPL85" s="209"/>
      <c r="RPM85" s="209"/>
      <c r="RPN85" s="209"/>
      <c r="RPO85" s="209"/>
      <c r="RPP85" s="209"/>
      <c r="RPQ85" s="209"/>
      <c r="RPR85" s="209"/>
      <c r="RPS85" s="209"/>
      <c r="RPT85" s="209"/>
      <c r="RPU85" s="209"/>
      <c r="RPV85" s="209"/>
      <c r="RPW85" s="209"/>
      <c r="RPX85" s="209"/>
      <c r="RPY85" s="209"/>
      <c r="RPZ85" s="209"/>
      <c r="RQA85" s="209"/>
      <c r="RQB85" s="209"/>
      <c r="RQC85" s="209"/>
      <c r="RQD85" s="209"/>
      <c r="RQE85" s="209"/>
      <c r="RQF85" s="209"/>
      <c r="RQG85" s="209"/>
      <c r="RQH85" s="209"/>
      <c r="RQI85" s="209"/>
      <c r="RQJ85" s="209"/>
      <c r="RQK85" s="209"/>
      <c r="RQL85" s="209"/>
      <c r="RQM85" s="209"/>
      <c r="RQN85" s="209"/>
      <c r="RQO85" s="209"/>
      <c r="RQP85" s="209"/>
      <c r="RQQ85" s="209"/>
      <c r="RQR85" s="209"/>
      <c r="RQS85" s="209"/>
      <c r="RQT85" s="209"/>
      <c r="RQU85" s="209"/>
      <c r="RQV85" s="209"/>
      <c r="RQW85" s="209"/>
      <c r="RQX85" s="209"/>
      <c r="RQY85" s="209"/>
      <c r="RQZ85" s="209"/>
      <c r="RRA85" s="209"/>
      <c r="RRB85" s="209"/>
      <c r="RRC85" s="209"/>
      <c r="RRD85" s="209"/>
      <c r="RRE85" s="209"/>
      <c r="RRF85" s="209"/>
      <c r="RRG85" s="209"/>
      <c r="RRH85" s="209"/>
      <c r="RRI85" s="209"/>
      <c r="RRJ85" s="209"/>
      <c r="RRK85" s="209"/>
      <c r="RRL85" s="209"/>
      <c r="RRM85" s="209"/>
      <c r="RRN85" s="209"/>
      <c r="RRO85" s="209"/>
      <c r="RRP85" s="209"/>
      <c r="RRQ85" s="209"/>
      <c r="RRR85" s="209"/>
      <c r="RRS85" s="209"/>
      <c r="RRT85" s="209"/>
      <c r="RRU85" s="209"/>
      <c r="RRV85" s="209"/>
      <c r="RRW85" s="209"/>
      <c r="RRX85" s="209"/>
      <c r="RRY85" s="209"/>
      <c r="RRZ85" s="209"/>
      <c r="RSA85" s="209"/>
      <c r="RSB85" s="209"/>
      <c r="RSC85" s="209"/>
      <c r="RSD85" s="209"/>
      <c r="RSE85" s="209"/>
      <c r="RSF85" s="209"/>
      <c r="RSG85" s="209"/>
      <c r="RSH85" s="209"/>
      <c r="RSI85" s="209"/>
      <c r="RSJ85" s="209"/>
      <c r="RSK85" s="209"/>
      <c r="RSL85" s="209"/>
      <c r="RSM85" s="209"/>
      <c r="RSN85" s="209"/>
      <c r="RSO85" s="209"/>
      <c r="RSP85" s="209"/>
      <c r="RSQ85" s="209"/>
      <c r="RSR85" s="209"/>
      <c r="RSS85" s="209"/>
      <c r="RST85" s="209"/>
      <c r="RSU85" s="209"/>
      <c r="RSV85" s="209"/>
      <c r="RSW85" s="209"/>
      <c r="RSX85" s="209"/>
      <c r="RSY85" s="209"/>
      <c r="RSZ85" s="209"/>
      <c r="RTA85" s="209"/>
      <c r="RTB85" s="209"/>
      <c r="RTC85" s="209"/>
      <c r="RTD85" s="209"/>
      <c r="RTE85" s="209"/>
      <c r="RTF85" s="209"/>
      <c r="RTG85" s="209"/>
      <c r="RTH85" s="209"/>
      <c r="RTI85" s="209"/>
      <c r="RTJ85" s="209"/>
      <c r="RTK85" s="209"/>
      <c r="RTL85" s="209"/>
      <c r="RTM85" s="209"/>
      <c r="RTN85" s="209"/>
      <c r="RTO85" s="209"/>
      <c r="RTP85" s="209"/>
      <c r="RTQ85" s="209"/>
      <c r="RTR85" s="209"/>
      <c r="RTS85" s="209"/>
      <c r="RTT85" s="209"/>
      <c r="RTU85" s="209"/>
      <c r="RTV85" s="209"/>
      <c r="RTW85" s="209"/>
      <c r="RTX85" s="209"/>
      <c r="RTY85" s="209"/>
      <c r="RTZ85" s="209"/>
      <c r="RUA85" s="209"/>
      <c r="RUB85" s="209"/>
      <c r="RUC85" s="209"/>
      <c r="RUD85" s="209"/>
      <c r="RUE85" s="209"/>
      <c r="RUF85" s="209"/>
      <c r="RUG85" s="209"/>
      <c r="RUH85" s="209"/>
      <c r="RUI85" s="209"/>
      <c r="RUJ85" s="209"/>
      <c r="RUK85" s="209"/>
      <c r="RUL85" s="209"/>
      <c r="RUM85" s="209"/>
      <c r="RUN85" s="209"/>
      <c r="RUO85" s="209"/>
      <c r="RUP85" s="209"/>
      <c r="RUQ85" s="209"/>
      <c r="RUR85" s="209"/>
      <c r="RUS85" s="209"/>
      <c r="RUT85" s="209"/>
      <c r="RUU85" s="209"/>
      <c r="RUV85" s="209"/>
      <c r="RUW85" s="209"/>
      <c r="RUX85" s="209"/>
      <c r="RUY85" s="209"/>
      <c r="RUZ85" s="209"/>
      <c r="RVA85" s="209"/>
      <c r="RVB85" s="209"/>
      <c r="RVC85" s="209"/>
      <c r="RVD85" s="209"/>
      <c r="RVE85" s="209"/>
      <c r="RVF85" s="209"/>
      <c r="RVG85" s="209"/>
      <c r="RVH85" s="209"/>
      <c r="RVI85" s="209"/>
      <c r="RVJ85" s="209"/>
      <c r="RVK85" s="209"/>
      <c r="RVL85" s="209"/>
      <c r="RVM85" s="209"/>
      <c r="RVN85" s="209"/>
      <c r="RVO85" s="209"/>
      <c r="RVP85" s="209"/>
      <c r="RVQ85" s="209"/>
      <c r="RVR85" s="209"/>
      <c r="RVS85" s="209"/>
      <c r="RVT85" s="209"/>
      <c r="RVU85" s="209"/>
      <c r="RVV85" s="209"/>
      <c r="RVW85" s="209"/>
      <c r="RVX85" s="209"/>
      <c r="RVY85" s="209"/>
      <c r="RVZ85" s="209"/>
      <c r="RWA85" s="209"/>
      <c r="RWB85" s="209"/>
      <c r="RWC85" s="209"/>
      <c r="RWD85" s="209"/>
      <c r="RWE85" s="209"/>
      <c r="RWF85" s="209"/>
      <c r="RWG85" s="209"/>
      <c r="RWH85" s="209"/>
      <c r="RWI85" s="209"/>
      <c r="RWJ85" s="209"/>
      <c r="RWK85" s="209"/>
      <c r="RWL85" s="209"/>
      <c r="RWM85" s="209"/>
      <c r="RWN85" s="209"/>
      <c r="RWO85" s="209"/>
      <c r="RWP85" s="209"/>
      <c r="RWQ85" s="209"/>
      <c r="RWR85" s="209"/>
      <c r="RWS85" s="209"/>
      <c r="RWT85" s="209"/>
      <c r="RWU85" s="209"/>
      <c r="RWV85" s="209"/>
      <c r="RWW85" s="209"/>
      <c r="RWX85" s="209"/>
      <c r="RWY85" s="209"/>
      <c r="RWZ85" s="209"/>
      <c r="RXA85" s="209"/>
      <c r="RXB85" s="209"/>
      <c r="RXC85" s="209"/>
      <c r="RXD85" s="209"/>
      <c r="RXE85" s="209"/>
      <c r="RXF85" s="209"/>
      <c r="RXG85" s="209"/>
      <c r="RXH85" s="209"/>
      <c r="RXI85" s="209"/>
      <c r="RXJ85" s="209"/>
      <c r="RXK85" s="209"/>
      <c r="RXL85" s="209"/>
      <c r="RXM85" s="209"/>
      <c r="RXN85" s="209"/>
      <c r="RXO85" s="209"/>
      <c r="RXP85" s="209"/>
      <c r="RXQ85" s="209"/>
      <c r="RXR85" s="209"/>
      <c r="RXS85" s="209"/>
      <c r="RXT85" s="209"/>
      <c r="RXU85" s="209"/>
      <c r="RXV85" s="209"/>
      <c r="RXW85" s="209"/>
      <c r="RXX85" s="209"/>
      <c r="RXY85" s="209"/>
      <c r="RXZ85" s="209"/>
      <c r="RYA85" s="209"/>
      <c r="RYB85" s="209"/>
      <c r="RYC85" s="209"/>
      <c r="RYD85" s="209"/>
      <c r="RYE85" s="209"/>
      <c r="RYF85" s="209"/>
      <c r="RYG85" s="209"/>
      <c r="RYH85" s="209"/>
      <c r="RYI85" s="209"/>
      <c r="RYJ85" s="209"/>
      <c r="RYK85" s="209"/>
      <c r="RYL85" s="209"/>
      <c r="RYM85" s="209"/>
      <c r="RYN85" s="209"/>
      <c r="RYO85" s="209"/>
      <c r="RYP85" s="209"/>
      <c r="RYQ85" s="209"/>
      <c r="RYR85" s="209"/>
      <c r="RYS85" s="209"/>
      <c r="RYT85" s="209"/>
      <c r="RYU85" s="209"/>
      <c r="RYV85" s="209"/>
      <c r="RYW85" s="209"/>
      <c r="RYX85" s="209"/>
      <c r="RYY85" s="209"/>
      <c r="RYZ85" s="209"/>
      <c r="RZA85" s="209"/>
      <c r="RZB85" s="209"/>
      <c r="RZC85" s="209"/>
      <c r="RZD85" s="209"/>
      <c r="RZE85" s="209"/>
      <c r="RZF85" s="209"/>
      <c r="RZG85" s="209"/>
      <c r="RZH85" s="209"/>
      <c r="RZI85" s="209"/>
      <c r="RZJ85" s="209"/>
      <c r="RZK85" s="209"/>
      <c r="RZL85" s="209"/>
      <c r="RZM85" s="209"/>
      <c r="RZN85" s="209"/>
      <c r="RZO85" s="209"/>
      <c r="RZP85" s="209"/>
      <c r="RZQ85" s="209"/>
      <c r="RZR85" s="209"/>
      <c r="RZS85" s="209"/>
      <c r="RZT85" s="209"/>
      <c r="RZU85" s="209"/>
      <c r="RZV85" s="209"/>
      <c r="RZW85" s="209"/>
      <c r="RZX85" s="209"/>
      <c r="RZY85" s="209"/>
      <c r="RZZ85" s="209"/>
      <c r="SAA85" s="209"/>
      <c r="SAB85" s="209"/>
      <c r="SAC85" s="209"/>
      <c r="SAD85" s="209"/>
      <c r="SAE85" s="209"/>
      <c r="SAF85" s="209"/>
      <c r="SAG85" s="209"/>
      <c r="SAH85" s="209"/>
      <c r="SAI85" s="209"/>
      <c r="SAJ85" s="209"/>
      <c r="SAK85" s="209"/>
      <c r="SAL85" s="209"/>
      <c r="SAM85" s="209"/>
      <c r="SAN85" s="209"/>
      <c r="SAO85" s="209"/>
      <c r="SAP85" s="209"/>
      <c r="SAQ85" s="209"/>
      <c r="SAR85" s="209"/>
      <c r="SAS85" s="209"/>
      <c r="SAT85" s="209"/>
      <c r="SAU85" s="209"/>
      <c r="SAV85" s="209"/>
      <c r="SAW85" s="209"/>
      <c r="SAX85" s="209"/>
      <c r="SAY85" s="209"/>
      <c r="SAZ85" s="209"/>
      <c r="SBA85" s="209"/>
      <c r="SBB85" s="209"/>
      <c r="SBC85" s="209"/>
      <c r="SBD85" s="209"/>
      <c r="SBE85" s="209"/>
      <c r="SBF85" s="209"/>
      <c r="SBG85" s="209"/>
      <c r="SBH85" s="209"/>
      <c r="SBI85" s="209"/>
      <c r="SBJ85" s="209"/>
      <c r="SBK85" s="209"/>
      <c r="SBL85" s="209"/>
      <c r="SBM85" s="209"/>
      <c r="SBN85" s="209"/>
      <c r="SBO85" s="209"/>
      <c r="SBP85" s="209"/>
      <c r="SBQ85" s="209"/>
      <c r="SBR85" s="209"/>
      <c r="SBS85" s="209"/>
      <c r="SBT85" s="209"/>
      <c r="SBU85" s="209"/>
      <c r="SBV85" s="209"/>
      <c r="SBW85" s="209"/>
      <c r="SBX85" s="209"/>
      <c r="SBY85" s="209"/>
      <c r="SBZ85" s="209"/>
      <c r="SCA85" s="209"/>
      <c r="SCB85" s="209"/>
      <c r="SCC85" s="209"/>
      <c r="SCD85" s="209"/>
      <c r="SCE85" s="209"/>
      <c r="SCF85" s="209"/>
      <c r="SCG85" s="209"/>
      <c r="SCH85" s="209"/>
      <c r="SCI85" s="209"/>
      <c r="SCJ85" s="209"/>
      <c r="SCK85" s="209"/>
      <c r="SCL85" s="209"/>
      <c r="SCM85" s="209"/>
      <c r="SCN85" s="209"/>
      <c r="SCO85" s="209"/>
      <c r="SCP85" s="209"/>
      <c r="SCQ85" s="209"/>
      <c r="SCR85" s="209"/>
      <c r="SCS85" s="209"/>
      <c r="SCT85" s="209"/>
      <c r="SCU85" s="209"/>
      <c r="SCV85" s="209"/>
      <c r="SCW85" s="209"/>
      <c r="SCX85" s="209"/>
      <c r="SCY85" s="209"/>
      <c r="SCZ85" s="209"/>
      <c r="SDA85" s="209"/>
      <c r="SDB85" s="209"/>
      <c r="SDC85" s="209"/>
      <c r="SDD85" s="209"/>
      <c r="SDE85" s="209"/>
      <c r="SDF85" s="209"/>
      <c r="SDG85" s="209"/>
      <c r="SDH85" s="209"/>
      <c r="SDI85" s="209"/>
      <c r="SDJ85" s="209"/>
      <c r="SDK85" s="209"/>
      <c r="SDL85" s="209"/>
      <c r="SDM85" s="209"/>
      <c r="SDN85" s="209"/>
      <c r="SDO85" s="209"/>
      <c r="SDP85" s="209"/>
      <c r="SDQ85" s="209"/>
      <c r="SDR85" s="209"/>
      <c r="SDS85" s="209"/>
      <c r="SDT85" s="209"/>
      <c r="SDU85" s="209"/>
      <c r="SDV85" s="209"/>
      <c r="SDW85" s="209"/>
      <c r="SDX85" s="209"/>
      <c r="SDY85" s="209"/>
      <c r="SDZ85" s="209"/>
      <c r="SEA85" s="209"/>
      <c r="SEB85" s="209"/>
      <c r="SEC85" s="209"/>
      <c r="SED85" s="209"/>
      <c r="SEE85" s="209"/>
      <c r="SEF85" s="209"/>
      <c r="SEG85" s="209"/>
      <c r="SEH85" s="209"/>
      <c r="SEI85" s="209"/>
      <c r="SEJ85" s="209"/>
      <c r="SEK85" s="209"/>
      <c r="SEL85" s="209"/>
      <c r="SEM85" s="209"/>
      <c r="SEN85" s="209"/>
      <c r="SEO85" s="209"/>
      <c r="SEP85" s="209"/>
      <c r="SEQ85" s="209"/>
      <c r="SER85" s="209"/>
      <c r="SES85" s="209"/>
      <c r="SET85" s="209"/>
      <c r="SEU85" s="209"/>
      <c r="SEV85" s="209"/>
      <c r="SEW85" s="209"/>
      <c r="SEX85" s="209"/>
      <c r="SEY85" s="209"/>
      <c r="SEZ85" s="209"/>
      <c r="SFA85" s="209"/>
      <c r="SFB85" s="209"/>
      <c r="SFC85" s="209"/>
      <c r="SFD85" s="209"/>
      <c r="SFE85" s="209"/>
      <c r="SFF85" s="209"/>
      <c r="SFG85" s="209"/>
      <c r="SFH85" s="209"/>
      <c r="SFI85" s="209"/>
      <c r="SFJ85" s="209"/>
      <c r="SFK85" s="209"/>
      <c r="SFL85" s="209"/>
      <c r="SFM85" s="209"/>
      <c r="SFN85" s="209"/>
      <c r="SFO85" s="209"/>
      <c r="SFP85" s="209"/>
      <c r="SFQ85" s="209"/>
      <c r="SFR85" s="209"/>
      <c r="SFS85" s="209"/>
      <c r="SFT85" s="209"/>
      <c r="SFU85" s="209"/>
      <c r="SFV85" s="209"/>
      <c r="SFW85" s="209"/>
      <c r="SFX85" s="209"/>
      <c r="SFY85" s="209"/>
      <c r="SFZ85" s="209"/>
      <c r="SGA85" s="209"/>
      <c r="SGB85" s="209"/>
      <c r="SGC85" s="209"/>
      <c r="SGD85" s="209"/>
      <c r="SGE85" s="209"/>
      <c r="SGF85" s="209"/>
      <c r="SGG85" s="209"/>
      <c r="SGH85" s="209"/>
      <c r="SGI85" s="209"/>
      <c r="SGJ85" s="209"/>
      <c r="SGK85" s="209"/>
      <c r="SGL85" s="209"/>
      <c r="SGM85" s="209"/>
      <c r="SGN85" s="209"/>
      <c r="SGO85" s="209"/>
      <c r="SGP85" s="209"/>
      <c r="SGQ85" s="209"/>
      <c r="SGR85" s="209"/>
      <c r="SGS85" s="209"/>
      <c r="SGT85" s="209"/>
      <c r="SGU85" s="209"/>
      <c r="SGV85" s="209"/>
      <c r="SGW85" s="209"/>
      <c r="SGX85" s="209"/>
      <c r="SGY85" s="209"/>
      <c r="SGZ85" s="209"/>
      <c r="SHA85" s="209"/>
      <c r="SHB85" s="209"/>
      <c r="SHC85" s="209"/>
      <c r="SHD85" s="209"/>
      <c r="SHE85" s="209"/>
      <c r="SHF85" s="209"/>
      <c r="SHG85" s="209"/>
      <c r="SHH85" s="209"/>
      <c r="SHI85" s="209"/>
      <c r="SHJ85" s="209"/>
      <c r="SHK85" s="209"/>
      <c r="SHL85" s="209"/>
      <c r="SHM85" s="209"/>
      <c r="SHN85" s="209"/>
      <c r="SHO85" s="209"/>
      <c r="SHP85" s="209"/>
      <c r="SHQ85" s="209"/>
      <c r="SHR85" s="209"/>
      <c r="SHS85" s="209"/>
      <c r="SHT85" s="209"/>
      <c r="SHU85" s="209"/>
      <c r="SHV85" s="209"/>
      <c r="SHW85" s="209"/>
      <c r="SHX85" s="209"/>
      <c r="SHY85" s="209"/>
      <c r="SHZ85" s="209"/>
      <c r="SIA85" s="209"/>
      <c r="SIB85" s="209"/>
      <c r="SIC85" s="209"/>
      <c r="SID85" s="209"/>
      <c r="SIE85" s="209"/>
      <c r="SIF85" s="209"/>
      <c r="SIG85" s="209"/>
      <c r="SIH85" s="209"/>
      <c r="SII85" s="209"/>
      <c r="SIJ85" s="209"/>
      <c r="SIK85" s="209"/>
      <c r="SIL85" s="209"/>
      <c r="SIM85" s="209"/>
      <c r="SIN85" s="209"/>
      <c r="SIO85" s="209"/>
      <c r="SIP85" s="209"/>
      <c r="SIQ85" s="209"/>
      <c r="SIR85" s="209"/>
      <c r="SIS85" s="209"/>
      <c r="SIT85" s="209"/>
      <c r="SIU85" s="209"/>
      <c r="SIV85" s="209"/>
      <c r="SIW85" s="209"/>
      <c r="SIX85" s="209"/>
      <c r="SIY85" s="209"/>
      <c r="SIZ85" s="209"/>
      <c r="SJA85" s="209"/>
      <c r="SJB85" s="209"/>
      <c r="SJC85" s="209"/>
      <c r="SJD85" s="209"/>
      <c r="SJE85" s="209"/>
      <c r="SJF85" s="209"/>
      <c r="SJG85" s="209"/>
      <c r="SJH85" s="209"/>
      <c r="SJI85" s="209"/>
      <c r="SJJ85" s="209"/>
      <c r="SJK85" s="209"/>
      <c r="SJL85" s="209"/>
      <c r="SJM85" s="209"/>
      <c r="SJN85" s="209"/>
      <c r="SJO85" s="209"/>
      <c r="SJP85" s="209"/>
      <c r="SJQ85" s="209"/>
      <c r="SJR85" s="209"/>
      <c r="SJS85" s="209"/>
      <c r="SJT85" s="209"/>
      <c r="SJU85" s="209"/>
      <c r="SJV85" s="209"/>
      <c r="SJW85" s="209"/>
      <c r="SJX85" s="209"/>
      <c r="SJY85" s="209"/>
      <c r="SJZ85" s="209"/>
      <c r="SKA85" s="209"/>
      <c r="SKB85" s="209"/>
      <c r="SKC85" s="209"/>
      <c r="SKD85" s="209"/>
      <c r="SKE85" s="209"/>
      <c r="SKF85" s="209"/>
      <c r="SKG85" s="209"/>
      <c r="SKH85" s="209"/>
      <c r="SKI85" s="209"/>
      <c r="SKJ85" s="209"/>
      <c r="SKK85" s="209"/>
      <c r="SKL85" s="209"/>
      <c r="SKM85" s="209"/>
      <c r="SKN85" s="209"/>
      <c r="SKO85" s="209"/>
      <c r="SKP85" s="209"/>
      <c r="SKQ85" s="209"/>
      <c r="SKR85" s="209"/>
      <c r="SKS85" s="209"/>
      <c r="SKT85" s="209"/>
      <c r="SKU85" s="209"/>
      <c r="SKV85" s="209"/>
      <c r="SKW85" s="209"/>
      <c r="SKX85" s="209"/>
      <c r="SKY85" s="209"/>
      <c r="SKZ85" s="209"/>
      <c r="SLA85" s="209"/>
      <c r="SLB85" s="209"/>
      <c r="SLC85" s="209"/>
      <c r="SLD85" s="209"/>
      <c r="SLE85" s="209"/>
      <c r="SLF85" s="209"/>
      <c r="SLG85" s="209"/>
      <c r="SLH85" s="209"/>
      <c r="SLI85" s="209"/>
      <c r="SLJ85" s="209"/>
      <c r="SLK85" s="209"/>
      <c r="SLL85" s="209"/>
      <c r="SLM85" s="209"/>
      <c r="SLN85" s="209"/>
      <c r="SLO85" s="209"/>
      <c r="SLP85" s="209"/>
      <c r="SLQ85" s="209"/>
      <c r="SLR85" s="209"/>
      <c r="SLS85" s="209"/>
      <c r="SLT85" s="209"/>
      <c r="SLU85" s="209"/>
      <c r="SLV85" s="209"/>
      <c r="SLW85" s="209"/>
      <c r="SLX85" s="209"/>
      <c r="SLY85" s="209"/>
      <c r="SLZ85" s="209"/>
      <c r="SMA85" s="209"/>
      <c r="SMB85" s="209"/>
      <c r="SMC85" s="209"/>
      <c r="SMD85" s="209"/>
      <c r="SME85" s="209"/>
      <c r="SMF85" s="209"/>
      <c r="SMG85" s="209"/>
      <c r="SMH85" s="209"/>
      <c r="SMI85" s="209"/>
      <c r="SMJ85" s="209"/>
      <c r="SMK85" s="209"/>
      <c r="SML85" s="209"/>
      <c r="SMM85" s="209"/>
      <c r="SMN85" s="209"/>
      <c r="SMO85" s="209"/>
      <c r="SMP85" s="209"/>
      <c r="SMQ85" s="209"/>
      <c r="SMR85" s="209"/>
      <c r="SMS85" s="209"/>
      <c r="SMT85" s="209"/>
      <c r="SMU85" s="209"/>
      <c r="SMV85" s="209"/>
      <c r="SMW85" s="209"/>
      <c r="SMX85" s="209"/>
      <c r="SMY85" s="209"/>
      <c r="SMZ85" s="209"/>
      <c r="SNA85" s="209"/>
      <c r="SNB85" s="209"/>
      <c r="SNC85" s="209"/>
      <c r="SND85" s="209"/>
      <c r="SNE85" s="209"/>
      <c r="SNF85" s="209"/>
      <c r="SNG85" s="209"/>
      <c r="SNH85" s="209"/>
      <c r="SNI85" s="209"/>
      <c r="SNJ85" s="209"/>
      <c r="SNK85" s="209"/>
      <c r="SNL85" s="209"/>
      <c r="SNM85" s="209"/>
      <c r="SNN85" s="209"/>
      <c r="SNO85" s="209"/>
      <c r="SNP85" s="209"/>
      <c r="SNQ85" s="209"/>
      <c r="SNR85" s="209"/>
      <c r="SNS85" s="209"/>
      <c r="SNT85" s="209"/>
      <c r="SNU85" s="209"/>
      <c r="SNV85" s="209"/>
      <c r="SNW85" s="209"/>
      <c r="SNX85" s="209"/>
      <c r="SNY85" s="209"/>
      <c r="SNZ85" s="209"/>
      <c r="SOA85" s="209"/>
      <c r="SOB85" s="209"/>
      <c r="SOC85" s="209"/>
      <c r="SOD85" s="209"/>
      <c r="SOE85" s="209"/>
      <c r="SOF85" s="209"/>
      <c r="SOG85" s="209"/>
      <c r="SOH85" s="209"/>
      <c r="SOI85" s="209"/>
      <c r="SOJ85" s="209"/>
      <c r="SOK85" s="209"/>
      <c r="SOL85" s="209"/>
      <c r="SOM85" s="209"/>
      <c r="SON85" s="209"/>
      <c r="SOO85" s="209"/>
      <c r="SOP85" s="209"/>
      <c r="SOQ85" s="209"/>
      <c r="SOR85" s="209"/>
      <c r="SOS85" s="209"/>
      <c r="SOT85" s="209"/>
      <c r="SOU85" s="209"/>
      <c r="SOV85" s="209"/>
      <c r="SOW85" s="209"/>
      <c r="SOX85" s="209"/>
      <c r="SOY85" s="209"/>
      <c r="SOZ85" s="209"/>
      <c r="SPA85" s="209"/>
      <c r="SPB85" s="209"/>
      <c r="SPC85" s="209"/>
      <c r="SPD85" s="209"/>
      <c r="SPE85" s="209"/>
      <c r="SPF85" s="209"/>
      <c r="SPG85" s="209"/>
      <c r="SPH85" s="209"/>
      <c r="SPI85" s="209"/>
      <c r="SPJ85" s="209"/>
      <c r="SPK85" s="209"/>
      <c r="SPL85" s="209"/>
      <c r="SPM85" s="209"/>
      <c r="SPN85" s="209"/>
      <c r="SPO85" s="209"/>
      <c r="SPP85" s="209"/>
      <c r="SPQ85" s="209"/>
      <c r="SPR85" s="209"/>
      <c r="SPS85" s="209"/>
      <c r="SPT85" s="209"/>
      <c r="SPU85" s="209"/>
      <c r="SPV85" s="209"/>
      <c r="SPW85" s="209"/>
      <c r="SPX85" s="209"/>
      <c r="SPY85" s="209"/>
      <c r="SPZ85" s="209"/>
      <c r="SQA85" s="209"/>
      <c r="SQB85" s="209"/>
      <c r="SQC85" s="209"/>
      <c r="SQD85" s="209"/>
      <c r="SQE85" s="209"/>
      <c r="SQF85" s="209"/>
      <c r="SQG85" s="209"/>
      <c r="SQH85" s="209"/>
      <c r="SQI85" s="209"/>
      <c r="SQJ85" s="209"/>
      <c r="SQK85" s="209"/>
      <c r="SQL85" s="209"/>
      <c r="SQM85" s="209"/>
      <c r="SQN85" s="209"/>
      <c r="SQO85" s="209"/>
      <c r="SQP85" s="209"/>
      <c r="SQQ85" s="209"/>
      <c r="SQR85" s="209"/>
      <c r="SQS85" s="209"/>
      <c r="SQT85" s="209"/>
      <c r="SQU85" s="209"/>
      <c r="SQV85" s="209"/>
      <c r="SQW85" s="209"/>
      <c r="SQX85" s="209"/>
      <c r="SQY85" s="209"/>
      <c r="SQZ85" s="209"/>
      <c r="SRA85" s="209"/>
      <c r="SRB85" s="209"/>
      <c r="SRC85" s="209"/>
      <c r="SRD85" s="209"/>
      <c r="SRE85" s="209"/>
      <c r="SRF85" s="209"/>
      <c r="SRG85" s="209"/>
      <c r="SRH85" s="209"/>
      <c r="SRI85" s="209"/>
      <c r="SRJ85" s="209"/>
      <c r="SRK85" s="209"/>
      <c r="SRL85" s="209"/>
      <c r="SRM85" s="209"/>
      <c r="SRN85" s="209"/>
      <c r="SRO85" s="209"/>
      <c r="SRP85" s="209"/>
      <c r="SRQ85" s="209"/>
      <c r="SRR85" s="209"/>
      <c r="SRS85" s="209"/>
      <c r="SRT85" s="209"/>
      <c r="SRU85" s="209"/>
      <c r="SRV85" s="209"/>
      <c r="SRW85" s="209"/>
      <c r="SRX85" s="209"/>
      <c r="SRY85" s="209"/>
      <c r="SRZ85" s="209"/>
      <c r="SSA85" s="209"/>
      <c r="SSB85" s="209"/>
      <c r="SSC85" s="209"/>
      <c r="SSD85" s="209"/>
      <c r="SSE85" s="209"/>
      <c r="SSF85" s="209"/>
      <c r="SSG85" s="209"/>
      <c r="SSH85" s="209"/>
      <c r="SSI85" s="209"/>
      <c r="SSJ85" s="209"/>
      <c r="SSK85" s="209"/>
      <c r="SSL85" s="209"/>
      <c r="SSM85" s="209"/>
      <c r="SSN85" s="209"/>
      <c r="SSO85" s="209"/>
      <c r="SSP85" s="209"/>
      <c r="SSQ85" s="209"/>
      <c r="SSR85" s="209"/>
      <c r="SSS85" s="209"/>
      <c r="SST85" s="209"/>
      <c r="SSU85" s="209"/>
      <c r="SSV85" s="209"/>
      <c r="SSW85" s="209"/>
      <c r="SSX85" s="209"/>
      <c r="SSY85" s="209"/>
      <c r="SSZ85" s="209"/>
      <c r="STA85" s="209"/>
      <c r="STB85" s="209"/>
      <c r="STC85" s="209"/>
      <c r="STD85" s="209"/>
      <c r="STE85" s="209"/>
      <c r="STF85" s="209"/>
      <c r="STG85" s="209"/>
      <c r="STH85" s="209"/>
      <c r="STI85" s="209"/>
      <c r="STJ85" s="209"/>
      <c r="STK85" s="209"/>
      <c r="STL85" s="209"/>
      <c r="STM85" s="209"/>
      <c r="STN85" s="209"/>
      <c r="STO85" s="209"/>
      <c r="STP85" s="209"/>
      <c r="STQ85" s="209"/>
      <c r="STR85" s="209"/>
      <c r="STS85" s="209"/>
      <c r="STT85" s="209"/>
      <c r="STU85" s="209"/>
      <c r="STV85" s="209"/>
      <c r="STW85" s="209"/>
      <c r="STX85" s="209"/>
      <c r="STY85" s="209"/>
      <c r="STZ85" s="209"/>
      <c r="SUA85" s="209"/>
      <c r="SUB85" s="209"/>
      <c r="SUC85" s="209"/>
      <c r="SUD85" s="209"/>
      <c r="SUE85" s="209"/>
      <c r="SUF85" s="209"/>
      <c r="SUG85" s="209"/>
      <c r="SUH85" s="209"/>
      <c r="SUI85" s="209"/>
      <c r="SUJ85" s="209"/>
      <c r="SUK85" s="209"/>
      <c r="SUL85" s="209"/>
      <c r="SUM85" s="209"/>
      <c r="SUN85" s="209"/>
      <c r="SUO85" s="209"/>
      <c r="SUP85" s="209"/>
      <c r="SUQ85" s="209"/>
      <c r="SUR85" s="209"/>
      <c r="SUS85" s="209"/>
      <c r="SUT85" s="209"/>
      <c r="SUU85" s="209"/>
      <c r="SUV85" s="209"/>
      <c r="SUW85" s="209"/>
      <c r="SUX85" s="209"/>
      <c r="SUY85" s="209"/>
      <c r="SUZ85" s="209"/>
      <c r="SVA85" s="209"/>
      <c r="SVB85" s="209"/>
      <c r="SVC85" s="209"/>
      <c r="SVD85" s="209"/>
      <c r="SVE85" s="209"/>
      <c r="SVF85" s="209"/>
      <c r="SVG85" s="209"/>
      <c r="SVH85" s="209"/>
      <c r="SVI85" s="209"/>
      <c r="SVJ85" s="209"/>
      <c r="SVK85" s="209"/>
      <c r="SVL85" s="209"/>
      <c r="SVM85" s="209"/>
      <c r="SVN85" s="209"/>
      <c r="SVO85" s="209"/>
      <c r="SVP85" s="209"/>
      <c r="SVQ85" s="209"/>
      <c r="SVR85" s="209"/>
      <c r="SVS85" s="209"/>
      <c r="SVT85" s="209"/>
      <c r="SVU85" s="209"/>
      <c r="SVV85" s="209"/>
      <c r="SVW85" s="209"/>
      <c r="SVX85" s="209"/>
      <c r="SVY85" s="209"/>
      <c r="SVZ85" s="209"/>
      <c r="SWA85" s="209"/>
      <c r="SWB85" s="209"/>
      <c r="SWC85" s="209"/>
      <c r="SWD85" s="209"/>
      <c r="SWE85" s="209"/>
      <c r="SWF85" s="209"/>
      <c r="SWG85" s="209"/>
      <c r="SWH85" s="209"/>
      <c r="SWI85" s="209"/>
      <c r="SWJ85" s="209"/>
      <c r="SWK85" s="209"/>
      <c r="SWL85" s="209"/>
      <c r="SWM85" s="209"/>
      <c r="SWN85" s="209"/>
      <c r="SWO85" s="209"/>
      <c r="SWP85" s="209"/>
      <c r="SWQ85" s="209"/>
      <c r="SWR85" s="209"/>
      <c r="SWS85" s="209"/>
      <c r="SWT85" s="209"/>
      <c r="SWU85" s="209"/>
      <c r="SWV85" s="209"/>
      <c r="SWW85" s="209"/>
      <c r="SWX85" s="209"/>
      <c r="SWY85" s="209"/>
      <c r="SWZ85" s="209"/>
      <c r="SXA85" s="209"/>
      <c r="SXB85" s="209"/>
      <c r="SXC85" s="209"/>
      <c r="SXD85" s="209"/>
      <c r="SXE85" s="209"/>
      <c r="SXF85" s="209"/>
      <c r="SXG85" s="209"/>
      <c r="SXH85" s="209"/>
      <c r="SXI85" s="209"/>
      <c r="SXJ85" s="209"/>
      <c r="SXK85" s="209"/>
      <c r="SXL85" s="209"/>
      <c r="SXM85" s="209"/>
      <c r="SXN85" s="209"/>
      <c r="SXO85" s="209"/>
      <c r="SXP85" s="209"/>
      <c r="SXQ85" s="209"/>
      <c r="SXR85" s="209"/>
      <c r="SXS85" s="209"/>
      <c r="SXT85" s="209"/>
      <c r="SXU85" s="209"/>
      <c r="SXV85" s="209"/>
      <c r="SXW85" s="209"/>
      <c r="SXX85" s="209"/>
      <c r="SXY85" s="209"/>
      <c r="SXZ85" s="209"/>
      <c r="SYA85" s="209"/>
      <c r="SYB85" s="209"/>
      <c r="SYC85" s="209"/>
      <c r="SYD85" s="209"/>
      <c r="SYE85" s="209"/>
      <c r="SYF85" s="209"/>
      <c r="SYG85" s="209"/>
      <c r="SYH85" s="209"/>
      <c r="SYI85" s="209"/>
      <c r="SYJ85" s="209"/>
      <c r="SYK85" s="209"/>
      <c r="SYL85" s="209"/>
      <c r="SYM85" s="209"/>
      <c r="SYN85" s="209"/>
      <c r="SYO85" s="209"/>
      <c r="SYP85" s="209"/>
      <c r="SYQ85" s="209"/>
      <c r="SYR85" s="209"/>
      <c r="SYS85" s="209"/>
      <c r="SYT85" s="209"/>
      <c r="SYU85" s="209"/>
      <c r="SYV85" s="209"/>
      <c r="SYW85" s="209"/>
      <c r="SYX85" s="209"/>
      <c r="SYY85" s="209"/>
      <c r="SYZ85" s="209"/>
      <c r="SZA85" s="209"/>
      <c r="SZB85" s="209"/>
      <c r="SZC85" s="209"/>
      <c r="SZD85" s="209"/>
      <c r="SZE85" s="209"/>
      <c r="SZF85" s="209"/>
      <c r="SZG85" s="209"/>
      <c r="SZH85" s="209"/>
      <c r="SZI85" s="209"/>
      <c r="SZJ85" s="209"/>
      <c r="SZK85" s="209"/>
      <c r="SZL85" s="209"/>
      <c r="SZM85" s="209"/>
      <c r="SZN85" s="209"/>
      <c r="SZO85" s="209"/>
      <c r="SZP85" s="209"/>
      <c r="SZQ85" s="209"/>
      <c r="SZR85" s="209"/>
      <c r="SZS85" s="209"/>
      <c r="SZT85" s="209"/>
      <c r="SZU85" s="209"/>
      <c r="SZV85" s="209"/>
      <c r="SZW85" s="209"/>
      <c r="SZX85" s="209"/>
      <c r="SZY85" s="209"/>
      <c r="SZZ85" s="209"/>
      <c r="TAA85" s="209"/>
      <c r="TAB85" s="209"/>
      <c r="TAC85" s="209"/>
      <c r="TAD85" s="209"/>
      <c r="TAE85" s="209"/>
      <c r="TAF85" s="209"/>
      <c r="TAG85" s="209"/>
      <c r="TAH85" s="209"/>
      <c r="TAI85" s="209"/>
      <c r="TAJ85" s="209"/>
      <c r="TAK85" s="209"/>
      <c r="TAL85" s="209"/>
      <c r="TAM85" s="209"/>
      <c r="TAN85" s="209"/>
      <c r="TAO85" s="209"/>
      <c r="TAP85" s="209"/>
      <c r="TAQ85" s="209"/>
      <c r="TAR85" s="209"/>
      <c r="TAS85" s="209"/>
      <c r="TAT85" s="209"/>
      <c r="TAU85" s="209"/>
      <c r="TAV85" s="209"/>
      <c r="TAW85" s="209"/>
      <c r="TAX85" s="209"/>
      <c r="TAY85" s="209"/>
      <c r="TAZ85" s="209"/>
      <c r="TBA85" s="209"/>
      <c r="TBB85" s="209"/>
      <c r="TBC85" s="209"/>
      <c r="TBD85" s="209"/>
      <c r="TBE85" s="209"/>
      <c r="TBF85" s="209"/>
      <c r="TBG85" s="209"/>
      <c r="TBH85" s="209"/>
      <c r="TBI85" s="209"/>
      <c r="TBJ85" s="209"/>
      <c r="TBK85" s="209"/>
      <c r="TBL85" s="209"/>
      <c r="TBM85" s="209"/>
      <c r="TBN85" s="209"/>
      <c r="TBO85" s="209"/>
      <c r="TBP85" s="209"/>
      <c r="TBQ85" s="209"/>
      <c r="TBR85" s="209"/>
      <c r="TBS85" s="209"/>
      <c r="TBT85" s="209"/>
      <c r="TBU85" s="209"/>
      <c r="TBV85" s="209"/>
      <c r="TBW85" s="209"/>
      <c r="TBX85" s="209"/>
      <c r="TBY85" s="209"/>
      <c r="TBZ85" s="209"/>
      <c r="TCA85" s="209"/>
      <c r="TCB85" s="209"/>
      <c r="TCC85" s="209"/>
      <c r="TCD85" s="209"/>
      <c r="TCE85" s="209"/>
      <c r="TCF85" s="209"/>
      <c r="TCG85" s="209"/>
      <c r="TCH85" s="209"/>
      <c r="TCI85" s="209"/>
      <c r="TCJ85" s="209"/>
      <c r="TCK85" s="209"/>
      <c r="TCL85" s="209"/>
      <c r="TCM85" s="209"/>
      <c r="TCN85" s="209"/>
      <c r="TCO85" s="209"/>
      <c r="TCP85" s="209"/>
      <c r="TCQ85" s="209"/>
      <c r="TCR85" s="209"/>
      <c r="TCS85" s="209"/>
      <c r="TCT85" s="209"/>
      <c r="TCU85" s="209"/>
      <c r="TCV85" s="209"/>
      <c r="TCW85" s="209"/>
      <c r="TCX85" s="209"/>
      <c r="TCY85" s="209"/>
      <c r="TCZ85" s="209"/>
      <c r="TDA85" s="209"/>
      <c r="TDB85" s="209"/>
      <c r="TDC85" s="209"/>
      <c r="TDD85" s="209"/>
      <c r="TDE85" s="209"/>
      <c r="TDF85" s="209"/>
      <c r="TDG85" s="209"/>
      <c r="TDH85" s="209"/>
      <c r="TDI85" s="209"/>
      <c r="TDJ85" s="209"/>
      <c r="TDK85" s="209"/>
      <c r="TDL85" s="209"/>
      <c r="TDM85" s="209"/>
      <c r="TDN85" s="209"/>
      <c r="TDO85" s="209"/>
      <c r="TDP85" s="209"/>
      <c r="TDQ85" s="209"/>
      <c r="TDR85" s="209"/>
      <c r="TDS85" s="209"/>
      <c r="TDT85" s="209"/>
      <c r="TDU85" s="209"/>
      <c r="TDV85" s="209"/>
      <c r="TDW85" s="209"/>
      <c r="TDX85" s="209"/>
      <c r="TDY85" s="209"/>
      <c r="TDZ85" s="209"/>
      <c r="TEA85" s="209"/>
      <c r="TEB85" s="209"/>
      <c r="TEC85" s="209"/>
      <c r="TED85" s="209"/>
      <c r="TEE85" s="209"/>
      <c r="TEF85" s="209"/>
      <c r="TEG85" s="209"/>
      <c r="TEH85" s="209"/>
      <c r="TEI85" s="209"/>
      <c r="TEJ85" s="209"/>
      <c r="TEK85" s="209"/>
      <c r="TEL85" s="209"/>
      <c r="TEM85" s="209"/>
      <c r="TEN85" s="209"/>
      <c r="TEO85" s="209"/>
      <c r="TEP85" s="209"/>
      <c r="TEQ85" s="209"/>
      <c r="TER85" s="209"/>
      <c r="TES85" s="209"/>
      <c r="TET85" s="209"/>
      <c r="TEU85" s="209"/>
      <c r="TEV85" s="209"/>
      <c r="TEW85" s="209"/>
      <c r="TEX85" s="209"/>
      <c r="TEY85" s="209"/>
      <c r="TEZ85" s="209"/>
      <c r="TFA85" s="209"/>
      <c r="TFB85" s="209"/>
      <c r="TFC85" s="209"/>
      <c r="TFD85" s="209"/>
      <c r="TFE85" s="209"/>
      <c r="TFF85" s="209"/>
      <c r="TFG85" s="209"/>
      <c r="TFH85" s="209"/>
      <c r="TFI85" s="209"/>
      <c r="TFJ85" s="209"/>
      <c r="TFK85" s="209"/>
      <c r="TFL85" s="209"/>
      <c r="TFM85" s="209"/>
      <c r="TFN85" s="209"/>
      <c r="TFO85" s="209"/>
      <c r="TFP85" s="209"/>
      <c r="TFQ85" s="209"/>
      <c r="TFR85" s="209"/>
      <c r="TFS85" s="209"/>
      <c r="TFT85" s="209"/>
      <c r="TFU85" s="209"/>
      <c r="TFV85" s="209"/>
      <c r="TFW85" s="209"/>
      <c r="TFX85" s="209"/>
      <c r="TFY85" s="209"/>
      <c r="TFZ85" s="209"/>
      <c r="TGA85" s="209"/>
      <c r="TGB85" s="209"/>
      <c r="TGC85" s="209"/>
      <c r="TGD85" s="209"/>
      <c r="TGE85" s="209"/>
      <c r="TGF85" s="209"/>
      <c r="TGG85" s="209"/>
      <c r="TGH85" s="209"/>
      <c r="TGI85" s="209"/>
      <c r="TGJ85" s="209"/>
      <c r="TGK85" s="209"/>
      <c r="TGL85" s="209"/>
      <c r="TGM85" s="209"/>
      <c r="TGN85" s="209"/>
      <c r="TGO85" s="209"/>
      <c r="TGP85" s="209"/>
      <c r="TGQ85" s="209"/>
      <c r="TGR85" s="209"/>
      <c r="TGS85" s="209"/>
      <c r="TGT85" s="209"/>
      <c r="TGU85" s="209"/>
      <c r="TGV85" s="209"/>
      <c r="TGW85" s="209"/>
      <c r="TGX85" s="209"/>
      <c r="TGY85" s="209"/>
      <c r="TGZ85" s="209"/>
      <c r="THA85" s="209"/>
      <c r="THB85" s="209"/>
      <c r="THC85" s="209"/>
      <c r="THD85" s="209"/>
      <c r="THE85" s="209"/>
      <c r="THF85" s="209"/>
      <c r="THG85" s="209"/>
      <c r="THH85" s="209"/>
      <c r="THI85" s="209"/>
      <c r="THJ85" s="209"/>
      <c r="THK85" s="209"/>
      <c r="THL85" s="209"/>
      <c r="THM85" s="209"/>
      <c r="THN85" s="209"/>
      <c r="THO85" s="209"/>
      <c r="THP85" s="209"/>
      <c r="THQ85" s="209"/>
      <c r="THR85" s="209"/>
      <c r="THS85" s="209"/>
      <c r="THT85" s="209"/>
      <c r="THU85" s="209"/>
      <c r="THV85" s="209"/>
      <c r="THW85" s="209"/>
      <c r="THX85" s="209"/>
      <c r="THY85" s="209"/>
      <c r="THZ85" s="209"/>
      <c r="TIA85" s="209"/>
      <c r="TIB85" s="209"/>
      <c r="TIC85" s="209"/>
      <c r="TID85" s="209"/>
      <c r="TIE85" s="209"/>
      <c r="TIF85" s="209"/>
      <c r="TIG85" s="209"/>
      <c r="TIH85" s="209"/>
      <c r="TII85" s="209"/>
      <c r="TIJ85" s="209"/>
      <c r="TIK85" s="209"/>
      <c r="TIL85" s="209"/>
      <c r="TIM85" s="209"/>
      <c r="TIN85" s="209"/>
      <c r="TIO85" s="209"/>
      <c r="TIP85" s="209"/>
      <c r="TIQ85" s="209"/>
      <c r="TIR85" s="209"/>
      <c r="TIS85" s="209"/>
      <c r="TIT85" s="209"/>
      <c r="TIU85" s="209"/>
      <c r="TIV85" s="209"/>
      <c r="TIW85" s="209"/>
      <c r="TIX85" s="209"/>
      <c r="TIY85" s="209"/>
      <c r="TIZ85" s="209"/>
      <c r="TJA85" s="209"/>
      <c r="TJB85" s="209"/>
      <c r="TJC85" s="209"/>
      <c r="TJD85" s="209"/>
      <c r="TJE85" s="209"/>
      <c r="TJF85" s="209"/>
      <c r="TJG85" s="209"/>
      <c r="TJH85" s="209"/>
      <c r="TJI85" s="209"/>
      <c r="TJJ85" s="209"/>
      <c r="TJK85" s="209"/>
      <c r="TJL85" s="209"/>
      <c r="TJM85" s="209"/>
      <c r="TJN85" s="209"/>
      <c r="TJO85" s="209"/>
      <c r="TJP85" s="209"/>
      <c r="TJQ85" s="209"/>
      <c r="TJR85" s="209"/>
      <c r="TJS85" s="209"/>
      <c r="TJT85" s="209"/>
      <c r="TJU85" s="209"/>
      <c r="TJV85" s="209"/>
      <c r="TJW85" s="209"/>
      <c r="TJX85" s="209"/>
      <c r="TJY85" s="209"/>
      <c r="TJZ85" s="209"/>
      <c r="TKA85" s="209"/>
      <c r="TKB85" s="209"/>
      <c r="TKC85" s="209"/>
      <c r="TKD85" s="209"/>
      <c r="TKE85" s="209"/>
      <c r="TKF85" s="209"/>
      <c r="TKG85" s="209"/>
      <c r="TKH85" s="209"/>
      <c r="TKI85" s="209"/>
      <c r="TKJ85" s="209"/>
      <c r="TKK85" s="209"/>
      <c r="TKL85" s="209"/>
      <c r="TKM85" s="209"/>
      <c r="TKN85" s="209"/>
      <c r="TKO85" s="209"/>
      <c r="TKP85" s="209"/>
      <c r="TKQ85" s="209"/>
      <c r="TKR85" s="209"/>
      <c r="TKS85" s="209"/>
      <c r="TKT85" s="209"/>
      <c r="TKU85" s="209"/>
      <c r="TKV85" s="209"/>
      <c r="TKW85" s="209"/>
      <c r="TKX85" s="209"/>
      <c r="TKY85" s="209"/>
      <c r="TKZ85" s="209"/>
      <c r="TLA85" s="209"/>
      <c r="TLB85" s="209"/>
      <c r="TLC85" s="209"/>
      <c r="TLD85" s="209"/>
      <c r="TLE85" s="209"/>
      <c r="TLF85" s="209"/>
      <c r="TLG85" s="209"/>
      <c r="TLH85" s="209"/>
      <c r="TLI85" s="209"/>
      <c r="TLJ85" s="209"/>
      <c r="TLK85" s="209"/>
      <c r="TLL85" s="209"/>
      <c r="TLM85" s="209"/>
      <c r="TLN85" s="209"/>
      <c r="TLO85" s="209"/>
      <c r="TLP85" s="209"/>
      <c r="TLQ85" s="209"/>
      <c r="TLR85" s="209"/>
      <c r="TLS85" s="209"/>
      <c r="TLT85" s="209"/>
      <c r="TLU85" s="209"/>
      <c r="TLV85" s="209"/>
      <c r="TLW85" s="209"/>
      <c r="TLX85" s="209"/>
      <c r="TLY85" s="209"/>
      <c r="TLZ85" s="209"/>
      <c r="TMA85" s="209"/>
      <c r="TMB85" s="209"/>
      <c r="TMC85" s="209"/>
      <c r="TMD85" s="209"/>
      <c r="TME85" s="209"/>
      <c r="TMF85" s="209"/>
      <c r="TMG85" s="209"/>
      <c r="TMH85" s="209"/>
      <c r="TMI85" s="209"/>
      <c r="TMJ85" s="209"/>
      <c r="TMK85" s="209"/>
      <c r="TML85" s="209"/>
      <c r="TMM85" s="209"/>
      <c r="TMN85" s="209"/>
      <c r="TMO85" s="209"/>
      <c r="TMP85" s="209"/>
      <c r="TMQ85" s="209"/>
      <c r="TMR85" s="209"/>
      <c r="TMS85" s="209"/>
      <c r="TMT85" s="209"/>
      <c r="TMU85" s="209"/>
      <c r="TMV85" s="209"/>
      <c r="TMW85" s="209"/>
      <c r="TMX85" s="209"/>
      <c r="TMY85" s="209"/>
      <c r="TMZ85" s="209"/>
      <c r="TNA85" s="209"/>
      <c r="TNB85" s="209"/>
      <c r="TNC85" s="209"/>
      <c r="TND85" s="209"/>
      <c r="TNE85" s="209"/>
      <c r="TNF85" s="209"/>
      <c r="TNG85" s="209"/>
      <c r="TNH85" s="209"/>
      <c r="TNI85" s="209"/>
      <c r="TNJ85" s="209"/>
      <c r="TNK85" s="209"/>
      <c r="TNL85" s="209"/>
      <c r="TNM85" s="209"/>
      <c r="TNN85" s="209"/>
      <c r="TNO85" s="209"/>
      <c r="TNP85" s="209"/>
      <c r="TNQ85" s="209"/>
      <c r="TNR85" s="209"/>
      <c r="TNS85" s="209"/>
      <c r="TNT85" s="209"/>
      <c r="TNU85" s="209"/>
      <c r="TNV85" s="209"/>
      <c r="TNW85" s="209"/>
      <c r="TNX85" s="209"/>
      <c r="TNY85" s="209"/>
      <c r="TNZ85" s="209"/>
      <c r="TOA85" s="209"/>
      <c r="TOB85" s="209"/>
      <c r="TOC85" s="209"/>
      <c r="TOD85" s="209"/>
      <c r="TOE85" s="209"/>
      <c r="TOF85" s="209"/>
      <c r="TOG85" s="209"/>
      <c r="TOH85" s="209"/>
      <c r="TOI85" s="209"/>
      <c r="TOJ85" s="209"/>
      <c r="TOK85" s="209"/>
      <c r="TOL85" s="209"/>
      <c r="TOM85" s="209"/>
      <c r="TON85" s="209"/>
      <c r="TOO85" s="209"/>
      <c r="TOP85" s="209"/>
      <c r="TOQ85" s="209"/>
      <c r="TOR85" s="209"/>
      <c r="TOS85" s="209"/>
      <c r="TOT85" s="209"/>
      <c r="TOU85" s="209"/>
      <c r="TOV85" s="209"/>
      <c r="TOW85" s="209"/>
      <c r="TOX85" s="209"/>
      <c r="TOY85" s="209"/>
      <c r="TOZ85" s="209"/>
      <c r="TPA85" s="209"/>
      <c r="TPB85" s="209"/>
      <c r="TPC85" s="209"/>
      <c r="TPD85" s="209"/>
      <c r="TPE85" s="209"/>
      <c r="TPF85" s="209"/>
      <c r="TPG85" s="209"/>
      <c r="TPH85" s="209"/>
      <c r="TPI85" s="209"/>
      <c r="TPJ85" s="209"/>
      <c r="TPK85" s="209"/>
      <c r="TPL85" s="209"/>
      <c r="TPM85" s="209"/>
      <c r="TPN85" s="209"/>
      <c r="TPO85" s="209"/>
      <c r="TPP85" s="209"/>
      <c r="TPQ85" s="209"/>
      <c r="TPR85" s="209"/>
      <c r="TPS85" s="209"/>
      <c r="TPT85" s="209"/>
      <c r="TPU85" s="209"/>
      <c r="TPV85" s="209"/>
      <c r="TPW85" s="209"/>
      <c r="TPX85" s="209"/>
      <c r="TPY85" s="209"/>
      <c r="TPZ85" s="209"/>
      <c r="TQA85" s="209"/>
      <c r="TQB85" s="209"/>
      <c r="TQC85" s="209"/>
      <c r="TQD85" s="209"/>
      <c r="TQE85" s="209"/>
      <c r="TQF85" s="209"/>
      <c r="TQG85" s="209"/>
      <c r="TQH85" s="209"/>
      <c r="TQI85" s="209"/>
      <c r="TQJ85" s="209"/>
      <c r="TQK85" s="209"/>
      <c r="TQL85" s="209"/>
      <c r="TQM85" s="209"/>
      <c r="TQN85" s="209"/>
      <c r="TQO85" s="209"/>
      <c r="TQP85" s="209"/>
      <c r="TQQ85" s="209"/>
      <c r="TQR85" s="209"/>
      <c r="TQS85" s="209"/>
      <c r="TQT85" s="209"/>
      <c r="TQU85" s="209"/>
      <c r="TQV85" s="209"/>
      <c r="TQW85" s="209"/>
      <c r="TQX85" s="209"/>
      <c r="TQY85" s="209"/>
      <c r="TQZ85" s="209"/>
      <c r="TRA85" s="209"/>
      <c r="TRB85" s="209"/>
      <c r="TRC85" s="209"/>
      <c r="TRD85" s="209"/>
      <c r="TRE85" s="209"/>
      <c r="TRF85" s="209"/>
      <c r="TRG85" s="209"/>
      <c r="TRH85" s="209"/>
      <c r="TRI85" s="209"/>
      <c r="TRJ85" s="209"/>
      <c r="TRK85" s="209"/>
      <c r="TRL85" s="209"/>
      <c r="TRM85" s="209"/>
      <c r="TRN85" s="209"/>
      <c r="TRO85" s="209"/>
      <c r="TRP85" s="209"/>
      <c r="TRQ85" s="209"/>
      <c r="TRR85" s="209"/>
      <c r="TRS85" s="209"/>
      <c r="TRT85" s="209"/>
      <c r="TRU85" s="209"/>
      <c r="TRV85" s="209"/>
      <c r="TRW85" s="209"/>
      <c r="TRX85" s="209"/>
      <c r="TRY85" s="209"/>
      <c r="TRZ85" s="209"/>
      <c r="TSA85" s="209"/>
      <c r="TSB85" s="209"/>
      <c r="TSC85" s="209"/>
      <c r="TSD85" s="209"/>
      <c r="TSE85" s="209"/>
      <c r="TSF85" s="209"/>
      <c r="TSG85" s="209"/>
      <c r="TSH85" s="209"/>
      <c r="TSI85" s="209"/>
      <c r="TSJ85" s="209"/>
      <c r="TSK85" s="209"/>
      <c r="TSL85" s="209"/>
      <c r="TSM85" s="209"/>
      <c r="TSN85" s="209"/>
      <c r="TSO85" s="209"/>
      <c r="TSP85" s="209"/>
      <c r="TSQ85" s="209"/>
      <c r="TSR85" s="209"/>
      <c r="TSS85" s="209"/>
      <c r="TST85" s="209"/>
      <c r="TSU85" s="209"/>
      <c r="TSV85" s="209"/>
      <c r="TSW85" s="209"/>
      <c r="TSX85" s="209"/>
      <c r="TSY85" s="209"/>
      <c r="TSZ85" s="209"/>
      <c r="TTA85" s="209"/>
      <c r="TTB85" s="209"/>
      <c r="TTC85" s="209"/>
      <c r="TTD85" s="209"/>
      <c r="TTE85" s="209"/>
      <c r="TTF85" s="209"/>
      <c r="TTG85" s="209"/>
      <c r="TTH85" s="209"/>
      <c r="TTI85" s="209"/>
      <c r="TTJ85" s="209"/>
      <c r="TTK85" s="209"/>
      <c r="TTL85" s="209"/>
      <c r="TTM85" s="209"/>
      <c r="TTN85" s="209"/>
      <c r="TTO85" s="209"/>
      <c r="TTP85" s="209"/>
      <c r="TTQ85" s="209"/>
      <c r="TTR85" s="209"/>
      <c r="TTS85" s="209"/>
      <c r="TTT85" s="209"/>
      <c r="TTU85" s="209"/>
      <c r="TTV85" s="209"/>
      <c r="TTW85" s="209"/>
      <c r="TTX85" s="209"/>
      <c r="TTY85" s="209"/>
      <c r="TTZ85" s="209"/>
      <c r="TUA85" s="209"/>
      <c r="TUB85" s="209"/>
      <c r="TUC85" s="209"/>
      <c r="TUD85" s="209"/>
      <c r="TUE85" s="209"/>
      <c r="TUF85" s="209"/>
      <c r="TUG85" s="209"/>
      <c r="TUH85" s="209"/>
      <c r="TUI85" s="209"/>
      <c r="TUJ85" s="209"/>
      <c r="TUK85" s="209"/>
      <c r="TUL85" s="209"/>
      <c r="TUM85" s="209"/>
      <c r="TUN85" s="209"/>
      <c r="TUO85" s="209"/>
      <c r="TUP85" s="209"/>
      <c r="TUQ85" s="209"/>
      <c r="TUR85" s="209"/>
      <c r="TUS85" s="209"/>
      <c r="TUT85" s="209"/>
      <c r="TUU85" s="209"/>
      <c r="TUV85" s="209"/>
      <c r="TUW85" s="209"/>
      <c r="TUX85" s="209"/>
      <c r="TUY85" s="209"/>
      <c r="TUZ85" s="209"/>
      <c r="TVA85" s="209"/>
      <c r="TVB85" s="209"/>
      <c r="TVC85" s="209"/>
      <c r="TVD85" s="209"/>
      <c r="TVE85" s="209"/>
      <c r="TVF85" s="209"/>
      <c r="TVG85" s="209"/>
      <c r="TVH85" s="209"/>
      <c r="TVI85" s="209"/>
      <c r="TVJ85" s="209"/>
      <c r="TVK85" s="209"/>
      <c r="TVL85" s="209"/>
      <c r="TVM85" s="209"/>
      <c r="TVN85" s="209"/>
      <c r="TVO85" s="209"/>
      <c r="TVP85" s="209"/>
      <c r="TVQ85" s="209"/>
      <c r="TVR85" s="209"/>
      <c r="TVS85" s="209"/>
      <c r="TVT85" s="209"/>
      <c r="TVU85" s="209"/>
      <c r="TVV85" s="209"/>
      <c r="TVW85" s="209"/>
      <c r="TVX85" s="209"/>
      <c r="TVY85" s="209"/>
      <c r="TVZ85" s="209"/>
      <c r="TWA85" s="209"/>
      <c r="TWB85" s="209"/>
      <c r="TWC85" s="209"/>
      <c r="TWD85" s="209"/>
      <c r="TWE85" s="209"/>
      <c r="TWF85" s="209"/>
      <c r="TWG85" s="209"/>
      <c r="TWH85" s="209"/>
      <c r="TWI85" s="209"/>
      <c r="TWJ85" s="209"/>
      <c r="TWK85" s="209"/>
      <c r="TWL85" s="209"/>
      <c r="TWM85" s="209"/>
      <c r="TWN85" s="209"/>
      <c r="TWO85" s="209"/>
      <c r="TWP85" s="209"/>
      <c r="TWQ85" s="209"/>
      <c r="TWR85" s="209"/>
      <c r="TWS85" s="209"/>
      <c r="TWT85" s="209"/>
      <c r="TWU85" s="209"/>
      <c r="TWV85" s="209"/>
      <c r="TWW85" s="209"/>
      <c r="TWX85" s="209"/>
      <c r="TWY85" s="209"/>
      <c r="TWZ85" s="209"/>
      <c r="TXA85" s="209"/>
      <c r="TXB85" s="209"/>
      <c r="TXC85" s="209"/>
      <c r="TXD85" s="209"/>
      <c r="TXE85" s="209"/>
      <c r="TXF85" s="209"/>
      <c r="TXG85" s="209"/>
      <c r="TXH85" s="209"/>
      <c r="TXI85" s="209"/>
      <c r="TXJ85" s="209"/>
      <c r="TXK85" s="209"/>
      <c r="TXL85" s="209"/>
      <c r="TXM85" s="209"/>
      <c r="TXN85" s="209"/>
      <c r="TXO85" s="209"/>
      <c r="TXP85" s="209"/>
      <c r="TXQ85" s="209"/>
      <c r="TXR85" s="209"/>
      <c r="TXS85" s="209"/>
      <c r="TXT85" s="209"/>
      <c r="TXU85" s="209"/>
      <c r="TXV85" s="209"/>
      <c r="TXW85" s="209"/>
      <c r="TXX85" s="209"/>
      <c r="TXY85" s="209"/>
      <c r="TXZ85" s="209"/>
      <c r="TYA85" s="209"/>
      <c r="TYB85" s="209"/>
      <c r="TYC85" s="209"/>
      <c r="TYD85" s="209"/>
      <c r="TYE85" s="209"/>
      <c r="TYF85" s="209"/>
      <c r="TYG85" s="209"/>
      <c r="TYH85" s="209"/>
      <c r="TYI85" s="209"/>
      <c r="TYJ85" s="209"/>
      <c r="TYK85" s="209"/>
      <c r="TYL85" s="209"/>
      <c r="TYM85" s="209"/>
      <c r="TYN85" s="209"/>
      <c r="TYO85" s="209"/>
      <c r="TYP85" s="209"/>
      <c r="TYQ85" s="209"/>
      <c r="TYR85" s="209"/>
      <c r="TYS85" s="209"/>
      <c r="TYT85" s="209"/>
      <c r="TYU85" s="209"/>
      <c r="TYV85" s="209"/>
      <c r="TYW85" s="209"/>
      <c r="TYX85" s="209"/>
      <c r="TYY85" s="209"/>
      <c r="TYZ85" s="209"/>
      <c r="TZA85" s="209"/>
      <c r="TZB85" s="209"/>
      <c r="TZC85" s="209"/>
      <c r="TZD85" s="209"/>
      <c r="TZE85" s="209"/>
      <c r="TZF85" s="209"/>
      <c r="TZG85" s="209"/>
      <c r="TZH85" s="209"/>
      <c r="TZI85" s="209"/>
      <c r="TZJ85" s="209"/>
      <c r="TZK85" s="209"/>
      <c r="TZL85" s="209"/>
      <c r="TZM85" s="209"/>
      <c r="TZN85" s="209"/>
      <c r="TZO85" s="209"/>
      <c r="TZP85" s="209"/>
      <c r="TZQ85" s="209"/>
      <c r="TZR85" s="209"/>
      <c r="TZS85" s="209"/>
      <c r="TZT85" s="209"/>
      <c r="TZU85" s="209"/>
      <c r="TZV85" s="209"/>
      <c r="TZW85" s="209"/>
      <c r="TZX85" s="209"/>
      <c r="TZY85" s="209"/>
      <c r="TZZ85" s="209"/>
      <c r="UAA85" s="209"/>
      <c r="UAB85" s="209"/>
      <c r="UAC85" s="209"/>
      <c r="UAD85" s="209"/>
      <c r="UAE85" s="209"/>
      <c r="UAF85" s="209"/>
      <c r="UAG85" s="209"/>
      <c r="UAH85" s="209"/>
      <c r="UAI85" s="209"/>
      <c r="UAJ85" s="209"/>
      <c r="UAK85" s="209"/>
      <c r="UAL85" s="209"/>
      <c r="UAM85" s="209"/>
      <c r="UAN85" s="209"/>
      <c r="UAO85" s="209"/>
      <c r="UAP85" s="209"/>
      <c r="UAQ85" s="209"/>
      <c r="UAR85" s="209"/>
      <c r="UAS85" s="209"/>
      <c r="UAT85" s="209"/>
      <c r="UAU85" s="209"/>
      <c r="UAV85" s="209"/>
      <c r="UAW85" s="209"/>
      <c r="UAX85" s="209"/>
      <c r="UAY85" s="209"/>
      <c r="UAZ85" s="209"/>
      <c r="UBA85" s="209"/>
      <c r="UBB85" s="209"/>
      <c r="UBC85" s="209"/>
      <c r="UBD85" s="209"/>
      <c r="UBE85" s="209"/>
      <c r="UBF85" s="209"/>
      <c r="UBG85" s="209"/>
      <c r="UBH85" s="209"/>
      <c r="UBI85" s="209"/>
      <c r="UBJ85" s="209"/>
      <c r="UBK85" s="209"/>
      <c r="UBL85" s="209"/>
      <c r="UBM85" s="209"/>
      <c r="UBN85" s="209"/>
      <c r="UBO85" s="209"/>
      <c r="UBP85" s="209"/>
      <c r="UBQ85" s="209"/>
      <c r="UBR85" s="209"/>
      <c r="UBS85" s="209"/>
      <c r="UBT85" s="209"/>
      <c r="UBU85" s="209"/>
      <c r="UBV85" s="209"/>
      <c r="UBW85" s="209"/>
      <c r="UBX85" s="209"/>
      <c r="UBY85" s="209"/>
      <c r="UBZ85" s="209"/>
      <c r="UCA85" s="209"/>
      <c r="UCB85" s="209"/>
      <c r="UCC85" s="209"/>
      <c r="UCD85" s="209"/>
      <c r="UCE85" s="209"/>
      <c r="UCF85" s="209"/>
      <c r="UCG85" s="209"/>
      <c r="UCH85" s="209"/>
      <c r="UCI85" s="209"/>
      <c r="UCJ85" s="209"/>
      <c r="UCK85" s="209"/>
      <c r="UCL85" s="209"/>
      <c r="UCM85" s="209"/>
      <c r="UCN85" s="209"/>
      <c r="UCO85" s="209"/>
      <c r="UCP85" s="209"/>
      <c r="UCQ85" s="209"/>
      <c r="UCR85" s="209"/>
      <c r="UCS85" s="209"/>
      <c r="UCT85" s="209"/>
      <c r="UCU85" s="209"/>
      <c r="UCV85" s="209"/>
      <c r="UCW85" s="209"/>
      <c r="UCX85" s="209"/>
      <c r="UCY85" s="209"/>
      <c r="UCZ85" s="209"/>
      <c r="UDA85" s="209"/>
      <c r="UDB85" s="209"/>
      <c r="UDC85" s="209"/>
      <c r="UDD85" s="209"/>
      <c r="UDE85" s="209"/>
      <c r="UDF85" s="209"/>
      <c r="UDG85" s="209"/>
      <c r="UDH85" s="209"/>
      <c r="UDI85" s="209"/>
      <c r="UDJ85" s="209"/>
      <c r="UDK85" s="209"/>
      <c r="UDL85" s="209"/>
      <c r="UDM85" s="209"/>
      <c r="UDN85" s="209"/>
      <c r="UDO85" s="209"/>
      <c r="UDP85" s="209"/>
      <c r="UDQ85" s="209"/>
      <c r="UDR85" s="209"/>
      <c r="UDS85" s="209"/>
      <c r="UDT85" s="209"/>
      <c r="UDU85" s="209"/>
      <c r="UDV85" s="209"/>
      <c r="UDW85" s="209"/>
      <c r="UDX85" s="209"/>
      <c r="UDY85" s="209"/>
      <c r="UDZ85" s="209"/>
      <c r="UEA85" s="209"/>
      <c r="UEB85" s="209"/>
      <c r="UEC85" s="209"/>
      <c r="UED85" s="209"/>
      <c r="UEE85" s="209"/>
      <c r="UEF85" s="209"/>
      <c r="UEG85" s="209"/>
      <c r="UEH85" s="209"/>
      <c r="UEI85" s="209"/>
      <c r="UEJ85" s="209"/>
      <c r="UEK85" s="209"/>
      <c r="UEL85" s="209"/>
      <c r="UEM85" s="209"/>
      <c r="UEN85" s="209"/>
      <c r="UEO85" s="209"/>
      <c r="UEP85" s="209"/>
      <c r="UEQ85" s="209"/>
      <c r="UER85" s="209"/>
      <c r="UES85" s="209"/>
      <c r="UET85" s="209"/>
      <c r="UEU85" s="209"/>
      <c r="UEV85" s="209"/>
      <c r="UEW85" s="209"/>
      <c r="UEX85" s="209"/>
      <c r="UEY85" s="209"/>
      <c r="UEZ85" s="209"/>
      <c r="UFA85" s="209"/>
      <c r="UFB85" s="209"/>
      <c r="UFC85" s="209"/>
      <c r="UFD85" s="209"/>
      <c r="UFE85" s="209"/>
      <c r="UFF85" s="209"/>
      <c r="UFG85" s="209"/>
      <c r="UFH85" s="209"/>
      <c r="UFI85" s="209"/>
      <c r="UFJ85" s="209"/>
      <c r="UFK85" s="209"/>
      <c r="UFL85" s="209"/>
      <c r="UFM85" s="209"/>
      <c r="UFN85" s="209"/>
      <c r="UFO85" s="209"/>
      <c r="UFP85" s="209"/>
      <c r="UFQ85" s="209"/>
      <c r="UFR85" s="209"/>
      <c r="UFS85" s="209"/>
      <c r="UFT85" s="209"/>
      <c r="UFU85" s="209"/>
      <c r="UFV85" s="209"/>
      <c r="UFW85" s="209"/>
      <c r="UFX85" s="209"/>
      <c r="UFY85" s="209"/>
      <c r="UFZ85" s="209"/>
      <c r="UGA85" s="209"/>
      <c r="UGB85" s="209"/>
      <c r="UGC85" s="209"/>
      <c r="UGD85" s="209"/>
      <c r="UGE85" s="209"/>
      <c r="UGF85" s="209"/>
      <c r="UGG85" s="209"/>
      <c r="UGH85" s="209"/>
      <c r="UGI85" s="209"/>
      <c r="UGJ85" s="209"/>
      <c r="UGK85" s="209"/>
      <c r="UGL85" s="209"/>
      <c r="UGM85" s="209"/>
      <c r="UGN85" s="209"/>
      <c r="UGO85" s="209"/>
      <c r="UGP85" s="209"/>
      <c r="UGQ85" s="209"/>
      <c r="UGR85" s="209"/>
      <c r="UGS85" s="209"/>
      <c r="UGT85" s="209"/>
      <c r="UGU85" s="209"/>
      <c r="UGV85" s="209"/>
      <c r="UGW85" s="209"/>
      <c r="UGX85" s="209"/>
      <c r="UGY85" s="209"/>
      <c r="UGZ85" s="209"/>
      <c r="UHA85" s="209"/>
      <c r="UHB85" s="209"/>
      <c r="UHC85" s="209"/>
      <c r="UHD85" s="209"/>
      <c r="UHE85" s="209"/>
      <c r="UHF85" s="209"/>
      <c r="UHG85" s="209"/>
      <c r="UHH85" s="209"/>
      <c r="UHI85" s="209"/>
      <c r="UHJ85" s="209"/>
      <c r="UHK85" s="209"/>
      <c r="UHL85" s="209"/>
      <c r="UHM85" s="209"/>
      <c r="UHN85" s="209"/>
      <c r="UHO85" s="209"/>
      <c r="UHP85" s="209"/>
      <c r="UHQ85" s="209"/>
      <c r="UHR85" s="209"/>
      <c r="UHS85" s="209"/>
      <c r="UHT85" s="209"/>
      <c r="UHU85" s="209"/>
      <c r="UHV85" s="209"/>
      <c r="UHW85" s="209"/>
      <c r="UHX85" s="209"/>
      <c r="UHY85" s="209"/>
      <c r="UHZ85" s="209"/>
      <c r="UIA85" s="209"/>
      <c r="UIB85" s="209"/>
      <c r="UIC85" s="209"/>
      <c r="UID85" s="209"/>
      <c r="UIE85" s="209"/>
      <c r="UIF85" s="209"/>
      <c r="UIG85" s="209"/>
      <c r="UIH85" s="209"/>
      <c r="UII85" s="209"/>
      <c r="UIJ85" s="209"/>
      <c r="UIK85" s="209"/>
      <c r="UIL85" s="209"/>
      <c r="UIM85" s="209"/>
      <c r="UIN85" s="209"/>
      <c r="UIO85" s="209"/>
      <c r="UIP85" s="209"/>
      <c r="UIQ85" s="209"/>
      <c r="UIR85" s="209"/>
      <c r="UIS85" s="209"/>
      <c r="UIT85" s="209"/>
      <c r="UIU85" s="209"/>
      <c r="UIV85" s="209"/>
      <c r="UIW85" s="209"/>
      <c r="UIX85" s="209"/>
      <c r="UIY85" s="209"/>
      <c r="UIZ85" s="209"/>
      <c r="UJA85" s="209"/>
      <c r="UJB85" s="209"/>
      <c r="UJC85" s="209"/>
      <c r="UJD85" s="209"/>
      <c r="UJE85" s="209"/>
      <c r="UJF85" s="209"/>
      <c r="UJG85" s="209"/>
      <c r="UJH85" s="209"/>
      <c r="UJI85" s="209"/>
      <c r="UJJ85" s="209"/>
      <c r="UJK85" s="209"/>
      <c r="UJL85" s="209"/>
      <c r="UJM85" s="209"/>
      <c r="UJN85" s="209"/>
      <c r="UJO85" s="209"/>
      <c r="UJP85" s="209"/>
      <c r="UJQ85" s="209"/>
      <c r="UJR85" s="209"/>
      <c r="UJS85" s="209"/>
      <c r="UJT85" s="209"/>
      <c r="UJU85" s="209"/>
      <c r="UJV85" s="209"/>
      <c r="UJW85" s="209"/>
      <c r="UJX85" s="209"/>
      <c r="UJY85" s="209"/>
      <c r="UJZ85" s="209"/>
      <c r="UKA85" s="209"/>
      <c r="UKB85" s="209"/>
      <c r="UKC85" s="209"/>
      <c r="UKD85" s="209"/>
      <c r="UKE85" s="209"/>
      <c r="UKF85" s="209"/>
      <c r="UKG85" s="209"/>
      <c r="UKH85" s="209"/>
      <c r="UKI85" s="209"/>
      <c r="UKJ85" s="209"/>
      <c r="UKK85" s="209"/>
      <c r="UKL85" s="209"/>
      <c r="UKM85" s="209"/>
      <c r="UKN85" s="209"/>
      <c r="UKO85" s="209"/>
      <c r="UKP85" s="209"/>
      <c r="UKQ85" s="209"/>
      <c r="UKR85" s="209"/>
      <c r="UKS85" s="209"/>
      <c r="UKT85" s="209"/>
      <c r="UKU85" s="209"/>
      <c r="UKV85" s="209"/>
      <c r="UKW85" s="209"/>
      <c r="UKX85" s="209"/>
      <c r="UKY85" s="209"/>
      <c r="UKZ85" s="209"/>
      <c r="ULA85" s="209"/>
      <c r="ULB85" s="209"/>
      <c r="ULC85" s="209"/>
      <c r="ULD85" s="209"/>
      <c r="ULE85" s="209"/>
      <c r="ULF85" s="209"/>
      <c r="ULG85" s="209"/>
      <c r="ULH85" s="209"/>
      <c r="ULI85" s="209"/>
      <c r="ULJ85" s="209"/>
      <c r="ULK85" s="209"/>
      <c r="ULL85" s="209"/>
      <c r="ULM85" s="209"/>
      <c r="ULN85" s="209"/>
      <c r="ULO85" s="209"/>
      <c r="ULP85" s="209"/>
      <c r="ULQ85" s="209"/>
      <c r="ULR85" s="209"/>
      <c r="ULS85" s="209"/>
      <c r="ULT85" s="209"/>
      <c r="ULU85" s="209"/>
      <c r="ULV85" s="209"/>
      <c r="ULW85" s="209"/>
      <c r="ULX85" s="209"/>
      <c r="ULY85" s="209"/>
      <c r="ULZ85" s="209"/>
      <c r="UMA85" s="209"/>
      <c r="UMB85" s="209"/>
      <c r="UMC85" s="209"/>
      <c r="UMD85" s="209"/>
      <c r="UME85" s="209"/>
      <c r="UMF85" s="209"/>
      <c r="UMG85" s="209"/>
      <c r="UMH85" s="209"/>
      <c r="UMI85" s="209"/>
      <c r="UMJ85" s="209"/>
      <c r="UMK85" s="209"/>
      <c r="UML85" s="209"/>
      <c r="UMM85" s="209"/>
      <c r="UMN85" s="209"/>
      <c r="UMO85" s="209"/>
      <c r="UMP85" s="209"/>
      <c r="UMQ85" s="209"/>
      <c r="UMR85" s="209"/>
      <c r="UMS85" s="209"/>
      <c r="UMT85" s="209"/>
      <c r="UMU85" s="209"/>
      <c r="UMV85" s="209"/>
      <c r="UMW85" s="209"/>
      <c r="UMX85" s="209"/>
      <c r="UMY85" s="209"/>
      <c r="UMZ85" s="209"/>
      <c r="UNA85" s="209"/>
      <c r="UNB85" s="209"/>
      <c r="UNC85" s="209"/>
      <c r="UND85" s="209"/>
      <c r="UNE85" s="209"/>
      <c r="UNF85" s="209"/>
      <c r="UNG85" s="209"/>
      <c r="UNH85" s="209"/>
      <c r="UNI85" s="209"/>
      <c r="UNJ85" s="209"/>
      <c r="UNK85" s="209"/>
      <c r="UNL85" s="209"/>
      <c r="UNM85" s="209"/>
      <c r="UNN85" s="209"/>
      <c r="UNO85" s="209"/>
      <c r="UNP85" s="209"/>
      <c r="UNQ85" s="209"/>
      <c r="UNR85" s="209"/>
      <c r="UNS85" s="209"/>
      <c r="UNT85" s="209"/>
      <c r="UNU85" s="209"/>
      <c r="UNV85" s="209"/>
      <c r="UNW85" s="209"/>
      <c r="UNX85" s="209"/>
      <c r="UNY85" s="209"/>
      <c r="UNZ85" s="209"/>
      <c r="UOA85" s="209"/>
      <c r="UOB85" s="209"/>
      <c r="UOC85" s="209"/>
      <c r="UOD85" s="209"/>
      <c r="UOE85" s="209"/>
      <c r="UOF85" s="209"/>
      <c r="UOG85" s="209"/>
      <c r="UOH85" s="209"/>
      <c r="UOI85" s="209"/>
      <c r="UOJ85" s="209"/>
      <c r="UOK85" s="209"/>
      <c r="UOL85" s="209"/>
      <c r="UOM85" s="209"/>
      <c r="UON85" s="209"/>
      <c r="UOO85" s="209"/>
      <c r="UOP85" s="209"/>
      <c r="UOQ85" s="209"/>
      <c r="UOR85" s="209"/>
      <c r="UOS85" s="209"/>
      <c r="UOT85" s="209"/>
      <c r="UOU85" s="209"/>
      <c r="UOV85" s="209"/>
      <c r="UOW85" s="209"/>
      <c r="UOX85" s="209"/>
      <c r="UOY85" s="209"/>
      <c r="UOZ85" s="209"/>
      <c r="UPA85" s="209"/>
      <c r="UPB85" s="209"/>
      <c r="UPC85" s="209"/>
      <c r="UPD85" s="209"/>
      <c r="UPE85" s="209"/>
      <c r="UPF85" s="209"/>
      <c r="UPG85" s="209"/>
      <c r="UPH85" s="209"/>
      <c r="UPI85" s="209"/>
      <c r="UPJ85" s="209"/>
      <c r="UPK85" s="209"/>
      <c r="UPL85" s="209"/>
      <c r="UPM85" s="209"/>
      <c r="UPN85" s="209"/>
      <c r="UPO85" s="209"/>
      <c r="UPP85" s="209"/>
      <c r="UPQ85" s="209"/>
      <c r="UPR85" s="209"/>
      <c r="UPS85" s="209"/>
      <c r="UPT85" s="209"/>
      <c r="UPU85" s="209"/>
      <c r="UPV85" s="209"/>
      <c r="UPW85" s="209"/>
      <c r="UPX85" s="209"/>
      <c r="UPY85" s="209"/>
      <c r="UPZ85" s="209"/>
      <c r="UQA85" s="209"/>
      <c r="UQB85" s="209"/>
      <c r="UQC85" s="209"/>
      <c r="UQD85" s="209"/>
      <c r="UQE85" s="209"/>
      <c r="UQF85" s="209"/>
      <c r="UQG85" s="209"/>
      <c r="UQH85" s="209"/>
      <c r="UQI85" s="209"/>
      <c r="UQJ85" s="209"/>
      <c r="UQK85" s="209"/>
      <c r="UQL85" s="209"/>
      <c r="UQM85" s="209"/>
      <c r="UQN85" s="209"/>
      <c r="UQO85" s="209"/>
      <c r="UQP85" s="209"/>
      <c r="UQQ85" s="209"/>
      <c r="UQR85" s="209"/>
      <c r="UQS85" s="209"/>
      <c r="UQT85" s="209"/>
      <c r="UQU85" s="209"/>
      <c r="UQV85" s="209"/>
      <c r="UQW85" s="209"/>
      <c r="UQX85" s="209"/>
      <c r="UQY85" s="209"/>
      <c r="UQZ85" s="209"/>
      <c r="URA85" s="209"/>
      <c r="URB85" s="209"/>
      <c r="URC85" s="209"/>
      <c r="URD85" s="209"/>
      <c r="URE85" s="209"/>
      <c r="URF85" s="209"/>
      <c r="URG85" s="209"/>
      <c r="URH85" s="209"/>
      <c r="URI85" s="209"/>
      <c r="URJ85" s="209"/>
      <c r="URK85" s="209"/>
      <c r="URL85" s="209"/>
      <c r="URM85" s="209"/>
      <c r="URN85" s="209"/>
      <c r="URO85" s="209"/>
      <c r="URP85" s="209"/>
      <c r="URQ85" s="209"/>
      <c r="URR85" s="209"/>
      <c r="URS85" s="209"/>
      <c r="URT85" s="209"/>
      <c r="URU85" s="209"/>
      <c r="URV85" s="209"/>
      <c r="URW85" s="209"/>
      <c r="URX85" s="209"/>
      <c r="URY85" s="209"/>
      <c r="URZ85" s="209"/>
      <c r="USA85" s="209"/>
      <c r="USB85" s="209"/>
      <c r="USC85" s="209"/>
      <c r="USD85" s="209"/>
      <c r="USE85" s="209"/>
      <c r="USF85" s="209"/>
      <c r="USG85" s="209"/>
      <c r="USH85" s="209"/>
      <c r="USI85" s="209"/>
      <c r="USJ85" s="209"/>
      <c r="USK85" s="209"/>
      <c r="USL85" s="209"/>
      <c r="USM85" s="209"/>
      <c r="USN85" s="209"/>
      <c r="USO85" s="209"/>
      <c r="USP85" s="209"/>
      <c r="USQ85" s="209"/>
      <c r="USR85" s="209"/>
      <c r="USS85" s="209"/>
      <c r="UST85" s="209"/>
      <c r="USU85" s="209"/>
      <c r="USV85" s="209"/>
      <c r="USW85" s="209"/>
      <c r="USX85" s="209"/>
      <c r="USY85" s="209"/>
      <c r="USZ85" s="209"/>
      <c r="UTA85" s="209"/>
      <c r="UTB85" s="209"/>
      <c r="UTC85" s="209"/>
      <c r="UTD85" s="209"/>
      <c r="UTE85" s="209"/>
      <c r="UTF85" s="209"/>
      <c r="UTG85" s="209"/>
      <c r="UTH85" s="209"/>
      <c r="UTI85" s="209"/>
      <c r="UTJ85" s="209"/>
      <c r="UTK85" s="209"/>
      <c r="UTL85" s="209"/>
      <c r="UTM85" s="209"/>
      <c r="UTN85" s="209"/>
      <c r="UTO85" s="209"/>
      <c r="UTP85" s="209"/>
      <c r="UTQ85" s="209"/>
      <c r="UTR85" s="209"/>
      <c r="UTS85" s="209"/>
      <c r="UTT85" s="209"/>
      <c r="UTU85" s="209"/>
      <c r="UTV85" s="209"/>
      <c r="UTW85" s="209"/>
      <c r="UTX85" s="209"/>
      <c r="UTY85" s="209"/>
      <c r="UTZ85" s="209"/>
      <c r="UUA85" s="209"/>
      <c r="UUB85" s="209"/>
      <c r="UUC85" s="209"/>
      <c r="UUD85" s="209"/>
      <c r="UUE85" s="209"/>
      <c r="UUF85" s="209"/>
      <c r="UUG85" s="209"/>
      <c r="UUH85" s="209"/>
      <c r="UUI85" s="209"/>
      <c r="UUJ85" s="209"/>
      <c r="UUK85" s="209"/>
      <c r="UUL85" s="209"/>
      <c r="UUM85" s="209"/>
      <c r="UUN85" s="209"/>
      <c r="UUO85" s="209"/>
      <c r="UUP85" s="209"/>
      <c r="UUQ85" s="209"/>
      <c r="UUR85" s="209"/>
      <c r="UUS85" s="209"/>
      <c r="UUT85" s="209"/>
      <c r="UUU85" s="209"/>
      <c r="UUV85" s="209"/>
      <c r="UUW85" s="209"/>
      <c r="UUX85" s="209"/>
      <c r="UUY85" s="209"/>
      <c r="UUZ85" s="209"/>
      <c r="UVA85" s="209"/>
      <c r="UVB85" s="209"/>
      <c r="UVC85" s="209"/>
      <c r="UVD85" s="209"/>
      <c r="UVE85" s="209"/>
      <c r="UVF85" s="209"/>
      <c r="UVG85" s="209"/>
      <c r="UVH85" s="209"/>
      <c r="UVI85" s="209"/>
      <c r="UVJ85" s="209"/>
      <c r="UVK85" s="209"/>
      <c r="UVL85" s="209"/>
      <c r="UVM85" s="209"/>
      <c r="UVN85" s="209"/>
      <c r="UVO85" s="209"/>
      <c r="UVP85" s="209"/>
      <c r="UVQ85" s="209"/>
      <c r="UVR85" s="209"/>
      <c r="UVS85" s="209"/>
      <c r="UVT85" s="209"/>
      <c r="UVU85" s="209"/>
      <c r="UVV85" s="209"/>
      <c r="UVW85" s="209"/>
      <c r="UVX85" s="209"/>
      <c r="UVY85" s="209"/>
      <c r="UVZ85" s="209"/>
      <c r="UWA85" s="209"/>
      <c r="UWB85" s="209"/>
      <c r="UWC85" s="209"/>
      <c r="UWD85" s="209"/>
      <c r="UWE85" s="209"/>
      <c r="UWF85" s="209"/>
      <c r="UWG85" s="209"/>
      <c r="UWH85" s="209"/>
      <c r="UWI85" s="209"/>
      <c r="UWJ85" s="209"/>
      <c r="UWK85" s="209"/>
      <c r="UWL85" s="209"/>
      <c r="UWM85" s="209"/>
      <c r="UWN85" s="209"/>
      <c r="UWO85" s="209"/>
      <c r="UWP85" s="209"/>
      <c r="UWQ85" s="209"/>
      <c r="UWR85" s="209"/>
      <c r="UWS85" s="209"/>
      <c r="UWT85" s="209"/>
      <c r="UWU85" s="209"/>
      <c r="UWV85" s="209"/>
      <c r="UWW85" s="209"/>
      <c r="UWX85" s="209"/>
      <c r="UWY85" s="209"/>
      <c r="UWZ85" s="209"/>
      <c r="UXA85" s="209"/>
      <c r="UXB85" s="209"/>
      <c r="UXC85" s="209"/>
      <c r="UXD85" s="209"/>
      <c r="UXE85" s="209"/>
      <c r="UXF85" s="209"/>
      <c r="UXG85" s="209"/>
      <c r="UXH85" s="209"/>
      <c r="UXI85" s="209"/>
      <c r="UXJ85" s="209"/>
      <c r="UXK85" s="209"/>
      <c r="UXL85" s="209"/>
      <c r="UXM85" s="209"/>
      <c r="UXN85" s="209"/>
      <c r="UXO85" s="209"/>
      <c r="UXP85" s="209"/>
      <c r="UXQ85" s="209"/>
      <c r="UXR85" s="209"/>
      <c r="UXS85" s="209"/>
      <c r="UXT85" s="209"/>
      <c r="UXU85" s="209"/>
      <c r="UXV85" s="209"/>
      <c r="UXW85" s="209"/>
      <c r="UXX85" s="209"/>
      <c r="UXY85" s="209"/>
      <c r="UXZ85" s="209"/>
      <c r="UYA85" s="209"/>
      <c r="UYB85" s="209"/>
      <c r="UYC85" s="209"/>
      <c r="UYD85" s="209"/>
      <c r="UYE85" s="209"/>
      <c r="UYF85" s="209"/>
      <c r="UYG85" s="209"/>
      <c r="UYH85" s="209"/>
      <c r="UYI85" s="209"/>
      <c r="UYJ85" s="209"/>
      <c r="UYK85" s="209"/>
      <c r="UYL85" s="209"/>
      <c r="UYM85" s="209"/>
      <c r="UYN85" s="209"/>
      <c r="UYO85" s="209"/>
      <c r="UYP85" s="209"/>
      <c r="UYQ85" s="209"/>
      <c r="UYR85" s="209"/>
      <c r="UYS85" s="209"/>
      <c r="UYT85" s="209"/>
      <c r="UYU85" s="209"/>
      <c r="UYV85" s="209"/>
      <c r="UYW85" s="209"/>
      <c r="UYX85" s="209"/>
      <c r="UYY85" s="209"/>
      <c r="UYZ85" s="209"/>
      <c r="UZA85" s="209"/>
      <c r="UZB85" s="209"/>
      <c r="UZC85" s="209"/>
      <c r="UZD85" s="209"/>
      <c r="UZE85" s="209"/>
      <c r="UZF85" s="209"/>
      <c r="UZG85" s="209"/>
      <c r="UZH85" s="209"/>
      <c r="UZI85" s="209"/>
      <c r="UZJ85" s="209"/>
      <c r="UZK85" s="209"/>
      <c r="UZL85" s="209"/>
      <c r="UZM85" s="209"/>
      <c r="UZN85" s="209"/>
      <c r="UZO85" s="209"/>
      <c r="UZP85" s="209"/>
      <c r="UZQ85" s="209"/>
      <c r="UZR85" s="209"/>
      <c r="UZS85" s="209"/>
      <c r="UZT85" s="209"/>
      <c r="UZU85" s="209"/>
      <c r="UZV85" s="209"/>
      <c r="UZW85" s="209"/>
      <c r="UZX85" s="209"/>
      <c r="UZY85" s="209"/>
      <c r="UZZ85" s="209"/>
      <c r="VAA85" s="209"/>
      <c r="VAB85" s="209"/>
      <c r="VAC85" s="209"/>
      <c r="VAD85" s="209"/>
      <c r="VAE85" s="209"/>
      <c r="VAF85" s="209"/>
      <c r="VAG85" s="209"/>
      <c r="VAH85" s="209"/>
      <c r="VAI85" s="209"/>
      <c r="VAJ85" s="209"/>
      <c r="VAK85" s="209"/>
      <c r="VAL85" s="209"/>
      <c r="VAM85" s="209"/>
      <c r="VAN85" s="209"/>
      <c r="VAO85" s="209"/>
      <c r="VAP85" s="209"/>
      <c r="VAQ85" s="209"/>
      <c r="VAR85" s="209"/>
      <c r="VAS85" s="209"/>
      <c r="VAT85" s="209"/>
      <c r="VAU85" s="209"/>
      <c r="VAV85" s="209"/>
      <c r="VAW85" s="209"/>
      <c r="VAX85" s="209"/>
      <c r="VAY85" s="209"/>
      <c r="VAZ85" s="209"/>
      <c r="VBA85" s="209"/>
      <c r="VBB85" s="209"/>
      <c r="VBC85" s="209"/>
      <c r="VBD85" s="209"/>
      <c r="VBE85" s="209"/>
      <c r="VBF85" s="209"/>
      <c r="VBG85" s="209"/>
      <c r="VBH85" s="209"/>
      <c r="VBI85" s="209"/>
      <c r="VBJ85" s="209"/>
      <c r="VBK85" s="209"/>
      <c r="VBL85" s="209"/>
      <c r="VBM85" s="209"/>
      <c r="VBN85" s="209"/>
      <c r="VBO85" s="209"/>
      <c r="VBP85" s="209"/>
      <c r="VBQ85" s="209"/>
      <c r="VBR85" s="209"/>
      <c r="VBS85" s="209"/>
      <c r="VBT85" s="209"/>
      <c r="VBU85" s="209"/>
      <c r="VBV85" s="209"/>
      <c r="VBW85" s="209"/>
      <c r="VBX85" s="209"/>
      <c r="VBY85" s="209"/>
      <c r="VBZ85" s="209"/>
      <c r="VCA85" s="209"/>
      <c r="VCB85" s="209"/>
      <c r="VCC85" s="209"/>
      <c r="VCD85" s="209"/>
      <c r="VCE85" s="209"/>
      <c r="VCF85" s="209"/>
      <c r="VCG85" s="209"/>
      <c r="VCH85" s="209"/>
      <c r="VCI85" s="209"/>
      <c r="VCJ85" s="209"/>
      <c r="VCK85" s="209"/>
      <c r="VCL85" s="209"/>
      <c r="VCM85" s="209"/>
      <c r="VCN85" s="209"/>
      <c r="VCO85" s="209"/>
      <c r="VCP85" s="209"/>
      <c r="VCQ85" s="209"/>
      <c r="VCR85" s="209"/>
      <c r="VCS85" s="209"/>
      <c r="VCT85" s="209"/>
      <c r="VCU85" s="209"/>
      <c r="VCV85" s="209"/>
      <c r="VCW85" s="209"/>
      <c r="VCX85" s="209"/>
      <c r="VCY85" s="209"/>
      <c r="VCZ85" s="209"/>
      <c r="VDA85" s="209"/>
      <c r="VDB85" s="209"/>
      <c r="VDC85" s="209"/>
      <c r="VDD85" s="209"/>
      <c r="VDE85" s="209"/>
      <c r="VDF85" s="209"/>
      <c r="VDG85" s="209"/>
      <c r="VDH85" s="209"/>
      <c r="VDI85" s="209"/>
      <c r="VDJ85" s="209"/>
      <c r="VDK85" s="209"/>
      <c r="VDL85" s="209"/>
      <c r="VDM85" s="209"/>
      <c r="VDN85" s="209"/>
      <c r="VDO85" s="209"/>
      <c r="VDP85" s="209"/>
      <c r="VDQ85" s="209"/>
      <c r="VDR85" s="209"/>
      <c r="VDS85" s="209"/>
      <c r="VDT85" s="209"/>
      <c r="VDU85" s="209"/>
      <c r="VDV85" s="209"/>
      <c r="VDW85" s="209"/>
      <c r="VDX85" s="209"/>
      <c r="VDY85" s="209"/>
      <c r="VDZ85" s="209"/>
      <c r="VEA85" s="209"/>
      <c r="VEB85" s="209"/>
      <c r="VEC85" s="209"/>
      <c r="VED85" s="209"/>
      <c r="VEE85" s="209"/>
      <c r="VEF85" s="209"/>
      <c r="VEG85" s="209"/>
      <c r="VEH85" s="209"/>
      <c r="VEI85" s="209"/>
      <c r="VEJ85" s="209"/>
      <c r="VEK85" s="209"/>
      <c r="VEL85" s="209"/>
      <c r="VEM85" s="209"/>
      <c r="VEN85" s="209"/>
      <c r="VEO85" s="209"/>
      <c r="VEP85" s="209"/>
      <c r="VEQ85" s="209"/>
      <c r="VER85" s="209"/>
      <c r="VES85" s="209"/>
      <c r="VET85" s="209"/>
      <c r="VEU85" s="209"/>
      <c r="VEV85" s="209"/>
      <c r="VEW85" s="209"/>
      <c r="VEX85" s="209"/>
      <c r="VEY85" s="209"/>
      <c r="VEZ85" s="209"/>
      <c r="VFA85" s="209"/>
      <c r="VFB85" s="209"/>
      <c r="VFC85" s="209"/>
      <c r="VFD85" s="209"/>
      <c r="VFE85" s="209"/>
      <c r="VFF85" s="209"/>
      <c r="VFG85" s="209"/>
      <c r="VFH85" s="209"/>
      <c r="VFI85" s="209"/>
      <c r="VFJ85" s="209"/>
      <c r="VFK85" s="209"/>
      <c r="VFL85" s="209"/>
      <c r="VFM85" s="209"/>
      <c r="VFN85" s="209"/>
      <c r="VFO85" s="209"/>
      <c r="VFP85" s="209"/>
      <c r="VFQ85" s="209"/>
      <c r="VFR85" s="209"/>
      <c r="VFS85" s="209"/>
      <c r="VFT85" s="209"/>
      <c r="VFU85" s="209"/>
      <c r="VFV85" s="209"/>
      <c r="VFW85" s="209"/>
      <c r="VFX85" s="209"/>
      <c r="VFY85" s="209"/>
      <c r="VFZ85" s="209"/>
      <c r="VGA85" s="209"/>
      <c r="VGB85" s="209"/>
      <c r="VGC85" s="209"/>
      <c r="VGD85" s="209"/>
      <c r="VGE85" s="209"/>
      <c r="VGF85" s="209"/>
      <c r="VGG85" s="209"/>
      <c r="VGH85" s="209"/>
      <c r="VGI85" s="209"/>
      <c r="VGJ85" s="209"/>
      <c r="VGK85" s="209"/>
      <c r="VGL85" s="209"/>
      <c r="VGM85" s="209"/>
      <c r="VGN85" s="209"/>
      <c r="VGO85" s="209"/>
      <c r="VGP85" s="209"/>
      <c r="VGQ85" s="209"/>
      <c r="VGR85" s="209"/>
      <c r="VGS85" s="209"/>
      <c r="VGT85" s="209"/>
      <c r="VGU85" s="209"/>
      <c r="VGV85" s="209"/>
      <c r="VGW85" s="209"/>
      <c r="VGX85" s="209"/>
      <c r="VGY85" s="209"/>
      <c r="VGZ85" s="209"/>
      <c r="VHA85" s="209"/>
      <c r="VHB85" s="209"/>
      <c r="VHC85" s="209"/>
      <c r="VHD85" s="209"/>
      <c r="VHE85" s="209"/>
      <c r="VHF85" s="209"/>
      <c r="VHG85" s="209"/>
      <c r="VHH85" s="209"/>
      <c r="VHI85" s="209"/>
      <c r="VHJ85" s="209"/>
      <c r="VHK85" s="209"/>
      <c r="VHL85" s="209"/>
      <c r="VHM85" s="209"/>
      <c r="VHN85" s="209"/>
      <c r="VHO85" s="209"/>
      <c r="VHP85" s="209"/>
      <c r="VHQ85" s="209"/>
      <c r="VHR85" s="209"/>
      <c r="VHS85" s="209"/>
      <c r="VHT85" s="209"/>
      <c r="VHU85" s="209"/>
      <c r="VHV85" s="209"/>
      <c r="VHW85" s="209"/>
      <c r="VHX85" s="209"/>
      <c r="VHY85" s="209"/>
      <c r="VHZ85" s="209"/>
      <c r="VIA85" s="209"/>
      <c r="VIB85" s="209"/>
      <c r="VIC85" s="209"/>
      <c r="VID85" s="209"/>
      <c r="VIE85" s="209"/>
      <c r="VIF85" s="209"/>
      <c r="VIG85" s="209"/>
      <c r="VIH85" s="209"/>
      <c r="VII85" s="209"/>
      <c r="VIJ85" s="209"/>
      <c r="VIK85" s="209"/>
      <c r="VIL85" s="209"/>
      <c r="VIM85" s="209"/>
      <c r="VIN85" s="209"/>
      <c r="VIO85" s="209"/>
      <c r="VIP85" s="209"/>
      <c r="VIQ85" s="209"/>
      <c r="VIR85" s="209"/>
      <c r="VIS85" s="209"/>
      <c r="VIT85" s="209"/>
      <c r="VIU85" s="209"/>
      <c r="VIV85" s="209"/>
      <c r="VIW85" s="209"/>
      <c r="VIX85" s="209"/>
      <c r="VIY85" s="209"/>
      <c r="VIZ85" s="209"/>
      <c r="VJA85" s="209"/>
      <c r="VJB85" s="209"/>
      <c r="VJC85" s="209"/>
      <c r="VJD85" s="209"/>
      <c r="VJE85" s="209"/>
      <c r="VJF85" s="209"/>
      <c r="VJG85" s="209"/>
      <c r="VJH85" s="209"/>
      <c r="VJI85" s="209"/>
      <c r="VJJ85" s="209"/>
      <c r="VJK85" s="209"/>
      <c r="VJL85" s="209"/>
      <c r="VJM85" s="209"/>
      <c r="VJN85" s="209"/>
      <c r="VJO85" s="209"/>
      <c r="VJP85" s="209"/>
      <c r="VJQ85" s="209"/>
      <c r="VJR85" s="209"/>
      <c r="VJS85" s="209"/>
      <c r="VJT85" s="209"/>
      <c r="VJU85" s="209"/>
      <c r="VJV85" s="209"/>
      <c r="VJW85" s="209"/>
      <c r="VJX85" s="209"/>
      <c r="VJY85" s="209"/>
      <c r="VJZ85" s="209"/>
      <c r="VKA85" s="209"/>
      <c r="VKB85" s="209"/>
      <c r="VKC85" s="209"/>
      <c r="VKD85" s="209"/>
      <c r="VKE85" s="209"/>
      <c r="VKF85" s="209"/>
      <c r="VKG85" s="209"/>
      <c r="VKH85" s="209"/>
      <c r="VKI85" s="209"/>
      <c r="VKJ85" s="209"/>
      <c r="VKK85" s="209"/>
      <c r="VKL85" s="209"/>
      <c r="VKM85" s="209"/>
      <c r="VKN85" s="209"/>
      <c r="VKO85" s="209"/>
      <c r="VKP85" s="209"/>
      <c r="VKQ85" s="209"/>
      <c r="VKR85" s="209"/>
      <c r="VKS85" s="209"/>
      <c r="VKT85" s="209"/>
      <c r="VKU85" s="209"/>
      <c r="VKV85" s="209"/>
      <c r="VKW85" s="209"/>
      <c r="VKX85" s="209"/>
      <c r="VKY85" s="209"/>
      <c r="VKZ85" s="209"/>
      <c r="VLA85" s="209"/>
      <c r="VLB85" s="209"/>
      <c r="VLC85" s="209"/>
      <c r="VLD85" s="209"/>
      <c r="VLE85" s="209"/>
      <c r="VLF85" s="209"/>
      <c r="VLG85" s="209"/>
      <c r="VLH85" s="209"/>
      <c r="VLI85" s="209"/>
      <c r="VLJ85" s="209"/>
      <c r="VLK85" s="209"/>
      <c r="VLL85" s="209"/>
      <c r="VLM85" s="209"/>
      <c r="VLN85" s="209"/>
      <c r="VLO85" s="209"/>
      <c r="VLP85" s="209"/>
      <c r="VLQ85" s="209"/>
      <c r="VLR85" s="209"/>
      <c r="VLS85" s="209"/>
      <c r="VLT85" s="209"/>
      <c r="VLU85" s="209"/>
      <c r="VLV85" s="209"/>
      <c r="VLW85" s="209"/>
      <c r="VLX85" s="209"/>
      <c r="VLY85" s="209"/>
      <c r="VLZ85" s="209"/>
      <c r="VMA85" s="209"/>
      <c r="VMB85" s="209"/>
      <c r="VMC85" s="209"/>
      <c r="VMD85" s="209"/>
      <c r="VME85" s="209"/>
      <c r="VMF85" s="209"/>
      <c r="VMG85" s="209"/>
      <c r="VMH85" s="209"/>
      <c r="VMI85" s="209"/>
      <c r="VMJ85" s="209"/>
      <c r="VMK85" s="209"/>
      <c r="VML85" s="209"/>
      <c r="VMM85" s="209"/>
      <c r="VMN85" s="209"/>
      <c r="VMO85" s="209"/>
      <c r="VMP85" s="209"/>
      <c r="VMQ85" s="209"/>
      <c r="VMR85" s="209"/>
      <c r="VMS85" s="209"/>
      <c r="VMT85" s="209"/>
      <c r="VMU85" s="209"/>
      <c r="VMV85" s="209"/>
      <c r="VMW85" s="209"/>
      <c r="VMX85" s="209"/>
      <c r="VMY85" s="209"/>
      <c r="VMZ85" s="209"/>
      <c r="VNA85" s="209"/>
      <c r="VNB85" s="209"/>
      <c r="VNC85" s="209"/>
      <c r="VND85" s="209"/>
      <c r="VNE85" s="209"/>
      <c r="VNF85" s="209"/>
      <c r="VNG85" s="209"/>
      <c r="VNH85" s="209"/>
      <c r="VNI85" s="209"/>
      <c r="VNJ85" s="209"/>
      <c r="VNK85" s="209"/>
      <c r="VNL85" s="209"/>
      <c r="VNM85" s="209"/>
      <c r="VNN85" s="209"/>
      <c r="VNO85" s="209"/>
      <c r="VNP85" s="209"/>
      <c r="VNQ85" s="209"/>
      <c r="VNR85" s="209"/>
      <c r="VNS85" s="209"/>
      <c r="VNT85" s="209"/>
      <c r="VNU85" s="209"/>
      <c r="VNV85" s="209"/>
      <c r="VNW85" s="209"/>
      <c r="VNX85" s="209"/>
      <c r="VNY85" s="209"/>
      <c r="VNZ85" s="209"/>
      <c r="VOA85" s="209"/>
      <c r="VOB85" s="209"/>
      <c r="VOC85" s="209"/>
      <c r="VOD85" s="209"/>
      <c r="VOE85" s="209"/>
      <c r="VOF85" s="209"/>
      <c r="VOG85" s="209"/>
      <c r="VOH85" s="209"/>
      <c r="VOI85" s="209"/>
      <c r="VOJ85" s="209"/>
      <c r="VOK85" s="209"/>
      <c r="VOL85" s="209"/>
      <c r="VOM85" s="209"/>
      <c r="VON85" s="209"/>
      <c r="VOO85" s="209"/>
      <c r="VOP85" s="209"/>
      <c r="VOQ85" s="209"/>
      <c r="VOR85" s="209"/>
      <c r="VOS85" s="209"/>
      <c r="VOT85" s="209"/>
      <c r="VOU85" s="209"/>
      <c r="VOV85" s="209"/>
      <c r="VOW85" s="209"/>
      <c r="VOX85" s="209"/>
      <c r="VOY85" s="209"/>
      <c r="VOZ85" s="209"/>
      <c r="VPA85" s="209"/>
      <c r="VPB85" s="209"/>
      <c r="VPC85" s="209"/>
      <c r="VPD85" s="209"/>
      <c r="VPE85" s="209"/>
      <c r="VPF85" s="209"/>
      <c r="VPG85" s="209"/>
      <c r="VPH85" s="209"/>
      <c r="VPI85" s="209"/>
      <c r="VPJ85" s="209"/>
      <c r="VPK85" s="209"/>
      <c r="VPL85" s="209"/>
      <c r="VPM85" s="209"/>
      <c r="VPN85" s="209"/>
      <c r="VPO85" s="209"/>
      <c r="VPP85" s="209"/>
      <c r="VPQ85" s="209"/>
      <c r="VPR85" s="209"/>
      <c r="VPS85" s="209"/>
      <c r="VPT85" s="209"/>
      <c r="VPU85" s="209"/>
      <c r="VPV85" s="209"/>
      <c r="VPW85" s="209"/>
      <c r="VPX85" s="209"/>
      <c r="VPY85" s="209"/>
      <c r="VPZ85" s="209"/>
      <c r="VQA85" s="209"/>
      <c r="VQB85" s="209"/>
      <c r="VQC85" s="209"/>
      <c r="VQD85" s="209"/>
      <c r="VQE85" s="209"/>
      <c r="VQF85" s="209"/>
      <c r="VQG85" s="209"/>
      <c r="VQH85" s="209"/>
      <c r="VQI85" s="209"/>
      <c r="VQJ85" s="209"/>
      <c r="VQK85" s="209"/>
      <c r="VQL85" s="209"/>
      <c r="VQM85" s="209"/>
      <c r="VQN85" s="209"/>
      <c r="VQO85" s="209"/>
      <c r="VQP85" s="209"/>
      <c r="VQQ85" s="209"/>
      <c r="VQR85" s="209"/>
      <c r="VQS85" s="209"/>
      <c r="VQT85" s="209"/>
      <c r="VQU85" s="209"/>
      <c r="VQV85" s="209"/>
      <c r="VQW85" s="209"/>
      <c r="VQX85" s="209"/>
      <c r="VQY85" s="209"/>
      <c r="VQZ85" s="209"/>
      <c r="VRA85" s="209"/>
      <c r="VRB85" s="209"/>
      <c r="VRC85" s="209"/>
      <c r="VRD85" s="209"/>
      <c r="VRE85" s="209"/>
      <c r="VRF85" s="209"/>
      <c r="VRG85" s="209"/>
      <c r="VRH85" s="209"/>
      <c r="VRI85" s="209"/>
      <c r="VRJ85" s="209"/>
      <c r="VRK85" s="209"/>
      <c r="VRL85" s="209"/>
      <c r="VRM85" s="209"/>
      <c r="VRN85" s="209"/>
      <c r="VRO85" s="209"/>
      <c r="VRP85" s="209"/>
      <c r="VRQ85" s="209"/>
      <c r="VRR85" s="209"/>
      <c r="VRS85" s="209"/>
      <c r="VRT85" s="209"/>
      <c r="VRU85" s="209"/>
      <c r="VRV85" s="209"/>
      <c r="VRW85" s="209"/>
      <c r="VRX85" s="209"/>
      <c r="VRY85" s="209"/>
      <c r="VRZ85" s="209"/>
      <c r="VSA85" s="209"/>
      <c r="VSB85" s="209"/>
      <c r="VSC85" s="209"/>
      <c r="VSD85" s="209"/>
      <c r="VSE85" s="209"/>
      <c r="VSF85" s="209"/>
      <c r="VSG85" s="209"/>
      <c r="VSH85" s="209"/>
      <c r="VSI85" s="209"/>
      <c r="VSJ85" s="209"/>
      <c r="VSK85" s="209"/>
      <c r="VSL85" s="209"/>
      <c r="VSM85" s="209"/>
      <c r="VSN85" s="209"/>
      <c r="VSO85" s="209"/>
      <c r="VSP85" s="209"/>
      <c r="VSQ85" s="209"/>
      <c r="VSR85" s="209"/>
      <c r="VSS85" s="209"/>
      <c r="VST85" s="209"/>
      <c r="VSU85" s="209"/>
      <c r="VSV85" s="209"/>
      <c r="VSW85" s="209"/>
      <c r="VSX85" s="209"/>
      <c r="VSY85" s="209"/>
      <c r="VSZ85" s="209"/>
      <c r="VTA85" s="209"/>
      <c r="VTB85" s="209"/>
      <c r="VTC85" s="209"/>
      <c r="VTD85" s="209"/>
      <c r="VTE85" s="209"/>
      <c r="VTF85" s="209"/>
      <c r="VTG85" s="209"/>
      <c r="VTH85" s="209"/>
      <c r="VTI85" s="209"/>
      <c r="VTJ85" s="209"/>
      <c r="VTK85" s="209"/>
      <c r="VTL85" s="209"/>
      <c r="VTM85" s="209"/>
      <c r="VTN85" s="209"/>
      <c r="VTO85" s="209"/>
      <c r="VTP85" s="209"/>
      <c r="VTQ85" s="209"/>
      <c r="VTR85" s="209"/>
      <c r="VTS85" s="209"/>
      <c r="VTT85" s="209"/>
      <c r="VTU85" s="209"/>
      <c r="VTV85" s="209"/>
      <c r="VTW85" s="209"/>
      <c r="VTX85" s="209"/>
      <c r="VTY85" s="209"/>
      <c r="VTZ85" s="209"/>
      <c r="VUA85" s="209"/>
      <c r="VUB85" s="209"/>
      <c r="VUC85" s="209"/>
      <c r="VUD85" s="209"/>
      <c r="VUE85" s="209"/>
      <c r="VUF85" s="209"/>
      <c r="VUG85" s="209"/>
      <c r="VUH85" s="209"/>
      <c r="VUI85" s="209"/>
      <c r="VUJ85" s="209"/>
      <c r="VUK85" s="209"/>
      <c r="VUL85" s="209"/>
      <c r="VUM85" s="209"/>
      <c r="VUN85" s="209"/>
      <c r="VUO85" s="209"/>
      <c r="VUP85" s="209"/>
      <c r="VUQ85" s="209"/>
      <c r="VUR85" s="209"/>
      <c r="VUS85" s="209"/>
      <c r="VUT85" s="209"/>
      <c r="VUU85" s="209"/>
      <c r="VUV85" s="209"/>
      <c r="VUW85" s="209"/>
      <c r="VUX85" s="209"/>
      <c r="VUY85" s="209"/>
      <c r="VUZ85" s="209"/>
      <c r="VVA85" s="209"/>
      <c r="VVB85" s="209"/>
      <c r="VVC85" s="209"/>
      <c r="VVD85" s="209"/>
      <c r="VVE85" s="209"/>
      <c r="VVF85" s="209"/>
      <c r="VVG85" s="209"/>
      <c r="VVH85" s="209"/>
      <c r="VVI85" s="209"/>
      <c r="VVJ85" s="209"/>
      <c r="VVK85" s="209"/>
      <c r="VVL85" s="209"/>
      <c r="VVM85" s="209"/>
      <c r="VVN85" s="209"/>
      <c r="VVO85" s="209"/>
      <c r="VVP85" s="209"/>
      <c r="VVQ85" s="209"/>
      <c r="VVR85" s="209"/>
      <c r="VVS85" s="209"/>
      <c r="VVT85" s="209"/>
      <c r="VVU85" s="209"/>
      <c r="VVV85" s="209"/>
      <c r="VVW85" s="209"/>
      <c r="VVX85" s="209"/>
      <c r="VVY85" s="209"/>
      <c r="VVZ85" s="209"/>
      <c r="VWA85" s="209"/>
      <c r="VWB85" s="209"/>
      <c r="VWC85" s="209"/>
      <c r="VWD85" s="209"/>
      <c r="VWE85" s="209"/>
      <c r="VWF85" s="209"/>
      <c r="VWG85" s="209"/>
      <c r="VWH85" s="209"/>
      <c r="VWI85" s="209"/>
      <c r="VWJ85" s="209"/>
      <c r="VWK85" s="209"/>
      <c r="VWL85" s="209"/>
      <c r="VWM85" s="209"/>
      <c r="VWN85" s="209"/>
      <c r="VWO85" s="209"/>
      <c r="VWP85" s="209"/>
      <c r="VWQ85" s="209"/>
      <c r="VWR85" s="209"/>
      <c r="VWS85" s="209"/>
      <c r="VWT85" s="209"/>
      <c r="VWU85" s="209"/>
      <c r="VWV85" s="209"/>
      <c r="VWW85" s="209"/>
      <c r="VWX85" s="209"/>
      <c r="VWY85" s="209"/>
      <c r="VWZ85" s="209"/>
      <c r="VXA85" s="209"/>
      <c r="VXB85" s="209"/>
      <c r="VXC85" s="209"/>
      <c r="VXD85" s="209"/>
      <c r="VXE85" s="209"/>
      <c r="VXF85" s="209"/>
      <c r="VXG85" s="209"/>
      <c r="VXH85" s="209"/>
      <c r="VXI85" s="209"/>
      <c r="VXJ85" s="209"/>
      <c r="VXK85" s="209"/>
      <c r="VXL85" s="209"/>
      <c r="VXM85" s="209"/>
      <c r="VXN85" s="209"/>
      <c r="VXO85" s="209"/>
      <c r="VXP85" s="209"/>
      <c r="VXQ85" s="209"/>
      <c r="VXR85" s="209"/>
      <c r="VXS85" s="209"/>
      <c r="VXT85" s="209"/>
      <c r="VXU85" s="209"/>
      <c r="VXV85" s="209"/>
      <c r="VXW85" s="209"/>
      <c r="VXX85" s="209"/>
      <c r="VXY85" s="209"/>
      <c r="VXZ85" s="209"/>
      <c r="VYA85" s="209"/>
      <c r="VYB85" s="209"/>
      <c r="VYC85" s="209"/>
      <c r="VYD85" s="209"/>
      <c r="VYE85" s="209"/>
      <c r="VYF85" s="209"/>
      <c r="VYG85" s="209"/>
      <c r="VYH85" s="209"/>
      <c r="VYI85" s="209"/>
      <c r="VYJ85" s="209"/>
      <c r="VYK85" s="209"/>
      <c r="VYL85" s="209"/>
      <c r="VYM85" s="209"/>
      <c r="VYN85" s="209"/>
      <c r="VYO85" s="209"/>
      <c r="VYP85" s="209"/>
      <c r="VYQ85" s="209"/>
      <c r="VYR85" s="209"/>
      <c r="VYS85" s="209"/>
      <c r="VYT85" s="209"/>
      <c r="VYU85" s="209"/>
      <c r="VYV85" s="209"/>
      <c r="VYW85" s="209"/>
      <c r="VYX85" s="209"/>
      <c r="VYY85" s="209"/>
      <c r="VYZ85" s="209"/>
      <c r="VZA85" s="209"/>
      <c r="VZB85" s="209"/>
      <c r="VZC85" s="209"/>
      <c r="VZD85" s="209"/>
      <c r="VZE85" s="209"/>
      <c r="VZF85" s="209"/>
      <c r="VZG85" s="209"/>
      <c r="VZH85" s="209"/>
      <c r="VZI85" s="209"/>
      <c r="VZJ85" s="209"/>
      <c r="VZK85" s="209"/>
      <c r="VZL85" s="209"/>
      <c r="VZM85" s="209"/>
      <c r="VZN85" s="209"/>
      <c r="VZO85" s="209"/>
      <c r="VZP85" s="209"/>
      <c r="VZQ85" s="209"/>
      <c r="VZR85" s="209"/>
      <c r="VZS85" s="209"/>
      <c r="VZT85" s="209"/>
      <c r="VZU85" s="209"/>
      <c r="VZV85" s="209"/>
      <c r="VZW85" s="209"/>
      <c r="VZX85" s="209"/>
      <c r="VZY85" s="209"/>
      <c r="VZZ85" s="209"/>
      <c r="WAA85" s="209"/>
      <c r="WAB85" s="209"/>
      <c r="WAC85" s="209"/>
      <c r="WAD85" s="209"/>
      <c r="WAE85" s="209"/>
      <c r="WAF85" s="209"/>
      <c r="WAG85" s="209"/>
      <c r="WAH85" s="209"/>
      <c r="WAI85" s="209"/>
      <c r="WAJ85" s="209"/>
      <c r="WAK85" s="209"/>
      <c r="WAL85" s="209"/>
      <c r="WAM85" s="209"/>
      <c r="WAN85" s="209"/>
      <c r="WAO85" s="209"/>
      <c r="WAP85" s="209"/>
      <c r="WAQ85" s="209"/>
      <c r="WAR85" s="209"/>
      <c r="WAS85" s="209"/>
      <c r="WAT85" s="209"/>
      <c r="WAU85" s="209"/>
      <c r="WAV85" s="209"/>
      <c r="WAW85" s="209"/>
      <c r="WAX85" s="209"/>
      <c r="WAY85" s="209"/>
      <c r="WAZ85" s="209"/>
      <c r="WBA85" s="209"/>
      <c r="WBB85" s="209"/>
      <c r="WBC85" s="209"/>
      <c r="WBD85" s="209"/>
      <c r="WBE85" s="209"/>
      <c r="WBF85" s="209"/>
      <c r="WBG85" s="209"/>
      <c r="WBH85" s="209"/>
      <c r="WBI85" s="209"/>
      <c r="WBJ85" s="209"/>
      <c r="WBK85" s="209"/>
      <c r="WBL85" s="209"/>
      <c r="WBM85" s="209"/>
      <c r="WBN85" s="209"/>
      <c r="WBO85" s="209"/>
      <c r="WBP85" s="209"/>
      <c r="WBQ85" s="209"/>
      <c r="WBR85" s="209"/>
      <c r="WBS85" s="209"/>
      <c r="WBT85" s="209"/>
      <c r="WBU85" s="209"/>
      <c r="WBV85" s="209"/>
      <c r="WBW85" s="209"/>
      <c r="WBX85" s="209"/>
      <c r="WBY85" s="209"/>
      <c r="WBZ85" s="209"/>
      <c r="WCA85" s="209"/>
      <c r="WCB85" s="209"/>
      <c r="WCC85" s="209"/>
      <c r="WCD85" s="209"/>
      <c r="WCE85" s="209"/>
      <c r="WCF85" s="209"/>
      <c r="WCG85" s="209"/>
      <c r="WCH85" s="209"/>
      <c r="WCI85" s="209"/>
      <c r="WCJ85" s="209"/>
      <c r="WCK85" s="209"/>
      <c r="WCL85" s="209"/>
      <c r="WCM85" s="209"/>
      <c r="WCN85" s="209"/>
      <c r="WCO85" s="209"/>
      <c r="WCP85" s="209"/>
      <c r="WCQ85" s="209"/>
      <c r="WCR85" s="209"/>
      <c r="WCS85" s="209"/>
      <c r="WCT85" s="209"/>
      <c r="WCU85" s="209"/>
      <c r="WCV85" s="209"/>
      <c r="WCW85" s="209"/>
      <c r="WCX85" s="209"/>
      <c r="WCY85" s="209"/>
      <c r="WCZ85" s="209"/>
      <c r="WDA85" s="209"/>
      <c r="WDB85" s="209"/>
      <c r="WDC85" s="209"/>
      <c r="WDD85" s="209"/>
      <c r="WDE85" s="209"/>
      <c r="WDF85" s="209"/>
      <c r="WDG85" s="209"/>
      <c r="WDH85" s="209"/>
      <c r="WDI85" s="209"/>
      <c r="WDJ85" s="209"/>
      <c r="WDK85" s="209"/>
      <c r="WDL85" s="209"/>
      <c r="WDM85" s="209"/>
      <c r="WDN85" s="209"/>
      <c r="WDO85" s="209"/>
      <c r="WDP85" s="209"/>
      <c r="WDQ85" s="209"/>
      <c r="WDR85" s="209"/>
      <c r="WDS85" s="209"/>
      <c r="WDT85" s="209"/>
      <c r="WDU85" s="209"/>
      <c r="WDV85" s="209"/>
      <c r="WDW85" s="209"/>
      <c r="WDX85" s="209"/>
      <c r="WDY85" s="209"/>
      <c r="WDZ85" s="209"/>
      <c r="WEA85" s="209"/>
      <c r="WEB85" s="209"/>
      <c r="WEC85" s="209"/>
      <c r="WED85" s="209"/>
      <c r="WEE85" s="209"/>
      <c r="WEF85" s="209"/>
      <c r="WEG85" s="209"/>
      <c r="WEH85" s="209"/>
      <c r="WEI85" s="209"/>
      <c r="WEJ85" s="209"/>
      <c r="WEK85" s="209"/>
      <c r="WEL85" s="209"/>
      <c r="WEM85" s="209"/>
      <c r="WEN85" s="209"/>
      <c r="WEO85" s="209"/>
      <c r="WEP85" s="209"/>
      <c r="WEQ85" s="209"/>
      <c r="WER85" s="209"/>
      <c r="WES85" s="209"/>
      <c r="WET85" s="209"/>
      <c r="WEU85" s="209"/>
      <c r="WEV85" s="209"/>
      <c r="WEW85" s="209"/>
      <c r="WEX85" s="209"/>
      <c r="WEY85" s="209"/>
      <c r="WEZ85" s="209"/>
      <c r="WFA85" s="209"/>
      <c r="WFB85" s="209"/>
      <c r="WFC85" s="209"/>
      <c r="WFD85" s="209"/>
      <c r="WFE85" s="209"/>
      <c r="WFF85" s="209"/>
      <c r="WFG85" s="209"/>
      <c r="WFH85" s="209"/>
      <c r="WFI85" s="209"/>
      <c r="WFJ85" s="209"/>
      <c r="WFK85" s="209"/>
      <c r="WFL85" s="209"/>
      <c r="WFM85" s="209"/>
      <c r="WFN85" s="209"/>
      <c r="WFO85" s="209"/>
      <c r="WFP85" s="209"/>
      <c r="WFQ85" s="209"/>
      <c r="WFR85" s="209"/>
      <c r="WFS85" s="209"/>
      <c r="WFT85" s="209"/>
      <c r="WFU85" s="209"/>
      <c r="WFV85" s="209"/>
      <c r="WFW85" s="209"/>
      <c r="WFX85" s="209"/>
      <c r="WFY85" s="209"/>
      <c r="WFZ85" s="209"/>
      <c r="WGA85" s="209"/>
      <c r="WGB85" s="209"/>
      <c r="WGC85" s="209"/>
      <c r="WGD85" s="209"/>
      <c r="WGE85" s="209"/>
      <c r="WGF85" s="209"/>
      <c r="WGG85" s="209"/>
      <c r="WGH85" s="209"/>
      <c r="WGI85" s="209"/>
      <c r="WGJ85" s="209"/>
      <c r="WGK85" s="209"/>
      <c r="WGL85" s="209"/>
      <c r="WGM85" s="209"/>
      <c r="WGN85" s="209"/>
      <c r="WGO85" s="209"/>
      <c r="WGP85" s="209"/>
      <c r="WGQ85" s="209"/>
      <c r="WGR85" s="209"/>
      <c r="WGS85" s="209"/>
      <c r="WGT85" s="209"/>
      <c r="WGU85" s="209"/>
      <c r="WGV85" s="209"/>
      <c r="WGW85" s="209"/>
      <c r="WGX85" s="209"/>
      <c r="WGY85" s="209"/>
      <c r="WGZ85" s="209"/>
      <c r="WHA85" s="209"/>
      <c r="WHB85" s="209"/>
      <c r="WHC85" s="209"/>
      <c r="WHD85" s="209"/>
      <c r="WHE85" s="209"/>
      <c r="WHF85" s="209"/>
      <c r="WHG85" s="209"/>
      <c r="WHH85" s="209"/>
      <c r="WHI85" s="209"/>
      <c r="WHJ85" s="209"/>
      <c r="WHK85" s="209"/>
      <c r="WHL85" s="209"/>
      <c r="WHM85" s="209"/>
      <c r="WHN85" s="209"/>
      <c r="WHO85" s="209"/>
      <c r="WHP85" s="209"/>
      <c r="WHQ85" s="209"/>
      <c r="WHR85" s="209"/>
      <c r="WHS85" s="209"/>
      <c r="WHT85" s="209"/>
      <c r="WHU85" s="209"/>
      <c r="WHV85" s="209"/>
      <c r="WHW85" s="209"/>
      <c r="WHX85" s="209"/>
      <c r="WHY85" s="209"/>
      <c r="WHZ85" s="209"/>
      <c r="WIA85" s="209"/>
      <c r="WIB85" s="209"/>
      <c r="WIC85" s="209"/>
      <c r="WID85" s="209"/>
      <c r="WIE85" s="209"/>
      <c r="WIF85" s="209"/>
      <c r="WIG85" s="209"/>
      <c r="WIH85" s="209"/>
      <c r="WII85" s="209"/>
      <c r="WIJ85" s="209"/>
      <c r="WIK85" s="209"/>
      <c r="WIL85" s="209"/>
      <c r="WIM85" s="209"/>
      <c r="WIN85" s="209"/>
      <c r="WIO85" s="209"/>
      <c r="WIP85" s="209"/>
      <c r="WIQ85" s="209"/>
      <c r="WIR85" s="209"/>
      <c r="WIS85" s="209"/>
      <c r="WIT85" s="209"/>
      <c r="WIU85" s="209"/>
      <c r="WIV85" s="209"/>
      <c r="WIW85" s="209"/>
      <c r="WIX85" s="209"/>
      <c r="WIY85" s="209"/>
      <c r="WIZ85" s="209"/>
      <c r="WJA85" s="209"/>
      <c r="WJB85" s="209"/>
      <c r="WJC85" s="209"/>
      <c r="WJD85" s="209"/>
      <c r="WJE85" s="209"/>
      <c r="WJF85" s="209"/>
      <c r="WJG85" s="209"/>
      <c r="WJH85" s="209"/>
      <c r="WJI85" s="209"/>
      <c r="WJJ85" s="209"/>
      <c r="WJK85" s="209"/>
      <c r="WJL85" s="209"/>
      <c r="WJM85" s="209"/>
      <c r="WJN85" s="209"/>
      <c r="WJO85" s="209"/>
      <c r="WJP85" s="209"/>
      <c r="WJQ85" s="209"/>
      <c r="WJR85" s="209"/>
      <c r="WJS85" s="209"/>
      <c r="WJT85" s="209"/>
      <c r="WJU85" s="209"/>
      <c r="WJV85" s="209"/>
      <c r="WJW85" s="209"/>
      <c r="WJX85" s="209"/>
      <c r="WJY85" s="209"/>
      <c r="WJZ85" s="209"/>
      <c r="WKA85" s="209"/>
      <c r="WKB85" s="209"/>
      <c r="WKC85" s="209"/>
      <c r="WKD85" s="209"/>
      <c r="WKE85" s="209"/>
      <c r="WKF85" s="209"/>
      <c r="WKG85" s="209"/>
      <c r="WKH85" s="209"/>
      <c r="WKI85" s="209"/>
      <c r="WKJ85" s="209"/>
      <c r="WKK85" s="209"/>
      <c r="WKL85" s="209"/>
      <c r="WKM85" s="209"/>
      <c r="WKN85" s="209"/>
      <c r="WKO85" s="209"/>
      <c r="WKP85" s="209"/>
      <c r="WKQ85" s="209"/>
      <c r="WKR85" s="209"/>
      <c r="WKS85" s="209"/>
      <c r="WKT85" s="209"/>
      <c r="WKU85" s="209"/>
      <c r="WKV85" s="209"/>
      <c r="WKW85" s="209"/>
      <c r="WKX85" s="209"/>
      <c r="WKY85" s="209"/>
      <c r="WKZ85" s="209"/>
      <c r="WLA85" s="209"/>
      <c r="WLB85" s="209"/>
      <c r="WLC85" s="209"/>
      <c r="WLD85" s="209"/>
      <c r="WLE85" s="209"/>
      <c r="WLF85" s="209"/>
      <c r="WLG85" s="209"/>
      <c r="WLH85" s="209"/>
      <c r="WLI85" s="209"/>
      <c r="WLJ85" s="209"/>
      <c r="WLK85" s="209"/>
      <c r="WLL85" s="209"/>
      <c r="WLM85" s="209"/>
      <c r="WLN85" s="209"/>
      <c r="WLO85" s="209"/>
      <c r="WLP85" s="209"/>
      <c r="WLQ85" s="209"/>
      <c r="WLR85" s="209"/>
      <c r="WLS85" s="209"/>
      <c r="WLT85" s="209"/>
      <c r="WLU85" s="209"/>
      <c r="WLV85" s="209"/>
      <c r="WLW85" s="209"/>
      <c r="WLX85" s="209"/>
      <c r="WLY85" s="209"/>
      <c r="WLZ85" s="209"/>
      <c r="WMA85" s="209"/>
      <c r="WMB85" s="209"/>
      <c r="WMC85" s="209"/>
      <c r="WMD85" s="209"/>
      <c r="WME85" s="209"/>
      <c r="WMF85" s="209"/>
      <c r="WMG85" s="209"/>
      <c r="WMH85" s="209"/>
      <c r="WMI85" s="209"/>
      <c r="WMJ85" s="209"/>
      <c r="WMK85" s="209"/>
      <c r="WML85" s="209"/>
      <c r="WMM85" s="209"/>
      <c r="WMN85" s="209"/>
      <c r="WMO85" s="209"/>
      <c r="WMP85" s="209"/>
      <c r="WMQ85" s="209"/>
      <c r="WMR85" s="209"/>
      <c r="WMS85" s="209"/>
      <c r="WMT85" s="209"/>
      <c r="WMU85" s="209"/>
      <c r="WMV85" s="209"/>
      <c r="WMW85" s="209"/>
      <c r="WMX85" s="209"/>
      <c r="WMY85" s="209"/>
      <c r="WMZ85" s="209"/>
      <c r="WNA85" s="209"/>
      <c r="WNB85" s="209"/>
      <c r="WNC85" s="209"/>
      <c r="WND85" s="209"/>
      <c r="WNE85" s="209"/>
      <c r="WNF85" s="209"/>
      <c r="WNG85" s="209"/>
      <c r="WNH85" s="209"/>
      <c r="WNI85" s="209"/>
      <c r="WNJ85" s="209"/>
      <c r="WNK85" s="209"/>
      <c r="WNL85" s="209"/>
      <c r="WNM85" s="209"/>
      <c r="WNN85" s="209"/>
      <c r="WNO85" s="209"/>
      <c r="WNP85" s="209"/>
      <c r="WNQ85" s="209"/>
      <c r="WNR85" s="209"/>
      <c r="WNS85" s="209"/>
      <c r="WNT85" s="209"/>
      <c r="WNU85" s="209"/>
      <c r="WNV85" s="209"/>
      <c r="WNW85" s="209"/>
      <c r="WNX85" s="209"/>
      <c r="WNY85" s="209"/>
      <c r="WNZ85" s="209"/>
      <c r="WOA85" s="209"/>
      <c r="WOB85" s="209"/>
      <c r="WOC85" s="209"/>
      <c r="WOD85" s="209"/>
      <c r="WOE85" s="209"/>
      <c r="WOF85" s="209"/>
      <c r="WOG85" s="209"/>
      <c r="WOH85" s="209"/>
      <c r="WOI85" s="209"/>
      <c r="WOJ85" s="209"/>
      <c r="WOK85" s="209"/>
      <c r="WOL85" s="209"/>
      <c r="WOM85" s="209"/>
      <c r="WON85" s="209"/>
      <c r="WOO85" s="209"/>
      <c r="WOP85" s="209"/>
      <c r="WOQ85" s="209"/>
      <c r="WOR85" s="209"/>
      <c r="WOS85" s="209"/>
      <c r="WOT85" s="209"/>
      <c r="WOU85" s="209"/>
      <c r="WOV85" s="209"/>
      <c r="WOW85" s="209"/>
      <c r="WOX85" s="209"/>
      <c r="WOY85" s="209"/>
      <c r="WOZ85" s="209"/>
      <c r="WPA85" s="209"/>
      <c r="WPB85" s="209"/>
      <c r="WPC85" s="209"/>
      <c r="WPD85" s="209"/>
      <c r="WPE85" s="209"/>
      <c r="WPF85" s="209"/>
      <c r="WPG85" s="209"/>
      <c r="WPH85" s="209"/>
      <c r="WPI85" s="209"/>
      <c r="WPJ85" s="209"/>
      <c r="WPK85" s="209"/>
      <c r="WPL85" s="209"/>
      <c r="WPM85" s="209"/>
      <c r="WPN85" s="209"/>
      <c r="WPO85" s="209"/>
      <c r="WPP85" s="209"/>
      <c r="WPQ85" s="209"/>
      <c r="WPR85" s="209"/>
      <c r="WPS85" s="209"/>
      <c r="WPT85" s="209"/>
      <c r="WPU85" s="209"/>
      <c r="WPV85" s="209"/>
      <c r="WPW85" s="209"/>
      <c r="WPX85" s="209"/>
      <c r="WPY85" s="209"/>
      <c r="WPZ85" s="209"/>
      <c r="WQA85" s="209"/>
      <c r="WQB85" s="209"/>
      <c r="WQC85" s="209"/>
      <c r="WQD85" s="209"/>
      <c r="WQE85" s="209"/>
      <c r="WQF85" s="209"/>
      <c r="WQG85" s="209"/>
      <c r="WQH85" s="209"/>
      <c r="WQI85" s="209"/>
      <c r="WQJ85" s="209"/>
      <c r="WQK85" s="209"/>
      <c r="WQL85" s="209"/>
      <c r="WQM85" s="209"/>
      <c r="WQN85" s="209"/>
      <c r="WQO85" s="209"/>
      <c r="WQP85" s="209"/>
      <c r="WQQ85" s="209"/>
      <c r="WQR85" s="209"/>
      <c r="WQS85" s="209"/>
      <c r="WQT85" s="209"/>
      <c r="WQU85" s="209"/>
      <c r="WQV85" s="209"/>
      <c r="WQW85" s="209"/>
      <c r="WQX85" s="209"/>
      <c r="WQY85" s="209"/>
      <c r="WQZ85" s="209"/>
      <c r="WRA85" s="209"/>
      <c r="WRB85" s="209"/>
      <c r="WRC85" s="209"/>
      <c r="WRD85" s="209"/>
      <c r="WRE85" s="209"/>
      <c r="WRF85" s="209"/>
      <c r="WRG85" s="209"/>
      <c r="WRH85" s="209"/>
      <c r="WRI85" s="209"/>
      <c r="WRJ85" s="209"/>
      <c r="WRK85" s="209"/>
      <c r="WRL85" s="209"/>
      <c r="WRM85" s="209"/>
      <c r="WRN85" s="209"/>
      <c r="WRO85" s="209"/>
      <c r="WRP85" s="209"/>
      <c r="WRQ85" s="209"/>
      <c r="WRR85" s="209"/>
      <c r="WRS85" s="209"/>
      <c r="WRT85" s="209"/>
      <c r="WRU85" s="209"/>
      <c r="WRV85" s="209"/>
      <c r="WRW85" s="209"/>
      <c r="WRX85" s="209"/>
      <c r="WRY85" s="209"/>
      <c r="WRZ85" s="209"/>
      <c r="WSA85" s="209"/>
      <c r="WSB85" s="209"/>
      <c r="WSC85" s="209"/>
      <c r="WSD85" s="209"/>
      <c r="WSE85" s="209"/>
      <c r="WSF85" s="209"/>
      <c r="WSG85" s="209"/>
      <c r="WSH85" s="209"/>
      <c r="WSI85" s="209"/>
      <c r="WSJ85" s="209"/>
      <c r="WSK85" s="209"/>
      <c r="WSL85" s="209"/>
      <c r="WSM85" s="209"/>
      <c r="WSN85" s="209"/>
      <c r="WSO85" s="209"/>
      <c r="WSP85" s="209"/>
      <c r="WSQ85" s="209"/>
      <c r="WSR85" s="209"/>
      <c r="WSS85" s="209"/>
      <c r="WST85" s="209"/>
      <c r="WSU85" s="209"/>
      <c r="WSV85" s="209"/>
      <c r="WSW85" s="209"/>
      <c r="WSX85" s="209"/>
      <c r="WSY85" s="209"/>
      <c r="WSZ85" s="209"/>
      <c r="WTA85" s="209"/>
      <c r="WTB85" s="209"/>
      <c r="WTC85" s="209"/>
      <c r="WTD85" s="209"/>
      <c r="WTE85" s="209"/>
      <c r="WTF85" s="209"/>
      <c r="WTG85" s="209"/>
      <c r="WTH85" s="209"/>
      <c r="WTI85" s="209"/>
      <c r="WTJ85" s="209"/>
      <c r="WTK85" s="209"/>
      <c r="WTL85" s="209"/>
      <c r="WTM85" s="209"/>
      <c r="WTN85" s="209"/>
      <c r="WTO85" s="209"/>
      <c r="WTP85" s="209"/>
      <c r="WTQ85" s="209"/>
      <c r="WTR85" s="209"/>
      <c r="WTS85" s="209"/>
      <c r="WTT85" s="209"/>
      <c r="WTU85" s="209"/>
      <c r="WTV85" s="209"/>
      <c r="WTW85" s="209"/>
      <c r="WTX85" s="209"/>
      <c r="WTY85" s="209"/>
      <c r="WTZ85" s="209"/>
      <c r="WUA85" s="209"/>
      <c r="WUB85" s="209"/>
      <c r="WUC85" s="209"/>
      <c r="WUD85" s="209"/>
      <c r="WUE85" s="209"/>
      <c r="WUF85" s="209"/>
      <c r="WUG85" s="209"/>
      <c r="WUH85" s="209"/>
      <c r="WUI85" s="209"/>
      <c r="WUJ85" s="209"/>
      <c r="WUK85" s="209"/>
      <c r="WUL85" s="209"/>
      <c r="WUM85" s="209"/>
      <c r="WUN85" s="209"/>
      <c r="WUO85" s="209"/>
      <c r="WUP85" s="209"/>
      <c r="WUQ85" s="209"/>
      <c r="WUR85" s="209"/>
      <c r="WUS85" s="209"/>
      <c r="WUT85" s="209"/>
      <c r="WUU85" s="209"/>
      <c r="WUV85" s="209"/>
      <c r="WUW85" s="209"/>
      <c r="WUX85" s="209"/>
      <c r="WUY85" s="209"/>
      <c r="WUZ85" s="209"/>
      <c r="WVA85" s="209"/>
      <c r="WVB85" s="209"/>
      <c r="WVC85" s="209"/>
      <c r="WVD85" s="209"/>
      <c r="WVE85" s="209"/>
      <c r="WVF85" s="209"/>
      <c r="WVG85" s="209"/>
      <c r="WVH85" s="209"/>
      <c r="WVI85" s="209"/>
      <c r="WVJ85" s="209"/>
      <c r="WVK85" s="209"/>
      <c r="WVL85" s="209"/>
      <c r="WVM85" s="209"/>
      <c r="WVN85" s="209"/>
      <c r="WVO85" s="209"/>
      <c r="WVP85" s="209"/>
      <c r="WVQ85" s="209"/>
      <c r="WVR85" s="209"/>
      <c r="WVS85" s="209"/>
      <c r="WVT85" s="209"/>
      <c r="WVU85" s="209"/>
      <c r="WVV85" s="209"/>
      <c r="WVW85" s="209"/>
      <c r="WVX85" s="209"/>
      <c r="WVY85" s="209"/>
      <c r="WVZ85" s="209"/>
      <c r="WWA85" s="209"/>
      <c r="WWB85" s="209"/>
      <c r="WWC85" s="209"/>
      <c r="WWD85" s="209"/>
      <c r="WWE85" s="209"/>
      <c r="WWF85" s="209"/>
      <c r="WWG85" s="209"/>
      <c r="WWH85" s="209"/>
      <c r="WWI85" s="209"/>
      <c r="WWJ85" s="209"/>
      <c r="WWK85" s="209"/>
      <c r="WWL85" s="209"/>
      <c r="WWM85" s="209"/>
      <c r="WWN85" s="209"/>
      <c r="WWO85" s="209"/>
      <c r="WWP85" s="209"/>
      <c r="WWQ85" s="209"/>
      <c r="WWR85" s="209"/>
      <c r="WWS85" s="209"/>
      <c r="WWT85" s="209"/>
      <c r="WWU85" s="209"/>
      <c r="WWV85" s="209"/>
      <c r="WWW85" s="209"/>
      <c r="WWX85" s="209"/>
      <c r="WWY85" s="209"/>
      <c r="WWZ85" s="209"/>
      <c r="WXA85" s="209"/>
      <c r="WXB85" s="209"/>
      <c r="WXC85" s="209"/>
      <c r="WXD85" s="209"/>
      <c r="WXE85" s="209"/>
      <c r="WXF85" s="209"/>
      <c r="WXG85" s="209"/>
      <c r="WXH85" s="209"/>
      <c r="WXI85" s="209"/>
      <c r="WXJ85" s="209"/>
      <c r="WXK85" s="209"/>
      <c r="WXL85" s="209"/>
      <c r="WXM85" s="209"/>
      <c r="WXN85" s="209"/>
      <c r="WXO85" s="209"/>
      <c r="WXP85" s="209"/>
      <c r="WXQ85" s="209"/>
      <c r="WXR85" s="209"/>
      <c r="WXS85" s="209"/>
      <c r="WXT85" s="209"/>
      <c r="WXU85" s="209"/>
      <c r="WXV85" s="209"/>
      <c r="WXW85" s="209"/>
      <c r="WXX85" s="209"/>
      <c r="WXY85" s="209"/>
      <c r="WXZ85" s="209"/>
      <c r="WYA85" s="209"/>
      <c r="WYB85" s="209"/>
      <c r="WYC85" s="209"/>
      <c r="WYD85" s="209"/>
      <c r="WYE85" s="209"/>
      <c r="WYF85" s="209"/>
      <c r="WYG85" s="209"/>
      <c r="WYH85" s="209"/>
      <c r="WYI85" s="209"/>
      <c r="WYJ85" s="209"/>
      <c r="WYK85" s="209"/>
      <c r="WYL85" s="209"/>
      <c r="WYM85" s="209"/>
      <c r="WYN85" s="209"/>
      <c r="WYO85" s="209"/>
      <c r="WYP85" s="209"/>
      <c r="WYQ85" s="209"/>
      <c r="WYR85" s="209"/>
      <c r="WYS85" s="209"/>
      <c r="WYT85" s="209"/>
      <c r="WYU85" s="209"/>
      <c r="WYV85" s="209"/>
      <c r="WYW85" s="209"/>
      <c r="WYX85" s="209"/>
      <c r="WYY85" s="209"/>
      <c r="WYZ85" s="209"/>
      <c r="WZA85" s="209"/>
      <c r="WZB85" s="209"/>
      <c r="WZC85" s="209"/>
      <c r="WZD85" s="209"/>
      <c r="WZE85" s="209"/>
      <c r="WZF85" s="209"/>
      <c r="WZG85" s="209"/>
      <c r="WZH85" s="209"/>
      <c r="WZI85" s="209"/>
      <c r="WZJ85" s="209"/>
      <c r="WZK85" s="209"/>
      <c r="WZL85" s="209"/>
      <c r="WZM85" s="209"/>
      <c r="WZN85" s="209"/>
      <c r="WZO85" s="209"/>
      <c r="WZP85" s="209"/>
      <c r="WZQ85" s="209"/>
      <c r="WZR85" s="209"/>
      <c r="WZS85" s="209"/>
      <c r="WZT85" s="209"/>
      <c r="WZU85" s="209"/>
      <c r="WZV85" s="209"/>
      <c r="WZW85" s="209"/>
      <c r="WZX85" s="209"/>
      <c r="WZY85" s="209"/>
      <c r="WZZ85" s="209"/>
      <c r="XAA85" s="209"/>
      <c r="XAB85" s="209"/>
      <c r="XAC85" s="209"/>
      <c r="XAD85" s="209"/>
      <c r="XAE85" s="209"/>
      <c r="XAF85" s="209"/>
      <c r="XAG85" s="209"/>
      <c r="XAH85" s="209"/>
      <c r="XAI85" s="209"/>
      <c r="XAJ85" s="209"/>
      <c r="XAK85" s="209"/>
      <c r="XAL85" s="209"/>
      <c r="XAM85" s="209"/>
      <c r="XAN85" s="209"/>
      <c r="XAO85" s="209"/>
      <c r="XAP85" s="209"/>
      <c r="XAQ85" s="209"/>
      <c r="XAR85" s="209"/>
      <c r="XAS85" s="209"/>
      <c r="XAT85" s="209"/>
      <c r="XAU85" s="209"/>
      <c r="XAV85" s="209"/>
      <c r="XAW85" s="209"/>
      <c r="XAX85" s="209"/>
      <c r="XAY85" s="209"/>
      <c r="XAZ85" s="209"/>
      <c r="XBA85" s="209"/>
      <c r="XBB85" s="209"/>
      <c r="XBC85" s="209"/>
      <c r="XBD85" s="209"/>
      <c r="XBE85" s="209"/>
      <c r="XBF85" s="209"/>
      <c r="XBG85" s="209"/>
      <c r="XBH85" s="209"/>
      <c r="XBI85" s="209"/>
      <c r="XBJ85" s="209"/>
      <c r="XBK85" s="209"/>
      <c r="XBL85" s="209"/>
      <c r="XBM85" s="209"/>
      <c r="XBN85" s="209"/>
      <c r="XBO85" s="209"/>
      <c r="XBP85" s="209"/>
      <c r="XBQ85" s="209"/>
      <c r="XBR85" s="209"/>
      <c r="XBS85" s="209"/>
      <c r="XBT85" s="209"/>
      <c r="XBU85" s="209"/>
      <c r="XBV85" s="209"/>
      <c r="XBW85" s="209"/>
      <c r="XBX85" s="209"/>
      <c r="XBY85" s="209"/>
      <c r="XBZ85" s="209"/>
      <c r="XCA85" s="209"/>
      <c r="XCB85" s="209"/>
      <c r="XCC85" s="209"/>
      <c r="XCD85" s="209"/>
      <c r="XCE85" s="209"/>
      <c r="XCF85" s="209"/>
      <c r="XCG85" s="209"/>
      <c r="XCH85" s="209"/>
      <c r="XCI85" s="209"/>
      <c r="XCJ85" s="209"/>
      <c r="XCK85" s="209"/>
      <c r="XCL85" s="209"/>
      <c r="XCM85" s="209"/>
      <c r="XCN85" s="209"/>
      <c r="XCO85" s="209"/>
      <c r="XCP85" s="209"/>
      <c r="XCQ85" s="209"/>
      <c r="XCR85" s="209"/>
      <c r="XCS85" s="209"/>
      <c r="XCT85" s="209"/>
      <c r="XCU85" s="209"/>
      <c r="XCV85" s="209"/>
      <c r="XCW85" s="209"/>
      <c r="XCX85" s="209"/>
      <c r="XCY85" s="209"/>
      <c r="XCZ85" s="209"/>
      <c r="XDA85" s="209"/>
      <c r="XDB85" s="209"/>
      <c r="XDC85" s="209"/>
      <c r="XDD85" s="209"/>
      <c r="XDE85" s="209"/>
      <c r="XDF85" s="209"/>
      <c r="XDG85" s="209"/>
      <c r="XDH85" s="209"/>
      <c r="XDI85" s="209"/>
      <c r="XDJ85" s="209"/>
      <c r="XDK85" s="209"/>
      <c r="XDL85" s="209"/>
      <c r="XDM85" s="209"/>
      <c r="XDN85" s="209"/>
      <c r="XDO85" s="209"/>
      <c r="XDP85" s="209"/>
      <c r="XDQ85" s="209"/>
      <c r="XDR85" s="209"/>
      <c r="XDS85" s="209"/>
      <c r="XDT85" s="209"/>
      <c r="XDU85" s="209"/>
      <c r="XDV85" s="209"/>
      <c r="XDW85" s="209"/>
      <c r="XDX85" s="209"/>
      <c r="XDY85" s="209"/>
      <c r="XDZ85" s="209"/>
      <c r="XEA85" s="209"/>
      <c r="XEB85" s="209"/>
      <c r="XEC85" s="209"/>
      <c r="XED85" s="209"/>
      <c r="XEE85" s="209"/>
      <c r="XEF85" s="209"/>
      <c r="XEG85" s="209"/>
      <c r="XEH85" s="209"/>
      <c r="XEI85" s="209"/>
      <c r="XEJ85" s="209"/>
      <c r="XEK85" s="209"/>
      <c r="XEL85" s="209"/>
      <c r="XEM85" s="209"/>
      <c r="XEN85" s="209"/>
      <c r="XEO85" s="209"/>
      <c r="XEP85" s="209"/>
      <c r="XEQ85" s="209"/>
      <c r="XER85" s="209"/>
      <c r="XES85" s="209"/>
      <c r="XET85" s="209"/>
      <c r="XEU85" s="209"/>
      <c r="XEV85" s="209"/>
      <c r="XEW85" s="209"/>
      <c r="XEX85" s="209"/>
      <c r="XEY85" s="209"/>
      <c r="XEZ85" s="209"/>
      <c r="XFA85" s="209"/>
      <c r="XFB85" s="209"/>
      <c r="XFC85" s="209"/>
      <c r="XFD85" s="209"/>
    </row>
    <row r="86" spans="1:16384" s="181" customFormat="1" ht="23.25" customHeight="1" x14ac:dyDescent="0.25">
      <c r="A86" s="867" t="s">
        <v>1303</v>
      </c>
      <c r="B86" s="867"/>
      <c r="C86" s="867"/>
      <c r="D86" s="867"/>
      <c r="E86" s="867"/>
      <c r="F86" s="867"/>
      <c r="G86" s="867"/>
      <c r="H86" s="867"/>
      <c r="I86" s="867"/>
      <c r="J86" s="867"/>
      <c r="K86" s="867"/>
      <c r="L86" s="867"/>
      <c r="M86" s="867"/>
      <c r="N86" s="867"/>
      <c r="O86" s="1301" t="s">
        <v>1304</v>
      </c>
      <c r="P86" s="1301"/>
      <c r="Q86" s="1301"/>
      <c r="R86" s="1301"/>
      <c r="S86" s="1301"/>
      <c r="T86" s="1301"/>
      <c r="U86" s="1301"/>
      <c r="V86" s="1301"/>
      <c r="W86" s="1301"/>
      <c r="X86" s="1301"/>
      <c r="Y86" s="1301"/>
      <c r="Z86" s="1301"/>
      <c r="AA86" s="1301"/>
      <c r="AB86" s="1301" t="s">
        <v>1305</v>
      </c>
      <c r="AC86" s="1301"/>
      <c r="AD86" s="1301"/>
      <c r="AE86" s="1301"/>
      <c r="AF86" s="1301"/>
      <c r="AG86" s="1301"/>
      <c r="AH86" s="1301"/>
      <c r="AI86" s="1301"/>
      <c r="AJ86" s="1301"/>
      <c r="AK86" s="1301"/>
      <c r="AL86" s="1301"/>
      <c r="AM86" s="1301"/>
      <c r="AN86" s="1301"/>
      <c r="AO86" s="1301"/>
      <c r="AP86" s="1303" t="s">
        <v>1306</v>
      </c>
      <c r="AQ86" s="1303"/>
      <c r="AR86" s="1303"/>
      <c r="AS86" s="1303"/>
      <c r="AT86" s="1303"/>
      <c r="AU86" s="1303"/>
      <c r="AV86" s="1303"/>
      <c r="AW86" s="1303"/>
      <c r="AX86" s="1303"/>
      <c r="AY86" s="1303"/>
      <c r="AZ86" s="179"/>
      <c r="BA86" s="210"/>
      <c r="BB86" s="210"/>
      <c r="BC86" s="209"/>
      <c r="BD86" s="209"/>
      <c r="BE86" s="209"/>
      <c r="BF86" s="209"/>
      <c r="BG86" s="209"/>
      <c r="BH86" s="209"/>
      <c r="BI86" s="209"/>
      <c r="BJ86" s="209"/>
      <c r="BK86" s="209"/>
      <c r="BL86" s="209"/>
      <c r="BM86" s="209"/>
      <c r="BN86" s="209"/>
      <c r="BO86" s="209"/>
      <c r="BP86" s="209"/>
      <c r="BQ86" s="209"/>
      <c r="BR86" s="209"/>
      <c r="BS86" s="209"/>
      <c r="BT86" s="209"/>
      <c r="BU86" s="209"/>
      <c r="BV86" s="209"/>
      <c r="BW86" s="209"/>
      <c r="BX86" s="209"/>
      <c r="BY86" s="209"/>
      <c r="BZ86" s="209"/>
      <c r="CA86" s="209"/>
      <c r="CB86" s="209"/>
      <c r="CC86" s="209"/>
      <c r="CD86" s="209"/>
      <c r="CE86" s="209"/>
      <c r="CF86" s="209"/>
      <c r="CG86" s="209"/>
      <c r="CH86" s="209"/>
      <c r="CI86" s="209"/>
      <c r="CJ86" s="209"/>
      <c r="CK86" s="209"/>
      <c r="CL86" s="209"/>
      <c r="CM86" s="209"/>
      <c r="CN86" s="209"/>
      <c r="CO86" s="209"/>
      <c r="CP86" s="209"/>
      <c r="CQ86" s="209"/>
      <c r="CR86" s="209"/>
      <c r="CS86" s="209"/>
      <c r="CT86" s="209"/>
      <c r="CU86" s="209"/>
      <c r="CV86" s="209"/>
      <c r="CW86" s="209"/>
      <c r="CX86" s="209"/>
      <c r="CY86" s="209"/>
      <c r="CZ86" s="209"/>
      <c r="DA86" s="209"/>
      <c r="DB86" s="209"/>
      <c r="DC86" s="209"/>
      <c r="DD86" s="209"/>
      <c r="DE86" s="209"/>
      <c r="DF86" s="209"/>
      <c r="DG86" s="209"/>
      <c r="DH86" s="209"/>
      <c r="DI86" s="209"/>
      <c r="DJ86" s="209"/>
      <c r="DK86" s="209"/>
      <c r="DL86" s="209"/>
      <c r="DM86" s="209"/>
      <c r="DN86" s="209"/>
      <c r="DO86" s="209"/>
      <c r="DP86" s="209"/>
      <c r="DQ86" s="209"/>
      <c r="DR86" s="209"/>
      <c r="DS86" s="209"/>
      <c r="DT86" s="209"/>
      <c r="DU86" s="209"/>
      <c r="DV86" s="209"/>
      <c r="DW86" s="209"/>
      <c r="DX86" s="209"/>
      <c r="DY86" s="209"/>
      <c r="DZ86" s="209"/>
      <c r="EA86" s="209"/>
      <c r="EB86" s="209"/>
      <c r="EC86" s="209"/>
      <c r="ED86" s="209"/>
      <c r="EE86" s="209"/>
      <c r="EF86" s="209"/>
      <c r="EG86" s="209"/>
      <c r="EH86" s="209"/>
      <c r="EI86" s="209"/>
      <c r="EJ86" s="209"/>
      <c r="EK86" s="209"/>
      <c r="EL86" s="209"/>
      <c r="EM86" s="209"/>
      <c r="EN86" s="209"/>
      <c r="EO86" s="209"/>
      <c r="EP86" s="209"/>
      <c r="EQ86" s="209"/>
      <c r="ER86" s="209"/>
      <c r="ES86" s="209"/>
      <c r="ET86" s="209"/>
      <c r="EU86" s="209"/>
      <c r="EV86" s="209"/>
      <c r="EW86" s="209"/>
      <c r="EX86" s="209"/>
      <c r="EY86" s="209"/>
      <c r="EZ86" s="209"/>
      <c r="FA86" s="209"/>
      <c r="FB86" s="209"/>
      <c r="FC86" s="209"/>
      <c r="FD86" s="209"/>
      <c r="FE86" s="209"/>
      <c r="FF86" s="209"/>
      <c r="FG86" s="209"/>
      <c r="FH86" s="209"/>
      <c r="FI86" s="209"/>
      <c r="FJ86" s="209"/>
      <c r="FK86" s="209"/>
      <c r="FL86" s="209"/>
      <c r="FM86" s="209"/>
      <c r="FN86" s="209"/>
      <c r="FO86" s="209"/>
      <c r="FP86" s="209"/>
      <c r="FQ86" s="209"/>
      <c r="FR86" s="209"/>
      <c r="FS86" s="209"/>
      <c r="FT86" s="209"/>
      <c r="FU86" s="209"/>
      <c r="FV86" s="209"/>
      <c r="FW86" s="209"/>
      <c r="FX86" s="209"/>
      <c r="FY86" s="209"/>
      <c r="FZ86" s="209"/>
      <c r="GA86" s="209"/>
      <c r="GB86" s="209"/>
      <c r="GC86" s="209"/>
      <c r="GD86" s="209"/>
      <c r="GE86" s="209"/>
      <c r="GF86" s="209"/>
      <c r="GG86" s="209"/>
      <c r="GH86" s="209"/>
      <c r="GI86" s="209"/>
      <c r="GJ86" s="209"/>
      <c r="GK86" s="209"/>
      <c r="GL86" s="209"/>
      <c r="GM86" s="209"/>
      <c r="GN86" s="209"/>
      <c r="GO86" s="209"/>
      <c r="GP86" s="209"/>
      <c r="GQ86" s="209"/>
      <c r="GR86" s="209"/>
      <c r="GS86" s="209"/>
      <c r="GT86" s="209"/>
      <c r="GU86" s="209"/>
      <c r="GV86" s="209"/>
      <c r="GW86" s="209"/>
      <c r="GX86" s="209"/>
      <c r="GY86" s="209"/>
      <c r="GZ86" s="209"/>
      <c r="HA86" s="209"/>
      <c r="HB86" s="209"/>
      <c r="HC86" s="209"/>
      <c r="HD86" s="209"/>
      <c r="HE86" s="209"/>
      <c r="HF86" s="209"/>
      <c r="HG86" s="209"/>
      <c r="HH86" s="209"/>
      <c r="HI86" s="209"/>
      <c r="HJ86" s="209"/>
      <c r="HK86" s="209"/>
      <c r="HL86" s="209"/>
      <c r="HM86" s="209"/>
      <c r="HN86" s="209"/>
      <c r="HO86" s="209"/>
      <c r="HP86" s="209"/>
      <c r="HQ86" s="209"/>
      <c r="HR86" s="209"/>
      <c r="HS86" s="209"/>
      <c r="HT86" s="209"/>
      <c r="HU86" s="209"/>
      <c r="HV86" s="209"/>
      <c r="HW86" s="209"/>
      <c r="HX86" s="209"/>
      <c r="HY86" s="209"/>
      <c r="HZ86" s="209"/>
      <c r="IA86" s="209"/>
      <c r="IB86" s="209"/>
      <c r="IC86" s="209"/>
      <c r="ID86" s="209"/>
      <c r="IE86" s="209"/>
      <c r="IF86" s="209"/>
      <c r="IG86" s="209"/>
      <c r="IH86" s="209"/>
      <c r="II86" s="209"/>
      <c r="IJ86" s="209"/>
      <c r="IK86" s="209"/>
      <c r="IL86" s="209"/>
      <c r="IM86" s="209"/>
      <c r="IN86" s="209"/>
      <c r="IO86" s="209"/>
      <c r="IP86" s="209"/>
      <c r="IQ86" s="209"/>
      <c r="IR86" s="209"/>
      <c r="IS86" s="209"/>
      <c r="IT86" s="209"/>
      <c r="IU86" s="209"/>
      <c r="IV86" s="209"/>
      <c r="IW86" s="209"/>
      <c r="IX86" s="209"/>
      <c r="IY86" s="209"/>
      <c r="IZ86" s="209"/>
      <c r="JA86" s="209"/>
      <c r="JB86" s="209"/>
      <c r="JC86" s="209"/>
      <c r="JD86" s="209"/>
      <c r="JE86" s="209"/>
      <c r="JF86" s="209"/>
      <c r="JG86" s="209"/>
      <c r="JH86" s="209"/>
      <c r="JI86" s="209"/>
      <c r="JJ86" s="209"/>
      <c r="JK86" s="209"/>
      <c r="JL86" s="209"/>
      <c r="JM86" s="209"/>
      <c r="JN86" s="209"/>
      <c r="JO86" s="209"/>
      <c r="JP86" s="209"/>
      <c r="JQ86" s="209"/>
      <c r="JR86" s="209"/>
      <c r="JS86" s="209"/>
      <c r="JT86" s="209"/>
      <c r="JU86" s="209"/>
      <c r="JV86" s="209"/>
      <c r="JW86" s="209"/>
      <c r="JX86" s="209"/>
      <c r="JY86" s="209"/>
      <c r="JZ86" s="209"/>
      <c r="KA86" s="209"/>
      <c r="KB86" s="209"/>
      <c r="KC86" s="209"/>
      <c r="KD86" s="209"/>
      <c r="KE86" s="209"/>
      <c r="KF86" s="209"/>
      <c r="KG86" s="209"/>
      <c r="KH86" s="209"/>
      <c r="KI86" s="209"/>
      <c r="KJ86" s="209"/>
      <c r="KK86" s="209"/>
      <c r="KL86" s="209"/>
      <c r="KM86" s="209"/>
      <c r="KN86" s="209"/>
      <c r="KO86" s="209"/>
      <c r="KP86" s="209"/>
      <c r="KQ86" s="209"/>
      <c r="KR86" s="209"/>
      <c r="KS86" s="209"/>
      <c r="KT86" s="209"/>
      <c r="KU86" s="209"/>
      <c r="KV86" s="209"/>
      <c r="KW86" s="209"/>
      <c r="KX86" s="209"/>
      <c r="KY86" s="209"/>
      <c r="KZ86" s="209"/>
      <c r="LA86" s="209"/>
      <c r="LB86" s="209"/>
      <c r="LC86" s="209"/>
      <c r="LD86" s="209"/>
      <c r="LE86" s="209"/>
      <c r="LF86" s="209"/>
      <c r="LG86" s="209"/>
      <c r="LH86" s="209"/>
      <c r="LI86" s="209"/>
      <c r="LJ86" s="209"/>
      <c r="LK86" s="209"/>
      <c r="LL86" s="209"/>
      <c r="LM86" s="209"/>
      <c r="LN86" s="209"/>
      <c r="LO86" s="209"/>
      <c r="LP86" s="209"/>
      <c r="LQ86" s="209"/>
      <c r="LR86" s="209"/>
      <c r="LS86" s="209"/>
      <c r="LT86" s="209"/>
      <c r="LU86" s="209"/>
      <c r="LV86" s="209"/>
      <c r="LW86" s="209"/>
      <c r="LX86" s="209"/>
      <c r="LY86" s="209"/>
      <c r="LZ86" s="209"/>
      <c r="MA86" s="209"/>
      <c r="MB86" s="209"/>
      <c r="MC86" s="209"/>
      <c r="MD86" s="209"/>
      <c r="ME86" s="209"/>
      <c r="MF86" s="209"/>
      <c r="MG86" s="209"/>
      <c r="MH86" s="209"/>
      <c r="MI86" s="209"/>
      <c r="MJ86" s="209"/>
      <c r="MK86" s="209"/>
      <c r="ML86" s="209"/>
      <c r="MM86" s="209"/>
      <c r="MN86" s="209"/>
      <c r="MO86" s="209"/>
      <c r="MP86" s="209"/>
      <c r="MQ86" s="209"/>
      <c r="MR86" s="209"/>
      <c r="MS86" s="209"/>
      <c r="MT86" s="209"/>
      <c r="MU86" s="209"/>
      <c r="MV86" s="209"/>
      <c r="MW86" s="209"/>
      <c r="MX86" s="209"/>
      <c r="MY86" s="209"/>
      <c r="MZ86" s="209"/>
      <c r="NA86" s="209"/>
      <c r="NB86" s="209"/>
      <c r="NC86" s="209"/>
      <c r="ND86" s="209"/>
      <c r="NE86" s="209"/>
      <c r="NF86" s="209"/>
      <c r="NG86" s="209"/>
      <c r="NH86" s="209"/>
      <c r="NI86" s="209"/>
      <c r="NJ86" s="209"/>
      <c r="NK86" s="209"/>
      <c r="NL86" s="209"/>
      <c r="NM86" s="209"/>
      <c r="NN86" s="209"/>
      <c r="NO86" s="209"/>
      <c r="NP86" s="209"/>
      <c r="NQ86" s="209"/>
      <c r="NR86" s="209"/>
      <c r="NS86" s="209"/>
      <c r="NT86" s="209"/>
      <c r="NU86" s="209"/>
      <c r="NV86" s="209"/>
      <c r="NW86" s="209"/>
      <c r="NX86" s="209"/>
      <c r="NY86" s="209"/>
      <c r="NZ86" s="209"/>
      <c r="OA86" s="209"/>
      <c r="OB86" s="209"/>
      <c r="OC86" s="209"/>
      <c r="OD86" s="209"/>
      <c r="OE86" s="209"/>
      <c r="OF86" s="209"/>
      <c r="OG86" s="209"/>
      <c r="OH86" s="209"/>
      <c r="OI86" s="209"/>
      <c r="OJ86" s="209"/>
      <c r="OK86" s="209"/>
      <c r="OL86" s="209"/>
      <c r="OM86" s="209"/>
      <c r="ON86" s="209"/>
      <c r="OO86" s="209"/>
      <c r="OP86" s="209"/>
      <c r="OQ86" s="209"/>
      <c r="OR86" s="209"/>
      <c r="OS86" s="209"/>
      <c r="OT86" s="209"/>
      <c r="OU86" s="209"/>
      <c r="OV86" s="209"/>
      <c r="OW86" s="209"/>
      <c r="OX86" s="209"/>
      <c r="OY86" s="209"/>
      <c r="OZ86" s="209"/>
      <c r="PA86" s="209"/>
      <c r="PB86" s="209"/>
      <c r="PC86" s="209"/>
      <c r="PD86" s="209"/>
      <c r="PE86" s="209"/>
      <c r="PF86" s="209"/>
      <c r="PG86" s="209"/>
      <c r="PH86" s="209"/>
      <c r="PI86" s="209"/>
      <c r="PJ86" s="209"/>
      <c r="PK86" s="209"/>
      <c r="PL86" s="209"/>
      <c r="PM86" s="209"/>
      <c r="PN86" s="209"/>
      <c r="PO86" s="209"/>
      <c r="PP86" s="209"/>
      <c r="PQ86" s="209"/>
      <c r="PR86" s="209"/>
      <c r="PS86" s="209"/>
      <c r="PT86" s="209"/>
      <c r="PU86" s="209"/>
      <c r="PV86" s="209"/>
      <c r="PW86" s="209"/>
      <c r="PX86" s="209"/>
      <c r="PY86" s="209"/>
      <c r="PZ86" s="209"/>
      <c r="QA86" s="209"/>
      <c r="QB86" s="209"/>
      <c r="QC86" s="209"/>
      <c r="QD86" s="209"/>
      <c r="QE86" s="209"/>
      <c r="QF86" s="209"/>
      <c r="QG86" s="209"/>
      <c r="QH86" s="209"/>
      <c r="QI86" s="209"/>
      <c r="QJ86" s="209"/>
      <c r="QK86" s="209"/>
      <c r="QL86" s="209"/>
      <c r="QM86" s="209"/>
      <c r="QN86" s="209"/>
      <c r="QO86" s="209"/>
      <c r="QP86" s="209"/>
      <c r="QQ86" s="209"/>
      <c r="QR86" s="209"/>
      <c r="QS86" s="209"/>
      <c r="QT86" s="209"/>
      <c r="QU86" s="209"/>
      <c r="QV86" s="209"/>
      <c r="QW86" s="209"/>
      <c r="QX86" s="209"/>
      <c r="QY86" s="209"/>
      <c r="QZ86" s="209"/>
      <c r="RA86" s="209"/>
      <c r="RB86" s="209"/>
      <c r="RC86" s="209"/>
      <c r="RD86" s="209"/>
      <c r="RE86" s="209"/>
      <c r="RF86" s="209"/>
      <c r="RG86" s="209"/>
      <c r="RH86" s="209"/>
      <c r="RI86" s="209"/>
      <c r="RJ86" s="209"/>
      <c r="RK86" s="209"/>
      <c r="RL86" s="209"/>
      <c r="RM86" s="209"/>
      <c r="RN86" s="209"/>
      <c r="RO86" s="209"/>
      <c r="RP86" s="209"/>
      <c r="RQ86" s="209"/>
      <c r="RR86" s="209"/>
      <c r="RS86" s="209"/>
      <c r="RT86" s="209"/>
      <c r="RU86" s="209"/>
      <c r="RV86" s="209"/>
      <c r="RW86" s="209"/>
      <c r="RX86" s="209"/>
      <c r="RY86" s="209"/>
      <c r="RZ86" s="209"/>
      <c r="SA86" s="209"/>
      <c r="SB86" s="209"/>
      <c r="SC86" s="209"/>
      <c r="SD86" s="209"/>
      <c r="SE86" s="209"/>
      <c r="SF86" s="209"/>
      <c r="SG86" s="209"/>
      <c r="SH86" s="209"/>
      <c r="SI86" s="209"/>
      <c r="SJ86" s="209"/>
      <c r="SK86" s="209"/>
      <c r="SL86" s="209"/>
      <c r="SM86" s="209"/>
      <c r="SN86" s="209"/>
      <c r="SO86" s="209"/>
      <c r="SP86" s="209"/>
      <c r="SQ86" s="209"/>
      <c r="SR86" s="209"/>
      <c r="SS86" s="209"/>
      <c r="ST86" s="209"/>
      <c r="SU86" s="209"/>
      <c r="SV86" s="209"/>
      <c r="SW86" s="209"/>
      <c r="SX86" s="209"/>
      <c r="SY86" s="209"/>
      <c r="SZ86" s="209"/>
      <c r="TA86" s="209"/>
      <c r="TB86" s="209"/>
      <c r="TC86" s="209"/>
      <c r="TD86" s="209"/>
      <c r="TE86" s="209"/>
      <c r="TF86" s="209"/>
      <c r="TG86" s="209"/>
      <c r="TH86" s="209"/>
      <c r="TI86" s="209"/>
      <c r="TJ86" s="209"/>
      <c r="TK86" s="209"/>
      <c r="TL86" s="209"/>
      <c r="TM86" s="209"/>
      <c r="TN86" s="209"/>
      <c r="TO86" s="209"/>
      <c r="TP86" s="209"/>
      <c r="TQ86" s="209"/>
      <c r="TR86" s="209"/>
      <c r="TS86" s="209"/>
      <c r="TT86" s="209"/>
      <c r="TU86" s="209"/>
      <c r="TV86" s="209"/>
      <c r="TW86" s="209"/>
      <c r="TX86" s="209"/>
      <c r="TY86" s="209"/>
      <c r="TZ86" s="209"/>
      <c r="UA86" s="209"/>
      <c r="UB86" s="209"/>
      <c r="UC86" s="209"/>
      <c r="UD86" s="209"/>
      <c r="UE86" s="209"/>
      <c r="UF86" s="209"/>
      <c r="UG86" s="209"/>
      <c r="UH86" s="209"/>
      <c r="UI86" s="209"/>
      <c r="UJ86" s="209"/>
      <c r="UK86" s="209"/>
      <c r="UL86" s="209"/>
      <c r="UM86" s="209"/>
      <c r="UN86" s="209"/>
      <c r="UO86" s="209"/>
      <c r="UP86" s="209"/>
      <c r="UQ86" s="209"/>
      <c r="UR86" s="209"/>
      <c r="US86" s="209"/>
      <c r="UT86" s="209"/>
      <c r="UU86" s="209"/>
      <c r="UV86" s="209"/>
      <c r="UW86" s="209"/>
      <c r="UX86" s="209"/>
      <c r="UY86" s="209"/>
      <c r="UZ86" s="209"/>
      <c r="VA86" s="209"/>
      <c r="VB86" s="209"/>
      <c r="VC86" s="209"/>
      <c r="VD86" s="209"/>
      <c r="VE86" s="209"/>
      <c r="VF86" s="209"/>
      <c r="VG86" s="209"/>
      <c r="VH86" s="209"/>
      <c r="VI86" s="209"/>
      <c r="VJ86" s="209"/>
      <c r="VK86" s="209"/>
      <c r="VL86" s="209"/>
      <c r="VM86" s="209"/>
      <c r="VN86" s="209"/>
      <c r="VO86" s="209"/>
      <c r="VP86" s="209"/>
      <c r="VQ86" s="209"/>
      <c r="VR86" s="209"/>
      <c r="VS86" s="209"/>
      <c r="VT86" s="209"/>
      <c r="VU86" s="209"/>
      <c r="VV86" s="209"/>
      <c r="VW86" s="209"/>
      <c r="VX86" s="209"/>
      <c r="VY86" s="209"/>
      <c r="VZ86" s="209"/>
      <c r="WA86" s="209"/>
      <c r="WB86" s="209"/>
      <c r="WC86" s="209"/>
      <c r="WD86" s="209"/>
      <c r="WE86" s="209"/>
      <c r="WF86" s="209"/>
      <c r="WG86" s="209"/>
      <c r="WH86" s="209"/>
      <c r="WI86" s="209"/>
      <c r="WJ86" s="209"/>
      <c r="WK86" s="209"/>
      <c r="WL86" s="209"/>
      <c r="WM86" s="209"/>
      <c r="WN86" s="209"/>
      <c r="WO86" s="209"/>
      <c r="WP86" s="209"/>
      <c r="WQ86" s="209"/>
      <c r="WR86" s="209"/>
      <c r="WS86" s="209"/>
      <c r="WT86" s="209"/>
      <c r="WU86" s="209"/>
      <c r="WV86" s="209"/>
      <c r="WW86" s="209"/>
      <c r="WX86" s="209"/>
      <c r="WY86" s="209"/>
      <c r="WZ86" s="209"/>
      <c r="XA86" s="209"/>
      <c r="XB86" s="209"/>
      <c r="XC86" s="209"/>
      <c r="XD86" s="209"/>
      <c r="XE86" s="209"/>
      <c r="XF86" s="209"/>
      <c r="XG86" s="209"/>
      <c r="XH86" s="209"/>
      <c r="XI86" s="209"/>
      <c r="XJ86" s="209"/>
      <c r="XK86" s="209"/>
      <c r="XL86" s="209"/>
      <c r="XM86" s="209"/>
      <c r="XN86" s="209"/>
      <c r="XO86" s="209"/>
      <c r="XP86" s="209"/>
      <c r="XQ86" s="209"/>
      <c r="XR86" s="209"/>
      <c r="XS86" s="209"/>
      <c r="XT86" s="209"/>
      <c r="XU86" s="209"/>
      <c r="XV86" s="209"/>
      <c r="XW86" s="209"/>
      <c r="XX86" s="209"/>
      <c r="XY86" s="209"/>
      <c r="XZ86" s="209"/>
      <c r="YA86" s="209"/>
      <c r="YB86" s="209"/>
      <c r="YC86" s="209"/>
      <c r="YD86" s="209"/>
      <c r="YE86" s="209"/>
      <c r="YF86" s="209"/>
      <c r="YG86" s="209"/>
      <c r="YH86" s="209"/>
      <c r="YI86" s="209"/>
      <c r="YJ86" s="209"/>
      <c r="YK86" s="209"/>
      <c r="YL86" s="209"/>
      <c r="YM86" s="209"/>
      <c r="YN86" s="209"/>
      <c r="YO86" s="209"/>
      <c r="YP86" s="209"/>
      <c r="YQ86" s="209"/>
      <c r="YR86" s="209"/>
      <c r="YS86" s="209"/>
      <c r="YT86" s="209"/>
      <c r="YU86" s="209"/>
      <c r="YV86" s="209"/>
      <c r="YW86" s="209"/>
      <c r="YX86" s="209"/>
      <c r="YY86" s="209"/>
      <c r="YZ86" s="209"/>
      <c r="ZA86" s="209"/>
      <c r="ZB86" s="209"/>
      <c r="ZC86" s="209"/>
      <c r="ZD86" s="209"/>
      <c r="ZE86" s="209"/>
      <c r="ZF86" s="209"/>
      <c r="ZG86" s="209"/>
      <c r="ZH86" s="209"/>
      <c r="ZI86" s="209"/>
      <c r="ZJ86" s="209"/>
      <c r="ZK86" s="209"/>
      <c r="ZL86" s="209"/>
      <c r="ZM86" s="209"/>
      <c r="ZN86" s="209"/>
      <c r="ZO86" s="209"/>
      <c r="ZP86" s="209"/>
      <c r="ZQ86" s="209"/>
      <c r="ZR86" s="209"/>
      <c r="ZS86" s="209"/>
      <c r="ZT86" s="209"/>
      <c r="ZU86" s="209"/>
      <c r="ZV86" s="209"/>
      <c r="ZW86" s="209"/>
      <c r="ZX86" s="209"/>
      <c r="ZY86" s="209"/>
      <c r="ZZ86" s="209"/>
      <c r="AAA86" s="209"/>
      <c r="AAB86" s="209"/>
      <c r="AAC86" s="209"/>
      <c r="AAD86" s="209"/>
      <c r="AAE86" s="209"/>
      <c r="AAF86" s="209"/>
      <c r="AAG86" s="209"/>
      <c r="AAH86" s="209"/>
      <c r="AAI86" s="209"/>
      <c r="AAJ86" s="209"/>
      <c r="AAK86" s="209"/>
      <c r="AAL86" s="209"/>
      <c r="AAM86" s="209"/>
      <c r="AAN86" s="209"/>
      <c r="AAO86" s="209"/>
      <c r="AAP86" s="209"/>
      <c r="AAQ86" s="209"/>
      <c r="AAR86" s="209"/>
      <c r="AAS86" s="209"/>
      <c r="AAT86" s="209"/>
      <c r="AAU86" s="209"/>
      <c r="AAV86" s="209"/>
      <c r="AAW86" s="209"/>
      <c r="AAX86" s="209"/>
      <c r="AAY86" s="209"/>
      <c r="AAZ86" s="209"/>
      <c r="ABA86" s="209"/>
      <c r="ABB86" s="209"/>
      <c r="ABC86" s="209"/>
      <c r="ABD86" s="209"/>
      <c r="ABE86" s="209"/>
      <c r="ABF86" s="209"/>
      <c r="ABG86" s="209"/>
      <c r="ABH86" s="209"/>
      <c r="ABI86" s="209"/>
      <c r="ABJ86" s="209"/>
      <c r="ABK86" s="209"/>
      <c r="ABL86" s="209"/>
      <c r="ABM86" s="209"/>
      <c r="ABN86" s="209"/>
      <c r="ABO86" s="209"/>
      <c r="ABP86" s="209"/>
      <c r="ABQ86" s="209"/>
      <c r="ABR86" s="209"/>
      <c r="ABS86" s="209"/>
      <c r="ABT86" s="209"/>
      <c r="ABU86" s="209"/>
      <c r="ABV86" s="209"/>
      <c r="ABW86" s="209"/>
      <c r="ABX86" s="209"/>
      <c r="ABY86" s="209"/>
      <c r="ABZ86" s="209"/>
      <c r="ACA86" s="209"/>
      <c r="ACB86" s="209"/>
      <c r="ACC86" s="209"/>
      <c r="ACD86" s="209"/>
      <c r="ACE86" s="209"/>
      <c r="ACF86" s="209"/>
      <c r="ACG86" s="209"/>
      <c r="ACH86" s="209"/>
      <c r="ACI86" s="209"/>
      <c r="ACJ86" s="209"/>
      <c r="ACK86" s="209"/>
      <c r="ACL86" s="209"/>
      <c r="ACM86" s="209"/>
      <c r="ACN86" s="209"/>
      <c r="ACO86" s="209"/>
      <c r="ACP86" s="209"/>
      <c r="ACQ86" s="209"/>
      <c r="ACR86" s="209"/>
      <c r="ACS86" s="209"/>
      <c r="ACT86" s="209"/>
      <c r="ACU86" s="209"/>
      <c r="ACV86" s="209"/>
      <c r="ACW86" s="209"/>
      <c r="ACX86" s="209"/>
      <c r="ACY86" s="209"/>
      <c r="ACZ86" s="209"/>
      <c r="ADA86" s="209"/>
      <c r="ADB86" s="209"/>
      <c r="ADC86" s="209"/>
      <c r="ADD86" s="209"/>
      <c r="ADE86" s="209"/>
      <c r="ADF86" s="209"/>
      <c r="ADG86" s="209"/>
      <c r="ADH86" s="209"/>
      <c r="ADI86" s="209"/>
      <c r="ADJ86" s="209"/>
      <c r="ADK86" s="209"/>
      <c r="ADL86" s="209"/>
      <c r="ADM86" s="209"/>
      <c r="ADN86" s="209"/>
      <c r="ADO86" s="209"/>
      <c r="ADP86" s="209"/>
      <c r="ADQ86" s="209"/>
      <c r="ADR86" s="209"/>
      <c r="ADS86" s="209"/>
      <c r="ADT86" s="209"/>
      <c r="ADU86" s="209"/>
      <c r="ADV86" s="209"/>
      <c r="ADW86" s="209"/>
      <c r="ADX86" s="209"/>
      <c r="ADY86" s="209"/>
      <c r="ADZ86" s="209"/>
      <c r="AEA86" s="209"/>
      <c r="AEB86" s="209"/>
      <c r="AEC86" s="209"/>
      <c r="AED86" s="209"/>
      <c r="AEE86" s="209"/>
      <c r="AEF86" s="209"/>
      <c r="AEG86" s="209"/>
      <c r="AEH86" s="209"/>
      <c r="AEI86" s="209"/>
      <c r="AEJ86" s="209"/>
      <c r="AEK86" s="209"/>
      <c r="AEL86" s="209"/>
      <c r="AEM86" s="209"/>
      <c r="AEN86" s="209"/>
      <c r="AEO86" s="209"/>
      <c r="AEP86" s="209"/>
      <c r="AEQ86" s="209"/>
      <c r="AER86" s="209"/>
      <c r="AES86" s="209"/>
      <c r="AET86" s="209"/>
      <c r="AEU86" s="209"/>
      <c r="AEV86" s="209"/>
      <c r="AEW86" s="209"/>
      <c r="AEX86" s="209"/>
      <c r="AEY86" s="209"/>
      <c r="AEZ86" s="209"/>
      <c r="AFA86" s="209"/>
      <c r="AFB86" s="209"/>
      <c r="AFC86" s="209"/>
      <c r="AFD86" s="209"/>
      <c r="AFE86" s="209"/>
      <c r="AFF86" s="209"/>
      <c r="AFG86" s="209"/>
      <c r="AFH86" s="209"/>
      <c r="AFI86" s="209"/>
      <c r="AFJ86" s="209"/>
      <c r="AFK86" s="209"/>
      <c r="AFL86" s="209"/>
      <c r="AFM86" s="209"/>
      <c r="AFN86" s="209"/>
      <c r="AFO86" s="209"/>
      <c r="AFP86" s="209"/>
      <c r="AFQ86" s="209"/>
      <c r="AFR86" s="209"/>
      <c r="AFS86" s="209"/>
      <c r="AFT86" s="209"/>
      <c r="AFU86" s="209"/>
      <c r="AFV86" s="209"/>
      <c r="AFW86" s="209"/>
      <c r="AFX86" s="209"/>
      <c r="AFY86" s="209"/>
      <c r="AFZ86" s="209"/>
      <c r="AGA86" s="209"/>
      <c r="AGB86" s="209"/>
      <c r="AGC86" s="209"/>
      <c r="AGD86" s="209"/>
      <c r="AGE86" s="209"/>
      <c r="AGF86" s="209"/>
      <c r="AGG86" s="209"/>
      <c r="AGH86" s="209"/>
      <c r="AGI86" s="209"/>
      <c r="AGJ86" s="209"/>
      <c r="AGK86" s="209"/>
      <c r="AGL86" s="209"/>
      <c r="AGM86" s="209"/>
      <c r="AGN86" s="209"/>
      <c r="AGO86" s="209"/>
      <c r="AGP86" s="209"/>
      <c r="AGQ86" s="209"/>
      <c r="AGR86" s="209"/>
      <c r="AGS86" s="209"/>
      <c r="AGT86" s="209"/>
      <c r="AGU86" s="209"/>
      <c r="AGV86" s="209"/>
      <c r="AGW86" s="209"/>
      <c r="AGX86" s="209"/>
      <c r="AGY86" s="209"/>
      <c r="AGZ86" s="209"/>
      <c r="AHA86" s="209"/>
      <c r="AHB86" s="209"/>
      <c r="AHC86" s="209"/>
      <c r="AHD86" s="209"/>
      <c r="AHE86" s="209"/>
      <c r="AHF86" s="209"/>
      <c r="AHG86" s="209"/>
      <c r="AHH86" s="209"/>
      <c r="AHI86" s="209"/>
      <c r="AHJ86" s="209"/>
      <c r="AHK86" s="209"/>
      <c r="AHL86" s="209"/>
      <c r="AHM86" s="209"/>
      <c r="AHN86" s="209"/>
      <c r="AHO86" s="209"/>
      <c r="AHP86" s="209"/>
      <c r="AHQ86" s="209"/>
      <c r="AHR86" s="209"/>
      <c r="AHS86" s="209"/>
      <c r="AHT86" s="209"/>
      <c r="AHU86" s="209"/>
      <c r="AHV86" s="209"/>
      <c r="AHW86" s="209"/>
      <c r="AHX86" s="209"/>
      <c r="AHY86" s="209"/>
      <c r="AHZ86" s="209"/>
      <c r="AIA86" s="209"/>
      <c r="AIB86" s="209"/>
      <c r="AIC86" s="209"/>
      <c r="AID86" s="209"/>
      <c r="AIE86" s="209"/>
      <c r="AIF86" s="209"/>
      <c r="AIG86" s="209"/>
      <c r="AIH86" s="209"/>
      <c r="AII86" s="209"/>
      <c r="AIJ86" s="209"/>
      <c r="AIK86" s="209"/>
      <c r="AIL86" s="209"/>
      <c r="AIM86" s="209"/>
      <c r="AIN86" s="209"/>
      <c r="AIO86" s="209"/>
      <c r="AIP86" s="209"/>
      <c r="AIQ86" s="209"/>
      <c r="AIR86" s="209"/>
      <c r="AIS86" s="209"/>
      <c r="AIT86" s="209"/>
      <c r="AIU86" s="209"/>
      <c r="AIV86" s="209"/>
      <c r="AIW86" s="209"/>
      <c r="AIX86" s="209"/>
      <c r="AIY86" s="209"/>
      <c r="AIZ86" s="209"/>
      <c r="AJA86" s="209"/>
      <c r="AJB86" s="209"/>
      <c r="AJC86" s="209"/>
      <c r="AJD86" s="209"/>
      <c r="AJE86" s="209"/>
      <c r="AJF86" s="209"/>
      <c r="AJG86" s="209"/>
      <c r="AJH86" s="209"/>
      <c r="AJI86" s="209"/>
      <c r="AJJ86" s="209"/>
      <c r="AJK86" s="209"/>
      <c r="AJL86" s="209"/>
      <c r="AJM86" s="209"/>
      <c r="AJN86" s="209"/>
      <c r="AJO86" s="209"/>
      <c r="AJP86" s="209"/>
      <c r="AJQ86" s="209"/>
      <c r="AJR86" s="209"/>
      <c r="AJS86" s="209"/>
      <c r="AJT86" s="209"/>
      <c r="AJU86" s="209"/>
      <c r="AJV86" s="209"/>
      <c r="AJW86" s="209"/>
      <c r="AJX86" s="209"/>
      <c r="AJY86" s="209"/>
      <c r="AJZ86" s="209"/>
      <c r="AKA86" s="209"/>
      <c r="AKB86" s="209"/>
      <c r="AKC86" s="209"/>
      <c r="AKD86" s="209"/>
      <c r="AKE86" s="209"/>
      <c r="AKF86" s="209"/>
      <c r="AKG86" s="209"/>
      <c r="AKH86" s="209"/>
      <c r="AKI86" s="209"/>
      <c r="AKJ86" s="209"/>
      <c r="AKK86" s="209"/>
      <c r="AKL86" s="209"/>
      <c r="AKM86" s="209"/>
      <c r="AKN86" s="209"/>
      <c r="AKO86" s="209"/>
      <c r="AKP86" s="209"/>
      <c r="AKQ86" s="209"/>
      <c r="AKR86" s="209"/>
      <c r="AKS86" s="209"/>
      <c r="AKT86" s="209"/>
      <c r="AKU86" s="209"/>
      <c r="AKV86" s="209"/>
      <c r="AKW86" s="209"/>
      <c r="AKX86" s="209"/>
      <c r="AKY86" s="209"/>
      <c r="AKZ86" s="209"/>
      <c r="ALA86" s="209"/>
      <c r="ALB86" s="209"/>
      <c r="ALC86" s="209"/>
      <c r="ALD86" s="209"/>
      <c r="ALE86" s="209"/>
      <c r="ALF86" s="209"/>
      <c r="ALG86" s="209"/>
      <c r="ALH86" s="209"/>
      <c r="ALI86" s="209"/>
      <c r="ALJ86" s="209"/>
      <c r="ALK86" s="209"/>
      <c r="ALL86" s="209"/>
      <c r="ALM86" s="209"/>
      <c r="ALN86" s="209"/>
      <c r="ALO86" s="209"/>
      <c r="ALP86" s="209"/>
      <c r="ALQ86" s="209"/>
      <c r="ALR86" s="209"/>
      <c r="ALS86" s="209"/>
      <c r="ALT86" s="209"/>
      <c r="ALU86" s="209"/>
      <c r="ALV86" s="209"/>
      <c r="ALW86" s="209"/>
      <c r="ALX86" s="209"/>
      <c r="ALY86" s="209"/>
      <c r="ALZ86" s="209"/>
      <c r="AMA86" s="209"/>
      <c r="AMB86" s="209"/>
      <c r="AMC86" s="209"/>
      <c r="AMD86" s="209"/>
      <c r="AME86" s="209"/>
      <c r="AMF86" s="209"/>
      <c r="AMG86" s="209"/>
      <c r="AMH86" s="209"/>
      <c r="AMI86" s="209"/>
      <c r="AMJ86" s="209"/>
      <c r="AMK86" s="209"/>
      <c r="AML86" s="209"/>
      <c r="AMM86" s="209"/>
      <c r="AMN86" s="209"/>
      <c r="AMO86" s="209"/>
      <c r="AMP86" s="209"/>
      <c r="AMQ86" s="209"/>
      <c r="AMR86" s="209"/>
      <c r="AMS86" s="209"/>
      <c r="AMT86" s="209"/>
      <c r="AMU86" s="209"/>
      <c r="AMV86" s="209"/>
      <c r="AMW86" s="209"/>
      <c r="AMX86" s="209"/>
      <c r="AMY86" s="209"/>
      <c r="AMZ86" s="209"/>
      <c r="ANA86" s="209"/>
      <c r="ANB86" s="209"/>
      <c r="ANC86" s="209"/>
      <c r="AND86" s="209"/>
      <c r="ANE86" s="209"/>
      <c r="ANF86" s="209"/>
      <c r="ANG86" s="209"/>
      <c r="ANH86" s="209"/>
      <c r="ANI86" s="209"/>
      <c r="ANJ86" s="209"/>
      <c r="ANK86" s="209"/>
      <c r="ANL86" s="209"/>
      <c r="ANM86" s="209"/>
      <c r="ANN86" s="209"/>
      <c r="ANO86" s="209"/>
      <c r="ANP86" s="209"/>
      <c r="ANQ86" s="209"/>
      <c r="ANR86" s="209"/>
      <c r="ANS86" s="209"/>
      <c r="ANT86" s="209"/>
      <c r="ANU86" s="209"/>
      <c r="ANV86" s="209"/>
      <c r="ANW86" s="209"/>
      <c r="ANX86" s="209"/>
      <c r="ANY86" s="209"/>
      <c r="ANZ86" s="209"/>
      <c r="AOA86" s="209"/>
      <c r="AOB86" s="209"/>
      <c r="AOC86" s="209"/>
      <c r="AOD86" s="209"/>
      <c r="AOE86" s="209"/>
      <c r="AOF86" s="209"/>
      <c r="AOG86" s="209"/>
      <c r="AOH86" s="209"/>
      <c r="AOI86" s="209"/>
      <c r="AOJ86" s="209"/>
      <c r="AOK86" s="209"/>
      <c r="AOL86" s="209"/>
      <c r="AOM86" s="209"/>
      <c r="AON86" s="209"/>
      <c r="AOO86" s="209"/>
      <c r="AOP86" s="209"/>
      <c r="AOQ86" s="209"/>
      <c r="AOR86" s="209"/>
      <c r="AOS86" s="209"/>
      <c r="AOT86" s="209"/>
      <c r="AOU86" s="209"/>
      <c r="AOV86" s="209"/>
      <c r="AOW86" s="209"/>
      <c r="AOX86" s="209"/>
      <c r="AOY86" s="209"/>
      <c r="AOZ86" s="209"/>
      <c r="APA86" s="209"/>
      <c r="APB86" s="209"/>
      <c r="APC86" s="209"/>
      <c r="APD86" s="209"/>
      <c r="APE86" s="209"/>
      <c r="APF86" s="209"/>
      <c r="APG86" s="209"/>
      <c r="APH86" s="209"/>
      <c r="API86" s="209"/>
      <c r="APJ86" s="209"/>
      <c r="APK86" s="209"/>
      <c r="APL86" s="209"/>
      <c r="APM86" s="209"/>
      <c r="APN86" s="209"/>
      <c r="APO86" s="209"/>
      <c r="APP86" s="209"/>
      <c r="APQ86" s="209"/>
      <c r="APR86" s="209"/>
      <c r="APS86" s="209"/>
      <c r="APT86" s="209"/>
      <c r="APU86" s="209"/>
      <c r="APV86" s="209"/>
      <c r="APW86" s="209"/>
      <c r="APX86" s="209"/>
      <c r="APY86" s="209"/>
      <c r="APZ86" s="209"/>
      <c r="AQA86" s="209"/>
      <c r="AQB86" s="209"/>
      <c r="AQC86" s="209"/>
      <c r="AQD86" s="209"/>
      <c r="AQE86" s="209"/>
      <c r="AQF86" s="209"/>
      <c r="AQG86" s="209"/>
      <c r="AQH86" s="209"/>
      <c r="AQI86" s="209"/>
      <c r="AQJ86" s="209"/>
      <c r="AQK86" s="209"/>
      <c r="AQL86" s="209"/>
      <c r="AQM86" s="209"/>
      <c r="AQN86" s="209"/>
      <c r="AQO86" s="209"/>
      <c r="AQP86" s="209"/>
      <c r="AQQ86" s="209"/>
      <c r="AQR86" s="209"/>
      <c r="AQS86" s="209"/>
      <c r="AQT86" s="209"/>
      <c r="AQU86" s="209"/>
      <c r="AQV86" s="209"/>
      <c r="AQW86" s="209"/>
      <c r="AQX86" s="209"/>
      <c r="AQY86" s="209"/>
      <c r="AQZ86" s="209"/>
      <c r="ARA86" s="209"/>
      <c r="ARB86" s="209"/>
      <c r="ARC86" s="209"/>
      <c r="ARD86" s="209"/>
      <c r="ARE86" s="209"/>
      <c r="ARF86" s="209"/>
      <c r="ARG86" s="209"/>
      <c r="ARH86" s="209"/>
      <c r="ARI86" s="209"/>
      <c r="ARJ86" s="209"/>
      <c r="ARK86" s="209"/>
      <c r="ARL86" s="209"/>
      <c r="ARM86" s="209"/>
      <c r="ARN86" s="209"/>
      <c r="ARO86" s="209"/>
      <c r="ARP86" s="209"/>
      <c r="ARQ86" s="209"/>
      <c r="ARR86" s="209"/>
      <c r="ARS86" s="209"/>
      <c r="ART86" s="209"/>
      <c r="ARU86" s="209"/>
      <c r="ARV86" s="209"/>
      <c r="ARW86" s="209"/>
      <c r="ARX86" s="209"/>
      <c r="ARY86" s="209"/>
      <c r="ARZ86" s="209"/>
      <c r="ASA86" s="209"/>
      <c r="ASB86" s="209"/>
      <c r="ASC86" s="209"/>
      <c r="ASD86" s="209"/>
      <c r="ASE86" s="209"/>
      <c r="ASF86" s="209"/>
      <c r="ASG86" s="209"/>
      <c r="ASH86" s="209"/>
      <c r="ASI86" s="209"/>
      <c r="ASJ86" s="209"/>
      <c r="ASK86" s="209"/>
      <c r="ASL86" s="209"/>
      <c r="ASM86" s="209"/>
      <c r="ASN86" s="209"/>
      <c r="ASO86" s="209"/>
      <c r="ASP86" s="209"/>
      <c r="ASQ86" s="209"/>
      <c r="ASR86" s="209"/>
      <c r="ASS86" s="209"/>
      <c r="AST86" s="209"/>
      <c r="ASU86" s="209"/>
      <c r="ASV86" s="209"/>
      <c r="ASW86" s="209"/>
      <c r="ASX86" s="209"/>
      <c r="ASY86" s="209"/>
      <c r="ASZ86" s="209"/>
      <c r="ATA86" s="209"/>
      <c r="ATB86" s="209"/>
      <c r="ATC86" s="209"/>
      <c r="ATD86" s="209"/>
      <c r="ATE86" s="209"/>
      <c r="ATF86" s="209"/>
      <c r="ATG86" s="209"/>
      <c r="ATH86" s="209"/>
      <c r="ATI86" s="209"/>
      <c r="ATJ86" s="209"/>
      <c r="ATK86" s="209"/>
      <c r="ATL86" s="209"/>
      <c r="ATM86" s="209"/>
      <c r="ATN86" s="209"/>
      <c r="ATO86" s="209"/>
      <c r="ATP86" s="209"/>
      <c r="ATQ86" s="209"/>
      <c r="ATR86" s="209"/>
      <c r="ATS86" s="209"/>
      <c r="ATT86" s="209"/>
      <c r="ATU86" s="209"/>
      <c r="ATV86" s="209"/>
      <c r="ATW86" s="209"/>
      <c r="ATX86" s="209"/>
      <c r="ATY86" s="209"/>
      <c r="ATZ86" s="209"/>
      <c r="AUA86" s="209"/>
      <c r="AUB86" s="209"/>
      <c r="AUC86" s="209"/>
      <c r="AUD86" s="209"/>
      <c r="AUE86" s="209"/>
      <c r="AUF86" s="209"/>
      <c r="AUG86" s="209"/>
      <c r="AUH86" s="209"/>
      <c r="AUI86" s="209"/>
      <c r="AUJ86" s="209"/>
      <c r="AUK86" s="209"/>
      <c r="AUL86" s="209"/>
      <c r="AUM86" s="209"/>
      <c r="AUN86" s="209"/>
      <c r="AUO86" s="209"/>
      <c r="AUP86" s="209"/>
      <c r="AUQ86" s="209"/>
      <c r="AUR86" s="209"/>
      <c r="AUS86" s="209"/>
      <c r="AUT86" s="209"/>
      <c r="AUU86" s="209"/>
      <c r="AUV86" s="209"/>
      <c r="AUW86" s="209"/>
      <c r="AUX86" s="209"/>
      <c r="AUY86" s="209"/>
      <c r="AUZ86" s="209"/>
      <c r="AVA86" s="209"/>
      <c r="AVB86" s="209"/>
      <c r="AVC86" s="209"/>
      <c r="AVD86" s="209"/>
      <c r="AVE86" s="209"/>
      <c r="AVF86" s="209"/>
      <c r="AVG86" s="209"/>
      <c r="AVH86" s="209"/>
      <c r="AVI86" s="209"/>
      <c r="AVJ86" s="209"/>
      <c r="AVK86" s="209"/>
      <c r="AVL86" s="209"/>
      <c r="AVM86" s="209"/>
      <c r="AVN86" s="209"/>
      <c r="AVO86" s="209"/>
      <c r="AVP86" s="209"/>
      <c r="AVQ86" s="209"/>
      <c r="AVR86" s="209"/>
      <c r="AVS86" s="209"/>
      <c r="AVT86" s="209"/>
      <c r="AVU86" s="209"/>
      <c r="AVV86" s="209"/>
      <c r="AVW86" s="209"/>
      <c r="AVX86" s="209"/>
      <c r="AVY86" s="209"/>
      <c r="AVZ86" s="209"/>
      <c r="AWA86" s="209"/>
      <c r="AWB86" s="209"/>
      <c r="AWC86" s="209"/>
      <c r="AWD86" s="209"/>
      <c r="AWE86" s="209"/>
      <c r="AWF86" s="209"/>
      <c r="AWG86" s="209"/>
      <c r="AWH86" s="209"/>
      <c r="AWI86" s="209"/>
      <c r="AWJ86" s="209"/>
      <c r="AWK86" s="209"/>
      <c r="AWL86" s="209"/>
      <c r="AWM86" s="209"/>
      <c r="AWN86" s="209"/>
      <c r="AWO86" s="209"/>
      <c r="AWP86" s="209"/>
      <c r="AWQ86" s="209"/>
      <c r="AWR86" s="209"/>
      <c r="AWS86" s="209"/>
      <c r="AWT86" s="209"/>
      <c r="AWU86" s="209"/>
      <c r="AWV86" s="209"/>
      <c r="AWW86" s="209"/>
      <c r="AWX86" s="209"/>
      <c r="AWY86" s="209"/>
      <c r="AWZ86" s="209"/>
      <c r="AXA86" s="209"/>
      <c r="AXB86" s="209"/>
      <c r="AXC86" s="209"/>
      <c r="AXD86" s="209"/>
      <c r="AXE86" s="209"/>
      <c r="AXF86" s="209"/>
      <c r="AXG86" s="209"/>
      <c r="AXH86" s="209"/>
      <c r="AXI86" s="209"/>
      <c r="AXJ86" s="209"/>
      <c r="AXK86" s="209"/>
      <c r="AXL86" s="209"/>
      <c r="AXM86" s="209"/>
      <c r="AXN86" s="209"/>
      <c r="AXO86" s="209"/>
      <c r="AXP86" s="209"/>
      <c r="AXQ86" s="209"/>
      <c r="AXR86" s="209"/>
      <c r="AXS86" s="209"/>
      <c r="AXT86" s="209"/>
      <c r="AXU86" s="209"/>
      <c r="AXV86" s="209"/>
      <c r="AXW86" s="209"/>
      <c r="AXX86" s="209"/>
      <c r="AXY86" s="209"/>
      <c r="AXZ86" s="209"/>
      <c r="AYA86" s="209"/>
      <c r="AYB86" s="209"/>
      <c r="AYC86" s="209"/>
      <c r="AYD86" s="209"/>
      <c r="AYE86" s="209"/>
      <c r="AYF86" s="209"/>
      <c r="AYG86" s="209"/>
      <c r="AYH86" s="209"/>
      <c r="AYI86" s="209"/>
      <c r="AYJ86" s="209"/>
      <c r="AYK86" s="209"/>
      <c r="AYL86" s="209"/>
      <c r="AYM86" s="209"/>
      <c r="AYN86" s="209"/>
      <c r="AYO86" s="209"/>
      <c r="AYP86" s="209"/>
      <c r="AYQ86" s="209"/>
      <c r="AYR86" s="209"/>
      <c r="AYS86" s="209"/>
      <c r="AYT86" s="209"/>
      <c r="AYU86" s="209"/>
      <c r="AYV86" s="209"/>
      <c r="AYW86" s="209"/>
      <c r="AYX86" s="209"/>
      <c r="AYY86" s="209"/>
      <c r="AYZ86" s="209"/>
      <c r="AZA86" s="209"/>
      <c r="AZB86" s="209"/>
      <c r="AZC86" s="209"/>
      <c r="AZD86" s="209"/>
      <c r="AZE86" s="209"/>
      <c r="AZF86" s="209"/>
      <c r="AZG86" s="209"/>
      <c r="AZH86" s="209"/>
      <c r="AZI86" s="209"/>
      <c r="AZJ86" s="209"/>
      <c r="AZK86" s="209"/>
      <c r="AZL86" s="209"/>
      <c r="AZM86" s="209"/>
      <c r="AZN86" s="209"/>
      <c r="AZO86" s="209"/>
      <c r="AZP86" s="209"/>
      <c r="AZQ86" s="209"/>
      <c r="AZR86" s="209"/>
      <c r="AZS86" s="209"/>
      <c r="AZT86" s="209"/>
      <c r="AZU86" s="209"/>
      <c r="AZV86" s="209"/>
      <c r="AZW86" s="209"/>
      <c r="AZX86" s="209"/>
      <c r="AZY86" s="209"/>
      <c r="AZZ86" s="209"/>
      <c r="BAA86" s="209"/>
      <c r="BAB86" s="209"/>
      <c r="BAC86" s="209"/>
      <c r="BAD86" s="209"/>
      <c r="BAE86" s="209"/>
      <c r="BAF86" s="209"/>
      <c r="BAG86" s="209"/>
      <c r="BAH86" s="209"/>
      <c r="BAI86" s="209"/>
      <c r="BAJ86" s="209"/>
      <c r="BAK86" s="209"/>
      <c r="BAL86" s="209"/>
      <c r="BAM86" s="209"/>
      <c r="BAN86" s="209"/>
      <c r="BAO86" s="209"/>
      <c r="BAP86" s="209"/>
      <c r="BAQ86" s="209"/>
      <c r="BAR86" s="209"/>
      <c r="BAS86" s="209"/>
      <c r="BAT86" s="209"/>
      <c r="BAU86" s="209"/>
      <c r="BAV86" s="209"/>
      <c r="BAW86" s="209"/>
      <c r="BAX86" s="209"/>
      <c r="BAY86" s="209"/>
      <c r="BAZ86" s="209"/>
      <c r="BBA86" s="209"/>
      <c r="BBB86" s="209"/>
      <c r="BBC86" s="209"/>
      <c r="BBD86" s="209"/>
      <c r="BBE86" s="209"/>
      <c r="BBF86" s="209"/>
      <c r="BBG86" s="209"/>
      <c r="BBH86" s="209"/>
      <c r="BBI86" s="209"/>
      <c r="BBJ86" s="209"/>
      <c r="BBK86" s="209"/>
      <c r="BBL86" s="209"/>
      <c r="BBM86" s="209"/>
      <c r="BBN86" s="209"/>
      <c r="BBO86" s="209"/>
      <c r="BBP86" s="209"/>
      <c r="BBQ86" s="209"/>
      <c r="BBR86" s="209"/>
      <c r="BBS86" s="209"/>
      <c r="BBT86" s="209"/>
      <c r="BBU86" s="209"/>
      <c r="BBV86" s="209"/>
      <c r="BBW86" s="209"/>
      <c r="BBX86" s="209"/>
      <c r="BBY86" s="209"/>
      <c r="BBZ86" s="209"/>
      <c r="BCA86" s="209"/>
      <c r="BCB86" s="209"/>
      <c r="BCC86" s="209"/>
      <c r="BCD86" s="209"/>
      <c r="BCE86" s="209"/>
      <c r="BCF86" s="209"/>
      <c r="BCG86" s="209"/>
      <c r="BCH86" s="209"/>
      <c r="BCI86" s="209"/>
      <c r="BCJ86" s="209"/>
      <c r="BCK86" s="209"/>
      <c r="BCL86" s="209"/>
      <c r="BCM86" s="209"/>
      <c r="BCN86" s="209"/>
      <c r="BCO86" s="209"/>
      <c r="BCP86" s="209"/>
      <c r="BCQ86" s="209"/>
      <c r="BCR86" s="209"/>
      <c r="BCS86" s="209"/>
      <c r="BCT86" s="209"/>
      <c r="BCU86" s="209"/>
      <c r="BCV86" s="209"/>
      <c r="BCW86" s="209"/>
      <c r="BCX86" s="209"/>
      <c r="BCY86" s="209"/>
      <c r="BCZ86" s="209"/>
      <c r="BDA86" s="209"/>
      <c r="BDB86" s="209"/>
      <c r="BDC86" s="209"/>
      <c r="BDD86" s="209"/>
      <c r="BDE86" s="209"/>
      <c r="BDF86" s="209"/>
      <c r="BDG86" s="209"/>
      <c r="BDH86" s="209"/>
      <c r="BDI86" s="209"/>
      <c r="BDJ86" s="209"/>
      <c r="BDK86" s="209"/>
      <c r="BDL86" s="209"/>
      <c r="BDM86" s="209"/>
      <c r="BDN86" s="209"/>
      <c r="BDO86" s="209"/>
      <c r="BDP86" s="209"/>
      <c r="BDQ86" s="209"/>
      <c r="BDR86" s="209"/>
      <c r="BDS86" s="209"/>
      <c r="BDT86" s="209"/>
      <c r="BDU86" s="209"/>
      <c r="BDV86" s="209"/>
      <c r="BDW86" s="209"/>
      <c r="BDX86" s="209"/>
      <c r="BDY86" s="209"/>
      <c r="BDZ86" s="209"/>
      <c r="BEA86" s="209"/>
      <c r="BEB86" s="209"/>
      <c r="BEC86" s="209"/>
      <c r="BED86" s="209"/>
      <c r="BEE86" s="209"/>
      <c r="BEF86" s="209"/>
      <c r="BEG86" s="209"/>
      <c r="BEH86" s="209"/>
      <c r="BEI86" s="209"/>
      <c r="BEJ86" s="209"/>
      <c r="BEK86" s="209"/>
      <c r="BEL86" s="209"/>
      <c r="BEM86" s="209"/>
      <c r="BEN86" s="209"/>
      <c r="BEO86" s="209"/>
      <c r="BEP86" s="209"/>
      <c r="BEQ86" s="209"/>
      <c r="BER86" s="209"/>
      <c r="BES86" s="209"/>
      <c r="BET86" s="209"/>
      <c r="BEU86" s="209"/>
      <c r="BEV86" s="209"/>
      <c r="BEW86" s="209"/>
      <c r="BEX86" s="209"/>
      <c r="BEY86" s="209"/>
      <c r="BEZ86" s="209"/>
      <c r="BFA86" s="209"/>
      <c r="BFB86" s="209"/>
      <c r="BFC86" s="209"/>
      <c r="BFD86" s="209"/>
      <c r="BFE86" s="209"/>
      <c r="BFF86" s="209"/>
      <c r="BFG86" s="209"/>
      <c r="BFH86" s="209"/>
      <c r="BFI86" s="209"/>
      <c r="BFJ86" s="209"/>
      <c r="BFK86" s="209"/>
      <c r="BFL86" s="209"/>
      <c r="BFM86" s="209"/>
      <c r="BFN86" s="209"/>
      <c r="BFO86" s="209"/>
      <c r="BFP86" s="209"/>
      <c r="BFQ86" s="209"/>
      <c r="BFR86" s="209"/>
      <c r="BFS86" s="209"/>
      <c r="BFT86" s="209"/>
      <c r="BFU86" s="209"/>
      <c r="BFV86" s="209"/>
      <c r="BFW86" s="209"/>
      <c r="BFX86" s="209"/>
      <c r="BFY86" s="209"/>
      <c r="BFZ86" s="209"/>
      <c r="BGA86" s="209"/>
      <c r="BGB86" s="209"/>
      <c r="BGC86" s="209"/>
      <c r="BGD86" s="209"/>
      <c r="BGE86" s="209"/>
      <c r="BGF86" s="209"/>
      <c r="BGG86" s="209"/>
      <c r="BGH86" s="209"/>
      <c r="BGI86" s="209"/>
      <c r="BGJ86" s="209"/>
      <c r="BGK86" s="209"/>
      <c r="BGL86" s="209"/>
      <c r="BGM86" s="209"/>
      <c r="BGN86" s="209"/>
      <c r="BGO86" s="209"/>
      <c r="BGP86" s="209"/>
      <c r="BGQ86" s="209"/>
      <c r="BGR86" s="209"/>
      <c r="BGS86" s="209"/>
      <c r="BGT86" s="209"/>
      <c r="BGU86" s="209"/>
      <c r="BGV86" s="209"/>
      <c r="BGW86" s="209"/>
      <c r="BGX86" s="209"/>
      <c r="BGY86" s="209"/>
      <c r="BGZ86" s="209"/>
      <c r="BHA86" s="209"/>
      <c r="BHB86" s="209"/>
      <c r="BHC86" s="209"/>
      <c r="BHD86" s="209"/>
      <c r="BHE86" s="209"/>
      <c r="BHF86" s="209"/>
      <c r="BHG86" s="209"/>
      <c r="BHH86" s="209"/>
      <c r="BHI86" s="209"/>
      <c r="BHJ86" s="209"/>
      <c r="BHK86" s="209"/>
      <c r="BHL86" s="209"/>
      <c r="BHM86" s="209"/>
      <c r="BHN86" s="209"/>
      <c r="BHO86" s="209"/>
      <c r="BHP86" s="209"/>
      <c r="BHQ86" s="209"/>
      <c r="BHR86" s="209"/>
      <c r="BHS86" s="209"/>
      <c r="BHT86" s="209"/>
      <c r="BHU86" s="209"/>
      <c r="BHV86" s="209"/>
      <c r="BHW86" s="209"/>
      <c r="BHX86" s="209"/>
      <c r="BHY86" s="209"/>
      <c r="BHZ86" s="209"/>
      <c r="BIA86" s="209"/>
      <c r="BIB86" s="209"/>
      <c r="BIC86" s="209"/>
      <c r="BID86" s="209"/>
      <c r="BIE86" s="209"/>
      <c r="BIF86" s="209"/>
      <c r="BIG86" s="209"/>
      <c r="BIH86" s="209"/>
      <c r="BII86" s="209"/>
      <c r="BIJ86" s="209"/>
      <c r="BIK86" s="209"/>
      <c r="BIL86" s="209"/>
      <c r="BIM86" s="209"/>
      <c r="BIN86" s="209"/>
      <c r="BIO86" s="209"/>
      <c r="BIP86" s="209"/>
      <c r="BIQ86" s="209"/>
      <c r="BIR86" s="209"/>
      <c r="BIS86" s="209"/>
      <c r="BIT86" s="209"/>
      <c r="BIU86" s="209"/>
      <c r="BIV86" s="209"/>
      <c r="BIW86" s="209"/>
      <c r="BIX86" s="209"/>
      <c r="BIY86" s="209"/>
      <c r="BIZ86" s="209"/>
      <c r="BJA86" s="209"/>
      <c r="BJB86" s="209"/>
      <c r="BJC86" s="209"/>
      <c r="BJD86" s="209"/>
      <c r="BJE86" s="209"/>
      <c r="BJF86" s="209"/>
      <c r="BJG86" s="209"/>
      <c r="BJH86" s="209"/>
      <c r="BJI86" s="209"/>
      <c r="BJJ86" s="209"/>
      <c r="BJK86" s="209"/>
      <c r="BJL86" s="209"/>
      <c r="BJM86" s="209"/>
      <c r="BJN86" s="209"/>
      <c r="BJO86" s="209"/>
      <c r="BJP86" s="209"/>
      <c r="BJQ86" s="209"/>
      <c r="BJR86" s="209"/>
      <c r="BJS86" s="209"/>
      <c r="BJT86" s="209"/>
      <c r="BJU86" s="209"/>
      <c r="BJV86" s="209"/>
      <c r="BJW86" s="209"/>
      <c r="BJX86" s="209"/>
      <c r="BJY86" s="209"/>
      <c r="BJZ86" s="209"/>
      <c r="BKA86" s="209"/>
      <c r="BKB86" s="209"/>
      <c r="BKC86" s="209"/>
      <c r="BKD86" s="209"/>
      <c r="BKE86" s="209"/>
      <c r="BKF86" s="209"/>
      <c r="BKG86" s="209"/>
      <c r="BKH86" s="209"/>
      <c r="BKI86" s="209"/>
      <c r="BKJ86" s="209"/>
      <c r="BKK86" s="209"/>
      <c r="BKL86" s="209"/>
      <c r="BKM86" s="209"/>
      <c r="BKN86" s="209"/>
      <c r="BKO86" s="209"/>
      <c r="BKP86" s="209"/>
      <c r="BKQ86" s="209"/>
      <c r="BKR86" s="209"/>
      <c r="BKS86" s="209"/>
      <c r="BKT86" s="209"/>
      <c r="BKU86" s="209"/>
      <c r="BKV86" s="209"/>
      <c r="BKW86" s="209"/>
      <c r="BKX86" s="209"/>
      <c r="BKY86" s="209"/>
      <c r="BKZ86" s="209"/>
      <c r="BLA86" s="209"/>
      <c r="BLB86" s="209"/>
      <c r="BLC86" s="209"/>
      <c r="BLD86" s="209"/>
      <c r="BLE86" s="209"/>
      <c r="BLF86" s="209"/>
      <c r="BLG86" s="209"/>
      <c r="BLH86" s="209"/>
      <c r="BLI86" s="209"/>
      <c r="BLJ86" s="209"/>
      <c r="BLK86" s="209"/>
      <c r="BLL86" s="209"/>
      <c r="BLM86" s="209"/>
      <c r="BLN86" s="209"/>
      <c r="BLO86" s="209"/>
      <c r="BLP86" s="209"/>
      <c r="BLQ86" s="209"/>
      <c r="BLR86" s="209"/>
      <c r="BLS86" s="209"/>
      <c r="BLT86" s="209"/>
      <c r="BLU86" s="209"/>
      <c r="BLV86" s="209"/>
      <c r="BLW86" s="209"/>
      <c r="BLX86" s="209"/>
      <c r="BLY86" s="209"/>
      <c r="BLZ86" s="209"/>
      <c r="BMA86" s="209"/>
      <c r="BMB86" s="209"/>
      <c r="BMC86" s="209"/>
      <c r="BMD86" s="209"/>
      <c r="BME86" s="209"/>
      <c r="BMF86" s="209"/>
      <c r="BMG86" s="209"/>
      <c r="BMH86" s="209"/>
      <c r="BMI86" s="209"/>
      <c r="BMJ86" s="209"/>
      <c r="BMK86" s="209"/>
      <c r="BML86" s="209"/>
      <c r="BMM86" s="209"/>
      <c r="BMN86" s="209"/>
      <c r="BMO86" s="209"/>
      <c r="BMP86" s="209"/>
      <c r="BMQ86" s="209"/>
      <c r="BMR86" s="209"/>
      <c r="BMS86" s="209"/>
      <c r="BMT86" s="209"/>
      <c r="BMU86" s="209"/>
      <c r="BMV86" s="209"/>
      <c r="BMW86" s="209"/>
      <c r="BMX86" s="209"/>
      <c r="BMY86" s="209"/>
      <c r="BMZ86" s="209"/>
      <c r="BNA86" s="209"/>
      <c r="BNB86" s="209"/>
      <c r="BNC86" s="209"/>
      <c r="BND86" s="209"/>
      <c r="BNE86" s="209"/>
      <c r="BNF86" s="209"/>
      <c r="BNG86" s="209"/>
      <c r="BNH86" s="209"/>
      <c r="BNI86" s="209"/>
      <c r="BNJ86" s="209"/>
      <c r="BNK86" s="209"/>
      <c r="BNL86" s="209"/>
      <c r="BNM86" s="209"/>
      <c r="BNN86" s="209"/>
      <c r="BNO86" s="209"/>
      <c r="BNP86" s="209"/>
      <c r="BNQ86" s="209"/>
      <c r="BNR86" s="209"/>
      <c r="BNS86" s="209"/>
      <c r="BNT86" s="209"/>
      <c r="BNU86" s="209"/>
      <c r="BNV86" s="209"/>
      <c r="BNW86" s="209"/>
      <c r="BNX86" s="209"/>
      <c r="BNY86" s="209"/>
      <c r="BNZ86" s="209"/>
      <c r="BOA86" s="209"/>
      <c r="BOB86" s="209"/>
      <c r="BOC86" s="209"/>
      <c r="BOD86" s="209"/>
      <c r="BOE86" s="209"/>
      <c r="BOF86" s="209"/>
      <c r="BOG86" s="209"/>
      <c r="BOH86" s="209"/>
      <c r="BOI86" s="209"/>
      <c r="BOJ86" s="209"/>
      <c r="BOK86" s="209"/>
      <c r="BOL86" s="209"/>
      <c r="BOM86" s="209"/>
      <c r="BON86" s="209"/>
      <c r="BOO86" s="209"/>
      <c r="BOP86" s="209"/>
      <c r="BOQ86" s="209"/>
      <c r="BOR86" s="209"/>
      <c r="BOS86" s="209"/>
      <c r="BOT86" s="209"/>
      <c r="BOU86" s="209"/>
      <c r="BOV86" s="209"/>
      <c r="BOW86" s="209"/>
      <c r="BOX86" s="209"/>
      <c r="BOY86" s="209"/>
      <c r="BOZ86" s="209"/>
      <c r="BPA86" s="209"/>
      <c r="BPB86" s="209"/>
      <c r="BPC86" s="209"/>
      <c r="BPD86" s="209"/>
      <c r="BPE86" s="209"/>
      <c r="BPF86" s="209"/>
      <c r="BPG86" s="209"/>
      <c r="BPH86" s="209"/>
      <c r="BPI86" s="209"/>
      <c r="BPJ86" s="209"/>
      <c r="BPK86" s="209"/>
      <c r="BPL86" s="209"/>
      <c r="BPM86" s="209"/>
      <c r="BPN86" s="209"/>
      <c r="BPO86" s="209"/>
      <c r="BPP86" s="209"/>
      <c r="BPQ86" s="209"/>
      <c r="BPR86" s="209"/>
      <c r="BPS86" s="209"/>
      <c r="BPT86" s="209"/>
      <c r="BPU86" s="209"/>
      <c r="BPV86" s="209"/>
      <c r="BPW86" s="209"/>
      <c r="BPX86" s="209"/>
      <c r="BPY86" s="209"/>
      <c r="BPZ86" s="209"/>
      <c r="BQA86" s="209"/>
      <c r="BQB86" s="209"/>
      <c r="BQC86" s="209"/>
      <c r="BQD86" s="209"/>
      <c r="BQE86" s="209"/>
      <c r="BQF86" s="209"/>
      <c r="BQG86" s="209"/>
      <c r="BQH86" s="209"/>
      <c r="BQI86" s="209"/>
      <c r="BQJ86" s="209"/>
      <c r="BQK86" s="209"/>
      <c r="BQL86" s="209"/>
      <c r="BQM86" s="209"/>
      <c r="BQN86" s="209"/>
      <c r="BQO86" s="209"/>
      <c r="BQP86" s="209"/>
      <c r="BQQ86" s="209"/>
      <c r="BQR86" s="209"/>
      <c r="BQS86" s="209"/>
      <c r="BQT86" s="209"/>
      <c r="BQU86" s="209"/>
      <c r="BQV86" s="209"/>
      <c r="BQW86" s="209"/>
      <c r="BQX86" s="209"/>
      <c r="BQY86" s="209"/>
      <c r="BQZ86" s="209"/>
      <c r="BRA86" s="209"/>
      <c r="BRB86" s="209"/>
      <c r="BRC86" s="209"/>
      <c r="BRD86" s="209"/>
      <c r="BRE86" s="209"/>
      <c r="BRF86" s="209"/>
      <c r="BRG86" s="209"/>
      <c r="BRH86" s="209"/>
      <c r="BRI86" s="209"/>
      <c r="BRJ86" s="209"/>
      <c r="BRK86" s="209"/>
      <c r="BRL86" s="209"/>
      <c r="BRM86" s="209"/>
      <c r="BRN86" s="209"/>
      <c r="BRO86" s="209"/>
      <c r="BRP86" s="209"/>
      <c r="BRQ86" s="209"/>
      <c r="BRR86" s="209"/>
      <c r="BRS86" s="209"/>
      <c r="BRT86" s="209"/>
      <c r="BRU86" s="209"/>
      <c r="BRV86" s="209"/>
      <c r="BRW86" s="209"/>
      <c r="BRX86" s="209"/>
      <c r="BRY86" s="209"/>
      <c r="BRZ86" s="209"/>
      <c r="BSA86" s="209"/>
      <c r="BSB86" s="209"/>
      <c r="BSC86" s="209"/>
      <c r="BSD86" s="209"/>
      <c r="BSE86" s="209"/>
      <c r="BSF86" s="209"/>
      <c r="BSG86" s="209"/>
      <c r="BSH86" s="209"/>
      <c r="BSI86" s="209"/>
      <c r="BSJ86" s="209"/>
      <c r="BSK86" s="209"/>
      <c r="BSL86" s="209"/>
      <c r="BSM86" s="209"/>
      <c r="BSN86" s="209"/>
      <c r="BSO86" s="209"/>
      <c r="BSP86" s="209"/>
      <c r="BSQ86" s="209"/>
      <c r="BSR86" s="209"/>
      <c r="BSS86" s="209"/>
      <c r="BST86" s="209"/>
      <c r="BSU86" s="209"/>
      <c r="BSV86" s="209"/>
      <c r="BSW86" s="209"/>
      <c r="BSX86" s="209"/>
      <c r="BSY86" s="209"/>
      <c r="BSZ86" s="209"/>
      <c r="BTA86" s="209"/>
      <c r="BTB86" s="209"/>
      <c r="BTC86" s="209"/>
      <c r="BTD86" s="209"/>
      <c r="BTE86" s="209"/>
      <c r="BTF86" s="209"/>
      <c r="BTG86" s="209"/>
      <c r="BTH86" s="209"/>
      <c r="BTI86" s="209"/>
      <c r="BTJ86" s="209"/>
      <c r="BTK86" s="209"/>
      <c r="BTL86" s="209"/>
      <c r="BTM86" s="209"/>
      <c r="BTN86" s="209"/>
      <c r="BTO86" s="209"/>
      <c r="BTP86" s="209"/>
      <c r="BTQ86" s="209"/>
      <c r="BTR86" s="209"/>
      <c r="BTS86" s="209"/>
      <c r="BTT86" s="209"/>
      <c r="BTU86" s="209"/>
      <c r="BTV86" s="209"/>
      <c r="BTW86" s="209"/>
      <c r="BTX86" s="209"/>
      <c r="BTY86" s="209"/>
      <c r="BTZ86" s="209"/>
      <c r="BUA86" s="209"/>
      <c r="BUB86" s="209"/>
      <c r="BUC86" s="209"/>
      <c r="BUD86" s="209"/>
      <c r="BUE86" s="209"/>
      <c r="BUF86" s="209"/>
      <c r="BUG86" s="209"/>
      <c r="BUH86" s="209"/>
      <c r="BUI86" s="209"/>
      <c r="BUJ86" s="209"/>
      <c r="BUK86" s="209"/>
      <c r="BUL86" s="209"/>
      <c r="BUM86" s="209"/>
      <c r="BUN86" s="209"/>
      <c r="BUO86" s="209"/>
      <c r="BUP86" s="209"/>
      <c r="BUQ86" s="209"/>
      <c r="BUR86" s="209"/>
      <c r="BUS86" s="209"/>
      <c r="BUT86" s="209"/>
      <c r="BUU86" s="209"/>
      <c r="BUV86" s="209"/>
      <c r="BUW86" s="209"/>
      <c r="BUX86" s="209"/>
      <c r="BUY86" s="209"/>
      <c r="BUZ86" s="209"/>
      <c r="BVA86" s="209"/>
      <c r="BVB86" s="209"/>
      <c r="BVC86" s="209"/>
      <c r="BVD86" s="209"/>
      <c r="BVE86" s="209"/>
      <c r="BVF86" s="209"/>
      <c r="BVG86" s="209"/>
      <c r="BVH86" s="209"/>
      <c r="BVI86" s="209"/>
      <c r="BVJ86" s="209"/>
      <c r="BVK86" s="209"/>
      <c r="BVL86" s="209"/>
      <c r="BVM86" s="209"/>
      <c r="BVN86" s="209"/>
      <c r="BVO86" s="209"/>
      <c r="BVP86" s="209"/>
      <c r="BVQ86" s="209"/>
      <c r="BVR86" s="209"/>
      <c r="BVS86" s="209"/>
      <c r="BVT86" s="209"/>
      <c r="BVU86" s="209"/>
      <c r="BVV86" s="209"/>
      <c r="BVW86" s="209"/>
      <c r="BVX86" s="209"/>
      <c r="BVY86" s="209"/>
      <c r="BVZ86" s="209"/>
      <c r="BWA86" s="209"/>
      <c r="BWB86" s="209"/>
      <c r="BWC86" s="209"/>
      <c r="BWD86" s="209"/>
      <c r="BWE86" s="209"/>
      <c r="BWF86" s="209"/>
      <c r="BWG86" s="209"/>
      <c r="BWH86" s="209"/>
      <c r="BWI86" s="209"/>
      <c r="BWJ86" s="209"/>
      <c r="BWK86" s="209"/>
      <c r="BWL86" s="209"/>
      <c r="BWM86" s="209"/>
      <c r="BWN86" s="209"/>
      <c r="BWO86" s="209"/>
      <c r="BWP86" s="209"/>
      <c r="BWQ86" s="209"/>
      <c r="BWR86" s="209"/>
      <c r="BWS86" s="209"/>
      <c r="BWT86" s="209"/>
      <c r="BWU86" s="209"/>
      <c r="BWV86" s="209"/>
      <c r="BWW86" s="209"/>
      <c r="BWX86" s="209"/>
      <c r="BWY86" s="209"/>
      <c r="BWZ86" s="209"/>
      <c r="BXA86" s="209"/>
      <c r="BXB86" s="209"/>
      <c r="BXC86" s="209"/>
      <c r="BXD86" s="209"/>
      <c r="BXE86" s="209"/>
      <c r="BXF86" s="209"/>
      <c r="BXG86" s="209"/>
      <c r="BXH86" s="209"/>
      <c r="BXI86" s="209"/>
      <c r="BXJ86" s="209"/>
      <c r="BXK86" s="209"/>
      <c r="BXL86" s="209"/>
      <c r="BXM86" s="209"/>
      <c r="BXN86" s="209"/>
      <c r="BXO86" s="209"/>
      <c r="BXP86" s="209"/>
      <c r="BXQ86" s="209"/>
      <c r="BXR86" s="209"/>
      <c r="BXS86" s="209"/>
      <c r="BXT86" s="209"/>
      <c r="BXU86" s="209"/>
      <c r="BXV86" s="209"/>
      <c r="BXW86" s="209"/>
      <c r="BXX86" s="209"/>
      <c r="BXY86" s="209"/>
      <c r="BXZ86" s="209"/>
      <c r="BYA86" s="209"/>
      <c r="BYB86" s="209"/>
      <c r="BYC86" s="209"/>
      <c r="BYD86" s="209"/>
      <c r="BYE86" s="209"/>
      <c r="BYF86" s="209"/>
      <c r="BYG86" s="209"/>
      <c r="BYH86" s="209"/>
      <c r="BYI86" s="209"/>
      <c r="BYJ86" s="209"/>
      <c r="BYK86" s="209"/>
      <c r="BYL86" s="209"/>
      <c r="BYM86" s="209"/>
      <c r="BYN86" s="209"/>
      <c r="BYO86" s="209"/>
      <c r="BYP86" s="209"/>
      <c r="BYQ86" s="209"/>
      <c r="BYR86" s="209"/>
      <c r="BYS86" s="209"/>
      <c r="BYT86" s="209"/>
      <c r="BYU86" s="209"/>
      <c r="BYV86" s="209"/>
      <c r="BYW86" s="209"/>
      <c r="BYX86" s="209"/>
      <c r="BYY86" s="209"/>
      <c r="BYZ86" s="209"/>
      <c r="BZA86" s="209"/>
      <c r="BZB86" s="209"/>
      <c r="BZC86" s="209"/>
      <c r="BZD86" s="209"/>
      <c r="BZE86" s="209"/>
      <c r="BZF86" s="209"/>
      <c r="BZG86" s="209"/>
      <c r="BZH86" s="209"/>
      <c r="BZI86" s="209"/>
      <c r="BZJ86" s="209"/>
      <c r="BZK86" s="209"/>
      <c r="BZL86" s="209"/>
      <c r="BZM86" s="209"/>
      <c r="BZN86" s="209"/>
      <c r="BZO86" s="209"/>
      <c r="BZP86" s="209"/>
      <c r="BZQ86" s="209"/>
      <c r="BZR86" s="209"/>
      <c r="BZS86" s="209"/>
      <c r="BZT86" s="209"/>
      <c r="BZU86" s="209"/>
      <c r="BZV86" s="209"/>
      <c r="BZW86" s="209"/>
      <c r="BZX86" s="209"/>
      <c r="BZY86" s="209"/>
      <c r="BZZ86" s="209"/>
      <c r="CAA86" s="209"/>
      <c r="CAB86" s="209"/>
      <c r="CAC86" s="209"/>
      <c r="CAD86" s="209"/>
      <c r="CAE86" s="209"/>
      <c r="CAF86" s="209"/>
      <c r="CAG86" s="209"/>
      <c r="CAH86" s="209"/>
      <c r="CAI86" s="209"/>
      <c r="CAJ86" s="209"/>
      <c r="CAK86" s="209"/>
      <c r="CAL86" s="209"/>
      <c r="CAM86" s="209"/>
      <c r="CAN86" s="209"/>
      <c r="CAO86" s="209"/>
      <c r="CAP86" s="209"/>
      <c r="CAQ86" s="209"/>
      <c r="CAR86" s="209"/>
      <c r="CAS86" s="209"/>
      <c r="CAT86" s="209"/>
      <c r="CAU86" s="209"/>
      <c r="CAV86" s="209"/>
      <c r="CAW86" s="209"/>
      <c r="CAX86" s="209"/>
      <c r="CAY86" s="209"/>
      <c r="CAZ86" s="209"/>
      <c r="CBA86" s="209"/>
      <c r="CBB86" s="209"/>
      <c r="CBC86" s="209"/>
      <c r="CBD86" s="209"/>
      <c r="CBE86" s="209"/>
      <c r="CBF86" s="209"/>
      <c r="CBG86" s="209"/>
      <c r="CBH86" s="209"/>
      <c r="CBI86" s="209"/>
      <c r="CBJ86" s="209"/>
      <c r="CBK86" s="209"/>
      <c r="CBL86" s="209"/>
      <c r="CBM86" s="209"/>
      <c r="CBN86" s="209"/>
      <c r="CBO86" s="209"/>
      <c r="CBP86" s="209"/>
      <c r="CBQ86" s="209"/>
      <c r="CBR86" s="209"/>
      <c r="CBS86" s="209"/>
      <c r="CBT86" s="209"/>
      <c r="CBU86" s="209"/>
      <c r="CBV86" s="209"/>
      <c r="CBW86" s="209"/>
      <c r="CBX86" s="209"/>
      <c r="CBY86" s="209"/>
      <c r="CBZ86" s="209"/>
      <c r="CCA86" s="209"/>
      <c r="CCB86" s="209"/>
      <c r="CCC86" s="209"/>
      <c r="CCD86" s="209"/>
      <c r="CCE86" s="209"/>
      <c r="CCF86" s="209"/>
      <c r="CCG86" s="209"/>
      <c r="CCH86" s="209"/>
      <c r="CCI86" s="209"/>
      <c r="CCJ86" s="209"/>
      <c r="CCK86" s="209"/>
      <c r="CCL86" s="209"/>
      <c r="CCM86" s="209"/>
      <c r="CCN86" s="209"/>
      <c r="CCO86" s="209"/>
      <c r="CCP86" s="209"/>
      <c r="CCQ86" s="209"/>
      <c r="CCR86" s="209"/>
      <c r="CCS86" s="209"/>
      <c r="CCT86" s="209"/>
      <c r="CCU86" s="209"/>
      <c r="CCV86" s="209"/>
      <c r="CCW86" s="209"/>
      <c r="CCX86" s="209"/>
      <c r="CCY86" s="209"/>
      <c r="CCZ86" s="209"/>
      <c r="CDA86" s="209"/>
      <c r="CDB86" s="209"/>
      <c r="CDC86" s="209"/>
      <c r="CDD86" s="209"/>
      <c r="CDE86" s="209"/>
      <c r="CDF86" s="209"/>
      <c r="CDG86" s="209"/>
      <c r="CDH86" s="209"/>
      <c r="CDI86" s="209"/>
      <c r="CDJ86" s="209"/>
      <c r="CDK86" s="209"/>
      <c r="CDL86" s="209"/>
      <c r="CDM86" s="209"/>
      <c r="CDN86" s="209"/>
      <c r="CDO86" s="209"/>
      <c r="CDP86" s="209"/>
      <c r="CDQ86" s="209"/>
      <c r="CDR86" s="209"/>
      <c r="CDS86" s="209"/>
      <c r="CDT86" s="209"/>
      <c r="CDU86" s="209"/>
      <c r="CDV86" s="209"/>
      <c r="CDW86" s="209"/>
      <c r="CDX86" s="209"/>
      <c r="CDY86" s="209"/>
      <c r="CDZ86" s="209"/>
      <c r="CEA86" s="209"/>
      <c r="CEB86" s="209"/>
      <c r="CEC86" s="209"/>
      <c r="CED86" s="209"/>
      <c r="CEE86" s="209"/>
      <c r="CEF86" s="209"/>
      <c r="CEG86" s="209"/>
      <c r="CEH86" s="209"/>
      <c r="CEI86" s="209"/>
      <c r="CEJ86" s="209"/>
      <c r="CEK86" s="209"/>
      <c r="CEL86" s="209"/>
      <c r="CEM86" s="209"/>
      <c r="CEN86" s="209"/>
      <c r="CEO86" s="209"/>
      <c r="CEP86" s="209"/>
      <c r="CEQ86" s="209"/>
      <c r="CER86" s="209"/>
      <c r="CES86" s="209"/>
      <c r="CET86" s="209"/>
      <c r="CEU86" s="209"/>
      <c r="CEV86" s="209"/>
      <c r="CEW86" s="209"/>
      <c r="CEX86" s="209"/>
      <c r="CEY86" s="209"/>
      <c r="CEZ86" s="209"/>
      <c r="CFA86" s="209"/>
      <c r="CFB86" s="209"/>
      <c r="CFC86" s="209"/>
      <c r="CFD86" s="209"/>
      <c r="CFE86" s="209"/>
      <c r="CFF86" s="209"/>
      <c r="CFG86" s="209"/>
      <c r="CFH86" s="209"/>
      <c r="CFI86" s="209"/>
      <c r="CFJ86" s="209"/>
      <c r="CFK86" s="209"/>
      <c r="CFL86" s="209"/>
      <c r="CFM86" s="209"/>
      <c r="CFN86" s="209"/>
      <c r="CFO86" s="209"/>
      <c r="CFP86" s="209"/>
      <c r="CFQ86" s="209"/>
      <c r="CFR86" s="209"/>
      <c r="CFS86" s="209"/>
      <c r="CFT86" s="209"/>
      <c r="CFU86" s="209"/>
      <c r="CFV86" s="209"/>
      <c r="CFW86" s="209"/>
      <c r="CFX86" s="209"/>
      <c r="CFY86" s="209"/>
      <c r="CFZ86" s="209"/>
      <c r="CGA86" s="209"/>
      <c r="CGB86" s="209"/>
      <c r="CGC86" s="209"/>
      <c r="CGD86" s="209"/>
      <c r="CGE86" s="209"/>
      <c r="CGF86" s="209"/>
      <c r="CGG86" s="209"/>
      <c r="CGH86" s="209"/>
      <c r="CGI86" s="209"/>
      <c r="CGJ86" s="209"/>
      <c r="CGK86" s="209"/>
      <c r="CGL86" s="209"/>
      <c r="CGM86" s="209"/>
      <c r="CGN86" s="209"/>
      <c r="CGO86" s="209"/>
      <c r="CGP86" s="209"/>
      <c r="CGQ86" s="209"/>
      <c r="CGR86" s="209"/>
      <c r="CGS86" s="209"/>
      <c r="CGT86" s="209"/>
      <c r="CGU86" s="209"/>
      <c r="CGV86" s="209"/>
      <c r="CGW86" s="209"/>
      <c r="CGX86" s="209"/>
      <c r="CGY86" s="209"/>
      <c r="CGZ86" s="209"/>
      <c r="CHA86" s="209"/>
      <c r="CHB86" s="209"/>
      <c r="CHC86" s="209"/>
      <c r="CHD86" s="209"/>
      <c r="CHE86" s="209"/>
      <c r="CHF86" s="209"/>
      <c r="CHG86" s="209"/>
      <c r="CHH86" s="209"/>
      <c r="CHI86" s="209"/>
      <c r="CHJ86" s="209"/>
      <c r="CHK86" s="209"/>
      <c r="CHL86" s="209"/>
      <c r="CHM86" s="209"/>
      <c r="CHN86" s="209"/>
      <c r="CHO86" s="209"/>
      <c r="CHP86" s="209"/>
      <c r="CHQ86" s="209"/>
      <c r="CHR86" s="209"/>
      <c r="CHS86" s="209"/>
      <c r="CHT86" s="209"/>
      <c r="CHU86" s="209"/>
      <c r="CHV86" s="209"/>
      <c r="CHW86" s="209"/>
      <c r="CHX86" s="209"/>
      <c r="CHY86" s="209"/>
      <c r="CHZ86" s="209"/>
      <c r="CIA86" s="209"/>
      <c r="CIB86" s="209"/>
      <c r="CIC86" s="209"/>
      <c r="CID86" s="209"/>
      <c r="CIE86" s="209"/>
      <c r="CIF86" s="209"/>
      <c r="CIG86" s="209"/>
      <c r="CIH86" s="209"/>
      <c r="CII86" s="209"/>
      <c r="CIJ86" s="209"/>
      <c r="CIK86" s="209"/>
      <c r="CIL86" s="209"/>
      <c r="CIM86" s="209"/>
      <c r="CIN86" s="209"/>
      <c r="CIO86" s="209"/>
      <c r="CIP86" s="209"/>
      <c r="CIQ86" s="209"/>
      <c r="CIR86" s="209"/>
      <c r="CIS86" s="209"/>
      <c r="CIT86" s="209"/>
      <c r="CIU86" s="209"/>
      <c r="CIV86" s="209"/>
      <c r="CIW86" s="209"/>
      <c r="CIX86" s="209"/>
      <c r="CIY86" s="209"/>
      <c r="CIZ86" s="209"/>
      <c r="CJA86" s="209"/>
      <c r="CJB86" s="209"/>
      <c r="CJC86" s="209"/>
      <c r="CJD86" s="209"/>
      <c r="CJE86" s="209"/>
      <c r="CJF86" s="209"/>
      <c r="CJG86" s="209"/>
      <c r="CJH86" s="209"/>
      <c r="CJI86" s="209"/>
      <c r="CJJ86" s="209"/>
      <c r="CJK86" s="209"/>
      <c r="CJL86" s="209"/>
      <c r="CJM86" s="209"/>
      <c r="CJN86" s="209"/>
      <c r="CJO86" s="209"/>
      <c r="CJP86" s="209"/>
      <c r="CJQ86" s="209"/>
      <c r="CJR86" s="209"/>
      <c r="CJS86" s="209"/>
      <c r="CJT86" s="209"/>
      <c r="CJU86" s="209"/>
      <c r="CJV86" s="209"/>
      <c r="CJW86" s="209"/>
      <c r="CJX86" s="209"/>
      <c r="CJY86" s="209"/>
      <c r="CJZ86" s="209"/>
      <c r="CKA86" s="209"/>
      <c r="CKB86" s="209"/>
      <c r="CKC86" s="209"/>
      <c r="CKD86" s="209"/>
      <c r="CKE86" s="209"/>
      <c r="CKF86" s="209"/>
      <c r="CKG86" s="209"/>
      <c r="CKH86" s="209"/>
      <c r="CKI86" s="209"/>
      <c r="CKJ86" s="209"/>
      <c r="CKK86" s="209"/>
      <c r="CKL86" s="209"/>
      <c r="CKM86" s="209"/>
      <c r="CKN86" s="209"/>
      <c r="CKO86" s="209"/>
      <c r="CKP86" s="209"/>
      <c r="CKQ86" s="209"/>
      <c r="CKR86" s="209"/>
      <c r="CKS86" s="209"/>
      <c r="CKT86" s="209"/>
      <c r="CKU86" s="209"/>
      <c r="CKV86" s="209"/>
      <c r="CKW86" s="209"/>
      <c r="CKX86" s="209"/>
      <c r="CKY86" s="209"/>
      <c r="CKZ86" s="209"/>
      <c r="CLA86" s="209"/>
      <c r="CLB86" s="209"/>
      <c r="CLC86" s="209"/>
      <c r="CLD86" s="209"/>
      <c r="CLE86" s="209"/>
      <c r="CLF86" s="209"/>
      <c r="CLG86" s="209"/>
      <c r="CLH86" s="209"/>
      <c r="CLI86" s="209"/>
      <c r="CLJ86" s="209"/>
      <c r="CLK86" s="209"/>
      <c r="CLL86" s="209"/>
      <c r="CLM86" s="209"/>
      <c r="CLN86" s="209"/>
      <c r="CLO86" s="209"/>
      <c r="CLP86" s="209"/>
      <c r="CLQ86" s="209"/>
      <c r="CLR86" s="209"/>
      <c r="CLS86" s="209"/>
      <c r="CLT86" s="209"/>
      <c r="CLU86" s="209"/>
      <c r="CLV86" s="209"/>
      <c r="CLW86" s="209"/>
      <c r="CLX86" s="209"/>
      <c r="CLY86" s="209"/>
      <c r="CLZ86" s="209"/>
      <c r="CMA86" s="209"/>
      <c r="CMB86" s="209"/>
      <c r="CMC86" s="209"/>
      <c r="CMD86" s="209"/>
      <c r="CME86" s="209"/>
      <c r="CMF86" s="209"/>
      <c r="CMG86" s="209"/>
      <c r="CMH86" s="209"/>
      <c r="CMI86" s="209"/>
      <c r="CMJ86" s="209"/>
      <c r="CMK86" s="209"/>
      <c r="CML86" s="209"/>
      <c r="CMM86" s="209"/>
      <c r="CMN86" s="209"/>
      <c r="CMO86" s="209"/>
      <c r="CMP86" s="209"/>
      <c r="CMQ86" s="209"/>
      <c r="CMR86" s="209"/>
      <c r="CMS86" s="209"/>
      <c r="CMT86" s="209"/>
      <c r="CMU86" s="209"/>
      <c r="CMV86" s="209"/>
      <c r="CMW86" s="209"/>
      <c r="CMX86" s="209"/>
      <c r="CMY86" s="209"/>
      <c r="CMZ86" s="209"/>
      <c r="CNA86" s="209"/>
      <c r="CNB86" s="209"/>
      <c r="CNC86" s="209"/>
      <c r="CND86" s="209"/>
      <c r="CNE86" s="209"/>
      <c r="CNF86" s="209"/>
      <c r="CNG86" s="209"/>
      <c r="CNH86" s="209"/>
      <c r="CNI86" s="209"/>
      <c r="CNJ86" s="209"/>
      <c r="CNK86" s="209"/>
      <c r="CNL86" s="209"/>
      <c r="CNM86" s="209"/>
      <c r="CNN86" s="209"/>
      <c r="CNO86" s="209"/>
      <c r="CNP86" s="209"/>
      <c r="CNQ86" s="209"/>
      <c r="CNR86" s="209"/>
      <c r="CNS86" s="209"/>
      <c r="CNT86" s="209"/>
      <c r="CNU86" s="209"/>
      <c r="CNV86" s="209"/>
      <c r="CNW86" s="209"/>
      <c r="CNX86" s="209"/>
      <c r="CNY86" s="209"/>
      <c r="CNZ86" s="209"/>
      <c r="COA86" s="209"/>
      <c r="COB86" s="209"/>
      <c r="COC86" s="209"/>
      <c r="COD86" s="209"/>
      <c r="COE86" s="209"/>
      <c r="COF86" s="209"/>
      <c r="COG86" s="209"/>
      <c r="COH86" s="209"/>
      <c r="COI86" s="209"/>
      <c r="COJ86" s="209"/>
      <c r="COK86" s="209"/>
      <c r="COL86" s="209"/>
      <c r="COM86" s="209"/>
      <c r="CON86" s="209"/>
      <c r="COO86" s="209"/>
      <c r="COP86" s="209"/>
      <c r="COQ86" s="209"/>
      <c r="COR86" s="209"/>
      <c r="COS86" s="209"/>
      <c r="COT86" s="209"/>
      <c r="COU86" s="209"/>
      <c r="COV86" s="209"/>
      <c r="COW86" s="209"/>
      <c r="COX86" s="209"/>
      <c r="COY86" s="209"/>
      <c r="COZ86" s="209"/>
      <c r="CPA86" s="209"/>
      <c r="CPB86" s="209"/>
      <c r="CPC86" s="209"/>
      <c r="CPD86" s="209"/>
      <c r="CPE86" s="209"/>
      <c r="CPF86" s="209"/>
      <c r="CPG86" s="209"/>
      <c r="CPH86" s="209"/>
      <c r="CPI86" s="209"/>
      <c r="CPJ86" s="209"/>
      <c r="CPK86" s="209"/>
      <c r="CPL86" s="209"/>
      <c r="CPM86" s="209"/>
      <c r="CPN86" s="209"/>
      <c r="CPO86" s="209"/>
      <c r="CPP86" s="209"/>
      <c r="CPQ86" s="209"/>
      <c r="CPR86" s="209"/>
      <c r="CPS86" s="209"/>
      <c r="CPT86" s="209"/>
      <c r="CPU86" s="209"/>
      <c r="CPV86" s="209"/>
      <c r="CPW86" s="209"/>
      <c r="CPX86" s="209"/>
      <c r="CPY86" s="209"/>
      <c r="CPZ86" s="209"/>
      <c r="CQA86" s="209"/>
      <c r="CQB86" s="209"/>
      <c r="CQC86" s="209"/>
      <c r="CQD86" s="209"/>
      <c r="CQE86" s="209"/>
      <c r="CQF86" s="209"/>
      <c r="CQG86" s="209"/>
      <c r="CQH86" s="209"/>
      <c r="CQI86" s="209"/>
      <c r="CQJ86" s="209"/>
      <c r="CQK86" s="209"/>
      <c r="CQL86" s="209"/>
      <c r="CQM86" s="209"/>
      <c r="CQN86" s="209"/>
      <c r="CQO86" s="209"/>
      <c r="CQP86" s="209"/>
      <c r="CQQ86" s="209"/>
      <c r="CQR86" s="209"/>
      <c r="CQS86" s="209"/>
      <c r="CQT86" s="209"/>
      <c r="CQU86" s="209"/>
      <c r="CQV86" s="209"/>
      <c r="CQW86" s="209"/>
      <c r="CQX86" s="209"/>
      <c r="CQY86" s="209"/>
      <c r="CQZ86" s="209"/>
      <c r="CRA86" s="209"/>
      <c r="CRB86" s="209"/>
      <c r="CRC86" s="209"/>
      <c r="CRD86" s="209"/>
      <c r="CRE86" s="209"/>
      <c r="CRF86" s="209"/>
      <c r="CRG86" s="209"/>
      <c r="CRH86" s="209"/>
      <c r="CRI86" s="209"/>
      <c r="CRJ86" s="209"/>
      <c r="CRK86" s="209"/>
      <c r="CRL86" s="209"/>
      <c r="CRM86" s="209"/>
      <c r="CRN86" s="209"/>
      <c r="CRO86" s="209"/>
      <c r="CRP86" s="209"/>
      <c r="CRQ86" s="209"/>
      <c r="CRR86" s="209"/>
      <c r="CRS86" s="209"/>
      <c r="CRT86" s="209"/>
      <c r="CRU86" s="209"/>
      <c r="CRV86" s="209"/>
      <c r="CRW86" s="209"/>
      <c r="CRX86" s="209"/>
      <c r="CRY86" s="209"/>
      <c r="CRZ86" s="209"/>
      <c r="CSA86" s="209"/>
      <c r="CSB86" s="209"/>
      <c r="CSC86" s="209"/>
      <c r="CSD86" s="209"/>
      <c r="CSE86" s="209"/>
      <c r="CSF86" s="209"/>
      <c r="CSG86" s="209"/>
      <c r="CSH86" s="209"/>
      <c r="CSI86" s="209"/>
      <c r="CSJ86" s="209"/>
      <c r="CSK86" s="209"/>
      <c r="CSL86" s="209"/>
      <c r="CSM86" s="209"/>
      <c r="CSN86" s="209"/>
      <c r="CSO86" s="209"/>
      <c r="CSP86" s="209"/>
      <c r="CSQ86" s="209"/>
      <c r="CSR86" s="209"/>
      <c r="CSS86" s="209"/>
      <c r="CST86" s="209"/>
      <c r="CSU86" s="209"/>
      <c r="CSV86" s="209"/>
      <c r="CSW86" s="209"/>
      <c r="CSX86" s="209"/>
      <c r="CSY86" s="209"/>
      <c r="CSZ86" s="209"/>
      <c r="CTA86" s="209"/>
      <c r="CTB86" s="209"/>
      <c r="CTC86" s="209"/>
      <c r="CTD86" s="209"/>
      <c r="CTE86" s="209"/>
      <c r="CTF86" s="209"/>
      <c r="CTG86" s="209"/>
      <c r="CTH86" s="209"/>
      <c r="CTI86" s="209"/>
      <c r="CTJ86" s="209"/>
      <c r="CTK86" s="209"/>
      <c r="CTL86" s="209"/>
      <c r="CTM86" s="209"/>
      <c r="CTN86" s="209"/>
      <c r="CTO86" s="209"/>
      <c r="CTP86" s="209"/>
      <c r="CTQ86" s="209"/>
      <c r="CTR86" s="209"/>
      <c r="CTS86" s="209"/>
      <c r="CTT86" s="209"/>
      <c r="CTU86" s="209"/>
      <c r="CTV86" s="209"/>
      <c r="CTW86" s="209"/>
      <c r="CTX86" s="209"/>
      <c r="CTY86" s="209"/>
      <c r="CTZ86" s="209"/>
      <c r="CUA86" s="209"/>
      <c r="CUB86" s="209"/>
      <c r="CUC86" s="209"/>
      <c r="CUD86" s="209"/>
      <c r="CUE86" s="209"/>
      <c r="CUF86" s="209"/>
      <c r="CUG86" s="209"/>
      <c r="CUH86" s="209"/>
      <c r="CUI86" s="209"/>
      <c r="CUJ86" s="209"/>
      <c r="CUK86" s="209"/>
      <c r="CUL86" s="209"/>
      <c r="CUM86" s="209"/>
      <c r="CUN86" s="209"/>
      <c r="CUO86" s="209"/>
      <c r="CUP86" s="209"/>
      <c r="CUQ86" s="209"/>
      <c r="CUR86" s="209"/>
      <c r="CUS86" s="209"/>
      <c r="CUT86" s="209"/>
      <c r="CUU86" s="209"/>
      <c r="CUV86" s="209"/>
      <c r="CUW86" s="209"/>
      <c r="CUX86" s="209"/>
      <c r="CUY86" s="209"/>
      <c r="CUZ86" s="209"/>
      <c r="CVA86" s="209"/>
      <c r="CVB86" s="209"/>
      <c r="CVC86" s="209"/>
      <c r="CVD86" s="209"/>
      <c r="CVE86" s="209"/>
      <c r="CVF86" s="209"/>
      <c r="CVG86" s="209"/>
      <c r="CVH86" s="209"/>
      <c r="CVI86" s="209"/>
      <c r="CVJ86" s="209"/>
      <c r="CVK86" s="209"/>
      <c r="CVL86" s="209"/>
      <c r="CVM86" s="209"/>
      <c r="CVN86" s="209"/>
      <c r="CVO86" s="209"/>
      <c r="CVP86" s="209"/>
      <c r="CVQ86" s="209"/>
      <c r="CVR86" s="209"/>
      <c r="CVS86" s="209"/>
      <c r="CVT86" s="209"/>
      <c r="CVU86" s="209"/>
      <c r="CVV86" s="209"/>
      <c r="CVW86" s="209"/>
      <c r="CVX86" s="209"/>
      <c r="CVY86" s="209"/>
      <c r="CVZ86" s="209"/>
      <c r="CWA86" s="209"/>
      <c r="CWB86" s="209"/>
      <c r="CWC86" s="209"/>
      <c r="CWD86" s="209"/>
      <c r="CWE86" s="209"/>
      <c r="CWF86" s="209"/>
      <c r="CWG86" s="209"/>
      <c r="CWH86" s="209"/>
      <c r="CWI86" s="209"/>
      <c r="CWJ86" s="209"/>
      <c r="CWK86" s="209"/>
      <c r="CWL86" s="209"/>
      <c r="CWM86" s="209"/>
      <c r="CWN86" s="209"/>
      <c r="CWO86" s="209"/>
      <c r="CWP86" s="209"/>
      <c r="CWQ86" s="209"/>
      <c r="CWR86" s="209"/>
      <c r="CWS86" s="209"/>
      <c r="CWT86" s="209"/>
      <c r="CWU86" s="209"/>
      <c r="CWV86" s="209"/>
      <c r="CWW86" s="209"/>
      <c r="CWX86" s="209"/>
      <c r="CWY86" s="209"/>
      <c r="CWZ86" s="209"/>
      <c r="CXA86" s="209"/>
      <c r="CXB86" s="209"/>
      <c r="CXC86" s="209"/>
      <c r="CXD86" s="209"/>
      <c r="CXE86" s="209"/>
      <c r="CXF86" s="209"/>
      <c r="CXG86" s="209"/>
      <c r="CXH86" s="209"/>
      <c r="CXI86" s="209"/>
      <c r="CXJ86" s="209"/>
      <c r="CXK86" s="209"/>
      <c r="CXL86" s="209"/>
      <c r="CXM86" s="209"/>
      <c r="CXN86" s="209"/>
      <c r="CXO86" s="209"/>
      <c r="CXP86" s="209"/>
      <c r="CXQ86" s="209"/>
      <c r="CXR86" s="209"/>
      <c r="CXS86" s="209"/>
      <c r="CXT86" s="209"/>
      <c r="CXU86" s="209"/>
      <c r="CXV86" s="209"/>
      <c r="CXW86" s="209"/>
      <c r="CXX86" s="209"/>
      <c r="CXY86" s="209"/>
      <c r="CXZ86" s="209"/>
      <c r="CYA86" s="209"/>
      <c r="CYB86" s="209"/>
      <c r="CYC86" s="209"/>
      <c r="CYD86" s="209"/>
      <c r="CYE86" s="209"/>
      <c r="CYF86" s="209"/>
      <c r="CYG86" s="209"/>
      <c r="CYH86" s="209"/>
      <c r="CYI86" s="209"/>
      <c r="CYJ86" s="209"/>
      <c r="CYK86" s="209"/>
      <c r="CYL86" s="209"/>
      <c r="CYM86" s="209"/>
      <c r="CYN86" s="209"/>
      <c r="CYO86" s="209"/>
      <c r="CYP86" s="209"/>
      <c r="CYQ86" s="209"/>
      <c r="CYR86" s="209"/>
      <c r="CYS86" s="209"/>
      <c r="CYT86" s="209"/>
      <c r="CYU86" s="209"/>
      <c r="CYV86" s="209"/>
      <c r="CYW86" s="209"/>
      <c r="CYX86" s="209"/>
      <c r="CYY86" s="209"/>
      <c r="CYZ86" s="209"/>
      <c r="CZA86" s="209"/>
      <c r="CZB86" s="209"/>
      <c r="CZC86" s="209"/>
      <c r="CZD86" s="209"/>
      <c r="CZE86" s="209"/>
      <c r="CZF86" s="209"/>
      <c r="CZG86" s="209"/>
      <c r="CZH86" s="209"/>
      <c r="CZI86" s="209"/>
      <c r="CZJ86" s="209"/>
      <c r="CZK86" s="209"/>
      <c r="CZL86" s="209"/>
      <c r="CZM86" s="209"/>
      <c r="CZN86" s="209"/>
      <c r="CZO86" s="209"/>
      <c r="CZP86" s="209"/>
      <c r="CZQ86" s="209"/>
      <c r="CZR86" s="209"/>
      <c r="CZS86" s="209"/>
      <c r="CZT86" s="209"/>
      <c r="CZU86" s="209"/>
      <c r="CZV86" s="209"/>
      <c r="CZW86" s="209"/>
      <c r="CZX86" s="209"/>
      <c r="CZY86" s="209"/>
      <c r="CZZ86" s="209"/>
      <c r="DAA86" s="209"/>
      <c r="DAB86" s="209"/>
      <c r="DAC86" s="209"/>
      <c r="DAD86" s="209"/>
      <c r="DAE86" s="209"/>
      <c r="DAF86" s="209"/>
      <c r="DAG86" s="209"/>
      <c r="DAH86" s="209"/>
      <c r="DAI86" s="209"/>
      <c r="DAJ86" s="209"/>
      <c r="DAK86" s="209"/>
      <c r="DAL86" s="209"/>
      <c r="DAM86" s="209"/>
      <c r="DAN86" s="209"/>
      <c r="DAO86" s="209"/>
      <c r="DAP86" s="209"/>
      <c r="DAQ86" s="209"/>
      <c r="DAR86" s="209"/>
      <c r="DAS86" s="209"/>
      <c r="DAT86" s="209"/>
      <c r="DAU86" s="209"/>
      <c r="DAV86" s="209"/>
      <c r="DAW86" s="209"/>
      <c r="DAX86" s="209"/>
      <c r="DAY86" s="209"/>
      <c r="DAZ86" s="209"/>
      <c r="DBA86" s="209"/>
      <c r="DBB86" s="209"/>
      <c r="DBC86" s="209"/>
      <c r="DBD86" s="209"/>
      <c r="DBE86" s="209"/>
      <c r="DBF86" s="209"/>
      <c r="DBG86" s="209"/>
      <c r="DBH86" s="209"/>
      <c r="DBI86" s="209"/>
      <c r="DBJ86" s="209"/>
      <c r="DBK86" s="209"/>
      <c r="DBL86" s="209"/>
      <c r="DBM86" s="209"/>
      <c r="DBN86" s="209"/>
      <c r="DBO86" s="209"/>
      <c r="DBP86" s="209"/>
      <c r="DBQ86" s="209"/>
      <c r="DBR86" s="209"/>
      <c r="DBS86" s="209"/>
      <c r="DBT86" s="209"/>
      <c r="DBU86" s="209"/>
      <c r="DBV86" s="209"/>
      <c r="DBW86" s="209"/>
      <c r="DBX86" s="209"/>
      <c r="DBY86" s="209"/>
      <c r="DBZ86" s="209"/>
      <c r="DCA86" s="209"/>
      <c r="DCB86" s="209"/>
      <c r="DCC86" s="209"/>
      <c r="DCD86" s="209"/>
      <c r="DCE86" s="209"/>
      <c r="DCF86" s="209"/>
      <c r="DCG86" s="209"/>
      <c r="DCH86" s="209"/>
      <c r="DCI86" s="209"/>
      <c r="DCJ86" s="209"/>
      <c r="DCK86" s="209"/>
      <c r="DCL86" s="209"/>
      <c r="DCM86" s="209"/>
      <c r="DCN86" s="209"/>
      <c r="DCO86" s="209"/>
      <c r="DCP86" s="209"/>
      <c r="DCQ86" s="209"/>
      <c r="DCR86" s="209"/>
      <c r="DCS86" s="209"/>
      <c r="DCT86" s="209"/>
      <c r="DCU86" s="209"/>
      <c r="DCV86" s="209"/>
      <c r="DCW86" s="209"/>
      <c r="DCX86" s="209"/>
      <c r="DCY86" s="209"/>
      <c r="DCZ86" s="209"/>
      <c r="DDA86" s="209"/>
      <c r="DDB86" s="209"/>
      <c r="DDC86" s="209"/>
      <c r="DDD86" s="209"/>
      <c r="DDE86" s="209"/>
      <c r="DDF86" s="209"/>
      <c r="DDG86" s="209"/>
      <c r="DDH86" s="209"/>
      <c r="DDI86" s="209"/>
      <c r="DDJ86" s="209"/>
      <c r="DDK86" s="209"/>
      <c r="DDL86" s="209"/>
      <c r="DDM86" s="209"/>
      <c r="DDN86" s="209"/>
      <c r="DDO86" s="209"/>
      <c r="DDP86" s="209"/>
      <c r="DDQ86" s="209"/>
      <c r="DDR86" s="209"/>
      <c r="DDS86" s="209"/>
      <c r="DDT86" s="209"/>
      <c r="DDU86" s="209"/>
      <c r="DDV86" s="209"/>
      <c r="DDW86" s="209"/>
      <c r="DDX86" s="209"/>
      <c r="DDY86" s="209"/>
      <c r="DDZ86" s="209"/>
      <c r="DEA86" s="209"/>
      <c r="DEB86" s="209"/>
      <c r="DEC86" s="209"/>
      <c r="DED86" s="209"/>
      <c r="DEE86" s="209"/>
      <c r="DEF86" s="209"/>
      <c r="DEG86" s="209"/>
      <c r="DEH86" s="209"/>
      <c r="DEI86" s="209"/>
      <c r="DEJ86" s="209"/>
      <c r="DEK86" s="209"/>
      <c r="DEL86" s="209"/>
      <c r="DEM86" s="209"/>
      <c r="DEN86" s="209"/>
      <c r="DEO86" s="209"/>
      <c r="DEP86" s="209"/>
      <c r="DEQ86" s="209"/>
      <c r="DER86" s="209"/>
      <c r="DES86" s="209"/>
      <c r="DET86" s="209"/>
      <c r="DEU86" s="209"/>
      <c r="DEV86" s="209"/>
      <c r="DEW86" s="209"/>
      <c r="DEX86" s="209"/>
      <c r="DEY86" s="209"/>
      <c r="DEZ86" s="209"/>
      <c r="DFA86" s="209"/>
      <c r="DFB86" s="209"/>
      <c r="DFC86" s="209"/>
      <c r="DFD86" s="209"/>
      <c r="DFE86" s="209"/>
      <c r="DFF86" s="209"/>
      <c r="DFG86" s="209"/>
      <c r="DFH86" s="209"/>
      <c r="DFI86" s="209"/>
      <c r="DFJ86" s="209"/>
      <c r="DFK86" s="209"/>
      <c r="DFL86" s="209"/>
      <c r="DFM86" s="209"/>
      <c r="DFN86" s="209"/>
      <c r="DFO86" s="209"/>
      <c r="DFP86" s="209"/>
      <c r="DFQ86" s="209"/>
      <c r="DFR86" s="209"/>
      <c r="DFS86" s="209"/>
      <c r="DFT86" s="209"/>
      <c r="DFU86" s="209"/>
      <c r="DFV86" s="209"/>
      <c r="DFW86" s="209"/>
      <c r="DFX86" s="209"/>
      <c r="DFY86" s="209"/>
      <c r="DFZ86" s="209"/>
      <c r="DGA86" s="209"/>
      <c r="DGB86" s="209"/>
      <c r="DGC86" s="209"/>
      <c r="DGD86" s="209"/>
      <c r="DGE86" s="209"/>
      <c r="DGF86" s="209"/>
      <c r="DGG86" s="209"/>
      <c r="DGH86" s="209"/>
      <c r="DGI86" s="209"/>
      <c r="DGJ86" s="209"/>
      <c r="DGK86" s="209"/>
      <c r="DGL86" s="209"/>
      <c r="DGM86" s="209"/>
      <c r="DGN86" s="209"/>
      <c r="DGO86" s="209"/>
      <c r="DGP86" s="209"/>
      <c r="DGQ86" s="209"/>
      <c r="DGR86" s="209"/>
      <c r="DGS86" s="209"/>
      <c r="DGT86" s="209"/>
      <c r="DGU86" s="209"/>
      <c r="DGV86" s="209"/>
      <c r="DGW86" s="209"/>
      <c r="DGX86" s="209"/>
      <c r="DGY86" s="209"/>
      <c r="DGZ86" s="209"/>
      <c r="DHA86" s="209"/>
      <c r="DHB86" s="209"/>
      <c r="DHC86" s="209"/>
      <c r="DHD86" s="209"/>
      <c r="DHE86" s="209"/>
      <c r="DHF86" s="209"/>
      <c r="DHG86" s="209"/>
      <c r="DHH86" s="209"/>
      <c r="DHI86" s="209"/>
      <c r="DHJ86" s="209"/>
      <c r="DHK86" s="209"/>
      <c r="DHL86" s="209"/>
      <c r="DHM86" s="209"/>
      <c r="DHN86" s="209"/>
      <c r="DHO86" s="209"/>
      <c r="DHP86" s="209"/>
      <c r="DHQ86" s="209"/>
      <c r="DHR86" s="209"/>
      <c r="DHS86" s="209"/>
      <c r="DHT86" s="209"/>
      <c r="DHU86" s="209"/>
      <c r="DHV86" s="209"/>
      <c r="DHW86" s="209"/>
      <c r="DHX86" s="209"/>
      <c r="DHY86" s="209"/>
      <c r="DHZ86" s="209"/>
      <c r="DIA86" s="209"/>
      <c r="DIB86" s="209"/>
      <c r="DIC86" s="209"/>
      <c r="DID86" s="209"/>
      <c r="DIE86" s="209"/>
      <c r="DIF86" s="209"/>
      <c r="DIG86" s="209"/>
      <c r="DIH86" s="209"/>
      <c r="DII86" s="209"/>
      <c r="DIJ86" s="209"/>
      <c r="DIK86" s="209"/>
      <c r="DIL86" s="209"/>
      <c r="DIM86" s="209"/>
      <c r="DIN86" s="209"/>
      <c r="DIO86" s="209"/>
      <c r="DIP86" s="209"/>
      <c r="DIQ86" s="209"/>
      <c r="DIR86" s="209"/>
      <c r="DIS86" s="209"/>
      <c r="DIT86" s="209"/>
      <c r="DIU86" s="209"/>
      <c r="DIV86" s="209"/>
      <c r="DIW86" s="209"/>
      <c r="DIX86" s="209"/>
      <c r="DIY86" s="209"/>
      <c r="DIZ86" s="209"/>
      <c r="DJA86" s="209"/>
      <c r="DJB86" s="209"/>
      <c r="DJC86" s="209"/>
      <c r="DJD86" s="209"/>
      <c r="DJE86" s="209"/>
      <c r="DJF86" s="209"/>
      <c r="DJG86" s="209"/>
      <c r="DJH86" s="209"/>
      <c r="DJI86" s="209"/>
      <c r="DJJ86" s="209"/>
      <c r="DJK86" s="209"/>
      <c r="DJL86" s="209"/>
      <c r="DJM86" s="209"/>
      <c r="DJN86" s="209"/>
      <c r="DJO86" s="209"/>
      <c r="DJP86" s="209"/>
      <c r="DJQ86" s="209"/>
      <c r="DJR86" s="209"/>
      <c r="DJS86" s="209"/>
      <c r="DJT86" s="209"/>
      <c r="DJU86" s="209"/>
      <c r="DJV86" s="209"/>
      <c r="DJW86" s="209"/>
      <c r="DJX86" s="209"/>
      <c r="DJY86" s="209"/>
      <c r="DJZ86" s="209"/>
      <c r="DKA86" s="209"/>
      <c r="DKB86" s="209"/>
      <c r="DKC86" s="209"/>
      <c r="DKD86" s="209"/>
      <c r="DKE86" s="209"/>
      <c r="DKF86" s="209"/>
      <c r="DKG86" s="209"/>
      <c r="DKH86" s="209"/>
      <c r="DKI86" s="209"/>
      <c r="DKJ86" s="209"/>
      <c r="DKK86" s="209"/>
      <c r="DKL86" s="209"/>
      <c r="DKM86" s="209"/>
      <c r="DKN86" s="209"/>
      <c r="DKO86" s="209"/>
      <c r="DKP86" s="209"/>
      <c r="DKQ86" s="209"/>
      <c r="DKR86" s="209"/>
      <c r="DKS86" s="209"/>
      <c r="DKT86" s="209"/>
      <c r="DKU86" s="209"/>
      <c r="DKV86" s="209"/>
      <c r="DKW86" s="209"/>
      <c r="DKX86" s="209"/>
      <c r="DKY86" s="209"/>
      <c r="DKZ86" s="209"/>
      <c r="DLA86" s="209"/>
      <c r="DLB86" s="209"/>
      <c r="DLC86" s="209"/>
      <c r="DLD86" s="209"/>
      <c r="DLE86" s="209"/>
      <c r="DLF86" s="209"/>
      <c r="DLG86" s="209"/>
      <c r="DLH86" s="209"/>
      <c r="DLI86" s="209"/>
      <c r="DLJ86" s="209"/>
      <c r="DLK86" s="209"/>
      <c r="DLL86" s="209"/>
      <c r="DLM86" s="209"/>
      <c r="DLN86" s="209"/>
      <c r="DLO86" s="209"/>
      <c r="DLP86" s="209"/>
      <c r="DLQ86" s="209"/>
      <c r="DLR86" s="209"/>
      <c r="DLS86" s="209"/>
      <c r="DLT86" s="209"/>
      <c r="DLU86" s="209"/>
      <c r="DLV86" s="209"/>
      <c r="DLW86" s="209"/>
      <c r="DLX86" s="209"/>
      <c r="DLY86" s="209"/>
      <c r="DLZ86" s="209"/>
      <c r="DMA86" s="209"/>
      <c r="DMB86" s="209"/>
      <c r="DMC86" s="209"/>
      <c r="DMD86" s="209"/>
      <c r="DME86" s="209"/>
      <c r="DMF86" s="209"/>
      <c r="DMG86" s="209"/>
      <c r="DMH86" s="209"/>
      <c r="DMI86" s="209"/>
      <c r="DMJ86" s="209"/>
      <c r="DMK86" s="209"/>
      <c r="DML86" s="209"/>
      <c r="DMM86" s="209"/>
      <c r="DMN86" s="209"/>
      <c r="DMO86" s="209"/>
      <c r="DMP86" s="209"/>
      <c r="DMQ86" s="209"/>
      <c r="DMR86" s="209"/>
      <c r="DMS86" s="209"/>
      <c r="DMT86" s="209"/>
      <c r="DMU86" s="209"/>
      <c r="DMV86" s="209"/>
      <c r="DMW86" s="209"/>
      <c r="DMX86" s="209"/>
      <c r="DMY86" s="209"/>
      <c r="DMZ86" s="209"/>
      <c r="DNA86" s="209"/>
      <c r="DNB86" s="209"/>
      <c r="DNC86" s="209"/>
      <c r="DND86" s="209"/>
      <c r="DNE86" s="209"/>
      <c r="DNF86" s="209"/>
      <c r="DNG86" s="209"/>
      <c r="DNH86" s="209"/>
      <c r="DNI86" s="209"/>
      <c r="DNJ86" s="209"/>
      <c r="DNK86" s="209"/>
      <c r="DNL86" s="209"/>
      <c r="DNM86" s="209"/>
      <c r="DNN86" s="209"/>
      <c r="DNO86" s="209"/>
      <c r="DNP86" s="209"/>
      <c r="DNQ86" s="209"/>
      <c r="DNR86" s="209"/>
      <c r="DNS86" s="209"/>
      <c r="DNT86" s="209"/>
      <c r="DNU86" s="209"/>
      <c r="DNV86" s="209"/>
      <c r="DNW86" s="209"/>
      <c r="DNX86" s="209"/>
      <c r="DNY86" s="209"/>
      <c r="DNZ86" s="209"/>
      <c r="DOA86" s="209"/>
      <c r="DOB86" s="209"/>
      <c r="DOC86" s="209"/>
      <c r="DOD86" s="209"/>
      <c r="DOE86" s="209"/>
      <c r="DOF86" s="209"/>
      <c r="DOG86" s="209"/>
      <c r="DOH86" s="209"/>
      <c r="DOI86" s="209"/>
      <c r="DOJ86" s="209"/>
      <c r="DOK86" s="209"/>
      <c r="DOL86" s="209"/>
      <c r="DOM86" s="209"/>
      <c r="DON86" s="209"/>
      <c r="DOO86" s="209"/>
      <c r="DOP86" s="209"/>
      <c r="DOQ86" s="209"/>
      <c r="DOR86" s="209"/>
      <c r="DOS86" s="209"/>
      <c r="DOT86" s="209"/>
      <c r="DOU86" s="209"/>
      <c r="DOV86" s="209"/>
      <c r="DOW86" s="209"/>
      <c r="DOX86" s="209"/>
      <c r="DOY86" s="209"/>
      <c r="DOZ86" s="209"/>
      <c r="DPA86" s="209"/>
      <c r="DPB86" s="209"/>
      <c r="DPC86" s="209"/>
      <c r="DPD86" s="209"/>
      <c r="DPE86" s="209"/>
      <c r="DPF86" s="209"/>
      <c r="DPG86" s="209"/>
      <c r="DPH86" s="209"/>
      <c r="DPI86" s="209"/>
      <c r="DPJ86" s="209"/>
      <c r="DPK86" s="209"/>
      <c r="DPL86" s="209"/>
      <c r="DPM86" s="209"/>
      <c r="DPN86" s="209"/>
      <c r="DPO86" s="209"/>
      <c r="DPP86" s="209"/>
      <c r="DPQ86" s="209"/>
      <c r="DPR86" s="209"/>
      <c r="DPS86" s="209"/>
      <c r="DPT86" s="209"/>
      <c r="DPU86" s="209"/>
      <c r="DPV86" s="209"/>
      <c r="DPW86" s="209"/>
      <c r="DPX86" s="209"/>
      <c r="DPY86" s="209"/>
      <c r="DPZ86" s="209"/>
      <c r="DQA86" s="209"/>
      <c r="DQB86" s="209"/>
      <c r="DQC86" s="209"/>
      <c r="DQD86" s="209"/>
      <c r="DQE86" s="209"/>
      <c r="DQF86" s="209"/>
      <c r="DQG86" s="209"/>
      <c r="DQH86" s="209"/>
      <c r="DQI86" s="209"/>
      <c r="DQJ86" s="209"/>
      <c r="DQK86" s="209"/>
      <c r="DQL86" s="209"/>
      <c r="DQM86" s="209"/>
      <c r="DQN86" s="209"/>
      <c r="DQO86" s="209"/>
      <c r="DQP86" s="209"/>
      <c r="DQQ86" s="209"/>
      <c r="DQR86" s="209"/>
      <c r="DQS86" s="209"/>
      <c r="DQT86" s="209"/>
      <c r="DQU86" s="209"/>
      <c r="DQV86" s="209"/>
      <c r="DQW86" s="209"/>
      <c r="DQX86" s="209"/>
      <c r="DQY86" s="209"/>
      <c r="DQZ86" s="209"/>
      <c r="DRA86" s="209"/>
      <c r="DRB86" s="209"/>
      <c r="DRC86" s="209"/>
      <c r="DRD86" s="209"/>
      <c r="DRE86" s="209"/>
      <c r="DRF86" s="209"/>
      <c r="DRG86" s="209"/>
      <c r="DRH86" s="209"/>
      <c r="DRI86" s="209"/>
      <c r="DRJ86" s="209"/>
      <c r="DRK86" s="209"/>
      <c r="DRL86" s="209"/>
      <c r="DRM86" s="209"/>
      <c r="DRN86" s="209"/>
      <c r="DRO86" s="209"/>
      <c r="DRP86" s="209"/>
      <c r="DRQ86" s="209"/>
      <c r="DRR86" s="209"/>
      <c r="DRS86" s="209"/>
      <c r="DRT86" s="209"/>
      <c r="DRU86" s="209"/>
      <c r="DRV86" s="209"/>
      <c r="DRW86" s="209"/>
      <c r="DRX86" s="209"/>
      <c r="DRY86" s="209"/>
      <c r="DRZ86" s="209"/>
      <c r="DSA86" s="209"/>
      <c r="DSB86" s="209"/>
      <c r="DSC86" s="209"/>
      <c r="DSD86" s="209"/>
      <c r="DSE86" s="209"/>
      <c r="DSF86" s="209"/>
      <c r="DSG86" s="209"/>
      <c r="DSH86" s="209"/>
      <c r="DSI86" s="209"/>
      <c r="DSJ86" s="209"/>
      <c r="DSK86" s="209"/>
      <c r="DSL86" s="209"/>
      <c r="DSM86" s="209"/>
      <c r="DSN86" s="209"/>
      <c r="DSO86" s="209"/>
      <c r="DSP86" s="209"/>
      <c r="DSQ86" s="209"/>
      <c r="DSR86" s="209"/>
      <c r="DSS86" s="209"/>
      <c r="DST86" s="209"/>
      <c r="DSU86" s="209"/>
      <c r="DSV86" s="209"/>
      <c r="DSW86" s="209"/>
      <c r="DSX86" s="209"/>
      <c r="DSY86" s="209"/>
      <c r="DSZ86" s="209"/>
      <c r="DTA86" s="209"/>
      <c r="DTB86" s="209"/>
      <c r="DTC86" s="209"/>
      <c r="DTD86" s="209"/>
      <c r="DTE86" s="209"/>
      <c r="DTF86" s="209"/>
      <c r="DTG86" s="209"/>
      <c r="DTH86" s="209"/>
      <c r="DTI86" s="209"/>
      <c r="DTJ86" s="209"/>
      <c r="DTK86" s="209"/>
      <c r="DTL86" s="209"/>
      <c r="DTM86" s="209"/>
      <c r="DTN86" s="209"/>
      <c r="DTO86" s="209"/>
      <c r="DTP86" s="209"/>
      <c r="DTQ86" s="209"/>
      <c r="DTR86" s="209"/>
      <c r="DTS86" s="209"/>
      <c r="DTT86" s="209"/>
      <c r="DTU86" s="209"/>
      <c r="DTV86" s="209"/>
      <c r="DTW86" s="209"/>
      <c r="DTX86" s="209"/>
      <c r="DTY86" s="209"/>
      <c r="DTZ86" s="209"/>
      <c r="DUA86" s="209"/>
      <c r="DUB86" s="209"/>
      <c r="DUC86" s="209"/>
      <c r="DUD86" s="209"/>
      <c r="DUE86" s="209"/>
      <c r="DUF86" s="209"/>
      <c r="DUG86" s="209"/>
      <c r="DUH86" s="209"/>
      <c r="DUI86" s="209"/>
      <c r="DUJ86" s="209"/>
      <c r="DUK86" s="209"/>
      <c r="DUL86" s="209"/>
      <c r="DUM86" s="209"/>
      <c r="DUN86" s="209"/>
      <c r="DUO86" s="209"/>
      <c r="DUP86" s="209"/>
      <c r="DUQ86" s="209"/>
      <c r="DUR86" s="209"/>
      <c r="DUS86" s="209"/>
      <c r="DUT86" s="209"/>
      <c r="DUU86" s="209"/>
      <c r="DUV86" s="209"/>
      <c r="DUW86" s="209"/>
      <c r="DUX86" s="209"/>
      <c r="DUY86" s="209"/>
      <c r="DUZ86" s="209"/>
      <c r="DVA86" s="209"/>
      <c r="DVB86" s="209"/>
      <c r="DVC86" s="209"/>
      <c r="DVD86" s="209"/>
      <c r="DVE86" s="209"/>
      <c r="DVF86" s="209"/>
      <c r="DVG86" s="209"/>
      <c r="DVH86" s="209"/>
      <c r="DVI86" s="209"/>
      <c r="DVJ86" s="209"/>
      <c r="DVK86" s="209"/>
      <c r="DVL86" s="209"/>
      <c r="DVM86" s="209"/>
      <c r="DVN86" s="209"/>
      <c r="DVO86" s="209"/>
      <c r="DVP86" s="209"/>
      <c r="DVQ86" s="209"/>
      <c r="DVR86" s="209"/>
      <c r="DVS86" s="209"/>
      <c r="DVT86" s="209"/>
      <c r="DVU86" s="209"/>
      <c r="DVV86" s="209"/>
      <c r="DVW86" s="209"/>
      <c r="DVX86" s="209"/>
      <c r="DVY86" s="209"/>
      <c r="DVZ86" s="209"/>
      <c r="DWA86" s="209"/>
      <c r="DWB86" s="209"/>
      <c r="DWC86" s="209"/>
      <c r="DWD86" s="209"/>
      <c r="DWE86" s="209"/>
      <c r="DWF86" s="209"/>
      <c r="DWG86" s="209"/>
      <c r="DWH86" s="209"/>
      <c r="DWI86" s="209"/>
      <c r="DWJ86" s="209"/>
      <c r="DWK86" s="209"/>
      <c r="DWL86" s="209"/>
      <c r="DWM86" s="209"/>
      <c r="DWN86" s="209"/>
      <c r="DWO86" s="209"/>
      <c r="DWP86" s="209"/>
      <c r="DWQ86" s="209"/>
      <c r="DWR86" s="209"/>
      <c r="DWS86" s="209"/>
      <c r="DWT86" s="209"/>
      <c r="DWU86" s="209"/>
      <c r="DWV86" s="209"/>
      <c r="DWW86" s="209"/>
      <c r="DWX86" s="209"/>
      <c r="DWY86" s="209"/>
      <c r="DWZ86" s="209"/>
      <c r="DXA86" s="209"/>
      <c r="DXB86" s="209"/>
      <c r="DXC86" s="209"/>
      <c r="DXD86" s="209"/>
      <c r="DXE86" s="209"/>
      <c r="DXF86" s="209"/>
      <c r="DXG86" s="209"/>
      <c r="DXH86" s="209"/>
      <c r="DXI86" s="209"/>
      <c r="DXJ86" s="209"/>
      <c r="DXK86" s="209"/>
      <c r="DXL86" s="209"/>
      <c r="DXM86" s="209"/>
      <c r="DXN86" s="209"/>
      <c r="DXO86" s="209"/>
      <c r="DXP86" s="209"/>
      <c r="DXQ86" s="209"/>
      <c r="DXR86" s="209"/>
      <c r="DXS86" s="209"/>
      <c r="DXT86" s="209"/>
      <c r="DXU86" s="209"/>
      <c r="DXV86" s="209"/>
      <c r="DXW86" s="209"/>
      <c r="DXX86" s="209"/>
      <c r="DXY86" s="209"/>
      <c r="DXZ86" s="209"/>
      <c r="DYA86" s="209"/>
      <c r="DYB86" s="209"/>
      <c r="DYC86" s="209"/>
      <c r="DYD86" s="209"/>
      <c r="DYE86" s="209"/>
      <c r="DYF86" s="209"/>
      <c r="DYG86" s="209"/>
      <c r="DYH86" s="209"/>
      <c r="DYI86" s="209"/>
      <c r="DYJ86" s="209"/>
      <c r="DYK86" s="209"/>
      <c r="DYL86" s="209"/>
      <c r="DYM86" s="209"/>
      <c r="DYN86" s="209"/>
      <c r="DYO86" s="209"/>
      <c r="DYP86" s="209"/>
      <c r="DYQ86" s="209"/>
      <c r="DYR86" s="209"/>
      <c r="DYS86" s="209"/>
      <c r="DYT86" s="209"/>
      <c r="DYU86" s="209"/>
      <c r="DYV86" s="209"/>
      <c r="DYW86" s="209"/>
      <c r="DYX86" s="209"/>
      <c r="DYY86" s="209"/>
      <c r="DYZ86" s="209"/>
      <c r="DZA86" s="209"/>
      <c r="DZB86" s="209"/>
      <c r="DZC86" s="209"/>
      <c r="DZD86" s="209"/>
      <c r="DZE86" s="209"/>
      <c r="DZF86" s="209"/>
      <c r="DZG86" s="209"/>
      <c r="DZH86" s="209"/>
      <c r="DZI86" s="209"/>
      <c r="DZJ86" s="209"/>
      <c r="DZK86" s="209"/>
      <c r="DZL86" s="209"/>
      <c r="DZM86" s="209"/>
      <c r="DZN86" s="209"/>
      <c r="DZO86" s="209"/>
      <c r="DZP86" s="209"/>
      <c r="DZQ86" s="209"/>
      <c r="DZR86" s="209"/>
      <c r="DZS86" s="209"/>
      <c r="DZT86" s="209"/>
      <c r="DZU86" s="209"/>
      <c r="DZV86" s="209"/>
      <c r="DZW86" s="209"/>
      <c r="DZX86" s="209"/>
      <c r="DZY86" s="209"/>
      <c r="DZZ86" s="209"/>
      <c r="EAA86" s="209"/>
      <c r="EAB86" s="209"/>
      <c r="EAC86" s="209"/>
      <c r="EAD86" s="209"/>
      <c r="EAE86" s="209"/>
      <c r="EAF86" s="209"/>
      <c r="EAG86" s="209"/>
      <c r="EAH86" s="209"/>
      <c r="EAI86" s="209"/>
      <c r="EAJ86" s="209"/>
      <c r="EAK86" s="209"/>
      <c r="EAL86" s="209"/>
      <c r="EAM86" s="209"/>
      <c r="EAN86" s="209"/>
      <c r="EAO86" s="209"/>
      <c r="EAP86" s="209"/>
      <c r="EAQ86" s="209"/>
      <c r="EAR86" s="209"/>
      <c r="EAS86" s="209"/>
      <c r="EAT86" s="209"/>
      <c r="EAU86" s="209"/>
      <c r="EAV86" s="209"/>
      <c r="EAW86" s="209"/>
      <c r="EAX86" s="209"/>
      <c r="EAY86" s="209"/>
      <c r="EAZ86" s="209"/>
      <c r="EBA86" s="209"/>
      <c r="EBB86" s="209"/>
      <c r="EBC86" s="209"/>
      <c r="EBD86" s="209"/>
      <c r="EBE86" s="209"/>
      <c r="EBF86" s="209"/>
      <c r="EBG86" s="209"/>
      <c r="EBH86" s="209"/>
      <c r="EBI86" s="209"/>
      <c r="EBJ86" s="209"/>
      <c r="EBK86" s="209"/>
      <c r="EBL86" s="209"/>
      <c r="EBM86" s="209"/>
      <c r="EBN86" s="209"/>
      <c r="EBO86" s="209"/>
      <c r="EBP86" s="209"/>
      <c r="EBQ86" s="209"/>
      <c r="EBR86" s="209"/>
      <c r="EBS86" s="209"/>
      <c r="EBT86" s="209"/>
      <c r="EBU86" s="209"/>
      <c r="EBV86" s="209"/>
      <c r="EBW86" s="209"/>
      <c r="EBX86" s="209"/>
      <c r="EBY86" s="209"/>
      <c r="EBZ86" s="209"/>
      <c r="ECA86" s="209"/>
      <c r="ECB86" s="209"/>
      <c r="ECC86" s="209"/>
      <c r="ECD86" s="209"/>
      <c r="ECE86" s="209"/>
      <c r="ECF86" s="209"/>
      <c r="ECG86" s="209"/>
      <c r="ECH86" s="209"/>
      <c r="ECI86" s="209"/>
      <c r="ECJ86" s="209"/>
      <c r="ECK86" s="209"/>
      <c r="ECL86" s="209"/>
      <c r="ECM86" s="209"/>
      <c r="ECN86" s="209"/>
      <c r="ECO86" s="209"/>
      <c r="ECP86" s="209"/>
      <c r="ECQ86" s="209"/>
      <c r="ECR86" s="209"/>
      <c r="ECS86" s="209"/>
      <c r="ECT86" s="209"/>
      <c r="ECU86" s="209"/>
      <c r="ECV86" s="209"/>
      <c r="ECW86" s="209"/>
      <c r="ECX86" s="209"/>
      <c r="ECY86" s="209"/>
      <c r="ECZ86" s="209"/>
      <c r="EDA86" s="209"/>
      <c r="EDB86" s="209"/>
      <c r="EDC86" s="209"/>
      <c r="EDD86" s="209"/>
      <c r="EDE86" s="209"/>
      <c r="EDF86" s="209"/>
      <c r="EDG86" s="209"/>
      <c r="EDH86" s="209"/>
      <c r="EDI86" s="209"/>
      <c r="EDJ86" s="209"/>
      <c r="EDK86" s="209"/>
      <c r="EDL86" s="209"/>
      <c r="EDM86" s="209"/>
      <c r="EDN86" s="209"/>
      <c r="EDO86" s="209"/>
      <c r="EDP86" s="209"/>
      <c r="EDQ86" s="209"/>
      <c r="EDR86" s="209"/>
      <c r="EDS86" s="209"/>
      <c r="EDT86" s="209"/>
      <c r="EDU86" s="209"/>
      <c r="EDV86" s="209"/>
      <c r="EDW86" s="209"/>
      <c r="EDX86" s="209"/>
      <c r="EDY86" s="209"/>
      <c r="EDZ86" s="209"/>
      <c r="EEA86" s="209"/>
      <c r="EEB86" s="209"/>
      <c r="EEC86" s="209"/>
      <c r="EED86" s="209"/>
      <c r="EEE86" s="209"/>
      <c r="EEF86" s="209"/>
      <c r="EEG86" s="209"/>
      <c r="EEH86" s="209"/>
      <c r="EEI86" s="209"/>
      <c r="EEJ86" s="209"/>
      <c r="EEK86" s="209"/>
      <c r="EEL86" s="209"/>
      <c r="EEM86" s="209"/>
      <c r="EEN86" s="209"/>
      <c r="EEO86" s="209"/>
      <c r="EEP86" s="209"/>
      <c r="EEQ86" s="209"/>
      <c r="EER86" s="209"/>
      <c r="EES86" s="209"/>
      <c r="EET86" s="209"/>
      <c r="EEU86" s="209"/>
      <c r="EEV86" s="209"/>
      <c r="EEW86" s="209"/>
      <c r="EEX86" s="209"/>
      <c r="EEY86" s="209"/>
      <c r="EEZ86" s="209"/>
      <c r="EFA86" s="209"/>
      <c r="EFB86" s="209"/>
      <c r="EFC86" s="209"/>
      <c r="EFD86" s="209"/>
      <c r="EFE86" s="209"/>
      <c r="EFF86" s="209"/>
      <c r="EFG86" s="209"/>
      <c r="EFH86" s="209"/>
      <c r="EFI86" s="209"/>
      <c r="EFJ86" s="209"/>
      <c r="EFK86" s="209"/>
      <c r="EFL86" s="209"/>
      <c r="EFM86" s="209"/>
      <c r="EFN86" s="209"/>
      <c r="EFO86" s="209"/>
      <c r="EFP86" s="209"/>
      <c r="EFQ86" s="209"/>
      <c r="EFR86" s="209"/>
      <c r="EFS86" s="209"/>
      <c r="EFT86" s="209"/>
      <c r="EFU86" s="209"/>
      <c r="EFV86" s="209"/>
      <c r="EFW86" s="209"/>
      <c r="EFX86" s="209"/>
      <c r="EFY86" s="209"/>
      <c r="EFZ86" s="209"/>
      <c r="EGA86" s="209"/>
      <c r="EGB86" s="209"/>
      <c r="EGC86" s="209"/>
      <c r="EGD86" s="209"/>
      <c r="EGE86" s="209"/>
      <c r="EGF86" s="209"/>
      <c r="EGG86" s="209"/>
      <c r="EGH86" s="209"/>
      <c r="EGI86" s="209"/>
      <c r="EGJ86" s="209"/>
      <c r="EGK86" s="209"/>
      <c r="EGL86" s="209"/>
      <c r="EGM86" s="209"/>
      <c r="EGN86" s="209"/>
      <c r="EGO86" s="209"/>
      <c r="EGP86" s="209"/>
      <c r="EGQ86" s="209"/>
      <c r="EGR86" s="209"/>
      <c r="EGS86" s="209"/>
      <c r="EGT86" s="209"/>
      <c r="EGU86" s="209"/>
      <c r="EGV86" s="209"/>
      <c r="EGW86" s="209"/>
      <c r="EGX86" s="209"/>
      <c r="EGY86" s="209"/>
      <c r="EGZ86" s="209"/>
      <c r="EHA86" s="209"/>
      <c r="EHB86" s="209"/>
      <c r="EHC86" s="209"/>
      <c r="EHD86" s="209"/>
      <c r="EHE86" s="209"/>
      <c r="EHF86" s="209"/>
      <c r="EHG86" s="209"/>
      <c r="EHH86" s="209"/>
      <c r="EHI86" s="209"/>
      <c r="EHJ86" s="209"/>
      <c r="EHK86" s="209"/>
      <c r="EHL86" s="209"/>
      <c r="EHM86" s="209"/>
      <c r="EHN86" s="209"/>
      <c r="EHO86" s="209"/>
      <c r="EHP86" s="209"/>
      <c r="EHQ86" s="209"/>
      <c r="EHR86" s="209"/>
      <c r="EHS86" s="209"/>
      <c r="EHT86" s="209"/>
      <c r="EHU86" s="209"/>
      <c r="EHV86" s="209"/>
      <c r="EHW86" s="209"/>
      <c r="EHX86" s="209"/>
      <c r="EHY86" s="209"/>
      <c r="EHZ86" s="209"/>
      <c r="EIA86" s="209"/>
      <c r="EIB86" s="209"/>
      <c r="EIC86" s="209"/>
      <c r="EID86" s="209"/>
      <c r="EIE86" s="209"/>
      <c r="EIF86" s="209"/>
      <c r="EIG86" s="209"/>
      <c r="EIH86" s="209"/>
      <c r="EII86" s="209"/>
      <c r="EIJ86" s="209"/>
      <c r="EIK86" s="209"/>
      <c r="EIL86" s="209"/>
      <c r="EIM86" s="209"/>
      <c r="EIN86" s="209"/>
      <c r="EIO86" s="209"/>
      <c r="EIP86" s="209"/>
      <c r="EIQ86" s="209"/>
      <c r="EIR86" s="209"/>
      <c r="EIS86" s="209"/>
      <c r="EIT86" s="209"/>
      <c r="EIU86" s="209"/>
      <c r="EIV86" s="209"/>
      <c r="EIW86" s="209"/>
      <c r="EIX86" s="209"/>
      <c r="EIY86" s="209"/>
      <c r="EIZ86" s="209"/>
      <c r="EJA86" s="209"/>
      <c r="EJB86" s="209"/>
      <c r="EJC86" s="209"/>
      <c r="EJD86" s="209"/>
      <c r="EJE86" s="209"/>
      <c r="EJF86" s="209"/>
      <c r="EJG86" s="209"/>
      <c r="EJH86" s="209"/>
      <c r="EJI86" s="209"/>
      <c r="EJJ86" s="209"/>
      <c r="EJK86" s="209"/>
      <c r="EJL86" s="209"/>
      <c r="EJM86" s="209"/>
      <c r="EJN86" s="209"/>
      <c r="EJO86" s="209"/>
      <c r="EJP86" s="209"/>
      <c r="EJQ86" s="209"/>
      <c r="EJR86" s="209"/>
      <c r="EJS86" s="209"/>
      <c r="EJT86" s="209"/>
      <c r="EJU86" s="209"/>
      <c r="EJV86" s="209"/>
      <c r="EJW86" s="209"/>
      <c r="EJX86" s="209"/>
      <c r="EJY86" s="209"/>
      <c r="EJZ86" s="209"/>
      <c r="EKA86" s="209"/>
      <c r="EKB86" s="209"/>
      <c r="EKC86" s="209"/>
      <c r="EKD86" s="209"/>
      <c r="EKE86" s="209"/>
      <c r="EKF86" s="209"/>
      <c r="EKG86" s="209"/>
      <c r="EKH86" s="209"/>
      <c r="EKI86" s="209"/>
      <c r="EKJ86" s="209"/>
      <c r="EKK86" s="209"/>
      <c r="EKL86" s="209"/>
      <c r="EKM86" s="209"/>
      <c r="EKN86" s="209"/>
      <c r="EKO86" s="209"/>
      <c r="EKP86" s="209"/>
      <c r="EKQ86" s="209"/>
      <c r="EKR86" s="209"/>
      <c r="EKS86" s="209"/>
      <c r="EKT86" s="209"/>
      <c r="EKU86" s="209"/>
      <c r="EKV86" s="209"/>
      <c r="EKW86" s="209"/>
      <c r="EKX86" s="209"/>
      <c r="EKY86" s="209"/>
      <c r="EKZ86" s="209"/>
      <c r="ELA86" s="209"/>
      <c r="ELB86" s="209"/>
      <c r="ELC86" s="209"/>
      <c r="ELD86" s="209"/>
      <c r="ELE86" s="209"/>
      <c r="ELF86" s="209"/>
      <c r="ELG86" s="209"/>
      <c r="ELH86" s="209"/>
      <c r="ELI86" s="209"/>
      <c r="ELJ86" s="209"/>
      <c r="ELK86" s="209"/>
      <c r="ELL86" s="209"/>
      <c r="ELM86" s="209"/>
      <c r="ELN86" s="209"/>
      <c r="ELO86" s="209"/>
      <c r="ELP86" s="209"/>
      <c r="ELQ86" s="209"/>
      <c r="ELR86" s="209"/>
      <c r="ELS86" s="209"/>
      <c r="ELT86" s="209"/>
      <c r="ELU86" s="209"/>
      <c r="ELV86" s="209"/>
      <c r="ELW86" s="209"/>
      <c r="ELX86" s="209"/>
      <c r="ELY86" s="209"/>
      <c r="ELZ86" s="209"/>
      <c r="EMA86" s="209"/>
      <c r="EMB86" s="209"/>
      <c r="EMC86" s="209"/>
      <c r="EMD86" s="209"/>
      <c r="EME86" s="209"/>
      <c r="EMF86" s="209"/>
      <c r="EMG86" s="209"/>
      <c r="EMH86" s="209"/>
      <c r="EMI86" s="209"/>
      <c r="EMJ86" s="209"/>
      <c r="EMK86" s="209"/>
      <c r="EML86" s="209"/>
      <c r="EMM86" s="209"/>
      <c r="EMN86" s="209"/>
      <c r="EMO86" s="209"/>
      <c r="EMP86" s="209"/>
      <c r="EMQ86" s="209"/>
      <c r="EMR86" s="209"/>
      <c r="EMS86" s="209"/>
      <c r="EMT86" s="209"/>
      <c r="EMU86" s="209"/>
      <c r="EMV86" s="209"/>
      <c r="EMW86" s="209"/>
      <c r="EMX86" s="209"/>
      <c r="EMY86" s="209"/>
      <c r="EMZ86" s="209"/>
      <c r="ENA86" s="209"/>
      <c r="ENB86" s="209"/>
      <c r="ENC86" s="209"/>
      <c r="END86" s="209"/>
      <c r="ENE86" s="209"/>
      <c r="ENF86" s="209"/>
      <c r="ENG86" s="209"/>
      <c r="ENH86" s="209"/>
      <c r="ENI86" s="209"/>
      <c r="ENJ86" s="209"/>
      <c r="ENK86" s="209"/>
      <c r="ENL86" s="209"/>
      <c r="ENM86" s="209"/>
      <c r="ENN86" s="209"/>
      <c r="ENO86" s="209"/>
      <c r="ENP86" s="209"/>
      <c r="ENQ86" s="209"/>
      <c r="ENR86" s="209"/>
      <c r="ENS86" s="209"/>
      <c r="ENT86" s="209"/>
      <c r="ENU86" s="209"/>
      <c r="ENV86" s="209"/>
      <c r="ENW86" s="209"/>
      <c r="ENX86" s="209"/>
      <c r="ENY86" s="209"/>
      <c r="ENZ86" s="209"/>
      <c r="EOA86" s="209"/>
      <c r="EOB86" s="209"/>
      <c r="EOC86" s="209"/>
      <c r="EOD86" s="209"/>
      <c r="EOE86" s="209"/>
      <c r="EOF86" s="209"/>
      <c r="EOG86" s="209"/>
      <c r="EOH86" s="209"/>
      <c r="EOI86" s="209"/>
      <c r="EOJ86" s="209"/>
      <c r="EOK86" s="209"/>
      <c r="EOL86" s="209"/>
      <c r="EOM86" s="209"/>
      <c r="EON86" s="209"/>
      <c r="EOO86" s="209"/>
      <c r="EOP86" s="209"/>
      <c r="EOQ86" s="209"/>
      <c r="EOR86" s="209"/>
      <c r="EOS86" s="209"/>
      <c r="EOT86" s="209"/>
      <c r="EOU86" s="209"/>
      <c r="EOV86" s="209"/>
      <c r="EOW86" s="209"/>
      <c r="EOX86" s="209"/>
      <c r="EOY86" s="209"/>
      <c r="EOZ86" s="209"/>
      <c r="EPA86" s="209"/>
      <c r="EPB86" s="209"/>
      <c r="EPC86" s="209"/>
      <c r="EPD86" s="209"/>
      <c r="EPE86" s="209"/>
      <c r="EPF86" s="209"/>
      <c r="EPG86" s="209"/>
      <c r="EPH86" s="209"/>
      <c r="EPI86" s="209"/>
      <c r="EPJ86" s="209"/>
      <c r="EPK86" s="209"/>
      <c r="EPL86" s="209"/>
      <c r="EPM86" s="209"/>
      <c r="EPN86" s="209"/>
      <c r="EPO86" s="209"/>
      <c r="EPP86" s="209"/>
      <c r="EPQ86" s="209"/>
      <c r="EPR86" s="209"/>
      <c r="EPS86" s="209"/>
      <c r="EPT86" s="209"/>
      <c r="EPU86" s="209"/>
      <c r="EPV86" s="209"/>
      <c r="EPW86" s="209"/>
      <c r="EPX86" s="209"/>
      <c r="EPY86" s="209"/>
      <c r="EPZ86" s="209"/>
      <c r="EQA86" s="209"/>
      <c r="EQB86" s="209"/>
      <c r="EQC86" s="209"/>
      <c r="EQD86" s="209"/>
      <c r="EQE86" s="209"/>
      <c r="EQF86" s="209"/>
      <c r="EQG86" s="209"/>
      <c r="EQH86" s="209"/>
      <c r="EQI86" s="209"/>
      <c r="EQJ86" s="209"/>
      <c r="EQK86" s="209"/>
      <c r="EQL86" s="209"/>
      <c r="EQM86" s="209"/>
      <c r="EQN86" s="209"/>
      <c r="EQO86" s="209"/>
      <c r="EQP86" s="209"/>
      <c r="EQQ86" s="209"/>
      <c r="EQR86" s="209"/>
      <c r="EQS86" s="209"/>
      <c r="EQT86" s="209"/>
      <c r="EQU86" s="209"/>
      <c r="EQV86" s="209"/>
      <c r="EQW86" s="209"/>
      <c r="EQX86" s="209"/>
      <c r="EQY86" s="209"/>
      <c r="EQZ86" s="209"/>
      <c r="ERA86" s="209"/>
      <c r="ERB86" s="209"/>
      <c r="ERC86" s="209"/>
      <c r="ERD86" s="209"/>
      <c r="ERE86" s="209"/>
      <c r="ERF86" s="209"/>
      <c r="ERG86" s="209"/>
      <c r="ERH86" s="209"/>
      <c r="ERI86" s="209"/>
      <c r="ERJ86" s="209"/>
      <c r="ERK86" s="209"/>
      <c r="ERL86" s="209"/>
      <c r="ERM86" s="209"/>
      <c r="ERN86" s="209"/>
      <c r="ERO86" s="209"/>
      <c r="ERP86" s="209"/>
      <c r="ERQ86" s="209"/>
      <c r="ERR86" s="209"/>
      <c r="ERS86" s="209"/>
      <c r="ERT86" s="209"/>
      <c r="ERU86" s="209"/>
      <c r="ERV86" s="209"/>
      <c r="ERW86" s="209"/>
      <c r="ERX86" s="209"/>
      <c r="ERY86" s="209"/>
      <c r="ERZ86" s="209"/>
      <c r="ESA86" s="209"/>
      <c r="ESB86" s="209"/>
      <c r="ESC86" s="209"/>
      <c r="ESD86" s="209"/>
      <c r="ESE86" s="209"/>
      <c r="ESF86" s="209"/>
      <c r="ESG86" s="209"/>
      <c r="ESH86" s="209"/>
      <c r="ESI86" s="209"/>
      <c r="ESJ86" s="209"/>
      <c r="ESK86" s="209"/>
      <c r="ESL86" s="209"/>
      <c r="ESM86" s="209"/>
      <c r="ESN86" s="209"/>
      <c r="ESO86" s="209"/>
      <c r="ESP86" s="209"/>
      <c r="ESQ86" s="209"/>
      <c r="ESR86" s="209"/>
      <c r="ESS86" s="209"/>
      <c r="EST86" s="209"/>
      <c r="ESU86" s="209"/>
      <c r="ESV86" s="209"/>
      <c r="ESW86" s="209"/>
      <c r="ESX86" s="209"/>
      <c r="ESY86" s="209"/>
      <c r="ESZ86" s="209"/>
      <c r="ETA86" s="209"/>
      <c r="ETB86" s="209"/>
      <c r="ETC86" s="209"/>
      <c r="ETD86" s="209"/>
      <c r="ETE86" s="209"/>
      <c r="ETF86" s="209"/>
      <c r="ETG86" s="209"/>
      <c r="ETH86" s="209"/>
      <c r="ETI86" s="209"/>
      <c r="ETJ86" s="209"/>
      <c r="ETK86" s="209"/>
      <c r="ETL86" s="209"/>
      <c r="ETM86" s="209"/>
      <c r="ETN86" s="209"/>
      <c r="ETO86" s="209"/>
      <c r="ETP86" s="209"/>
      <c r="ETQ86" s="209"/>
      <c r="ETR86" s="209"/>
      <c r="ETS86" s="209"/>
      <c r="ETT86" s="209"/>
      <c r="ETU86" s="209"/>
      <c r="ETV86" s="209"/>
      <c r="ETW86" s="209"/>
      <c r="ETX86" s="209"/>
      <c r="ETY86" s="209"/>
      <c r="ETZ86" s="209"/>
      <c r="EUA86" s="209"/>
      <c r="EUB86" s="209"/>
      <c r="EUC86" s="209"/>
      <c r="EUD86" s="209"/>
      <c r="EUE86" s="209"/>
      <c r="EUF86" s="209"/>
      <c r="EUG86" s="209"/>
      <c r="EUH86" s="209"/>
      <c r="EUI86" s="209"/>
      <c r="EUJ86" s="209"/>
      <c r="EUK86" s="209"/>
      <c r="EUL86" s="209"/>
      <c r="EUM86" s="209"/>
      <c r="EUN86" s="209"/>
      <c r="EUO86" s="209"/>
      <c r="EUP86" s="209"/>
      <c r="EUQ86" s="209"/>
      <c r="EUR86" s="209"/>
      <c r="EUS86" s="209"/>
      <c r="EUT86" s="209"/>
      <c r="EUU86" s="209"/>
      <c r="EUV86" s="209"/>
      <c r="EUW86" s="209"/>
      <c r="EUX86" s="209"/>
      <c r="EUY86" s="209"/>
      <c r="EUZ86" s="209"/>
      <c r="EVA86" s="209"/>
      <c r="EVB86" s="209"/>
      <c r="EVC86" s="209"/>
      <c r="EVD86" s="209"/>
      <c r="EVE86" s="209"/>
      <c r="EVF86" s="209"/>
      <c r="EVG86" s="209"/>
      <c r="EVH86" s="209"/>
      <c r="EVI86" s="209"/>
      <c r="EVJ86" s="209"/>
      <c r="EVK86" s="209"/>
      <c r="EVL86" s="209"/>
      <c r="EVM86" s="209"/>
      <c r="EVN86" s="209"/>
      <c r="EVO86" s="209"/>
      <c r="EVP86" s="209"/>
      <c r="EVQ86" s="209"/>
      <c r="EVR86" s="209"/>
      <c r="EVS86" s="209"/>
      <c r="EVT86" s="209"/>
      <c r="EVU86" s="209"/>
      <c r="EVV86" s="209"/>
      <c r="EVW86" s="209"/>
      <c r="EVX86" s="209"/>
      <c r="EVY86" s="209"/>
      <c r="EVZ86" s="209"/>
      <c r="EWA86" s="209"/>
      <c r="EWB86" s="209"/>
      <c r="EWC86" s="209"/>
      <c r="EWD86" s="209"/>
      <c r="EWE86" s="209"/>
      <c r="EWF86" s="209"/>
      <c r="EWG86" s="209"/>
      <c r="EWH86" s="209"/>
      <c r="EWI86" s="209"/>
      <c r="EWJ86" s="209"/>
      <c r="EWK86" s="209"/>
      <c r="EWL86" s="209"/>
      <c r="EWM86" s="209"/>
      <c r="EWN86" s="209"/>
      <c r="EWO86" s="209"/>
      <c r="EWP86" s="209"/>
      <c r="EWQ86" s="209"/>
      <c r="EWR86" s="209"/>
      <c r="EWS86" s="209"/>
      <c r="EWT86" s="209"/>
      <c r="EWU86" s="209"/>
      <c r="EWV86" s="209"/>
      <c r="EWW86" s="209"/>
      <c r="EWX86" s="209"/>
      <c r="EWY86" s="209"/>
      <c r="EWZ86" s="209"/>
      <c r="EXA86" s="209"/>
      <c r="EXB86" s="209"/>
      <c r="EXC86" s="209"/>
      <c r="EXD86" s="209"/>
      <c r="EXE86" s="209"/>
      <c r="EXF86" s="209"/>
      <c r="EXG86" s="209"/>
      <c r="EXH86" s="209"/>
      <c r="EXI86" s="209"/>
      <c r="EXJ86" s="209"/>
      <c r="EXK86" s="209"/>
      <c r="EXL86" s="209"/>
      <c r="EXM86" s="209"/>
      <c r="EXN86" s="209"/>
      <c r="EXO86" s="209"/>
      <c r="EXP86" s="209"/>
      <c r="EXQ86" s="209"/>
      <c r="EXR86" s="209"/>
      <c r="EXS86" s="209"/>
      <c r="EXT86" s="209"/>
      <c r="EXU86" s="209"/>
      <c r="EXV86" s="209"/>
      <c r="EXW86" s="209"/>
      <c r="EXX86" s="209"/>
      <c r="EXY86" s="209"/>
      <c r="EXZ86" s="209"/>
      <c r="EYA86" s="209"/>
      <c r="EYB86" s="209"/>
      <c r="EYC86" s="209"/>
      <c r="EYD86" s="209"/>
      <c r="EYE86" s="209"/>
      <c r="EYF86" s="209"/>
      <c r="EYG86" s="209"/>
      <c r="EYH86" s="209"/>
      <c r="EYI86" s="209"/>
      <c r="EYJ86" s="209"/>
      <c r="EYK86" s="209"/>
      <c r="EYL86" s="209"/>
      <c r="EYM86" s="209"/>
      <c r="EYN86" s="209"/>
      <c r="EYO86" s="209"/>
      <c r="EYP86" s="209"/>
      <c r="EYQ86" s="209"/>
      <c r="EYR86" s="209"/>
      <c r="EYS86" s="209"/>
      <c r="EYT86" s="209"/>
      <c r="EYU86" s="209"/>
      <c r="EYV86" s="209"/>
      <c r="EYW86" s="209"/>
      <c r="EYX86" s="209"/>
      <c r="EYY86" s="209"/>
      <c r="EYZ86" s="209"/>
      <c r="EZA86" s="209"/>
      <c r="EZB86" s="209"/>
      <c r="EZC86" s="209"/>
      <c r="EZD86" s="209"/>
      <c r="EZE86" s="209"/>
      <c r="EZF86" s="209"/>
      <c r="EZG86" s="209"/>
      <c r="EZH86" s="209"/>
      <c r="EZI86" s="209"/>
      <c r="EZJ86" s="209"/>
      <c r="EZK86" s="209"/>
      <c r="EZL86" s="209"/>
      <c r="EZM86" s="209"/>
      <c r="EZN86" s="209"/>
      <c r="EZO86" s="209"/>
      <c r="EZP86" s="209"/>
      <c r="EZQ86" s="209"/>
      <c r="EZR86" s="209"/>
      <c r="EZS86" s="209"/>
      <c r="EZT86" s="209"/>
      <c r="EZU86" s="209"/>
      <c r="EZV86" s="209"/>
      <c r="EZW86" s="209"/>
      <c r="EZX86" s="209"/>
      <c r="EZY86" s="209"/>
      <c r="EZZ86" s="209"/>
      <c r="FAA86" s="209"/>
      <c r="FAB86" s="209"/>
      <c r="FAC86" s="209"/>
      <c r="FAD86" s="209"/>
      <c r="FAE86" s="209"/>
      <c r="FAF86" s="209"/>
      <c r="FAG86" s="209"/>
      <c r="FAH86" s="209"/>
      <c r="FAI86" s="209"/>
      <c r="FAJ86" s="209"/>
      <c r="FAK86" s="209"/>
      <c r="FAL86" s="209"/>
      <c r="FAM86" s="209"/>
      <c r="FAN86" s="209"/>
      <c r="FAO86" s="209"/>
      <c r="FAP86" s="209"/>
      <c r="FAQ86" s="209"/>
      <c r="FAR86" s="209"/>
      <c r="FAS86" s="209"/>
      <c r="FAT86" s="209"/>
      <c r="FAU86" s="209"/>
      <c r="FAV86" s="209"/>
      <c r="FAW86" s="209"/>
      <c r="FAX86" s="209"/>
      <c r="FAY86" s="209"/>
      <c r="FAZ86" s="209"/>
      <c r="FBA86" s="209"/>
      <c r="FBB86" s="209"/>
      <c r="FBC86" s="209"/>
      <c r="FBD86" s="209"/>
      <c r="FBE86" s="209"/>
      <c r="FBF86" s="209"/>
      <c r="FBG86" s="209"/>
      <c r="FBH86" s="209"/>
      <c r="FBI86" s="209"/>
      <c r="FBJ86" s="209"/>
      <c r="FBK86" s="209"/>
      <c r="FBL86" s="209"/>
      <c r="FBM86" s="209"/>
      <c r="FBN86" s="209"/>
      <c r="FBO86" s="209"/>
      <c r="FBP86" s="209"/>
      <c r="FBQ86" s="209"/>
      <c r="FBR86" s="209"/>
      <c r="FBS86" s="209"/>
      <c r="FBT86" s="209"/>
      <c r="FBU86" s="209"/>
      <c r="FBV86" s="209"/>
      <c r="FBW86" s="209"/>
      <c r="FBX86" s="209"/>
      <c r="FBY86" s="209"/>
      <c r="FBZ86" s="209"/>
      <c r="FCA86" s="209"/>
      <c r="FCB86" s="209"/>
      <c r="FCC86" s="209"/>
      <c r="FCD86" s="209"/>
      <c r="FCE86" s="209"/>
      <c r="FCF86" s="209"/>
      <c r="FCG86" s="209"/>
      <c r="FCH86" s="209"/>
      <c r="FCI86" s="209"/>
      <c r="FCJ86" s="209"/>
      <c r="FCK86" s="209"/>
      <c r="FCL86" s="209"/>
      <c r="FCM86" s="209"/>
      <c r="FCN86" s="209"/>
      <c r="FCO86" s="209"/>
      <c r="FCP86" s="209"/>
      <c r="FCQ86" s="209"/>
      <c r="FCR86" s="209"/>
      <c r="FCS86" s="209"/>
      <c r="FCT86" s="209"/>
      <c r="FCU86" s="209"/>
      <c r="FCV86" s="209"/>
      <c r="FCW86" s="209"/>
      <c r="FCX86" s="209"/>
      <c r="FCY86" s="209"/>
      <c r="FCZ86" s="209"/>
      <c r="FDA86" s="209"/>
      <c r="FDB86" s="209"/>
      <c r="FDC86" s="209"/>
      <c r="FDD86" s="209"/>
      <c r="FDE86" s="209"/>
      <c r="FDF86" s="209"/>
      <c r="FDG86" s="209"/>
      <c r="FDH86" s="209"/>
      <c r="FDI86" s="209"/>
      <c r="FDJ86" s="209"/>
      <c r="FDK86" s="209"/>
      <c r="FDL86" s="209"/>
      <c r="FDM86" s="209"/>
      <c r="FDN86" s="209"/>
      <c r="FDO86" s="209"/>
      <c r="FDP86" s="209"/>
      <c r="FDQ86" s="209"/>
      <c r="FDR86" s="209"/>
      <c r="FDS86" s="209"/>
      <c r="FDT86" s="209"/>
      <c r="FDU86" s="209"/>
      <c r="FDV86" s="209"/>
      <c r="FDW86" s="209"/>
      <c r="FDX86" s="209"/>
      <c r="FDY86" s="209"/>
      <c r="FDZ86" s="209"/>
      <c r="FEA86" s="209"/>
      <c r="FEB86" s="209"/>
      <c r="FEC86" s="209"/>
      <c r="FED86" s="209"/>
      <c r="FEE86" s="209"/>
      <c r="FEF86" s="209"/>
      <c r="FEG86" s="209"/>
      <c r="FEH86" s="209"/>
      <c r="FEI86" s="209"/>
      <c r="FEJ86" s="209"/>
      <c r="FEK86" s="209"/>
      <c r="FEL86" s="209"/>
      <c r="FEM86" s="209"/>
      <c r="FEN86" s="209"/>
      <c r="FEO86" s="209"/>
      <c r="FEP86" s="209"/>
      <c r="FEQ86" s="209"/>
      <c r="FER86" s="209"/>
      <c r="FES86" s="209"/>
      <c r="FET86" s="209"/>
      <c r="FEU86" s="209"/>
      <c r="FEV86" s="209"/>
      <c r="FEW86" s="209"/>
      <c r="FEX86" s="209"/>
      <c r="FEY86" s="209"/>
      <c r="FEZ86" s="209"/>
      <c r="FFA86" s="209"/>
      <c r="FFB86" s="209"/>
      <c r="FFC86" s="209"/>
      <c r="FFD86" s="209"/>
      <c r="FFE86" s="209"/>
      <c r="FFF86" s="209"/>
      <c r="FFG86" s="209"/>
      <c r="FFH86" s="209"/>
      <c r="FFI86" s="209"/>
      <c r="FFJ86" s="209"/>
      <c r="FFK86" s="209"/>
      <c r="FFL86" s="209"/>
      <c r="FFM86" s="209"/>
      <c r="FFN86" s="209"/>
      <c r="FFO86" s="209"/>
      <c r="FFP86" s="209"/>
      <c r="FFQ86" s="209"/>
      <c r="FFR86" s="209"/>
      <c r="FFS86" s="209"/>
      <c r="FFT86" s="209"/>
      <c r="FFU86" s="209"/>
      <c r="FFV86" s="209"/>
      <c r="FFW86" s="209"/>
      <c r="FFX86" s="209"/>
      <c r="FFY86" s="209"/>
      <c r="FFZ86" s="209"/>
      <c r="FGA86" s="209"/>
      <c r="FGB86" s="209"/>
      <c r="FGC86" s="209"/>
      <c r="FGD86" s="209"/>
      <c r="FGE86" s="209"/>
      <c r="FGF86" s="209"/>
      <c r="FGG86" s="209"/>
      <c r="FGH86" s="209"/>
      <c r="FGI86" s="209"/>
      <c r="FGJ86" s="209"/>
      <c r="FGK86" s="209"/>
      <c r="FGL86" s="209"/>
      <c r="FGM86" s="209"/>
      <c r="FGN86" s="209"/>
      <c r="FGO86" s="209"/>
      <c r="FGP86" s="209"/>
      <c r="FGQ86" s="209"/>
      <c r="FGR86" s="209"/>
      <c r="FGS86" s="209"/>
      <c r="FGT86" s="209"/>
      <c r="FGU86" s="209"/>
      <c r="FGV86" s="209"/>
      <c r="FGW86" s="209"/>
      <c r="FGX86" s="209"/>
      <c r="FGY86" s="209"/>
      <c r="FGZ86" s="209"/>
      <c r="FHA86" s="209"/>
      <c r="FHB86" s="209"/>
      <c r="FHC86" s="209"/>
      <c r="FHD86" s="209"/>
      <c r="FHE86" s="209"/>
      <c r="FHF86" s="209"/>
      <c r="FHG86" s="209"/>
      <c r="FHH86" s="209"/>
      <c r="FHI86" s="209"/>
      <c r="FHJ86" s="209"/>
      <c r="FHK86" s="209"/>
      <c r="FHL86" s="209"/>
      <c r="FHM86" s="209"/>
      <c r="FHN86" s="209"/>
      <c r="FHO86" s="209"/>
      <c r="FHP86" s="209"/>
      <c r="FHQ86" s="209"/>
      <c r="FHR86" s="209"/>
      <c r="FHS86" s="209"/>
      <c r="FHT86" s="209"/>
      <c r="FHU86" s="209"/>
      <c r="FHV86" s="209"/>
      <c r="FHW86" s="209"/>
      <c r="FHX86" s="209"/>
      <c r="FHY86" s="209"/>
      <c r="FHZ86" s="209"/>
      <c r="FIA86" s="209"/>
      <c r="FIB86" s="209"/>
      <c r="FIC86" s="209"/>
      <c r="FID86" s="209"/>
      <c r="FIE86" s="209"/>
      <c r="FIF86" s="209"/>
      <c r="FIG86" s="209"/>
      <c r="FIH86" s="209"/>
      <c r="FII86" s="209"/>
      <c r="FIJ86" s="209"/>
      <c r="FIK86" s="209"/>
      <c r="FIL86" s="209"/>
      <c r="FIM86" s="209"/>
      <c r="FIN86" s="209"/>
      <c r="FIO86" s="209"/>
      <c r="FIP86" s="209"/>
      <c r="FIQ86" s="209"/>
      <c r="FIR86" s="209"/>
      <c r="FIS86" s="209"/>
      <c r="FIT86" s="209"/>
      <c r="FIU86" s="209"/>
      <c r="FIV86" s="209"/>
      <c r="FIW86" s="209"/>
      <c r="FIX86" s="209"/>
      <c r="FIY86" s="209"/>
      <c r="FIZ86" s="209"/>
      <c r="FJA86" s="209"/>
      <c r="FJB86" s="209"/>
      <c r="FJC86" s="209"/>
      <c r="FJD86" s="209"/>
      <c r="FJE86" s="209"/>
      <c r="FJF86" s="209"/>
      <c r="FJG86" s="209"/>
      <c r="FJH86" s="209"/>
      <c r="FJI86" s="209"/>
      <c r="FJJ86" s="209"/>
      <c r="FJK86" s="209"/>
      <c r="FJL86" s="209"/>
      <c r="FJM86" s="209"/>
      <c r="FJN86" s="209"/>
      <c r="FJO86" s="209"/>
      <c r="FJP86" s="209"/>
      <c r="FJQ86" s="209"/>
      <c r="FJR86" s="209"/>
      <c r="FJS86" s="209"/>
      <c r="FJT86" s="209"/>
      <c r="FJU86" s="209"/>
      <c r="FJV86" s="209"/>
      <c r="FJW86" s="209"/>
      <c r="FJX86" s="209"/>
      <c r="FJY86" s="209"/>
      <c r="FJZ86" s="209"/>
      <c r="FKA86" s="209"/>
      <c r="FKB86" s="209"/>
      <c r="FKC86" s="209"/>
      <c r="FKD86" s="209"/>
      <c r="FKE86" s="209"/>
      <c r="FKF86" s="209"/>
      <c r="FKG86" s="209"/>
      <c r="FKH86" s="209"/>
      <c r="FKI86" s="209"/>
      <c r="FKJ86" s="209"/>
      <c r="FKK86" s="209"/>
      <c r="FKL86" s="209"/>
      <c r="FKM86" s="209"/>
      <c r="FKN86" s="209"/>
      <c r="FKO86" s="209"/>
      <c r="FKP86" s="209"/>
      <c r="FKQ86" s="209"/>
      <c r="FKR86" s="209"/>
      <c r="FKS86" s="209"/>
      <c r="FKT86" s="209"/>
      <c r="FKU86" s="209"/>
      <c r="FKV86" s="209"/>
      <c r="FKW86" s="209"/>
      <c r="FKX86" s="209"/>
      <c r="FKY86" s="209"/>
      <c r="FKZ86" s="209"/>
      <c r="FLA86" s="209"/>
      <c r="FLB86" s="209"/>
      <c r="FLC86" s="209"/>
      <c r="FLD86" s="209"/>
      <c r="FLE86" s="209"/>
      <c r="FLF86" s="209"/>
      <c r="FLG86" s="209"/>
      <c r="FLH86" s="209"/>
      <c r="FLI86" s="209"/>
      <c r="FLJ86" s="209"/>
      <c r="FLK86" s="209"/>
      <c r="FLL86" s="209"/>
      <c r="FLM86" s="209"/>
      <c r="FLN86" s="209"/>
      <c r="FLO86" s="209"/>
      <c r="FLP86" s="209"/>
      <c r="FLQ86" s="209"/>
      <c r="FLR86" s="209"/>
      <c r="FLS86" s="209"/>
      <c r="FLT86" s="209"/>
      <c r="FLU86" s="209"/>
      <c r="FLV86" s="209"/>
      <c r="FLW86" s="209"/>
      <c r="FLX86" s="209"/>
      <c r="FLY86" s="209"/>
      <c r="FLZ86" s="209"/>
      <c r="FMA86" s="209"/>
      <c r="FMB86" s="209"/>
      <c r="FMC86" s="209"/>
      <c r="FMD86" s="209"/>
      <c r="FME86" s="209"/>
      <c r="FMF86" s="209"/>
      <c r="FMG86" s="209"/>
      <c r="FMH86" s="209"/>
      <c r="FMI86" s="209"/>
      <c r="FMJ86" s="209"/>
      <c r="FMK86" s="209"/>
      <c r="FML86" s="209"/>
      <c r="FMM86" s="209"/>
      <c r="FMN86" s="209"/>
      <c r="FMO86" s="209"/>
      <c r="FMP86" s="209"/>
      <c r="FMQ86" s="209"/>
      <c r="FMR86" s="209"/>
      <c r="FMS86" s="209"/>
      <c r="FMT86" s="209"/>
      <c r="FMU86" s="209"/>
      <c r="FMV86" s="209"/>
      <c r="FMW86" s="209"/>
      <c r="FMX86" s="209"/>
      <c r="FMY86" s="209"/>
      <c r="FMZ86" s="209"/>
      <c r="FNA86" s="209"/>
      <c r="FNB86" s="209"/>
      <c r="FNC86" s="209"/>
      <c r="FND86" s="209"/>
      <c r="FNE86" s="209"/>
      <c r="FNF86" s="209"/>
      <c r="FNG86" s="209"/>
      <c r="FNH86" s="209"/>
      <c r="FNI86" s="209"/>
      <c r="FNJ86" s="209"/>
      <c r="FNK86" s="209"/>
      <c r="FNL86" s="209"/>
      <c r="FNM86" s="209"/>
      <c r="FNN86" s="209"/>
      <c r="FNO86" s="209"/>
      <c r="FNP86" s="209"/>
      <c r="FNQ86" s="209"/>
      <c r="FNR86" s="209"/>
      <c r="FNS86" s="209"/>
      <c r="FNT86" s="209"/>
      <c r="FNU86" s="209"/>
      <c r="FNV86" s="209"/>
      <c r="FNW86" s="209"/>
      <c r="FNX86" s="209"/>
      <c r="FNY86" s="209"/>
      <c r="FNZ86" s="209"/>
      <c r="FOA86" s="209"/>
      <c r="FOB86" s="209"/>
      <c r="FOC86" s="209"/>
      <c r="FOD86" s="209"/>
      <c r="FOE86" s="209"/>
      <c r="FOF86" s="209"/>
      <c r="FOG86" s="209"/>
      <c r="FOH86" s="209"/>
      <c r="FOI86" s="209"/>
      <c r="FOJ86" s="209"/>
      <c r="FOK86" s="209"/>
      <c r="FOL86" s="209"/>
      <c r="FOM86" s="209"/>
      <c r="FON86" s="209"/>
      <c r="FOO86" s="209"/>
      <c r="FOP86" s="209"/>
      <c r="FOQ86" s="209"/>
      <c r="FOR86" s="209"/>
      <c r="FOS86" s="209"/>
      <c r="FOT86" s="209"/>
      <c r="FOU86" s="209"/>
      <c r="FOV86" s="209"/>
      <c r="FOW86" s="209"/>
      <c r="FOX86" s="209"/>
      <c r="FOY86" s="209"/>
      <c r="FOZ86" s="209"/>
      <c r="FPA86" s="209"/>
      <c r="FPB86" s="209"/>
      <c r="FPC86" s="209"/>
      <c r="FPD86" s="209"/>
      <c r="FPE86" s="209"/>
      <c r="FPF86" s="209"/>
      <c r="FPG86" s="209"/>
      <c r="FPH86" s="209"/>
      <c r="FPI86" s="209"/>
      <c r="FPJ86" s="209"/>
      <c r="FPK86" s="209"/>
      <c r="FPL86" s="209"/>
      <c r="FPM86" s="209"/>
      <c r="FPN86" s="209"/>
      <c r="FPO86" s="209"/>
      <c r="FPP86" s="209"/>
      <c r="FPQ86" s="209"/>
      <c r="FPR86" s="209"/>
      <c r="FPS86" s="209"/>
      <c r="FPT86" s="209"/>
      <c r="FPU86" s="209"/>
      <c r="FPV86" s="209"/>
      <c r="FPW86" s="209"/>
      <c r="FPX86" s="209"/>
      <c r="FPY86" s="209"/>
      <c r="FPZ86" s="209"/>
      <c r="FQA86" s="209"/>
      <c r="FQB86" s="209"/>
      <c r="FQC86" s="209"/>
      <c r="FQD86" s="209"/>
      <c r="FQE86" s="209"/>
      <c r="FQF86" s="209"/>
      <c r="FQG86" s="209"/>
      <c r="FQH86" s="209"/>
      <c r="FQI86" s="209"/>
      <c r="FQJ86" s="209"/>
      <c r="FQK86" s="209"/>
      <c r="FQL86" s="209"/>
      <c r="FQM86" s="209"/>
      <c r="FQN86" s="209"/>
      <c r="FQO86" s="209"/>
      <c r="FQP86" s="209"/>
      <c r="FQQ86" s="209"/>
      <c r="FQR86" s="209"/>
      <c r="FQS86" s="209"/>
      <c r="FQT86" s="209"/>
      <c r="FQU86" s="209"/>
      <c r="FQV86" s="209"/>
      <c r="FQW86" s="209"/>
      <c r="FQX86" s="209"/>
      <c r="FQY86" s="209"/>
      <c r="FQZ86" s="209"/>
      <c r="FRA86" s="209"/>
      <c r="FRB86" s="209"/>
      <c r="FRC86" s="209"/>
      <c r="FRD86" s="209"/>
      <c r="FRE86" s="209"/>
      <c r="FRF86" s="209"/>
      <c r="FRG86" s="209"/>
      <c r="FRH86" s="209"/>
      <c r="FRI86" s="209"/>
      <c r="FRJ86" s="209"/>
      <c r="FRK86" s="209"/>
      <c r="FRL86" s="209"/>
      <c r="FRM86" s="209"/>
      <c r="FRN86" s="209"/>
      <c r="FRO86" s="209"/>
      <c r="FRP86" s="209"/>
      <c r="FRQ86" s="209"/>
      <c r="FRR86" s="209"/>
      <c r="FRS86" s="209"/>
      <c r="FRT86" s="209"/>
      <c r="FRU86" s="209"/>
      <c r="FRV86" s="209"/>
      <c r="FRW86" s="209"/>
      <c r="FRX86" s="209"/>
      <c r="FRY86" s="209"/>
      <c r="FRZ86" s="209"/>
      <c r="FSA86" s="209"/>
      <c r="FSB86" s="209"/>
      <c r="FSC86" s="209"/>
      <c r="FSD86" s="209"/>
      <c r="FSE86" s="209"/>
      <c r="FSF86" s="209"/>
      <c r="FSG86" s="209"/>
      <c r="FSH86" s="209"/>
      <c r="FSI86" s="209"/>
      <c r="FSJ86" s="209"/>
      <c r="FSK86" s="209"/>
      <c r="FSL86" s="209"/>
      <c r="FSM86" s="209"/>
      <c r="FSN86" s="209"/>
      <c r="FSO86" s="209"/>
      <c r="FSP86" s="209"/>
      <c r="FSQ86" s="209"/>
      <c r="FSR86" s="209"/>
      <c r="FSS86" s="209"/>
      <c r="FST86" s="209"/>
      <c r="FSU86" s="209"/>
      <c r="FSV86" s="209"/>
      <c r="FSW86" s="209"/>
      <c r="FSX86" s="209"/>
      <c r="FSY86" s="209"/>
      <c r="FSZ86" s="209"/>
      <c r="FTA86" s="209"/>
      <c r="FTB86" s="209"/>
      <c r="FTC86" s="209"/>
      <c r="FTD86" s="209"/>
      <c r="FTE86" s="209"/>
      <c r="FTF86" s="209"/>
      <c r="FTG86" s="209"/>
      <c r="FTH86" s="209"/>
      <c r="FTI86" s="209"/>
      <c r="FTJ86" s="209"/>
      <c r="FTK86" s="209"/>
      <c r="FTL86" s="209"/>
      <c r="FTM86" s="209"/>
      <c r="FTN86" s="209"/>
      <c r="FTO86" s="209"/>
      <c r="FTP86" s="209"/>
      <c r="FTQ86" s="209"/>
      <c r="FTR86" s="209"/>
      <c r="FTS86" s="209"/>
      <c r="FTT86" s="209"/>
      <c r="FTU86" s="209"/>
      <c r="FTV86" s="209"/>
      <c r="FTW86" s="209"/>
      <c r="FTX86" s="209"/>
      <c r="FTY86" s="209"/>
      <c r="FTZ86" s="209"/>
      <c r="FUA86" s="209"/>
      <c r="FUB86" s="209"/>
      <c r="FUC86" s="209"/>
      <c r="FUD86" s="209"/>
      <c r="FUE86" s="209"/>
      <c r="FUF86" s="209"/>
      <c r="FUG86" s="209"/>
      <c r="FUH86" s="209"/>
      <c r="FUI86" s="209"/>
      <c r="FUJ86" s="209"/>
      <c r="FUK86" s="209"/>
      <c r="FUL86" s="209"/>
      <c r="FUM86" s="209"/>
      <c r="FUN86" s="209"/>
      <c r="FUO86" s="209"/>
      <c r="FUP86" s="209"/>
      <c r="FUQ86" s="209"/>
      <c r="FUR86" s="209"/>
      <c r="FUS86" s="209"/>
      <c r="FUT86" s="209"/>
      <c r="FUU86" s="209"/>
      <c r="FUV86" s="209"/>
      <c r="FUW86" s="209"/>
      <c r="FUX86" s="209"/>
      <c r="FUY86" s="209"/>
      <c r="FUZ86" s="209"/>
      <c r="FVA86" s="209"/>
      <c r="FVB86" s="209"/>
      <c r="FVC86" s="209"/>
      <c r="FVD86" s="209"/>
      <c r="FVE86" s="209"/>
      <c r="FVF86" s="209"/>
      <c r="FVG86" s="209"/>
      <c r="FVH86" s="209"/>
      <c r="FVI86" s="209"/>
      <c r="FVJ86" s="209"/>
      <c r="FVK86" s="209"/>
      <c r="FVL86" s="209"/>
      <c r="FVM86" s="209"/>
      <c r="FVN86" s="209"/>
      <c r="FVO86" s="209"/>
      <c r="FVP86" s="209"/>
      <c r="FVQ86" s="209"/>
      <c r="FVR86" s="209"/>
      <c r="FVS86" s="209"/>
      <c r="FVT86" s="209"/>
      <c r="FVU86" s="209"/>
      <c r="FVV86" s="209"/>
      <c r="FVW86" s="209"/>
      <c r="FVX86" s="209"/>
      <c r="FVY86" s="209"/>
      <c r="FVZ86" s="209"/>
      <c r="FWA86" s="209"/>
      <c r="FWB86" s="209"/>
      <c r="FWC86" s="209"/>
      <c r="FWD86" s="209"/>
      <c r="FWE86" s="209"/>
      <c r="FWF86" s="209"/>
      <c r="FWG86" s="209"/>
      <c r="FWH86" s="209"/>
      <c r="FWI86" s="209"/>
      <c r="FWJ86" s="209"/>
      <c r="FWK86" s="209"/>
      <c r="FWL86" s="209"/>
      <c r="FWM86" s="209"/>
      <c r="FWN86" s="209"/>
      <c r="FWO86" s="209"/>
      <c r="FWP86" s="209"/>
      <c r="FWQ86" s="209"/>
      <c r="FWR86" s="209"/>
      <c r="FWS86" s="209"/>
      <c r="FWT86" s="209"/>
      <c r="FWU86" s="209"/>
      <c r="FWV86" s="209"/>
      <c r="FWW86" s="209"/>
      <c r="FWX86" s="209"/>
      <c r="FWY86" s="209"/>
      <c r="FWZ86" s="209"/>
      <c r="FXA86" s="209"/>
      <c r="FXB86" s="209"/>
      <c r="FXC86" s="209"/>
      <c r="FXD86" s="209"/>
      <c r="FXE86" s="209"/>
      <c r="FXF86" s="209"/>
      <c r="FXG86" s="209"/>
      <c r="FXH86" s="209"/>
      <c r="FXI86" s="209"/>
      <c r="FXJ86" s="209"/>
      <c r="FXK86" s="209"/>
      <c r="FXL86" s="209"/>
      <c r="FXM86" s="209"/>
      <c r="FXN86" s="209"/>
      <c r="FXO86" s="209"/>
      <c r="FXP86" s="209"/>
      <c r="FXQ86" s="209"/>
      <c r="FXR86" s="209"/>
      <c r="FXS86" s="209"/>
      <c r="FXT86" s="209"/>
      <c r="FXU86" s="209"/>
      <c r="FXV86" s="209"/>
      <c r="FXW86" s="209"/>
      <c r="FXX86" s="209"/>
      <c r="FXY86" s="209"/>
      <c r="FXZ86" s="209"/>
      <c r="FYA86" s="209"/>
      <c r="FYB86" s="209"/>
      <c r="FYC86" s="209"/>
      <c r="FYD86" s="209"/>
      <c r="FYE86" s="209"/>
      <c r="FYF86" s="209"/>
      <c r="FYG86" s="209"/>
      <c r="FYH86" s="209"/>
      <c r="FYI86" s="209"/>
      <c r="FYJ86" s="209"/>
      <c r="FYK86" s="209"/>
      <c r="FYL86" s="209"/>
      <c r="FYM86" s="209"/>
      <c r="FYN86" s="209"/>
      <c r="FYO86" s="209"/>
      <c r="FYP86" s="209"/>
      <c r="FYQ86" s="209"/>
      <c r="FYR86" s="209"/>
      <c r="FYS86" s="209"/>
      <c r="FYT86" s="209"/>
      <c r="FYU86" s="209"/>
      <c r="FYV86" s="209"/>
      <c r="FYW86" s="209"/>
      <c r="FYX86" s="209"/>
      <c r="FYY86" s="209"/>
      <c r="FYZ86" s="209"/>
      <c r="FZA86" s="209"/>
      <c r="FZB86" s="209"/>
      <c r="FZC86" s="209"/>
      <c r="FZD86" s="209"/>
      <c r="FZE86" s="209"/>
      <c r="FZF86" s="209"/>
      <c r="FZG86" s="209"/>
      <c r="FZH86" s="209"/>
      <c r="FZI86" s="209"/>
      <c r="FZJ86" s="209"/>
      <c r="FZK86" s="209"/>
      <c r="FZL86" s="209"/>
      <c r="FZM86" s="209"/>
      <c r="FZN86" s="209"/>
      <c r="FZO86" s="209"/>
      <c r="FZP86" s="209"/>
      <c r="FZQ86" s="209"/>
      <c r="FZR86" s="209"/>
      <c r="FZS86" s="209"/>
      <c r="FZT86" s="209"/>
      <c r="FZU86" s="209"/>
      <c r="FZV86" s="209"/>
      <c r="FZW86" s="209"/>
      <c r="FZX86" s="209"/>
      <c r="FZY86" s="209"/>
      <c r="FZZ86" s="209"/>
      <c r="GAA86" s="209"/>
      <c r="GAB86" s="209"/>
      <c r="GAC86" s="209"/>
      <c r="GAD86" s="209"/>
      <c r="GAE86" s="209"/>
      <c r="GAF86" s="209"/>
      <c r="GAG86" s="209"/>
      <c r="GAH86" s="209"/>
      <c r="GAI86" s="209"/>
      <c r="GAJ86" s="209"/>
      <c r="GAK86" s="209"/>
      <c r="GAL86" s="209"/>
      <c r="GAM86" s="209"/>
      <c r="GAN86" s="209"/>
      <c r="GAO86" s="209"/>
      <c r="GAP86" s="209"/>
      <c r="GAQ86" s="209"/>
      <c r="GAR86" s="209"/>
      <c r="GAS86" s="209"/>
      <c r="GAT86" s="209"/>
      <c r="GAU86" s="209"/>
      <c r="GAV86" s="209"/>
      <c r="GAW86" s="209"/>
      <c r="GAX86" s="209"/>
      <c r="GAY86" s="209"/>
      <c r="GAZ86" s="209"/>
      <c r="GBA86" s="209"/>
      <c r="GBB86" s="209"/>
      <c r="GBC86" s="209"/>
      <c r="GBD86" s="209"/>
      <c r="GBE86" s="209"/>
      <c r="GBF86" s="209"/>
      <c r="GBG86" s="209"/>
      <c r="GBH86" s="209"/>
      <c r="GBI86" s="209"/>
      <c r="GBJ86" s="209"/>
      <c r="GBK86" s="209"/>
      <c r="GBL86" s="209"/>
      <c r="GBM86" s="209"/>
      <c r="GBN86" s="209"/>
      <c r="GBO86" s="209"/>
      <c r="GBP86" s="209"/>
      <c r="GBQ86" s="209"/>
      <c r="GBR86" s="209"/>
      <c r="GBS86" s="209"/>
      <c r="GBT86" s="209"/>
      <c r="GBU86" s="209"/>
      <c r="GBV86" s="209"/>
      <c r="GBW86" s="209"/>
      <c r="GBX86" s="209"/>
      <c r="GBY86" s="209"/>
      <c r="GBZ86" s="209"/>
      <c r="GCA86" s="209"/>
      <c r="GCB86" s="209"/>
      <c r="GCC86" s="209"/>
      <c r="GCD86" s="209"/>
      <c r="GCE86" s="209"/>
      <c r="GCF86" s="209"/>
      <c r="GCG86" s="209"/>
      <c r="GCH86" s="209"/>
      <c r="GCI86" s="209"/>
      <c r="GCJ86" s="209"/>
      <c r="GCK86" s="209"/>
      <c r="GCL86" s="209"/>
      <c r="GCM86" s="209"/>
      <c r="GCN86" s="209"/>
      <c r="GCO86" s="209"/>
      <c r="GCP86" s="209"/>
      <c r="GCQ86" s="209"/>
      <c r="GCR86" s="209"/>
      <c r="GCS86" s="209"/>
      <c r="GCT86" s="209"/>
      <c r="GCU86" s="209"/>
      <c r="GCV86" s="209"/>
      <c r="GCW86" s="209"/>
      <c r="GCX86" s="209"/>
      <c r="GCY86" s="209"/>
      <c r="GCZ86" s="209"/>
      <c r="GDA86" s="209"/>
      <c r="GDB86" s="209"/>
      <c r="GDC86" s="209"/>
      <c r="GDD86" s="209"/>
      <c r="GDE86" s="209"/>
      <c r="GDF86" s="209"/>
      <c r="GDG86" s="209"/>
      <c r="GDH86" s="209"/>
      <c r="GDI86" s="209"/>
      <c r="GDJ86" s="209"/>
      <c r="GDK86" s="209"/>
      <c r="GDL86" s="209"/>
      <c r="GDM86" s="209"/>
      <c r="GDN86" s="209"/>
      <c r="GDO86" s="209"/>
      <c r="GDP86" s="209"/>
      <c r="GDQ86" s="209"/>
      <c r="GDR86" s="209"/>
      <c r="GDS86" s="209"/>
      <c r="GDT86" s="209"/>
      <c r="GDU86" s="209"/>
      <c r="GDV86" s="209"/>
      <c r="GDW86" s="209"/>
      <c r="GDX86" s="209"/>
      <c r="GDY86" s="209"/>
      <c r="GDZ86" s="209"/>
      <c r="GEA86" s="209"/>
      <c r="GEB86" s="209"/>
      <c r="GEC86" s="209"/>
      <c r="GED86" s="209"/>
      <c r="GEE86" s="209"/>
      <c r="GEF86" s="209"/>
      <c r="GEG86" s="209"/>
      <c r="GEH86" s="209"/>
      <c r="GEI86" s="209"/>
      <c r="GEJ86" s="209"/>
      <c r="GEK86" s="209"/>
      <c r="GEL86" s="209"/>
      <c r="GEM86" s="209"/>
      <c r="GEN86" s="209"/>
      <c r="GEO86" s="209"/>
      <c r="GEP86" s="209"/>
      <c r="GEQ86" s="209"/>
      <c r="GER86" s="209"/>
      <c r="GES86" s="209"/>
      <c r="GET86" s="209"/>
      <c r="GEU86" s="209"/>
      <c r="GEV86" s="209"/>
      <c r="GEW86" s="209"/>
      <c r="GEX86" s="209"/>
      <c r="GEY86" s="209"/>
      <c r="GEZ86" s="209"/>
      <c r="GFA86" s="209"/>
      <c r="GFB86" s="209"/>
      <c r="GFC86" s="209"/>
      <c r="GFD86" s="209"/>
      <c r="GFE86" s="209"/>
      <c r="GFF86" s="209"/>
      <c r="GFG86" s="209"/>
      <c r="GFH86" s="209"/>
      <c r="GFI86" s="209"/>
      <c r="GFJ86" s="209"/>
      <c r="GFK86" s="209"/>
      <c r="GFL86" s="209"/>
      <c r="GFM86" s="209"/>
      <c r="GFN86" s="209"/>
      <c r="GFO86" s="209"/>
      <c r="GFP86" s="209"/>
      <c r="GFQ86" s="209"/>
      <c r="GFR86" s="209"/>
      <c r="GFS86" s="209"/>
      <c r="GFT86" s="209"/>
      <c r="GFU86" s="209"/>
      <c r="GFV86" s="209"/>
      <c r="GFW86" s="209"/>
      <c r="GFX86" s="209"/>
      <c r="GFY86" s="209"/>
      <c r="GFZ86" s="209"/>
      <c r="GGA86" s="209"/>
      <c r="GGB86" s="209"/>
      <c r="GGC86" s="209"/>
      <c r="GGD86" s="209"/>
      <c r="GGE86" s="209"/>
      <c r="GGF86" s="209"/>
      <c r="GGG86" s="209"/>
      <c r="GGH86" s="209"/>
      <c r="GGI86" s="209"/>
      <c r="GGJ86" s="209"/>
      <c r="GGK86" s="209"/>
      <c r="GGL86" s="209"/>
      <c r="GGM86" s="209"/>
      <c r="GGN86" s="209"/>
      <c r="GGO86" s="209"/>
      <c r="GGP86" s="209"/>
      <c r="GGQ86" s="209"/>
      <c r="GGR86" s="209"/>
      <c r="GGS86" s="209"/>
      <c r="GGT86" s="209"/>
      <c r="GGU86" s="209"/>
      <c r="GGV86" s="209"/>
      <c r="GGW86" s="209"/>
      <c r="GGX86" s="209"/>
      <c r="GGY86" s="209"/>
      <c r="GGZ86" s="209"/>
      <c r="GHA86" s="209"/>
      <c r="GHB86" s="209"/>
      <c r="GHC86" s="209"/>
      <c r="GHD86" s="209"/>
      <c r="GHE86" s="209"/>
      <c r="GHF86" s="209"/>
      <c r="GHG86" s="209"/>
      <c r="GHH86" s="209"/>
      <c r="GHI86" s="209"/>
      <c r="GHJ86" s="209"/>
      <c r="GHK86" s="209"/>
      <c r="GHL86" s="209"/>
      <c r="GHM86" s="209"/>
      <c r="GHN86" s="209"/>
      <c r="GHO86" s="209"/>
      <c r="GHP86" s="209"/>
      <c r="GHQ86" s="209"/>
      <c r="GHR86" s="209"/>
      <c r="GHS86" s="209"/>
      <c r="GHT86" s="209"/>
      <c r="GHU86" s="209"/>
      <c r="GHV86" s="209"/>
      <c r="GHW86" s="209"/>
      <c r="GHX86" s="209"/>
      <c r="GHY86" s="209"/>
      <c r="GHZ86" s="209"/>
      <c r="GIA86" s="209"/>
      <c r="GIB86" s="209"/>
      <c r="GIC86" s="209"/>
      <c r="GID86" s="209"/>
      <c r="GIE86" s="209"/>
      <c r="GIF86" s="209"/>
      <c r="GIG86" s="209"/>
      <c r="GIH86" s="209"/>
      <c r="GII86" s="209"/>
      <c r="GIJ86" s="209"/>
      <c r="GIK86" s="209"/>
      <c r="GIL86" s="209"/>
      <c r="GIM86" s="209"/>
      <c r="GIN86" s="209"/>
      <c r="GIO86" s="209"/>
      <c r="GIP86" s="209"/>
      <c r="GIQ86" s="209"/>
      <c r="GIR86" s="209"/>
      <c r="GIS86" s="209"/>
      <c r="GIT86" s="209"/>
      <c r="GIU86" s="209"/>
      <c r="GIV86" s="209"/>
      <c r="GIW86" s="209"/>
      <c r="GIX86" s="209"/>
      <c r="GIY86" s="209"/>
      <c r="GIZ86" s="209"/>
      <c r="GJA86" s="209"/>
      <c r="GJB86" s="209"/>
      <c r="GJC86" s="209"/>
      <c r="GJD86" s="209"/>
      <c r="GJE86" s="209"/>
      <c r="GJF86" s="209"/>
      <c r="GJG86" s="209"/>
      <c r="GJH86" s="209"/>
      <c r="GJI86" s="209"/>
      <c r="GJJ86" s="209"/>
      <c r="GJK86" s="209"/>
      <c r="GJL86" s="209"/>
      <c r="GJM86" s="209"/>
      <c r="GJN86" s="209"/>
      <c r="GJO86" s="209"/>
      <c r="GJP86" s="209"/>
      <c r="GJQ86" s="209"/>
      <c r="GJR86" s="209"/>
      <c r="GJS86" s="209"/>
      <c r="GJT86" s="209"/>
      <c r="GJU86" s="209"/>
      <c r="GJV86" s="209"/>
      <c r="GJW86" s="209"/>
      <c r="GJX86" s="209"/>
      <c r="GJY86" s="209"/>
      <c r="GJZ86" s="209"/>
      <c r="GKA86" s="209"/>
      <c r="GKB86" s="209"/>
      <c r="GKC86" s="209"/>
      <c r="GKD86" s="209"/>
      <c r="GKE86" s="209"/>
      <c r="GKF86" s="209"/>
      <c r="GKG86" s="209"/>
      <c r="GKH86" s="209"/>
      <c r="GKI86" s="209"/>
      <c r="GKJ86" s="209"/>
      <c r="GKK86" s="209"/>
      <c r="GKL86" s="209"/>
      <c r="GKM86" s="209"/>
      <c r="GKN86" s="209"/>
      <c r="GKO86" s="209"/>
      <c r="GKP86" s="209"/>
      <c r="GKQ86" s="209"/>
      <c r="GKR86" s="209"/>
      <c r="GKS86" s="209"/>
      <c r="GKT86" s="209"/>
      <c r="GKU86" s="209"/>
      <c r="GKV86" s="209"/>
      <c r="GKW86" s="209"/>
      <c r="GKX86" s="209"/>
      <c r="GKY86" s="209"/>
      <c r="GKZ86" s="209"/>
      <c r="GLA86" s="209"/>
      <c r="GLB86" s="209"/>
      <c r="GLC86" s="209"/>
      <c r="GLD86" s="209"/>
      <c r="GLE86" s="209"/>
      <c r="GLF86" s="209"/>
      <c r="GLG86" s="209"/>
      <c r="GLH86" s="209"/>
      <c r="GLI86" s="209"/>
      <c r="GLJ86" s="209"/>
      <c r="GLK86" s="209"/>
      <c r="GLL86" s="209"/>
      <c r="GLM86" s="209"/>
      <c r="GLN86" s="209"/>
      <c r="GLO86" s="209"/>
      <c r="GLP86" s="209"/>
      <c r="GLQ86" s="209"/>
      <c r="GLR86" s="209"/>
      <c r="GLS86" s="209"/>
      <c r="GLT86" s="209"/>
      <c r="GLU86" s="209"/>
      <c r="GLV86" s="209"/>
      <c r="GLW86" s="209"/>
      <c r="GLX86" s="209"/>
      <c r="GLY86" s="209"/>
      <c r="GLZ86" s="209"/>
      <c r="GMA86" s="209"/>
      <c r="GMB86" s="209"/>
      <c r="GMC86" s="209"/>
      <c r="GMD86" s="209"/>
      <c r="GME86" s="209"/>
      <c r="GMF86" s="209"/>
      <c r="GMG86" s="209"/>
      <c r="GMH86" s="209"/>
      <c r="GMI86" s="209"/>
      <c r="GMJ86" s="209"/>
      <c r="GMK86" s="209"/>
      <c r="GML86" s="209"/>
      <c r="GMM86" s="209"/>
      <c r="GMN86" s="209"/>
      <c r="GMO86" s="209"/>
      <c r="GMP86" s="209"/>
      <c r="GMQ86" s="209"/>
      <c r="GMR86" s="209"/>
      <c r="GMS86" s="209"/>
      <c r="GMT86" s="209"/>
      <c r="GMU86" s="209"/>
      <c r="GMV86" s="209"/>
      <c r="GMW86" s="209"/>
      <c r="GMX86" s="209"/>
      <c r="GMY86" s="209"/>
      <c r="GMZ86" s="209"/>
      <c r="GNA86" s="209"/>
      <c r="GNB86" s="209"/>
      <c r="GNC86" s="209"/>
      <c r="GND86" s="209"/>
      <c r="GNE86" s="209"/>
      <c r="GNF86" s="209"/>
      <c r="GNG86" s="209"/>
      <c r="GNH86" s="209"/>
      <c r="GNI86" s="209"/>
      <c r="GNJ86" s="209"/>
      <c r="GNK86" s="209"/>
      <c r="GNL86" s="209"/>
      <c r="GNM86" s="209"/>
      <c r="GNN86" s="209"/>
      <c r="GNO86" s="209"/>
      <c r="GNP86" s="209"/>
      <c r="GNQ86" s="209"/>
      <c r="GNR86" s="209"/>
      <c r="GNS86" s="209"/>
      <c r="GNT86" s="209"/>
      <c r="GNU86" s="209"/>
      <c r="GNV86" s="209"/>
      <c r="GNW86" s="209"/>
      <c r="GNX86" s="209"/>
      <c r="GNY86" s="209"/>
      <c r="GNZ86" s="209"/>
      <c r="GOA86" s="209"/>
      <c r="GOB86" s="209"/>
      <c r="GOC86" s="209"/>
      <c r="GOD86" s="209"/>
      <c r="GOE86" s="209"/>
      <c r="GOF86" s="209"/>
      <c r="GOG86" s="209"/>
      <c r="GOH86" s="209"/>
      <c r="GOI86" s="209"/>
      <c r="GOJ86" s="209"/>
      <c r="GOK86" s="209"/>
      <c r="GOL86" s="209"/>
      <c r="GOM86" s="209"/>
      <c r="GON86" s="209"/>
      <c r="GOO86" s="209"/>
      <c r="GOP86" s="209"/>
      <c r="GOQ86" s="209"/>
      <c r="GOR86" s="209"/>
      <c r="GOS86" s="209"/>
      <c r="GOT86" s="209"/>
      <c r="GOU86" s="209"/>
      <c r="GOV86" s="209"/>
      <c r="GOW86" s="209"/>
      <c r="GOX86" s="209"/>
      <c r="GOY86" s="209"/>
      <c r="GOZ86" s="209"/>
      <c r="GPA86" s="209"/>
      <c r="GPB86" s="209"/>
      <c r="GPC86" s="209"/>
      <c r="GPD86" s="209"/>
      <c r="GPE86" s="209"/>
      <c r="GPF86" s="209"/>
      <c r="GPG86" s="209"/>
      <c r="GPH86" s="209"/>
      <c r="GPI86" s="209"/>
      <c r="GPJ86" s="209"/>
      <c r="GPK86" s="209"/>
      <c r="GPL86" s="209"/>
      <c r="GPM86" s="209"/>
      <c r="GPN86" s="209"/>
      <c r="GPO86" s="209"/>
      <c r="GPP86" s="209"/>
      <c r="GPQ86" s="209"/>
      <c r="GPR86" s="209"/>
      <c r="GPS86" s="209"/>
      <c r="GPT86" s="209"/>
      <c r="GPU86" s="209"/>
      <c r="GPV86" s="209"/>
      <c r="GPW86" s="209"/>
      <c r="GPX86" s="209"/>
      <c r="GPY86" s="209"/>
      <c r="GPZ86" s="209"/>
      <c r="GQA86" s="209"/>
      <c r="GQB86" s="209"/>
      <c r="GQC86" s="209"/>
      <c r="GQD86" s="209"/>
      <c r="GQE86" s="209"/>
      <c r="GQF86" s="209"/>
      <c r="GQG86" s="209"/>
      <c r="GQH86" s="209"/>
      <c r="GQI86" s="209"/>
      <c r="GQJ86" s="209"/>
      <c r="GQK86" s="209"/>
      <c r="GQL86" s="209"/>
      <c r="GQM86" s="209"/>
      <c r="GQN86" s="209"/>
      <c r="GQO86" s="209"/>
      <c r="GQP86" s="209"/>
      <c r="GQQ86" s="209"/>
      <c r="GQR86" s="209"/>
      <c r="GQS86" s="209"/>
      <c r="GQT86" s="209"/>
      <c r="GQU86" s="209"/>
      <c r="GQV86" s="209"/>
      <c r="GQW86" s="209"/>
      <c r="GQX86" s="209"/>
      <c r="GQY86" s="209"/>
      <c r="GQZ86" s="209"/>
      <c r="GRA86" s="209"/>
      <c r="GRB86" s="209"/>
      <c r="GRC86" s="209"/>
      <c r="GRD86" s="209"/>
      <c r="GRE86" s="209"/>
      <c r="GRF86" s="209"/>
      <c r="GRG86" s="209"/>
      <c r="GRH86" s="209"/>
      <c r="GRI86" s="209"/>
      <c r="GRJ86" s="209"/>
      <c r="GRK86" s="209"/>
      <c r="GRL86" s="209"/>
      <c r="GRM86" s="209"/>
      <c r="GRN86" s="209"/>
      <c r="GRO86" s="209"/>
      <c r="GRP86" s="209"/>
      <c r="GRQ86" s="209"/>
      <c r="GRR86" s="209"/>
      <c r="GRS86" s="209"/>
      <c r="GRT86" s="209"/>
      <c r="GRU86" s="209"/>
      <c r="GRV86" s="209"/>
      <c r="GRW86" s="209"/>
      <c r="GRX86" s="209"/>
      <c r="GRY86" s="209"/>
      <c r="GRZ86" s="209"/>
      <c r="GSA86" s="209"/>
      <c r="GSB86" s="209"/>
      <c r="GSC86" s="209"/>
      <c r="GSD86" s="209"/>
      <c r="GSE86" s="209"/>
      <c r="GSF86" s="209"/>
      <c r="GSG86" s="209"/>
      <c r="GSH86" s="209"/>
      <c r="GSI86" s="209"/>
      <c r="GSJ86" s="209"/>
      <c r="GSK86" s="209"/>
      <c r="GSL86" s="209"/>
      <c r="GSM86" s="209"/>
      <c r="GSN86" s="209"/>
      <c r="GSO86" s="209"/>
      <c r="GSP86" s="209"/>
      <c r="GSQ86" s="209"/>
      <c r="GSR86" s="209"/>
      <c r="GSS86" s="209"/>
      <c r="GST86" s="209"/>
      <c r="GSU86" s="209"/>
      <c r="GSV86" s="209"/>
      <c r="GSW86" s="209"/>
      <c r="GSX86" s="209"/>
      <c r="GSY86" s="209"/>
      <c r="GSZ86" s="209"/>
      <c r="GTA86" s="209"/>
      <c r="GTB86" s="209"/>
      <c r="GTC86" s="209"/>
      <c r="GTD86" s="209"/>
      <c r="GTE86" s="209"/>
      <c r="GTF86" s="209"/>
      <c r="GTG86" s="209"/>
      <c r="GTH86" s="209"/>
      <c r="GTI86" s="209"/>
      <c r="GTJ86" s="209"/>
      <c r="GTK86" s="209"/>
      <c r="GTL86" s="209"/>
      <c r="GTM86" s="209"/>
      <c r="GTN86" s="209"/>
      <c r="GTO86" s="209"/>
      <c r="GTP86" s="209"/>
      <c r="GTQ86" s="209"/>
      <c r="GTR86" s="209"/>
      <c r="GTS86" s="209"/>
      <c r="GTT86" s="209"/>
      <c r="GTU86" s="209"/>
      <c r="GTV86" s="209"/>
      <c r="GTW86" s="209"/>
      <c r="GTX86" s="209"/>
      <c r="GTY86" s="209"/>
      <c r="GTZ86" s="209"/>
      <c r="GUA86" s="209"/>
      <c r="GUB86" s="209"/>
      <c r="GUC86" s="209"/>
      <c r="GUD86" s="209"/>
      <c r="GUE86" s="209"/>
      <c r="GUF86" s="209"/>
      <c r="GUG86" s="209"/>
      <c r="GUH86" s="209"/>
      <c r="GUI86" s="209"/>
      <c r="GUJ86" s="209"/>
      <c r="GUK86" s="209"/>
      <c r="GUL86" s="209"/>
      <c r="GUM86" s="209"/>
      <c r="GUN86" s="209"/>
      <c r="GUO86" s="209"/>
      <c r="GUP86" s="209"/>
      <c r="GUQ86" s="209"/>
      <c r="GUR86" s="209"/>
      <c r="GUS86" s="209"/>
      <c r="GUT86" s="209"/>
      <c r="GUU86" s="209"/>
      <c r="GUV86" s="209"/>
      <c r="GUW86" s="209"/>
      <c r="GUX86" s="209"/>
      <c r="GUY86" s="209"/>
      <c r="GUZ86" s="209"/>
      <c r="GVA86" s="209"/>
      <c r="GVB86" s="209"/>
      <c r="GVC86" s="209"/>
      <c r="GVD86" s="209"/>
      <c r="GVE86" s="209"/>
      <c r="GVF86" s="209"/>
      <c r="GVG86" s="209"/>
      <c r="GVH86" s="209"/>
      <c r="GVI86" s="209"/>
      <c r="GVJ86" s="209"/>
      <c r="GVK86" s="209"/>
      <c r="GVL86" s="209"/>
      <c r="GVM86" s="209"/>
      <c r="GVN86" s="209"/>
      <c r="GVO86" s="209"/>
      <c r="GVP86" s="209"/>
      <c r="GVQ86" s="209"/>
      <c r="GVR86" s="209"/>
      <c r="GVS86" s="209"/>
      <c r="GVT86" s="209"/>
      <c r="GVU86" s="209"/>
      <c r="GVV86" s="209"/>
      <c r="GVW86" s="209"/>
      <c r="GVX86" s="209"/>
      <c r="GVY86" s="209"/>
      <c r="GVZ86" s="209"/>
      <c r="GWA86" s="209"/>
      <c r="GWB86" s="209"/>
      <c r="GWC86" s="209"/>
      <c r="GWD86" s="209"/>
      <c r="GWE86" s="209"/>
      <c r="GWF86" s="209"/>
      <c r="GWG86" s="209"/>
      <c r="GWH86" s="209"/>
      <c r="GWI86" s="209"/>
      <c r="GWJ86" s="209"/>
      <c r="GWK86" s="209"/>
      <c r="GWL86" s="209"/>
      <c r="GWM86" s="209"/>
      <c r="GWN86" s="209"/>
      <c r="GWO86" s="209"/>
      <c r="GWP86" s="209"/>
      <c r="GWQ86" s="209"/>
      <c r="GWR86" s="209"/>
      <c r="GWS86" s="209"/>
      <c r="GWT86" s="209"/>
      <c r="GWU86" s="209"/>
      <c r="GWV86" s="209"/>
      <c r="GWW86" s="209"/>
      <c r="GWX86" s="209"/>
      <c r="GWY86" s="209"/>
      <c r="GWZ86" s="209"/>
      <c r="GXA86" s="209"/>
      <c r="GXB86" s="209"/>
      <c r="GXC86" s="209"/>
      <c r="GXD86" s="209"/>
      <c r="GXE86" s="209"/>
      <c r="GXF86" s="209"/>
      <c r="GXG86" s="209"/>
      <c r="GXH86" s="209"/>
      <c r="GXI86" s="209"/>
      <c r="GXJ86" s="209"/>
      <c r="GXK86" s="209"/>
      <c r="GXL86" s="209"/>
      <c r="GXM86" s="209"/>
      <c r="GXN86" s="209"/>
      <c r="GXO86" s="209"/>
      <c r="GXP86" s="209"/>
      <c r="GXQ86" s="209"/>
      <c r="GXR86" s="209"/>
      <c r="GXS86" s="209"/>
      <c r="GXT86" s="209"/>
      <c r="GXU86" s="209"/>
      <c r="GXV86" s="209"/>
      <c r="GXW86" s="209"/>
      <c r="GXX86" s="209"/>
      <c r="GXY86" s="209"/>
      <c r="GXZ86" s="209"/>
      <c r="GYA86" s="209"/>
      <c r="GYB86" s="209"/>
      <c r="GYC86" s="209"/>
      <c r="GYD86" s="209"/>
      <c r="GYE86" s="209"/>
      <c r="GYF86" s="209"/>
      <c r="GYG86" s="209"/>
      <c r="GYH86" s="209"/>
      <c r="GYI86" s="209"/>
      <c r="GYJ86" s="209"/>
      <c r="GYK86" s="209"/>
      <c r="GYL86" s="209"/>
      <c r="GYM86" s="209"/>
      <c r="GYN86" s="209"/>
      <c r="GYO86" s="209"/>
      <c r="GYP86" s="209"/>
      <c r="GYQ86" s="209"/>
      <c r="GYR86" s="209"/>
      <c r="GYS86" s="209"/>
      <c r="GYT86" s="209"/>
      <c r="GYU86" s="209"/>
      <c r="GYV86" s="209"/>
      <c r="GYW86" s="209"/>
      <c r="GYX86" s="209"/>
      <c r="GYY86" s="209"/>
      <c r="GYZ86" s="209"/>
      <c r="GZA86" s="209"/>
      <c r="GZB86" s="209"/>
      <c r="GZC86" s="209"/>
      <c r="GZD86" s="209"/>
      <c r="GZE86" s="209"/>
      <c r="GZF86" s="209"/>
      <c r="GZG86" s="209"/>
      <c r="GZH86" s="209"/>
      <c r="GZI86" s="209"/>
      <c r="GZJ86" s="209"/>
      <c r="GZK86" s="209"/>
      <c r="GZL86" s="209"/>
      <c r="GZM86" s="209"/>
      <c r="GZN86" s="209"/>
      <c r="GZO86" s="209"/>
      <c r="GZP86" s="209"/>
      <c r="GZQ86" s="209"/>
      <c r="GZR86" s="209"/>
      <c r="GZS86" s="209"/>
      <c r="GZT86" s="209"/>
      <c r="GZU86" s="209"/>
      <c r="GZV86" s="209"/>
      <c r="GZW86" s="209"/>
      <c r="GZX86" s="209"/>
      <c r="GZY86" s="209"/>
      <c r="GZZ86" s="209"/>
      <c r="HAA86" s="209"/>
      <c r="HAB86" s="209"/>
      <c r="HAC86" s="209"/>
      <c r="HAD86" s="209"/>
      <c r="HAE86" s="209"/>
      <c r="HAF86" s="209"/>
      <c r="HAG86" s="209"/>
      <c r="HAH86" s="209"/>
      <c r="HAI86" s="209"/>
      <c r="HAJ86" s="209"/>
      <c r="HAK86" s="209"/>
      <c r="HAL86" s="209"/>
      <c r="HAM86" s="209"/>
      <c r="HAN86" s="209"/>
      <c r="HAO86" s="209"/>
      <c r="HAP86" s="209"/>
      <c r="HAQ86" s="209"/>
      <c r="HAR86" s="209"/>
      <c r="HAS86" s="209"/>
      <c r="HAT86" s="209"/>
      <c r="HAU86" s="209"/>
      <c r="HAV86" s="209"/>
      <c r="HAW86" s="209"/>
      <c r="HAX86" s="209"/>
      <c r="HAY86" s="209"/>
      <c r="HAZ86" s="209"/>
      <c r="HBA86" s="209"/>
      <c r="HBB86" s="209"/>
      <c r="HBC86" s="209"/>
      <c r="HBD86" s="209"/>
      <c r="HBE86" s="209"/>
      <c r="HBF86" s="209"/>
      <c r="HBG86" s="209"/>
      <c r="HBH86" s="209"/>
      <c r="HBI86" s="209"/>
      <c r="HBJ86" s="209"/>
      <c r="HBK86" s="209"/>
      <c r="HBL86" s="209"/>
      <c r="HBM86" s="209"/>
      <c r="HBN86" s="209"/>
      <c r="HBO86" s="209"/>
      <c r="HBP86" s="209"/>
      <c r="HBQ86" s="209"/>
      <c r="HBR86" s="209"/>
      <c r="HBS86" s="209"/>
      <c r="HBT86" s="209"/>
      <c r="HBU86" s="209"/>
      <c r="HBV86" s="209"/>
      <c r="HBW86" s="209"/>
      <c r="HBX86" s="209"/>
      <c r="HBY86" s="209"/>
      <c r="HBZ86" s="209"/>
      <c r="HCA86" s="209"/>
      <c r="HCB86" s="209"/>
      <c r="HCC86" s="209"/>
      <c r="HCD86" s="209"/>
      <c r="HCE86" s="209"/>
      <c r="HCF86" s="209"/>
      <c r="HCG86" s="209"/>
      <c r="HCH86" s="209"/>
      <c r="HCI86" s="209"/>
      <c r="HCJ86" s="209"/>
      <c r="HCK86" s="209"/>
      <c r="HCL86" s="209"/>
      <c r="HCM86" s="209"/>
      <c r="HCN86" s="209"/>
      <c r="HCO86" s="209"/>
      <c r="HCP86" s="209"/>
      <c r="HCQ86" s="209"/>
      <c r="HCR86" s="209"/>
      <c r="HCS86" s="209"/>
      <c r="HCT86" s="209"/>
      <c r="HCU86" s="209"/>
      <c r="HCV86" s="209"/>
      <c r="HCW86" s="209"/>
      <c r="HCX86" s="209"/>
      <c r="HCY86" s="209"/>
      <c r="HCZ86" s="209"/>
      <c r="HDA86" s="209"/>
      <c r="HDB86" s="209"/>
      <c r="HDC86" s="209"/>
      <c r="HDD86" s="209"/>
      <c r="HDE86" s="209"/>
      <c r="HDF86" s="209"/>
      <c r="HDG86" s="209"/>
      <c r="HDH86" s="209"/>
      <c r="HDI86" s="209"/>
      <c r="HDJ86" s="209"/>
      <c r="HDK86" s="209"/>
      <c r="HDL86" s="209"/>
      <c r="HDM86" s="209"/>
      <c r="HDN86" s="209"/>
      <c r="HDO86" s="209"/>
      <c r="HDP86" s="209"/>
      <c r="HDQ86" s="209"/>
      <c r="HDR86" s="209"/>
      <c r="HDS86" s="209"/>
      <c r="HDT86" s="209"/>
      <c r="HDU86" s="209"/>
      <c r="HDV86" s="209"/>
      <c r="HDW86" s="209"/>
      <c r="HDX86" s="209"/>
      <c r="HDY86" s="209"/>
      <c r="HDZ86" s="209"/>
      <c r="HEA86" s="209"/>
      <c r="HEB86" s="209"/>
      <c r="HEC86" s="209"/>
      <c r="HED86" s="209"/>
      <c r="HEE86" s="209"/>
      <c r="HEF86" s="209"/>
      <c r="HEG86" s="209"/>
      <c r="HEH86" s="209"/>
      <c r="HEI86" s="209"/>
      <c r="HEJ86" s="209"/>
      <c r="HEK86" s="209"/>
      <c r="HEL86" s="209"/>
      <c r="HEM86" s="209"/>
      <c r="HEN86" s="209"/>
      <c r="HEO86" s="209"/>
      <c r="HEP86" s="209"/>
      <c r="HEQ86" s="209"/>
      <c r="HER86" s="209"/>
      <c r="HES86" s="209"/>
      <c r="HET86" s="209"/>
      <c r="HEU86" s="209"/>
      <c r="HEV86" s="209"/>
      <c r="HEW86" s="209"/>
      <c r="HEX86" s="209"/>
      <c r="HEY86" s="209"/>
      <c r="HEZ86" s="209"/>
      <c r="HFA86" s="209"/>
      <c r="HFB86" s="209"/>
      <c r="HFC86" s="209"/>
      <c r="HFD86" s="209"/>
      <c r="HFE86" s="209"/>
      <c r="HFF86" s="209"/>
      <c r="HFG86" s="209"/>
      <c r="HFH86" s="209"/>
      <c r="HFI86" s="209"/>
      <c r="HFJ86" s="209"/>
      <c r="HFK86" s="209"/>
      <c r="HFL86" s="209"/>
      <c r="HFM86" s="209"/>
      <c r="HFN86" s="209"/>
      <c r="HFO86" s="209"/>
      <c r="HFP86" s="209"/>
      <c r="HFQ86" s="209"/>
      <c r="HFR86" s="209"/>
      <c r="HFS86" s="209"/>
      <c r="HFT86" s="209"/>
      <c r="HFU86" s="209"/>
      <c r="HFV86" s="209"/>
      <c r="HFW86" s="209"/>
      <c r="HFX86" s="209"/>
      <c r="HFY86" s="209"/>
      <c r="HFZ86" s="209"/>
      <c r="HGA86" s="209"/>
      <c r="HGB86" s="209"/>
      <c r="HGC86" s="209"/>
      <c r="HGD86" s="209"/>
      <c r="HGE86" s="209"/>
      <c r="HGF86" s="209"/>
      <c r="HGG86" s="209"/>
      <c r="HGH86" s="209"/>
      <c r="HGI86" s="209"/>
      <c r="HGJ86" s="209"/>
      <c r="HGK86" s="209"/>
      <c r="HGL86" s="209"/>
      <c r="HGM86" s="209"/>
      <c r="HGN86" s="209"/>
      <c r="HGO86" s="209"/>
      <c r="HGP86" s="209"/>
      <c r="HGQ86" s="209"/>
      <c r="HGR86" s="209"/>
      <c r="HGS86" s="209"/>
      <c r="HGT86" s="209"/>
      <c r="HGU86" s="209"/>
      <c r="HGV86" s="209"/>
      <c r="HGW86" s="209"/>
      <c r="HGX86" s="209"/>
      <c r="HGY86" s="209"/>
      <c r="HGZ86" s="209"/>
      <c r="HHA86" s="209"/>
      <c r="HHB86" s="209"/>
      <c r="HHC86" s="209"/>
      <c r="HHD86" s="209"/>
      <c r="HHE86" s="209"/>
      <c r="HHF86" s="209"/>
      <c r="HHG86" s="209"/>
      <c r="HHH86" s="209"/>
      <c r="HHI86" s="209"/>
      <c r="HHJ86" s="209"/>
      <c r="HHK86" s="209"/>
      <c r="HHL86" s="209"/>
      <c r="HHM86" s="209"/>
      <c r="HHN86" s="209"/>
      <c r="HHO86" s="209"/>
      <c r="HHP86" s="209"/>
      <c r="HHQ86" s="209"/>
      <c r="HHR86" s="209"/>
      <c r="HHS86" s="209"/>
      <c r="HHT86" s="209"/>
      <c r="HHU86" s="209"/>
      <c r="HHV86" s="209"/>
      <c r="HHW86" s="209"/>
      <c r="HHX86" s="209"/>
      <c r="HHY86" s="209"/>
      <c r="HHZ86" s="209"/>
      <c r="HIA86" s="209"/>
      <c r="HIB86" s="209"/>
      <c r="HIC86" s="209"/>
      <c r="HID86" s="209"/>
      <c r="HIE86" s="209"/>
      <c r="HIF86" s="209"/>
      <c r="HIG86" s="209"/>
      <c r="HIH86" s="209"/>
      <c r="HII86" s="209"/>
      <c r="HIJ86" s="209"/>
      <c r="HIK86" s="209"/>
      <c r="HIL86" s="209"/>
      <c r="HIM86" s="209"/>
      <c r="HIN86" s="209"/>
      <c r="HIO86" s="209"/>
      <c r="HIP86" s="209"/>
      <c r="HIQ86" s="209"/>
      <c r="HIR86" s="209"/>
      <c r="HIS86" s="209"/>
      <c r="HIT86" s="209"/>
      <c r="HIU86" s="209"/>
      <c r="HIV86" s="209"/>
      <c r="HIW86" s="209"/>
      <c r="HIX86" s="209"/>
      <c r="HIY86" s="209"/>
      <c r="HIZ86" s="209"/>
      <c r="HJA86" s="209"/>
      <c r="HJB86" s="209"/>
      <c r="HJC86" s="209"/>
      <c r="HJD86" s="209"/>
      <c r="HJE86" s="209"/>
      <c r="HJF86" s="209"/>
      <c r="HJG86" s="209"/>
      <c r="HJH86" s="209"/>
      <c r="HJI86" s="209"/>
      <c r="HJJ86" s="209"/>
      <c r="HJK86" s="209"/>
      <c r="HJL86" s="209"/>
      <c r="HJM86" s="209"/>
      <c r="HJN86" s="209"/>
      <c r="HJO86" s="209"/>
      <c r="HJP86" s="209"/>
      <c r="HJQ86" s="209"/>
      <c r="HJR86" s="209"/>
      <c r="HJS86" s="209"/>
      <c r="HJT86" s="209"/>
      <c r="HJU86" s="209"/>
      <c r="HJV86" s="209"/>
      <c r="HJW86" s="209"/>
      <c r="HJX86" s="209"/>
      <c r="HJY86" s="209"/>
      <c r="HJZ86" s="209"/>
      <c r="HKA86" s="209"/>
      <c r="HKB86" s="209"/>
      <c r="HKC86" s="209"/>
      <c r="HKD86" s="209"/>
      <c r="HKE86" s="209"/>
      <c r="HKF86" s="209"/>
      <c r="HKG86" s="209"/>
      <c r="HKH86" s="209"/>
      <c r="HKI86" s="209"/>
      <c r="HKJ86" s="209"/>
      <c r="HKK86" s="209"/>
      <c r="HKL86" s="209"/>
      <c r="HKM86" s="209"/>
      <c r="HKN86" s="209"/>
      <c r="HKO86" s="209"/>
      <c r="HKP86" s="209"/>
      <c r="HKQ86" s="209"/>
      <c r="HKR86" s="209"/>
      <c r="HKS86" s="209"/>
      <c r="HKT86" s="209"/>
      <c r="HKU86" s="209"/>
      <c r="HKV86" s="209"/>
      <c r="HKW86" s="209"/>
      <c r="HKX86" s="209"/>
      <c r="HKY86" s="209"/>
      <c r="HKZ86" s="209"/>
      <c r="HLA86" s="209"/>
      <c r="HLB86" s="209"/>
      <c r="HLC86" s="209"/>
      <c r="HLD86" s="209"/>
      <c r="HLE86" s="209"/>
      <c r="HLF86" s="209"/>
      <c r="HLG86" s="209"/>
      <c r="HLH86" s="209"/>
      <c r="HLI86" s="209"/>
      <c r="HLJ86" s="209"/>
      <c r="HLK86" s="209"/>
      <c r="HLL86" s="209"/>
      <c r="HLM86" s="209"/>
      <c r="HLN86" s="209"/>
      <c r="HLO86" s="209"/>
      <c r="HLP86" s="209"/>
      <c r="HLQ86" s="209"/>
      <c r="HLR86" s="209"/>
      <c r="HLS86" s="209"/>
      <c r="HLT86" s="209"/>
      <c r="HLU86" s="209"/>
      <c r="HLV86" s="209"/>
      <c r="HLW86" s="209"/>
      <c r="HLX86" s="209"/>
      <c r="HLY86" s="209"/>
      <c r="HLZ86" s="209"/>
      <c r="HMA86" s="209"/>
      <c r="HMB86" s="209"/>
      <c r="HMC86" s="209"/>
      <c r="HMD86" s="209"/>
      <c r="HME86" s="209"/>
      <c r="HMF86" s="209"/>
      <c r="HMG86" s="209"/>
      <c r="HMH86" s="209"/>
      <c r="HMI86" s="209"/>
      <c r="HMJ86" s="209"/>
      <c r="HMK86" s="209"/>
      <c r="HML86" s="209"/>
      <c r="HMM86" s="209"/>
      <c r="HMN86" s="209"/>
      <c r="HMO86" s="209"/>
      <c r="HMP86" s="209"/>
      <c r="HMQ86" s="209"/>
      <c r="HMR86" s="209"/>
      <c r="HMS86" s="209"/>
      <c r="HMT86" s="209"/>
      <c r="HMU86" s="209"/>
      <c r="HMV86" s="209"/>
      <c r="HMW86" s="209"/>
      <c r="HMX86" s="209"/>
      <c r="HMY86" s="209"/>
      <c r="HMZ86" s="209"/>
      <c r="HNA86" s="209"/>
      <c r="HNB86" s="209"/>
      <c r="HNC86" s="209"/>
      <c r="HND86" s="209"/>
      <c r="HNE86" s="209"/>
      <c r="HNF86" s="209"/>
      <c r="HNG86" s="209"/>
      <c r="HNH86" s="209"/>
      <c r="HNI86" s="209"/>
      <c r="HNJ86" s="209"/>
      <c r="HNK86" s="209"/>
      <c r="HNL86" s="209"/>
      <c r="HNM86" s="209"/>
      <c r="HNN86" s="209"/>
      <c r="HNO86" s="209"/>
      <c r="HNP86" s="209"/>
      <c r="HNQ86" s="209"/>
      <c r="HNR86" s="209"/>
      <c r="HNS86" s="209"/>
      <c r="HNT86" s="209"/>
      <c r="HNU86" s="209"/>
      <c r="HNV86" s="209"/>
      <c r="HNW86" s="209"/>
      <c r="HNX86" s="209"/>
      <c r="HNY86" s="209"/>
      <c r="HNZ86" s="209"/>
      <c r="HOA86" s="209"/>
      <c r="HOB86" s="209"/>
      <c r="HOC86" s="209"/>
      <c r="HOD86" s="209"/>
      <c r="HOE86" s="209"/>
      <c r="HOF86" s="209"/>
      <c r="HOG86" s="209"/>
      <c r="HOH86" s="209"/>
      <c r="HOI86" s="209"/>
      <c r="HOJ86" s="209"/>
      <c r="HOK86" s="209"/>
      <c r="HOL86" s="209"/>
      <c r="HOM86" s="209"/>
      <c r="HON86" s="209"/>
      <c r="HOO86" s="209"/>
      <c r="HOP86" s="209"/>
      <c r="HOQ86" s="209"/>
      <c r="HOR86" s="209"/>
      <c r="HOS86" s="209"/>
      <c r="HOT86" s="209"/>
      <c r="HOU86" s="209"/>
      <c r="HOV86" s="209"/>
      <c r="HOW86" s="209"/>
      <c r="HOX86" s="209"/>
      <c r="HOY86" s="209"/>
      <c r="HOZ86" s="209"/>
      <c r="HPA86" s="209"/>
      <c r="HPB86" s="209"/>
      <c r="HPC86" s="209"/>
      <c r="HPD86" s="209"/>
      <c r="HPE86" s="209"/>
      <c r="HPF86" s="209"/>
      <c r="HPG86" s="209"/>
      <c r="HPH86" s="209"/>
      <c r="HPI86" s="209"/>
      <c r="HPJ86" s="209"/>
      <c r="HPK86" s="209"/>
      <c r="HPL86" s="209"/>
      <c r="HPM86" s="209"/>
      <c r="HPN86" s="209"/>
      <c r="HPO86" s="209"/>
      <c r="HPP86" s="209"/>
      <c r="HPQ86" s="209"/>
      <c r="HPR86" s="209"/>
      <c r="HPS86" s="209"/>
      <c r="HPT86" s="209"/>
      <c r="HPU86" s="209"/>
      <c r="HPV86" s="209"/>
      <c r="HPW86" s="209"/>
      <c r="HPX86" s="209"/>
      <c r="HPY86" s="209"/>
      <c r="HPZ86" s="209"/>
      <c r="HQA86" s="209"/>
      <c r="HQB86" s="209"/>
      <c r="HQC86" s="209"/>
      <c r="HQD86" s="209"/>
      <c r="HQE86" s="209"/>
      <c r="HQF86" s="209"/>
      <c r="HQG86" s="209"/>
      <c r="HQH86" s="209"/>
      <c r="HQI86" s="209"/>
      <c r="HQJ86" s="209"/>
      <c r="HQK86" s="209"/>
      <c r="HQL86" s="209"/>
      <c r="HQM86" s="209"/>
      <c r="HQN86" s="209"/>
      <c r="HQO86" s="209"/>
      <c r="HQP86" s="209"/>
      <c r="HQQ86" s="209"/>
      <c r="HQR86" s="209"/>
      <c r="HQS86" s="209"/>
      <c r="HQT86" s="209"/>
      <c r="HQU86" s="209"/>
      <c r="HQV86" s="209"/>
      <c r="HQW86" s="209"/>
      <c r="HQX86" s="209"/>
      <c r="HQY86" s="209"/>
      <c r="HQZ86" s="209"/>
      <c r="HRA86" s="209"/>
      <c r="HRB86" s="209"/>
      <c r="HRC86" s="209"/>
      <c r="HRD86" s="209"/>
      <c r="HRE86" s="209"/>
      <c r="HRF86" s="209"/>
      <c r="HRG86" s="209"/>
      <c r="HRH86" s="209"/>
      <c r="HRI86" s="209"/>
      <c r="HRJ86" s="209"/>
      <c r="HRK86" s="209"/>
      <c r="HRL86" s="209"/>
      <c r="HRM86" s="209"/>
      <c r="HRN86" s="209"/>
      <c r="HRO86" s="209"/>
      <c r="HRP86" s="209"/>
      <c r="HRQ86" s="209"/>
      <c r="HRR86" s="209"/>
      <c r="HRS86" s="209"/>
      <c r="HRT86" s="209"/>
      <c r="HRU86" s="209"/>
      <c r="HRV86" s="209"/>
      <c r="HRW86" s="209"/>
      <c r="HRX86" s="209"/>
      <c r="HRY86" s="209"/>
      <c r="HRZ86" s="209"/>
      <c r="HSA86" s="209"/>
      <c r="HSB86" s="209"/>
      <c r="HSC86" s="209"/>
      <c r="HSD86" s="209"/>
      <c r="HSE86" s="209"/>
      <c r="HSF86" s="209"/>
      <c r="HSG86" s="209"/>
      <c r="HSH86" s="209"/>
      <c r="HSI86" s="209"/>
      <c r="HSJ86" s="209"/>
      <c r="HSK86" s="209"/>
      <c r="HSL86" s="209"/>
      <c r="HSM86" s="209"/>
      <c r="HSN86" s="209"/>
      <c r="HSO86" s="209"/>
      <c r="HSP86" s="209"/>
      <c r="HSQ86" s="209"/>
      <c r="HSR86" s="209"/>
      <c r="HSS86" s="209"/>
      <c r="HST86" s="209"/>
      <c r="HSU86" s="209"/>
      <c r="HSV86" s="209"/>
      <c r="HSW86" s="209"/>
      <c r="HSX86" s="209"/>
      <c r="HSY86" s="209"/>
      <c r="HSZ86" s="209"/>
      <c r="HTA86" s="209"/>
      <c r="HTB86" s="209"/>
      <c r="HTC86" s="209"/>
      <c r="HTD86" s="209"/>
      <c r="HTE86" s="209"/>
      <c r="HTF86" s="209"/>
      <c r="HTG86" s="209"/>
      <c r="HTH86" s="209"/>
      <c r="HTI86" s="209"/>
      <c r="HTJ86" s="209"/>
      <c r="HTK86" s="209"/>
      <c r="HTL86" s="209"/>
      <c r="HTM86" s="209"/>
      <c r="HTN86" s="209"/>
      <c r="HTO86" s="209"/>
      <c r="HTP86" s="209"/>
      <c r="HTQ86" s="209"/>
      <c r="HTR86" s="209"/>
      <c r="HTS86" s="209"/>
      <c r="HTT86" s="209"/>
      <c r="HTU86" s="209"/>
      <c r="HTV86" s="209"/>
      <c r="HTW86" s="209"/>
      <c r="HTX86" s="209"/>
      <c r="HTY86" s="209"/>
      <c r="HTZ86" s="209"/>
      <c r="HUA86" s="209"/>
      <c r="HUB86" s="209"/>
      <c r="HUC86" s="209"/>
      <c r="HUD86" s="209"/>
      <c r="HUE86" s="209"/>
      <c r="HUF86" s="209"/>
      <c r="HUG86" s="209"/>
      <c r="HUH86" s="209"/>
      <c r="HUI86" s="209"/>
      <c r="HUJ86" s="209"/>
      <c r="HUK86" s="209"/>
      <c r="HUL86" s="209"/>
      <c r="HUM86" s="209"/>
      <c r="HUN86" s="209"/>
      <c r="HUO86" s="209"/>
      <c r="HUP86" s="209"/>
      <c r="HUQ86" s="209"/>
      <c r="HUR86" s="209"/>
      <c r="HUS86" s="209"/>
      <c r="HUT86" s="209"/>
      <c r="HUU86" s="209"/>
      <c r="HUV86" s="209"/>
      <c r="HUW86" s="209"/>
      <c r="HUX86" s="209"/>
      <c r="HUY86" s="209"/>
      <c r="HUZ86" s="209"/>
      <c r="HVA86" s="209"/>
      <c r="HVB86" s="209"/>
      <c r="HVC86" s="209"/>
      <c r="HVD86" s="209"/>
      <c r="HVE86" s="209"/>
      <c r="HVF86" s="209"/>
      <c r="HVG86" s="209"/>
      <c r="HVH86" s="209"/>
      <c r="HVI86" s="209"/>
      <c r="HVJ86" s="209"/>
      <c r="HVK86" s="209"/>
      <c r="HVL86" s="209"/>
      <c r="HVM86" s="209"/>
      <c r="HVN86" s="209"/>
      <c r="HVO86" s="209"/>
      <c r="HVP86" s="209"/>
      <c r="HVQ86" s="209"/>
      <c r="HVR86" s="209"/>
      <c r="HVS86" s="209"/>
      <c r="HVT86" s="209"/>
      <c r="HVU86" s="209"/>
      <c r="HVV86" s="209"/>
      <c r="HVW86" s="209"/>
      <c r="HVX86" s="209"/>
      <c r="HVY86" s="209"/>
      <c r="HVZ86" s="209"/>
      <c r="HWA86" s="209"/>
      <c r="HWB86" s="209"/>
      <c r="HWC86" s="209"/>
      <c r="HWD86" s="209"/>
      <c r="HWE86" s="209"/>
      <c r="HWF86" s="209"/>
      <c r="HWG86" s="209"/>
      <c r="HWH86" s="209"/>
      <c r="HWI86" s="209"/>
      <c r="HWJ86" s="209"/>
      <c r="HWK86" s="209"/>
      <c r="HWL86" s="209"/>
      <c r="HWM86" s="209"/>
      <c r="HWN86" s="209"/>
      <c r="HWO86" s="209"/>
      <c r="HWP86" s="209"/>
      <c r="HWQ86" s="209"/>
      <c r="HWR86" s="209"/>
      <c r="HWS86" s="209"/>
      <c r="HWT86" s="209"/>
      <c r="HWU86" s="209"/>
      <c r="HWV86" s="209"/>
      <c r="HWW86" s="209"/>
      <c r="HWX86" s="209"/>
      <c r="HWY86" s="209"/>
      <c r="HWZ86" s="209"/>
      <c r="HXA86" s="209"/>
      <c r="HXB86" s="209"/>
      <c r="HXC86" s="209"/>
      <c r="HXD86" s="209"/>
      <c r="HXE86" s="209"/>
      <c r="HXF86" s="209"/>
      <c r="HXG86" s="209"/>
      <c r="HXH86" s="209"/>
      <c r="HXI86" s="209"/>
      <c r="HXJ86" s="209"/>
      <c r="HXK86" s="209"/>
      <c r="HXL86" s="209"/>
      <c r="HXM86" s="209"/>
      <c r="HXN86" s="209"/>
      <c r="HXO86" s="209"/>
      <c r="HXP86" s="209"/>
      <c r="HXQ86" s="209"/>
      <c r="HXR86" s="209"/>
      <c r="HXS86" s="209"/>
      <c r="HXT86" s="209"/>
      <c r="HXU86" s="209"/>
      <c r="HXV86" s="209"/>
      <c r="HXW86" s="209"/>
      <c r="HXX86" s="209"/>
      <c r="HXY86" s="209"/>
      <c r="HXZ86" s="209"/>
      <c r="HYA86" s="209"/>
      <c r="HYB86" s="209"/>
      <c r="HYC86" s="209"/>
      <c r="HYD86" s="209"/>
      <c r="HYE86" s="209"/>
      <c r="HYF86" s="209"/>
      <c r="HYG86" s="209"/>
      <c r="HYH86" s="209"/>
      <c r="HYI86" s="209"/>
      <c r="HYJ86" s="209"/>
      <c r="HYK86" s="209"/>
      <c r="HYL86" s="209"/>
      <c r="HYM86" s="209"/>
      <c r="HYN86" s="209"/>
      <c r="HYO86" s="209"/>
      <c r="HYP86" s="209"/>
      <c r="HYQ86" s="209"/>
      <c r="HYR86" s="209"/>
      <c r="HYS86" s="209"/>
      <c r="HYT86" s="209"/>
      <c r="HYU86" s="209"/>
      <c r="HYV86" s="209"/>
      <c r="HYW86" s="209"/>
      <c r="HYX86" s="209"/>
      <c r="HYY86" s="209"/>
      <c r="HYZ86" s="209"/>
      <c r="HZA86" s="209"/>
      <c r="HZB86" s="209"/>
      <c r="HZC86" s="209"/>
      <c r="HZD86" s="209"/>
      <c r="HZE86" s="209"/>
      <c r="HZF86" s="209"/>
      <c r="HZG86" s="209"/>
      <c r="HZH86" s="209"/>
      <c r="HZI86" s="209"/>
      <c r="HZJ86" s="209"/>
      <c r="HZK86" s="209"/>
      <c r="HZL86" s="209"/>
      <c r="HZM86" s="209"/>
      <c r="HZN86" s="209"/>
      <c r="HZO86" s="209"/>
      <c r="HZP86" s="209"/>
      <c r="HZQ86" s="209"/>
      <c r="HZR86" s="209"/>
      <c r="HZS86" s="209"/>
      <c r="HZT86" s="209"/>
      <c r="HZU86" s="209"/>
      <c r="HZV86" s="209"/>
      <c r="HZW86" s="209"/>
      <c r="HZX86" s="209"/>
      <c r="HZY86" s="209"/>
      <c r="HZZ86" s="209"/>
      <c r="IAA86" s="209"/>
      <c r="IAB86" s="209"/>
      <c r="IAC86" s="209"/>
      <c r="IAD86" s="209"/>
      <c r="IAE86" s="209"/>
      <c r="IAF86" s="209"/>
      <c r="IAG86" s="209"/>
      <c r="IAH86" s="209"/>
      <c r="IAI86" s="209"/>
      <c r="IAJ86" s="209"/>
      <c r="IAK86" s="209"/>
      <c r="IAL86" s="209"/>
      <c r="IAM86" s="209"/>
      <c r="IAN86" s="209"/>
      <c r="IAO86" s="209"/>
      <c r="IAP86" s="209"/>
      <c r="IAQ86" s="209"/>
      <c r="IAR86" s="209"/>
      <c r="IAS86" s="209"/>
      <c r="IAT86" s="209"/>
      <c r="IAU86" s="209"/>
      <c r="IAV86" s="209"/>
      <c r="IAW86" s="209"/>
      <c r="IAX86" s="209"/>
      <c r="IAY86" s="209"/>
      <c r="IAZ86" s="209"/>
      <c r="IBA86" s="209"/>
      <c r="IBB86" s="209"/>
      <c r="IBC86" s="209"/>
      <c r="IBD86" s="209"/>
      <c r="IBE86" s="209"/>
      <c r="IBF86" s="209"/>
      <c r="IBG86" s="209"/>
      <c r="IBH86" s="209"/>
      <c r="IBI86" s="209"/>
      <c r="IBJ86" s="209"/>
      <c r="IBK86" s="209"/>
      <c r="IBL86" s="209"/>
      <c r="IBM86" s="209"/>
      <c r="IBN86" s="209"/>
      <c r="IBO86" s="209"/>
      <c r="IBP86" s="209"/>
      <c r="IBQ86" s="209"/>
      <c r="IBR86" s="209"/>
      <c r="IBS86" s="209"/>
      <c r="IBT86" s="209"/>
      <c r="IBU86" s="209"/>
      <c r="IBV86" s="209"/>
      <c r="IBW86" s="209"/>
      <c r="IBX86" s="209"/>
      <c r="IBY86" s="209"/>
      <c r="IBZ86" s="209"/>
      <c r="ICA86" s="209"/>
      <c r="ICB86" s="209"/>
      <c r="ICC86" s="209"/>
      <c r="ICD86" s="209"/>
      <c r="ICE86" s="209"/>
      <c r="ICF86" s="209"/>
      <c r="ICG86" s="209"/>
      <c r="ICH86" s="209"/>
      <c r="ICI86" s="209"/>
      <c r="ICJ86" s="209"/>
      <c r="ICK86" s="209"/>
      <c r="ICL86" s="209"/>
      <c r="ICM86" s="209"/>
      <c r="ICN86" s="209"/>
      <c r="ICO86" s="209"/>
      <c r="ICP86" s="209"/>
      <c r="ICQ86" s="209"/>
      <c r="ICR86" s="209"/>
      <c r="ICS86" s="209"/>
      <c r="ICT86" s="209"/>
      <c r="ICU86" s="209"/>
      <c r="ICV86" s="209"/>
      <c r="ICW86" s="209"/>
      <c r="ICX86" s="209"/>
      <c r="ICY86" s="209"/>
      <c r="ICZ86" s="209"/>
      <c r="IDA86" s="209"/>
      <c r="IDB86" s="209"/>
      <c r="IDC86" s="209"/>
      <c r="IDD86" s="209"/>
      <c r="IDE86" s="209"/>
      <c r="IDF86" s="209"/>
      <c r="IDG86" s="209"/>
      <c r="IDH86" s="209"/>
      <c r="IDI86" s="209"/>
      <c r="IDJ86" s="209"/>
      <c r="IDK86" s="209"/>
      <c r="IDL86" s="209"/>
      <c r="IDM86" s="209"/>
      <c r="IDN86" s="209"/>
      <c r="IDO86" s="209"/>
      <c r="IDP86" s="209"/>
      <c r="IDQ86" s="209"/>
      <c r="IDR86" s="209"/>
      <c r="IDS86" s="209"/>
      <c r="IDT86" s="209"/>
      <c r="IDU86" s="209"/>
      <c r="IDV86" s="209"/>
      <c r="IDW86" s="209"/>
      <c r="IDX86" s="209"/>
      <c r="IDY86" s="209"/>
      <c r="IDZ86" s="209"/>
      <c r="IEA86" s="209"/>
      <c r="IEB86" s="209"/>
      <c r="IEC86" s="209"/>
      <c r="IED86" s="209"/>
      <c r="IEE86" s="209"/>
      <c r="IEF86" s="209"/>
      <c r="IEG86" s="209"/>
      <c r="IEH86" s="209"/>
      <c r="IEI86" s="209"/>
      <c r="IEJ86" s="209"/>
      <c r="IEK86" s="209"/>
      <c r="IEL86" s="209"/>
      <c r="IEM86" s="209"/>
      <c r="IEN86" s="209"/>
      <c r="IEO86" s="209"/>
      <c r="IEP86" s="209"/>
      <c r="IEQ86" s="209"/>
      <c r="IER86" s="209"/>
      <c r="IES86" s="209"/>
      <c r="IET86" s="209"/>
      <c r="IEU86" s="209"/>
      <c r="IEV86" s="209"/>
      <c r="IEW86" s="209"/>
      <c r="IEX86" s="209"/>
      <c r="IEY86" s="209"/>
      <c r="IEZ86" s="209"/>
      <c r="IFA86" s="209"/>
      <c r="IFB86" s="209"/>
      <c r="IFC86" s="209"/>
      <c r="IFD86" s="209"/>
      <c r="IFE86" s="209"/>
      <c r="IFF86" s="209"/>
      <c r="IFG86" s="209"/>
      <c r="IFH86" s="209"/>
      <c r="IFI86" s="209"/>
      <c r="IFJ86" s="209"/>
      <c r="IFK86" s="209"/>
      <c r="IFL86" s="209"/>
      <c r="IFM86" s="209"/>
      <c r="IFN86" s="209"/>
      <c r="IFO86" s="209"/>
      <c r="IFP86" s="209"/>
      <c r="IFQ86" s="209"/>
      <c r="IFR86" s="209"/>
      <c r="IFS86" s="209"/>
      <c r="IFT86" s="209"/>
      <c r="IFU86" s="209"/>
      <c r="IFV86" s="209"/>
      <c r="IFW86" s="209"/>
      <c r="IFX86" s="209"/>
      <c r="IFY86" s="209"/>
      <c r="IFZ86" s="209"/>
      <c r="IGA86" s="209"/>
      <c r="IGB86" s="209"/>
      <c r="IGC86" s="209"/>
      <c r="IGD86" s="209"/>
      <c r="IGE86" s="209"/>
      <c r="IGF86" s="209"/>
      <c r="IGG86" s="209"/>
      <c r="IGH86" s="209"/>
      <c r="IGI86" s="209"/>
      <c r="IGJ86" s="209"/>
      <c r="IGK86" s="209"/>
      <c r="IGL86" s="209"/>
      <c r="IGM86" s="209"/>
      <c r="IGN86" s="209"/>
      <c r="IGO86" s="209"/>
      <c r="IGP86" s="209"/>
      <c r="IGQ86" s="209"/>
      <c r="IGR86" s="209"/>
      <c r="IGS86" s="209"/>
      <c r="IGT86" s="209"/>
      <c r="IGU86" s="209"/>
      <c r="IGV86" s="209"/>
      <c r="IGW86" s="209"/>
      <c r="IGX86" s="209"/>
      <c r="IGY86" s="209"/>
      <c r="IGZ86" s="209"/>
      <c r="IHA86" s="209"/>
      <c r="IHB86" s="209"/>
      <c r="IHC86" s="209"/>
      <c r="IHD86" s="209"/>
      <c r="IHE86" s="209"/>
      <c r="IHF86" s="209"/>
      <c r="IHG86" s="209"/>
      <c r="IHH86" s="209"/>
      <c r="IHI86" s="209"/>
      <c r="IHJ86" s="209"/>
      <c r="IHK86" s="209"/>
      <c r="IHL86" s="209"/>
      <c r="IHM86" s="209"/>
      <c r="IHN86" s="209"/>
      <c r="IHO86" s="209"/>
      <c r="IHP86" s="209"/>
      <c r="IHQ86" s="209"/>
      <c r="IHR86" s="209"/>
      <c r="IHS86" s="209"/>
      <c r="IHT86" s="209"/>
      <c r="IHU86" s="209"/>
      <c r="IHV86" s="209"/>
      <c r="IHW86" s="209"/>
      <c r="IHX86" s="209"/>
      <c r="IHY86" s="209"/>
      <c r="IHZ86" s="209"/>
      <c r="IIA86" s="209"/>
      <c r="IIB86" s="209"/>
      <c r="IIC86" s="209"/>
      <c r="IID86" s="209"/>
      <c r="IIE86" s="209"/>
      <c r="IIF86" s="209"/>
      <c r="IIG86" s="209"/>
      <c r="IIH86" s="209"/>
      <c r="III86" s="209"/>
      <c r="IIJ86" s="209"/>
      <c r="IIK86" s="209"/>
      <c r="IIL86" s="209"/>
      <c r="IIM86" s="209"/>
      <c r="IIN86" s="209"/>
      <c r="IIO86" s="209"/>
      <c r="IIP86" s="209"/>
      <c r="IIQ86" s="209"/>
      <c r="IIR86" s="209"/>
      <c r="IIS86" s="209"/>
      <c r="IIT86" s="209"/>
      <c r="IIU86" s="209"/>
      <c r="IIV86" s="209"/>
      <c r="IIW86" s="209"/>
      <c r="IIX86" s="209"/>
      <c r="IIY86" s="209"/>
      <c r="IIZ86" s="209"/>
      <c r="IJA86" s="209"/>
      <c r="IJB86" s="209"/>
      <c r="IJC86" s="209"/>
      <c r="IJD86" s="209"/>
      <c r="IJE86" s="209"/>
      <c r="IJF86" s="209"/>
      <c r="IJG86" s="209"/>
      <c r="IJH86" s="209"/>
      <c r="IJI86" s="209"/>
      <c r="IJJ86" s="209"/>
      <c r="IJK86" s="209"/>
      <c r="IJL86" s="209"/>
      <c r="IJM86" s="209"/>
      <c r="IJN86" s="209"/>
      <c r="IJO86" s="209"/>
      <c r="IJP86" s="209"/>
      <c r="IJQ86" s="209"/>
      <c r="IJR86" s="209"/>
      <c r="IJS86" s="209"/>
      <c r="IJT86" s="209"/>
      <c r="IJU86" s="209"/>
      <c r="IJV86" s="209"/>
      <c r="IJW86" s="209"/>
      <c r="IJX86" s="209"/>
      <c r="IJY86" s="209"/>
      <c r="IJZ86" s="209"/>
      <c r="IKA86" s="209"/>
      <c r="IKB86" s="209"/>
      <c r="IKC86" s="209"/>
      <c r="IKD86" s="209"/>
      <c r="IKE86" s="209"/>
      <c r="IKF86" s="209"/>
      <c r="IKG86" s="209"/>
      <c r="IKH86" s="209"/>
      <c r="IKI86" s="209"/>
      <c r="IKJ86" s="209"/>
      <c r="IKK86" s="209"/>
      <c r="IKL86" s="209"/>
      <c r="IKM86" s="209"/>
      <c r="IKN86" s="209"/>
      <c r="IKO86" s="209"/>
      <c r="IKP86" s="209"/>
      <c r="IKQ86" s="209"/>
      <c r="IKR86" s="209"/>
      <c r="IKS86" s="209"/>
      <c r="IKT86" s="209"/>
      <c r="IKU86" s="209"/>
      <c r="IKV86" s="209"/>
      <c r="IKW86" s="209"/>
      <c r="IKX86" s="209"/>
      <c r="IKY86" s="209"/>
      <c r="IKZ86" s="209"/>
      <c r="ILA86" s="209"/>
      <c r="ILB86" s="209"/>
      <c r="ILC86" s="209"/>
      <c r="ILD86" s="209"/>
      <c r="ILE86" s="209"/>
      <c r="ILF86" s="209"/>
      <c r="ILG86" s="209"/>
      <c r="ILH86" s="209"/>
      <c r="ILI86" s="209"/>
      <c r="ILJ86" s="209"/>
      <c r="ILK86" s="209"/>
      <c r="ILL86" s="209"/>
      <c r="ILM86" s="209"/>
      <c r="ILN86" s="209"/>
      <c r="ILO86" s="209"/>
      <c r="ILP86" s="209"/>
      <c r="ILQ86" s="209"/>
      <c r="ILR86" s="209"/>
      <c r="ILS86" s="209"/>
      <c r="ILT86" s="209"/>
      <c r="ILU86" s="209"/>
      <c r="ILV86" s="209"/>
      <c r="ILW86" s="209"/>
      <c r="ILX86" s="209"/>
      <c r="ILY86" s="209"/>
      <c r="ILZ86" s="209"/>
      <c r="IMA86" s="209"/>
      <c r="IMB86" s="209"/>
      <c r="IMC86" s="209"/>
      <c r="IMD86" s="209"/>
      <c r="IME86" s="209"/>
      <c r="IMF86" s="209"/>
      <c r="IMG86" s="209"/>
      <c r="IMH86" s="209"/>
      <c r="IMI86" s="209"/>
      <c r="IMJ86" s="209"/>
      <c r="IMK86" s="209"/>
      <c r="IML86" s="209"/>
      <c r="IMM86" s="209"/>
      <c r="IMN86" s="209"/>
      <c r="IMO86" s="209"/>
      <c r="IMP86" s="209"/>
      <c r="IMQ86" s="209"/>
      <c r="IMR86" s="209"/>
      <c r="IMS86" s="209"/>
      <c r="IMT86" s="209"/>
      <c r="IMU86" s="209"/>
      <c r="IMV86" s="209"/>
      <c r="IMW86" s="209"/>
      <c r="IMX86" s="209"/>
      <c r="IMY86" s="209"/>
      <c r="IMZ86" s="209"/>
      <c r="INA86" s="209"/>
      <c r="INB86" s="209"/>
      <c r="INC86" s="209"/>
      <c r="IND86" s="209"/>
      <c r="INE86" s="209"/>
      <c r="INF86" s="209"/>
      <c r="ING86" s="209"/>
      <c r="INH86" s="209"/>
      <c r="INI86" s="209"/>
      <c r="INJ86" s="209"/>
      <c r="INK86" s="209"/>
      <c r="INL86" s="209"/>
      <c r="INM86" s="209"/>
      <c r="INN86" s="209"/>
      <c r="INO86" s="209"/>
      <c r="INP86" s="209"/>
      <c r="INQ86" s="209"/>
      <c r="INR86" s="209"/>
      <c r="INS86" s="209"/>
      <c r="INT86" s="209"/>
      <c r="INU86" s="209"/>
      <c r="INV86" s="209"/>
      <c r="INW86" s="209"/>
      <c r="INX86" s="209"/>
      <c r="INY86" s="209"/>
      <c r="INZ86" s="209"/>
      <c r="IOA86" s="209"/>
      <c r="IOB86" s="209"/>
      <c r="IOC86" s="209"/>
      <c r="IOD86" s="209"/>
      <c r="IOE86" s="209"/>
      <c r="IOF86" s="209"/>
      <c r="IOG86" s="209"/>
      <c r="IOH86" s="209"/>
      <c r="IOI86" s="209"/>
      <c r="IOJ86" s="209"/>
      <c r="IOK86" s="209"/>
      <c r="IOL86" s="209"/>
      <c r="IOM86" s="209"/>
      <c r="ION86" s="209"/>
      <c r="IOO86" s="209"/>
      <c r="IOP86" s="209"/>
      <c r="IOQ86" s="209"/>
      <c r="IOR86" s="209"/>
      <c r="IOS86" s="209"/>
      <c r="IOT86" s="209"/>
      <c r="IOU86" s="209"/>
      <c r="IOV86" s="209"/>
      <c r="IOW86" s="209"/>
      <c r="IOX86" s="209"/>
      <c r="IOY86" s="209"/>
      <c r="IOZ86" s="209"/>
      <c r="IPA86" s="209"/>
      <c r="IPB86" s="209"/>
      <c r="IPC86" s="209"/>
      <c r="IPD86" s="209"/>
      <c r="IPE86" s="209"/>
      <c r="IPF86" s="209"/>
      <c r="IPG86" s="209"/>
      <c r="IPH86" s="209"/>
      <c r="IPI86" s="209"/>
      <c r="IPJ86" s="209"/>
      <c r="IPK86" s="209"/>
      <c r="IPL86" s="209"/>
      <c r="IPM86" s="209"/>
      <c r="IPN86" s="209"/>
      <c r="IPO86" s="209"/>
      <c r="IPP86" s="209"/>
      <c r="IPQ86" s="209"/>
      <c r="IPR86" s="209"/>
      <c r="IPS86" s="209"/>
      <c r="IPT86" s="209"/>
      <c r="IPU86" s="209"/>
      <c r="IPV86" s="209"/>
      <c r="IPW86" s="209"/>
      <c r="IPX86" s="209"/>
      <c r="IPY86" s="209"/>
      <c r="IPZ86" s="209"/>
      <c r="IQA86" s="209"/>
      <c r="IQB86" s="209"/>
      <c r="IQC86" s="209"/>
      <c r="IQD86" s="209"/>
      <c r="IQE86" s="209"/>
      <c r="IQF86" s="209"/>
      <c r="IQG86" s="209"/>
      <c r="IQH86" s="209"/>
      <c r="IQI86" s="209"/>
      <c r="IQJ86" s="209"/>
      <c r="IQK86" s="209"/>
      <c r="IQL86" s="209"/>
      <c r="IQM86" s="209"/>
      <c r="IQN86" s="209"/>
      <c r="IQO86" s="209"/>
      <c r="IQP86" s="209"/>
      <c r="IQQ86" s="209"/>
      <c r="IQR86" s="209"/>
      <c r="IQS86" s="209"/>
      <c r="IQT86" s="209"/>
      <c r="IQU86" s="209"/>
      <c r="IQV86" s="209"/>
      <c r="IQW86" s="209"/>
      <c r="IQX86" s="209"/>
      <c r="IQY86" s="209"/>
      <c r="IQZ86" s="209"/>
      <c r="IRA86" s="209"/>
      <c r="IRB86" s="209"/>
      <c r="IRC86" s="209"/>
      <c r="IRD86" s="209"/>
      <c r="IRE86" s="209"/>
      <c r="IRF86" s="209"/>
      <c r="IRG86" s="209"/>
      <c r="IRH86" s="209"/>
      <c r="IRI86" s="209"/>
      <c r="IRJ86" s="209"/>
      <c r="IRK86" s="209"/>
      <c r="IRL86" s="209"/>
      <c r="IRM86" s="209"/>
      <c r="IRN86" s="209"/>
      <c r="IRO86" s="209"/>
      <c r="IRP86" s="209"/>
      <c r="IRQ86" s="209"/>
      <c r="IRR86" s="209"/>
      <c r="IRS86" s="209"/>
      <c r="IRT86" s="209"/>
      <c r="IRU86" s="209"/>
      <c r="IRV86" s="209"/>
      <c r="IRW86" s="209"/>
      <c r="IRX86" s="209"/>
      <c r="IRY86" s="209"/>
      <c r="IRZ86" s="209"/>
      <c r="ISA86" s="209"/>
      <c r="ISB86" s="209"/>
      <c r="ISC86" s="209"/>
      <c r="ISD86" s="209"/>
      <c r="ISE86" s="209"/>
      <c r="ISF86" s="209"/>
      <c r="ISG86" s="209"/>
      <c r="ISH86" s="209"/>
      <c r="ISI86" s="209"/>
      <c r="ISJ86" s="209"/>
      <c r="ISK86" s="209"/>
      <c r="ISL86" s="209"/>
      <c r="ISM86" s="209"/>
      <c r="ISN86" s="209"/>
      <c r="ISO86" s="209"/>
      <c r="ISP86" s="209"/>
      <c r="ISQ86" s="209"/>
      <c r="ISR86" s="209"/>
      <c r="ISS86" s="209"/>
      <c r="IST86" s="209"/>
      <c r="ISU86" s="209"/>
      <c r="ISV86" s="209"/>
      <c r="ISW86" s="209"/>
      <c r="ISX86" s="209"/>
      <c r="ISY86" s="209"/>
      <c r="ISZ86" s="209"/>
      <c r="ITA86" s="209"/>
      <c r="ITB86" s="209"/>
      <c r="ITC86" s="209"/>
      <c r="ITD86" s="209"/>
      <c r="ITE86" s="209"/>
      <c r="ITF86" s="209"/>
      <c r="ITG86" s="209"/>
      <c r="ITH86" s="209"/>
      <c r="ITI86" s="209"/>
      <c r="ITJ86" s="209"/>
      <c r="ITK86" s="209"/>
      <c r="ITL86" s="209"/>
      <c r="ITM86" s="209"/>
      <c r="ITN86" s="209"/>
      <c r="ITO86" s="209"/>
      <c r="ITP86" s="209"/>
      <c r="ITQ86" s="209"/>
      <c r="ITR86" s="209"/>
      <c r="ITS86" s="209"/>
      <c r="ITT86" s="209"/>
      <c r="ITU86" s="209"/>
      <c r="ITV86" s="209"/>
      <c r="ITW86" s="209"/>
      <c r="ITX86" s="209"/>
      <c r="ITY86" s="209"/>
      <c r="ITZ86" s="209"/>
      <c r="IUA86" s="209"/>
      <c r="IUB86" s="209"/>
      <c r="IUC86" s="209"/>
      <c r="IUD86" s="209"/>
      <c r="IUE86" s="209"/>
      <c r="IUF86" s="209"/>
      <c r="IUG86" s="209"/>
      <c r="IUH86" s="209"/>
      <c r="IUI86" s="209"/>
      <c r="IUJ86" s="209"/>
      <c r="IUK86" s="209"/>
      <c r="IUL86" s="209"/>
      <c r="IUM86" s="209"/>
      <c r="IUN86" s="209"/>
      <c r="IUO86" s="209"/>
      <c r="IUP86" s="209"/>
      <c r="IUQ86" s="209"/>
      <c r="IUR86" s="209"/>
      <c r="IUS86" s="209"/>
      <c r="IUT86" s="209"/>
      <c r="IUU86" s="209"/>
      <c r="IUV86" s="209"/>
      <c r="IUW86" s="209"/>
      <c r="IUX86" s="209"/>
      <c r="IUY86" s="209"/>
      <c r="IUZ86" s="209"/>
      <c r="IVA86" s="209"/>
      <c r="IVB86" s="209"/>
      <c r="IVC86" s="209"/>
      <c r="IVD86" s="209"/>
      <c r="IVE86" s="209"/>
      <c r="IVF86" s="209"/>
      <c r="IVG86" s="209"/>
      <c r="IVH86" s="209"/>
      <c r="IVI86" s="209"/>
      <c r="IVJ86" s="209"/>
      <c r="IVK86" s="209"/>
      <c r="IVL86" s="209"/>
      <c r="IVM86" s="209"/>
      <c r="IVN86" s="209"/>
      <c r="IVO86" s="209"/>
      <c r="IVP86" s="209"/>
      <c r="IVQ86" s="209"/>
      <c r="IVR86" s="209"/>
      <c r="IVS86" s="209"/>
      <c r="IVT86" s="209"/>
      <c r="IVU86" s="209"/>
      <c r="IVV86" s="209"/>
      <c r="IVW86" s="209"/>
      <c r="IVX86" s="209"/>
      <c r="IVY86" s="209"/>
      <c r="IVZ86" s="209"/>
      <c r="IWA86" s="209"/>
      <c r="IWB86" s="209"/>
      <c r="IWC86" s="209"/>
      <c r="IWD86" s="209"/>
      <c r="IWE86" s="209"/>
      <c r="IWF86" s="209"/>
      <c r="IWG86" s="209"/>
      <c r="IWH86" s="209"/>
      <c r="IWI86" s="209"/>
      <c r="IWJ86" s="209"/>
      <c r="IWK86" s="209"/>
      <c r="IWL86" s="209"/>
      <c r="IWM86" s="209"/>
      <c r="IWN86" s="209"/>
      <c r="IWO86" s="209"/>
      <c r="IWP86" s="209"/>
      <c r="IWQ86" s="209"/>
      <c r="IWR86" s="209"/>
      <c r="IWS86" s="209"/>
      <c r="IWT86" s="209"/>
      <c r="IWU86" s="209"/>
      <c r="IWV86" s="209"/>
      <c r="IWW86" s="209"/>
      <c r="IWX86" s="209"/>
      <c r="IWY86" s="209"/>
      <c r="IWZ86" s="209"/>
      <c r="IXA86" s="209"/>
      <c r="IXB86" s="209"/>
      <c r="IXC86" s="209"/>
      <c r="IXD86" s="209"/>
      <c r="IXE86" s="209"/>
      <c r="IXF86" s="209"/>
      <c r="IXG86" s="209"/>
      <c r="IXH86" s="209"/>
      <c r="IXI86" s="209"/>
      <c r="IXJ86" s="209"/>
      <c r="IXK86" s="209"/>
      <c r="IXL86" s="209"/>
      <c r="IXM86" s="209"/>
      <c r="IXN86" s="209"/>
      <c r="IXO86" s="209"/>
      <c r="IXP86" s="209"/>
      <c r="IXQ86" s="209"/>
      <c r="IXR86" s="209"/>
      <c r="IXS86" s="209"/>
      <c r="IXT86" s="209"/>
      <c r="IXU86" s="209"/>
      <c r="IXV86" s="209"/>
      <c r="IXW86" s="209"/>
      <c r="IXX86" s="209"/>
      <c r="IXY86" s="209"/>
      <c r="IXZ86" s="209"/>
      <c r="IYA86" s="209"/>
      <c r="IYB86" s="209"/>
      <c r="IYC86" s="209"/>
      <c r="IYD86" s="209"/>
      <c r="IYE86" s="209"/>
      <c r="IYF86" s="209"/>
      <c r="IYG86" s="209"/>
      <c r="IYH86" s="209"/>
      <c r="IYI86" s="209"/>
      <c r="IYJ86" s="209"/>
      <c r="IYK86" s="209"/>
      <c r="IYL86" s="209"/>
      <c r="IYM86" s="209"/>
      <c r="IYN86" s="209"/>
      <c r="IYO86" s="209"/>
      <c r="IYP86" s="209"/>
      <c r="IYQ86" s="209"/>
      <c r="IYR86" s="209"/>
      <c r="IYS86" s="209"/>
      <c r="IYT86" s="209"/>
      <c r="IYU86" s="209"/>
      <c r="IYV86" s="209"/>
      <c r="IYW86" s="209"/>
      <c r="IYX86" s="209"/>
      <c r="IYY86" s="209"/>
      <c r="IYZ86" s="209"/>
      <c r="IZA86" s="209"/>
      <c r="IZB86" s="209"/>
      <c r="IZC86" s="209"/>
      <c r="IZD86" s="209"/>
      <c r="IZE86" s="209"/>
      <c r="IZF86" s="209"/>
      <c r="IZG86" s="209"/>
      <c r="IZH86" s="209"/>
      <c r="IZI86" s="209"/>
      <c r="IZJ86" s="209"/>
      <c r="IZK86" s="209"/>
      <c r="IZL86" s="209"/>
      <c r="IZM86" s="209"/>
      <c r="IZN86" s="209"/>
      <c r="IZO86" s="209"/>
      <c r="IZP86" s="209"/>
      <c r="IZQ86" s="209"/>
      <c r="IZR86" s="209"/>
      <c r="IZS86" s="209"/>
      <c r="IZT86" s="209"/>
      <c r="IZU86" s="209"/>
      <c r="IZV86" s="209"/>
      <c r="IZW86" s="209"/>
      <c r="IZX86" s="209"/>
      <c r="IZY86" s="209"/>
      <c r="IZZ86" s="209"/>
      <c r="JAA86" s="209"/>
      <c r="JAB86" s="209"/>
      <c r="JAC86" s="209"/>
      <c r="JAD86" s="209"/>
      <c r="JAE86" s="209"/>
      <c r="JAF86" s="209"/>
      <c r="JAG86" s="209"/>
      <c r="JAH86" s="209"/>
      <c r="JAI86" s="209"/>
      <c r="JAJ86" s="209"/>
      <c r="JAK86" s="209"/>
      <c r="JAL86" s="209"/>
      <c r="JAM86" s="209"/>
      <c r="JAN86" s="209"/>
      <c r="JAO86" s="209"/>
      <c r="JAP86" s="209"/>
      <c r="JAQ86" s="209"/>
      <c r="JAR86" s="209"/>
      <c r="JAS86" s="209"/>
      <c r="JAT86" s="209"/>
      <c r="JAU86" s="209"/>
      <c r="JAV86" s="209"/>
      <c r="JAW86" s="209"/>
      <c r="JAX86" s="209"/>
      <c r="JAY86" s="209"/>
      <c r="JAZ86" s="209"/>
      <c r="JBA86" s="209"/>
      <c r="JBB86" s="209"/>
      <c r="JBC86" s="209"/>
      <c r="JBD86" s="209"/>
      <c r="JBE86" s="209"/>
      <c r="JBF86" s="209"/>
      <c r="JBG86" s="209"/>
      <c r="JBH86" s="209"/>
      <c r="JBI86" s="209"/>
      <c r="JBJ86" s="209"/>
      <c r="JBK86" s="209"/>
      <c r="JBL86" s="209"/>
      <c r="JBM86" s="209"/>
      <c r="JBN86" s="209"/>
      <c r="JBO86" s="209"/>
      <c r="JBP86" s="209"/>
      <c r="JBQ86" s="209"/>
      <c r="JBR86" s="209"/>
      <c r="JBS86" s="209"/>
      <c r="JBT86" s="209"/>
      <c r="JBU86" s="209"/>
      <c r="JBV86" s="209"/>
      <c r="JBW86" s="209"/>
      <c r="JBX86" s="209"/>
      <c r="JBY86" s="209"/>
      <c r="JBZ86" s="209"/>
      <c r="JCA86" s="209"/>
      <c r="JCB86" s="209"/>
      <c r="JCC86" s="209"/>
      <c r="JCD86" s="209"/>
      <c r="JCE86" s="209"/>
      <c r="JCF86" s="209"/>
      <c r="JCG86" s="209"/>
      <c r="JCH86" s="209"/>
      <c r="JCI86" s="209"/>
      <c r="JCJ86" s="209"/>
      <c r="JCK86" s="209"/>
      <c r="JCL86" s="209"/>
      <c r="JCM86" s="209"/>
      <c r="JCN86" s="209"/>
      <c r="JCO86" s="209"/>
      <c r="JCP86" s="209"/>
      <c r="JCQ86" s="209"/>
      <c r="JCR86" s="209"/>
      <c r="JCS86" s="209"/>
      <c r="JCT86" s="209"/>
      <c r="JCU86" s="209"/>
      <c r="JCV86" s="209"/>
      <c r="JCW86" s="209"/>
      <c r="JCX86" s="209"/>
      <c r="JCY86" s="209"/>
      <c r="JCZ86" s="209"/>
      <c r="JDA86" s="209"/>
      <c r="JDB86" s="209"/>
      <c r="JDC86" s="209"/>
      <c r="JDD86" s="209"/>
      <c r="JDE86" s="209"/>
      <c r="JDF86" s="209"/>
      <c r="JDG86" s="209"/>
      <c r="JDH86" s="209"/>
      <c r="JDI86" s="209"/>
      <c r="JDJ86" s="209"/>
      <c r="JDK86" s="209"/>
      <c r="JDL86" s="209"/>
      <c r="JDM86" s="209"/>
      <c r="JDN86" s="209"/>
      <c r="JDO86" s="209"/>
      <c r="JDP86" s="209"/>
      <c r="JDQ86" s="209"/>
      <c r="JDR86" s="209"/>
      <c r="JDS86" s="209"/>
      <c r="JDT86" s="209"/>
      <c r="JDU86" s="209"/>
      <c r="JDV86" s="209"/>
      <c r="JDW86" s="209"/>
      <c r="JDX86" s="209"/>
      <c r="JDY86" s="209"/>
      <c r="JDZ86" s="209"/>
      <c r="JEA86" s="209"/>
      <c r="JEB86" s="209"/>
      <c r="JEC86" s="209"/>
      <c r="JED86" s="209"/>
      <c r="JEE86" s="209"/>
      <c r="JEF86" s="209"/>
      <c r="JEG86" s="209"/>
      <c r="JEH86" s="209"/>
      <c r="JEI86" s="209"/>
      <c r="JEJ86" s="209"/>
      <c r="JEK86" s="209"/>
      <c r="JEL86" s="209"/>
      <c r="JEM86" s="209"/>
      <c r="JEN86" s="209"/>
      <c r="JEO86" s="209"/>
      <c r="JEP86" s="209"/>
      <c r="JEQ86" s="209"/>
      <c r="JER86" s="209"/>
      <c r="JES86" s="209"/>
      <c r="JET86" s="209"/>
      <c r="JEU86" s="209"/>
      <c r="JEV86" s="209"/>
      <c r="JEW86" s="209"/>
      <c r="JEX86" s="209"/>
      <c r="JEY86" s="209"/>
      <c r="JEZ86" s="209"/>
      <c r="JFA86" s="209"/>
      <c r="JFB86" s="209"/>
      <c r="JFC86" s="209"/>
      <c r="JFD86" s="209"/>
      <c r="JFE86" s="209"/>
      <c r="JFF86" s="209"/>
      <c r="JFG86" s="209"/>
      <c r="JFH86" s="209"/>
      <c r="JFI86" s="209"/>
      <c r="JFJ86" s="209"/>
      <c r="JFK86" s="209"/>
      <c r="JFL86" s="209"/>
      <c r="JFM86" s="209"/>
      <c r="JFN86" s="209"/>
      <c r="JFO86" s="209"/>
      <c r="JFP86" s="209"/>
      <c r="JFQ86" s="209"/>
      <c r="JFR86" s="209"/>
      <c r="JFS86" s="209"/>
      <c r="JFT86" s="209"/>
      <c r="JFU86" s="209"/>
      <c r="JFV86" s="209"/>
      <c r="JFW86" s="209"/>
      <c r="JFX86" s="209"/>
      <c r="JFY86" s="209"/>
      <c r="JFZ86" s="209"/>
      <c r="JGA86" s="209"/>
      <c r="JGB86" s="209"/>
      <c r="JGC86" s="209"/>
      <c r="JGD86" s="209"/>
      <c r="JGE86" s="209"/>
      <c r="JGF86" s="209"/>
      <c r="JGG86" s="209"/>
      <c r="JGH86" s="209"/>
      <c r="JGI86" s="209"/>
      <c r="JGJ86" s="209"/>
      <c r="JGK86" s="209"/>
      <c r="JGL86" s="209"/>
      <c r="JGM86" s="209"/>
      <c r="JGN86" s="209"/>
      <c r="JGO86" s="209"/>
      <c r="JGP86" s="209"/>
      <c r="JGQ86" s="209"/>
      <c r="JGR86" s="209"/>
      <c r="JGS86" s="209"/>
      <c r="JGT86" s="209"/>
      <c r="JGU86" s="209"/>
      <c r="JGV86" s="209"/>
      <c r="JGW86" s="209"/>
      <c r="JGX86" s="209"/>
      <c r="JGY86" s="209"/>
      <c r="JGZ86" s="209"/>
      <c r="JHA86" s="209"/>
      <c r="JHB86" s="209"/>
      <c r="JHC86" s="209"/>
      <c r="JHD86" s="209"/>
      <c r="JHE86" s="209"/>
      <c r="JHF86" s="209"/>
      <c r="JHG86" s="209"/>
      <c r="JHH86" s="209"/>
      <c r="JHI86" s="209"/>
      <c r="JHJ86" s="209"/>
      <c r="JHK86" s="209"/>
      <c r="JHL86" s="209"/>
      <c r="JHM86" s="209"/>
      <c r="JHN86" s="209"/>
      <c r="JHO86" s="209"/>
      <c r="JHP86" s="209"/>
      <c r="JHQ86" s="209"/>
      <c r="JHR86" s="209"/>
      <c r="JHS86" s="209"/>
      <c r="JHT86" s="209"/>
      <c r="JHU86" s="209"/>
      <c r="JHV86" s="209"/>
      <c r="JHW86" s="209"/>
      <c r="JHX86" s="209"/>
      <c r="JHY86" s="209"/>
      <c r="JHZ86" s="209"/>
      <c r="JIA86" s="209"/>
      <c r="JIB86" s="209"/>
      <c r="JIC86" s="209"/>
      <c r="JID86" s="209"/>
      <c r="JIE86" s="209"/>
      <c r="JIF86" s="209"/>
      <c r="JIG86" s="209"/>
      <c r="JIH86" s="209"/>
      <c r="JII86" s="209"/>
      <c r="JIJ86" s="209"/>
      <c r="JIK86" s="209"/>
      <c r="JIL86" s="209"/>
      <c r="JIM86" s="209"/>
      <c r="JIN86" s="209"/>
      <c r="JIO86" s="209"/>
      <c r="JIP86" s="209"/>
      <c r="JIQ86" s="209"/>
      <c r="JIR86" s="209"/>
      <c r="JIS86" s="209"/>
      <c r="JIT86" s="209"/>
      <c r="JIU86" s="209"/>
      <c r="JIV86" s="209"/>
      <c r="JIW86" s="209"/>
      <c r="JIX86" s="209"/>
      <c r="JIY86" s="209"/>
      <c r="JIZ86" s="209"/>
      <c r="JJA86" s="209"/>
      <c r="JJB86" s="209"/>
      <c r="JJC86" s="209"/>
      <c r="JJD86" s="209"/>
      <c r="JJE86" s="209"/>
      <c r="JJF86" s="209"/>
      <c r="JJG86" s="209"/>
      <c r="JJH86" s="209"/>
      <c r="JJI86" s="209"/>
      <c r="JJJ86" s="209"/>
      <c r="JJK86" s="209"/>
      <c r="JJL86" s="209"/>
      <c r="JJM86" s="209"/>
      <c r="JJN86" s="209"/>
      <c r="JJO86" s="209"/>
      <c r="JJP86" s="209"/>
      <c r="JJQ86" s="209"/>
      <c r="JJR86" s="209"/>
      <c r="JJS86" s="209"/>
      <c r="JJT86" s="209"/>
      <c r="JJU86" s="209"/>
      <c r="JJV86" s="209"/>
      <c r="JJW86" s="209"/>
      <c r="JJX86" s="209"/>
      <c r="JJY86" s="209"/>
      <c r="JJZ86" s="209"/>
      <c r="JKA86" s="209"/>
      <c r="JKB86" s="209"/>
      <c r="JKC86" s="209"/>
      <c r="JKD86" s="209"/>
      <c r="JKE86" s="209"/>
      <c r="JKF86" s="209"/>
      <c r="JKG86" s="209"/>
      <c r="JKH86" s="209"/>
      <c r="JKI86" s="209"/>
      <c r="JKJ86" s="209"/>
      <c r="JKK86" s="209"/>
      <c r="JKL86" s="209"/>
      <c r="JKM86" s="209"/>
      <c r="JKN86" s="209"/>
      <c r="JKO86" s="209"/>
      <c r="JKP86" s="209"/>
      <c r="JKQ86" s="209"/>
      <c r="JKR86" s="209"/>
      <c r="JKS86" s="209"/>
      <c r="JKT86" s="209"/>
      <c r="JKU86" s="209"/>
      <c r="JKV86" s="209"/>
      <c r="JKW86" s="209"/>
      <c r="JKX86" s="209"/>
      <c r="JKY86" s="209"/>
      <c r="JKZ86" s="209"/>
      <c r="JLA86" s="209"/>
      <c r="JLB86" s="209"/>
      <c r="JLC86" s="209"/>
      <c r="JLD86" s="209"/>
      <c r="JLE86" s="209"/>
      <c r="JLF86" s="209"/>
      <c r="JLG86" s="209"/>
      <c r="JLH86" s="209"/>
      <c r="JLI86" s="209"/>
      <c r="JLJ86" s="209"/>
      <c r="JLK86" s="209"/>
      <c r="JLL86" s="209"/>
      <c r="JLM86" s="209"/>
      <c r="JLN86" s="209"/>
      <c r="JLO86" s="209"/>
      <c r="JLP86" s="209"/>
      <c r="JLQ86" s="209"/>
      <c r="JLR86" s="209"/>
      <c r="JLS86" s="209"/>
      <c r="JLT86" s="209"/>
      <c r="JLU86" s="209"/>
      <c r="JLV86" s="209"/>
      <c r="JLW86" s="209"/>
      <c r="JLX86" s="209"/>
      <c r="JLY86" s="209"/>
      <c r="JLZ86" s="209"/>
      <c r="JMA86" s="209"/>
      <c r="JMB86" s="209"/>
      <c r="JMC86" s="209"/>
      <c r="JMD86" s="209"/>
      <c r="JME86" s="209"/>
      <c r="JMF86" s="209"/>
      <c r="JMG86" s="209"/>
      <c r="JMH86" s="209"/>
      <c r="JMI86" s="209"/>
      <c r="JMJ86" s="209"/>
      <c r="JMK86" s="209"/>
      <c r="JML86" s="209"/>
      <c r="JMM86" s="209"/>
      <c r="JMN86" s="209"/>
      <c r="JMO86" s="209"/>
      <c r="JMP86" s="209"/>
      <c r="JMQ86" s="209"/>
      <c r="JMR86" s="209"/>
      <c r="JMS86" s="209"/>
      <c r="JMT86" s="209"/>
      <c r="JMU86" s="209"/>
      <c r="JMV86" s="209"/>
      <c r="JMW86" s="209"/>
      <c r="JMX86" s="209"/>
      <c r="JMY86" s="209"/>
      <c r="JMZ86" s="209"/>
      <c r="JNA86" s="209"/>
      <c r="JNB86" s="209"/>
      <c r="JNC86" s="209"/>
      <c r="JND86" s="209"/>
      <c r="JNE86" s="209"/>
      <c r="JNF86" s="209"/>
      <c r="JNG86" s="209"/>
      <c r="JNH86" s="209"/>
      <c r="JNI86" s="209"/>
      <c r="JNJ86" s="209"/>
      <c r="JNK86" s="209"/>
      <c r="JNL86" s="209"/>
      <c r="JNM86" s="209"/>
      <c r="JNN86" s="209"/>
      <c r="JNO86" s="209"/>
      <c r="JNP86" s="209"/>
      <c r="JNQ86" s="209"/>
      <c r="JNR86" s="209"/>
      <c r="JNS86" s="209"/>
      <c r="JNT86" s="209"/>
      <c r="JNU86" s="209"/>
      <c r="JNV86" s="209"/>
      <c r="JNW86" s="209"/>
      <c r="JNX86" s="209"/>
      <c r="JNY86" s="209"/>
      <c r="JNZ86" s="209"/>
      <c r="JOA86" s="209"/>
      <c r="JOB86" s="209"/>
      <c r="JOC86" s="209"/>
      <c r="JOD86" s="209"/>
      <c r="JOE86" s="209"/>
      <c r="JOF86" s="209"/>
      <c r="JOG86" s="209"/>
      <c r="JOH86" s="209"/>
      <c r="JOI86" s="209"/>
      <c r="JOJ86" s="209"/>
      <c r="JOK86" s="209"/>
      <c r="JOL86" s="209"/>
      <c r="JOM86" s="209"/>
      <c r="JON86" s="209"/>
      <c r="JOO86" s="209"/>
      <c r="JOP86" s="209"/>
      <c r="JOQ86" s="209"/>
      <c r="JOR86" s="209"/>
      <c r="JOS86" s="209"/>
      <c r="JOT86" s="209"/>
      <c r="JOU86" s="209"/>
      <c r="JOV86" s="209"/>
      <c r="JOW86" s="209"/>
      <c r="JOX86" s="209"/>
      <c r="JOY86" s="209"/>
      <c r="JOZ86" s="209"/>
      <c r="JPA86" s="209"/>
      <c r="JPB86" s="209"/>
      <c r="JPC86" s="209"/>
      <c r="JPD86" s="209"/>
      <c r="JPE86" s="209"/>
      <c r="JPF86" s="209"/>
      <c r="JPG86" s="209"/>
      <c r="JPH86" s="209"/>
      <c r="JPI86" s="209"/>
      <c r="JPJ86" s="209"/>
      <c r="JPK86" s="209"/>
      <c r="JPL86" s="209"/>
      <c r="JPM86" s="209"/>
      <c r="JPN86" s="209"/>
      <c r="JPO86" s="209"/>
      <c r="JPP86" s="209"/>
      <c r="JPQ86" s="209"/>
      <c r="JPR86" s="209"/>
      <c r="JPS86" s="209"/>
      <c r="JPT86" s="209"/>
      <c r="JPU86" s="209"/>
      <c r="JPV86" s="209"/>
      <c r="JPW86" s="209"/>
      <c r="JPX86" s="209"/>
      <c r="JPY86" s="209"/>
      <c r="JPZ86" s="209"/>
      <c r="JQA86" s="209"/>
      <c r="JQB86" s="209"/>
      <c r="JQC86" s="209"/>
      <c r="JQD86" s="209"/>
      <c r="JQE86" s="209"/>
      <c r="JQF86" s="209"/>
      <c r="JQG86" s="209"/>
      <c r="JQH86" s="209"/>
      <c r="JQI86" s="209"/>
      <c r="JQJ86" s="209"/>
      <c r="JQK86" s="209"/>
      <c r="JQL86" s="209"/>
      <c r="JQM86" s="209"/>
      <c r="JQN86" s="209"/>
      <c r="JQO86" s="209"/>
      <c r="JQP86" s="209"/>
      <c r="JQQ86" s="209"/>
      <c r="JQR86" s="209"/>
      <c r="JQS86" s="209"/>
      <c r="JQT86" s="209"/>
      <c r="JQU86" s="209"/>
      <c r="JQV86" s="209"/>
      <c r="JQW86" s="209"/>
      <c r="JQX86" s="209"/>
      <c r="JQY86" s="209"/>
      <c r="JQZ86" s="209"/>
      <c r="JRA86" s="209"/>
      <c r="JRB86" s="209"/>
      <c r="JRC86" s="209"/>
      <c r="JRD86" s="209"/>
      <c r="JRE86" s="209"/>
      <c r="JRF86" s="209"/>
      <c r="JRG86" s="209"/>
      <c r="JRH86" s="209"/>
      <c r="JRI86" s="209"/>
      <c r="JRJ86" s="209"/>
      <c r="JRK86" s="209"/>
      <c r="JRL86" s="209"/>
      <c r="JRM86" s="209"/>
      <c r="JRN86" s="209"/>
      <c r="JRO86" s="209"/>
      <c r="JRP86" s="209"/>
      <c r="JRQ86" s="209"/>
      <c r="JRR86" s="209"/>
      <c r="JRS86" s="209"/>
      <c r="JRT86" s="209"/>
      <c r="JRU86" s="209"/>
      <c r="JRV86" s="209"/>
      <c r="JRW86" s="209"/>
      <c r="JRX86" s="209"/>
      <c r="JRY86" s="209"/>
      <c r="JRZ86" s="209"/>
      <c r="JSA86" s="209"/>
      <c r="JSB86" s="209"/>
      <c r="JSC86" s="209"/>
      <c r="JSD86" s="209"/>
      <c r="JSE86" s="209"/>
      <c r="JSF86" s="209"/>
      <c r="JSG86" s="209"/>
      <c r="JSH86" s="209"/>
      <c r="JSI86" s="209"/>
      <c r="JSJ86" s="209"/>
      <c r="JSK86" s="209"/>
      <c r="JSL86" s="209"/>
      <c r="JSM86" s="209"/>
      <c r="JSN86" s="209"/>
      <c r="JSO86" s="209"/>
      <c r="JSP86" s="209"/>
      <c r="JSQ86" s="209"/>
      <c r="JSR86" s="209"/>
      <c r="JSS86" s="209"/>
      <c r="JST86" s="209"/>
      <c r="JSU86" s="209"/>
      <c r="JSV86" s="209"/>
      <c r="JSW86" s="209"/>
      <c r="JSX86" s="209"/>
      <c r="JSY86" s="209"/>
      <c r="JSZ86" s="209"/>
      <c r="JTA86" s="209"/>
      <c r="JTB86" s="209"/>
      <c r="JTC86" s="209"/>
      <c r="JTD86" s="209"/>
      <c r="JTE86" s="209"/>
      <c r="JTF86" s="209"/>
      <c r="JTG86" s="209"/>
      <c r="JTH86" s="209"/>
      <c r="JTI86" s="209"/>
      <c r="JTJ86" s="209"/>
      <c r="JTK86" s="209"/>
      <c r="JTL86" s="209"/>
      <c r="JTM86" s="209"/>
      <c r="JTN86" s="209"/>
      <c r="JTO86" s="209"/>
      <c r="JTP86" s="209"/>
      <c r="JTQ86" s="209"/>
      <c r="JTR86" s="209"/>
      <c r="JTS86" s="209"/>
      <c r="JTT86" s="209"/>
      <c r="JTU86" s="209"/>
      <c r="JTV86" s="209"/>
      <c r="JTW86" s="209"/>
      <c r="JTX86" s="209"/>
      <c r="JTY86" s="209"/>
      <c r="JTZ86" s="209"/>
      <c r="JUA86" s="209"/>
      <c r="JUB86" s="209"/>
      <c r="JUC86" s="209"/>
      <c r="JUD86" s="209"/>
      <c r="JUE86" s="209"/>
      <c r="JUF86" s="209"/>
      <c r="JUG86" s="209"/>
      <c r="JUH86" s="209"/>
      <c r="JUI86" s="209"/>
      <c r="JUJ86" s="209"/>
      <c r="JUK86" s="209"/>
      <c r="JUL86" s="209"/>
      <c r="JUM86" s="209"/>
      <c r="JUN86" s="209"/>
      <c r="JUO86" s="209"/>
      <c r="JUP86" s="209"/>
      <c r="JUQ86" s="209"/>
      <c r="JUR86" s="209"/>
      <c r="JUS86" s="209"/>
      <c r="JUT86" s="209"/>
      <c r="JUU86" s="209"/>
      <c r="JUV86" s="209"/>
      <c r="JUW86" s="209"/>
      <c r="JUX86" s="209"/>
      <c r="JUY86" s="209"/>
      <c r="JUZ86" s="209"/>
      <c r="JVA86" s="209"/>
      <c r="JVB86" s="209"/>
      <c r="JVC86" s="209"/>
      <c r="JVD86" s="209"/>
      <c r="JVE86" s="209"/>
      <c r="JVF86" s="209"/>
      <c r="JVG86" s="209"/>
      <c r="JVH86" s="209"/>
      <c r="JVI86" s="209"/>
      <c r="JVJ86" s="209"/>
      <c r="JVK86" s="209"/>
      <c r="JVL86" s="209"/>
      <c r="JVM86" s="209"/>
      <c r="JVN86" s="209"/>
      <c r="JVO86" s="209"/>
      <c r="JVP86" s="209"/>
      <c r="JVQ86" s="209"/>
      <c r="JVR86" s="209"/>
      <c r="JVS86" s="209"/>
      <c r="JVT86" s="209"/>
      <c r="JVU86" s="209"/>
      <c r="JVV86" s="209"/>
      <c r="JVW86" s="209"/>
      <c r="JVX86" s="209"/>
      <c r="JVY86" s="209"/>
      <c r="JVZ86" s="209"/>
      <c r="JWA86" s="209"/>
      <c r="JWB86" s="209"/>
      <c r="JWC86" s="209"/>
      <c r="JWD86" s="209"/>
      <c r="JWE86" s="209"/>
      <c r="JWF86" s="209"/>
      <c r="JWG86" s="209"/>
      <c r="JWH86" s="209"/>
      <c r="JWI86" s="209"/>
      <c r="JWJ86" s="209"/>
      <c r="JWK86" s="209"/>
      <c r="JWL86" s="209"/>
      <c r="JWM86" s="209"/>
      <c r="JWN86" s="209"/>
      <c r="JWO86" s="209"/>
      <c r="JWP86" s="209"/>
      <c r="JWQ86" s="209"/>
      <c r="JWR86" s="209"/>
      <c r="JWS86" s="209"/>
      <c r="JWT86" s="209"/>
      <c r="JWU86" s="209"/>
      <c r="JWV86" s="209"/>
      <c r="JWW86" s="209"/>
      <c r="JWX86" s="209"/>
      <c r="JWY86" s="209"/>
      <c r="JWZ86" s="209"/>
      <c r="JXA86" s="209"/>
      <c r="JXB86" s="209"/>
      <c r="JXC86" s="209"/>
      <c r="JXD86" s="209"/>
      <c r="JXE86" s="209"/>
      <c r="JXF86" s="209"/>
      <c r="JXG86" s="209"/>
      <c r="JXH86" s="209"/>
      <c r="JXI86" s="209"/>
      <c r="JXJ86" s="209"/>
      <c r="JXK86" s="209"/>
      <c r="JXL86" s="209"/>
      <c r="JXM86" s="209"/>
      <c r="JXN86" s="209"/>
      <c r="JXO86" s="209"/>
      <c r="JXP86" s="209"/>
      <c r="JXQ86" s="209"/>
      <c r="JXR86" s="209"/>
      <c r="JXS86" s="209"/>
      <c r="JXT86" s="209"/>
      <c r="JXU86" s="209"/>
      <c r="JXV86" s="209"/>
      <c r="JXW86" s="209"/>
      <c r="JXX86" s="209"/>
      <c r="JXY86" s="209"/>
      <c r="JXZ86" s="209"/>
      <c r="JYA86" s="209"/>
      <c r="JYB86" s="209"/>
      <c r="JYC86" s="209"/>
      <c r="JYD86" s="209"/>
      <c r="JYE86" s="209"/>
      <c r="JYF86" s="209"/>
      <c r="JYG86" s="209"/>
      <c r="JYH86" s="209"/>
      <c r="JYI86" s="209"/>
      <c r="JYJ86" s="209"/>
      <c r="JYK86" s="209"/>
      <c r="JYL86" s="209"/>
      <c r="JYM86" s="209"/>
      <c r="JYN86" s="209"/>
      <c r="JYO86" s="209"/>
      <c r="JYP86" s="209"/>
      <c r="JYQ86" s="209"/>
      <c r="JYR86" s="209"/>
      <c r="JYS86" s="209"/>
      <c r="JYT86" s="209"/>
      <c r="JYU86" s="209"/>
      <c r="JYV86" s="209"/>
      <c r="JYW86" s="209"/>
      <c r="JYX86" s="209"/>
      <c r="JYY86" s="209"/>
      <c r="JYZ86" s="209"/>
      <c r="JZA86" s="209"/>
      <c r="JZB86" s="209"/>
      <c r="JZC86" s="209"/>
      <c r="JZD86" s="209"/>
      <c r="JZE86" s="209"/>
      <c r="JZF86" s="209"/>
      <c r="JZG86" s="209"/>
      <c r="JZH86" s="209"/>
      <c r="JZI86" s="209"/>
      <c r="JZJ86" s="209"/>
      <c r="JZK86" s="209"/>
      <c r="JZL86" s="209"/>
      <c r="JZM86" s="209"/>
      <c r="JZN86" s="209"/>
      <c r="JZO86" s="209"/>
      <c r="JZP86" s="209"/>
      <c r="JZQ86" s="209"/>
      <c r="JZR86" s="209"/>
      <c r="JZS86" s="209"/>
      <c r="JZT86" s="209"/>
      <c r="JZU86" s="209"/>
      <c r="JZV86" s="209"/>
      <c r="JZW86" s="209"/>
      <c r="JZX86" s="209"/>
      <c r="JZY86" s="209"/>
      <c r="JZZ86" s="209"/>
      <c r="KAA86" s="209"/>
      <c r="KAB86" s="209"/>
      <c r="KAC86" s="209"/>
      <c r="KAD86" s="209"/>
      <c r="KAE86" s="209"/>
      <c r="KAF86" s="209"/>
      <c r="KAG86" s="209"/>
      <c r="KAH86" s="209"/>
      <c r="KAI86" s="209"/>
      <c r="KAJ86" s="209"/>
      <c r="KAK86" s="209"/>
      <c r="KAL86" s="209"/>
      <c r="KAM86" s="209"/>
      <c r="KAN86" s="209"/>
      <c r="KAO86" s="209"/>
      <c r="KAP86" s="209"/>
      <c r="KAQ86" s="209"/>
      <c r="KAR86" s="209"/>
      <c r="KAS86" s="209"/>
      <c r="KAT86" s="209"/>
      <c r="KAU86" s="209"/>
      <c r="KAV86" s="209"/>
      <c r="KAW86" s="209"/>
      <c r="KAX86" s="209"/>
      <c r="KAY86" s="209"/>
      <c r="KAZ86" s="209"/>
      <c r="KBA86" s="209"/>
      <c r="KBB86" s="209"/>
      <c r="KBC86" s="209"/>
      <c r="KBD86" s="209"/>
      <c r="KBE86" s="209"/>
      <c r="KBF86" s="209"/>
      <c r="KBG86" s="209"/>
      <c r="KBH86" s="209"/>
      <c r="KBI86" s="209"/>
      <c r="KBJ86" s="209"/>
      <c r="KBK86" s="209"/>
      <c r="KBL86" s="209"/>
      <c r="KBM86" s="209"/>
      <c r="KBN86" s="209"/>
      <c r="KBO86" s="209"/>
      <c r="KBP86" s="209"/>
      <c r="KBQ86" s="209"/>
      <c r="KBR86" s="209"/>
      <c r="KBS86" s="209"/>
      <c r="KBT86" s="209"/>
      <c r="KBU86" s="209"/>
      <c r="KBV86" s="209"/>
      <c r="KBW86" s="209"/>
      <c r="KBX86" s="209"/>
      <c r="KBY86" s="209"/>
      <c r="KBZ86" s="209"/>
      <c r="KCA86" s="209"/>
      <c r="KCB86" s="209"/>
      <c r="KCC86" s="209"/>
      <c r="KCD86" s="209"/>
      <c r="KCE86" s="209"/>
      <c r="KCF86" s="209"/>
      <c r="KCG86" s="209"/>
      <c r="KCH86" s="209"/>
      <c r="KCI86" s="209"/>
      <c r="KCJ86" s="209"/>
      <c r="KCK86" s="209"/>
      <c r="KCL86" s="209"/>
      <c r="KCM86" s="209"/>
      <c r="KCN86" s="209"/>
      <c r="KCO86" s="209"/>
      <c r="KCP86" s="209"/>
      <c r="KCQ86" s="209"/>
      <c r="KCR86" s="209"/>
      <c r="KCS86" s="209"/>
      <c r="KCT86" s="209"/>
      <c r="KCU86" s="209"/>
      <c r="KCV86" s="209"/>
      <c r="KCW86" s="209"/>
      <c r="KCX86" s="209"/>
      <c r="KCY86" s="209"/>
      <c r="KCZ86" s="209"/>
      <c r="KDA86" s="209"/>
      <c r="KDB86" s="209"/>
      <c r="KDC86" s="209"/>
      <c r="KDD86" s="209"/>
      <c r="KDE86" s="209"/>
      <c r="KDF86" s="209"/>
      <c r="KDG86" s="209"/>
      <c r="KDH86" s="209"/>
      <c r="KDI86" s="209"/>
      <c r="KDJ86" s="209"/>
      <c r="KDK86" s="209"/>
      <c r="KDL86" s="209"/>
      <c r="KDM86" s="209"/>
      <c r="KDN86" s="209"/>
      <c r="KDO86" s="209"/>
      <c r="KDP86" s="209"/>
      <c r="KDQ86" s="209"/>
      <c r="KDR86" s="209"/>
      <c r="KDS86" s="209"/>
      <c r="KDT86" s="209"/>
      <c r="KDU86" s="209"/>
      <c r="KDV86" s="209"/>
      <c r="KDW86" s="209"/>
      <c r="KDX86" s="209"/>
      <c r="KDY86" s="209"/>
      <c r="KDZ86" s="209"/>
      <c r="KEA86" s="209"/>
      <c r="KEB86" s="209"/>
      <c r="KEC86" s="209"/>
      <c r="KED86" s="209"/>
      <c r="KEE86" s="209"/>
      <c r="KEF86" s="209"/>
      <c r="KEG86" s="209"/>
      <c r="KEH86" s="209"/>
      <c r="KEI86" s="209"/>
      <c r="KEJ86" s="209"/>
      <c r="KEK86" s="209"/>
      <c r="KEL86" s="209"/>
      <c r="KEM86" s="209"/>
      <c r="KEN86" s="209"/>
      <c r="KEO86" s="209"/>
      <c r="KEP86" s="209"/>
      <c r="KEQ86" s="209"/>
      <c r="KER86" s="209"/>
      <c r="KES86" s="209"/>
      <c r="KET86" s="209"/>
      <c r="KEU86" s="209"/>
      <c r="KEV86" s="209"/>
      <c r="KEW86" s="209"/>
      <c r="KEX86" s="209"/>
      <c r="KEY86" s="209"/>
      <c r="KEZ86" s="209"/>
      <c r="KFA86" s="209"/>
      <c r="KFB86" s="209"/>
      <c r="KFC86" s="209"/>
      <c r="KFD86" s="209"/>
      <c r="KFE86" s="209"/>
      <c r="KFF86" s="209"/>
      <c r="KFG86" s="209"/>
      <c r="KFH86" s="209"/>
      <c r="KFI86" s="209"/>
      <c r="KFJ86" s="209"/>
      <c r="KFK86" s="209"/>
      <c r="KFL86" s="209"/>
      <c r="KFM86" s="209"/>
      <c r="KFN86" s="209"/>
      <c r="KFO86" s="209"/>
      <c r="KFP86" s="209"/>
      <c r="KFQ86" s="209"/>
      <c r="KFR86" s="209"/>
      <c r="KFS86" s="209"/>
      <c r="KFT86" s="209"/>
      <c r="KFU86" s="209"/>
      <c r="KFV86" s="209"/>
      <c r="KFW86" s="209"/>
      <c r="KFX86" s="209"/>
      <c r="KFY86" s="209"/>
      <c r="KFZ86" s="209"/>
      <c r="KGA86" s="209"/>
      <c r="KGB86" s="209"/>
      <c r="KGC86" s="209"/>
      <c r="KGD86" s="209"/>
      <c r="KGE86" s="209"/>
      <c r="KGF86" s="209"/>
      <c r="KGG86" s="209"/>
      <c r="KGH86" s="209"/>
      <c r="KGI86" s="209"/>
      <c r="KGJ86" s="209"/>
      <c r="KGK86" s="209"/>
      <c r="KGL86" s="209"/>
      <c r="KGM86" s="209"/>
      <c r="KGN86" s="209"/>
      <c r="KGO86" s="209"/>
      <c r="KGP86" s="209"/>
      <c r="KGQ86" s="209"/>
      <c r="KGR86" s="209"/>
      <c r="KGS86" s="209"/>
      <c r="KGT86" s="209"/>
      <c r="KGU86" s="209"/>
      <c r="KGV86" s="209"/>
      <c r="KGW86" s="209"/>
      <c r="KGX86" s="209"/>
      <c r="KGY86" s="209"/>
      <c r="KGZ86" s="209"/>
      <c r="KHA86" s="209"/>
      <c r="KHB86" s="209"/>
      <c r="KHC86" s="209"/>
      <c r="KHD86" s="209"/>
      <c r="KHE86" s="209"/>
      <c r="KHF86" s="209"/>
      <c r="KHG86" s="209"/>
      <c r="KHH86" s="209"/>
      <c r="KHI86" s="209"/>
      <c r="KHJ86" s="209"/>
      <c r="KHK86" s="209"/>
      <c r="KHL86" s="209"/>
      <c r="KHM86" s="209"/>
      <c r="KHN86" s="209"/>
      <c r="KHO86" s="209"/>
      <c r="KHP86" s="209"/>
      <c r="KHQ86" s="209"/>
      <c r="KHR86" s="209"/>
      <c r="KHS86" s="209"/>
      <c r="KHT86" s="209"/>
      <c r="KHU86" s="209"/>
      <c r="KHV86" s="209"/>
      <c r="KHW86" s="209"/>
      <c r="KHX86" s="209"/>
      <c r="KHY86" s="209"/>
      <c r="KHZ86" s="209"/>
      <c r="KIA86" s="209"/>
      <c r="KIB86" s="209"/>
      <c r="KIC86" s="209"/>
      <c r="KID86" s="209"/>
      <c r="KIE86" s="209"/>
      <c r="KIF86" s="209"/>
      <c r="KIG86" s="209"/>
      <c r="KIH86" s="209"/>
      <c r="KII86" s="209"/>
      <c r="KIJ86" s="209"/>
      <c r="KIK86" s="209"/>
      <c r="KIL86" s="209"/>
      <c r="KIM86" s="209"/>
      <c r="KIN86" s="209"/>
      <c r="KIO86" s="209"/>
      <c r="KIP86" s="209"/>
      <c r="KIQ86" s="209"/>
      <c r="KIR86" s="209"/>
      <c r="KIS86" s="209"/>
      <c r="KIT86" s="209"/>
      <c r="KIU86" s="209"/>
      <c r="KIV86" s="209"/>
      <c r="KIW86" s="209"/>
      <c r="KIX86" s="209"/>
      <c r="KIY86" s="209"/>
      <c r="KIZ86" s="209"/>
      <c r="KJA86" s="209"/>
      <c r="KJB86" s="209"/>
      <c r="KJC86" s="209"/>
      <c r="KJD86" s="209"/>
      <c r="KJE86" s="209"/>
      <c r="KJF86" s="209"/>
      <c r="KJG86" s="209"/>
      <c r="KJH86" s="209"/>
      <c r="KJI86" s="209"/>
      <c r="KJJ86" s="209"/>
      <c r="KJK86" s="209"/>
      <c r="KJL86" s="209"/>
      <c r="KJM86" s="209"/>
      <c r="KJN86" s="209"/>
      <c r="KJO86" s="209"/>
      <c r="KJP86" s="209"/>
      <c r="KJQ86" s="209"/>
      <c r="KJR86" s="209"/>
      <c r="KJS86" s="209"/>
      <c r="KJT86" s="209"/>
      <c r="KJU86" s="209"/>
      <c r="KJV86" s="209"/>
      <c r="KJW86" s="209"/>
      <c r="KJX86" s="209"/>
      <c r="KJY86" s="209"/>
      <c r="KJZ86" s="209"/>
      <c r="KKA86" s="209"/>
      <c r="KKB86" s="209"/>
      <c r="KKC86" s="209"/>
      <c r="KKD86" s="209"/>
      <c r="KKE86" s="209"/>
      <c r="KKF86" s="209"/>
      <c r="KKG86" s="209"/>
      <c r="KKH86" s="209"/>
      <c r="KKI86" s="209"/>
      <c r="KKJ86" s="209"/>
      <c r="KKK86" s="209"/>
      <c r="KKL86" s="209"/>
      <c r="KKM86" s="209"/>
      <c r="KKN86" s="209"/>
      <c r="KKO86" s="209"/>
      <c r="KKP86" s="209"/>
      <c r="KKQ86" s="209"/>
      <c r="KKR86" s="209"/>
      <c r="KKS86" s="209"/>
      <c r="KKT86" s="209"/>
      <c r="KKU86" s="209"/>
      <c r="KKV86" s="209"/>
      <c r="KKW86" s="209"/>
      <c r="KKX86" s="209"/>
      <c r="KKY86" s="209"/>
      <c r="KKZ86" s="209"/>
      <c r="KLA86" s="209"/>
      <c r="KLB86" s="209"/>
      <c r="KLC86" s="209"/>
      <c r="KLD86" s="209"/>
      <c r="KLE86" s="209"/>
      <c r="KLF86" s="209"/>
      <c r="KLG86" s="209"/>
      <c r="KLH86" s="209"/>
      <c r="KLI86" s="209"/>
      <c r="KLJ86" s="209"/>
      <c r="KLK86" s="209"/>
      <c r="KLL86" s="209"/>
      <c r="KLM86" s="209"/>
      <c r="KLN86" s="209"/>
      <c r="KLO86" s="209"/>
      <c r="KLP86" s="209"/>
      <c r="KLQ86" s="209"/>
      <c r="KLR86" s="209"/>
      <c r="KLS86" s="209"/>
      <c r="KLT86" s="209"/>
      <c r="KLU86" s="209"/>
      <c r="KLV86" s="209"/>
      <c r="KLW86" s="209"/>
      <c r="KLX86" s="209"/>
      <c r="KLY86" s="209"/>
      <c r="KLZ86" s="209"/>
      <c r="KMA86" s="209"/>
      <c r="KMB86" s="209"/>
      <c r="KMC86" s="209"/>
      <c r="KMD86" s="209"/>
      <c r="KME86" s="209"/>
      <c r="KMF86" s="209"/>
      <c r="KMG86" s="209"/>
      <c r="KMH86" s="209"/>
      <c r="KMI86" s="209"/>
      <c r="KMJ86" s="209"/>
      <c r="KMK86" s="209"/>
      <c r="KML86" s="209"/>
      <c r="KMM86" s="209"/>
      <c r="KMN86" s="209"/>
      <c r="KMO86" s="209"/>
      <c r="KMP86" s="209"/>
      <c r="KMQ86" s="209"/>
      <c r="KMR86" s="209"/>
      <c r="KMS86" s="209"/>
      <c r="KMT86" s="209"/>
      <c r="KMU86" s="209"/>
      <c r="KMV86" s="209"/>
      <c r="KMW86" s="209"/>
      <c r="KMX86" s="209"/>
      <c r="KMY86" s="209"/>
      <c r="KMZ86" s="209"/>
      <c r="KNA86" s="209"/>
      <c r="KNB86" s="209"/>
      <c r="KNC86" s="209"/>
      <c r="KND86" s="209"/>
      <c r="KNE86" s="209"/>
      <c r="KNF86" s="209"/>
      <c r="KNG86" s="209"/>
      <c r="KNH86" s="209"/>
      <c r="KNI86" s="209"/>
      <c r="KNJ86" s="209"/>
      <c r="KNK86" s="209"/>
      <c r="KNL86" s="209"/>
      <c r="KNM86" s="209"/>
      <c r="KNN86" s="209"/>
      <c r="KNO86" s="209"/>
      <c r="KNP86" s="209"/>
      <c r="KNQ86" s="209"/>
      <c r="KNR86" s="209"/>
      <c r="KNS86" s="209"/>
      <c r="KNT86" s="209"/>
      <c r="KNU86" s="209"/>
      <c r="KNV86" s="209"/>
      <c r="KNW86" s="209"/>
      <c r="KNX86" s="209"/>
      <c r="KNY86" s="209"/>
      <c r="KNZ86" s="209"/>
      <c r="KOA86" s="209"/>
      <c r="KOB86" s="209"/>
      <c r="KOC86" s="209"/>
      <c r="KOD86" s="209"/>
      <c r="KOE86" s="209"/>
      <c r="KOF86" s="209"/>
      <c r="KOG86" s="209"/>
      <c r="KOH86" s="209"/>
      <c r="KOI86" s="209"/>
      <c r="KOJ86" s="209"/>
      <c r="KOK86" s="209"/>
      <c r="KOL86" s="209"/>
      <c r="KOM86" s="209"/>
      <c r="KON86" s="209"/>
      <c r="KOO86" s="209"/>
      <c r="KOP86" s="209"/>
      <c r="KOQ86" s="209"/>
      <c r="KOR86" s="209"/>
      <c r="KOS86" s="209"/>
      <c r="KOT86" s="209"/>
      <c r="KOU86" s="209"/>
      <c r="KOV86" s="209"/>
      <c r="KOW86" s="209"/>
      <c r="KOX86" s="209"/>
      <c r="KOY86" s="209"/>
      <c r="KOZ86" s="209"/>
      <c r="KPA86" s="209"/>
      <c r="KPB86" s="209"/>
      <c r="KPC86" s="209"/>
      <c r="KPD86" s="209"/>
      <c r="KPE86" s="209"/>
      <c r="KPF86" s="209"/>
      <c r="KPG86" s="209"/>
      <c r="KPH86" s="209"/>
      <c r="KPI86" s="209"/>
      <c r="KPJ86" s="209"/>
      <c r="KPK86" s="209"/>
      <c r="KPL86" s="209"/>
      <c r="KPM86" s="209"/>
      <c r="KPN86" s="209"/>
      <c r="KPO86" s="209"/>
      <c r="KPP86" s="209"/>
      <c r="KPQ86" s="209"/>
      <c r="KPR86" s="209"/>
      <c r="KPS86" s="209"/>
      <c r="KPT86" s="209"/>
      <c r="KPU86" s="209"/>
      <c r="KPV86" s="209"/>
      <c r="KPW86" s="209"/>
      <c r="KPX86" s="209"/>
      <c r="KPY86" s="209"/>
      <c r="KPZ86" s="209"/>
      <c r="KQA86" s="209"/>
      <c r="KQB86" s="209"/>
      <c r="KQC86" s="209"/>
      <c r="KQD86" s="209"/>
      <c r="KQE86" s="209"/>
      <c r="KQF86" s="209"/>
      <c r="KQG86" s="209"/>
      <c r="KQH86" s="209"/>
      <c r="KQI86" s="209"/>
      <c r="KQJ86" s="209"/>
      <c r="KQK86" s="209"/>
      <c r="KQL86" s="209"/>
      <c r="KQM86" s="209"/>
      <c r="KQN86" s="209"/>
      <c r="KQO86" s="209"/>
      <c r="KQP86" s="209"/>
      <c r="KQQ86" s="209"/>
      <c r="KQR86" s="209"/>
      <c r="KQS86" s="209"/>
      <c r="KQT86" s="209"/>
      <c r="KQU86" s="209"/>
      <c r="KQV86" s="209"/>
      <c r="KQW86" s="209"/>
      <c r="KQX86" s="209"/>
      <c r="KQY86" s="209"/>
      <c r="KQZ86" s="209"/>
      <c r="KRA86" s="209"/>
      <c r="KRB86" s="209"/>
      <c r="KRC86" s="209"/>
      <c r="KRD86" s="209"/>
      <c r="KRE86" s="209"/>
      <c r="KRF86" s="209"/>
      <c r="KRG86" s="209"/>
      <c r="KRH86" s="209"/>
      <c r="KRI86" s="209"/>
      <c r="KRJ86" s="209"/>
      <c r="KRK86" s="209"/>
      <c r="KRL86" s="209"/>
      <c r="KRM86" s="209"/>
      <c r="KRN86" s="209"/>
      <c r="KRO86" s="209"/>
      <c r="KRP86" s="209"/>
      <c r="KRQ86" s="209"/>
      <c r="KRR86" s="209"/>
      <c r="KRS86" s="209"/>
      <c r="KRT86" s="209"/>
      <c r="KRU86" s="209"/>
      <c r="KRV86" s="209"/>
      <c r="KRW86" s="209"/>
      <c r="KRX86" s="209"/>
      <c r="KRY86" s="209"/>
      <c r="KRZ86" s="209"/>
      <c r="KSA86" s="209"/>
      <c r="KSB86" s="209"/>
      <c r="KSC86" s="209"/>
      <c r="KSD86" s="209"/>
      <c r="KSE86" s="209"/>
      <c r="KSF86" s="209"/>
      <c r="KSG86" s="209"/>
      <c r="KSH86" s="209"/>
      <c r="KSI86" s="209"/>
      <c r="KSJ86" s="209"/>
      <c r="KSK86" s="209"/>
      <c r="KSL86" s="209"/>
      <c r="KSM86" s="209"/>
      <c r="KSN86" s="209"/>
      <c r="KSO86" s="209"/>
      <c r="KSP86" s="209"/>
      <c r="KSQ86" s="209"/>
      <c r="KSR86" s="209"/>
      <c r="KSS86" s="209"/>
      <c r="KST86" s="209"/>
      <c r="KSU86" s="209"/>
      <c r="KSV86" s="209"/>
      <c r="KSW86" s="209"/>
      <c r="KSX86" s="209"/>
      <c r="KSY86" s="209"/>
      <c r="KSZ86" s="209"/>
      <c r="KTA86" s="209"/>
      <c r="KTB86" s="209"/>
      <c r="KTC86" s="209"/>
      <c r="KTD86" s="209"/>
      <c r="KTE86" s="209"/>
      <c r="KTF86" s="209"/>
      <c r="KTG86" s="209"/>
      <c r="KTH86" s="209"/>
      <c r="KTI86" s="209"/>
      <c r="KTJ86" s="209"/>
      <c r="KTK86" s="209"/>
      <c r="KTL86" s="209"/>
      <c r="KTM86" s="209"/>
      <c r="KTN86" s="209"/>
      <c r="KTO86" s="209"/>
      <c r="KTP86" s="209"/>
      <c r="KTQ86" s="209"/>
      <c r="KTR86" s="209"/>
      <c r="KTS86" s="209"/>
      <c r="KTT86" s="209"/>
      <c r="KTU86" s="209"/>
      <c r="KTV86" s="209"/>
      <c r="KTW86" s="209"/>
      <c r="KTX86" s="209"/>
      <c r="KTY86" s="209"/>
      <c r="KTZ86" s="209"/>
      <c r="KUA86" s="209"/>
      <c r="KUB86" s="209"/>
      <c r="KUC86" s="209"/>
      <c r="KUD86" s="209"/>
      <c r="KUE86" s="209"/>
      <c r="KUF86" s="209"/>
      <c r="KUG86" s="209"/>
      <c r="KUH86" s="209"/>
      <c r="KUI86" s="209"/>
      <c r="KUJ86" s="209"/>
      <c r="KUK86" s="209"/>
      <c r="KUL86" s="209"/>
      <c r="KUM86" s="209"/>
      <c r="KUN86" s="209"/>
      <c r="KUO86" s="209"/>
      <c r="KUP86" s="209"/>
      <c r="KUQ86" s="209"/>
      <c r="KUR86" s="209"/>
      <c r="KUS86" s="209"/>
      <c r="KUT86" s="209"/>
      <c r="KUU86" s="209"/>
      <c r="KUV86" s="209"/>
      <c r="KUW86" s="209"/>
      <c r="KUX86" s="209"/>
      <c r="KUY86" s="209"/>
      <c r="KUZ86" s="209"/>
      <c r="KVA86" s="209"/>
      <c r="KVB86" s="209"/>
      <c r="KVC86" s="209"/>
      <c r="KVD86" s="209"/>
      <c r="KVE86" s="209"/>
      <c r="KVF86" s="209"/>
      <c r="KVG86" s="209"/>
      <c r="KVH86" s="209"/>
      <c r="KVI86" s="209"/>
      <c r="KVJ86" s="209"/>
      <c r="KVK86" s="209"/>
      <c r="KVL86" s="209"/>
      <c r="KVM86" s="209"/>
      <c r="KVN86" s="209"/>
      <c r="KVO86" s="209"/>
      <c r="KVP86" s="209"/>
      <c r="KVQ86" s="209"/>
      <c r="KVR86" s="209"/>
      <c r="KVS86" s="209"/>
      <c r="KVT86" s="209"/>
      <c r="KVU86" s="209"/>
      <c r="KVV86" s="209"/>
      <c r="KVW86" s="209"/>
      <c r="KVX86" s="209"/>
      <c r="KVY86" s="209"/>
      <c r="KVZ86" s="209"/>
      <c r="KWA86" s="209"/>
      <c r="KWB86" s="209"/>
      <c r="KWC86" s="209"/>
      <c r="KWD86" s="209"/>
      <c r="KWE86" s="209"/>
      <c r="KWF86" s="209"/>
      <c r="KWG86" s="209"/>
      <c r="KWH86" s="209"/>
      <c r="KWI86" s="209"/>
      <c r="KWJ86" s="209"/>
      <c r="KWK86" s="209"/>
      <c r="KWL86" s="209"/>
      <c r="KWM86" s="209"/>
      <c r="KWN86" s="209"/>
      <c r="KWO86" s="209"/>
      <c r="KWP86" s="209"/>
      <c r="KWQ86" s="209"/>
      <c r="KWR86" s="209"/>
      <c r="KWS86" s="209"/>
      <c r="KWT86" s="209"/>
      <c r="KWU86" s="209"/>
      <c r="KWV86" s="209"/>
      <c r="KWW86" s="209"/>
      <c r="KWX86" s="209"/>
      <c r="KWY86" s="209"/>
      <c r="KWZ86" s="209"/>
      <c r="KXA86" s="209"/>
      <c r="KXB86" s="209"/>
      <c r="KXC86" s="209"/>
      <c r="KXD86" s="209"/>
      <c r="KXE86" s="209"/>
      <c r="KXF86" s="209"/>
      <c r="KXG86" s="209"/>
      <c r="KXH86" s="209"/>
      <c r="KXI86" s="209"/>
      <c r="KXJ86" s="209"/>
      <c r="KXK86" s="209"/>
      <c r="KXL86" s="209"/>
      <c r="KXM86" s="209"/>
      <c r="KXN86" s="209"/>
      <c r="KXO86" s="209"/>
      <c r="KXP86" s="209"/>
      <c r="KXQ86" s="209"/>
      <c r="KXR86" s="209"/>
      <c r="KXS86" s="209"/>
      <c r="KXT86" s="209"/>
      <c r="KXU86" s="209"/>
      <c r="KXV86" s="209"/>
      <c r="KXW86" s="209"/>
      <c r="KXX86" s="209"/>
      <c r="KXY86" s="209"/>
      <c r="KXZ86" s="209"/>
      <c r="KYA86" s="209"/>
      <c r="KYB86" s="209"/>
      <c r="KYC86" s="209"/>
      <c r="KYD86" s="209"/>
      <c r="KYE86" s="209"/>
      <c r="KYF86" s="209"/>
      <c r="KYG86" s="209"/>
      <c r="KYH86" s="209"/>
      <c r="KYI86" s="209"/>
      <c r="KYJ86" s="209"/>
      <c r="KYK86" s="209"/>
      <c r="KYL86" s="209"/>
      <c r="KYM86" s="209"/>
      <c r="KYN86" s="209"/>
      <c r="KYO86" s="209"/>
      <c r="KYP86" s="209"/>
      <c r="KYQ86" s="209"/>
      <c r="KYR86" s="209"/>
      <c r="KYS86" s="209"/>
      <c r="KYT86" s="209"/>
      <c r="KYU86" s="209"/>
      <c r="KYV86" s="209"/>
      <c r="KYW86" s="209"/>
      <c r="KYX86" s="209"/>
      <c r="KYY86" s="209"/>
      <c r="KYZ86" s="209"/>
      <c r="KZA86" s="209"/>
      <c r="KZB86" s="209"/>
      <c r="KZC86" s="209"/>
      <c r="KZD86" s="209"/>
      <c r="KZE86" s="209"/>
      <c r="KZF86" s="209"/>
      <c r="KZG86" s="209"/>
      <c r="KZH86" s="209"/>
      <c r="KZI86" s="209"/>
      <c r="KZJ86" s="209"/>
      <c r="KZK86" s="209"/>
      <c r="KZL86" s="209"/>
      <c r="KZM86" s="209"/>
      <c r="KZN86" s="209"/>
      <c r="KZO86" s="209"/>
      <c r="KZP86" s="209"/>
      <c r="KZQ86" s="209"/>
      <c r="KZR86" s="209"/>
      <c r="KZS86" s="209"/>
      <c r="KZT86" s="209"/>
      <c r="KZU86" s="209"/>
      <c r="KZV86" s="209"/>
      <c r="KZW86" s="209"/>
      <c r="KZX86" s="209"/>
      <c r="KZY86" s="209"/>
      <c r="KZZ86" s="209"/>
      <c r="LAA86" s="209"/>
      <c r="LAB86" s="209"/>
      <c r="LAC86" s="209"/>
      <c r="LAD86" s="209"/>
      <c r="LAE86" s="209"/>
      <c r="LAF86" s="209"/>
      <c r="LAG86" s="209"/>
      <c r="LAH86" s="209"/>
      <c r="LAI86" s="209"/>
      <c r="LAJ86" s="209"/>
      <c r="LAK86" s="209"/>
      <c r="LAL86" s="209"/>
      <c r="LAM86" s="209"/>
      <c r="LAN86" s="209"/>
      <c r="LAO86" s="209"/>
      <c r="LAP86" s="209"/>
      <c r="LAQ86" s="209"/>
      <c r="LAR86" s="209"/>
      <c r="LAS86" s="209"/>
      <c r="LAT86" s="209"/>
      <c r="LAU86" s="209"/>
      <c r="LAV86" s="209"/>
      <c r="LAW86" s="209"/>
      <c r="LAX86" s="209"/>
      <c r="LAY86" s="209"/>
      <c r="LAZ86" s="209"/>
      <c r="LBA86" s="209"/>
      <c r="LBB86" s="209"/>
      <c r="LBC86" s="209"/>
      <c r="LBD86" s="209"/>
      <c r="LBE86" s="209"/>
      <c r="LBF86" s="209"/>
      <c r="LBG86" s="209"/>
      <c r="LBH86" s="209"/>
      <c r="LBI86" s="209"/>
      <c r="LBJ86" s="209"/>
      <c r="LBK86" s="209"/>
      <c r="LBL86" s="209"/>
      <c r="LBM86" s="209"/>
      <c r="LBN86" s="209"/>
      <c r="LBO86" s="209"/>
      <c r="LBP86" s="209"/>
      <c r="LBQ86" s="209"/>
      <c r="LBR86" s="209"/>
      <c r="LBS86" s="209"/>
      <c r="LBT86" s="209"/>
      <c r="LBU86" s="209"/>
      <c r="LBV86" s="209"/>
      <c r="LBW86" s="209"/>
      <c r="LBX86" s="209"/>
      <c r="LBY86" s="209"/>
      <c r="LBZ86" s="209"/>
      <c r="LCA86" s="209"/>
      <c r="LCB86" s="209"/>
      <c r="LCC86" s="209"/>
      <c r="LCD86" s="209"/>
      <c r="LCE86" s="209"/>
      <c r="LCF86" s="209"/>
      <c r="LCG86" s="209"/>
      <c r="LCH86" s="209"/>
      <c r="LCI86" s="209"/>
      <c r="LCJ86" s="209"/>
      <c r="LCK86" s="209"/>
      <c r="LCL86" s="209"/>
      <c r="LCM86" s="209"/>
      <c r="LCN86" s="209"/>
      <c r="LCO86" s="209"/>
      <c r="LCP86" s="209"/>
      <c r="LCQ86" s="209"/>
      <c r="LCR86" s="209"/>
      <c r="LCS86" s="209"/>
      <c r="LCT86" s="209"/>
      <c r="LCU86" s="209"/>
      <c r="LCV86" s="209"/>
      <c r="LCW86" s="209"/>
      <c r="LCX86" s="209"/>
      <c r="LCY86" s="209"/>
      <c r="LCZ86" s="209"/>
      <c r="LDA86" s="209"/>
      <c r="LDB86" s="209"/>
      <c r="LDC86" s="209"/>
      <c r="LDD86" s="209"/>
      <c r="LDE86" s="209"/>
      <c r="LDF86" s="209"/>
      <c r="LDG86" s="209"/>
      <c r="LDH86" s="209"/>
      <c r="LDI86" s="209"/>
      <c r="LDJ86" s="209"/>
      <c r="LDK86" s="209"/>
      <c r="LDL86" s="209"/>
      <c r="LDM86" s="209"/>
      <c r="LDN86" s="209"/>
      <c r="LDO86" s="209"/>
      <c r="LDP86" s="209"/>
      <c r="LDQ86" s="209"/>
      <c r="LDR86" s="209"/>
      <c r="LDS86" s="209"/>
      <c r="LDT86" s="209"/>
      <c r="LDU86" s="209"/>
      <c r="LDV86" s="209"/>
      <c r="LDW86" s="209"/>
      <c r="LDX86" s="209"/>
      <c r="LDY86" s="209"/>
      <c r="LDZ86" s="209"/>
      <c r="LEA86" s="209"/>
      <c r="LEB86" s="209"/>
      <c r="LEC86" s="209"/>
      <c r="LED86" s="209"/>
      <c r="LEE86" s="209"/>
      <c r="LEF86" s="209"/>
      <c r="LEG86" s="209"/>
      <c r="LEH86" s="209"/>
      <c r="LEI86" s="209"/>
      <c r="LEJ86" s="209"/>
      <c r="LEK86" s="209"/>
      <c r="LEL86" s="209"/>
      <c r="LEM86" s="209"/>
      <c r="LEN86" s="209"/>
      <c r="LEO86" s="209"/>
      <c r="LEP86" s="209"/>
      <c r="LEQ86" s="209"/>
      <c r="LER86" s="209"/>
      <c r="LES86" s="209"/>
      <c r="LET86" s="209"/>
      <c r="LEU86" s="209"/>
      <c r="LEV86" s="209"/>
      <c r="LEW86" s="209"/>
      <c r="LEX86" s="209"/>
      <c r="LEY86" s="209"/>
      <c r="LEZ86" s="209"/>
      <c r="LFA86" s="209"/>
      <c r="LFB86" s="209"/>
      <c r="LFC86" s="209"/>
      <c r="LFD86" s="209"/>
      <c r="LFE86" s="209"/>
      <c r="LFF86" s="209"/>
      <c r="LFG86" s="209"/>
      <c r="LFH86" s="209"/>
      <c r="LFI86" s="209"/>
      <c r="LFJ86" s="209"/>
      <c r="LFK86" s="209"/>
      <c r="LFL86" s="209"/>
      <c r="LFM86" s="209"/>
      <c r="LFN86" s="209"/>
      <c r="LFO86" s="209"/>
      <c r="LFP86" s="209"/>
      <c r="LFQ86" s="209"/>
      <c r="LFR86" s="209"/>
      <c r="LFS86" s="209"/>
      <c r="LFT86" s="209"/>
      <c r="LFU86" s="209"/>
      <c r="LFV86" s="209"/>
      <c r="LFW86" s="209"/>
      <c r="LFX86" s="209"/>
      <c r="LFY86" s="209"/>
      <c r="LFZ86" s="209"/>
      <c r="LGA86" s="209"/>
      <c r="LGB86" s="209"/>
      <c r="LGC86" s="209"/>
      <c r="LGD86" s="209"/>
      <c r="LGE86" s="209"/>
      <c r="LGF86" s="209"/>
      <c r="LGG86" s="209"/>
      <c r="LGH86" s="209"/>
      <c r="LGI86" s="209"/>
      <c r="LGJ86" s="209"/>
      <c r="LGK86" s="209"/>
      <c r="LGL86" s="209"/>
      <c r="LGM86" s="209"/>
      <c r="LGN86" s="209"/>
      <c r="LGO86" s="209"/>
      <c r="LGP86" s="209"/>
      <c r="LGQ86" s="209"/>
      <c r="LGR86" s="209"/>
      <c r="LGS86" s="209"/>
      <c r="LGT86" s="209"/>
      <c r="LGU86" s="209"/>
      <c r="LGV86" s="209"/>
      <c r="LGW86" s="209"/>
      <c r="LGX86" s="209"/>
      <c r="LGY86" s="209"/>
      <c r="LGZ86" s="209"/>
      <c r="LHA86" s="209"/>
      <c r="LHB86" s="209"/>
      <c r="LHC86" s="209"/>
      <c r="LHD86" s="209"/>
      <c r="LHE86" s="209"/>
      <c r="LHF86" s="209"/>
      <c r="LHG86" s="209"/>
      <c r="LHH86" s="209"/>
      <c r="LHI86" s="209"/>
      <c r="LHJ86" s="209"/>
      <c r="LHK86" s="209"/>
      <c r="LHL86" s="209"/>
      <c r="LHM86" s="209"/>
      <c r="LHN86" s="209"/>
      <c r="LHO86" s="209"/>
      <c r="LHP86" s="209"/>
      <c r="LHQ86" s="209"/>
      <c r="LHR86" s="209"/>
      <c r="LHS86" s="209"/>
      <c r="LHT86" s="209"/>
      <c r="LHU86" s="209"/>
      <c r="LHV86" s="209"/>
      <c r="LHW86" s="209"/>
      <c r="LHX86" s="209"/>
      <c r="LHY86" s="209"/>
      <c r="LHZ86" s="209"/>
      <c r="LIA86" s="209"/>
      <c r="LIB86" s="209"/>
      <c r="LIC86" s="209"/>
      <c r="LID86" s="209"/>
      <c r="LIE86" s="209"/>
      <c r="LIF86" s="209"/>
      <c r="LIG86" s="209"/>
      <c r="LIH86" s="209"/>
      <c r="LII86" s="209"/>
      <c r="LIJ86" s="209"/>
      <c r="LIK86" s="209"/>
      <c r="LIL86" s="209"/>
      <c r="LIM86" s="209"/>
      <c r="LIN86" s="209"/>
      <c r="LIO86" s="209"/>
      <c r="LIP86" s="209"/>
      <c r="LIQ86" s="209"/>
      <c r="LIR86" s="209"/>
      <c r="LIS86" s="209"/>
      <c r="LIT86" s="209"/>
      <c r="LIU86" s="209"/>
      <c r="LIV86" s="209"/>
      <c r="LIW86" s="209"/>
      <c r="LIX86" s="209"/>
      <c r="LIY86" s="209"/>
      <c r="LIZ86" s="209"/>
      <c r="LJA86" s="209"/>
      <c r="LJB86" s="209"/>
      <c r="LJC86" s="209"/>
      <c r="LJD86" s="209"/>
      <c r="LJE86" s="209"/>
      <c r="LJF86" s="209"/>
      <c r="LJG86" s="209"/>
      <c r="LJH86" s="209"/>
      <c r="LJI86" s="209"/>
      <c r="LJJ86" s="209"/>
      <c r="LJK86" s="209"/>
      <c r="LJL86" s="209"/>
      <c r="LJM86" s="209"/>
      <c r="LJN86" s="209"/>
      <c r="LJO86" s="209"/>
      <c r="LJP86" s="209"/>
      <c r="LJQ86" s="209"/>
      <c r="LJR86" s="209"/>
      <c r="LJS86" s="209"/>
      <c r="LJT86" s="209"/>
      <c r="LJU86" s="209"/>
      <c r="LJV86" s="209"/>
      <c r="LJW86" s="209"/>
      <c r="LJX86" s="209"/>
      <c r="LJY86" s="209"/>
      <c r="LJZ86" s="209"/>
      <c r="LKA86" s="209"/>
      <c r="LKB86" s="209"/>
      <c r="LKC86" s="209"/>
      <c r="LKD86" s="209"/>
      <c r="LKE86" s="209"/>
      <c r="LKF86" s="209"/>
      <c r="LKG86" s="209"/>
      <c r="LKH86" s="209"/>
      <c r="LKI86" s="209"/>
      <c r="LKJ86" s="209"/>
      <c r="LKK86" s="209"/>
      <c r="LKL86" s="209"/>
      <c r="LKM86" s="209"/>
      <c r="LKN86" s="209"/>
      <c r="LKO86" s="209"/>
      <c r="LKP86" s="209"/>
      <c r="LKQ86" s="209"/>
      <c r="LKR86" s="209"/>
      <c r="LKS86" s="209"/>
      <c r="LKT86" s="209"/>
      <c r="LKU86" s="209"/>
      <c r="LKV86" s="209"/>
      <c r="LKW86" s="209"/>
      <c r="LKX86" s="209"/>
      <c r="LKY86" s="209"/>
      <c r="LKZ86" s="209"/>
      <c r="LLA86" s="209"/>
      <c r="LLB86" s="209"/>
      <c r="LLC86" s="209"/>
      <c r="LLD86" s="209"/>
      <c r="LLE86" s="209"/>
      <c r="LLF86" s="209"/>
      <c r="LLG86" s="209"/>
      <c r="LLH86" s="209"/>
      <c r="LLI86" s="209"/>
      <c r="LLJ86" s="209"/>
      <c r="LLK86" s="209"/>
      <c r="LLL86" s="209"/>
      <c r="LLM86" s="209"/>
      <c r="LLN86" s="209"/>
      <c r="LLO86" s="209"/>
      <c r="LLP86" s="209"/>
      <c r="LLQ86" s="209"/>
      <c r="LLR86" s="209"/>
      <c r="LLS86" s="209"/>
      <c r="LLT86" s="209"/>
      <c r="LLU86" s="209"/>
      <c r="LLV86" s="209"/>
      <c r="LLW86" s="209"/>
      <c r="LLX86" s="209"/>
      <c r="LLY86" s="209"/>
      <c r="LLZ86" s="209"/>
      <c r="LMA86" s="209"/>
      <c r="LMB86" s="209"/>
      <c r="LMC86" s="209"/>
      <c r="LMD86" s="209"/>
      <c r="LME86" s="209"/>
      <c r="LMF86" s="209"/>
      <c r="LMG86" s="209"/>
      <c r="LMH86" s="209"/>
      <c r="LMI86" s="209"/>
      <c r="LMJ86" s="209"/>
      <c r="LMK86" s="209"/>
      <c r="LML86" s="209"/>
      <c r="LMM86" s="209"/>
      <c r="LMN86" s="209"/>
      <c r="LMO86" s="209"/>
      <c r="LMP86" s="209"/>
      <c r="LMQ86" s="209"/>
      <c r="LMR86" s="209"/>
      <c r="LMS86" s="209"/>
      <c r="LMT86" s="209"/>
      <c r="LMU86" s="209"/>
      <c r="LMV86" s="209"/>
      <c r="LMW86" s="209"/>
      <c r="LMX86" s="209"/>
      <c r="LMY86" s="209"/>
      <c r="LMZ86" s="209"/>
      <c r="LNA86" s="209"/>
      <c r="LNB86" s="209"/>
      <c r="LNC86" s="209"/>
      <c r="LND86" s="209"/>
      <c r="LNE86" s="209"/>
      <c r="LNF86" s="209"/>
      <c r="LNG86" s="209"/>
      <c r="LNH86" s="209"/>
      <c r="LNI86" s="209"/>
      <c r="LNJ86" s="209"/>
      <c r="LNK86" s="209"/>
      <c r="LNL86" s="209"/>
      <c r="LNM86" s="209"/>
      <c r="LNN86" s="209"/>
      <c r="LNO86" s="209"/>
      <c r="LNP86" s="209"/>
      <c r="LNQ86" s="209"/>
      <c r="LNR86" s="209"/>
      <c r="LNS86" s="209"/>
      <c r="LNT86" s="209"/>
      <c r="LNU86" s="209"/>
      <c r="LNV86" s="209"/>
      <c r="LNW86" s="209"/>
      <c r="LNX86" s="209"/>
      <c r="LNY86" s="209"/>
      <c r="LNZ86" s="209"/>
      <c r="LOA86" s="209"/>
      <c r="LOB86" s="209"/>
      <c r="LOC86" s="209"/>
      <c r="LOD86" s="209"/>
      <c r="LOE86" s="209"/>
      <c r="LOF86" s="209"/>
      <c r="LOG86" s="209"/>
      <c r="LOH86" s="209"/>
      <c r="LOI86" s="209"/>
      <c r="LOJ86" s="209"/>
      <c r="LOK86" s="209"/>
      <c r="LOL86" s="209"/>
      <c r="LOM86" s="209"/>
      <c r="LON86" s="209"/>
      <c r="LOO86" s="209"/>
      <c r="LOP86" s="209"/>
      <c r="LOQ86" s="209"/>
      <c r="LOR86" s="209"/>
      <c r="LOS86" s="209"/>
      <c r="LOT86" s="209"/>
      <c r="LOU86" s="209"/>
      <c r="LOV86" s="209"/>
      <c r="LOW86" s="209"/>
      <c r="LOX86" s="209"/>
      <c r="LOY86" s="209"/>
      <c r="LOZ86" s="209"/>
      <c r="LPA86" s="209"/>
      <c r="LPB86" s="209"/>
      <c r="LPC86" s="209"/>
      <c r="LPD86" s="209"/>
      <c r="LPE86" s="209"/>
      <c r="LPF86" s="209"/>
      <c r="LPG86" s="209"/>
      <c r="LPH86" s="209"/>
      <c r="LPI86" s="209"/>
      <c r="LPJ86" s="209"/>
      <c r="LPK86" s="209"/>
      <c r="LPL86" s="209"/>
      <c r="LPM86" s="209"/>
      <c r="LPN86" s="209"/>
      <c r="LPO86" s="209"/>
      <c r="LPP86" s="209"/>
      <c r="LPQ86" s="209"/>
      <c r="LPR86" s="209"/>
      <c r="LPS86" s="209"/>
      <c r="LPT86" s="209"/>
      <c r="LPU86" s="209"/>
      <c r="LPV86" s="209"/>
      <c r="LPW86" s="209"/>
      <c r="LPX86" s="209"/>
      <c r="LPY86" s="209"/>
      <c r="LPZ86" s="209"/>
      <c r="LQA86" s="209"/>
      <c r="LQB86" s="209"/>
      <c r="LQC86" s="209"/>
      <c r="LQD86" s="209"/>
      <c r="LQE86" s="209"/>
      <c r="LQF86" s="209"/>
      <c r="LQG86" s="209"/>
      <c r="LQH86" s="209"/>
      <c r="LQI86" s="209"/>
      <c r="LQJ86" s="209"/>
      <c r="LQK86" s="209"/>
      <c r="LQL86" s="209"/>
      <c r="LQM86" s="209"/>
      <c r="LQN86" s="209"/>
      <c r="LQO86" s="209"/>
      <c r="LQP86" s="209"/>
      <c r="LQQ86" s="209"/>
      <c r="LQR86" s="209"/>
      <c r="LQS86" s="209"/>
      <c r="LQT86" s="209"/>
      <c r="LQU86" s="209"/>
      <c r="LQV86" s="209"/>
      <c r="LQW86" s="209"/>
      <c r="LQX86" s="209"/>
      <c r="LQY86" s="209"/>
      <c r="LQZ86" s="209"/>
      <c r="LRA86" s="209"/>
      <c r="LRB86" s="209"/>
      <c r="LRC86" s="209"/>
      <c r="LRD86" s="209"/>
      <c r="LRE86" s="209"/>
      <c r="LRF86" s="209"/>
      <c r="LRG86" s="209"/>
      <c r="LRH86" s="209"/>
      <c r="LRI86" s="209"/>
      <c r="LRJ86" s="209"/>
      <c r="LRK86" s="209"/>
      <c r="LRL86" s="209"/>
      <c r="LRM86" s="209"/>
      <c r="LRN86" s="209"/>
      <c r="LRO86" s="209"/>
      <c r="LRP86" s="209"/>
      <c r="LRQ86" s="209"/>
      <c r="LRR86" s="209"/>
      <c r="LRS86" s="209"/>
      <c r="LRT86" s="209"/>
      <c r="LRU86" s="209"/>
      <c r="LRV86" s="209"/>
      <c r="LRW86" s="209"/>
      <c r="LRX86" s="209"/>
      <c r="LRY86" s="209"/>
      <c r="LRZ86" s="209"/>
      <c r="LSA86" s="209"/>
      <c r="LSB86" s="209"/>
      <c r="LSC86" s="209"/>
      <c r="LSD86" s="209"/>
      <c r="LSE86" s="209"/>
      <c r="LSF86" s="209"/>
      <c r="LSG86" s="209"/>
      <c r="LSH86" s="209"/>
      <c r="LSI86" s="209"/>
      <c r="LSJ86" s="209"/>
      <c r="LSK86" s="209"/>
      <c r="LSL86" s="209"/>
      <c r="LSM86" s="209"/>
      <c r="LSN86" s="209"/>
      <c r="LSO86" s="209"/>
      <c r="LSP86" s="209"/>
      <c r="LSQ86" s="209"/>
      <c r="LSR86" s="209"/>
      <c r="LSS86" s="209"/>
      <c r="LST86" s="209"/>
      <c r="LSU86" s="209"/>
      <c r="LSV86" s="209"/>
      <c r="LSW86" s="209"/>
      <c r="LSX86" s="209"/>
      <c r="LSY86" s="209"/>
      <c r="LSZ86" s="209"/>
      <c r="LTA86" s="209"/>
      <c r="LTB86" s="209"/>
      <c r="LTC86" s="209"/>
      <c r="LTD86" s="209"/>
      <c r="LTE86" s="209"/>
      <c r="LTF86" s="209"/>
      <c r="LTG86" s="209"/>
      <c r="LTH86" s="209"/>
      <c r="LTI86" s="209"/>
      <c r="LTJ86" s="209"/>
      <c r="LTK86" s="209"/>
      <c r="LTL86" s="209"/>
      <c r="LTM86" s="209"/>
      <c r="LTN86" s="209"/>
      <c r="LTO86" s="209"/>
      <c r="LTP86" s="209"/>
      <c r="LTQ86" s="209"/>
      <c r="LTR86" s="209"/>
      <c r="LTS86" s="209"/>
      <c r="LTT86" s="209"/>
      <c r="LTU86" s="209"/>
      <c r="LTV86" s="209"/>
      <c r="LTW86" s="209"/>
      <c r="LTX86" s="209"/>
      <c r="LTY86" s="209"/>
      <c r="LTZ86" s="209"/>
      <c r="LUA86" s="209"/>
      <c r="LUB86" s="209"/>
      <c r="LUC86" s="209"/>
      <c r="LUD86" s="209"/>
      <c r="LUE86" s="209"/>
      <c r="LUF86" s="209"/>
      <c r="LUG86" s="209"/>
      <c r="LUH86" s="209"/>
      <c r="LUI86" s="209"/>
      <c r="LUJ86" s="209"/>
      <c r="LUK86" s="209"/>
      <c r="LUL86" s="209"/>
      <c r="LUM86" s="209"/>
      <c r="LUN86" s="209"/>
      <c r="LUO86" s="209"/>
      <c r="LUP86" s="209"/>
      <c r="LUQ86" s="209"/>
      <c r="LUR86" s="209"/>
      <c r="LUS86" s="209"/>
      <c r="LUT86" s="209"/>
      <c r="LUU86" s="209"/>
      <c r="LUV86" s="209"/>
      <c r="LUW86" s="209"/>
      <c r="LUX86" s="209"/>
      <c r="LUY86" s="209"/>
      <c r="LUZ86" s="209"/>
      <c r="LVA86" s="209"/>
      <c r="LVB86" s="209"/>
      <c r="LVC86" s="209"/>
      <c r="LVD86" s="209"/>
      <c r="LVE86" s="209"/>
      <c r="LVF86" s="209"/>
      <c r="LVG86" s="209"/>
      <c r="LVH86" s="209"/>
      <c r="LVI86" s="209"/>
      <c r="LVJ86" s="209"/>
      <c r="LVK86" s="209"/>
      <c r="LVL86" s="209"/>
      <c r="LVM86" s="209"/>
      <c r="LVN86" s="209"/>
      <c r="LVO86" s="209"/>
      <c r="LVP86" s="209"/>
      <c r="LVQ86" s="209"/>
      <c r="LVR86" s="209"/>
      <c r="LVS86" s="209"/>
      <c r="LVT86" s="209"/>
      <c r="LVU86" s="209"/>
      <c r="LVV86" s="209"/>
      <c r="LVW86" s="209"/>
      <c r="LVX86" s="209"/>
      <c r="LVY86" s="209"/>
      <c r="LVZ86" s="209"/>
      <c r="LWA86" s="209"/>
      <c r="LWB86" s="209"/>
      <c r="LWC86" s="209"/>
      <c r="LWD86" s="209"/>
      <c r="LWE86" s="209"/>
      <c r="LWF86" s="209"/>
      <c r="LWG86" s="209"/>
      <c r="LWH86" s="209"/>
      <c r="LWI86" s="209"/>
      <c r="LWJ86" s="209"/>
      <c r="LWK86" s="209"/>
      <c r="LWL86" s="209"/>
      <c r="LWM86" s="209"/>
      <c r="LWN86" s="209"/>
      <c r="LWO86" s="209"/>
      <c r="LWP86" s="209"/>
      <c r="LWQ86" s="209"/>
      <c r="LWR86" s="209"/>
      <c r="LWS86" s="209"/>
      <c r="LWT86" s="209"/>
      <c r="LWU86" s="209"/>
      <c r="LWV86" s="209"/>
      <c r="LWW86" s="209"/>
      <c r="LWX86" s="209"/>
      <c r="LWY86" s="209"/>
      <c r="LWZ86" s="209"/>
      <c r="LXA86" s="209"/>
      <c r="LXB86" s="209"/>
      <c r="LXC86" s="209"/>
      <c r="LXD86" s="209"/>
      <c r="LXE86" s="209"/>
      <c r="LXF86" s="209"/>
      <c r="LXG86" s="209"/>
      <c r="LXH86" s="209"/>
      <c r="LXI86" s="209"/>
      <c r="LXJ86" s="209"/>
      <c r="LXK86" s="209"/>
      <c r="LXL86" s="209"/>
      <c r="LXM86" s="209"/>
      <c r="LXN86" s="209"/>
      <c r="LXO86" s="209"/>
      <c r="LXP86" s="209"/>
      <c r="LXQ86" s="209"/>
      <c r="LXR86" s="209"/>
      <c r="LXS86" s="209"/>
      <c r="LXT86" s="209"/>
      <c r="LXU86" s="209"/>
      <c r="LXV86" s="209"/>
      <c r="LXW86" s="209"/>
      <c r="LXX86" s="209"/>
      <c r="LXY86" s="209"/>
      <c r="LXZ86" s="209"/>
      <c r="LYA86" s="209"/>
      <c r="LYB86" s="209"/>
      <c r="LYC86" s="209"/>
      <c r="LYD86" s="209"/>
      <c r="LYE86" s="209"/>
      <c r="LYF86" s="209"/>
      <c r="LYG86" s="209"/>
      <c r="LYH86" s="209"/>
      <c r="LYI86" s="209"/>
      <c r="LYJ86" s="209"/>
      <c r="LYK86" s="209"/>
      <c r="LYL86" s="209"/>
      <c r="LYM86" s="209"/>
      <c r="LYN86" s="209"/>
      <c r="LYO86" s="209"/>
      <c r="LYP86" s="209"/>
      <c r="LYQ86" s="209"/>
      <c r="LYR86" s="209"/>
      <c r="LYS86" s="209"/>
      <c r="LYT86" s="209"/>
      <c r="LYU86" s="209"/>
      <c r="LYV86" s="209"/>
      <c r="LYW86" s="209"/>
      <c r="LYX86" s="209"/>
      <c r="LYY86" s="209"/>
      <c r="LYZ86" s="209"/>
      <c r="LZA86" s="209"/>
      <c r="LZB86" s="209"/>
      <c r="LZC86" s="209"/>
      <c r="LZD86" s="209"/>
      <c r="LZE86" s="209"/>
      <c r="LZF86" s="209"/>
      <c r="LZG86" s="209"/>
      <c r="LZH86" s="209"/>
      <c r="LZI86" s="209"/>
      <c r="LZJ86" s="209"/>
      <c r="LZK86" s="209"/>
      <c r="LZL86" s="209"/>
      <c r="LZM86" s="209"/>
      <c r="LZN86" s="209"/>
      <c r="LZO86" s="209"/>
      <c r="LZP86" s="209"/>
      <c r="LZQ86" s="209"/>
      <c r="LZR86" s="209"/>
      <c r="LZS86" s="209"/>
      <c r="LZT86" s="209"/>
      <c r="LZU86" s="209"/>
      <c r="LZV86" s="209"/>
      <c r="LZW86" s="209"/>
      <c r="LZX86" s="209"/>
      <c r="LZY86" s="209"/>
      <c r="LZZ86" s="209"/>
      <c r="MAA86" s="209"/>
      <c r="MAB86" s="209"/>
      <c r="MAC86" s="209"/>
      <c r="MAD86" s="209"/>
      <c r="MAE86" s="209"/>
      <c r="MAF86" s="209"/>
      <c r="MAG86" s="209"/>
      <c r="MAH86" s="209"/>
      <c r="MAI86" s="209"/>
      <c r="MAJ86" s="209"/>
      <c r="MAK86" s="209"/>
      <c r="MAL86" s="209"/>
      <c r="MAM86" s="209"/>
      <c r="MAN86" s="209"/>
      <c r="MAO86" s="209"/>
      <c r="MAP86" s="209"/>
      <c r="MAQ86" s="209"/>
      <c r="MAR86" s="209"/>
      <c r="MAS86" s="209"/>
      <c r="MAT86" s="209"/>
      <c r="MAU86" s="209"/>
      <c r="MAV86" s="209"/>
      <c r="MAW86" s="209"/>
      <c r="MAX86" s="209"/>
      <c r="MAY86" s="209"/>
      <c r="MAZ86" s="209"/>
      <c r="MBA86" s="209"/>
      <c r="MBB86" s="209"/>
      <c r="MBC86" s="209"/>
      <c r="MBD86" s="209"/>
      <c r="MBE86" s="209"/>
      <c r="MBF86" s="209"/>
      <c r="MBG86" s="209"/>
      <c r="MBH86" s="209"/>
      <c r="MBI86" s="209"/>
      <c r="MBJ86" s="209"/>
      <c r="MBK86" s="209"/>
      <c r="MBL86" s="209"/>
      <c r="MBM86" s="209"/>
      <c r="MBN86" s="209"/>
      <c r="MBO86" s="209"/>
      <c r="MBP86" s="209"/>
      <c r="MBQ86" s="209"/>
      <c r="MBR86" s="209"/>
      <c r="MBS86" s="209"/>
      <c r="MBT86" s="209"/>
      <c r="MBU86" s="209"/>
      <c r="MBV86" s="209"/>
      <c r="MBW86" s="209"/>
      <c r="MBX86" s="209"/>
      <c r="MBY86" s="209"/>
      <c r="MBZ86" s="209"/>
      <c r="MCA86" s="209"/>
      <c r="MCB86" s="209"/>
      <c r="MCC86" s="209"/>
      <c r="MCD86" s="209"/>
      <c r="MCE86" s="209"/>
      <c r="MCF86" s="209"/>
      <c r="MCG86" s="209"/>
      <c r="MCH86" s="209"/>
      <c r="MCI86" s="209"/>
      <c r="MCJ86" s="209"/>
      <c r="MCK86" s="209"/>
      <c r="MCL86" s="209"/>
      <c r="MCM86" s="209"/>
      <c r="MCN86" s="209"/>
      <c r="MCO86" s="209"/>
      <c r="MCP86" s="209"/>
      <c r="MCQ86" s="209"/>
      <c r="MCR86" s="209"/>
      <c r="MCS86" s="209"/>
      <c r="MCT86" s="209"/>
      <c r="MCU86" s="209"/>
      <c r="MCV86" s="209"/>
      <c r="MCW86" s="209"/>
      <c r="MCX86" s="209"/>
      <c r="MCY86" s="209"/>
      <c r="MCZ86" s="209"/>
      <c r="MDA86" s="209"/>
      <c r="MDB86" s="209"/>
      <c r="MDC86" s="209"/>
      <c r="MDD86" s="209"/>
      <c r="MDE86" s="209"/>
      <c r="MDF86" s="209"/>
      <c r="MDG86" s="209"/>
      <c r="MDH86" s="209"/>
      <c r="MDI86" s="209"/>
      <c r="MDJ86" s="209"/>
      <c r="MDK86" s="209"/>
      <c r="MDL86" s="209"/>
      <c r="MDM86" s="209"/>
      <c r="MDN86" s="209"/>
      <c r="MDO86" s="209"/>
      <c r="MDP86" s="209"/>
      <c r="MDQ86" s="209"/>
      <c r="MDR86" s="209"/>
      <c r="MDS86" s="209"/>
      <c r="MDT86" s="209"/>
      <c r="MDU86" s="209"/>
      <c r="MDV86" s="209"/>
      <c r="MDW86" s="209"/>
      <c r="MDX86" s="209"/>
      <c r="MDY86" s="209"/>
      <c r="MDZ86" s="209"/>
      <c r="MEA86" s="209"/>
      <c r="MEB86" s="209"/>
      <c r="MEC86" s="209"/>
      <c r="MED86" s="209"/>
      <c r="MEE86" s="209"/>
      <c r="MEF86" s="209"/>
      <c r="MEG86" s="209"/>
      <c r="MEH86" s="209"/>
      <c r="MEI86" s="209"/>
      <c r="MEJ86" s="209"/>
      <c r="MEK86" s="209"/>
      <c r="MEL86" s="209"/>
      <c r="MEM86" s="209"/>
      <c r="MEN86" s="209"/>
      <c r="MEO86" s="209"/>
      <c r="MEP86" s="209"/>
      <c r="MEQ86" s="209"/>
      <c r="MER86" s="209"/>
      <c r="MES86" s="209"/>
      <c r="MET86" s="209"/>
      <c r="MEU86" s="209"/>
      <c r="MEV86" s="209"/>
      <c r="MEW86" s="209"/>
      <c r="MEX86" s="209"/>
      <c r="MEY86" s="209"/>
      <c r="MEZ86" s="209"/>
      <c r="MFA86" s="209"/>
      <c r="MFB86" s="209"/>
      <c r="MFC86" s="209"/>
      <c r="MFD86" s="209"/>
      <c r="MFE86" s="209"/>
      <c r="MFF86" s="209"/>
      <c r="MFG86" s="209"/>
      <c r="MFH86" s="209"/>
      <c r="MFI86" s="209"/>
      <c r="MFJ86" s="209"/>
      <c r="MFK86" s="209"/>
      <c r="MFL86" s="209"/>
      <c r="MFM86" s="209"/>
      <c r="MFN86" s="209"/>
      <c r="MFO86" s="209"/>
      <c r="MFP86" s="209"/>
      <c r="MFQ86" s="209"/>
      <c r="MFR86" s="209"/>
      <c r="MFS86" s="209"/>
      <c r="MFT86" s="209"/>
      <c r="MFU86" s="209"/>
      <c r="MFV86" s="209"/>
      <c r="MFW86" s="209"/>
      <c r="MFX86" s="209"/>
      <c r="MFY86" s="209"/>
      <c r="MFZ86" s="209"/>
      <c r="MGA86" s="209"/>
      <c r="MGB86" s="209"/>
      <c r="MGC86" s="209"/>
      <c r="MGD86" s="209"/>
      <c r="MGE86" s="209"/>
      <c r="MGF86" s="209"/>
      <c r="MGG86" s="209"/>
      <c r="MGH86" s="209"/>
      <c r="MGI86" s="209"/>
      <c r="MGJ86" s="209"/>
      <c r="MGK86" s="209"/>
      <c r="MGL86" s="209"/>
      <c r="MGM86" s="209"/>
      <c r="MGN86" s="209"/>
      <c r="MGO86" s="209"/>
      <c r="MGP86" s="209"/>
      <c r="MGQ86" s="209"/>
      <c r="MGR86" s="209"/>
      <c r="MGS86" s="209"/>
      <c r="MGT86" s="209"/>
      <c r="MGU86" s="209"/>
      <c r="MGV86" s="209"/>
      <c r="MGW86" s="209"/>
      <c r="MGX86" s="209"/>
      <c r="MGY86" s="209"/>
      <c r="MGZ86" s="209"/>
      <c r="MHA86" s="209"/>
      <c r="MHB86" s="209"/>
      <c r="MHC86" s="209"/>
      <c r="MHD86" s="209"/>
      <c r="MHE86" s="209"/>
      <c r="MHF86" s="209"/>
      <c r="MHG86" s="209"/>
      <c r="MHH86" s="209"/>
      <c r="MHI86" s="209"/>
      <c r="MHJ86" s="209"/>
      <c r="MHK86" s="209"/>
      <c r="MHL86" s="209"/>
      <c r="MHM86" s="209"/>
      <c r="MHN86" s="209"/>
      <c r="MHO86" s="209"/>
      <c r="MHP86" s="209"/>
      <c r="MHQ86" s="209"/>
      <c r="MHR86" s="209"/>
      <c r="MHS86" s="209"/>
      <c r="MHT86" s="209"/>
      <c r="MHU86" s="209"/>
      <c r="MHV86" s="209"/>
      <c r="MHW86" s="209"/>
      <c r="MHX86" s="209"/>
      <c r="MHY86" s="209"/>
      <c r="MHZ86" s="209"/>
      <c r="MIA86" s="209"/>
      <c r="MIB86" s="209"/>
      <c r="MIC86" s="209"/>
      <c r="MID86" s="209"/>
      <c r="MIE86" s="209"/>
      <c r="MIF86" s="209"/>
      <c r="MIG86" s="209"/>
      <c r="MIH86" s="209"/>
      <c r="MII86" s="209"/>
      <c r="MIJ86" s="209"/>
      <c r="MIK86" s="209"/>
      <c r="MIL86" s="209"/>
      <c r="MIM86" s="209"/>
      <c r="MIN86" s="209"/>
      <c r="MIO86" s="209"/>
      <c r="MIP86" s="209"/>
      <c r="MIQ86" s="209"/>
      <c r="MIR86" s="209"/>
      <c r="MIS86" s="209"/>
      <c r="MIT86" s="209"/>
      <c r="MIU86" s="209"/>
      <c r="MIV86" s="209"/>
      <c r="MIW86" s="209"/>
      <c r="MIX86" s="209"/>
      <c r="MIY86" s="209"/>
      <c r="MIZ86" s="209"/>
      <c r="MJA86" s="209"/>
      <c r="MJB86" s="209"/>
      <c r="MJC86" s="209"/>
      <c r="MJD86" s="209"/>
      <c r="MJE86" s="209"/>
      <c r="MJF86" s="209"/>
      <c r="MJG86" s="209"/>
      <c r="MJH86" s="209"/>
      <c r="MJI86" s="209"/>
      <c r="MJJ86" s="209"/>
      <c r="MJK86" s="209"/>
      <c r="MJL86" s="209"/>
      <c r="MJM86" s="209"/>
      <c r="MJN86" s="209"/>
      <c r="MJO86" s="209"/>
      <c r="MJP86" s="209"/>
      <c r="MJQ86" s="209"/>
      <c r="MJR86" s="209"/>
      <c r="MJS86" s="209"/>
      <c r="MJT86" s="209"/>
      <c r="MJU86" s="209"/>
      <c r="MJV86" s="209"/>
      <c r="MJW86" s="209"/>
      <c r="MJX86" s="209"/>
      <c r="MJY86" s="209"/>
      <c r="MJZ86" s="209"/>
      <c r="MKA86" s="209"/>
      <c r="MKB86" s="209"/>
      <c r="MKC86" s="209"/>
      <c r="MKD86" s="209"/>
      <c r="MKE86" s="209"/>
      <c r="MKF86" s="209"/>
      <c r="MKG86" s="209"/>
      <c r="MKH86" s="209"/>
      <c r="MKI86" s="209"/>
      <c r="MKJ86" s="209"/>
      <c r="MKK86" s="209"/>
      <c r="MKL86" s="209"/>
      <c r="MKM86" s="209"/>
      <c r="MKN86" s="209"/>
      <c r="MKO86" s="209"/>
      <c r="MKP86" s="209"/>
      <c r="MKQ86" s="209"/>
      <c r="MKR86" s="209"/>
      <c r="MKS86" s="209"/>
      <c r="MKT86" s="209"/>
      <c r="MKU86" s="209"/>
      <c r="MKV86" s="209"/>
      <c r="MKW86" s="209"/>
      <c r="MKX86" s="209"/>
      <c r="MKY86" s="209"/>
      <c r="MKZ86" s="209"/>
      <c r="MLA86" s="209"/>
      <c r="MLB86" s="209"/>
      <c r="MLC86" s="209"/>
      <c r="MLD86" s="209"/>
      <c r="MLE86" s="209"/>
      <c r="MLF86" s="209"/>
      <c r="MLG86" s="209"/>
      <c r="MLH86" s="209"/>
      <c r="MLI86" s="209"/>
      <c r="MLJ86" s="209"/>
      <c r="MLK86" s="209"/>
      <c r="MLL86" s="209"/>
      <c r="MLM86" s="209"/>
      <c r="MLN86" s="209"/>
      <c r="MLO86" s="209"/>
      <c r="MLP86" s="209"/>
      <c r="MLQ86" s="209"/>
      <c r="MLR86" s="209"/>
      <c r="MLS86" s="209"/>
      <c r="MLT86" s="209"/>
      <c r="MLU86" s="209"/>
      <c r="MLV86" s="209"/>
      <c r="MLW86" s="209"/>
      <c r="MLX86" s="209"/>
      <c r="MLY86" s="209"/>
      <c r="MLZ86" s="209"/>
      <c r="MMA86" s="209"/>
      <c r="MMB86" s="209"/>
      <c r="MMC86" s="209"/>
      <c r="MMD86" s="209"/>
      <c r="MME86" s="209"/>
      <c r="MMF86" s="209"/>
      <c r="MMG86" s="209"/>
      <c r="MMH86" s="209"/>
      <c r="MMI86" s="209"/>
      <c r="MMJ86" s="209"/>
      <c r="MMK86" s="209"/>
      <c r="MML86" s="209"/>
      <c r="MMM86" s="209"/>
      <c r="MMN86" s="209"/>
      <c r="MMO86" s="209"/>
      <c r="MMP86" s="209"/>
      <c r="MMQ86" s="209"/>
      <c r="MMR86" s="209"/>
      <c r="MMS86" s="209"/>
      <c r="MMT86" s="209"/>
      <c r="MMU86" s="209"/>
      <c r="MMV86" s="209"/>
      <c r="MMW86" s="209"/>
      <c r="MMX86" s="209"/>
      <c r="MMY86" s="209"/>
      <c r="MMZ86" s="209"/>
      <c r="MNA86" s="209"/>
      <c r="MNB86" s="209"/>
      <c r="MNC86" s="209"/>
      <c r="MND86" s="209"/>
      <c r="MNE86" s="209"/>
      <c r="MNF86" s="209"/>
      <c r="MNG86" s="209"/>
      <c r="MNH86" s="209"/>
      <c r="MNI86" s="209"/>
      <c r="MNJ86" s="209"/>
      <c r="MNK86" s="209"/>
      <c r="MNL86" s="209"/>
      <c r="MNM86" s="209"/>
      <c r="MNN86" s="209"/>
      <c r="MNO86" s="209"/>
      <c r="MNP86" s="209"/>
      <c r="MNQ86" s="209"/>
      <c r="MNR86" s="209"/>
      <c r="MNS86" s="209"/>
      <c r="MNT86" s="209"/>
      <c r="MNU86" s="209"/>
      <c r="MNV86" s="209"/>
      <c r="MNW86" s="209"/>
      <c r="MNX86" s="209"/>
      <c r="MNY86" s="209"/>
      <c r="MNZ86" s="209"/>
      <c r="MOA86" s="209"/>
      <c r="MOB86" s="209"/>
      <c r="MOC86" s="209"/>
      <c r="MOD86" s="209"/>
      <c r="MOE86" s="209"/>
      <c r="MOF86" s="209"/>
      <c r="MOG86" s="209"/>
      <c r="MOH86" s="209"/>
      <c r="MOI86" s="209"/>
      <c r="MOJ86" s="209"/>
      <c r="MOK86" s="209"/>
      <c r="MOL86" s="209"/>
      <c r="MOM86" s="209"/>
      <c r="MON86" s="209"/>
      <c r="MOO86" s="209"/>
      <c r="MOP86" s="209"/>
      <c r="MOQ86" s="209"/>
      <c r="MOR86" s="209"/>
      <c r="MOS86" s="209"/>
      <c r="MOT86" s="209"/>
      <c r="MOU86" s="209"/>
      <c r="MOV86" s="209"/>
      <c r="MOW86" s="209"/>
      <c r="MOX86" s="209"/>
      <c r="MOY86" s="209"/>
      <c r="MOZ86" s="209"/>
      <c r="MPA86" s="209"/>
      <c r="MPB86" s="209"/>
      <c r="MPC86" s="209"/>
      <c r="MPD86" s="209"/>
      <c r="MPE86" s="209"/>
      <c r="MPF86" s="209"/>
      <c r="MPG86" s="209"/>
      <c r="MPH86" s="209"/>
      <c r="MPI86" s="209"/>
      <c r="MPJ86" s="209"/>
      <c r="MPK86" s="209"/>
      <c r="MPL86" s="209"/>
      <c r="MPM86" s="209"/>
      <c r="MPN86" s="209"/>
      <c r="MPO86" s="209"/>
      <c r="MPP86" s="209"/>
      <c r="MPQ86" s="209"/>
      <c r="MPR86" s="209"/>
      <c r="MPS86" s="209"/>
      <c r="MPT86" s="209"/>
      <c r="MPU86" s="209"/>
      <c r="MPV86" s="209"/>
      <c r="MPW86" s="209"/>
      <c r="MPX86" s="209"/>
      <c r="MPY86" s="209"/>
      <c r="MPZ86" s="209"/>
      <c r="MQA86" s="209"/>
      <c r="MQB86" s="209"/>
      <c r="MQC86" s="209"/>
      <c r="MQD86" s="209"/>
      <c r="MQE86" s="209"/>
      <c r="MQF86" s="209"/>
      <c r="MQG86" s="209"/>
      <c r="MQH86" s="209"/>
      <c r="MQI86" s="209"/>
      <c r="MQJ86" s="209"/>
      <c r="MQK86" s="209"/>
      <c r="MQL86" s="209"/>
      <c r="MQM86" s="209"/>
      <c r="MQN86" s="209"/>
      <c r="MQO86" s="209"/>
      <c r="MQP86" s="209"/>
      <c r="MQQ86" s="209"/>
      <c r="MQR86" s="209"/>
      <c r="MQS86" s="209"/>
      <c r="MQT86" s="209"/>
      <c r="MQU86" s="209"/>
      <c r="MQV86" s="209"/>
      <c r="MQW86" s="209"/>
      <c r="MQX86" s="209"/>
      <c r="MQY86" s="209"/>
      <c r="MQZ86" s="209"/>
      <c r="MRA86" s="209"/>
      <c r="MRB86" s="209"/>
      <c r="MRC86" s="209"/>
      <c r="MRD86" s="209"/>
      <c r="MRE86" s="209"/>
      <c r="MRF86" s="209"/>
      <c r="MRG86" s="209"/>
      <c r="MRH86" s="209"/>
      <c r="MRI86" s="209"/>
      <c r="MRJ86" s="209"/>
      <c r="MRK86" s="209"/>
      <c r="MRL86" s="209"/>
      <c r="MRM86" s="209"/>
      <c r="MRN86" s="209"/>
      <c r="MRO86" s="209"/>
      <c r="MRP86" s="209"/>
      <c r="MRQ86" s="209"/>
      <c r="MRR86" s="209"/>
      <c r="MRS86" s="209"/>
      <c r="MRT86" s="209"/>
      <c r="MRU86" s="209"/>
      <c r="MRV86" s="209"/>
      <c r="MRW86" s="209"/>
      <c r="MRX86" s="209"/>
      <c r="MRY86" s="209"/>
      <c r="MRZ86" s="209"/>
      <c r="MSA86" s="209"/>
      <c r="MSB86" s="209"/>
      <c r="MSC86" s="209"/>
      <c r="MSD86" s="209"/>
      <c r="MSE86" s="209"/>
      <c r="MSF86" s="209"/>
      <c r="MSG86" s="209"/>
      <c r="MSH86" s="209"/>
      <c r="MSI86" s="209"/>
      <c r="MSJ86" s="209"/>
      <c r="MSK86" s="209"/>
      <c r="MSL86" s="209"/>
      <c r="MSM86" s="209"/>
      <c r="MSN86" s="209"/>
      <c r="MSO86" s="209"/>
      <c r="MSP86" s="209"/>
      <c r="MSQ86" s="209"/>
      <c r="MSR86" s="209"/>
      <c r="MSS86" s="209"/>
      <c r="MST86" s="209"/>
      <c r="MSU86" s="209"/>
      <c r="MSV86" s="209"/>
      <c r="MSW86" s="209"/>
      <c r="MSX86" s="209"/>
      <c r="MSY86" s="209"/>
      <c r="MSZ86" s="209"/>
      <c r="MTA86" s="209"/>
      <c r="MTB86" s="209"/>
      <c r="MTC86" s="209"/>
      <c r="MTD86" s="209"/>
      <c r="MTE86" s="209"/>
      <c r="MTF86" s="209"/>
      <c r="MTG86" s="209"/>
      <c r="MTH86" s="209"/>
      <c r="MTI86" s="209"/>
      <c r="MTJ86" s="209"/>
      <c r="MTK86" s="209"/>
      <c r="MTL86" s="209"/>
      <c r="MTM86" s="209"/>
      <c r="MTN86" s="209"/>
      <c r="MTO86" s="209"/>
      <c r="MTP86" s="209"/>
      <c r="MTQ86" s="209"/>
      <c r="MTR86" s="209"/>
      <c r="MTS86" s="209"/>
      <c r="MTT86" s="209"/>
      <c r="MTU86" s="209"/>
      <c r="MTV86" s="209"/>
      <c r="MTW86" s="209"/>
      <c r="MTX86" s="209"/>
      <c r="MTY86" s="209"/>
      <c r="MTZ86" s="209"/>
      <c r="MUA86" s="209"/>
      <c r="MUB86" s="209"/>
      <c r="MUC86" s="209"/>
      <c r="MUD86" s="209"/>
      <c r="MUE86" s="209"/>
      <c r="MUF86" s="209"/>
      <c r="MUG86" s="209"/>
      <c r="MUH86" s="209"/>
      <c r="MUI86" s="209"/>
      <c r="MUJ86" s="209"/>
      <c r="MUK86" s="209"/>
      <c r="MUL86" s="209"/>
      <c r="MUM86" s="209"/>
      <c r="MUN86" s="209"/>
      <c r="MUO86" s="209"/>
      <c r="MUP86" s="209"/>
      <c r="MUQ86" s="209"/>
      <c r="MUR86" s="209"/>
      <c r="MUS86" s="209"/>
      <c r="MUT86" s="209"/>
      <c r="MUU86" s="209"/>
      <c r="MUV86" s="209"/>
      <c r="MUW86" s="209"/>
      <c r="MUX86" s="209"/>
      <c r="MUY86" s="209"/>
      <c r="MUZ86" s="209"/>
      <c r="MVA86" s="209"/>
      <c r="MVB86" s="209"/>
      <c r="MVC86" s="209"/>
      <c r="MVD86" s="209"/>
      <c r="MVE86" s="209"/>
      <c r="MVF86" s="209"/>
      <c r="MVG86" s="209"/>
      <c r="MVH86" s="209"/>
      <c r="MVI86" s="209"/>
      <c r="MVJ86" s="209"/>
      <c r="MVK86" s="209"/>
      <c r="MVL86" s="209"/>
      <c r="MVM86" s="209"/>
      <c r="MVN86" s="209"/>
      <c r="MVO86" s="209"/>
      <c r="MVP86" s="209"/>
      <c r="MVQ86" s="209"/>
      <c r="MVR86" s="209"/>
      <c r="MVS86" s="209"/>
      <c r="MVT86" s="209"/>
      <c r="MVU86" s="209"/>
      <c r="MVV86" s="209"/>
      <c r="MVW86" s="209"/>
      <c r="MVX86" s="209"/>
      <c r="MVY86" s="209"/>
      <c r="MVZ86" s="209"/>
      <c r="MWA86" s="209"/>
      <c r="MWB86" s="209"/>
      <c r="MWC86" s="209"/>
      <c r="MWD86" s="209"/>
      <c r="MWE86" s="209"/>
      <c r="MWF86" s="209"/>
      <c r="MWG86" s="209"/>
      <c r="MWH86" s="209"/>
      <c r="MWI86" s="209"/>
      <c r="MWJ86" s="209"/>
      <c r="MWK86" s="209"/>
      <c r="MWL86" s="209"/>
      <c r="MWM86" s="209"/>
      <c r="MWN86" s="209"/>
      <c r="MWO86" s="209"/>
      <c r="MWP86" s="209"/>
      <c r="MWQ86" s="209"/>
      <c r="MWR86" s="209"/>
      <c r="MWS86" s="209"/>
      <c r="MWT86" s="209"/>
      <c r="MWU86" s="209"/>
      <c r="MWV86" s="209"/>
      <c r="MWW86" s="209"/>
      <c r="MWX86" s="209"/>
      <c r="MWY86" s="209"/>
      <c r="MWZ86" s="209"/>
      <c r="MXA86" s="209"/>
      <c r="MXB86" s="209"/>
      <c r="MXC86" s="209"/>
      <c r="MXD86" s="209"/>
      <c r="MXE86" s="209"/>
      <c r="MXF86" s="209"/>
      <c r="MXG86" s="209"/>
      <c r="MXH86" s="209"/>
      <c r="MXI86" s="209"/>
      <c r="MXJ86" s="209"/>
      <c r="MXK86" s="209"/>
      <c r="MXL86" s="209"/>
      <c r="MXM86" s="209"/>
      <c r="MXN86" s="209"/>
      <c r="MXO86" s="209"/>
      <c r="MXP86" s="209"/>
      <c r="MXQ86" s="209"/>
      <c r="MXR86" s="209"/>
      <c r="MXS86" s="209"/>
      <c r="MXT86" s="209"/>
      <c r="MXU86" s="209"/>
      <c r="MXV86" s="209"/>
      <c r="MXW86" s="209"/>
      <c r="MXX86" s="209"/>
      <c r="MXY86" s="209"/>
      <c r="MXZ86" s="209"/>
      <c r="MYA86" s="209"/>
      <c r="MYB86" s="209"/>
      <c r="MYC86" s="209"/>
      <c r="MYD86" s="209"/>
      <c r="MYE86" s="209"/>
      <c r="MYF86" s="209"/>
      <c r="MYG86" s="209"/>
      <c r="MYH86" s="209"/>
      <c r="MYI86" s="209"/>
      <c r="MYJ86" s="209"/>
      <c r="MYK86" s="209"/>
      <c r="MYL86" s="209"/>
      <c r="MYM86" s="209"/>
      <c r="MYN86" s="209"/>
      <c r="MYO86" s="209"/>
      <c r="MYP86" s="209"/>
      <c r="MYQ86" s="209"/>
      <c r="MYR86" s="209"/>
      <c r="MYS86" s="209"/>
      <c r="MYT86" s="209"/>
      <c r="MYU86" s="209"/>
      <c r="MYV86" s="209"/>
      <c r="MYW86" s="209"/>
      <c r="MYX86" s="209"/>
      <c r="MYY86" s="209"/>
      <c r="MYZ86" s="209"/>
      <c r="MZA86" s="209"/>
      <c r="MZB86" s="209"/>
      <c r="MZC86" s="209"/>
      <c r="MZD86" s="209"/>
      <c r="MZE86" s="209"/>
      <c r="MZF86" s="209"/>
      <c r="MZG86" s="209"/>
      <c r="MZH86" s="209"/>
      <c r="MZI86" s="209"/>
      <c r="MZJ86" s="209"/>
      <c r="MZK86" s="209"/>
      <c r="MZL86" s="209"/>
      <c r="MZM86" s="209"/>
      <c r="MZN86" s="209"/>
      <c r="MZO86" s="209"/>
      <c r="MZP86" s="209"/>
      <c r="MZQ86" s="209"/>
      <c r="MZR86" s="209"/>
      <c r="MZS86" s="209"/>
      <c r="MZT86" s="209"/>
      <c r="MZU86" s="209"/>
      <c r="MZV86" s="209"/>
      <c r="MZW86" s="209"/>
      <c r="MZX86" s="209"/>
      <c r="MZY86" s="209"/>
      <c r="MZZ86" s="209"/>
      <c r="NAA86" s="209"/>
      <c r="NAB86" s="209"/>
      <c r="NAC86" s="209"/>
      <c r="NAD86" s="209"/>
      <c r="NAE86" s="209"/>
      <c r="NAF86" s="209"/>
      <c r="NAG86" s="209"/>
      <c r="NAH86" s="209"/>
      <c r="NAI86" s="209"/>
      <c r="NAJ86" s="209"/>
      <c r="NAK86" s="209"/>
      <c r="NAL86" s="209"/>
      <c r="NAM86" s="209"/>
      <c r="NAN86" s="209"/>
      <c r="NAO86" s="209"/>
      <c r="NAP86" s="209"/>
      <c r="NAQ86" s="209"/>
      <c r="NAR86" s="209"/>
      <c r="NAS86" s="209"/>
      <c r="NAT86" s="209"/>
      <c r="NAU86" s="209"/>
      <c r="NAV86" s="209"/>
      <c r="NAW86" s="209"/>
      <c r="NAX86" s="209"/>
      <c r="NAY86" s="209"/>
      <c r="NAZ86" s="209"/>
      <c r="NBA86" s="209"/>
      <c r="NBB86" s="209"/>
      <c r="NBC86" s="209"/>
      <c r="NBD86" s="209"/>
      <c r="NBE86" s="209"/>
      <c r="NBF86" s="209"/>
      <c r="NBG86" s="209"/>
      <c r="NBH86" s="209"/>
      <c r="NBI86" s="209"/>
      <c r="NBJ86" s="209"/>
      <c r="NBK86" s="209"/>
      <c r="NBL86" s="209"/>
      <c r="NBM86" s="209"/>
      <c r="NBN86" s="209"/>
      <c r="NBO86" s="209"/>
      <c r="NBP86" s="209"/>
      <c r="NBQ86" s="209"/>
      <c r="NBR86" s="209"/>
      <c r="NBS86" s="209"/>
      <c r="NBT86" s="209"/>
      <c r="NBU86" s="209"/>
      <c r="NBV86" s="209"/>
      <c r="NBW86" s="209"/>
      <c r="NBX86" s="209"/>
      <c r="NBY86" s="209"/>
      <c r="NBZ86" s="209"/>
      <c r="NCA86" s="209"/>
      <c r="NCB86" s="209"/>
      <c r="NCC86" s="209"/>
      <c r="NCD86" s="209"/>
      <c r="NCE86" s="209"/>
      <c r="NCF86" s="209"/>
      <c r="NCG86" s="209"/>
      <c r="NCH86" s="209"/>
      <c r="NCI86" s="209"/>
      <c r="NCJ86" s="209"/>
      <c r="NCK86" s="209"/>
      <c r="NCL86" s="209"/>
      <c r="NCM86" s="209"/>
      <c r="NCN86" s="209"/>
      <c r="NCO86" s="209"/>
      <c r="NCP86" s="209"/>
      <c r="NCQ86" s="209"/>
      <c r="NCR86" s="209"/>
      <c r="NCS86" s="209"/>
      <c r="NCT86" s="209"/>
      <c r="NCU86" s="209"/>
      <c r="NCV86" s="209"/>
      <c r="NCW86" s="209"/>
      <c r="NCX86" s="209"/>
      <c r="NCY86" s="209"/>
      <c r="NCZ86" s="209"/>
      <c r="NDA86" s="209"/>
      <c r="NDB86" s="209"/>
      <c r="NDC86" s="209"/>
      <c r="NDD86" s="209"/>
      <c r="NDE86" s="209"/>
      <c r="NDF86" s="209"/>
      <c r="NDG86" s="209"/>
      <c r="NDH86" s="209"/>
      <c r="NDI86" s="209"/>
      <c r="NDJ86" s="209"/>
      <c r="NDK86" s="209"/>
      <c r="NDL86" s="209"/>
      <c r="NDM86" s="209"/>
      <c r="NDN86" s="209"/>
      <c r="NDO86" s="209"/>
      <c r="NDP86" s="209"/>
      <c r="NDQ86" s="209"/>
      <c r="NDR86" s="209"/>
      <c r="NDS86" s="209"/>
      <c r="NDT86" s="209"/>
      <c r="NDU86" s="209"/>
      <c r="NDV86" s="209"/>
      <c r="NDW86" s="209"/>
      <c r="NDX86" s="209"/>
      <c r="NDY86" s="209"/>
      <c r="NDZ86" s="209"/>
      <c r="NEA86" s="209"/>
      <c r="NEB86" s="209"/>
      <c r="NEC86" s="209"/>
      <c r="NED86" s="209"/>
      <c r="NEE86" s="209"/>
      <c r="NEF86" s="209"/>
      <c r="NEG86" s="209"/>
      <c r="NEH86" s="209"/>
      <c r="NEI86" s="209"/>
      <c r="NEJ86" s="209"/>
      <c r="NEK86" s="209"/>
      <c r="NEL86" s="209"/>
      <c r="NEM86" s="209"/>
      <c r="NEN86" s="209"/>
      <c r="NEO86" s="209"/>
      <c r="NEP86" s="209"/>
      <c r="NEQ86" s="209"/>
      <c r="NER86" s="209"/>
      <c r="NES86" s="209"/>
      <c r="NET86" s="209"/>
      <c r="NEU86" s="209"/>
      <c r="NEV86" s="209"/>
      <c r="NEW86" s="209"/>
      <c r="NEX86" s="209"/>
      <c r="NEY86" s="209"/>
      <c r="NEZ86" s="209"/>
      <c r="NFA86" s="209"/>
      <c r="NFB86" s="209"/>
      <c r="NFC86" s="209"/>
      <c r="NFD86" s="209"/>
      <c r="NFE86" s="209"/>
      <c r="NFF86" s="209"/>
      <c r="NFG86" s="209"/>
      <c r="NFH86" s="209"/>
      <c r="NFI86" s="209"/>
      <c r="NFJ86" s="209"/>
      <c r="NFK86" s="209"/>
      <c r="NFL86" s="209"/>
      <c r="NFM86" s="209"/>
      <c r="NFN86" s="209"/>
      <c r="NFO86" s="209"/>
      <c r="NFP86" s="209"/>
      <c r="NFQ86" s="209"/>
      <c r="NFR86" s="209"/>
      <c r="NFS86" s="209"/>
      <c r="NFT86" s="209"/>
      <c r="NFU86" s="209"/>
      <c r="NFV86" s="209"/>
      <c r="NFW86" s="209"/>
      <c r="NFX86" s="209"/>
      <c r="NFY86" s="209"/>
      <c r="NFZ86" s="209"/>
      <c r="NGA86" s="209"/>
      <c r="NGB86" s="209"/>
      <c r="NGC86" s="209"/>
      <c r="NGD86" s="209"/>
      <c r="NGE86" s="209"/>
      <c r="NGF86" s="209"/>
      <c r="NGG86" s="209"/>
      <c r="NGH86" s="209"/>
      <c r="NGI86" s="209"/>
      <c r="NGJ86" s="209"/>
      <c r="NGK86" s="209"/>
      <c r="NGL86" s="209"/>
      <c r="NGM86" s="209"/>
      <c r="NGN86" s="209"/>
      <c r="NGO86" s="209"/>
      <c r="NGP86" s="209"/>
      <c r="NGQ86" s="209"/>
      <c r="NGR86" s="209"/>
      <c r="NGS86" s="209"/>
      <c r="NGT86" s="209"/>
      <c r="NGU86" s="209"/>
      <c r="NGV86" s="209"/>
      <c r="NGW86" s="209"/>
      <c r="NGX86" s="209"/>
      <c r="NGY86" s="209"/>
      <c r="NGZ86" s="209"/>
      <c r="NHA86" s="209"/>
      <c r="NHB86" s="209"/>
      <c r="NHC86" s="209"/>
      <c r="NHD86" s="209"/>
      <c r="NHE86" s="209"/>
      <c r="NHF86" s="209"/>
      <c r="NHG86" s="209"/>
      <c r="NHH86" s="209"/>
      <c r="NHI86" s="209"/>
      <c r="NHJ86" s="209"/>
      <c r="NHK86" s="209"/>
      <c r="NHL86" s="209"/>
      <c r="NHM86" s="209"/>
      <c r="NHN86" s="209"/>
      <c r="NHO86" s="209"/>
      <c r="NHP86" s="209"/>
      <c r="NHQ86" s="209"/>
      <c r="NHR86" s="209"/>
      <c r="NHS86" s="209"/>
      <c r="NHT86" s="209"/>
      <c r="NHU86" s="209"/>
      <c r="NHV86" s="209"/>
      <c r="NHW86" s="209"/>
      <c r="NHX86" s="209"/>
      <c r="NHY86" s="209"/>
      <c r="NHZ86" s="209"/>
      <c r="NIA86" s="209"/>
      <c r="NIB86" s="209"/>
      <c r="NIC86" s="209"/>
      <c r="NID86" s="209"/>
      <c r="NIE86" s="209"/>
      <c r="NIF86" s="209"/>
      <c r="NIG86" s="209"/>
      <c r="NIH86" s="209"/>
      <c r="NII86" s="209"/>
      <c r="NIJ86" s="209"/>
      <c r="NIK86" s="209"/>
      <c r="NIL86" s="209"/>
      <c r="NIM86" s="209"/>
      <c r="NIN86" s="209"/>
      <c r="NIO86" s="209"/>
      <c r="NIP86" s="209"/>
      <c r="NIQ86" s="209"/>
      <c r="NIR86" s="209"/>
      <c r="NIS86" s="209"/>
      <c r="NIT86" s="209"/>
      <c r="NIU86" s="209"/>
      <c r="NIV86" s="209"/>
      <c r="NIW86" s="209"/>
      <c r="NIX86" s="209"/>
      <c r="NIY86" s="209"/>
      <c r="NIZ86" s="209"/>
      <c r="NJA86" s="209"/>
      <c r="NJB86" s="209"/>
      <c r="NJC86" s="209"/>
      <c r="NJD86" s="209"/>
      <c r="NJE86" s="209"/>
      <c r="NJF86" s="209"/>
      <c r="NJG86" s="209"/>
      <c r="NJH86" s="209"/>
      <c r="NJI86" s="209"/>
      <c r="NJJ86" s="209"/>
      <c r="NJK86" s="209"/>
      <c r="NJL86" s="209"/>
      <c r="NJM86" s="209"/>
      <c r="NJN86" s="209"/>
      <c r="NJO86" s="209"/>
      <c r="NJP86" s="209"/>
      <c r="NJQ86" s="209"/>
      <c r="NJR86" s="209"/>
      <c r="NJS86" s="209"/>
      <c r="NJT86" s="209"/>
      <c r="NJU86" s="209"/>
      <c r="NJV86" s="209"/>
      <c r="NJW86" s="209"/>
      <c r="NJX86" s="209"/>
      <c r="NJY86" s="209"/>
      <c r="NJZ86" s="209"/>
      <c r="NKA86" s="209"/>
      <c r="NKB86" s="209"/>
      <c r="NKC86" s="209"/>
      <c r="NKD86" s="209"/>
      <c r="NKE86" s="209"/>
      <c r="NKF86" s="209"/>
      <c r="NKG86" s="209"/>
      <c r="NKH86" s="209"/>
      <c r="NKI86" s="209"/>
      <c r="NKJ86" s="209"/>
      <c r="NKK86" s="209"/>
      <c r="NKL86" s="209"/>
      <c r="NKM86" s="209"/>
      <c r="NKN86" s="209"/>
      <c r="NKO86" s="209"/>
      <c r="NKP86" s="209"/>
      <c r="NKQ86" s="209"/>
      <c r="NKR86" s="209"/>
      <c r="NKS86" s="209"/>
      <c r="NKT86" s="209"/>
      <c r="NKU86" s="209"/>
      <c r="NKV86" s="209"/>
      <c r="NKW86" s="209"/>
      <c r="NKX86" s="209"/>
      <c r="NKY86" s="209"/>
      <c r="NKZ86" s="209"/>
      <c r="NLA86" s="209"/>
      <c r="NLB86" s="209"/>
      <c r="NLC86" s="209"/>
      <c r="NLD86" s="209"/>
      <c r="NLE86" s="209"/>
      <c r="NLF86" s="209"/>
      <c r="NLG86" s="209"/>
      <c r="NLH86" s="209"/>
      <c r="NLI86" s="209"/>
      <c r="NLJ86" s="209"/>
      <c r="NLK86" s="209"/>
      <c r="NLL86" s="209"/>
      <c r="NLM86" s="209"/>
      <c r="NLN86" s="209"/>
      <c r="NLO86" s="209"/>
      <c r="NLP86" s="209"/>
      <c r="NLQ86" s="209"/>
      <c r="NLR86" s="209"/>
      <c r="NLS86" s="209"/>
      <c r="NLT86" s="209"/>
      <c r="NLU86" s="209"/>
      <c r="NLV86" s="209"/>
      <c r="NLW86" s="209"/>
      <c r="NLX86" s="209"/>
      <c r="NLY86" s="209"/>
      <c r="NLZ86" s="209"/>
      <c r="NMA86" s="209"/>
      <c r="NMB86" s="209"/>
      <c r="NMC86" s="209"/>
      <c r="NMD86" s="209"/>
      <c r="NME86" s="209"/>
      <c r="NMF86" s="209"/>
      <c r="NMG86" s="209"/>
      <c r="NMH86" s="209"/>
      <c r="NMI86" s="209"/>
      <c r="NMJ86" s="209"/>
      <c r="NMK86" s="209"/>
      <c r="NML86" s="209"/>
      <c r="NMM86" s="209"/>
      <c r="NMN86" s="209"/>
      <c r="NMO86" s="209"/>
      <c r="NMP86" s="209"/>
      <c r="NMQ86" s="209"/>
      <c r="NMR86" s="209"/>
      <c r="NMS86" s="209"/>
      <c r="NMT86" s="209"/>
      <c r="NMU86" s="209"/>
      <c r="NMV86" s="209"/>
      <c r="NMW86" s="209"/>
      <c r="NMX86" s="209"/>
      <c r="NMY86" s="209"/>
      <c r="NMZ86" s="209"/>
      <c r="NNA86" s="209"/>
      <c r="NNB86" s="209"/>
      <c r="NNC86" s="209"/>
      <c r="NND86" s="209"/>
      <c r="NNE86" s="209"/>
      <c r="NNF86" s="209"/>
      <c r="NNG86" s="209"/>
      <c r="NNH86" s="209"/>
      <c r="NNI86" s="209"/>
      <c r="NNJ86" s="209"/>
      <c r="NNK86" s="209"/>
      <c r="NNL86" s="209"/>
      <c r="NNM86" s="209"/>
      <c r="NNN86" s="209"/>
      <c r="NNO86" s="209"/>
      <c r="NNP86" s="209"/>
      <c r="NNQ86" s="209"/>
      <c r="NNR86" s="209"/>
      <c r="NNS86" s="209"/>
      <c r="NNT86" s="209"/>
      <c r="NNU86" s="209"/>
      <c r="NNV86" s="209"/>
      <c r="NNW86" s="209"/>
      <c r="NNX86" s="209"/>
      <c r="NNY86" s="209"/>
      <c r="NNZ86" s="209"/>
      <c r="NOA86" s="209"/>
      <c r="NOB86" s="209"/>
      <c r="NOC86" s="209"/>
      <c r="NOD86" s="209"/>
      <c r="NOE86" s="209"/>
      <c r="NOF86" s="209"/>
      <c r="NOG86" s="209"/>
      <c r="NOH86" s="209"/>
      <c r="NOI86" s="209"/>
      <c r="NOJ86" s="209"/>
      <c r="NOK86" s="209"/>
      <c r="NOL86" s="209"/>
      <c r="NOM86" s="209"/>
      <c r="NON86" s="209"/>
      <c r="NOO86" s="209"/>
      <c r="NOP86" s="209"/>
      <c r="NOQ86" s="209"/>
      <c r="NOR86" s="209"/>
      <c r="NOS86" s="209"/>
      <c r="NOT86" s="209"/>
      <c r="NOU86" s="209"/>
      <c r="NOV86" s="209"/>
      <c r="NOW86" s="209"/>
      <c r="NOX86" s="209"/>
      <c r="NOY86" s="209"/>
      <c r="NOZ86" s="209"/>
      <c r="NPA86" s="209"/>
      <c r="NPB86" s="209"/>
      <c r="NPC86" s="209"/>
      <c r="NPD86" s="209"/>
      <c r="NPE86" s="209"/>
      <c r="NPF86" s="209"/>
      <c r="NPG86" s="209"/>
      <c r="NPH86" s="209"/>
      <c r="NPI86" s="209"/>
      <c r="NPJ86" s="209"/>
      <c r="NPK86" s="209"/>
      <c r="NPL86" s="209"/>
      <c r="NPM86" s="209"/>
      <c r="NPN86" s="209"/>
      <c r="NPO86" s="209"/>
      <c r="NPP86" s="209"/>
      <c r="NPQ86" s="209"/>
      <c r="NPR86" s="209"/>
      <c r="NPS86" s="209"/>
      <c r="NPT86" s="209"/>
      <c r="NPU86" s="209"/>
      <c r="NPV86" s="209"/>
      <c r="NPW86" s="209"/>
      <c r="NPX86" s="209"/>
      <c r="NPY86" s="209"/>
      <c r="NPZ86" s="209"/>
      <c r="NQA86" s="209"/>
      <c r="NQB86" s="209"/>
      <c r="NQC86" s="209"/>
      <c r="NQD86" s="209"/>
      <c r="NQE86" s="209"/>
      <c r="NQF86" s="209"/>
      <c r="NQG86" s="209"/>
      <c r="NQH86" s="209"/>
      <c r="NQI86" s="209"/>
      <c r="NQJ86" s="209"/>
      <c r="NQK86" s="209"/>
      <c r="NQL86" s="209"/>
      <c r="NQM86" s="209"/>
      <c r="NQN86" s="209"/>
      <c r="NQO86" s="209"/>
      <c r="NQP86" s="209"/>
      <c r="NQQ86" s="209"/>
      <c r="NQR86" s="209"/>
      <c r="NQS86" s="209"/>
      <c r="NQT86" s="209"/>
      <c r="NQU86" s="209"/>
      <c r="NQV86" s="209"/>
      <c r="NQW86" s="209"/>
      <c r="NQX86" s="209"/>
      <c r="NQY86" s="209"/>
      <c r="NQZ86" s="209"/>
      <c r="NRA86" s="209"/>
      <c r="NRB86" s="209"/>
      <c r="NRC86" s="209"/>
      <c r="NRD86" s="209"/>
      <c r="NRE86" s="209"/>
      <c r="NRF86" s="209"/>
      <c r="NRG86" s="209"/>
      <c r="NRH86" s="209"/>
      <c r="NRI86" s="209"/>
      <c r="NRJ86" s="209"/>
      <c r="NRK86" s="209"/>
      <c r="NRL86" s="209"/>
      <c r="NRM86" s="209"/>
      <c r="NRN86" s="209"/>
      <c r="NRO86" s="209"/>
      <c r="NRP86" s="209"/>
      <c r="NRQ86" s="209"/>
      <c r="NRR86" s="209"/>
      <c r="NRS86" s="209"/>
      <c r="NRT86" s="209"/>
      <c r="NRU86" s="209"/>
      <c r="NRV86" s="209"/>
      <c r="NRW86" s="209"/>
      <c r="NRX86" s="209"/>
      <c r="NRY86" s="209"/>
      <c r="NRZ86" s="209"/>
      <c r="NSA86" s="209"/>
      <c r="NSB86" s="209"/>
      <c r="NSC86" s="209"/>
      <c r="NSD86" s="209"/>
      <c r="NSE86" s="209"/>
      <c r="NSF86" s="209"/>
      <c r="NSG86" s="209"/>
      <c r="NSH86" s="209"/>
      <c r="NSI86" s="209"/>
      <c r="NSJ86" s="209"/>
      <c r="NSK86" s="209"/>
      <c r="NSL86" s="209"/>
      <c r="NSM86" s="209"/>
      <c r="NSN86" s="209"/>
      <c r="NSO86" s="209"/>
      <c r="NSP86" s="209"/>
      <c r="NSQ86" s="209"/>
      <c r="NSR86" s="209"/>
      <c r="NSS86" s="209"/>
      <c r="NST86" s="209"/>
      <c r="NSU86" s="209"/>
      <c r="NSV86" s="209"/>
      <c r="NSW86" s="209"/>
      <c r="NSX86" s="209"/>
      <c r="NSY86" s="209"/>
      <c r="NSZ86" s="209"/>
      <c r="NTA86" s="209"/>
      <c r="NTB86" s="209"/>
      <c r="NTC86" s="209"/>
      <c r="NTD86" s="209"/>
      <c r="NTE86" s="209"/>
      <c r="NTF86" s="209"/>
      <c r="NTG86" s="209"/>
      <c r="NTH86" s="209"/>
      <c r="NTI86" s="209"/>
      <c r="NTJ86" s="209"/>
      <c r="NTK86" s="209"/>
      <c r="NTL86" s="209"/>
      <c r="NTM86" s="209"/>
      <c r="NTN86" s="209"/>
      <c r="NTO86" s="209"/>
      <c r="NTP86" s="209"/>
      <c r="NTQ86" s="209"/>
      <c r="NTR86" s="209"/>
      <c r="NTS86" s="209"/>
      <c r="NTT86" s="209"/>
      <c r="NTU86" s="209"/>
      <c r="NTV86" s="209"/>
      <c r="NTW86" s="209"/>
      <c r="NTX86" s="209"/>
      <c r="NTY86" s="209"/>
      <c r="NTZ86" s="209"/>
      <c r="NUA86" s="209"/>
      <c r="NUB86" s="209"/>
      <c r="NUC86" s="209"/>
      <c r="NUD86" s="209"/>
      <c r="NUE86" s="209"/>
      <c r="NUF86" s="209"/>
      <c r="NUG86" s="209"/>
      <c r="NUH86" s="209"/>
      <c r="NUI86" s="209"/>
      <c r="NUJ86" s="209"/>
      <c r="NUK86" s="209"/>
      <c r="NUL86" s="209"/>
      <c r="NUM86" s="209"/>
      <c r="NUN86" s="209"/>
      <c r="NUO86" s="209"/>
      <c r="NUP86" s="209"/>
      <c r="NUQ86" s="209"/>
      <c r="NUR86" s="209"/>
      <c r="NUS86" s="209"/>
      <c r="NUT86" s="209"/>
      <c r="NUU86" s="209"/>
      <c r="NUV86" s="209"/>
      <c r="NUW86" s="209"/>
      <c r="NUX86" s="209"/>
      <c r="NUY86" s="209"/>
      <c r="NUZ86" s="209"/>
      <c r="NVA86" s="209"/>
      <c r="NVB86" s="209"/>
      <c r="NVC86" s="209"/>
      <c r="NVD86" s="209"/>
      <c r="NVE86" s="209"/>
      <c r="NVF86" s="209"/>
      <c r="NVG86" s="209"/>
      <c r="NVH86" s="209"/>
      <c r="NVI86" s="209"/>
      <c r="NVJ86" s="209"/>
      <c r="NVK86" s="209"/>
      <c r="NVL86" s="209"/>
      <c r="NVM86" s="209"/>
      <c r="NVN86" s="209"/>
      <c r="NVO86" s="209"/>
      <c r="NVP86" s="209"/>
      <c r="NVQ86" s="209"/>
      <c r="NVR86" s="209"/>
      <c r="NVS86" s="209"/>
      <c r="NVT86" s="209"/>
      <c r="NVU86" s="209"/>
      <c r="NVV86" s="209"/>
      <c r="NVW86" s="209"/>
      <c r="NVX86" s="209"/>
      <c r="NVY86" s="209"/>
      <c r="NVZ86" s="209"/>
      <c r="NWA86" s="209"/>
      <c r="NWB86" s="209"/>
      <c r="NWC86" s="209"/>
      <c r="NWD86" s="209"/>
      <c r="NWE86" s="209"/>
      <c r="NWF86" s="209"/>
      <c r="NWG86" s="209"/>
      <c r="NWH86" s="209"/>
      <c r="NWI86" s="209"/>
      <c r="NWJ86" s="209"/>
      <c r="NWK86" s="209"/>
      <c r="NWL86" s="209"/>
      <c r="NWM86" s="209"/>
      <c r="NWN86" s="209"/>
      <c r="NWO86" s="209"/>
      <c r="NWP86" s="209"/>
      <c r="NWQ86" s="209"/>
      <c r="NWR86" s="209"/>
      <c r="NWS86" s="209"/>
      <c r="NWT86" s="209"/>
      <c r="NWU86" s="209"/>
      <c r="NWV86" s="209"/>
      <c r="NWW86" s="209"/>
      <c r="NWX86" s="209"/>
      <c r="NWY86" s="209"/>
      <c r="NWZ86" s="209"/>
      <c r="NXA86" s="209"/>
      <c r="NXB86" s="209"/>
      <c r="NXC86" s="209"/>
      <c r="NXD86" s="209"/>
      <c r="NXE86" s="209"/>
      <c r="NXF86" s="209"/>
      <c r="NXG86" s="209"/>
      <c r="NXH86" s="209"/>
      <c r="NXI86" s="209"/>
      <c r="NXJ86" s="209"/>
      <c r="NXK86" s="209"/>
      <c r="NXL86" s="209"/>
      <c r="NXM86" s="209"/>
      <c r="NXN86" s="209"/>
      <c r="NXO86" s="209"/>
      <c r="NXP86" s="209"/>
      <c r="NXQ86" s="209"/>
      <c r="NXR86" s="209"/>
      <c r="NXS86" s="209"/>
      <c r="NXT86" s="209"/>
      <c r="NXU86" s="209"/>
      <c r="NXV86" s="209"/>
      <c r="NXW86" s="209"/>
      <c r="NXX86" s="209"/>
      <c r="NXY86" s="209"/>
      <c r="NXZ86" s="209"/>
      <c r="NYA86" s="209"/>
      <c r="NYB86" s="209"/>
      <c r="NYC86" s="209"/>
      <c r="NYD86" s="209"/>
      <c r="NYE86" s="209"/>
      <c r="NYF86" s="209"/>
      <c r="NYG86" s="209"/>
      <c r="NYH86" s="209"/>
      <c r="NYI86" s="209"/>
      <c r="NYJ86" s="209"/>
      <c r="NYK86" s="209"/>
      <c r="NYL86" s="209"/>
      <c r="NYM86" s="209"/>
      <c r="NYN86" s="209"/>
      <c r="NYO86" s="209"/>
      <c r="NYP86" s="209"/>
      <c r="NYQ86" s="209"/>
      <c r="NYR86" s="209"/>
      <c r="NYS86" s="209"/>
      <c r="NYT86" s="209"/>
      <c r="NYU86" s="209"/>
      <c r="NYV86" s="209"/>
      <c r="NYW86" s="209"/>
      <c r="NYX86" s="209"/>
      <c r="NYY86" s="209"/>
      <c r="NYZ86" s="209"/>
      <c r="NZA86" s="209"/>
      <c r="NZB86" s="209"/>
      <c r="NZC86" s="209"/>
      <c r="NZD86" s="209"/>
      <c r="NZE86" s="209"/>
      <c r="NZF86" s="209"/>
      <c r="NZG86" s="209"/>
      <c r="NZH86" s="209"/>
      <c r="NZI86" s="209"/>
      <c r="NZJ86" s="209"/>
      <c r="NZK86" s="209"/>
      <c r="NZL86" s="209"/>
      <c r="NZM86" s="209"/>
      <c r="NZN86" s="209"/>
      <c r="NZO86" s="209"/>
      <c r="NZP86" s="209"/>
      <c r="NZQ86" s="209"/>
      <c r="NZR86" s="209"/>
      <c r="NZS86" s="209"/>
      <c r="NZT86" s="209"/>
      <c r="NZU86" s="209"/>
      <c r="NZV86" s="209"/>
      <c r="NZW86" s="209"/>
      <c r="NZX86" s="209"/>
      <c r="NZY86" s="209"/>
      <c r="NZZ86" s="209"/>
      <c r="OAA86" s="209"/>
      <c r="OAB86" s="209"/>
      <c r="OAC86" s="209"/>
      <c r="OAD86" s="209"/>
      <c r="OAE86" s="209"/>
      <c r="OAF86" s="209"/>
      <c r="OAG86" s="209"/>
      <c r="OAH86" s="209"/>
      <c r="OAI86" s="209"/>
      <c r="OAJ86" s="209"/>
      <c r="OAK86" s="209"/>
      <c r="OAL86" s="209"/>
      <c r="OAM86" s="209"/>
      <c r="OAN86" s="209"/>
      <c r="OAO86" s="209"/>
      <c r="OAP86" s="209"/>
      <c r="OAQ86" s="209"/>
      <c r="OAR86" s="209"/>
      <c r="OAS86" s="209"/>
      <c r="OAT86" s="209"/>
      <c r="OAU86" s="209"/>
      <c r="OAV86" s="209"/>
      <c r="OAW86" s="209"/>
      <c r="OAX86" s="209"/>
      <c r="OAY86" s="209"/>
      <c r="OAZ86" s="209"/>
      <c r="OBA86" s="209"/>
      <c r="OBB86" s="209"/>
      <c r="OBC86" s="209"/>
      <c r="OBD86" s="209"/>
      <c r="OBE86" s="209"/>
      <c r="OBF86" s="209"/>
      <c r="OBG86" s="209"/>
      <c r="OBH86" s="209"/>
      <c r="OBI86" s="209"/>
      <c r="OBJ86" s="209"/>
      <c r="OBK86" s="209"/>
      <c r="OBL86" s="209"/>
      <c r="OBM86" s="209"/>
      <c r="OBN86" s="209"/>
      <c r="OBO86" s="209"/>
      <c r="OBP86" s="209"/>
      <c r="OBQ86" s="209"/>
      <c r="OBR86" s="209"/>
      <c r="OBS86" s="209"/>
      <c r="OBT86" s="209"/>
      <c r="OBU86" s="209"/>
      <c r="OBV86" s="209"/>
      <c r="OBW86" s="209"/>
      <c r="OBX86" s="209"/>
      <c r="OBY86" s="209"/>
      <c r="OBZ86" s="209"/>
      <c r="OCA86" s="209"/>
      <c r="OCB86" s="209"/>
      <c r="OCC86" s="209"/>
      <c r="OCD86" s="209"/>
      <c r="OCE86" s="209"/>
      <c r="OCF86" s="209"/>
      <c r="OCG86" s="209"/>
      <c r="OCH86" s="209"/>
      <c r="OCI86" s="209"/>
      <c r="OCJ86" s="209"/>
      <c r="OCK86" s="209"/>
      <c r="OCL86" s="209"/>
      <c r="OCM86" s="209"/>
      <c r="OCN86" s="209"/>
      <c r="OCO86" s="209"/>
      <c r="OCP86" s="209"/>
      <c r="OCQ86" s="209"/>
      <c r="OCR86" s="209"/>
      <c r="OCS86" s="209"/>
      <c r="OCT86" s="209"/>
      <c r="OCU86" s="209"/>
      <c r="OCV86" s="209"/>
      <c r="OCW86" s="209"/>
      <c r="OCX86" s="209"/>
      <c r="OCY86" s="209"/>
      <c r="OCZ86" s="209"/>
      <c r="ODA86" s="209"/>
      <c r="ODB86" s="209"/>
      <c r="ODC86" s="209"/>
      <c r="ODD86" s="209"/>
      <c r="ODE86" s="209"/>
      <c r="ODF86" s="209"/>
      <c r="ODG86" s="209"/>
      <c r="ODH86" s="209"/>
      <c r="ODI86" s="209"/>
      <c r="ODJ86" s="209"/>
      <c r="ODK86" s="209"/>
      <c r="ODL86" s="209"/>
      <c r="ODM86" s="209"/>
      <c r="ODN86" s="209"/>
      <c r="ODO86" s="209"/>
      <c r="ODP86" s="209"/>
      <c r="ODQ86" s="209"/>
      <c r="ODR86" s="209"/>
      <c r="ODS86" s="209"/>
      <c r="ODT86" s="209"/>
      <c r="ODU86" s="209"/>
      <c r="ODV86" s="209"/>
      <c r="ODW86" s="209"/>
      <c r="ODX86" s="209"/>
      <c r="ODY86" s="209"/>
      <c r="ODZ86" s="209"/>
      <c r="OEA86" s="209"/>
      <c r="OEB86" s="209"/>
      <c r="OEC86" s="209"/>
      <c r="OED86" s="209"/>
      <c r="OEE86" s="209"/>
      <c r="OEF86" s="209"/>
      <c r="OEG86" s="209"/>
      <c r="OEH86" s="209"/>
      <c r="OEI86" s="209"/>
      <c r="OEJ86" s="209"/>
      <c r="OEK86" s="209"/>
      <c r="OEL86" s="209"/>
      <c r="OEM86" s="209"/>
      <c r="OEN86" s="209"/>
      <c r="OEO86" s="209"/>
      <c r="OEP86" s="209"/>
      <c r="OEQ86" s="209"/>
      <c r="OER86" s="209"/>
      <c r="OES86" s="209"/>
      <c r="OET86" s="209"/>
      <c r="OEU86" s="209"/>
      <c r="OEV86" s="209"/>
      <c r="OEW86" s="209"/>
      <c r="OEX86" s="209"/>
      <c r="OEY86" s="209"/>
      <c r="OEZ86" s="209"/>
      <c r="OFA86" s="209"/>
      <c r="OFB86" s="209"/>
      <c r="OFC86" s="209"/>
      <c r="OFD86" s="209"/>
      <c r="OFE86" s="209"/>
      <c r="OFF86" s="209"/>
      <c r="OFG86" s="209"/>
      <c r="OFH86" s="209"/>
      <c r="OFI86" s="209"/>
      <c r="OFJ86" s="209"/>
      <c r="OFK86" s="209"/>
      <c r="OFL86" s="209"/>
      <c r="OFM86" s="209"/>
      <c r="OFN86" s="209"/>
      <c r="OFO86" s="209"/>
      <c r="OFP86" s="209"/>
      <c r="OFQ86" s="209"/>
      <c r="OFR86" s="209"/>
      <c r="OFS86" s="209"/>
      <c r="OFT86" s="209"/>
      <c r="OFU86" s="209"/>
      <c r="OFV86" s="209"/>
      <c r="OFW86" s="209"/>
      <c r="OFX86" s="209"/>
      <c r="OFY86" s="209"/>
      <c r="OFZ86" s="209"/>
      <c r="OGA86" s="209"/>
      <c r="OGB86" s="209"/>
      <c r="OGC86" s="209"/>
      <c r="OGD86" s="209"/>
      <c r="OGE86" s="209"/>
      <c r="OGF86" s="209"/>
      <c r="OGG86" s="209"/>
      <c r="OGH86" s="209"/>
      <c r="OGI86" s="209"/>
      <c r="OGJ86" s="209"/>
      <c r="OGK86" s="209"/>
      <c r="OGL86" s="209"/>
      <c r="OGM86" s="209"/>
      <c r="OGN86" s="209"/>
      <c r="OGO86" s="209"/>
      <c r="OGP86" s="209"/>
      <c r="OGQ86" s="209"/>
      <c r="OGR86" s="209"/>
      <c r="OGS86" s="209"/>
      <c r="OGT86" s="209"/>
      <c r="OGU86" s="209"/>
      <c r="OGV86" s="209"/>
      <c r="OGW86" s="209"/>
      <c r="OGX86" s="209"/>
      <c r="OGY86" s="209"/>
      <c r="OGZ86" s="209"/>
      <c r="OHA86" s="209"/>
      <c r="OHB86" s="209"/>
      <c r="OHC86" s="209"/>
      <c r="OHD86" s="209"/>
      <c r="OHE86" s="209"/>
      <c r="OHF86" s="209"/>
      <c r="OHG86" s="209"/>
      <c r="OHH86" s="209"/>
      <c r="OHI86" s="209"/>
      <c r="OHJ86" s="209"/>
      <c r="OHK86" s="209"/>
      <c r="OHL86" s="209"/>
      <c r="OHM86" s="209"/>
      <c r="OHN86" s="209"/>
      <c r="OHO86" s="209"/>
      <c r="OHP86" s="209"/>
      <c r="OHQ86" s="209"/>
      <c r="OHR86" s="209"/>
      <c r="OHS86" s="209"/>
      <c r="OHT86" s="209"/>
      <c r="OHU86" s="209"/>
      <c r="OHV86" s="209"/>
      <c r="OHW86" s="209"/>
      <c r="OHX86" s="209"/>
      <c r="OHY86" s="209"/>
      <c r="OHZ86" s="209"/>
      <c r="OIA86" s="209"/>
      <c r="OIB86" s="209"/>
      <c r="OIC86" s="209"/>
      <c r="OID86" s="209"/>
      <c r="OIE86" s="209"/>
      <c r="OIF86" s="209"/>
      <c r="OIG86" s="209"/>
      <c r="OIH86" s="209"/>
      <c r="OII86" s="209"/>
      <c r="OIJ86" s="209"/>
      <c r="OIK86" s="209"/>
      <c r="OIL86" s="209"/>
      <c r="OIM86" s="209"/>
      <c r="OIN86" s="209"/>
      <c r="OIO86" s="209"/>
      <c r="OIP86" s="209"/>
      <c r="OIQ86" s="209"/>
      <c r="OIR86" s="209"/>
      <c r="OIS86" s="209"/>
      <c r="OIT86" s="209"/>
      <c r="OIU86" s="209"/>
      <c r="OIV86" s="209"/>
      <c r="OIW86" s="209"/>
      <c r="OIX86" s="209"/>
      <c r="OIY86" s="209"/>
      <c r="OIZ86" s="209"/>
      <c r="OJA86" s="209"/>
      <c r="OJB86" s="209"/>
      <c r="OJC86" s="209"/>
      <c r="OJD86" s="209"/>
      <c r="OJE86" s="209"/>
      <c r="OJF86" s="209"/>
      <c r="OJG86" s="209"/>
      <c r="OJH86" s="209"/>
      <c r="OJI86" s="209"/>
      <c r="OJJ86" s="209"/>
      <c r="OJK86" s="209"/>
      <c r="OJL86" s="209"/>
      <c r="OJM86" s="209"/>
      <c r="OJN86" s="209"/>
      <c r="OJO86" s="209"/>
      <c r="OJP86" s="209"/>
      <c r="OJQ86" s="209"/>
      <c r="OJR86" s="209"/>
      <c r="OJS86" s="209"/>
      <c r="OJT86" s="209"/>
      <c r="OJU86" s="209"/>
      <c r="OJV86" s="209"/>
      <c r="OJW86" s="209"/>
      <c r="OJX86" s="209"/>
      <c r="OJY86" s="209"/>
      <c r="OJZ86" s="209"/>
      <c r="OKA86" s="209"/>
      <c r="OKB86" s="209"/>
      <c r="OKC86" s="209"/>
      <c r="OKD86" s="209"/>
      <c r="OKE86" s="209"/>
      <c r="OKF86" s="209"/>
      <c r="OKG86" s="209"/>
      <c r="OKH86" s="209"/>
      <c r="OKI86" s="209"/>
      <c r="OKJ86" s="209"/>
      <c r="OKK86" s="209"/>
      <c r="OKL86" s="209"/>
      <c r="OKM86" s="209"/>
      <c r="OKN86" s="209"/>
      <c r="OKO86" s="209"/>
      <c r="OKP86" s="209"/>
      <c r="OKQ86" s="209"/>
      <c r="OKR86" s="209"/>
      <c r="OKS86" s="209"/>
      <c r="OKT86" s="209"/>
      <c r="OKU86" s="209"/>
      <c r="OKV86" s="209"/>
      <c r="OKW86" s="209"/>
      <c r="OKX86" s="209"/>
      <c r="OKY86" s="209"/>
      <c r="OKZ86" s="209"/>
      <c r="OLA86" s="209"/>
      <c r="OLB86" s="209"/>
      <c r="OLC86" s="209"/>
      <c r="OLD86" s="209"/>
      <c r="OLE86" s="209"/>
      <c r="OLF86" s="209"/>
      <c r="OLG86" s="209"/>
      <c r="OLH86" s="209"/>
      <c r="OLI86" s="209"/>
      <c r="OLJ86" s="209"/>
      <c r="OLK86" s="209"/>
      <c r="OLL86" s="209"/>
      <c r="OLM86" s="209"/>
      <c r="OLN86" s="209"/>
      <c r="OLO86" s="209"/>
      <c r="OLP86" s="209"/>
      <c r="OLQ86" s="209"/>
      <c r="OLR86" s="209"/>
      <c r="OLS86" s="209"/>
      <c r="OLT86" s="209"/>
      <c r="OLU86" s="209"/>
      <c r="OLV86" s="209"/>
      <c r="OLW86" s="209"/>
      <c r="OLX86" s="209"/>
      <c r="OLY86" s="209"/>
      <c r="OLZ86" s="209"/>
      <c r="OMA86" s="209"/>
      <c r="OMB86" s="209"/>
      <c r="OMC86" s="209"/>
      <c r="OMD86" s="209"/>
      <c r="OME86" s="209"/>
      <c r="OMF86" s="209"/>
      <c r="OMG86" s="209"/>
      <c r="OMH86" s="209"/>
      <c r="OMI86" s="209"/>
      <c r="OMJ86" s="209"/>
      <c r="OMK86" s="209"/>
      <c r="OML86" s="209"/>
      <c r="OMM86" s="209"/>
      <c r="OMN86" s="209"/>
      <c r="OMO86" s="209"/>
      <c r="OMP86" s="209"/>
      <c r="OMQ86" s="209"/>
      <c r="OMR86" s="209"/>
      <c r="OMS86" s="209"/>
      <c r="OMT86" s="209"/>
      <c r="OMU86" s="209"/>
      <c r="OMV86" s="209"/>
      <c r="OMW86" s="209"/>
      <c r="OMX86" s="209"/>
      <c r="OMY86" s="209"/>
      <c r="OMZ86" s="209"/>
      <c r="ONA86" s="209"/>
      <c r="ONB86" s="209"/>
      <c r="ONC86" s="209"/>
      <c r="OND86" s="209"/>
      <c r="ONE86" s="209"/>
      <c r="ONF86" s="209"/>
      <c r="ONG86" s="209"/>
      <c r="ONH86" s="209"/>
      <c r="ONI86" s="209"/>
      <c r="ONJ86" s="209"/>
      <c r="ONK86" s="209"/>
      <c r="ONL86" s="209"/>
      <c r="ONM86" s="209"/>
      <c r="ONN86" s="209"/>
      <c r="ONO86" s="209"/>
      <c r="ONP86" s="209"/>
      <c r="ONQ86" s="209"/>
      <c r="ONR86" s="209"/>
      <c r="ONS86" s="209"/>
      <c r="ONT86" s="209"/>
      <c r="ONU86" s="209"/>
      <c r="ONV86" s="209"/>
      <c r="ONW86" s="209"/>
      <c r="ONX86" s="209"/>
      <c r="ONY86" s="209"/>
      <c r="ONZ86" s="209"/>
      <c r="OOA86" s="209"/>
      <c r="OOB86" s="209"/>
      <c r="OOC86" s="209"/>
      <c r="OOD86" s="209"/>
      <c r="OOE86" s="209"/>
      <c r="OOF86" s="209"/>
      <c r="OOG86" s="209"/>
      <c r="OOH86" s="209"/>
      <c r="OOI86" s="209"/>
      <c r="OOJ86" s="209"/>
      <c r="OOK86" s="209"/>
      <c r="OOL86" s="209"/>
      <c r="OOM86" s="209"/>
      <c r="OON86" s="209"/>
      <c r="OOO86" s="209"/>
      <c r="OOP86" s="209"/>
      <c r="OOQ86" s="209"/>
      <c r="OOR86" s="209"/>
      <c r="OOS86" s="209"/>
      <c r="OOT86" s="209"/>
      <c r="OOU86" s="209"/>
      <c r="OOV86" s="209"/>
      <c r="OOW86" s="209"/>
      <c r="OOX86" s="209"/>
      <c r="OOY86" s="209"/>
      <c r="OOZ86" s="209"/>
      <c r="OPA86" s="209"/>
      <c r="OPB86" s="209"/>
      <c r="OPC86" s="209"/>
      <c r="OPD86" s="209"/>
      <c r="OPE86" s="209"/>
      <c r="OPF86" s="209"/>
      <c r="OPG86" s="209"/>
      <c r="OPH86" s="209"/>
      <c r="OPI86" s="209"/>
      <c r="OPJ86" s="209"/>
      <c r="OPK86" s="209"/>
      <c r="OPL86" s="209"/>
      <c r="OPM86" s="209"/>
      <c r="OPN86" s="209"/>
      <c r="OPO86" s="209"/>
      <c r="OPP86" s="209"/>
      <c r="OPQ86" s="209"/>
      <c r="OPR86" s="209"/>
      <c r="OPS86" s="209"/>
      <c r="OPT86" s="209"/>
      <c r="OPU86" s="209"/>
      <c r="OPV86" s="209"/>
      <c r="OPW86" s="209"/>
      <c r="OPX86" s="209"/>
      <c r="OPY86" s="209"/>
      <c r="OPZ86" s="209"/>
      <c r="OQA86" s="209"/>
      <c r="OQB86" s="209"/>
      <c r="OQC86" s="209"/>
      <c r="OQD86" s="209"/>
      <c r="OQE86" s="209"/>
      <c r="OQF86" s="209"/>
      <c r="OQG86" s="209"/>
      <c r="OQH86" s="209"/>
      <c r="OQI86" s="209"/>
      <c r="OQJ86" s="209"/>
      <c r="OQK86" s="209"/>
      <c r="OQL86" s="209"/>
      <c r="OQM86" s="209"/>
      <c r="OQN86" s="209"/>
      <c r="OQO86" s="209"/>
      <c r="OQP86" s="209"/>
      <c r="OQQ86" s="209"/>
      <c r="OQR86" s="209"/>
      <c r="OQS86" s="209"/>
      <c r="OQT86" s="209"/>
      <c r="OQU86" s="209"/>
      <c r="OQV86" s="209"/>
      <c r="OQW86" s="209"/>
      <c r="OQX86" s="209"/>
      <c r="OQY86" s="209"/>
      <c r="OQZ86" s="209"/>
      <c r="ORA86" s="209"/>
      <c r="ORB86" s="209"/>
      <c r="ORC86" s="209"/>
      <c r="ORD86" s="209"/>
      <c r="ORE86" s="209"/>
      <c r="ORF86" s="209"/>
      <c r="ORG86" s="209"/>
      <c r="ORH86" s="209"/>
      <c r="ORI86" s="209"/>
      <c r="ORJ86" s="209"/>
      <c r="ORK86" s="209"/>
      <c r="ORL86" s="209"/>
      <c r="ORM86" s="209"/>
      <c r="ORN86" s="209"/>
      <c r="ORO86" s="209"/>
      <c r="ORP86" s="209"/>
      <c r="ORQ86" s="209"/>
      <c r="ORR86" s="209"/>
      <c r="ORS86" s="209"/>
      <c r="ORT86" s="209"/>
      <c r="ORU86" s="209"/>
      <c r="ORV86" s="209"/>
      <c r="ORW86" s="209"/>
      <c r="ORX86" s="209"/>
      <c r="ORY86" s="209"/>
      <c r="ORZ86" s="209"/>
      <c r="OSA86" s="209"/>
      <c r="OSB86" s="209"/>
      <c r="OSC86" s="209"/>
      <c r="OSD86" s="209"/>
      <c r="OSE86" s="209"/>
      <c r="OSF86" s="209"/>
      <c r="OSG86" s="209"/>
      <c r="OSH86" s="209"/>
      <c r="OSI86" s="209"/>
      <c r="OSJ86" s="209"/>
      <c r="OSK86" s="209"/>
      <c r="OSL86" s="209"/>
      <c r="OSM86" s="209"/>
      <c r="OSN86" s="209"/>
      <c r="OSO86" s="209"/>
      <c r="OSP86" s="209"/>
      <c r="OSQ86" s="209"/>
      <c r="OSR86" s="209"/>
      <c r="OSS86" s="209"/>
      <c r="OST86" s="209"/>
      <c r="OSU86" s="209"/>
      <c r="OSV86" s="209"/>
      <c r="OSW86" s="209"/>
      <c r="OSX86" s="209"/>
      <c r="OSY86" s="209"/>
      <c r="OSZ86" s="209"/>
      <c r="OTA86" s="209"/>
      <c r="OTB86" s="209"/>
      <c r="OTC86" s="209"/>
      <c r="OTD86" s="209"/>
      <c r="OTE86" s="209"/>
      <c r="OTF86" s="209"/>
      <c r="OTG86" s="209"/>
      <c r="OTH86" s="209"/>
      <c r="OTI86" s="209"/>
      <c r="OTJ86" s="209"/>
      <c r="OTK86" s="209"/>
      <c r="OTL86" s="209"/>
      <c r="OTM86" s="209"/>
      <c r="OTN86" s="209"/>
      <c r="OTO86" s="209"/>
      <c r="OTP86" s="209"/>
      <c r="OTQ86" s="209"/>
      <c r="OTR86" s="209"/>
      <c r="OTS86" s="209"/>
      <c r="OTT86" s="209"/>
      <c r="OTU86" s="209"/>
      <c r="OTV86" s="209"/>
      <c r="OTW86" s="209"/>
      <c r="OTX86" s="209"/>
      <c r="OTY86" s="209"/>
      <c r="OTZ86" s="209"/>
      <c r="OUA86" s="209"/>
      <c r="OUB86" s="209"/>
      <c r="OUC86" s="209"/>
      <c r="OUD86" s="209"/>
      <c r="OUE86" s="209"/>
      <c r="OUF86" s="209"/>
      <c r="OUG86" s="209"/>
      <c r="OUH86" s="209"/>
      <c r="OUI86" s="209"/>
      <c r="OUJ86" s="209"/>
      <c r="OUK86" s="209"/>
      <c r="OUL86" s="209"/>
      <c r="OUM86" s="209"/>
      <c r="OUN86" s="209"/>
      <c r="OUO86" s="209"/>
      <c r="OUP86" s="209"/>
      <c r="OUQ86" s="209"/>
      <c r="OUR86" s="209"/>
      <c r="OUS86" s="209"/>
      <c r="OUT86" s="209"/>
      <c r="OUU86" s="209"/>
      <c r="OUV86" s="209"/>
      <c r="OUW86" s="209"/>
      <c r="OUX86" s="209"/>
      <c r="OUY86" s="209"/>
      <c r="OUZ86" s="209"/>
      <c r="OVA86" s="209"/>
      <c r="OVB86" s="209"/>
      <c r="OVC86" s="209"/>
      <c r="OVD86" s="209"/>
      <c r="OVE86" s="209"/>
      <c r="OVF86" s="209"/>
      <c r="OVG86" s="209"/>
      <c r="OVH86" s="209"/>
      <c r="OVI86" s="209"/>
      <c r="OVJ86" s="209"/>
      <c r="OVK86" s="209"/>
      <c r="OVL86" s="209"/>
      <c r="OVM86" s="209"/>
      <c r="OVN86" s="209"/>
      <c r="OVO86" s="209"/>
      <c r="OVP86" s="209"/>
      <c r="OVQ86" s="209"/>
      <c r="OVR86" s="209"/>
      <c r="OVS86" s="209"/>
      <c r="OVT86" s="209"/>
      <c r="OVU86" s="209"/>
      <c r="OVV86" s="209"/>
      <c r="OVW86" s="209"/>
      <c r="OVX86" s="209"/>
      <c r="OVY86" s="209"/>
      <c r="OVZ86" s="209"/>
      <c r="OWA86" s="209"/>
      <c r="OWB86" s="209"/>
      <c r="OWC86" s="209"/>
      <c r="OWD86" s="209"/>
      <c r="OWE86" s="209"/>
      <c r="OWF86" s="209"/>
      <c r="OWG86" s="209"/>
      <c r="OWH86" s="209"/>
      <c r="OWI86" s="209"/>
      <c r="OWJ86" s="209"/>
      <c r="OWK86" s="209"/>
      <c r="OWL86" s="209"/>
      <c r="OWM86" s="209"/>
      <c r="OWN86" s="209"/>
      <c r="OWO86" s="209"/>
      <c r="OWP86" s="209"/>
      <c r="OWQ86" s="209"/>
      <c r="OWR86" s="209"/>
      <c r="OWS86" s="209"/>
      <c r="OWT86" s="209"/>
      <c r="OWU86" s="209"/>
      <c r="OWV86" s="209"/>
      <c r="OWW86" s="209"/>
      <c r="OWX86" s="209"/>
      <c r="OWY86" s="209"/>
      <c r="OWZ86" s="209"/>
      <c r="OXA86" s="209"/>
      <c r="OXB86" s="209"/>
      <c r="OXC86" s="209"/>
      <c r="OXD86" s="209"/>
      <c r="OXE86" s="209"/>
      <c r="OXF86" s="209"/>
      <c r="OXG86" s="209"/>
      <c r="OXH86" s="209"/>
      <c r="OXI86" s="209"/>
      <c r="OXJ86" s="209"/>
      <c r="OXK86" s="209"/>
      <c r="OXL86" s="209"/>
      <c r="OXM86" s="209"/>
      <c r="OXN86" s="209"/>
      <c r="OXO86" s="209"/>
      <c r="OXP86" s="209"/>
      <c r="OXQ86" s="209"/>
      <c r="OXR86" s="209"/>
      <c r="OXS86" s="209"/>
      <c r="OXT86" s="209"/>
      <c r="OXU86" s="209"/>
      <c r="OXV86" s="209"/>
      <c r="OXW86" s="209"/>
      <c r="OXX86" s="209"/>
      <c r="OXY86" s="209"/>
      <c r="OXZ86" s="209"/>
      <c r="OYA86" s="209"/>
      <c r="OYB86" s="209"/>
      <c r="OYC86" s="209"/>
      <c r="OYD86" s="209"/>
      <c r="OYE86" s="209"/>
      <c r="OYF86" s="209"/>
      <c r="OYG86" s="209"/>
      <c r="OYH86" s="209"/>
      <c r="OYI86" s="209"/>
      <c r="OYJ86" s="209"/>
      <c r="OYK86" s="209"/>
      <c r="OYL86" s="209"/>
      <c r="OYM86" s="209"/>
      <c r="OYN86" s="209"/>
      <c r="OYO86" s="209"/>
      <c r="OYP86" s="209"/>
      <c r="OYQ86" s="209"/>
      <c r="OYR86" s="209"/>
      <c r="OYS86" s="209"/>
      <c r="OYT86" s="209"/>
      <c r="OYU86" s="209"/>
      <c r="OYV86" s="209"/>
      <c r="OYW86" s="209"/>
      <c r="OYX86" s="209"/>
      <c r="OYY86" s="209"/>
      <c r="OYZ86" s="209"/>
      <c r="OZA86" s="209"/>
      <c r="OZB86" s="209"/>
      <c r="OZC86" s="209"/>
      <c r="OZD86" s="209"/>
      <c r="OZE86" s="209"/>
      <c r="OZF86" s="209"/>
      <c r="OZG86" s="209"/>
      <c r="OZH86" s="209"/>
      <c r="OZI86" s="209"/>
      <c r="OZJ86" s="209"/>
      <c r="OZK86" s="209"/>
      <c r="OZL86" s="209"/>
      <c r="OZM86" s="209"/>
      <c r="OZN86" s="209"/>
      <c r="OZO86" s="209"/>
      <c r="OZP86" s="209"/>
      <c r="OZQ86" s="209"/>
      <c r="OZR86" s="209"/>
      <c r="OZS86" s="209"/>
      <c r="OZT86" s="209"/>
      <c r="OZU86" s="209"/>
      <c r="OZV86" s="209"/>
      <c r="OZW86" s="209"/>
      <c r="OZX86" s="209"/>
      <c r="OZY86" s="209"/>
      <c r="OZZ86" s="209"/>
      <c r="PAA86" s="209"/>
      <c r="PAB86" s="209"/>
      <c r="PAC86" s="209"/>
      <c r="PAD86" s="209"/>
      <c r="PAE86" s="209"/>
      <c r="PAF86" s="209"/>
      <c r="PAG86" s="209"/>
      <c r="PAH86" s="209"/>
      <c r="PAI86" s="209"/>
      <c r="PAJ86" s="209"/>
      <c r="PAK86" s="209"/>
      <c r="PAL86" s="209"/>
      <c r="PAM86" s="209"/>
      <c r="PAN86" s="209"/>
      <c r="PAO86" s="209"/>
      <c r="PAP86" s="209"/>
      <c r="PAQ86" s="209"/>
      <c r="PAR86" s="209"/>
      <c r="PAS86" s="209"/>
      <c r="PAT86" s="209"/>
      <c r="PAU86" s="209"/>
      <c r="PAV86" s="209"/>
      <c r="PAW86" s="209"/>
      <c r="PAX86" s="209"/>
      <c r="PAY86" s="209"/>
      <c r="PAZ86" s="209"/>
      <c r="PBA86" s="209"/>
      <c r="PBB86" s="209"/>
      <c r="PBC86" s="209"/>
      <c r="PBD86" s="209"/>
      <c r="PBE86" s="209"/>
      <c r="PBF86" s="209"/>
      <c r="PBG86" s="209"/>
      <c r="PBH86" s="209"/>
      <c r="PBI86" s="209"/>
      <c r="PBJ86" s="209"/>
      <c r="PBK86" s="209"/>
      <c r="PBL86" s="209"/>
      <c r="PBM86" s="209"/>
      <c r="PBN86" s="209"/>
      <c r="PBO86" s="209"/>
      <c r="PBP86" s="209"/>
      <c r="PBQ86" s="209"/>
      <c r="PBR86" s="209"/>
      <c r="PBS86" s="209"/>
      <c r="PBT86" s="209"/>
      <c r="PBU86" s="209"/>
      <c r="PBV86" s="209"/>
      <c r="PBW86" s="209"/>
      <c r="PBX86" s="209"/>
      <c r="PBY86" s="209"/>
      <c r="PBZ86" s="209"/>
      <c r="PCA86" s="209"/>
      <c r="PCB86" s="209"/>
      <c r="PCC86" s="209"/>
      <c r="PCD86" s="209"/>
      <c r="PCE86" s="209"/>
      <c r="PCF86" s="209"/>
      <c r="PCG86" s="209"/>
      <c r="PCH86" s="209"/>
      <c r="PCI86" s="209"/>
      <c r="PCJ86" s="209"/>
      <c r="PCK86" s="209"/>
      <c r="PCL86" s="209"/>
      <c r="PCM86" s="209"/>
      <c r="PCN86" s="209"/>
      <c r="PCO86" s="209"/>
      <c r="PCP86" s="209"/>
      <c r="PCQ86" s="209"/>
      <c r="PCR86" s="209"/>
      <c r="PCS86" s="209"/>
      <c r="PCT86" s="209"/>
      <c r="PCU86" s="209"/>
      <c r="PCV86" s="209"/>
      <c r="PCW86" s="209"/>
      <c r="PCX86" s="209"/>
      <c r="PCY86" s="209"/>
      <c r="PCZ86" s="209"/>
      <c r="PDA86" s="209"/>
      <c r="PDB86" s="209"/>
      <c r="PDC86" s="209"/>
      <c r="PDD86" s="209"/>
      <c r="PDE86" s="209"/>
      <c r="PDF86" s="209"/>
      <c r="PDG86" s="209"/>
      <c r="PDH86" s="209"/>
      <c r="PDI86" s="209"/>
      <c r="PDJ86" s="209"/>
      <c r="PDK86" s="209"/>
      <c r="PDL86" s="209"/>
      <c r="PDM86" s="209"/>
      <c r="PDN86" s="209"/>
      <c r="PDO86" s="209"/>
      <c r="PDP86" s="209"/>
      <c r="PDQ86" s="209"/>
      <c r="PDR86" s="209"/>
      <c r="PDS86" s="209"/>
      <c r="PDT86" s="209"/>
      <c r="PDU86" s="209"/>
      <c r="PDV86" s="209"/>
      <c r="PDW86" s="209"/>
      <c r="PDX86" s="209"/>
      <c r="PDY86" s="209"/>
      <c r="PDZ86" s="209"/>
      <c r="PEA86" s="209"/>
      <c r="PEB86" s="209"/>
      <c r="PEC86" s="209"/>
      <c r="PED86" s="209"/>
      <c r="PEE86" s="209"/>
      <c r="PEF86" s="209"/>
      <c r="PEG86" s="209"/>
      <c r="PEH86" s="209"/>
      <c r="PEI86" s="209"/>
      <c r="PEJ86" s="209"/>
      <c r="PEK86" s="209"/>
      <c r="PEL86" s="209"/>
      <c r="PEM86" s="209"/>
      <c r="PEN86" s="209"/>
      <c r="PEO86" s="209"/>
      <c r="PEP86" s="209"/>
      <c r="PEQ86" s="209"/>
      <c r="PER86" s="209"/>
      <c r="PES86" s="209"/>
      <c r="PET86" s="209"/>
      <c r="PEU86" s="209"/>
      <c r="PEV86" s="209"/>
      <c r="PEW86" s="209"/>
      <c r="PEX86" s="209"/>
      <c r="PEY86" s="209"/>
      <c r="PEZ86" s="209"/>
      <c r="PFA86" s="209"/>
      <c r="PFB86" s="209"/>
      <c r="PFC86" s="209"/>
      <c r="PFD86" s="209"/>
      <c r="PFE86" s="209"/>
      <c r="PFF86" s="209"/>
      <c r="PFG86" s="209"/>
      <c r="PFH86" s="209"/>
      <c r="PFI86" s="209"/>
      <c r="PFJ86" s="209"/>
      <c r="PFK86" s="209"/>
      <c r="PFL86" s="209"/>
      <c r="PFM86" s="209"/>
      <c r="PFN86" s="209"/>
      <c r="PFO86" s="209"/>
      <c r="PFP86" s="209"/>
      <c r="PFQ86" s="209"/>
      <c r="PFR86" s="209"/>
      <c r="PFS86" s="209"/>
      <c r="PFT86" s="209"/>
      <c r="PFU86" s="209"/>
      <c r="PFV86" s="209"/>
      <c r="PFW86" s="209"/>
      <c r="PFX86" s="209"/>
      <c r="PFY86" s="209"/>
      <c r="PFZ86" s="209"/>
      <c r="PGA86" s="209"/>
      <c r="PGB86" s="209"/>
      <c r="PGC86" s="209"/>
      <c r="PGD86" s="209"/>
      <c r="PGE86" s="209"/>
      <c r="PGF86" s="209"/>
      <c r="PGG86" s="209"/>
      <c r="PGH86" s="209"/>
      <c r="PGI86" s="209"/>
      <c r="PGJ86" s="209"/>
      <c r="PGK86" s="209"/>
      <c r="PGL86" s="209"/>
      <c r="PGM86" s="209"/>
      <c r="PGN86" s="209"/>
      <c r="PGO86" s="209"/>
      <c r="PGP86" s="209"/>
      <c r="PGQ86" s="209"/>
      <c r="PGR86" s="209"/>
      <c r="PGS86" s="209"/>
      <c r="PGT86" s="209"/>
      <c r="PGU86" s="209"/>
      <c r="PGV86" s="209"/>
      <c r="PGW86" s="209"/>
      <c r="PGX86" s="209"/>
      <c r="PGY86" s="209"/>
      <c r="PGZ86" s="209"/>
      <c r="PHA86" s="209"/>
      <c r="PHB86" s="209"/>
      <c r="PHC86" s="209"/>
      <c r="PHD86" s="209"/>
      <c r="PHE86" s="209"/>
      <c r="PHF86" s="209"/>
      <c r="PHG86" s="209"/>
      <c r="PHH86" s="209"/>
      <c r="PHI86" s="209"/>
      <c r="PHJ86" s="209"/>
      <c r="PHK86" s="209"/>
      <c r="PHL86" s="209"/>
      <c r="PHM86" s="209"/>
      <c r="PHN86" s="209"/>
      <c r="PHO86" s="209"/>
      <c r="PHP86" s="209"/>
      <c r="PHQ86" s="209"/>
      <c r="PHR86" s="209"/>
      <c r="PHS86" s="209"/>
      <c r="PHT86" s="209"/>
      <c r="PHU86" s="209"/>
      <c r="PHV86" s="209"/>
      <c r="PHW86" s="209"/>
      <c r="PHX86" s="209"/>
      <c r="PHY86" s="209"/>
      <c r="PHZ86" s="209"/>
      <c r="PIA86" s="209"/>
      <c r="PIB86" s="209"/>
      <c r="PIC86" s="209"/>
      <c r="PID86" s="209"/>
      <c r="PIE86" s="209"/>
      <c r="PIF86" s="209"/>
      <c r="PIG86" s="209"/>
      <c r="PIH86" s="209"/>
      <c r="PII86" s="209"/>
      <c r="PIJ86" s="209"/>
      <c r="PIK86" s="209"/>
      <c r="PIL86" s="209"/>
      <c r="PIM86" s="209"/>
      <c r="PIN86" s="209"/>
      <c r="PIO86" s="209"/>
      <c r="PIP86" s="209"/>
      <c r="PIQ86" s="209"/>
      <c r="PIR86" s="209"/>
      <c r="PIS86" s="209"/>
      <c r="PIT86" s="209"/>
      <c r="PIU86" s="209"/>
      <c r="PIV86" s="209"/>
      <c r="PIW86" s="209"/>
      <c r="PIX86" s="209"/>
      <c r="PIY86" s="209"/>
      <c r="PIZ86" s="209"/>
      <c r="PJA86" s="209"/>
      <c r="PJB86" s="209"/>
      <c r="PJC86" s="209"/>
      <c r="PJD86" s="209"/>
      <c r="PJE86" s="209"/>
      <c r="PJF86" s="209"/>
      <c r="PJG86" s="209"/>
      <c r="PJH86" s="209"/>
      <c r="PJI86" s="209"/>
      <c r="PJJ86" s="209"/>
      <c r="PJK86" s="209"/>
      <c r="PJL86" s="209"/>
      <c r="PJM86" s="209"/>
      <c r="PJN86" s="209"/>
      <c r="PJO86" s="209"/>
      <c r="PJP86" s="209"/>
      <c r="PJQ86" s="209"/>
      <c r="PJR86" s="209"/>
      <c r="PJS86" s="209"/>
      <c r="PJT86" s="209"/>
      <c r="PJU86" s="209"/>
      <c r="PJV86" s="209"/>
      <c r="PJW86" s="209"/>
      <c r="PJX86" s="209"/>
      <c r="PJY86" s="209"/>
      <c r="PJZ86" s="209"/>
      <c r="PKA86" s="209"/>
      <c r="PKB86" s="209"/>
      <c r="PKC86" s="209"/>
      <c r="PKD86" s="209"/>
      <c r="PKE86" s="209"/>
      <c r="PKF86" s="209"/>
      <c r="PKG86" s="209"/>
      <c r="PKH86" s="209"/>
      <c r="PKI86" s="209"/>
      <c r="PKJ86" s="209"/>
      <c r="PKK86" s="209"/>
      <c r="PKL86" s="209"/>
      <c r="PKM86" s="209"/>
      <c r="PKN86" s="209"/>
      <c r="PKO86" s="209"/>
      <c r="PKP86" s="209"/>
      <c r="PKQ86" s="209"/>
      <c r="PKR86" s="209"/>
      <c r="PKS86" s="209"/>
      <c r="PKT86" s="209"/>
      <c r="PKU86" s="209"/>
      <c r="PKV86" s="209"/>
      <c r="PKW86" s="209"/>
      <c r="PKX86" s="209"/>
      <c r="PKY86" s="209"/>
      <c r="PKZ86" s="209"/>
      <c r="PLA86" s="209"/>
      <c r="PLB86" s="209"/>
      <c r="PLC86" s="209"/>
      <c r="PLD86" s="209"/>
      <c r="PLE86" s="209"/>
      <c r="PLF86" s="209"/>
      <c r="PLG86" s="209"/>
      <c r="PLH86" s="209"/>
      <c r="PLI86" s="209"/>
      <c r="PLJ86" s="209"/>
      <c r="PLK86" s="209"/>
      <c r="PLL86" s="209"/>
      <c r="PLM86" s="209"/>
      <c r="PLN86" s="209"/>
      <c r="PLO86" s="209"/>
      <c r="PLP86" s="209"/>
      <c r="PLQ86" s="209"/>
      <c r="PLR86" s="209"/>
      <c r="PLS86" s="209"/>
      <c r="PLT86" s="209"/>
      <c r="PLU86" s="209"/>
      <c r="PLV86" s="209"/>
      <c r="PLW86" s="209"/>
      <c r="PLX86" s="209"/>
      <c r="PLY86" s="209"/>
      <c r="PLZ86" s="209"/>
      <c r="PMA86" s="209"/>
      <c r="PMB86" s="209"/>
      <c r="PMC86" s="209"/>
      <c r="PMD86" s="209"/>
      <c r="PME86" s="209"/>
      <c r="PMF86" s="209"/>
      <c r="PMG86" s="209"/>
      <c r="PMH86" s="209"/>
      <c r="PMI86" s="209"/>
      <c r="PMJ86" s="209"/>
      <c r="PMK86" s="209"/>
      <c r="PML86" s="209"/>
      <c r="PMM86" s="209"/>
      <c r="PMN86" s="209"/>
      <c r="PMO86" s="209"/>
      <c r="PMP86" s="209"/>
      <c r="PMQ86" s="209"/>
      <c r="PMR86" s="209"/>
      <c r="PMS86" s="209"/>
      <c r="PMT86" s="209"/>
      <c r="PMU86" s="209"/>
      <c r="PMV86" s="209"/>
      <c r="PMW86" s="209"/>
      <c r="PMX86" s="209"/>
      <c r="PMY86" s="209"/>
      <c r="PMZ86" s="209"/>
      <c r="PNA86" s="209"/>
      <c r="PNB86" s="209"/>
      <c r="PNC86" s="209"/>
      <c r="PND86" s="209"/>
      <c r="PNE86" s="209"/>
      <c r="PNF86" s="209"/>
      <c r="PNG86" s="209"/>
      <c r="PNH86" s="209"/>
      <c r="PNI86" s="209"/>
      <c r="PNJ86" s="209"/>
      <c r="PNK86" s="209"/>
      <c r="PNL86" s="209"/>
      <c r="PNM86" s="209"/>
      <c r="PNN86" s="209"/>
      <c r="PNO86" s="209"/>
      <c r="PNP86" s="209"/>
      <c r="PNQ86" s="209"/>
      <c r="PNR86" s="209"/>
      <c r="PNS86" s="209"/>
      <c r="PNT86" s="209"/>
      <c r="PNU86" s="209"/>
      <c r="PNV86" s="209"/>
      <c r="PNW86" s="209"/>
      <c r="PNX86" s="209"/>
      <c r="PNY86" s="209"/>
      <c r="PNZ86" s="209"/>
      <c r="POA86" s="209"/>
      <c r="POB86" s="209"/>
      <c r="POC86" s="209"/>
      <c r="POD86" s="209"/>
      <c r="POE86" s="209"/>
      <c r="POF86" s="209"/>
      <c r="POG86" s="209"/>
      <c r="POH86" s="209"/>
      <c r="POI86" s="209"/>
      <c r="POJ86" s="209"/>
      <c r="POK86" s="209"/>
      <c r="POL86" s="209"/>
      <c r="POM86" s="209"/>
      <c r="PON86" s="209"/>
      <c r="POO86" s="209"/>
      <c r="POP86" s="209"/>
      <c r="POQ86" s="209"/>
      <c r="POR86" s="209"/>
      <c r="POS86" s="209"/>
      <c r="POT86" s="209"/>
      <c r="POU86" s="209"/>
      <c r="POV86" s="209"/>
      <c r="POW86" s="209"/>
      <c r="POX86" s="209"/>
      <c r="POY86" s="209"/>
      <c r="POZ86" s="209"/>
      <c r="PPA86" s="209"/>
      <c r="PPB86" s="209"/>
      <c r="PPC86" s="209"/>
      <c r="PPD86" s="209"/>
      <c r="PPE86" s="209"/>
      <c r="PPF86" s="209"/>
      <c r="PPG86" s="209"/>
      <c r="PPH86" s="209"/>
      <c r="PPI86" s="209"/>
      <c r="PPJ86" s="209"/>
      <c r="PPK86" s="209"/>
      <c r="PPL86" s="209"/>
      <c r="PPM86" s="209"/>
      <c r="PPN86" s="209"/>
      <c r="PPO86" s="209"/>
      <c r="PPP86" s="209"/>
      <c r="PPQ86" s="209"/>
      <c r="PPR86" s="209"/>
      <c r="PPS86" s="209"/>
      <c r="PPT86" s="209"/>
      <c r="PPU86" s="209"/>
      <c r="PPV86" s="209"/>
      <c r="PPW86" s="209"/>
      <c r="PPX86" s="209"/>
      <c r="PPY86" s="209"/>
      <c r="PPZ86" s="209"/>
      <c r="PQA86" s="209"/>
      <c r="PQB86" s="209"/>
      <c r="PQC86" s="209"/>
      <c r="PQD86" s="209"/>
      <c r="PQE86" s="209"/>
      <c r="PQF86" s="209"/>
      <c r="PQG86" s="209"/>
      <c r="PQH86" s="209"/>
      <c r="PQI86" s="209"/>
      <c r="PQJ86" s="209"/>
      <c r="PQK86" s="209"/>
      <c r="PQL86" s="209"/>
      <c r="PQM86" s="209"/>
      <c r="PQN86" s="209"/>
      <c r="PQO86" s="209"/>
      <c r="PQP86" s="209"/>
      <c r="PQQ86" s="209"/>
      <c r="PQR86" s="209"/>
      <c r="PQS86" s="209"/>
      <c r="PQT86" s="209"/>
      <c r="PQU86" s="209"/>
      <c r="PQV86" s="209"/>
      <c r="PQW86" s="209"/>
      <c r="PQX86" s="209"/>
      <c r="PQY86" s="209"/>
      <c r="PQZ86" s="209"/>
      <c r="PRA86" s="209"/>
      <c r="PRB86" s="209"/>
      <c r="PRC86" s="209"/>
      <c r="PRD86" s="209"/>
      <c r="PRE86" s="209"/>
      <c r="PRF86" s="209"/>
      <c r="PRG86" s="209"/>
      <c r="PRH86" s="209"/>
      <c r="PRI86" s="209"/>
      <c r="PRJ86" s="209"/>
      <c r="PRK86" s="209"/>
      <c r="PRL86" s="209"/>
      <c r="PRM86" s="209"/>
      <c r="PRN86" s="209"/>
      <c r="PRO86" s="209"/>
      <c r="PRP86" s="209"/>
      <c r="PRQ86" s="209"/>
      <c r="PRR86" s="209"/>
      <c r="PRS86" s="209"/>
      <c r="PRT86" s="209"/>
      <c r="PRU86" s="209"/>
      <c r="PRV86" s="209"/>
      <c r="PRW86" s="209"/>
      <c r="PRX86" s="209"/>
      <c r="PRY86" s="209"/>
      <c r="PRZ86" s="209"/>
      <c r="PSA86" s="209"/>
      <c r="PSB86" s="209"/>
      <c r="PSC86" s="209"/>
      <c r="PSD86" s="209"/>
      <c r="PSE86" s="209"/>
      <c r="PSF86" s="209"/>
      <c r="PSG86" s="209"/>
      <c r="PSH86" s="209"/>
      <c r="PSI86" s="209"/>
      <c r="PSJ86" s="209"/>
      <c r="PSK86" s="209"/>
      <c r="PSL86" s="209"/>
      <c r="PSM86" s="209"/>
      <c r="PSN86" s="209"/>
      <c r="PSO86" s="209"/>
      <c r="PSP86" s="209"/>
      <c r="PSQ86" s="209"/>
      <c r="PSR86" s="209"/>
      <c r="PSS86" s="209"/>
      <c r="PST86" s="209"/>
      <c r="PSU86" s="209"/>
      <c r="PSV86" s="209"/>
      <c r="PSW86" s="209"/>
      <c r="PSX86" s="209"/>
      <c r="PSY86" s="209"/>
      <c r="PSZ86" s="209"/>
      <c r="PTA86" s="209"/>
      <c r="PTB86" s="209"/>
      <c r="PTC86" s="209"/>
      <c r="PTD86" s="209"/>
      <c r="PTE86" s="209"/>
      <c r="PTF86" s="209"/>
      <c r="PTG86" s="209"/>
      <c r="PTH86" s="209"/>
      <c r="PTI86" s="209"/>
      <c r="PTJ86" s="209"/>
      <c r="PTK86" s="209"/>
      <c r="PTL86" s="209"/>
      <c r="PTM86" s="209"/>
      <c r="PTN86" s="209"/>
      <c r="PTO86" s="209"/>
      <c r="PTP86" s="209"/>
      <c r="PTQ86" s="209"/>
      <c r="PTR86" s="209"/>
      <c r="PTS86" s="209"/>
      <c r="PTT86" s="209"/>
      <c r="PTU86" s="209"/>
      <c r="PTV86" s="209"/>
      <c r="PTW86" s="209"/>
      <c r="PTX86" s="209"/>
      <c r="PTY86" s="209"/>
      <c r="PTZ86" s="209"/>
      <c r="PUA86" s="209"/>
      <c r="PUB86" s="209"/>
      <c r="PUC86" s="209"/>
      <c r="PUD86" s="209"/>
      <c r="PUE86" s="209"/>
      <c r="PUF86" s="209"/>
      <c r="PUG86" s="209"/>
      <c r="PUH86" s="209"/>
      <c r="PUI86" s="209"/>
      <c r="PUJ86" s="209"/>
      <c r="PUK86" s="209"/>
      <c r="PUL86" s="209"/>
      <c r="PUM86" s="209"/>
      <c r="PUN86" s="209"/>
      <c r="PUO86" s="209"/>
      <c r="PUP86" s="209"/>
      <c r="PUQ86" s="209"/>
      <c r="PUR86" s="209"/>
      <c r="PUS86" s="209"/>
      <c r="PUT86" s="209"/>
      <c r="PUU86" s="209"/>
      <c r="PUV86" s="209"/>
      <c r="PUW86" s="209"/>
      <c r="PUX86" s="209"/>
      <c r="PUY86" s="209"/>
      <c r="PUZ86" s="209"/>
      <c r="PVA86" s="209"/>
      <c r="PVB86" s="209"/>
      <c r="PVC86" s="209"/>
      <c r="PVD86" s="209"/>
      <c r="PVE86" s="209"/>
      <c r="PVF86" s="209"/>
      <c r="PVG86" s="209"/>
      <c r="PVH86" s="209"/>
      <c r="PVI86" s="209"/>
      <c r="PVJ86" s="209"/>
      <c r="PVK86" s="209"/>
      <c r="PVL86" s="209"/>
      <c r="PVM86" s="209"/>
      <c r="PVN86" s="209"/>
      <c r="PVO86" s="209"/>
      <c r="PVP86" s="209"/>
      <c r="PVQ86" s="209"/>
      <c r="PVR86" s="209"/>
      <c r="PVS86" s="209"/>
      <c r="PVT86" s="209"/>
      <c r="PVU86" s="209"/>
      <c r="PVV86" s="209"/>
      <c r="PVW86" s="209"/>
      <c r="PVX86" s="209"/>
      <c r="PVY86" s="209"/>
      <c r="PVZ86" s="209"/>
      <c r="PWA86" s="209"/>
      <c r="PWB86" s="209"/>
      <c r="PWC86" s="209"/>
      <c r="PWD86" s="209"/>
      <c r="PWE86" s="209"/>
      <c r="PWF86" s="209"/>
      <c r="PWG86" s="209"/>
      <c r="PWH86" s="209"/>
      <c r="PWI86" s="209"/>
      <c r="PWJ86" s="209"/>
      <c r="PWK86" s="209"/>
      <c r="PWL86" s="209"/>
      <c r="PWM86" s="209"/>
      <c r="PWN86" s="209"/>
      <c r="PWO86" s="209"/>
      <c r="PWP86" s="209"/>
      <c r="PWQ86" s="209"/>
      <c r="PWR86" s="209"/>
      <c r="PWS86" s="209"/>
      <c r="PWT86" s="209"/>
      <c r="PWU86" s="209"/>
      <c r="PWV86" s="209"/>
      <c r="PWW86" s="209"/>
      <c r="PWX86" s="209"/>
      <c r="PWY86" s="209"/>
      <c r="PWZ86" s="209"/>
      <c r="PXA86" s="209"/>
      <c r="PXB86" s="209"/>
      <c r="PXC86" s="209"/>
      <c r="PXD86" s="209"/>
      <c r="PXE86" s="209"/>
      <c r="PXF86" s="209"/>
      <c r="PXG86" s="209"/>
      <c r="PXH86" s="209"/>
      <c r="PXI86" s="209"/>
      <c r="PXJ86" s="209"/>
      <c r="PXK86" s="209"/>
      <c r="PXL86" s="209"/>
      <c r="PXM86" s="209"/>
      <c r="PXN86" s="209"/>
      <c r="PXO86" s="209"/>
      <c r="PXP86" s="209"/>
      <c r="PXQ86" s="209"/>
      <c r="PXR86" s="209"/>
      <c r="PXS86" s="209"/>
      <c r="PXT86" s="209"/>
      <c r="PXU86" s="209"/>
      <c r="PXV86" s="209"/>
      <c r="PXW86" s="209"/>
      <c r="PXX86" s="209"/>
      <c r="PXY86" s="209"/>
      <c r="PXZ86" s="209"/>
      <c r="PYA86" s="209"/>
      <c r="PYB86" s="209"/>
      <c r="PYC86" s="209"/>
      <c r="PYD86" s="209"/>
      <c r="PYE86" s="209"/>
      <c r="PYF86" s="209"/>
      <c r="PYG86" s="209"/>
      <c r="PYH86" s="209"/>
      <c r="PYI86" s="209"/>
      <c r="PYJ86" s="209"/>
      <c r="PYK86" s="209"/>
      <c r="PYL86" s="209"/>
      <c r="PYM86" s="209"/>
      <c r="PYN86" s="209"/>
      <c r="PYO86" s="209"/>
      <c r="PYP86" s="209"/>
      <c r="PYQ86" s="209"/>
      <c r="PYR86" s="209"/>
      <c r="PYS86" s="209"/>
      <c r="PYT86" s="209"/>
      <c r="PYU86" s="209"/>
      <c r="PYV86" s="209"/>
      <c r="PYW86" s="209"/>
      <c r="PYX86" s="209"/>
      <c r="PYY86" s="209"/>
      <c r="PYZ86" s="209"/>
      <c r="PZA86" s="209"/>
      <c r="PZB86" s="209"/>
      <c r="PZC86" s="209"/>
      <c r="PZD86" s="209"/>
      <c r="PZE86" s="209"/>
      <c r="PZF86" s="209"/>
      <c r="PZG86" s="209"/>
      <c r="PZH86" s="209"/>
      <c r="PZI86" s="209"/>
      <c r="PZJ86" s="209"/>
      <c r="PZK86" s="209"/>
      <c r="PZL86" s="209"/>
      <c r="PZM86" s="209"/>
      <c r="PZN86" s="209"/>
      <c r="PZO86" s="209"/>
      <c r="PZP86" s="209"/>
      <c r="PZQ86" s="209"/>
      <c r="PZR86" s="209"/>
      <c r="PZS86" s="209"/>
      <c r="PZT86" s="209"/>
      <c r="PZU86" s="209"/>
      <c r="PZV86" s="209"/>
      <c r="PZW86" s="209"/>
      <c r="PZX86" s="209"/>
      <c r="PZY86" s="209"/>
      <c r="PZZ86" s="209"/>
      <c r="QAA86" s="209"/>
      <c r="QAB86" s="209"/>
      <c r="QAC86" s="209"/>
      <c r="QAD86" s="209"/>
      <c r="QAE86" s="209"/>
      <c r="QAF86" s="209"/>
      <c r="QAG86" s="209"/>
      <c r="QAH86" s="209"/>
      <c r="QAI86" s="209"/>
      <c r="QAJ86" s="209"/>
      <c r="QAK86" s="209"/>
      <c r="QAL86" s="209"/>
      <c r="QAM86" s="209"/>
      <c r="QAN86" s="209"/>
      <c r="QAO86" s="209"/>
      <c r="QAP86" s="209"/>
      <c r="QAQ86" s="209"/>
      <c r="QAR86" s="209"/>
      <c r="QAS86" s="209"/>
      <c r="QAT86" s="209"/>
      <c r="QAU86" s="209"/>
      <c r="QAV86" s="209"/>
      <c r="QAW86" s="209"/>
      <c r="QAX86" s="209"/>
      <c r="QAY86" s="209"/>
      <c r="QAZ86" s="209"/>
      <c r="QBA86" s="209"/>
      <c r="QBB86" s="209"/>
      <c r="QBC86" s="209"/>
      <c r="QBD86" s="209"/>
      <c r="QBE86" s="209"/>
      <c r="QBF86" s="209"/>
      <c r="QBG86" s="209"/>
      <c r="QBH86" s="209"/>
      <c r="QBI86" s="209"/>
      <c r="QBJ86" s="209"/>
      <c r="QBK86" s="209"/>
      <c r="QBL86" s="209"/>
      <c r="QBM86" s="209"/>
      <c r="QBN86" s="209"/>
      <c r="QBO86" s="209"/>
      <c r="QBP86" s="209"/>
      <c r="QBQ86" s="209"/>
      <c r="QBR86" s="209"/>
      <c r="QBS86" s="209"/>
      <c r="QBT86" s="209"/>
      <c r="QBU86" s="209"/>
      <c r="QBV86" s="209"/>
      <c r="QBW86" s="209"/>
      <c r="QBX86" s="209"/>
      <c r="QBY86" s="209"/>
      <c r="QBZ86" s="209"/>
      <c r="QCA86" s="209"/>
      <c r="QCB86" s="209"/>
      <c r="QCC86" s="209"/>
      <c r="QCD86" s="209"/>
      <c r="QCE86" s="209"/>
      <c r="QCF86" s="209"/>
      <c r="QCG86" s="209"/>
      <c r="QCH86" s="209"/>
      <c r="QCI86" s="209"/>
      <c r="QCJ86" s="209"/>
      <c r="QCK86" s="209"/>
      <c r="QCL86" s="209"/>
      <c r="QCM86" s="209"/>
      <c r="QCN86" s="209"/>
      <c r="QCO86" s="209"/>
      <c r="QCP86" s="209"/>
      <c r="QCQ86" s="209"/>
      <c r="QCR86" s="209"/>
      <c r="QCS86" s="209"/>
      <c r="QCT86" s="209"/>
      <c r="QCU86" s="209"/>
      <c r="QCV86" s="209"/>
      <c r="QCW86" s="209"/>
      <c r="QCX86" s="209"/>
      <c r="QCY86" s="209"/>
      <c r="QCZ86" s="209"/>
      <c r="QDA86" s="209"/>
      <c r="QDB86" s="209"/>
      <c r="QDC86" s="209"/>
      <c r="QDD86" s="209"/>
      <c r="QDE86" s="209"/>
      <c r="QDF86" s="209"/>
      <c r="QDG86" s="209"/>
      <c r="QDH86" s="209"/>
      <c r="QDI86" s="209"/>
      <c r="QDJ86" s="209"/>
      <c r="QDK86" s="209"/>
      <c r="QDL86" s="209"/>
      <c r="QDM86" s="209"/>
      <c r="QDN86" s="209"/>
      <c r="QDO86" s="209"/>
      <c r="QDP86" s="209"/>
      <c r="QDQ86" s="209"/>
      <c r="QDR86" s="209"/>
      <c r="QDS86" s="209"/>
      <c r="QDT86" s="209"/>
      <c r="QDU86" s="209"/>
      <c r="QDV86" s="209"/>
      <c r="QDW86" s="209"/>
      <c r="QDX86" s="209"/>
      <c r="QDY86" s="209"/>
      <c r="QDZ86" s="209"/>
      <c r="QEA86" s="209"/>
      <c r="QEB86" s="209"/>
      <c r="QEC86" s="209"/>
      <c r="QED86" s="209"/>
      <c r="QEE86" s="209"/>
      <c r="QEF86" s="209"/>
      <c r="QEG86" s="209"/>
      <c r="QEH86" s="209"/>
      <c r="QEI86" s="209"/>
      <c r="QEJ86" s="209"/>
      <c r="QEK86" s="209"/>
      <c r="QEL86" s="209"/>
      <c r="QEM86" s="209"/>
      <c r="QEN86" s="209"/>
      <c r="QEO86" s="209"/>
      <c r="QEP86" s="209"/>
      <c r="QEQ86" s="209"/>
      <c r="QER86" s="209"/>
      <c r="QES86" s="209"/>
      <c r="QET86" s="209"/>
      <c r="QEU86" s="209"/>
      <c r="QEV86" s="209"/>
      <c r="QEW86" s="209"/>
      <c r="QEX86" s="209"/>
      <c r="QEY86" s="209"/>
      <c r="QEZ86" s="209"/>
      <c r="QFA86" s="209"/>
      <c r="QFB86" s="209"/>
      <c r="QFC86" s="209"/>
      <c r="QFD86" s="209"/>
      <c r="QFE86" s="209"/>
      <c r="QFF86" s="209"/>
      <c r="QFG86" s="209"/>
      <c r="QFH86" s="209"/>
      <c r="QFI86" s="209"/>
      <c r="QFJ86" s="209"/>
      <c r="QFK86" s="209"/>
      <c r="QFL86" s="209"/>
      <c r="QFM86" s="209"/>
      <c r="QFN86" s="209"/>
      <c r="QFO86" s="209"/>
      <c r="QFP86" s="209"/>
      <c r="QFQ86" s="209"/>
      <c r="QFR86" s="209"/>
      <c r="QFS86" s="209"/>
      <c r="QFT86" s="209"/>
      <c r="QFU86" s="209"/>
      <c r="QFV86" s="209"/>
      <c r="QFW86" s="209"/>
      <c r="QFX86" s="209"/>
      <c r="QFY86" s="209"/>
      <c r="QFZ86" s="209"/>
      <c r="QGA86" s="209"/>
      <c r="QGB86" s="209"/>
      <c r="QGC86" s="209"/>
      <c r="QGD86" s="209"/>
      <c r="QGE86" s="209"/>
      <c r="QGF86" s="209"/>
      <c r="QGG86" s="209"/>
      <c r="QGH86" s="209"/>
      <c r="QGI86" s="209"/>
      <c r="QGJ86" s="209"/>
      <c r="QGK86" s="209"/>
      <c r="QGL86" s="209"/>
      <c r="QGM86" s="209"/>
      <c r="QGN86" s="209"/>
      <c r="QGO86" s="209"/>
      <c r="QGP86" s="209"/>
      <c r="QGQ86" s="209"/>
      <c r="QGR86" s="209"/>
      <c r="QGS86" s="209"/>
      <c r="QGT86" s="209"/>
      <c r="QGU86" s="209"/>
      <c r="QGV86" s="209"/>
      <c r="QGW86" s="209"/>
      <c r="QGX86" s="209"/>
      <c r="QGY86" s="209"/>
      <c r="QGZ86" s="209"/>
      <c r="QHA86" s="209"/>
      <c r="QHB86" s="209"/>
      <c r="QHC86" s="209"/>
      <c r="QHD86" s="209"/>
      <c r="QHE86" s="209"/>
      <c r="QHF86" s="209"/>
      <c r="QHG86" s="209"/>
      <c r="QHH86" s="209"/>
      <c r="QHI86" s="209"/>
      <c r="QHJ86" s="209"/>
      <c r="QHK86" s="209"/>
      <c r="QHL86" s="209"/>
      <c r="QHM86" s="209"/>
      <c r="QHN86" s="209"/>
      <c r="QHO86" s="209"/>
      <c r="QHP86" s="209"/>
      <c r="QHQ86" s="209"/>
      <c r="QHR86" s="209"/>
      <c r="QHS86" s="209"/>
      <c r="QHT86" s="209"/>
      <c r="QHU86" s="209"/>
      <c r="QHV86" s="209"/>
      <c r="QHW86" s="209"/>
      <c r="QHX86" s="209"/>
      <c r="QHY86" s="209"/>
      <c r="QHZ86" s="209"/>
      <c r="QIA86" s="209"/>
      <c r="QIB86" s="209"/>
      <c r="QIC86" s="209"/>
      <c r="QID86" s="209"/>
      <c r="QIE86" s="209"/>
      <c r="QIF86" s="209"/>
      <c r="QIG86" s="209"/>
      <c r="QIH86" s="209"/>
      <c r="QII86" s="209"/>
      <c r="QIJ86" s="209"/>
      <c r="QIK86" s="209"/>
      <c r="QIL86" s="209"/>
      <c r="QIM86" s="209"/>
      <c r="QIN86" s="209"/>
      <c r="QIO86" s="209"/>
      <c r="QIP86" s="209"/>
      <c r="QIQ86" s="209"/>
      <c r="QIR86" s="209"/>
      <c r="QIS86" s="209"/>
      <c r="QIT86" s="209"/>
      <c r="QIU86" s="209"/>
      <c r="QIV86" s="209"/>
      <c r="QIW86" s="209"/>
      <c r="QIX86" s="209"/>
      <c r="QIY86" s="209"/>
      <c r="QIZ86" s="209"/>
      <c r="QJA86" s="209"/>
      <c r="QJB86" s="209"/>
      <c r="QJC86" s="209"/>
      <c r="QJD86" s="209"/>
      <c r="QJE86" s="209"/>
      <c r="QJF86" s="209"/>
      <c r="QJG86" s="209"/>
      <c r="QJH86" s="209"/>
      <c r="QJI86" s="209"/>
      <c r="QJJ86" s="209"/>
      <c r="QJK86" s="209"/>
      <c r="QJL86" s="209"/>
      <c r="QJM86" s="209"/>
      <c r="QJN86" s="209"/>
      <c r="QJO86" s="209"/>
      <c r="QJP86" s="209"/>
      <c r="QJQ86" s="209"/>
      <c r="QJR86" s="209"/>
      <c r="QJS86" s="209"/>
      <c r="QJT86" s="209"/>
      <c r="QJU86" s="209"/>
      <c r="QJV86" s="209"/>
      <c r="QJW86" s="209"/>
      <c r="QJX86" s="209"/>
      <c r="QJY86" s="209"/>
      <c r="QJZ86" s="209"/>
      <c r="QKA86" s="209"/>
      <c r="QKB86" s="209"/>
      <c r="QKC86" s="209"/>
      <c r="QKD86" s="209"/>
      <c r="QKE86" s="209"/>
      <c r="QKF86" s="209"/>
      <c r="QKG86" s="209"/>
      <c r="QKH86" s="209"/>
      <c r="QKI86" s="209"/>
      <c r="QKJ86" s="209"/>
      <c r="QKK86" s="209"/>
      <c r="QKL86" s="209"/>
      <c r="QKM86" s="209"/>
      <c r="QKN86" s="209"/>
      <c r="QKO86" s="209"/>
      <c r="QKP86" s="209"/>
      <c r="QKQ86" s="209"/>
      <c r="QKR86" s="209"/>
      <c r="QKS86" s="209"/>
      <c r="QKT86" s="209"/>
      <c r="QKU86" s="209"/>
      <c r="QKV86" s="209"/>
      <c r="QKW86" s="209"/>
      <c r="QKX86" s="209"/>
      <c r="QKY86" s="209"/>
      <c r="QKZ86" s="209"/>
      <c r="QLA86" s="209"/>
      <c r="QLB86" s="209"/>
      <c r="QLC86" s="209"/>
      <c r="QLD86" s="209"/>
      <c r="QLE86" s="209"/>
      <c r="QLF86" s="209"/>
      <c r="QLG86" s="209"/>
      <c r="QLH86" s="209"/>
      <c r="QLI86" s="209"/>
      <c r="QLJ86" s="209"/>
      <c r="QLK86" s="209"/>
      <c r="QLL86" s="209"/>
      <c r="QLM86" s="209"/>
      <c r="QLN86" s="209"/>
      <c r="QLO86" s="209"/>
      <c r="QLP86" s="209"/>
      <c r="QLQ86" s="209"/>
      <c r="QLR86" s="209"/>
      <c r="QLS86" s="209"/>
      <c r="QLT86" s="209"/>
      <c r="QLU86" s="209"/>
      <c r="QLV86" s="209"/>
      <c r="QLW86" s="209"/>
      <c r="QLX86" s="209"/>
      <c r="QLY86" s="209"/>
      <c r="QLZ86" s="209"/>
      <c r="QMA86" s="209"/>
      <c r="QMB86" s="209"/>
      <c r="QMC86" s="209"/>
      <c r="QMD86" s="209"/>
      <c r="QME86" s="209"/>
      <c r="QMF86" s="209"/>
      <c r="QMG86" s="209"/>
      <c r="QMH86" s="209"/>
      <c r="QMI86" s="209"/>
      <c r="QMJ86" s="209"/>
      <c r="QMK86" s="209"/>
      <c r="QML86" s="209"/>
      <c r="QMM86" s="209"/>
      <c r="QMN86" s="209"/>
      <c r="QMO86" s="209"/>
      <c r="QMP86" s="209"/>
      <c r="QMQ86" s="209"/>
      <c r="QMR86" s="209"/>
      <c r="QMS86" s="209"/>
      <c r="QMT86" s="209"/>
      <c r="QMU86" s="209"/>
      <c r="QMV86" s="209"/>
      <c r="QMW86" s="209"/>
      <c r="QMX86" s="209"/>
      <c r="QMY86" s="209"/>
      <c r="QMZ86" s="209"/>
      <c r="QNA86" s="209"/>
      <c r="QNB86" s="209"/>
      <c r="QNC86" s="209"/>
      <c r="QND86" s="209"/>
      <c r="QNE86" s="209"/>
      <c r="QNF86" s="209"/>
      <c r="QNG86" s="209"/>
      <c r="QNH86" s="209"/>
      <c r="QNI86" s="209"/>
      <c r="QNJ86" s="209"/>
      <c r="QNK86" s="209"/>
      <c r="QNL86" s="209"/>
      <c r="QNM86" s="209"/>
      <c r="QNN86" s="209"/>
      <c r="QNO86" s="209"/>
      <c r="QNP86" s="209"/>
      <c r="QNQ86" s="209"/>
      <c r="QNR86" s="209"/>
      <c r="QNS86" s="209"/>
      <c r="QNT86" s="209"/>
      <c r="QNU86" s="209"/>
      <c r="QNV86" s="209"/>
      <c r="QNW86" s="209"/>
      <c r="QNX86" s="209"/>
      <c r="QNY86" s="209"/>
      <c r="QNZ86" s="209"/>
      <c r="QOA86" s="209"/>
      <c r="QOB86" s="209"/>
      <c r="QOC86" s="209"/>
      <c r="QOD86" s="209"/>
      <c r="QOE86" s="209"/>
      <c r="QOF86" s="209"/>
      <c r="QOG86" s="209"/>
      <c r="QOH86" s="209"/>
      <c r="QOI86" s="209"/>
      <c r="QOJ86" s="209"/>
      <c r="QOK86" s="209"/>
      <c r="QOL86" s="209"/>
      <c r="QOM86" s="209"/>
      <c r="QON86" s="209"/>
      <c r="QOO86" s="209"/>
      <c r="QOP86" s="209"/>
      <c r="QOQ86" s="209"/>
      <c r="QOR86" s="209"/>
      <c r="QOS86" s="209"/>
      <c r="QOT86" s="209"/>
      <c r="QOU86" s="209"/>
      <c r="QOV86" s="209"/>
      <c r="QOW86" s="209"/>
      <c r="QOX86" s="209"/>
      <c r="QOY86" s="209"/>
      <c r="QOZ86" s="209"/>
      <c r="QPA86" s="209"/>
      <c r="QPB86" s="209"/>
      <c r="QPC86" s="209"/>
      <c r="QPD86" s="209"/>
      <c r="QPE86" s="209"/>
      <c r="QPF86" s="209"/>
      <c r="QPG86" s="209"/>
      <c r="QPH86" s="209"/>
      <c r="QPI86" s="209"/>
      <c r="QPJ86" s="209"/>
      <c r="QPK86" s="209"/>
      <c r="QPL86" s="209"/>
      <c r="QPM86" s="209"/>
      <c r="QPN86" s="209"/>
      <c r="QPO86" s="209"/>
      <c r="QPP86" s="209"/>
      <c r="QPQ86" s="209"/>
      <c r="QPR86" s="209"/>
      <c r="QPS86" s="209"/>
      <c r="QPT86" s="209"/>
      <c r="QPU86" s="209"/>
      <c r="QPV86" s="209"/>
      <c r="QPW86" s="209"/>
      <c r="QPX86" s="209"/>
      <c r="QPY86" s="209"/>
      <c r="QPZ86" s="209"/>
      <c r="QQA86" s="209"/>
      <c r="QQB86" s="209"/>
      <c r="QQC86" s="209"/>
      <c r="QQD86" s="209"/>
      <c r="QQE86" s="209"/>
      <c r="QQF86" s="209"/>
      <c r="QQG86" s="209"/>
      <c r="QQH86" s="209"/>
      <c r="QQI86" s="209"/>
      <c r="QQJ86" s="209"/>
      <c r="QQK86" s="209"/>
      <c r="QQL86" s="209"/>
      <c r="QQM86" s="209"/>
      <c r="QQN86" s="209"/>
      <c r="QQO86" s="209"/>
      <c r="QQP86" s="209"/>
      <c r="QQQ86" s="209"/>
      <c r="QQR86" s="209"/>
      <c r="QQS86" s="209"/>
      <c r="QQT86" s="209"/>
      <c r="QQU86" s="209"/>
      <c r="QQV86" s="209"/>
      <c r="QQW86" s="209"/>
      <c r="QQX86" s="209"/>
      <c r="QQY86" s="209"/>
      <c r="QQZ86" s="209"/>
      <c r="QRA86" s="209"/>
      <c r="QRB86" s="209"/>
      <c r="QRC86" s="209"/>
      <c r="QRD86" s="209"/>
      <c r="QRE86" s="209"/>
      <c r="QRF86" s="209"/>
      <c r="QRG86" s="209"/>
      <c r="QRH86" s="209"/>
      <c r="QRI86" s="209"/>
      <c r="QRJ86" s="209"/>
      <c r="QRK86" s="209"/>
      <c r="QRL86" s="209"/>
      <c r="QRM86" s="209"/>
      <c r="QRN86" s="209"/>
      <c r="QRO86" s="209"/>
      <c r="QRP86" s="209"/>
      <c r="QRQ86" s="209"/>
      <c r="QRR86" s="209"/>
      <c r="QRS86" s="209"/>
      <c r="QRT86" s="209"/>
      <c r="QRU86" s="209"/>
      <c r="QRV86" s="209"/>
      <c r="QRW86" s="209"/>
      <c r="QRX86" s="209"/>
      <c r="QRY86" s="209"/>
      <c r="QRZ86" s="209"/>
      <c r="QSA86" s="209"/>
      <c r="QSB86" s="209"/>
      <c r="QSC86" s="209"/>
      <c r="QSD86" s="209"/>
      <c r="QSE86" s="209"/>
      <c r="QSF86" s="209"/>
      <c r="QSG86" s="209"/>
      <c r="QSH86" s="209"/>
      <c r="QSI86" s="209"/>
      <c r="QSJ86" s="209"/>
      <c r="QSK86" s="209"/>
      <c r="QSL86" s="209"/>
      <c r="QSM86" s="209"/>
      <c r="QSN86" s="209"/>
      <c r="QSO86" s="209"/>
      <c r="QSP86" s="209"/>
      <c r="QSQ86" s="209"/>
      <c r="QSR86" s="209"/>
      <c r="QSS86" s="209"/>
      <c r="QST86" s="209"/>
      <c r="QSU86" s="209"/>
      <c r="QSV86" s="209"/>
      <c r="QSW86" s="209"/>
      <c r="QSX86" s="209"/>
      <c r="QSY86" s="209"/>
      <c r="QSZ86" s="209"/>
      <c r="QTA86" s="209"/>
      <c r="QTB86" s="209"/>
      <c r="QTC86" s="209"/>
      <c r="QTD86" s="209"/>
      <c r="QTE86" s="209"/>
      <c r="QTF86" s="209"/>
      <c r="QTG86" s="209"/>
      <c r="QTH86" s="209"/>
      <c r="QTI86" s="209"/>
      <c r="QTJ86" s="209"/>
      <c r="QTK86" s="209"/>
      <c r="QTL86" s="209"/>
      <c r="QTM86" s="209"/>
      <c r="QTN86" s="209"/>
      <c r="QTO86" s="209"/>
      <c r="QTP86" s="209"/>
      <c r="QTQ86" s="209"/>
      <c r="QTR86" s="209"/>
      <c r="QTS86" s="209"/>
      <c r="QTT86" s="209"/>
      <c r="QTU86" s="209"/>
      <c r="QTV86" s="209"/>
      <c r="QTW86" s="209"/>
      <c r="QTX86" s="209"/>
      <c r="QTY86" s="209"/>
      <c r="QTZ86" s="209"/>
      <c r="QUA86" s="209"/>
      <c r="QUB86" s="209"/>
      <c r="QUC86" s="209"/>
      <c r="QUD86" s="209"/>
      <c r="QUE86" s="209"/>
      <c r="QUF86" s="209"/>
      <c r="QUG86" s="209"/>
      <c r="QUH86" s="209"/>
      <c r="QUI86" s="209"/>
      <c r="QUJ86" s="209"/>
      <c r="QUK86" s="209"/>
      <c r="QUL86" s="209"/>
      <c r="QUM86" s="209"/>
      <c r="QUN86" s="209"/>
      <c r="QUO86" s="209"/>
      <c r="QUP86" s="209"/>
      <c r="QUQ86" s="209"/>
      <c r="QUR86" s="209"/>
      <c r="QUS86" s="209"/>
      <c r="QUT86" s="209"/>
      <c r="QUU86" s="209"/>
      <c r="QUV86" s="209"/>
      <c r="QUW86" s="209"/>
      <c r="QUX86" s="209"/>
      <c r="QUY86" s="209"/>
      <c r="QUZ86" s="209"/>
      <c r="QVA86" s="209"/>
      <c r="QVB86" s="209"/>
      <c r="QVC86" s="209"/>
      <c r="QVD86" s="209"/>
      <c r="QVE86" s="209"/>
      <c r="QVF86" s="209"/>
      <c r="QVG86" s="209"/>
      <c r="QVH86" s="209"/>
      <c r="QVI86" s="209"/>
      <c r="QVJ86" s="209"/>
      <c r="QVK86" s="209"/>
      <c r="QVL86" s="209"/>
      <c r="QVM86" s="209"/>
      <c r="QVN86" s="209"/>
      <c r="QVO86" s="209"/>
      <c r="QVP86" s="209"/>
      <c r="QVQ86" s="209"/>
      <c r="QVR86" s="209"/>
      <c r="QVS86" s="209"/>
      <c r="QVT86" s="209"/>
      <c r="QVU86" s="209"/>
      <c r="QVV86" s="209"/>
      <c r="QVW86" s="209"/>
      <c r="QVX86" s="209"/>
      <c r="QVY86" s="209"/>
      <c r="QVZ86" s="209"/>
      <c r="QWA86" s="209"/>
      <c r="QWB86" s="209"/>
      <c r="QWC86" s="209"/>
      <c r="QWD86" s="209"/>
      <c r="QWE86" s="209"/>
      <c r="QWF86" s="209"/>
      <c r="QWG86" s="209"/>
      <c r="QWH86" s="209"/>
      <c r="QWI86" s="209"/>
      <c r="QWJ86" s="209"/>
      <c r="QWK86" s="209"/>
      <c r="QWL86" s="209"/>
      <c r="QWM86" s="209"/>
      <c r="QWN86" s="209"/>
      <c r="QWO86" s="209"/>
      <c r="QWP86" s="209"/>
      <c r="QWQ86" s="209"/>
      <c r="QWR86" s="209"/>
      <c r="QWS86" s="209"/>
      <c r="QWT86" s="209"/>
      <c r="QWU86" s="209"/>
      <c r="QWV86" s="209"/>
      <c r="QWW86" s="209"/>
      <c r="QWX86" s="209"/>
      <c r="QWY86" s="209"/>
      <c r="QWZ86" s="209"/>
      <c r="QXA86" s="209"/>
      <c r="QXB86" s="209"/>
      <c r="QXC86" s="209"/>
      <c r="QXD86" s="209"/>
      <c r="QXE86" s="209"/>
      <c r="QXF86" s="209"/>
      <c r="QXG86" s="209"/>
      <c r="QXH86" s="209"/>
      <c r="QXI86" s="209"/>
      <c r="QXJ86" s="209"/>
      <c r="QXK86" s="209"/>
      <c r="QXL86" s="209"/>
      <c r="QXM86" s="209"/>
      <c r="QXN86" s="209"/>
      <c r="QXO86" s="209"/>
      <c r="QXP86" s="209"/>
      <c r="QXQ86" s="209"/>
      <c r="QXR86" s="209"/>
      <c r="QXS86" s="209"/>
      <c r="QXT86" s="209"/>
      <c r="QXU86" s="209"/>
      <c r="QXV86" s="209"/>
      <c r="QXW86" s="209"/>
      <c r="QXX86" s="209"/>
      <c r="QXY86" s="209"/>
      <c r="QXZ86" s="209"/>
      <c r="QYA86" s="209"/>
      <c r="QYB86" s="209"/>
      <c r="QYC86" s="209"/>
      <c r="QYD86" s="209"/>
      <c r="QYE86" s="209"/>
      <c r="QYF86" s="209"/>
      <c r="QYG86" s="209"/>
      <c r="QYH86" s="209"/>
      <c r="QYI86" s="209"/>
      <c r="QYJ86" s="209"/>
      <c r="QYK86" s="209"/>
      <c r="QYL86" s="209"/>
      <c r="QYM86" s="209"/>
      <c r="QYN86" s="209"/>
      <c r="QYO86" s="209"/>
      <c r="QYP86" s="209"/>
      <c r="QYQ86" s="209"/>
      <c r="QYR86" s="209"/>
      <c r="QYS86" s="209"/>
      <c r="QYT86" s="209"/>
      <c r="QYU86" s="209"/>
      <c r="QYV86" s="209"/>
      <c r="QYW86" s="209"/>
      <c r="QYX86" s="209"/>
      <c r="QYY86" s="209"/>
      <c r="QYZ86" s="209"/>
      <c r="QZA86" s="209"/>
      <c r="QZB86" s="209"/>
      <c r="QZC86" s="209"/>
      <c r="QZD86" s="209"/>
      <c r="QZE86" s="209"/>
      <c r="QZF86" s="209"/>
      <c r="QZG86" s="209"/>
      <c r="QZH86" s="209"/>
      <c r="QZI86" s="209"/>
      <c r="QZJ86" s="209"/>
      <c r="QZK86" s="209"/>
      <c r="QZL86" s="209"/>
      <c r="QZM86" s="209"/>
      <c r="QZN86" s="209"/>
      <c r="QZO86" s="209"/>
      <c r="QZP86" s="209"/>
      <c r="QZQ86" s="209"/>
      <c r="QZR86" s="209"/>
      <c r="QZS86" s="209"/>
      <c r="QZT86" s="209"/>
      <c r="QZU86" s="209"/>
      <c r="QZV86" s="209"/>
      <c r="QZW86" s="209"/>
      <c r="QZX86" s="209"/>
      <c r="QZY86" s="209"/>
      <c r="QZZ86" s="209"/>
      <c r="RAA86" s="209"/>
      <c r="RAB86" s="209"/>
      <c r="RAC86" s="209"/>
      <c r="RAD86" s="209"/>
      <c r="RAE86" s="209"/>
      <c r="RAF86" s="209"/>
      <c r="RAG86" s="209"/>
      <c r="RAH86" s="209"/>
      <c r="RAI86" s="209"/>
      <c r="RAJ86" s="209"/>
      <c r="RAK86" s="209"/>
      <c r="RAL86" s="209"/>
      <c r="RAM86" s="209"/>
      <c r="RAN86" s="209"/>
      <c r="RAO86" s="209"/>
      <c r="RAP86" s="209"/>
      <c r="RAQ86" s="209"/>
      <c r="RAR86" s="209"/>
      <c r="RAS86" s="209"/>
      <c r="RAT86" s="209"/>
      <c r="RAU86" s="209"/>
      <c r="RAV86" s="209"/>
      <c r="RAW86" s="209"/>
      <c r="RAX86" s="209"/>
      <c r="RAY86" s="209"/>
      <c r="RAZ86" s="209"/>
      <c r="RBA86" s="209"/>
      <c r="RBB86" s="209"/>
      <c r="RBC86" s="209"/>
      <c r="RBD86" s="209"/>
      <c r="RBE86" s="209"/>
      <c r="RBF86" s="209"/>
      <c r="RBG86" s="209"/>
      <c r="RBH86" s="209"/>
      <c r="RBI86" s="209"/>
      <c r="RBJ86" s="209"/>
      <c r="RBK86" s="209"/>
      <c r="RBL86" s="209"/>
      <c r="RBM86" s="209"/>
      <c r="RBN86" s="209"/>
      <c r="RBO86" s="209"/>
      <c r="RBP86" s="209"/>
      <c r="RBQ86" s="209"/>
      <c r="RBR86" s="209"/>
      <c r="RBS86" s="209"/>
      <c r="RBT86" s="209"/>
      <c r="RBU86" s="209"/>
      <c r="RBV86" s="209"/>
      <c r="RBW86" s="209"/>
      <c r="RBX86" s="209"/>
      <c r="RBY86" s="209"/>
      <c r="RBZ86" s="209"/>
      <c r="RCA86" s="209"/>
      <c r="RCB86" s="209"/>
      <c r="RCC86" s="209"/>
      <c r="RCD86" s="209"/>
      <c r="RCE86" s="209"/>
      <c r="RCF86" s="209"/>
      <c r="RCG86" s="209"/>
      <c r="RCH86" s="209"/>
      <c r="RCI86" s="209"/>
      <c r="RCJ86" s="209"/>
      <c r="RCK86" s="209"/>
      <c r="RCL86" s="209"/>
      <c r="RCM86" s="209"/>
      <c r="RCN86" s="209"/>
      <c r="RCO86" s="209"/>
      <c r="RCP86" s="209"/>
      <c r="RCQ86" s="209"/>
      <c r="RCR86" s="209"/>
      <c r="RCS86" s="209"/>
      <c r="RCT86" s="209"/>
      <c r="RCU86" s="209"/>
      <c r="RCV86" s="209"/>
      <c r="RCW86" s="209"/>
      <c r="RCX86" s="209"/>
      <c r="RCY86" s="209"/>
      <c r="RCZ86" s="209"/>
      <c r="RDA86" s="209"/>
      <c r="RDB86" s="209"/>
      <c r="RDC86" s="209"/>
      <c r="RDD86" s="209"/>
      <c r="RDE86" s="209"/>
      <c r="RDF86" s="209"/>
      <c r="RDG86" s="209"/>
      <c r="RDH86" s="209"/>
      <c r="RDI86" s="209"/>
      <c r="RDJ86" s="209"/>
      <c r="RDK86" s="209"/>
      <c r="RDL86" s="209"/>
      <c r="RDM86" s="209"/>
      <c r="RDN86" s="209"/>
      <c r="RDO86" s="209"/>
      <c r="RDP86" s="209"/>
      <c r="RDQ86" s="209"/>
      <c r="RDR86" s="209"/>
      <c r="RDS86" s="209"/>
      <c r="RDT86" s="209"/>
      <c r="RDU86" s="209"/>
      <c r="RDV86" s="209"/>
      <c r="RDW86" s="209"/>
      <c r="RDX86" s="209"/>
      <c r="RDY86" s="209"/>
      <c r="RDZ86" s="209"/>
      <c r="REA86" s="209"/>
      <c r="REB86" s="209"/>
      <c r="REC86" s="209"/>
      <c r="RED86" s="209"/>
      <c r="REE86" s="209"/>
      <c r="REF86" s="209"/>
      <c r="REG86" s="209"/>
      <c r="REH86" s="209"/>
      <c r="REI86" s="209"/>
      <c r="REJ86" s="209"/>
      <c r="REK86" s="209"/>
      <c r="REL86" s="209"/>
      <c r="REM86" s="209"/>
      <c r="REN86" s="209"/>
      <c r="REO86" s="209"/>
      <c r="REP86" s="209"/>
      <c r="REQ86" s="209"/>
      <c r="RER86" s="209"/>
      <c r="RES86" s="209"/>
      <c r="RET86" s="209"/>
      <c r="REU86" s="209"/>
      <c r="REV86" s="209"/>
      <c r="REW86" s="209"/>
      <c r="REX86" s="209"/>
      <c r="REY86" s="209"/>
      <c r="REZ86" s="209"/>
      <c r="RFA86" s="209"/>
      <c r="RFB86" s="209"/>
      <c r="RFC86" s="209"/>
      <c r="RFD86" s="209"/>
      <c r="RFE86" s="209"/>
      <c r="RFF86" s="209"/>
      <c r="RFG86" s="209"/>
      <c r="RFH86" s="209"/>
      <c r="RFI86" s="209"/>
      <c r="RFJ86" s="209"/>
      <c r="RFK86" s="209"/>
      <c r="RFL86" s="209"/>
      <c r="RFM86" s="209"/>
      <c r="RFN86" s="209"/>
      <c r="RFO86" s="209"/>
      <c r="RFP86" s="209"/>
      <c r="RFQ86" s="209"/>
      <c r="RFR86" s="209"/>
      <c r="RFS86" s="209"/>
      <c r="RFT86" s="209"/>
      <c r="RFU86" s="209"/>
      <c r="RFV86" s="209"/>
      <c r="RFW86" s="209"/>
      <c r="RFX86" s="209"/>
      <c r="RFY86" s="209"/>
      <c r="RFZ86" s="209"/>
      <c r="RGA86" s="209"/>
      <c r="RGB86" s="209"/>
      <c r="RGC86" s="209"/>
      <c r="RGD86" s="209"/>
      <c r="RGE86" s="209"/>
      <c r="RGF86" s="209"/>
      <c r="RGG86" s="209"/>
      <c r="RGH86" s="209"/>
      <c r="RGI86" s="209"/>
      <c r="RGJ86" s="209"/>
      <c r="RGK86" s="209"/>
      <c r="RGL86" s="209"/>
      <c r="RGM86" s="209"/>
      <c r="RGN86" s="209"/>
      <c r="RGO86" s="209"/>
      <c r="RGP86" s="209"/>
      <c r="RGQ86" s="209"/>
      <c r="RGR86" s="209"/>
      <c r="RGS86" s="209"/>
      <c r="RGT86" s="209"/>
      <c r="RGU86" s="209"/>
      <c r="RGV86" s="209"/>
      <c r="RGW86" s="209"/>
      <c r="RGX86" s="209"/>
      <c r="RGY86" s="209"/>
      <c r="RGZ86" s="209"/>
      <c r="RHA86" s="209"/>
      <c r="RHB86" s="209"/>
      <c r="RHC86" s="209"/>
      <c r="RHD86" s="209"/>
      <c r="RHE86" s="209"/>
      <c r="RHF86" s="209"/>
      <c r="RHG86" s="209"/>
      <c r="RHH86" s="209"/>
      <c r="RHI86" s="209"/>
      <c r="RHJ86" s="209"/>
      <c r="RHK86" s="209"/>
      <c r="RHL86" s="209"/>
      <c r="RHM86" s="209"/>
      <c r="RHN86" s="209"/>
      <c r="RHO86" s="209"/>
      <c r="RHP86" s="209"/>
      <c r="RHQ86" s="209"/>
      <c r="RHR86" s="209"/>
      <c r="RHS86" s="209"/>
      <c r="RHT86" s="209"/>
      <c r="RHU86" s="209"/>
      <c r="RHV86" s="209"/>
      <c r="RHW86" s="209"/>
      <c r="RHX86" s="209"/>
      <c r="RHY86" s="209"/>
      <c r="RHZ86" s="209"/>
      <c r="RIA86" s="209"/>
      <c r="RIB86" s="209"/>
      <c r="RIC86" s="209"/>
      <c r="RID86" s="209"/>
      <c r="RIE86" s="209"/>
      <c r="RIF86" s="209"/>
      <c r="RIG86" s="209"/>
      <c r="RIH86" s="209"/>
      <c r="RII86" s="209"/>
      <c r="RIJ86" s="209"/>
      <c r="RIK86" s="209"/>
      <c r="RIL86" s="209"/>
      <c r="RIM86" s="209"/>
      <c r="RIN86" s="209"/>
      <c r="RIO86" s="209"/>
      <c r="RIP86" s="209"/>
      <c r="RIQ86" s="209"/>
      <c r="RIR86" s="209"/>
      <c r="RIS86" s="209"/>
      <c r="RIT86" s="209"/>
      <c r="RIU86" s="209"/>
      <c r="RIV86" s="209"/>
      <c r="RIW86" s="209"/>
      <c r="RIX86" s="209"/>
      <c r="RIY86" s="209"/>
      <c r="RIZ86" s="209"/>
      <c r="RJA86" s="209"/>
      <c r="RJB86" s="209"/>
      <c r="RJC86" s="209"/>
      <c r="RJD86" s="209"/>
      <c r="RJE86" s="209"/>
      <c r="RJF86" s="209"/>
      <c r="RJG86" s="209"/>
      <c r="RJH86" s="209"/>
      <c r="RJI86" s="209"/>
      <c r="RJJ86" s="209"/>
      <c r="RJK86" s="209"/>
      <c r="RJL86" s="209"/>
      <c r="RJM86" s="209"/>
      <c r="RJN86" s="209"/>
      <c r="RJO86" s="209"/>
      <c r="RJP86" s="209"/>
      <c r="RJQ86" s="209"/>
      <c r="RJR86" s="209"/>
      <c r="RJS86" s="209"/>
      <c r="RJT86" s="209"/>
      <c r="RJU86" s="209"/>
      <c r="RJV86" s="209"/>
      <c r="RJW86" s="209"/>
      <c r="RJX86" s="209"/>
      <c r="RJY86" s="209"/>
      <c r="RJZ86" s="209"/>
      <c r="RKA86" s="209"/>
      <c r="RKB86" s="209"/>
      <c r="RKC86" s="209"/>
      <c r="RKD86" s="209"/>
      <c r="RKE86" s="209"/>
      <c r="RKF86" s="209"/>
      <c r="RKG86" s="209"/>
      <c r="RKH86" s="209"/>
      <c r="RKI86" s="209"/>
      <c r="RKJ86" s="209"/>
      <c r="RKK86" s="209"/>
      <c r="RKL86" s="209"/>
      <c r="RKM86" s="209"/>
      <c r="RKN86" s="209"/>
      <c r="RKO86" s="209"/>
      <c r="RKP86" s="209"/>
      <c r="RKQ86" s="209"/>
      <c r="RKR86" s="209"/>
      <c r="RKS86" s="209"/>
      <c r="RKT86" s="209"/>
      <c r="RKU86" s="209"/>
      <c r="RKV86" s="209"/>
      <c r="RKW86" s="209"/>
      <c r="RKX86" s="209"/>
      <c r="RKY86" s="209"/>
      <c r="RKZ86" s="209"/>
      <c r="RLA86" s="209"/>
      <c r="RLB86" s="209"/>
      <c r="RLC86" s="209"/>
      <c r="RLD86" s="209"/>
      <c r="RLE86" s="209"/>
      <c r="RLF86" s="209"/>
      <c r="RLG86" s="209"/>
      <c r="RLH86" s="209"/>
      <c r="RLI86" s="209"/>
      <c r="RLJ86" s="209"/>
      <c r="RLK86" s="209"/>
      <c r="RLL86" s="209"/>
      <c r="RLM86" s="209"/>
      <c r="RLN86" s="209"/>
      <c r="RLO86" s="209"/>
      <c r="RLP86" s="209"/>
      <c r="RLQ86" s="209"/>
      <c r="RLR86" s="209"/>
      <c r="RLS86" s="209"/>
      <c r="RLT86" s="209"/>
      <c r="RLU86" s="209"/>
      <c r="RLV86" s="209"/>
      <c r="RLW86" s="209"/>
      <c r="RLX86" s="209"/>
      <c r="RLY86" s="209"/>
      <c r="RLZ86" s="209"/>
      <c r="RMA86" s="209"/>
      <c r="RMB86" s="209"/>
      <c r="RMC86" s="209"/>
      <c r="RMD86" s="209"/>
      <c r="RME86" s="209"/>
      <c r="RMF86" s="209"/>
      <c r="RMG86" s="209"/>
      <c r="RMH86" s="209"/>
      <c r="RMI86" s="209"/>
      <c r="RMJ86" s="209"/>
      <c r="RMK86" s="209"/>
      <c r="RML86" s="209"/>
      <c r="RMM86" s="209"/>
      <c r="RMN86" s="209"/>
      <c r="RMO86" s="209"/>
      <c r="RMP86" s="209"/>
      <c r="RMQ86" s="209"/>
      <c r="RMR86" s="209"/>
      <c r="RMS86" s="209"/>
      <c r="RMT86" s="209"/>
      <c r="RMU86" s="209"/>
      <c r="RMV86" s="209"/>
      <c r="RMW86" s="209"/>
      <c r="RMX86" s="209"/>
      <c r="RMY86" s="209"/>
      <c r="RMZ86" s="209"/>
      <c r="RNA86" s="209"/>
      <c r="RNB86" s="209"/>
      <c r="RNC86" s="209"/>
      <c r="RND86" s="209"/>
      <c r="RNE86" s="209"/>
      <c r="RNF86" s="209"/>
      <c r="RNG86" s="209"/>
      <c r="RNH86" s="209"/>
      <c r="RNI86" s="209"/>
      <c r="RNJ86" s="209"/>
      <c r="RNK86" s="209"/>
      <c r="RNL86" s="209"/>
      <c r="RNM86" s="209"/>
      <c r="RNN86" s="209"/>
      <c r="RNO86" s="209"/>
      <c r="RNP86" s="209"/>
      <c r="RNQ86" s="209"/>
      <c r="RNR86" s="209"/>
      <c r="RNS86" s="209"/>
      <c r="RNT86" s="209"/>
      <c r="RNU86" s="209"/>
      <c r="RNV86" s="209"/>
      <c r="RNW86" s="209"/>
      <c r="RNX86" s="209"/>
      <c r="RNY86" s="209"/>
      <c r="RNZ86" s="209"/>
      <c r="ROA86" s="209"/>
      <c r="ROB86" s="209"/>
      <c r="ROC86" s="209"/>
      <c r="ROD86" s="209"/>
      <c r="ROE86" s="209"/>
      <c r="ROF86" s="209"/>
      <c r="ROG86" s="209"/>
      <c r="ROH86" s="209"/>
      <c r="ROI86" s="209"/>
      <c r="ROJ86" s="209"/>
      <c r="ROK86" s="209"/>
      <c r="ROL86" s="209"/>
      <c r="ROM86" s="209"/>
      <c r="RON86" s="209"/>
      <c r="ROO86" s="209"/>
      <c r="ROP86" s="209"/>
      <c r="ROQ86" s="209"/>
      <c r="ROR86" s="209"/>
      <c r="ROS86" s="209"/>
      <c r="ROT86" s="209"/>
      <c r="ROU86" s="209"/>
      <c r="ROV86" s="209"/>
      <c r="ROW86" s="209"/>
      <c r="ROX86" s="209"/>
      <c r="ROY86" s="209"/>
      <c r="ROZ86" s="209"/>
      <c r="RPA86" s="209"/>
      <c r="RPB86" s="209"/>
      <c r="RPC86" s="209"/>
      <c r="RPD86" s="209"/>
      <c r="RPE86" s="209"/>
      <c r="RPF86" s="209"/>
      <c r="RPG86" s="209"/>
      <c r="RPH86" s="209"/>
      <c r="RPI86" s="209"/>
      <c r="RPJ86" s="209"/>
      <c r="RPK86" s="209"/>
      <c r="RPL86" s="209"/>
      <c r="RPM86" s="209"/>
      <c r="RPN86" s="209"/>
      <c r="RPO86" s="209"/>
      <c r="RPP86" s="209"/>
      <c r="RPQ86" s="209"/>
      <c r="RPR86" s="209"/>
      <c r="RPS86" s="209"/>
      <c r="RPT86" s="209"/>
      <c r="RPU86" s="209"/>
      <c r="RPV86" s="209"/>
      <c r="RPW86" s="209"/>
      <c r="RPX86" s="209"/>
      <c r="RPY86" s="209"/>
      <c r="RPZ86" s="209"/>
      <c r="RQA86" s="209"/>
      <c r="RQB86" s="209"/>
      <c r="RQC86" s="209"/>
      <c r="RQD86" s="209"/>
      <c r="RQE86" s="209"/>
      <c r="RQF86" s="209"/>
      <c r="RQG86" s="209"/>
      <c r="RQH86" s="209"/>
      <c r="RQI86" s="209"/>
      <c r="RQJ86" s="209"/>
      <c r="RQK86" s="209"/>
      <c r="RQL86" s="209"/>
      <c r="RQM86" s="209"/>
      <c r="RQN86" s="209"/>
      <c r="RQO86" s="209"/>
      <c r="RQP86" s="209"/>
      <c r="RQQ86" s="209"/>
      <c r="RQR86" s="209"/>
      <c r="RQS86" s="209"/>
      <c r="RQT86" s="209"/>
      <c r="RQU86" s="209"/>
      <c r="RQV86" s="209"/>
      <c r="RQW86" s="209"/>
      <c r="RQX86" s="209"/>
      <c r="RQY86" s="209"/>
      <c r="RQZ86" s="209"/>
      <c r="RRA86" s="209"/>
      <c r="RRB86" s="209"/>
      <c r="RRC86" s="209"/>
      <c r="RRD86" s="209"/>
      <c r="RRE86" s="209"/>
      <c r="RRF86" s="209"/>
      <c r="RRG86" s="209"/>
      <c r="RRH86" s="209"/>
      <c r="RRI86" s="209"/>
      <c r="RRJ86" s="209"/>
      <c r="RRK86" s="209"/>
      <c r="RRL86" s="209"/>
      <c r="RRM86" s="209"/>
      <c r="RRN86" s="209"/>
      <c r="RRO86" s="209"/>
      <c r="RRP86" s="209"/>
      <c r="RRQ86" s="209"/>
      <c r="RRR86" s="209"/>
      <c r="RRS86" s="209"/>
      <c r="RRT86" s="209"/>
      <c r="RRU86" s="209"/>
      <c r="RRV86" s="209"/>
      <c r="RRW86" s="209"/>
      <c r="RRX86" s="209"/>
      <c r="RRY86" s="209"/>
      <c r="RRZ86" s="209"/>
      <c r="RSA86" s="209"/>
      <c r="RSB86" s="209"/>
      <c r="RSC86" s="209"/>
      <c r="RSD86" s="209"/>
      <c r="RSE86" s="209"/>
      <c r="RSF86" s="209"/>
      <c r="RSG86" s="209"/>
      <c r="RSH86" s="209"/>
      <c r="RSI86" s="209"/>
      <c r="RSJ86" s="209"/>
      <c r="RSK86" s="209"/>
      <c r="RSL86" s="209"/>
      <c r="RSM86" s="209"/>
      <c r="RSN86" s="209"/>
      <c r="RSO86" s="209"/>
      <c r="RSP86" s="209"/>
      <c r="RSQ86" s="209"/>
      <c r="RSR86" s="209"/>
      <c r="RSS86" s="209"/>
      <c r="RST86" s="209"/>
      <c r="RSU86" s="209"/>
      <c r="RSV86" s="209"/>
      <c r="RSW86" s="209"/>
      <c r="RSX86" s="209"/>
      <c r="RSY86" s="209"/>
      <c r="RSZ86" s="209"/>
      <c r="RTA86" s="209"/>
      <c r="RTB86" s="209"/>
      <c r="RTC86" s="209"/>
      <c r="RTD86" s="209"/>
      <c r="RTE86" s="209"/>
      <c r="RTF86" s="209"/>
      <c r="RTG86" s="209"/>
      <c r="RTH86" s="209"/>
      <c r="RTI86" s="209"/>
      <c r="RTJ86" s="209"/>
      <c r="RTK86" s="209"/>
      <c r="RTL86" s="209"/>
      <c r="RTM86" s="209"/>
      <c r="RTN86" s="209"/>
      <c r="RTO86" s="209"/>
      <c r="RTP86" s="209"/>
      <c r="RTQ86" s="209"/>
      <c r="RTR86" s="209"/>
      <c r="RTS86" s="209"/>
      <c r="RTT86" s="209"/>
      <c r="RTU86" s="209"/>
      <c r="RTV86" s="209"/>
      <c r="RTW86" s="209"/>
      <c r="RTX86" s="209"/>
      <c r="RTY86" s="209"/>
      <c r="RTZ86" s="209"/>
      <c r="RUA86" s="209"/>
      <c r="RUB86" s="209"/>
      <c r="RUC86" s="209"/>
      <c r="RUD86" s="209"/>
      <c r="RUE86" s="209"/>
      <c r="RUF86" s="209"/>
      <c r="RUG86" s="209"/>
      <c r="RUH86" s="209"/>
      <c r="RUI86" s="209"/>
      <c r="RUJ86" s="209"/>
      <c r="RUK86" s="209"/>
      <c r="RUL86" s="209"/>
      <c r="RUM86" s="209"/>
      <c r="RUN86" s="209"/>
      <c r="RUO86" s="209"/>
      <c r="RUP86" s="209"/>
      <c r="RUQ86" s="209"/>
      <c r="RUR86" s="209"/>
      <c r="RUS86" s="209"/>
      <c r="RUT86" s="209"/>
      <c r="RUU86" s="209"/>
      <c r="RUV86" s="209"/>
      <c r="RUW86" s="209"/>
      <c r="RUX86" s="209"/>
      <c r="RUY86" s="209"/>
      <c r="RUZ86" s="209"/>
      <c r="RVA86" s="209"/>
      <c r="RVB86" s="209"/>
      <c r="RVC86" s="209"/>
      <c r="RVD86" s="209"/>
      <c r="RVE86" s="209"/>
      <c r="RVF86" s="209"/>
      <c r="RVG86" s="209"/>
      <c r="RVH86" s="209"/>
      <c r="RVI86" s="209"/>
      <c r="RVJ86" s="209"/>
      <c r="RVK86" s="209"/>
      <c r="RVL86" s="209"/>
      <c r="RVM86" s="209"/>
      <c r="RVN86" s="209"/>
      <c r="RVO86" s="209"/>
      <c r="RVP86" s="209"/>
      <c r="RVQ86" s="209"/>
      <c r="RVR86" s="209"/>
      <c r="RVS86" s="209"/>
      <c r="RVT86" s="209"/>
      <c r="RVU86" s="209"/>
      <c r="RVV86" s="209"/>
      <c r="RVW86" s="209"/>
      <c r="RVX86" s="209"/>
      <c r="RVY86" s="209"/>
      <c r="RVZ86" s="209"/>
      <c r="RWA86" s="209"/>
      <c r="RWB86" s="209"/>
      <c r="RWC86" s="209"/>
      <c r="RWD86" s="209"/>
      <c r="RWE86" s="209"/>
      <c r="RWF86" s="209"/>
      <c r="RWG86" s="209"/>
      <c r="RWH86" s="209"/>
      <c r="RWI86" s="209"/>
      <c r="RWJ86" s="209"/>
      <c r="RWK86" s="209"/>
      <c r="RWL86" s="209"/>
      <c r="RWM86" s="209"/>
      <c r="RWN86" s="209"/>
      <c r="RWO86" s="209"/>
      <c r="RWP86" s="209"/>
      <c r="RWQ86" s="209"/>
      <c r="RWR86" s="209"/>
      <c r="RWS86" s="209"/>
      <c r="RWT86" s="209"/>
      <c r="RWU86" s="209"/>
      <c r="RWV86" s="209"/>
      <c r="RWW86" s="209"/>
      <c r="RWX86" s="209"/>
      <c r="RWY86" s="209"/>
      <c r="RWZ86" s="209"/>
      <c r="RXA86" s="209"/>
      <c r="RXB86" s="209"/>
      <c r="RXC86" s="209"/>
      <c r="RXD86" s="209"/>
      <c r="RXE86" s="209"/>
      <c r="RXF86" s="209"/>
      <c r="RXG86" s="209"/>
      <c r="RXH86" s="209"/>
      <c r="RXI86" s="209"/>
      <c r="RXJ86" s="209"/>
      <c r="RXK86" s="209"/>
      <c r="RXL86" s="209"/>
      <c r="RXM86" s="209"/>
      <c r="RXN86" s="209"/>
      <c r="RXO86" s="209"/>
      <c r="RXP86" s="209"/>
      <c r="RXQ86" s="209"/>
      <c r="RXR86" s="209"/>
      <c r="RXS86" s="209"/>
      <c r="RXT86" s="209"/>
      <c r="RXU86" s="209"/>
      <c r="RXV86" s="209"/>
      <c r="RXW86" s="209"/>
      <c r="RXX86" s="209"/>
      <c r="RXY86" s="209"/>
      <c r="RXZ86" s="209"/>
      <c r="RYA86" s="209"/>
      <c r="RYB86" s="209"/>
      <c r="RYC86" s="209"/>
      <c r="RYD86" s="209"/>
      <c r="RYE86" s="209"/>
      <c r="RYF86" s="209"/>
      <c r="RYG86" s="209"/>
      <c r="RYH86" s="209"/>
      <c r="RYI86" s="209"/>
      <c r="RYJ86" s="209"/>
      <c r="RYK86" s="209"/>
      <c r="RYL86" s="209"/>
      <c r="RYM86" s="209"/>
      <c r="RYN86" s="209"/>
      <c r="RYO86" s="209"/>
      <c r="RYP86" s="209"/>
      <c r="RYQ86" s="209"/>
      <c r="RYR86" s="209"/>
      <c r="RYS86" s="209"/>
      <c r="RYT86" s="209"/>
      <c r="RYU86" s="209"/>
      <c r="RYV86" s="209"/>
      <c r="RYW86" s="209"/>
      <c r="RYX86" s="209"/>
      <c r="RYY86" s="209"/>
      <c r="RYZ86" s="209"/>
      <c r="RZA86" s="209"/>
      <c r="RZB86" s="209"/>
      <c r="RZC86" s="209"/>
      <c r="RZD86" s="209"/>
      <c r="RZE86" s="209"/>
      <c r="RZF86" s="209"/>
      <c r="RZG86" s="209"/>
      <c r="RZH86" s="209"/>
      <c r="RZI86" s="209"/>
      <c r="RZJ86" s="209"/>
      <c r="RZK86" s="209"/>
      <c r="RZL86" s="209"/>
      <c r="RZM86" s="209"/>
      <c r="RZN86" s="209"/>
      <c r="RZO86" s="209"/>
      <c r="RZP86" s="209"/>
      <c r="RZQ86" s="209"/>
      <c r="RZR86" s="209"/>
      <c r="RZS86" s="209"/>
      <c r="RZT86" s="209"/>
      <c r="RZU86" s="209"/>
      <c r="RZV86" s="209"/>
      <c r="RZW86" s="209"/>
      <c r="RZX86" s="209"/>
      <c r="RZY86" s="209"/>
      <c r="RZZ86" s="209"/>
      <c r="SAA86" s="209"/>
      <c r="SAB86" s="209"/>
      <c r="SAC86" s="209"/>
      <c r="SAD86" s="209"/>
      <c r="SAE86" s="209"/>
      <c r="SAF86" s="209"/>
      <c r="SAG86" s="209"/>
      <c r="SAH86" s="209"/>
      <c r="SAI86" s="209"/>
      <c r="SAJ86" s="209"/>
      <c r="SAK86" s="209"/>
      <c r="SAL86" s="209"/>
      <c r="SAM86" s="209"/>
      <c r="SAN86" s="209"/>
      <c r="SAO86" s="209"/>
      <c r="SAP86" s="209"/>
      <c r="SAQ86" s="209"/>
      <c r="SAR86" s="209"/>
      <c r="SAS86" s="209"/>
      <c r="SAT86" s="209"/>
      <c r="SAU86" s="209"/>
      <c r="SAV86" s="209"/>
      <c r="SAW86" s="209"/>
      <c r="SAX86" s="209"/>
      <c r="SAY86" s="209"/>
      <c r="SAZ86" s="209"/>
      <c r="SBA86" s="209"/>
      <c r="SBB86" s="209"/>
      <c r="SBC86" s="209"/>
      <c r="SBD86" s="209"/>
      <c r="SBE86" s="209"/>
      <c r="SBF86" s="209"/>
      <c r="SBG86" s="209"/>
      <c r="SBH86" s="209"/>
      <c r="SBI86" s="209"/>
      <c r="SBJ86" s="209"/>
      <c r="SBK86" s="209"/>
      <c r="SBL86" s="209"/>
      <c r="SBM86" s="209"/>
      <c r="SBN86" s="209"/>
      <c r="SBO86" s="209"/>
      <c r="SBP86" s="209"/>
      <c r="SBQ86" s="209"/>
      <c r="SBR86" s="209"/>
      <c r="SBS86" s="209"/>
      <c r="SBT86" s="209"/>
      <c r="SBU86" s="209"/>
      <c r="SBV86" s="209"/>
      <c r="SBW86" s="209"/>
      <c r="SBX86" s="209"/>
      <c r="SBY86" s="209"/>
      <c r="SBZ86" s="209"/>
      <c r="SCA86" s="209"/>
      <c r="SCB86" s="209"/>
      <c r="SCC86" s="209"/>
      <c r="SCD86" s="209"/>
      <c r="SCE86" s="209"/>
      <c r="SCF86" s="209"/>
      <c r="SCG86" s="209"/>
      <c r="SCH86" s="209"/>
      <c r="SCI86" s="209"/>
      <c r="SCJ86" s="209"/>
      <c r="SCK86" s="209"/>
      <c r="SCL86" s="209"/>
      <c r="SCM86" s="209"/>
      <c r="SCN86" s="209"/>
      <c r="SCO86" s="209"/>
      <c r="SCP86" s="209"/>
      <c r="SCQ86" s="209"/>
      <c r="SCR86" s="209"/>
      <c r="SCS86" s="209"/>
      <c r="SCT86" s="209"/>
      <c r="SCU86" s="209"/>
      <c r="SCV86" s="209"/>
      <c r="SCW86" s="209"/>
      <c r="SCX86" s="209"/>
      <c r="SCY86" s="209"/>
      <c r="SCZ86" s="209"/>
      <c r="SDA86" s="209"/>
      <c r="SDB86" s="209"/>
      <c r="SDC86" s="209"/>
      <c r="SDD86" s="209"/>
      <c r="SDE86" s="209"/>
      <c r="SDF86" s="209"/>
      <c r="SDG86" s="209"/>
      <c r="SDH86" s="209"/>
      <c r="SDI86" s="209"/>
      <c r="SDJ86" s="209"/>
      <c r="SDK86" s="209"/>
      <c r="SDL86" s="209"/>
      <c r="SDM86" s="209"/>
      <c r="SDN86" s="209"/>
      <c r="SDO86" s="209"/>
      <c r="SDP86" s="209"/>
      <c r="SDQ86" s="209"/>
      <c r="SDR86" s="209"/>
      <c r="SDS86" s="209"/>
      <c r="SDT86" s="209"/>
      <c r="SDU86" s="209"/>
      <c r="SDV86" s="209"/>
      <c r="SDW86" s="209"/>
      <c r="SDX86" s="209"/>
      <c r="SDY86" s="209"/>
      <c r="SDZ86" s="209"/>
      <c r="SEA86" s="209"/>
      <c r="SEB86" s="209"/>
      <c r="SEC86" s="209"/>
      <c r="SED86" s="209"/>
      <c r="SEE86" s="209"/>
      <c r="SEF86" s="209"/>
      <c r="SEG86" s="209"/>
      <c r="SEH86" s="209"/>
      <c r="SEI86" s="209"/>
      <c r="SEJ86" s="209"/>
      <c r="SEK86" s="209"/>
      <c r="SEL86" s="209"/>
      <c r="SEM86" s="209"/>
      <c r="SEN86" s="209"/>
      <c r="SEO86" s="209"/>
      <c r="SEP86" s="209"/>
      <c r="SEQ86" s="209"/>
      <c r="SER86" s="209"/>
      <c r="SES86" s="209"/>
      <c r="SET86" s="209"/>
      <c r="SEU86" s="209"/>
      <c r="SEV86" s="209"/>
      <c r="SEW86" s="209"/>
      <c r="SEX86" s="209"/>
      <c r="SEY86" s="209"/>
      <c r="SEZ86" s="209"/>
      <c r="SFA86" s="209"/>
      <c r="SFB86" s="209"/>
      <c r="SFC86" s="209"/>
      <c r="SFD86" s="209"/>
      <c r="SFE86" s="209"/>
      <c r="SFF86" s="209"/>
      <c r="SFG86" s="209"/>
      <c r="SFH86" s="209"/>
      <c r="SFI86" s="209"/>
      <c r="SFJ86" s="209"/>
      <c r="SFK86" s="209"/>
      <c r="SFL86" s="209"/>
      <c r="SFM86" s="209"/>
      <c r="SFN86" s="209"/>
      <c r="SFO86" s="209"/>
      <c r="SFP86" s="209"/>
      <c r="SFQ86" s="209"/>
      <c r="SFR86" s="209"/>
      <c r="SFS86" s="209"/>
      <c r="SFT86" s="209"/>
      <c r="SFU86" s="209"/>
      <c r="SFV86" s="209"/>
      <c r="SFW86" s="209"/>
      <c r="SFX86" s="209"/>
      <c r="SFY86" s="209"/>
      <c r="SFZ86" s="209"/>
      <c r="SGA86" s="209"/>
      <c r="SGB86" s="209"/>
      <c r="SGC86" s="209"/>
      <c r="SGD86" s="209"/>
      <c r="SGE86" s="209"/>
      <c r="SGF86" s="209"/>
      <c r="SGG86" s="209"/>
      <c r="SGH86" s="209"/>
      <c r="SGI86" s="209"/>
      <c r="SGJ86" s="209"/>
      <c r="SGK86" s="209"/>
      <c r="SGL86" s="209"/>
      <c r="SGM86" s="209"/>
      <c r="SGN86" s="209"/>
      <c r="SGO86" s="209"/>
      <c r="SGP86" s="209"/>
      <c r="SGQ86" s="209"/>
      <c r="SGR86" s="209"/>
      <c r="SGS86" s="209"/>
      <c r="SGT86" s="209"/>
      <c r="SGU86" s="209"/>
      <c r="SGV86" s="209"/>
      <c r="SGW86" s="209"/>
      <c r="SGX86" s="209"/>
      <c r="SGY86" s="209"/>
      <c r="SGZ86" s="209"/>
      <c r="SHA86" s="209"/>
      <c r="SHB86" s="209"/>
      <c r="SHC86" s="209"/>
      <c r="SHD86" s="209"/>
      <c r="SHE86" s="209"/>
      <c r="SHF86" s="209"/>
      <c r="SHG86" s="209"/>
      <c r="SHH86" s="209"/>
      <c r="SHI86" s="209"/>
      <c r="SHJ86" s="209"/>
      <c r="SHK86" s="209"/>
      <c r="SHL86" s="209"/>
      <c r="SHM86" s="209"/>
      <c r="SHN86" s="209"/>
      <c r="SHO86" s="209"/>
      <c r="SHP86" s="209"/>
      <c r="SHQ86" s="209"/>
      <c r="SHR86" s="209"/>
      <c r="SHS86" s="209"/>
      <c r="SHT86" s="209"/>
      <c r="SHU86" s="209"/>
      <c r="SHV86" s="209"/>
      <c r="SHW86" s="209"/>
      <c r="SHX86" s="209"/>
      <c r="SHY86" s="209"/>
      <c r="SHZ86" s="209"/>
      <c r="SIA86" s="209"/>
      <c r="SIB86" s="209"/>
      <c r="SIC86" s="209"/>
      <c r="SID86" s="209"/>
      <c r="SIE86" s="209"/>
      <c r="SIF86" s="209"/>
      <c r="SIG86" s="209"/>
      <c r="SIH86" s="209"/>
      <c r="SII86" s="209"/>
      <c r="SIJ86" s="209"/>
      <c r="SIK86" s="209"/>
      <c r="SIL86" s="209"/>
      <c r="SIM86" s="209"/>
      <c r="SIN86" s="209"/>
      <c r="SIO86" s="209"/>
      <c r="SIP86" s="209"/>
      <c r="SIQ86" s="209"/>
      <c r="SIR86" s="209"/>
      <c r="SIS86" s="209"/>
      <c r="SIT86" s="209"/>
      <c r="SIU86" s="209"/>
      <c r="SIV86" s="209"/>
      <c r="SIW86" s="209"/>
      <c r="SIX86" s="209"/>
      <c r="SIY86" s="209"/>
      <c r="SIZ86" s="209"/>
      <c r="SJA86" s="209"/>
      <c r="SJB86" s="209"/>
      <c r="SJC86" s="209"/>
      <c r="SJD86" s="209"/>
      <c r="SJE86" s="209"/>
      <c r="SJF86" s="209"/>
      <c r="SJG86" s="209"/>
      <c r="SJH86" s="209"/>
      <c r="SJI86" s="209"/>
      <c r="SJJ86" s="209"/>
      <c r="SJK86" s="209"/>
      <c r="SJL86" s="209"/>
      <c r="SJM86" s="209"/>
      <c r="SJN86" s="209"/>
      <c r="SJO86" s="209"/>
      <c r="SJP86" s="209"/>
      <c r="SJQ86" s="209"/>
      <c r="SJR86" s="209"/>
      <c r="SJS86" s="209"/>
      <c r="SJT86" s="209"/>
      <c r="SJU86" s="209"/>
      <c r="SJV86" s="209"/>
      <c r="SJW86" s="209"/>
      <c r="SJX86" s="209"/>
      <c r="SJY86" s="209"/>
      <c r="SJZ86" s="209"/>
      <c r="SKA86" s="209"/>
      <c r="SKB86" s="209"/>
      <c r="SKC86" s="209"/>
      <c r="SKD86" s="209"/>
      <c r="SKE86" s="209"/>
      <c r="SKF86" s="209"/>
      <c r="SKG86" s="209"/>
      <c r="SKH86" s="209"/>
      <c r="SKI86" s="209"/>
      <c r="SKJ86" s="209"/>
      <c r="SKK86" s="209"/>
      <c r="SKL86" s="209"/>
      <c r="SKM86" s="209"/>
      <c r="SKN86" s="209"/>
      <c r="SKO86" s="209"/>
      <c r="SKP86" s="209"/>
      <c r="SKQ86" s="209"/>
      <c r="SKR86" s="209"/>
      <c r="SKS86" s="209"/>
      <c r="SKT86" s="209"/>
      <c r="SKU86" s="209"/>
      <c r="SKV86" s="209"/>
      <c r="SKW86" s="209"/>
      <c r="SKX86" s="209"/>
      <c r="SKY86" s="209"/>
      <c r="SKZ86" s="209"/>
      <c r="SLA86" s="209"/>
      <c r="SLB86" s="209"/>
      <c r="SLC86" s="209"/>
      <c r="SLD86" s="209"/>
      <c r="SLE86" s="209"/>
      <c r="SLF86" s="209"/>
      <c r="SLG86" s="209"/>
      <c r="SLH86" s="209"/>
      <c r="SLI86" s="209"/>
      <c r="SLJ86" s="209"/>
      <c r="SLK86" s="209"/>
      <c r="SLL86" s="209"/>
      <c r="SLM86" s="209"/>
      <c r="SLN86" s="209"/>
      <c r="SLO86" s="209"/>
      <c r="SLP86" s="209"/>
      <c r="SLQ86" s="209"/>
      <c r="SLR86" s="209"/>
      <c r="SLS86" s="209"/>
      <c r="SLT86" s="209"/>
      <c r="SLU86" s="209"/>
      <c r="SLV86" s="209"/>
      <c r="SLW86" s="209"/>
      <c r="SLX86" s="209"/>
      <c r="SLY86" s="209"/>
      <c r="SLZ86" s="209"/>
      <c r="SMA86" s="209"/>
      <c r="SMB86" s="209"/>
      <c r="SMC86" s="209"/>
      <c r="SMD86" s="209"/>
      <c r="SME86" s="209"/>
      <c r="SMF86" s="209"/>
      <c r="SMG86" s="209"/>
      <c r="SMH86" s="209"/>
      <c r="SMI86" s="209"/>
      <c r="SMJ86" s="209"/>
      <c r="SMK86" s="209"/>
      <c r="SML86" s="209"/>
      <c r="SMM86" s="209"/>
      <c r="SMN86" s="209"/>
      <c r="SMO86" s="209"/>
      <c r="SMP86" s="209"/>
      <c r="SMQ86" s="209"/>
      <c r="SMR86" s="209"/>
      <c r="SMS86" s="209"/>
      <c r="SMT86" s="209"/>
      <c r="SMU86" s="209"/>
      <c r="SMV86" s="209"/>
      <c r="SMW86" s="209"/>
      <c r="SMX86" s="209"/>
      <c r="SMY86" s="209"/>
      <c r="SMZ86" s="209"/>
      <c r="SNA86" s="209"/>
      <c r="SNB86" s="209"/>
      <c r="SNC86" s="209"/>
      <c r="SND86" s="209"/>
      <c r="SNE86" s="209"/>
      <c r="SNF86" s="209"/>
      <c r="SNG86" s="209"/>
      <c r="SNH86" s="209"/>
      <c r="SNI86" s="209"/>
      <c r="SNJ86" s="209"/>
      <c r="SNK86" s="209"/>
      <c r="SNL86" s="209"/>
      <c r="SNM86" s="209"/>
      <c r="SNN86" s="209"/>
      <c r="SNO86" s="209"/>
      <c r="SNP86" s="209"/>
      <c r="SNQ86" s="209"/>
      <c r="SNR86" s="209"/>
      <c r="SNS86" s="209"/>
      <c r="SNT86" s="209"/>
      <c r="SNU86" s="209"/>
      <c r="SNV86" s="209"/>
      <c r="SNW86" s="209"/>
      <c r="SNX86" s="209"/>
      <c r="SNY86" s="209"/>
      <c r="SNZ86" s="209"/>
      <c r="SOA86" s="209"/>
      <c r="SOB86" s="209"/>
      <c r="SOC86" s="209"/>
      <c r="SOD86" s="209"/>
      <c r="SOE86" s="209"/>
      <c r="SOF86" s="209"/>
      <c r="SOG86" s="209"/>
      <c r="SOH86" s="209"/>
      <c r="SOI86" s="209"/>
      <c r="SOJ86" s="209"/>
      <c r="SOK86" s="209"/>
      <c r="SOL86" s="209"/>
      <c r="SOM86" s="209"/>
      <c r="SON86" s="209"/>
      <c r="SOO86" s="209"/>
      <c r="SOP86" s="209"/>
      <c r="SOQ86" s="209"/>
      <c r="SOR86" s="209"/>
      <c r="SOS86" s="209"/>
      <c r="SOT86" s="209"/>
      <c r="SOU86" s="209"/>
      <c r="SOV86" s="209"/>
      <c r="SOW86" s="209"/>
      <c r="SOX86" s="209"/>
      <c r="SOY86" s="209"/>
      <c r="SOZ86" s="209"/>
      <c r="SPA86" s="209"/>
      <c r="SPB86" s="209"/>
      <c r="SPC86" s="209"/>
      <c r="SPD86" s="209"/>
      <c r="SPE86" s="209"/>
      <c r="SPF86" s="209"/>
      <c r="SPG86" s="209"/>
      <c r="SPH86" s="209"/>
      <c r="SPI86" s="209"/>
      <c r="SPJ86" s="209"/>
      <c r="SPK86" s="209"/>
      <c r="SPL86" s="209"/>
      <c r="SPM86" s="209"/>
      <c r="SPN86" s="209"/>
      <c r="SPO86" s="209"/>
      <c r="SPP86" s="209"/>
      <c r="SPQ86" s="209"/>
      <c r="SPR86" s="209"/>
      <c r="SPS86" s="209"/>
      <c r="SPT86" s="209"/>
      <c r="SPU86" s="209"/>
      <c r="SPV86" s="209"/>
      <c r="SPW86" s="209"/>
      <c r="SPX86" s="209"/>
      <c r="SPY86" s="209"/>
      <c r="SPZ86" s="209"/>
      <c r="SQA86" s="209"/>
      <c r="SQB86" s="209"/>
      <c r="SQC86" s="209"/>
      <c r="SQD86" s="209"/>
      <c r="SQE86" s="209"/>
      <c r="SQF86" s="209"/>
      <c r="SQG86" s="209"/>
      <c r="SQH86" s="209"/>
      <c r="SQI86" s="209"/>
      <c r="SQJ86" s="209"/>
      <c r="SQK86" s="209"/>
      <c r="SQL86" s="209"/>
      <c r="SQM86" s="209"/>
      <c r="SQN86" s="209"/>
      <c r="SQO86" s="209"/>
      <c r="SQP86" s="209"/>
      <c r="SQQ86" s="209"/>
      <c r="SQR86" s="209"/>
      <c r="SQS86" s="209"/>
      <c r="SQT86" s="209"/>
      <c r="SQU86" s="209"/>
      <c r="SQV86" s="209"/>
      <c r="SQW86" s="209"/>
      <c r="SQX86" s="209"/>
      <c r="SQY86" s="209"/>
      <c r="SQZ86" s="209"/>
      <c r="SRA86" s="209"/>
      <c r="SRB86" s="209"/>
      <c r="SRC86" s="209"/>
      <c r="SRD86" s="209"/>
      <c r="SRE86" s="209"/>
      <c r="SRF86" s="209"/>
      <c r="SRG86" s="209"/>
      <c r="SRH86" s="209"/>
      <c r="SRI86" s="209"/>
      <c r="SRJ86" s="209"/>
      <c r="SRK86" s="209"/>
      <c r="SRL86" s="209"/>
      <c r="SRM86" s="209"/>
      <c r="SRN86" s="209"/>
      <c r="SRO86" s="209"/>
      <c r="SRP86" s="209"/>
      <c r="SRQ86" s="209"/>
      <c r="SRR86" s="209"/>
      <c r="SRS86" s="209"/>
      <c r="SRT86" s="209"/>
      <c r="SRU86" s="209"/>
      <c r="SRV86" s="209"/>
      <c r="SRW86" s="209"/>
      <c r="SRX86" s="209"/>
      <c r="SRY86" s="209"/>
      <c r="SRZ86" s="209"/>
      <c r="SSA86" s="209"/>
      <c r="SSB86" s="209"/>
      <c r="SSC86" s="209"/>
      <c r="SSD86" s="209"/>
      <c r="SSE86" s="209"/>
      <c r="SSF86" s="209"/>
      <c r="SSG86" s="209"/>
      <c r="SSH86" s="209"/>
      <c r="SSI86" s="209"/>
      <c r="SSJ86" s="209"/>
      <c r="SSK86" s="209"/>
      <c r="SSL86" s="209"/>
      <c r="SSM86" s="209"/>
      <c r="SSN86" s="209"/>
      <c r="SSO86" s="209"/>
      <c r="SSP86" s="209"/>
      <c r="SSQ86" s="209"/>
      <c r="SSR86" s="209"/>
      <c r="SSS86" s="209"/>
      <c r="SST86" s="209"/>
      <c r="SSU86" s="209"/>
      <c r="SSV86" s="209"/>
      <c r="SSW86" s="209"/>
      <c r="SSX86" s="209"/>
      <c r="SSY86" s="209"/>
      <c r="SSZ86" s="209"/>
      <c r="STA86" s="209"/>
      <c r="STB86" s="209"/>
      <c r="STC86" s="209"/>
      <c r="STD86" s="209"/>
      <c r="STE86" s="209"/>
      <c r="STF86" s="209"/>
      <c r="STG86" s="209"/>
      <c r="STH86" s="209"/>
      <c r="STI86" s="209"/>
      <c r="STJ86" s="209"/>
      <c r="STK86" s="209"/>
      <c r="STL86" s="209"/>
      <c r="STM86" s="209"/>
      <c r="STN86" s="209"/>
      <c r="STO86" s="209"/>
      <c r="STP86" s="209"/>
      <c r="STQ86" s="209"/>
      <c r="STR86" s="209"/>
      <c r="STS86" s="209"/>
      <c r="STT86" s="209"/>
      <c r="STU86" s="209"/>
      <c r="STV86" s="209"/>
      <c r="STW86" s="209"/>
      <c r="STX86" s="209"/>
      <c r="STY86" s="209"/>
      <c r="STZ86" s="209"/>
      <c r="SUA86" s="209"/>
      <c r="SUB86" s="209"/>
      <c r="SUC86" s="209"/>
      <c r="SUD86" s="209"/>
      <c r="SUE86" s="209"/>
      <c r="SUF86" s="209"/>
      <c r="SUG86" s="209"/>
      <c r="SUH86" s="209"/>
      <c r="SUI86" s="209"/>
      <c r="SUJ86" s="209"/>
      <c r="SUK86" s="209"/>
      <c r="SUL86" s="209"/>
      <c r="SUM86" s="209"/>
      <c r="SUN86" s="209"/>
      <c r="SUO86" s="209"/>
      <c r="SUP86" s="209"/>
      <c r="SUQ86" s="209"/>
      <c r="SUR86" s="209"/>
      <c r="SUS86" s="209"/>
      <c r="SUT86" s="209"/>
      <c r="SUU86" s="209"/>
      <c r="SUV86" s="209"/>
      <c r="SUW86" s="209"/>
      <c r="SUX86" s="209"/>
      <c r="SUY86" s="209"/>
      <c r="SUZ86" s="209"/>
      <c r="SVA86" s="209"/>
      <c r="SVB86" s="209"/>
      <c r="SVC86" s="209"/>
      <c r="SVD86" s="209"/>
      <c r="SVE86" s="209"/>
      <c r="SVF86" s="209"/>
      <c r="SVG86" s="209"/>
      <c r="SVH86" s="209"/>
      <c r="SVI86" s="209"/>
      <c r="SVJ86" s="209"/>
      <c r="SVK86" s="209"/>
      <c r="SVL86" s="209"/>
      <c r="SVM86" s="209"/>
      <c r="SVN86" s="209"/>
      <c r="SVO86" s="209"/>
      <c r="SVP86" s="209"/>
      <c r="SVQ86" s="209"/>
      <c r="SVR86" s="209"/>
      <c r="SVS86" s="209"/>
      <c r="SVT86" s="209"/>
      <c r="SVU86" s="209"/>
      <c r="SVV86" s="209"/>
      <c r="SVW86" s="209"/>
      <c r="SVX86" s="209"/>
      <c r="SVY86" s="209"/>
      <c r="SVZ86" s="209"/>
      <c r="SWA86" s="209"/>
      <c r="SWB86" s="209"/>
      <c r="SWC86" s="209"/>
      <c r="SWD86" s="209"/>
      <c r="SWE86" s="209"/>
      <c r="SWF86" s="209"/>
      <c r="SWG86" s="209"/>
      <c r="SWH86" s="209"/>
      <c r="SWI86" s="209"/>
      <c r="SWJ86" s="209"/>
      <c r="SWK86" s="209"/>
      <c r="SWL86" s="209"/>
      <c r="SWM86" s="209"/>
      <c r="SWN86" s="209"/>
      <c r="SWO86" s="209"/>
      <c r="SWP86" s="209"/>
      <c r="SWQ86" s="209"/>
      <c r="SWR86" s="209"/>
      <c r="SWS86" s="209"/>
      <c r="SWT86" s="209"/>
      <c r="SWU86" s="209"/>
      <c r="SWV86" s="209"/>
      <c r="SWW86" s="209"/>
      <c r="SWX86" s="209"/>
      <c r="SWY86" s="209"/>
      <c r="SWZ86" s="209"/>
      <c r="SXA86" s="209"/>
      <c r="SXB86" s="209"/>
      <c r="SXC86" s="209"/>
      <c r="SXD86" s="209"/>
      <c r="SXE86" s="209"/>
      <c r="SXF86" s="209"/>
      <c r="SXG86" s="209"/>
      <c r="SXH86" s="209"/>
      <c r="SXI86" s="209"/>
      <c r="SXJ86" s="209"/>
      <c r="SXK86" s="209"/>
      <c r="SXL86" s="209"/>
      <c r="SXM86" s="209"/>
      <c r="SXN86" s="209"/>
      <c r="SXO86" s="209"/>
      <c r="SXP86" s="209"/>
      <c r="SXQ86" s="209"/>
      <c r="SXR86" s="209"/>
      <c r="SXS86" s="209"/>
      <c r="SXT86" s="209"/>
      <c r="SXU86" s="209"/>
      <c r="SXV86" s="209"/>
      <c r="SXW86" s="209"/>
      <c r="SXX86" s="209"/>
      <c r="SXY86" s="209"/>
      <c r="SXZ86" s="209"/>
      <c r="SYA86" s="209"/>
      <c r="SYB86" s="209"/>
      <c r="SYC86" s="209"/>
      <c r="SYD86" s="209"/>
      <c r="SYE86" s="209"/>
      <c r="SYF86" s="209"/>
      <c r="SYG86" s="209"/>
      <c r="SYH86" s="209"/>
      <c r="SYI86" s="209"/>
      <c r="SYJ86" s="209"/>
      <c r="SYK86" s="209"/>
      <c r="SYL86" s="209"/>
      <c r="SYM86" s="209"/>
      <c r="SYN86" s="209"/>
      <c r="SYO86" s="209"/>
      <c r="SYP86" s="209"/>
      <c r="SYQ86" s="209"/>
      <c r="SYR86" s="209"/>
      <c r="SYS86" s="209"/>
      <c r="SYT86" s="209"/>
      <c r="SYU86" s="209"/>
      <c r="SYV86" s="209"/>
      <c r="SYW86" s="209"/>
      <c r="SYX86" s="209"/>
      <c r="SYY86" s="209"/>
      <c r="SYZ86" s="209"/>
      <c r="SZA86" s="209"/>
      <c r="SZB86" s="209"/>
      <c r="SZC86" s="209"/>
      <c r="SZD86" s="209"/>
      <c r="SZE86" s="209"/>
      <c r="SZF86" s="209"/>
      <c r="SZG86" s="209"/>
      <c r="SZH86" s="209"/>
      <c r="SZI86" s="209"/>
      <c r="SZJ86" s="209"/>
      <c r="SZK86" s="209"/>
      <c r="SZL86" s="209"/>
      <c r="SZM86" s="209"/>
      <c r="SZN86" s="209"/>
      <c r="SZO86" s="209"/>
      <c r="SZP86" s="209"/>
      <c r="SZQ86" s="209"/>
      <c r="SZR86" s="209"/>
      <c r="SZS86" s="209"/>
      <c r="SZT86" s="209"/>
      <c r="SZU86" s="209"/>
      <c r="SZV86" s="209"/>
      <c r="SZW86" s="209"/>
      <c r="SZX86" s="209"/>
      <c r="SZY86" s="209"/>
      <c r="SZZ86" s="209"/>
      <c r="TAA86" s="209"/>
      <c r="TAB86" s="209"/>
      <c r="TAC86" s="209"/>
      <c r="TAD86" s="209"/>
      <c r="TAE86" s="209"/>
      <c r="TAF86" s="209"/>
      <c r="TAG86" s="209"/>
      <c r="TAH86" s="209"/>
      <c r="TAI86" s="209"/>
      <c r="TAJ86" s="209"/>
      <c r="TAK86" s="209"/>
      <c r="TAL86" s="209"/>
      <c r="TAM86" s="209"/>
      <c r="TAN86" s="209"/>
      <c r="TAO86" s="209"/>
      <c r="TAP86" s="209"/>
      <c r="TAQ86" s="209"/>
      <c r="TAR86" s="209"/>
      <c r="TAS86" s="209"/>
      <c r="TAT86" s="209"/>
      <c r="TAU86" s="209"/>
      <c r="TAV86" s="209"/>
      <c r="TAW86" s="209"/>
      <c r="TAX86" s="209"/>
      <c r="TAY86" s="209"/>
      <c r="TAZ86" s="209"/>
      <c r="TBA86" s="209"/>
      <c r="TBB86" s="209"/>
      <c r="TBC86" s="209"/>
      <c r="TBD86" s="209"/>
      <c r="TBE86" s="209"/>
      <c r="TBF86" s="209"/>
      <c r="TBG86" s="209"/>
      <c r="TBH86" s="209"/>
      <c r="TBI86" s="209"/>
      <c r="TBJ86" s="209"/>
      <c r="TBK86" s="209"/>
      <c r="TBL86" s="209"/>
      <c r="TBM86" s="209"/>
      <c r="TBN86" s="209"/>
      <c r="TBO86" s="209"/>
      <c r="TBP86" s="209"/>
      <c r="TBQ86" s="209"/>
      <c r="TBR86" s="209"/>
      <c r="TBS86" s="209"/>
      <c r="TBT86" s="209"/>
      <c r="TBU86" s="209"/>
      <c r="TBV86" s="209"/>
      <c r="TBW86" s="209"/>
      <c r="TBX86" s="209"/>
      <c r="TBY86" s="209"/>
      <c r="TBZ86" s="209"/>
      <c r="TCA86" s="209"/>
      <c r="TCB86" s="209"/>
      <c r="TCC86" s="209"/>
      <c r="TCD86" s="209"/>
      <c r="TCE86" s="209"/>
      <c r="TCF86" s="209"/>
      <c r="TCG86" s="209"/>
      <c r="TCH86" s="209"/>
      <c r="TCI86" s="209"/>
      <c r="TCJ86" s="209"/>
      <c r="TCK86" s="209"/>
      <c r="TCL86" s="209"/>
      <c r="TCM86" s="209"/>
      <c r="TCN86" s="209"/>
      <c r="TCO86" s="209"/>
      <c r="TCP86" s="209"/>
      <c r="TCQ86" s="209"/>
      <c r="TCR86" s="209"/>
      <c r="TCS86" s="209"/>
      <c r="TCT86" s="209"/>
      <c r="TCU86" s="209"/>
      <c r="TCV86" s="209"/>
      <c r="TCW86" s="209"/>
      <c r="TCX86" s="209"/>
      <c r="TCY86" s="209"/>
      <c r="TCZ86" s="209"/>
      <c r="TDA86" s="209"/>
      <c r="TDB86" s="209"/>
      <c r="TDC86" s="209"/>
      <c r="TDD86" s="209"/>
      <c r="TDE86" s="209"/>
      <c r="TDF86" s="209"/>
      <c r="TDG86" s="209"/>
      <c r="TDH86" s="209"/>
      <c r="TDI86" s="209"/>
      <c r="TDJ86" s="209"/>
      <c r="TDK86" s="209"/>
      <c r="TDL86" s="209"/>
      <c r="TDM86" s="209"/>
      <c r="TDN86" s="209"/>
      <c r="TDO86" s="209"/>
      <c r="TDP86" s="209"/>
      <c r="TDQ86" s="209"/>
      <c r="TDR86" s="209"/>
      <c r="TDS86" s="209"/>
      <c r="TDT86" s="209"/>
      <c r="TDU86" s="209"/>
      <c r="TDV86" s="209"/>
      <c r="TDW86" s="209"/>
      <c r="TDX86" s="209"/>
      <c r="TDY86" s="209"/>
      <c r="TDZ86" s="209"/>
      <c r="TEA86" s="209"/>
      <c r="TEB86" s="209"/>
      <c r="TEC86" s="209"/>
      <c r="TED86" s="209"/>
      <c r="TEE86" s="209"/>
      <c r="TEF86" s="209"/>
      <c r="TEG86" s="209"/>
      <c r="TEH86" s="209"/>
      <c r="TEI86" s="209"/>
      <c r="TEJ86" s="209"/>
      <c r="TEK86" s="209"/>
      <c r="TEL86" s="209"/>
      <c r="TEM86" s="209"/>
      <c r="TEN86" s="209"/>
      <c r="TEO86" s="209"/>
      <c r="TEP86" s="209"/>
      <c r="TEQ86" s="209"/>
      <c r="TER86" s="209"/>
      <c r="TES86" s="209"/>
      <c r="TET86" s="209"/>
      <c r="TEU86" s="209"/>
      <c r="TEV86" s="209"/>
      <c r="TEW86" s="209"/>
      <c r="TEX86" s="209"/>
      <c r="TEY86" s="209"/>
      <c r="TEZ86" s="209"/>
      <c r="TFA86" s="209"/>
      <c r="TFB86" s="209"/>
      <c r="TFC86" s="209"/>
      <c r="TFD86" s="209"/>
      <c r="TFE86" s="209"/>
      <c r="TFF86" s="209"/>
      <c r="TFG86" s="209"/>
      <c r="TFH86" s="209"/>
      <c r="TFI86" s="209"/>
      <c r="TFJ86" s="209"/>
      <c r="TFK86" s="209"/>
      <c r="TFL86" s="209"/>
      <c r="TFM86" s="209"/>
      <c r="TFN86" s="209"/>
      <c r="TFO86" s="209"/>
      <c r="TFP86" s="209"/>
      <c r="TFQ86" s="209"/>
      <c r="TFR86" s="209"/>
      <c r="TFS86" s="209"/>
      <c r="TFT86" s="209"/>
      <c r="TFU86" s="209"/>
      <c r="TFV86" s="209"/>
      <c r="TFW86" s="209"/>
      <c r="TFX86" s="209"/>
      <c r="TFY86" s="209"/>
      <c r="TFZ86" s="209"/>
      <c r="TGA86" s="209"/>
      <c r="TGB86" s="209"/>
      <c r="TGC86" s="209"/>
      <c r="TGD86" s="209"/>
      <c r="TGE86" s="209"/>
      <c r="TGF86" s="209"/>
      <c r="TGG86" s="209"/>
      <c r="TGH86" s="209"/>
      <c r="TGI86" s="209"/>
      <c r="TGJ86" s="209"/>
      <c r="TGK86" s="209"/>
      <c r="TGL86" s="209"/>
      <c r="TGM86" s="209"/>
      <c r="TGN86" s="209"/>
      <c r="TGO86" s="209"/>
      <c r="TGP86" s="209"/>
      <c r="TGQ86" s="209"/>
      <c r="TGR86" s="209"/>
      <c r="TGS86" s="209"/>
      <c r="TGT86" s="209"/>
      <c r="TGU86" s="209"/>
      <c r="TGV86" s="209"/>
      <c r="TGW86" s="209"/>
      <c r="TGX86" s="209"/>
      <c r="TGY86" s="209"/>
      <c r="TGZ86" s="209"/>
      <c r="THA86" s="209"/>
      <c r="THB86" s="209"/>
      <c r="THC86" s="209"/>
      <c r="THD86" s="209"/>
      <c r="THE86" s="209"/>
      <c r="THF86" s="209"/>
      <c r="THG86" s="209"/>
      <c r="THH86" s="209"/>
      <c r="THI86" s="209"/>
      <c r="THJ86" s="209"/>
      <c r="THK86" s="209"/>
      <c r="THL86" s="209"/>
      <c r="THM86" s="209"/>
      <c r="THN86" s="209"/>
      <c r="THO86" s="209"/>
      <c r="THP86" s="209"/>
      <c r="THQ86" s="209"/>
      <c r="THR86" s="209"/>
      <c r="THS86" s="209"/>
      <c r="THT86" s="209"/>
      <c r="THU86" s="209"/>
      <c r="THV86" s="209"/>
      <c r="THW86" s="209"/>
      <c r="THX86" s="209"/>
      <c r="THY86" s="209"/>
      <c r="THZ86" s="209"/>
      <c r="TIA86" s="209"/>
      <c r="TIB86" s="209"/>
      <c r="TIC86" s="209"/>
      <c r="TID86" s="209"/>
      <c r="TIE86" s="209"/>
      <c r="TIF86" s="209"/>
      <c r="TIG86" s="209"/>
      <c r="TIH86" s="209"/>
      <c r="TII86" s="209"/>
      <c r="TIJ86" s="209"/>
      <c r="TIK86" s="209"/>
      <c r="TIL86" s="209"/>
      <c r="TIM86" s="209"/>
      <c r="TIN86" s="209"/>
      <c r="TIO86" s="209"/>
      <c r="TIP86" s="209"/>
      <c r="TIQ86" s="209"/>
      <c r="TIR86" s="209"/>
      <c r="TIS86" s="209"/>
      <c r="TIT86" s="209"/>
      <c r="TIU86" s="209"/>
      <c r="TIV86" s="209"/>
      <c r="TIW86" s="209"/>
      <c r="TIX86" s="209"/>
      <c r="TIY86" s="209"/>
      <c r="TIZ86" s="209"/>
      <c r="TJA86" s="209"/>
      <c r="TJB86" s="209"/>
      <c r="TJC86" s="209"/>
      <c r="TJD86" s="209"/>
      <c r="TJE86" s="209"/>
      <c r="TJF86" s="209"/>
      <c r="TJG86" s="209"/>
      <c r="TJH86" s="209"/>
      <c r="TJI86" s="209"/>
      <c r="TJJ86" s="209"/>
      <c r="TJK86" s="209"/>
      <c r="TJL86" s="209"/>
      <c r="TJM86" s="209"/>
      <c r="TJN86" s="209"/>
      <c r="TJO86" s="209"/>
      <c r="TJP86" s="209"/>
      <c r="TJQ86" s="209"/>
      <c r="TJR86" s="209"/>
      <c r="TJS86" s="209"/>
      <c r="TJT86" s="209"/>
      <c r="TJU86" s="209"/>
      <c r="TJV86" s="209"/>
      <c r="TJW86" s="209"/>
      <c r="TJX86" s="209"/>
      <c r="TJY86" s="209"/>
      <c r="TJZ86" s="209"/>
      <c r="TKA86" s="209"/>
      <c r="TKB86" s="209"/>
      <c r="TKC86" s="209"/>
      <c r="TKD86" s="209"/>
      <c r="TKE86" s="209"/>
      <c r="TKF86" s="209"/>
      <c r="TKG86" s="209"/>
      <c r="TKH86" s="209"/>
      <c r="TKI86" s="209"/>
      <c r="TKJ86" s="209"/>
      <c r="TKK86" s="209"/>
      <c r="TKL86" s="209"/>
      <c r="TKM86" s="209"/>
      <c r="TKN86" s="209"/>
      <c r="TKO86" s="209"/>
      <c r="TKP86" s="209"/>
      <c r="TKQ86" s="209"/>
      <c r="TKR86" s="209"/>
      <c r="TKS86" s="209"/>
      <c r="TKT86" s="209"/>
      <c r="TKU86" s="209"/>
      <c r="TKV86" s="209"/>
      <c r="TKW86" s="209"/>
      <c r="TKX86" s="209"/>
      <c r="TKY86" s="209"/>
      <c r="TKZ86" s="209"/>
      <c r="TLA86" s="209"/>
      <c r="TLB86" s="209"/>
      <c r="TLC86" s="209"/>
      <c r="TLD86" s="209"/>
      <c r="TLE86" s="209"/>
      <c r="TLF86" s="209"/>
      <c r="TLG86" s="209"/>
      <c r="TLH86" s="209"/>
      <c r="TLI86" s="209"/>
      <c r="TLJ86" s="209"/>
      <c r="TLK86" s="209"/>
      <c r="TLL86" s="209"/>
      <c r="TLM86" s="209"/>
      <c r="TLN86" s="209"/>
      <c r="TLO86" s="209"/>
      <c r="TLP86" s="209"/>
      <c r="TLQ86" s="209"/>
      <c r="TLR86" s="209"/>
      <c r="TLS86" s="209"/>
      <c r="TLT86" s="209"/>
      <c r="TLU86" s="209"/>
      <c r="TLV86" s="209"/>
      <c r="TLW86" s="209"/>
      <c r="TLX86" s="209"/>
      <c r="TLY86" s="209"/>
      <c r="TLZ86" s="209"/>
      <c r="TMA86" s="209"/>
      <c r="TMB86" s="209"/>
      <c r="TMC86" s="209"/>
      <c r="TMD86" s="209"/>
      <c r="TME86" s="209"/>
      <c r="TMF86" s="209"/>
      <c r="TMG86" s="209"/>
      <c r="TMH86" s="209"/>
      <c r="TMI86" s="209"/>
      <c r="TMJ86" s="209"/>
      <c r="TMK86" s="209"/>
      <c r="TML86" s="209"/>
      <c r="TMM86" s="209"/>
      <c r="TMN86" s="209"/>
      <c r="TMO86" s="209"/>
      <c r="TMP86" s="209"/>
      <c r="TMQ86" s="209"/>
      <c r="TMR86" s="209"/>
      <c r="TMS86" s="209"/>
      <c r="TMT86" s="209"/>
      <c r="TMU86" s="209"/>
      <c r="TMV86" s="209"/>
      <c r="TMW86" s="209"/>
      <c r="TMX86" s="209"/>
      <c r="TMY86" s="209"/>
      <c r="TMZ86" s="209"/>
      <c r="TNA86" s="209"/>
      <c r="TNB86" s="209"/>
      <c r="TNC86" s="209"/>
      <c r="TND86" s="209"/>
      <c r="TNE86" s="209"/>
      <c r="TNF86" s="209"/>
      <c r="TNG86" s="209"/>
      <c r="TNH86" s="209"/>
      <c r="TNI86" s="209"/>
      <c r="TNJ86" s="209"/>
      <c r="TNK86" s="209"/>
      <c r="TNL86" s="209"/>
      <c r="TNM86" s="209"/>
      <c r="TNN86" s="209"/>
      <c r="TNO86" s="209"/>
      <c r="TNP86" s="209"/>
      <c r="TNQ86" s="209"/>
      <c r="TNR86" s="209"/>
      <c r="TNS86" s="209"/>
      <c r="TNT86" s="209"/>
      <c r="TNU86" s="209"/>
      <c r="TNV86" s="209"/>
      <c r="TNW86" s="209"/>
      <c r="TNX86" s="209"/>
      <c r="TNY86" s="209"/>
      <c r="TNZ86" s="209"/>
      <c r="TOA86" s="209"/>
      <c r="TOB86" s="209"/>
      <c r="TOC86" s="209"/>
      <c r="TOD86" s="209"/>
      <c r="TOE86" s="209"/>
      <c r="TOF86" s="209"/>
      <c r="TOG86" s="209"/>
      <c r="TOH86" s="209"/>
      <c r="TOI86" s="209"/>
      <c r="TOJ86" s="209"/>
      <c r="TOK86" s="209"/>
      <c r="TOL86" s="209"/>
      <c r="TOM86" s="209"/>
      <c r="TON86" s="209"/>
      <c r="TOO86" s="209"/>
      <c r="TOP86" s="209"/>
      <c r="TOQ86" s="209"/>
      <c r="TOR86" s="209"/>
      <c r="TOS86" s="209"/>
      <c r="TOT86" s="209"/>
      <c r="TOU86" s="209"/>
      <c r="TOV86" s="209"/>
      <c r="TOW86" s="209"/>
      <c r="TOX86" s="209"/>
      <c r="TOY86" s="209"/>
      <c r="TOZ86" s="209"/>
      <c r="TPA86" s="209"/>
      <c r="TPB86" s="209"/>
      <c r="TPC86" s="209"/>
      <c r="TPD86" s="209"/>
      <c r="TPE86" s="209"/>
      <c r="TPF86" s="209"/>
      <c r="TPG86" s="209"/>
      <c r="TPH86" s="209"/>
      <c r="TPI86" s="209"/>
      <c r="TPJ86" s="209"/>
      <c r="TPK86" s="209"/>
      <c r="TPL86" s="209"/>
      <c r="TPM86" s="209"/>
      <c r="TPN86" s="209"/>
      <c r="TPO86" s="209"/>
      <c r="TPP86" s="209"/>
      <c r="TPQ86" s="209"/>
      <c r="TPR86" s="209"/>
      <c r="TPS86" s="209"/>
      <c r="TPT86" s="209"/>
      <c r="TPU86" s="209"/>
      <c r="TPV86" s="209"/>
      <c r="TPW86" s="209"/>
      <c r="TPX86" s="209"/>
      <c r="TPY86" s="209"/>
      <c r="TPZ86" s="209"/>
      <c r="TQA86" s="209"/>
      <c r="TQB86" s="209"/>
      <c r="TQC86" s="209"/>
      <c r="TQD86" s="209"/>
      <c r="TQE86" s="209"/>
      <c r="TQF86" s="209"/>
      <c r="TQG86" s="209"/>
      <c r="TQH86" s="209"/>
      <c r="TQI86" s="209"/>
      <c r="TQJ86" s="209"/>
      <c r="TQK86" s="209"/>
      <c r="TQL86" s="209"/>
      <c r="TQM86" s="209"/>
      <c r="TQN86" s="209"/>
      <c r="TQO86" s="209"/>
      <c r="TQP86" s="209"/>
      <c r="TQQ86" s="209"/>
      <c r="TQR86" s="209"/>
      <c r="TQS86" s="209"/>
      <c r="TQT86" s="209"/>
      <c r="TQU86" s="209"/>
      <c r="TQV86" s="209"/>
      <c r="TQW86" s="209"/>
      <c r="TQX86" s="209"/>
      <c r="TQY86" s="209"/>
      <c r="TQZ86" s="209"/>
      <c r="TRA86" s="209"/>
      <c r="TRB86" s="209"/>
      <c r="TRC86" s="209"/>
      <c r="TRD86" s="209"/>
      <c r="TRE86" s="209"/>
      <c r="TRF86" s="209"/>
      <c r="TRG86" s="209"/>
      <c r="TRH86" s="209"/>
      <c r="TRI86" s="209"/>
      <c r="TRJ86" s="209"/>
      <c r="TRK86" s="209"/>
      <c r="TRL86" s="209"/>
      <c r="TRM86" s="209"/>
      <c r="TRN86" s="209"/>
      <c r="TRO86" s="209"/>
      <c r="TRP86" s="209"/>
      <c r="TRQ86" s="209"/>
      <c r="TRR86" s="209"/>
      <c r="TRS86" s="209"/>
      <c r="TRT86" s="209"/>
      <c r="TRU86" s="209"/>
      <c r="TRV86" s="209"/>
      <c r="TRW86" s="209"/>
      <c r="TRX86" s="209"/>
      <c r="TRY86" s="209"/>
      <c r="TRZ86" s="209"/>
      <c r="TSA86" s="209"/>
      <c r="TSB86" s="209"/>
      <c r="TSC86" s="209"/>
      <c r="TSD86" s="209"/>
      <c r="TSE86" s="209"/>
      <c r="TSF86" s="209"/>
      <c r="TSG86" s="209"/>
      <c r="TSH86" s="209"/>
      <c r="TSI86" s="209"/>
      <c r="TSJ86" s="209"/>
      <c r="TSK86" s="209"/>
      <c r="TSL86" s="209"/>
      <c r="TSM86" s="209"/>
      <c r="TSN86" s="209"/>
      <c r="TSO86" s="209"/>
      <c r="TSP86" s="209"/>
      <c r="TSQ86" s="209"/>
      <c r="TSR86" s="209"/>
      <c r="TSS86" s="209"/>
      <c r="TST86" s="209"/>
      <c r="TSU86" s="209"/>
      <c r="TSV86" s="209"/>
      <c r="TSW86" s="209"/>
      <c r="TSX86" s="209"/>
      <c r="TSY86" s="209"/>
      <c r="TSZ86" s="209"/>
      <c r="TTA86" s="209"/>
      <c r="TTB86" s="209"/>
      <c r="TTC86" s="209"/>
      <c r="TTD86" s="209"/>
      <c r="TTE86" s="209"/>
      <c r="TTF86" s="209"/>
      <c r="TTG86" s="209"/>
      <c r="TTH86" s="209"/>
      <c r="TTI86" s="209"/>
      <c r="TTJ86" s="209"/>
      <c r="TTK86" s="209"/>
      <c r="TTL86" s="209"/>
      <c r="TTM86" s="209"/>
      <c r="TTN86" s="209"/>
      <c r="TTO86" s="209"/>
      <c r="TTP86" s="209"/>
      <c r="TTQ86" s="209"/>
      <c r="TTR86" s="209"/>
      <c r="TTS86" s="209"/>
      <c r="TTT86" s="209"/>
      <c r="TTU86" s="209"/>
      <c r="TTV86" s="209"/>
      <c r="TTW86" s="209"/>
      <c r="TTX86" s="209"/>
      <c r="TTY86" s="209"/>
      <c r="TTZ86" s="209"/>
      <c r="TUA86" s="209"/>
      <c r="TUB86" s="209"/>
      <c r="TUC86" s="209"/>
      <c r="TUD86" s="209"/>
      <c r="TUE86" s="209"/>
      <c r="TUF86" s="209"/>
      <c r="TUG86" s="209"/>
      <c r="TUH86" s="209"/>
      <c r="TUI86" s="209"/>
      <c r="TUJ86" s="209"/>
      <c r="TUK86" s="209"/>
      <c r="TUL86" s="209"/>
      <c r="TUM86" s="209"/>
      <c r="TUN86" s="209"/>
      <c r="TUO86" s="209"/>
      <c r="TUP86" s="209"/>
      <c r="TUQ86" s="209"/>
      <c r="TUR86" s="209"/>
      <c r="TUS86" s="209"/>
      <c r="TUT86" s="209"/>
      <c r="TUU86" s="209"/>
      <c r="TUV86" s="209"/>
      <c r="TUW86" s="209"/>
      <c r="TUX86" s="209"/>
      <c r="TUY86" s="209"/>
      <c r="TUZ86" s="209"/>
      <c r="TVA86" s="209"/>
      <c r="TVB86" s="209"/>
      <c r="TVC86" s="209"/>
      <c r="TVD86" s="209"/>
      <c r="TVE86" s="209"/>
      <c r="TVF86" s="209"/>
      <c r="TVG86" s="209"/>
      <c r="TVH86" s="209"/>
      <c r="TVI86" s="209"/>
      <c r="TVJ86" s="209"/>
      <c r="TVK86" s="209"/>
      <c r="TVL86" s="209"/>
      <c r="TVM86" s="209"/>
      <c r="TVN86" s="209"/>
      <c r="TVO86" s="209"/>
      <c r="TVP86" s="209"/>
      <c r="TVQ86" s="209"/>
      <c r="TVR86" s="209"/>
      <c r="TVS86" s="209"/>
      <c r="TVT86" s="209"/>
      <c r="TVU86" s="209"/>
      <c r="TVV86" s="209"/>
      <c r="TVW86" s="209"/>
      <c r="TVX86" s="209"/>
      <c r="TVY86" s="209"/>
      <c r="TVZ86" s="209"/>
      <c r="TWA86" s="209"/>
      <c r="TWB86" s="209"/>
      <c r="TWC86" s="209"/>
      <c r="TWD86" s="209"/>
      <c r="TWE86" s="209"/>
      <c r="TWF86" s="209"/>
      <c r="TWG86" s="209"/>
      <c r="TWH86" s="209"/>
      <c r="TWI86" s="209"/>
      <c r="TWJ86" s="209"/>
      <c r="TWK86" s="209"/>
      <c r="TWL86" s="209"/>
      <c r="TWM86" s="209"/>
      <c r="TWN86" s="209"/>
      <c r="TWO86" s="209"/>
      <c r="TWP86" s="209"/>
      <c r="TWQ86" s="209"/>
      <c r="TWR86" s="209"/>
      <c r="TWS86" s="209"/>
      <c r="TWT86" s="209"/>
      <c r="TWU86" s="209"/>
      <c r="TWV86" s="209"/>
      <c r="TWW86" s="209"/>
      <c r="TWX86" s="209"/>
      <c r="TWY86" s="209"/>
      <c r="TWZ86" s="209"/>
      <c r="TXA86" s="209"/>
      <c r="TXB86" s="209"/>
      <c r="TXC86" s="209"/>
      <c r="TXD86" s="209"/>
      <c r="TXE86" s="209"/>
      <c r="TXF86" s="209"/>
      <c r="TXG86" s="209"/>
      <c r="TXH86" s="209"/>
      <c r="TXI86" s="209"/>
      <c r="TXJ86" s="209"/>
      <c r="TXK86" s="209"/>
      <c r="TXL86" s="209"/>
      <c r="TXM86" s="209"/>
      <c r="TXN86" s="209"/>
      <c r="TXO86" s="209"/>
      <c r="TXP86" s="209"/>
      <c r="TXQ86" s="209"/>
      <c r="TXR86" s="209"/>
      <c r="TXS86" s="209"/>
      <c r="TXT86" s="209"/>
      <c r="TXU86" s="209"/>
      <c r="TXV86" s="209"/>
      <c r="TXW86" s="209"/>
      <c r="TXX86" s="209"/>
      <c r="TXY86" s="209"/>
      <c r="TXZ86" s="209"/>
      <c r="TYA86" s="209"/>
      <c r="TYB86" s="209"/>
      <c r="TYC86" s="209"/>
      <c r="TYD86" s="209"/>
      <c r="TYE86" s="209"/>
      <c r="TYF86" s="209"/>
      <c r="TYG86" s="209"/>
      <c r="TYH86" s="209"/>
      <c r="TYI86" s="209"/>
      <c r="TYJ86" s="209"/>
      <c r="TYK86" s="209"/>
      <c r="TYL86" s="209"/>
      <c r="TYM86" s="209"/>
      <c r="TYN86" s="209"/>
      <c r="TYO86" s="209"/>
      <c r="TYP86" s="209"/>
      <c r="TYQ86" s="209"/>
      <c r="TYR86" s="209"/>
      <c r="TYS86" s="209"/>
      <c r="TYT86" s="209"/>
      <c r="TYU86" s="209"/>
      <c r="TYV86" s="209"/>
      <c r="TYW86" s="209"/>
      <c r="TYX86" s="209"/>
      <c r="TYY86" s="209"/>
      <c r="TYZ86" s="209"/>
      <c r="TZA86" s="209"/>
      <c r="TZB86" s="209"/>
      <c r="TZC86" s="209"/>
      <c r="TZD86" s="209"/>
      <c r="TZE86" s="209"/>
      <c r="TZF86" s="209"/>
      <c r="TZG86" s="209"/>
      <c r="TZH86" s="209"/>
      <c r="TZI86" s="209"/>
      <c r="TZJ86" s="209"/>
      <c r="TZK86" s="209"/>
      <c r="TZL86" s="209"/>
      <c r="TZM86" s="209"/>
      <c r="TZN86" s="209"/>
      <c r="TZO86" s="209"/>
      <c r="TZP86" s="209"/>
      <c r="TZQ86" s="209"/>
      <c r="TZR86" s="209"/>
      <c r="TZS86" s="209"/>
      <c r="TZT86" s="209"/>
      <c r="TZU86" s="209"/>
      <c r="TZV86" s="209"/>
      <c r="TZW86" s="209"/>
      <c r="TZX86" s="209"/>
      <c r="TZY86" s="209"/>
      <c r="TZZ86" s="209"/>
      <c r="UAA86" s="209"/>
      <c r="UAB86" s="209"/>
      <c r="UAC86" s="209"/>
      <c r="UAD86" s="209"/>
      <c r="UAE86" s="209"/>
      <c r="UAF86" s="209"/>
      <c r="UAG86" s="209"/>
      <c r="UAH86" s="209"/>
      <c r="UAI86" s="209"/>
      <c r="UAJ86" s="209"/>
      <c r="UAK86" s="209"/>
      <c r="UAL86" s="209"/>
      <c r="UAM86" s="209"/>
      <c r="UAN86" s="209"/>
      <c r="UAO86" s="209"/>
      <c r="UAP86" s="209"/>
      <c r="UAQ86" s="209"/>
      <c r="UAR86" s="209"/>
      <c r="UAS86" s="209"/>
      <c r="UAT86" s="209"/>
      <c r="UAU86" s="209"/>
      <c r="UAV86" s="209"/>
      <c r="UAW86" s="209"/>
      <c r="UAX86" s="209"/>
      <c r="UAY86" s="209"/>
      <c r="UAZ86" s="209"/>
      <c r="UBA86" s="209"/>
      <c r="UBB86" s="209"/>
      <c r="UBC86" s="209"/>
      <c r="UBD86" s="209"/>
      <c r="UBE86" s="209"/>
      <c r="UBF86" s="209"/>
      <c r="UBG86" s="209"/>
      <c r="UBH86" s="209"/>
      <c r="UBI86" s="209"/>
      <c r="UBJ86" s="209"/>
      <c r="UBK86" s="209"/>
      <c r="UBL86" s="209"/>
      <c r="UBM86" s="209"/>
      <c r="UBN86" s="209"/>
      <c r="UBO86" s="209"/>
      <c r="UBP86" s="209"/>
      <c r="UBQ86" s="209"/>
      <c r="UBR86" s="209"/>
      <c r="UBS86" s="209"/>
      <c r="UBT86" s="209"/>
      <c r="UBU86" s="209"/>
      <c r="UBV86" s="209"/>
      <c r="UBW86" s="209"/>
      <c r="UBX86" s="209"/>
      <c r="UBY86" s="209"/>
      <c r="UBZ86" s="209"/>
      <c r="UCA86" s="209"/>
      <c r="UCB86" s="209"/>
      <c r="UCC86" s="209"/>
      <c r="UCD86" s="209"/>
      <c r="UCE86" s="209"/>
      <c r="UCF86" s="209"/>
      <c r="UCG86" s="209"/>
      <c r="UCH86" s="209"/>
      <c r="UCI86" s="209"/>
      <c r="UCJ86" s="209"/>
      <c r="UCK86" s="209"/>
      <c r="UCL86" s="209"/>
      <c r="UCM86" s="209"/>
      <c r="UCN86" s="209"/>
      <c r="UCO86" s="209"/>
      <c r="UCP86" s="209"/>
      <c r="UCQ86" s="209"/>
      <c r="UCR86" s="209"/>
      <c r="UCS86" s="209"/>
      <c r="UCT86" s="209"/>
      <c r="UCU86" s="209"/>
      <c r="UCV86" s="209"/>
      <c r="UCW86" s="209"/>
      <c r="UCX86" s="209"/>
      <c r="UCY86" s="209"/>
      <c r="UCZ86" s="209"/>
      <c r="UDA86" s="209"/>
      <c r="UDB86" s="209"/>
      <c r="UDC86" s="209"/>
      <c r="UDD86" s="209"/>
      <c r="UDE86" s="209"/>
      <c r="UDF86" s="209"/>
      <c r="UDG86" s="209"/>
      <c r="UDH86" s="209"/>
      <c r="UDI86" s="209"/>
      <c r="UDJ86" s="209"/>
      <c r="UDK86" s="209"/>
      <c r="UDL86" s="209"/>
      <c r="UDM86" s="209"/>
      <c r="UDN86" s="209"/>
      <c r="UDO86" s="209"/>
      <c r="UDP86" s="209"/>
      <c r="UDQ86" s="209"/>
      <c r="UDR86" s="209"/>
      <c r="UDS86" s="209"/>
      <c r="UDT86" s="209"/>
      <c r="UDU86" s="209"/>
      <c r="UDV86" s="209"/>
      <c r="UDW86" s="209"/>
      <c r="UDX86" s="209"/>
      <c r="UDY86" s="209"/>
      <c r="UDZ86" s="209"/>
      <c r="UEA86" s="209"/>
      <c r="UEB86" s="209"/>
      <c r="UEC86" s="209"/>
      <c r="UED86" s="209"/>
      <c r="UEE86" s="209"/>
      <c r="UEF86" s="209"/>
      <c r="UEG86" s="209"/>
      <c r="UEH86" s="209"/>
      <c r="UEI86" s="209"/>
      <c r="UEJ86" s="209"/>
      <c r="UEK86" s="209"/>
      <c r="UEL86" s="209"/>
      <c r="UEM86" s="209"/>
      <c r="UEN86" s="209"/>
      <c r="UEO86" s="209"/>
      <c r="UEP86" s="209"/>
      <c r="UEQ86" s="209"/>
      <c r="UER86" s="209"/>
      <c r="UES86" s="209"/>
      <c r="UET86" s="209"/>
      <c r="UEU86" s="209"/>
      <c r="UEV86" s="209"/>
      <c r="UEW86" s="209"/>
      <c r="UEX86" s="209"/>
      <c r="UEY86" s="209"/>
      <c r="UEZ86" s="209"/>
      <c r="UFA86" s="209"/>
      <c r="UFB86" s="209"/>
      <c r="UFC86" s="209"/>
      <c r="UFD86" s="209"/>
      <c r="UFE86" s="209"/>
      <c r="UFF86" s="209"/>
      <c r="UFG86" s="209"/>
      <c r="UFH86" s="209"/>
      <c r="UFI86" s="209"/>
      <c r="UFJ86" s="209"/>
      <c r="UFK86" s="209"/>
      <c r="UFL86" s="209"/>
      <c r="UFM86" s="209"/>
      <c r="UFN86" s="209"/>
      <c r="UFO86" s="209"/>
      <c r="UFP86" s="209"/>
      <c r="UFQ86" s="209"/>
      <c r="UFR86" s="209"/>
      <c r="UFS86" s="209"/>
      <c r="UFT86" s="209"/>
      <c r="UFU86" s="209"/>
      <c r="UFV86" s="209"/>
      <c r="UFW86" s="209"/>
      <c r="UFX86" s="209"/>
      <c r="UFY86" s="209"/>
      <c r="UFZ86" s="209"/>
      <c r="UGA86" s="209"/>
      <c r="UGB86" s="209"/>
      <c r="UGC86" s="209"/>
      <c r="UGD86" s="209"/>
      <c r="UGE86" s="209"/>
      <c r="UGF86" s="209"/>
      <c r="UGG86" s="209"/>
      <c r="UGH86" s="209"/>
      <c r="UGI86" s="209"/>
      <c r="UGJ86" s="209"/>
      <c r="UGK86" s="209"/>
      <c r="UGL86" s="209"/>
      <c r="UGM86" s="209"/>
      <c r="UGN86" s="209"/>
      <c r="UGO86" s="209"/>
      <c r="UGP86" s="209"/>
      <c r="UGQ86" s="209"/>
      <c r="UGR86" s="209"/>
      <c r="UGS86" s="209"/>
      <c r="UGT86" s="209"/>
      <c r="UGU86" s="209"/>
      <c r="UGV86" s="209"/>
      <c r="UGW86" s="209"/>
      <c r="UGX86" s="209"/>
      <c r="UGY86" s="209"/>
      <c r="UGZ86" s="209"/>
      <c r="UHA86" s="209"/>
      <c r="UHB86" s="209"/>
      <c r="UHC86" s="209"/>
      <c r="UHD86" s="209"/>
      <c r="UHE86" s="209"/>
      <c r="UHF86" s="209"/>
      <c r="UHG86" s="209"/>
      <c r="UHH86" s="209"/>
      <c r="UHI86" s="209"/>
      <c r="UHJ86" s="209"/>
      <c r="UHK86" s="209"/>
      <c r="UHL86" s="209"/>
      <c r="UHM86" s="209"/>
      <c r="UHN86" s="209"/>
      <c r="UHO86" s="209"/>
      <c r="UHP86" s="209"/>
      <c r="UHQ86" s="209"/>
      <c r="UHR86" s="209"/>
      <c r="UHS86" s="209"/>
      <c r="UHT86" s="209"/>
      <c r="UHU86" s="209"/>
      <c r="UHV86" s="209"/>
      <c r="UHW86" s="209"/>
      <c r="UHX86" s="209"/>
      <c r="UHY86" s="209"/>
      <c r="UHZ86" s="209"/>
      <c r="UIA86" s="209"/>
      <c r="UIB86" s="209"/>
      <c r="UIC86" s="209"/>
      <c r="UID86" s="209"/>
      <c r="UIE86" s="209"/>
      <c r="UIF86" s="209"/>
      <c r="UIG86" s="209"/>
      <c r="UIH86" s="209"/>
      <c r="UII86" s="209"/>
      <c r="UIJ86" s="209"/>
      <c r="UIK86" s="209"/>
      <c r="UIL86" s="209"/>
      <c r="UIM86" s="209"/>
      <c r="UIN86" s="209"/>
      <c r="UIO86" s="209"/>
      <c r="UIP86" s="209"/>
      <c r="UIQ86" s="209"/>
      <c r="UIR86" s="209"/>
      <c r="UIS86" s="209"/>
      <c r="UIT86" s="209"/>
      <c r="UIU86" s="209"/>
      <c r="UIV86" s="209"/>
      <c r="UIW86" s="209"/>
      <c r="UIX86" s="209"/>
      <c r="UIY86" s="209"/>
      <c r="UIZ86" s="209"/>
      <c r="UJA86" s="209"/>
      <c r="UJB86" s="209"/>
      <c r="UJC86" s="209"/>
      <c r="UJD86" s="209"/>
      <c r="UJE86" s="209"/>
      <c r="UJF86" s="209"/>
      <c r="UJG86" s="209"/>
      <c r="UJH86" s="209"/>
      <c r="UJI86" s="209"/>
      <c r="UJJ86" s="209"/>
      <c r="UJK86" s="209"/>
      <c r="UJL86" s="209"/>
      <c r="UJM86" s="209"/>
      <c r="UJN86" s="209"/>
      <c r="UJO86" s="209"/>
      <c r="UJP86" s="209"/>
      <c r="UJQ86" s="209"/>
      <c r="UJR86" s="209"/>
      <c r="UJS86" s="209"/>
      <c r="UJT86" s="209"/>
      <c r="UJU86" s="209"/>
      <c r="UJV86" s="209"/>
      <c r="UJW86" s="209"/>
      <c r="UJX86" s="209"/>
      <c r="UJY86" s="209"/>
      <c r="UJZ86" s="209"/>
      <c r="UKA86" s="209"/>
      <c r="UKB86" s="209"/>
      <c r="UKC86" s="209"/>
      <c r="UKD86" s="209"/>
      <c r="UKE86" s="209"/>
      <c r="UKF86" s="209"/>
      <c r="UKG86" s="209"/>
      <c r="UKH86" s="209"/>
      <c r="UKI86" s="209"/>
      <c r="UKJ86" s="209"/>
      <c r="UKK86" s="209"/>
      <c r="UKL86" s="209"/>
      <c r="UKM86" s="209"/>
      <c r="UKN86" s="209"/>
      <c r="UKO86" s="209"/>
      <c r="UKP86" s="209"/>
      <c r="UKQ86" s="209"/>
      <c r="UKR86" s="209"/>
      <c r="UKS86" s="209"/>
      <c r="UKT86" s="209"/>
      <c r="UKU86" s="209"/>
      <c r="UKV86" s="209"/>
      <c r="UKW86" s="209"/>
      <c r="UKX86" s="209"/>
      <c r="UKY86" s="209"/>
      <c r="UKZ86" s="209"/>
      <c r="ULA86" s="209"/>
      <c r="ULB86" s="209"/>
      <c r="ULC86" s="209"/>
      <c r="ULD86" s="209"/>
      <c r="ULE86" s="209"/>
      <c r="ULF86" s="209"/>
      <c r="ULG86" s="209"/>
      <c r="ULH86" s="209"/>
      <c r="ULI86" s="209"/>
      <c r="ULJ86" s="209"/>
      <c r="ULK86" s="209"/>
      <c r="ULL86" s="209"/>
      <c r="ULM86" s="209"/>
      <c r="ULN86" s="209"/>
      <c r="ULO86" s="209"/>
      <c r="ULP86" s="209"/>
      <c r="ULQ86" s="209"/>
      <c r="ULR86" s="209"/>
      <c r="ULS86" s="209"/>
      <c r="ULT86" s="209"/>
      <c r="ULU86" s="209"/>
      <c r="ULV86" s="209"/>
      <c r="ULW86" s="209"/>
      <c r="ULX86" s="209"/>
      <c r="ULY86" s="209"/>
      <c r="ULZ86" s="209"/>
      <c r="UMA86" s="209"/>
      <c r="UMB86" s="209"/>
      <c r="UMC86" s="209"/>
      <c r="UMD86" s="209"/>
      <c r="UME86" s="209"/>
      <c r="UMF86" s="209"/>
      <c r="UMG86" s="209"/>
      <c r="UMH86" s="209"/>
      <c r="UMI86" s="209"/>
      <c r="UMJ86" s="209"/>
      <c r="UMK86" s="209"/>
      <c r="UML86" s="209"/>
      <c r="UMM86" s="209"/>
      <c r="UMN86" s="209"/>
      <c r="UMO86" s="209"/>
      <c r="UMP86" s="209"/>
      <c r="UMQ86" s="209"/>
      <c r="UMR86" s="209"/>
      <c r="UMS86" s="209"/>
      <c r="UMT86" s="209"/>
      <c r="UMU86" s="209"/>
      <c r="UMV86" s="209"/>
      <c r="UMW86" s="209"/>
      <c r="UMX86" s="209"/>
      <c r="UMY86" s="209"/>
      <c r="UMZ86" s="209"/>
      <c r="UNA86" s="209"/>
      <c r="UNB86" s="209"/>
      <c r="UNC86" s="209"/>
      <c r="UND86" s="209"/>
      <c r="UNE86" s="209"/>
      <c r="UNF86" s="209"/>
      <c r="UNG86" s="209"/>
      <c r="UNH86" s="209"/>
      <c r="UNI86" s="209"/>
      <c r="UNJ86" s="209"/>
      <c r="UNK86" s="209"/>
      <c r="UNL86" s="209"/>
      <c r="UNM86" s="209"/>
      <c r="UNN86" s="209"/>
      <c r="UNO86" s="209"/>
      <c r="UNP86" s="209"/>
      <c r="UNQ86" s="209"/>
      <c r="UNR86" s="209"/>
      <c r="UNS86" s="209"/>
      <c r="UNT86" s="209"/>
      <c r="UNU86" s="209"/>
      <c r="UNV86" s="209"/>
      <c r="UNW86" s="209"/>
      <c r="UNX86" s="209"/>
      <c r="UNY86" s="209"/>
      <c r="UNZ86" s="209"/>
      <c r="UOA86" s="209"/>
      <c r="UOB86" s="209"/>
      <c r="UOC86" s="209"/>
      <c r="UOD86" s="209"/>
      <c r="UOE86" s="209"/>
      <c r="UOF86" s="209"/>
      <c r="UOG86" s="209"/>
      <c r="UOH86" s="209"/>
      <c r="UOI86" s="209"/>
      <c r="UOJ86" s="209"/>
      <c r="UOK86" s="209"/>
      <c r="UOL86" s="209"/>
      <c r="UOM86" s="209"/>
      <c r="UON86" s="209"/>
      <c r="UOO86" s="209"/>
      <c r="UOP86" s="209"/>
      <c r="UOQ86" s="209"/>
      <c r="UOR86" s="209"/>
      <c r="UOS86" s="209"/>
      <c r="UOT86" s="209"/>
      <c r="UOU86" s="209"/>
      <c r="UOV86" s="209"/>
      <c r="UOW86" s="209"/>
      <c r="UOX86" s="209"/>
      <c r="UOY86" s="209"/>
      <c r="UOZ86" s="209"/>
      <c r="UPA86" s="209"/>
      <c r="UPB86" s="209"/>
      <c r="UPC86" s="209"/>
      <c r="UPD86" s="209"/>
      <c r="UPE86" s="209"/>
      <c r="UPF86" s="209"/>
      <c r="UPG86" s="209"/>
      <c r="UPH86" s="209"/>
      <c r="UPI86" s="209"/>
      <c r="UPJ86" s="209"/>
      <c r="UPK86" s="209"/>
      <c r="UPL86" s="209"/>
      <c r="UPM86" s="209"/>
      <c r="UPN86" s="209"/>
      <c r="UPO86" s="209"/>
      <c r="UPP86" s="209"/>
      <c r="UPQ86" s="209"/>
      <c r="UPR86" s="209"/>
      <c r="UPS86" s="209"/>
      <c r="UPT86" s="209"/>
      <c r="UPU86" s="209"/>
      <c r="UPV86" s="209"/>
      <c r="UPW86" s="209"/>
      <c r="UPX86" s="209"/>
      <c r="UPY86" s="209"/>
      <c r="UPZ86" s="209"/>
      <c r="UQA86" s="209"/>
      <c r="UQB86" s="209"/>
      <c r="UQC86" s="209"/>
      <c r="UQD86" s="209"/>
      <c r="UQE86" s="209"/>
      <c r="UQF86" s="209"/>
      <c r="UQG86" s="209"/>
      <c r="UQH86" s="209"/>
      <c r="UQI86" s="209"/>
      <c r="UQJ86" s="209"/>
      <c r="UQK86" s="209"/>
      <c r="UQL86" s="209"/>
      <c r="UQM86" s="209"/>
      <c r="UQN86" s="209"/>
      <c r="UQO86" s="209"/>
      <c r="UQP86" s="209"/>
      <c r="UQQ86" s="209"/>
      <c r="UQR86" s="209"/>
      <c r="UQS86" s="209"/>
      <c r="UQT86" s="209"/>
      <c r="UQU86" s="209"/>
      <c r="UQV86" s="209"/>
      <c r="UQW86" s="209"/>
      <c r="UQX86" s="209"/>
      <c r="UQY86" s="209"/>
      <c r="UQZ86" s="209"/>
      <c r="URA86" s="209"/>
      <c r="URB86" s="209"/>
      <c r="URC86" s="209"/>
      <c r="URD86" s="209"/>
      <c r="URE86" s="209"/>
      <c r="URF86" s="209"/>
      <c r="URG86" s="209"/>
      <c r="URH86" s="209"/>
      <c r="URI86" s="209"/>
      <c r="URJ86" s="209"/>
      <c r="URK86" s="209"/>
      <c r="URL86" s="209"/>
      <c r="URM86" s="209"/>
      <c r="URN86" s="209"/>
      <c r="URO86" s="209"/>
      <c r="URP86" s="209"/>
      <c r="URQ86" s="209"/>
      <c r="URR86" s="209"/>
      <c r="URS86" s="209"/>
      <c r="URT86" s="209"/>
      <c r="URU86" s="209"/>
      <c r="URV86" s="209"/>
      <c r="URW86" s="209"/>
      <c r="URX86" s="209"/>
      <c r="URY86" s="209"/>
      <c r="URZ86" s="209"/>
      <c r="USA86" s="209"/>
      <c r="USB86" s="209"/>
      <c r="USC86" s="209"/>
      <c r="USD86" s="209"/>
      <c r="USE86" s="209"/>
      <c r="USF86" s="209"/>
      <c r="USG86" s="209"/>
      <c r="USH86" s="209"/>
      <c r="USI86" s="209"/>
      <c r="USJ86" s="209"/>
      <c r="USK86" s="209"/>
      <c r="USL86" s="209"/>
      <c r="USM86" s="209"/>
      <c r="USN86" s="209"/>
      <c r="USO86" s="209"/>
      <c r="USP86" s="209"/>
      <c r="USQ86" s="209"/>
      <c r="USR86" s="209"/>
      <c r="USS86" s="209"/>
      <c r="UST86" s="209"/>
      <c r="USU86" s="209"/>
      <c r="USV86" s="209"/>
      <c r="USW86" s="209"/>
      <c r="USX86" s="209"/>
      <c r="USY86" s="209"/>
      <c r="USZ86" s="209"/>
      <c r="UTA86" s="209"/>
      <c r="UTB86" s="209"/>
      <c r="UTC86" s="209"/>
      <c r="UTD86" s="209"/>
      <c r="UTE86" s="209"/>
      <c r="UTF86" s="209"/>
      <c r="UTG86" s="209"/>
      <c r="UTH86" s="209"/>
      <c r="UTI86" s="209"/>
      <c r="UTJ86" s="209"/>
      <c r="UTK86" s="209"/>
      <c r="UTL86" s="209"/>
      <c r="UTM86" s="209"/>
      <c r="UTN86" s="209"/>
      <c r="UTO86" s="209"/>
      <c r="UTP86" s="209"/>
      <c r="UTQ86" s="209"/>
      <c r="UTR86" s="209"/>
      <c r="UTS86" s="209"/>
      <c r="UTT86" s="209"/>
      <c r="UTU86" s="209"/>
      <c r="UTV86" s="209"/>
      <c r="UTW86" s="209"/>
      <c r="UTX86" s="209"/>
      <c r="UTY86" s="209"/>
      <c r="UTZ86" s="209"/>
      <c r="UUA86" s="209"/>
      <c r="UUB86" s="209"/>
      <c r="UUC86" s="209"/>
      <c r="UUD86" s="209"/>
      <c r="UUE86" s="209"/>
      <c r="UUF86" s="209"/>
      <c r="UUG86" s="209"/>
      <c r="UUH86" s="209"/>
      <c r="UUI86" s="209"/>
      <c r="UUJ86" s="209"/>
      <c r="UUK86" s="209"/>
      <c r="UUL86" s="209"/>
      <c r="UUM86" s="209"/>
      <c r="UUN86" s="209"/>
      <c r="UUO86" s="209"/>
      <c r="UUP86" s="209"/>
      <c r="UUQ86" s="209"/>
      <c r="UUR86" s="209"/>
      <c r="UUS86" s="209"/>
      <c r="UUT86" s="209"/>
      <c r="UUU86" s="209"/>
      <c r="UUV86" s="209"/>
      <c r="UUW86" s="209"/>
      <c r="UUX86" s="209"/>
      <c r="UUY86" s="209"/>
      <c r="UUZ86" s="209"/>
      <c r="UVA86" s="209"/>
      <c r="UVB86" s="209"/>
      <c r="UVC86" s="209"/>
      <c r="UVD86" s="209"/>
      <c r="UVE86" s="209"/>
      <c r="UVF86" s="209"/>
      <c r="UVG86" s="209"/>
      <c r="UVH86" s="209"/>
      <c r="UVI86" s="209"/>
      <c r="UVJ86" s="209"/>
      <c r="UVK86" s="209"/>
      <c r="UVL86" s="209"/>
      <c r="UVM86" s="209"/>
      <c r="UVN86" s="209"/>
      <c r="UVO86" s="209"/>
      <c r="UVP86" s="209"/>
      <c r="UVQ86" s="209"/>
      <c r="UVR86" s="209"/>
      <c r="UVS86" s="209"/>
      <c r="UVT86" s="209"/>
      <c r="UVU86" s="209"/>
      <c r="UVV86" s="209"/>
      <c r="UVW86" s="209"/>
      <c r="UVX86" s="209"/>
      <c r="UVY86" s="209"/>
      <c r="UVZ86" s="209"/>
      <c r="UWA86" s="209"/>
      <c r="UWB86" s="209"/>
      <c r="UWC86" s="209"/>
      <c r="UWD86" s="209"/>
      <c r="UWE86" s="209"/>
      <c r="UWF86" s="209"/>
      <c r="UWG86" s="209"/>
      <c r="UWH86" s="209"/>
      <c r="UWI86" s="209"/>
      <c r="UWJ86" s="209"/>
      <c r="UWK86" s="209"/>
      <c r="UWL86" s="209"/>
      <c r="UWM86" s="209"/>
      <c r="UWN86" s="209"/>
      <c r="UWO86" s="209"/>
      <c r="UWP86" s="209"/>
      <c r="UWQ86" s="209"/>
      <c r="UWR86" s="209"/>
      <c r="UWS86" s="209"/>
      <c r="UWT86" s="209"/>
      <c r="UWU86" s="209"/>
      <c r="UWV86" s="209"/>
      <c r="UWW86" s="209"/>
      <c r="UWX86" s="209"/>
      <c r="UWY86" s="209"/>
      <c r="UWZ86" s="209"/>
      <c r="UXA86" s="209"/>
      <c r="UXB86" s="209"/>
      <c r="UXC86" s="209"/>
      <c r="UXD86" s="209"/>
      <c r="UXE86" s="209"/>
      <c r="UXF86" s="209"/>
      <c r="UXG86" s="209"/>
      <c r="UXH86" s="209"/>
      <c r="UXI86" s="209"/>
      <c r="UXJ86" s="209"/>
      <c r="UXK86" s="209"/>
      <c r="UXL86" s="209"/>
      <c r="UXM86" s="209"/>
      <c r="UXN86" s="209"/>
      <c r="UXO86" s="209"/>
      <c r="UXP86" s="209"/>
      <c r="UXQ86" s="209"/>
      <c r="UXR86" s="209"/>
      <c r="UXS86" s="209"/>
      <c r="UXT86" s="209"/>
      <c r="UXU86" s="209"/>
      <c r="UXV86" s="209"/>
      <c r="UXW86" s="209"/>
      <c r="UXX86" s="209"/>
      <c r="UXY86" s="209"/>
      <c r="UXZ86" s="209"/>
      <c r="UYA86" s="209"/>
      <c r="UYB86" s="209"/>
      <c r="UYC86" s="209"/>
      <c r="UYD86" s="209"/>
      <c r="UYE86" s="209"/>
      <c r="UYF86" s="209"/>
      <c r="UYG86" s="209"/>
      <c r="UYH86" s="209"/>
      <c r="UYI86" s="209"/>
      <c r="UYJ86" s="209"/>
      <c r="UYK86" s="209"/>
      <c r="UYL86" s="209"/>
      <c r="UYM86" s="209"/>
      <c r="UYN86" s="209"/>
      <c r="UYO86" s="209"/>
      <c r="UYP86" s="209"/>
      <c r="UYQ86" s="209"/>
      <c r="UYR86" s="209"/>
      <c r="UYS86" s="209"/>
      <c r="UYT86" s="209"/>
      <c r="UYU86" s="209"/>
      <c r="UYV86" s="209"/>
      <c r="UYW86" s="209"/>
      <c r="UYX86" s="209"/>
      <c r="UYY86" s="209"/>
      <c r="UYZ86" s="209"/>
      <c r="UZA86" s="209"/>
      <c r="UZB86" s="209"/>
      <c r="UZC86" s="209"/>
      <c r="UZD86" s="209"/>
      <c r="UZE86" s="209"/>
      <c r="UZF86" s="209"/>
      <c r="UZG86" s="209"/>
      <c r="UZH86" s="209"/>
      <c r="UZI86" s="209"/>
      <c r="UZJ86" s="209"/>
      <c r="UZK86" s="209"/>
      <c r="UZL86" s="209"/>
      <c r="UZM86" s="209"/>
      <c r="UZN86" s="209"/>
      <c r="UZO86" s="209"/>
      <c r="UZP86" s="209"/>
      <c r="UZQ86" s="209"/>
      <c r="UZR86" s="209"/>
      <c r="UZS86" s="209"/>
      <c r="UZT86" s="209"/>
      <c r="UZU86" s="209"/>
      <c r="UZV86" s="209"/>
      <c r="UZW86" s="209"/>
      <c r="UZX86" s="209"/>
      <c r="UZY86" s="209"/>
      <c r="UZZ86" s="209"/>
      <c r="VAA86" s="209"/>
      <c r="VAB86" s="209"/>
      <c r="VAC86" s="209"/>
      <c r="VAD86" s="209"/>
      <c r="VAE86" s="209"/>
      <c r="VAF86" s="209"/>
      <c r="VAG86" s="209"/>
      <c r="VAH86" s="209"/>
      <c r="VAI86" s="209"/>
      <c r="VAJ86" s="209"/>
      <c r="VAK86" s="209"/>
      <c r="VAL86" s="209"/>
      <c r="VAM86" s="209"/>
      <c r="VAN86" s="209"/>
      <c r="VAO86" s="209"/>
      <c r="VAP86" s="209"/>
      <c r="VAQ86" s="209"/>
      <c r="VAR86" s="209"/>
      <c r="VAS86" s="209"/>
      <c r="VAT86" s="209"/>
      <c r="VAU86" s="209"/>
      <c r="VAV86" s="209"/>
      <c r="VAW86" s="209"/>
      <c r="VAX86" s="209"/>
      <c r="VAY86" s="209"/>
      <c r="VAZ86" s="209"/>
      <c r="VBA86" s="209"/>
      <c r="VBB86" s="209"/>
      <c r="VBC86" s="209"/>
      <c r="VBD86" s="209"/>
      <c r="VBE86" s="209"/>
      <c r="VBF86" s="209"/>
      <c r="VBG86" s="209"/>
      <c r="VBH86" s="209"/>
      <c r="VBI86" s="209"/>
      <c r="VBJ86" s="209"/>
      <c r="VBK86" s="209"/>
      <c r="VBL86" s="209"/>
      <c r="VBM86" s="209"/>
      <c r="VBN86" s="209"/>
      <c r="VBO86" s="209"/>
      <c r="VBP86" s="209"/>
      <c r="VBQ86" s="209"/>
      <c r="VBR86" s="209"/>
      <c r="VBS86" s="209"/>
      <c r="VBT86" s="209"/>
      <c r="VBU86" s="209"/>
      <c r="VBV86" s="209"/>
      <c r="VBW86" s="209"/>
      <c r="VBX86" s="209"/>
      <c r="VBY86" s="209"/>
      <c r="VBZ86" s="209"/>
      <c r="VCA86" s="209"/>
      <c r="VCB86" s="209"/>
      <c r="VCC86" s="209"/>
      <c r="VCD86" s="209"/>
      <c r="VCE86" s="209"/>
      <c r="VCF86" s="209"/>
      <c r="VCG86" s="209"/>
      <c r="VCH86" s="209"/>
      <c r="VCI86" s="209"/>
      <c r="VCJ86" s="209"/>
      <c r="VCK86" s="209"/>
      <c r="VCL86" s="209"/>
      <c r="VCM86" s="209"/>
      <c r="VCN86" s="209"/>
      <c r="VCO86" s="209"/>
      <c r="VCP86" s="209"/>
      <c r="VCQ86" s="209"/>
      <c r="VCR86" s="209"/>
      <c r="VCS86" s="209"/>
      <c r="VCT86" s="209"/>
      <c r="VCU86" s="209"/>
      <c r="VCV86" s="209"/>
      <c r="VCW86" s="209"/>
      <c r="VCX86" s="209"/>
      <c r="VCY86" s="209"/>
      <c r="VCZ86" s="209"/>
      <c r="VDA86" s="209"/>
      <c r="VDB86" s="209"/>
      <c r="VDC86" s="209"/>
      <c r="VDD86" s="209"/>
      <c r="VDE86" s="209"/>
      <c r="VDF86" s="209"/>
      <c r="VDG86" s="209"/>
      <c r="VDH86" s="209"/>
      <c r="VDI86" s="209"/>
      <c r="VDJ86" s="209"/>
      <c r="VDK86" s="209"/>
      <c r="VDL86" s="209"/>
      <c r="VDM86" s="209"/>
      <c r="VDN86" s="209"/>
      <c r="VDO86" s="209"/>
      <c r="VDP86" s="209"/>
      <c r="VDQ86" s="209"/>
      <c r="VDR86" s="209"/>
      <c r="VDS86" s="209"/>
      <c r="VDT86" s="209"/>
      <c r="VDU86" s="209"/>
      <c r="VDV86" s="209"/>
      <c r="VDW86" s="209"/>
      <c r="VDX86" s="209"/>
      <c r="VDY86" s="209"/>
      <c r="VDZ86" s="209"/>
      <c r="VEA86" s="209"/>
      <c r="VEB86" s="209"/>
      <c r="VEC86" s="209"/>
      <c r="VED86" s="209"/>
      <c r="VEE86" s="209"/>
      <c r="VEF86" s="209"/>
      <c r="VEG86" s="209"/>
      <c r="VEH86" s="209"/>
      <c r="VEI86" s="209"/>
      <c r="VEJ86" s="209"/>
      <c r="VEK86" s="209"/>
      <c r="VEL86" s="209"/>
      <c r="VEM86" s="209"/>
      <c r="VEN86" s="209"/>
      <c r="VEO86" s="209"/>
      <c r="VEP86" s="209"/>
      <c r="VEQ86" s="209"/>
      <c r="VER86" s="209"/>
      <c r="VES86" s="209"/>
      <c r="VET86" s="209"/>
      <c r="VEU86" s="209"/>
      <c r="VEV86" s="209"/>
      <c r="VEW86" s="209"/>
      <c r="VEX86" s="209"/>
      <c r="VEY86" s="209"/>
      <c r="VEZ86" s="209"/>
      <c r="VFA86" s="209"/>
      <c r="VFB86" s="209"/>
      <c r="VFC86" s="209"/>
      <c r="VFD86" s="209"/>
      <c r="VFE86" s="209"/>
      <c r="VFF86" s="209"/>
      <c r="VFG86" s="209"/>
      <c r="VFH86" s="209"/>
      <c r="VFI86" s="209"/>
      <c r="VFJ86" s="209"/>
      <c r="VFK86" s="209"/>
      <c r="VFL86" s="209"/>
      <c r="VFM86" s="209"/>
      <c r="VFN86" s="209"/>
      <c r="VFO86" s="209"/>
      <c r="VFP86" s="209"/>
      <c r="VFQ86" s="209"/>
      <c r="VFR86" s="209"/>
      <c r="VFS86" s="209"/>
      <c r="VFT86" s="209"/>
      <c r="VFU86" s="209"/>
      <c r="VFV86" s="209"/>
      <c r="VFW86" s="209"/>
      <c r="VFX86" s="209"/>
      <c r="VFY86" s="209"/>
      <c r="VFZ86" s="209"/>
      <c r="VGA86" s="209"/>
      <c r="VGB86" s="209"/>
      <c r="VGC86" s="209"/>
      <c r="VGD86" s="209"/>
      <c r="VGE86" s="209"/>
      <c r="VGF86" s="209"/>
      <c r="VGG86" s="209"/>
      <c r="VGH86" s="209"/>
      <c r="VGI86" s="209"/>
      <c r="VGJ86" s="209"/>
      <c r="VGK86" s="209"/>
      <c r="VGL86" s="209"/>
      <c r="VGM86" s="209"/>
      <c r="VGN86" s="209"/>
      <c r="VGO86" s="209"/>
      <c r="VGP86" s="209"/>
      <c r="VGQ86" s="209"/>
      <c r="VGR86" s="209"/>
      <c r="VGS86" s="209"/>
      <c r="VGT86" s="209"/>
      <c r="VGU86" s="209"/>
      <c r="VGV86" s="209"/>
      <c r="VGW86" s="209"/>
      <c r="VGX86" s="209"/>
      <c r="VGY86" s="209"/>
      <c r="VGZ86" s="209"/>
      <c r="VHA86" s="209"/>
      <c r="VHB86" s="209"/>
      <c r="VHC86" s="209"/>
      <c r="VHD86" s="209"/>
      <c r="VHE86" s="209"/>
      <c r="VHF86" s="209"/>
      <c r="VHG86" s="209"/>
      <c r="VHH86" s="209"/>
      <c r="VHI86" s="209"/>
      <c r="VHJ86" s="209"/>
      <c r="VHK86" s="209"/>
      <c r="VHL86" s="209"/>
      <c r="VHM86" s="209"/>
      <c r="VHN86" s="209"/>
      <c r="VHO86" s="209"/>
      <c r="VHP86" s="209"/>
      <c r="VHQ86" s="209"/>
      <c r="VHR86" s="209"/>
      <c r="VHS86" s="209"/>
      <c r="VHT86" s="209"/>
      <c r="VHU86" s="209"/>
      <c r="VHV86" s="209"/>
      <c r="VHW86" s="209"/>
      <c r="VHX86" s="209"/>
      <c r="VHY86" s="209"/>
      <c r="VHZ86" s="209"/>
      <c r="VIA86" s="209"/>
      <c r="VIB86" s="209"/>
      <c r="VIC86" s="209"/>
      <c r="VID86" s="209"/>
      <c r="VIE86" s="209"/>
      <c r="VIF86" s="209"/>
      <c r="VIG86" s="209"/>
      <c r="VIH86" s="209"/>
      <c r="VII86" s="209"/>
      <c r="VIJ86" s="209"/>
      <c r="VIK86" s="209"/>
      <c r="VIL86" s="209"/>
      <c r="VIM86" s="209"/>
      <c r="VIN86" s="209"/>
      <c r="VIO86" s="209"/>
      <c r="VIP86" s="209"/>
      <c r="VIQ86" s="209"/>
      <c r="VIR86" s="209"/>
      <c r="VIS86" s="209"/>
      <c r="VIT86" s="209"/>
      <c r="VIU86" s="209"/>
      <c r="VIV86" s="209"/>
      <c r="VIW86" s="209"/>
      <c r="VIX86" s="209"/>
      <c r="VIY86" s="209"/>
      <c r="VIZ86" s="209"/>
      <c r="VJA86" s="209"/>
      <c r="VJB86" s="209"/>
      <c r="VJC86" s="209"/>
      <c r="VJD86" s="209"/>
      <c r="VJE86" s="209"/>
      <c r="VJF86" s="209"/>
      <c r="VJG86" s="209"/>
      <c r="VJH86" s="209"/>
      <c r="VJI86" s="209"/>
      <c r="VJJ86" s="209"/>
      <c r="VJK86" s="209"/>
      <c r="VJL86" s="209"/>
      <c r="VJM86" s="209"/>
      <c r="VJN86" s="209"/>
      <c r="VJO86" s="209"/>
      <c r="VJP86" s="209"/>
      <c r="VJQ86" s="209"/>
      <c r="VJR86" s="209"/>
      <c r="VJS86" s="209"/>
      <c r="VJT86" s="209"/>
      <c r="VJU86" s="209"/>
      <c r="VJV86" s="209"/>
      <c r="VJW86" s="209"/>
      <c r="VJX86" s="209"/>
      <c r="VJY86" s="209"/>
      <c r="VJZ86" s="209"/>
      <c r="VKA86" s="209"/>
      <c r="VKB86" s="209"/>
      <c r="VKC86" s="209"/>
      <c r="VKD86" s="209"/>
      <c r="VKE86" s="209"/>
      <c r="VKF86" s="209"/>
      <c r="VKG86" s="209"/>
      <c r="VKH86" s="209"/>
      <c r="VKI86" s="209"/>
      <c r="VKJ86" s="209"/>
      <c r="VKK86" s="209"/>
      <c r="VKL86" s="209"/>
      <c r="VKM86" s="209"/>
      <c r="VKN86" s="209"/>
      <c r="VKO86" s="209"/>
      <c r="VKP86" s="209"/>
      <c r="VKQ86" s="209"/>
      <c r="VKR86" s="209"/>
      <c r="VKS86" s="209"/>
      <c r="VKT86" s="209"/>
      <c r="VKU86" s="209"/>
      <c r="VKV86" s="209"/>
      <c r="VKW86" s="209"/>
      <c r="VKX86" s="209"/>
      <c r="VKY86" s="209"/>
      <c r="VKZ86" s="209"/>
      <c r="VLA86" s="209"/>
      <c r="VLB86" s="209"/>
      <c r="VLC86" s="209"/>
      <c r="VLD86" s="209"/>
      <c r="VLE86" s="209"/>
      <c r="VLF86" s="209"/>
      <c r="VLG86" s="209"/>
      <c r="VLH86" s="209"/>
      <c r="VLI86" s="209"/>
      <c r="VLJ86" s="209"/>
      <c r="VLK86" s="209"/>
      <c r="VLL86" s="209"/>
      <c r="VLM86" s="209"/>
      <c r="VLN86" s="209"/>
      <c r="VLO86" s="209"/>
      <c r="VLP86" s="209"/>
      <c r="VLQ86" s="209"/>
      <c r="VLR86" s="209"/>
      <c r="VLS86" s="209"/>
      <c r="VLT86" s="209"/>
      <c r="VLU86" s="209"/>
      <c r="VLV86" s="209"/>
      <c r="VLW86" s="209"/>
      <c r="VLX86" s="209"/>
      <c r="VLY86" s="209"/>
      <c r="VLZ86" s="209"/>
      <c r="VMA86" s="209"/>
      <c r="VMB86" s="209"/>
      <c r="VMC86" s="209"/>
      <c r="VMD86" s="209"/>
      <c r="VME86" s="209"/>
      <c r="VMF86" s="209"/>
      <c r="VMG86" s="209"/>
      <c r="VMH86" s="209"/>
      <c r="VMI86" s="209"/>
      <c r="VMJ86" s="209"/>
      <c r="VMK86" s="209"/>
      <c r="VML86" s="209"/>
      <c r="VMM86" s="209"/>
      <c r="VMN86" s="209"/>
      <c r="VMO86" s="209"/>
      <c r="VMP86" s="209"/>
      <c r="VMQ86" s="209"/>
      <c r="VMR86" s="209"/>
      <c r="VMS86" s="209"/>
      <c r="VMT86" s="209"/>
      <c r="VMU86" s="209"/>
      <c r="VMV86" s="209"/>
      <c r="VMW86" s="209"/>
      <c r="VMX86" s="209"/>
      <c r="VMY86" s="209"/>
      <c r="VMZ86" s="209"/>
      <c r="VNA86" s="209"/>
      <c r="VNB86" s="209"/>
      <c r="VNC86" s="209"/>
      <c r="VND86" s="209"/>
      <c r="VNE86" s="209"/>
      <c r="VNF86" s="209"/>
      <c r="VNG86" s="209"/>
      <c r="VNH86" s="209"/>
      <c r="VNI86" s="209"/>
      <c r="VNJ86" s="209"/>
      <c r="VNK86" s="209"/>
      <c r="VNL86" s="209"/>
      <c r="VNM86" s="209"/>
      <c r="VNN86" s="209"/>
      <c r="VNO86" s="209"/>
      <c r="VNP86" s="209"/>
      <c r="VNQ86" s="209"/>
      <c r="VNR86" s="209"/>
      <c r="VNS86" s="209"/>
      <c r="VNT86" s="209"/>
      <c r="VNU86" s="209"/>
      <c r="VNV86" s="209"/>
      <c r="VNW86" s="209"/>
      <c r="VNX86" s="209"/>
      <c r="VNY86" s="209"/>
      <c r="VNZ86" s="209"/>
      <c r="VOA86" s="209"/>
      <c r="VOB86" s="209"/>
      <c r="VOC86" s="209"/>
      <c r="VOD86" s="209"/>
      <c r="VOE86" s="209"/>
      <c r="VOF86" s="209"/>
      <c r="VOG86" s="209"/>
      <c r="VOH86" s="209"/>
      <c r="VOI86" s="209"/>
      <c r="VOJ86" s="209"/>
      <c r="VOK86" s="209"/>
      <c r="VOL86" s="209"/>
      <c r="VOM86" s="209"/>
      <c r="VON86" s="209"/>
      <c r="VOO86" s="209"/>
      <c r="VOP86" s="209"/>
      <c r="VOQ86" s="209"/>
      <c r="VOR86" s="209"/>
      <c r="VOS86" s="209"/>
      <c r="VOT86" s="209"/>
      <c r="VOU86" s="209"/>
      <c r="VOV86" s="209"/>
      <c r="VOW86" s="209"/>
      <c r="VOX86" s="209"/>
      <c r="VOY86" s="209"/>
      <c r="VOZ86" s="209"/>
      <c r="VPA86" s="209"/>
      <c r="VPB86" s="209"/>
      <c r="VPC86" s="209"/>
      <c r="VPD86" s="209"/>
      <c r="VPE86" s="209"/>
      <c r="VPF86" s="209"/>
      <c r="VPG86" s="209"/>
      <c r="VPH86" s="209"/>
      <c r="VPI86" s="209"/>
      <c r="VPJ86" s="209"/>
      <c r="VPK86" s="209"/>
      <c r="VPL86" s="209"/>
      <c r="VPM86" s="209"/>
      <c r="VPN86" s="209"/>
      <c r="VPO86" s="209"/>
      <c r="VPP86" s="209"/>
      <c r="VPQ86" s="209"/>
      <c r="VPR86" s="209"/>
      <c r="VPS86" s="209"/>
      <c r="VPT86" s="209"/>
      <c r="VPU86" s="209"/>
      <c r="VPV86" s="209"/>
      <c r="VPW86" s="209"/>
      <c r="VPX86" s="209"/>
      <c r="VPY86" s="209"/>
      <c r="VPZ86" s="209"/>
      <c r="VQA86" s="209"/>
      <c r="VQB86" s="209"/>
      <c r="VQC86" s="209"/>
      <c r="VQD86" s="209"/>
      <c r="VQE86" s="209"/>
      <c r="VQF86" s="209"/>
      <c r="VQG86" s="209"/>
      <c r="VQH86" s="209"/>
      <c r="VQI86" s="209"/>
      <c r="VQJ86" s="209"/>
      <c r="VQK86" s="209"/>
      <c r="VQL86" s="209"/>
      <c r="VQM86" s="209"/>
      <c r="VQN86" s="209"/>
      <c r="VQO86" s="209"/>
      <c r="VQP86" s="209"/>
      <c r="VQQ86" s="209"/>
      <c r="VQR86" s="209"/>
      <c r="VQS86" s="209"/>
      <c r="VQT86" s="209"/>
      <c r="VQU86" s="209"/>
      <c r="VQV86" s="209"/>
      <c r="VQW86" s="209"/>
      <c r="VQX86" s="209"/>
      <c r="VQY86" s="209"/>
      <c r="VQZ86" s="209"/>
      <c r="VRA86" s="209"/>
      <c r="VRB86" s="209"/>
      <c r="VRC86" s="209"/>
      <c r="VRD86" s="209"/>
      <c r="VRE86" s="209"/>
      <c r="VRF86" s="209"/>
      <c r="VRG86" s="209"/>
      <c r="VRH86" s="209"/>
      <c r="VRI86" s="209"/>
      <c r="VRJ86" s="209"/>
      <c r="VRK86" s="209"/>
      <c r="VRL86" s="209"/>
      <c r="VRM86" s="209"/>
      <c r="VRN86" s="209"/>
      <c r="VRO86" s="209"/>
      <c r="VRP86" s="209"/>
      <c r="VRQ86" s="209"/>
      <c r="VRR86" s="209"/>
      <c r="VRS86" s="209"/>
      <c r="VRT86" s="209"/>
      <c r="VRU86" s="209"/>
      <c r="VRV86" s="209"/>
      <c r="VRW86" s="209"/>
      <c r="VRX86" s="209"/>
      <c r="VRY86" s="209"/>
      <c r="VRZ86" s="209"/>
      <c r="VSA86" s="209"/>
      <c r="VSB86" s="209"/>
      <c r="VSC86" s="209"/>
      <c r="VSD86" s="209"/>
      <c r="VSE86" s="209"/>
      <c r="VSF86" s="209"/>
      <c r="VSG86" s="209"/>
      <c r="VSH86" s="209"/>
      <c r="VSI86" s="209"/>
      <c r="VSJ86" s="209"/>
      <c r="VSK86" s="209"/>
      <c r="VSL86" s="209"/>
      <c r="VSM86" s="209"/>
      <c r="VSN86" s="209"/>
      <c r="VSO86" s="209"/>
      <c r="VSP86" s="209"/>
      <c r="VSQ86" s="209"/>
      <c r="VSR86" s="209"/>
      <c r="VSS86" s="209"/>
      <c r="VST86" s="209"/>
      <c r="VSU86" s="209"/>
      <c r="VSV86" s="209"/>
      <c r="VSW86" s="209"/>
      <c r="VSX86" s="209"/>
      <c r="VSY86" s="209"/>
      <c r="VSZ86" s="209"/>
      <c r="VTA86" s="209"/>
      <c r="VTB86" s="209"/>
      <c r="VTC86" s="209"/>
      <c r="VTD86" s="209"/>
      <c r="VTE86" s="209"/>
      <c r="VTF86" s="209"/>
      <c r="VTG86" s="209"/>
      <c r="VTH86" s="209"/>
      <c r="VTI86" s="209"/>
      <c r="VTJ86" s="209"/>
      <c r="VTK86" s="209"/>
      <c r="VTL86" s="209"/>
      <c r="VTM86" s="209"/>
      <c r="VTN86" s="209"/>
      <c r="VTO86" s="209"/>
      <c r="VTP86" s="209"/>
      <c r="VTQ86" s="209"/>
      <c r="VTR86" s="209"/>
      <c r="VTS86" s="209"/>
      <c r="VTT86" s="209"/>
      <c r="VTU86" s="209"/>
      <c r="VTV86" s="209"/>
      <c r="VTW86" s="209"/>
      <c r="VTX86" s="209"/>
      <c r="VTY86" s="209"/>
      <c r="VTZ86" s="209"/>
      <c r="VUA86" s="209"/>
      <c r="VUB86" s="209"/>
      <c r="VUC86" s="209"/>
      <c r="VUD86" s="209"/>
      <c r="VUE86" s="209"/>
      <c r="VUF86" s="209"/>
      <c r="VUG86" s="209"/>
      <c r="VUH86" s="209"/>
      <c r="VUI86" s="209"/>
      <c r="VUJ86" s="209"/>
      <c r="VUK86" s="209"/>
      <c r="VUL86" s="209"/>
      <c r="VUM86" s="209"/>
      <c r="VUN86" s="209"/>
      <c r="VUO86" s="209"/>
      <c r="VUP86" s="209"/>
      <c r="VUQ86" s="209"/>
      <c r="VUR86" s="209"/>
      <c r="VUS86" s="209"/>
      <c r="VUT86" s="209"/>
      <c r="VUU86" s="209"/>
      <c r="VUV86" s="209"/>
      <c r="VUW86" s="209"/>
      <c r="VUX86" s="209"/>
      <c r="VUY86" s="209"/>
      <c r="VUZ86" s="209"/>
      <c r="VVA86" s="209"/>
      <c r="VVB86" s="209"/>
      <c r="VVC86" s="209"/>
      <c r="VVD86" s="209"/>
      <c r="VVE86" s="209"/>
      <c r="VVF86" s="209"/>
      <c r="VVG86" s="209"/>
      <c r="VVH86" s="209"/>
      <c r="VVI86" s="209"/>
      <c r="VVJ86" s="209"/>
      <c r="VVK86" s="209"/>
      <c r="VVL86" s="209"/>
      <c r="VVM86" s="209"/>
      <c r="VVN86" s="209"/>
      <c r="VVO86" s="209"/>
      <c r="VVP86" s="209"/>
      <c r="VVQ86" s="209"/>
      <c r="VVR86" s="209"/>
      <c r="VVS86" s="209"/>
      <c r="VVT86" s="209"/>
      <c r="VVU86" s="209"/>
      <c r="VVV86" s="209"/>
      <c r="VVW86" s="209"/>
      <c r="VVX86" s="209"/>
      <c r="VVY86" s="209"/>
      <c r="VVZ86" s="209"/>
      <c r="VWA86" s="209"/>
      <c r="VWB86" s="209"/>
      <c r="VWC86" s="209"/>
      <c r="VWD86" s="209"/>
      <c r="VWE86" s="209"/>
      <c r="VWF86" s="209"/>
      <c r="VWG86" s="209"/>
      <c r="VWH86" s="209"/>
      <c r="VWI86" s="209"/>
      <c r="VWJ86" s="209"/>
      <c r="VWK86" s="209"/>
      <c r="VWL86" s="209"/>
      <c r="VWM86" s="209"/>
      <c r="VWN86" s="209"/>
      <c r="VWO86" s="209"/>
      <c r="VWP86" s="209"/>
      <c r="VWQ86" s="209"/>
      <c r="VWR86" s="209"/>
      <c r="VWS86" s="209"/>
      <c r="VWT86" s="209"/>
      <c r="VWU86" s="209"/>
      <c r="VWV86" s="209"/>
      <c r="VWW86" s="209"/>
      <c r="VWX86" s="209"/>
      <c r="VWY86" s="209"/>
      <c r="VWZ86" s="209"/>
      <c r="VXA86" s="209"/>
      <c r="VXB86" s="209"/>
      <c r="VXC86" s="209"/>
      <c r="VXD86" s="209"/>
      <c r="VXE86" s="209"/>
      <c r="VXF86" s="209"/>
      <c r="VXG86" s="209"/>
      <c r="VXH86" s="209"/>
      <c r="VXI86" s="209"/>
      <c r="VXJ86" s="209"/>
      <c r="VXK86" s="209"/>
      <c r="VXL86" s="209"/>
      <c r="VXM86" s="209"/>
      <c r="VXN86" s="209"/>
      <c r="VXO86" s="209"/>
      <c r="VXP86" s="209"/>
      <c r="VXQ86" s="209"/>
      <c r="VXR86" s="209"/>
      <c r="VXS86" s="209"/>
      <c r="VXT86" s="209"/>
      <c r="VXU86" s="209"/>
      <c r="VXV86" s="209"/>
      <c r="VXW86" s="209"/>
      <c r="VXX86" s="209"/>
      <c r="VXY86" s="209"/>
      <c r="VXZ86" s="209"/>
      <c r="VYA86" s="209"/>
      <c r="VYB86" s="209"/>
      <c r="VYC86" s="209"/>
      <c r="VYD86" s="209"/>
      <c r="VYE86" s="209"/>
      <c r="VYF86" s="209"/>
      <c r="VYG86" s="209"/>
      <c r="VYH86" s="209"/>
      <c r="VYI86" s="209"/>
      <c r="VYJ86" s="209"/>
      <c r="VYK86" s="209"/>
      <c r="VYL86" s="209"/>
      <c r="VYM86" s="209"/>
      <c r="VYN86" s="209"/>
      <c r="VYO86" s="209"/>
      <c r="VYP86" s="209"/>
      <c r="VYQ86" s="209"/>
      <c r="VYR86" s="209"/>
      <c r="VYS86" s="209"/>
      <c r="VYT86" s="209"/>
      <c r="VYU86" s="209"/>
      <c r="VYV86" s="209"/>
      <c r="VYW86" s="209"/>
      <c r="VYX86" s="209"/>
      <c r="VYY86" s="209"/>
      <c r="VYZ86" s="209"/>
      <c r="VZA86" s="209"/>
      <c r="VZB86" s="209"/>
      <c r="VZC86" s="209"/>
      <c r="VZD86" s="209"/>
      <c r="VZE86" s="209"/>
      <c r="VZF86" s="209"/>
      <c r="VZG86" s="209"/>
      <c r="VZH86" s="209"/>
      <c r="VZI86" s="209"/>
      <c r="VZJ86" s="209"/>
      <c r="VZK86" s="209"/>
      <c r="VZL86" s="209"/>
      <c r="VZM86" s="209"/>
      <c r="VZN86" s="209"/>
      <c r="VZO86" s="209"/>
      <c r="VZP86" s="209"/>
      <c r="VZQ86" s="209"/>
      <c r="VZR86" s="209"/>
      <c r="VZS86" s="209"/>
      <c r="VZT86" s="209"/>
      <c r="VZU86" s="209"/>
      <c r="VZV86" s="209"/>
      <c r="VZW86" s="209"/>
      <c r="VZX86" s="209"/>
      <c r="VZY86" s="209"/>
      <c r="VZZ86" s="209"/>
      <c r="WAA86" s="209"/>
      <c r="WAB86" s="209"/>
      <c r="WAC86" s="209"/>
      <c r="WAD86" s="209"/>
      <c r="WAE86" s="209"/>
      <c r="WAF86" s="209"/>
      <c r="WAG86" s="209"/>
      <c r="WAH86" s="209"/>
      <c r="WAI86" s="209"/>
      <c r="WAJ86" s="209"/>
      <c r="WAK86" s="209"/>
      <c r="WAL86" s="209"/>
      <c r="WAM86" s="209"/>
      <c r="WAN86" s="209"/>
      <c r="WAO86" s="209"/>
      <c r="WAP86" s="209"/>
      <c r="WAQ86" s="209"/>
      <c r="WAR86" s="209"/>
      <c r="WAS86" s="209"/>
      <c r="WAT86" s="209"/>
      <c r="WAU86" s="209"/>
      <c r="WAV86" s="209"/>
      <c r="WAW86" s="209"/>
      <c r="WAX86" s="209"/>
      <c r="WAY86" s="209"/>
      <c r="WAZ86" s="209"/>
      <c r="WBA86" s="209"/>
      <c r="WBB86" s="209"/>
      <c r="WBC86" s="209"/>
      <c r="WBD86" s="209"/>
      <c r="WBE86" s="209"/>
      <c r="WBF86" s="209"/>
      <c r="WBG86" s="209"/>
      <c r="WBH86" s="209"/>
      <c r="WBI86" s="209"/>
      <c r="WBJ86" s="209"/>
      <c r="WBK86" s="209"/>
      <c r="WBL86" s="209"/>
      <c r="WBM86" s="209"/>
      <c r="WBN86" s="209"/>
      <c r="WBO86" s="209"/>
      <c r="WBP86" s="209"/>
      <c r="WBQ86" s="209"/>
      <c r="WBR86" s="209"/>
      <c r="WBS86" s="209"/>
      <c r="WBT86" s="209"/>
      <c r="WBU86" s="209"/>
      <c r="WBV86" s="209"/>
      <c r="WBW86" s="209"/>
      <c r="WBX86" s="209"/>
      <c r="WBY86" s="209"/>
      <c r="WBZ86" s="209"/>
      <c r="WCA86" s="209"/>
      <c r="WCB86" s="209"/>
      <c r="WCC86" s="209"/>
      <c r="WCD86" s="209"/>
      <c r="WCE86" s="209"/>
      <c r="WCF86" s="209"/>
      <c r="WCG86" s="209"/>
      <c r="WCH86" s="209"/>
      <c r="WCI86" s="209"/>
      <c r="WCJ86" s="209"/>
      <c r="WCK86" s="209"/>
      <c r="WCL86" s="209"/>
      <c r="WCM86" s="209"/>
      <c r="WCN86" s="209"/>
      <c r="WCO86" s="209"/>
      <c r="WCP86" s="209"/>
      <c r="WCQ86" s="209"/>
      <c r="WCR86" s="209"/>
      <c r="WCS86" s="209"/>
      <c r="WCT86" s="209"/>
      <c r="WCU86" s="209"/>
      <c r="WCV86" s="209"/>
      <c r="WCW86" s="209"/>
      <c r="WCX86" s="209"/>
      <c r="WCY86" s="209"/>
      <c r="WCZ86" s="209"/>
      <c r="WDA86" s="209"/>
      <c r="WDB86" s="209"/>
      <c r="WDC86" s="209"/>
      <c r="WDD86" s="209"/>
      <c r="WDE86" s="209"/>
      <c r="WDF86" s="209"/>
      <c r="WDG86" s="209"/>
      <c r="WDH86" s="209"/>
      <c r="WDI86" s="209"/>
      <c r="WDJ86" s="209"/>
      <c r="WDK86" s="209"/>
      <c r="WDL86" s="209"/>
      <c r="WDM86" s="209"/>
      <c r="WDN86" s="209"/>
      <c r="WDO86" s="209"/>
      <c r="WDP86" s="209"/>
      <c r="WDQ86" s="209"/>
      <c r="WDR86" s="209"/>
      <c r="WDS86" s="209"/>
      <c r="WDT86" s="209"/>
      <c r="WDU86" s="209"/>
      <c r="WDV86" s="209"/>
      <c r="WDW86" s="209"/>
      <c r="WDX86" s="209"/>
      <c r="WDY86" s="209"/>
      <c r="WDZ86" s="209"/>
      <c r="WEA86" s="209"/>
      <c r="WEB86" s="209"/>
      <c r="WEC86" s="209"/>
      <c r="WED86" s="209"/>
      <c r="WEE86" s="209"/>
      <c r="WEF86" s="209"/>
      <c r="WEG86" s="209"/>
      <c r="WEH86" s="209"/>
      <c r="WEI86" s="209"/>
      <c r="WEJ86" s="209"/>
      <c r="WEK86" s="209"/>
      <c r="WEL86" s="209"/>
      <c r="WEM86" s="209"/>
      <c r="WEN86" s="209"/>
      <c r="WEO86" s="209"/>
      <c r="WEP86" s="209"/>
      <c r="WEQ86" s="209"/>
      <c r="WER86" s="209"/>
      <c r="WES86" s="209"/>
      <c r="WET86" s="209"/>
      <c r="WEU86" s="209"/>
      <c r="WEV86" s="209"/>
      <c r="WEW86" s="209"/>
      <c r="WEX86" s="209"/>
      <c r="WEY86" s="209"/>
      <c r="WEZ86" s="209"/>
      <c r="WFA86" s="209"/>
      <c r="WFB86" s="209"/>
      <c r="WFC86" s="209"/>
      <c r="WFD86" s="209"/>
      <c r="WFE86" s="209"/>
      <c r="WFF86" s="209"/>
      <c r="WFG86" s="209"/>
      <c r="WFH86" s="209"/>
      <c r="WFI86" s="209"/>
      <c r="WFJ86" s="209"/>
      <c r="WFK86" s="209"/>
      <c r="WFL86" s="209"/>
      <c r="WFM86" s="209"/>
      <c r="WFN86" s="209"/>
      <c r="WFO86" s="209"/>
      <c r="WFP86" s="209"/>
      <c r="WFQ86" s="209"/>
      <c r="WFR86" s="209"/>
      <c r="WFS86" s="209"/>
      <c r="WFT86" s="209"/>
      <c r="WFU86" s="209"/>
      <c r="WFV86" s="209"/>
      <c r="WFW86" s="209"/>
      <c r="WFX86" s="209"/>
      <c r="WFY86" s="209"/>
      <c r="WFZ86" s="209"/>
      <c r="WGA86" s="209"/>
      <c r="WGB86" s="209"/>
      <c r="WGC86" s="209"/>
      <c r="WGD86" s="209"/>
      <c r="WGE86" s="209"/>
      <c r="WGF86" s="209"/>
      <c r="WGG86" s="209"/>
      <c r="WGH86" s="209"/>
      <c r="WGI86" s="209"/>
      <c r="WGJ86" s="209"/>
      <c r="WGK86" s="209"/>
      <c r="WGL86" s="209"/>
      <c r="WGM86" s="209"/>
      <c r="WGN86" s="209"/>
      <c r="WGO86" s="209"/>
      <c r="WGP86" s="209"/>
      <c r="WGQ86" s="209"/>
      <c r="WGR86" s="209"/>
      <c r="WGS86" s="209"/>
      <c r="WGT86" s="209"/>
      <c r="WGU86" s="209"/>
      <c r="WGV86" s="209"/>
      <c r="WGW86" s="209"/>
      <c r="WGX86" s="209"/>
      <c r="WGY86" s="209"/>
      <c r="WGZ86" s="209"/>
      <c r="WHA86" s="209"/>
      <c r="WHB86" s="209"/>
      <c r="WHC86" s="209"/>
      <c r="WHD86" s="209"/>
      <c r="WHE86" s="209"/>
      <c r="WHF86" s="209"/>
      <c r="WHG86" s="209"/>
      <c r="WHH86" s="209"/>
      <c r="WHI86" s="209"/>
      <c r="WHJ86" s="209"/>
      <c r="WHK86" s="209"/>
      <c r="WHL86" s="209"/>
      <c r="WHM86" s="209"/>
      <c r="WHN86" s="209"/>
      <c r="WHO86" s="209"/>
      <c r="WHP86" s="209"/>
      <c r="WHQ86" s="209"/>
      <c r="WHR86" s="209"/>
      <c r="WHS86" s="209"/>
      <c r="WHT86" s="209"/>
      <c r="WHU86" s="209"/>
      <c r="WHV86" s="209"/>
      <c r="WHW86" s="209"/>
      <c r="WHX86" s="209"/>
      <c r="WHY86" s="209"/>
      <c r="WHZ86" s="209"/>
      <c r="WIA86" s="209"/>
      <c r="WIB86" s="209"/>
      <c r="WIC86" s="209"/>
      <c r="WID86" s="209"/>
      <c r="WIE86" s="209"/>
      <c r="WIF86" s="209"/>
      <c r="WIG86" s="209"/>
      <c r="WIH86" s="209"/>
      <c r="WII86" s="209"/>
      <c r="WIJ86" s="209"/>
      <c r="WIK86" s="209"/>
      <c r="WIL86" s="209"/>
      <c r="WIM86" s="209"/>
      <c r="WIN86" s="209"/>
      <c r="WIO86" s="209"/>
      <c r="WIP86" s="209"/>
      <c r="WIQ86" s="209"/>
      <c r="WIR86" s="209"/>
      <c r="WIS86" s="209"/>
      <c r="WIT86" s="209"/>
      <c r="WIU86" s="209"/>
      <c r="WIV86" s="209"/>
      <c r="WIW86" s="209"/>
      <c r="WIX86" s="209"/>
      <c r="WIY86" s="209"/>
      <c r="WIZ86" s="209"/>
      <c r="WJA86" s="209"/>
      <c r="WJB86" s="209"/>
      <c r="WJC86" s="209"/>
      <c r="WJD86" s="209"/>
      <c r="WJE86" s="209"/>
      <c r="WJF86" s="209"/>
      <c r="WJG86" s="209"/>
      <c r="WJH86" s="209"/>
      <c r="WJI86" s="209"/>
      <c r="WJJ86" s="209"/>
      <c r="WJK86" s="209"/>
      <c r="WJL86" s="209"/>
      <c r="WJM86" s="209"/>
      <c r="WJN86" s="209"/>
      <c r="WJO86" s="209"/>
      <c r="WJP86" s="209"/>
      <c r="WJQ86" s="209"/>
      <c r="WJR86" s="209"/>
      <c r="WJS86" s="209"/>
      <c r="WJT86" s="209"/>
      <c r="WJU86" s="209"/>
      <c r="WJV86" s="209"/>
      <c r="WJW86" s="209"/>
      <c r="WJX86" s="209"/>
      <c r="WJY86" s="209"/>
      <c r="WJZ86" s="209"/>
      <c r="WKA86" s="209"/>
      <c r="WKB86" s="209"/>
      <c r="WKC86" s="209"/>
      <c r="WKD86" s="209"/>
      <c r="WKE86" s="209"/>
      <c r="WKF86" s="209"/>
      <c r="WKG86" s="209"/>
      <c r="WKH86" s="209"/>
      <c r="WKI86" s="209"/>
      <c r="WKJ86" s="209"/>
      <c r="WKK86" s="209"/>
      <c r="WKL86" s="209"/>
      <c r="WKM86" s="209"/>
      <c r="WKN86" s="209"/>
      <c r="WKO86" s="209"/>
      <c r="WKP86" s="209"/>
      <c r="WKQ86" s="209"/>
      <c r="WKR86" s="209"/>
      <c r="WKS86" s="209"/>
      <c r="WKT86" s="209"/>
      <c r="WKU86" s="209"/>
      <c r="WKV86" s="209"/>
      <c r="WKW86" s="209"/>
      <c r="WKX86" s="209"/>
      <c r="WKY86" s="209"/>
      <c r="WKZ86" s="209"/>
      <c r="WLA86" s="209"/>
      <c r="WLB86" s="209"/>
      <c r="WLC86" s="209"/>
      <c r="WLD86" s="209"/>
      <c r="WLE86" s="209"/>
      <c r="WLF86" s="209"/>
      <c r="WLG86" s="209"/>
      <c r="WLH86" s="209"/>
      <c r="WLI86" s="209"/>
      <c r="WLJ86" s="209"/>
      <c r="WLK86" s="209"/>
      <c r="WLL86" s="209"/>
      <c r="WLM86" s="209"/>
      <c r="WLN86" s="209"/>
      <c r="WLO86" s="209"/>
      <c r="WLP86" s="209"/>
      <c r="WLQ86" s="209"/>
      <c r="WLR86" s="209"/>
      <c r="WLS86" s="209"/>
      <c r="WLT86" s="209"/>
      <c r="WLU86" s="209"/>
      <c r="WLV86" s="209"/>
      <c r="WLW86" s="209"/>
      <c r="WLX86" s="209"/>
      <c r="WLY86" s="209"/>
      <c r="WLZ86" s="209"/>
      <c r="WMA86" s="209"/>
      <c r="WMB86" s="209"/>
      <c r="WMC86" s="209"/>
      <c r="WMD86" s="209"/>
      <c r="WME86" s="209"/>
      <c r="WMF86" s="209"/>
      <c r="WMG86" s="209"/>
      <c r="WMH86" s="209"/>
      <c r="WMI86" s="209"/>
      <c r="WMJ86" s="209"/>
      <c r="WMK86" s="209"/>
      <c r="WML86" s="209"/>
      <c r="WMM86" s="209"/>
      <c r="WMN86" s="209"/>
      <c r="WMO86" s="209"/>
      <c r="WMP86" s="209"/>
      <c r="WMQ86" s="209"/>
      <c r="WMR86" s="209"/>
      <c r="WMS86" s="209"/>
      <c r="WMT86" s="209"/>
      <c r="WMU86" s="209"/>
      <c r="WMV86" s="209"/>
      <c r="WMW86" s="209"/>
      <c r="WMX86" s="209"/>
      <c r="WMY86" s="209"/>
      <c r="WMZ86" s="209"/>
      <c r="WNA86" s="209"/>
      <c r="WNB86" s="209"/>
      <c r="WNC86" s="209"/>
      <c r="WND86" s="209"/>
      <c r="WNE86" s="209"/>
      <c r="WNF86" s="209"/>
      <c r="WNG86" s="209"/>
      <c r="WNH86" s="209"/>
      <c r="WNI86" s="209"/>
      <c r="WNJ86" s="209"/>
      <c r="WNK86" s="209"/>
      <c r="WNL86" s="209"/>
      <c r="WNM86" s="209"/>
      <c r="WNN86" s="209"/>
      <c r="WNO86" s="209"/>
      <c r="WNP86" s="209"/>
      <c r="WNQ86" s="209"/>
      <c r="WNR86" s="209"/>
      <c r="WNS86" s="209"/>
      <c r="WNT86" s="209"/>
      <c r="WNU86" s="209"/>
      <c r="WNV86" s="209"/>
      <c r="WNW86" s="209"/>
      <c r="WNX86" s="209"/>
      <c r="WNY86" s="209"/>
      <c r="WNZ86" s="209"/>
      <c r="WOA86" s="209"/>
      <c r="WOB86" s="209"/>
      <c r="WOC86" s="209"/>
      <c r="WOD86" s="209"/>
      <c r="WOE86" s="209"/>
      <c r="WOF86" s="209"/>
      <c r="WOG86" s="209"/>
      <c r="WOH86" s="209"/>
      <c r="WOI86" s="209"/>
      <c r="WOJ86" s="209"/>
      <c r="WOK86" s="209"/>
      <c r="WOL86" s="209"/>
      <c r="WOM86" s="209"/>
      <c r="WON86" s="209"/>
      <c r="WOO86" s="209"/>
      <c r="WOP86" s="209"/>
      <c r="WOQ86" s="209"/>
      <c r="WOR86" s="209"/>
      <c r="WOS86" s="209"/>
      <c r="WOT86" s="209"/>
      <c r="WOU86" s="209"/>
      <c r="WOV86" s="209"/>
      <c r="WOW86" s="209"/>
      <c r="WOX86" s="209"/>
      <c r="WOY86" s="209"/>
      <c r="WOZ86" s="209"/>
      <c r="WPA86" s="209"/>
      <c r="WPB86" s="209"/>
      <c r="WPC86" s="209"/>
      <c r="WPD86" s="209"/>
      <c r="WPE86" s="209"/>
      <c r="WPF86" s="209"/>
      <c r="WPG86" s="209"/>
      <c r="WPH86" s="209"/>
      <c r="WPI86" s="209"/>
      <c r="WPJ86" s="209"/>
      <c r="WPK86" s="209"/>
      <c r="WPL86" s="209"/>
      <c r="WPM86" s="209"/>
      <c r="WPN86" s="209"/>
      <c r="WPO86" s="209"/>
      <c r="WPP86" s="209"/>
      <c r="WPQ86" s="209"/>
      <c r="WPR86" s="209"/>
      <c r="WPS86" s="209"/>
      <c r="WPT86" s="209"/>
      <c r="WPU86" s="209"/>
      <c r="WPV86" s="209"/>
      <c r="WPW86" s="209"/>
      <c r="WPX86" s="209"/>
      <c r="WPY86" s="209"/>
      <c r="WPZ86" s="209"/>
      <c r="WQA86" s="209"/>
      <c r="WQB86" s="209"/>
      <c r="WQC86" s="209"/>
      <c r="WQD86" s="209"/>
      <c r="WQE86" s="209"/>
      <c r="WQF86" s="209"/>
      <c r="WQG86" s="209"/>
      <c r="WQH86" s="209"/>
      <c r="WQI86" s="209"/>
      <c r="WQJ86" s="209"/>
      <c r="WQK86" s="209"/>
      <c r="WQL86" s="209"/>
      <c r="WQM86" s="209"/>
      <c r="WQN86" s="209"/>
      <c r="WQO86" s="209"/>
      <c r="WQP86" s="209"/>
      <c r="WQQ86" s="209"/>
      <c r="WQR86" s="209"/>
      <c r="WQS86" s="209"/>
      <c r="WQT86" s="209"/>
      <c r="WQU86" s="209"/>
      <c r="WQV86" s="209"/>
      <c r="WQW86" s="209"/>
      <c r="WQX86" s="209"/>
      <c r="WQY86" s="209"/>
      <c r="WQZ86" s="209"/>
      <c r="WRA86" s="209"/>
      <c r="WRB86" s="209"/>
      <c r="WRC86" s="209"/>
      <c r="WRD86" s="209"/>
      <c r="WRE86" s="209"/>
      <c r="WRF86" s="209"/>
      <c r="WRG86" s="209"/>
      <c r="WRH86" s="209"/>
      <c r="WRI86" s="209"/>
      <c r="WRJ86" s="209"/>
      <c r="WRK86" s="209"/>
      <c r="WRL86" s="209"/>
      <c r="WRM86" s="209"/>
      <c r="WRN86" s="209"/>
      <c r="WRO86" s="209"/>
      <c r="WRP86" s="209"/>
      <c r="WRQ86" s="209"/>
      <c r="WRR86" s="209"/>
      <c r="WRS86" s="209"/>
      <c r="WRT86" s="209"/>
      <c r="WRU86" s="209"/>
      <c r="WRV86" s="209"/>
      <c r="WRW86" s="209"/>
      <c r="WRX86" s="209"/>
      <c r="WRY86" s="209"/>
      <c r="WRZ86" s="209"/>
      <c r="WSA86" s="209"/>
      <c r="WSB86" s="209"/>
      <c r="WSC86" s="209"/>
      <c r="WSD86" s="209"/>
      <c r="WSE86" s="209"/>
      <c r="WSF86" s="209"/>
      <c r="WSG86" s="209"/>
      <c r="WSH86" s="209"/>
      <c r="WSI86" s="209"/>
      <c r="WSJ86" s="209"/>
      <c r="WSK86" s="209"/>
      <c r="WSL86" s="209"/>
      <c r="WSM86" s="209"/>
      <c r="WSN86" s="209"/>
      <c r="WSO86" s="209"/>
      <c r="WSP86" s="209"/>
      <c r="WSQ86" s="209"/>
      <c r="WSR86" s="209"/>
      <c r="WSS86" s="209"/>
      <c r="WST86" s="209"/>
      <c r="WSU86" s="209"/>
      <c r="WSV86" s="209"/>
      <c r="WSW86" s="209"/>
      <c r="WSX86" s="209"/>
      <c r="WSY86" s="209"/>
      <c r="WSZ86" s="209"/>
      <c r="WTA86" s="209"/>
      <c r="WTB86" s="209"/>
      <c r="WTC86" s="209"/>
      <c r="WTD86" s="209"/>
      <c r="WTE86" s="209"/>
      <c r="WTF86" s="209"/>
      <c r="WTG86" s="209"/>
      <c r="WTH86" s="209"/>
      <c r="WTI86" s="209"/>
      <c r="WTJ86" s="209"/>
      <c r="WTK86" s="209"/>
      <c r="WTL86" s="209"/>
      <c r="WTM86" s="209"/>
      <c r="WTN86" s="209"/>
      <c r="WTO86" s="209"/>
      <c r="WTP86" s="209"/>
      <c r="WTQ86" s="209"/>
      <c r="WTR86" s="209"/>
      <c r="WTS86" s="209"/>
      <c r="WTT86" s="209"/>
      <c r="WTU86" s="209"/>
      <c r="WTV86" s="209"/>
      <c r="WTW86" s="209"/>
      <c r="WTX86" s="209"/>
      <c r="WTY86" s="209"/>
      <c r="WTZ86" s="209"/>
      <c r="WUA86" s="209"/>
      <c r="WUB86" s="209"/>
      <c r="WUC86" s="209"/>
      <c r="WUD86" s="209"/>
      <c r="WUE86" s="209"/>
      <c r="WUF86" s="209"/>
      <c r="WUG86" s="209"/>
      <c r="WUH86" s="209"/>
      <c r="WUI86" s="209"/>
      <c r="WUJ86" s="209"/>
      <c r="WUK86" s="209"/>
      <c r="WUL86" s="209"/>
      <c r="WUM86" s="209"/>
      <c r="WUN86" s="209"/>
      <c r="WUO86" s="209"/>
      <c r="WUP86" s="209"/>
      <c r="WUQ86" s="209"/>
      <c r="WUR86" s="209"/>
      <c r="WUS86" s="209"/>
      <c r="WUT86" s="209"/>
      <c r="WUU86" s="209"/>
      <c r="WUV86" s="209"/>
      <c r="WUW86" s="209"/>
      <c r="WUX86" s="209"/>
      <c r="WUY86" s="209"/>
      <c r="WUZ86" s="209"/>
      <c r="WVA86" s="209"/>
      <c r="WVB86" s="209"/>
      <c r="WVC86" s="209"/>
      <c r="WVD86" s="209"/>
      <c r="WVE86" s="209"/>
      <c r="WVF86" s="209"/>
      <c r="WVG86" s="209"/>
      <c r="WVH86" s="209"/>
      <c r="WVI86" s="209"/>
      <c r="WVJ86" s="209"/>
      <c r="WVK86" s="209"/>
      <c r="WVL86" s="209"/>
      <c r="WVM86" s="209"/>
      <c r="WVN86" s="209"/>
      <c r="WVO86" s="209"/>
      <c r="WVP86" s="209"/>
      <c r="WVQ86" s="209"/>
      <c r="WVR86" s="209"/>
      <c r="WVS86" s="209"/>
      <c r="WVT86" s="209"/>
      <c r="WVU86" s="209"/>
      <c r="WVV86" s="209"/>
      <c r="WVW86" s="209"/>
      <c r="WVX86" s="209"/>
      <c r="WVY86" s="209"/>
      <c r="WVZ86" s="209"/>
      <c r="WWA86" s="209"/>
      <c r="WWB86" s="209"/>
      <c r="WWC86" s="209"/>
      <c r="WWD86" s="209"/>
      <c r="WWE86" s="209"/>
      <c r="WWF86" s="209"/>
      <c r="WWG86" s="209"/>
      <c r="WWH86" s="209"/>
      <c r="WWI86" s="209"/>
      <c r="WWJ86" s="209"/>
      <c r="WWK86" s="209"/>
      <c r="WWL86" s="209"/>
      <c r="WWM86" s="209"/>
      <c r="WWN86" s="209"/>
      <c r="WWO86" s="209"/>
      <c r="WWP86" s="209"/>
      <c r="WWQ86" s="209"/>
      <c r="WWR86" s="209"/>
      <c r="WWS86" s="209"/>
      <c r="WWT86" s="209"/>
      <c r="WWU86" s="209"/>
      <c r="WWV86" s="209"/>
      <c r="WWW86" s="209"/>
      <c r="WWX86" s="209"/>
      <c r="WWY86" s="209"/>
      <c r="WWZ86" s="209"/>
      <c r="WXA86" s="209"/>
      <c r="WXB86" s="209"/>
      <c r="WXC86" s="209"/>
      <c r="WXD86" s="209"/>
      <c r="WXE86" s="209"/>
      <c r="WXF86" s="209"/>
      <c r="WXG86" s="209"/>
      <c r="WXH86" s="209"/>
      <c r="WXI86" s="209"/>
      <c r="WXJ86" s="209"/>
      <c r="WXK86" s="209"/>
      <c r="WXL86" s="209"/>
      <c r="WXM86" s="209"/>
      <c r="WXN86" s="209"/>
      <c r="WXO86" s="209"/>
      <c r="WXP86" s="209"/>
      <c r="WXQ86" s="209"/>
      <c r="WXR86" s="209"/>
      <c r="WXS86" s="209"/>
      <c r="WXT86" s="209"/>
      <c r="WXU86" s="209"/>
      <c r="WXV86" s="209"/>
      <c r="WXW86" s="209"/>
      <c r="WXX86" s="209"/>
      <c r="WXY86" s="209"/>
      <c r="WXZ86" s="209"/>
      <c r="WYA86" s="209"/>
      <c r="WYB86" s="209"/>
      <c r="WYC86" s="209"/>
      <c r="WYD86" s="209"/>
      <c r="WYE86" s="209"/>
      <c r="WYF86" s="209"/>
      <c r="WYG86" s="209"/>
      <c r="WYH86" s="209"/>
      <c r="WYI86" s="209"/>
      <c r="WYJ86" s="209"/>
      <c r="WYK86" s="209"/>
      <c r="WYL86" s="209"/>
      <c r="WYM86" s="209"/>
      <c r="WYN86" s="209"/>
      <c r="WYO86" s="209"/>
      <c r="WYP86" s="209"/>
      <c r="WYQ86" s="209"/>
      <c r="WYR86" s="209"/>
      <c r="WYS86" s="209"/>
      <c r="WYT86" s="209"/>
      <c r="WYU86" s="209"/>
      <c r="WYV86" s="209"/>
      <c r="WYW86" s="209"/>
      <c r="WYX86" s="209"/>
      <c r="WYY86" s="209"/>
      <c r="WYZ86" s="209"/>
      <c r="WZA86" s="209"/>
      <c r="WZB86" s="209"/>
      <c r="WZC86" s="209"/>
      <c r="WZD86" s="209"/>
      <c r="WZE86" s="209"/>
      <c r="WZF86" s="209"/>
      <c r="WZG86" s="209"/>
      <c r="WZH86" s="209"/>
      <c r="WZI86" s="209"/>
      <c r="WZJ86" s="209"/>
      <c r="WZK86" s="209"/>
      <c r="WZL86" s="209"/>
      <c r="WZM86" s="209"/>
      <c r="WZN86" s="209"/>
      <c r="WZO86" s="209"/>
      <c r="WZP86" s="209"/>
      <c r="WZQ86" s="209"/>
      <c r="WZR86" s="209"/>
      <c r="WZS86" s="209"/>
      <c r="WZT86" s="209"/>
      <c r="WZU86" s="209"/>
      <c r="WZV86" s="209"/>
      <c r="WZW86" s="209"/>
      <c r="WZX86" s="209"/>
      <c r="WZY86" s="209"/>
      <c r="WZZ86" s="209"/>
      <c r="XAA86" s="209"/>
      <c r="XAB86" s="209"/>
      <c r="XAC86" s="209"/>
      <c r="XAD86" s="209"/>
      <c r="XAE86" s="209"/>
      <c r="XAF86" s="209"/>
      <c r="XAG86" s="209"/>
      <c r="XAH86" s="209"/>
      <c r="XAI86" s="209"/>
      <c r="XAJ86" s="209"/>
      <c r="XAK86" s="209"/>
      <c r="XAL86" s="209"/>
      <c r="XAM86" s="209"/>
      <c r="XAN86" s="209"/>
      <c r="XAO86" s="209"/>
      <c r="XAP86" s="209"/>
      <c r="XAQ86" s="209"/>
      <c r="XAR86" s="209"/>
      <c r="XAS86" s="209"/>
      <c r="XAT86" s="209"/>
      <c r="XAU86" s="209"/>
      <c r="XAV86" s="209"/>
      <c r="XAW86" s="209"/>
      <c r="XAX86" s="209"/>
      <c r="XAY86" s="209"/>
      <c r="XAZ86" s="209"/>
      <c r="XBA86" s="209"/>
      <c r="XBB86" s="209"/>
      <c r="XBC86" s="209"/>
      <c r="XBD86" s="209"/>
      <c r="XBE86" s="209"/>
      <c r="XBF86" s="209"/>
      <c r="XBG86" s="209"/>
      <c r="XBH86" s="209"/>
      <c r="XBI86" s="209"/>
      <c r="XBJ86" s="209"/>
      <c r="XBK86" s="209"/>
      <c r="XBL86" s="209"/>
      <c r="XBM86" s="209"/>
      <c r="XBN86" s="209"/>
      <c r="XBO86" s="209"/>
      <c r="XBP86" s="209"/>
      <c r="XBQ86" s="209"/>
      <c r="XBR86" s="209"/>
      <c r="XBS86" s="209"/>
      <c r="XBT86" s="209"/>
      <c r="XBU86" s="209"/>
      <c r="XBV86" s="209"/>
      <c r="XBW86" s="209"/>
      <c r="XBX86" s="209"/>
      <c r="XBY86" s="209"/>
      <c r="XBZ86" s="209"/>
      <c r="XCA86" s="209"/>
      <c r="XCB86" s="209"/>
      <c r="XCC86" s="209"/>
      <c r="XCD86" s="209"/>
      <c r="XCE86" s="209"/>
      <c r="XCF86" s="209"/>
      <c r="XCG86" s="209"/>
      <c r="XCH86" s="209"/>
      <c r="XCI86" s="209"/>
      <c r="XCJ86" s="209"/>
      <c r="XCK86" s="209"/>
      <c r="XCL86" s="209"/>
      <c r="XCM86" s="209"/>
      <c r="XCN86" s="209"/>
      <c r="XCO86" s="209"/>
      <c r="XCP86" s="209"/>
      <c r="XCQ86" s="209"/>
      <c r="XCR86" s="209"/>
      <c r="XCS86" s="209"/>
      <c r="XCT86" s="209"/>
      <c r="XCU86" s="209"/>
      <c r="XCV86" s="209"/>
      <c r="XCW86" s="209"/>
      <c r="XCX86" s="209"/>
      <c r="XCY86" s="209"/>
      <c r="XCZ86" s="209"/>
      <c r="XDA86" s="209"/>
      <c r="XDB86" s="209"/>
      <c r="XDC86" s="209"/>
      <c r="XDD86" s="209"/>
      <c r="XDE86" s="209"/>
      <c r="XDF86" s="209"/>
      <c r="XDG86" s="209"/>
      <c r="XDH86" s="209"/>
      <c r="XDI86" s="209"/>
      <c r="XDJ86" s="209"/>
      <c r="XDK86" s="209"/>
      <c r="XDL86" s="209"/>
      <c r="XDM86" s="209"/>
      <c r="XDN86" s="209"/>
      <c r="XDO86" s="209"/>
      <c r="XDP86" s="209"/>
      <c r="XDQ86" s="209"/>
      <c r="XDR86" s="209"/>
      <c r="XDS86" s="209"/>
      <c r="XDT86" s="209"/>
      <c r="XDU86" s="209"/>
      <c r="XDV86" s="209"/>
      <c r="XDW86" s="209"/>
      <c r="XDX86" s="209"/>
      <c r="XDY86" s="209"/>
      <c r="XDZ86" s="209"/>
      <c r="XEA86" s="209"/>
      <c r="XEB86" s="209"/>
      <c r="XEC86" s="209"/>
      <c r="XED86" s="209"/>
      <c r="XEE86" s="209"/>
      <c r="XEF86" s="209"/>
      <c r="XEG86" s="209"/>
      <c r="XEH86" s="209"/>
      <c r="XEI86" s="209"/>
      <c r="XEJ86" s="209"/>
      <c r="XEK86" s="209"/>
      <c r="XEL86" s="209"/>
      <c r="XEM86" s="209"/>
      <c r="XEN86" s="209"/>
      <c r="XEO86" s="209"/>
      <c r="XEP86" s="209"/>
      <c r="XEQ86" s="209"/>
      <c r="XER86" s="209"/>
      <c r="XES86" s="209"/>
      <c r="XET86" s="209"/>
      <c r="XEU86" s="209"/>
      <c r="XEV86" s="209"/>
      <c r="XEW86" s="209"/>
      <c r="XEX86" s="209"/>
      <c r="XEY86" s="209"/>
      <c r="XEZ86" s="209"/>
      <c r="XFA86" s="209"/>
      <c r="XFB86" s="209"/>
      <c r="XFC86" s="209"/>
      <c r="XFD86" s="209"/>
    </row>
    <row r="87" spans="1:16384" s="181" customFormat="1" ht="32.25" customHeight="1" x14ac:dyDescent="0.25">
      <c r="A87" s="867" t="s">
        <v>1307</v>
      </c>
      <c r="B87" s="867"/>
      <c r="C87" s="867"/>
      <c r="D87" s="867"/>
      <c r="E87" s="867"/>
      <c r="F87" s="867"/>
      <c r="G87" s="867"/>
      <c r="H87" s="867"/>
      <c r="I87" s="867"/>
      <c r="J87" s="867"/>
      <c r="K87" s="867"/>
      <c r="L87" s="867"/>
      <c r="M87" s="867"/>
      <c r="N87" s="867"/>
      <c r="O87" s="1301" t="s">
        <v>1308</v>
      </c>
      <c r="P87" s="1301"/>
      <c r="Q87" s="1301"/>
      <c r="R87" s="1301"/>
      <c r="S87" s="1301"/>
      <c r="T87" s="1301"/>
      <c r="U87" s="1301"/>
      <c r="V87" s="1301"/>
      <c r="W87" s="1301"/>
      <c r="X87" s="1301"/>
      <c r="Y87" s="1301"/>
      <c r="Z87" s="1301"/>
      <c r="AA87" s="1301"/>
      <c r="AB87" s="1301" t="s">
        <v>1309</v>
      </c>
      <c r="AC87" s="1301"/>
      <c r="AD87" s="1301"/>
      <c r="AE87" s="1301"/>
      <c r="AF87" s="1301"/>
      <c r="AG87" s="1301"/>
      <c r="AH87" s="1301"/>
      <c r="AI87" s="1301"/>
      <c r="AJ87" s="1301"/>
      <c r="AK87" s="1301"/>
      <c r="AL87" s="1301"/>
      <c r="AM87" s="1301"/>
      <c r="AN87" s="1301"/>
      <c r="AO87" s="1301"/>
      <c r="AP87" s="1303" t="s">
        <v>1306</v>
      </c>
      <c r="AQ87" s="1303"/>
      <c r="AR87" s="1303"/>
      <c r="AS87" s="1303"/>
      <c r="AT87" s="1303"/>
      <c r="AU87" s="1303"/>
      <c r="AV87" s="1303"/>
      <c r="AW87" s="1303"/>
      <c r="AX87" s="1303"/>
      <c r="AY87" s="1303"/>
      <c r="AZ87" s="179"/>
      <c r="BA87" s="210"/>
      <c r="BB87" s="210"/>
      <c r="BC87" s="209"/>
      <c r="BD87" s="209"/>
      <c r="BE87" s="209"/>
      <c r="BF87" s="209"/>
      <c r="BG87" s="209"/>
      <c r="BH87" s="209"/>
      <c r="BI87" s="209"/>
      <c r="BJ87" s="209"/>
      <c r="BK87" s="209"/>
      <c r="BL87" s="209"/>
      <c r="BM87" s="209"/>
      <c r="BN87" s="209"/>
      <c r="BO87" s="209"/>
      <c r="BP87" s="209"/>
      <c r="BQ87" s="209"/>
      <c r="BR87" s="209"/>
      <c r="BS87" s="209"/>
      <c r="BT87" s="209"/>
      <c r="BU87" s="209"/>
      <c r="BV87" s="209"/>
      <c r="BW87" s="209"/>
      <c r="BX87" s="209"/>
      <c r="BY87" s="209"/>
      <c r="BZ87" s="209"/>
      <c r="CA87" s="209"/>
      <c r="CB87" s="209"/>
      <c r="CC87" s="209"/>
      <c r="CD87" s="209"/>
      <c r="CE87" s="209"/>
      <c r="CF87" s="209"/>
      <c r="CG87" s="209"/>
      <c r="CH87" s="209"/>
      <c r="CI87" s="209"/>
      <c r="CJ87" s="209"/>
      <c r="CK87" s="209"/>
      <c r="CL87" s="209"/>
      <c r="CM87" s="209"/>
      <c r="CN87" s="209"/>
      <c r="CO87" s="209"/>
      <c r="CP87" s="209"/>
      <c r="CQ87" s="209"/>
      <c r="CR87" s="209"/>
      <c r="CS87" s="209"/>
      <c r="CT87" s="209"/>
      <c r="CU87" s="209"/>
      <c r="CV87" s="209"/>
      <c r="CW87" s="209"/>
      <c r="CX87" s="209"/>
      <c r="CY87" s="209"/>
      <c r="CZ87" s="209"/>
      <c r="DA87" s="209"/>
      <c r="DB87" s="209"/>
      <c r="DC87" s="209"/>
      <c r="DD87" s="209"/>
      <c r="DE87" s="209"/>
      <c r="DF87" s="209"/>
      <c r="DG87" s="209"/>
      <c r="DH87" s="209"/>
      <c r="DI87" s="209"/>
      <c r="DJ87" s="209"/>
      <c r="DK87" s="209"/>
      <c r="DL87" s="209"/>
      <c r="DM87" s="209"/>
      <c r="DN87" s="209"/>
      <c r="DO87" s="209"/>
      <c r="DP87" s="209"/>
      <c r="DQ87" s="209"/>
      <c r="DR87" s="209"/>
      <c r="DS87" s="209"/>
      <c r="DT87" s="209"/>
      <c r="DU87" s="209"/>
      <c r="DV87" s="209"/>
      <c r="DW87" s="209"/>
      <c r="DX87" s="209"/>
      <c r="DY87" s="209"/>
      <c r="DZ87" s="209"/>
      <c r="EA87" s="209"/>
      <c r="EB87" s="209"/>
      <c r="EC87" s="209"/>
      <c r="ED87" s="209"/>
      <c r="EE87" s="209"/>
      <c r="EF87" s="209"/>
      <c r="EG87" s="209"/>
      <c r="EH87" s="209"/>
      <c r="EI87" s="209"/>
      <c r="EJ87" s="209"/>
      <c r="EK87" s="209"/>
      <c r="EL87" s="209"/>
      <c r="EM87" s="209"/>
      <c r="EN87" s="209"/>
      <c r="EO87" s="209"/>
      <c r="EP87" s="209"/>
      <c r="EQ87" s="209"/>
      <c r="ER87" s="209"/>
      <c r="ES87" s="209"/>
      <c r="ET87" s="209"/>
      <c r="EU87" s="209"/>
      <c r="EV87" s="209"/>
      <c r="EW87" s="209"/>
      <c r="EX87" s="209"/>
      <c r="EY87" s="209"/>
      <c r="EZ87" s="209"/>
      <c r="FA87" s="209"/>
      <c r="FB87" s="209"/>
      <c r="FC87" s="209"/>
      <c r="FD87" s="209"/>
      <c r="FE87" s="209"/>
      <c r="FF87" s="209"/>
      <c r="FG87" s="209"/>
      <c r="FH87" s="209"/>
      <c r="FI87" s="209"/>
      <c r="FJ87" s="209"/>
      <c r="FK87" s="209"/>
      <c r="FL87" s="209"/>
      <c r="FM87" s="209"/>
      <c r="FN87" s="209"/>
      <c r="FO87" s="209"/>
      <c r="FP87" s="209"/>
      <c r="FQ87" s="209"/>
      <c r="FR87" s="209"/>
      <c r="FS87" s="209"/>
      <c r="FT87" s="209"/>
      <c r="FU87" s="209"/>
      <c r="FV87" s="209"/>
      <c r="FW87" s="209"/>
      <c r="FX87" s="209"/>
      <c r="FY87" s="209"/>
      <c r="FZ87" s="209"/>
      <c r="GA87" s="209"/>
      <c r="GB87" s="209"/>
      <c r="GC87" s="209"/>
      <c r="GD87" s="209"/>
      <c r="GE87" s="209"/>
      <c r="GF87" s="209"/>
      <c r="GG87" s="209"/>
      <c r="GH87" s="209"/>
      <c r="GI87" s="209"/>
      <c r="GJ87" s="209"/>
      <c r="GK87" s="209"/>
      <c r="GL87" s="209"/>
      <c r="GM87" s="209"/>
      <c r="GN87" s="209"/>
      <c r="GO87" s="209"/>
      <c r="GP87" s="209"/>
      <c r="GQ87" s="209"/>
      <c r="GR87" s="209"/>
      <c r="GS87" s="209"/>
      <c r="GT87" s="209"/>
      <c r="GU87" s="209"/>
      <c r="GV87" s="209"/>
      <c r="GW87" s="209"/>
      <c r="GX87" s="209"/>
      <c r="GY87" s="209"/>
      <c r="GZ87" s="209"/>
      <c r="HA87" s="209"/>
      <c r="HB87" s="209"/>
      <c r="HC87" s="209"/>
      <c r="HD87" s="209"/>
      <c r="HE87" s="209"/>
      <c r="HF87" s="209"/>
      <c r="HG87" s="209"/>
      <c r="HH87" s="209"/>
      <c r="HI87" s="209"/>
      <c r="HJ87" s="209"/>
      <c r="HK87" s="209"/>
      <c r="HL87" s="209"/>
      <c r="HM87" s="209"/>
      <c r="HN87" s="209"/>
      <c r="HO87" s="209"/>
      <c r="HP87" s="209"/>
      <c r="HQ87" s="209"/>
      <c r="HR87" s="209"/>
      <c r="HS87" s="209"/>
      <c r="HT87" s="209"/>
      <c r="HU87" s="209"/>
      <c r="HV87" s="209"/>
      <c r="HW87" s="209"/>
      <c r="HX87" s="209"/>
      <c r="HY87" s="209"/>
      <c r="HZ87" s="209"/>
      <c r="IA87" s="209"/>
      <c r="IB87" s="209"/>
      <c r="IC87" s="209"/>
      <c r="ID87" s="209"/>
      <c r="IE87" s="209"/>
      <c r="IF87" s="209"/>
      <c r="IG87" s="209"/>
      <c r="IH87" s="209"/>
      <c r="II87" s="209"/>
      <c r="IJ87" s="209"/>
      <c r="IK87" s="209"/>
      <c r="IL87" s="209"/>
      <c r="IM87" s="209"/>
      <c r="IN87" s="209"/>
      <c r="IO87" s="209"/>
      <c r="IP87" s="209"/>
      <c r="IQ87" s="209"/>
      <c r="IR87" s="209"/>
      <c r="IS87" s="209"/>
      <c r="IT87" s="209"/>
      <c r="IU87" s="209"/>
      <c r="IV87" s="209"/>
      <c r="IW87" s="209"/>
      <c r="IX87" s="209"/>
      <c r="IY87" s="209"/>
      <c r="IZ87" s="209"/>
      <c r="JA87" s="209"/>
      <c r="JB87" s="209"/>
      <c r="JC87" s="209"/>
      <c r="JD87" s="209"/>
      <c r="JE87" s="209"/>
      <c r="JF87" s="209"/>
      <c r="JG87" s="209"/>
      <c r="JH87" s="209"/>
      <c r="JI87" s="209"/>
      <c r="JJ87" s="209"/>
      <c r="JK87" s="209"/>
      <c r="JL87" s="209"/>
      <c r="JM87" s="209"/>
      <c r="JN87" s="209"/>
      <c r="JO87" s="209"/>
      <c r="JP87" s="209"/>
      <c r="JQ87" s="209"/>
      <c r="JR87" s="209"/>
      <c r="JS87" s="209"/>
      <c r="JT87" s="209"/>
      <c r="JU87" s="209"/>
      <c r="JV87" s="209"/>
      <c r="JW87" s="209"/>
      <c r="JX87" s="209"/>
      <c r="JY87" s="209"/>
      <c r="JZ87" s="209"/>
      <c r="KA87" s="209"/>
      <c r="KB87" s="209"/>
      <c r="KC87" s="209"/>
      <c r="KD87" s="209"/>
      <c r="KE87" s="209"/>
      <c r="KF87" s="209"/>
      <c r="KG87" s="209"/>
      <c r="KH87" s="209"/>
      <c r="KI87" s="209"/>
      <c r="KJ87" s="209"/>
      <c r="KK87" s="209"/>
      <c r="KL87" s="209"/>
      <c r="KM87" s="209"/>
      <c r="KN87" s="209"/>
      <c r="KO87" s="209"/>
      <c r="KP87" s="209"/>
      <c r="KQ87" s="209"/>
      <c r="KR87" s="209"/>
      <c r="KS87" s="209"/>
      <c r="KT87" s="209"/>
      <c r="KU87" s="209"/>
      <c r="KV87" s="209"/>
      <c r="KW87" s="209"/>
      <c r="KX87" s="209"/>
      <c r="KY87" s="209"/>
      <c r="KZ87" s="209"/>
      <c r="LA87" s="209"/>
      <c r="LB87" s="209"/>
      <c r="LC87" s="209"/>
      <c r="LD87" s="209"/>
      <c r="LE87" s="209"/>
      <c r="LF87" s="209"/>
      <c r="LG87" s="209"/>
      <c r="LH87" s="209"/>
      <c r="LI87" s="209"/>
      <c r="LJ87" s="209"/>
      <c r="LK87" s="209"/>
      <c r="LL87" s="209"/>
      <c r="LM87" s="209"/>
      <c r="LN87" s="209"/>
      <c r="LO87" s="209"/>
      <c r="LP87" s="209"/>
      <c r="LQ87" s="209"/>
      <c r="LR87" s="209"/>
      <c r="LS87" s="209"/>
      <c r="LT87" s="209"/>
      <c r="LU87" s="209"/>
      <c r="LV87" s="209"/>
      <c r="LW87" s="209"/>
      <c r="LX87" s="209"/>
      <c r="LY87" s="209"/>
      <c r="LZ87" s="209"/>
      <c r="MA87" s="209"/>
      <c r="MB87" s="209"/>
      <c r="MC87" s="209"/>
      <c r="MD87" s="209"/>
      <c r="ME87" s="209"/>
      <c r="MF87" s="209"/>
      <c r="MG87" s="209"/>
      <c r="MH87" s="209"/>
      <c r="MI87" s="209"/>
      <c r="MJ87" s="209"/>
      <c r="MK87" s="209"/>
      <c r="ML87" s="209"/>
      <c r="MM87" s="209"/>
      <c r="MN87" s="209"/>
      <c r="MO87" s="209"/>
      <c r="MP87" s="209"/>
      <c r="MQ87" s="209"/>
      <c r="MR87" s="209"/>
      <c r="MS87" s="209"/>
      <c r="MT87" s="209"/>
      <c r="MU87" s="209"/>
      <c r="MV87" s="209"/>
      <c r="MW87" s="209"/>
      <c r="MX87" s="209"/>
      <c r="MY87" s="209"/>
      <c r="MZ87" s="209"/>
      <c r="NA87" s="209"/>
      <c r="NB87" s="209"/>
      <c r="NC87" s="209"/>
      <c r="ND87" s="209"/>
      <c r="NE87" s="209"/>
      <c r="NF87" s="209"/>
      <c r="NG87" s="209"/>
      <c r="NH87" s="209"/>
      <c r="NI87" s="209"/>
      <c r="NJ87" s="209"/>
      <c r="NK87" s="209"/>
      <c r="NL87" s="209"/>
      <c r="NM87" s="209"/>
      <c r="NN87" s="209"/>
      <c r="NO87" s="209"/>
      <c r="NP87" s="209"/>
      <c r="NQ87" s="209"/>
      <c r="NR87" s="209"/>
      <c r="NS87" s="209"/>
      <c r="NT87" s="209"/>
      <c r="NU87" s="209"/>
      <c r="NV87" s="209"/>
      <c r="NW87" s="209"/>
      <c r="NX87" s="209"/>
      <c r="NY87" s="209"/>
      <c r="NZ87" s="209"/>
      <c r="OA87" s="209"/>
      <c r="OB87" s="209"/>
      <c r="OC87" s="209"/>
      <c r="OD87" s="209"/>
      <c r="OE87" s="209"/>
      <c r="OF87" s="209"/>
      <c r="OG87" s="209"/>
      <c r="OH87" s="209"/>
      <c r="OI87" s="209"/>
      <c r="OJ87" s="209"/>
      <c r="OK87" s="209"/>
      <c r="OL87" s="209"/>
      <c r="OM87" s="209"/>
      <c r="ON87" s="209"/>
      <c r="OO87" s="209"/>
      <c r="OP87" s="209"/>
      <c r="OQ87" s="209"/>
      <c r="OR87" s="209"/>
      <c r="OS87" s="209"/>
      <c r="OT87" s="209"/>
      <c r="OU87" s="209"/>
      <c r="OV87" s="209"/>
      <c r="OW87" s="209"/>
      <c r="OX87" s="209"/>
      <c r="OY87" s="209"/>
      <c r="OZ87" s="209"/>
      <c r="PA87" s="209"/>
      <c r="PB87" s="209"/>
      <c r="PC87" s="209"/>
      <c r="PD87" s="209"/>
      <c r="PE87" s="209"/>
      <c r="PF87" s="209"/>
      <c r="PG87" s="209"/>
      <c r="PH87" s="209"/>
      <c r="PI87" s="209"/>
      <c r="PJ87" s="209"/>
      <c r="PK87" s="209"/>
      <c r="PL87" s="209"/>
      <c r="PM87" s="209"/>
      <c r="PN87" s="209"/>
      <c r="PO87" s="209"/>
      <c r="PP87" s="209"/>
      <c r="PQ87" s="209"/>
      <c r="PR87" s="209"/>
      <c r="PS87" s="209"/>
      <c r="PT87" s="209"/>
      <c r="PU87" s="209"/>
      <c r="PV87" s="209"/>
      <c r="PW87" s="209"/>
      <c r="PX87" s="209"/>
      <c r="PY87" s="209"/>
      <c r="PZ87" s="209"/>
      <c r="QA87" s="209"/>
      <c r="QB87" s="209"/>
      <c r="QC87" s="209"/>
      <c r="QD87" s="209"/>
      <c r="QE87" s="209"/>
      <c r="QF87" s="209"/>
      <c r="QG87" s="209"/>
      <c r="QH87" s="209"/>
      <c r="QI87" s="209"/>
      <c r="QJ87" s="209"/>
      <c r="QK87" s="209"/>
      <c r="QL87" s="209"/>
      <c r="QM87" s="209"/>
      <c r="QN87" s="209"/>
      <c r="QO87" s="209"/>
      <c r="QP87" s="209"/>
      <c r="QQ87" s="209"/>
      <c r="QR87" s="209"/>
      <c r="QS87" s="209"/>
      <c r="QT87" s="209"/>
      <c r="QU87" s="209"/>
      <c r="QV87" s="209"/>
      <c r="QW87" s="209"/>
      <c r="QX87" s="209"/>
      <c r="QY87" s="209"/>
      <c r="QZ87" s="209"/>
      <c r="RA87" s="209"/>
      <c r="RB87" s="209"/>
      <c r="RC87" s="209"/>
      <c r="RD87" s="209"/>
      <c r="RE87" s="209"/>
      <c r="RF87" s="209"/>
      <c r="RG87" s="209"/>
      <c r="RH87" s="209"/>
      <c r="RI87" s="209"/>
      <c r="RJ87" s="209"/>
      <c r="RK87" s="209"/>
      <c r="RL87" s="209"/>
      <c r="RM87" s="209"/>
      <c r="RN87" s="209"/>
      <c r="RO87" s="209"/>
      <c r="RP87" s="209"/>
      <c r="RQ87" s="209"/>
      <c r="RR87" s="209"/>
      <c r="RS87" s="209"/>
      <c r="RT87" s="209"/>
      <c r="RU87" s="209"/>
      <c r="RV87" s="209"/>
      <c r="RW87" s="209"/>
      <c r="RX87" s="209"/>
      <c r="RY87" s="209"/>
      <c r="RZ87" s="209"/>
      <c r="SA87" s="209"/>
      <c r="SB87" s="209"/>
      <c r="SC87" s="209"/>
      <c r="SD87" s="209"/>
      <c r="SE87" s="209"/>
      <c r="SF87" s="209"/>
      <c r="SG87" s="209"/>
      <c r="SH87" s="209"/>
      <c r="SI87" s="209"/>
      <c r="SJ87" s="209"/>
      <c r="SK87" s="209"/>
      <c r="SL87" s="209"/>
      <c r="SM87" s="209"/>
      <c r="SN87" s="209"/>
      <c r="SO87" s="209"/>
      <c r="SP87" s="209"/>
      <c r="SQ87" s="209"/>
      <c r="SR87" s="209"/>
      <c r="SS87" s="209"/>
      <c r="ST87" s="209"/>
      <c r="SU87" s="209"/>
      <c r="SV87" s="209"/>
      <c r="SW87" s="209"/>
      <c r="SX87" s="209"/>
      <c r="SY87" s="209"/>
      <c r="SZ87" s="209"/>
      <c r="TA87" s="209"/>
      <c r="TB87" s="209"/>
      <c r="TC87" s="209"/>
      <c r="TD87" s="209"/>
      <c r="TE87" s="209"/>
      <c r="TF87" s="209"/>
      <c r="TG87" s="209"/>
      <c r="TH87" s="209"/>
      <c r="TI87" s="209"/>
      <c r="TJ87" s="209"/>
      <c r="TK87" s="209"/>
      <c r="TL87" s="209"/>
      <c r="TM87" s="209"/>
      <c r="TN87" s="209"/>
      <c r="TO87" s="209"/>
      <c r="TP87" s="209"/>
      <c r="TQ87" s="209"/>
      <c r="TR87" s="209"/>
      <c r="TS87" s="209"/>
      <c r="TT87" s="209"/>
      <c r="TU87" s="209"/>
      <c r="TV87" s="209"/>
      <c r="TW87" s="209"/>
      <c r="TX87" s="209"/>
      <c r="TY87" s="209"/>
      <c r="TZ87" s="209"/>
      <c r="UA87" s="209"/>
      <c r="UB87" s="209"/>
      <c r="UC87" s="209"/>
      <c r="UD87" s="209"/>
      <c r="UE87" s="209"/>
      <c r="UF87" s="209"/>
      <c r="UG87" s="209"/>
      <c r="UH87" s="209"/>
      <c r="UI87" s="209"/>
      <c r="UJ87" s="209"/>
      <c r="UK87" s="209"/>
      <c r="UL87" s="209"/>
      <c r="UM87" s="209"/>
      <c r="UN87" s="209"/>
      <c r="UO87" s="209"/>
      <c r="UP87" s="209"/>
      <c r="UQ87" s="209"/>
      <c r="UR87" s="209"/>
      <c r="US87" s="209"/>
      <c r="UT87" s="209"/>
      <c r="UU87" s="209"/>
      <c r="UV87" s="209"/>
      <c r="UW87" s="209"/>
      <c r="UX87" s="209"/>
      <c r="UY87" s="209"/>
      <c r="UZ87" s="209"/>
      <c r="VA87" s="209"/>
      <c r="VB87" s="209"/>
      <c r="VC87" s="209"/>
      <c r="VD87" s="209"/>
      <c r="VE87" s="209"/>
      <c r="VF87" s="209"/>
      <c r="VG87" s="209"/>
      <c r="VH87" s="209"/>
      <c r="VI87" s="209"/>
      <c r="VJ87" s="209"/>
      <c r="VK87" s="209"/>
      <c r="VL87" s="209"/>
      <c r="VM87" s="209"/>
      <c r="VN87" s="209"/>
      <c r="VO87" s="209"/>
      <c r="VP87" s="209"/>
      <c r="VQ87" s="209"/>
      <c r="VR87" s="209"/>
      <c r="VS87" s="209"/>
      <c r="VT87" s="209"/>
      <c r="VU87" s="209"/>
      <c r="VV87" s="209"/>
      <c r="VW87" s="209"/>
      <c r="VX87" s="209"/>
      <c r="VY87" s="209"/>
      <c r="VZ87" s="209"/>
      <c r="WA87" s="209"/>
      <c r="WB87" s="209"/>
      <c r="WC87" s="209"/>
      <c r="WD87" s="209"/>
      <c r="WE87" s="209"/>
      <c r="WF87" s="209"/>
      <c r="WG87" s="209"/>
      <c r="WH87" s="209"/>
      <c r="WI87" s="209"/>
      <c r="WJ87" s="209"/>
      <c r="WK87" s="209"/>
      <c r="WL87" s="209"/>
      <c r="WM87" s="209"/>
      <c r="WN87" s="209"/>
      <c r="WO87" s="209"/>
      <c r="WP87" s="209"/>
      <c r="WQ87" s="209"/>
      <c r="WR87" s="209"/>
      <c r="WS87" s="209"/>
      <c r="WT87" s="209"/>
      <c r="WU87" s="209"/>
      <c r="WV87" s="209"/>
      <c r="WW87" s="209"/>
      <c r="WX87" s="209"/>
      <c r="WY87" s="209"/>
      <c r="WZ87" s="209"/>
      <c r="XA87" s="209"/>
      <c r="XB87" s="209"/>
      <c r="XC87" s="209"/>
      <c r="XD87" s="209"/>
      <c r="XE87" s="209"/>
      <c r="XF87" s="209"/>
      <c r="XG87" s="209"/>
      <c r="XH87" s="209"/>
      <c r="XI87" s="209"/>
      <c r="XJ87" s="209"/>
      <c r="XK87" s="209"/>
      <c r="XL87" s="209"/>
      <c r="XM87" s="209"/>
      <c r="XN87" s="209"/>
      <c r="XO87" s="209"/>
      <c r="XP87" s="209"/>
      <c r="XQ87" s="209"/>
      <c r="XR87" s="209"/>
      <c r="XS87" s="209"/>
      <c r="XT87" s="209"/>
      <c r="XU87" s="209"/>
      <c r="XV87" s="209"/>
      <c r="XW87" s="209"/>
      <c r="XX87" s="209"/>
      <c r="XY87" s="209"/>
      <c r="XZ87" s="209"/>
      <c r="YA87" s="209"/>
      <c r="YB87" s="209"/>
      <c r="YC87" s="209"/>
      <c r="YD87" s="209"/>
      <c r="YE87" s="209"/>
      <c r="YF87" s="209"/>
      <c r="YG87" s="209"/>
      <c r="YH87" s="209"/>
      <c r="YI87" s="209"/>
      <c r="YJ87" s="209"/>
      <c r="YK87" s="209"/>
      <c r="YL87" s="209"/>
      <c r="YM87" s="209"/>
      <c r="YN87" s="209"/>
      <c r="YO87" s="209"/>
      <c r="YP87" s="209"/>
      <c r="YQ87" s="209"/>
      <c r="YR87" s="209"/>
      <c r="YS87" s="209"/>
      <c r="YT87" s="209"/>
      <c r="YU87" s="209"/>
      <c r="YV87" s="209"/>
      <c r="YW87" s="209"/>
      <c r="YX87" s="209"/>
      <c r="YY87" s="209"/>
      <c r="YZ87" s="209"/>
      <c r="ZA87" s="209"/>
      <c r="ZB87" s="209"/>
      <c r="ZC87" s="209"/>
      <c r="ZD87" s="209"/>
      <c r="ZE87" s="209"/>
      <c r="ZF87" s="209"/>
      <c r="ZG87" s="209"/>
      <c r="ZH87" s="209"/>
      <c r="ZI87" s="209"/>
      <c r="ZJ87" s="209"/>
      <c r="ZK87" s="209"/>
      <c r="ZL87" s="209"/>
      <c r="ZM87" s="209"/>
      <c r="ZN87" s="209"/>
      <c r="ZO87" s="209"/>
      <c r="ZP87" s="209"/>
      <c r="ZQ87" s="209"/>
      <c r="ZR87" s="209"/>
      <c r="ZS87" s="209"/>
      <c r="ZT87" s="209"/>
      <c r="ZU87" s="209"/>
      <c r="ZV87" s="209"/>
      <c r="ZW87" s="209"/>
      <c r="ZX87" s="209"/>
      <c r="ZY87" s="209"/>
      <c r="ZZ87" s="209"/>
      <c r="AAA87" s="209"/>
      <c r="AAB87" s="209"/>
      <c r="AAC87" s="209"/>
      <c r="AAD87" s="209"/>
      <c r="AAE87" s="209"/>
      <c r="AAF87" s="209"/>
      <c r="AAG87" s="209"/>
      <c r="AAH87" s="209"/>
      <c r="AAI87" s="209"/>
      <c r="AAJ87" s="209"/>
      <c r="AAK87" s="209"/>
      <c r="AAL87" s="209"/>
      <c r="AAM87" s="209"/>
      <c r="AAN87" s="209"/>
      <c r="AAO87" s="209"/>
      <c r="AAP87" s="209"/>
      <c r="AAQ87" s="209"/>
      <c r="AAR87" s="209"/>
      <c r="AAS87" s="209"/>
      <c r="AAT87" s="209"/>
      <c r="AAU87" s="209"/>
      <c r="AAV87" s="209"/>
      <c r="AAW87" s="209"/>
      <c r="AAX87" s="209"/>
      <c r="AAY87" s="209"/>
      <c r="AAZ87" s="209"/>
      <c r="ABA87" s="209"/>
      <c r="ABB87" s="209"/>
      <c r="ABC87" s="209"/>
      <c r="ABD87" s="209"/>
      <c r="ABE87" s="209"/>
      <c r="ABF87" s="209"/>
      <c r="ABG87" s="209"/>
      <c r="ABH87" s="209"/>
      <c r="ABI87" s="209"/>
      <c r="ABJ87" s="209"/>
      <c r="ABK87" s="209"/>
      <c r="ABL87" s="209"/>
      <c r="ABM87" s="209"/>
      <c r="ABN87" s="209"/>
      <c r="ABO87" s="209"/>
      <c r="ABP87" s="209"/>
      <c r="ABQ87" s="209"/>
      <c r="ABR87" s="209"/>
      <c r="ABS87" s="209"/>
      <c r="ABT87" s="209"/>
      <c r="ABU87" s="209"/>
      <c r="ABV87" s="209"/>
      <c r="ABW87" s="209"/>
      <c r="ABX87" s="209"/>
      <c r="ABY87" s="209"/>
      <c r="ABZ87" s="209"/>
      <c r="ACA87" s="209"/>
      <c r="ACB87" s="209"/>
      <c r="ACC87" s="209"/>
      <c r="ACD87" s="209"/>
      <c r="ACE87" s="209"/>
      <c r="ACF87" s="209"/>
      <c r="ACG87" s="209"/>
      <c r="ACH87" s="209"/>
      <c r="ACI87" s="209"/>
      <c r="ACJ87" s="209"/>
      <c r="ACK87" s="209"/>
      <c r="ACL87" s="209"/>
      <c r="ACM87" s="209"/>
      <c r="ACN87" s="209"/>
      <c r="ACO87" s="209"/>
      <c r="ACP87" s="209"/>
      <c r="ACQ87" s="209"/>
      <c r="ACR87" s="209"/>
      <c r="ACS87" s="209"/>
      <c r="ACT87" s="209"/>
      <c r="ACU87" s="209"/>
      <c r="ACV87" s="209"/>
      <c r="ACW87" s="209"/>
      <c r="ACX87" s="209"/>
      <c r="ACY87" s="209"/>
      <c r="ACZ87" s="209"/>
      <c r="ADA87" s="209"/>
      <c r="ADB87" s="209"/>
      <c r="ADC87" s="209"/>
      <c r="ADD87" s="209"/>
      <c r="ADE87" s="209"/>
      <c r="ADF87" s="209"/>
      <c r="ADG87" s="209"/>
      <c r="ADH87" s="209"/>
      <c r="ADI87" s="209"/>
      <c r="ADJ87" s="209"/>
      <c r="ADK87" s="209"/>
      <c r="ADL87" s="209"/>
      <c r="ADM87" s="209"/>
      <c r="ADN87" s="209"/>
      <c r="ADO87" s="209"/>
      <c r="ADP87" s="209"/>
      <c r="ADQ87" s="209"/>
      <c r="ADR87" s="209"/>
      <c r="ADS87" s="209"/>
      <c r="ADT87" s="209"/>
      <c r="ADU87" s="209"/>
      <c r="ADV87" s="209"/>
      <c r="ADW87" s="209"/>
      <c r="ADX87" s="209"/>
      <c r="ADY87" s="209"/>
      <c r="ADZ87" s="209"/>
      <c r="AEA87" s="209"/>
      <c r="AEB87" s="209"/>
      <c r="AEC87" s="209"/>
      <c r="AED87" s="209"/>
      <c r="AEE87" s="209"/>
      <c r="AEF87" s="209"/>
      <c r="AEG87" s="209"/>
      <c r="AEH87" s="209"/>
      <c r="AEI87" s="209"/>
      <c r="AEJ87" s="209"/>
      <c r="AEK87" s="209"/>
      <c r="AEL87" s="209"/>
      <c r="AEM87" s="209"/>
      <c r="AEN87" s="209"/>
      <c r="AEO87" s="209"/>
      <c r="AEP87" s="209"/>
      <c r="AEQ87" s="209"/>
      <c r="AER87" s="209"/>
      <c r="AES87" s="209"/>
      <c r="AET87" s="209"/>
      <c r="AEU87" s="209"/>
      <c r="AEV87" s="209"/>
      <c r="AEW87" s="209"/>
      <c r="AEX87" s="209"/>
      <c r="AEY87" s="209"/>
      <c r="AEZ87" s="209"/>
      <c r="AFA87" s="209"/>
      <c r="AFB87" s="209"/>
      <c r="AFC87" s="209"/>
      <c r="AFD87" s="209"/>
      <c r="AFE87" s="209"/>
      <c r="AFF87" s="209"/>
      <c r="AFG87" s="209"/>
      <c r="AFH87" s="209"/>
      <c r="AFI87" s="209"/>
      <c r="AFJ87" s="209"/>
      <c r="AFK87" s="209"/>
      <c r="AFL87" s="209"/>
      <c r="AFM87" s="209"/>
      <c r="AFN87" s="209"/>
      <c r="AFO87" s="209"/>
      <c r="AFP87" s="209"/>
      <c r="AFQ87" s="209"/>
      <c r="AFR87" s="209"/>
      <c r="AFS87" s="209"/>
      <c r="AFT87" s="209"/>
      <c r="AFU87" s="209"/>
      <c r="AFV87" s="209"/>
      <c r="AFW87" s="209"/>
      <c r="AFX87" s="209"/>
      <c r="AFY87" s="209"/>
      <c r="AFZ87" s="209"/>
      <c r="AGA87" s="209"/>
      <c r="AGB87" s="209"/>
      <c r="AGC87" s="209"/>
      <c r="AGD87" s="209"/>
      <c r="AGE87" s="209"/>
      <c r="AGF87" s="209"/>
      <c r="AGG87" s="209"/>
      <c r="AGH87" s="209"/>
      <c r="AGI87" s="209"/>
      <c r="AGJ87" s="209"/>
      <c r="AGK87" s="209"/>
      <c r="AGL87" s="209"/>
      <c r="AGM87" s="209"/>
      <c r="AGN87" s="209"/>
      <c r="AGO87" s="209"/>
      <c r="AGP87" s="209"/>
      <c r="AGQ87" s="209"/>
      <c r="AGR87" s="209"/>
      <c r="AGS87" s="209"/>
      <c r="AGT87" s="209"/>
      <c r="AGU87" s="209"/>
      <c r="AGV87" s="209"/>
      <c r="AGW87" s="209"/>
      <c r="AGX87" s="209"/>
      <c r="AGY87" s="209"/>
      <c r="AGZ87" s="209"/>
      <c r="AHA87" s="209"/>
      <c r="AHB87" s="209"/>
      <c r="AHC87" s="209"/>
      <c r="AHD87" s="209"/>
      <c r="AHE87" s="209"/>
      <c r="AHF87" s="209"/>
      <c r="AHG87" s="209"/>
      <c r="AHH87" s="209"/>
      <c r="AHI87" s="209"/>
      <c r="AHJ87" s="209"/>
      <c r="AHK87" s="209"/>
      <c r="AHL87" s="209"/>
      <c r="AHM87" s="209"/>
      <c r="AHN87" s="209"/>
      <c r="AHO87" s="209"/>
      <c r="AHP87" s="209"/>
      <c r="AHQ87" s="209"/>
      <c r="AHR87" s="209"/>
      <c r="AHS87" s="209"/>
      <c r="AHT87" s="209"/>
      <c r="AHU87" s="209"/>
      <c r="AHV87" s="209"/>
      <c r="AHW87" s="209"/>
      <c r="AHX87" s="209"/>
      <c r="AHY87" s="209"/>
      <c r="AHZ87" s="209"/>
      <c r="AIA87" s="209"/>
      <c r="AIB87" s="209"/>
      <c r="AIC87" s="209"/>
      <c r="AID87" s="209"/>
      <c r="AIE87" s="209"/>
      <c r="AIF87" s="209"/>
      <c r="AIG87" s="209"/>
      <c r="AIH87" s="209"/>
      <c r="AII87" s="209"/>
      <c r="AIJ87" s="209"/>
      <c r="AIK87" s="209"/>
      <c r="AIL87" s="209"/>
      <c r="AIM87" s="209"/>
      <c r="AIN87" s="209"/>
      <c r="AIO87" s="209"/>
      <c r="AIP87" s="209"/>
      <c r="AIQ87" s="209"/>
      <c r="AIR87" s="209"/>
      <c r="AIS87" s="209"/>
      <c r="AIT87" s="209"/>
      <c r="AIU87" s="209"/>
      <c r="AIV87" s="209"/>
      <c r="AIW87" s="209"/>
      <c r="AIX87" s="209"/>
      <c r="AIY87" s="209"/>
      <c r="AIZ87" s="209"/>
      <c r="AJA87" s="209"/>
      <c r="AJB87" s="209"/>
      <c r="AJC87" s="209"/>
      <c r="AJD87" s="209"/>
      <c r="AJE87" s="209"/>
      <c r="AJF87" s="209"/>
      <c r="AJG87" s="209"/>
      <c r="AJH87" s="209"/>
      <c r="AJI87" s="209"/>
      <c r="AJJ87" s="209"/>
      <c r="AJK87" s="209"/>
      <c r="AJL87" s="209"/>
      <c r="AJM87" s="209"/>
      <c r="AJN87" s="209"/>
      <c r="AJO87" s="209"/>
      <c r="AJP87" s="209"/>
      <c r="AJQ87" s="209"/>
      <c r="AJR87" s="209"/>
      <c r="AJS87" s="209"/>
      <c r="AJT87" s="209"/>
      <c r="AJU87" s="209"/>
      <c r="AJV87" s="209"/>
      <c r="AJW87" s="209"/>
      <c r="AJX87" s="209"/>
      <c r="AJY87" s="209"/>
      <c r="AJZ87" s="209"/>
      <c r="AKA87" s="209"/>
      <c r="AKB87" s="209"/>
      <c r="AKC87" s="209"/>
      <c r="AKD87" s="209"/>
      <c r="AKE87" s="209"/>
      <c r="AKF87" s="209"/>
      <c r="AKG87" s="209"/>
      <c r="AKH87" s="209"/>
      <c r="AKI87" s="209"/>
      <c r="AKJ87" s="209"/>
      <c r="AKK87" s="209"/>
      <c r="AKL87" s="209"/>
      <c r="AKM87" s="209"/>
      <c r="AKN87" s="209"/>
      <c r="AKO87" s="209"/>
      <c r="AKP87" s="209"/>
      <c r="AKQ87" s="209"/>
      <c r="AKR87" s="209"/>
      <c r="AKS87" s="209"/>
      <c r="AKT87" s="209"/>
      <c r="AKU87" s="209"/>
      <c r="AKV87" s="209"/>
      <c r="AKW87" s="209"/>
      <c r="AKX87" s="209"/>
      <c r="AKY87" s="209"/>
      <c r="AKZ87" s="209"/>
      <c r="ALA87" s="209"/>
      <c r="ALB87" s="209"/>
      <c r="ALC87" s="209"/>
      <c r="ALD87" s="209"/>
      <c r="ALE87" s="209"/>
      <c r="ALF87" s="209"/>
      <c r="ALG87" s="209"/>
      <c r="ALH87" s="209"/>
      <c r="ALI87" s="209"/>
      <c r="ALJ87" s="209"/>
      <c r="ALK87" s="209"/>
      <c r="ALL87" s="209"/>
      <c r="ALM87" s="209"/>
      <c r="ALN87" s="209"/>
      <c r="ALO87" s="209"/>
      <c r="ALP87" s="209"/>
      <c r="ALQ87" s="209"/>
      <c r="ALR87" s="209"/>
      <c r="ALS87" s="209"/>
      <c r="ALT87" s="209"/>
      <c r="ALU87" s="209"/>
      <c r="ALV87" s="209"/>
      <c r="ALW87" s="209"/>
      <c r="ALX87" s="209"/>
      <c r="ALY87" s="209"/>
      <c r="ALZ87" s="209"/>
      <c r="AMA87" s="209"/>
      <c r="AMB87" s="209"/>
      <c r="AMC87" s="209"/>
      <c r="AMD87" s="209"/>
      <c r="AME87" s="209"/>
      <c r="AMF87" s="209"/>
      <c r="AMG87" s="209"/>
      <c r="AMH87" s="209"/>
      <c r="AMI87" s="209"/>
      <c r="AMJ87" s="209"/>
      <c r="AMK87" s="209"/>
      <c r="AML87" s="209"/>
      <c r="AMM87" s="209"/>
      <c r="AMN87" s="209"/>
      <c r="AMO87" s="209"/>
      <c r="AMP87" s="209"/>
      <c r="AMQ87" s="209"/>
      <c r="AMR87" s="209"/>
      <c r="AMS87" s="209"/>
      <c r="AMT87" s="209"/>
      <c r="AMU87" s="209"/>
      <c r="AMV87" s="209"/>
      <c r="AMW87" s="209"/>
      <c r="AMX87" s="209"/>
      <c r="AMY87" s="209"/>
      <c r="AMZ87" s="209"/>
      <c r="ANA87" s="209"/>
      <c r="ANB87" s="209"/>
      <c r="ANC87" s="209"/>
      <c r="AND87" s="209"/>
      <c r="ANE87" s="209"/>
      <c r="ANF87" s="209"/>
      <c r="ANG87" s="209"/>
      <c r="ANH87" s="209"/>
      <c r="ANI87" s="209"/>
      <c r="ANJ87" s="209"/>
      <c r="ANK87" s="209"/>
      <c r="ANL87" s="209"/>
      <c r="ANM87" s="209"/>
      <c r="ANN87" s="209"/>
      <c r="ANO87" s="209"/>
      <c r="ANP87" s="209"/>
      <c r="ANQ87" s="209"/>
      <c r="ANR87" s="209"/>
      <c r="ANS87" s="209"/>
      <c r="ANT87" s="209"/>
      <c r="ANU87" s="209"/>
      <c r="ANV87" s="209"/>
      <c r="ANW87" s="209"/>
      <c r="ANX87" s="209"/>
      <c r="ANY87" s="209"/>
      <c r="ANZ87" s="209"/>
      <c r="AOA87" s="209"/>
      <c r="AOB87" s="209"/>
      <c r="AOC87" s="209"/>
      <c r="AOD87" s="209"/>
      <c r="AOE87" s="209"/>
      <c r="AOF87" s="209"/>
      <c r="AOG87" s="209"/>
      <c r="AOH87" s="209"/>
      <c r="AOI87" s="209"/>
      <c r="AOJ87" s="209"/>
      <c r="AOK87" s="209"/>
      <c r="AOL87" s="209"/>
      <c r="AOM87" s="209"/>
      <c r="AON87" s="209"/>
      <c r="AOO87" s="209"/>
      <c r="AOP87" s="209"/>
      <c r="AOQ87" s="209"/>
      <c r="AOR87" s="209"/>
      <c r="AOS87" s="209"/>
      <c r="AOT87" s="209"/>
      <c r="AOU87" s="209"/>
      <c r="AOV87" s="209"/>
      <c r="AOW87" s="209"/>
      <c r="AOX87" s="209"/>
      <c r="AOY87" s="209"/>
      <c r="AOZ87" s="209"/>
      <c r="APA87" s="209"/>
      <c r="APB87" s="209"/>
      <c r="APC87" s="209"/>
      <c r="APD87" s="209"/>
      <c r="APE87" s="209"/>
      <c r="APF87" s="209"/>
      <c r="APG87" s="209"/>
      <c r="APH87" s="209"/>
      <c r="API87" s="209"/>
      <c r="APJ87" s="209"/>
      <c r="APK87" s="209"/>
      <c r="APL87" s="209"/>
      <c r="APM87" s="209"/>
      <c r="APN87" s="209"/>
      <c r="APO87" s="209"/>
      <c r="APP87" s="209"/>
      <c r="APQ87" s="209"/>
      <c r="APR87" s="209"/>
      <c r="APS87" s="209"/>
      <c r="APT87" s="209"/>
      <c r="APU87" s="209"/>
      <c r="APV87" s="209"/>
      <c r="APW87" s="209"/>
      <c r="APX87" s="209"/>
      <c r="APY87" s="209"/>
      <c r="APZ87" s="209"/>
      <c r="AQA87" s="209"/>
      <c r="AQB87" s="209"/>
      <c r="AQC87" s="209"/>
      <c r="AQD87" s="209"/>
      <c r="AQE87" s="209"/>
      <c r="AQF87" s="209"/>
      <c r="AQG87" s="209"/>
      <c r="AQH87" s="209"/>
      <c r="AQI87" s="209"/>
      <c r="AQJ87" s="209"/>
      <c r="AQK87" s="209"/>
      <c r="AQL87" s="209"/>
      <c r="AQM87" s="209"/>
      <c r="AQN87" s="209"/>
      <c r="AQO87" s="209"/>
      <c r="AQP87" s="209"/>
      <c r="AQQ87" s="209"/>
      <c r="AQR87" s="209"/>
      <c r="AQS87" s="209"/>
      <c r="AQT87" s="209"/>
      <c r="AQU87" s="209"/>
      <c r="AQV87" s="209"/>
      <c r="AQW87" s="209"/>
      <c r="AQX87" s="209"/>
      <c r="AQY87" s="209"/>
      <c r="AQZ87" s="209"/>
      <c r="ARA87" s="209"/>
      <c r="ARB87" s="209"/>
      <c r="ARC87" s="209"/>
      <c r="ARD87" s="209"/>
      <c r="ARE87" s="209"/>
      <c r="ARF87" s="209"/>
      <c r="ARG87" s="209"/>
      <c r="ARH87" s="209"/>
      <c r="ARI87" s="209"/>
      <c r="ARJ87" s="209"/>
      <c r="ARK87" s="209"/>
      <c r="ARL87" s="209"/>
      <c r="ARM87" s="209"/>
      <c r="ARN87" s="209"/>
      <c r="ARO87" s="209"/>
      <c r="ARP87" s="209"/>
      <c r="ARQ87" s="209"/>
      <c r="ARR87" s="209"/>
      <c r="ARS87" s="209"/>
      <c r="ART87" s="209"/>
      <c r="ARU87" s="209"/>
      <c r="ARV87" s="209"/>
      <c r="ARW87" s="209"/>
      <c r="ARX87" s="209"/>
      <c r="ARY87" s="209"/>
      <c r="ARZ87" s="209"/>
      <c r="ASA87" s="209"/>
      <c r="ASB87" s="209"/>
      <c r="ASC87" s="209"/>
      <c r="ASD87" s="209"/>
      <c r="ASE87" s="209"/>
      <c r="ASF87" s="209"/>
      <c r="ASG87" s="209"/>
      <c r="ASH87" s="209"/>
      <c r="ASI87" s="209"/>
      <c r="ASJ87" s="209"/>
      <c r="ASK87" s="209"/>
      <c r="ASL87" s="209"/>
      <c r="ASM87" s="209"/>
      <c r="ASN87" s="209"/>
      <c r="ASO87" s="209"/>
      <c r="ASP87" s="209"/>
      <c r="ASQ87" s="209"/>
      <c r="ASR87" s="209"/>
      <c r="ASS87" s="209"/>
      <c r="AST87" s="209"/>
      <c r="ASU87" s="209"/>
      <c r="ASV87" s="209"/>
      <c r="ASW87" s="209"/>
      <c r="ASX87" s="209"/>
      <c r="ASY87" s="209"/>
      <c r="ASZ87" s="209"/>
      <c r="ATA87" s="209"/>
      <c r="ATB87" s="209"/>
      <c r="ATC87" s="209"/>
      <c r="ATD87" s="209"/>
      <c r="ATE87" s="209"/>
      <c r="ATF87" s="209"/>
      <c r="ATG87" s="209"/>
      <c r="ATH87" s="209"/>
      <c r="ATI87" s="209"/>
      <c r="ATJ87" s="209"/>
      <c r="ATK87" s="209"/>
      <c r="ATL87" s="209"/>
      <c r="ATM87" s="209"/>
      <c r="ATN87" s="209"/>
      <c r="ATO87" s="209"/>
      <c r="ATP87" s="209"/>
      <c r="ATQ87" s="209"/>
      <c r="ATR87" s="209"/>
      <c r="ATS87" s="209"/>
      <c r="ATT87" s="209"/>
      <c r="ATU87" s="209"/>
      <c r="ATV87" s="209"/>
      <c r="ATW87" s="209"/>
      <c r="ATX87" s="209"/>
      <c r="ATY87" s="209"/>
      <c r="ATZ87" s="209"/>
      <c r="AUA87" s="209"/>
      <c r="AUB87" s="209"/>
      <c r="AUC87" s="209"/>
      <c r="AUD87" s="209"/>
      <c r="AUE87" s="209"/>
      <c r="AUF87" s="209"/>
      <c r="AUG87" s="209"/>
      <c r="AUH87" s="209"/>
      <c r="AUI87" s="209"/>
      <c r="AUJ87" s="209"/>
      <c r="AUK87" s="209"/>
      <c r="AUL87" s="209"/>
      <c r="AUM87" s="209"/>
      <c r="AUN87" s="209"/>
      <c r="AUO87" s="209"/>
      <c r="AUP87" s="209"/>
      <c r="AUQ87" s="209"/>
      <c r="AUR87" s="209"/>
      <c r="AUS87" s="209"/>
      <c r="AUT87" s="209"/>
      <c r="AUU87" s="209"/>
      <c r="AUV87" s="209"/>
      <c r="AUW87" s="209"/>
      <c r="AUX87" s="209"/>
      <c r="AUY87" s="209"/>
      <c r="AUZ87" s="209"/>
      <c r="AVA87" s="209"/>
      <c r="AVB87" s="209"/>
      <c r="AVC87" s="209"/>
      <c r="AVD87" s="209"/>
      <c r="AVE87" s="209"/>
      <c r="AVF87" s="209"/>
      <c r="AVG87" s="209"/>
      <c r="AVH87" s="209"/>
      <c r="AVI87" s="209"/>
      <c r="AVJ87" s="209"/>
      <c r="AVK87" s="209"/>
      <c r="AVL87" s="209"/>
      <c r="AVM87" s="209"/>
      <c r="AVN87" s="209"/>
      <c r="AVO87" s="209"/>
      <c r="AVP87" s="209"/>
      <c r="AVQ87" s="209"/>
      <c r="AVR87" s="209"/>
      <c r="AVS87" s="209"/>
      <c r="AVT87" s="209"/>
      <c r="AVU87" s="209"/>
      <c r="AVV87" s="209"/>
      <c r="AVW87" s="209"/>
      <c r="AVX87" s="209"/>
      <c r="AVY87" s="209"/>
      <c r="AVZ87" s="209"/>
      <c r="AWA87" s="209"/>
      <c r="AWB87" s="209"/>
      <c r="AWC87" s="209"/>
      <c r="AWD87" s="209"/>
      <c r="AWE87" s="209"/>
      <c r="AWF87" s="209"/>
      <c r="AWG87" s="209"/>
      <c r="AWH87" s="209"/>
      <c r="AWI87" s="209"/>
      <c r="AWJ87" s="209"/>
      <c r="AWK87" s="209"/>
      <c r="AWL87" s="209"/>
      <c r="AWM87" s="209"/>
      <c r="AWN87" s="209"/>
      <c r="AWO87" s="209"/>
      <c r="AWP87" s="209"/>
      <c r="AWQ87" s="209"/>
      <c r="AWR87" s="209"/>
      <c r="AWS87" s="209"/>
      <c r="AWT87" s="209"/>
      <c r="AWU87" s="209"/>
      <c r="AWV87" s="209"/>
      <c r="AWW87" s="209"/>
      <c r="AWX87" s="209"/>
      <c r="AWY87" s="209"/>
      <c r="AWZ87" s="209"/>
      <c r="AXA87" s="209"/>
      <c r="AXB87" s="209"/>
      <c r="AXC87" s="209"/>
      <c r="AXD87" s="209"/>
      <c r="AXE87" s="209"/>
      <c r="AXF87" s="209"/>
      <c r="AXG87" s="209"/>
      <c r="AXH87" s="209"/>
      <c r="AXI87" s="209"/>
      <c r="AXJ87" s="209"/>
      <c r="AXK87" s="209"/>
      <c r="AXL87" s="209"/>
      <c r="AXM87" s="209"/>
      <c r="AXN87" s="209"/>
      <c r="AXO87" s="209"/>
      <c r="AXP87" s="209"/>
      <c r="AXQ87" s="209"/>
      <c r="AXR87" s="209"/>
      <c r="AXS87" s="209"/>
      <c r="AXT87" s="209"/>
      <c r="AXU87" s="209"/>
      <c r="AXV87" s="209"/>
      <c r="AXW87" s="209"/>
      <c r="AXX87" s="209"/>
      <c r="AXY87" s="209"/>
      <c r="AXZ87" s="209"/>
      <c r="AYA87" s="209"/>
      <c r="AYB87" s="209"/>
      <c r="AYC87" s="209"/>
      <c r="AYD87" s="209"/>
      <c r="AYE87" s="209"/>
      <c r="AYF87" s="209"/>
      <c r="AYG87" s="209"/>
      <c r="AYH87" s="209"/>
      <c r="AYI87" s="209"/>
      <c r="AYJ87" s="209"/>
      <c r="AYK87" s="209"/>
      <c r="AYL87" s="209"/>
      <c r="AYM87" s="209"/>
      <c r="AYN87" s="209"/>
      <c r="AYO87" s="209"/>
      <c r="AYP87" s="209"/>
      <c r="AYQ87" s="209"/>
      <c r="AYR87" s="209"/>
      <c r="AYS87" s="209"/>
      <c r="AYT87" s="209"/>
      <c r="AYU87" s="209"/>
      <c r="AYV87" s="209"/>
      <c r="AYW87" s="209"/>
      <c r="AYX87" s="209"/>
      <c r="AYY87" s="209"/>
      <c r="AYZ87" s="209"/>
      <c r="AZA87" s="209"/>
      <c r="AZB87" s="209"/>
      <c r="AZC87" s="209"/>
      <c r="AZD87" s="209"/>
      <c r="AZE87" s="209"/>
      <c r="AZF87" s="209"/>
      <c r="AZG87" s="209"/>
      <c r="AZH87" s="209"/>
      <c r="AZI87" s="209"/>
      <c r="AZJ87" s="209"/>
      <c r="AZK87" s="209"/>
      <c r="AZL87" s="209"/>
      <c r="AZM87" s="209"/>
      <c r="AZN87" s="209"/>
      <c r="AZO87" s="209"/>
      <c r="AZP87" s="209"/>
      <c r="AZQ87" s="209"/>
      <c r="AZR87" s="209"/>
      <c r="AZS87" s="209"/>
      <c r="AZT87" s="209"/>
      <c r="AZU87" s="209"/>
      <c r="AZV87" s="209"/>
      <c r="AZW87" s="209"/>
      <c r="AZX87" s="209"/>
      <c r="AZY87" s="209"/>
      <c r="AZZ87" s="209"/>
      <c r="BAA87" s="209"/>
      <c r="BAB87" s="209"/>
      <c r="BAC87" s="209"/>
      <c r="BAD87" s="209"/>
      <c r="BAE87" s="209"/>
      <c r="BAF87" s="209"/>
      <c r="BAG87" s="209"/>
      <c r="BAH87" s="209"/>
      <c r="BAI87" s="209"/>
      <c r="BAJ87" s="209"/>
      <c r="BAK87" s="209"/>
      <c r="BAL87" s="209"/>
      <c r="BAM87" s="209"/>
      <c r="BAN87" s="209"/>
      <c r="BAO87" s="209"/>
      <c r="BAP87" s="209"/>
      <c r="BAQ87" s="209"/>
      <c r="BAR87" s="209"/>
      <c r="BAS87" s="209"/>
      <c r="BAT87" s="209"/>
      <c r="BAU87" s="209"/>
      <c r="BAV87" s="209"/>
      <c r="BAW87" s="209"/>
      <c r="BAX87" s="209"/>
      <c r="BAY87" s="209"/>
      <c r="BAZ87" s="209"/>
      <c r="BBA87" s="209"/>
      <c r="BBB87" s="209"/>
      <c r="BBC87" s="209"/>
      <c r="BBD87" s="209"/>
      <c r="BBE87" s="209"/>
      <c r="BBF87" s="209"/>
      <c r="BBG87" s="209"/>
      <c r="BBH87" s="209"/>
      <c r="BBI87" s="209"/>
      <c r="BBJ87" s="209"/>
      <c r="BBK87" s="209"/>
      <c r="BBL87" s="209"/>
      <c r="BBM87" s="209"/>
      <c r="BBN87" s="209"/>
      <c r="BBO87" s="209"/>
      <c r="BBP87" s="209"/>
      <c r="BBQ87" s="209"/>
      <c r="BBR87" s="209"/>
      <c r="BBS87" s="209"/>
      <c r="BBT87" s="209"/>
      <c r="BBU87" s="209"/>
      <c r="BBV87" s="209"/>
      <c r="BBW87" s="209"/>
      <c r="BBX87" s="209"/>
      <c r="BBY87" s="209"/>
      <c r="BBZ87" s="209"/>
      <c r="BCA87" s="209"/>
      <c r="BCB87" s="209"/>
      <c r="BCC87" s="209"/>
      <c r="BCD87" s="209"/>
      <c r="BCE87" s="209"/>
      <c r="BCF87" s="209"/>
      <c r="BCG87" s="209"/>
      <c r="BCH87" s="209"/>
      <c r="BCI87" s="209"/>
      <c r="BCJ87" s="209"/>
      <c r="BCK87" s="209"/>
      <c r="BCL87" s="209"/>
      <c r="BCM87" s="209"/>
      <c r="BCN87" s="209"/>
      <c r="BCO87" s="209"/>
      <c r="BCP87" s="209"/>
      <c r="BCQ87" s="209"/>
      <c r="BCR87" s="209"/>
      <c r="BCS87" s="209"/>
      <c r="BCT87" s="209"/>
      <c r="BCU87" s="209"/>
      <c r="BCV87" s="209"/>
      <c r="BCW87" s="209"/>
      <c r="BCX87" s="209"/>
      <c r="BCY87" s="209"/>
      <c r="BCZ87" s="209"/>
      <c r="BDA87" s="209"/>
      <c r="BDB87" s="209"/>
      <c r="BDC87" s="209"/>
      <c r="BDD87" s="209"/>
      <c r="BDE87" s="209"/>
      <c r="BDF87" s="209"/>
      <c r="BDG87" s="209"/>
      <c r="BDH87" s="209"/>
      <c r="BDI87" s="209"/>
      <c r="BDJ87" s="209"/>
      <c r="BDK87" s="209"/>
      <c r="BDL87" s="209"/>
      <c r="BDM87" s="209"/>
      <c r="BDN87" s="209"/>
      <c r="BDO87" s="209"/>
      <c r="BDP87" s="209"/>
      <c r="BDQ87" s="209"/>
      <c r="BDR87" s="209"/>
      <c r="BDS87" s="209"/>
      <c r="BDT87" s="209"/>
      <c r="BDU87" s="209"/>
      <c r="BDV87" s="209"/>
      <c r="BDW87" s="209"/>
      <c r="BDX87" s="209"/>
      <c r="BDY87" s="209"/>
      <c r="BDZ87" s="209"/>
      <c r="BEA87" s="209"/>
      <c r="BEB87" s="209"/>
      <c r="BEC87" s="209"/>
      <c r="BED87" s="209"/>
      <c r="BEE87" s="209"/>
      <c r="BEF87" s="209"/>
      <c r="BEG87" s="209"/>
      <c r="BEH87" s="209"/>
      <c r="BEI87" s="209"/>
      <c r="BEJ87" s="209"/>
      <c r="BEK87" s="209"/>
      <c r="BEL87" s="209"/>
      <c r="BEM87" s="209"/>
      <c r="BEN87" s="209"/>
      <c r="BEO87" s="209"/>
      <c r="BEP87" s="209"/>
      <c r="BEQ87" s="209"/>
      <c r="BER87" s="209"/>
      <c r="BES87" s="209"/>
      <c r="BET87" s="209"/>
      <c r="BEU87" s="209"/>
      <c r="BEV87" s="209"/>
      <c r="BEW87" s="209"/>
      <c r="BEX87" s="209"/>
      <c r="BEY87" s="209"/>
      <c r="BEZ87" s="209"/>
      <c r="BFA87" s="209"/>
      <c r="BFB87" s="209"/>
      <c r="BFC87" s="209"/>
      <c r="BFD87" s="209"/>
      <c r="BFE87" s="209"/>
      <c r="BFF87" s="209"/>
      <c r="BFG87" s="209"/>
      <c r="BFH87" s="209"/>
      <c r="BFI87" s="209"/>
      <c r="BFJ87" s="209"/>
      <c r="BFK87" s="209"/>
      <c r="BFL87" s="209"/>
      <c r="BFM87" s="209"/>
      <c r="BFN87" s="209"/>
      <c r="BFO87" s="209"/>
      <c r="BFP87" s="209"/>
      <c r="BFQ87" s="209"/>
      <c r="BFR87" s="209"/>
      <c r="BFS87" s="209"/>
      <c r="BFT87" s="209"/>
      <c r="BFU87" s="209"/>
      <c r="BFV87" s="209"/>
      <c r="BFW87" s="209"/>
      <c r="BFX87" s="209"/>
      <c r="BFY87" s="209"/>
      <c r="BFZ87" s="209"/>
      <c r="BGA87" s="209"/>
      <c r="BGB87" s="209"/>
      <c r="BGC87" s="209"/>
      <c r="BGD87" s="209"/>
      <c r="BGE87" s="209"/>
      <c r="BGF87" s="209"/>
      <c r="BGG87" s="209"/>
      <c r="BGH87" s="209"/>
      <c r="BGI87" s="209"/>
      <c r="BGJ87" s="209"/>
      <c r="BGK87" s="209"/>
      <c r="BGL87" s="209"/>
      <c r="BGM87" s="209"/>
      <c r="BGN87" s="209"/>
      <c r="BGO87" s="209"/>
      <c r="BGP87" s="209"/>
      <c r="BGQ87" s="209"/>
      <c r="BGR87" s="209"/>
      <c r="BGS87" s="209"/>
      <c r="BGT87" s="209"/>
      <c r="BGU87" s="209"/>
      <c r="BGV87" s="209"/>
      <c r="BGW87" s="209"/>
      <c r="BGX87" s="209"/>
      <c r="BGY87" s="209"/>
      <c r="BGZ87" s="209"/>
      <c r="BHA87" s="209"/>
      <c r="BHB87" s="209"/>
      <c r="BHC87" s="209"/>
      <c r="BHD87" s="209"/>
      <c r="BHE87" s="209"/>
      <c r="BHF87" s="209"/>
      <c r="BHG87" s="209"/>
      <c r="BHH87" s="209"/>
      <c r="BHI87" s="209"/>
      <c r="BHJ87" s="209"/>
      <c r="BHK87" s="209"/>
      <c r="BHL87" s="209"/>
      <c r="BHM87" s="209"/>
      <c r="BHN87" s="209"/>
      <c r="BHO87" s="209"/>
      <c r="BHP87" s="209"/>
      <c r="BHQ87" s="209"/>
      <c r="BHR87" s="209"/>
      <c r="BHS87" s="209"/>
      <c r="BHT87" s="209"/>
      <c r="BHU87" s="209"/>
      <c r="BHV87" s="209"/>
      <c r="BHW87" s="209"/>
      <c r="BHX87" s="209"/>
      <c r="BHY87" s="209"/>
      <c r="BHZ87" s="209"/>
      <c r="BIA87" s="209"/>
      <c r="BIB87" s="209"/>
      <c r="BIC87" s="209"/>
      <c r="BID87" s="209"/>
      <c r="BIE87" s="209"/>
      <c r="BIF87" s="209"/>
      <c r="BIG87" s="209"/>
      <c r="BIH87" s="209"/>
      <c r="BII87" s="209"/>
      <c r="BIJ87" s="209"/>
      <c r="BIK87" s="209"/>
      <c r="BIL87" s="209"/>
      <c r="BIM87" s="209"/>
      <c r="BIN87" s="209"/>
      <c r="BIO87" s="209"/>
      <c r="BIP87" s="209"/>
      <c r="BIQ87" s="209"/>
      <c r="BIR87" s="209"/>
      <c r="BIS87" s="209"/>
      <c r="BIT87" s="209"/>
      <c r="BIU87" s="209"/>
      <c r="BIV87" s="209"/>
      <c r="BIW87" s="209"/>
      <c r="BIX87" s="209"/>
      <c r="BIY87" s="209"/>
      <c r="BIZ87" s="209"/>
      <c r="BJA87" s="209"/>
      <c r="BJB87" s="209"/>
      <c r="BJC87" s="209"/>
      <c r="BJD87" s="209"/>
      <c r="BJE87" s="209"/>
      <c r="BJF87" s="209"/>
      <c r="BJG87" s="209"/>
      <c r="BJH87" s="209"/>
      <c r="BJI87" s="209"/>
      <c r="BJJ87" s="209"/>
      <c r="BJK87" s="209"/>
      <c r="BJL87" s="209"/>
      <c r="BJM87" s="209"/>
      <c r="BJN87" s="209"/>
      <c r="BJO87" s="209"/>
      <c r="BJP87" s="209"/>
      <c r="BJQ87" s="209"/>
      <c r="BJR87" s="209"/>
      <c r="BJS87" s="209"/>
      <c r="BJT87" s="209"/>
      <c r="BJU87" s="209"/>
      <c r="BJV87" s="209"/>
      <c r="BJW87" s="209"/>
      <c r="BJX87" s="209"/>
      <c r="BJY87" s="209"/>
      <c r="BJZ87" s="209"/>
      <c r="BKA87" s="209"/>
      <c r="BKB87" s="209"/>
      <c r="BKC87" s="209"/>
      <c r="BKD87" s="209"/>
      <c r="BKE87" s="209"/>
      <c r="BKF87" s="209"/>
      <c r="BKG87" s="209"/>
      <c r="BKH87" s="209"/>
      <c r="BKI87" s="209"/>
      <c r="BKJ87" s="209"/>
      <c r="BKK87" s="209"/>
      <c r="BKL87" s="209"/>
      <c r="BKM87" s="209"/>
      <c r="BKN87" s="209"/>
      <c r="BKO87" s="209"/>
      <c r="BKP87" s="209"/>
      <c r="BKQ87" s="209"/>
      <c r="BKR87" s="209"/>
      <c r="BKS87" s="209"/>
      <c r="BKT87" s="209"/>
      <c r="BKU87" s="209"/>
      <c r="BKV87" s="209"/>
      <c r="BKW87" s="209"/>
      <c r="BKX87" s="209"/>
      <c r="BKY87" s="209"/>
      <c r="BKZ87" s="209"/>
      <c r="BLA87" s="209"/>
      <c r="BLB87" s="209"/>
      <c r="BLC87" s="209"/>
      <c r="BLD87" s="209"/>
      <c r="BLE87" s="209"/>
      <c r="BLF87" s="209"/>
      <c r="BLG87" s="209"/>
      <c r="BLH87" s="209"/>
      <c r="BLI87" s="209"/>
      <c r="BLJ87" s="209"/>
      <c r="BLK87" s="209"/>
      <c r="BLL87" s="209"/>
      <c r="BLM87" s="209"/>
      <c r="BLN87" s="209"/>
      <c r="BLO87" s="209"/>
      <c r="BLP87" s="209"/>
      <c r="BLQ87" s="209"/>
      <c r="BLR87" s="209"/>
      <c r="BLS87" s="209"/>
      <c r="BLT87" s="209"/>
      <c r="BLU87" s="209"/>
      <c r="BLV87" s="209"/>
      <c r="BLW87" s="209"/>
      <c r="BLX87" s="209"/>
      <c r="BLY87" s="209"/>
      <c r="BLZ87" s="209"/>
      <c r="BMA87" s="209"/>
      <c r="BMB87" s="209"/>
      <c r="BMC87" s="209"/>
      <c r="BMD87" s="209"/>
      <c r="BME87" s="209"/>
      <c r="BMF87" s="209"/>
      <c r="BMG87" s="209"/>
      <c r="BMH87" s="209"/>
      <c r="BMI87" s="209"/>
      <c r="BMJ87" s="209"/>
      <c r="BMK87" s="209"/>
      <c r="BML87" s="209"/>
      <c r="BMM87" s="209"/>
      <c r="BMN87" s="209"/>
      <c r="BMO87" s="209"/>
      <c r="BMP87" s="209"/>
      <c r="BMQ87" s="209"/>
      <c r="BMR87" s="209"/>
      <c r="BMS87" s="209"/>
      <c r="BMT87" s="209"/>
      <c r="BMU87" s="209"/>
      <c r="BMV87" s="209"/>
      <c r="BMW87" s="209"/>
      <c r="BMX87" s="209"/>
      <c r="BMY87" s="209"/>
      <c r="BMZ87" s="209"/>
      <c r="BNA87" s="209"/>
      <c r="BNB87" s="209"/>
      <c r="BNC87" s="209"/>
      <c r="BND87" s="209"/>
      <c r="BNE87" s="209"/>
      <c r="BNF87" s="209"/>
      <c r="BNG87" s="209"/>
      <c r="BNH87" s="209"/>
      <c r="BNI87" s="209"/>
      <c r="BNJ87" s="209"/>
      <c r="BNK87" s="209"/>
      <c r="BNL87" s="209"/>
      <c r="BNM87" s="209"/>
      <c r="BNN87" s="209"/>
      <c r="BNO87" s="209"/>
      <c r="BNP87" s="209"/>
      <c r="BNQ87" s="209"/>
      <c r="BNR87" s="209"/>
      <c r="BNS87" s="209"/>
      <c r="BNT87" s="209"/>
      <c r="BNU87" s="209"/>
      <c r="BNV87" s="209"/>
      <c r="BNW87" s="209"/>
      <c r="BNX87" s="209"/>
      <c r="BNY87" s="209"/>
      <c r="BNZ87" s="209"/>
      <c r="BOA87" s="209"/>
      <c r="BOB87" s="209"/>
      <c r="BOC87" s="209"/>
      <c r="BOD87" s="209"/>
      <c r="BOE87" s="209"/>
      <c r="BOF87" s="209"/>
      <c r="BOG87" s="209"/>
      <c r="BOH87" s="209"/>
      <c r="BOI87" s="209"/>
      <c r="BOJ87" s="209"/>
      <c r="BOK87" s="209"/>
      <c r="BOL87" s="209"/>
      <c r="BOM87" s="209"/>
      <c r="BON87" s="209"/>
      <c r="BOO87" s="209"/>
      <c r="BOP87" s="209"/>
      <c r="BOQ87" s="209"/>
      <c r="BOR87" s="209"/>
      <c r="BOS87" s="209"/>
      <c r="BOT87" s="209"/>
      <c r="BOU87" s="209"/>
      <c r="BOV87" s="209"/>
      <c r="BOW87" s="209"/>
      <c r="BOX87" s="209"/>
      <c r="BOY87" s="209"/>
      <c r="BOZ87" s="209"/>
      <c r="BPA87" s="209"/>
      <c r="BPB87" s="209"/>
      <c r="BPC87" s="209"/>
      <c r="BPD87" s="209"/>
      <c r="BPE87" s="209"/>
      <c r="BPF87" s="209"/>
      <c r="BPG87" s="209"/>
      <c r="BPH87" s="209"/>
      <c r="BPI87" s="209"/>
      <c r="BPJ87" s="209"/>
      <c r="BPK87" s="209"/>
      <c r="BPL87" s="209"/>
      <c r="BPM87" s="209"/>
      <c r="BPN87" s="209"/>
      <c r="BPO87" s="209"/>
      <c r="BPP87" s="209"/>
      <c r="BPQ87" s="209"/>
      <c r="BPR87" s="209"/>
      <c r="BPS87" s="209"/>
      <c r="BPT87" s="209"/>
      <c r="BPU87" s="209"/>
      <c r="BPV87" s="209"/>
      <c r="BPW87" s="209"/>
      <c r="BPX87" s="209"/>
      <c r="BPY87" s="209"/>
      <c r="BPZ87" s="209"/>
      <c r="BQA87" s="209"/>
      <c r="BQB87" s="209"/>
      <c r="BQC87" s="209"/>
      <c r="BQD87" s="209"/>
      <c r="BQE87" s="209"/>
      <c r="BQF87" s="209"/>
      <c r="BQG87" s="209"/>
      <c r="BQH87" s="209"/>
      <c r="BQI87" s="209"/>
      <c r="BQJ87" s="209"/>
      <c r="BQK87" s="209"/>
      <c r="BQL87" s="209"/>
      <c r="BQM87" s="209"/>
      <c r="BQN87" s="209"/>
      <c r="BQO87" s="209"/>
      <c r="BQP87" s="209"/>
      <c r="BQQ87" s="209"/>
      <c r="BQR87" s="209"/>
      <c r="BQS87" s="209"/>
      <c r="BQT87" s="209"/>
      <c r="BQU87" s="209"/>
      <c r="BQV87" s="209"/>
      <c r="BQW87" s="209"/>
      <c r="BQX87" s="209"/>
      <c r="BQY87" s="209"/>
      <c r="BQZ87" s="209"/>
      <c r="BRA87" s="209"/>
      <c r="BRB87" s="209"/>
      <c r="BRC87" s="209"/>
      <c r="BRD87" s="209"/>
      <c r="BRE87" s="209"/>
      <c r="BRF87" s="209"/>
      <c r="BRG87" s="209"/>
      <c r="BRH87" s="209"/>
      <c r="BRI87" s="209"/>
      <c r="BRJ87" s="209"/>
      <c r="BRK87" s="209"/>
      <c r="BRL87" s="209"/>
      <c r="BRM87" s="209"/>
      <c r="BRN87" s="209"/>
      <c r="BRO87" s="209"/>
      <c r="BRP87" s="209"/>
      <c r="BRQ87" s="209"/>
      <c r="BRR87" s="209"/>
      <c r="BRS87" s="209"/>
      <c r="BRT87" s="209"/>
      <c r="BRU87" s="209"/>
      <c r="BRV87" s="209"/>
      <c r="BRW87" s="209"/>
      <c r="BRX87" s="209"/>
      <c r="BRY87" s="209"/>
      <c r="BRZ87" s="209"/>
      <c r="BSA87" s="209"/>
      <c r="BSB87" s="209"/>
      <c r="BSC87" s="209"/>
      <c r="BSD87" s="209"/>
      <c r="BSE87" s="209"/>
      <c r="BSF87" s="209"/>
      <c r="BSG87" s="209"/>
      <c r="BSH87" s="209"/>
      <c r="BSI87" s="209"/>
      <c r="BSJ87" s="209"/>
      <c r="BSK87" s="209"/>
      <c r="BSL87" s="209"/>
      <c r="BSM87" s="209"/>
      <c r="BSN87" s="209"/>
      <c r="BSO87" s="209"/>
      <c r="BSP87" s="209"/>
      <c r="BSQ87" s="209"/>
      <c r="BSR87" s="209"/>
      <c r="BSS87" s="209"/>
      <c r="BST87" s="209"/>
      <c r="BSU87" s="209"/>
      <c r="BSV87" s="209"/>
      <c r="BSW87" s="209"/>
      <c r="BSX87" s="209"/>
      <c r="BSY87" s="209"/>
      <c r="BSZ87" s="209"/>
      <c r="BTA87" s="209"/>
      <c r="BTB87" s="209"/>
      <c r="BTC87" s="209"/>
      <c r="BTD87" s="209"/>
      <c r="BTE87" s="209"/>
      <c r="BTF87" s="209"/>
      <c r="BTG87" s="209"/>
      <c r="BTH87" s="209"/>
      <c r="BTI87" s="209"/>
      <c r="BTJ87" s="209"/>
      <c r="BTK87" s="209"/>
      <c r="BTL87" s="209"/>
      <c r="BTM87" s="209"/>
      <c r="BTN87" s="209"/>
      <c r="BTO87" s="209"/>
      <c r="BTP87" s="209"/>
      <c r="BTQ87" s="209"/>
      <c r="BTR87" s="209"/>
      <c r="BTS87" s="209"/>
      <c r="BTT87" s="209"/>
      <c r="BTU87" s="209"/>
      <c r="BTV87" s="209"/>
      <c r="BTW87" s="209"/>
      <c r="BTX87" s="209"/>
      <c r="BTY87" s="209"/>
      <c r="BTZ87" s="209"/>
      <c r="BUA87" s="209"/>
      <c r="BUB87" s="209"/>
      <c r="BUC87" s="209"/>
      <c r="BUD87" s="209"/>
      <c r="BUE87" s="209"/>
      <c r="BUF87" s="209"/>
      <c r="BUG87" s="209"/>
      <c r="BUH87" s="209"/>
      <c r="BUI87" s="209"/>
      <c r="BUJ87" s="209"/>
      <c r="BUK87" s="209"/>
      <c r="BUL87" s="209"/>
      <c r="BUM87" s="209"/>
      <c r="BUN87" s="209"/>
      <c r="BUO87" s="209"/>
      <c r="BUP87" s="209"/>
      <c r="BUQ87" s="209"/>
      <c r="BUR87" s="209"/>
      <c r="BUS87" s="209"/>
      <c r="BUT87" s="209"/>
      <c r="BUU87" s="209"/>
      <c r="BUV87" s="209"/>
      <c r="BUW87" s="209"/>
      <c r="BUX87" s="209"/>
      <c r="BUY87" s="209"/>
      <c r="BUZ87" s="209"/>
      <c r="BVA87" s="209"/>
      <c r="BVB87" s="209"/>
      <c r="BVC87" s="209"/>
      <c r="BVD87" s="209"/>
      <c r="BVE87" s="209"/>
      <c r="BVF87" s="209"/>
      <c r="BVG87" s="209"/>
      <c r="BVH87" s="209"/>
      <c r="BVI87" s="209"/>
      <c r="BVJ87" s="209"/>
      <c r="BVK87" s="209"/>
      <c r="BVL87" s="209"/>
      <c r="BVM87" s="209"/>
      <c r="BVN87" s="209"/>
      <c r="BVO87" s="209"/>
      <c r="BVP87" s="209"/>
      <c r="BVQ87" s="209"/>
      <c r="BVR87" s="209"/>
      <c r="BVS87" s="209"/>
      <c r="BVT87" s="209"/>
      <c r="BVU87" s="209"/>
      <c r="BVV87" s="209"/>
      <c r="BVW87" s="209"/>
      <c r="BVX87" s="209"/>
      <c r="BVY87" s="209"/>
      <c r="BVZ87" s="209"/>
      <c r="BWA87" s="209"/>
      <c r="BWB87" s="209"/>
      <c r="BWC87" s="209"/>
      <c r="BWD87" s="209"/>
      <c r="BWE87" s="209"/>
      <c r="BWF87" s="209"/>
      <c r="BWG87" s="209"/>
      <c r="BWH87" s="209"/>
      <c r="BWI87" s="209"/>
      <c r="BWJ87" s="209"/>
      <c r="BWK87" s="209"/>
      <c r="BWL87" s="209"/>
      <c r="BWM87" s="209"/>
      <c r="BWN87" s="209"/>
      <c r="BWO87" s="209"/>
      <c r="BWP87" s="209"/>
      <c r="BWQ87" s="209"/>
      <c r="BWR87" s="209"/>
      <c r="BWS87" s="209"/>
      <c r="BWT87" s="209"/>
      <c r="BWU87" s="209"/>
      <c r="BWV87" s="209"/>
      <c r="BWW87" s="209"/>
      <c r="BWX87" s="209"/>
      <c r="BWY87" s="209"/>
      <c r="BWZ87" s="209"/>
      <c r="BXA87" s="209"/>
      <c r="BXB87" s="209"/>
      <c r="BXC87" s="209"/>
      <c r="BXD87" s="209"/>
      <c r="BXE87" s="209"/>
      <c r="BXF87" s="209"/>
      <c r="BXG87" s="209"/>
      <c r="BXH87" s="209"/>
      <c r="BXI87" s="209"/>
      <c r="BXJ87" s="209"/>
      <c r="BXK87" s="209"/>
      <c r="BXL87" s="209"/>
      <c r="BXM87" s="209"/>
      <c r="BXN87" s="209"/>
      <c r="BXO87" s="209"/>
      <c r="BXP87" s="209"/>
      <c r="BXQ87" s="209"/>
      <c r="BXR87" s="209"/>
      <c r="BXS87" s="209"/>
      <c r="BXT87" s="209"/>
      <c r="BXU87" s="209"/>
      <c r="BXV87" s="209"/>
      <c r="BXW87" s="209"/>
      <c r="BXX87" s="209"/>
      <c r="BXY87" s="209"/>
      <c r="BXZ87" s="209"/>
      <c r="BYA87" s="209"/>
      <c r="BYB87" s="209"/>
      <c r="BYC87" s="209"/>
      <c r="BYD87" s="209"/>
      <c r="BYE87" s="209"/>
      <c r="BYF87" s="209"/>
      <c r="BYG87" s="209"/>
      <c r="BYH87" s="209"/>
      <c r="BYI87" s="209"/>
      <c r="BYJ87" s="209"/>
      <c r="BYK87" s="209"/>
      <c r="BYL87" s="209"/>
      <c r="BYM87" s="209"/>
      <c r="BYN87" s="209"/>
      <c r="BYO87" s="209"/>
      <c r="BYP87" s="209"/>
      <c r="BYQ87" s="209"/>
      <c r="BYR87" s="209"/>
      <c r="BYS87" s="209"/>
      <c r="BYT87" s="209"/>
      <c r="BYU87" s="209"/>
      <c r="BYV87" s="209"/>
      <c r="BYW87" s="209"/>
      <c r="BYX87" s="209"/>
      <c r="BYY87" s="209"/>
      <c r="BYZ87" s="209"/>
      <c r="BZA87" s="209"/>
      <c r="BZB87" s="209"/>
      <c r="BZC87" s="209"/>
      <c r="BZD87" s="209"/>
      <c r="BZE87" s="209"/>
      <c r="BZF87" s="209"/>
      <c r="BZG87" s="209"/>
      <c r="BZH87" s="209"/>
      <c r="BZI87" s="209"/>
      <c r="BZJ87" s="209"/>
      <c r="BZK87" s="209"/>
      <c r="BZL87" s="209"/>
      <c r="BZM87" s="209"/>
      <c r="BZN87" s="209"/>
      <c r="BZO87" s="209"/>
      <c r="BZP87" s="209"/>
      <c r="BZQ87" s="209"/>
      <c r="BZR87" s="209"/>
      <c r="BZS87" s="209"/>
      <c r="BZT87" s="209"/>
      <c r="BZU87" s="209"/>
      <c r="BZV87" s="209"/>
      <c r="BZW87" s="209"/>
      <c r="BZX87" s="209"/>
      <c r="BZY87" s="209"/>
      <c r="BZZ87" s="209"/>
      <c r="CAA87" s="209"/>
      <c r="CAB87" s="209"/>
      <c r="CAC87" s="209"/>
      <c r="CAD87" s="209"/>
      <c r="CAE87" s="209"/>
      <c r="CAF87" s="209"/>
      <c r="CAG87" s="209"/>
      <c r="CAH87" s="209"/>
      <c r="CAI87" s="209"/>
      <c r="CAJ87" s="209"/>
      <c r="CAK87" s="209"/>
      <c r="CAL87" s="209"/>
      <c r="CAM87" s="209"/>
      <c r="CAN87" s="209"/>
      <c r="CAO87" s="209"/>
      <c r="CAP87" s="209"/>
      <c r="CAQ87" s="209"/>
      <c r="CAR87" s="209"/>
      <c r="CAS87" s="209"/>
      <c r="CAT87" s="209"/>
      <c r="CAU87" s="209"/>
      <c r="CAV87" s="209"/>
      <c r="CAW87" s="209"/>
      <c r="CAX87" s="209"/>
      <c r="CAY87" s="209"/>
      <c r="CAZ87" s="209"/>
      <c r="CBA87" s="209"/>
      <c r="CBB87" s="209"/>
      <c r="CBC87" s="209"/>
      <c r="CBD87" s="209"/>
      <c r="CBE87" s="209"/>
      <c r="CBF87" s="209"/>
      <c r="CBG87" s="209"/>
      <c r="CBH87" s="209"/>
      <c r="CBI87" s="209"/>
      <c r="CBJ87" s="209"/>
      <c r="CBK87" s="209"/>
      <c r="CBL87" s="209"/>
      <c r="CBM87" s="209"/>
      <c r="CBN87" s="209"/>
      <c r="CBO87" s="209"/>
      <c r="CBP87" s="209"/>
      <c r="CBQ87" s="209"/>
      <c r="CBR87" s="209"/>
      <c r="CBS87" s="209"/>
      <c r="CBT87" s="209"/>
      <c r="CBU87" s="209"/>
      <c r="CBV87" s="209"/>
      <c r="CBW87" s="209"/>
      <c r="CBX87" s="209"/>
      <c r="CBY87" s="209"/>
      <c r="CBZ87" s="209"/>
      <c r="CCA87" s="209"/>
      <c r="CCB87" s="209"/>
      <c r="CCC87" s="209"/>
      <c r="CCD87" s="209"/>
      <c r="CCE87" s="209"/>
      <c r="CCF87" s="209"/>
      <c r="CCG87" s="209"/>
      <c r="CCH87" s="209"/>
      <c r="CCI87" s="209"/>
      <c r="CCJ87" s="209"/>
      <c r="CCK87" s="209"/>
      <c r="CCL87" s="209"/>
      <c r="CCM87" s="209"/>
      <c r="CCN87" s="209"/>
      <c r="CCO87" s="209"/>
      <c r="CCP87" s="209"/>
      <c r="CCQ87" s="209"/>
      <c r="CCR87" s="209"/>
      <c r="CCS87" s="209"/>
      <c r="CCT87" s="209"/>
      <c r="CCU87" s="209"/>
      <c r="CCV87" s="209"/>
      <c r="CCW87" s="209"/>
      <c r="CCX87" s="209"/>
      <c r="CCY87" s="209"/>
      <c r="CCZ87" s="209"/>
      <c r="CDA87" s="209"/>
      <c r="CDB87" s="209"/>
      <c r="CDC87" s="209"/>
      <c r="CDD87" s="209"/>
      <c r="CDE87" s="209"/>
      <c r="CDF87" s="209"/>
      <c r="CDG87" s="209"/>
      <c r="CDH87" s="209"/>
      <c r="CDI87" s="209"/>
      <c r="CDJ87" s="209"/>
      <c r="CDK87" s="209"/>
      <c r="CDL87" s="209"/>
      <c r="CDM87" s="209"/>
      <c r="CDN87" s="209"/>
      <c r="CDO87" s="209"/>
      <c r="CDP87" s="209"/>
      <c r="CDQ87" s="209"/>
      <c r="CDR87" s="209"/>
      <c r="CDS87" s="209"/>
      <c r="CDT87" s="209"/>
      <c r="CDU87" s="209"/>
      <c r="CDV87" s="209"/>
      <c r="CDW87" s="209"/>
      <c r="CDX87" s="209"/>
      <c r="CDY87" s="209"/>
      <c r="CDZ87" s="209"/>
      <c r="CEA87" s="209"/>
      <c r="CEB87" s="209"/>
      <c r="CEC87" s="209"/>
      <c r="CED87" s="209"/>
      <c r="CEE87" s="209"/>
      <c r="CEF87" s="209"/>
      <c r="CEG87" s="209"/>
      <c r="CEH87" s="209"/>
      <c r="CEI87" s="209"/>
      <c r="CEJ87" s="209"/>
      <c r="CEK87" s="209"/>
      <c r="CEL87" s="209"/>
      <c r="CEM87" s="209"/>
      <c r="CEN87" s="209"/>
      <c r="CEO87" s="209"/>
      <c r="CEP87" s="209"/>
      <c r="CEQ87" s="209"/>
      <c r="CER87" s="209"/>
      <c r="CES87" s="209"/>
      <c r="CET87" s="209"/>
      <c r="CEU87" s="209"/>
      <c r="CEV87" s="209"/>
      <c r="CEW87" s="209"/>
      <c r="CEX87" s="209"/>
      <c r="CEY87" s="209"/>
      <c r="CEZ87" s="209"/>
      <c r="CFA87" s="209"/>
      <c r="CFB87" s="209"/>
      <c r="CFC87" s="209"/>
      <c r="CFD87" s="209"/>
      <c r="CFE87" s="209"/>
      <c r="CFF87" s="209"/>
      <c r="CFG87" s="209"/>
      <c r="CFH87" s="209"/>
      <c r="CFI87" s="209"/>
      <c r="CFJ87" s="209"/>
      <c r="CFK87" s="209"/>
      <c r="CFL87" s="209"/>
      <c r="CFM87" s="209"/>
      <c r="CFN87" s="209"/>
      <c r="CFO87" s="209"/>
      <c r="CFP87" s="209"/>
      <c r="CFQ87" s="209"/>
      <c r="CFR87" s="209"/>
      <c r="CFS87" s="209"/>
      <c r="CFT87" s="209"/>
      <c r="CFU87" s="209"/>
      <c r="CFV87" s="209"/>
      <c r="CFW87" s="209"/>
      <c r="CFX87" s="209"/>
      <c r="CFY87" s="209"/>
      <c r="CFZ87" s="209"/>
      <c r="CGA87" s="209"/>
      <c r="CGB87" s="209"/>
      <c r="CGC87" s="209"/>
      <c r="CGD87" s="209"/>
      <c r="CGE87" s="209"/>
      <c r="CGF87" s="209"/>
      <c r="CGG87" s="209"/>
      <c r="CGH87" s="209"/>
      <c r="CGI87" s="209"/>
      <c r="CGJ87" s="209"/>
      <c r="CGK87" s="209"/>
      <c r="CGL87" s="209"/>
      <c r="CGM87" s="209"/>
      <c r="CGN87" s="209"/>
      <c r="CGO87" s="209"/>
      <c r="CGP87" s="209"/>
      <c r="CGQ87" s="209"/>
      <c r="CGR87" s="209"/>
      <c r="CGS87" s="209"/>
      <c r="CGT87" s="209"/>
      <c r="CGU87" s="209"/>
      <c r="CGV87" s="209"/>
      <c r="CGW87" s="209"/>
      <c r="CGX87" s="209"/>
      <c r="CGY87" s="209"/>
      <c r="CGZ87" s="209"/>
      <c r="CHA87" s="209"/>
      <c r="CHB87" s="209"/>
      <c r="CHC87" s="209"/>
      <c r="CHD87" s="209"/>
      <c r="CHE87" s="209"/>
      <c r="CHF87" s="209"/>
      <c r="CHG87" s="209"/>
      <c r="CHH87" s="209"/>
      <c r="CHI87" s="209"/>
      <c r="CHJ87" s="209"/>
      <c r="CHK87" s="209"/>
      <c r="CHL87" s="209"/>
      <c r="CHM87" s="209"/>
      <c r="CHN87" s="209"/>
      <c r="CHO87" s="209"/>
      <c r="CHP87" s="209"/>
      <c r="CHQ87" s="209"/>
      <c r="CHR87" s="209"/>
      <c r="CHS87" s="209"/>
      <c r="CHT87" s="209"/>
      <c r="CHU87" s="209"/>
      <c r="CHV87" s="209"/>
      <c r="CHW87" s="209"/>
      <c r="CHX87" s="209"/>
      <c r="CHY87" s="209"/>
      <c r="CHZ87" s="209"/>
      <c r="CIA87" s="209"/>
      <c r="CIB87" s="209"/>
      <c r="CIC87" s="209"/>
      <c r="CID87" s="209"/>
      <c r="CIE87" s="209"/>
      <c r="CIF87" s="209"/>
      <c r="CIG87" s="209"/>
      <c r="CIH87" s="209"/>
      <c r="CII87" s="209"/>
      <c r="CIJ87" s="209"/>
      <c r="CIK87" s="209"/>
      <c r="CIL87" s="209"/>
      <c r="CIM87" s="209"/>
      <c r="CIN87" s="209"/>
      <c r="CIO87" s="209"/>
      <c r="CIP87" s="209"/>
      <c r="CIQ87" s="209"/>
      <c r="CIR87" s="209"/>
      <c r="CIS87" s="209"/>
      <c r="CIT87" s="209"/>
      <c r="CIU87" s="209"/>
      <c r="CIV87" s="209"/>
      <c r="CIW87" s="209"/>
      <c r="CIX87" s="209"/>
      <c r="CIY87" s="209"/>
      <c r="CIZ87" s="209"/>
      <c r="CJA87" s="209"/>
      <c r="CJB87" s="209"/>
      <c r="CJC87" s="209"/>
      <c r="CJD87" s="209"/>
      <c r="CJE87" s="209"/>
      <c r="CJF87" s="209"/>
      <c r="CJG87" s="209"/>
      <c r="CJH87" s="209"/>
      <c r="CJI87" s="209"/>
      <c r="CJJ87" s="209"/>
      <c r="CJK87" s="209"/>
      <c r="CJL87" s="209"/>
      <c r="CJM87" s="209"/>
      <c r="CJN87" s="209"/>
      <c r="CJO87" s="209"/>
      <c r="CJP87" s="209"/>
      <c r="CJQ87" s="209"/>
      <c r="CJR87" s="209"/>
      <c r="CJS87" s="209"/>
      <c r="CJT87" s="209"/>
      <c r="CJU87" s="209"/>
      <c r="CJV87" s="209"/>
      <c r="CJW87" s="209"/>
      <c r="CJX87" s="209"/>
      <c r="CJY87" s="209"/>
      <c r="CJZ87" s="209"/>
      <c r="CKA87" s="209"/>
      <c r="CKB87" s="209"/>
      <c r="CKC87" s="209"/>
      <c r="CKD87" s="209"/>
      <c r="CKE87" s="209"/>
      <c r="CKF87" s="209"/>
      <c r="CKG87" s="209"/>
      <c r="CKH87" s="209"/>
      <c r="CKI87" s="209"/>
      <c r="CKJ87" s="209"/>
      <c r="CKK87" s="209"/>
      <c r="CKL87" s="209"/>
      <c r="CKM87" s="209"/>
      <c r="CKN87" s="209"/>
      <c r="CKO87" s="209"/>
      <c r="CKP87" s="209"/>
      <c r="CKQ87" s="209"/>
      <c r="CKR87" s="209"/>
      <c r="CKS87" s="209"/>
      <c r="CKT87" s="209"/>
      <c r="CKU87" s="209"/>
      <c r="CKV87" s="209"/>
      <c r="CKW87" s="209"/>
      <c r="CKX87" s="209"/>
      <c r="CKY87" s="209"/>
      <c r="CKZ87" s="209"/>
      <c r="CLA87" s="209"/>
      <c r="CLB87" s="209"/>
      <c r="CLC87" s="209"/>
      <c r="CLD87" s="209"/>
      <c r="CLE87" s="209"/>
      <c r="CLF87" s="209"/>
      <c r="CLG87" s="209"/>
      <c r="CLH87" s="209"/>
      <c r="CLI87" s="209"/>
      <c r="CLJ87" s="209"/>
      <c r="CLK87" s="209"/>
      <c r="CLL87" s="209"/>
      <c r="CLM87" s="209"/>
      <c r="CLN87" s="209"/>
      <c r="CLO87" s="209"/>
      <c r="CLP87" s="209"/>
      <c r="CLQ87" s="209"/>
      <c r="CLR87" s="209"/>
      <c r="CLS87" s="209"/>
      <c r="CLT87" s="209"/>
      <c r="CLU87" s="209"/>
      <c r="CLV87" s="209"/>
      <c r="CLW87" s="209"/>
      <c r="CLX87" s="209"/>
      <c r="CLY87" s="209"/>
      <c r="CLZ87" s="209"/>
      <c r="CMA87" s="209"/>
      <c r="CMB87" s="209"/>
      <c r="CMC87" s="209"/>
      <c r="CMD87" s="209"/>
      <c r="CME87" s="209"/>
      <c r="CMF87" s="209"/>
      <c r="CMG87" s="209"/>
      <c r="CMH87" s="209"/>
      <c r="CMI87" s="209"/>
      <c r="CMJ87" s="209"/>
      <c r="CMK87" s="209"/>
      <c r="CML87" s="209"/>
      <c r="CMM87" s="209"/>
      <c r="CMN87" s="209"/>
      <c r="CMO87" s="209"/>
      <c r="CMP87" s="209"/>
      <c r="CMQ87" s="209"/>
      <c r="CMR87" s="209"/>
      <c r="CMS87" s="209"/>
      <c r="CMT87" s="209"/>
      <c r="CMU87" s="209"/>
      <c r="CMV87" s="209"/>
      <c r="CMW87" s="209"/>
      <c r="CMX87" s="209"/>
      <c r="CMY87" s="209"/>
      <c r="CMZ87" s="209"/>
      <c r="CNA87" s="209"/>
      <c r="CNB87" s="209"/>
      <c r="CNC87" s="209"/>
      <c r="CND87" s="209"/>
      <c r="CNE87" s="209"/>
      <c r="CNF87" s="209"/>
      <c r="CNG87" s="209"/>
      <c r="CNH87" s="209"/>
      <c r="CNI87" s="209"/>
      <c r="CNJ87" s="209"/>
      <c r="CNK87" s="209"/>
      <c r="CNL87" s="209"/>
      <c r="CNM87" s="209"/>
      <c r="CNN87" s="209"/>
      <c r="CNO87" s="209"/>
      <c r="CNP87" s="209"/>
      <c r="CNQ87" s="209"/>
      <c r="CNR87" s="209"/>
      <c r="CNS87" s="209"/>
      <c r="CNT87" s="209"/>
      <c r="CNU87" s="209"/>
      <c r="CNV87" s="209"/>
      <c r="CNW87" s="209"/>
      <c r="CNX87" s="209"/>
      <c r="CNY87" s="209"/>
      <c r="CNZ87" s="209"/>
      <c r="COA87" s="209"/>
      <c r="COB87" s="209"/>
      <c r="COC87" s="209"/>
      <c r="COD87" s="209"/>
      <c r="COE87" s="209"/>
      <c r="COF87" s="209"/>
      <c r="COG87" s="209"/>
      <c r="COH87" s="209"/>
      <c r="COI87" s="209"/>
      <c r="COJ87" s="209"/>
      <c r="COK87" s="209"/>
      <c r="COL87" s="209"/>
      <c r="COM87" s="209"/>
      <c r="CON87" s="209"/>
      <c r="COO87" s="209"/>
      <c r="COP87" s="209"/>
      <c r="COQ87" s="209"/>
      <c r="COR87" s="209"/>
      <c r="COS87" s="209"/>
      <c r="COT87" s="209"/>
      <c r="COU87" s="209"/>
      <c r="COV87" s="209"/>
      <c r="COW87" s="209"/>
      <c r="COX87" s="209"/>
      <c r="COY87" s="209"/>
      <c r="COZ87" s="209"/>
      <c r="CPA87" s="209"/>
      <c r="CPB87" s="209"/>
      <c r="CPC87" s="209"/>
      <c r="CPD87" s="209"/>
      <c r="CPE87" s="209"/>
      <c r="CPF87" s="209"/>
      <c r="CPG87" s="209"/>
      <c r="CPH87" s="209"/>
      <c r="CPI87" s="209"/>
      <c r="CPJ87" s="209"/>
      <c r="CPK87" s="209"/>
      <c r="CPL87" s="209"/>
      <c r="CPM87" s="209"/>
      <c r="CPN87" s="209"/>
      <c r="CPO87" s="209"/>
      <c r="CPP87" s="209"/>
      <c r="CPQ87" s="209"/>
      <c r="CPR87" s="209"/>
      <c r="CPS87" s="209"/>
      <c r="CPT87" s="209"/>
      <c r="CPU87" s="209"/>
      <c r="CPV87" s="209"/>
      <c r="CPW87" s="209"/>
      <c r="CPX87" s="209"/>
      <c r="CPY87" s="209"/>
      <c r="CPZ87" s="209"/>
      <c r="CQA87" s="209"/>
      <c r="CQB87" s="209"/>
      <c r="CQC87" s="209"/>
      <c r="CQD87" s="209"/>
      <c r="CQE87" s="209"/>
      <c r="CQF87" s="209"/>
      <c r="CQG87" s="209"/>
      <c r="CQH87" s="209"/>
      <c r="CQI87" s="209"/>
      <c r="CQJ87" s="209"/>
      <c r="CQK87" s="209"/>
      <c r="CQL87" s="209"/>
      <c r="CQM87" s="209"/>
      <c r="CQN87" s="209"/>
      <c r="CQO87" s="209"/>
      <c r="CQP87" s="209"/>
      <c r="CQQ87" s="209"/>
      <c r="CQR87" s="209"/>
      <c r="CQS87" s="209"/>
      <c r="CQT87" s="209"/>
      <c r="CQU87" s="209"/>
      <c r="CQV87" s="209"/>
      <c r="CQW87" s="209"/>
      <c r="CQX87" s="209"/>
      <c r="CQY87" s="209"/>
      <c r="CQZ87" s="209"/>
      <c r="CRA87" s="209"/>
      <c r="CRB87" s="209"/>
      <c r="CRC87" s="209"/>
      <c r="CRD87" s="209"/>
      <c r="CRE87" s="209"/>
      <c r="CRF87" s="209"/>
      <c r="CRG87" s="209"/>
      <c r="CRH87" s="209"/>
      <c r="CRI87" s="209"/>
      <c r="CRJ87" s="209"/>
      <c r="CRK87" s="209"/>
      <c r="CRL87" s="209"/>
      <c r="CRM87" s="209"/>
      <c r="CRN87" s="209"/>
      <c r="CRO87" s="209"/>
      <c r="CRP87" s="209"/>
      <c r="CRQ87" s="209"/>
      <c r="CRR87" s="209"/>
      <c r="CRS87" s="209"/>
      <c r="CRT87" s="209"/>
      <c r="CRU87" s="209"/>
      <c r="CRV87" s="209"/>
      <c r="CRW87" s="209"/>
      <c r="CRX87" s="209"/>
      <c r="CRY87" s="209"/>
      <c r="CRZ87" s="209"/>
      <c r="CSA87" s="209"/>
      <c r="CSB87" s="209"/>
      <c r="CSC87" s="209"/>
      <c r="CSD87" s="209"/>
      <c r="CSE87" s="209"/>
      <c r="CSF87" s="209"/>
      <c r="CSG87" s="209"/>
      <c r="CSH87" s="209"/>
      <c r="CSI87" s="209"/>
      <c r="CSJ87" s="209"/>
      <c r="CSK87" s="209"/>
      <c r="CSL87" s="209"/>
      <c r="CSM87" s="209"/>
      <c r="CSN87" s="209"/>
      <c r="CSO87" s="209"/>
      <c r="CSP87" s="209"/>
      <c r="CSQ87" s="209"/>
      <c r="CSR87" s="209"/>
      <c r="CSS87" s="209"/>
      <c r="CST87" s="209"/>
      <c r="CSU87" s="209"/>
      <c r="CSV87" s="209"/>
      <c r="CSW87" s="209"/>
      <c r="CSX87" s="209"/>
      <c r="CSY87" s="209"/>
      <c r="CSZ87" s="209"/>
      <c r="CTA87" s="209"/>
      <c r="CTB87" s="209"/>
      <c r="CTC87" s="209"/>
      <c r="CTD87" s="209"/>
      <c r="CTE87" s="209"/>
      <c r="CTF87" s="209"/>
      <c r="CTG87" s="209"/>
      <c r="CTH87" s="209"/>
      <c r="CTI87" s="209"/>
      <c r="CTJ87" s="209"/>
      <c r="CTK87" s="209"/>
      <c r="CTL87" s="209"/>
      <c r="CTM87" s="209"/>
      <c r="CTN87" s="209"/>
      <c r="CTO87" s="209"/>
      <c r="CTP87" s="209"/>
      <c r="CTQ87" s="209"/>
      <c r="CTR87" s="209"/>
      <c r="CTS87" s="209"/>
      <c r="CTT87" s="209"/>
      <c r="CTU87" s="209"/>
      <c r="CTV87" s="209"/>
      <c r="CTW87" s="209"/>
      <c r="CTX87" s="209"/>
      <c r="CTY87" s="209"/>
      <c r="CTZ87" s="209"/>
      <c r="CUA87" s="209"/>
      <c r="CUB87" s="209"/>
      <c r="CUC87" s="209"/>
      <c r="CUD87" s="209"/>
      <c r="CUE87" s="209"/>
      <c r="CUF87" s="209"/>
      <c r="CUG87" s="209"/>
      <c r="CUH87" s="209"/>
      <c r="CUI87" s="209"/>
      <c r="CUJ87" s="209"/>
      <c r="CUK87" s="209"/>
      <c r="CUL87" s="209"/>
      <c r="CUM87" s="209"/>
      <c r="CUN87" s="209"/>
      <c r="CUO87" s="209"/>
      <c r="CUP87" s="209"/>
      <c r="CUQ87" s="209"/>
      <c r="CUR87" s="209"/>
      <c r="CUS87" s="209"/>
      <c r="CUT87" s="209"/>
      <c r="CUU87" s="209"/>
      <c r="CUV87" s="209"/>
      <c r="CUW87" s="209"/>
      <c r="CUX87" s="209"/>
      <c r="CUY87" s="209"/>
      <c r="CUZ87" s="209"/>
      <c r="CVA87" s="209"/>
      <c r="CVB87" s="209"/>
      <c r="CVC87" s="209"/>
      <c r="CVD87" s="209"/>
      <c r="CVE87" s="209"/>
      <c r="CVF87" s="209"/>
      <c r="CVG87" s="209"/>
      <c r="CVH87" s="209"/>
      <c r="CVI87" s="209"/>
      <c r="CVJ87" s="209"/>
      <c r="CVK87" s="209"/>
      <c r="CVL87" s="209"/>
      <c r="CVM87" s="209"/>
      <c r="CVN87" s="209"/>
      <c r="CVO87" s="209"/>
      <c r="CVP87" s="209"/>
      <c r="CVQ87" s="209"/>
      <c r="CVR87" s="209"/>
      <c r="CVS87" s="209"/>
      <c r="CVT87" s="209"/>
      <c r="CVU87" s="209"/>
      <c r="CVV87" s="209"/>
      <c r="CVW87" s="209"/>
      <c r="CVX87" s="209"/>
      <c r="CVY87" s="209"/>
      <c r="CVZ87" s="209"/>
      <c r="CWA87" s="209"/>
      <c r="CWB87" s="209"/>
      <c r="CWC87" s="209"/>
      <c r="CWD87" s="209"/>
      <c r="CWE87" s="209"/>
      <c r="CWF87" s="209"/>
      <c r="CWG87" s="209"/>
      <c r="CWH87" s="209"/>
      <c r="CWI87" s="209"/>
      <c r="CWJ87" s="209"/>
      <c r="CWK87" s="209"/>
      <c r="CWL87" s="209"/>
      <c r="CWM87" s="209"/>
      <c r="CWN87" s="209"/>
      <c r="CWO87" s="209"/>
      <c r="CWP87" s="209"/>
      <c r="CWQ87" s="209"/>
      <c r="CWR87" s="209"/>
      <c r="CWS87" s="209"/>
      <c r="CWT87" s="209"/>
      <c r="CWU87" s="209"/>
      <c r="CWV87" s="209"/>
      <c r="CWW87" s="209"/>
      <c r="CWX87" s="209"/>
      <c r="CWY87" s="209"/>
      <c r="CWZ87" s="209"/>
      <c r="CXA87" s="209"/>
      <c r="CXB87" s="209"/>
      <c r="CXC87" s="209"/>
      <c r="CXD87" s="209"/>
      <c r="CXE87" s="209"/>
      <c r="CXF87" s="209"/>
      <c r="CXG87" s="209"/>
      <c r="CXH87" s="209"/>
      <c r="CXI87" s="209"/>
      <c r="CXJ87" s="209"/>
      <c r="CXK87" s="209"/>
      <c r="CXL87" s="209"/>
      <c r="CXM87" s="209"/>
      <c r="CXN87" s="209"/>
      <c r="CXO87" s="209"/>
      <c r="CXP87" s="209"/>
      <c r="CXQ87" s="209"/>
      <c r="CXR87" s="209"/>
      <c r="CXS87" s="209"/>
      <c r="CXT87" s="209"/>
      <c r="CXU87" s="209"/>
      <c r="CXV87" s="209"/>
      <c r="CXW87" s="209"/>
      <c r="CXX87" s="209"/>
      <c r="CXY87" s="209"/>
      <c r="CXZ87" s="209"/>
      <c r="CYA87" s="209"/>
      <c r="CYB87" s="209"/>
      <c r="CYC87" s="209"/>
      <c r="CYD87" s="209"/>
      <c r="CYE87" s="209"/>
      <c r="CYF87" s="209"/>
      <c r="CYG87" s="209"/>
      <c r="CYH87" s="209"/>
      <c r="CYI87" s="209"/>
      <c r="CYJ87" s="209"/>
      <c r="CYK87" s="209"/>
      <c r="CYL87" s="209"/>
      <c r="CYM87" s="209"/>
      <c r="CYN87" s="209"/>
      <c r="CYO87" s="209"/>
      <c r="CYP87" s="209"/>
      <c r="CYQ87" s="209"/>
      <c r="CYR87" s="209"/>
      <c r="CYS87" s="209"/>
      <c r="CYT87" s="209"/>
      <c r="CYU87" s="209"/>
      <c r="CYV87" s="209"/>
      <c r="CYW87" s="209"/>
      <c r="CYX87" s="209"/>
      <c r="CYY87" s="209"/>
      <c r="CYZ87" s="209"/>
      <c r="CZA87" s="209"/>
      <c r="CZB87" s="209"/>
      <c r="CZC87" s="209"/>
      <c r="CZD87" s="209"/>
      <c r="CZE87" s="209"/>
      <c r="CZF87" s="209"/>
      <c r="CZG87" s="209"/>
      <c r="CZH87" s="209"/>
      <c r="CZI87" s="209"/>
      <c r="CZJ87" s="209"/>
      <c r="CZK87" s="209"/>
      <c r="CZL87" s="209"/>
      <c r="CZM87" s="209"/>
      <c r="CZN87" s="209"/>
      <c r="CZO87" s="209"/>
      <c r="CZP87" s="209"/>
      <c r="CZQ87" s="209"/>
      <c r="CZR87" s="209"/>
      <c r="CZS87" s="209"/>
      <c r="CZT87" s="209"/>
      <c r="CZU87" s="209"/>
      <c r="CZV87" s="209"/>
      <c r="CZW87" s="209"/>
      <c r="CZX87" s="209"/>
      <c r="CZY87" s="209"/>
      <c r="CZZ87" s="209"/>
      <c r="DAA87" s="209"/>
      <c r="DAB87" s="209"/>
      <c r="DAC87" s="209"/>
      <c r="DAD87" s="209"/>
      <c r="DAE87" s="209"/>
      <c r="DAF87" s="209"/>
      <c r="DAG87" s="209"/>
      <c r="DAH87" s="209"/>
      <c r="DAI87" s="209"/>
      <c r="DAJ87" s="209"/>
      <c r="DAK87" s="209"/>
      <c r="DAL87" s="209"/>
      <c r="DAM87" s="209"/>
      <c r="DAN87" s="209"/>
      <c r="DAO87" s="209"/>
      <c r="DAP87" s="209"/>
      <c r="DAQ87" s="209"/>
      <c r="DAR87" s="209"/>
      <c r="DAS87" s="209"/>
      <c r="DAT87" s="209"/>
      <c r="DAU87" s="209"/>
      <c r="DAV87" s="209"/>
      <c r="DAW87" s="209"/>
      <c r="DAX87" s="209"/>
      <c r="DAY87" s="209"/>
      <c r="DAZ87" s="209"/>
      <c r="DBA87" s="209"/>
      <c r="DBB87" s="209"/>
      <c r="DBC87" s="209"/>
      <c r="DBD87" s="209"/>
      <c r="DBE87" s="209"/>
      <c r="DBF87" s="209"/>
      <c r="DBG87" s="209"/>
      <c r="DBH87" s="209"/>
      <c r="DBI87" s="209"/>
      <c r="DBJ87" s="209"/>
      <c r="DBK87" s="209"/>
      <c r="DBL87" s="209"/>
      <c r="DBM87" s="209"/>
      <c r="DBN87" s="209"/>
      <c r="DBO87" s="209"/>
      <c r="DBP87" s="209"/>
      <c r="DBQ87" s="209"/>
      <c r="DBR87" s="209"/>
      <c r="DBS87" s="209"/>
      <c r="DBT87" s="209"/>
      <c r="DBU87" s="209"/>
      <c r="DBV87" s="209"/>
      <c r="DBW87" s="209"/>
      <c r="DBX87" s="209"/>
      <c r="DBY87" s="209"/>
      <c r="DBZ87" s="209"/>
      <c r="DCA87" s="209"/>
      <c r="DCB87" s="209"/>
      <c r="DCC87" s="209"/>
      <c r="DCD87" s="209"/>
      <c r="DCE87" s="209"/>
      <c r="DCF87" s="209"/>
      <c r="DCG87" s="209"/>
      <c r="DCH87" s="209"/>
      <c r="DCI87" s="209"/>
      <c r="DCJ87" s="209"/>
      <c r="DCK87" s="209"/>
      <c r="DCL87" s="209"/>
      <c r="DCM87" s="209"/>
      <c r="DCN87" s="209"/>
      <c r="DCO87" s="209"/>
      <c r="DCP87" s="209"/>
      <c r="DCQ87" s="209"/>
      <c r="DCR87" s="209"/>
      <c r="DCS87" s="209"/>
      <c r="DCT87" s="209"/>
      <c r="DCU87" s="209"/>
      <c r="DCV87" s="209"/>
      <c r="DCW87" s="209"/>
      <c r="DCX87" s="209"/>
      <c r="DCY87" s="209"/>
      <c r="DCZ87" s="209"/>
      <c r="DDA87" s="209"/>
      <c r="DDB87" s="209"/>
      <c r="DDC87" s="209"/>
      <c r="DDD87" s="209"/>
      <c r="DDE87" s="209"/>
      <c r="DDF87" s="209"/>
      <c r="DDG87" s="209"/>
      <c r="DDH87" s="209"/>
      <c r="DDI87" s="209"/>
      <c r="DDJ87" s="209"/>
      <c r="DDK87" s="209"/>
      <c r="DDL87" s="209"/>
      <c r="DDM87" s="209"/>
      <c r="DDN87" s="209"/>
      <c r="DDO87" s="209"/>
      <c r="DDP87" s="209"/>
      <c r="DDQ87" s="209"/>
      <c r="DDR87" s="209"/>
      <c r="DDS87" s="209"/>
      <c r="DDT87" s="209"/>
      <c r="DDU87" s="209"/>
      <c r="DDV87" s="209"/>
      <c r="DDW87" s="209"/>
      <c r="DDX87" s="209"/>
      <c r="DDY87" s="209"/>
      <c r="DDZ87" s="209"/>
      <c r="DEA87" s="209"/>
      <c r="DEB87" s="209"/>
      <c r="DEC87" s="209"/>
      <c r="DED87" s="209"/>
      <c r="DEE87" s="209"/>
      <c r="DEF87" s="209"/>
      <c r="DEG87" s="209"/>
      <c r="DEH87" s="209"/>
      <c r="DEI87" s="209"/>
      <c r="DEJ87" s="209"/>
      <c r="DEK87" s="209"/>
      <c r="DEL87" s="209"/>
      <c r="DEM87" s="209"/>
      <c r="DEN87" s="209"/>
      <c r="DEO87" s="209"/>
      <c r="DEP87" s="209"/>
      <c r="DEQ87" s="209"/>
      <c r="DER87" s="209"/>
      <c r="DES87" s="209"/>
      <c r="DET87" s="209"/>
      <c r="DEU87" s="209"/>
      <c r="DEV87" s="209"/>
      <c r="DEW87" s="209"/>
      <c r="DEX87" s="209"/>
      <c r="DEY87" s="209"/>
      <c r="DEZ87" s="209"/>
      <c r="DFA87" s="209"/>
      <c r="DFB87" s="209"/>
      <c r="DFC87" s="209"/>
      <c r="DFD87" s="209"/>
      <c r="DFE87" s="209"/>
      <c r="DFF87" s="209"/>
      <c r="DFG87" s="209"/>
      <c r="DFH87" s="209"/>
      <c r="DFI87" s="209"/>
      <c r="DFJ87" s="209"/>
      <c r="DFK87" s="209"/>
      <c r="DFL87" s="209"/>
      <c r="DFM87" s="209"/>
      <c r="DFN87" s="209"/>
      <c r="DFO87" s="209"/>
      <c r="DFP87" s="209"/>
      <c r="DFQ87" s="209"/>
      <c r="DFR87" s="209"/>
      <c r="DFS87" s="209"/>
      <c r="DFT87" s="209"/>
      <c r="DFU87" s="209"/>
      <c r="DFV87" s="209"/>
      <c r="DFW87" s="209"/>
      <c r="DFX87" s="209"/>
      <c r="DFY87" s="209"/>
      <c r="DFZ87" s="209"/>
      <c r="DGA87" s="209"/>
      <c r="DGB87" s="209"/>
      <c r="DGC87" s="209"/>
      <c r="DGD87" s="209"/>
      <c r="DGE87" s="209"/>
      <c r="DGF87" s="209"/>
      <c r="DGG87" s="209"/>
      <c r="DGH87" s="209"/>
      <c r="DGI87" s="209"/>
      <c r="DGJ87" s="209"/>
      <c r="DGK87" s="209"/>
      <c r="DGL87" s="209"/>
      <c r="DGM87" s="209"/>
      <c r="DGN87" s="209"/>
      <c r="DGO87" s="209"/>
      <c r="DGP87" s="209"/>
      <c r="DGQ87" s="209"/>
      <c r="DGR87" s="209"/>
      <c r="DGS87" s="209"/>
      <c r="DGT87" s="209"/>
      <c r="DGU87" s="209"/>
      <c r="DGV87" s="209"/>
      <c r="DGW87" s="209"/>
      <c r="DGX87" s="209"/>
      <c r="DGY87" s="209"/>
      <c r="DGZ87" s="209"/>
      <c r="DHA87" s="209"/>
      <c r="DHB87" s="209"/>
      <c r="DHC87" s="209"/>
      <c r="DHD87" s="209"/>
      <c r="DHE87" s="209"/>
      <c r="DHF87" s="209"/>
      <c r="DHG87" s="209"/>
      <c r="DHH87" s="209"/>
      <c r="DHI87" s="209"/>
      <c r="DHJ87" s="209"/>
      <c r="DHK87" s="209"/>
      <c r="DHL87" s="209"/>
      <c r="DHM87" s="209"/>
      <c r="DHN87" s="209"/>
      <c r="DHO87" s="209"/>
      <c r="DHP87" s="209"/>
      <c r="DHQ87" s="209"/>
      <c r="DHR87" s="209"/>
      <c r="DHS87" s="209"/>
      <c r="DHT87" s="209"/>
      <c r="DHU87" s="209"/>
      <c r="DHV87" s="209"/>
      <c r="DHW87" s="209"/>
      <c r="DHX87" s="209"/>
      <c r="DHY87" s="209"/>
      <c r="DHZ87" s="209"/>
      <c r="DIA87" s="209"/>
      <c r="DIB87" s="209"/>
      <c r="DIC87" s="209"/>
      <c r="DID87" s="209"/>
      <c r="DIE87" s="209"/>
      <c r="DIF87" s="209"/>
      <c r="DIG87" s="209"/>
      <c r="DIH87" s="209"/>
      <c r="DII87" s="209"/>
      <c r="DIJ87" s="209"/>
      <c r="DIK87" s="209"/>
      <c r="DIL87" s="209"/>
      <c r="DIM87" s="209"/>
      <c r="DIN87" s="209"/>
      <c r="DIO87" s="209"/>
      <c r="DIP87" s="209"/>
      <c r="DIQ87" s="209"/>
      <c r="DIR87" s="209"/>
      <c r="DIS87" s="209"/>
      <c r="DIT87" s="209"/>
      <c r="DIU87" s="209"/>
      <c r="DIV87" s="209"/>
      <c r="DIW87" s="209"/>
      <c r="DIX87" s="209"/>
      <c r="DIY87" s="209"/>
      <c r="DIZ87" s="209"/>
      <c r="DJA87" s="209"/>
      <c r="DJB87" s="209"/>
      <c r="DJC87" s="209"/>
      <c r="DJD87" s="209"/>
      <c r="DJE87" s="209"/>
      <c r="DJF87" s="209"/>
      <c r="DJG87" s="209"/>
      <c r="DJH87" s="209"/>
      <c r="DJI87" s="209"/>
      <c r="DJJ87" s="209"/>
      <c r="DJK87" s="209"/>
      <c r="DJL87" s="209"/>
      <c r="DJM87" s="209"/>
      <c r="DJN87" s="209"/>
      <c r="DJO87" s="209"/>
      <c r="DJP87" s="209"/>
      <c r="DJQ87" s="209"/>
      <c r="DJR87" s="209"/>
      <c r="DJS87" s="209"/>
      <c r="DJT87" s="209"/>
      <c r="DJU87" s="209"/>
      <c r="DJV87" s="209"/>
      <c r="DJW87" s="209"/>
      <c r="DJX87" s="209"/>
      <c r="DJY87" s="209"/>
      <c r="DJZ87" s="209"/>
      <c r="DKA87" s="209"/>
      <c r="DKB87" s="209"/>
      <c r="DKC87" s="209"/>
      <c r="DKD87" s="209"/>
      <c r="DKE87" s="209"/>
      <c r="DKF87" s="209"/>
      <c r="DKG87" s="209"/>
      <c r="DKH87" s="209"/>
      <c r="DKI87" s="209"/>
      <c r="DKJ87" s="209"/>
      <c r="DKK87" s="209"/>
      <c r="DKL87" s="209"/>
      <c r="DKM87" s="209"/>
      <c r="DKN87" s="209"/>
      <c r="DKO87" s="209"/>
      <c r="DKP87" s="209"/>
      <c r="DKQ87" s="209"/>
      <c r="DKR87" s="209"/>
      <c r="DKS87" s="209"/>
      <c r="DKT87" s="209"/>
      <c r="DKU87" s="209"/>
      <c r="DKV87" s="209"/>
      <c r="DKW87" s="209"/>
      <c r="DKX87" s="209"/>
      <c r="DKY87" s="209"/>
      <c r="DKZ87" s="209"/>
      <c r="DLA87" s="209"/>
      <c r="DLB87" s="209"/>
      <c r="DLC87" s="209"/>
      <c r="DLD87" s="209"/>
      <c r="DLE87" s="209"/>
      <c r="DLF87" s="209"/>
      <c r="DLG87" s="209"/>
      <c r="DLH87" s="209"/>
      <c r="DLI87" s="209"/>
      <c r="DLJ87" s="209"/>
      <c r="DLK87" s="209"/>
      <c r="DLL87" s="209"/>
      <c r="DLM87" s="209"/>
      <c r="DLN87" s="209"/>
      <c r="DLO87" s="209"/>
      <c r="DLP87" s="209"/>
      <c r="DLQ87" s="209"/>
      <c r="DLR87" s="209"/>
      <c r="DLS87" s="209"/>
      <c r="DLT87" s="209"/>
      <c r="DLU87" s="209"/>
      <c r="DLV87" s="209"/>
      <c r="DLW87" s="209"/>
      <c r="DLX87" s="209"/>
      <c r="DLY87" s="209"/>
      <c r="DLZ87" s="209"/>
      <c r="DMA87" s="209"/>
      <c r="DMB87" s="209"/>
      <c r="DMC87" s="209"/>
      <c r="DMD87" s="209"/>
      <c r="DME87" s="209"/>
      <c r="DMF87" s="209"/>
      <c r="DMG87" s="209"/>
      <c r="DMH87" s="209"/>
      <c r="DMI87" s="209"/>
      <c r="DMJ87" s="209"/>
      <c r="DMK87" s="209"/>
      <c r="DML87" s="209"/>
      <c r="DMM87" s="209"/>
      <c r="DMN87" s="209"/>
      <c r="DMO87" s="209"/>
      <c r="DMP87" s="209"/>
      <c r="DMQ87" s="209"/>
      <c r="DMR87" s="209"/>
      <c r="DMS87" s="209"/>
      <c r="DMT87" s="209"/>
      <c r="DMU87" s="209"/>
      <c r="DMV87" s="209"/>
      <c r="DMW87" s="209"/>
      <c r="DMX87" s="209"/>
      <c r="DMY87" s="209"/>
      <c r="DMZ87" s="209"/>
      <c r="DNA87" s="209"/>
      <c r="DNB87" s="209"/>
      <c r="DNC87" s="209"/>
      <c r="DND87" s="209"/>
      <c r="DNE87" s="209"/>
      <c r="DNF87" s="209"/>
      <c r="DNG87" s="209"/>
      <c r="DNH87" s="209"/>
      <c r="DNI87" s="209"/>
      <c r="DNJ87" s="209"/>
      <c r="DNK87" s="209"/>
      <c r="DNL87" s="209"/>
      <c r="DNM87" s="209"/>
      <c r="DNN87" s="209"/>
      <c r="DNO87" s="209"/>
      <c r="DNP87" s="209"/>
      <c r="DNQ87" s="209"/>
      <c r="DNR87" s="209"/>
      <c r="DNS87" s="209"/>
      <c r="DNT87" s="209"/>
      <c r="DNU87" s="209"/>
      <c r="DNV87" s="209"/>
      <c r="DNW87" s="209"/>
      <c r="DNX87" s="209"/>
      <c r="DNY87" s="209"/>
      <c r="DNZ87" s="209"/>
      <c r="DOA87" s="209"/>
      <c r="DOB87" s="209"/>
      <c r="DOC87" s="209"/>
      <c r="DOD87" s="209"/>
      <c r="DOE87" s="209"/>
      <c r="DOF87" s="209"/>
      <c r="DOG87" s="209"/>
      <c r="DOH87" s="209"/>
      <c r="DOI87" s="209"/>
      <c r="DOJ87" s="209"/>
      <c r="DOK87" s="209"/>
      <c r="DOL87" s="209"/>
      <c r="DOM87" s="209"/>
      <c r="DON87" s="209"/>
      <c r="DOO87" s="209"/>
      <c r="DOP87" s="209"/>
      <c r="DOQ87" s="209"/>
      <c r="DOR87" s="209"/>
      <c r="DOS87" s="209"/>
      <c r="DOT87" s="209"/>
      <c r="DOU87" s="209"/>
      <c r="DOV87" s="209"/>
      <c r="DOW87" s="209"/>
      <c r="DOX87" s="209"/>
      <c r="DOY87" s="209"/>
      <c r="DOZ87" s="209"/>
      <c r="DPA87" s="209"/>
      <c r="DPB87" s="209"/>
      <c r="DPC87" s="209"/>
      <c r="DPD87" s="209"/>
      <c r="DPE87" s="209"/>
      <c r="DPF87" s="209"/>
      <c r="DPG87" s="209"/>
      <c r="DPH87" s="209"/>
      <c r="DPI87" s="209"/>
      <c r="DPJ87" s="209"/>
      <c r="DPK87" s="209"/>
      <c r="DPL87" s="209"/>
      <c r="DPM87" s="209"/>
      <c r="DPN87" s="209"/>
      <c r="DPO87" s="209"/>
      <c r="DPP87" s="209"/>
      <c r="DPQ87" s="209"/>
      <c r="DPR87" s="209"/>
      <c r="DPS87" s="209"/>
      <c r="DPT87" s="209"/>
      <c r="DPU87" s="209"/>
      <c r="DPV87" s="209"/>
      <c r="DPW87" s="209"/>
      <c r="DPX87" s="209"/>
      <c r="DPY87" s="209"/>
      <c r="DPZ87" s="209"/>
      <c r="DQA87" s="209"/>
      <c r="DQB87" s="209"/>
      <c r="DQC87" s="209"/>
      <c r="DQD87" s="209"/>
      <c r="DQE87" s="209"/>
      <c r="DQF87" s="209"/>
      <c r="DQG87" s="209"/>
      <c r="DQH87" s="209"/>
      <c r="DQI87" s="209"/>
      <c r="DQJ87" s="209"/>
      <c r="DQK87" s="209"/>
      <c r="DQL87" s="209"/>
      <c r="DQM87" s="209"/>
      <c r="DQN87" s="209"/>
      <c r="DQO87" s="209"/>
      <c r="DQP87" s="209"/>
      <c r="DQQ87" s="209"/>
      <c r="DQR87" s="209"/>
      <c r="DQS87" s="209"/>
      <c r="DQT87" s="209"/>
      <c r="DQU87" s="209"/>
      <c r="DQV87" s="209"/>
      <c r="DQW87" s="209"/>
      <c r="DQX87" s="209"/>
      <c r="DQY87" s="209"/>
      <c r="DQZ87" s="209"/>
      <c r="DRA87" s="209"/>
      <c r="DRB87" s="209"/>
      <c r="DRC87" s="209"/>
      <c r="DRD87" s="209"/>
      <c r="DRE87" s="209"/>
      <c r="DRF87" s="209"/>
      <c r="DRG87" s="209"/>
      <c r="DRH87" s="209"/>
      <c r="DRI87" s="209"/>
      <c r="DRJ87" s="209"/>
      <c r="DRK87" s="209"/>
      <c r="DRL87" s="209"/>
      <c r="DRM87" s="209"/>
      <c r="DRN87" s="209"/>
      <c r="DRO87" s="209"/>
      <c r="DRP87" s="209"/>
      <c r="DRQ87" s="209"/>
      <c r="DRR87" s="209"/>
      <c r="DRS87" s="209"/>
      <c r="DRT87" s="209"/>
      <c r="DRU87" s="209"/>
      <c r="DRV87" s="209"/>
      <c r="DRW87" s="209"/>
      <c r="DRX87" s="209"/>
      <c r="DRY87" s="209"/>
      <c r="DRZ87" s="209"/>
      <c r="DSA87" s="209"/>
      <c r="DSB87" s="209"/>
      <c r="DSC87" s="209"/>
      <c r="DSD87" s="209"/>
      <c r="DSE87" s="209"/>
      <c r="DSF87" s="209"/>
      <c r="DSG87" s="209"/>
      <c r="DSH87" s="209"/>
      <c r="DSI87" s="209"/>
      <c r="DSJ87" s="209"/>
      <c r="DSK87" s="209"/>
      <c r="DSL87" s="209"/>
      <c r="DSM87" s="209"/>
      <c r="DSN87" s="209"/>
      <c r="DSO87" s="209"/>
      <c r="DSP87" s="209"/>
      <c r="DSQ87" s="209"/>
      <c r="DSR87" s="209"/>
      <c r="DSS87" s="209"/>
      <c r="DST87" s="209"/>
      <c r="DSU87" s="209"/>
      <c r="DSV87" s="209"/>
      <c r="DSW87" s="209"/>
      <c r="DSX87" s="209"/>
      <c r="DSY87" s="209"/>
      <c r="DSZ87" s="209"/>
      <c r="DTA87" s="209"/>
      <c r="DTB87" s="209"/>
      <c r="DTC87" s="209"/>
      <c r="DTD87" s="209"/>
      <c r="DTE87" s="209"/>
      <c r="DTF87" s="209"/>
      <c r="DTG87" s="209"/>
      <c r="DTH87" s="209"/>
      <c r="DTI87" s="209"/>
      <c r="DTJ87" s="209"/>
      <c r="DTK87" s="209"/>
      <c r="DTL87" s="209"/>
      <c r="DTM87" s="209"/>
      <c r="DTN87" s="209"/>
      <c r="DTO87" s="209"/>
      <c r="DTP87" s="209"/>
      <c r="DTQ87" s="209"/>
      <c r="DTR87" s="209"/>
      <c r="DTS87" s="209"/>
      <c r="DTT87" s="209"/>
      <c r="DTU87" s="209"/>
      <c r="DTV87" s="209"/>
      <c r="DTW87" s="209"/>
      <c r="DTX87" s="209"/>
      <c r="DTY87" s="209"/>
      <c r="DTZ87" s="209"/>
      <c r="DUA87" s="209"/>
      <c r="DUB87" s="209"/>
      <c r="DUC87" s="209"/>
      <c r="DUD87" s="209"/>
      <c r="DUE87" s="209"/>
      <c r="DUF87" s="209"/>
      <c r="DUG87" s="209"/>
      <c r="DUH87" s="209"/>
      <c r="DUI87" s="209"/>
      <c r="DUJ87" s="209"/>
      <c r="DUK87" s="209"/>
      <c r="DUL87" s="209"/>
      <c r="DUM87" s="209"/>
      <c r="DUN87" s="209"/>
      <c r="DUO87" s="209"/>
      <c r="DUP87" s="209"/>
      <c r="DUQ87" s="209"/>
      <c r="DUR87" s="209"/>
      <c r="DUS87" s="209"/>
      <c r="DUT87" s="209"/>
      <c r="DUU87" s="209"/>
      <c r="DUV87" s="209"/>
      <c r="DUW87" s="209"/>
      <c r="DUX87" s="209"/>
      <c r="DUY87" s="209"/>
      <c r="DUZ87" s="209"/>
      <c r="DVA87" s="209"/>
      <c r="DVB87" s="209"/>
      <c r="DVC87" s="209"/>
      <c r="DVD87" s="209"/>
      <c r="DVE87" s="209"/>
      <c r="DVF87" s="209"/>
      <c r="DVG87" s="209"/>
      <c r="DVH87" s="209"/>
      <c r="DVI87" s="209"/>
      <c r="DVJ87" s="209"/>
      <c r="DVK87" s="209"/>
      <c r="DVL87" s="209"/>
      <c r="DVM87" s="209"/>
      <c r="DVN87" s="209"/>
      <c r="DVO87" s="209"/>
      <c r="DVP87" s="209"/>
      <c r="DVQ87" s="209"/>
      <c r="DVR87" s="209"/>
      <c r="DVS87" s="209"/>
      <c r="DVT87" s="209"/>
      <c r="DVU87" s="209"/>
      <c r="DVV87" s="209"/>
      <c r="DVW87" s="209"/>
      <c r="DVX87" s="209"/>
      <c r="DVY87" s="209"/>
      <c r="DVZ87" s="209"/>
      <c r="DWA87" s="209"/>
      <c r="DWB87" s="209"/>
      <c r="DWC87" s="209"/>
      <c r="DWD87" s="209"/>
      <c r="DWE87" s="209"/>
      <c r="DWF87" s="209"/>
      <c r="DWG87" s="209"/>
      <c r="DWH87" s="209"/>
      <c r="DWI87" s="209"/>
      <c r="DWJ87" s="209"/>
      <c r="DWK87" s="209"/>
      <c r="DWL87" s="209"/>
      <c r="DWM87" s="209"/>
      <c r="DWN87" s="209"/>
      <c r="DWO87" s="209"/>
      <c r="DWP87" s="209"/>
      <c r="DWQ87" s="209"/>
      <c r="DWR87" s="209"/>
      <c r="DWS87" s="209"/>
      <c r="DWT87" s="209"/>
      <c r="DWU87" s="209"/>
      <c r="DWV87" s="209"/>
      <c r="DWW87" s="209"/>
      <c r="DWX87" s="209"/>
      <c r="DWY87" s="209"/>
      <c r="DWZ87" s="209"/>
      <c r="DXA87" s="209"/>
      <c r="DXB87" s="209"/>
      <c r="DXC87" s="209"/>
      <c r="DXD87" s="209"/>
      <c r="DXE87" s="209"/>
      <c r="DXF87" s="209"/>
      <c r="DXG87" s="209"/>
      <c r="DXH87" s="209"/>
      <c r="DXI87" s="209"/>
      <c r="DXJ87" s="209"/>
      <c r="DXK87" s="209"/>
      <c r="DXL87" s="209"/>
      <c r="DXM87" s="209"/>
      <c r="DXN87" s="209"/>
      <c r="DXO87" s="209"/>
      <c r="DXP87" s="209"/>
      <c r="DXQ87" s="209"/>
      <c r="DXR87" s="209"/>
      <c r="DXS87" s="209"/>
      <c r="DXT87" s="209"/>
      <c r="DXU87" s="209"/>
      <c r="DXV87" s="209"/>
      <c r="DXW87" s="209"/>
      <c r="DXX87" s="209"/>
      <c r="DXY87" s="209"/>
      <c r="DXZ87" s="209"/>
      <c r="DYA87" s="209"/>
      <c r="DYB87" s="209"/>
      <c r="DYC87" s="209"/>
      <c r="DYD87" s="209"/>
      <c r="DYE87" s="209"/>
      <c r="DYF87" s="209"/>
      <c r="DYG87" s="209"/>
      <c r="DYH87" s="209"/>
      <c r="DYI87" s="209"/>
      <c r="DYJ87" s="209"/>
      <c r="DYK87" s="209"/>
      <c r="DYL87" s="209"/>
      <c r="DYM87" s="209"/>
      <c r="DYN87" s="209"/>
      <c r="DYO87" s="209"/>
      <c r="DYP87" s="209"/>
      <c r="DYQ87" s="209"/>
      <c r="DYR87" s="209"/>
      <c r="DYS87" s="209"/>
      <c r="DYT87" s="209"/>
      <c r="DYU87" s="209"/>
      <c r="DYV87" s="209"/>
      <c r="DYW87" s="209"/>
      <c r="DYX87" s="209"/>
      <c r="DYY87" s="209"/>
      <c r="DYZ87" s="209"/>
      <c r="DZA87" s="209"/>
      <c r="DZB87" s="209"/>
      <c r="DZC87" s="209"/>
      <c r="DZD87" s="209"/>
      <c r="DZE87" s="209"/>
      <c r="DZF87" s="209"/>
      <c r="DZG87" s="209"/>
      <c r="DZH87" s="209"/>
      <c r="DZI87" s="209"/>
      <c r="DZJ87" s="209"/>
      <c r="DZK87" s="209"/>
      <c r="DZL87" s="209"/>
      <c r="DZM87" s="209"/>
      <c r="DZN87" s="209"/>
      <c r="DZO87" s="209"/>
      <c r="DZP87" s="209"/>
      <c r="DZQ87" s="209"/>
      <c r="DZR87" s="209"/>
      <c r="DZS87" s="209"/>
      <c r="DZT87" s="209"/>
      <c r="DZU87" s="209"/>
      <c r="DZV87" s="209"/>
      <c r="DZW87" s="209"/>
      <c r="DZX87" s="209"/>
      <c r="DZY87" s="209"/>
      <c r="DZZ87" s="209"/>
      <c r="EAA87" s="209"/>
      <c r="EAB87" s="209"/>
      <c r="EAC87" s="209"/>
      <c r="EAD87" s="209"/>
      <c r="EAE87" s="209"/>
      <c r="EAF87" s="209"/>
      <c r="EAG87" s="209"/>
      <c r="EAH87" s="209"/>
      <c r="EAI87" s="209"/>
      <c r="EAJ87" s="209"/>
      <c r="EAK87" s="209"/>
      <c r="EAL87" s="209"/>
      <c r="EAM87" s="209"/>
      <c r="EAN87" s="209"/>
      <c r="EAO87" s="209"/>
      <c r="EAP87" s="209"/>
      <c r="EAQ87" s="209"/>
      <c r="EAR87" s="209"/>
      <c r="EAS87" s="209"/>
      <c r="EAT87" s="209"/>
      <c r="EAU87" s="209"/>
      <c r="EAV87" s="209"/>
      <c r="EAW87" s="209"/>
      <c r="EAX87" s="209"/>
      <c r="EAY87" s="209"/>
      <c r="EAZ87" s="209"/>
      <c r="EBA87" s="209"/>
      <c r="EBB87" s="209"/>
      <c r="EBC87" s="209"/>
      <c r="EBD87" s="209"/>
      <c r="EBE87" s="209"/>
      <c r="EBF87" s="209"/>
      <c r="EBG87" s="209"/>
      <c r="EBH87" s="209"/>
      <c r="EBI87" s="209"/>
      <c r="EBJ87" s="209"/>
      <c r="EBK87" s="209"/>
      <c r="EBL87" s="209"/>
      <c r="EBM87" s="209"/>
      <c r="EBN87" s="209"/>
      <c r="EBO87" s="209"/>
      <c r="EBP87" s="209"/>
      <c r="EBQ87" s="209"/>
      <c r="EBR87" s="209"/>
      <c r="EBS87" s="209"/>
      <c r="EBT87" s="209"/>
      <c r="EBU87" s="209"/>
      <c r="EBV87" s="209"/>
      <c r="EBW87" s="209"/>
      <c r="EBX87" s="209"/>
      <c r="EBY87" s="209"/>
      <c r="EBZ87" s="209"/>
      <c r="ECA87" s="209"/>
      <c r="ECB87" s="209"/>
      <c r="ECC87" s="209"/>
      <c r="ECD87" s="209"/>
      <c r="ECE87" s="209"/>
      <c r="ECF87" s="209"/>
      <c r="ECG87" s="209"/>
      <c r="ECH87" s="209"/>
      <c r="ECI87" s="209"/>
      <c r="ECJ87" s="209"/>
      <c r="ECK87" s="209"/>
      <c r="ECL87" s="209"/>
      <c r="ECM87" s="209"/>
      <c r="ECN87" s="209"/>
      <c r="ECO87" s="209"/>
      <c r="ECP87" s="209"/>
      <c r="ECQ87" s="209"/>
      <c r="ECR87" s="209"/>
      <c r="ECS87" s="209"/>
      <c r="ECT87" s="209"/>
      <c r="ECU87" s="209"/>
      <c r="ECV87" s="209"/>
      <c r="ECW87" s="209"/>
      <c r="ECX87" s="209"/>
      <c r="ECY87" s="209"/>
      <c r="ECZ87" s="209"/>
      <c r="EDA87" s="209"/>
      <c r="EDB87" s="209"/>
      <c r="EDC87" s="209"/>
      <c r="EDD87" s="209"/>
      <c r="EDE87" s="209"/>
      <c r="EDF87" s="209"/>
      <c r="EDG87" s="209"/>
      <c r="EDH87" s="209"/>
      <c r="EDI87" s="209"/>
      <c r="EDJ87" s="209"/>
      <c r="EDK87" s="209"/>
      <c r="EDL87" s="209"/>
      <c r="EDM87" s="209"/>
      <c r="EDN87" s="209"/>
      <c r="EDO87" s="209"/>
      <c r="EDP87" s="209"/>
      <c r="EDQ87" s="209"/>
      <c r="EDR87" s="209"/>
      <c r="EDS87" s="209"/>
      <c r="EDT87" s="209"/>
      <c r="EDU87" s="209"/>
      <c r="EDV87" s="209"/>
      <c r="EDW87" s="209"/>
      <c r="EDX87" s="209"/>
      <c r="EDY87" s="209"/>
      <c r="EDZ87" s="209"/>
      <c r="EEA87" s="209"/>
      <c r="EEB87" s="209"/>
      <c r="EEC87" s="209"/>
      <c r="EED87" s="209"/>
      <c r="EEE87" s="209"/>
      <c r="EEF87" s="209"/>
      <c r="EEG87" s="209"/>
      <c r="EEH87" s="209"/>
      <c r="EEI87" s="209"/>
      <c r="EEJ87" s="209"/>
      <c r="EEK87" s="209"/>
      <c r="EEL87" s="209"/>
      <c r="EEM87" s="209"/>
      <c r="EEN87" s="209"/>
      <c r="EEO87" s="209"/>
      <c r="EEP87" s="209"/>
      <c r="EEQ87" s="209"/>
      <c r="EER87" s="209"/>
      <c r="EES87" s="209"/>
      <c r="EET87" s="209"/>
      <c r="EEU87" s="209"/>
      <c r="EEV87" s="209"/>
      <c r="EEW87" s="209"/>
      <c r="EEX87" s="209"/>
      <c r="EEY87" s="209"/>
      <c r="EEZ87" s="209"/>
      <c r="EFA87" s="209"/>
      <c r="EFB87" s="209"/>
      <c r="EFC87" s="209"/>
      <c r="EFD87" s="209"/>
      <c r="EFE87" s="209"/>
      <c r="EFF87" s="209"/>
      <c r="EFG87" s="209"/>
      <c r="EFH87" s="209"/>
      <c r="EFI87" s="209"/>
      <c r="EFJ87" s="209"/>
      <c r="EFK87" s="209"/>
      <c r="EFL87" s="209"/>
      <c r="EFM87" s="209"/>
      <c r="EFN87" s="209"/>
      <c r="EFO87" s="209"/>
      <c r="EFP87" s="209"/>
      <c r="EFQ87" s="209"/>
      <c r="EFR87" s="209"/>
      <c r="EFS87" s="209"/>
      <c r="EFT87" s="209"/>
      <c r="EFU87" s="209"/>
      <c r="EFV87" s="209"/>
      <c r="EFW87" s="209"/>
      <c r="EFX87" s="209"/>
      <c r="EFY87" s="209"/>
      <c r="EFZ87" s="209"/>
      <c r="EGA87" s="209"/>
      <c r="EGB87" s="209"/>
      <c r="EGC87" s="209"/>
      <c r="EGD87" s="209"/>
      <c r="EGE87" s="209"/>
      <c r="EGF87" s="209"/>
      <c r="EGG87" s="209"/>
      <c r="EGH87" s="209"/>
      <c r="EGI87" s="209"/>
      <c r="EGJ87" s="209"/>
      <c r="EGK87" s="209"/>
      <c r="EGL87" s="209"/>
      <c r="EGM87" s="209"/>
      <c r="EGN87" s="209"/>
      <c r="EGO87" s="209"/>
      <c r="EGP87" s="209"/>
      <c r="EGQ87" s="209"/>
      <c r="EGR87" s="209"/>
      <c r="EGS87" s="209"/>
      <c r="EGT87" s="209"/>
      <c r="EGU87" s="209"/>
      <c r="EGV87" s="209"/>
      <c r="EGW87" s="209"/>
      <c r="EGX87" s="209"/>
      <c r="EGY87" s="209"/>
      <c r="EGZ87" s="209"/>
      <c r="EHA87" s="209"/>
      <c r="EHB87" s="209"/>
      <c r="EHC87" s="209"/>
      <c r="EHD87" s="209"/>
      <c r="EHE87" s="209"/>
      <c r="EHF87" s="209"/>
      <c r="EHG87" s="209"/>
      <c r="EHH87" s="209"/>
      <c r="EHI87" s="209"/>
      <c r="EHJ87" s="209"/>
      <c r="EHK87" s="209"/>
      <c r="EHL87" s="209"/>
      <c r="EHM87" s="209"/>
      <c r="EHN87" s="209"/>
      <c r="EHO87" s="209"/>
      <c r="EHP87" s="209"/>
      <c r="EHQ87" s="209"/>
      <c r="EHR87" s="209"/>
      <c r="EHS87" s="209"/>
      <c r="EHT87" s="209"/>
      <c r="EHU87" s="209"/>
      <c r="EHV87" s="209"/>
      <c r="EHW87" s="209"/>
      <c r="EHX87" s="209"/>
      <c r="EHY87" s="209"/>
      <c r="EHZ87" s="209"/>
      <c r="EIA87" s="209"/>
      <c r="EIB87" s="209"/>
      <c r="EIC87" s="209"/>
      <c r="EID87" s="209"/>
      <c r="EIE87" s="209"/>
      <c r="EIF87" s="209"/>
      <c r="EIG87" s="209"/>
      <c r="EIH87" s="209"/>
      <c r="EII87" s="209"/>
      <c r="EIJ87" s="209"/>
      <c r="EIK87" s="209"/>
      <c r="EIL87" s="209"/>
      <c r="EIM87" s="209"/>
      <c r="EIN87" s="209"/>
      <c r="EIO87" s="209"/>
      <c r="EIP87" s="209"/>
      <c r="EIQ87" s="209"/>
      <c r="EIR87" s="209"/>
      <c r="EIS87" s="209"/>
      <c r="EIT87" s="209"/>
      <c r="EIU87" s="209"/>
      <c r="EIV87" s="209"/>
      <c r="EIW87" s="209"/>
      <c r="EIX87" s="209"/>
      <c r="EIY87" s="209"/>
      <c r="EIZ87" s="209"/>
      <c r="EJA87" s="209"/>
      <c r="EJB87" s="209"/>
      <c r="EJC87" s="209"/>
      <c r="EJD87" s="209"/>
      <c r="EJE87" s="209"/>
      <c r="EJF87" s="209"/>
      <c r="EJG87" s="209"/>
      <c r="EJH87" s="209"/>
      <c r="EJI87" s="209"/>
      <c r="EJJ87" s="209"/>
      <c r="EJK87" s="209"/>
      <c r="EJL87" s="209"/>
      <c r="EJM87" s="209"/>
      <c r="EJN87" s="209"/>
      <c r="EJO87" s="209"/>
      <c r="EJP87" s="209"/>
      <c r="EJQ87" s="209"/>
      <c r="EJR87" s="209"/>
      <c r="EJS87" s="209"/>
      <c r="EJT87" s="209"/>
      <c r="EJU87" s="209"/>
      <c r="EJV87" s="209"/>
      <c r="EJW87" s="209"/>
      <c r="EJX87" s="209"/>
      <c r="EJY87" s="209"/>
      <c r="EJZ87" s="209"/>
      <c r="EKA87" s="209"/>
      <c r="EKB87" s="209"/>
      <c r="EKC87" s="209"/>
      <c r="EKD87" s="209"/>
      <c r="EKE87" s="209"/>
      <c r="EKF87" s="209"/>
      <c r="EKG87" s="209"/>
      <c r="EKH87" s="209"/>
      <c r="EKI87" s="209"/>
      <c r="EKJ87" s="209"/>
      <c r="EKK87" s="209"/>
      <c r="EKL87" s="209"/>
      <c r="EKM87" s="209"/>
      <c r="EKN87" s="209"/>
      <c r="EKO87" s="209"/>
      <c r="EKP87" s="209"/>
      <c r="EKQ87" s="209"/>
      <c r="EKR87" s="209"/>
      <c r="EKS87" s="209"/>
      <c r="EKT87" s="209"/>
      <c r="EKU87" s="209"/>
      <c r="EKV87" s="209"/>
      <c r="EKW87" s="209"/>
      <c r="EKX87" s="209"/>
      <c r="EKY87" s="209"/>
      <c r="EKZ87" s="209"/>
      <c r="ELA87" s="209"/>
      <c r="ELB87" s="209"/>
      <c r="ELC87" s="209"/>
      <c r="ELD87" s="209"/>
      <c r="ELE87" s="209"/>
      <c r="ELF87" s="209"/>
      <c r="ELG87" s="209"/>
      <c r="ELH87" s="209"/>
      <c r="ELI87" s="209"/>
      <c r="ELJ87" s="209"/>
      <c r="ELK87" s="209"/>
      <c r="ELL87" s="209"/>
      <c r="ELM87" s="209"/>
      <c r="ELN87" s="209"/>
      <c r="ELO87" s="209"/>
      <c r="ELP87" s="209"/>
      <c r="ELQ87" s="209"/>
      <c r="ELR87" s="209"/>
      <c r="ELS87" s="209"/>
      <c r="ELT87" s="209"/>
      <c r="ELU87" s="209"/>
      <c r="ELV87" s="209"/>
      <c r="ELW87" s="209"/>
      <c r="ELX87" s="209"/>
      <c r="ELY87" s="209"/>
      <c r="ELZ87" s="209"/>
      <c r="EMA87" s="209"/>
      <c r="EMB87" s="209"/>
      <c r="EMC87" s="209"/>
      <c r="EMD87" s="209"/>
      <c r="EME87" s="209"/>
      <c r="EMF87" s="209"/>
      <c r="EMG87" s="209"/>
      <c r="EMH87" s="209"/>
      <c r="EMI87" s="209"/>
      <c r="EMJ87" s="209"/>
      <c r="EMK87" s="209"/>
      <c r="EML87" s="209"/>
      <c r="EMM87" s="209"/>
      <c r="EMN87" s="209"/>
      <c r="EMO87" s="209"/>
      <c r="EMP87" s="209"/>
      <c r="EMQ87" s="209"/>
      <c r="EMR87" s="209"/>
      <c r="EMS87" s="209"/>
      <c r="EMT87" s="209"/>
      <c r="EMU87" s="209"/>
      <c r="EMV87" s="209"/>
      <c r="EMW87" s="209"/>
      <c r="EMX87" s="209"/>
      <c r="EMY87" s="209"/>
      <c r="EMZ87" s="209"/>
      <c r="ENA87" s="209"/>
      <c r="ENB87" s="209"/>
      <c r="ENC87" s="209"/>
      <c r="END87" s="209"/>
      <c r="ENE87" s="209"/>
      <c r="ENF87" s="209"/>
      <c r="ENG87" s="209"/>
      <c r="ENH87" s="209"/>
      <c r="ENI87" s="209"/>
      <c r="ENJ87" s="209"/>
      <c r="ENK87" s="209"/>
      <c r="ENL87" s="209"/>
      <c r="ENM87" s="209"/>
      <c r="ENN87" s="209"/>
      <c r="ENO87" s="209"/>
      <c r="ENP87" s="209"/>
      <c r="ENQ87" s="209"/>
      <c r="ENR87" s="209"/>
      <c r="ENS87" s="209"/>
      <c r="ENT87" s="209"/>
      <c r="ENU87" s="209"/>
      <c r="ENV87" s="209"/>
      <c r="ENW87" s="209"/>
      <c r="ENX87" s="209"/>
      <c r="ENY87" s="209"/>
      <c r="ENZ87" s="209"/>
      <c r="EOA87" s="209"/>
      <c r="EOB87" s="209"/>
      <c r="EOC87" s="209"/>
      <c r="EOD87" s="209"/>
      <c r="EOE87" s="209"/>
      <c r="EOF87" s="209"/>
      <c r="EOG87" s="209"/>
      <c r="EOH87" s="209"/>
      <c r="EOI87" s="209"/>
      <c r="EOJ87" s="209"/>
      <c r="EOK87" s="209"/>
      <c r="EOL87" s="209"/>
      <c r="EOM87" s="209"/>
      <c r="EON87" s="209"/>
      <c r="EOO87" s="209"/>
      <c r="EOP87" s="209"/>
      <c r="EOQ87" s="209"/>
      <c r="EOR87" s="209"/>
      <c r="EOS87" s="209"/>
      <c r="EOT87" s="209"/>
      <c r="EOU87" s="209"/>
      <c r="EOV87" s="209"/>
      <c r="EOW87" s="209"/>
      <c r="EOX87" s="209"/>
      <c r="EOY87" s="209"/>
      <c r="EOZ87" s="209"/>
      <c r="EPA87" s="209"/>
      <c r="EPB87" s="209"/>
      <c r="EPC87" s="209"/>
      <c r="EPD87" s="209"/>
      <c r="EPE87" s="209"/>
      <c r="EPF87" s="209"/>
      <c r="EPG87" s="209"/>
      <c r="EPH87" s="209"/>
      <c r="EPI87" s="209"/>
      <c r="EPJ87" s="209"/>
      <c r="EPK87" s="209"/>
      <c r="EPL87" s="209"/>
      <c r="EPM87" s="209"/>
      <c r="EPN87" s="209"/>
      <c r="EPO87" s="209"/>
      <c r="EPP87" s="209"/>
      <c r="EPQ87" s="209"/>
      <c r="EPR87" s="209"/>
      <c r="EPS87" s="209"/>
      <c r="EPT87" s="209"/>
      <c r="EPU87" s="209"/>
      <c r="EPV87" s="209"/>
      <c r="EPW87" s="209"/>
      <c r="EPX87" s="209"/>
      <c r="EPY87" s="209"/>
      <c r="EPZ87" s="209"/>
      <c r="EQA87" s="209"/>
      <c r="EQB87" s="209"/>
      <c r="EQC87" s="209"/>
      <c r="EQD87" s="209"/>
      <c r="EQE87" s="209"/>
      <c r="EQF87" s="209"/>
      <c r="EQG87" s="209"/>
      <c r="EQH87" s="209"/>
      <c r="EQI87" s="209"/>
      <c r="EQJ87" s="209"/>
      <c r="EQK87" s="209"/>
      <c r="EQL87" s="209"/>
      <c r="EQM87" s="209"/>
      <c r="EQN87" s="209"/>
      <c r="EQO87" s="209"/>
      <c r="EQP87" s="209"/>
      <c r="EQQ87" s="209"/>
      <c r="EQR87" s="209"/>
      <c r="EQS87" s="209"/>
      <c r="EQT87" s="209"/>
      <c r="EQU87" s="209"/>
      <c r="EQV87" s="209"/>
      <c r="EQW87" s="209"/>
      <c r="EQX87" s="209"/>
      <c r="EQY87" s="209"/>
      <c r="EQZ87" s="209"/>
      <c r="ERA87" s="209"/>
      <c r="ERB87" s="209"/>
      <c r="ERC87" s="209"/>
      <c r="ERD87" s="209"/>
      <c r="ERE87" s="209"/>
      <c r="ERF87" s="209"/>
      <c r="ERG87" s="209"/>
      <c r="ERH87" s="209"/>
      <c r="ERI87" s="209"/>
      <c r="ERJ87" s="209"/>
      <c r="ERK87" s="209"/>
      <c r="ERL87" s="209"/>
      <c r="ERM87" s="209"/>
      <c r="ERN87" s="209"/>
      <c r="ERO87" s="209"/>
      <c r="ERP87" s="209"/>
      <c r="ERQ87" s="209"/>
      <c r="ERR87" s="209"/>
      <c r="ERS87" s="209"/>
      <c r="ERT87" s="209"/>
      <c r="ERU87" s="209"/>
      <c r="ERV87" s="209"/>
      <c r="ERW87" s="209"/>
      <c r="ERX87" s="209"/>
      <c r="ERY87" s="209"/>
      <c r="ERZ87" s="209"/>
      <c r="ESA87" s="209"/>
      <c r="ESB87" s="209"/>
      <c r="ESC87" s="209"/>
      <c r="ESD87" s="209"/>
      <c r="ESE87" s="209"/>
      <c r="ESF87" s="209"/>
      <c r="ESG87" s="209"/>
      <c r="ESH87" s="209"/>
      <c r="ESI87" s="209"/>
      <c r="ESJ87" s="209"/>
      <c r="ESK87" s="209"/>
      <c r="ESL87" s="209"/>
      <c r="ESM87" s="209"/>
      <c r="ESN87" s="209"/>
      <c r="ESO87" s="209"/>
      <c r="ESP87" s="209"/>
      <c r="ESQ87" s="209"/>
      <c r="ESR87" s="209"/>
      <c r="ESS87" s="209"/>
      <c r="EST87" s="209"/>
      <c r="ESU87" s="209"/>
      <c r="ESV87" s="209"/>
      <c r="ESW87" s="209"/>
      <c r="ESX87" s="209"/>
      <c r="ESY87" s="209"/>
      <c r="ESZ87" s="209"/>
      <c r="ETA87" s="209"/>
      <c r="ETB87" s="209"/>
      <c r="ETC87" s="209"/>
      <c r="ETD87" s="209"/>
      <c r="ETE87" s="209"/>
      <c r="ETF87" s="209"/>
      <c r="ETG87" s="209"/>
      <c r="ETH87" s="209"/>
      <c r="ETI87" s="209"/>
      <c r="ETJ87" s="209"/>
      <c r="ETK87" s="209"/>
      <c r="ETL87" s="209"/>
      <c r="ETM87" s="209"/>
      <c r="ETN87" s="209"/>
      <c r="ETO87" s="209"/>
      <c r="ETP87" s="209"/>
      <c r="ETQ87" s="209"/>
      <c r="ETR87" s="209"/>
      <c r="ETS87" s="209"/>
      <c r="ETT87" s="209"/>
      <c r="ETU87" s="209"/>
      <c r="ETV87" s="209"/>
      <c r="ETW87" s="209"/>
      <c r="ETX87" s="209"/>
      <c r="ETY87" s="209"/>
      <c r="ETZ87" s="209"/>
      <c r="EUA87" s="209"/>
      <c r="EUB87" s="209"/>
      <c r="EUC87" s="209"/>
      <c r="EUD87" s="209"/>
      <c r="EUE87" s="209"/>
      <c r="EUF87" s="209"/>
      <c r="EUG87" s="209"/>
      <c r="EUH87" s="209"/>
      <c r="EUI87" s="209"/>
      <c r="EUJ87" s="209"/>
      <c r="EUK87" s="209"/>
      <c r="EUL87" s="209"/>
      <c r="EUM87" s="209"/>
      <c r="EUN87" s="209"/>
      <c r="EUO87" s="209"/>
      <c r="EUP87" s="209"/>
      <c r="EUQ87" s="209"/>
      <c r="EUR87" s="209"/>
      <c r="EUS87" s="209"/>
      <c r="EUT87" s="209"/>
      <c r="EUU87" s="209"/>
      <c r="EUV87" s="209"/>
      <c r="EUW87" s="209"/>
      <c r="EUX87" s="209"/>
      <c r="EUY87" s="209"/>
      <c r="EUZ87" s="209"/>
      <c r="EVA87" s="209"/>
      <c r="EVB87" s="209"/>
      <c r="EVC87" s="209"/>
      <c r="EVD87" s="209"/>
      <c r="EVE87" s="209"/>
      <c r="EVF87" s="209"/>
      <c r="EVG87" s="209"/>
      <c r="EVH87" s="209"/>
      <c r="EVI87" s="209"/>
      <c r="EVJ87" s="209"/>
      <c r="EVK87" s="209"/>
      <c r="EVL87" s="209"/>
      <c r="EVM87" s="209"/>
      <c r="EVN87" s="209"/>
      <c r="EVO87" s="209"/>
      <c r="EVP87" s="209"/>
      <c r="EVQ87" s="209"/>
      <c r="EVR87" s="209"/>
      <c r="EVS87" s="209"/>
      <c r="EVT87" s="209"/>
      <c r="EVU87" s="209"/>
      <c r="EVV87" s="209"/>
      <c r="EVW87" s="209"/>
      <c r="EVX87" s="209"/>
      <c r="EVY87" s="209"/>
      <c r="EVZ87" s="209"/>
      <c r="EWA87" s="209"/>
      <c r="EWB87" s="209"/>
      <c r="EWC87" s="209"/>
      <c r="EWD87" s="209"/>
      <c r="EWE87" s="209"/>
      <c r="EWF87" s="209"/>
      <c r="EWG87" s="209"/>
      <c r="EWH87" s="209"/>
      <c r="EWI87" s="209"/>
      <c r="EWJ87" s="209"/>
      <c r="EWK87" s="209"/>
      <c r="EWL87" s="209"/>
      <c r="EWM87" s="209"/>
      <c r="EWN87" s="209"/>
      <c r="EWO87" s="209"/>
      <c r="EWP87" s="209"/>
      <c r="EWQ87" s="209"/>
      <c r="EWR87" s="209"/>
      <c r="EWS87" s="209"/>
      <c r="EWT87" s="209"/>
      <c r="EWU87" s="209"/>
      <c r="EWV87" s="209"/>
      <c r="EWW87" s="209"/>
      <c r="EWX87" s="209"/>
      <c r="EWY87" s="209"/>
      <c r="EWZ87" s="209"/>
      <c r="EXA87" s="209"/>
      <c r="EXB87" s="209"/>
      <c r="EXC87" s="209"/>
      <c r="EXD87" s="209"/>
      <c r="EXE87" s="209"/>
      <c r="EXF87" s="209"/>
      <c r="EXG87" s="209"/>
      <c r="EXH87" s="209"/>
      <c r="EXI87" s="209"/>
      <c r="EXJ87" s="209"/>
      <c r="EXK87" s="209"/>
      <c r="EXL87" s="209"/>
      <c r="EXM87" s="209"/>
      <c r="EXN87" s="209"/>
      <c r="EXO87" s="209"/>
      <c r="EXP87" s="209"/>
      <c r="EXQ87" s="209"/>
      <c r="EXR87" s="209"/>
      <c r="EXS87" s="209"/>
      <c r="EXT87" s="209"/>
      <c r="EXU87" s="209"/>
      <c r="EXV87" s="209"/>
      <c r="EXW87" s="209"/>
      <c r="EXX87" s="209"/>
      <c r="EXY87" s="209"/>
      <c r="EXZ87" s="209"/>
      <c r="EYA87" s="209"/>
      <c r="EYB87" s="209"/>
      <c r="EYC87" s="209"/>
      <c r="EYD87" s="209"/>
      <c r="EYE87" s="209"/>
      <c r="EYF87" s="209"/>
      <c r="EYG87" s="209"/>
      <c r="EYH87" s="209"/>
      <c r="EYI87" s="209"/>
      <c r="EYJ87" s="209"/>
      <c r="EYK87" s="209"/>
      <c r="EYL87" s="209"/>
      <c r="EYM87" s="209"/>
      <c r="EYN87" s="209"/>
      <c r="EYO87" s="209"/>
      <c r="EYP87" s="209"/>
      <c r="EYQ87" s="209"/>
      <c r="EYR87" s="209"/>
      <c r="EYS87" s="209"/>
      <c r="EYT87" s="209"/>
      <c r="EYU87" s="209"/>
      <c r="EYV87" s="209"/>
      <c r="EYW87" s="209"/>
      <c r="EYX87" s="209"/>
      <c r="EYY87" s="209"/>
      <c r="EYZ87" s="209"/>
      <c r="EZA87" s="209"/>
      <c r="EZB87" s="209"/>
      <c r="EZC87" s="209"/>
      <c r="EZD87" s="209"/>
      <c r="EZE87" s="209"/>
      <c r="EZF87" s="209"/>
      <c r="EZG87" s="209"/>
      <c r="EZH87" s="209"/>
      <c r="EZI87" s="209"/>
      <c r="EZJ87" s="209"/>
      <c r="EZK87" s="209"/>
      <c r="EZL87" s="209"/>
      <c r="EZM87" s="209"/>
      <c r="EZN87" s="209"/>
      <c r="EZO87" s="209"/>
      <c r="EZP87" s="209"/>
      <c r="EZQ87" s="209"/>
      <c r="EZR87" s="209"/>
      <c r="EZS87" s="209"/>
      <c r="EZT87" s="209"/>
      <c r="EZU87" s="209"/>
      <c r="EZV87" s="209"/>
      <c r="EZW87" s="209"/>
      <c r="EZX87" s="209"/>
      <c r="EZY87" s="209"/>
      <c r="EZZ87" s="209"/>
      <c r="FAA87" s="209"/>
      <c r="FAB87" s="209"/>
      <c r="FAC87" s="209"/>
      <c r="FAD87" s="209"/>
      <c r="FAE87" s="209"/>
      <c r="FAF87" s="209"/>
      <c r="FAG87" s="209"/>
      <c r="FAH87" s="209"/>
      <c r="FAI87" s="209"/>
      <c r="FAJ87" s="209"/>
      <c r="FAK87" s="209"/>
      <c r="FAL87" s="209"/>
      <c r="FAM87" s="209"/>
      <c r="FAN87" s="209"/>
      <c r="FAO87" s="209"/>
      <c r="FAP87" s="209"/>
      <c r="FAQ87" s="209"/>
      <c r="FAR87" s="209"/>
      <c r="FAS87" s="209"/>
      <c r="FAT87" s="209"/>
      <c r="FAU87" s="209"/>
      <c r="FAV87" s="209"/>
      <c r="FAW87" s="209"/>
      <c r="FAX87" s="209"/>
      <c r="FAY87" s="209"/>
      <c r="FAZ87" s="209"/>
      <c r="FBA87" s="209"/>
      <c r="FBB87" s="209"/>
      <c r="FBC87" s="209"/>
      <c r="FBD87" s="209"/>
      <c r="FBE87" s="209"/>
      <c r="FBF87" s="209"/>
      <c r="FBG87" s="209"/>
      <c r="FBH87" s="209"/>
      <c r="FBI87" s="209"/>
      <c r="FBJ87" s="209"/>
      <c r="FBK87" s="209"/>
      <c r="FBL87" s="209"/>
      <c r="FBM87" s="209"/>
      <c r="FBN87" s="209"/>
      <c r="FBO87" s="209"/>
      <c r="FBP87" s="209"/>
      <c r="FBQ87" s="209"/>
      <c r="FBR87" s="209"/>
      <c r="FBS87" s="209"/>
      <c r="FBT87" s="209"/>
      <c r="FBU87" s="209"/>
      <c r="FBV87" s="209"/>
      <c r="FBW87" s="209"/>
      <c r="FBX87" s="209"/>
      <c r="FBY87" s="209"/>
      <c r="FBZ87" s="209"/>
      <c r="FCA87" s="209"/>
      <c r="FCB87" s="209"/>
      <c r="FCC87" s="209"/>
      <c r="FCD87" s="209"/>
      <c r="FCE87" s="209"/>
      <c r="FCF87" s="209"/>
      <c r="FCG87" s="209"/>
      <c r="FCH87" s="209"/>
      <c r="FCI87" s="209"/>
      <c r="FCJ87" s="209"/>
      <c r="FCK87" s="209"/>
      <c r="FCL87" s="209"/>
      <c r="FCM87" s="209"/>
      <c r="FCN87" s="209"/>
      <c r="FCO87" s="209"/>
      <c r="FCP87" s="209"/>
      <c r="FCQ87" s="209"/>
      <c r="FCR87" s="209"/>
      <c r="FCS87" s="209"/>
      <c r="FCT87" s="209"/>
      <c r="FCU87" s="209"/>
      <c r="FCV87" s="209"/>
      <c r="FCW87" s="209"/>
      <c r="FCX87" s="209"/>
      <c r="FCY87" s="209"/>
      <c r="FCZ87" s="209"/>
      <c r="FDA87" s="209"/>
      <c r="FDB87" s="209"/>
      <c r="FDC87" s="209"/>
      <c r="FDD87" s="209"/>
      <c r="FDE87" s="209"/>
      <c r="FDF87" s="209"/>
      <c r="FDG87" s="209"/>
      <c r="FDH87" s="209"/>
      <c r="FDI87" s="209"/>
      <c r="FDJ87" s="209"/>
      <c r="FDK87" s="209"/>
      <c r="FDL87" s="209"/>
      <c r="FDM87" s="209"/>
      <c r="FDN87" s="209"/>
      <c r="FDO87" s="209"/>
      <c r="FDP87" s="209"/>
      <c r="FDQ87" s="209"/>
      <c r="FDR87" s="209"/>
      <c r="FDS87" s="209"/>
      <c r="FDT87" s="209"/>
      <c r="FDU87" s="209"/>
      <c r="FDV87" s="209"/>
      <c r="FDW87" s="209"/>
      <c r="FDX87" s="209"/>
      <c r="FDY87" s="209"/>
      <c r="FDZ87" s="209"/>
      <c r="FEA87" s="209"/>
      <c r="FEB87" s="209"/>
      <c r="FEC87" s="209"/>
      <c r="FED87" s="209"/>
      <c r="FEE87" s="209"/>
      <c r="FEF87" s="209"/>
      <c r="FEG87" s="209"/>
      <c r="FEH87" s="209"/>
      <c r="FEI87" s="209"/>
      <c r="FEJ87" s="209"/>
      <c r="FEK87" s="209"/>
      <c r="FEL87" s="209"/>
      <c r="FEM87" s="209"/>
      <c r="FEN87" s="209"/>
      <c r="FEO87" s="209"/>
      <c r="FEP87" s="209"/>
      <c r="FEQ87" s="209"/>
      <c r="FER87" s="209"/>
      <c r="FES87" s="209"/>
      <c r="FET87" s="209"/>
      <c r="FEU87" s="209"/>
      <c r="FEV87" s="209"/>
      <c r="FEW87" s="209"/>
      <c r="FEX87" s="209"/>
      <c r="FEY87" s="209"/>
      <c r="FEZ87" s="209"/>
      <c r="FFA87" s="209"/>
      <c r="FFB87" s="209"/>
      <c r="FFC87" s="209"/>
      <c r="FFD87" s="209"/>
      <c r="FFE87" s="209"/>
      <c r="FFF87" s="209"/>
      <c r="FFG87" s="209"/>
      <c r="FFH87" s="209"/>
      <c r="FFI87" s="209"/>
      <c r="FFJ87" s="209"/>
      <c r="FFK87" s="209"/>
      <c r="FFL87" s="209"/>
      <c r="FFM87" s="209"/>
      <c r="FFN87" s="209"/>
      <c r="FFO87" s="209"/>
      <c r="FFP87" s="209"/>
      <c r="FFQ87" s="209"/>
      <c r="FFR87" s="209"/>
      <c r="FFS87" s="209"/>
      <c r="FFT87" s="209"/>
      <c r="FFU87" s="209"/>
      <c r="FFV87" s="209"/>
      <c r="FFW87" s="209"/>
      <c r="FFX87" s="209"/>
      <c r="FFY87" s="209"/>
      <c r="FFZ87" s="209"/>
      <c r="FGA87" s="209"/>
      <c r="FGB87" s="209"/>
      <c r="FGC87" s="209"/>
      <c r="FGD87" s="209"/>
      <c r="FGE87" s="209"/>
      <c r="FGF87" s="209"/>
      <c r="FGG87" s="209"/>
      <c r="FGH87" s="209"/>
      <c r="FGI87" s="209"/>
      <c r="FGJ87" s="209"/>
      <c r="FGK87" s="209"/>
      <c r="FGL87" s="209"/>
      <c r="FGM87" s="209"/>
      <c r="FGN87" s="209"/>
      <c r="FGO87" s="209"/>
      <c r="FGP87" s="209"/>
      <c r="FGQ87" s="209"/>
      <c r="FGR87" s="209"/>
      <c r="FGS87" s="209"/>
      <c r="FGT87" s="209"/>
      <c r="FGU87" s="209"/>
      <c r="FGV87" s="209"/>
      <c r="FGW87" s="209"/>
      <c r="FGX87" s="209"/>
      <c r="FGY87" s="209"/>
      <c r="FGZ87" s="209"/>
      <c r="FHA87" s="209"/>
      <c r="FHB87" s="209"/>
      <c r="FHC87" s="209"/>
      <c r="FHD87" s="209"/>
      <c r="FHE87" s="209"/>
      <c r="FHF87" s="209"/>
      <c r="FHG87" s="209"/>
      <c r="FHH87" s="209"/>
      <c r="FHI87" s="209"/>
      <c r="FHJ87" s="209"/>
      <c r="FHK87" s="209"/>
      <c r="FHL87" s="209"/>
      <c r="FHM87" s="209"/>
      <c r="FHN87" s="209"/>
      <c r="FHO87" s="209"/>
      <c r="FHP87" s="209"/>
      <c r="FHQ87" s="209"/>
      <c r="FHR87" s="209"/>
      <c r="FHS87" s="209"/>
      <c r="FHT87" s="209"/>
      <c r="FHU87" s="209"/>
      <c r="FHV87" s="209"/>
      <c r="FHW87" s="209"/>
      <c r="FHX87" s="209"/>
      <c r="FHY87" s="209"/>
      <c r="FHZ87" s="209"/>
      <c r="FIA87" s="209"/>
      <c r="FIB87" s="209"/>
      <c r="FIC87" s="209"/>
      <c r="FID87" s="209"/>
      <c r="FIE87" s="209"/>
      <c r="FIF87" s="209"/>
      <c r="FIG87" s="209"/>
      <c r="FIH87" s="209"/>
      <c r="FII87" s="209"/>
      <c r="FIJ87" s="209"/>
      <c r="FIK87" s="209"/>
      <c r="FIL87" s="209"/>
      <c r="FIM87" s="209"/>
      <c r="FIN87" s="209"/>
      <c r="FIO87" s="209"/>
      <c r="FIP87" s="209"/>
      <c r="FIQ87" s="209"/>
      <c r="FIR87" s="209"/>
      <c r="FIS87" s="209"/>
      <c r="FIT87" s="209"/>
      <c r="FIU87" s="209"/>
      <c r="FIV87" s="209"/>
      <c r="FIW87" s="209"/>
      <c r="FIX87" s="209"/>
      <c r="FIY87" s="209"/>
      <c r="FIZ87" s="209"/>
      <c r="FJA87" s="209"/>
      <c r="FJB87" s="209"/>
      <c r="FJC87" s="209"/>
      <c r="FJD87" s="209"/>
      <c r="FJE87" s="209"/>
      <c r="FJF87" s="209"/>
      <c r="FJG87" s="209"/>
      <c r="FJH87" s="209"/>
      <c r="FJI87" s="209"/>
      <c r="FJJ87" s="209"/>
      <c r="FJK87" s="209"/>
      <c r="FJL87" s="209"/>
      <c r="FJM87" s="209"/>
      <c r="FJN87" s="209"/>
      <c r="FJO87" s="209"/>
      <c r="FJP87" s="209"/>
      <c r="FJQ87" s="209"/>
      <c r="FJR87" s="209"/>
      <c r="FJS87" s="209"/>
      <c r="FJT87" s="209"/>
      <c r="FJU87" s="209"/>
      <c r="FJV87" s="209"/>
      <c r="FJW87" s="209"/>
      <c r="FJX87" s="209"/>
      <c r="FJY87" s="209"/>
      <c r="FJZ87" s="209"/>
      <c r="FKA87" s="209"/>
      <c r="FKB87" s="209"/>
      <c r="FKC87" s="209"/>
      <c r="FKD87" s="209"/>
      <c r="FKE87" s="209"/>
      <c r="FKF87" s="209"/>
      <c r="FKG87" s="209"/>
      <c r="FKH87" s="209"/>
      <c r="FKI87" s="209"/>
      <c r="FKJ87" s="209"/>
      <c r="FKK87" s="209"/>
      <c r="FKL87" s="209"/>
      <c r="FKM87" s="209"/>
      <c r="FKN87" s="209"/>
      <c r="FKO87" s="209"/>
      <c r="FKP87" s="209"/>
      <c r="FKQ87" s="209"/>
      <c r="FKR87" s="209"/>
      <c r="FKS87" s="209"/>
      <c r="FKT87" s="209"/>
      <c r="FKU87" s="209"/>
      <c r="FKV87" s="209"/>
      <c r="FKW87" s="209"/>
      <c r="FKX87" s="209"/>
      <c r="FKY87" s="209"/>
      <c r="FKZ87" s="209"/>
      <c r="FLA87" s="209"/>
      <c r="FLB87" s="209"/>
      <c r="FLC87" s="209"/>
      <c r="FLD87" s="209"/>
      <c r="FLE87" s="209"/>
      <c r="FLF87" s="209"/>
      <c r="FLG87" s="209"/>
      <c r="FLH87" s="209"/>
      <c r="FLI87" s="209"/>
      <c r="FLJ87" s="209"/>
      <c r="FLK87" s="209"/>
      <c r="FLL87" s="209"/>
      <c r="FLM87" s="209"/>
      <c r="FLN87" s="209"/>
      <c r="FLO87" s="209"/>
      <c r="FLP87" s="209"/>
      <c r="FLQ87" s="209"/>
      <c r="FLR87" s="209"/>
      <c r="FLS87" s="209"/>
      <c r="FLT87" s="209"/>
      <c r="FLU87" s="209"/>
      <c r="FLV87" s="209"/>
      <c r="FLW87" s="209"/>
      <c r="FLX87" s="209"/>
      <c r="FLY87" s="209"/>
      <c r="FLZ87" s="209"/>
      <c r="FMA87" s="209"/>
      <c r="FMB87" s="209"/>
      <c r="FMC87" s="209"/>
      <c r="FMD87" s="209"/>
      <c r="FME87" s="209"/>
      <c r="FMF87" s="209"/>
      <c r="FMG87" s="209"/>
      <c r="FMH87" s="209"/>
      <c r="FMI87" s="209"/>
      <c r="FMJ87" s="209"/>
      <c r="FMK87" s="209"/>
      <c r="FML87" s="209"/>
      <c r="FMM87" s="209"/>
      <c r="FMN87" s="209"/>
      <c r="FMO87" s="209"/>
      <c r="FMP87" s="209"/>
      <c r="FMQ87" s="209"/>
      <c r="FMR87" s="209"/>
      <c r="FMS87" s="209"/>
      <c r="FMT87" s="209"/>
      <c r="FMU87" s="209"/>
      <c r="FMV87" s="209"/>
      <c r="FMW87" s="209"/>
      <c r="FMX87" s="209"/>
      <c r="FMY87" s="209"/>
      <c r="FMZ87" s="209"/>
      <c r="FNA87" s="209"/>
      <c r="FNB87" s="209"/>
      <c r="FNC87" s="209"/>
      <c r="FND87" s="209"/>
      <c r="FNE87" s="209"/>
      <c r="FNF87" s="209"/>
      <c r="FNG87" s="209"/>
      <c r="FNH87" s="209"/>
      <c r="FNI87" s="209"/>
      <c r="FNJ87" s="209"/>
      <c r="FNK87" s="209"/>
      <c r="FNL87" s="209"/>
      <c r="FNM87" s="209"/>
      <c r="FNN87" s="209"/>
      <c r="FNO87" s="209"/>
      <c r="FNP87" s="209"/>
      <c r="FNQ87" s="209"/>
      <c r="FNR87" s="209"/>
      <c r="FNS87" s="209"/>
      <c r="FNT87" s="209"/>
      <c r="FNU87" s="209"/>
      <c r="FNV87" s="209"/>
      <c r="FNW87" s="209"/>
      <c r="FNX87" s="209"/>
      <c r="FNY87" s="209"/>
      <c r="FNZ87" s="209"/>
      <c r="FOA87" s="209"/>
      <c r="FOB87" s="209"/>
      <c r="FOC87" s="209"/>
      <c r="FOD87" s="209"/>
      <c r="FOE87" s="209"/>
      <c r="FOF87" s="209"/>
      <c r="FOG87" s="209"/>
      <c r="FOH87" s="209"/>
      <c r="FOI87" s="209"/>
      <c r="FOJ87" s="209"/>
      <c r="FOK87" s="209"/>
      <c r="FOL87" s="209"/>
      <c r="FOM87" s="209"/>
      <c r="FON87" s="209"/>
      <c r="FOO87" s="209"/>
      <c r="FOP87" s="209"/>
      <c r="FOQ87" s="209"/>
      <c r="FOR87" s="209"/>
      <c r="FOS87" s="209"/>
      <c r="FOT87" s="209"/>
      <c r="FOU87" s="209"/>
      <c r="FOV87" s="209"/>
      <c r="FOW87" s="209"/>
      <c r="FOX87" s="209"/>
      <c r="FOY87" s="209"/>
      <c r="FOZ87" s="209"/>
      <c r="FPA87" s="209"/>
      <c r="FPB87" s="209"/>
      <c r="FPC87" s="209"/>
      <c r="FPD87" s="209"/>
      <c r="FPE87" s="209"/>
      <c r="FPF87" s="209"/>
      <c r="FPG87" s="209"/>
      <c r="FPH87" s="209"/>
      <c r="FPI87" s="209"/>
      <c r="FPJ87" s="209"/>
      <c r="FPK87" s="209"/>
      <c r="FPL87" s="209"/>
      <c r="FPM87" s="209"/>
      <c r="FPN87" s="209"/>
      <c r="FPO87" s="209"/>
      <c r="FPP87" s="209"/>
      <c r="FPQ87" s="209"/>
      <c r="FPR87" s="209"/>
      <c r="FPS87" s="209"/>
      <c r="FPT87" s="209"/>
      <c r="FPU87" s="209"/>
      <c r="FPV87" s="209"/>
      <c r="FPW87" s="209"/>
      <c r="FPX87" s="209"/>
      <c r="FPY87" s="209"/>
      <c r="FPZ87" s="209"/>
      <c r="FQA87" s="209"/>
      <c r="FQB87" s="209"/>
      <c r="FQC87" s="209"/>
      <c r="FQD87" s="209"/>
      <c r="FQE87" s="209"/>
      <c r="FQF87" s="209"/>
      <c r="FQG87" s="209"/>
      <c r="FQH87" s="209"/>
      <c r="FQI87" s="209"/>
      <c r="FQJ87" s="209"/>
      <c r="FQK87" s="209"/>
      <c r="FQL87" s="209"/>
      <c r="FQM87" s="209"/>
      <c r="FQN87" s="209"/>
      <c r="FQO87" s="209"/>
      <c r="FQP87" s="209"/>
      <c r="FQQ87" s="209"/>
      <c r="FQR87" s="209"/>
      <c r="FQS87" s="209"/>
      <c r="FQT87" s="209"/>
      <c r="FQU87" s="209"/>
      <c r="FQV87" s="209"/>
      <c r="FQW87" s="209"/>
      <c r="FQX87" s="209"/>
      <c r="FQY87" s="209"/>
      <c r="FQZ87" s="209"/>
      <c r="FRA87" s="209"/>
      <c r="FRB87" s="209"/>
      <c r="FRC87" s="209"/>
      <c r="FRD87" s="209"/>
      <c r="FRE87" s="209"/>
      <c r="FRF87" s="209"/>
      <c r="FRG87" s="209"/>
      <c r="FRH87" s="209"/>
      <c r="FRI87" s="209"/>
      <c r="FRJ87" s="209"/>
      <c r="FRK87" s="209"/>
      <c r="FRL87" s="209"/>
      <c r="FRM87" s="209"/>
      <c r="FRN87" s="209"/>
      <c r="FRO87" s="209"/>
      <c r="FRP87" s="209"/>
      <c r="FRQ87" s="209"/>
      <c r="FRR87" s="209"/>
      <c r="FRS87" s="209"/>
      <c r="FRT87" s="209"/>
      <c r="FRU87" s="209"/>
      <c r="FRV87" s="209"/>
      <c r="FRW87" s="209"/>
      <c r="FRX87" s="209"/>
      <c r="FRY87" s="209"/>
      <c r="FRZ87" s="209"/>
      <c r="FSA87" s="209"/>
      <c r="FSB87" s="209"/>
      <c r="FSC87" s="209"/>
      <c r="FSD87" s="209"/>
      <c r="FSE87" s="209"/>
      <c r="FSF87" s="209"/>
      <c r="FSG87" s="209"/>
      <c r="FSH87" s="209"/>
      <c r="FSI87" s="209"/>
      <c r="FSJ87" s="209"/>
      <c r="FSK87" s="209"/>
      <c r="FSL87" s="209"/>
      <c r="FSM87" s="209"/>
      <c r="FSN87" s="209"/>
      <c r="FSO87" s="209"/>
      <c r="FSP87" s="209"/>
      <c r="FSQ87" s="209"/>
      <c r="FSR87" s="209"/>
      <c r="FSS87" s="209"/>
      <c r="FST87" s="209"/>
      <c r="FSU87" s="209"/>
      <c r="FSV87" s="209"/>
      <c r="FSW87" s="209"/>
      <c r="FSX87" s="209"/>
      <c r="FSY87" s="209"/>
      <c r="FSZ87" s="209"/>
      <c r="FTA87" s="209"/>
      <c r="FTB87" s="209"/>
      <c r="FTC87" s="209"/>
      <c r="FTD87" s="209"/>
      <c r="FTE87" s="209"/>
      <c r="FTF87" s="209"/>
      <c r="FTG87" s="209"/>
      <c r="FTH87" s="209"/>
      <c r="FTI87" s="209"/>
      <c r="FTJ87" s="209"/>
      <c r="FTK87" s="209"/>
      <c r="FTL87" s="209"/>
      <c r="FTM87" s="209"/>
      <c r="FTN87" s="209"/>
      <c r="FTO87" s="209"/>
      <c r="FTP87" s="209"/>
      <c r="FTQ87" s="209"/>
      <c r="FTR87" s="209"/>
      <c r="FTS87" s="209"/>
      <c r="FTT87" s="209"/>
      <c r="FTU87" s="209"/>
      <c r="FTV87" s="209"/>
      <c r="FTW87" s="209"/>
      <c r="FTX87" s="209"/>
      <c r="FTY87" s="209"/>
      <c r="FTZ87" s="209"/>
      <c r="FUA87" s="209"/>
      <c r="FUB87" s="209"/>
      <c r="FUC87" s="209"/>
      <c r="FUD87" s="209"/>
      <c r="FUE87" s="209"/>
      <c r="FUF87" s="209"/>
      <c r="FUG87" s="209"/>
      <c r="FUH87" s="209"/>
      <c r="FUI87" s="209"/>
      <c r="FUJ87" s="209"/>
      <c r="FUK87" s="209"/>
      <c r="FUL87" s="209"/>
      <c r="FUM87" s="209"/>
      <c r="FUN87" s="209"/>
      <c r="FUO87" s="209"/>
      <c r="FUP87" s="209"/>
      <c r="FUQ87" s="209"/>
      <c r="FUR87" s="209"/>
      <c r="FUS87" s="209"/>
      <c r="FUT87" s="209"/>
      <c r="FUU87" s="209"/>
      <c r="FUV87" s="209"/>
      <c r="FUW87" s="209"/>
      <c r="FUX87" s="209"/>
      <c r="FUY87" s="209"/>
      <c r="FUZ87" s="209"/>
      <c r="FVA87" s="209"/>
      <c r="FVB87" s="209"/>
      <c r="FVC87" s="209"/>
      <c r="FVD87" s="209"/>
      <c r="FVE87" s="209"/>
      <c r="FVF87" s="209"/>
      <c r="FVG87" s="209"/>
      <c r="FVH87" s="209"/>
      <c r="FVI87" s="209"/>
      <c r="FVJ87" s="209"/>
      <c r="FVK87" s="209"/>
      <c r="FVL87" s="209"/>
      <c r="FVM87" s="209"/>
      <c r="FVN87" s="209"/>
      <c r="FVO87" s="209"/>
      <c r="FVP87" s="209"/>
      <c r="FVQ87" s="209"/>
      <c r="FVR87" s="209"/>
      <c r="FVS87" s="209"/>
      <c r="FVT87" s="209"/>
      <c r="FVU87" s="209"/>
      <c r="FVV87" s="209"/>
      <c r="FVW87" s="209"/>
      <c r="FVX87" s="209"/>
      <c r="FVY87" s="209"/>
      <c r="FVZ87" s="209"/>
      <c r="FWA87" s="209"/>
      <c r="FWB87" s="209"/>
      <c r="FWC87" s="209"/>
      <c r="FWD87" s="209"/>
      <c r="FWE87" s="209"/>
      <c r="FWF87" s="209"/>
      <c r="FWG87" s="209"/>
      <c r="FWH87" s="209"/>
      <c r="FWI87" s="209"/>
      <c r="FWJ87" s="209"/>
      <c r="FWK87" s="209"/>
      <c r="FWL87" s="209"/>
      <c r="FWM87" s="209"/>
      <c r="FWN87" s="209"/>
      <c r="FWO87" s="209"/>
      <c r="FWP87" s="209"/>
      <c r="FWQ87" s="209"/>
      <c r="FWR87" s="209"/>
      <c r="FWS87" s="209"/>
      <c r="FWT87" s="209"/>
      <c r="FWU87" s="209"/>
      <c r="FWV87" s="209"/>
      <c r="FWW87" s="209"/>
      <c r="FWX87" s="209"/>
      <c r="FWY87" s="209"/>
      <c r="FWZ87" s="209"/>
      <c r="FXA87" s="209"/>
      <c r="FXB87" s="209"/>
      <c r="FXC87" s="209"/>
      <c r="FXD87" s="209"/>
      <c r="FXE87" s="209"/>
      <c r="FXF87" s="209"/>
      <c r="FXG87" s="209"/>
      <c r="FXH87" s="209"/>
      <c r="FXI87" s="209"/>
      <c r="FXJ87" s="209"/>
      <c r="FXK87" s="209"/>
      <c r="FXL87" s="209"/>
      <c r="FXM87" s="209"/>
      <c r="FXN87" s="209"/>
      <c r="FXO87" s="209"/>
      <c r="FXP87" s="209"/>
      <c r="FXQ87" s="209"/>
      <c r="FXR87" s="209"/>
      <c r="FXS87" s="209"/>
      <c r="FXT87" s="209"/>
      <c r="FXU87" s="209"/>
      <c r="FXV87" s="209"/>
      <c r="FXW87" s="209"/>
      <c r="FXX87" s="209"/>
      <c r="FXY87" s="209"/>
      <c r="FXZ87" s="209"/>
      <c r="FYA87" s="209"/>
      <c r="FYB87" s="209"/>
      <c r="FYC87" s="209"/>
      <c r="FYD87" s="209"/>
      <c r="FYE87" s="209"/>
      <c r="FYF87" s="209"/>
      <c r="FYG87" s="209"/>
      <c r="FYH87" s="209"/>
      <c r="FYI87" s="209"/>
      <c r="FYJ87" s="209"/>
      <c r="FYK87" s="209"/>
      <c r="FYL87" s="209"/>
      <c r="FYM87" s="209"/>
      <c r="FYN87" s="209"/>
      <c r="FYO87" s="209"/>
      <c r="FYP87" s="209"/>
      <c r="FYQ87" s="209"/>
      <c r="FYR87" s="209"/>
      <c r="FYS87" s="209"/>
      <c r="FYT87" s="209"/>
      <c r="FYU87" s="209"/>
      <c r="FYV87" s="209"/>
      <c r="FYW87" s="209"/>
      <c r="FYX87" s="209"/>
      <c r="FYY87" s="209"/>
      <c r="FYZ87" s="209"/>
      <c r="FZA87" s="209"/>
      <c r="FZB87" s="209"/>
      <c r="FZC87" s="209"/>
      <c r="FZD87" s="209"/>
      <c r="FZE87" s="209"/>
      <c r="FZF87" s="209"/>
      <c r="FZG87" s="209"/>
      <c r="FZH87" s="209"/>
      <c r="FZI87" s="209"/>
      <c r="FZJ87" s="209"/>
      <c r="FZK87" s="209"/>
      <c r="FZL87" s="209"/>
      <c r="FZM87" s="209"/>
      <c r="FZN87" s="209"/>
      <c r="FZO87" s="209"/>
      <c r="FZP87" s="209"/>
      <c r="FZQ87" s="209"/>
      <c r="FZR87" s="209"/>
      <c r="FZS87" s="209"/>
      <c r="FZT87" s="209"/>
      <c r="FZU87" s="209"/>
      <c r="FZV87" s="209"/>
      <c r="FZW87" s="209"/>
      <c r="FZX87" s="209"/>
      <c r="FZY87" s="209"/>
      <c r="FZZ87" s="209"/>
      <c r="GAA87" s="209"/>
      <c r="GAB87" s="209"/>
      <c r="GAC87" s="209"/>
      <c r="GAD87" s="209"/>
      <c r="GAE87" s="209"/>
      <c r="GAF87" s="209"/>
      <c r="GAG87" s="209"/>
      <c r="GAH87" s="209"/>
      <c r="GAI87" s="209"/>
      <c r="GAJ87" s="209"/>
      <c r="GAK87" s="209"/>
      <c r="GAL87" s="209"/>
      <c r="GAM87" s="209"/>
      <c r="GAN87" s="209"/>
      <c r="GAO87" s="209"/>
      <c r="GAP87" s="209"/>
      <c r="GAQ87" s="209"/>
      <c r="GAR87" s="209"/>
      <c r="GAS87" s="209"/>
      <c r="GAT87" s="209"/>
      <c r="GAU87" s="209"/>
      <c r="GAV87" s="209"/>
      <c r="GAW87" s="209"/>
      <c r="GAX87" s="209"/>
      <c r="GAY87" s="209"/>
      <c r="GAZ87" s="209"/>
      <c r="GBA87" s="209"/>
      <c r="GBB87" s="209"/>
      <c r="GBC87" s="209"/>
      <c r="GBD87" s="209"/>
      <c r="GBE87" s="209"/>
      <c r="GBF87" s="209"/>
      <c r="GBG87" s="209"/>
      <c r="GBH87" s="209"/>
      <c r="GBI87" s="209"/>
      <c r="GBJ87" s="209"/>
      <c r="GBK87" s="209"/>
      <c r="GBL87" s="209"/>
      <c r="GBM87" s="209"/>
      <c r="GBN87" s="209"/>
      <c r="GBO87" s="209"/>
      <c r="GBP87" s="209"/>
      <c r="GBQ87" s="209"/>
      <c r="GBR87" s="209"/>
      <c r="GBS87" s="209"/>
      <c r="GBT87" s="209"/>
      <c r="GBU87" s="209"/>
      <c r="GBV87" s="209"/>
      <c r="GBW87" s="209"/>
      <c r="GBX87" s="209"/>
      <c r="GBY87" s="209"/>
      <c r="GBZ87" s="209"/>
      <c r="GCA87" s="209"/>
      <c r="GCB87" s="209"/>
      <c r="GCC87" s="209"/>
      <c r="GCD87" s="209"/>
      <c r="GCE87" s="209"/>
      <c r="GCF87" s="209"/>
      <c r="GCG87" s="209"/>
      <c r="GCH87" s="209"/>
      <c r="GCI87" s="209"/>
      <c r="GCJ87" s="209"/>
      <c r="GCK87" s="209"/>
      <c r="GCL87" s="209"/>
      <c r="GCM87" s="209"/>
      <c r="GCN87" s="209"/>
      <c r="GCO87" s="209"/>
      <c r="GCP87" s="209"/>
      <c r="GCQ87" s="209"/>
      <c r="GCR87" s="209"/>
      <c r="GCS87" s="209"/>
      <c r="GCT87" s="209"/>
      <c r="GCU87" s="209"/>
      <c r="GCV87" s="209"/>
      <c r="GCW87" s="209"/>
      <c r="GCX87" s="209"/>
      <c r="GCY87" s="209"/>
      <c r="GCZ87" s="209"/>
      <c r="GDA87" s="209"/>
      <c r="GDB87" s="209"/>
      <c r="GDC87" s="209"/>
      <c r="GDD87" s="209"/>
      <c r="GDE87" s="209"/>
      <c r="GDF87" s="209"/>
      <c r="GDG87" s="209"/>
      <c r="GDH87" s="209"/>
      <c r="GDI87" s="209"/>
      <c r="GDJ87" s="209"/>
      <c r="GDK87" s="209"/>
      <c r="GDL87" s="209"/>
      <c r="GDM87" s="209"/>
      <c r="GDN87" s="209"/>
      <c r="GDO87" s="209"/>
      <c r="GDP87" s="209"/>
      <c r="GDQ87" s="209"/>
      <c r="GDR87" s="209"/>
      <c r="GDS87" s="209"/>
      <c r="GDT87" s="209"/>
      <c r="GDU87" s="209"/>
      <c r="GDV87" s="209"/>
      <c r="GDW87" s="209"/>
      <c r="GDX87" s="209"/>
      <c r="GDY87" s="209"/>
      <c r="GDZ87" s="209"/>
      <c r="GEA87" s="209"/>
      <c r="GEB87" s="209"/>
      <c r="GEC87" s="209"/>
      <c r="GED87" s="209"/>
      <c r="GEE87" s="209"/>
      <c r="GEF87" s="209"/>
      <c r="GEG87" s="209"/>
      <c r="GEH87" s="209"/>
      <c r="GEI87" s="209"/>
      <c r="GEJ87" s="209"/>
      <c r="GEK87" s="209"/>
      <c r="GEL87" s="209"/>
      <c r="GEM87" s="209"/>
      <c r="GEN87" s="209"/>
      <c r="GEO87" s="209"/>
      <c r="GEP87" s="209"/>
      <c r="GEQ87" s="209"/>
      <c r="GER87" s="209"/>
      <c r="GES87" s="209"/>
      <c r="GET87" s="209"/>
      <c r="GEU87" s="209"/>
      <c r="GEV87" s="209"/>
      <c r="GEW87" s="209"/>
      <c r="GEX87" s="209"/>
      <c r="GEY87" s="209"/>
      <c r="GEZ87" s="209"/>
      <c r="GFA87" s="209"/>
      <c r="GFB87" s="209"/>
      <c r="GFC87" s="209"/>
      <c r="GFD87" s="209"/>
      <c r="GFE87" s="209"/>
      <c r="GFF87" s="209"/>
      <c r="GFG87" s="209"/>
      <c r="GFH87" s="209"/>
      <c r="GFI87" s="209"/>
      <c r="GFJ87" s="209"/>
      <c r="GFK87" s="209"/>
      <c r="GFL87" s="209"/>
      <c r="GFM87" s="209"/>
      <c r="GFN87" s="209"/>
      <c r="GFO87" s="209"/>
      <c r="GFP87" s="209"/>
      <c r="GFQ87" s="209"/>
      <c r="GFR87" s="209"/>
      <c r="GFS87" s="209"/>
      <c r="GFT87" s="209"/>
      <c r="GFU87" s="209"/>
      <c r="GFV87" s="209"/>
      <c r="GFW87" s="209"/>
      <c r="GFX87" s="209"/>
      <c r="GFY87" s="209"/>
      <c r="GFZ87" s="209"/>
      <c r="GGA87" s="209"/>
      <c r="GGB87" s="209"/>
      <c r="GGC87" s="209"/>
      <c r="GGD87" s="209"/>
      <c r="GGE87" s="209"/>
      <c r="GGF87" s="209"/>
      <c r="GGG87" s="209"/>
      <c r="GGH87" s="209"/>
      <c r="GGI87" s="209"/>
      <c r="GGJ87" s="209"/>
      <c r="GGK87" s="209"/>
      <c r="GGL87" s="209"/>
      <c r="GGM87" s="209"/>
      <c r="GGN87" s="209"/>
      <c r="GGO87" s="209"/>
      <c r="GGP87" s="209"/>
      <c r="GGQ87" s="209"/>
      <c r="GGR87" s="209"/>
      <c r="GGS87" s="209"/>
      <c r="GGT87" s="209"/>
      <c r="GGU87" s="209"/>
      <c r="GGV87" s="209"/>
      <c r="GGW87" s="209"/>
      <c r="GGX87" s="209"/>
      <c r="GGY87" s="209"/>
      <c r="GGZ87" s="209"/>
      <c r="GHA87" s="209"/>
      <c r="GHB87" s="209"/>
      <c r="GHC87" s="209"/>
      <c r="GHD87" s="209"/>
      <c r="GHE87" s="209"/>
      <c r="GHF87" s="209"/>
      <c r="GHG87" s="209"/>
      <c r="GHH87" s="209"/>
      <c r="GHI87" s="209"/>
      <c r="GHJ87" s="209"/>
      <c r="GHK87" s="209"/>
      <c r="GHL87" s="209"/>
      <c r="GHM87" s="209"/>
      <c r="GHN87" s="209"/>
      <c r="GHO87" s="209"/>
      <c r="GHP87" s="209"/>
      <c r="GHQ87" s="209"/>
      <c r="GHR87" s="209"/>
      <c r="GHS87" s="209"/>
      <c r="GHT87" s="209"/>
      <c r="GHU87" s="209"/>
      <c r="GHV87" s="209"/>
      <c r="GHW87" s="209"/>
      <c r="GHX87" s="209"/>
      <c r="GHY87" s="209"/>
      <c r="GHZ87" s="209"/>
      <c r="GIA87" s="209"/>
      <c r="GIB87" s="209"/>
      <c r="GIC87" s="209"/>
      <c r="GID87" s="209"/>
      <c r="GIE87" s="209"/>
      <c r="GIF87" s="209"/>
      <c r="GIG87" s="209"/>
      <c r="GIH87" s="209"/>
      <c r="GII87" s="209"/>
      <c r="GIJ87" s="209"/>
      <c r="GIK87" s="209"/>
      <c r="GIL87" s="209"/>
      <c r="GIM87" s="209"/>
      <c r="GIN87" s="209"/>
      <c r="GIO87" s="209"/>
      <c r="GIP87" s="209"/>
      <c r="GIQ87" s="209"/>
      <c r="GIR87" s="209"/>
      <c r="GIS87" s="209"/>
      <c r="GIT87" s="209"/>
      <c r="GIU87" s="209"/>
      <c r="GIV87" s="209"/>
      <c r="GIW87" s="209"/>
      <c r="GIX87" s="209"/>
      <c r="GIY87" s="209"/>
      <c r="GIZ87" s="209"/>
      <c r="GJA87" s="209"/>
      <c r="GJB87" s="209"/>
      <c r="GJC87" s="209"/>
      <c r="GJD87" s="209"/>
      <c r="GJE87" s="209"/>
      <c r="GJF87" s="209"/>
      <c r="GJG87" s="209"/>
      <c r="GJH87" s="209"/>
      <c r="GJI87" s="209"/>
      <c r="GJJ87" s="209"/>
      <c r="GJK87" s="209"/>
      <c r="GJL87" s="209"/>
      <c r="GJM87" s="209"/>
      <c r="GJN87" s="209"/>
      <c r="GJO87" s="209"/>
      <c r="GJP87" s="209"/>
      <c r="GJQ87" s="209"/>
      <c r="GJR87" s="209"/>
      <c r="GJS87" s="209"/>
      <c r="GJT87" s="209"/>
      <c r="GJU87" s="209"/>
      <c r="GJV87" s="209"/>
      <c r="GJW87" s="209"/>
      <c r="GJX87" s="209"/>
      <c r="GJY87" s="209"/>
      <c r="GJZ87" s="209"/>
      <c r="GKA87" s="209"/>
      <c r="GKB87" s="209"/>
      <c r="GKC87" s="209"/>
      <c r="GKD87" s="209"/>
      <c r="GKE87" s="209"/>
      <c r="GKF87" s="209"/>
      <c r="GKG87" s="209"/>
      <c r="GKH87" s="209"/>
      <c r="GKI87" s="209"/>
      <c r="GKJ87" s="209"/>
      <c r="GKK87" s="209"/>
      <c r="GKL87" s="209"/>
      <c r="GKM87" s="209"/>
      <c r="GKN87" s="209"/>
      <c r="GKO87" s="209"/>
      <c r="GKP87" s="209"/>
      <c r="GKQ87" s="209"/>
      <c r="GKR87" s="209"/>
      <c r="GKS87" s="209"/>
      <c r="GKT87" s="209"/>
      <c r="GKU87" s="209"/>
      <c r="GKV87" s="209"/>
      <c r="GKW87" s="209"/>
      <c r="GKX87" s="209"/>
      <c r="GKY87" s="209"/>
      <c r="GKZ87" s="209"/>
      <c r="GLA87" s="209"/>
      <c r="GLB87" s="209"/>
      <c r="GLC87" s="209"/>
      <c r="GLD87" s="209"/>
      <c r="GLE87" s="209"/>
      <c r="GLF87" s="209"/>
      <c r="GLG87" s="209"/>
      <c r="GLH87" s="209"/>
      <c r="GLI87" s="209"/>
      <c r="GLJ87" s="209"/>
      <c r="GLK87" s="209"/>
      <c r="GLL87" s="209"/>
      <c r="GLM87" s="209"/>
      <c r="GLN87" s="209"/>
      <c r="GLO87" s="209"/>
      <c r="GLP87" s="209"/>
      <c r="GLQ87" s="209"/>
      <c r="GLR87" s="209"/>
      <c r="GLS87" s="209"/>
      <c r="GLT87" s="209"/>
      <c r="GLU87" s="209"/>
      <c r="GLV87" s="209"/>
      <c r="GLW87" s="209"/>
      <c r="GLX87" s="209"/>
      <c r="GLY87" s="209"/>
      <c r="GLZ87" s="209"/>
      <c r="GMA87" s="209"/>
      <c r="GMB87" s="209"/>
      <c r="GMC87" s="209"/>
      <c r="GMD87" s="209"/>
      <c r="GME87" s="209"/>
      <c r="GMF87" s="209"/>
      <c r="GMG87" s="209"/>
      <c r="GMH87" s="209"/>
      <c r="GMI87" s="209"/>
      <c r="GMJ87" s="209"/>
      <c r="GMK87" s="209"/>
      <c r="GML87" s="209"/>
      <c r="GMM87" s="209"/>
      <c r="GMN87" s="209"/>
      <c r="GMO87" s="209"/>
      <c r="GMP87" s="209"/>
      <c r="GMQ87" s="209"/>
      <c r="GMR87" s="209"/>
      <c r="GMS87" s="209"/>
      <c r="GMT87" s="209"/>
      <c r="GMU87" s="209"/>
      <c r="GMV87" s="209"/>
      <c r="GMW87" s="209"/>
      <c r="GMX87" s="209"/>
      <c r="GMY87" s="209"/>
      <c r="GMZ87" s="209"/>
      <c r="GNA87" s="209"/>
      <c r="GNB87" s="209"/>
      <c r="GNC87" s="209"/>
      <c r="GND87" s="209"/>
      <c r="GNE87" s="209"/>
      <c r="GNF87" s="209"/>
      <c r="GNG87" s="209"/>
      <c r="GNH87" s="209"/>
      <c r="GNI87" s="209"/>
      <c r="GNJ87" s="209"/>
      <c r="GNK87" s="209"/>
      <c r="GNL87" s="209"/>
      <c r="GNM87" s="209"/>
      <c r="GNN87" s="209"/>
      <c r="GNO87" s="209"/>
      <c r="GNP87" s="209"/>
      <c r="GNQ87" s="209"/>
      <c r="GNR87" s="209"/>
      <c r="GNS87" s="209"/>
      <c r="GNT87" s="209"/>
      <c r="GNU87" s="209"/>
      <c r="GNV87" s="209"/>
      <c r="GNW87" s="209"/>
      <c r="GNX87" s="209"/>
      <c r="GNY87" s="209"/>
      <c r="GNZ87" s="209"/>
      <c r="GOA87" s="209"/>
      <c r="GOB87" s="209"/>
      <c r="GOC87" s="209"/>
      <c r="GOD87" s="209"/>
      <c r="GOE87" s="209"/>
      <c r="GOF87" s="209"/>
      <c r="GOG87" s="209"/>
      <c r="GOH87" s="209"/>
      <c r="GOI87" s="209"/>
      <c r="GOJ87" s="209"/>
      <c r="GOK87" s="209"/>
      <c r="GOL87" s="209"/>
      <c r="GOM87" s="209"/>
      <c r="GON87" s="209"/>
      <c r="GOO87" s="209"/>
      <c r="GOP87" s="209"/>
      <c r="GOQ87" s="209"/>
      <c r="GOR87" s="209"/>
      <c r="GOS87" s="209"/>
      <c r="GOT87" s="209"/>
      <c r="GOU87" s="209"/>
      <c r="GOV87" s="209"/>
      <c r="GOW87" s="209"/>
      <c r="GOX87" s="209"/>
      <c r="GOY87" s="209"/>
      <c r="GOZ87" s="209"/>
      <c r="GPA87" s="209"/>
      <c r="GPB87" s="209"/>
      <c r="GPC87" s="209"/>
      <c r="GPD87" s="209"/>
      <c r="GPE87" s="209"/>
      <c r="GPF87" s="209"/>
      <c r="GPG87" s="209"/>
      <c r="GPH87" s="209"/>
      <c r="GPI87" s="209"/>
      <c r="GPJ87" s="209"/>
      <c r="GPK87" s="209"/>
      <c r="GPL87" s="209"/>
      <c r="GPM87" s="209"/>
      <c r="GPN87" s="209"/>
      <c r="GPO87" s="209"/>
      <c r="GPP87" s="209"/>
      <c r="GPQ87" s="209"/>
      <c r="GPR87" s="209"/>
      <c r="GPS87" s="209"/>
      <c r="GPT87" s="209"/>
      <c r="GPU87" s="209"/>
      <c r="GPV87" s="209"/>
      <c r="GPW87" s="209"/>
      <c r="GPX87" s="209"/>
      <c r="GPY87" s="209"/>
      <c r="GPZ87" s="209"/>
      <c r="GQA87" s="209"/>
      <c r="GQB87" s="209"/>
      <c r="GQC87" s="209"/>
      <c r="GQD87" s="209"/>
      <c r="GQE87" s="209"/>
      <c r="GQF87" s="209"/>
      <c r="GQG87" s="209"/>
      <c r="GQH87" s="209"/>
      <c r="GQI87" s="209"/>
      <c r="GQJ87" s="209"/>
      <c r="GQK87" s="209"/>
      <c r="GQL87" s="209"/>
      <c r="GQM87" s="209"/>
      <c r="GQN87" s="209"/>
      <c r="GQO87" s="209"/>
      <c r="GQP87" s="209"/>
      <c r="GQQ87" s="209"/>
      <c r="GQR87" s="209"/>
      <c r="GQS87" s="209"/>
      <c r="GQT87" s="209"/>
      <c r="GQU87" s="209"/>
      <c r="GQV87" s="209"/>
      <c r="GQW87" s="209"/>
      <c r="GQX87" s="209"/>
      <c r="GQY87" s="209"/>
      <c r="GQZ87" s="209"/>
      <c r="GRA87" s="209"/>
      <c r="GRB87" s="209"/>
      <c r="GRC87" s="209"/>
      <c r="GRD87" s="209"/>
      <c r="GRE87" s="209"/>
      <c r="GRF87" s="209"/>
      <c r="GRG87" s="209"/>
      <c r="GRH87" s="209"/>
      <c r="GRI87" s="209"/>
      <c r="GRJ87" s="209"/>
      <c r="GRK87" s="209"/>
      <c r="GRL87" s="209"/>
      <c r="GRM87" s="209"/>
      <c r="GRN87" s="209"/>
      <c r="GRO87" s="209"/>
      <c r="GRP87" s="209"/>
      <c r="GRQ87" s="209"/>
      <c r="GRR87" s="209"/>
      <c r="GRS87" s="209"/>
      <c r="GRT87" s="209"/>
      <c r="GRU87" s="209"/>
      <c r="GRV87" s="209"/>
      <c r="GRW87" s="209"/>
      <c r="GRX87" s="209"/>
      <c r="GRY87" s="209"/>
      <c r="GRZ87" s="209"/>
      <c r="GSA87" s="209"/>
      <c r="GSB87" s="209"/>
      <c r="GSC87" s="209"/>
      <c r="GSD87" s="209"/>
      <c r="GSE87" s="209"/>
      <c r="GSF87" s="209"/>
      <c r="GSG87" s="209"/>
      <c r="GSH87" s="209"/>
      <c r="GSI87" s="209"/>
      <c r="GSJ87" s="209"/>
      <c r="GSK87" s="209"/>
      <c r="GSL87" s="209"/>
      <c r="GSM87" s="209"/>
      <c r="GSN87" s="209"/>
      <c r="GSO87" s="209"/>
      <c r="GSP87" s="209"/>
      <c r="GSQ87" s="209"/>
      <c r="GSR87" s="209"/>
      <c r="GSS87" s="209"/>
      <c r="GST87" s="209"/>
      <c r="GSU87" s="209"/>
      <c r="GSV87" s="209"/>
      <c r="GSW87" s="209"/>
      <c r="GSX87" s="209"/>
      <c r="GSY87" s="209"/>
      <c r="GSZ87" s="209"/>
      <c r="GTA87" s="209"/>
      <c r="GTB87" s="209"/>
      <c r="GTC87" s="209"/>
      <c r="GTD87" s="209"/>
      <c r="GTE87" s="209"/>
      <c r="GTF87" s="209"/>
      <c r="GTG87" s="209"/>
      <c r="GTH87" s="209"/>
      <c r="GTI87" s="209"/>
      <c r="GTJ87" s="209"/>
      <c r="GTK87" s="209"/>
      <c r="GTL87" s="209"/>
      <c r="GTM87" s="209"/>
      <c r="GTN87" s="209"/>
      <c r="GTO87" s="209"/>
      <c r="GTP87" s="209"/>
      <c r="GTQ87" s="209"/>
      <c r="GTR87" s="209"/>
      <c r="GTS87" s="209"/>
      <c r="GTT87" s="209"/>
      <c r="GTU87" s="209"/>
      <c r="GTV87" s="209"/>
      <c r="GTW87" s="209"/>
      <c r="GTX87" s="209"/>
      <c r="GTY87" s="209"/>
      <c r="GTZ87" s="209"/>
      <c r="GUA87" s="209"/>
      <c r="GUB87" s="209"/>
      <c r="GUC87" s="209"/>
      <c r="GUD87" s="209"/>
      <c r="GUE87" s="209"/>
      <c r="GUF87" s="209"/>
      <c r="GUG87" s="209"/>
      <c r="GUH87" s="209"/>
      <c r="GUI87" s="209"/>
      <c r="GUJ87" s="209"/>
      <c r="GUK87" s="209"/>
      <c r="GUL87" s="209"/>
      <c r="GUM87" s="209"/>
      <c r="GUN87" s="209"/>
      <c r="GUO87" s="209"/>
      <c r="GUP87" s="209"/>
      <c r="GUQ87" s="209"/>
      <c r="GUR87" s="209"/>
      <c r="GUS87" s="209"/>
      <c r="GUT87" s="209"/>
      <c r="GUU87" s="209"/>
      <c r="GUV87" s="209"/>
      <c r="GUW87" s="209"/>
      <c r="GUX87" s="209"/>
      <c r="GUY87" s="209"/>
      <c r="GUZ87" s="209"/>
      <c r="GVA87" s="209"/>
      <c r="GVB87" s="209"/>
      <c r="GVC87" s="209"/>
      <c r="GVD87" s="209"/>
      <c r="GVE87" s="209"/>
      <c r="GVF87" s="209"/>
      <c r="GVG87" s="209"/>
      <c r="GVH87" s="209"/>
      <c r="GVI87" s="209"/>
      <c r="GVJ87" s="209"/>
      <c r="GVK87" s="209"/>
      <c r="GVL87" s="209"/>
      <c r="GVM87" s="209"/>
      <c r="GVN87" s="209"/>
      <c r="GVO87" s="209"/>
      <c r="GVP87" s="209"/>
      <c r="GVQ87" s="209"/>
      <c r="GVR87" s="209"/>
      <c r="GVS87" s="209"/>
      <c r="GVT87" s="209"/>
      <c r="GVU87" s="209"/>
      <c r="GVV87" s="209"/>
      <c r="GVW87" s="209"/>
      <c r="GVX87" s="209"/>
      <c r="GVY87" s="209"/>
      <c r="GVZ87" s="209"/>
      <c r="GWA87" s="209"/>
      <c r="GWB87" s="209"/>
      <c r="GWC87" s="209"/>
      <c r="GWD87" s="209"/>
      <c r="GWE87" s="209"/>
      <c r="GWF87" s="209"/>
      <c r="GWG87" s="209"/>
      <c r="GWH87" s="209"/>
      <c r="GWI87" s="209"/>
      <c r="GWJ87" s="209"/>
      <c r="GWK87" s="209"/>
      <c r="GWL87" s="209"/>
      <c r="GWM87" s="209"/>
      <c r="GWN87" s="209"/>
      <c r="GWO87" s="209"/>
      <c r="GWP87" s="209"/>
      <c r="GWQ87" s="209"/>
      <c r="GWR87" s="209"/>
      <c r="GWS87" s="209"/>
      <c r="GWT87" s="209"/>
      <c r="GWU87" s="209"/>
      <c r="GWV87" s="209"/>
      <c r="GWW87" s="209"/>
      <c r="GWX87" s="209"/>
      <c r="GWY87" s="209"/>
      <c r="GWZ87" s="209"/>
      <c r="GXA87" s="209"/>
      <c r="GXB87" s="209"/>
      <c r="GXC87" s="209"/>
      <c r="GXD87" s="209"/>
      <c r="GXE87" s="209"/>
      <c r="GXF87" s="209"/>
      <c r="GXG87" s="209"/>
      <c r="GXH87" s="209"/>
      <c r="GXI87" s="209"/>
      <c r="GXJ87" s="209"/>
      <c r="GXK87" s="209"/>
      <c r="GXL87" s="209"/>
      <c r="GXM87" s="209"/>
      <c r="GXN87" s="209"/>
      <c r="GXO87" s="209"/>
      <c r="GXP87" s="209"/>
      <c r="GXQ87" s="209"/>
      <c r="GXR87" s="209"/>
      <c r="GXS87" s="209"/>
      <c r="GXT87" s="209"/>
      <c r="GXU87" s="209"/>
      <c r="GXV87" s="209"/>
      <c r="GXW87" s="209"/>
      <c r="GXX87" s="209"/>
      <c r="GXY87" s="209"/>
      <c r="GXZ87" s="209"/>
      <c r="GYA87" s="209"/>
      <c r="GYB87" s="209"/>
      <c r="GYC87" s="209"/>
      <c r="GYD87" s="209"/>
      <c r="GYE87" s="209"/>
      <c r="GYF87" s="209"/>
      <c r="GYG87" s="209"/>
      <c r="GYH87" s="209"/>
      <c r="GYI87" s="209"/>
      <c r="GYJ87" s="209"/>
      <c r="GYK87" s="209"/>
      <c r="GYL87" s="209"/>
      <c r="GYM87" s="209"/>
      <c r="GYN87" s="209"/>
      <c r="GYO87" s="209"/>
      <c r="GYP87" s="209"/>
      <c r="GYQ87" s="209"/>
      <c r="GYR87" s="209"/>
      <c r="GYS87" s="209"/>
      <c r="GYT87" s="209"/>
      <c r="GYU87" s="209"/>
      <c r="GYV87" s="209"/>
      <c r="GYW87" s="209"/>
      <c r="GYX87" s="209"/>
      <c r="GYY87" s="209"/>
      <c r="GYZ87" s="209"/>
      <c r="GZA87" s="209"/>
      <c r="GZB87" s="209"/>
      <c r="GZC87" s="209"/>
      <c r="GZD87" s="209"/>
      <c r="GZE87" s="209"/>
      <c r="GZF87" s="209"/>
      <c r="GZG87" s="209"/>
      <c r="GZH87" s="209"/>
      <c r="GZI87" s="209"/>
      <c r="GZJ87" s="209"/>
      <c r="GZK87" s="209"/>
      <c r="GZL87" s="209"/>
      <c r="GZM87" s="209"/>
      <c r="GZN87" s="209"/>
      <c r="GZO87" s="209"/>
      <c r="GZP87" s="209"/>
      <c r="GZQ87" s="209"/>
      <c r="GZR87" s="209"/>
      <c r="GZS87" s="209"/>
      <c r="GZT87" s="209"/>
      <c r="GZU87" s="209"/>
      <c r="GZV87" s="209"/>
      <c r="GZW87" s="209"/>
      <c r="GZX87" s="209"/>
      <c r="GZY87" s="209"/>
      <c r="GZZ87" s="209"/>
      <c r="HAA87" s="209"/>
      <c r="HAB87" s="209"/>
      <c r="HAC87" s="209"/>
      <c r="HAD87" s="209"/>
      <c r="HAE87" s="209"/>
      <c r="HAF87" s="209"/>
      <c r="HAG87" s="209"/>
      <c r="HAH87" s="209"/>
      <c r="HAI87" s="209"/>
      <c r="HAJ87" s="209"/>
      <c r="HAK87" s="209"/>
      <c r="HAL87" s="209"/>
      <c r="HAM87" s="209"/>
      <c r="HAN87" s="209"/>
      <c r="HAO87" s="209"/>
      <c r="HAP87" s="209"/>
      <c r="HAQ87" s="209"/>
      <c r="HAR87" s="209"/>
      <c r="HAS87" s="209"/>
      <c r="HAT87" s="209"/>
      <c r="HAU87" s="209"/>
      <c r="HAV87" s="209"/>
      <c r="HAW87" s="209"/>
      <c r="HAX87" s="209"/>
      <c r="HAY87" s="209"/>
      <c r="HAZ87" s="209"/>
      <c r="HBA87" s="209"/>
      <c r="HBB87" s="209"/>
      <c r="HBC87" s="209"/>
      <c r="HBD87" s="209"/>
      <c r="HBE87" s="209"/>
      <c r="HBF87" s="209"/>
      <c r="HBG87" s="209"/>
      <c r="HBH87" s="209"/>
      <c r="HBI87" s="209"/>
      <c r="HBJ87" s="209"/>
      <c r="HBK87" s="209"/>
      <c r="HBL87" s="209"/>
      <c r="HBM87" s="209"/>
      <c r="HBN87" s="209"/>
      <c r="HBO87" s="209"/>
      <c r="HBP87" s="209"/>
      <c r="HBQ87" s="209"/>
      <c r="HBR87" s="209"/>
      <c r="HBS87" s="209"/>
      <c r="HBT87" s="209"/>
      <c r="HBU87" s="209"/>
      <c r="HBV87" s="209"/>
      <c r="HBW87" s="209"/>
      <c r="HBX87" s="209"/>
      <c r="HBY87" s="209"/>
      <c r="HBZ87" s="209"/>
      <c r="HCA87" s="209"/>
      <c r="HCB87" s="209"/>
      <c r="HCC87" s="209"/>
      <c r="HCD87" s="209"/>
      <c r="HCE87" s="209"/>
      <c r="HCF87" s="209"/>
      <c r="HCG87" s="209"/>
      <c r="HCH87" s="209"/>
      <c r="HCI87" s="209"/>
      <c r="HCJ87" s="209"/>
      <c r="HCK87" s="209"/>
      <c r="HCL87" s="209"/>
      <c r="HCM87" s="209"/>
      <c r="HCN87" s="209"/>
      <c r="HCO87" s="209"/>
      <c r="HCP87" s="209"/>
      <c r="HCQ87" s="209"/>
      <c r="HCR87" s="209"/>
      <c r="HCS87" s="209"/>
      <c r="HCT87" s="209"/>
      <c r="HCU87" s="209"/>
      <c r="HCV87" s="209"/>
      <c r="HCW87" s="209"/>
      <c r="HCX87" s="209"/>
      <c r="HCY87" s="209"/>
      <c r="HCZ87" s="209"/>
      <c r="HDA87" s="209"/>
      <c r="HDB87" s="209"/>
      <c r="HDC87" s="209"/>
      <c r="HDD87" s="209"/>
      <c r="HDE87" s="209"/>
      <c r="HDF87" s="209"/>
      <c r="HDG87" s="209"/>
      <c r="HDH87" s="209"/>
      <c r="HDI87" s="209"/>
      <c r="HDJ87" s="209"/>
      <c r="HDK87" s="209"/>
      <c r="HDL87" s="209"/>
      <c r="HDM87" s="209"/>
      <c r="HDN87" s="209"/>
      <c r="HDO87" s="209"/>
      <c r="HDP87" s="209"/>
      <c r="HDQ87" s="209"/>
      <c r="HDR87" s="209"/>
      <c r="HDS87" s="209"/>
      <c r="HDT87" s="209"/>
      <c r="HDU87" s="209"/>
      <c r="HDV87" s="209"/>
      <c r="HDW87" s="209"/>
      <c r="HDX87" s="209"/>
      <c r="HDY87" s="209"/>
      <c r="HDZ87" s="209"/>
      <c r="HEA87" s="209"/>
      <c r="HEB87" s="209"/>
      <c r="HEC87" s="209"/>
      <c r="HED87" s="209"/>
      <c r="HEE87" s="209"/>
      <c r="HEF87" s="209"/>
      <c r="HEG87" s="209"/>
      <c r="HEH87" s="209"/>
      <c r="HEI87" s="209"/>
      <c r="HEJ87" s="209"/>
      <c r="HEK87" s="209"/>
      <c r="HEL87" s="209"/>
      <c r="HEM87" s="209"/>
      <c r="HEN87" s="209"/>
      <c r="HEO87" s="209"/>
      <c r="HEP87" s="209"/>
      <c r="HEQ87" s="209"/>
      <c r="HER87" s="209"/>
      <c r="HES87" s="209"/>
      <c r="HET87" s="209"/>
      <c r="HEU87" s="209"/>
      <c r="HEV87" s="209"/>
      <c r="HEW87" s="209"/>
      <c r="HEX87" s="209"/>
      <c r="HEY87" s="209"/>
      <c r="HEZ87" s="209"/>
      <c r="HFA87" s="209"/>
      <c r="HFB87" s="209"/>
      <c r="HFC87" s="209"/>
      <c r="HFD87" s="209"/>
      <c r="HFE87" s="209"/>
      <c r="HFF87" s="209"/>
      <c r="HFG87" s="209"/>
      <c r="HFH87" s="209"/>
      <c r="HFI87" s="209"/>
      <c r="HFJ87" s="209"/>
      <c r="HFK87" s="209"/>
      <c r="HFL87" s="209"/>
      <c r="HFM87" s="209"/>
      <c r="HFN87" s="209"/>
      <c r="HFO87" s="209"/>
      <c r="HFP87" s="209"/>
      <c r="HFQ87" s="209"/>
      <c r="HFR87" s="209"/>
      <c r="HFS87" s="209"/>
      <c r="HFT87" s="209"/>
      <c r="HFU87" s="209"/>
      <c r="HFV87" s="209"/>
      <c r="HFW87" s="209"/>
      <c r="HFX87" s="209"/>
      <c r="HFY87" s="209"/>
      <c r="HFZ87" s="209"/>
      <c r="HGA87" s="209"/>
      <c r="HGB87" s="209"/>
      <c r="HGC87" s="209"/>
      <c r="HGD87" s="209"/>
      <c r="HGE87" s="209"/>
      <c r="HGF87" s="209"/>
      <c r="HGG87" s="209"/>
      <c r="HGH87" s="209"/>
      <c r="HGI87" s="209"/>
      <c r="HGJ87" s="209"/>
      <c r="HGK87" s="209"/>
      <c r="HGL87" s="209"/>
      <c r="HGM87" s="209"/>
      <c r="HGN87" s="209"/>
      <c r="HGO87" s="209"/>
      <c r="HGP87" s="209"/>
      <c r="HGQ87" s="209"/>
      <c r="HGR87" s="209"/>
      <c r="HGS87" s="209"/>
      <c r="HGT87" s="209"/>
      <c r="HGU87" s="209"/>
      <c r="HGV87" s="209"/>
      <c r="HGW87" s="209"/>
      <c r="HGX87" s="209"/>
      <c r="HGY87" s="209"/>
      <c r="HGZ87" s="209"/>
      <c r="HHA87" s="209"/>
      <c r="HHB87" s="209"/>
      <c r="HHC87" s="209"/>
      <c r="HHD87" s="209"/>
      <c r="HHE87" s="209"/>
      <c r="HHF87" s="209"/>
      <c r="HHG87" s="209"/>
      <c r="HHH87" s="209"/>
      <c r="HHI87" s="209"/>
      <c r="HHJ87" s="209"/>
      <c r="HHK87" s="209"/>
      <c r="HHL87" s="209"/>
      <c r="HHM87" s="209"/>
      <c r="HHN87" s="209"/>
      <c r="HHO87" s="209"/>
      <c r="HHP87" s="209"/>
      <c r="HHQ87" s="209"/>
      <c r="HHR87" s="209"/>
      <c r="HHS87" s="209"/>
      <c r="HHT87" s="209"/>
      <c r="HHU87" s="209"/>
      <c r="HHV87" s="209"/>
      <c r="HHW87" s="209"/>
      <c r="HHX87" s="209"/>
      <c r="HHY87" s="209"/>
      <c r="HHZ87" s="209"/>
      <c r="HIA87" s="209"/>
      <c r="HIB87" s="209"/>
      <c r="HIC87" s="209"/>
      <c r="HID87" s="209"/>
      <c r="HIE87" s="209"/>
      <c r="HIF87" s="209"/>
      <c r="HIG87" s="209"/>
      <c r="HIH87" s="209"/>
      <c r="HII87" s="209"/>
      <c r="HIJ87" s="209"/>
      <c r="HIK87" s="209"/>
      <c r="HIL87" s="209"/>
      <c r="HIM87" s="209"/>
      <c r="HIN87" s="209"/>
      <c r="HIO87" s="209"/>
      <c r="HIP87" s="209"/>
      <c r="HIQ87" s="209"/>
      <c r="HIR87" s="209"/>
      <c r="HIS87" s="209"/>
      <c r="HIT87" s="209"/>
      <c r="HIU87" s="209"/>
      <c r="HIV87" s="209"/>
      <c r="HIW87" s="209"/>
      <c r="HIX87" s="209"/>
      <c r="HIY87" s="209"/>
      <c r="HIZ87" s="209"/>
      <c r="HJA87" s="209"/>
      <c r="HJB87" s="209"/>
      <c r="HJC87" s="209"/>
      <c r="HJD87" s="209"/>
      <c r="HJE87" s="209"/>
      <c r="HJF87" s="209"/>
      <c r="HJG87" s="209"/>
      <c r="HJH87" s="209"/>
      <c r="HJI87" s="209"/>
      <c r="HJJ87" s="209"/>
      <c r="HJK87" s="209"/>
      <c r="HJL87" s="209"/>
      <c r="HJM87" s="209"/>
      <c r="HJN87" s="209"/>
      <c r="HJO87" s="209"/>
      <c r="HJP87" s="209"/>
      <c r="HJQ87" s="209"/>
      <c r="HJR87" s="209"/>
      <c r="HJS87" s="209"/>
      <c r="HJT87" s="209"/>
      <c r="HJU87" s="209"/>
      <c r="HJV87" s="209"/>
      <c r="HJW87" s="209"/>
      <c r="HJX87" s="209"/>
      <c r="HJY87" s="209"/>
      <c r="HJZ87" s="209"/>
      <c r="HKA87" s="209"/>
      <c r="HKB87" s="209"/>
      <c r="HKC87" s="209"/>
      <c r="HKD87" s="209"/>
      <c r="HKE87" s="209"/>
      <c r="HKF87" s="209"/>
      <c r="HKG87" s="209"/>
      <c r="HKH87" s="209"/>
      <c r="HKI87" s="209"/>
      <c r="HKJ87" s="209"/>
      <c r="HKK87" s="209"/>
      <c r="HKL87" s="209"/>
      <c r="HKM87" s="209"/>
      <c r="HKN87" s="209"/>
      <c r="HKO87" s="209"/>
      <c r="HKP87" s="209"/>
      <c r="HKQ87" s="209"/>
      <c r="HKR87" s="209"/>
      <c r="HKS87" s="209"/>
      <c r="HKT87" s="209"/>
      <c r="HKU87" s="209"/>
      <c r="HKV87" s="209"/>
      <c r="HKW87" s="209"/>
      <c r="HKX87" s="209"/>
      <c r="HKY87" s="209"/>
      <c r="HKZ87" s="209"/>
      <c r="HLA87" s="209"/>
      <c r="HLB87" s="209"/>
      <c r="HLC87" s="209"/>
      <c r="HLD87" s="209"/>
      <c r="HLE87" s="209"/>
      <c r="HLF87" s="209"/>
      <c r="HLG87" s="209"/>
      <c r="HLH87" s="209"/>
      <c r="HLI87" s="209"/>
      <c r="HLJ87" s="209"/>
      <c r="HLK87" s="209"/>
      <c r="HLL87" s="209"/>
      <c r="HLM87" s="209"/>
      <c r="HLN87" s="209"/>
      <c r="HLO87" s="209"/>
      <c r="HLP87" s="209"/>
      <c r="HLQ87" s="209"/>
      <c r="HLR87" s="209"/>
      <c r="HLS87" s="209"/>
      <c r="HLT87" s="209"/>
      <c r="HLU87" s="209"/>
      <c r="HLV87" s="209"/>
      <c r="HLW87" s="209"/>
      <c r="HLX87" s="209"/>
      <c r="HLY87" s="209"/>
      <c r="HLZ87" s="209"/>
      <c r="HMA87" s="209"/>
      <c r="HMB87" s="209"/>
      <c r="HMC87" s="209"/>
      <c r="HMD87" s="209"/>
      <c r="HME87" s="209"/>
      <c r="HMF87" s="209"/>
      <c r="HMG87" s="209"/>
      <c r="HMH87" s="209"/>
      <c r="HMI87" s="209"/>
      <c r="HMJ87" s="209"/>
      <c r="HMK87" s="209"/>
      <c r="HML87" s="209"/>
      <c r="HMM87" s="209"/>
      <c r="HMN87" s="209"/>
      <c r="HMO87" s="209"/>
      <c r="HMP87" s="209"/>
      <c r="HMQ87" s="209"/>
      <c r="HMR87" s="209"/>
      <c r="HMS87" s="209"/>
      <c r="HMT87" s="209"/>
      <c r="HMU87" s="209"/>
      <c r="HMV87" s="209"/>
      <c r="HMW87" s="209"/>
      <c r="HMX87" s="209"/>
      <c r="HMY87" s="209"/>
      <c r="HMZ87" s="209"/>
      <c r="HNA87" s="209"/>
      <c r="HNB87" s="209"/>
      <c r="HNC87" s="209"/>
      <c r="HND87" s="209"/>
      <c r="HNE87" s="209"/>
      <c r="HNF87" s="209"/>
      <c r="HNG87" s="209"/>
      <c r="HNH87" s="209"/>
      <c r="HNI87" s="209"/>
      <c r="HNJ87" s="209"/>
      <c r="HNK87" s="209"/>
      <c r="HNL87" s="209"/>
      <c r="HNM87" s="209"/>
      <c r="HNN87" s="209"/>
      <c r="HNO87" s="209"/>
      <c r="HNP87" s="209"/>
      <c r="HNQ87" s="209"/>
      <c r="HNR87" s="209"/>
      <c r="HNS87" s="209"/>
      <c r="HNT87" s="209"/>
      <c r="HNU87" s="209"/>
      <c r="HNV87" s="209"/>
      <c r="HNW87" s="209"/>
      <c r="HNX87" s="209"/>
      <c r="HNY87" s="209"/>
      <c r="HNZ87" s="209"/>
      <c r="HOA87" s="209"/>
      <c r="HOB87" s="209"/>
      <c r="HOC87" s="209"/>
      <c r="HOD87" s="209"/>
      <c r="HOE87" s="209"/>
      <c r="HOF87" s="209"/>
      <c r="HOG87" s="209"/>
      <c r="HOH87" s="209"/>
      <c r="HOI87" s="209"/>
      <c r="HOJ87" s="209"/>
      <c r="HOK87" s="209"/>
      <c r="HOL87" s="209"/>
      <c r="HOM87" s="209"/>
      <c r="HON87" s="209"/>
      <c r="HOO87" s="209"/>
      <c r="HOP87" s="209"/>
      <c r="HOQ87" s="209"/>
      <c r="HOR87" s="209"/>
      <c r="HOS87" s="209"/>
      <c r="HOT87" s="209"/>
      <c r="HOU87" s="209"/>
      <c r="HOV87" s="209"/>
      <c r="HOW87" s="209"/>
      <c r="HOX87" s="209"/>
      <c r="HOY87" s="209"/>
      <c r="HOZ87" s="209"/>
      <c r="HPA87" s="209"/>
      <c r="HPB87" s="209"/>
      <c r="HPC87" s="209"/>
      <c r="HPD87" s="209"/>
      <c r="HPE87" s="209"/>
      <c r="HPF87" s="209"/>
      <c r="HPG87" s="209"/>
      <c r="HPH87" s="209"/>
      <c r="HPI87" s="209"/>
      <c r="HPJ87" s="209"/>
      <c r="HPK87" s="209"/>
      <c r="HPL87" s="209"/>
      <c r="HPM87" s="209"/>
      <c r="HPN87" s="209"/>
      <c r="HPO87" s="209"/>
      <c r="HPP87" s="209"/>
      <c r="HPQ87" s="209"/>
      <c r="HPR87" s="209"/>
      <c r="HPS87" s="209"/>
      <c r="HPT87" s="209"/>
      <c r="HPU87" s="209"/>
      <c r="HPV87" s="209"/>
      <c r="HPW87" s="209"/>
      <c r="HPX87" s="209"/>
      <c r="HPY87" s="209"/>
      <c r="HPZ87" s="209"/>
      <c r="HQA87" s="209"/>
      <c r="HQB87" s="209"/>
      <c r="HQC87" s="209"/>
      <c r="HQD87" s="209"/>
      <c r="HQE87" s="209"/>
      <c r="HQF87" s="209"/>
      <c r="HQG87" s="209"/>
      <c r="HQH87" s="209"/>
      <c r="HQI87" s="209"/>
      <c r="HQJ87" s="209"/>
      <c r="HQK87" s="209"/>
      <c r="HQL87" s="209"/>
      <c r="HQM87" s="209"/>
      <c r="HQN87" s="209"/>
      <c r="HQO87" s="209"/>
      <c r="HQP87" s="209"/>
      <c r="HQQ87" s="209"/>
      <c r="HQR87" s="209"/>
      <c r="HQS87" s="209"/>
      <c r="HQT87" s="209"/>
      <c r="HQU87" s="209"/>
      <c r="HQV87" s="209"/>
      <c r="HQW87" s="209"/>
      <c r="HQX87" s="209"/>
      <c r="HQY87" s="209"/>
      <c r="HQZ87" s="209"/>
      <c r="HRA87" s="209"/>
      <c r="HRB87" s="209"/>
      <c r="HRC87" s="209"/>
      <c r="HRD87" s="209"/>
      <c r="HRE87" s="209"/>
      <c r="HRF87" s="209"/>
      <c r="HRG87" s="209"/>
      <c r="HRH87" s="209"/>
      <c r="HRI87" s="209"/>
      <c r="HRJ87" s="209"/>
      <c r="HRK87" s="209"/>
      <c r="HRL87" s="209"/>
      <c r="HRM87" s="209"/>
      <c r="HRN87" s="209"/>
      <c r="HRO87" s="209"/>
      <c r="HRP87" s="209"/>
      <c r="HRQ87" s="209"/>
      <c r="HRR87" s="209"/>
      <c r="HRS87" s="209"/>
      <c r="HRT87" s="209"/>
      <c r="HRU87" s="209"/>
      <c r="HRV87" s="209"/>
      <c r="HRW87" s="209"/>
      <c r="HRX87" s="209"/>
      <c r="HRY87" s="209"/>
      <c r="HRZ87" s="209"/>
      <c r="HSA87" s="209"/>
      <c r="HSB87" s="209"/>
      <c r="HSC87" s="209"/>
      <c r="HSD87" s="209"/>
      <c r="HSE87" s="209"/>
      <c r="HSF87" s="209"/>
      <c r="HSG87" s="209"/>
      <c r="HSH87" s="209"/>
      <c r="HSI87" s="209"/>
      <c r="HSJ87" s="209"/>
      <c r="HSK87" s="209"/>
      <c r="HSL87" s="209"/>
      <c r="HSM87" s="209"/>
      <c r="HSN87" s="209"/>
      <c r="HSO87" s="209"/>
      <c r="HSP87" s="209"/>
      <c r="HSQ87" s="209"/>
      <c r="HSR87" s="209"/>
      <c r="HSS87" s="209"/>
      <c r="HST87" s="209"/>
      <c r="HSU87" s="209"/>
      <c r="HSV87" s="209"/>
      <c r="HSW87" s="209"/>
      <c r="HSX87" s="209"/>
      <c r="HSY87" s="209"/>
      <c r="HSZ87" s="209"/>
      <c r="HTA87" s="209"/>
      <c r="HTB87" s="209"/>
      <c r="HTC87" s="209"/>
      <c r="HTD87" s="209"/>
      <c r="HTE87" s="209"/>
      <c r="HTF87" s="209"/>
      <c r="HTG87" s="209"/>
      <c r="HTH87" s="209"/>
      <c r="HTI87" s="209"/>
      <c r="HTJ87" s="209"/>
      <c r="HTK87" s="209"/>
      <c r="HTL87" s="209"/>
      <c r="HTM87" s="209"/>
      <c r="HTN87" s="209"/>
      <c r="HTO87" s="209"/>
      <c r="HTP87" s="209"/>
      <c r="HTQ87" s="209"/>
      <c r="HTR87" s="209"/>
      <c r="HTS87" s="209"/>
      <c r="HTT87" s="209"/>
      <c r="HTU87" s="209"/>
      <c r="HTV87" s="209"/>
      <c r="HTW87" s="209"/>
      <c r="HTX87" s="209"/>
      <c r="HTY87" s="209"/>
      <c r="HTZ87" s="209"/>
      <c r="HUA87" s="209"/>
      <c r="HUB87" s="209"/>
      <c r="HUC87" s="209"/>
      <c r="HUD87" s="209"/>
      <c r="HUE87" s="209"/>
      <c r="HUF87" s="209"/>
      <c r="HUG87" s="209"/>
      <c r="HUH87" s="209"/>
      <c r="HUI87" s="209"/>
      <c r="HUJ87" s="209"/>
      <c r="HUK87" s="209"/>
      <c r="HUL87" s="209"/>
      <c r="HUM87" s="209"/>
      <c r="HUN87" s="209"/>
      <c r="HUO87" s="209"/>
      <c r="HUP87" s="209"/>
      <c r="HUQ87" s="209"/>
      <c r="HUR87" s="209"/>
      <c r="HUS87" s="209"/>
      <c r="HUT87" s="209"/>
      <c r="HUU87" s="209"/>
      <c r="HUV87" s="209"/>
      <c r="HUW87" s="209"/>
      <c r="HUX87" s="209"/>
      <c r="HUY87" s="209"/>
      <c r="HUZ87" s="209"/>
      <c r="HVA87" s="209"/>
      <c r="HVB87" s="209"/>
      <c r="HVC87" s="209"/>
      <c r="HVD87" s="209"/>
      <c r="HVE87" s="209"/>
      <c r="HVF87" s="209"/>
      <c r="HVG87" s="209"/>
      <c r="HVH87" s="209"/>
      <c r="HVI87" s="209"/>
      <c r="HVJ87" s="209"/>
      <c r="HVK87" s="209"/>
      <c r="HVL87" s="209"/>
      <c r="HVM87" s="209"/>
      <c r="HVN87" s="209"/>
      <c r="HVO87" s="209"/>
      <c r="HVP87" s="209"/>
      <c r="HVQ87" s="209"/>
      <c r="HVR87" s="209"/>
      <c r="HVS87" s="209"/>
      <c r="HVT87" s="209"/>
      <c r="HVU87" s="209"/>
      <c r="HVV87" s="209"/>
      <c r="HVW87" s="209"/>
      <c r="HVX87" s="209"/>
      <c r="HVY87" s="209"/>
      <c r="HVZ87" s="209"/>
      <c r="HWA87" s="209"/>
      <c r="HWB87" s="209"/>
      <c r="HWC87" s="209"/>
      <c r="HWD87" s="209"/>
      <c r="HWE87" s="209"/>
      <c r="HWF87" s="209"/>
      <c r="HWG87" s="209"/>
      <c r="HWH87" s="209"/>
      <c r="HWI87" s="209"/>
      <c r="HWJ87" s="209"/>
      <c r="HWK87" s="209"/>
      <c r="HWL87" s="209"/>
      <c r="HWM87" s="209"/>
      <c r="HWN87" s="209"/>
      <c r="HWO87" s="209"/>
      <c r="HWP87" s="209"/>
      <c r="HWQ87" s="209"/>
      <c r="HWR87" s="209"/>
      <c r="HWS87" s="209"/>
      <c r="HWT87" s="209"/>
      <c r="HWU87" s="209"/>
      <c r="HWV87" s="209"/>
      <c r="HWW87" s="209"/>
      <c r="HWX87" s="209"/>
      <c r="HWY87" s="209"/>
      <c r="HWZ87" s="209"/>
      <c r="HXA87" s="209"/>
      <c r="HXB87" s="209"/>
      <c r="HXC87" s="209"/>
      <c r="HXD87" s="209"/>
      <c r="HXE87" s="209"/>
      <c r="HXF87" s="209"/>
      <c r="HXG87" s="209"/>
      <c r="HXH87" s="209"/>
      <c r="HXI87" s="209"/>
      <c r="HXJ87" s="209"/>
      <c r="HXK87" s="209"/>
      <c r="HXL87" s="209"/>
      <c r="HXM87" s="209"/>
      <c r="HXN87" s="209"/>
      <c r="HXO87" s="209"/>
      <c r="HXP87" s="209"/>
      <c r="HXQ87" s="209"/>
      <c r="HXR87" s="209"/>
      <c r="HXS87" s="209"/>
      <c r="HXT87" s="209"/>
      <c r="HXU87" s="209"/>
      <c r="HXV87" s="209"/>
      <c r="HXW87" s="209"/>
      <c r="HXX87" s="209"/>
      <c r="HXY87" s="209"/>
      <c r="HXZ87" s="209"/>
      <c r="HYA87" s="209"/>
      <c r="HYB87" s="209"/>
      <c r="HYC87" s="209"/>
      <c r="HYD87" s="209"/>
      <c r="HYE87" s="209"/>
      <c r="HYF87" s="209"/>
      <c r="HYG87" s="209"/>
      <c r="HYH87" s="209"/>
      <c r="HYI87" s="209"/>
      <c r="HYJ87" s="209"/>
      <c r="HYK87" s="209"/>
      <c r="HYL87" s="209"/>
      <c r="HYM87" s="209"/>
      <c r="HYN87" s="209"/>
      <c r="HYO87" s="209"/>
      <c r="HYP87" s="209"/>
      <c r="HYQ87" s="209"/>
      <c r="HYR87" s="209"/>
      <c r="HYS87" s="209"/>
      <c r="HYT87" s="209"/>
      <c r="HYU87" s="209"/>
      <c r="HYV87" s="209"/>
      <c r="HYW87" s="209"/>
      <c r="HYX87" s="209"/>
      <c r="HYY87" s="209"/>
      <c r="HYZ87" s="209"/>
      <c r="HZA87" s="209"/>
      <c r="HZB87" s="209"/>
      <c r="HZC87" s="209"/>
      <c r="HZD87" s="209"/>
      <c r="HZE87" s="209"/>
      <c r="HZF87" s="209"/>
      <c r="HZG87" s="209"/>
      <c r="HZH87" s="209"/>
      <c r="HZI87" s="209"/>
      <c r="HZJ87" s="209"/>
      <c r="HZK87" s="209"/>
      <c r="HZL87" s="209"/>
      <c r="HZM87" s="209"/>
      <c r="HZN87" s="209"/>
      <c r="HZO87" s="209"/>
      <c r="HZP87" s="209"/>
      <c r="HZQ87" s="209"/>
      <c r="HZR87" s="209"/>
      <c r="HZS87" s="209"/>
      <c r="HZT87" s="209"/>
      <c r="HZU87" s="209"/>
      <c r="HZV87" s="209"/>
      <c r="HZW87" s="209"/>
      <c r="HZX87" s="209"/>
      <c r="HZY87" s="209"/>
      <c r="HZZ87" s="209"/>
      <c r="IAA87" s="209"/>
      <c r="IAB87" s="209"/>
      <c r="IAC87" s="209"/>
      <c r="IAD87" s="209"/>
      <c r="IAE87" s="209"/>
      <c r="IAF87" s="209"/>
      <c r="IAG87" s="209"/>
      <c r="IAH87" s="209"/>
      <c r="IAI87" s="209"/>
      <c r="IAJ87" s="209"/>
      <c r="IAK87" s="209"/>
      <c r="IAL87" s="209"/>
      <c r="IAM87" s="209"/>
      <c r="IAN87" s="209"/>
      <c r="IAO87" s="209"/>
      <c r="IAP87" s="209"/>
      <c r="IAQ87" s="209"/>
      <c r="IAR87" s="209"/>
      <c r="IAS87" s="209"/>
      <c r="IAT87" s="209"/>
      <c r="IAU87" s="209"/>
      <c r="IAV87" s="209"/>
      <c r="IAW87" s="209"/>
      <c r="IAX87" s="209"/>
      <c r="IAY87" s="209"/>
      <c r="IAZ87" s="209"/>
      <c r="IBA87" s="209"/>
      <c r="IBB87" s="209"/>
      <c r="IBC87" s="209"/>
      <c r="IBD87" s="209"/>
      <c r="IBE87" s="209"/>
      <c r="IBF87" s="209"/>
      <c r="IBG87" s="209"/>
      <c r="IBH87" s="209"/>
      <c r="IBI87" s="209"/>
      <c r="IBJ87" s="209"/>
      <c r="IBK87" s="209"/>
      <c r="IBL87" s="209"/>
      <c r="IBM87" s="209"/>
      <c r="IBN87" s="209"/>
      <c r="IBO87" s="209"/>
      <c r="IBP87" s="209"/>
      <c r="IBQ87" s="209"/>
      <c r="IBR87" s="209"/>
      <c r="IBS87" s="209"/>
      <c r="IBT87" s="209"/>
      <c r="IBU87" s="209"/>
      <c r="IBV87" s="209"/>
      <c r="IBW87" s="209"/>
      <c r="IBX87" s="209"/>
      <c r="IBY87" s="209"/>
      <c r="IBZ87" s="209"/>
      <c r="ICA87" s="209"/>
      <c r="ICB87" s="209"/>
      <c r="ICC87" s="209"/>
      <c r="ICD87" s="209"/>
      <c r="ICE87" s="209"/>
      <c r="ICF87" s="209"/>
      <c r="ICG87" s="209"/>
      <c r="ICH87" s="209"/>
      <c r="ICI87" s="209"/>
      <c r="ICJ87" s="209"/>
      <c r="ICK87" s="209"/>
      <c r="ICL87" s="209"/>
      <c r="ICM87" s="209"/>
      <c r="ICN87" s="209"/>
      <c r="ICO87" s="209"/>
      <c r="ICP87" s="209"/>
      <c r="ICQ87" s="209"/>
      <c r="ICR87" s="209"/>
      <c r="ICS87" s="209"/>
      <c r="ICT87" s="209"/>
      <c r="ICU87" s="209"/>
      <c r="ICV87" s="209"/>
      <c r="ICW87" s="209"/>
      <c r="ICX87" s="209"/>
      <c r="ICY87" s="209"/>
      <c r="ICZ87" s="209"/>
      <c r="IDA87" s="209"/>
      <c r="IDB87" s="209"/>
      <c r="IDC87" s="209"/>
      <c r="IDD87" s="209"/>
      <c r="IDE87" s="209"/>
      <c r="IDF87" s="209"/>
      <c r="IDG87" s="209"/>
      <c r="IDH87" s="209"/>
      <c r="IDI87" s="209"/>
      <c r="IDJ87" s="209"/>
      <c r="IDK87" s="209"/>
      <c r="IDL87" s="209"/>
      <c r="IDM87" s="209"/>
      <c r="IDN87" s="209"/>
      <c r="IDO87" s="209"/>
      <c r="IDP87" s="209"/>
      <c r="IDQ87" s="209"/>
      <c r="IDR87" s="209"/>
      <c r="IDS87" s="209"/>
      <c r="IDT87" s="209"/>
      <c r="IDU87" s="209"/>
      <c r="IDV87" s="209"/>
      <c r="IDW87" s="209"/>
      <c r="IDX87" s="209"/>
      <c r="IDY87" s="209"/>
      <c r="IDZ87" s="209"/>
      <c r="IEA87" s="209"/>
      <c r="IEB87" s="209"/>
      <c r="IEC87" s="209"/>
      <c r="IED87" s="209"/>
      <c r="IEE87" s="209"/>
      <c r="IEF87" s="209"/>
      <c r="IEG87" s="209"/>
      <c r="IEH87" s="209"/>
      <c r="IEI87" s="209"/>
      <c r="IEJ87" s="209"/>
      <c r="IEK87" s="209"/>
      <c r="IEL87" s="209"/>
      <c r="IEM87" s="209"/>
      <c r="IEN87" s="209"/>
      <c r="IEO87" s="209"/>
      <c r="IEP87" s="209"/>
      <c r="IEQ87" s="209"/>
      <c r="IER87" s="209"/>
      <c r="IES87" s="209"/>
      <c r="IET87" s="209"/>
      <c r="IEU87" s="209"/>
      <c r="IEV87" s="209"/>
      <c r="IEW87" s="209"/>
      <c r="IEX87" s="209"/>
      <c r="IEY87" s="209"/>
      <c r="IEZ87" s="209"/>
      <c r="IFA87" s="209"/>
      <c r="IFB87" s="209"/>
      <c r="IFC87" s="209"/>
      <c r="IFD87" s="209"/>
      <c r="IFE87" s="209"/>
      <c r="IFF87" s="209"/>
      <c r="IFG87" s="209"/>
      <c r="IFH87" s="209"/>
      <c r="IFI87" s="209"/>
      <c r="IFJ87" s="209"/>
      <c r="IFK87" s="209"/>
      <c r="IFL87" s="209"/>
      <c r="IFM87" s="209"/>
      <c r="IFN87" s="209"/>
      <c r="IFO87" s="209"/>
      <c r="IFP87" s="209"/>
      <c r="IFQ87" s="209"/>
      <c r="IFR87" s="209"/>
      <c r="IFS87" s="209"/>
      <c r="IFT87" s="209"/>
      <c r="IFU87" s="209"/>
      <c r="IFV87" s="209"/>
      <c r="IFW87" s="209"/>
      <c r="IFX87" s="209"/>
      <c r="IFY87" s="209"/>
      <c r="IFZ87" s="209"/>
      <c r="IGA87" s="209"/>
      <c r="IGB87" s="209"/>
      <c r="IGC87" s="209"/>
      <c r="IGD87" s="209"/>
      <c r="IGE87" s="209"/>
      <c r="IGF87" s="209"/>
      <c r="IGG87" s="209"/>
      <c r="IGH87" s="209"/>
      <c r="IGI87" s="209"/>
      <c r="IGJ87" s="209"/>
      <c r="IGK87" s="209"/>
      <c r="IGL87" s="209"/>
      <c r="IGM87" s="209"/>
      <c r="IGN87" s="209"/>
      <c r="IGO87" s="209"/>
      <c r="IGP87" s="209"/>
      <c r="IGQ87" s="209"/>
      <c r="IGR87" s="209"/>
      <c r="IGS87" s="209"/>
      <c r="IGT87" s="209"/>
      <c r="IGU87" s="209"/>
      <c r="IGV87" s="209"/>
      <c r="IGW87" s="209"/>
      <c r="IGX87" s="209"/>
      <c r="IGY87" s="209"/>
      <c r="IGZ87" s="209"/>
      <c r="IHA87" s="209"/>
      <c r="IHB87" s="209"/>
      <c r="IHC87" s="209"/>
      <c r="IHD87" s="209"/>
      <c r="IHE87" s="209"/>
      <c r="IHF87" s="209"/>
      <c r="IHG87" s="209"/>
      <c r="IHH87" s="209"/>
      <c r="IHI87" s="209"/>
      <c r="IHJ87" s="209"/>
      <c r="IHK87" s="209"/>
      <c r="IHL87" s="209"/>
      <c r="IHM87" s="209"/>
      <c r="IHN87" s="209"/>
      <c r="IHO87" s="209"/>
      <c r="IHP87" s="209"/>
      <c r="IHQ87" s="209"/>
      <c r="IHR87" s="209"/>
      <c r="IHS87" s="209"/>
      <c r="IHT87" s="209"/>
      <c r="IHU87" s="209"/>
      <c r="IHV87" s="209"/>
      <c r="IHW87" s="209"/>
      <c r="IHX87" s="209"/>
      <c r="IHY87" s="209"/>
      <c r="IHZ87" s="209"/>
      <c r="IIA87" s="209"/>
      <c r="IIB87" s="209"/>
      <c r="IIC87" s="209"/>
      <c r="IID87" s="209"/>
      <c r="IIE87" s="209"/>
      <c r="IIF87" s="209"/>
      <c r="IIG87" s="209"/>
      <c r="IIH87" s="209"/>
      <c r="III87" s="209"/>
      <c r="IIJ87" s="209"/>
      <c r="IIK87" s="209"/>
      <c r="IIL87" s="209"/>
      <c r="IIM87" s="209"/>
      <c r="IIN87" s="209"/>
      <c r="IIO87" s="209"/>
      <c r="IIP87" s="209"/>
      <c r="IIQ87" s="209"/>
      <c r="IIR87" s="209"/>
      <c r="IIS87" s="209"/>
      <c r="IIT87" s="209"/>
      <c r="IIU87" s="209"/>
      <c r="IIV87" s="209"/>
      <c r="IIW87" s="209"/>
      <c r="IIX87" s="209"/>
      <c r="IIY87" s="209"/>
      <c r="IIZ87" s="209"/>
      <c r="IJA87" s="209"/>
      <c r="IJB87" s="209"/>
      <c r="IJC87" s="209"/>
      <c r="IJD87" s="209"/>
      <c r="IJE87" s="209"/>
      <c r="IJF87" s="209"/>
      <c r="IJG87" s="209"/>
      <c r="IJH87" s="209"/>
      <c r="IJI87" s="209"/>
      <c r="IJJ87" s="209"/>
      <c r="IJK87" s="209"/>
      <c r="IJL87" s="209"/>
      <c r="IJM87" s="209"/>
      <c r="IJN87" s="209"/>
      <c r="IJO87" s="209"/>
      <c r="IJP87" s="209"/>
      <c r="IJQ87" s="209"/>
      <c r="IJR87" s="209"/>
      <c r="IJS87" s="209"/>
      <c r="IJT87" s="209"/>
      <c r="IJU87" s="209"/>
      <c r="IJV87" s="209"/>
      <c r="IJW87" s="209"/>
      <c r="IJX87" s="209"/>
      <c r="IJY87" s="209"/>
      <c r="IJZ87" s="209"/>
      <c r="IKA87" s="209"/>
      <c r="IKB87" s="209"/>
      <c r="IKC87" s="209"/>
      <c r="IKD87" s="209"/>
      <c r="IKE87" s="209"/>
      <c r="IKF87" s="209"/>
      <c r="IKG87" s="209"/>
      <c r="IKH87" s="209"/>
      <c r="IKI87" s="209"/>
      <c r="IKJ87" s="209"/>
      <c r="IKK87" s="209"/>
      <c r="IKL87" s="209"/>
      <c r="IKM87" s="209"/>
      <c r="IKN87" s="209"/>
      <c r="IKO87" s="209"/>
      <c r="IKP87" s="209"/>
      <c r="IKQ87" s="209"/>
      <c r="IKR87" s="209"/>
      <c r="IKS87" s="209"/>
      <c r="IKT87" s="209"/>
      <c r="IKU87" s="209"/>
      <c r="IKV87" s="209"/>
      <c r="IKW87" s="209"/>
      <c r="IKX87" s="209"/>
      <c r="IKY87" s="209"/>
      <c r="IKZ87" s="209"/>
      <c r="ILA87" s="209"/>
      <c r="ILB87" s="209"/>
      <c r="ILC87" s="209"/>
      <c r="ILD87" s="209"/>
      <c r="ILE87" s="209"/>
      <c r="ILF87" s="209"/>
      <c r="ILG87" s="209"/>
      <c r="ILH87" s="209"/>
      <c r="ILI87" s="209"/>
      <c r="ILJ87" s="209"/>
      <c r="ILK87" s="209"/>
      <c r="ILL87" s="209"/>
      <c r="ILM87" s="209"/>
      <c r="ILN87" s="209"/>
      <c r="ILO87" s="209"/>
      <c r="ILP87" s="209"/>
      <c r="ILQ87" s="209"/>
      <c r="ILR87" s="209"/>
      <c r="ILS87" s="209"/>
      <c r="ILT87" s="209"/>
      <c r="ILU87" s="209"/>
      <c r="ILV87" s="209"/>
      <c r="ILW87" s="209"/>
      <c r="ILX87" s="209"/>
      <c r="ILY87" s="209"/>
      <c r="ILZ87" s="209"/>
      <c r="IMA87" s="209"/>
      <c r="IMB87" s="209"/>
      <c r="IMC87" s="209"/>
      <c r="IMD87" s="209"/>
      <c r="IME87" s="209"/>
      <c r="IMF87" s="209"/>
      <c r="IMG87" s="209"/>
      <c r="IMH87" s="209"/>
      <c r="IMI87" s="209"/>
      <c r="IMJ87" s="209"/>
      <c r="IMK87" s="209"/>
      <c r="IML87" s="209"/>
      <c r="IMM87" s="209"/>
      <c r="IMN87" s="209"/>
      <c r="IMO87" s="209"/>
      <c r="IMP87" s="209"/>
      <c r="IMQ87" s="209"/>
      <c r="IMR87" s="209"/>
      <c r="IMS87" s="209"/>
      <c r="IMT87" s="209"/>
      <c r="IMU87" s="209"/>
      <c r="IMV87" s="209"/>
      <c r="IMW87" s="209"/>
      <c r="IMX87" s="209"/>
      <c r="IMY87" s="209"/>
      <c r="IMZ87" s="209"/>
      <c r="INA87" s="209"/>
      <c r="INB87" s="209"/>
      <c r="INC87" s="209"/>
      <c r="IND87" s="209"/>
      <c r="INE87" s="209"/>
      <c r="INF87" s="209"/>
      <c r="ING87" s="209"/>
      <c r="INH87" s="209"/>
      <c r="INI87" s="209"/>
      <c r="INJ87" s="209"/>
      <c r="INK87" s="209"/>
      <c r="INL87" s="209"/>
      <c r="INM87" s="209"/>
      <c r="INN87" s="209"/>
      <c r="INO87" s="209"/>
      <c r="INP87" s="209"/>
      <c r="INQ87" s="209"/>
      <c r="INR87" s="209"/>
      <c r="INS87" s="209"/>
      <c r="INT87" s="209"/>
      <c r="INU87" s="209"/>
      <c r="INV87" s="209"/>
      <c r="INW87" s="209"/>
      <c r="INX87" s="209"/>
      <c r="INY87" s="209"/>
      <c r="INZ87" s="209"/>
      <c r="IOA87" s="209"/>
      <c r="IOB87" s="209"/>
      <c r="IOC87" s="209"/>
      <c r="IOD87" s="209"/>
      <c r="IOE87" s="209"/>
      <c r="IOF87" s="209"/>
      <c r="IOG87" s="209"/>
      <c r="IOH87" s="209"/>
      <c r="IOI87" s="209"/>
      <c r="IOJ87" s="209"/>
      <c r="IOK87" s="209"/>
      <c r="IOL87" s="209"/>
      <c r="IOM87" s="209"/>
      <c r="ION87" s="209"/>
      <c r="IOO87" s="209"/>
      <c r="IOP87" s="209"/>
      <c r="IOQ87" s="209"/>
      <c r="IOR87" s="209"/>
      <c r="IOS87" s="209"/>
      <c r="IOT87" s="209"/>
      <c r="IOU87" s="209"/>
      <c r="IOV87" s="209"/>
      <c r="IOW87" s="209"/>
      <c r="IOX87" s="209"/>
      <c r="IOY87" s="209"/>
      <c r="IOZ87" s="209"/>
      <c r="IPA87" s="209"/>
      <c r="IPB87" s="209"/>
      <c r="IPC87" s="209"/>
      <c r="IPD87" s="209"/>
      <c r="IPE87" s="209"/>
      <c r="IPF87" s="209"/>
      <c r="IPG87" s="209"/>
      <c r="IPH87" s="209"/>
      <c r="IPI87" s="209"/>
      <c r="IPJ87" s="209"/>
      <c r="IPK87" s="209"/>
      <c r="IPL87" s="209"/>
      <c r="IPM87" s="209"/>
      <c r="IPN87" s="209"/>
      <c r="IPO87" s="209"/>
      <c r="IPP87" s="209"/>
      <c r="IPQ87" s="209"/>
      <c r="IPR87" s="209"/>
      <c r="IPS87" s="209"/>
      <c r="IPT87" s="209"/>
      <c r="IPU87" s="209"/>
      <c r="IPV87" s="209"/>
      <c r="IPW87" s="209"/>
      <c r="IPX87" s="209"/>
      <c r="IPY87" s="209"/>
      <c r="IPZ87" s="209"/>
      <c r="IQA87" s="209"/>
      <c r="IQB87" s="209"/>
      <c r="IQC87" s="209"/>
      <c r="IQD87" s="209"/>
      <c r="IQE87" s="209"/>
      <c r="IQF87" s="209"/>
      <c r="IQG87" s="209"/>
      <c r="IQH87" s="209"/>
      <c r="IQI87" s="209"/>
      <c r="IQJ87" s="209"/>
      <c r="IQK87" s="209"/>
      <c r="IQL87" s="209"/>
      <c r="IQM87" s="209"/>
      <c r="IQN87" s="209"/>
      <c r="IQO87" s="209"/>
      <c r="IQP87" s="209"/>
      <c r="IQQ87" s="209"/>
      <c r="IQR87" s="209"/>
      <c r="IQS87" s="209"/>
      <c r="IQT87" s="209"/>
      <c r="IQU87" s="209"/>
      <c r="IQV87" s="209"/>
      <c r="IQW87" s="209"/>
      <c r="IQX87" s="209"/>
      <c r="IQY87" s="209"/>
      <c r="IQZ87" s="209"/>
      <c r="IRA87" s="209"/>
      <c r="IRB87" s="209"/>
      <c r="IRC87" s="209"/>
      <c r="IRD87" s="209"/>
      <c r="IRE87" s="209"/>
      <c r="IRF87" s="209"/>
      <c r="IRG87" s="209"/>
      <c r="IRH87" s="209"/>
      <c r="IRI87" s="209"/>
      <c r="IRJ87" s="209"/>
      <c r="IRK87" s="209"/>
      <c r="IRL87" s="209"/>
      <c r="IRM87" s="209"/>
      <c r="IRN87" s="209"/>
      <c r="IRO87" s="209"/>
      <c r="IRP87" s="209"/>
      <c r="IRQ87" s="209"/>
      <c r="IRR87" s="209"/>
      <c r="IRS87" s="209"/>
      <c r="IRT87" s="209"/>
      <c r="IRU87" s="209"/>
      <c r="IRV87" s="209"/>
      <c r="IRW87" s="209"/>
      <c r="IRX87" s="209"/>
      <c r="IRY87" s="209"/>
      <c r="IRZ87" s="209"/>
      <c r="ISA87" s="209"/>
      <c r="ISB87" s="209"/>
      <c r="ISC87" s="209"/>
      <c r="ISD87" s="209"/>
      <c r="ISE87" s="209"/>
      <c r="ISF87" s="209"/>
      <c r="ISG87" s="209"/>
      <c r="ISH87" s="209"/>
      <c r="ISI87" s="209"/>
      <c r="ISJ87" s="209"/>
      <c r="ISK87" s="209"/>
      <c r="ISL87" s="209"/>
      <c r="ISM87" s="209"/>
      <c r="ISN87" s="209"/>
      <c r="ISO87" s="209"/>
      <c r="ISP87" s="209"/>
      <c r="ISQ87" s="209"/>
      <c r="ISR87" s="209"/>
      <c r="ISS87" s="209"/>
      <c r="IST87" s="209"/>
      <c r="ISU87" s="209"/>
      <c r="ISV87" s="209"/>
      <c r="ISW87" s="209"/>
      <c r="ISX87" s="209"/>
      <c r="ISY87" s="209"/>
      <c r="ISZ87" s="209"/>
      <c r="ITA87" s="209"/>
      <c r="ITB87" s="209"/>
      <c r="ITC87" s="209"/>
      <c r="ITD87" s="209"/>
      <c r="ITE87" s="209"/>
      <c r="ITF87" s="209"/>
      <c r="ITG87" s="209"/>
      <c r="ITH87" s="209"/>
      <c r="ITI87" s="209"/>
      <c r="ITJ87" s="209"/>
      <c r="ITK87" s="209"/>
      <c r="ITL87" s="209"/>
      <c r="ITM87" s="209"/>
      <c r="ITN87" s="209"/>
      <c r="ITO87" s="209"/>
      <c r="ITP87" s="209"/>
      <c r="ITQ87" s="209"/>
      <c r="ITR87" s="209"/>
      <c r="ITS87" s="209"/>
      <c r="ITT87" s="209"/>
      <c r="ITU87" s="209"/>
      <c r="ITV87" s="209"/>
      <c r="ITW87" s="209"/>
      <c r="ITX87" s="209"/>
      <c r="ITY87" s="209"/>
      <c r="ITZ87" s="209"/>
      <c r="IUA87" s="209"/>
      <c r="IUB87" s="209"/>
      <c r="IUC87" s="209"/>
      <c r="IUD87" s="209"/>
      <c r="IUE87" s="209"/>
      <c r="IUF87" s="209"/>
      <c r="IUG87" s="209"/>
      <c r="IUH87" s="209"/>
      <c r="IUI87" s="209"/>
      <c r="IUJ87" s="209"/>
      <c r="IUK87" s="209"/>
      <c r="IUL87" s="209"/>
      <c r="IUM87" s="209"/>
      <c r="IUN87" s="209"/>
      <c r="IUO87" s="209"/>
      <c r="IUP87" s="209"/>
      <c r="IUQ87" s="209"/>
      <c r="IUR87" s="209"/>
      <c r="IUS87" s="209"/>
      <c r="IUT87" s="209"/>
      <c r="IUU87" s="209"/>
      <c r="IUV87" s="209"/>
      <c r="IUW87" s="209"/>
      <c r="IUX87" s="209"/>
      <c r="IUY87" s="209"/>
      <c r="IUZ87" s="209"/>
      <c r="IVA87" s="209"/>
      <c r="IVB87" s="209"/>
      <c r="IVC87" s="209"/>
      <c r="IVD87" s="209"/>
      <c r="IVE87" s="209"/>
      <c r="IVF87" s="209"/>
      <c r="IVG87" s="209"/>
      <c r="IVH87" s="209"/>
      <c r="IVI87" s="209"/>
      <c r="IVJ87" s="209"/>
      <c r="IVK87" s="209"/>
      <c r="IVL87" s="209"/>
      <c r="IVM87" s="209"/>
      <c r="IVN87" s="209"/>
      <c r="IVO87" s="209"/>
      <c r="IVP87" s="209"/>
      <c r="IVQ87" s="209"/>
      <c r="IVR87" s="209"/>
      <c r="IVS87" s="209"/>
      <c r="IVT87" s="209"/>
      <c r="IVU87" s="209"/>
      <c r="IVV87" s="209"/>
      <c r="IVW87" s="209"/>
      <c r="IVX87" s="209"/>
      <c r="IVY87" s="209"/>
      <c r="IVZ87" s="209"/>
      <c r="IWA87" s="209"/>
      <c r="IWB87" s="209"/>
      <c r="IWC87" s="209"/>
      <c r="IWD87" s="209"/>
      <c r="IWE87" s="209"/>
      <c r="IWF87" s="209"/>
      <c r="IWG87" s="209"/>
      <c r="IWH87" s="209"/>
      <c r="IWI87" s="209"/>
      <c r="IWJ87" s="209"/>
      <c r="IWK87" s="209"/>
      <c r="IWL87" s="209"/>
      <c r="IWM87" s="209"/>
      <c r="IWN87" s="209"/>
      <c r="IWO87" s="209"/>
      <c r="IWP87" s="209"/>
      <c r="IWQ87" s="209"/>
      <c r="IWR87" s="209"/>
      <c r="IWS87" s="209"/>
      <c r="IWT87" s="209"/>
      <c r="IWU87" s="209"/>
      <c r="IWV87" s="209"/>
      <c r="IWW87" s="209"/>
      <c r="IWX87" s="209"/>
      <c r="IWY87" s="209"/>
      <c r="IWZ87" s="209"/>
      <c r="IXA87" s="209"/>
      <c r="IXB87" s="209"/>
      <c r="IXC87" s="209"/>
      <c r="IXD87" s="209"/>
      <c r="IXE87" s="209"/>
      <c r="IXF87" s="209"/>
      <c r="IXG87" s="209"/>
      <c r="IXH87" s="209"/>
      <c r="IXI87" s="209"/>
      <c r="IXJ87" s="209"/>
      <c r="IXK87" s="209"/>
      <c r="IXL87" s="209"/>
      <c r="IXM87" s="209"/>
      <c r="IXN87" s="209"/>
      <c r="IXO87" s="209"/>
      <c r="IXP87" s="209"/>
      <c r="IXQ87" s="209"/>
      <c r="IXR87" s="209"/>
      <c r="IXS87" s="209"/>
      <c r="IXT87" s="209"/>
      <c r="IXU87" s="209"/>
      <c r="IXV87" s="209"/>
      <c r="IXW87" s="209"/>
      <c r="IXX87" s="209"/>
      <c r="IXY87" s="209"/>
      <c r="IXZ87" s="209"/>
      <c r="IYA87" s="209"/>
      <c r="IYB87" s="209"/>
      <c r="IYC87" s="209"/>
      <c r="IYD87" s="209"/>
      <c r="IYE87" s="209"/>
      <c r="IYF87" s="209"/>
      <c r="IYG87" s="209"/>
      <c r="IYH87" s="209"/>
      <c r="IYI87" s="209"/>
      <c r="IYJ87" s="209"/>
      <c r="IYK87" s="209"/>
      <c r="IYL87" s="209"/>
      <c r="IYM87" s="209"/>
      <c r="IYN87" s="209"/>
      <c r="IYO87" s="209"/>
      <c r="IYP87" s="209"/>
      <c r="IYQ87" s="209"/>
      <c r="IYR87" s="209"/>
      <c r="IYS87" s="209"/>
      <c r="IYT87" s="209"/>
      <c r="IYU87" s="209"/>
      <c r="IYV87" s="209"/>
      <c r="IYW87" s="209"/>
      <c r="IYX87" s="209"/>
      <c r="IYY87" s="209"/>
      <c r="IYZ87" s="209"/>
      <c r="IZA87" s="209"/>
      <c r="IZB87" s="209"/>
      <c r="IZC87" s="209"/>
      <c r="IZD87" s="209"/>
      <c r="IZE87" s="209"/>
      <c r="IZF87" s="209"/>
      <c r="IZG87" s="209"/>
      <c r="IZH87" s="209"/>
      <c r="IZI87" s="209"/>
      <c r="IZJ87" s="209"/>
      <c r="IZK87" s="209"/>
      <c r="IZL87" s="209"/>
      <c r="IZM87" s="209"/>
      <c r="IZN87" s="209"/>
      <c r="IZO87" s="209"/>
      <c r="IZP87" s="209"/>
      <c r="IZQ87" s="209"/>
      <c r="IZR87" s="209"/>
      <c r="IZS87" s="209"/>
      <c r="IZT87" s="209"/>
      <c r="IZU87" s="209"/>
      <c r="IZV87" s="209"/>
      <c r="IZW87" s="209"/>
      <c r="IZX87" s="209"/>
      <c r="IZY87" s="209"/>
      <c r="IZZ87" s="209"/>
      <c r="JAA87" s="209"/>
      <c r="JAB87" s="209"/>
      <c r="JAC87" s="209"/>
      <c r="JAD87" s="209"/>
      <c r="JAE87" s="209"/>
      <c r="JAF87" s="209"/>
      <c r="JAG87" s="209"/>
      <c r="JAH87" s="209"/>
      <c r="JAI87" s="209"/>
      <c r="JAJ87" s="209"/>
      <c r="JAK87" s="209"/>
      <c r="JAL87" s="209"/>
      <c r="JAM87" s="209"/>
      <c r="JAN87" s="209"/>
      <c r="JAO87" s="209"/>
      <c r="JAP87" s="209"/>
      <c r="JAQ87" s="209"/>
      <c r="JAR87" s="209"/>
      <c r="JAS87" s="209"/>
      <c r="JAT87" s="209"/>
      <c r="JAU87" s="209"/>
      <c r="JAV87" s="209"/>
      <c r="JAW87" s="209"/>
      <c r="JAX87" s="209"/>
      <c r="JAY87" s="209"/>
      <c r="JAZ87" s="209"/>
      <c r="JBA87" s="209"/>
      <c r="JBB87" s="209"/>
      <c r="JBC87" s="209"/>
      <c r="JBD87" s="209"/>
      <c r="JBE87" s="209"/>
      <c r="JBF87" s="209"/>
      <c r="JBG87" s="209"/>
      <c r="JBH87" s="209"/>
      <c r="JBI87" s="209"/>
      <c r="JBJ87" s="209"/>
      <c r="JBK87" s="209"/>
      <c r="JBL87" s="209"/>
      <c r="JBM87" s="209"/>
      <c r="JBN87" s="209"/>
      <c r="JBO87" s="209"/>
      <c r="JBP87" s="209"/>
      <c r="JBQ87" s="209"/>
      <c r="JBR87" s="209"/>
      <c r="JBS87" s="209"/>
      <c r="JBT87" s="209"/>
      <c r="JBU87" s="209"/>
      <c r="JBV87" s="209"/>
      <c r="JBW87" s="209"/>
      <c r="JBX87" s="209"/>
      <c r="JBY87" s="209"/>
      <c r="JBZ87" s="209"/>
      <c r="JCA87" s="209"/>
      <c r="JCB87" s="209"/>
      <c r="JCC87" s="209"/>
      <c r="JCD87" s="209"/>
      <c r="JCE87" s="209"/>
      <c r="JCF87" s="209"/>
      <c r="JCG87" s="209"/>
      <c r="JCH87" s="209"/>
      <c r="JCI87" s="209"/>
      <c r="JCJ87" s="209"/>
      <c r="JCK87" s="209"/>
      <c r="JCL87" s="209"/>
      <c r="JCM87" s="209"/>
      <c r="JCN87" s="209"/>
      <c r="JCO87" s="209"/>
      <c r="JCP87" s="209"/>
      <c r="JCQ87" s="209"/>
      <c r="JCR87" s="209"/>
      <c r="JCS87" s="209"/>
      <c r="JCT87" s="209"/>
      <c r="JCU87" s="209"/>
      <c r="JCV87" s="209"/>
      <c r="JCW87" s="209"/>
      <c r="JCX87" s="209"/>
      <c r="JCY87" s="209"/>
      <c r="JCZ87" s="209"/>
      <c r="JDA87" s="209"/>
      <c r="JDB87" s="209"/>
      <c r="JDC87" s="209"/>
      <c r="JDD87" s="209"/>
      <c r="JDE87" s="209"/>
      <c r="JDF87" s="209"/>
      <c r="JDG87" s="209"/>
      <c r="JDH87" s="209"/>
      <c r="JDI87" s="209"/>
      <c r="JDJ87" s="209"/>
      <c r="JDK87" s="209"/>
      <c r="JDL87" s="209"/>
      <c r="JDM87" s="209"/>
      <c r="JDN87" s="209"/>
      <c r="JDO87" s="209"/>
      <c r="JDP87" s="209"/>
      <c r="JDQ87" s="209"/>
      <c r="JDR87" s="209"/>
      <c r="JDS87" s="209"/>
      <c r="JDT87" s="209"/>
      <c r="JDU87" s="209"/>
      <c r="JDV87" s="209"/>
      <c r="JDW87" s="209"/>
      <c r="JDX87" s="209"/>
      <c r="JDY87" s="209"/>
      <c r="JDZ87" s="209"/>
      <c r="JEA87" s="209"/>
      <c r="JEB87" s="209"/>
      <c r="JEC87" s="209"/>
      <c r="JED87" s="209"/>
      <c r="JEE87" s="209"/>
      <c r="JEF87" s="209"/>
      <c r="JEG87" s="209"/>
      <c r="JEH87" s="209"/>
      <c r="JEI87" s="209"/>
      <c r="JEJ87" s="209"/>
      <c r="JEK87" s="209"/>
      <c r="JEL87" s="209"/>
      <c r="JEM87" s="209"/>
      <c r="JEN87" s="209"/>
      <c r="JEO87" s="209"/>
      <c r="JEP87" s="209"/>
      <c r="JEQ87" s="209"/>
      <c r="JER87" s="209"/>
      <c r="JES87" s="209"/>
      <c r="JET87" s="209"/>
      <c r="JEU87" s="209"/>
      <c r="JEV87" s="209"/>
      <c r="JEW87" s="209"/>
      <c r="JEX87" s="209"/>
      <c r="JEY87" s="209"/>
      <c r="JEZ87" s="209"/>
      <c r="JFA87" s="209"/>
      <c r="JFB87" s="209"/>
      <c r="JFC87" s="209"/>
      <c r="JFD87" s="209"/>
      <c r="JFE87" s="209"/>
      <c r="JFF87" s="209"/>
      <c r="JFG87" s="209"/>
      <c r="JFH87" s="209"/>
      <c r="JFI87" s="209"/>
      <c r="JFJ87" s="209"/>
      <c r="JFK87" s="209"/>
      <c r="JFL87" s="209"/>
      <c r="JFM87" s="209"/>
      <c r="JFN87" s="209"/>
      <c r="JFO87" s="209"/>
      <c r="JFP87" s="209"/>
      <c r="JFQ87" s="209"/>
      <c r="JFR87" s="209"/>
      <c r="JFS87" s="209"/>
      <c r="JFT87" s="209"/>
      <c r="JFU87" s="209"/>
      <c r="JFV87" s="209"/>
      <c r="JFW87" s="209"/>
      <c r="JFX87" s="209"/>
      <c r="JFY87" s="209"/>
      <c r="JFZ87" s="209"/>
      <c r="JGA87" s="209"/>
      <c r="JGB87" s="209"/>
      <c r="JGC87" s="209"/>
      <c r="JGD87" s="209"/>
      <c r="JGE87" s="209"/>
      <c r="JGF87" s="209"/>
      <c r="JGG87" s="209"/>
      <c r="JGH87" s="209"/>
      <c r="JGI87" s="209"/>
      <c r="JGJ87" s="209"/>
      <c r="JGK87" s="209"/>
      <c r="JGL87" s="209"/>
      <c r="JGM87" s="209"/>
      <c r="JGN87" s="209"/>
      <c r="JGO87" s="209"/>
      <c r="JGP87" s="209"/>
      <c r="JGQ87" s="209"/>
      <c r="JGR87" s="209"/>
      <c r="JGS87" s="209"/>
      <c r="JGT87" s="209"/>
      <c r="JGU87" s="209"/>
      <c r="JGV87" s="209"/>
      <c r="JGW87" s="209"/>
      <c r="JGX87" s="209"/>
      <c r="JGY87" s="209"/>
      <c r="JGZ87" s="209"/>
      <c r="JHA87" s="209"/>
      <c r="JHB87" s="209"/>
      <c r="JHC87" s="209"/>
      <c r="JHD87" s="209"/>
      <c r="JHE87" s="209"/>
      <c r="JHF87" s="209"/>
      <c r="JHG87" s="209"/>
      <c r="JHH87" s="209"/>
      <c r="JHI87" s="209"/>
      <c r="JHJ87" s="209"/>
      <c r="JHK87" s="209"/>
      <c r="JHL87" s="209"/>
      <c r="JHM87" s="209"/>
      <c r="JHN87" s="209"/>
      <c r="JHO87" s="209"/>
      <c r="JHP87" s="209"/>
      <c r="JHQ87" s="209"/>
      <c r="JHR87" s="209"/>
      <c r="JHS87" s="209"/>
      <c r="JHT87" s="209"/>
      <c r="JHU87" s="209"/>
      <c r="JHV87" s="209"/>
      <c r="JHW87" s="209"/>
      <c r="JHX87" s="209"/>
      <c r="JHY87" s="209"/>
      <c r="JHZ87" s="209"/>
      <c r="JIA87" s="209"/>
      <c r="JIB87" s="209"/>
      <c r="JIC87" s="209"/>
      <c r="JID87" s="209"/>
      <c r="JIE87" s="209"/>
      <c r="JIF87" s="209"/>
      <c r="JIG87" s="209"/>
      <c r="JIH87" s="209"/>
      <c r="JII87" s="209"/>
      <c r="JIJ87" s="209"/>
      <c r="JIK87" s="209"/>
      <c r="JIL87" s="209"/>
      <c r="JIM87" s="209"/>
      <c r="JIN87" s="209"/>
      <c r="JIO87" s="209"/>
      <c r="JIP87" s="209"/>
      <c r="JIQ87" s="209"/>
      <c r="JIR87" s="209"/>
      <c r="JIS87" s="209"/>
      <c r="JIT87" s="209"/>
      <c r="JIU87" s="209"/>
      <c r="JIV87" s="209"/>
      <c r="JIW87" s="209"/>
      <c r="JIX87" s="209"/>
      <c r="JIY87" s="209"/>
      <c r="JIZ87" s="209"/>
      <c r="JJA87" s="209"/>
      <c r="JJB87" s="209"/>
      <c r="JJC87" s="209"/>
      <c r="JJD87" s="209"/>
      <c r="JJE87" s="209"/>
      <c r="JJF87" s="209"/>
      <c r="JJG87" s="209"/>
      <c r="JJH87" s="209"/>
      <c r="JJI87" s="209"/>
      <c r="JJJ87" s="209"/>
      <c r="JJK87" s="209"/>
      <c r="JJL87" s="209"/>
      <c r="JJM87" s="209"/>
      <c r="JJN87" s="209"/>
      <c r="JJO87" s="209"/>
      <c r="JJP87" s="209"/>
      <c r="JJQ87" s="209"/>
      <c r="JJR87" s="209"/>
      <c r="JJS87" s="209"/>
      <c r="JJT87" s="209"/>
      <c r="JJU87" s="209"/>
      <c r="JJV87" s="209"/>
      <c r="JJW87" s="209"/>
      <c r="JJX87" s="209"/>
      <c r="JJY87" s="209"/>
      <c r="JJZ87" s="209"/>
      <c r="JKA87" s="209"/>
      <c r="JKB87" s="209"/>
      <c r="JKC87" s="209"/>
      <c r="JKD87" s="209"/>
      <c r="JKE87" s="209"/>
      <c r="JKF87" s="209"/>
      <c r="JKG87" s="209"/>
      <c r="JKH87" s="209"/>
      <c r="JKI87" s="209"/>
      <c r="JKJ87" s="209"/>
      <c r="JKK87" s="209"/>
      <c r="JKL87" s="209"/>
      <c r="JKM87" s="209"/>
      <c r="JKN87" s="209"/>
      <c r="JKO87" s="209"/>
      <c r="JKP87" s="209"/>
      <c r="JKQ87" s="209"/>
      <c r="JKR87" s="209"/>
      <c r="JKS87" s="209"/>
      <c r="JKT87" s="209"/>
      <c r="JKU87" s="209"/>
      <c r="JKV87" s="209"/>
      <c r="JKW87" s="209"/>
      <c r="JKX87" s="209"/>
      <c r="JKY87" s="209"/>
      <c r="JKZ87" s="209"/>
      <c r="JLA87" s="209"/>
      <c r="JLB87" s="209"/>
      <c r="JLC87" s="209"/>
      <c r="JLD87" s="209"/>
      <c r="JLE87" s="209"/>
      <c r="JLF87" s="209"/>
      <c r="JLG87" s="209"/>
      <c r="JLH87" s="209"/>
      <c r="JLI87" s="209"/>
      <c r="JLJ87" s="209"/>
      <c r="JLK87" s="209"/>
      <c r="JLL87" s="209"/>
      <c r="JLM87" s="209"/>
      <c r="JLN87" s="209"/>
      <c r="JLO87" s="209"/>
      <c r="JLP87" s="209"/>
      <c r="JLQ87" s="209"/>
      <c r="JLR87" s="209"/>
      <c r="JLS87" s="209"/>
      <c r="JLT87" s="209"/>
      <c r="JLU87" s="209"/>
      <c r="JLV87" s="209"/>
      <c r="JLW87" s="209"/>
      <c r="JLX87" s="209"/>
      <c r="JLY87" s="209"/>
      <c r="JLZ87" s="209"/>
      <c r="JMA87" s="209"/>
      <c r="JMB87" s="209"/>
      <c r="JMC87" s="209"/>
      <c r="JMD87" s="209"/>
      <c r="JME87" s="209"/>
      <c r="JMF87" s="209"/>
      <c r="JMG87" s="209"/>
      <c r="JMH87" s="209"/>
      <c r="JMI87" s="209"/>
      <c r="JMJ87" s="209"/>
      <c r="JMK87" s="209"/>
      <c r="JML87" s="209"/>
      <c r="JMM87" s="209"/>
      <c r="JMN87" s="209"/>
      <c r="JMO87" s="209"/>
      <c r="JMP87" s="209"/>
      <c r="JMQ87" s="209"/>
      <c r="JMR87" s="209"/>
      <c r="JMS87" s="209"/>
      <c r="JMT87" s="209"/>
      <c r="JMU87" s="209"/>
      <c r="JMV87" s="209"/>
      <c r="JMW87" s="209"/>
      <c r="JMX87" s="209"/>
      <c r="JMY87" s="209"/>
      <c r="JMZ87" s="209"/>
      <c r="JNA87" s="209"/>
      <c r="JNB87" s="209"/>
      <c r="JNC87" s="209"/>
      <c r="JND87" s="209"/>
      <c r="JNE87" s="209"/>
      <c r="JNF87" s="209"/>
      <c r="JNG87" s="209"/>
      <c r="JNH87" s="209"/>
      <c r="JNI87" s="209"/>
      <c r="JNJ87" s="209"/>
      <c r="JNK87" s="209"/>
      <c r="JNL87" s="209"/>
      <c r="JNM87" s="209"/>
      <c r="JNN87" s="209"/>
      <c r="JNO87" s="209"/>
      <c r="JNP87" s="209"/>
      <c r="JNQ87" s="209"/>
      <c r="JNR87" s="209"/>
      <c r="JNS87" s="209"/>
      <c r="JNT87" s="209"/>
      <c r="JNU87" s="209"/>
      <c r="JNV87" s="209"/>
      <c r="JNW87" s="209"/>
      <c r="JNX87" s="209"/>
      <c r="JNY87" s="209"/>
      <c r="JNZ87" s="209"/>
      <c r="JOA87" s="209"/>
      <c r="JOB87" s="209"/>
      <c r="JOC87" s="209"/>
      <c r="JOD87" s="209"/>
      <c r="JOE87" s="209"/>
      <c r="JOF87" s="209"/>
      <c r="JOG87" s="209"/>
      <c r="JOH87" s="209"/>
      <c r="JOI87" s="209"/>
      <c r="JOJ87" s="209"/>
      <c r="JOK87" s="209"/>
      <c r="JOL87" s="209"/>
      <c r="JOM87" s="209"/>
      <c r="JON87" s="209"/>
      <c r="JOO87" s="209"/>
      <c r="JOP87" s="209"/>
      <c r="JOQ87" s="209"/>
      <c r="JOR87" s="209"/>
      <c r="JOS87" s="209"/>
      <c r="JOT87" s="209"/>
      <c r="JOU87" s="209"/>
      <c r="JOV87" s="209"/>
      <c r="JOW87" s="209"/>
      <c r="JOX87" s="209"/>
      <c r="JOY87" s="209"/>
      <c r="JOZ87" s="209"/>
      <c r="JPA87" s="209"/>
      <c r="JPB87" s="209"/>
      <c r="JPC87" s="209"/>
      <c r="JPD87" s="209"/>
      <c r="JPE87" s="209"/>
      <c r="JPF87" s="209"/>
      <c r="JPG87" s="209"/>
      <c r="JPH87" s="209"/>
      <c r="JPI87" s="209"/>
      <c r="JPJ87" s="209"/>
      <c r="JPK87" s="209"/>
      <c r="JPL87" s="209"/>
      <c r="JPM87" s="209"/>
      <c r="JPN87" s="209"/>
      <c r="JPO87" s="209"/>
      <c r="JPP87" s="209"/>
      <c r="JPQ87" s="209"/>
      <c r="JPR87" s="209"/>
      <c r="JPS87" s="209"/>
      <c r="JPT87" s="209"/>
      <c r="JPU87" s="209"/>
      <c r="JPV87" s="209"/>
      <c r="JPW87" s="209"/>
      <c r="JPX87" s="209"/>
      <c r="JPY87" s="209"/>
      <c r="JPZ87" s="209"/>
      <c r="JQA87" s="209"/>
      <c r="JQB87" s="209"/>
      <c r="JQC87" s="209"/>
      <c r="JQD87" s="209"/>
      <c r="JQE87" s="209"/>
      <c r="JQF87" s="209"/>
      <c r="JQG87" s="209"/>
      <c r="JQH87" s="209"/>
      <c r="JQI87" s="209"/>
      <c r="JQJ87" s="209"/>
      <c r="JQK87" s="209"/>
      <c r="JQL87" s="209"/>
      <c r="JQM87" s="209"/>
      <c r="JQN87" s="209"/>
      <c r="JQO87" s="209"/>
      <c r="JQP87" s="209"/>
      <c r="JQQ87" s="209"/>
      <c r="JQR87" s="209"/>
      <c r="JQS87" s="209"/>
      <c r="JQT87" s="209"/>
      <c r="JQU87" s="209"/>
      <c r="JQV87" s="209"/>
      <c r="JQW87" s="209"/>
      <c r="JQX87" s="209"/>
      <c r="JQY87" s="209"/>
      <c r="JQZ87" s="209"/>
      <c r="JRA87" s="209"/>
      <c r="JRB87" s="209"/>
      <c r="JRC87" s="209"/>
      <c r="JRD87" s="209"/>
      <c r="JRE87" s="209"/>
      <c r="JRF87" s="209"/>
      <c r="JRG87" s="209"/>
      <c r="JRH87" s="209"/>
      <c r="JRI87" s="209"/>
      <c r="JRJ87" s="209"/>
      <c r="JRK87" s="209"/>
      <c r="JRL87" s="209"/>
      <c r="JRM87" s="209"/>
      <c r="JRN87" s="209"/>
      <c r="JRO87" s="209"/>
      <c r="JRP87" s="209"/>
      <c r="JRQ87" s="209"/>
      <c r="JRR87" s="209"/>
      <c r="JRS87" s="209"/>
      <c r="JRT87" s="209"/>
      <c r="JRU87" s="209"/>
      <c r="JRV87" s="209"/>
      <c r="JRW87" s="209"/>
      <c r="JRX87" s="209"/>
      <c r="JRY87" s="209"/>
      <c r="JRZ87" s="209"/>
      <c r="JSA87" s="209"/>
      <c r="JSB87" s="209"/>
      <c r="JSC87" s="209"/>
      <c r="JSD87" s="209"/>
      <c r="JSE87" s="209"/>
      <c r="JSF87" s="209"/>
      <c r="JSG87" s="209"/>
      <c r="JSH87" s="209"/>
      <c r="JSI87" s="209"/>
      <c r="JSJ87" s="209"/>
      <c r="JSK87" s="209"/>
      <c r="JSL87" s="209"/>
      <c r="JSM87" s="209"/>
      <c r="JSN87" s="209"/>
      <c r="JSO87" s="209"/>
      <c r="JSP87" s="209"/>
      <c r="JSQ87" s="209"/>
      <c r="JSR87" s="209"/>
      <c r="JSS87" s="209"/>
      <c r="JST87" s="209"/>
      <c r="JSU87" s="209"/>
      <c r="JSV87" s="209"/>
      <c r="JSW87" s="209"/>
      <c r="JSX87" s="209"/>
      <c r="JSY87" s="209"/>
      <c r="JSZ87" s="209"/>
      <c r="JTA87" s="209"/>
      <c r="JTB87" s="209"/>
      <c r="JTC87" s="209"/>
      <c r="JTD87" s="209"/>
      <c r="JTE87" s="209"/>
      <c r="JTF87" s="209"/>
      <c r="JTG87" s="209"/>
      <c r="JTH87" s="209"/>
      <c r="JTI87" s="209"/>
      <c r="JTJ87" s="209"/>
      <c r="JTK87" s="209"/>
      <c r="JTL87" s="209"/>
      <c r="JTM87" s="209"/>
      <c r="JTN87" s="209"/>
      <c r="JTO87" s="209"/>
      <c r="JTP87" s="209"/>
      <c r="JTQ87" s="209"/>
      <c r="JTR87" s="209"/>
      <c r="JTS87" s="209"/>
      <c r="JTT87" s="209"/>
      <c r="JTU87" s="209"/>
      <c r="JTV87" s="209"/>
      <c r="JTW87" s="209"/>
      <c r="JTX87" s="209"/>
      <c r="JTY87" s="209"/>
      <c r="JTZ87" s="209"/>
      <c r="JUA87" s="209"/>
      <c r="JUB87" s="209"/>
      <c r="JUC87" s="209"/>
      <c r="JUD87" s="209"/>
      <c r="JUE87" s="209"/>
      <c r="JUF87" s="209"/>
      <c r="JUG87" s="209"/>
      <c r="JUH87" s="209"/>
      <c r="JUI87" s="209"/>
      <c r="JUJ87" s="209"/>
      <c r="JUK87" s="209"/>
      <c r="JUL87" s="209"/>
      <c r="JUM87" s="209"/>
      <c r="JUN87" s="209"/>
      <c r="JUO87" s="209"/>
      <c r="JUP87" s="209"/>
      <c r="JUQ87" s="209"/>
      <c r="JUR87" s="209"/>
      <c r="JUS87" s="209"/>
      <c r="JUT87" s="209"/>
      <c r="JUU87" s="209"/>
      <c r="JUV87" s="209"/>
      <c r="JUW87" s="209"/>
      <c r="JUX87" s="209"/>
      <c r="JUY87" s="209"/>
      <c r="JUZ87" s="209"/>
      <c r="JVA87" s="209"/>
      <c r="JVB87" s="209"/>
      <c r="JVC87" s="209"/>
      <c r="JVD87" s="209"/>
      <c r="JVE87" s="209"/>
      <c r="JVF87" s="209"/>
      <c r="JVG87" s="209"/>
      <c r="JVH87" s="209"/>
      <c r="JVI87" s="209"/>
      <c r="JVJ87" s="209"/>
      <c r="JVK87" s="209"/>
      <c r="JVL87" s="209"/>
      <c r="JVM87" s="209"/>
      <c r="JVN87" s="209"/>
      <c r="JVO87" s="209"/>
      <c r="JVP87" s="209"/>
      <c r="JVQ87" s="209"/>
      <c r="JVR87" s="209"/>
      <c r="JVS87" s="209"/>
      <c r="JVT87" s="209"/>
      <c r="JVU87" s="209"/>
      <c r="JVV87" s="209"/>
      <c r="JVW87" s="209"/>
      <c r="JVX87" s="209"/>
      <c r="JVY87" s="209"/>
      <c r="JVZ87" s="209"/>
      <c r="JWA87" s="209"/>
      <c r="JWB87" s="209"/>
      <c r="JWC87" s="209"/>
      <c r="JWD87" s="209"/>
      <c r="JWE87" s="209"/>
      <c r="JWF87" s="209"/>
      <c r="JWG87" s="209"/>
      <c r="JWH87" s="209"/>
      <c r="JWI87" s="209"/>
      <c r="JWJ87" s="209"/>
      <c r="JWK87" s="209"/>
      <c r="JWL87" s="209"/>
      <c r="JWM87" s="209"/>
      <c r="JWN87" s="209"/>
      <c r="JWO87" s="209"/>
      <c r="JWP87" s="209"/>
      <c r="JWQ87" s="209"/>
      <c r="JWR87" s="209"/>
      <c r="JWS87" s="209"/>
      <c r="JWT87" s="209"/>
      <c r="JWU87" s="209"/>
      <c r="JWV87" s="209"/>
      <c r="JWW87" s="209"/>
      <c r="JWX87" s="209"/>
      <c r="JWY87" s="209"/>
      <c r="JWZ87" s="209"/>
      <c r="JXA87" s="209"/>
      <c r="JXB87" s="209"/>
      <c r="JXC87" s="209"/>
      <c r="JXD87" s="209"/>
      <c r="JXE87" s="209"/>
      <c r="JXF87" s="209"/>
      <c r="JXG87" s="209"/>
      <c r="JXH87" s="209"/>
      <c r="JXI87" s="209"/>
      <c r="JXJ87" s="209"/>
      <c r="JXK87" s="209"/>
      <c r="JXL87" s="209"/>
      <c r="JXM87" s="209"/>
      <c r="JXN87" s="209"/>
      <c r="JXO87" s="209"/>
      <c r="JXP87" s="209"/>
      <c r="JXQ87" s="209"/>
      <c r="JXR87" s="209"/>
      <c r="JXS87" s="209"/>
      <c r="JXT87" s="209"/>
      <c r="JXU87" s="209"/>
      <c r="JXV87" s="209"/>
      <c r="JXW87" s="209"/>
      <c r="JXX87" s="209"/>
      <c r="JXY87" s="209"/>
      <c r="JXZ87" s="209"/>
      <c r="JYA87" s="209"/>
      <c r="JYB87" s="209"/>
      <c r="JYC87" s="209"/>
      <c r="JYD87" s="209"/>
      <c r="JYE87" s="209"/>
      <c r="JYF87" s="209"/>
      <c r="JYG87" s="209"/>
      <c r="JYH87" s="209"/>
      <c r="JYI87" s="209"/>
      <c r="JYJ87" s="209"/>
      <c r="JYK87" s="209"/>
      <c r="JYL87" s="209"/>
      <c r="JYM87" s="209"/>
      <c r="JYN87" s="209"/>
      <c r="JYO87" s="209"/>
      <c r="JYP87" s="209"/>
      <c r="JYQ87" s="209"/>
      <c r="JYR87" s="209"/>
      <c r="JYS87" s="209"/>
      <c r="JYT87" s="209"/>
      <c r="JYU87" s="209"/>
      <c r="JYV87" s="209"/>
      <c r="JYW87" s="209"/>
      <c r="JYX87" s="209"/>
      <c r="JYY87" s="209"/>
      <c r="JYZ87" s="209"/>
      <c r="JZA87" s="209"/>
      <c r="JZB87" s="209"/>
      <c r="JZC87" s="209"/>
      <c r="JZD87" s="209"/>
      <c r="JZE87" s="209"/>
      <c r="JZF87" s="209"/>
      <c r="JZG87" s="209"/>
      <c r="JZH87" s="209"/>
      <c r="JZI87" s="209"/>
      <c r="JZJ87" s="209"/>
      <c r="JZK87" s="209"/>
      <c r="JZL87" s="209"/>
      <c r="JZM87" s="209"/>
      <c r="JZN87" s="209"/>
      <c r="JZO87" s="209"/>
      <c r="JZP87" s="209"/>
      <c r="JZQ87" s="209"/>
      <c r="JZR87" s="209"/>
      <c r="JZS87" s="209"/>
      <c r="JZT87" s="209"/>
      <c r="JZU87" s="209"/>
      <c r="JZV87" s="209"/>
      <c r="JZW87" s="209"/>
      <c r="JZX87" s="209"/>
      <c r="JZY87" s="209"/>
      <c r="JZZ87" s="209"/>
      <c r="KAA87" s="209"/>
      <c r="KAB87" s="209"/>
      <c r="KAC87" s="209"/>
      <c r="KAD87" s="209"/>
      <c r="KAE87" s="209"/>
      <c r="KAF87" s="209"/>
      <c r="KAG87" s="209"/>
      <c r="KAH87" s="209"/>
      <c r="KAI87" s="209"/>
      <c r="KAJ87" s="209"/>
      <c r="KAK87" s="209"/>
      <c r="KAL87" s="209"/>
      <c r="KAM87" s="209"/>
      <c r="KAN87" s="209"/>
      <c r="KAO87" s="209"/>
      <c r="KAP87" s="209"/>
      <c r="KAQ87" s="209"/>
      <c r="KAR87" s="209"/>
      <c r="KAS87" s="209"/>
      <c r="KAT87" s="209"/>
      <c r="KAU87" s="209"/>
      <c r="KAV87" s="209"/>
      <c r="KAW87" s="209"/>
      <c r="KAX87" s="209"/>
      <c r="KAY87" s="209"/>
      <c r="KAZ87" s="209"/>
      <c r="KBA87" s="209"/>
      <c r="KBB87" s="209"/>
      <c r="KBC87" s="209"/>
      <c r="KBD87" s="209"/>
      <c r="KBE87" s="209"/>
      <c r="KBF87" s="209"/>
      <c r="KBG87" s="209"/>
      <c r="KBH87" s="209"/>
      <c r="KBI87" s="209"/>
      <c r="KBJ87" s="209"/>
      <c r="KBK87" s="209"/>
      <c r="KBL87" s="209"/>
      <c r="KBM87" s="209"/>
      <c r="KBN87" s="209"/>
      <c r="KBO87" s="209"/>
      <c r="KBP87" s="209"/>
      <c r="KBQ87" s="209"/>
      <c r="KBR87" s="209"/>
      <c r="KBS87" s="209"/>
      <c r="KBT87" s="209"/>
      <c r="KBU87" s="209"/>
      <c r="KBV87" s="209"/>
      <c r="KBW87" s="209"/>
      <c r="KBX87" s="209"/>
      <c r="KBY87" s="209"/>
      <c r="KBZ87" s="209"/>
      <c r="KCA87" s="209"/>
      <c r="KCB87" s="209"/>
      <c r="KCC87" s="209"/>
      <c r="KCD87" s="209"/>
      <c r="KCE87" s="209"/>
      <c r="KCF87" s="209"/>
      <c r="KCG87" s="209"/>
      <c r="KCH87" s="209"/>
      <c r="KCI87" s="209"/>
      <c r="KCJ87" s="209"/>
      <c r="KCK87" s="209"/>
      <c r="KCL87" s="209"/>
      <c r="KCM87" s="209"/>
      <c r="KCN87" s="209"/>
      <c r="KCO87" s="209"/>
      <c r="KCP87" s="209"/>
      <c r="KCQ87" s="209"/>
      <c r="KCR87" s="209"/>
      <c r="KCS87" s="209"/>
      <c r="KCT87" s="209"/>
      <c r="KCU87" s="209"/>
      <c r="KCV87" s="209"/>
      <c r="KCW87" s="209"/>
      <c r="KCX87" s="209"/>
      <c r="KCY87" s="209"/>
      <c r="KCZ87" s="209"/>
      <c r="KDA87" s="209"/>
      <c r="KDB87" s="209"/>
      <c r="KDC87" s="209"/>
      <c r="KDD87" s="209"/>
      <c r="KDE87" s="209"/>
      <c r="KDF87" s="209"/>
      <c r="KDG87" s="209"/>
      <c r="KDH87" s="209"/>
      <c r="KDI87" s="209"/>
      <c r="KDJ87" s="209"/>
      <c r="KDK87" s="209"/>
      <c r="KDL87" s="209"/>
      <c r="KDM87" s="209"/>
      <c r="KDN87" s="209"/>
      <c r="KDO87" s="209"/>
      <c r="KDP87" s="209"/>
      <c r="KDQ87" s="209"/>
      <c r="KDR87" s="209"/>
      <c r="KDS87" s="209"/>
      <c r="KDT87" s="209"/>
      <c r="KDU87" s="209"/>
      <c r="KDV87" s="209"/>
      <c r="KDW87" s="209"/>
      <c r="KDX87" s="209"/>
      <c r="KDY87" s="209"/>
      <c r="KDZ87" s="209"/>
      <c r="KEA87" s="209"/>
      <c r="KEB87" s="209"/>
      <c r="KEC87" s="209"/>
      <c r="KED87" s="209"/>
      <c r="KEE87" s="209"/>
      <c r="KEF87" s="209"/>
      <c r="KEG87" s="209"/>
      <c r="KEH87" s="209"/>
      <c r="KEI87" s="209"/>
      <c r="KEJ87" s="209"/>
      <c r="KEK87" s="209"/>
      <c r="KEL87" s="209"/>
      <c r="KEM87" s="209"/>
      <c r="KEN87" s="209"/>
      <c r="KEO87" s="209"/>
      <c r="KEP87" s="209"/>
      <c r="KEQ87" s="209"/>
      <c r="KER87" s="209"/>
      <c r="KES87" s="209"/>
      <c r="KET87" s="209"/>
      <c r="KEU87" s="209"/>
      <c r="KEV87" s="209"/>
      <c r="KEW87" s="209"/>
      <c r="KEX87" s="209"/>
      <c r="KEY87" s="209"/>
      <c r="KEZ87" s="209"/>
      <c r="KFA87" s="209"/>
      <c r="KFB87" s="209"/>
      <c r="KFC87" s="209"/>
      <c r="KFD87" s="209"/>
      <c r="KFE87" s="209"/>
      <c r="KFF87" s="209"/>
      <c r="KFG87" s="209"/>
      <c r="KFH87" s="209"/>
      <c r="KFI87" s="209"/>
      <c r="KFJ87" s="209"/>
      <c r="KFK87" s="209"/>
      <c r="KFL87" s="209"/>
      <c r="KFM87" s="209"/>
      <c r="KFN87" s="209"/>
      <c r="KFO87" s="209"/>
      <c r="KFP87" s="209"/>
      <c r="KFQ87" s="209"/>
      <c r="KFR87" s="209"/>
      <c r="KFS87" s="209"/>
      <c r="KFT87" s="209"/>
      <c r="KFU87" s="209"/>
      <c r="KFV87" s="209"/>
      <c r="KFW87" s="209"/>
      <c r="KFX87" s="209"/>
      <c r="KFY87" s="209"/>
      <c r="KFZ87" s="209"/>
      <c r="KGA87" s="209"/>
      <c r="KGB87" s="209"/>
      <c r="KGC87" s="209"/>
      <c r="KGD87" s="209"/>
      <c r="KGE87" s="209"/>
      <c r="KGF87" s="209"/>
      <c r="KGG87" s="209"/>
      <c r="KGH87" s="209"/>
      <c r="KGI87" s="209"/>
      <c r="KGJ87" s="209"/>
      <c r="KGK87" s="209"/>
      <c r="KGL87" s="209"/>
      <c r="KGM87" s="209"/>
      <c r="KGN87" s="209"/>
      <c r="KGO87" s="209"/>
      <c r="KGP87" s="209"/>
      <c r="KGQ87" s="209"/>
      <c r="KGR87" s="209"/>
      <c r="KGS87" s="209"/>
      <c r="KGT87" s="209"/>
      <c r="KGU87" s="209"/>
      <c r="KGV87" s="209"/>
      <c r="KGW87" s="209"/>
      <c r="KGX87" s="209"/>
      <c r="KGY87" s="209"/>
      <c r="KGZ87" s="209"/>
      <c r="KHA87" s="209"/>
      <c r="KHB87" s="209"/>
      <c r="KHC87" s="209"/>
      <c r="KHD87" s="209"/>
      <c r="KHE87" s="209"/>
      <c r="KHF87" s="209"/>
      <c r="KHG87" s="209"/>
      <c r="KHH87" s="209"/>
      <c r="KHI87" s="209"/>
      <c r="KHJ87" s="209"/>
      <c r="KHK87" s="209"/>
      <c r="KHL87" s="209"/>
      <c r="KHM87" s="209"/>
      <c r="KHN87" s="209"/>
      <c r="KHO87" s="209"/>
      <c r="KHP87" s="209"/>
      <c r="KHQ87" s="209"/>
      <c r="KHR87" s="209"/>
      <c r="KHS87" s="209"/>
      <c r="KHT87" s="209"/>
      <c r="KHU87" s="209"/>
      <c r="KHV87" s="209"/>
      <c r="KHW87" s="209"/>
      <c r="KHX87" s="209"/>
      <c r="KHY87" s="209"/>
      <c r="KHZ87" s="209"/>
      <c r="KIA87" s="209"/>
      <c r="KIB87" s="209"/>
      <c r="KIC87" s="209"/>
      <c r="KID87" s="209"/>
      <c r="KIE87" s="209"/>
      <c r="KIF87" s="209"/>
      <c r="KIG87" s="209"/>
      <c r="KIH87" s="209"/>
      <c r="KII87" s="209"/>
      <c r="KIJ87" s="209"/>
      <c r="KIK87" s="209"/>
      <c r="KIL87" s="209"/>
      <c r="KIM87" s="209"/>
      <c r="KIN87" s="209"/>
      <c r="KIO87" s="209"/>
      <c r="KIP87" s="209"/>
      <c r="KIQ87" s="209"/>
      <c r="KIR87" s="209"/>
      <c r="KIS87" s="209"/>
      <c r="KIT87" s="209"/>
      <c r="KIU87" s="209"/>
      <c r="KIV87" s="209"/>
      <c r="KIW87" s="209"/>
      <c r="KIX87" s="209"/>
      <c r="KIY87" s="209"/>
      <c r="KIZ87" s="209"/>
      <c r="KJA87" s="209"/>
      <c r="KJB87" s="209"/>
      <c r="KJC87" s="209"/>
      <c r="KJD87" s="209"/>
      <c r="KJE87" s="209"/>
      <c r="KJF87" s="209"/>
      <c r="KJG87" s="209"/>
      <c r="KJH87" s="209"/>
      <c r="KJI87" s="209"/>
      <c r="KJJ87" s="209"/>
      <c r="KJK87" s="209"/>
      <c r="KJL87" s="209"/>
      <c r="KJM87" s="209"/>
      <c r="KJN87" s="209"/>
      <c r="KJO87" s="209"/>
      <c r="KJP87" s="209"/>
      <c r="KJQ87" s="209"/>
      <c r="KJR87" s="209"/>
      <c r="KJS87" s="209"/>
      <c r="KJT87" s="209"/>
      <c r="KJU87" s="209"/>
      <c r="KJV87" s="209"/>
      <c r="KJW87" s="209"/>
      <c r="KJX87" s="209"/>
      <c r="KJY87" s="209"/>
      <c r="KJZ87" s="209"/>
      <c r="KKA87" s="209"/>
      <c r="KKB87" s="209"/>
      <c r="KKC87" s="209"/>
      <c r="KKD87" s="209"/>
      <c r="KKE87" s="209"/>
      <c r="KKF87" s="209"/>
      <c r="KKG87" s="209"/>
      <c r="KKH87" s="209"/>
      <c r="KKI87" s="209"/>
      <c r="KKJ87" s="209"/>
      <c r="KKK87" s="209"/>
      <c r="KKL87" s="209"/>
      <c r="KKM87" s="209"/>
      <c r="KKN87" s="209"/>
      <c r="KKO87" s="209"/>
      <c r="KKP87" s="209"/>
      <c r="KKQ87" s="209"/>
      <c r="KKR87" s="209"/>
      <c r="KKS87" s="209"/>
      <c r="KKT87" s="209"/>
      <c r="KKU87" s="209"/>
      <c r="KKV87" s="209"/>
      <c r="KKW87" s="209"/>
      <c r="KKX87" s="209"/>
      <c r="KKY87" s="209"/>
      <c r="KKZ87" s="209"/>
      <c r="KLA87" s="209"/>
      <c r="KLB87" s="209"/>
      <c r="KLC87" s="209"/>
      <c r="KLD87" s="209"/>
      <c r="KLE87" s="209"/>
      <c r="KLF87" s="209"/>
      <c r="KLG87" s="209"/>
      <c r="KLH87" s="209"/>
      <c r="KLI87" s="209"/>
      <c r="KLJ87" s="209"/>
      <c r="KLK87" s="209"/>
      <c r="KLL87" s="209"/>
      <c r="KLM87" s="209"/>
      <c r="KLN87" s="209"/>
      <c r="KLO87" s="209"/>
      <c r="KLP87" s="209"/>
      <c r="KLQ87" s="209"/>
      <c r="KLR87" s="209"/>
      <c r="KLS87" s="209"/>
      <c r="KLT87" s="209"/>
      <c r="KLU87" s="209"/>
      <c r="KLV87" s="209"/>
      <c r="KLW87" s="209"/>
      <c r="KLX87" s="209"/>
      <c r="KLY87" s="209"/>
      <c r="KLZ87" s="209"/>
      <c r="KMA87" s="209"/>
      <c r="KMB87" s="209"/>
      <c r="KMC87" s="209"/>
      <c r="KMD87" s="209"/>
      <c r="KME87" s="209"/>
      <c r="KMF87" s="209"/>
      <c r="KMG87" s="209"/>
      <c r="KMH87" s="209"/>
      <c r="KMI87" s="209"/>
      <c r="KMJ87" s="209"/>
      <c r="KMK87" s="209"/>
      <c r="KML87" s="209"/>
      <c r="KMM87" s="209"/>
      <c r="KMN87" s="209"/>
      <c r="KMO87" s="209"/>
      <c r="KMP87" s="209"/>
      <c r="KMQ87" s="209"/>
      <c r="KMR87" s="209"/>
      <c r="KMS87" s="209"/>
      <c r="KMT87" s="209"/>
      <c r="KMU87" s="209"/>
      <c r="KMV87" s="209"/>
      <c r="KMW87" s="209"/>
      <c r="KMX87" s="209"/>
      <c r="KMY87" s="209"/>
      <c r="KMZ87" s="209"/>
      <c r="KNA87" s="209"/>
      <c r="KNB87" s="209"/>
      <c r="KNC87" s="209"/>
      <c r="KND87" s="209"/>
      <c r="KNE87" s="209"/>
      <c r="KNF87" s="209"/>
      <c r="KNG87" s="209"/>
      <c r="KNH87" s="209"/>
      <c r="KNI87" s="209"/>
      <c r="KNJ87" s="209"/>
      <c r="KNK87" s="209"/>
      <c r="KNL87" s="209"/>
      <c r="KNM87" s="209"/>
      <c r="KNN87" s="209"/>
      <c r="KNO87" s="209"/>
      <c r="KNP87" s="209"/>
      <c r="KNQ87" s="209"/>
      <c r="KNR87" s="209"/>
      <c r="KNS87" s="209"/>
      <c r="KNT87" s="209"/>
      <c r="KNU87" s="209"/>
      <c r="KNV87" s="209"/>
      <c r="KNW87" s="209"/>
      <c r="KNX87" s="209"/>
      <c r="KNY87" s="209"/>
      <c r="KNZ87" s="209"/>
      <c r="KOA87" s="209"/>
      <c r="KOB87" s="209"/>
      <c r="KOC87" s="209"/>
      <c r="KOD87" s="209"/>
      <c r="KOE87" s="209"/>
      <c r="KOF87" s="209"/>
      <c r="KOG87" s="209"/>
      <c r="KOH87" s="209"/>
      <c r="KOI87" s="209"/>
      <c r="KOJ87" s="209"/>
      <c r="KOK87" s="209"/>
      <c r="KOL87" s="209"/>
      <c r="KOM87" s="209"/>
      <c r="KON87" s="209"/>
      <c r="KOO87" s="209"/>
      <c r="KOP87" s="209"/>
      <c r="KOQ87" s="209"/>
      <c r="KOR87" s="209"/>
      <c r="KOS87" s="209"/>
      <c r="KOT87" s="209"/>
      <c r="KOU87" s="209"/>
      <c r="KOV87" s="209"/>
      <c r="KOW87" s="209"/>
      <c r="KOX87" s="209"/>
      <c r="KOY87" s="209"/>
      <c r="KOZ87" s="209"/>
      <c r="KPA87" s="209"/>
      <c r="KPB87" s="209"/>
      <c r="KPC87" s="209"/>
      <c r="KPD87" s="209"/>
      <c r="KPE87" s="209"/>
      <c r="KPF87" s="209"/>
      <c r="KPG87" s="209"/>
      <c r="KPH87" s="209"/>
      <c r="KPI87" s="209"/>
      <c r="KPJ87" s="209"/>
      <c r="KPK87" s="209"/>
      <c r="KPL87" s="209"/>
      <c r="KPM87" s="209"/>
      <c r="KPN87" s="209"/>
      <c r="KPO87" s="209"/>
      <c r="KPP87" s="209"/>
      <c r="KPQ87" s="209"/>
      <c r="KPR87" s="209"/>
      <c r="KPS87" s="209"/>
      <c r="KPT87" s="209"/>
      <c r="KPU87" s="209"/>
      <c r="KPV87" s="209"/>
      <c r="KPW87" s="209"/>
      <c r="KPX87" s="209"/>
      <c r="KPY87" s="209"/>
      <c r="KPZ87" s="209"/>
      <c r="KQA87" s="209"/>
      <c r="KQB87" s="209"/>
      <c r="KQC87" s="209"/>
      <c r="KQD87" s="209"/>
      <c r="KQE87" s="209"/>
      <c r="KQF87" s="209"/>
      <c r="KQG87" s="209"/>
      <c r="KQH87" s="209"/>
      <c r="KQI87" s="209"/>
      <c r="KQJ87" s="209"/>
      <c r="KQK87" s="209"/>
      <c r="KQL87" s="209"/>
      <c r="KQM87" s="209"/>
      <c r="KQN87" s="209"/>
      <c r="KQO87" s="209"/>
      <c r="KQP87" s="209"/>
      <c r="KQQ87" s="209"/>
      <c r="KQR87" s="209"/>
      <c r="KQS87" s="209"/>
      <c r="KQT87" s="209"/>
      <c r="KQU87" s="209"/>
      <c r="KQV87" s="209"/>
      <c r="KQW87" s="209"/>
      <c r="KQX87" s="209"/>
      <c r="KQY87" s="209"/>
      <c r="KQZ87" s="209"/>
      <c r="KRA87" s="209"/>
      <c r="KRB87" s="209"/>
      <c r="KRC87" s="209"/>
      <c r="KRD87" s="209"/>
      <c r="KRE87" s="209"/>
      <c r="KRF87" s="209"/>
      <c r="KRG87" s="209"/>
      <c r="KRH87" s="209"/>
      <c r="KRI87" s="209"/>
      <c r="KRJ87" s="209"/>
      <c r="KRK87" s="209"/>
      <c r="KRL87" s="209"/>
      <c r="KRM87" s="209"/>
      <c r="KRN87" s="209"/>
      <c r="KRO87" s="209"/>
      <c r="KRP87" s="209"/>
      <c r="KRQ87" s="209"/>
      <c r="KRR87" s="209"/>
      <c r="KRS87" s="209"/>
      <c r="KRT87" s="209"/>
      <c r="KRU87" s="209"/>
      <c r="KRV87" s="209"/>
      <c r="KRW87" s="209"/>
      <c r="KRX87" s="209"/>
      <c r="KRY87" s="209"/>
      <c r="KRZ87" s="209"/>
      <c r="KSA87" s="209"/>
      <c r="KSB87" s="209"/>
      <c r="KSC87" s="209"/>
      <c r="KSD87" s="209"/>
      <c r="KSE87" s="209"/>
      <c r="KSF87" s="209"/>
      <c r="KSG87" s="209"/>
      <c r="KSH87" s="209"/>
      <c r="KSI87" s="209"/>
      <c r="KSJ87" s="209"/>
      <c r="KSK87" s="209"/>
      <c r="KSL87" s="209"/>
      <c r="KSM87" s="209"/>
      <c r="KSN87" s="209"/>
      <c r="KSO87" s="209"/>
      <c r="KSP87" s="209"/>
      <c r="KSQ87" s="209"/>
      <c r="KSR87" s="209"/>
      <c r="KSS87" s="209"/>
      <c r="KST87" s="209"/>
      <c r="KSU87" s="209"/>
      <c r="KSV87" s="209"/>
      <c r="KSW87" s="209"/>
      <c r="KSX87" s="209"/>
      <c r="KSY87" s="209"/>
      <c r="KSZ87" s="209"/>
      <c r="KTA87" s="209"/>
      <c r="KTB87" s="209"/>
      <c r="KTC87" s="209"/>
      <c r="KTD87" s="209"/>
      <c r="KTE87" s="209"/>
      <c r="KTF87" s="209"/>
      <c r="KTG87" s="209"/>
      <c r="KTH87" s="209"/>
      <c r="KTI87" s="209"/>
      <c r="KTJ87" s="209"/>
      <c r="KTK87" s="209"/>
      <c r="KTL87" s="209"/>
      <c r="KTM87" s="209"/>
      <c r="KTN87" s="209"/>
      <c r="KTO87" s="209"/>
      <c r="KTP87" s="209"/>
      <c r="KTQ87" s="209"/>
      <c r="KTR87" s="209"/>
      <c r="KTS87" s="209"/>
      <c r="KTT87" s="209"/>
      <c r="KTU87" s="209"/>
      <c r="KTV87" s="209"/>
      <c r="KTW87" s="209"/>
      <c r="KTX87" s="209"/>
      <c r="KTY87" s="209"/>
      <c r="KTZ87" s="209"/>
      <c r="KUA87" s="209"/>
      <c r="KUB87" s="209"/>
      <c r="KUC87" s="209"/>
      <c r="KUD87" s="209"/>
      <c r="KUE87" s="209"/>
      <c r="KUF87" s="209"/>
      <c r="KUG87" s="209"/>
      <c r="KUH87" s="209"/>
      <c r="KUI87" s="209"/>
      <c r="KUJ87" s="209"/>
      <c r="KUK87" s="209"/>
      <c r="KUL87" s="209"/>
      <c r="KUM87" s="209"/>
      <c r="KUN87" s="209"/>
      <c r="KUO87" s="209"/>
      <c r="KUP87" s="209"/>
      <c r="KUQ87" s="209"/>
      <c r="KUR87" s="209"/>
      <c r="KUS87" s="209"/>
      <c r="KUT87" s="209"/>
      <c r="KUU87" s="209"/>
      <c r="KUV87" s="209"/>
      <c r="KUW87" s="209"/>
      <c r="KUX87" s="209"/>
      <c r="KUY87" s="209"/>
      <c r="KUZ87" s="209"/>
      <c r="KVA87" s="209"/>
      <c r="KVB87" s="209"/>
      <c r="KVC87" s="209"/>
      <c r="KVD87" s="209"/>
      <c r="KVE87" s="209"/>
      <c r="KVF87" s="209"/>
      <c r="KVG87" s="209"/>
      <c r="KVH87" s="209"/>
      <c r="KVI87" s="209"/>
      <c r="KVJ87" s="209"/>
      <c r="KVK87" s="209"/>
      <c r="KVL87" s="209"/>
      <c r="KVM87" s="209"/>
      <c r="KVN87" s="209"/>
      <c r="KVO87" s="209"/>
      <c r="KVP87" s="209"/>
      <c r="KVQ87" s="209"/>
      <c r="KVR87" s="209"/>
      <c r="KVS87" s="209"/>
      <c r="KVT87" s="209"/>
      <c r="KVU87" s="209"/>
      <c r="KVV87" s="209"/>
      <c r="KVW87" s="209"/>
      <c r="KVX87" s="209"/>
      <c r="KVY87" s="209"/>
      <c r="KVZ87" s="209"/>
      <c r="KWA87" s="209"/>
      <c r="KWB87" s="209"/>
      <c r="KWC87" s="209"/>
      <c r="KWD87" s="209"/>
      <c r="KWE87" s="209"/>
      <c r="KWF87" s="209"/>
      <c r="KWG87" s="209"/>
      <c r="KWH87" s="209"/>
      <c r="KWI87" s="209"/>
      <c r="KWJ87" s="209"/>
      <c r="KWK87" s="209"/>
      <c r="KWL87" s="209"/>
      <c r="KWM87" s="209"/>
      <c r="KWN87" s="209"/>
      <c r="KWO87" s="209"/>
      <c r="KWP87" s="209"/>
      <c r="KWQ87" s="209"/>
      <c r="KWR87" s="209"/>
      <c r="KWS87" s="209"/>
      <c r="KWT87" s="209"/>
      <c r="KWU87" s="209"/>
      <c r="KWV87" s="209"/>
      <c r="KWW87" s="209"/>
      <c r="KWX87" s="209"/>
      <c r="KWY87" s="209"/>
      <c r="KWZ87" s="209"/>
      <c r="KXA87" s="209"/>
      <c r="KXB87" s="209"/>
      <c r="KXC87" s="209"/>
      <c r="KXD87" s="209"/>
      <c r="KXE87" s="209"/>
      <c r="KXF87" s="209"/>
      <c r="KXG87" s="209"/>
      <c r="KXH87" s="209"/>
      <c r="KXI87" s="209"/>
      <c r="KXJ87" s="209"/>
      <c r="KXK87" s="209"/>
      <c r="KXL87" s="209"/>
      <c r="KXM87" s="209"/>
      <c r="KXN87" s="209"/>
      <c r="KXO87" s="209"/>
      <c r="KXP87" s="209"/>
      <c r="KXQ87" s="209"/>
      <c r="KXR87" s="209"/>
      <c r="KXS87" s="209"/>
      <c r="KXT87" s="209"/>
      <c r="KXU87" s="209"/>
      <c r="KXV87" s="209"/>
      <c r="KXW87" s="209"/>
      <c r="KXX87" s="209"/>
      <c r="KXY87" s="209"/>
      <c r="KXZ87" s="209"/>
      <c r="KYA87" s="209"/>
      <c r="KYB87" s="209"/>
      <c r="KYC87" s="209"/>
      <c r="KYD87" s="209"/>
      <c r="KYE87" s="209"/>
      <c r="KYF87" s="209"/>
      <c r="KYG87" s="209"/>
      <c r="KYH87" s="209"/>
      <c r="KYI87" s="209"/>
      <c r="KYJ87" s="209"/>
      <c r="KYK87" s="209"/>
      <c r="KYL87" s="209"/>
      <c r="KYM87" s="209"/>
      <c r="KYN87" s="209"/>
      <c r="KYO87" s="209"/>
      <c r="KYP87" s="209"/>
      <c r="KYQ87" s="209"/>
      <c r="KYR87" s="209"/>
      <c r="KYS87" s="209"/>
      <c r="KYT87" s="209"/>
      <c r="KYU87" s="209"/>
      <c r="KYV87" s="209"/>
      <c r="KYW87" s="209"/>
      <c r="KYX87" s="209"/>
      <c r="KYY87" s="209"/>
      <c r="KYZ87" s="209"/>
      <c r="KZA87" s="209"/>
      <c r="KZB87" s="209"/>
      <c r="KZC87" s="209"/>
      <c r="KZD87" s="209"/>
      <c r="KZE87" s="209"/>
      <c r="KZF87" s="209"/>
      <c r="KZG87" s="209"/>
      <c r="KZH87" s="209"/>
      <c r="KZI87" s="209"/>
      <c r="KZJ87" s="209"/>
      <c r="KZK87" s="209"/>
      <c r="KZL87" s="209"/>
      <c r="KZM87" s="209"/>
      <c r="KZN87" s="209"/>
      <c r="KZO87" s="209"/>
      <c r="KZP87" s="209"/>
      <c r="KZQ87" s="209"/>
      <c r="KZR87" s="209"/>
      <c r="KZS87" s="209"/>
      <c r="KZT87" s="209"/>
      <c r="KZU87" s="209"/>
      <c r="KZV87" s="209"/>
      <c r="KZW87" s="209"/>
      <c r="KZX87" s="209"/>
      <c r="KZY87" s="209"/>
      <c r="KZZ87" s="209"/>
      <c r="LAA87" s="209"/>
      <c r="LAB87" s="209"/>
      <c r="LAC87" s="209"/>
      <c r="LAD87" s="209"/>
      <c r="LAE87" s="209"/>
      <c r="LAF87" s="209"/>
      <c r="LAG87" s="209"/>
      <c r="LAH87" s="209"/>
      <c r="LAI87" s="209"/>
      <c r="LAJ87" s="209"/>
      <c r="LAK87" s="209"/>
      <c r="LAL87" s="209"/>
      <c r="LAM87" s="209"/>
      <c r="LAN87" s="209"/>
      <c r="LAO87" s="209"/>
      <c r="LAP87" s="209"/>
      <c r="LAQ87" s="209"/>
      <c r="LAR87" s="209"/>
      <c r="LAS87" s="209"/>
      <c r="LAT87" s="209"/>
      <c r="LAU87" s="209"/>
      <c r="LAV87" s="209"/>
      <c r="LAW87" s="209"/>
      <c r="LAX87" s="209"/>
      <c r="LAY87" s="209"/>
      <c r="LAZ87" s="209"/>
      <c r="LBA87" s="209"/>
      <c r="LBB87" s="209"/>
      <c r="LBC87" s="209"/>
      <c r="LBD87" s="209"/>
      <c r="LBE87" s="209"/>
      <c r="LBF87" s="209"/>
      <c r="LBG87" s="209"/>
      <c r="LBH87" s="209"/>
      <c r="LBI87" s="209"/>
      <c r="LBJ87" s="209"/>
      <c r="LBK87" s="209"/>
      <c r="LBL87" s="209"/>
      <c r="LBM87" s="209"/>
      <c r="LBN87" s="209"/>
      <c r="LBO87" s="209"/>
      <c r="LBP87" s="209"/>
      <c r="LBQ87" s="209"/>
      <c r="LBR87" s="209"/>
      <c r="LBS87" s="209"/>
      <c r="LBT87" s="209"/>
      <c r="LBU87" s="209"/>
      <c r="LBV87" s="209"/>
      <c r="LBW87" s="209"/>
      <c r="LBX87" s="209"/>
      <c r="LBY87" s="209"/>
      <c r="LBZ87" s="209"/>
      <c r="LCA87" s="209"/>
      <c r="LCB87" s="209"/>
      <c r="LCC87" s="209"/>
      <c r="LCD87" s="209"/>
      <c r="LCE87" s="209"/>
      <c r="LCF87" s="209"/>
      <c r="LCG87" s="209"/>
      <c r="LCH87" s="209"/>
      <c r="LCI87" s="209"/>
      <c r="LCJ87" s="209"/>
      <c r="LCK87" s="209"/>
      <c r="LCL87" s="209"/>
      <c r="LCM87" s="209"/>
      <c r="LCN87" s="209"/>
      <c r="LCO87" s="209"/>
      <c r="LCP87" s="209"/>
      <c r="LCQ87" s="209"/>
      <c r="LCR87" s="209"/>
      <c r="LCS87" s="209"/>
      <c r="LCT87" s="209"/>
      <c r="LCU87" s="209"/>
      <c r="LCV87" s="209"/>
      <c r="LCW87" s="209"/>
      <c r="LCX87" s="209"/>
      <c r="LCY87" s="209"/>
      <c r="LCZ87" s="209"/>
      <c r="LDA87" s="209"/>
      <c r="LDB87" s="209"/>
      <c r="LDC87" s="209"/>
      <c r="LDD87" s="209"/>
      <c r="LDE87" s="209"/>
      <c r="LDF87" s="209"/>
      <c r="LDG87" s="209"/>
      <c r="LDH87" s="209"/>
      <c r="LDI87" s="209"/>
      <c r="LDJ87" s="209"/>
      <c r="LDK87" s="209"/>
      <c r="LDL87" s="209"/>
      <c r="LDM87" s="209"/>
      <c r="LDN87" s="209"/>
      <c r="LDO87" s="209"/>
      <c r="LDP87" s="209"/>
      <c r="LDQ87" s="209"/>
      <c r="LDR87" s="209"/>
      <c r="LDS87" s="209"/>
      <c r="LDT87" s="209"/>
      <c r="LDU87" s="209"/>
      <c r="LDV87" s="209"/>
      <c r="LDW87" s="209"/>
      <c r="LDX87" s="209"/>
      <c r="LDY87" s="209"/>
      <c r="LDZ87" s="209"/>
      <c r="LEA87" s="209"/>
      <c r="LEB87" s="209"/>
      <c r="LEC87" s="209"/>
      <c r="LED87" s="209"/>
      <c r="LEE87" s="209"/>
      <c r="LEF87" s="209"/>
      <c r="LEG87" s="209"/>
      <c r="LEH87" s="209"/>
      <c r="LEI87" s="209"/>
      <c r="LEJ87" s="209"/>
      <c r="LEK87" s="209"/>
      <c r="LEL87" s="209"/>
      <c r="LEM87" s="209"/>
      <c r="LEN87" s="209"/>
      <c r="LEO87" s="209"/>
      <c r="LEP87" s="209"/>
      <c r="LEQ87" s="209"/>
      <c r="LER87" s="209"/>
      <c r="LES87" s="209"/>
      <c r="LET87" s="209"/>
      <c r="LEU87" s="209"/>
      <c r="LEV87" s="209"/>
      <c r="LEW87" s="209"/>
      <c r="LEX87" s="209"/>
      <c r="LEY87" s="209"/>
      <c r="LEZ87" s="209"/>
      <c r="LFA87" s="209"/>
      <c r="LFB87" s="209"/>
      <c r="LFC87" s="209"/>
      <c r="LFD87" s="209"/>
      <c r="LFE87" s="209"/>
      <c r="LFF87" s="209"/>
      <c r="LFG87" s="209"/>
      <c r="LFH87" s="209"/>
      <c r="LFI87" s="209"/>
      <c r="LFJ87" s="209"/>
      <c r="LFK87" s="209"/>
      <c r="LFL87" s="209"/>
      <c r="LFM87" s="209"/>
      <c r="LFN87" s="209"/>
      <c r="LFO87" s="209"/>
      <c r="LFP87" s="209"/>
      <c r="LFQ87" s="209"/>
      <c r="LFR87" s="209"/>
      <c r="LFS87" s="209"/>
      <c r="LFT87" s="209"/>
      <c r="LFU87" s="209"/>
      <c r="LFV87" s="209"/>
      <c r="LFW87" s="209"/>
      <c r="LFX87" s="209"/>
      <c r="LFY87" s="209"/>
      <c r="LFZ87" s="209"/>
      <c r="LGA87" s="209"/>
      <c r="LGB87" s="209"/>
      <c r="LGC87" s="209"/>
      <c r="LGD87" s="209"/>
      <c r="LGE87" s="209"/>
      <c r="LGF87" s="209"/>
      <c r="LGG87" s="209"/>
      <c r="LGH87" s="209"/>
      <c r="LGI87" s="209"/>
      <c r="LGJ87" s="209"/>
      <c r="LGK87" s="209"/>
      <c r="LGL87" s="209"/>
      <c r="LGM87" s="209"/>
      <c r="LGN87" s="209"/>
      <c r="LGO87" s="209"/>
      <c r="LGP87" s="209"/>
      <c r="LGQ87" s="209"/>
      <c r="LGR87" s="209"/>
      <c r="LGS87" s="209"/>
      <c r="LGT87" s="209"/>
      <c r="LGU87" s="209"/>
      <c r="LGV87" s="209"/>
      <c r="LGW87" s="209"/>
      <c r="LGX87" s="209"/>
      <c r="LGY87" s="209"/>
      <c r="LGZ87" s="209"/>
      <c r="LHA87" s="209"/>
      <c r="LHB87" s="209"/>
      <c r="LHC87" s="209"/>
      <c r="LHD87" s="209"/>
      <c r="LHE87" s="209"/>
      <c r="LHF87" s="209"/>
      <c r="LHG87" s="209"/>
      <c r="LHH87" s="209"/>
      <c r="LHI87" s="209"/>
      <c r="LHJ87" s="209"/>
      <c r="LHK87" s="209"/>
      <c r="LHL87" s="209"/>
      <c r="LHM87" s="209"/>
      <c r="LHN87" s="209"/>
      <c r="LHO87" s="209"/>
      <c r="LHP87" s="209"/>
      <c r="LHQ87" s="209"/>
      <c r="LHR87" s="209"/>
      <c r="LHS87" s="209"/>
      <c r="LHT87" s="209"/>
      <c r="LHU87" s="209"/>
      <c r="LHV87" s="209"/>
      <c r="LHW87" s="209"/>
      <c r="LHX87" s="209"/>
      <c r="LHY87" s="209"/>
      <c r="LHZ87" s="209"/>
      <c r="LIA87" s="209"/>
      <c r="LIB87" s="209"/>
      <c r="LIC87" s="209"/>
      <c r="LID87" s="209"/>
      <c r="LIE87" s="209"/>
      <c r="LIF87" s="209"/>
      <c r="LIG87" s="209"/>
      <c r="LIH87" s="209"/>
      <c r="LII87" s="209"/>
      <c r="LIJ87" s="209"/>
      <c r="LIK87" s="209"/>
      <c r="LIL87" s="209"/>
      <c r="LIM87" s="209"/>
      <c r="LIN87" s="209"/>
      <c r="LIO87" s="209"/>
      <c r="LIP87" s="209"/>
      <c r="LIQ87" s="209"/>
      <c r="LIR87" s="209"/>
      <c r="LIS87" s="209"/>
      <c r="LIT87" s="209"/>
      <c r="LIU87" s="209"/>
      <c r="LIV87" s="209"/>
      <c r="LIW87" s="209"/>
      <c r="LIX87" s="209"/>
      <c r="LIY87" s="209"/>
      <c r="LIZ87" s="209"/>
      <c r="LJA87" s="209"/>
      <c r="LJB87" s="209"/>
      <c r="LJC87" s="209"/>
      <c r="LJD87" s="209"/>
      <c r="LJE87" s="209"/>
      <c r="LJF87" s="209"/>
      <c r="LJG87" s="209"/>
      <c r="LJH87" s="209"/>
      <c r="LJI87" s="209"/>
      <c r="LJJ87" s="209"/>
      <c r="LJK87" s="209"/>
      <c r="LJL87" s="209"/>
      <c r="LJM87" s="209"/>
      <c r="LJN87" s="209"/>
      <c r="LJO87" s="209"/>
      <c r="LJP87" s="209"/>
      <c r="LJQ87" s="209"/>
      <c r="LJR87" s="209"/>
      <c r="LJS87" s="209"/>
      <c r="LJT87" s="209"/>
      <c r="LJU87" s="209"/>
      <c r="LJV87" s="209"/>
      <c r="LJW87" s="209"/>
      <c r="LJX87" s="209"/>
      <c r="LJY87" s="209"/>
      <c r="LJZ87" s="209"/>
      <c r="LKA87" s="209"/>
      <c r="LKB87" s="209"/>
      <c r="LKC87" s="209"/>
      <c r="LKD87" s="209"/>
      <c r="LKE87" s="209"/>
      <c r="LKF87" s="209"/>
      <c r="LKG87" s="209"/>
      <c r="LKH87" s="209"/>
      <c r="LKI87" s="209"/>
      <c r="LKJ87" s="209"/>
      <c r="LKK87" s="209"/>
      <c r="LKL87" s="209"/>
      <c r="LKM87" s="209"/>
      <c r="LKN87" s="209"/>
      <c r="LKO87" s="209"/>
      <c r="LKP87" s="209"/>
      <c r="LKQ87" s="209"/>
      <c r="LKR87" s="209"/>
      <c r="LKS87" s="209"/>
      <c r="LKT87" s="209"/>
      <c r="LKU87" s="209"/>
      <c r="LKV87" s="209"/>
      <c r="LKW87" s="209"/>
      <c r="LKX87" s="209"/>
      <c r="LKY87" s="209"/>
      <c r="LKZ87" s="209"/>
      <c r="LLA87" s="209"/>
      <c r="LLB87" s="209"/>
      <c r="LLC87" s="209"/>
      <c r="LLD87" s="209"/>
      <c r="LLE87" s="209"/>
      <c r="LLF87" s="209"/>
      <c r="LLG87" s="209"/>
      <c r="LLH87" s="209"/>
      <c r="LLI87" s="209"/>
      <c r="LLJ87" s="209"/>
      <c r="LLK87" s="209"/>
      <c r="LLL87" s="209"/>
      <c r="LLM87" s="209"/>
      <c r="LLN87" s="209"/>
      <c r="LLO87" s="209"/>
      <c r="LLP87" s="209"/>
      <c r="LLQ87" s="209"/>
      <c r="LLR87" s="209"/>
      <c r="LLS87" s="209"/>
      <c r="LLT87" s="209"/>
      <c r="LLU87" s="209"/>
      <c r="LLV87" s="209"/>
      <c r="LLW87" s="209"/>
      <c r="LLX87" s="209"/>
      <c r="LLY87" s="209"/>
      <c r="LLZ87" s="209"/>
      <c r="LMA87" s="209"/>
      <c r="LMB87" s="209"/>
      <c r="LMC87" s="209"/>
      <c r="LMD87" s="209"/>
      <c r="LME87" s="209"/>
      <c r="LMF87" s="209"/>
      <c r="LMG87" s="209"/>
      <c r="LMH87" s="209"/>
      <c r="LMI87" s="209"/>
      <c r="LMJ87" s="209"/>
      <c r="LMK87" s="209"/>
      <c r="LML87" s="209"/>
      <c r="LMM87" s="209"/>
      <c r="LMN87" s="209"/>
      <c r="LMO87" s="209"/>
      <c r="LMP87" s="209"/>
      <c r="LMQ87" s="209"/>
      <c r="LMR87" s="209"/>
      <c r="LMS87" s="209"/>
      <c r="LMT87" s="209"/>
      <c r="LMU87" s="209"/>
      <c r="LMV87" s="209"/>
      <c r="LMW87" s="209"/>
      <c r="LMX87" s="209"/>
      <c r="LMY87" s="209"/>
      <c r="LMZ87" s="209"/>
      <c r="LNA87" s="209"/>
      <c r="LNB87" s="209"/>
      <c r="LNC87" s="209"/>
      <c r="LND87" s="209"/>
      <c r="LNE87" s="209"/>
      <c r="LNF87" s="209"/>
      <c r="LNG87" s="209"/>
      <c r="LNH87" s="209"/>
      <c r="LNI87" s="209"/>
      <c r="LNJ87" s="209"/>
      <c r="LNK87" s="209"/>
      <c r="LNL87" s="209"/>
      <c r="LNM87" s="209"/>
      <c r="LNN87" s="209"/>
      <c r="LNO87" s="209"/>
      <c r="LNP87" s="209"/>
      <c r="LNQ87" s="209"/>
      <c r="LNR87" s="209"/>
      <c r="LNS87" s="209"/>
      <c r="LNT87" s="209"/>
      <c r="LNU87" s="209"/>
      <c r="LNV87" s="209"/>
      <c r="LNW87" s="209"/>
      <c r="LNX87" s="209"/>
      <c r="LNY87" s="209"/>
      <c r="LNZ87" s="209"/>
      <c r="LOA87" s="209"/>
      <c r="LOB87" s="209"/>
      <c r="LOC87" s="209"/>
      <c r="LOD87" s="209"/>
      <c r="LOE87" s="209"/>
      <c r="LOF87" s="209"/>
      <c r="LOG87" s="209"/>
      <c r="LOH87" s="209"/>
      <c r="LOI87" s="209"/>
      <c r="LOJ87" s="209"/>
      <c r="LOK87" s="209"/>
      <c r="LOL87" s="209"/>
      <c r="LOM87" s="209"/>
      <c r="LON87" s="209"/>
      <c r="LOO87" s="209"/>
      <c r="LOP87" s="209"/>
      <c r="LOQ87" s="209"/>
      <c r="LOR87" s="209"/>
      <c r="LOS87" s="209"/>
      <c r="LOT87" s="209"/>
      <c r="LOU87" s="209"/>
      <c r="LOV87" s="209"/>
      <c r="LOW87" s="209"/>
      <c r="LOX87" s="209"/>
      <c r="LOY87" s="209"/>
      <c r="LOZ87" s="209"/>
      <c r="LPA87" s="209"/>
      <c r="LPB87" s="209"/>
      <c r="LPC87" s="209"/>
      <c r="LPD87" s="209"/>
      <c r="LPE87" s="209"/>
      <c r="LPF87" s="209"/>
      <c r="LPG87" s="209"/>
      <c r="LPH87" s="209"/>
      <c r="LPI87" s="209"/>
      <c r="LPJ87" s="209"/>
      <c r="LPK87" s="209"/>
      <c r="LPL87" s="209"/>
      <c r="LPM87" s="209"/>
      <c r="LPN87" s="209"/>
      <c r="LPO87" s="209"/>
      <c r="LPP87" s="209"/>
      <c r="LPQ87" s="209"/>
      <c r="LPR87" s="209"/>
      <c r="LPS87" s="209"/>
      <c r="LPT87" s="209"/>
      <c r="LPU87" s="209"/>
      <c r="LPV87" s="209"/>
      <c r="LPW87" s="209"/>
      <c r="LPX87" s="209"/>
      <c r="LPY87" s="209"/>
      <c r="LPZ87" s="209"/>
      <c r="LQA87" s="209"/>
      <c r="LQB87" s="209"/>
      <c r="LQC87" s="209"/>
      <c r="LQD87" s="209"/>
      <c r="LQE87" s="209"/>
      <c r="LQF87" s="209"/>
      <c r="LQG87" s="209"/>
      <c r="LQH87" s="209"/>
      <c r="LQI87" s="209"/>
      <c r="LQJ87" s="209"/>
      <c r="LQK87" s="209"/>
      <c r="LQL87" s="209"/>
      <c r="LQM87" s="209"/>
      <c r="LQN87" s="209"/>
      <c r="LQO87" s="209"/>
      <c r="LQP87" s="209"/>
      <c r="LQQ87" s="209"/>
      <c r="LQR87" s="209"/>
      <c r="LQS87" s="209"/>
      <c r="LQT87" s="209"/>
      <c r="LQU87" s="209"/>
      <c r="LQV87" s="209"/>
      <c r="LQW87" s="209"/>
      <c r="LQX87" s="209"/>
      <c r="LQY87" s="209"/>
      <c r="LQZ87" s="209"/>
      <c r="LRA87" s="209"/>
      <c r="LRB87" s="209"/>
      <c r="LRC87" s="209"/>
      <c r="LRD87" s="209"/>
      <c r="LRE87" s="209"/>
      <c r="LRF87" s="209"/>
      <c r="LRG87" s="209"/>
      <c r="LRH87" s="209"/>
      <c r="LRI87" s="209"/>
      <c r="LRJ87" s="209"/>
      <c r="LRK87" s="209"/>
      <c r="LRL87" s="209"/>
      <c r="LRM87" s="209"/>
      <c r="LRN87" s="209"/>
      <c r="LRO87" s="209"/>
      <c r="LRP87" s="209"/>
      <c r="LRQ87" s="209"/>
      <c r="LRR87" s="209"/>
      <c r="LRS87" s="209"/>
      <c r="LRT87" s="209"/>
      <c r="LRU87" s="209"/>
      <c r="LRV87" s="209"/>
      <c r="LRW87" s="209"/>
      <c r="LRX87" s="209"/>
      <c r="LRY87" s="209"/>
      <c r="LRZ87" s="209"/>
      <c r="LSA87" s="209"/>
      <c r="LSB87" s="209"/>
      <c r="LSC87" s="209"/>
      <c r="LSD87" s="209"/>
      <c r="LSE87" s="209"/>
      <c r="LSF87" s="209"/>
      <c r="LSG87" s="209"/>
      <c r="LSH87" s="209"/>
      <c r="LSI87" s="209"/>
      <c r="LSJ87" s="209"/>
      <c r="LSK87" s="209"/>
      <c r="LSL87" s="209"/>
      <c r="LSM87" s="209"/>
      <c r="LSN87" s="209"/>
      <c r="LSO87" s="209"/>
      <c r="LSP87" s="209"/>
      <c r="LSQ87" s="209"/>
      <c r="LSR87" s="209"/>
      <c r="LSS87" s="209"/>
      <c r="LST87" s="209"/>
      <c r="LSU87" s="209"/>
      <c r="LSV87" s="209"/>
      <c r="LSW87" s="209"/>
      <c r="LSX87" s="209"/>
      <c r="LSY87" s="209"/>
      <c r="LSZ87" s="209"/>
      <c r="LTA87" s="209"/>
      <c r="LTB87" s="209"/>
      <c r="LTC87" s="209"/>
      <c r="LTD87" s="209"/>
      <c r="LTE87" s="209"/>
      <c r="LTF87" s="209"/>
      <c r="LTG87" s="209"/>
      <c r="LTH87" s="209"/>
      <c r="LTI87" s="209"/>
      <c r="LTJ87" s="209"/>
      <c r="LTK87" s="209"/>
      <c r="LTL87" s="209"/>
      <c r="LTM87" s="209"/>
      <c r="LTN87" s="209"/>
      <c r="LTO87" s="209"/>
      <c r="LTP87" s="209"/>
      <c r="LTQ87" s="209"/>
      <c r="LTR87" s="209"/>
      <c r="LTS87" s="209"/>
      <c r="LTT87" s="209"/>
      <c r="LTU87" s="209"/>
      <c r="LTV87" s="209"/>
      <c r="LTW87" s="209"/>
      <c r="LTX87" s="209"/>
      <c r="LTY87" s="209"/>
      <c r="LTZ87" s="209"/>
      <c r="LUA87" s="209"/>
      <c r="LUB87" s="209"/>
      <c r="LUC87" s="209"/>
      <c r="LUD87" s="209"/>
      <c r="LUE87" s="209"/>
      <c r="LUF87" s="209"/>
      <c r="LUG87" s="209"/>
      <c r="LUH87" s="209"/>
      <c r="LUI87" s="209"/>
      <c r="LUJ87" s="209"/>
      <c r="LUK87" s="209"/>
      <c r="LUL87" s="209"/>
      <c r="LUM87" s="209"/>
      <c r="LUN87" s="209"/>
      <c r="LUO87" s="209"/>
      <c r="LUP87" s="209"/>
      <c r="LUQ87" s="209"/>
      <c r="LUR87" s="209"/>
      <c r="LUS87" s="209"/>
      <c r="LUT87" s="209"/>
      <c r="LUU87" s="209"/>
      <c r="LUV87" s="209"/>
      <c r="LUW87" s="209"/>
      <c r="LUX87" s="209"/>
      <c r="LUY87" s="209"/>
      <c r="LUZ87" s="209"/>
      <c r="LVA87" s="209"/>
      <c r="LVB87" s="209"/>
      <c r="LVC87" s="209"/>
      <c r="LVD87" s="209"/>
      <c r="LVE87" s="209"/>
      <c r="LVF87" s="209"/>
      <c r="LVG87" s="209"/>
      <c r="LVH87" s="209"/>
      <c r="LVI87" s="209"/>
      <c r="LVJ87" s="209"/>
      <c r="LVK87" s="209"/>
      <c r="LVL87" s="209"/>
      <c r="LVM87" s="209"/>
      <c r="LVN87" s="209"/>
      <c r="LVO87" s="209"/>
      <c r="LVP87" s="209"/>
      <c r="LVQ87" s="209"/>
      <c r="LVR87" s="209"/>
      <c r="LVS87" s="209"/>
      <c r="LVT87" s="209"/>
      <c r="LVU87" s="209"/>
      <c r="LVV87" s="209"/>
      <c r="LVW87" s="209"/>
      <c r="LVX87" s="209"/>
      <c r="LVY87" s="209"/>
      <c r="LVZ87" s="209"/>
      <c r="LWA87" s="209"/>
      <c r="LWB87" s="209"/>
      <c r="LWC87" s="209"/>
      <c r="LWD87" s="209"/>
      <c r="LWE87" s="209"/>
      <c r="LWF87" s="209"/>
      <c r="LWG87" s="209"/>
      <c r="LWH87" s="209"/>
      <c r="LWI87" s="209"/>
      <c r="LWJ87" s="209"/>
      <c r="LWK87" s="209"/>
      <c r="LWL87" s="209"/>
      <c r="LWM87" s="209"/>
      <c r="LWN87" s="209"/>
      <c r="LWO87" s="209"/>
      <c r="LWP87" s="209"/>
      <c r="LWQ87" s="209"/>
      <c r="LWR87" s="209"/>
      <c r="LWS87" s="209"/>
      <c r="LWT87" s="209"/>
      <c r="LWU87" s="209"/>
      <c r="LWV87" s="209"/>
      <c r="LWW87" s="209"/>
      <c r="LWX87" s="209"/>
      <c r="LWY87" s="209"/>
      <c r="LWZ87" s="209"/>
      <c r="LXA87" s="209"/>
      <c r="LXB87" s="209"/>
      <c r="LXC87" s="209"/>
      <c r="LXD87" s="209"/>
      <c r="LXE87" s="209"/>
      <c r="LXF87" s="209"/>
      <c r="LXG87" s="209"/>
      <c r="LXH87" s="209"/>
      <c r="LXI87" s="209"/>
      <c r="LXJ87" s="209"/>
      <c r="LXK87" s="209"/>
      <c r="LXL87" s="209"/>
      <c r="LXM87" s="209"/>
      <c r="LXN87" s="209"/>
      <c r="LXO87" s="209"/>
      <c r="LXP87" s="209"/>
      <c r="LXQ87" s="209"/>
      <c r="LXR87" s="209"/>
      <c r="LXS87" s="209"/>
      <c r="LXT87" s="209"/>
      <c r="LXU87" s="209"/>
      <c r="LXV87" s="209"/>
      <c r="LXW87" s="209"/>
      <c r="LXX87" s="209"/>
      <c r="LXY87" s="209"/>
      <c r="LXZ87" s="209"/>
      <c r="LYA87" s="209"/>
      <c r="LYB87" s="209"/>
      <c r="LYC87" s="209"/>
      <c r="LYD87" s="209"/>
      <c r="LYE87" s="209"/>
      <c r="LYF87" s="209"/>
      <c r="LYG87" s="209"/>
      <c r="LYH87" s="209"/>
      <c r="LYI87" s="209"/>
      <c r="LYJ87" s="209"/>
      <c r="LYK87" s="209"/>
      <c r="LYL87" s="209"/>
      <c r="LYM87" s="209"/>
      <c r="LYN87" s="209"/>
      <c r="LYO87" s="209"/>
      <c r="LYP87" s="209"/>
      <c r="LYQ87" s="209"/>
      <c r="LYR87" s="209"/>
      <c r="LYS87" s="209"/>
      <c r="LYT87" s="209"/>
      <c r="LYU87" s="209"/>
      <c r="LYV87" s="209"/>
      <c r="LYW87" s="209"/>
      <c r="LYX87" s="209"/>
      <c r="LYY87" s="209"/>
      <c r="LYZ87" s="209"/>
      <c r="LZA87" s="209"/>
      <c r="LZB87" s="209"/>
      <c r="LZC87" s="209"/>
      <c r="LZD87" s="209"/>
      <c r="LZE87" s="209"/>
      <c r="LZF87" s="209"/>
      <c r="LZG87" s="209"/>
      <c r="LZH87" s="209"/>
      <c r="LZI87" s="209"/>
      <c r="LZJ87" s="209"/>
      <c r="LZK87" s="209"/>
      <c r="LZL87" s="209"/>
      <c r="LZM87" s="209"/>
      <c r="LZN87" s="209"/>
      <c r="LZO87" s="209"/>
      <c r="LZP87" s="209"/>
      <c r="LZQ87" s="209"/>
      <c r="LZR87" s="209"/>
      <c r="LZS87" s="209"/>
      <c r="LZT87" s="209"/>
      <c r="LZU87" s="209"/>
      <c r="LZV87" s="209"/>
      <c r="LZW87" s="209"/>
      <c r="LZX87" s="209"/>
      <c r="LZY87" s="209"/>
      <c r="LZZ87" s="209"/>
      <c r="MAA87" s="209"/>
      <c r="MAB87" s="209"/>
      <c r="MAC87" s="209"/>
      <c r="MAD87" s="209"/>
      <c r="MAE87" s="209"/>
      <c r="MAF87" s="209"/>
      <c r="MAG87" s="209"/>
      <c r="MAH87" s="209"/>
      <c r="MAI87" s="209"/>
      <c r="MAJ87" s="209"/>
      <c r="MAK87" s="209"/>
      <c r="MAL87" s="209"/>
      <c r="MAM87" s="209"/>
      <c r="MAN87" s="209"/>
      <c r="MAO87" s="209"/>
      <c r="MAP87" s="209"/>
      <c r="MAQ87" s="209"/>
      <c r="MAR87" s="209"/>
      <c r="MAS87" s="209"/>
      <c r="MAT87" s="209"/>
      <c r="MAU87" s="209"/>
      <c r="MAV87" s="209"/>
      <c r="MAW87" s="209"/>
      <c r="MAX87" s="209"/>
      <c r="MAY87" s="209"/>
      <c r="MAZ87" s="209"/>
      <c r="MBA87" s="209"/>
      <c r="MBB87" s="209"/>
      <c r="MBC87" s="209"/>
      <c r="MBD87" s="209"/>
      <c r="MBE87" s="209"/>
      <c r="MBF87" s="209"/>
      <c r="MBG87" s="209"/>
      <c r="MBH87" s="209"/>
      <c r="MBI87" s="209"/>
      <c r="MBJ87" s="209"/>
      <c r="MBK87" s="209"/>
      <c r="MBL87" s="209"/>
      <c r="MBM87" s="209"/>
      <c r="MBN87" s="209"/>
      <c r="MBO87" s="209"/>
      <c r="MBP87" s="209"/>
      <c r="MBQ87" s="209"/>
      <c r="MBR87" s="209"/>
      <c r="MBS87" s="209"/>
      <c r="MBT87" s="209"/>
      <c r="MBU87" s="209"/>
      <c r="MBV87" s="209"/>
      <c r="MBW87" s="209"/>
      <c r="MBX87" s="209"/>
      <c r="MBY87" s="209"/>
      <c r="MBZ87" s="209"/>
      <c r="MCA87" s="209"/>
      <c r="MCB87" s="209"/>
      <c r="MCC87" s="209"/>
      <c r="MCD87" s="209"/>
      <c r="MCE87" s="209"/>
      <c r="MCF87" s="209"/>
      <c r="MCG87" s="209"/>
      <c r="MCH87" s="209"/>
      <c r="MCI87" s="209"/>
      <c r="MCJ87" s="209"/>
      <c r="MCK87" s="209"/>
      <c r="MCL87" s="209"/>
      <c r="MCM87" s="209"/>
      <c r="MCN87" s="209"/>
      <c r="MCO87" s="209"/>
      <c r="MCP87" s="209"/>
      <c r="MCQ87" s="209"/>
      <c r="MCR87" s="209"/>
      <c r="MCS87" s="209"/>
      <c r="MCT87" s="209"/>
      <c r="MCU87" s="209"/>
      <c r="MCV87" s="209"/>
      <c r="MCW87" s="209"/>
      <c r="MCX87" s="209"/>
      <c r="MCY87" s="209"/>
      <c r="MCZ87" s="209"/>
      <c r="MDA87" s="209"/>
      <c r="MDB87" s="209"/>
      <c r="MDC87" s="209"/>
      <c r="MDD87" s="209"/>
      <c r="MDE87" s="209"/>
      <c r="MDF87" s="209"/>
      <c r="MDG87" s="209"/>
      <c r="MDH87" s="209"/>
      <c r="MDI87" s="209"/>
      <c r="MDJ87" s="209"/>
      <c r="MDK87" s="209"/>
      <c r="MDL87" s="209"/>
      <c r="MDM87" s="209"/>
      <c r="MDN87" s="209"/>
      <c r="MDO87" s="209"/>
      <c r="MDP87" s="209"/>
      <c r="MDQ87" s="209"/>
      <c r="MDR87" s="209"/>
      <c r="MDS87" s="209"/>
      <c r="MDT87" s="209"/>
      <c r="MDU87" s="209"/>
      <c r="MDV87" s="209"/>
      <c r="MDW87" s="209"/>
      <c r="MDX87" s="209"/>
      <c r="MDY87" s="209"/>
      <c r="MDZ87" s="209"/>
      <c r="MEA87" s="209"/>
      <c r="MEB87" s="209"/>
      <c r="MEC87" s="209"/>
      <c r="MED87" s="209"/>
      <c r="MEE87" s="209"/>
      <c r="MEF87" s="209"/>
      <c r="MEG87" s="209"/>
      <c r="MEH87" s="209"/>
      <c r="MEI87" s="209"/>
      <c r="MEJ87" s="209"/>
      <c r="MEK87" s="209"/>
      <c r="MEL87" s="209"/>
      <c r="MEM87" s="209"/>
      <c r="MEN87" s="209"/>
      <c r="MEO87" s="209"/>
      <c r="MEP87" s="209"/>
      <c r="MEQ87" s="209"/>
      <c r="MER87" s="209"/>
      <c r="MES87" s="209"/>
      <c r="MET87" s="209"/>
      <c r="MEU87" s="209"/>
      <c r="MEV87" s="209"/>
      <c r="MEW87" s="209"/>
      <c r="MEX87" s="209"/>
      <c r="MEY87" s="209"/>
      <c r="MEZ87" s="209"/>
      <c r="MFA87" s="209"/>
      <c r="MFB87" s="209"/>
      <c r="MFC87" s="209"/>
      <c r="MFD87" s="209"/>
      <c r="MFE87" s="209"/>
      <c r="MFF87" s="209"/>
      <c r="MFG87" s="209"/>
      <c r="MFH87" s="209"/>
      <c r="MFI87" s="209"/>
      <c r="MFJ87" s="209"/>
      <c r="MFK87" s="209"/>
      <c r="MFL87" s="209"/>
      <c r="MFM87" s="209"/>
      <c r="MFN87" s="209"/>
      <c r="MFO87" s="209"/>
      <c r="MFP87" s="209"/>
      <c r="MFQ87" s="209"/>
      <c r="MFR87" s="209"/>
      <c r="MFS87" s="209"/>
      <c r="MFT87" s="209"/>
      <c r="MFU87" s="209"/>
      <c r="MFV87" s="209"/>
      <c r="MFW87" s="209"/>
      <c r="MFX87" s="209"/>
      <c r="MFY87" s="209"/>
      <c r="MFZ87" s="209"/>
      <c r="MGA87" s="209"/>
      <c r="MGB87" s="209"/>
      <c r="MGC87" s="209"/>
      <c r="MGD87" s="209"/>
      <c r="MGE87" s="209"/>
      <c r="MGF87" s="209"/>
      <c r="MGG87" s="209"/>
      <c r="MGH87" s="209"/>
      <c r="MGI87" s="209"/>
      <c r="MGJ87" s="209"/>
      <c r="MGK87" s="209"/>
      <c r="MGL87" s="209"/>
      <c r="MGM87" s="209"/>
      <c r="MGN87" s="209"/>
      <c r="MGO87" s="209"/>
      <c r="MGP87" s="209"/>
      <c r="MGQ87" s="209"/>
      <c r="MGR87" s="209"/>
      <c r="MGS87" s="209"/>
      <c r="MGT87" s="209"/>
      <c r="MGU87" s="209"/>
      <c r="MGV87" s="209"/>
      <c r="MGW87" s="209"/>
      <c r="MGX87" s="209"/>
      <c r="MGY87" s="209"/>
      <c r="MGZ87" s="209"/>
      <c r="MHA87" s="209"/>
      <c r="MHB87" s="209"/>
      <c r="MHC87" s="209"/>
      <c r="MHD87" s="209"/>
      <c r="MHE87" s="209"/>
      <c r="MHF87" s="209"/>
      <c r="MHG87" s="209"/>
      <c r="MHH87" s="209"/>
      <c r="MHI87" s="209"/>
      <c r="MHJ87" s="209"/>
      <c r="MHK87" s="209"/>
      <c r="MHL87" s="209"/>
      <c r="MHM87" s="209"/>
      <c r="MHN87" s="209"/>
      <c r="MHO87" s="209"/>
      <c r="MHP87" s="209"/>
      <c r="MHQ87" s="209"/>
      <c r="MHR87" s="209"/>
      <c r="MHS87" s="209"/>
      <c r="MHT87" s="209"/>
      <c r="MHU87" s="209"/>
      <c r="MHV87" s="209"/>
      <c r="MHW87" s="209"/>
      <c r="MHX87" s="209"/>
      <c r="MHY87" s="209"/>
      <c r="MHZ87" s="209"/>
      <c r="MIA87" s="209"/>
      <c r="MIB87" s="209"/>
      <c r="MIC87" s="209"/>
      <c r="MID87" s="209"/>
      <c r="MIE87" s="209"/>
      <c r="MIF87" s="209"/>
      <c r="MIG87" s="209"/>
      <c r="MIH87" s="209"/>
      <c r="MII87" s="209"/>
      <c r="MIJ87" s="209"/>
      <c r="MIK87" s="209"/>
      <c r="MIL87" s="209"/>
      <c r="MIM87" s="209"/>
      <c r="MIN87" s="209"/>
      <c r="MIO87" s="209"/>
      <c r="MIP87" s="209"/>
      <c r="MIQ87" s="209"/>
      <c r="MIR87" s="209"/>
      <c r="MIS87" s="209"/>
      <c r="MIT87" s="209"/>
      <c r="MIU87" s="209"/>
      <c r="MIV87" s="209"/>
      <c r="MIW87" s="209"/>
      <c r="MIX87" s="209"/>
      <c r="MIY87" s="209"/>
      <c r="MIZ87" s="209"/>
      <c r="MJA87" s="209"/>
      <c r="MJB87" s="209"/>
      <c r="MJC87" s="209"/>
      <c r="MJD87" s="209"/>
      <c r="MJE87" s="209"/>
      <c r="MJF87" s="209"/>
      <c r="MJG87" s="209"/>
      <c r="MJH87" s="209"/>
      <c r="MJI87" s="209"/>
      <c r="MJJ87" s="209"/>
      <c r="MJK87" s="209"/>
      <c r="MJL87" s="209"/>
      <c r="MJM87" s="209"/>
      <c r="MJN87" s="209"/>
      <c r="MJO87" s="209"/>
      <c r="MJP87" s="209"/>
      <c r="MJQ87" s="209"/>
      <c r="MJR87" s="209"/>
      <c r="MJS87" s="209"/>
      <c r="MJT87" s="209"/>
      <c r="MJU87" s="209"/>
      <c r="MJV87" s="209"/>
      <c r="MJW87" s="209"/>
      <c r="MJX87" s="209"/>
      <c r="MJY87" s="209"/>
      <c r="MJZ87" s="209"/>
      <c r="MKA87" s="209"/>
      <c r="MKB87" s="209"/>
      <c r="MKC87" s="209"/>
      <c r="MKD87" s="209"/>
      <c r="MKE87" s="209"/>
      <c r="MKF87" s="209"/>
      <c r="MKG87" s="209"/>
      <c r="MKH87" s="209"/>
      <c r="MKI87" s="209"/>
      <c r="MKJ87" s="209"/>
      <c r="MKK87" s="209"/>
      <c r="MKL87" s="209"/>
      <c r="MKM87" s="209"/>
      <c r="MKN87" s="209"/>
      <c r="MKO87" s="209"/>
      <c r="MKP87" s="209"/>
      <c r="MKQ87" s="209"/>
      <c r="MKR87" s="209"/>
      <c r="MKS87" s="209"/>
      <c r="MKT87" s="209"/>
      <c r="MKU87" s="209"/>
      <c r="MKV87" s="209"/>
      <c r="MKW87" s="209"/>
      <c r="MKX87" s="209"/>
      <c r="MKY87" s="209"/>
      <c r="MKZ87" s="209"/>
      <c r="MLA87" s="209"/>
      <c r="MLB87" s="209"/>
      <c r="MLC87" s="209"/>
      <c r="MLD87" s="209"/>
      <c r="MLE87" s="209"/>
      <c r="MLF87" s="209"/>
      <c r="MLG87" s="209"/>
      <c r="MLH87" s="209"/>
      <c r="MLI87" s="209"/>
      <c r="MLJ87" s="209"/>
      <c r="MLK87" s="209"/>
      <c r="MLL87" s="209"/>
      <c r="MLM87" s="209"/>
      <c r="MLN87" s="209"/>
      <c r="MLO87" s="209"/>
      <c r="MLP87" s="209"/>
      <c r="MLQ87" s="209"/>
      <c r="MLR87" s="209"/>
      <c r="MLS87" s="209"/>
      <c r="MLT87" s="209"/>
      <c r="MLU87" s="209"/>
      <c r="MLV87" s="209"/>
      <c r="MLW87" s="209"/>
      <c r="MLX87" s="209"/>
      <c r="MLY87" s="209"/>
      <c r="MLZ87" s="209"/>
      <c r="MMA87" s="209"/>
      <c r="MMB87" s="209"/>
      <c r="MMC87" s="209"/>
      <c r="MMD87" s="209"/>
      <c r="MME87" s="209"/>
      <c r="MMF87" s="209"/>
      <c r="MMG87" s="209"/>
      <c r="MMH87" s="209"/>
      <c r="MMI87" s="209"/>
      <c r="MMJ87" s="209"/>
      <c r="MMK87" s="209"/>
      <c r="MML87" s="209"/>
      <c r="MMM87" s="209"/>
      <c r="MMN87" s="209"/>
      <c r="MMO87" s="209"/>
      <c r="MMP87" s="209"/>
      <c r="MMQ87" s="209"/>
      <c r="MMR87" s="209"/>
      <c r="MMS87" s="209"/>
      <c r="MMT87" s="209"/>
      <c r="MMU87" s="209"/>
      <c r="MMV87" s="209"/>
      <c r="MMW87" s="209"/>
      <c r="MMX87" s="209"/>
      <c r="MMY87" s="209"/>
      <c r="MMZ87" s="209"/>
      <c r="MNA87" s="209"/>
      <c r="MNB87" s="209"/>
      <c r="MNC87" s="209"/>
      <c r="MND87" s="209"/>
      <c r="MNE87" s="209"/>
      <c r="MNF87" s="209"/>
      <c r="MNG87" s="209"/>
      <c r="MNH87" s="209"/>
      <c r="MNI87" s="209"/>
      <c r="MNJ87" s="209"/>
      <c r="MNK87" s="209"/>
      <c r="MNL87" s="209"/>
      <c r="MNM87" s="209"/>
      <c r="MNN87" s="209"/>
      <c r="MNO87" s="209"/>
      <c r="MNP87" s="209"/>
      <c r="MNQ87" s="209"/>
      <c r="MNR87" s="209"/>
      <c r="MNS87" s="209"/>
      <c r="MNT87" s="209"/>
      <c r="MNU87" s="209"/>
      <c r="MNV87" s="209"/>
      <c r="MNW87" s="209"/>
      <c r="MNX87" s="209"/>
      <c r="MNY87" s="209"/>
      <c r="MNZ87" s="209"/>
      <c r="MOA87" s="209"/>
      <c r="MOB87" s="209"/>
      <c r="MOC87" s="209"/>
      <c r="MOD87" s="209"/>
      <c r="MOE87" s="209"/>
      <c r="MOF87" s="209"/>
      <c r="MOG87" s="209"/>
      <c r="MOH87" s="209"/>
      <c r="MOI87" s="209"/>
      <c r="MOJ87" s="209"/>
      <c r="MOK87" s="209"/>
      <c r="MOL87" s="209"/>
      <c r="MOM87" s="209"/>
      <c r="MON87" s="209"/>
      <c r="MOO87" s="209"/>
      <c r="MOP87" s="209"/>
      <c r="MOQ87" s="209"/>
      <c r="MOR87" s="209"/>
      <c r="MOS87" s="209"/>
      <c r="MOT87" s="209"/>
      <c r="MOU87" s="209"/>
      <c r="MOV87" s="209"/>
      <c r="MOW87" s="209"/>
      <c r="MOX87" s="209"/>
      <c r="MOY87" s="209"/>
      <c r="MOZ87" s="209"/>
      <c r="MPA87" s="209"/>
      <c r="MPB87" s="209"/>
      <c r="MPC87" s="209"/>
      <c r="MPD87" s="209"/>
      <c r="MPE87" s="209"/>
      <c r="MPF87" s="209"/>
      <c r="MPG87" s="209"/>
      <c r="MPH87" s="209"/>
      <c r="MPI87" s="209"/>
      <c r="MPJ87" s="209"/>
      <c r="MPK87" s="209"/>
      <c r="MPL87" s="209"/>
      <c r="MPM87" s="209"/>
      <c r="MPN87" s="209"/>
      <c r="MPO87" s="209"/>
      <c r="MPP87" s="209"/>
      <c r="MPQ87" s="209"/>
      <c r="MPR87" s="209"/>
      <c r="MPS87" s="209"/>
      <c r="MPT87" s="209"/>
      <c r="MPU87" s="209"/>
      <c r="MPV87" s="209"/>
      <c r="MPW87" s="209"/>
      <c r="MPX87" s="209"/>
      <c r="MPY87" s="209"/>
      <c r="MPZ87" s="209"/>
      <c r="MQA87" s="209"/>
      <c r="MQB87" s="209"/>
      <c r="MQC87" s="209"/>
      <c r="MQD87" s="209"/>
      <c r="MQE87" s="209"/>
      <c r="MQF87" s="209"/>
      <c r="MQG87" s="209"/>
      <c r="MQH87" s="209"/>
      <c r="MQI87" s="209"/>
      <c r="MQJ87" s="209"/>
      <c r="MQK87" s="209"/>
      <c r="MQL87" s="209"/>
      <c r="MQM87" s="209"/>
      <c r="MQN87" s="209"/>
      <c r="MQO87" s="209"/>
      <c r="MQP87" s="209"/>
      <c r="MQQ87" s="209"/>
      <c r="MQR87" s="209"/>
      <c r="MQS87" s="209"/>
      <c r="MQT87" s="209"/>
      <c r="MQU87" s="209"/>
      <c r="MQV87" s="209"/>
      <c r="MQW87" s="209"/>
      <c r="MQX87" s="209"/>
      <c r="MQY87" s="209"/>
      <c r="MQZ87" s="209"/>
      <c r="MRA87" s="209"/>
      <c r="MRB87" s="209"/>
      <c r="MRC87" s="209"/>
      <c r="MRD87" s="209"/>
      <c r="MRE87" s="209"/>
      <c r="MRF87" s="209"/>
      <c r="MRG87" s="209"/>
      <c r="MRH87" s="209"/>
      <c r="MRI87" s="209"/>
      <c r="MRJ87" s="209"/>
      <c r="MRK87" s="209"/>
      <c r="MRL87" s="209"/>
      <c r="MRM87" s="209"/>
      <c r="MRN87" s="209"/>
      <c r="MRO87" s="209"/>
      <c r="MRP87" s="209"/>
      <c r="MRQ87" s="209"/>
      <c r="MRR87" s="209"/>
      <c r="MRS87" s="209"/>
      <c r="MRT87" s="209"/>
      <c r="MRU87" s="209"/>
      <c r="MRV87" s="209"/>
      <c r="MRW87" s="209"/>
      <c r="MRX87" s="209"/>
      <c r="MRY87" s="209"/>
      <c r="MRZ87" s="209"/>
      <c r="MSA87" s="209"/>
      <c r="MSB87" s="209"/>
      <c r="MSC87" s="209"/>
      <c r="MSD87" s="209"/>
      <c r="MSE87" s="209"/>
      <c r="MSF87" s="209"/>
      <c r="MSG87" s="209"/>
      <c r="MSH87" s="209"/>
      <c r="MSI87" s="209"/>
      <c r="MSJ87" s="209"/>
      <c r="MSK87" s="209"/>
      <c r="MSL87" s="209"/>
      <c r="MSM87" s="209"/>
      <c r="MSN87" s="209"/>
      <c r="MSO87" s="209"/>
      <c r="MSP87" s="209"/>
      <c r="MSQ87" s="209"/>
      <c r="MSR87" s="209"/>
      <c r="MSS87" s="209"/>
      <c r="MST87" s="209"/>
      <c r="MSU87" s="209"/>
      <c r="MSV87" s="209"/>
      <c r="MSW87" s="209"/>
      <c r="MSX87" s="209"/>
      <c r="MSY87" s="209"/>
      <c r="MSZ87" s="209"/>
      <c r="MTA87" s="209"/>
      <c r="MTB87" s="209"/>
      <c r="MTC87" s="209"/>
      <c r="MTD87" s="209"/>
      <c r="MTE87" s="209"/>
      <c r="MTF87" s="209"/>
      <c r="MTG87" s="209"/>
      <c r="MTH87" s="209"/>
      <c r="MTI87" s="209"/>
      <c r="MTJ87" s="209"/>
      <c r="MTK87" s="209"/>
      <c r="MTL87" s="209"/>
      <c r="MTM87" s="209"/>
      <c r="MTN87" s="209"/>
      <c r="MTO87" s="209"/>
      <c r="MTP87" s="209"/>
      <c r="MTQ87" s="209"/>
      <c r="MTR87" s="209"/>
      <c r="MTS87" s="209"/>
      <c r="MTT87" s="209"/>
      <c r="MTU87" s="209"/>
      <c r="MTV87" s="209"/>
      <c r="MTW87" s="209"/>
      <c r="MTX87" s="209"/>
      <c r="MTY87" s="209"/>
      <c r="MTZ87" s="209"/>
      <c r="MUA87" s="209"/>
      <c r="MUB87" s="209"/>
      <c r="MUC87" s="209"/>
      <c r="MUD87" s="209"/>
      <c r="MUE87" s="209"/>
      <c r="MUF87" s="209"/>
      <c r="MUG87" s="209"/>
      <c r="MUH87" s="209"/>
      <c r="MUI87" s="209"/>
      <c r="MUJ87" s="209"/>
      <c r="MUK87" s="209"/>
      <c r="MUL87" s="209"/>
      <c r="MUM87" s="209"/>
      <c r="MUN87" s="209"/>
      <c r="MUO87" s="209"/>
      <c r="MUP87" s="209"/>
      <c r="MUQ87" s="209"/>
      <c r="MUR87" s="209"/>
      <c r="MUS87" s="209"/>
      <c r="MUT87" s="209"/>
      <c r="MUU87" s="209"/>
      <c r="MUV87" s="209"/>
      <c r="MUW87" s="209"/>
      <c r="MUX87" s="209"/>
      <c r="MUY87" s="209"/>
      <c r="MUZ87" s="209"/>
      <c r="MVA87" s="209"/>
      <c r="MVB87" s="209"/>
      <c r="MVC87" s="209"/>
      <c r="MVD87" s="209"/>
      <c r="MVE87" s="209"/>
      <c r="MVF87" s="209"/>
      <c r="MVG87" s="209"/>
      <c r="MVH87" s="209"/>
      <c r="MVI87" s="209"/>
      <c r="MVJ87" s="209"/>
      <c r="MVK87" s="209"/>
      <c r="MVL87" s="209"/>
      <c r="MVM87" s="209"/>
      <c r="MVN87" s="209"/>
      <c r="MVO87" s="209"/>
      <c r="MVP87" s="209"/>
      <c r="MVQ87" s="209"/>
      <c r="MVR87" s="209"/>
      <c r="MVS87" s="209"/>
      <c r="MVT87" s="209"/>
      <c r="MVU87" s="209"/>
      <c r="MVV87" s="209"/>
      <c r="MVW87" s="209"/>
      <c r="MVX87" s="209"/>
      <c r="MVY87" s="209"/>
      <c r="MVZ87" s="209"/>
      <c r="MWA87" s="209"/>
      <c r="MWB87" s="209"/>
      <c r="MWC87" s="209"/>
      <c r="MWD87" s="209"/>
      <c r="MWE87" s="209"/>
      <c r="MWF87" s="209"/>
      <c r="MWG87" s="209"/>
      <c r="MWH87" s="209"/>
      <c r="MWI87" s="209"/>
      <c r="MWJ87" s="209"/>
      <c r="MWK87" s="209"/>
      <c r="MWL87" s="209"/>
      <c r="MWM87" s="209"/>
      <c r="MWN87" s="209"/>
      <c r="MWO87" s="209"/>
      <c r="MWP87" s="209"/>
      <c r="MWQ87" s="209"/>
      <c r="MWR87" s="209"/>
      <c r="MWS87" s="209"/>
      <c r="MWT87" s="209"/>
      <c r="MWU87" s="209"/>
      <c r="MWV87" s="209"/>
      <c r="MWW87" s="209"/>
      <c r="MWX87" s="209"/>
      <c r="MWY87" s="209"/>
      <c r="MWZ87" s="209"/>
      <c r="MXA87" s="209"/>
      <c r="MXB87" s="209"/>
      <c r="MXC87" s="209"/>
      <c r="MXD87" s="209"/>
      <c r="MXE87" s="209"/>
      <c r="MXF87" s="209"/>
      <c r="MXG87" s="209"/>
      <c r="MXH87" s="209"/>
      <c r="MXI87" s="209"/>
      <c r="MXJ87" s="209"/>
      <c r="MXK87" s="209"/>
      <c r="MXL87" s="209"/>
      <c r="MXM87" s="209"/>
      <c r="MXN87" s="209"/>
      <c r="MXO87" s="209"/>
      <c r="MXP87" s="209"/>
      <c r="MXQ87" s="209"/>
      <c r="MXR87" s="209"/>
      <c r="MXS87" s="209"/>
      <c r="MXT87" s="209"/>
      <c r="MXU87" s="209"/>
      <c r="MXV87" s="209"/>
      <c r="MXW87" s="209"/>
      <c r="MXX87" s="209"/>
      <c r="MXY87" s="209"/>
      <c r="MXZ87" s="209"/>
      <c r="MYA87" s="209"/>
      <c r="MYB87" s="209"/>
      <c r="MYC87" s="209"/>
      <c r="MYD87" s="209"/>
      <c r="MYE87" s="209"/>
      <c r="MYF87" s="209"/>
      <c r="MYG87" s="209"/>
      <c r="MYH87" s="209"/>
      <c r="MYI87" s="209"/>
      <c r="MYJ87" s="209"/>
      <c r="MYK87" s="209"/>
      <c r="MYL87" s="209"/>
      <c r="MYM87" s="209"/>
      <c r="MYN87" s="209"/>
      <c r="MYO87" s="209"/>
      <c r="MYP87" s="209"/>
      <c r="MYQ87" s="209"/>
      <c r="MYR87" s="209"/>
      <c r="MYS87" s="209"/>
      <c r="MYT87" s="209"/>
      <c r="MYU87" s="209"/>
      <c r="MYV87" s="209"/>
      <c r="MYW87" s="209"/>
      <c r="MYX87" s="209"/>
      <c r="MYY87" s="209"/>
      <c r="MYZ87" s="209"/>
      <c r="MZA87" s="209"/>
      <c r="MZB87" s="209"/>
      <c r="MZC87" s="209"/>
      <c r="MZD87" s="209"/>
      <c r="MZE87" s="209"/>
      <c r="MZF87" s="209"/>
      <c r="MZG87" s="209"/>
      <c r="MZH87" s="209"/>
      <c r="MZI87" s="209"/>
      <c r="MZJ87" s="209"/>
      <c r="MZK87" s="209"/>
      <c r="MZL87" s="209"/>
      <c r="MZM87" s="209"/>
      <c r="MZN87" s="209"/>
      <c r="MZO87" s="209"/>
      <c r="MZP87" s="209"/>
      <c r="MZQ87" s="209"/>
      <c r="MZR87" s="209"/>
      <c r="MZS87" s="209"/>
      <c r="MZT87" s="209"/>
      <c r="MZU87" s="209"/>
      <c r="MZV87" s="209"/>
      <c r="MZW87" s="209"/>
      <c r="MZX87" s="209"/>
      <c r="MZY87" s="209"/>
      <c r="MZZ87" s="209"/>
      <c r="NAA87" s="209"/>
      <c r="NAB87" s="209"/>
      <c r="NAC87" s="209"/>
      <c r="NAD87" s="209"/>
      <c r="NAE87" s="209"/>
      <c r="NAF87" s="209"/>
      <c r="NAG87" s="209"/>
      <c r="NAH87" s="209"/>
      <c r="NAI87" s="209"/>
      <c r="NAJ87" s="209"/>
      <c r="NAK87" s="209"/>
      <c r="NAL87" s="209"/>
      <c r="NAM87" s="209"/>
      <c r="NAN87" s="209"/>
      <c r="NAO87" s="209"/>
      <c r="NAP87" s="209"/>
      <c r="NAQ87" s="209"/>
      <c r="NAR87" s="209"/>
      <c r="NAS87" s="209"/>
      <c r="NAT87" s="209"/>
      <c r="NAU87" s="209"/>
      <c r="NAV87" s="209"/>
      <c r="NAW87" s="209"/>
      <c r="NAX87" s="209"/>
      <c r="NAY87" s="209"/>
      <c r="NAZ87" s="209"/>
      <c r="NBA87" s="209"/>
      <c r="NBB87" s="209"/>
      <c r="NBC87" s="209"/>
      <c r="NBD87" s="209"/>
      <c r="NBE87" s="209"/>
      <c r="NBF87" s="209"/>
      <c r="NBG87" s="209"/>
      <c r="NBH87" s="209"/>
      <c r="NBI87" s="209"/>
      <c r="NBJ87" s="209"/>
      <c r="NBK87" s="209"/>
      <c r="NBL87" s="209"/>
      <c r="NBM87" s="209"/>
      <c r="NBN87" s="209"/>
      <c r="NBO87" s="209"/>
      <c r="NBP87" s="209"/>
      <c r="NBQ87" s="209"/>
      <c r="NBR87" s="209"/>
      <c r="NBS87" s="209"/>
      <c r="NBT87" s="209"/>
      <c r="NBU87" s="209"/>
      <c r="NBV87" s="209"/>
      <c r="NBW87" s="209"/>
      <c r="NBX87" s="209"/>
      <c r="NBY87" s="209"/>
      <c r="NBZ87" s="209"/>
      <c r="NCA87" s="209"/>
      <c r="NCB87" s="209"/>
      <c r="NCC87" s="209"/>
      <c r="NCD87" s="209"/>
      <c r="NCE87" s="209"/>
      <c r="NCF87" s="209"/>
      <c r="NCG87" s="209"/>
      <c r="NCH87" s="209"/>
      <c r="NCI87" s="209"/>
      <c r="NCJ87" s="209"/>
      <c r="NCK87" s="209"/>
      <c r="NCL87" s="209"/>
      <c r="NCM87" s="209"/>
      <c r="NCN87" s="209"/>
      <c r="NCO87" s="209"/>
      <c r="NCP87" s="209"/>
      <c r="NCQ87" s="209"/>
      <c r="NCR87" s="209"/>
      <c r="NCS87" s="209"/>
      <c r="NCT87" s="209"/>
      <c r="NCU87" s="209"/>
      <c r="NCV87" s="209"/>
      <c r="NCW87" s="209"/>
      <c r="NCX87" s="209"/>
      <c r="NCY87" s="209"/>
      <c r="NCZ87" s="209"/>
      <c r="NDA87" s="209"/>
      <c r="NDB87" s="209"/>
      <c r="NDC87" s="209"/>
      <c r="NDD87" s="209"/>
      <c r="NDE87" s="209"/>
      <c r="NDF87" s="209"/>
      <c r="NDG87" s="209"/>
      <c r="NDH87" s="209"/>
      <c r="NDI87" s="209"/>
      <c r="NDJ87" s="209"/>
      <c r="NDK87" s="209"/>
      <c r="NDL87" s="209"/>
      <c r="NDM87" s="209"/>
      <c r="NDN87" s="209"/>
      <c r="NDO87" s="209"/>
      <c r="NDP87" s="209"/>
      <c r="NDQ87" s="209"/>
      <c r="NDR87" s="209"/>
      <c r="NDS87" s="209"/>
      <c r="NDT87" s="209"/>
      <c r="NDU87" s="209"/>
      <c r="NDV87" s="209"/>
      <c r="NDW87" s="209"/>
      <c r="NDX87" s="209"/>
      <c r="NDY87" s="209"/>
      <c r="NDZ87" s="209"/>
      <c r="NEA87" s="209"/>
      <c r="NEB87" s="209"/>
      <c r="NEC87" s="209"/>
      <c r="NED87" s="209"/>
      <c r="NEE87" s="209"/>
      <c r="NEF87" s="209"/>
      <c r="NEG87" s="209"/>
      <c r="NEH87" s="209"/>
      <c r="NEI87" s="209"/>
      <c r="NEJ87" s="209"/>
      <c r="NEK87" s="209"/>
      <c r="NEL87" s="209"/>
      <c r="NEM87" s="209"/>
      <c r="NEN87" s="209"/>
      <c r="NEO87" s="209"/>
      <c r="NEP87" s="209"/>
      <c r="NEQ87" s="209"/>
      <c r="NER87" s="209"/>
      <c r="NES87" s="209"/>
      <c r="NET87" s="209"/>
      <c r="NEU87" s="209"/>
      <c r="NEV87" s="209"/>
      <c r="NEW87" s="209"/>
      <c r="NEX87" s="209"/>
      <c r="NEY87" s="209"/>
      <c r="NEZ87" s="209"/>
      <c r="NFA87" s="209"/>
      <c r="NFB87" s="209"/>
      <c r="NFC87" s="209"/>
      <c r="NFD87" s="209"/>
      <c r="NFE87" s="209"/>
      <c r="NFF87" s="209"/>
      <c r="NFG87" s="209"/>
      <c r="NFH87" s="209"/>
      <c r="NFI87" s="209"/>
      <c r="NFJ87" s="209"/>
      <c r="NFK87" s="209"/>
      <c r="NFL87" s="209"/>
      <c r="NFM87" s="209"/>
      <c r="NFN87" s="209"/>
      <c r="NFO87" s="209"/>
      <c r="NFP87" s="209"/>
      <c r="NFQ87" s="209"/>
      <c r="NFR87" s="209"/>
      <c r="NFS87" s="209"/>
      <c r="NFT87" s="209"/>
      <c r="NFU87" s="209"/>
      <c r="NFV87" s="209"/>
      <c r="NFW87" s="209"/>
      <c r="NFX87" s="209"/>
      <c r="NFY87" s="209"/>
      <c r="NFZ87" s="209"/>
      <c r="NGA87" s="209"/>
      <c r="NGB87" s="209"/>
      <c r="NGC87" s="209"/>
      <c r="NGD87" s="209"/>
      <c r="NGE87" s="209"/>
      <c r="NGF87" s="209"/>
      <c r="NGG87" s="209"/>
      <c r="NGH87" s="209"/>
      <c r="NGI87" s="209"/>
      <c r="NGJ87" s="209"/>
      <c r="NGK87" s="209"/>
      <c r="NGL87" s="209"/>
      <c r="NGM87" s="209"/>
      <c r="NGN87" s="209"/>
      <c r="NGO87" s="209"/>
      <c r="NGP87" s="209"/>
      <c r="NGQ87" s="209"/>
      <c r="NGR87" s="209"/>
      <c r="NGS87" s="209"/>
      <c r="NGT87" s="209"/>
      <c r="NGU87" s="209"/>
      <c r="NGV87" s="209"/>
      <c r="NGW87" s="209"/>
      <c r="NGX87" s="209"/>
      <c r="NGY87" s="209"/>
      <c r="NGZ87" s="209"/>
      <c r="NHA87" s="209"/>
      <c r="NHB87" s="209"/>
      <c r="NHC87" s="209"/>
      <c r="NHD87" s="209"/>
      <c r="NHE87" s="209"/>
      <c r="NHF87" s="209"/>
      <c r="NHG87" s="209"/>
      <c r="NHH87" s="209"/>
      <c r="NHI87" s="209"/>
      <c r="NHJ87" s="209"/>
      <c r="NHK87" s="209"/>
      <c r="NHL87" s="209"/>
      <c r="NHM87" s="209"/>
      <c r="NHN87" s="209"/>
      <c r="NHO87" s="209"/>
      <c r="NHP87" s="209"/>
      <c r="NHQ87" s="209"/>
      <c r="NHR87" s="209"/>
      <c r="NHS87" s="209"/>
      <c r="NHT87" s="209"/>
      <c r="NHU87" s="209"/>
      <c r="NHV87" s="209"/>
      <c r="NHW87" s="209"/>
      <c r="NHX87" s="209"/>
      <c r="NHY87" s="209"/>
      <c r="NHZ87" s="209"/>
      <c r="NIA87" s="209"/>
      <c r="NIB87" s="209"/>
      <c r="NIC87" s="209"/>
      <c r="NID87" s="209"/>
      <c r="NIE87" s="209"/>
      <c r="NIF87" s="209"/>
      <c r="NIG87" s="209"/>
      <c r="NIH87" s="209"/>
      <c r="NII87" s="209"/>
      <c r="NIJ87" s="209"/>
      <c r="NIK87" s="209"/>
      <c r="NIL87" s="209"/>
      <c r="NIM87" s="209"/>
      <c r="NIN87" s="209"/>
      <c r="NIO87" s="209"/>
      <c r="NIP87" s="209"/>
      <c r="NIQ87" s="209"/>
      <c r="NIR87" s="209"/>
      <c r="NIS87" s="209"/>
      <c r="NIT87" s="209"/>
      <c r="NIU87" s="209"/>
      <c r="NIV87" s="209"/>
      <c r="NIW87" s="209"/>
      <c r="NIX87" s="209"/>
      <c r="NIY87" s="209"/>
      <c r="NIZ87" s="209"/>
      <c r="NJA87" s="209"/>
      <c r="NJB87" s="209"/>
      <c r="NJC87" s="209"/>
      <c r="NJD87" s="209"/>
      <c r="NJE87" s="209"/>
      <c r="NJF87" s="209"/>
      <c r="NJG87" s="209"/>
      <c r="NJH87" s="209"/>
      <c r="NJI87" s="209"/>
      <c r="NJJ87" s="209"/>
      <c r="NJK87" s="209"/>
      <c r="NJL87" s="209"/>
      <c r="NJM87" s="209"/>
      <c r="NJN87" s="209"/>
      <c r="NJO87" s="209"/>
      <c r="NJP87" s="209"/>
      <c r="NJQ87" s="209"/>
      <c r="NJR87" s="209"/>
      <c r="NJS87" s="209"/>
      <c r="NJT87" s="209"/>
      <c r="NJU87" s="209"/>
      <c r="NJV87" s="209"/>
      <c r="NJW87" s="209"/>
      <c r="NJX87" s="209"/>
      <c r="NJY87" s="209"/>
      <c r="NJZ87" s="209"/>
      <c r="NKA87" s="209"/>
      <c r="NKB87" s="209"/>
      <c r="NKC87" s="209"/>
      <c r="NKD87" s="209"/>
      <c r="NKE87" s="209"/>
      <c r="NKF87" s="209"/>
      <c r="NKG87" s="209"/>
      <c r="NKH87" s="209"/>
      <c r="NKI87" s="209"/>
      <c r="NKJ87" s="209"/>
      <c r="NKK87" s="209"/>
      <c r="NKL87" s="209"/>
      <c r="NKM87" s="209"/>
      <c r="NKN87" s="209"/>
      <c r="NKO87" s="209"/>
      <c r="NKP87" s="209"/>
      <c r="NKQ87" s="209"/>
      <c r="NKR87" s="209"/>
      <c r="NKS87" s="209"/>
      <c r="NKT87" s="209"/>
      <c r="NKU87" s="209"/>
      <c r="NKV87" s="209"/>
      <c r="NKW87" s="209"/>
      <c r="NKX87" s="209"/>
      <c r="NKY87" s="209"/>
      <c r="NKZ87" s="209"/>
      <c r="NLA87" s="209"/>
      <c r="NLB87" s="209"/>
      <c r="NLC87" s="209"/>
      <c r="NLD87" s="209"/>
      <c r="NLE87" s="209"/>
      <c r="NLF87" s="209"/>
      <c r="NLG87" s="209"/>
      <c r="NLH87" s="209"/>
      <c r="NLI87" s="209"/>
      <c r="NLJ87" s="209"/>
      <c r="NLK87" s="209"/>
      <c r="NLL87" s="209"/>
      <c r="NLM87" s="209"/>
      <c r="NLN87" s="209"/>
      <c r="NLO87" s="209"/>
      <c r="NLP87" s="209"/>
      <c r="NLQ87" s="209"/>
      <c r="NLR87" s="209"/>
      <c r="NLS87" s="209"/>
      <c r="NLT87" s="209"/>
      <c r="NLU87" s="209"/>
      <c r="NLV87" s="209"/>
      <c r="NLW87" s="209"/>
      <c r="NLX87" s="209"/>
      <c r="NLY87" s="209"/>
      <c r="NLZ87" s="209"/>
      <c r="NMA87" s="209"/>
      <c r="NMB87" s="209"/>
      <c r="NMC87" s="209"/>
      <c r="NMD87" s="209"/>
      <c r="NME87" s="209"/>
      <c r="NMF87" s="209"/>
      <c r="NMG87" s="209"/>
      <c r="NMH87" s="209"/>
      <c r="NMI87" s="209"/>
      <c r="NMJ87" s="209"/>
      <c r="NMK87" s="209"/>
      <c r="NML87" s="209"/>
      <c r="NMM87" s="209"/>
      <c r="NMN87" s="209"/>
      <c r="NMO87" s="209"/>
      <c r="NMP87" s="209"/>
      <c r="NMQ87" s="209"/>
      <c r="NMR87" s="209"/>
      <c r="NMS87" s="209"/>
      <c r="NMT87" s="209"/>
      <c r="NMU87" s="209"/>
      <c r="NMV87" s="209"/>
      <c r="NMW87" s="209"/>
      <c r="NMX87" s="209"/>
      <c r="NMY87" s="209"/>
      <c r="NMZ87" s="209"/>
      <c r="NNA87" s="209"/>
      <c r="NNB87" s="209"/>
      <c r="NNC87" s="209"/>
      <c r="NND87" s="209"/>
      <c r="NNE87" s="209"/>
      <c r="NNF87" s="209"/>
      <c r="NNG87" s="209"/>
      <c r="NNH87" s="209"/>
      <c r="NNI87" s="209"/>
      <c r="NNJ87" s="209"/>
      <c r="NNK87" s="209"/>
      <c r="NNL87" s="209"/>
      <c r="NNM87" s="209"/>
      <c r="NNN87" s="209"/>
      <c r="NNO87" s="209"/>
      <c r="NNP87" s="209"/>
      <c r="NNQ87" s="209"/>
      <c r="NNR87" s="209"/>
      <c r="NNS87" s="209"/>
      <c r="NNT87" s="209"/>
      <c r="NNU87" s="209"/>
      <c r="NNV87" s="209"/>
      <c r="NNW87" s="209"/>
      <c r="NNX87" s="209"/>
      <c r="NNY87" s="209"/>
      <c r="NNZ87" s="209"/>
      <c r="NOA87" s="209"/>
      <c r="NOB87" s="209"/>
      <c r="NOC87" s="209"/>
      <c r="NOD87" s="209"/>
      <c r="NOE87" s="209"/>
      <c r="NOF87" s="209"/>
      <c r="NOG87" s="209"/>
      <c r="NOH87" s="209"/>
      <c r="NOI87" s="209"/>
      <c r="NOJ87" s="209"/>
      <c r="NOK87" s="209"/>
      <c r="NOL87" s="209"/>
      <c r="NOM87" s="209"/>
      <c r="NON87" s="209"/>
      <c r="NOO87" s="209"/>
      <c r="NOP87" s="209"/>
      <c r="NOQ87" s="209"/>
      <c r="NOR87" s="209"/>
      <c r="NOS87" s="209"/>
      <c r="NOT87" s="209"/>
      <c r="NOU87" s="209"/>
      <c r="NOV87" s="209"/>
      <c r="NOW87" s="209"/>
      <c r="NOX87" s="209"/>
      <c r="NOY87" s="209"/>
      <c r="NOZ87" s="209"/>
      <c r="NPA87" s="209"/>
      <c r="NPB87" s="209"/>
      <c r="NPC87" s="209"/>
      <c r="NPD87" s="209"/>
      <c r="NPE87" s="209"/>
      <c r="NPF87" s="209"/>
      <c r="NPG87" s="209"/>
      <c r="NPH87" s="209"/>
      <c r="NPI87" s="209"/>
      <c r="NPJ87" s="209"/>
      <c r="NPK87" s="209"/>
      <c r="NPL87" s="209"/>
      <c r="NPM87" s="209"/>
      <c r="NPN87" s="209"/>
      <c r="NPO87" s="209"/>
      <c r="NPP87" s="209"/>
      <c r="NPQ87" s="209"/>
      <c r="NPR87" s="209"/>
      <c r="NPS87" s="209"/>
      <c r="NPT87" s="209"/>
      <c r="NPU87" s="209"/>
      <c r="NPV87" s="209"/>
      <c r="NPW87" s="209"/>
      <c r="NPX87" s="209"/>
      <c r="NPY87" s="209"/>
      <c r="NPZ87" s="209"/>
      <c r="NQA87" s="209"/>
      <c r="NQB87" s="209"/>
      <c r="NQC87" s="209"/>
      <c r="NQD87" s="209"/>
      <c r="NQE87" s="209"/>
      <c r="NQF87" s="209"/>
      <c r="NQG87" s="209"/>
      <c r="NQH87" s="209"/>
      <c r="NQI87" s="209"/>
      <c r="NQJ87" s="209"/>
      <c r="NQK87" s="209"/>
      <c r="NQL87" s="209"/>
      <c r="NQM87" s="209"/>
      <c r="NQN87" s="209"/>
      <c r="NQO87" s="209"/>
      <c r="NQP87" s="209"/>
      <c r="NQQ87" s="209"/>
      <c r="NQR87" s="209"/>
      <c r="NQS87" s="209"/>
      <c r="NQT87" s="209"/>
      <c r="NQU87" s="209"/>
      <c r="NQV87" s="209"/>
      <c r="NQW87" s="209"/>
      <c r="NQX87" s="209"/>
      <c r="NQY87" s="209"/>
      <c r="NQZ87" s="209"/>
      <c r="NRA87" s="209"/>
      <c r="NRB87" s="209"/>
      <c r="NRC87" s="209"/>
      <c r="NRD87" s="209"/>
      <c r="NRE87" s="209"/>
      <c r="NRF87" s="209"/>
      <c r="NRG87" s="209"/>
      <c r="NRH87" s="209"/>
      <c r="NRI87" s="209"/>
      <c r="NRJ87" s="209"/>
      <c r="NRK87" s="209"/>
      <c r="NRL87" s="209"/>
      <c r="NRM87" s="209"/>
      <c r="NRN87" s="209"/>
      <c r="NRO87" s="209"/>
      <c r="NRP87" s="209"/>
      <c r="NRQ87" s="209"/>
      <c r="NRR87" s="209"/>
      <c r="NRS87" s="209"/>
      <c r="NRT87" s="209"/>
      <c r="NRU87" s="209"/>
      <c r="NRV87" s="209"/>
      <c r="NRW87" s="209"/>
      <c r="NRX87" s="209"/>
      <c r="NRY87" s="209"/>
      <c r="NRZ87" s="209"/>
      <c r="NSA87" s="209"/>
      <c r="NSB87" s="209"/>
      <c r="NSC87" s="209"/>
      <c r="NSD87" s="209"/>
      <c r="NSE87" s="209"/>
      <c r="NSF87" s="209"/>
      <c r="NSG87" s="209"/>
      <c r="NSH87" s="209"/>
      <c r="NSI87" s="209"/>
      <c r="NSJ87" s="209"/>
      <c r="NSK87" s="209"/>
      <c r="NSL87" s="209"/>
      <c r="NSM87" s="209"/>
      <c r="NSN87" s="209"/>
      <c r="NSO87" s="209"/>
      <c r="NSP87" s="209"/>
      <c r="NSQ87" s="209"/>
      <c r="NSR87" s="209"/>
      <c r="NSS87" s="209"/>
      <c r="NST87" s="209"/>
      <c r="NSU87" s="209"/>
      <c r="NSV87" s="209"/>
      <c r="NSW87" s="209"/>
      <c r="NSX87" s="209"/>
      <c r="NSY87" s="209"/>
      <c r="NSZ87" s="209"/>
      <c r="NTA87" s="209"/>
      <c r="NTB87" s="209"/>
      <c r="NTC87" s="209"/>
      <c r="NTD87" s="209"/>
      <c r="NTE87" s="209"/>
      <c r="NTF87" s="209"/>
      <c r="NTG87" s="209"/>
      <c r="NTH87" s="209"/>
      <c r="NTI87" s="209"/>
      <c r="NTJ87" s="209"/>
      <c r="NTK87" s="209"/>
      <c r="NTL87" s="209"/>
      <c r="NTM87" s="209"/>
      <c r="NTN87" s="209"/>
      <c r="NTO87" s="209"/>
      <c r="NTP87" s="209"/>
      <c r="NTQ87" s="209"/>
      <c r="NTR87" s="209"/>
      <c r="NTS87" s="209"/>
      <c r="NTT87" s="209"/>
      <c r="NTU87" s="209"/>
      <c r="NTV87" s="209"/>
      <c r="NTW87" s="209"/>
      <c r="NTX87" s="209"/>
      <c r="NTY87" s="209"/>
      <c r="NTZ87" s="209"/>
      <c r="NUA87" s="209"/>
      <c r="NUB87" s="209"/>
      <c r="NUC87" s="209"/>
      <c r="NUD87" s="209"/>
      <c r="NUE87" s="209"/>
      <c r="NUF87" s="209"/>
      <c r="NUG87" s="209"/>
      <c r="NUH87" s="209"/>
      <c r="NUI87" s="209"/>
      <c r="NUJ87" s="209"/>
      <c r="NUK87" s="209"/>
      <c r="NUL87" s="209"/>
      <c r="NUM87" s="209"/>
      <c r="NUN87" s="209"/>
      <c r="NUO87" s="209"/>
      <c r="NUP87" s="209"/>
      <c r="NUQ87" s="209"/>
      <c r="NUR87" s="209"/>
      <c r="NUS87" s="209"/>
      <c r="NUT87" s="209"/>
      <c r="NUU87" s="209"/>
      <c r="NUV87" s="209"/>
      <c r="NUW87" s="209"/>
      <c r="NUX87" s="209"/>
      <c r="NUY87" s="209"/>
      <c r="NUZ87" s="209"/>
      <c r="NVA87" s="209"/>
      <c r="NVB87" s="209"/>
      <c r="NVC87" s="209"/>
      <c r="NVD87" s="209"/>
      <c r="NVE87" s="209"/>
      <c r="NVF87" s="209"/>
      <c r="NVG87" s="209"/>
      <c r="NVH87" s="209"/>
      <c r="NVI87" s="209"/>
      <c r="NVJ87" s="209"/>
      <c r="NVK87" s="209"/>
      <c r="NVL87" s="209"/>
      <c r="NVM87" s="209"/>
      <c r="NVN87" s="209"/>
      <c r="NVO87" s="209"/>
      <c r="NVP87" s="209"/>
      <c r="NVQ87" s="209"/>
      <c r="NVR87" s="209"/>
      <c r="NVS87" s="209"/>
      <c r="NVT87" s="209"/>
      <c r="NVU87" s="209"/>
      <c r="NVV87" s="209"/>
      <c r="NVW87" s="209"/>
      <c r="NVX87" s="209"/>
      <c r="NVY87" s="209"/>
      <c r="NVZ87" s="209"/>
      <c r="NWA87" s="209"/>
      <c r="NWB87" s="209"/>
      <c r="NWC87" s="209"/>
      <c r="NWD87" s="209"/>
      <c r="NWE87" s="209"/>
      <c r="NWF87" s="209"/>
      <c r="NWG87" s="209"/>
      <c r="NWH87" s="209"/>
      <c r="NWI87" s="209"/>
      <c r="NWJ87" s="209"/>
      <c r="NWK87" s="209"/>
      <c r="NWL87" s="209"/>
      <c r="NWM87" s="209"/>
      <c r="NWN87" s="209"/>
      <c r="NWO87" s="209"/>
      <c r="NWP87" s="209"/>
      <c r="NWQ87" s="209"/>
      <c r="NWR87" s="209"/>
      <c r="NWS87" s="209"/>
      <c r="NWT87" s="209"/>
      <c r="NWU87" s="209"/>
      <c r="NWV87" s="209"/>
      <c r="NWW87" s="209"/>
      <c r="NWX87" s="209"/>
      <c r="NWY87" s="209"/>
      <c r="NWZ87" s="209"/>
      <c r="NXA87" s="209"/>
      <c r="NXB87" s="209"/>
      <c r="NXC87" s="209"/>
      <c r="NXD87" s="209"/>
      <c r="NXE87" s="209"/>
      <c r="NXF87" s="209"/>
      <c r="NXG87" s="209"/>
      <c r="NXH87" s="209"/>
      <c r="NXI87" s="209"/>
      <c r="NXJ87" s="209"/>
      <c r="NXK87" s="209"/>
      <c r="NXL87" s="209"/>
      <c r="NXM87" s="209"/>
      <c r="NXN87" s="209"/>
      <c r="NXO87" s="209"/>
      <c r="NXP87" s="209"/>
      <c r="NXQ87" s="209"/>
      <c r="NXR87" s="209"/>
      <c r="NXS87" s="209"/>
      <c r="NXT87" s="209"/>
      <c r="NXU87" s="209"/>
      <c r="NXV87" s="209"/>
      <c r="NXW87" s="209"/>
      <c r="NXX87" s="209"/>
      <c r="NXY87" s="209"/>
      <c r="NXZ87" s="209"/>
      <c r="NYA87" s="209"/>
      <c r="NYB87" s="209"/>
      <c r="NYC87" s="209"/>
      <c r="NYD87" s="209"/>
      <c r="NYE87" s="209"/>
      <c r="NYF87" s="209"/>
      <c r="NYG87" s="209"/>
      <c r="NYH87" s="209"/>
      <c r="NYI87" s="209"/>
      <c r="NYJ87" s="209"/>
      <c r="NYK87" s="209"/>
      <c r="NYL87" s="209"/>
      <c r="NYM87" s="209"/>
      <c r="NYN87" s="209"/>
      <c r="NYO87" s="209"/>
      <c r="NYP87" s="209"/>
      <c r="NYQ87" s="209"/>
      <c r="NYR87" s="209"/>
      <c r="NYS87" s="209"/>
      <c r="NYT87" s="209"/>
      <c r="NYU87" s="209"/>
      <c r="NYV87" s="209"/>
      <c r="NYW87" s="209"/>
      <c r="NYX87" s="209"/>
      <c r="NYY87" s="209"/>
      <c r="NYZ87" s="209"/>
      <c r="NZA87" s="209"/>
      <c r="NZB87" s="209"/>
      <c r="NZC87" s="209"/>
      <c r="NZD87" s="209"/>
      <c r="NZE87" s="209"/>
      <c r="NZF87" s="209"/>
      <c r="NZG87" s="209"/>
      <c r="NZH87" s="209"/>
      <c r="NZI87" s="209"/>
      <c r="NZJ87" s="209"/>
      <c r="NZK87" s="209"/>
      <c r="NZL87" s="209"/>
      <c r="NZM87" s="209"/>
      <c r="NZN87" s="209"/>
      <c r="NZO87" s="209"/>
      <c r="NZP87" s="209"/>
      <c r="NZQ87" s="209"/>
      <c r="NZR87" s="209"/>
      <c r="NZS87" s="209"/>
      <c r="NZT87" s="209"/>
      <c r="NZU87" s="209"/>
      <c r="NZV87" s="209"/>
      <c r="NZW87" s="209"/>
      <c r="NZX87" s="209"/>
      <c r="NZY87" s="209"/>
      <c r="NZZ87" s="209"/>
      <c r="OAA87" s="209"/>
      <c r="OAB87" s="209"/>
      <c r="OAC87" s="209"/>
      <c r="OAD87" s="209"/>
      <c r="OAE87" s="209"/>
      <c r="OAF87" s="209"/>
      <c r="OAG87" s="209"/>
      <c r="OAH87" s="209"/>
      <c r="OAI87" s="209"/>
      <c r="OAJ87" s="209"/>
      <c r="OAK87" s="209"/>
      <c r="OAL87" s="209"/>
      <c r="OAM87" s="209"/>
      <c r="OAN87" s="209"/>
      <c r="OAO87" s="209"/>
      <c r="OAP87" s="209"/>
      <c r="OAQ87" s="209"/>
      <c r="OAR87" s="209"/>
      <c r="OAS87" s="209"/>
      <c r="OAT87" s="209"/>
      <c r="OAU87" s="209"/>
      <c r="OAV87" s="209"/>
      <c r="OAW87" s="209"/>
      <c r="OAX87" s="209"/>
      <c r="OAY87" s="209"/>
      <c r="OAZ87" s="209"/>
      <c r="OBA87" s="209"/>
      <c r="OBB87" s="209"/>
      <c r="OBC87" s="209"/>
      <c r="OBD87" s="209"/>
      <c r="OBE87" s="209"/>
      <c r="OBF87" s="209"/>
      <c r="OBG87" s="209"/>
      <c r="OBH87" s="209"/>
      <c r="OBI87" s="209"/>
      <c r="OBJ87" s="209"/>
      <c r="OBK87" s="209"/>
      <c r="OBL87" s="209"/>
      <c r="OBM87" s="209"/>
      <c r="OBN87" s="209"/>
      <c r="OBO87" s="209"/>
      <c r="OBP87" s="209"/>
      <c r="OBQ87" s="209"/>
      <c r="OBR87" s="209"/>
      <c r="OBS87" s="209"/>
      <c r="OBT87" s="209"/>
      <c r="OBU87" s="209"/>
      <c r="OBV87" s="209"/>
      <c r="OBW87" s="209"/>
      <c r="OBX87" s="209"/>
      <c r="OBY87" s="209"/>
      <c r="OBZ87" s="209"/>
      <c r="OCA87" s="209"/>
      <c r="OCB87" s="209"/>
      <c r="OCC87" s="209"/>
      <c r="OCD87" s="209"/>
      <c r="OCE87" s="209"/>
      <c r="OCF87" s="209"/>
      <c r="OCG87" s="209"/>
      <c r="OCH87" s="209"/>
      <c r="OCI87" s="209"/>
      <c r="OCJ87" s="209"/>
      <c r="OCK87" s="209"/>
      <c r="OCL87" s="209"/>
      <c r="OCM87" s="209"/>
      <c r="OCN87" s="209"/>
      <c r="OCO87" s="209"/>
      <c r="OCP87" s="209"/>
      <c r="OCQ87" s="209"/>
      <c r="OCR87" s="209"/>
      <c r="OCS87" s="209"/>
      <c r="OCT87" s="209"/>
      <c r="OCU87" s="209"/>
      <c r="OCV87" s="209"/>
      <c r="OCW87" s="209"/>
      <c r="OCX87" s="209"/>
      <c r="OCY87" s="209"/>
      <c r="OCZ87" s="209"/>
      <c r="ODA87" s="209"/>
      <c r="ODB87" s="209"/>
      <c r="ODC87" s="209"/>
      <c r="ODD87" s="209"/>
      <c r="ODE87" s="209"/>
      <c r="ODF87" s="209"/>
      <c r="ODG87" s="209"/>
      <c r="ODH87" s="209"/>
      <c r="ODI87" s="209"/>
      <c r="ODJ87" s="209"/>
      <c r="ODK87" s="209"/>
      <c r="ODL87" s="209"/>
      <c r="ODM87" s="209"/>
      <c r="ODN87" s="209"/>
      <c r="ODO87" s="209"/>
      <c r="ODP87" s="209"/>
      <c r="ODQ87" s="209"/>
      <c r="ODR87" s="209"/>
      <c r="ODS87" s="209"/>
      <c r="ODT87" s="209"/>
      <c r="ODU87" s="209"/>
      <c r="ODV87" s="209"/>
      <c r="ODW87" s="209"/>
      <c r="ODX87" s="209"/>
      <c r="ODY87" s="209"/>
      <c r="ODZ87" s="209"/>
      <c r="OEA87" s="209"/>
      <c r="OEB87" s="209"/>
      <c r="OEC87" s="209"/>
      <c r="OED87" s="209"/>
      <c r="OEE87" s="209"/>
      <c r="OEF87" s="209"/>
      <c r="OEG87" s="209"/>
      <c r="OEH87" s="209"/>
      <c r="OEI87" s="209"/>
      <c r="OEJ87" s="209"/>
      <c r="OEK87" s="209"/>
      <c r="OEL87" s="209"/>
      <c r="OEM87" s="209"/>
      <c r="OEN87" s="209"/>
      <c r="OEO87" s="209"/>
      <c r="OEP87" s="209"/>
      <c r="OEQ87" s="209"/>
      <c r="OER87" s="209"/>
      <c r="OES87" s="209"/>
      <c r="OET87" s="209"/>
      <c r="OEU87" s="209"/>
      <c r="OEV87" s="209"/>
      <c r="OEW87" s="209"/>
      <c r="OEX87" s="209"/>
      <c r="OEY87" s="209"/>
      <c r="OEZ87" s="209"/>
      <c r="OFA87" s="209"/>
      <c r="OFB87" s="209"/>
      <c r="OFC87" s="209"/>
      <c r="OFD87" s="209"/>
      <c r="OFE87" s="209"/>
      <c r="OFF87" s="209"/>
      <c r="OFG87" s="209"/>
      <c r="OFH87" s="209"/>
      <c r="OFI87" s="209"/>
      <c r="OFJ87" s="209"/>
      <c r="OFK87" s="209"/>
      <c r="OFL87" s="209"/>
      <c r="OFM87" s="209"/>
      <c r="OFN87" s="209"/>
      <c r="OFO87" s="209"/>
      <c r="OFP87" s="209"/>
      <c r="OFQ87" s="209"/>
      <c r="OFR87" s="209"/>
      <c r="OFS87" s="209"/>
      <c r="OFT87" s="209"/>
      <c r="OFU87" s="209"/>
      <c r="OFV87" s="209"/>
      <c r="OFW87" s="209"/>
      <c r="OFX87" s="209"/>
      <c r="OFY87" s="209"/>
      <c r="OFZ87" s="209"/>
      <c r="OGA87" s="209"/>
      <c r="OGB87" s="209"/>
      <c r="OGC87" s="209"/>
      <c r="OGD87" s="209"/>
      <c r="OGE87" s="209"/>
      <c r="OGF87" s="209"/>
      <c r="OGG87" s="209"/>
      <c r="OGH87" s="209"/>
      <c r="OGI87" s="209"/>
      <c r="OGJ87" s="209"/>
      <c r="OGK87" s="209"/>
      <c r="OGL87" s="209"/>
      <c r="OGM87" s="209"/>
      <c r="OGN87" s="209"/>
      <c r="OGO87" s="209"/>
      <c r="OGP87" s="209"/>
      <c r="OGQ87" s="209"/>
      <c r="OGR87" s="209"/>
      <c r="OGS87" s="209"/>
      <c r="OGT87" s="209"/>
      <c r="OGU87" s="209"/>
      <c r="OGV87" s="209"/>
      <c r="OGW87" s="209"/>
      <c r="OGX87" s="209"/>
      <c r="OGY87" s="209"/>
      <c r="OGZ87" s="209"/>
      <c r="OHA87" s="209"/>
      <c r="OHB87" s="209"/>
      <c r="OHC87" s="209"/>
      <c r="OHD87" s="209"/>
      <c r="OHE87" s="209"/>
      <c r="OHF87" s="209"/>
      <c r="OHG87" s="209"/>
      <c r="OHH87" s="209"/>
      <c r="OHI87" s="209"/>
      <c r="OHJ87" s="209"/>
      <c r="OHK87" s="209"/>
      <c r="OHL87" s="209"/>
      <c r="OHM87" s="209"/>
      <c r="OHN87" s="209"/>
      <c r="OHO87" s="209"/>
      <c r="OHP87" s="209"/>
      <c r="OHQ87" s="209"/>
      <c r="OHR87" s="209"/>
      <c r="OHS87" s="209"/>
      <c r="OHT87" s="209"/>
      <c r="OHU87" s="209"/>
      <c r="OHV87" s="209"/>
      <c r="OHW87" s="209"/>
      <c r="OHX87" s="209"/>
      <c r="OHY87" s="209"/>
      <c r="OHZ87" s="209"/>
      <c r="OIA87" s="209"/>
      <c r="OIB87" s="209"/>
      <c r="OIC87" s="209"/>
      <c r="OID87" s="209"/>
      <c r="OIE87" s="209"/>
      <c r="OIF87" s="209"/>
      <c r="OIG87" s="209"/>
      <c r="OIH87" s="209"/>
      <c r="OII87" s="209"/>
      <c r="OIJ87" s="209"/>
      <c r="OIK87" s="209"/>
      <c r="OIL87" s="209"/>
      <c r="OIM87" s="209"/>
      <c r="OIN87" s="209"/>
      <c r="OIO87" s="209"/>
      <c r="OIP87" s="209"/>
      <c r="OIQ87" s="209"/>
      <c r="OIR87" s="209"/>
      <c r="OIS87" s="209"/>
      <c r="OIT87" s="209"/>
      <c r="OIU87" s="209"/>
      <c r="OIV87" s="209"/>
      <c r="OIW87" s="209"/>
      <c r="OIX87" s="209"/>
      <c r="OIY87" s="209"/>
      <c r="OIZ87" s="209"/>
      <c r="OJA87" s="209"/>
      <c r="OJB87" s="209"/>
      <c r="OJC87" s="209"/>
      <c r="OJD87" s="209"/>
      <c r="OJE87" s="209"/>
      <c r="OJF87" s="209"/>
      <c r="OJG87" s="209"/>
      <c r="OJH87" s="209"/>
      <c r="OJI87" s="209"/>
      <c r="OJJ87" s="209"/>
      <c r="OJK87" s="209"/>
      <c r="OJL87" s="209"/>
      <c r="OJM87" s="209"/>
      <c r="OJN87" s="209"/>
      <c r="OJO87" s="209"/>
      <c r="OJP87" s="209"/>
      <c r="OJQ87" s="209"/>
      <c r="OJR87" s="209"/>
      <c r="OJS87" s="209"/>
      <c r="OJT87" s="209"/>
      <c r="OJU87" s="209"/>
      <c r="OJV87" s="209"/>
      <c r="OJW87" s="209"/>
      <c r="OJX87" s="209"/>
      <c r="OJY87" s="209"/>
      <c r="OJZ87" s="209"/>
      <c r="OKA87" s="209"/>
      <c r="OKB87" s="209"/>
      <c r="OKC87" s="209"/>
      <c r="OKD87" s="209"/>
      <c r="OKE87" s="209"/>
      <c r="OKF87" s="209"/>
      <c r="OKG87" s="209"/>
      <c r="OKH87" s="209"/>
      <c r="OKI87" s="209"/>
      <c r="OKJ87" s="209"/>
      <c r="OKK87" s="209"/>
      <c r="OKL87" s="209"/>
      <c r="OKM87" s="209"/>
      <c r="OKN87" s="209"/>
      <c r="OKO87" s="209"/>
      <c r="OKP87" s="209"/>
      <c r="OKQ87" s="209"/>
      <c r="OKR87" s="209"/>
      <c r="OKS87" s="209"/>
      <c r="OKT87" s="209"/>
      <c r="OKU87" s="209"/>
      <c r="OKV87" s="209"/>
      <c r="OKW87" s="209"/>
      <c r="OKX87" s="209"/>
      <c r="OKY87" s="209"/>
      <c r="OKZ87" s="209"/>
      <c r="OLA87" s="209"/>
      <c r="OLB87" s="209"/>
      <c r="OLC87" s="209"/>
      <c r="OLD87" s="209"/>
      <c r="OLE87" s="209"/>
      <c r="OLF87" s="209"/>
      <c r="OLG87" s="209"/>
      <c r="OLH87" s="209"/>
      <c r="OLI87" s="209"/>
      <c r="OLJ87" s="209"/>
      <c r="OLK87" s="209"/>
      <c r="OLL87" s="209"/>
      <c r="OLM87" s="209"/>
      <c r="OLN87" s="209"/>
      <c r="OLO87" s="209"/>
      <c r="OLP87" s="209"/>
      <c r="OLQ87" s="209"/>
      <c r="OLR87" s="209"/>
      <c r="OLS87" s="209"/>
      <c r="OLT87" s="209"/>
      <c r="OLU87" s="209"/>
      <c r="OLV87" s="209"/>
      <c r="OLW87" s="209"/>
      <c r="OLX87" s="209"/>
      <c r="OLY87" s="209"/>
      <c r="OLZ87" s="209"/>
      <c r="OMA87" s="209"/>
      <c r="OMB87" s="209"/>
      <c r="OMC87" s="209"/>
      <c r="OMD87" s="209"/>
      <c r="OME87" s="209"/>
      <c r="OMF87" s="209"/>
      <c r="OMG87" s="209"/>
      <c r="OMH87" s="209"/>
      <c r="OMI87" s="209"/>
      <c r="OMJ87" s="209"/>
      <c r="OMK87" s="209"/>
      <c r="OML87" s="209"/>
      <c r="OMM87" s="209"/>
      <c r="OMN87" s="209"/>
      <c r="OMO87" s="209"/>
      <c r="OMP87" s="209"/>
      <c r="OMQ87" s="209"/>
      <c r="OMR87" s="209"/>
      <c r="OMS87" s="209"/>
      <c r="OMT87" s="209"/>
      <c r="OMU87" s="209"/>
      <c r="OMV87" s="209"/>
      <c r="OMW87" s="209"/>
      <c r="OMX87" s="209"/>
      <c r="OMY87" s="209"/>
      <c r="OMZ87" s="209"/>
      <c r="ONA87" s="209"/>
      <c r="ONB87" s="209"/>
      <c r="ONC87" s="209"/>
      <c r="OND87" s="209"/>
      <c r="ONE87" s="209"/>
      <c r="ONF87" s="209"/>
      <c r="ONG87" s="209"/>
      <c r="ONH87" s="209"/>
      <c r="ONI87" s="209"/>
      <c r="ONJ87" s="209"/>
      <c r="ONK87" s="209"/>
      <c r="ONL87" s="209"/>
      <c r="ONM87" s="209"/>
      <c r="ONN87" s="209"/>
      <c r="ONO87" s="209"/>
      <c r="ONP87" s="209"/>
      <c r="ONQ87" s="209"/>
      <c r="ONR87" s="209"/>
      <c r="ONS87" s="209"/>
      <c r="ONT87" s="209"/>
      <c r="ONU87" s="209"/>
      <c r="ONV87" s="209"/>
      <c r="ONW87" s="209"/>
      <c r="ONX87" s="209"/>
      <c r="ONY87" s="209"/>
      <c r="ONZ87" s="209"/>
      <c r="OOA87" s="209"/>
      <c r="OOB87" s="209"/>
      <c r="OOC87" s="209"/>
      <c r="OOD87" s="209"/>
      <c r="OOE87" s="209"/>
      <c r="OOF87" s="209"/>
      <c r="OOG87" s="209"/>
      <c r="OOH87" s="209"/>
      <c r="OOI87" s="209"/>
      <c r="OOJ87" s="209"/>
      <c r="OOK87" s="209"/>
      <c r="OOL87" s="209"/>
      <c r="OOM87" s="209"/>
      <c r="OON87" s="209"/>
      <c r="OOO87" s="209"/>
      <c r="OOP87" s="209"/>
      <c r="OOQ87" s="209"/>
      <c r="OOR87" s="209"/>
      <c r="OOS87" s="209"/>
      <c r="OOT87" s="209"/>
      <c r="OOU87" s="209"/>
      <c r="OOV87" s="209"/>
      <c r="OOW87" s="209"/>
      <c r="OOX87" s="209"/>
      <c r="OOY87" s="209"/>
      <c r="OOZ87" s="209"/>
      <c r="OPA87" s="209"/>
      <c r="OPB87" s="209"/>
      <c r="OPC87" s="209"/>
      <c r="OPD87" s="209"/>
      <c r="OPE87" s="209"/>
      <c r="OPF87" s="209"/>
      <c r="OPG87" s="209"/>
      <c r="OPH87" s="209"/>
      <c r="OPI87" s="209"/>
      <c r="OPJ87" s="209"/>
      <c r="OPK87" s="209"/>
      <c r="OPL87" s="209"/>
      <c r="OPM87" s="209"/>
      <c r="OPN87" s="209"/>
      <c r="OPO87" s="209"/>
      <c r="OPP87" s="209"/>
      <c r="OPQ87" s="209"/>
      <c r="OPR87" s="209"/>
      <c r="OPS87" s="209"/>
      <c r="OPT87" s="209"/>
      <c r="OPU87" s="209"/>
      <c r="OPV87" s="209"/>
      <c r="OPW87" s="209"/>
      <c r="OPX87" s="209"/>
      <c r="OPY87" s="209"/>
      <c r="OPZ87" s="209"/>
      <c r="OQA87" s="209"/>
      <c r="OQB87" s="209"/>
      <c r="OQC87" s="209"/>
      <c r="OQD87" s="209"/>
      <c r="OQE87" s="209"/>
      <c r="OQF87" s="209"/>
      <c r="OQG87" s="209"/>
      <c r="OQH87" s="209"/>
      <c r="OQI87" s="209"/>
      <c r="OQJ87" s="209"/>
      <c r="OQK87" s="209"/>
      <c r="OQL87" s="209"/>
      <c r="OQM87" s="209"/>
      <c r="OQN87" s="209"/>
      <c r="OQO87" s="209"/>
      <c r="OQP87" s="209"/>
      <c r="OQQ87" s="209"/>
      <c r="OQR87" s="209"/>
      <c r="OQS87" s="209"/>
      <c r="OQT87" s="209"/>
      <c r="OQU87" s="209"/>
      <c r="OQV87" s="209"/>
      <c r="OQW87" s="209"/>
      <c r="OQX87" s="209"/>
      <c r="OQY87" s="209"/>
      <c r="OQZ87" s="209"/>
      <c r="ORA87" s="209"/>
      <c r="ORB87" s="209"/>
      <c r="ORC87" s="209"/>
      <c r="ORD87" s="209"/>
      <c r="ORE87" s="209"/>
      <c r="ORF87" s="209"/>
      <c r="ORG87" s="209"/>
      <c r="ORH87" s="209"/>
      <c r="ORI87" s="209"/>
      <c r="ORJ87" s="209"/>
      <c r="ORK87" s="209"/>
      <c r="ORL87" s="209"/>
      <c r="ORM87" s="209"/>
      <c r="ORN87" s="209"/>
      <c r="ORO87" s="209"/>
      <c r="ORP87" s="209"/>
      <c r="ORQ87" s="209"/>
      <c r="ORR87" s="209"/>
      <c r="ORS87" s="209"/>
      <c r="ORT87" s="209"/>
      <c r="ORU87" s="209"/>
      <c r="ORV87" s="209"/>
      <c r="ORW87" s="209"/>
      <c r="ORX87" s="209"/>
      <c r="ORY87" s="209"/>
      <c r="ORZ87" s="209"/>
      <c r="OSA87" s="209"/>
      <c r="OSB87" s="209"/>
      <c r="OSC87" s="209"/>
      <c r="OSD87" s="209"/>
      <c r="OSE87" s="209"/>
      <c r="OSF87" s="209"/>
      <c r="OSG87" s="209"/>
      <c r="OSH87" s="209"/>
      <c r="OSI87" s="209"/>
      <c r="OSJ87" s="209"/>
      <c r="OSK87" s="209"/>
      <c r="OSL87" s="209"/>
      <c r="OSM87" s="209"/>
      <c r="OSN87" s="209"/>
      <c r="OSO87" s="209"/>
      <c r="OSP87" s="209"/>
      <c r="OSQ87" s="209"/>
      <c r="OSR87" s="209"/>
      <c r="OSS87" s="209"/>
      <c r="OST87" s="209"/>
      <c r="OSU87" s="209"/>
      <c r="OSV87" s="209"/>
      <c r="OSW87" s="209"/>
      <c r="OSX87" s="209"/>
      <c r="OSY87" s="209"/>
      <c r="OSZ87" s="209"/>
      <c r="OTA87" s="209"/>
      <c r="OTB87" s="209"/>
      <c r="OTC87" s="209"/>
      <c r="OTD87" s="209"/>
      <c r="OTE87" s="209"/>
      <c r="OTF87" s="209"/>
      <c r="OTG87" s="209"/>
      <c r="OTH87" s="209"/>
      <c r="OTI87" s="209"/>
      <c r="OTJ87" s="209"/>
      <c r="OTK87" s="209"/>
      <c r="OTL87" s="209"/>
      <c r="OTM87" s="209"/>
      <c r="OTN87" s="209"/>
      <c r="OTO87" s="209"/>
      <c r="OTP87" s="209"/>
      <c r="OTQ87" s="209"/>
      <c r="OTR87" s="209"/>
      <c r="OTS87" s="209"/>
      <c r="OTT87" s="209"/>
      <c r="OTU87" s="209"/>
      <c r="OTV87" s="209"/>
      <c r="OTW87" s="209"/>
      <c r="OTX87" s="209"/>
      <c r="OTY87" s="209"/>
      <c r="OTZ87" s="209"/>
      <c r="OUA87" s="209"/>
      <c r="OUB87" s="209"/>
      <c r="OUC87" s="209"/>
      <c r="OUD87" s="209"/>
      <c r="OUE87" s="209"/>
      <c r="OUF87" s="209"/>
      <c r="OUG87" s="209"/>
      <c r="OUH87" s="209"/>
      <c r="OUI87" s="209"/>
      <c r="OUJ87" s="209"/>
      <c r="OUK87" s="209"/>
      <c r="OUL87" s="209"/>
      <c r="OUM87" s="209"/>
      <c r="OUN87" s="209"/>
      <c r="OUO87" s="209"/>
      <c r="OUP87" s="209"/>
      <c r="OUQ87" s="209"/>
      <c r="OUR87" s="209"/>
      <c r="OUS87" s="209"/>
      <c r="OUT87" s="209"/>
      <c r="OUU87" s="209"/>
      <c r="OUV87" s="209"/>
      <c r="OUW87" s="209"/>
      <c r="OUX87" s="209"/>
      <c r="OUY87" s="209"/>
      <c r="OUZ87" s="209"/>
      <c r="OVA87" s="209"/>
      <c r="OVB87" s="209"/>
      <c r="OVC87" s="209"/>
      <c r="OVD87" s="209"/>
      <c r="OVE87" s="209"/>
      <c r="OVF87" s="209"/>
      <c r="OVG87" s="209"/>
      <c r="OVH87" s="209"/>
      <c r="OVI87" s="209"/>
      <c r="OVJ87" s="209"/>
      <c r="OVK87" s="209"/>
      <c r="OVL87" s="209"/>
      <c r="OVM87" s="209"/>
      <c r="OVN87" s="209"/>
      <c r="OVO87" s="209"/>
      <c r="OVP87" s="209"/>
      <c r="OVQ87" s="209"/>
      <c r="OVR87" s="209"/>
      <c r="OVS87" s="209"/>
      <c r="OVT87" s="209"/>
      <c r="OVU87" s="209"/>
      <c r="OVV87" s="209"/>
      <c r="OVW87" s="209"/>
      <c r="OVX87" s="209"/>
      <c r="OVY87" s="209"/>
      <c r="OVZ87" s="209"/>
      <c r="OWA87" s="209"/>
      <c r="OWB87" s="209"/>
      <c r="OWC87" s="209"/>
      <c r="OWD87" s="209"/>
      <c r="OWE87" s="209"/>
      <c r="OWF87" s="209"/>
      <c r="OWG87" s="209"/>
      <c r="OWH87" s="209"/>
      <c r="OWI87" s="209"/>
      <c r="OWJ87" s="209"/>
      <c r="OWK87" s="209"/>
      <c r="OWL87" s="209"/>
      <c r="OWM87" s="209"/>
      <c r="OWN87" s="209"/>
      <c r="OWO87" s="209"/>
      <c r="OWP87" s="209"/>
      <c r="OWQ87" s="209"/>
      <c r="OWR87" s="209"/>
      <c r="OWS87" s="209"/>
      <c r="OWT87" s="209"/>
      <c r="OWU87" s="209"/>
      <c r="OWV87" s="209"/>
      <c r="OWW87" s="209"/>
      <c r="OWX87" s="209"/>
      <c r="OWY87" s="209"/>
      <c r="OWZ87" s="209"/>
      <c r="OXA87" s="209"/>
      <c r="OXB87" s="209"/>
      <c r="OXC87" s="209"/>
      <c r="OXD87" s="209"/>
      <c r="OXE87" s="209"/>
      <c r="OXF87" s="209"/>
      <c r="OXG87" s="209"/>
      <c r="OXH87" s="209"/>
      <c r="OXI87" s="209"/>
      <c r="OXJ87" s="209"/>
      <c r="OXK87" s="209"/>
      <c r="OXL87" s="209"/>
      <c r="OXM87" s="209"/>
      <c r="OXN87" s="209"/>
      <c r="OXO87" s="209"/>
      <c r="OXP87" s="209"/>
      <c r="OXQ87" s="209"/>
      <c r="OXR87" s="209"/>
      <c r="OXS87" s="209"/>
      <c r="OXT87" s="209"/>
      <c r="OXU87" s="209"/>
      <c r="OXV87" s="209"/>
      <c r="OXW87" s="209"/>
      <c r="OXX87" s="209"/>
      <c r="OXY87" s="209"/>
      <c r="OXZ87" s="209"/>
      <c r="OYA87" s="209"/>
      <c r="OYB87" s="209"/>
      <c r="OYC87" s="209"/>
      <c r="OYD87" s="209"/>
      <c r="OYE87" s="209"/>
      <c r="OYF87" s="209"/>
      <c r="OYG87" s="209"/>
      <c r="OYH87" s="209"/>
      <c r="OYI87" s="209"/>
      <c r="OYJ87" s="209"/>
      <c r="OYK87" s="209"/>
      <c r="OYL87" s="209"/>
      <c r="OYM87" s="209"/>
      <c r="OYN87" s="209"/>
      <c r="OYO87" s="209"/>
      <c r="OYP87" s="209"/>
      <c r="OYQ87" s="209"/>
      <c r="OYR87" s="209"/>
      <c r="OYS87" s="209"/>
      <c r="OYT87" s="209"/>
      <c r="OYU87" s="209"/>
      <c r="OYV87" s="209"/>
      <c r="OYW87" s="209"/>
      <c r="OYX87" s="209"/>
      <c r="OYY87" s="209"/>
      <c r="OYZ87" s="209"/>
      <c r="OZA87" s="209"/>
      <c r="OZB87" s="209"/>
      <c r="OZC87" s="209"/>
      <c r="OZD87" s="209"/>
      <c r="OZE87" s="209"/>
      <c r="OZF87" s="209"/>
      <c r="OZG87" s="209"/>
      <c r="OZH87" s="209"/>
      <c r="OZI87" s="209"/>
      <c r="OZJ87" s="209"/>
      <c r="OZK87" s="209"/>
      <c r="OZL87" s="209"/>
      <c r="OZM87" s="209"/>
      <c r="OZN87" s="209"/>
      <c r="OZO87" s="209"/>
      <c r="OZP87" s="209"/>
      <c r="OZQ87" s="209"/>
      <c r="OZR87" s="209"/>
      <c r="OZS87" s="209"/>
      <c r="OZT87" s="209"/>
      <c r="OZU87" s="209"/>
      <c r="OZV87" s="209"/>
      <c r="OZW87" s="209"/>
      <c r="OZX87" s="209"/>
      <c r="OZY87" s="209"/>
      <c r="OZZ87" s="209"/>
      <c r="PAA87" s="209"/>
      <c r="PAB87" s="209"/>
      <c r="PAC87" s="209"/>
      <c r="PAD87" s="209"/>
      <c r="PAE87" s="209"/>
      <c r="PAF87" s="209"/>
      <c r="PAG87" s="209"/>
      <c r="PAH87" s="209"/>
      <c r="PAI87" s="209"/>
      <c r="PAJ87" s="209"/>
      <c r="PAK87" s="209"/>
      <c r="PAL87" s="209"/>
      <c r="PAM87" s="209"/>
      <c r="PAN87" s="209"/>
      <c r="PAO87" s="209"/>
      <c r="PAP87" s="209"/>
      <c r="PAQ87" s="209"/>
      <c r="PAR87" s="209"/>
      <c r="PAS87" s="209"/>
      <c r="PAT87" s="209"/>
      <c r="PAU87" s="209"/>
      <c r="PAV87" s="209"/>
      <c r="PAW87" s="209"/>
      <c r="PAX87" s="209"/>
      <c r="PAY87" s="209"/>
      <c r="PAZ87" s="209"/>
      <c r="PBA87" s="209"/>
      <c r="PBB87" s="209"/>
      <c r="PBC87" s="209"/>
      <c r="PBD87" s="209"/>
      <c r="PBE87" s="209"/>
      <c r="PBF87" s="209"/>
      <c r="PBG87" s="209"/>
      <c r="PBH87" s="209"/>
      <c r="PBI87" s="209"/>
      <c r="PBJ87" s="209"/>
      <c r="PBK87" s="209"/>
      <c r="PBL87" s="209"/>
      <c r="PBM87" s="209"/>
      <c r="PBN87" s="209"/>
      <c r="PBO87" s="209"/>
      <c r="PBP87" s="209"/>
      <c r="PBQ87" s="209"/>
      <c r="PBR87" s="209"/>
      <c r="PBS87" s="209"/>
      <c r="PBT87" s="209"/>
      <c r="PBU87" s="209"/>
      <c r="PBV87" s="209"/>
      <c r="PBW87" s="209"/>
      <c r="PBX87" s="209"/>
      <c r="PBY87" s="209"/>
      <c r="PBZ87" s="209"/>
      <c r="PCA87" s="209"/>
      <c r="PCB87" s="209"/>
      <c r="PCC87" s="209"/>
      <c r="PCD87" s="209"/>
      <c r="PCE87" s="209"/>
      <c r="PCF87" s="209"/>
      <c r="PCG87" s="209"/>
      <c r="PCH87" s="209"/>
      <c r="PCI87" s="209"/>
      <c r="PCJ87" s="209"/>
      <c r="PCK87" s="209"/>
      <c r="PCL87" s="209"/>
      <c r="PCM87" s="209"/>
      <c r="PCN87" s="209"/>
      <c r="PCO87" s="209"/>
      <c r="PCP87" s="209"/>
      <c r="PCQ87" s="209"/>
      <c r="PCR87" s="209"/>
      <c r="PCS87" s="209"/>
      <c r="PCT87" s="209"/>
      <c r="PCU87" s="209"/>
      <c r="PCV87" s="209"/>
      <c r="PCW87" s="209"/>
      <c r="PCX87" s="209"/>
      <c r="PCY87" s="209"/>
      <c r="PCZ87" s="209"/>
      <c r="PDA87" s="209"/>
      <c r="PDB87" s="209"/>
      <c r="PDC87" s="209"/>
      <c r="PDD87" s="209"/>
      <c r="PDE87" s="209"/>
      <c r="PDF87" s="209"/>
      <c r="PDG87" s="209"/>
      <c r="PDH87" s="209"/>
      <c r="PDI87" s="209"/>
      <c r="PDJ87" s="209"/>
      <c r="PDK87" s="209"/>
      <c r="PDL87" s="209"/>
      <c r="PDM87" s="209"/>
      <c r="PDN87" s="209"/>
      <c r="PDO87" s="209"/>
      <c r="PDP87" s="209"/>
      <c r="PDQ87" s="209"/>
      <c r="PDR87" s="209"/>
      <c r="PDS87" s="209"/>
      <c r="PDT87" s="209"/>
      <c r="PDU87" s="209"/>
      <c r="PDV87" s="209"/>
      <c r="PDW87" s="209"/>
      <c r="PDX87" s="209"/>
      <c r="PDY87" s="209"/>
      <c r="PDZ87" s="209"/>
      <c r="PEA87" s="209"/>
      <c r="PEB87" s="209"/>
      <c r="PEC87" s="209"/>
      <c r="PED87" s="209"/>
      <c r="PEE87" s="209"/>
      <c r="PEF87" s="209"/>
      <c r="PEG87" s="209"/>
      <c r="PEH87" s="209"/>
      <c r="PEI87" s="209"/>
      <c r="PEJ87" s="209"/>
      <c r="PEK87" s="209"/>
      <c r="PEL87" s="209"/>
      <c r="PEM87" s="209"/>
      <c r="PEN87" s="209"/>
      <c r="PEO87" s="209"/>
      <c r="PEP87" s="209"/>
      <c r="PEQ87" s="209"/>
      <c r="PER87" s="209"/>
      <c r="PES87" s="209"/>
      <c r="PET87" s="209"/>
      <c r="PEU87" s="209"/>
      <c r="PEV87" s="209"/>
      <c r="PEW87" s="209"/>
      <c r="PEX87" s="209"/>
      <c r="PEY87" s="209"/>
      <c r="PEZ87" s="209"/>
      <c r="PFA87" s="209"/>
      <c r="PFB87" s="209"/>
      <c r="PFC87" s="209"/>
      <c r="PFD87" s="209"/>
      <c r="PFE87" s="209"/>
      <c r="PFF87" s="209"/>
      <c r="PFG87" s="209"/>
      <c r="PFH87" s="209"/>
      <c r="PFI87" s="209"/>
      <c r="PFJ87" s="209"/>
      <c r="PFK87" s="209"/>
      <c r="PFL87" s="209"/>
      <c r="PFM87" s="209"/>
      <c r="PFN87" s="209"/>
      <c r="PFO87" s="209"/>
      <c r="PFP87" s="209"/>
      <c r="PFQ87" s="209"/>
      <c r="PFR87" s="209"/>
      <c r="PFS87" s="209"/>
      <c r="PFT87" s="209"/>
      <c r="PFU87" s="209"/>
      <c r="PFV87" s="209"/>
      <c r="PFW87" s="209"/>
      <c r="PFX87" s="209"/>
      <c r="PFY87" s="209"/>
      <c r="PFZ87" s="209"/>
      <c r="PGA87" s="209"/>
      <c r="PGB87" s="209"/>
      <c r="PGC87" s="209"/>
      <c r="PGD87" s="209"/>
      <c r="PGE87" s="209"/>
      <c r="PGF87" s="209"/>
      <c r="PGG87" s="209"/>
      <c r="PGH87" s="209"/>
      <c r="PGI87" s="209"/>
      <c r="PGJ87" s="209"/>
      <c r="PGK87" s="209"/>
      <c r="PGL87" s="209"/>
      <c r="PGM87" s="209"/>
      <c r="PGN87" s="209"/>
      <c r="PGO87" s="209"/>
      <c r="PGP87" s="209"/>
      <c r="PGQ87" s="209"/>
      <c r="PGR87" s="209"/>
      <c r="PGS87" s="209"/>
      <c r="PGT87" s="209"/>
      <c r="PGU87" s="209"/>
      <c r="PGV87" s="209"/>
      <c r="PGW87" s="209"/>
      <c r="PGX87" s="209"/>
      <c r="PGY87" s="209"/>
      <c r="PGZ87" s="209"/>
      <c r="PHA87" s="209"/>
      <c r="PHB87" s="209"/>
      <c r="PHC87" s="209"/>
      <c r="PHD87" s="209"/>
      <c r="PHE87" s="209"/>
      <c r="PHF87" s="209"/>
      <c r="PHG87" s="209"/>
      <c r="PHH87" s="209"/>
      <c r="PHI87" s="209"/>
      <c r="PHJ87" s="209"/>
      <c r="PHK87" s="209"/>
      <c r="PHL87" s="209"/>
      <c r="PHM87" s="209"/>
      <c r="PHN87" s="209"/>
      <c r="PHO87" s="209"/>
      <c r="PHP87" s="209"/>
      <c r="PHQ87" s="209"/>
      <c r="PHR87" s="209"/>
      <c r="PHS87" s="209"/>
      <c r="PHT87" s="209"/>
      <c r="PHU87" s="209"/>
      <c r="PHV87" s="209"/>
      <c r="PHW87" s="209"/>
      <c r="PHX87" s="209"/>
      <c r="PHY87" s="209"/>
      <c r="PHZ87" s="209"/>
      <c r="PIA87" s="209"/>
      <c r="PIB87" s="209"/>
      <c r="PIC87" s="209"/>
      <c r="PID87" s="209"/>
      <c r="PIE87" s="209"/>
      <c r="PIF87" s="209"/>
      <c r="PIG87" s="209"/>
      <c r="PIH87" s="209"/>
      <c r="PII87" s="209"/>
      <c r="PIJ87" s="209"/>
      <c r="PIK87" s="209"/>
      <c r="PIL87" s="209"/>
      <c r="PIM87" s="209"/>
      <c r="PIN87" s="209"/>
      <c r="PIO87" s="209"/>
      <c r="PIP87" s="209"/>
      <c r="PIQ87" s="209"/>
      <c r="PIR87" s="209"/>
      <c r="PIS87" s="209"/>
      <c r="PIT87" s="209"/>
      <c r="PIU87" s="209"/>
      <c r="PIV87" s="209"/>
      <c r="PIW87" s="209"/>
      <c r="PIX87" s="209"/>
      <c r="PIY87" s="209"/>
      <c r="PIZ87" s="209"/>
      <c r="PJA87" s="209"/>
      <c r="PJB87" s="209"/>
      <c r="PJC87" s="209"/>
      <c r="PJD87" s="209"/>
      <c r="PJE87" s="209"/>
      <c r="PJF87" s="209"/>
      <c r="PJG87" s="209"/>
      <c r="PJH87" s="209"/>
      <c r="PJI87" s="209"/>
      <c r="PJJ87" s="209"/>
      <c r="PJK87" s="209"/>
      <c r="PJL87" s="209"/>
      <c r="PJM87" s="209"/>
      <c r="PJN87" s="209"/>
      <c r="PJO87" s="209"/>
      <c r="PJP87" s="209"/>
      <c r="PJQ87" s="209"/>
      <c r="PJR87" s="209"/>
      <c r="PJS87" s="209"/>
      <c r="PJT87" s="209"/>
      <c r="PJU87" s="209"/>
      <c r="PJV87" s="209"/>
      <c r="PJW87" s="209"/>
      <c r="PJX87" s="209"/>
      <c r="PJY87" s="209"/>
      <c r="PJZ87" s="209"/>
      <c r="PKA87" s="209"/>
      <c r="PKB87" s="209"/>
      <c r="PKC87" s="209"/>
      <c r="PKD87" s="209"/>
      <c r="PKE87" s="209"/>
      <c r="PKF87" s="209"/>
      <c r="PKG87" s="209"/>
      <c r="PKH87" s="209"/>
      <c r="PKI87" s="209"/>
      <c r="PKJ87" s="209"/>
      <c r="PKK87" s="209"/>
      <c r="PKL87" s="209"/>
      <c r="PKM87" s="209"/>
      <c r="PKN87" s="209"/>
      <c r="PKO87" s="209"/>
      <c r="PKP87" s="209"/>
      <c r="PKQ87" s="209"/>
      <c r="PKR87" s="209"/>
      <c r="PKS87" s="209"/>
      <c r="PKT87" s="209"/>
      <c r="PKU87" s="209"/>
      <c r="PKV87" s="209"/>
      <c r="PKW87" s="209"/>
      <c r="PKX87" s="209"/>
      <c r="PKY87" s="209"/>
      <c r="PKZ87" s="209"/>
      <c r="PLA87" s="209"/>
      <c r="PLB87" s="209"/>
      <c r="PLC87" s="209"/>
      <c r="PLD87" s="209"/>
      <c r="PLE87" s="209"/>
      <c r="PLF87" s="209"/>
      <c r="PLG87" s="209"/>
      <c r="PLH87" s="209"/>
      <c r="PLI87" s="209"/>
      <c r="PLJ87" s="209"/>
      <c r="PLK87" s="209"/>
      <c r="PLL87" s="209"/>
      <c r="PLM87" s="209"/>
      <c r="PLN87" s="209"/>
      <c r="PLO87" s="209"/>
      <c r="PLP87" s="209"/>
      <c r="PLQ87" s="209"/>
      <c r="PLR87" s="209"/>
      <c r="PLS87" s="209"/>
      <c r="PLT87" s="209"/>
      <c r="PLU87" s="209"/>
      <c r="PLV87" s="209"/>
      <c r="PLW87" s="209"/>
      <c r="PLX87" s="209"/>
      <c r="PLY87" s="209"/>
      <c r="PLZ87" s="209"/>
      <c r="PMA87" s="209"/>
      <c r="PMB87" s="209"/>
      <c r="PMC87" s="209"/>
      <c r="PMD87" s="209"/>
      <c r="PME87" s="209"/>
      <c r="PMF87" s="209"/>
      <c r="PMG87" s="209"/>
      <c r="PMH87" s="209"/>
      <c r="PMI87" s="209"/>
      <c r="PMJ87" s="209"/>
      <c r="PMK87" s="209"/>
      <c r="PML87" s="209"/>
      <c r="PMM87" s="209"/>
      <c r="PMN87" s="209"/>
      <c r="PMO87" s="209"/>
      <c r="PMP87" s="209"/>
      <c r="PMQ87" s="209"/>
      <c r="PMR87" s="209"/>
      <c r="PMS87" s="209"/>
      <c r="PMT87" s="209"/>
      <c r="PMU87" s="209"/>
      <c r="PMV87" s="209"/>
      <c r="PMW87" s="209"/>
      <c r="PMX87" s="209"/>
      <c r="PMY87" s="209"/>
      <c r="PMZ87" s="209"/>
      <c r="PNA87" s="209"/>
      <c r="PNB87" s="209"/>
      <c r="PNC87" s="209"/>
      <c r="PND87" s="209"/>
      <c r="PNE87" s="209"/>
      <c r="PNF87" s="209"/>
      <c r="PNG87" s="209"/>
      <c r="PNH87" s="209"/>
      <c r="PNI87" s="209"/>
      <c r="PNJ87" s="209"/>
      <c r="PNK87" s="209"/>
      <c r="PNL87" s="209"/>
      <c r="PNM87" s="209"/>
      <c r="PNN87" s="209"/>
      <c r="PNO87" s="209"/>
      <c r="PNP87" s="209"/>
      <c r="PNQ87" s="209"/>
      <c r="PNR87" s="209"/>
      <c r="PNS87" s="209"/>
      <c r="PNT87" s="209"/>
      <c r="PNU87" s="209"/>
      <c r="PNV87" s="209"/>
      <c r="PNW87" s="209"/>
      <c r="PNX87" s="209"/>
      <c r="PNY87" s="209"/>
      <c r="PNZ87" s="209"/>
      <c r="POA87" s="209"/>
      <c r="POB87" s="209"/>
      <c r="POC87" s="209"/>
      <c r="POD87" s="209"/>
      <c r="POE87" s="209"/>
      <c r="POF87" s="209"/>
      <c r="POG87" s="209"/>
      <c r="POH87" s="209"/>
      <c r="POI87" s="209"/>
      <c r="POJ87" s="209"/>
      <c r="POK87" s="209"/>
      <c r="POL87" s="209"/>
      <c r="POM87" s="209"/>
      <c r="PON87" s="209"/>
      <c r="POO87" s="209"/>
      <c r="POP87" s="209"/>
      <c r="POQ87" s="209"/>
      <c r="POR87" s="209"/>
      <c r="POS87" s="209"/>
      <c r="POT87" s="209"/>
      <c r="POU87" s="209"/>
      <c r="POV87" s="209"/>
      <c r="POW87" s="209"/>
      <c r="POX87" s="209"/>
      <c r="POY87" s="209"/>
      <c r="POZ87" s="209"/>
      <c r="PPA87" s="209"/>
      <c r="PPB87" s="209"/>
      <c r="PPC87" s="209"/>
      <c r="PPD87" s="209"/>
      <c r="PPE87" s="209"/>
      <c r="PPF87" s="209"/>
      <c r="PPG87" s="209"/>
      <c r="PPH87" s="209"/>
      <c r="PPI87" s="209"/>
      <c r="PPJ87" s="209"/>
      <c r="PPK87" s="209"/>
      <c r="PPL87" s="209"/>
      <c r="PPM87" s="209"/>
      <c r="PPN87" s="209"/>
      <c r="PPO87" s="209"/>
      <c r="PPP87" s="209"/>
      <c r="PPQ87" s="209"/>
      <c r="PPR87" s="209"/>
      <c r="PPS87" s="209"/>
      <c r="PPT87" s="209"/>
      <c r="PPU87" s="209"/>
      <c r="PPV87" s="209"/>
      <c r="PPW87" s="209"/>
      <c r="PPX87" s="209"/>
      <c r="PPY87" s="209"/>
      <c r="PPZ87" s="209"/>
      <c r="PQA87" s="209"/>
      <c r="PQB87" s="209"/>
      <c r="PQC87" s="209"/>
      <c r="PQD87" s="209"/>
      <c r="PQE87" s="209"/>
      <c r="PQF87" s="209"/>
      <c r="PQG87" s="209"/>
      <c r="PQH87" s="209"/>
      <c r="PQI87" s="209"/>
      <c r="PQJ87" s="209"/>
      <c r="PQK87" s="209"/>
      <c r="PQL87" s="209"/>
      <c r="PQM87" s="209"/>
      <c r="PQN87" s="209"/>
      <c r="PQO87" s="209"/>
      <c r="PQP87" s="209"/>
      <c r="PQQ87" s="209"/>
      <c r="PQR87" s="209"/>
      <c r="PQS87" s="209"/>
      <c r="PQT87" s="209"/>
      <c r="PQU87" s="209"/>
      <c r="PQV87" s="209"/>
      <c r="PQW87" s="209"/>
      <c r="PQX87" s="209"/>
      <c r="PQY87" s="209"/>
      <c r="PQZ87" s="209"/>
      <c r="PRA87" s="209"/>
      <c r="PRB87" s="209"/>
      <c r="PRC87" s="209"/>
      <c r="PRD87" s="209"/>
      <c r="PRE87" s="209"/>
      <c r="PRF87" s="209"/>
      <c r="PRG87" s="209"/>
      <c r="PRH87" s="209"/>
      <c r="PRI87" s="209"/>
      <c r="PRJ87" s="209"/>
      <c r="PRK87" s="209"/>
      <c r="PRL87" s="209"/>
      <c r="PRM87" s="209"/>
      <c r="PRN87" s="209"/>
      <c r="PRO87" s="209"/>
      <c r="PRP87" s="209"/>
      <c r="PRQ87" s="209"/>
      <c r="PRR87" s="209"/>
      <c r="PRS87" s="209"/>
      <c r="PRT87" s="209"/>
      <c r="PRU87" s="209"/>
      <c r="PRV87" s="209"/>
      <c r="PRW87" s="209"/>
      <c r="PRX87" s="209"/>
      <c r="PRY87" s="209"/>
      <c r="PRZ87" s="209"/>
      <c r="PSA87" s="209"/>
      <c r="PSB87" s="209"/>
      <c r="PSC87" s="209"/>
      <c r="PSD87" s="209"/>
      <c r="PSE87" s="209"/>
      <c r="PSF87" s="209"/>
      <c r="PSG87" s="209"/>
      <c r="PSH87" s="209"/>
      <c r="PSI87" s="209"/>
      <c r="PSJ87" s="209"/>
      <c r="PSK87" s="209"/>
      <c r="PSL87" s="209"/>
      <c r="PSM87" s="209"/>
      <c r="PSN87" s="209"/>
      <c r="PSO87" s="209"/>
      <c r="PSP87" s="209"/>
      <c r="PSQ87" s="209"/>
      <c r="PSR87" s="209"/>
      <c r="PSS87" s="209"/>
      <c r="PST87" s="209"/>
      <c r="PSU87" s="209"/>
      <c r="PSV87" s="209"/>
      <c r="PSW87" s="209"/>
      <c r="PSX87" s="209"/>
      <c r="PSY87" s="209"/>
      <c r="PSZ87" s="209"/>
      <c r="PTA87" s="209"/>
      <c r="PTB87" s="209"/>
      <c r="PTC87" s="209"/>
      <c r="PTD87" s="209"/>
      <c r="PTE87" s="209"/>
      <c r="PTF87" s="209"/>
      <c r="PTG87" s="209"/>
      <c r="PTH87" s="209"/>
      <c r="PTI87" s="209"/>
      <c r="PTJ87" s="209"/>
      <c r="PTK87" s="209"/>
      <c r="PTL87" s="209"/>
      <c r="PTM87" s="209"/>
      <c r="PTN87" s="209"/>
      <c r="PTO87" s="209"/>
      <c r="PTP87" s="209"/>
      <c r="PTQ87" s="209"/>
      <c r="PTR87" s="209"/>
      <c r="PTS87" s="209"/>
      <c r="PTT87" s="209"/>
      <c r="PTU87" s="209"/>
      <c r="PTV87" s="209"/>
      <c r="PTW87" s="209"/>
      <c r="PTX87" s="209"/>
      <c r="PTY87" s="209"/>
      <c r="PTZ87" s="209"/>
      <c r="PUA87" s="209"/>
      <c r="PUB87" s="209"/>
      <c r="PUC87" s="209"/>
      <c r="PUD87" s="209"/>
      <c r="PUE87" s="209"/>
      <c r="PUF87" s="209"/>
      <c r="PUG87" s="209"/>
      <c r="PUH87" s="209"/>
      <c r="PUI87" s="209"/>
      <c r="PUJ87" s="209"/>
      <c r="PUK87" s="209"/>
      <c r="PUL87" s="209"/>
      <c r="PUM87" s="209"/>
      <c r="PUN87" s="209"/>
      <c r="PUO87" s="209"/>
      <c r="PUP87" s="209"/>
      <c r="PUQ87" s="209"/>
      <c r="PUR87" s="209"/>
      <c r="PUS87" s="209"/>
      <c r="PUT87" s="209"/>
      <c r="PUU87" s="209"/>
      <c r="PUV87" s="209"/>
      <c r="PUW87" s="209"/>
      <c r="PUX87" s="209"/>
      <c r="PUY87" s="209"/>
      <c r="PUZ87" s="209"/>
      <c r="PVA87" s="209"/>
      <c r="PVB87" s="209"/>
      <c r="PVC87" s="209"/>
      <c r="PVD87" s="209"/>
      <c r="PVE87" s="209"/>
      <c r="PVF87" s="209"/>
      <c r="PVG87" s="209"/>
      <c r="PVH87" s="209"/>
      <c r="PVI87" s="209"/>
      <c r="PVJ87" s="209"/>
      <c r="PVK87" s="209"/>
      <c r="PVL87" s="209"/>
      <c r="PVM87" s="209"/>
      <c r="PVN87" s="209"/>
      <c r="PVO87" s="209"/>
      <c r="PVP87" s="209"/>
      <c r="PVQ87" s="209"/>
      <c r="PVR87" s="209"/>
      <c r="PVS87" s="209"/>
      <c r="PVT87" s="209"/>
      <c r="PVU87" s="209"/>
      <c r="PVV87" s="209"/>
      <c r="PVW87" s="209"/>
      <c r="PVX87" s="209"/>
      <c r="PVY87" s="209"/>
      <c r="PVZ87" s="209"/>
      <c r="PWA87" s="209"/>
      <c r="PWB87" s="209"/>
      <c r="PWC87" s="209"/>
      <c r="PWD87" s="209"/>
      <c r="PWE87" s="209"/>
      <c r="PWF87" s="209"/>
      <c r="PWG87" s="209"/>
      <c r="PWH87" s="209"/>
      <c r="PWI87" s="209"/>
      <c r="PWJ87" s="209"/>
      <c r="PWK87" s="209"/>
      <c r="PWL87" s="209"/>
      <c r="PWM87" s="209"/>
      <c r="PWN87" s="209"/>
      <c r="PWO87" s="209"/>
      <c r="PWP87" s="209"/>
      <c r="PWQ87" s="209"/>
      <c r="PWR87" s="209"/>
      <c r="PWS87" s="209"/>
      <c r="PWT87" s="209"/>
      <c r="PWU87" s="209"/>
      <c r="PWV87" s="209"/>
      <c r="PWW87" s="209"/>
      <c r="PWX87" s="209"/>
      <c r="PWY87" s="209"/>
      <c r="PWZ87" s="209"/>
      <c r="PXA87" s="209"/>
      <c r="PXB87" s="209"/>
      <c r="PXC87" s="209"/>
      <c r="PXD87" s="209"/>
      <c r="PXE87" s="209"/>
      <c r="PXF87" s="209"/>
      <c r="PXG87" s="209"/>
      <c r="PXH87" s="209"/>
      <c r="PXI87" s="209"/>
      <c r="PXJ87" s="209"/>
      <c r="PXK87" s="209"/>
      <c r="PXL87" s="209"/>
      <c r="PXM87" s="209"/>
      <c r="PXN87" s="209"/>
      <c r="PXO87" s="209"/>
      <c r="PXP87" s="209"/>
      <c r="PXQ87" s="209"/>
      <c r="PXR87" s="209"/>
      <c r="PXS87" s="209"/>
      <c r="PXT87" s="209"/>
      <c r="PXU87" s="209"/>
      <c r="PXV87" s="209"/>
      <c r="PXW87" s="209"/>
      <c r="PXX87" s="209"/>
      <c r="PXY87" s="209"/>
      <c r="PXZ87" s="209"/>
      <c r="PYA87" s="209"/>
      <c r="PYB87" s="209"/>
      <c r="PYC87" s="209"/>
      <c r="PYD87" s="209"/>
      <c r="PYE87" s="209"/>
      <c r="PYF87" s="209"/>
      <c r="PYG87" s="209"/>
      <c r="PYH87" s="209"/>
      <c r="PYI87" s="209"/>
      <c r="PYJ87" s="209"/>
      <c r="PYK87" s="209"/>
      <c r="PYL87" s="209"/>
      <c r="PYM87" s="209"/>
      <c r="PYN87" s="209"/>
      <c r="PYO87" s="209"/>
      <c r="PYP87" s="209"/>
      <c r="PYQ87" s="209"/>
      <c r="PYR87" s="209"/>
      <c r="PYS87" s="209"/>
      <c r="PYT87" s="209"/>
      <c r="PYU87" s="209"/>
      <c r="PYV87" s="209"/>
      <c r="PYW87" s="209"/>
      <c r="PYX87" s="209"/>
      <c r="PYY87" s="209"/>
      <c r="PYZ87" s="209"/>
      <c r="PZA87" s="209"/>
      <c r="PZB87" s="209"/>
      <c r="PZC87" s="209"/>
      <c r="PZD87" s="209"/>
      <c r="PZE87" s="209"/>
      <c r="PZF87" s="209"/>
      <c r="PZG87" s="209"/>
      <c r="PZH87" s="209"/>
      <c r="PZI87" s="209"/>
      <c r="PZJ87" s="209"/>
      <c r="PZK87" s="209"/>
      <c r="PZL87" s="209"/>
      <c r="PZM87" s="209"/>
      <c r="PZN87" s="209"/>
      <c r="PZO87" s="209"/>
      <c r="PZP87" s="209"/>
      <c r="PZQ87" s="209"/>
      <c r="PZR87" s="209"/>
      <c r="PZS87" s="209"/>
      <c r="PZT87" s="209"/>
      <c r="PZU87" s="209"/>
      <c r="PZV87" s="209"/>
      <c r="PZW87" s="209"/>
      <c r="PZX87" s="209"/>
      <c r="PZY87" s="209"/>
      <c r="PZZ87" s="209"/>
      <c r="QAA87" s="209"/>
      <c r="QAB87" s="209"/>
      <c r="QAC87" s="209"/>
      <c r="QAD87" s="209"/>
      <c r="QAE87" s="209"/>
      <c r="QAF87" s="209"/>
      <c r="QAG87" s="209"/>
      <c r="QAH87" s="209"/>
      <c r="QAI87" s="209"/>
      <c r="QAJ87" s="209"/>
      <c r="QAK87" s="209"/>
      <c r="QAL87" s="209"/>
      <c r="QAM87" s="209"/>
      <c r="QAN87" s="209"/>
      <c r="QAO87" s="209"/>
      <c r="QAP87" s="209"/>
      <c r="QAQ87" s="209"/>
      <c r="QAR87" s="209"/>
      <c r="QAS87" s="209"/>
      <c r="QAT87" s="209"/>
      <c r="QAU87" s="209"/>
      <c r="QAV87" s="209"/>
      <c r="QAW87" s="209"/>
      <c r="QAX87" s="209"/>
      <c r="QAY87" s="209"/>
      <c r="QAZ87" s="209"/>
      <c r="QBA87" s="209"/>
      <c r="QBB87" s="209"/>
      <c r="QBC87" s="209"/>
      <c r="QBD87" s="209"/>
      <c r="QBE87" s="209"/>
      <c r="QBF87" s="209"/>
      <c r="QBG87" s="209"/>
      <c r="QBH87" s="209"/>
      <c r="QBI87" s="209"/>
      <c r="QBJ87" s="209"/>
      <c r="QBK87" s="209"/>
      <c r="QBL87" s="209"/>
      <c r="QBM87" s="209"/>
      <c r="QBN87" s="209"/>
      <c r="QBO87" s="209"/>
      <c r="QBP87" s="209"/>
      <c r="QBQ87" s="209"/>
      <c r="QBR87" s="209"/>
      <c r="QBS87" s="209"/>
      <c r="QBT87" s="209"/>
      <c r="QBU87" s="209"/>
      <c r="QBV87" s="209"/>
      <c r="QBW87" s="209"/>
      <c r="QBX87" s="209"/>
      <c r="QBY87" s="209"/>
      <c r="QBZ87" s="209"/>
      <c r="QCA87" s="209"/>
      <c r="QCB87" s="209"/>
      <c r="QCC87" s="209"/>
      <c r="QCD87" s="209"/>
      <c r="QCE87" s="209"/>
      <c r="QCF87" s="209"/>
      <c r="QCG87" s="209"/>
      <c r="QCH87" s="209"/>
      <c r="QCI87" s="209"/>
      <c r="QCJ87" s="209"/>
      <c r="QCK87" s="209"/>
      <c r="QCL87" s="209"/>
      <c r="QCM87" s="209"/>
      <c r="QCN87" s="209"/>
      <c r="QCO87" s="209"/>
      <c r="QCP87" s="209"/>
      <c r="QCQ87" s="209"/>
      <c r="QCR87" s="209"/>
      <c r="QCS87" s="209"/>
      <c r="QCT87" s="209"/>
      <c r="QCU87" s="209"/>
      <c r="QCV87" s="209"/>
      <c r="QCW87" s="209"/>
      <c r="QCX87" s="209"/>
      <c r="QCY87" s="209"/>
      <c r="QCZ87" s="209"/>
      <c r="QDA87" s="209"/>
      <c r="QDB87" s="209"/>
      <c r="QDC87" s="209"/>
      <c r="QDD87" s="209"/>
      <c r="QDE87" s="209"/>
      <c r="QDF87" s="209"/>
      <c r="QDG87" s="209"/>
      <c r="QDH87" s="209"/>
      <c r="QDI87" s="209"/>
      <c r="QDJ87" s="209"/>
      <c r="QDK87" s="209"/>
      <c r="QDL87" s="209"/>
      <c r="QDM87" s="209"/>
      <c r="QDN87" s="209"/>
      <c r="QDO87" s="209"/>
      <c r="QDP87" s="209"/>
      <c r="QDQ87" s="209"/>
      <c r="QDR87" s="209"/>
      <c r="QDS87" s="209"/>
      <c r="QDT87" s="209"/>
      <c r="QDU87" s="209"/>
      <c r="QDV87" s="209"/>
      <c r="QDW87" s="209"/>
      <c r="QDX87" s="209"/>
      <c r="QDY87" s="209"/>
      <c r="QDZ87" s="209"/>
      <c r="QEA87" s="209"/>
      <c r="QEB87" s="209"/>
      <c r="QEC87" s="209"/>
      <c r="QED87" s="209"/>
      <c r="QEE87" s="209"/>
      <c r="QEF87" s="209"/>
      <c r="QEG87" s="209"/>
      <c r="QEH87" s="209"/>
      <c r="QEI87" s="209"/>
      <c r="QEJ87" s="209"/>
      <c r="QEK87" s="209"/>
      <c r="QEL87" s="209"/>
      <c r="QEM87" s="209"/>
      <c r="QEN87" s="209"/>
      <c r="QEO87" s="209"/>
      <c r="QEP87" s="209"/>
      <c r="QEQ87" s="209"/>
      <c r="QER87" s="209"/>
      <c r="QES87" s="209"/>
      <c r="QET87" s="209"/>
      <c r="QEU87" s="209"/>
      <c r="QEV87" s="209"/>
      <c r="QEW87" s="209"/>
      <c r="QEX87" s="209"/>
      <c r="QEY87" s="209"/>
      <c r="QEZ87" s="209"/>
      <c r="QFA87" s="209"/>
      <c r="QFB87" s="209"/>
      <c r="QFC87" s="209"/>
      <c r="QFD87" s="209"/>
      <c r="QFE87" s="209"/>
      <c r="QFF87" s="209"/>
      <c r="QFG87" s="209"/>
      <c r="QFH87" s="209"/>
      <c r="QFI87" s="209"/>
      <c r="QFJ87" s="209"/>
      <c r="QFK87" s="209"/>
      <c r="QFL87" s="209"/>
      <c r="QFM87" s="209"/>
      <c r="QFN87" s="209"/>
      <c r="QFO87" s="209"/>
      <c r="QFP87" s="209"/>
      <c r="QFQ87" s="209"/>
      <c r="QFR87" s="209"/>
      <c r="QFS87" s="209"/>
      <c r="QFT87" s="209"/>
      <c r="QFU87" s="209"/>
      <c r="QFV87" s="209"/>
      <c r="QFW87" s="209"/>
      <c r="QFX87" s="209"/>
      <c r="QFY87" s="209"/>
      <c r="QFZ87" s="209"/>
      <c r="QGA87" s="209"/>
      <c r="QGB87" s="209"/>
      <c r="QGC87" s="209"/>
      <c r="QGD87" s="209"/>
      <c r="QGE87" s="209"/>
      <c r="QGF87" s="209"/>
      <c r="QGG87" s="209"/>
      <c r="QGH87" s="209"/>
      <c r="QGI87" s="209"/>
      <c r="QGJ87" s="209"/>
      <c r="QGK87" s="209"/>
      <c r="QGL87" s="209"/>
      <c r="QGM87" s="209"/>
      <c r="QGN87" s="209"/>
      <c r="QGO87" s="209"/>
      <c r="QGP87" s="209"/>
      <c r="QGQ87" s="209"/>
      <c r="QGR87" s="209"/>
      <c r="QGS87" s="209"/>
      <c r="QGT87" s="209"/>
      <c r="QGU87" s="209"/>
      <c r="QGV87" s="209"/>
      <c r="QGW87" s="209"/>
      <c r="QGX87" s="209"/>
      <c r="QGY87" s="209"/>
      <c r="QGZ87" s="209"/>
      <c r="QHA87" s="209"/>
      <c r="QHB87" s="209"/>
      <c r="QHC87" s="209"/>
      <c r="QHD87" s="209"/>
      <c r="QHE87" s="209"/>
      <c r="QHF87" s="209"/>
      <c r="QHG87" s="209"/>
      <c r="QHH87" s="209"/>
      <c r="QHI87" s="209"/>
      <c r="QHJ87" s="209"/>
      <c r="QHK87" s="209"/>
      <c r="QHL87" s="209"/>
      <c r="QHM87" s="209"/>
      <c r="QHN87" s="209"/>
      <c r="QHO87" s="209"/>
      <c r="QHP87" s="209"/>
      <c r="QHQ87" s="209"/>
      <c r="QHR87" s="209"/>
      <c r="QHS87" s="209"/>
      <c r="QHT87" s="209"/>
      <c r="QHU87" s="209"/>
      <c r="QHV87" s="209"/>
      <c r="QHW87" s="209"/>
      <c r="QHX87" s="209"/>
      <c r="QHY87" s="209"/>
      <c r="QHZ87" s="209"/>
      <c r="QIA87" s="209"/>
      <c r="QIB87" s="209"/>
      <c r="QIC87" s="209"/>
      <c r="QID87" s="209"/>
      <c r="QIE87" s="209"/>
      <c r="QIF87" s="209"/>
      <c r="QIG87" s="209"/>
      <c r="QIH87" s="209"/>
      <c r="QII87" s="209"/>
      <c r="QIJ87" s="209"/>
      <c r="QIK87" s="209"/>
      <c r="QIL87" s="209"/>
      <c r="QIM87" s="209"/>
      <c r="QIN87" s="209"/>
      <c r="QIO87" s="209"/>
      <c r="QIP87" s="209"/>
      <c r="QIQ87" s="209"/>
      <c r="QIR87" s="209"/>
      <c r="QIS87" s="209"/>
      <c r="QIT87" s="209"/>
      <c r="QIU87" s="209"/>
      <c r="QIV87" s="209"/>
      <c r="QIW87" s="209"/>
      <c r="QIX87" s="209"/>
      <c r="QIY87" s="209"/>
      <c r="QIZ87" s="209"/>
      <c r="QJA87" s="209"/>
      <c r="QJB87" s="209"/>
      <c r="QJC87" s="209"/>
      <c r="QJD87" s="209"/>
      <c r="QJE87" s="209"/>
      <c r="QJF87" s="209"/>
      <c r="QJG87" s="209"/>
      <c r="QJH87" s="209"/>
      <c r="QJI87" s="209"/>
      <c r="QJJ87" s="209"/>
      <c r="QJK87" s="209"/>
      <c r="QJL87" s="209"/>
      <c r="QJM87" s="209"/>
      <c r="QJN87" s="209"/>
      <c r="QJO87" s="209"/>
      <c r="QJP87" s="209"/>
      <c r="QJQ87" s="209"/>
      <c r="QJR87" s="209"/>
      <c r="QJS87" s="209"/>
      <c r="QJT87" s="209"/>
      <c r="QJU87" s="209"/>
      <c r="QJV87" s="209"/>
      <c r="QJW87" s="209"/>
      <c r="QJX87" s="209"/>
      <c r="QJY87" s="209"/>
      <c r="QJZ87" s="209"/>
      <c r="QKA87" s="209"/>
      <c r="QKB87" s="209"/>
      <c r="QKC87" s="209"/>
      <c r="QKD87" s="209"/>
      <c r="QKE87" s="209"/>
      <c r="QKF87" s="209"/>
      <c r="QKG87" s="209"/>
      <c r="QKH87" s="209"/>
      <c r="QKI87" s="209"/>
      <c r="QKJ87" s="209"/>
      <c r="QKK87" s="209"/>
      <c r="QKL87" s="209"/>
      <c r="QKM87" s="209"/>
      <c r="QKN87" s="209"/>
      <c r="QKO87" s="209"/>
      <c r="QKP87" s="209"/>
      <c r="QKQ87" s="209"/>
      <c r="QKR87" s="209"/>
      <c r="QKS87" s="209"/>
      <c r="QKT87" s="209"/>
      <c r="QKU87" s="209"/>
      <c r="QKV87" s="209"/>
      <c r="QKW87" s="209"/>
      <c r="QKX87" s="209"/>
      <c r="QKY87" s="209"/>
      <c r="QKZ87" s="209"/>
      <c r="QLA87" s="209"/>
      <c r="QLB87" s="209"/>
      <c r="QLC87" s="209"/>
      <c r="QLD87" s="209"/>
      <c r="QLE87" s="209"/>
      <c r="QLF87" s="209"/>
      <c r="QLG87" s="209"/>
      <c r="QLH87" s="209"/>
      <c r="QLI87" s="209"/>
      <c r="QLJ87" s="209"/>
      <c r="QLK87" s="209"/>
      <c r="QLL87" s="209"/>
      <c r="QLM87" s="209"/>
      <c r="QLN87" s="209"/>
      <c r="QLO87" s="209"/>
      <c r="QLP87" s="209"/>
      <c r="QLQ87" s="209"/>
      <c r="QLR87" s="209"/>
      <c r="QLS87" s="209"/>
      <c r="QLT87" s="209"/>
      <c r="QLU87" s="209"/>
      <c r="QLV87" s="209"/>
      <c r="QLW87" s="209"/>
      <c r="QLX87" s="209"/>
      <c r="QLY87" s="209"/>
      <c r="QLZ87" s="209"/>
      <c r="QMA87" s="209"/>
      <c r="QMB87" s="209"/>
      <c r="QMC87" s="209"/>
      <c r="QMD87" s="209"/>
      <c r="QME87" s="209"/>
      <c r="QMF87" s="209"/>
      <c r="QMG87" s="209"/>
      <c r="QMH87" s="209"/>
      <c r="QMI87" s="209"/>
      <c r="QMJ87" s="209"/>
      <c r="QMK87" s="209"/>
      <c r="QML87" s="209"/>
      <c r="QMM87" s="209"/>
      <c r="QMN87" s="209"/>
      <c r="QMO87" s="209"/>
      <c r="QMP87" s="209"/>
      <c r="QMQ87" s="209"/>
      <c r="QMR87" s="209"/>
      <c r="QMS87" s="209"/>
      <c r="QMT87" s="209"/>
      <c r="QMU87" s="209"/>
      <c r="QMV87" s="209"/>
      <c r="QMW87" s="209"/>
      <c r="QMX87" s="209"/>
      <c r="QMY87" s="209"/>
      <c r="QMZ87" s="209"/>
      <c r="QNA87" s="209"/>
      <c r="QNB87" s="209"/>
      <c r="QNC87" s="209"/>
      <c r="QND87" s="209"/>
      <c r="QNE87" s="209"/>
      <c r="QNF87" s="209"/>
      <c r="QNG87" s="209"/>
      <c r="QNH87" s="209"/>
      <c r="QNI87" s="209"/>
      <c r="QNJ87" s="209"/>
      <c r="QNK87" s="209"/>
      <c r="QNL87" s="209"/>
      <c r="QNM87" s="209"/>
      <c r="QNN87" s="209"/>
      <c r="QNO87" s="209"/>
      <c r="QNP87" s="209"/>
      <c r="QNQ87" s="209"/>
      <c r="QNR87" s="209"/>
      <c r="QNS87" s="209"/>
      <c r="QNT87" s="209"/>
      <c r="QNU87" s="209"/>
      <c r="QNV87" s="209"/>
      <c r="QNW87" s="209"/>
      <c r="QNX87" s="209"/>
      <c r="QNY87" s="209"/>
      <c r="QNZ87" s="209"/>
      <c r="QOA87" s="209"/>
      <c r="QOB87" s="209"/>
      <c r="QOC87" s="209"/>
      <c r="QOD87" s="209"/>
      <c r="QOE87" s="209"/>
      <c r="QOF87" s="209"/>
      <c r="QOG87" s="209"/>
      <c r="QOH87" s="209"/>
      <c r="QOI87" s="209"/>
      <c r="QOJ87" s="209"/>
      <c r="QOK87" s="209"/>
      <c r="QOL87" s="209"/>
      <c r="QOM87" s="209"/>
      <c r="QON87" s="209"/>
      <c r="QOO87" s="209"/>
      <c r="QOP87" s="209"/>
      <c r="QOQ87" s="209"/>
      <c r="QOR87" s="209"/>
      <c r="QOS87" s="209"/>
      <c r="QOT87" s="209"/>
      <c r="QOU87" s="209"/>
      <c r="QOV87" s="209"/>
      <c r="QOW87" s="209"/>
      <c r="QOX87" s="209"/>
      <c r="QOY87" s="209"/>
      <c r="QOZ87" s="209"/>
      <c r="QPA87" s="209"/>
      <c r="QPB87" s="209"/>
      <c r="QPC87" s="209"/>
      <c r="QPD87" s="209"/>
      <c r="QPE87" s="209"/>
      <c r="QPF87" s="209"/>
      <c r="QPG87" s="209"/>
      <c r="QPH87" s="209"/>
      <c r="QPI87" s="209"/>
      <c r="QPJ87" s="209"/>
      <c r="QPK87" s="209"/>
      <c r="QPL87" s="209"/>
      <c r="QPM87" s="209"/>
      <c r="QPN87" s="209"/>
      <c r="QPO87" s="209"/>
      <c r="QPP87" s="209"/>
      <c r="QPQ87" s="209"/>
      <c r="QPR87" s="209"/>
      <c r="QPS87" s="209"/>
      <c r="QPT87" s="209"/>
      <c r="QPU87" s="209"/>
      <c r="QPV87" s="209"/>
      <c r="QPW87" s="209"/>
      <c r="QPX87" s="209"/>
      <c r="QPY87" s="209"/>
      <c r="QPZ87" s="209"/>
      <c r="QQA87" s="209"/>
      <c r="QQB87" s="209"/>
      <c r="QQC87" s="209"/>
      <c r="QQD87" s="209"/>
      <c r="QQE87" s="209"/>
      <c r="QQF87" s="209"/>
      <c r="QQG87" s="209"/>
      <c r="QQH87" s="209"/>
      <c r="QQI87" s="209"/>
      <c r="QQJ87" s="209"/>
      <c r="QQK87" s="209"/>
      <c r="QQL87" s="209"/>
      <c r="QQM87" s="209"/>
      <c r="QQN87" s="209"/>
      <c r="QQO87" s="209"/>
      <c r="QQP87" s="209"/>
      <c r="QQQ87" s="209"/>
      <c r="QQR87" s="209"/>
      <c r="QQS87" s="209"/>
      <c r="QQT87" s="209"/>
      <c r="QQU87" s="209"/>
      <c r="QQV87" s="209"/>
      <c r="QQW87" s="209"/>
      <c r="QQX87" s="209"/>
      <c r="QQY87" s="209"/>
      <c r="QQZ87" s="209"/>
      <c r="QRA87" s="209"/>
      <c r="QRB87" s="209"/>
      <c r="QRC87" s="209"/>
      <c r="QRD87" s="209"/>
      <c r="QRE87" s="209"/>
      <c r="QRF87" s="209"/>
      <c r="QRG87" s="209"/>
      <c r="QRH87" s="209"/>
      <c r="QRI87" s="209"/>
      <c r="QRJ87" s="209"/>
      <c r="QRK87" s="209"/>
      <c r="QRL87" s="209"/>
      <c r="QRM87" s="209"/>
      <c r="QRN87" s="209"/>
      <c r="QRO87" s="209"/>
      <c r="QRP87" s="209"/>
      <c r="QRQ87" s="209"/>
      <c r="QRR87" s="209"/>
      <c r="QRS87" s="209"/>
      <c r="QRT87" s="209"/>
      <c r="QRU87" s="209"/>
      <c r="QRV87" s="209"/>
      <c r="QRW87" s="209"/>
      <c r="QRX87" s="209"/>
      <c r="QRY87" s="209"/>
      <c r="QRZ87" s="209"/>
      <c r="QSA87" s="209"/>
      <c r="QSB87" s="209"/>
      <c r="QSC87" s="209"/>
      <c r="QSD87" s="209"/>
      <c r="QSE87" s="209"/>
      <c r="QSF87" s="209"/>
      <c r="QSG87" s="209"/>
      <c r="QSH87" s="209"/>
      <c r="QSI87" s="209"/>
      <c r="QSJ87" s="209"/>
      <c r="QSK87" s="209"/>
      <c r="QSL87" s="209"/>
      <c r="QSM87" s="209"/>
      <c r="QSN87" s="209"/>
      <c r="QSO87" s="209"/>
      <c r="QSP87" s="209"/>
      <c r="QSQ87" s="209"/>
      <c r="QSR87" s="209"/>
      <c r="QSS87" s="209"/>
      <c r="QST87" s="209"/>
      <c r="QSU87" s="209"/>
      <c r="QSV87" s="209"/>
      <c r="QSW87" s="209"/>
      <c r="QSX87" s="209"/>
      <c r="QSY87" s="209"/>
      <c r="QSZ87" s="209"/>
      <c r="QTA87" s="209"/>
      <c r="QTB87" s="209"/>
      <c r="QTC87" s="209"/>
      <c r="QTD87" s="209"/>
      <c r="QTE87" s="209"/>
      <c r="QTF87" s="209"/>
      <c r="QTG87" s="209"/>
      <c r="QTH87" s="209"/>
      <c r="QTI87" s="209"/>
      <c r="QTJ87" s="209"/>
      <c r="QTK87" s="209"/>
      <c r="QTL87" s="209"/>
      <c r="QTM87" s="209"/>
      <c r="QTN87" s="209"/>
      <c r="QTO87" s="209"/>
      <c r="QTP87" s="209"/>
      <c r="QTQ87" s="209"/>
      <c r="QTR87" s="209"/>
      <c r="QTS87" s="209"/>
      <c r="QTT87" s="209"/>
      <c r="QTU87" s="209"/>
      <c r="QTV87" s="209"/>
      <c r="QTW87" s="209"/>
      <c r="QTX87" s="209"/>
      <c r="QTY87" s="209"/>
      <c r="QTZ87" s="209"/>
      <c r="QUA87" s="209"/>
      <c r="QUB87" s="209"/>
      <c r="QUC87" s="209"/>
      <c r="QUD87" s="209"/>
      <c r="QUE87" s="209"/>
      <c r="QUF87" s="209"/>
      <c r="QUG87" s="209"/>
      <c r="QUH87" s="209"/>
      <c r="QUI87" s="209"/>
      <c r="QUJ87" s="209"/>
      <c r="QUK87" s="209"/>
      <c r="QUL87" s="209"/>
      <c r="QUM87" s="209"/>
      <c r="QUN87" s="209"/>
      <c r="QUO87" s="209"/>
      <c r="QUP87" s="209"/>
      <c r="QUQ87" s="209"/>
      <c r="QUR87" s="209"/>
      <c r="QUS87" s="209"/>
      <c r="QUT87" s="209"/>
      <c r="QUU87" s="209"/>
      <c r="QUV87" s="209"/>
      <c r="QUW87" s="209"/>
      <c r="QUX87" s="209"/>
      <c r="QUY87" s="209"/>
      <c r="QUZ87" s="209"/>
      <c r="QVA87" s="209"/>
      <c r="QVB87" s="209"/>
      <c r="QVC87" s="209"/>
      <c r="QVD87" s="209"/>
      <c r="QVE87" s="209"/>
      <c r="QVF87" s="209"/>
      <c r="QVG87" s="209"/>
      <c r="QVH87" s="209"/>
      <c r="QVI87" s="209"/>
      <c r="QVJ87" s="209"/>
      <c r="QVK87" s="209"/>
      <c r="QVL87" s="209"/>
      <c r="QVM87" s="209"/>
      <c r="QVN87" s="209"/>
      <c r="QVO87" s="209"/>
      <c r="QVP87" s="209"/>
      <c r="QVQ87" s="209"/>
      <c r="QVR87" s="209"/>
      <c r="QVS87" s="209"/>
      <c r="QVT87" s="209"/>
      <c r="QVU87" s="209"/>
      <c r="QVV87" s="209"/>
      <c r="QVW87" s="209"/>
      <c r="QVX87" s="209"/>
      <c r="QVY87" s="209"/>
      <c r="QVZ87" s="209"/>
      <c r="QWA87" s="209"/>
      <c r="QWB87" s="209"/>
      <c r="QWC87" s="209"/>
      <c r="QWD87" s="209"/>
      <c r="QWE87" s="209"/>
      <c r="QWF87" s="209"/>
      <c r="QWG87" s="209"/>
      <c r="QWH87" s="209"/>
      <c r="QWI87" s="209"/>
      <c r="QWJ87" s="209"/>
      <c r="QWK87" s="209"/>
      <c r="QWL87" s="209"/>
      <c r="QWM87" s="209"/>
      <c r="QWN87" s="209"/>
      <c r="QWO87" s="209"/>
      <c r="QWP87" s="209"/>
      <c r="QWQ87" s="209"/>
      <c r="QWR87" s="209"/>
      <c r="QWS87" s="209"/>
      <c r="QWT87" s="209"/>
      <c r="QWU87" s="209"/>
      <c r="QWV87" s="209"/>
      <c r="QWW87" s="209"/>
      <c r="QWX87" s="209"/>
      <c r="QWY87" s="209"/>
      <c r="QWZ87" s="209"/>
      <c r="QXA87" s="209"/>
      <c r="QXB87" s="209"/>
      <c r="QXC87" s="209"/>
      <c r="QXD87" s="209"/>
      <c r="QXE87" s="209"/>
      <c r="QXF87" s="209"/>
      <c r="QXG87" s="209"/>
      <c r="QXH87" s="209"/>
      <c r="QXI87" s="209"/>
      <c r="QXJ87" s="209"/>
      <c r="QXK87" s="209"/>
      <c r="QXL87" s="209"/>
      <c r="QXM87" s="209"/>
      <c r="QXN87" s="209"/>
      <c r="QXO87" s="209"/>
      <c r="QXP87" s="209"/>
      <c r="QXQ87" s="209"/>
      <c r="QXR87" s="209"/>
      <c r="QXS87" s="209"/>
      <c r="QXT87" s="209"/>
      <c r="QXU87" s="209"/>
      <c r="QXV87" s="209"/>
      <c r="QXW87" s="209"/>
      <c r="QXX87" s="209"/>
      <c r="QXY87" s="209"/>
      <c r="QXZ87" s="209"/>
      <c r="QYA87" s="209"/>
      <c r="QYB87" s="209"/>
      <c r="QYC87" s="209"/>
      <c r="QYD87" s="209"/>
      <c r="QYE87" s="209"/>
      <c r="QYF87" s="209"/>
      <c r="QYG87" s="209"/>
      <c r="QYH87" s="209"/>
      <c r="QYI87" s="209"/>
      <c r="QYJ87" s="209"/>
      <c r="QYK87" s="209"/>
      <c r="QYL87" s="209"/>
      <c r="QYM87" s="209"/>
      <c r="QYN87" s="209"/>
      <c r="QYO87" s="209"/>
      <c r="QYP87" s="209"/>
      <c r="QYQ87" s="209"/>
      <c r="QYR87" s="209"/>
      <c r="QYS87" s="209"/>
      <c r="QYT87" s="209"/>
      <c r="QYU87" s="209"/>
      <c r="QYV87" s="209"/>
      <c r="QYW87" s="209"/>
      <c r="QYX87" s="209"/>
      <c r="QYY87" s="209"/>
      <c r="QYZ87" s="209"/>
      <c r="QZA87" s="209"/>
      <c r="QZB87" s="209"/>
      <c r="QZC87" s="209"/>
      <c r="QZD87" s="209"/>
      <c r="QZE87" s="209"/>
      <c r="QZF87" s="209"/>
      <c r="QZG87" s="209"/>
      <c r="QZH87" s="209"/>
      <c r="QZI87" s="209"/>
      <c r="QZJ87" s="209"/>
      <c r="QZK87" s="209"/>
      <c r="QZL87" s="209"/>
      <c r="QZM87" s="209"/>
      <c r="QZN87" s="209"/>
      <c r="QZO87" s="209"/>
      <c r="QZP87" s="209"/>
      <c r="QZQ87" s="209"/>
      <c r="QZR87" s="209"/>
      <c r="QZS87" s="209"/>
      <c r="QZT87" s="209"/>
      <c r="QZU87" s="209"/>
      <c r="QZV87" s="209"/>
      <c r="QZW87" s="209"/>
      <c r="QZX87" s="209"/>
      <c r="QZY87" s="209"/>
      <c r="QZZ87" s="209"/>
      <c r="RAA87" s="209"/>
      <c r="RAB87" s="209"/>
      <c r="RAC87" s="209"/>
      <c r="RAD87" s="209"/>
      <c r="RAE87" s="209"/>
      <c r="RAF87" s="209"/>
      <c r="RAG87" s="209"/>
      <c r="RAH87" s="209"/>
      <c r="RAI87" s="209"/>
      <c r="RAJ87" s="209"/>
      <c r="RAK87" s="209"/>
      <c r="RAL87" s="209"/>
      <c r="RAM87" s="209"/>
      <c r="RAN87" s="209"/>
      <c r="RAO87" s="209"/>
      <c r="RAP87" s="209"/>
      <c r="RAQ87" s="209"/>
      <c r="RAR87" s="209"/>
      <c r="RAS87" s="209"/>
      <c r="RAT87" s="209"/>
      <c r="RAU87" s="209"/>
      <c r="RAV87" s="209"/>
      <c r="RAW87" s="209"/>
      <c r="RAX87" s="209"/>
      <c r="RAY87" s="209"/>
      <c r="RAZ87" s="209"/>
      <c r="RBA87" s="209"/>
      <c r="RBB87" s="209"/>
      <c r="RBC87" s="209"/>
      <c r="RBD87" s="209"/>
      <c r="RBE87" s="209"/>
      <c r="RBF87" s="209"/>
      <c r="RBG87" s="209"/>
      <c r="RBH87" s="209"/>
      <c r="RBI87" s="209"/>
      <c r="RBJ87" s="209"/>
      <c r="RBK87" s="209"/>
      <c r="RBL87" s="209"/>
      <c r="RBM87" s="209"/>
      <c r="RBN87" s="209"/>
      <c r="RBO87" s="209"/>
      <c r="RBP87" s="209"/>
      <c r="RBQ87" s="209"/>
      <c r="RBR87" s="209"/>
      <c r="RBS87" s="209"/>
      <c r="RBT87" s="209"/>
      <c r="RBU87" s="209"/>
      <c r="RBV87" s="209"/>
      <c r="RBW87" s="209"/>
      <c r="RBX87" s="209"/>
      <c r="RBY87" s="209"/>
      <c r="RBZ87" s="209"/>
      <c r="RCA87" s="209"/>
      <c r="RCB87" s="209"/>
      <c r="RCC87" s="209"/>
      <c r="RCD87" s="209"/>
      <c r="RCE87" s="209"/>
      <c r="RCF87" s="209"/>
      <c r="RCG87" s="209"/>
      <c r="RCH87" s="209"/>
      <c r="RCI87" s="209"/>
      <c r="RCJ87" s="209"/>
      <c r="RCK87" s="209"/>
      <c r="RCL87" s="209"/>
      <c r="RCM87" s="209"/>
      <c r="RCN87" s="209"/>
      <c r="RCO87" s="209"/>
      <c r="RCP87" s="209"/>
      <c r="RCQ87" s="209"/>
      <c r="RCR87" s="209"/>
      <c r="RCS87" s="209"/>
      <c r="RCT87" s="209"/>
      <c r="RCU87" s="209"/>
      <c r="RCV87" s="209"/>
      <c r="RCW87" s="209"/>
      <c r="RCX87" s="209"/>
      <c r="RCY87" s="209"/>
      <c r="RCZ87" s="209"/>
      <c r="RDA87" s="209"/>
      <c r="RDB87" s="209"/>
      <c r="RDC87" s="209"/>
      <c r="RDD87" s="209"/>
      <c r="RDE87" s="209"/>
      <c r="RDF87" s="209"/>
      <c r="RDG87" s="209"/>
      <c r="RDH87" s="209"/>
      <c r="RDI87" s="209"/>
      <c r="RDJ87" s="209"/>
      <c r="RDK87" s="209"/>
      <c r="RDL87" s="209"/>
      <c r="RDM87" s="209"/>
      <c r="RDN87" s="209"/>
      <c r="RDO87" s="209"/>
      <c r="RDP87" s="209"/>
      <c r="RDQ87" s="209"/>
      <c r="RDR87" s="209"/>
      <c r="RDS87" s="209"/>
      <c r="RDT87" s="209"/>
      <c r="RDU87" s="209"/>
      <c r="RDV87" s="209"/>
      <c r="RDW87" s="209"/>
      <c r="RDX87" s="209"/>
      <c r="RDY87" s="209"/>
      <c r="RDZ87" s="209"/>
      <c r="REA87" s="209"/>
      <c r="REB87" s="209"/>
      <c r="REC87" s="209"/>
      <c r="RED87" s="209"/>
      <c r="REE87" s="209"/>
      <c r="REF87" s="209"/>
      <c r="REG87" s="209"/>
      <c r="REH87" s="209"/>
      <c r="REI87" s="209"/>
      <c r="REJ87" s="209"/>
      <c r="REK87" s="209"/>
      <c r="REL87" s="209"/>
      <c r="REM87" s="209"/>
      <c r="REN87" s="209"/>
      <c r="REO87" s="209"/>
      <c r="REP87" s="209"/>
      <c r="REQ87" s="209"/>
      <c r="RER87" s="209"/>
      <c r="RES87" s="209"/>
      <c r="RET87" s="209"/>
      <c r="REU87" s="209"/>
      <c r="REV87" s="209"/>
      <c r="REW87" s="209"/>
      <c r="REX87" s="209"/>
      <c r="REY87" s="209"/>
      <c r="REZ87" s="209"/>
      <c r="RFA87" s="209"/>
      <c r="RFB87" s="209"/>
      <c r="RFC87" s="209"/>
      <c r="RFD87" s="209"/>
      <c r="RFE87" s="209"/>
      <c r="RFF87" s="209"/>
      <c r="RFG87" s="209"/>
      <c r="RFH87" s="209"/>
      <c r="RFI87" s="209"/>
      <c r="RFJ87" s="209"/>
      <c r="RFK87" s="209"/>
      <c r="RFL87" s="209"/>
      <c r="RFM87" s="209"/>
      <c r="RFN87" s="209"/>
      <c r="RFO87" s="209"/>
      <c r="RFP87" s="209"/>
      <c r="RFQ87" s="209"/>
      <c r="RFR87" s="209"/>
      <c r="RFS87" s="209"/>
      <c r="RFT87" s="209"/>
      <c r="RFU87" s="209"/>
      <c r="RFV87" s="209"/>
      <c r="RFW87" s="209"/>
      <c r="RFX87" s="209"/>
      <c r="RFY87" s="209"/>
      <c r="RFZ87" s="209"/>
      <c r="RGA87" s="209"/>
      <c r="RGB87" s="209"/>
      <c r="RGC87" s="209"/>
      <c r="RGD87" s="209"/>
      <c r="RGE87" s="209"/>
      <c r="RGF87" s="209"/>
      <c r="RGG87" s="209"/>
      <c r="RGH87" s="209"/>
      <c r="RGI87" s="209"/>
      <c r="RGJ87" s="209"/>
      <c r="RGK87" s="209"/>
      <c r="RGL87" s="209"/>
      <c r="RGM87" s="209"/>
      <c r="RGN87" s="209"/>
      <c r="RGO87" s="209"/>
      <c r="RGP87" s="209"/>
      <c r="RGQ87" s="209"/>
      <c r="RGR87" s="209"/>
      <c r="RGS87" s="209"/>
      <c r="RGT87" s="209"/>
      <c r="RGU87" s="209"/>
      <c r="RGV87" s="209"/>
      <c r="RGW87" s="209"/>
      <c r="RGX87" s="209"/>
      <c r="RGY87" s="209"/>
      <c r="RGZ87" s="209"/>
      <c r="RHA87" s="209"/>
      <c r="RHB87" s="209"/>
      <c r="RHC87" s="209"/>
      <c r="RHD87" s="209"/>
      <c r="RHE87" s="209"/>
      <c r="RHF87" s="209"/>
      <c r="RHG87" s="209"/>
      <c r="RHH87" s="209"/>
      <c r="RHI87" s="209"/>
      <c r="RHJ87" s="209"/>
      <c r="RHK87" s="209"/>
      <c r="RHL87" s="209"/>
      <c r="RHM87" s="209"/>
      <c r="RHN87" s="209"/>
      <c r="RHO87" s="209"/>
      <c r="RHP87" s="209"/>
      <c r="RHQ87" s="209"/>
      <c r="RHR87" s="209"/>
      <c r="RHS87" s="209"/>
      <c r="RHT87" s="209"/>
      <c r="RHU87" s="209"/>
      <c r="RHV87" s="209"/>
      <c r="RHW87" s="209"/>
      <c r="RHX87" s="209"/>
      <c r="RHY87" s="209"/>
      <c r="RHZ87" s="209"/>
      <c r="RIA87" s="209"/>
      <c r="RIB87" s="209"/>
      <c r="RIC87" s="209"/>
      <c r="RID87" s="209"/>
      <c r="RIE87" s="209"/>
      <c r="RIF87" s="209"/>
      <c r="RIG87" s="209"/>
      <c r="RIH87" s="209"/>
      <c r="RII87" s="209"/>
      <c r="RIJ87" s="209"/>
      <c r="RIK87" s="209"/>
      <c r="RIL87" s="209"/>
      <c r="RIM87" s="209"/>
      <c r="RIN87" s="209"/>
      <c r="RIO87" s="209"/>
      <c r="RIP87" s="209"/>
      <c r="RIQ87" s="209"/>
      <c r="RIR87" s="209"/>
      <c r="RIS87" s="209"/>
      <c r="RIT87" s="209"/>
      <c r="RIU87" s="209"/>
      <c r="RIV87" s="209"/>
      <c r="RIW87" s="209"/>
      <c r="RIX87" s="209"/>
      <c r="RIY87" s="209"/>
      <c r="RIZ87" s="209"/>
      <c r="RJA87" s="209"/>
      <c r="RJB87" s="209"/>
      <c r="RJC87" s="209"/>
      <c r="RJD87" s="209"/>
      <c r="RJE87" s="209"/>
      <c r="RJF87" s="209"/>
      <c r="RJG87" s="209"/>
      <c r="RJH87" s="209"/>
      <c r="RJI87" s="209"/>
      <c r="RJJ87" s="209"/>
      <c r="RJK87" s="209"/>
      <c r="RJL87" s="209"/>
      <c r="RJM87" s="209"/>
      <c r="RJN87" s="209"/>
      <c r="RJO87" s="209"/>
      <c r="RJP87" s="209"/>
      <c r="RJQ87" s="209"/>
      <c r="RJR87" s="209"/>
      <c r="RJS87" s="209"/>
      <c r="RJT87" s="209"/>
      <c r="RJU87" s="209"/>
      <c r="RJV87" s="209"/>
      <c r="RJW87" s="209"/>
      <c r="RJX87" s="209"/>
      <c r="RJY87" s="209"/>
      <c r="RJZ87" s="209"/>
      <c r="RKA87" s="209"/>
      <c r="RKB87" s="209"/>
      <c r="RKC87" s="209"/>
      <c r="RKD87" s="209"/>
      <c r="RKE87" s="209"/>
      <c r="RKF87" s="209"/>
      <c r="RKG87" s="209"/>
      <c r="RKH87" s="209"/>
      <c r="RKI87" s="209"/>
      <c r="RKJ87" s="209"/>
      <c r="RKK87" s="209"/>
      <c r="RKL87" s="209"/>
      <c r="RKM87" s="209"/>
      <c r="RKN87" s="209"/>
      <c r="RKO87" s="209"/>
      <c r="RKP87" s="209"/>
      <c r="RKQ87" s="209"/>
      <c r="RKR87" s="209"/>
      <c r="RKS87" s="209"/>
      <c r="RKT87" s="209"/>
      <c r="RKU87" s="209"/>
      <c r="RKV87" s="209"/>
      <c r="RKW87" s="209"/>
      <c r="RKX87" s="209"/>
      <c r="RKY87" s="209"/>
      <c r="RKZ87" s="209"/>
      <c r="RLA87" s="209"/>
      <c r="RLB87" s="209"/>
      <c r="RLC87" s="209"/>
      <c r="RLD87" s="209"/>
      <c r="RLE87" s="209"/>
      <c r="RLF87" s="209"/>
      <c r="RLG87" s="209"/>
      <c r="RLH87" s="209"/>
      <c r="RLI87" s="209"/>
      <c r="RLJ87" s="209"/>
      <c r="RLK87" s="209"/>
      <c r="RLL87" s="209"/>
      <c r="RLM87" s="209"/>
      <c r="RLN87" s="209"/>
      <c r="RLO87" s="209"/>
      <c r="RLP87" s="209"/>
      <c r="RLQ87" s="209"/>
      <c r="RLR87" s="209"/>
      <c r="RLS87" s="209"/>
      <c r="RLT87" s="209"/>
      <c r="RLU87" s="209"/>
      <c r="RLV87" s="209"/>
      <c r="RLW87" s="209"/>
      <c r="RLX87" s="209"/>
      <c r="RLY87" s="209"/>
      <c r="RLZ87" s="209"/>
      <c r="RMA87" s="209"/>
      <c r="RMB87" s="209"/>
      <c r="RMC87" s="209"/>
      <c r="RMD87" s="209"/>
      <c r="RME87" s="209"/>
      <c r="RMF87" s="209"/>
      <c r="RMG87" s="209"/>
      <c r="RMH87" s="209"/>
      <c r="RMI87" s="209"/>
      <c r="RMJ87" s="209"/>
      <c r="RMK87" s="209"/>
      <c r="RML87" s="209"/>
      <c r="RMM87" s="209"/>
      <c r="RMN87" s="209"/>
      <c r="RMO87" s="209"/>
      <c r="RMP87" s="209"/>
      <c r="RMQ87" s="209"/>
      <c r="RMR87" s="209"/>
      <c r="RMS87" s="209"/>
      <c r="RMT87" s="209"/>
      <c r="RMU87" s="209"/>
      <c r="RMV87" s="209"/>
      <c r="RMW87" s="209"/>
      <c r="RMX87" s="209"/>
      <c r="RMY87" s="209"/>
      <c r="RMZ87" s="209"/>
      <c r="RNA87" s="209"/>
      <c r="RNB87" s="209"/>
      <c r="RNC87" s="209"/>
      <c r="RND87" s="209"/>
      <c r="RNE87" s="209"/>
      <c r="RNF87" s="209"/>
      <c r="RNG87" s="209"/>
      <c r="RNH87" s="209"/>
      <c r="RNI87" s="209"/>
      <c r="RNJ87" s="209"/>
      <c r="RNK87" s="209"/>
      <c r="RNL87" s="209"/>
      <c r="RNM87" s="209"/>
      <c r="RNN87" s="209"/>
      <c r="RNO87" s="209"/>
      <c r="RNP87" s="209"/>
      <c r="RNQ87" s="209"/>
      <c r="RNR87" s="209"/>
      <c r="RNS87" s="209"/>
      <c r="RNT87" s="209"/>
      <c r="RNU87" s="209"/>
      <c r="RNV87" s="209"/>
      <c r="RNW87" s="209"/>
      <c r="RNX87" s="209"/>
      <c r="RNY87" s="209"/>
      <c r="RNZ87" s="209"/>
      <c r="ROA87" s="209"/>
      <c r="ROB87" s="209"/>
      <c r="ROC87" s="209"/>
      <c r="ROD87" s="209"/>
      <c r="ROE87" s="209"/>
      <c r="ROF87" s="209"/>
      <c r="ROG87" s="209"/>
      <c r="ROH87" s="209"/>
      <c r="ROI87" s="209"/>
      <c r="ROJ87" s="209"/>
      <c r="ROK87" s="209"/>
      <c r="ROL87" s="209"/>
      <c r="ROM87" s="209"/>
      <c r="RON87" s="209"/>
      <c r="ROO87" s="209"/>
      <c r="ROP87" s="209"/>
      <c r="ROQ87" s="209"/>
      <c r="ROR87" s="209"/>
      <c r="ROS87" s="209"/>
      <c r="ROT87" s="209"/>
      <c r="ROU87" s="209"/>
      <c r="ROV87" s="209"/>
      <c r="ROW87" s="209"/>
      <c r="ROX87" s="209"/>
      <c r="ROY87" s="209"/>
      <c r="ROZ87" s="209"/>
      <c r="RPA87" s="209"/>
      <c r="RPB87" s="209"/>
      <c r="RPC87" s="209"/>
      <c r="RPD87" s="209"/>
      <c r="RPE87" s="209"/>
      <c r="RPF87" s="209"/>
      <c r="RPG87" s="209"/>
      <c r="RPH87" s="209"/>
      <c r="RPI87" s="209"/>
      <c r="RPJ87" s="209"/>
      <c r="RPK87" s="209"/>
      <c r="RPL87" s="209"/>
      <c r="RPM87" s="209"/>
      <c r="RPN87" s="209"/>
      <c r="RPO87" s="209"/>
      <c r="RPP87" s="209"/>
      <c r="RPQ87" s="209"/>
      <c r="RPR87" s="209"/>
      <c r="RPS87" s="209"/>
      <c r="RPT87" s="209"/>
      <c r="RPU87" s="209"/>
      <c r="RPV87" s="209"/>
      <c r="RPW87" s="209"/>
      <c r="RPX87" s="209"/>
      <c r="RPY87" s="209"/>
      <c r="RPZ87" s="209"/>
      <c r="RQA87" s="209"/>
      <c r="RQB87" s="209"/>
      <c r="RQC87" s="209"/>
      <c r="RQD87" s="209"/>
      <c r="RQE87" s="209"/>
      <c r="RQF87" s="209"/>
      <c r="RQG87" s="209"/>
      <c r="RQH87" s="209"/>
      <c r="RQI87" s="209"/>
      <c r="RQJ87" s="209"/>
      <c r="RQK87" s="209"/>
      <c r="RQL87" s="209"/>
      <c r="RQM87" s="209"/>
      <c r="RQN87" s="209"/>
      <c r="RQO87" s="209"/>
      <c r="RQP87" s="209"/>
      <c r="RQQ87" s="209"/>
      <c r="RQR87" s="209"/>
      <c r="RQS87" s="209"/>
      <c r="RQT87" s="209"/>
      <c r="RQU87" s="209"/>
      <c r="RQV87" s="209"/>
      <c r="RQW87" s="209"/>
      <c r="RQX87" s="209"/>
      <c r="RQY87" s="209"/>
      <c r="RQZ87" s="209"/>
      <c r="RRA87" s="209"/>
      <c r="RRB87" s="209"/>
      <c r="RRC87" s="209"/>
      <c r="RRD87" s="209"/>
      <c r="RRE87" s="209"/>
      <c r="RRF87" s="209"/>
      <c r="RRG87" s="209"/>
      <c r="RRH87" s="209"/>
      <c r="RRI87" s="209"/>
      <c r="RRJ87" s="209"/>
      <c r="RRK87" s="209"/>
      <c r="RRL87" s="209"/>
      <c r="RRM87" s="209"/>
      <c r="RRN87" s="209"/>
      <c r="RRO87" s="209"/>
      <c r="RRP87" s="209"/>
      <c r="RRQ87" s="209"/>
      <c r="RRR87" s="209"/>
      <c r="RRS87" s="209"/>
      <c r="RRT87" s="209"/>
      <c r="RRU87" s="209"/>
      <c r="RRV87" s="209"/>
      <c r="RRW87" s="209"/>
      <c r="RRX87" s="209"/>
      <c r="RRY87" s="209"/>
      <c r="RRZ87" s="209"/>
      <c r="RSA87" s="209"/>
      <c r="RSB87" s="209"/>
      <c r="RSC87" s="209"/>
      <c r="RSD87" s="209"/>
      <c r="RSE87" s="209"/>
      <c r="RSF87" s="209"/>
      <c r="RSG87" s="209"/>
      <c r="RSH87" s="209"/>
      <c r="RSI87" s="209"/>
      <c r="RSJ87" s="209"/>
      <c r="RSK87" s="209"/>
      <c r="RSL87" s="209"/>
      <c r="RSM87" s="209"/>
      <c r="RSN87" s="209"/>
      <c r="RSO87" s="209"/>
      <c r="RSP87" s="209"/>
      <c r="RSQ87" s="209"/>
      <c r="RSR87" s="209"/>
      <c r="RSS87" s="209"/>
      <c r="RST87" s="209"/>
      <c r="RSU87" s="209"/>
      <c r="RSV87" s="209"/>
      <c r="RSW87" s="209"/>
      <c r="RSX87" s="209"/>
      <c r="RSY87" s="209"/>
      <c r="RSZ87" s="209"/>
      <c r="RTA87" s="209"/>
      <c r="RTB87" s="209"/>
      <c r="RTC87" s="209"/>
      <c r="RTD87" s="209"/>
      <c r="RTE87" s="209"/>
      <c r="RTF87" s="209"/>
      <c r="RTG87" s="209"/>
      <c r="RTH87" s="209"/>
      <c r="RTI87" s="209"/>
      <c r="RTJ87" s="209"/>
      <c r="RTK87" s="209"/>
      <c r="RTL87" s="209"/>
      <c r="RTM87" s="209"/>
      <c r="RTN87" s="209"/>
      <c r="RTO87" s="209"/>
      <c r="RTP87" s="209"/>
      <c r="RTQ87" s="209"/>
      <c r="RTR87" s="209"/>
      <c r="RTS87" s="209"/>
      <c r="RTT87" s="209"/>
      <c r="RTU87" s="209"/>
      <c r="RTV87" s="209"/>
      <c r="RTW87" s="209"/>
      <c r="RTX87" s="209"/>
      <c r="RTY87" s="209"/>
      <c r="RTZ87" s="209"/>
      <c r="RUA87" s="209"/>
      <c r="RUB87" s="209"/>
      <c r="RUC87" s="209"/>
      <c r="RUD87" s="209"/>
      <c r="RUE87" s="209"/>
      <c r="RUF87" s="209"/>
      <c r="RUG87" s="209"/>
      <c r="RUH87" s="209"/>
      <c r="RUI87" s="209"/>
      <c r="RUJ87" s="209"/>
      <c r="RUK87" s="209"/>
      <c r="RUL87" s="209"/>
      <c r="RUM87" s="209"/>
      <c r="RUN87" s="209"/>
      <c r="RUO87" s="209"/>
      <c r="RUP87" s="209"/>
      <c r="RUQ87" s="209"/>
      <c r="RUR87" s="209"/>
      <c r="RUS87" s="209"/>
      <c r="RUT87" s="209"/>
      <c r="RUU87" s="209"/>
      <c r="RUV87" s="209"/>
      <c r="RUW87" s="209"/>
      <c r="RUX87" s="209"/>
      <c r="RUY87" s="209"/>
      <c r="RUZ87" s="209"/>
      <c r="RVA87" s="209"/>
      <c r="RVB87" s="209"/>
      <c r="RVC87" s="209"/>
      <c r="RVD87" s="209"/>
      <c r="RVE87" s="209"/>
      <c r="RVF87" s="209"/>
      <c r="RVG87" s="209"/>
      <c r="RVH87" s="209"/>
      <c r="RVI87" s="209"/>
      <c r="RVJ87" s="209"/>
      <c r="RVK87" s="209"/>
      <c r="RVL87" s="209"/>
      <c r="RVM87" s="209"/>
      <c r="RVN87" s="209"/>
      <c r="RVO87" s="209"/>
      <c r="RVP87" s="209"/>
      <c r="RVQ87" s="209"/>
      <c r="RVR87" s="209"/>
      <c r="RVS87" s="209"/>
      <c r="RVT87" s="209"/>
      <c r="RVU87" s="209"/>
      <c r="RVV87" s="209"/>
      <c r="RVW87" s="209"/>
      <c r="RVX87" s="209"/>
      <c r="RVY87" s="209"/>
      <c r="RVZ87" s="209"/>
      <c r="RWA87" s="209"/>
      <c r="RWB87" s="209"/>
      <c r="RWC87" s="209"/>
      <c r="RWD87" s="209"/>
      <c r="RWE87" s="209"/>
      <c r="RWF87" s="209"/>
      <c r="RWG87" s="209"/>
      <c r="RWH87" s="209"/>
      <c r="RWI87" s="209"/>
      <c r="RWJ87" s="209"/>
      <c r="RWK87" s="209"/>
      <c r="RWL87" s="209"/>
      <c r="RWM87" s="209"/>
      <c r="RWN87" s="209"/>
      <c r="RWO87" s="209"/>
      <c r="RWP87" s="209"/>
      <c r="RWQ87" s="209"/>
      <c r="RWR87" s="209"/>
      <c r="RWS87" s="209"/>
      <c r="RWT87" s="209"/>
      <c r="RWU87" s="209"/>
      <c r="RWV87" s="209"/>
      <c r="RWW87" s="209"/>
      <c r="RWX87" s="209"/>
      <c r="RWY87" s="209"/>
      <c r="RWZ87" s="209"/>
      <c r="RXA87" s="209"/>
      <c r="RXB87" s="209"/>
      <c r="RXC87" s="209"/>
      <c r="RXD87" s="209"/>
      <c r="RXE87" s="209"/>
      <c r="RXF87" s="209"/>
      <c r="RXG87" s="209"/>
      <c r="RXH87" s="209"/>
      <c r="RXI87" s="209"/>
      <c r="RXJ87" s="209"/>
      <c r="RXK87" s="209"/>
      <c r="RXL87" s="209"/>
      <c r="RXM87" s="209"/>
      <c r="RXN87" s="209"/>
      <c r="RXO87" s="209"/>
      <c r="RXP87" s="209"/>
      <c r="RXQ87" s="209"/>
      <c r="RXR87" s="209"/>
      <c r="RXS87" s="209"/>
      <c r="RXT87" s="209"/>
      <c r="RXU87" s="209"/>
      <c r="RXV87" s="209"/>
      <c r="RXW87" s="209"/>
      <c r="RXX87" s="209"/>
      <c r="RXY87" s="209"/>
      <c r="RXZ87" s="209"/>
      <c r="RYA87" s="209"/>
      <c r="RYB87" s="209"/>
      <c r="RYC87" s="209"/>
      <c r="RYD87" s="209"/>
      <c r="RYE87" s="209"/>
      <c r="RYF87" s="209"/>
      <c r="RYG87" s="209"/>
      <c r="RYH87" s="209"/>
      <c r="RYI87" s="209"/>
      <c r="RYJ87" s="209"/>
      <c r="RYK87" s="209"/>
      <c r="RYL87" s="209"/>
      <c r="RYM87" s="209"/>
      <c r="RYN87" s="209"/>
      <c r="RYO87" s="209"/>
      <c r="RYP87" s="209"/>
      <c r="RYQ87" s="209"/>
      <c r="RYR87" s="209"/>
      <c r="RYS87" s="209"/>
      <c r="RYT87" s="209"/>
      <c r="RYU87" s="209"/>
      <c r="RYV87" s="209"/>
      <c r="RYW87" s="209"/>
      <c r="RYX87" s="209"/>
      <c r="RYY87" s="209"/>
      <c r="RYZ87" s="209"/>
      <c r="RZA87" s="209"/>
      <c r="RZB87" s="209"/>
      <c r="RZC87" s="209"/>
      <c r="RZD87" s="209"/>
      <c r="RZE87" s="209"/>
      <c r="RZF87" s="209"/>
      <c r="RZG87" s="209"/>
      <c r="RZH87" s="209"/>
      <c r="RZI87" s="209"/>
      <c r="RZJ87" s="209"/>
      <c r="RZK87" s="209"/>
      <c r="RZL87" s="209"/>
      <c r="RZM87" s="209"/>
      <c r="RZN87" s="209"/>
      <c r="RZO87" s="209"/>
      <c r="RZP87" s="209"/>
      <c r="RZQ87" s="209"/>
      <c r="RZR87" s="209"/>
      <c r="RZS87" s="209"/>
      <c r="RZT87" s="209"/>
      <c r="RZU87" s="209"/>
      <c r="RZV87" s="209"/>
      <c r="RZW87" s="209"/>
      <c r="RZX87" s="209"/>
      <c r="RZY87" s="209"/>
      <c r="RZZ87" s="209"/>
      <c r="SAA87" s="209"/>
      <c r="SAB87" s="209"/>
      <c r="SAC87" s="209"/>
      <c r="SAD87" s="209"/>
      <c r="SAE87" s="209"/>
      <c r="SAF87" s="209"/>
      <c r="SAG87" s="209"/>
      <c r="SAH87" s="209"/>
      <c r="SAI87" s="209"/>
      <c r="SAJ87" s="209"/>
      <c r="SAK87" s="209"/>
      <c r="SAL87" s="209"/>
      <c r="SAM87" s="209"/>
      <c r="SAN87" s="209"/>
      <c r="SAO87" s="209"/>
      <c r="SAP87" s="209"/>
      <c r="SAQ87" s="209"/>
      <c r="SAR87" s="209"/>
      <c r="SAS87" s="209"/>
      <c r="SAT87" s="209"/>
      <c r="SAU87" s="209"/>
      <c r="SAV87" s="209"/>
      <c r="SAW87" s="209"/>
      <c r="SAX87" s="209"/>
      <c r="SAY87" s="209"/>
      <c r="SAZ87" s="209"/>
      <c r="SBA87" s="209"/>
      <c r="SBB87" s="209"/>
      <c r="SBC87" s="209"/>
      <c r="SBD87" s="209"/>
      <c r="SBE87" s="209"/>
      <c r="SBF87" s="209"/>
      <c r="SBG87" s="209"/>
      <c r="SBH87" s="209"/>
      <c r="SBI87" s="209"/>
      <c r="SBJ87" s="209"/>
      <c r="SBK87" s="209"/>
      <c r="SBL87" s="209"/>
      <c r="SBM87" s="209"/>
      <c r="SBN87" s="209"/>
      <c r="SBO87" s="209"/>
      <c r="SBP87" s="209"/>
      <c r="SBQ87" s="209"/>
      <c r="SBR87" s="209"/>
      <c r="SBS87" s="209"/>
      <c r="SBT87" s="209"/>
      <c r="SBU87" s="209"/>
      <c r="SBV87" s="209"/>
      <c r="SBW87" s="209"/>
      <c r="SBX87" s="209"/>
      <c r="SBY87" s="209"/>
      <c r="SBZ87" s="209"/>
      <c r="SCA87" s="209"/>
      <c r="SCB87" s="209"/>
      <c r="SCC87" s="209"/>
      <c r="SCD87" s="209"/>
      <c r="SCE87" s="209"/>
      <c r="SCF87" s="209"/>
      <c r="SCG87" s="209"/>
      <c r="SCH87" s="209"/>
      <c r="SCI87" s="209"/>
      <c r="SCJ87" s="209"/>
      <c r="SCK87" s="209"/>
      <c r="SCL87" s="209"/>
      <c r="SCM87" s="209"/>
      <c r="SCN87" s="209"/>
      <c r="SCO87" s="209"/>
      <c r="SCP87" s="209"/>
      <c r="SCQ87" s="209"/>
      <c r="SCR87" s="209"/>
      <c r="SCS87" s="209"/>
      <c r="SCT87" s="209"/>
      <c r="SCU87" s="209"/>
      <c r="SCV87" s="209"/>
      <c r="SCW87" s="209"/>
      <c r="SCX87" s="209"/>
      <c r="SCY87" s="209"/>
      <c r="SCZ87" s="209"/>
      <c r="SDA87" s="209"/>
      <c r="SDB87" s="209"/>
      <c r="SDC87" s="209"/>
      <c r="SDD87" s="209"/>
      <c r="SDE87" s="209"/>
      <c r="SDF87" s="209"/>
      <c r="SDG87" s="209"/>
      <c r="SDH87" s="209"/>
      <c r="SDI87" s="209"/>
      <c r="SDJ87" s="209"/>
      <c r="SDK87" s="209"/>
      <c r="SDL87" s="209"/>
      <c r="SDM87" s="209"/>
      <c r="SDN87" s="209"/>
      <c r="SDO87" s="209"/>
      <c r="SDP87" s="209"/>
      <c r="SDQ87" s="209"/>
      <c r="SDR87" s="209"/>
      <c r="SDS87" s="209"/>
      <c r="SDT87" s="209"/>
      <c r="SDU87" s="209"/>
      <c r="SDV87" s="209"/>
      <c r="SDW87" s="209"/>
      <c r="SDX87" s="209"/>
      <c r="SDY87" s="209"/>
      <c r="SDZ87" s="209"/>
      <c r="SEA87" s="209"/>
      <c r="SEB87" s="209"/>
      <c r="SEC87" s="209"/>
      <c r="SED87" s="209"/>
      <c r="SEE87" s="209"/>
      <c r="SEF87" s="209"/>
      <c r="SEG87" s="209"/>
      <c r="SEH87" s="209"/>
      <c r="SEI87" s="209"/>
      <c r="SEJ87" s="209"/>
      <c r="SEK87" s="209"/>
      <c r="SEL87" s="209"/>
      <c r="SEM87" s="209"/>
      <c r="SEN87" s="209"/>
      <c r="SEO87" s="209"/>
      <c r="SEP87" s="209"/>
      <c r="SEQ87" s="209"/>
      <c r="SER87" s="209"/>
      <c r="SES87" s="209"/>
      <c r="SET87" s="209"/>
      <c r="SEU87" s="209"/>
      <c r="SEV87" s="209"/>
      <c r="SEW87" s="209"/>
      <c r="SEX87" s="209"/>
      <c r="SEY87" s="209"/>
      <c r="SEZ87" s="209"/>
      <c r="SFA87" s="209"/>
      <c r="SFB87" s="209"/>
      <c r="SFC87" s="209"/>
      <c r="SFD87" s="209"/>
      <c r="SFE87" s="209"/>
      <c r="SFF87" s="209"/>
      <c r="SFG87" s="209"/>
      <c r="SFH87" s="209"/>
      <c r="SFI87" s="209"/>
      <c r="SFJ87" s="209"/>
      <c r="SFK87" s="209"/>
      <c r="SFL87" s="209"/>
      <c r="SFM87" s="209"/>
      <c r="SFN87" s="209"/>
      <c r="SFO87" s="209"/>
      <c r="SFP87" s="209"/>
      <c r="SFQ87" s="209"/>
      <c r="SFR87" s="209"/>
      <c r="SFS87" s="209"/>
      <c r="SFT87" s="209"/>
      <c r="SFU87" s="209"/>
      <c r="SFV87" s="209"/>
      <c r="SFW87" s="209"/>
      <c r="SFX87" s="209"/>
      <c r="SFY87" s="209"/>
      <c r="SFZ87" s="209"/>
      <c r="SGA87" s="209"/>
      <c r="SGB87" s="209"/>
      <c r="SGC87" s="209"/>
      <c r="SGD87" s="209"/>
      <c r="SGE87" s="209"/>
      <c r="SGF87" s="209"/>
      <c r="SGG87" s="209"/>
      <c r="SGH87" s="209"/>
      <c r="SGI87" s="209"/>
      <c r="SGJ87" s="209"/>
      <c r="SGK87" s="209"/>
      <c r="SGL87" s="209"/>
      <c r="SGM87" s="209"/>
      <c r="SGN87" s="209"/>
      <c r="SGO87" s="209"/>
      <c r="SGP87" s="209"/>
      <c r="SGQ87" s="209"/>
      <c r="SGR87" s="209"/>
      <c r="SGS87" s="209"/>
      <c r="SGT87" s="209"/>
      <c r="SGU87" s="209"/>
      <c r="SGV87" s="209"/>
      <c r="SGW87" s="209"/>
      <c r="SGX87" s="209"/>
      <c r="SGY87" s="209"/>
      <c r="SGZ87" s="209"/>
      <c r="SHA87" s="209"/>
      <c r="SHB87" s="209"/>
      <c r="SHC87" s="209"/>
      <c r="SHD87" s="209"/>
      <c r="SHE87" s="209"/>
      <c r="SHF87" s="209"/>
      <c r="SHG87" s="209"/>
      <c r="SHH87" s="209"/>
      <c r="SHI87" s="209"/>
      <c r="SHJ87" s="209"/>
      <c r="SHK87" s="209"/>
      <c r="SHL87" s="209"/>
      <c r="SHM87" s="209"/>
      <c r="SHN87" s="209"/>
      <c r="SHO87" s="209"/>
      <c r="SHP87" s="209"/>
      <c r="SHQ87" s="209"/>
      <c r="SHR87" s="209"/>
      <c r="SHS87" s="209"/>
      <c r="SHT87" s="209"/>
      <c r="SHU87" s="209"/>
      <c r="SHV87" s="209"/>
      <c r="SHW87" s="209"/>
      <c r="SHX87" s="209"/>
      <c r="SHY87" s="209"/>
      <c r="SHZ87" s="209"/>
      <c r="SIA87" s="209"/>
      <c r="SIB87" s="209"/>
      <c r="SIC87" s="209"/>
      <c r="SID87" s="209"/>
      <c r="SIE87" s="209"/>
      <c r="SIF87" s="209"/>
      <c r="SIG87" s="209"/>
      <c r="SIH87" s="209"/>
      <c r="SII87" s="209"/>
      <c r="SIJ87" s="209"/>
      <c r="SIK87" s="209"/>
      <c r="SIL87" s="209"/>
      <c r="SIM87" s="209"/>
      <c r="SIN87" s="209"/>
      <c r="SIO87" s="209"/>
      <c r="SIP87" s="209"/>
      <c r="SIQ87" s="209"/>
      <c r="SIR87" s="209"/>
      <c r="SIS87" s="209"/>
      <c r="SIT87" s="209"/>
      <c r="SIU87" s="209"/>
      <c r="SIV87" s="209"/>
      <c r="SIW87" s="209"/>
      <c r="SIX87" s="209"/>
      <c r="SIY87" s="209"/>
      <c r="SIZ87" s="209"/>
      <c r="SJA87" s="209"/>
      <c r="SJB87" s="209"/>
      <c r="SJC87" s="209"/>
      <c r="SJD87" s="209"/>
      <c r="SJE87" s="209"/>
      <c r="SJF87" s="209"/>
      <c r="SJG87" s="209"/>
      <c r="SJH87" s="209"/>
      <c r="SJI87" s="209"/>
      <c r="SJJ87" s="209"/>
      <c r="SJK87" s="209"/>
      <c r="SJL87" s="209"/>
      <c r="SJM87" s="209"/>
      <c r="SJN87" s="209"/>
      <c r="SJO87" s="209"/>
      <c r="SJP87" s="209"/>
      <c r="SJQ87" s="209"/>
      <c r="SJR87" s="209"/>
      <c r="SJS87" s="209"/>
      <c r="SJT87" s="209"/>
      <c r="SJU87" s="209"/>
      <c r="SJV87" s="209"/>
      <c r="SJW87" s="209"/>
      <c r="SJX87" s="209"/>
      <c r="SJY87" s="209"/>
      <c r="SJZ87" s="209"/>
      <c r="SKA87" s="209"/>
      <c r="SKB87" s="209"/>
      <c r="SKC87" s="209"/>
      <c r="SKD87" s="209"/>
      <c r="SKE87" s="209"/>
      <c r="SKF87" s="209"/>
      <c r="SKG87" s="209"/>
      <c r="SKH87" s="209"/>
      <c r="SKI87" s="209"/>
      <c r="SKJ87" s="209"/>
      <c r="SKK87" s="209"/>
      <c r="SKL87" s="209"/>
      <c r="SKM87" s="209"/>
      <c r="SKN87" s="209"/>
      <c r="SKO87" s="209"/>
      <c r="SKP87" s="209"/>
      <c r="SKQ87" s="209"/>
      <c r="SKR87" s="209"/>
      <c r="SKS87" s="209"/>
      <c r="SKT87" s="209"/>
      <c r="SKU87" s="209"/>
      <c r="SKV87" s="209"/>
      <c r="SKW87" s="209"/>
      <c r="SKX87" s="209"/>
      <c r="SKY87" s="209"/>
      <c r="SKZ87" s="209"/>
      <c r="SLA87" s="209"/>
      <c r="SLB87" s="209"/>
      <c r="SLC87" s="209"/>
      <c r="SLD87" s="209"/>
      <c r="SLE87" s="209"/>
      <c r="SLF87" s="209"/>
      <c r="SLG87" s="209"/>
      <c r="SLH87" s="209"/>
      <c r="SLI87" s="209"/>
      <c r="SLJ87" s="209"/>
      <c r="SLK87" s="209"/>
      <c r="SLL87" s="209"/>
      <c r="SLM87" s="209"/>
      <c r="SLN87" s="209"/>
      <c r="SLO87" s="209"/>
      <c r="SLP87" s="209"/>
      <c r="SLQ87" s="209"/>
      <c r="SLR87" s="209"/>
      <c r="SLS87" s="209"/>
      <c r="SLT87" s="209"/>
      <c r="SLU87" s="209"/>
      <c r="SLV87" s="209"/>
      <c r="SLW87" s="209"/>
      <c r="SLX87" s="209"/>
      <c r="SLY87" s="209"/>
      <c r="SLZ87" s="209"/>
      <c r="SMA87" s="209"/>
      <c r="SMB87" s="209"/>
      <c r="SMC87" s="209"/>
      <c r="SMD87" s="209"/>
      <c r="SME87" s="209"/>
      <c r="SMF87" s="209"/>
      <c r="SMG87" s="209"/>
      <c r="SMH87" s="209"/>
      <c r="SMI87" s="209"/>
      <c r="SMJ87" s="209"/>
      <c r="SMK87" s="209"/>
      <c r="SML87" s="209"/>
      <c r="SMM87" s="209"/>
      <c r="SMN87" s="209"/>
      <c r="SMO87" s="209"/>
      <c r="SMP87" s="209"/>
      <c r="SMQ87" s="209"/>
      <c r="SMR87" s="209"/>
      <c r="SMS87" s="209"/>
      <c r="SMT87" s="209"/>
      <c r="SMU87" s="209"/>
      <c r="SMV87" s="209"/>
      <c r="SMW87" s="209"/>
      <c r="SMX87" s="209"/>
      <c r="SMY87" s="209"/>
      <c r="SMZ87" s="209"/>
      <c r="SNA87" s="209"/>
      <c r="SNB87" s="209"/>
      <c r="SNC87" s="209"/>
      <c r="SND87" s="209"/>
      <c r="SNE87" s="209"/>
      <c r="SNF87" s="209"/>
      <c r="SNG87" s="209"/>
      <c r="SNH87" s="209"/>
      <c r="SNI87" s="209"/>
      <c r="SNJ87" s="209"/>
      <c r="SNK87" s="209"/>
      <c r="SNL87" s="209"/>
      <c r="SNM87" s="209"/>
      <c r="SNN87" s="209"/>
      <c r="SNO87" s="209"/>
      <c r="SNP87" s="209"/>
      <c r="SNQ87" s="209"/>
      <c r="SNR87" s="209"/>
      <c r="SNS87" s="209"/>
      <c r="SNT87" s="209"/>
      <c r="SNU87" s="209"/>
      <c r="SNV87" s="209"/>
      <c r="SNW87" s="209"/>
      <c r="SNX87" s="209"/>
      <c r="SNY87" s="209"/>
      <c r="SNZ87" s="209"/>
      <c r="SOA87" s="209"/>
      <c r="SOB87" s="209"/>
      <c r="SOC87" s="209"/>
      <c r="SOD87" s="209"/>
      <c r="SOE87" s="209"/>
      <c r="SOF87" s="209"/>
      <c r="SOG87" s="209"/>
      <c r="SOH87" s="209"/>
      <c r="SOI87" s="209"/>
      <c r="SOJ87" s="209"/>
      <c r="SOK87" s="209"/>
      <c r="SOL87" s="209"/>
      <c r="SOM87" s="209"/>
      <c r="SON87" s="209"/>
      <c r="SOO87" s="209"/>
      <c r="SOP87" s="209"/>
      <c r="SOQ87" s="209"/>
      <c r="SOR87" s="209"/>
      <c r="SOS87" s="209"/>
      <c r="SOT87" s="209"/>
      <c r="SOU87" s="209"/>
      <c r="SOV87" s="209"/>
      <c r="SOW87" s="209"/>
      <c r="SOX87" s="209"/>
      <c r="SOY87" s="209"/>
      <c r="SOZ87" s="209"/>
      <c r="SPA87" s="209"/>
      <c r="SPB87" s="209"/>
      <c r="SPC87" s="209"/>
      <c r="SPD87" s="209"/>
      <c r="SPE87" s="209"/>
      <c r="SPF87" s="209"/>
      <c r="SPG87" s="209"/>
      <c r="SPH87" s="209"/>
      <c r="SPI87" s="209"/>
      <c r="SPJ87" s="209"/>
      <c r="SPK87" s="209"/>
      <c r="SPL87" s="209"/>
      <c r="SPM87" s="209"/>
      <c r="SPN87" s="209"/>
      <c r="SPO87" s="209"/>
      <c r="SPP87" s="209"/>
      <c r="SPQ87" s="209"/>
      <c r="SPR87" s="209"/>
      <c r="SPS87" s="209"/>
      <c r="SPT87" s="209"/>
      <c r="SPU87" s="209"/>
      <c r="SPV87" s="209"/>
      <c r="SPW87" s="209"/>
      <c r="SPX87" s="209"/>
      <c r="SPY87" s="209"/>
      <c r="SPZ87" s="209"/>
      <c r="SQA87" s="209"/>
      <c r="SQB87" s="209"/>
      <c r="SQC87" s="209"/>
      <c r="SQD87" s="209"/>
      <c r="SQE87" s="209"/>
      <c r="SQF87" s="209"/>
      <c r="SQG87" s="209"/>
      <c r="SQH87" s="209"/>
      <c r="SQI87" s="209"/>
      <c r="SQJ87" s="209"/>
      <c r="SQK87" s="209"/>
      <c r="SQL87" s="209"/>
      <c r="SQM87" s="209"/>
      <c r="SQN87" s="209"/>
      <c r="SQO87" s="209"/>
      <c r="SQP87" s="209"/>
      <c r="SQQ87" s="209"/>
      <c r="SQR87" s="209"/>
      <c r="SQS87" s="209"/>
      <c r="SQT87" s="209"/>
      <c r="SQU87" s="209"/>
      <c r="SQV87" s="209"/>
      <c r="SQW87" s="209"/>
      <c r="SQX87" s="209"/>
      <c r="SQY87" s="209"/>
      <c r="SQZ87" s="209"/>
      <c r="SRA87" s="209"/>
      <c r="SRB87" s="209"/>
      <c r="SRC87" s="209"/>
      <c r="SRD87" s="209"/>
      <c r="SRE87" s="209"/>
      <c r="SRF87" s="209"/>
      <c r="SRG87" s="209"/>
      <c r="SRH87" s="209"/>
      <c r="SRI87" s="209"/>
      <c r="SRJ87" s="209"/>
      <c r="SRK87" s="209"/>
      <c r="SRL87" s="209"/>
      <c r="SRM87" s="209"/>
      <c r="SRN87" s="209"/>
      <c r="SRO87" s="209"/>
      <c r="SRP87" s="209"/>
      <c r="SRQ87" s="209"/>
      <c r="SRR87" s="209"/>
      <c r="SRS87" s="209"/>
      <c r="SRT87" s="209"/>
      <c r="SRU87" s="209"/>
      <c r="SRV87" s="209"/>
      <c r="SRW87" s="209"/>
      <c r="SRX87" s="209"/>
      <c r="SRY87" s="209"/>
      <c r="SRZ87" s="209"/>
      <c r="SSA87" s="209"/>
      <c r="SSB87" s="209"/>
      <c r="SSC87" s="209"/>
      <c r="SSD87" s="209"/>
      <c r="SSE87" s="209"/>
      <c r="SSF87" s="209"/>
      <c r="SSG87" s="209"/>
      <c r="SSH87" s="209"/>
      <c r="SSI87" s="209"/>
      <c r="SSJ87" s="209"/>
      <c r="SSK87" s="209"/>
      <c r="SSL87" s="209"/>
      <c r="SSM87" s="209"/>
      <c r="SSN87" s="209"/>
      <c r="SSO87" s="209"/>
      <c r="SSP87" s="209"/>
      <c r="SSQ87" s="209"/>
      <c r="SSR87" s="209"/>
      <c r="SSS87" s="209"/>
      <c r="SST87" s="209"/>
      <c r="SSU87" s="209"/>
      <c r="SSV87" s="209"/>
      <c r="SSW87" s="209"/>
      <c r="SSX87" s="209"/>
      <c r="SSY87" s="209"/>
      <c r="SSZ87" s="209"/>
      <c r="STA87" s="209"/>
      <c r="STB87" s="209"/>
      <c r="STC87" s="209"/>
      <c r="STD87" s="209"/>
      <c r="STE87" s="209"/>
      <c r="STF87" s="209"/>
      <c r="STG87" s="209"/>
      <c r="STH87" s="209"/>
      <c r="STI87" s="209"/>
      <c r="STJ87" s="209"/>
      <c r="STK87" s="209"/>
      <c r="STL87" s="209"/>
      <c r="STM87" s="209"/>
      <c r="STN87" s="209"/>
      <c r="STO87" s="209"/>
      <c r="STP87" s="209"/>
      <c r="STQ87" s="209"/>
      <c r="STR87" s="209"/>
      <c r="STS87" s="209"/>
      <c r="STT87" s="209"/>
      <c r="STU87" s="209"/>
      <c r="STV87" s="209"/>
      <c r="STW87" s="209"/>
      <c r="STX87" s="209"/>
      <c r="STY87" s="209"/>
      <c r="STZ87" s="209"/>
      <c r="SUA87" s="209"/>
      <c r="SUB87" s="209"/>
      <c r="SUC87" s="209"/>
      <c r="SUD87" s="209"/>
      <c r="SUE87" s="209"/>
      <c r="SUF87" s="209"/>
      <c r="SUG87" s="209"/>
      <c r="SUH87" s="209"/>
      <c r="SUI87" s="209"/>
      <c r="SUJ87" s="209"/>
      <c r="SUK87" s="209"/>
      <c r="SUL87" s="209"/>
      <c r="SUM87" s="209"/>
      <c r="SUN87" s="209"/>
      <c r="SUO87" s="209"/>
      <c r="SUP87" s="209"/>
      <c r="SUQ87" s="209"/>
      <c r="SUR87" s="209"/>
      <c r="SUS87" s="209"/>
      <c r="SUT87" s="209"/>
      <c r="SUU87" s="209"/>
      <c r="SUV87" s="209"/>
      <c r="SUW87" s="209"/>
      <c r="SUX87" s="209"/>
      <c r="SUY87" s="209"/>
      <c r="SUZ87" s="209"/>
      <c r="SVA87" s="209"/>
      <c r="SVB87" s="209"/>
      <c r="SVC87" s="209"/>
      <c r="SVD87" s="209"/>
      <c r="SVE87" s="209"/>
      <c r="SVF87" s="209"/>
      <c r="SVG87" s="209"/>
      <c r="SVH87" s="209"/>
      <c r="SVI87" s="209"/>
      <c r="SVJ87" s="209"/>
      <c r="SVK87" s="209"/>
      <c r="SVL87" s="209"/>
      <c r="SVM87" s="209"/>
      <c r="SVN87" s="209"/>
      <c r="SVO87" s="209"/>
      <c r="SVP87" s="209"/>
      <c r="SVQ87" s="209"/>
      <c r="SVR87" s="209"/>
      <c r="SVS87" s="209"/>
      <c r="SVT87" s="209"/>
      <c r="SVU87" s="209"/>
      <c r="SVV87" s="209"/>
      <c r="SVW87" s="209"/>
      <c r="SVX87" s="209"/>
      <c r="SVY87" s="209"/>
      <c r="SVZ87" s="209"/>
      <c r="SWA87" s="209"/>
      <c r="SWB87" s="209"/>
      <c r="SWC87" s="209"/>
      <c r="SWD87" s="209"/>
      <c r="SWE87" s="209"/>
      <c r="SWF87" s="209"/>
      <c r="SWG87" s="209"/>
      <c r="SWH87" s="209"/>
      <c r="SWI87" s="209"/>
      <c r="SWJ87" s="209"/>
      <c r="SWK87" s="209"/>
      <c r="SWL87" s="209"/>
      <c r="SWM87" s="209"/>
      <c r="SWN87" s="209"/>
      <c r="SWO87" s="209"/>
      <c r="SWP87" s="209"/>
      <c r="SWQ87" s="209"/>
      <c r="SWR87" s="209"/>
      <c r="SWS87" s="209"/>
      <c r="SWT87" s="209"/>
      <c r="SWU87" s="209"/>
      <c r="SWV87" s="209"/>
      <c r="SWW87" s="209"/>
      <c r="SWX87" s="209"/>
      <c r="SWY87" s="209"/>
      <c r="SWZ87" s="209"/>
      <c r="SXA87" s="209"/>
      <c r="SXB87" s="209"/>
      <c r="SXC87" s="209"/>
      <c r="SXD87" s="209"/>
      <c r="SXE87" s="209"/>
      <c r="SXF87" s="209"/>
      <c r="SXG87" s="209"/>
      <c r="SXH87" s="209"/>
      <c r="SXI87" s="209"/>
      <c r="SXJ87" s="209"/>
      <c r="SXK87" s="209"/>
      <c r="SXL87" s="209"/>
      <c r="SXM87" s="209"/>
      <c r="SXN87" s="209"/>
      <c r="SXO87" s="209"/>
      <c r="SXP87" s="209"/>
      <c r="SXQ87" s="209"/>
      <c r="SXR87" s="209"/>
      <c r="SXS87" s="209"/>
      <c r="SXT87" s="209"/>
      <c r="SXU87" s="209"/>
      <c r="SXV87" s="209"/>
      <c r="SXW87" s="209"/>
      <c r="SXX87" s="209"/>
      <c r="SXY87" s="209"/>
      <c r="SXZ87" s="209"/>
      <c r="SYA87" s="209"/>
      <c r="SYB87" s="209"/>
      <c r="SYC87" s="209"/>
      <c r="SYD87" s="209"/>
      <c r="SYE87" s="209"/>
      <c r="SYF87" s="209"/>
      <c r="SYG87" s="209"/>
      <c r="SYH87" s="209"/>
      <c r="SYI87" s="209"/>
      <c r="SYJ87" s="209"/>
      <c r="SYK87" s="209"/>
      <c r="SYL87" s="209"/>
      <c r="SYM87" s="209"/>
      <c r="SYN87" s="209"/>
      <c r="SYO87" s="209"/>
      <c r="SYP87" s="209"/>
      <c r="SYQ87" s="209"/>
      <c r="SYR87" s="209"/>
      <c r="SYS87" s="209"/>
      <c r="SYT87" s="209"/>
      <c r="SYU87" s="209"/>
      <c r="SYV87" s="209"/>
      <c r="SYW87" s="209"/>
      <c r="SYX87" s="209"/>
      <c r="SYY87" s="209"/>
      <c r="SYZ87" s="209"/>
      <c r="SZA87" s="209"/>
      <c r="SZB87" s="209"/>
      <c r="SZC87" s="209"/>
      <c r="SZD87" s="209"/>
      <c r="SZE87" s="209"/>
      <c r="SZF87" s="209"/>
      <c r="SZG87" s="209"/>
      <c r="SZH87" s="209"/>
      <c r="SZI87" s="209"/>
      <c r="SZJ87" s="209"/>
      <c r="SZK87" s="209"/>
      <c r="SZL87" s="209"/>
      <c r="SZM87" s="209"/>
      <c r="SZN87" s="209"/>
      <c r="SZO87" s="209"/>
      <c r="SZP87" s="209"/>
      <c r="SZQ87" s="209"/>
      <c r="SZR87" s="209"/>
      <c r="SZS87" s="209"/>
      <c r="SZT87" s="209"/>
      <c r="SZU87" s="209"/>
      <c r="SZV87" s="209"/>
      <c r="SZW87" s="209"/>
      <c r="SZX87" s="209"/>
      <c r="SZY87" s="209"/>
      <c r="SZZ87" s="209"/>
      <c r="TAA87" s="209"/>
      <c r="TAB87" s="209"/>
      <c r="TAC87" s="209"/>
      <c r="TAD87" s="209"/>
      <c r="TAE87" s="209"/>
      <c r="TAF87" s="209"/>
      <c r="TAG87" s="209"/>
      <c r="TAH87" s="209"/>
      <c r="TAI87" s="209"/>
      <c r="TAJ87" s="209"/>
      <c r="TAK87" s="209"/>
      <c r="TAL87" s="209"/>
      <c r="TAM87" s="209"/>
      <c r="TAN87" s="209"/>
      <c r="TAO87" s="209"/>
      <c r="TAP87" s="209"/>
      <c r="TAQ87" s="209"/>
      <c r="TAR87" s="209"/>
      <c r="TAS87" s="209"/>
      <c r="TAT87" s="209"/>
      <c r="TAU87" s="209"/>
      <c r="TAV87" s="209"/>
      <c r="TAW87" s="209"/>
      <c r="TAX87" s="209"/>
      <c r="TAY87" s="209"/>
      <c r="TAZ87" s="209"/>
      <c r="TBA87" s="209"/>
      <c r="TBB87" s="209"/>
      <c r="TBC87" s="209"/>
      <c r="TBD87" s="209"/>
      <c r="TBE87" s="209"/>
      <c r="TBF87" s="209"/>
      <c r="TBG87" s="209"/>
      <c r="TBH87" s="209"/>
      <c r="TBI87" s="209"/>
      <c r="TBJ87" s="209"/>
      <c r="TBK87" s="209"/>
      <c r="TBL87" s="209"/>
      <c r="TBM87" s="209"/>
      <c r="TBN87" s="209"/>
      <c r="TBO87" s="209"/>
      <c r="TBP87" s="209"/>
      <c r="TBQ87" s="209"/>
      <c r="TBR87" s="209"/>
      <c r="TBS87" s="209"/>
      <c r="TBT87" s="209"/>
      <c r="TBU87" s="209"/>
      <c r="TBV87" s="209"/>
      <c r="TBW87" s="209"/>
      <c r="TBX87" s="209"/>
      <c r="TBY87" s="209"/>
      <c r="TBZ87" s="209"/>
      <c r="TCA87" s="209"/>
      <c r="TCB87" s="209"/>
      <c r="TCC87" s="209"/>
      <c r="TCD87" s="209"/>
      <c r="TCE87" s="209"/>
      <c r="TCF87" s="209"/>
      <c r="TCG87" s="209"/>
      <c r="TCH87" s="209"/>
      <c r="TCI87" s="209"/>
      <c r="TCJ87" s="209"/>
      <c r="TCK87" s="209"/>
      <c r="TCL87" s="209"/>
      <c r="TCM87" s="209"/>
      <c r="TCN87" s="209"/>
      <c r="TCO87" s="209"/>
      <c r="TCP87" s="209"/>
      <c r="TCQ87" s="209"/>
      <c r="TCR87" s="209"/>
      <c r="TCS87" s="209"/>
      <c r="TCT87" s="209"/>
      <c r="TCU87" s="209"/>
      <c r="TCV87" s="209"/>
      <c r="TCW87" s="209"/>
      <c r="TCX87" s="209"/>
      <c r="TCY87" s="209"/>
      <c r="TCZ87" s="209"/>
      <c r="TDA87" s="209"/>
      <c r="TDB87" s="209"/>
      <c r="TDC87" s="209"/>
      <c r="TDD87" s="209"/>
      <c r="TDE87" s="209"/>
      <c r="TDF87" s="209"/>
      <c r="TDG87" s="209"/>
      <c r="TDH87" s="209"/>
      <c r="TDI87" s="209"/>
      <c r="TDJ87" s="209"/>
      <c r="TDK87" s="209"/>
      <c r="TDL87" s="209"/>
      <c r="TDM87" s="209"/>
      <c r="TDN87" s="209"/>
      <c r="TDO87" s="209"/>
      <c r="TDP87" s="209"/>
      <c r="TDQ87" s="209"/>
      <c r="TDR87" s="209"/>
      <c r="TDS87" s="209"/>
      <c r="TDT87" s="209"/>
      <c r="TDU87" s="209"/>
      <c r="TDV87" s="209"/>
      <c r="TDW87" s="209"/>
      <c r="TDX87" s="209"/>
      <c r="TDY87" s="209"/>
      <c r="TDZ87" s="209"/>
      <c r="TEA87" s="209"/>
      <c r="TEB87" s="209"/>
      <c r="TEC87" s="209"/>
      <c r="TED87" s="209"/>
      <c r="TEE87" s="209"/>
      <c r="TEF87" s="209"/>
      <c r="TEG87" s="209"/>
      <c r="TEH87" s="209"/>
      <c r="TEI87" s="209"/>
      <c r="TEJ87" s="209"/>
      <c r="TEK87" s="209"/>
      <c r="TEL87" s="209"/>
      <c r="TEM87" s="209"/>
      <c r="TEN87" s="209"/>
      <c r="TEO87" s="209"/>
      <c r="TEP87" s="209"/>
      <c r="TEQ87" s="209"/>
      <c r="TER87" s="209"/>
      <c r="TES87" s="209"/>
      <c r="TET87" s="209"/>
      <c r="TEU87" s="209"/>
      <c r="TEV87" s="209"/>
      <c r="TEW87" s="209"/>
      <c r="TEX87" s="209"/>
      <c r="TEY87" s="209"/>
      <c r="TEZ87" s="209"/>
      <c r="TFA87" s="209"/>
      <c r="TFB87" s="209"/>
      <c r="TFC87" s="209"/>
      <c r="TFD87" s="209"/>
      <c r="TFE87" s="209"/>
      <c r="TFF87" s="209"/>
      <c r="TFG87" s="209"/>
      <c r="TFH87" s="209"/>
      <c r="TFI87" s="209"/>
      <c r="TFJ87" s="209"/>
      <c r="TFK87" s="209"/>
      <c r="TFL87" s="209"/>
      <c r="TFM87" s="209"/>
      <c r="TFN87" s="209"/>
      <c r="TFO87" s="209"/>
      <c r="TFP87" s="209"/>
      <c r="TFQ87" s="209"/>
      <c r="TFR87" s="209"/>
      <c r="TFS87" s="209"/>
      <c r="TFT87" s="209"/>
      <c r="TFU87" s="209"/>
      <c r="TFV87" s="209"/>
      <c r="TFW87" s="209"/>
      <c r="TFX87" s="209"/>
      <c r="TFY87" s="209"/>
      <c r="TFZ87" s="209"/>
      <c r="TGA87" s="209"/>
      <c r="TGB87" s="209"/>
      <c r="TGC87" s="209"/>
      <c r="TGD87" s="209"/>
      <c r="TGE87" s="209"/>
      <c r="TGF87" s="209"/>
      <c r="TGG87" s="209"/>
      <c r="TGH87" s="209"/>
      <c r="TGI87" s="209"/>
      <c r="TGJ87" s="209"/>
      <c r="TGK87" s="209"/>
      <c r="TGL87" s="209"/>
      <c r="TGM87" s="209"/>
      <c r="TGN87" s="209"/>
      <c r="TGO87" s="209"/>
      <c r="TGP87" s="209"/>
      <c r="TGQ87" s="209"/>
      <c r="TGR87" s="209"/>
      <c r="TGS87" s="209"/>
      <c r="TGT87" s="209"/>
      <c r="TGU87" s="209"/>
      <c r="TGV87" s="209"/>
      <c r="TGW87" s="209"/>
      <c r="TGX87" s="209"/>
      <c r="TGY87" s="209"/>
      <c r="TGZ87" s="209"/>
      <c r="THA87" s="209"/>
      <c r="THB87" s="209"/>
      <c r="THC87" s="209"/>
      <c r="THD87" s="209"/>
      <c r="THE87" s="209"/>
      <c r="THF87" s="209"/>
      <c r="THG87" s="209"/>
      <c r="THH87" s="209"/>
      <c r="THI87" s="209"/>
      <c r="THJ87" s="209"/>
      <c r="THK87" s="209"/>
      <c r="THL87" s="209"/>
      <c r="THM87" s="209"/>
      <c r="THN87" s="209"/>
      <c r="THO87" s="209"/>
      <c r="THP87" s="209"/>
      <c r="THQ87" s="209"/>
      <c r="THR87" s="209"/>
      <c r="THS87" s="209"/>
      <c r="THT87" s="209"/>
      <c r="THU87" s="209"/>
      <c r="THV87" s="209"/>
      <c r="THW87" s="209"/>
      <c r="THX87" s="209"/>
      <c r="THY87" s="209"/>
      <c r="THZ87" s="209"/>
      <c r="TIA87" s="209"/>
      <c r="TIB87" s="209"/>
      <c r="TIC87" s="209"/>
      <c r="TID87" s="209"/>
      <c r="TIE87" s="209"/>
      <c r="TIF87" s="209"/>
      <c r="TIG87" s="209"/>
      <c r="TIH87" s="209"/>
      <c r="TII87" s="209"/>
      <c r="TIJ87" s="209"/>
      <c r="TIK87" s="209"/>
      <c r="TIL87" s="209"/>
      <c r="TIM87" s="209"/>
      <c r="TIN87" s="209"/>
      <c r="TIO87" s="209"/>
      <c r="TIP87" s="209"/>
      <c r="TIQ87" s="209"/>
      <c r="TIR87" s="209"/>
      <c r="TIS87" s="209"/>
      <c r="TIT87" s="209"/>
      <c r="TIU87" s="209"/>
      <c r="TIV87" s="209"/>
      <c r="TIW87" s="209"/>
      <c r="TIX87" s="209"/>
      <c r="TIY87" s="209"/>
      <c r="TIZ87" s="209"/>
      <c r="TJA87" s="209"/>
      <c r="TJB87" s="209"/>
      <c r="TJC87" s="209"/>
      <c r="TJD87" s="209"/>
      <c r="TJE87" s="209"/>
      <c r="TJF87" s="209"/>
      <c r="TJG87" s="209"/>
      <c r="TJH87" s="209"/>
      <c r="TJI87" s="209"/>
      <c r="TJJ87" s="209"/>
      <c r="TJK87" s="209"/>
      <c r="TJL87" s="209"/>
      <c r="TJM87" s="209"/>
      <c r="TJN87" s="209"/>
      <c r="TJO87" s="209"/>
      <c r="TJP87" s="209"/>
      <c r="TJQ87" s="209"/>
      <c r="TJR87" s="209"/>
      <c r="TJS87" s="209"/>
      <c r="TJT87" s="209"/>
      <c r="TJU87" s="209"/>
      <c r="TJV87" s="209"/>
      <c r="TJW87" s="209"/>
      <c r="TJX87" s="209"/>
      <c r="TJY87" s="209"/>
      <c r="TJZ87" s="209"/>
      <c r="TKA87" s="209"/>
      <c r="TKB87" s="209"/>
      <c r="TKC87" s="209"/>
      <c r="TKD87" s="209"/>
      <c r="TKE87" s="209"/>
      <c r="TKF87" s="209"/>
      <c r="TKG87" s="209"/>
      <c r="TKH87" s="209"/>
      <c r="TKI87" s="209"/>
      <c r="TKJ87" s="209"/>
      <c r="TKK87" s="209"/>
      <c r="TKL87" s="209"/>
      <c r="TKM87" s="209"/>
      <c r="TKN87" s="209"/>
      <c r="TKO87" s="209"/>
      <c r="TKP87" s="209"/>
      <c r="TKQ87" s="209"/>
      <c r="TKR87" s="209"/>
      <c r="TKS87" s="209"/>
      <c r="TKT87" s="209"/>
      <c r="TKU87" s="209"/>
      <c r="TKV87" s="209"/>
      <c r="TKW87" s="209"/>
      <c r="TKX87" s="209"/>
      <c r="TKY87" s="209"/>
      <c r="TKZ87" s="209"/>
      <c r="TLA87" s="209"/>
      <c r="TLB87" s="209"/>
      <c r="TLC87" s="209"/>
      <c r="TLD87" s="209"/>
      <c r="TLE87" s="209"/>
      <c r="TLF87" s="209"/>
      <c r="TLG87" s="209"/>
      <c r="TLH87" s="209"/>
      <c r="TLI87" s="209"/>
      <c r="TLJ87" s="209"/>
      <c r="TLK87" s="209"/>
      <c r="TLL87" s="209"/>
      <c r="TLM87" s="209"/>
      <c r="TLN87" s="209"/>
      <c r="TLO87" s="209"/>
      <c r="TLP87" s="209"/>
      <c r="TLQ87" s="209"/>
      <c r="TLR87" s="209"/>
      <c r="TLS87" s="209"/>
      <c r="TLT87" s="209"/>
      <c r="TLU87" s="209"/>
      <c r="TLV87" s="209"/>
      <c r="TLW87" s="209"/>
      <c r="TLX87" s="209"/>
      <c r="TLY87" s="209"/>
      <c r="TLZ87" s="209"/>
      <c r="TMA87" s="209"/>
      <c r="TMB87" s="209"/>
      <c r="TMC87" s="209"/>
      <c r="TMD87" s="209"/>
      <c r="TME87" s="209"/>
      <c r="TMF87" s="209"/>
      <c r="TMG87" s="209"/>
      <c r="TMH87" s="209"/>
      <c r="TMI87" s="209"/>
      <c r="TMJ87" s="209"/>
      <c r="TMK87" s="209"/>
      <c r="TML87" s="209"/>
      <c r="TMM87" s="209"/>
      <c r="TMN87" s="209"/>
      <c r="TMO87" s="209"/>
      <c r="TMP87" s="209"/>
      <c r="TMQ87" s="209"/>
      <c r="TMR87" s="209"/>
      <c r="TMS87" s="209"/>
      <c r="TMT87" s="209"/>
      <c r="TMU87" s="209"/>
      <c r="TMV87" s="209"/>
      <c r="TMW87" s="209"/>
      <c r="TMX87" s="209"/>
      <c r="TMY87" s="209"/>
      <c r="TMZ87" s="209"/>
      <c r="TNA87" s="209"/>
      <c r="TNB87" s="209"/>
      <c r="TNC87" s="209"/>
      <c r="TND87" s="209"/>
      <c r="TNE87" s="209"/>
      <c r="TNF87" s="209"/>
      <c r="TNG87" s="209"/>
      <c r="TNH87" s="209"/>
      <c r="TNI87" s="209"/>
      <c r="TNJ87" s="209"/>
      <c r="TNK87" s="209"/>
      <c r="TNL87" s="209"/>
      <c r="TNM87" s="209"/>
      <c r="TNN87" s="209"/>
      <c r="TNO87" s="209"/>
      <c r="TNP87" s="209"/>
      <c r="TNQ87" s="209"/>
      <c r="TNR87" s="209"/>
      <c r="TNS87" s="209"/>
      <c r="TNT87" s="209"/>
      <c r="TNU87" s="209"/>
      <c r="TNV87" s="209"/>
      <c r="TNW87" s="209"/>
      <c r="TNX87" s="209"/>
      <c r="TNY87" s="209"/>
      <c r="TNZ87" s="209"/>
      <c r="TOA87" s="209"/>
      <c r="TOB87" s="209"/>
      <c r="TOC87" s="209"/>
      <c r="TOD87" s="209"/>
      <c r="TOE87" s="209"/>
      <c r="TOF87" s="209"/>
      <c r="TOG87" s="209"/>
      <c r="TOH87" s="209"/>
      <c r="TOI87" s="209"/>
      <c r="TOJ87" s="209"/>
      <c r="TOK87" s="209"/>
      <c r="TOL87" s="209"/>
      <c r="TOM87" s="209"/>
      <c r="TON87" s="209"/>
      <c r="TOO87" s="209"/>
      <c r="TOP87" s="209"/>
      <c r="TOQ87" s="209"/>
      <c r="TOR87" s="209"/>
      <c r="TOS87" s="209"/>
      <c r="TOT87" s="209"/>
      <c r="TOU87" s="209"/>
      <c r="TOV87" s="209"/>
      <c r="TOW87" s="209"/>
      <c r="TOX87" s="209"/>
      <c r="TOY87" s="209"/>
      <c r="TOZ87" s="209"/>
      <c r="TPA87" s="209"/>
      <c r="TPB87" s="209"/>
      <c r="TPC87" s="209"/>
      <c r="TPD87" s="209"/>
      <c r="TPE87" s="209"/>
      <c r="TPF87" s="209"/>
      <c r="TPG87" s="209"/>
      <c r="TPH87" s="209"/>
      <c r="TPI87" s="209"/>
      <c r="TPJ87" s="209"/>
      <c r="TPK87" s="209"/>
      <c r="TPL87" s="209"/>
      <c r="TPM87" s="209"/>
      <c r="TPN87" s="209"/>
      <c r="TPO87" s="209"/>
      <c r="TPP87" s="209"/>
      <c r="TPQ87" s="209"/>
      <c r="TPR87" s="209"/>
      <c r="TPS87" s="209"/>
      <c r="TPT87" s="209"/>
      <c r="TPU87" s="209"/>
      <c r="TPV87" s="209"/>
      <c r="TPW87" s="209"/>
      <c r="TPX87" s="209"/>
      <c r="TPY87" s="209"/>
      <c r="TPZ87" s="209"/>
      <c r="TQA87" s="209"/>
      <c r="TQB87" s="209"/>
      <c r="TQC87" s="209"/>
      <c r="TQD87" s="209"/>
      <c r="TQE87" s="209"/>
      <c r="TQF87" s="209"/>
      <c r="TQG87" s="209"/>
      <c r="TQH87" s="209"/>
      <c r="TQI87" s="209"/>
      <c r="TQJ87" s="209"/>
      <c r="TQK87" s="209"/>
      <c r="TQL87" s="209"/>
      <c r="TQM87" s="209"/>
      <c r="TQN87" s="209"/>
      <c r="TQO87" s="209"/>
      <c r="TQP87" s="209"/>
      <c r="TQQ87" s="209"/>
      <c r="TQR87" s="209"/>
      <c r="TQS87" s="209"/>
      <c r="TQT87" s="209"/>
      <c r="TQU87" s="209"/>
      <c r="TQV87" s="209"/>
      <c r="TQW87" s="209"/>
      <c r="TQX87" s="209"/>
      <c r="TQY87" s="209"/>
      <c r="TQZ87" s="209"/>
      <c r="TRA87" s="209"/>
      <c r="TRB87" s="209"/>
      <c r="TRC87" s="209"/>
      <c r="TRD87" s="209"/>
      <c r="TRE87" s="209"/>
      <c r="TRF87" s="209"/>
      <c r="TRG87" s="209"/>
      <c r="TRH87" s="209"/>
      <c r="TRI87" s="209"/>
      <c r="TRJ87" s="209"/>
      <c r="TRK87" s="209"/>
      <c r="TRL87" s="209"/>
      <c r="TRM87" s="209"/>
      <c r="TRN87" s="209"/>
      <c r="TRO87" s="209"/>
      <c r="TRP87" s="209"/>
      <c r="TRQ87" s="209"/>
      <c r="TRR87" s="209"/>
      <c r="TRS87" s="209"/>
      <c r="TRT87" s="209"/>
      <c r="TRU87" s="209"/>
      <c r="TRV87" s="209"/>
      <c r="TRW87" s="209"/>
      <c r="TRX87" s="209"/>
      <c r="TRY87" s="209"/>
      <c r="TRZ87" s="209"/>
      <c r="TSA87" s="209"/>
      <c r="TSB87" s="209"/>
      <c r="TSC87" s="209"/>
      <c r="TSD87" s="209"/>
      <c r="TSE87" s="209"/>
      <c r="TSF87" s="209"/>
      <c r="TSG87" s="209"/>
      <c r="TSH87" s="209"/>
      <c r="TSI87" s="209"/>
      <c r="TSJ87" s="209"/>
      <c r="TSK87" s="209"/>
      <c r="TSL87" s="209"/>
      <c r="TSM87" s="209"/>
      <c r="TSN87" s="209"/>
      <c r="TSO87" s="209"/>
      <c r="TSP87" s="209"/>
      <c r="TSQ87" s="209"/>
      <c r="TSR87" s="209"/>
      <c r="TSS87" s="209"/>
      <c r="TST87" s="209"/>
      <c r="TSU87" s="209"/>
      <c r="TSV87" s="209"/>
      <c r="TSW87" s="209"/>
      <c r="TSX87" s="209"/>
      <c r="TSY87" s="209"/>
      <c r="TSZ87" s="209"/>
      <c r="TTA87" s="209"/>
      <c r="TTB87" s="209"/>
      <c r="TTC87" s="209"/>
      <c r="TTD87" s="209"/>
      <c r="TTE87" s="209"/>
      <c r="TTF87" s="209"/>
      <c r="TTG87" s="209"/>
      <c r="TTH87" s="209"/>
      <c r="TTI87" s="209"/>
      <c r="TTJ87" s="209"/>
      <c r="TTK87" s="209"/>
      <c r="TTL87" s="209"/>
      <c r="TTM87" s="209"/>
      <c r="TTN87" s="209"/>
      <c r="TTO87" s="209"/>
      <c r="TTP87" s="209"/>
      <c r="TTQ87" s="209"/>
      <c r="TTR87" s="209"/>
      <c r="TTS87" s="209"/>
      <c r="TTT87" s="209"/>
      <c r="TTU87" s="209"/>
      <c r="TTV87" s="209"/>
      <c r="TTW87" s="209"/>
      <c r="TTX87" s="209"/>
      <c r="TTY87" s="209"/>
      <c r="TTZ87" s="209"/>
      <c r="TUA87" s="209"/>
      <c r="TUB87" s="209"/>
      <c r="TUC87" s="209"/>
      <c r="TUD87" s="209"/>
      <c r="TUE87" s="209"/>
      <c r="TUF87" s="209"/>
      <c r="TUG87" s="209"/>
      <c r="TUH87" s="209"/>
      <c r="TUI87" s="209"/>
      <c r="TUJ87" s="209"/>
      <c r="TUK87" s="209"/>
      <c r="TUL87" s="209"/>
      <c r="TUM87" s="209"/>
      <c r="TUN87" s="209"/>
      <c r="TUO87" s="209"/>
      <c r="TUP87" s="209"/>
      <c r="TUQ87" s="209"/>
      <c r="TUR87" s="209"/>
      <c r="TUS87" s="209"/>
      <c r="TUT87" s="209"/>
      <c r="TUU87" s="209"/>
      <c r="TUV87" s="209"/>
      <c r="TUW87" s="209"/>
      <c r="TUX87" s="209"/>
      <c r="TUY87" s="209"/>
      <c r="TUZ87" s="209"/>
      <c r="TVA87" s="209"/>
      <c r="TVB87" s="209"/>
      <c r="TVC87" s="209"/>
      <c r="TVD87" s="209"/>
      <c r="TVE87" s="209"/>
      <c r="TVF87" s="209"/>
      <c r="TVG87" s="209"/>
      <c r="TVH87" s="209"/>
      <c r="TVI87" s="209"/>
      <c r="TVJ87" s="209"/>
      <c r="TVK87" s="209"/>
      <c r="TVL87" s="209"/>
      <c r="TVM87" s="209"/>
      <c r="TVN87" s="209"/>
      <c r="TVO87" s="209"/>
      <c r="TVP87" s="209"/>
      <c r="TVQ87" s="209"/>
      <c r="TVR87" s="209"/>
      <c r="TVS87" s="209"/>
      <c r="TVT87" s="209"/>
      <c r="TVU87" s="209"/>
      <c r="TVV87" s="209"/>
      <c r="TVW87" s="209"/>
      <c r="TVX87" s="209"/>
      <c r="TVY87" s="209"/>
      <c r="TVZ87" s="209"/>
      <c r="TWA87" s="209"/>
      <c r="TWB87" s="209"/>
      <c r="TWC87" s="209"/>
      <c r="TWD87" s="209"/>
      <c r="TWE87" s="209"/>
      <c r="TWF87" s="209"/>
      <c r="TWG87" s="209"/>
      <c r="TWH87" s="209"/>
      <c r="TWI87" s="209"/>
      <c r="TWJ87" s="209"/>
      <c r="TWK87" s="209"/>
      <c r="TWL87" s="209"/>
      <c r="TWM87" s="209"/>
      <c r="TWN87" s="209"/>
      <c r="TWO87" s="209"/>
      <c r="TWP87" s="209"/>
      <c r="TWQ87" s="209"/>
      <c r="TWR87" s="209"/>
      <c r="TWS87" s="209"/>
      <c r="TWT87" s="209"/>
      <c r="TWU87" s="209"/>
      <c r="TWV87" s="209"/>
      <c r="TWW87" s="209"/>
      <c r="TWX87" s="209"/>
      <c r="TWY87" s="209"/>
      <c r="TWZ87" s="209"/>
      <c r="TXA87" s="209"/>
      <c r="TXB87" s="209"/>
      <c r="TXC87" s="209"/>
      <c r="TXD87" s="209"/>
      <c r="TXE87" s="209"/>
      <c r="TXF87" s="209"/>
      <c r="TXG87" s="209"/>
      <c r="TXH87" s="209"/>
      <c r="TXI87" s="209"/>
      <c r="TXJ87" s="209"/>
      <c r="TXK87" s="209"/>
      <c r="TXL87" s="209"/>
      <c r="TXM87" s="209"/>
      <c r="TXN87" s="209"/>
      <c r="TXO87" s="209"/>
      <c r="TXP87" s="209"/>
      <c r="TXQ87" s="209"/>
      <c r="TXR87" s="209"/>
      <c r="TXS87" s="209"/>
      <c r="TXT87" s="209"/>
      <c r="TXU87" s="209"/>
      <c r="TXV87" s="209"/>
      <c r="TXW87" s="209"/>
      <c r="TXX87" s="209"/>
      <c r="TXY87" s="209"/>
      <c r="TXZ87" s="209"/>
      <c r="TYA87" s="209"/>
      <c r="TYB87" s="209"/>
      <c r="TYC87" s="209"/>
      <c r="TYD87" s="209"/>
      <c r="TYE87" s="209"/>
      <c r="TYF87" s="209"/>
      <c r="TYG87" s="209"/>
      <c r="TYH87" s="209"/>
      <c r="TYI87" s="209"/>
      <c r="TYJ87" s="209"/>
      <c r="TYK87" s="209"/>
      <c r="TYL87" s="209"/>
      <c r="TYM87" s="209"/>
      <c r="TYN87" s="209"/>
      <c r="TYO87" s="209"/>
      <c r="TYP87" s="209"/>
      <c r="TYQ87" s="209"/>
      <c r="TYR87" s="209"/>
      <c r="TYS87" s="209"/>
      <c r="TYT87" s="209"/>
      <c r="TYU87" s="209"/>
      <c r="TYV87" s="209"/>
      <c r="TYW87" s="209"/>
      <c r="TYX87" s="209"/>
      <c r="TYY87" s="209"/>
      <c r="TYZ87" s="209"/>
      <c r="TZA87" s="209"/>
      <c r="TZB87" s="209"/>
      <c r="TZC87" s="209"/>
      <c r="TZD87" s="209"/>
      <c r="TZE87" s="209"/>
      <c r="TZF87" s="209"/>
      <c r="TZG87" s="209"/>
      <c r="TZH87" s="209"/>
      <c r="TZI87" s="209"/>
      <c r="TZJ87" s="209"/>
      <c r="TZK87" s="209"/>
      <c r="TZL87" s="209"/>
      <c r="TZM87" s="209"/>
      <c r="TZN87" s="209"/>
      <c r="TZO87" s="209"/>
      <c r="TZP87" s="209"/>
      <c r="TZQ87" s="209"/>
      <c r="TZR87" s="209"/>
      <c r="TZS87" s="209"/>
      <c r="TZT87" s="209"/>
      <c r="TZU87" s="209"/>
      <c r="TZV87" s="209"/>
      <c r="TZW87" s="209"/>
      <c r="TZX87" s="209"/>
      <c r="TZY87" s="209"/>
      <c r="TZZ87" s="209"/>
      <c r="UAA87" s="209"/>
      <c r="UAB87" s="209"/>
      <c r="UAC87" s="209"/>
      <c r="UAD87" s="209"/>
      <c r="UAE87" s="209"/>
      <c r="UAF87" s="209"/>
      <c r="UAG87" s="209"/>
      <c r="UAH87" s="209"/>
      <c r="UAI87" s="209"/>
      <c r="UAJ87" s="209"/>
      <c r="UAK87" s="209"/>
      <c r="UAL87" s="209"/>
      <c r="UAM87" s="209"/>
      <c r="UAN87" s="209"/>
      <c r="UAO87" s="209"/>
      <c r="UAP87" s="209"/>
      <c r="UAQ87" s="209"/>
      <c r="UAR87" s="209"/>
      <c r="UAS87" s="209"/>
      <c r="UAT87" s="209"/>
      <c r="UAU87" s="209"/>
      <c r="UAV87" s="209"/>
      <c r="UAW87" s="209"/>
      <c r="UAX87" s="209"/>
      <c r="UAY87" s="209"/>
      <c r="UAZ87" s="209"/>
      <c r="UBA87" s="209"/>
      <c r="UBB87" s="209"/>
      <c r="UBC87" s="209"/>
      <c r="UBD87" s="209"/>
      <c r="UBE87" s="209"/>
      <c r="UBF87" s="209"/>
      <c r="UBG87" s="209"/>
      <c r="UBH87" s="209"/>
      <c r="UBI87" s="209"/>
      <c r="UBJ87" s="209"/>
      <c r="UBK87" s="209"/>
      <c r="UBL87" s="209"/>
      <c r="UBM87" s="209"/>
      <c r="UBN87" s="209"/>
      <c r="UBO87" s="209"/>
      <c r="UBP87" s="209"/>
      <c r="UBQ87" s="209"/>
      <c r="UBR87" s="209"/>
      <c r="UBS87" s="209"/>
      <c r="UBT87" s="209"/>
      <c r="UBU87" s="209"/>
      <c r="UBV87" s="209"/>
      <c r="UBW87" s="209"/>
      <c r="UBX87" s="209"/>
      <c r="UBY87" s="209"/>
      <c r="UBZ87" s="209"/>
      <c r="UCA87" s="209"/>
      <c r="UCB87" s="209"/>
      <c r="UCC87" s="209"/>
      <c r="UCD87" s="209"/>
      <c r="UCE87" s="209"/>
      <c r="UCF87" s="209"/>
      <c r="UCG87" s="209"/>
      <c r="UCH87" s="209"/>
      <c r="UCI87" s="209"/>
      <c r="UCJ87" s="209"/>
      <c r="UCK87" s="209"/>
      <c r="UCL87" s="209"/>
      <c r="UCM87" s="209"/>
      <c r="UCN87" s="209"/>
      <c r="UCO87" s="209"/>
      <c r="UCP87" s="209"/>
      <c r="UCQ87" s="209"/>
      <c r="UCR87" s="209"/>
      <c r="UCS87" s="209"/>
      <c r="UCT87" s="209"/>
      <c r="UCU87" s="209"/>
      <c r="UCV87" s="209"/>
      <c r="UCW87" s="209"/>
      <c r="UCX87" s="209"/>
      <c r="UCY87" s="209"/>
      <c r="UCZ87" s="209"/>
      <c r="UDA87" s="209"/>
      <c r="UDB87" s="209"/>
      <c r="UDC87" s="209"/>
      <c r="UDD87" s="209"/>
      <c r="UDE87" s="209"/>
      <c r="UDF87" s="209"/>
      <c r="UDG87" s="209"/>
      <c r="UDH87" s="209"/>
      <c r="UDI87" s="209"/>
      <c r="UDJ87" s="209"/>
      <c r="UDK87" s="209"/>
      <c r="UDL87" s="209"/>
      <c r="UDM87" s="209"/>
      <c r="UDN87" s="209"/>
      <c r="UDO87" s="209"/>
      <c r="UDP87" s="209"/>
      <c r="UDQ87" s="209"/>
      <c r="UDR87" s="209"/>
      <c r="UDS87" s="209"/>
      <c r="UDT87" s="209"/>
      <c r="UDU87" s="209"/>
      <c r="UDV87" s="209"/>
      <c r="UDW87" s="209"/>
      <c r="UDX87" s="209"/>
      <c r="UDY87" s="209"/>
      <c r="UDZ87" s="209"/>
      <c r="UEA87" s="209"/>
      <c r="UEB87" s="209"/>
      <c r="UEC87" s="209"/>
      <c r="UED87" s="209"/>
      <c r="UEE87" s="209"/>
      <c r="UEF87" s="209"/>
      <c r="UEG87" s="209"/>
      <c r="UEH87" s="209"/>
      <c r="UEI87" s="209"/>
      <c r="UEJ87" s="209"/>
      <c r="UEK87" s="209"/>
      <c r="UEL87" s="209"/>
      <c r="UEM87" s="209"/>
      <c r="UEN87" s="209"/>
      <c r="UEO87" s="209"/>
      <c r="UEP87" s="209"/>
      <c r="UEQ87" s="209"/>
      <c r="UER87" s="209"/>
      <c r="UES87" s="209"/>
      <c r="UET87" s="209"/>
      <c r="UEU87" s="209"/>
      <c r="UEV87" s="209"/>
      <c r="UEW87" s="209"/>
      <c r="UEX87" s="209"/>
      <c r="UEY87" s="209"/>
      <c r="UEZ87" s="209"/>
      <c r="UFA87" s="209"/>
      <c r="UFB87" s="209"/>
      <c r="UFC87" s="209"/>
      <c r="UFD87" s="209"/>
      <c r="UFE87" s="209"/>
      <c r="UFF87" s="209"/>
      <c r="UFG87" s="209"/>
      <c r="UFH87" s="209"/>
      <c r="UFI87" s="209"/>
      <c r="UFJ87" s="209"/>
      <c r="UFK87" s="209"/>
      <c r="UFL87" s="209"/>
      <c r="UFM87" s="209"/>
      <c r="UFN87" s="209"/>
      <c r="UFO87" s="209"/>
      <c r="UFP87" s="209"/>
      <c r="UFQ87" s="209"/>
      <c r="UFR87" s="209"/>
      <c r="UFS87" s="209"/>
      <c r="UFT87" s="209"/>
      <c r="UFU87" s="209"/>
      <c r="UFV87" s="209"/>
      <c r="UFW87" s="209"/>
      <c r="UFX87" s="209"/>
      <c r="UFY87" s="209"/>
      <c r="UFZ87" s="209"/>
      <c r="UGA87" s="209"/>
      <c r="UGB87" s="209"/>
      <c r="UGC87" s="209"/>
      <c r="UGD87" s="209"/>
      <c r="UGE87" s="209"/>
      <c r="UGF87" s="209"/>
      <c r="UGG87" s="209"/>
      <c r="UGH87" s="209"/>
      <c r="UGI87" s="209"/>
      <c r="UGJ87" s="209"/>
      <c r="UGK87" s="209"/>
      <c r="UGL87" s="209"/>
      <c r="UGM87" s="209"/>
      <c r="UGN87" s="209"/>
      <c r="UGO87" s="209"/>
      <c r="UGP87" s="209"/>
      <c r="UGQ87" s="209"/>
      <c r="UGR87" s="209"/>
      <c r="UGS87" s="209"/>
      <c r="UGT87" s="209"/>
      <c r="UGU87" s="209"/>
      <c r="UGV87" s="209"/>
      <c r="UGW87" s="209"/>
      <c r="UGX87" s="209"/>
      <c r="UGY87" s="209"/>
      <c r="UGZ87" s="209"/>
      <c r="UHA87" s="209"/>
      <c r="UHB87" s="209"/>
      <c r="UHC87" s="209"/>
      <c r="UHD87" s="209"/>
      <c r="UHE87" s="209"/>
      <c r="UHF87" s="209"/>
      <c r="UHG87" s="209"/>
      <c r="UHH87" s="209"/>
      <c r="UHI87" s="209"/>
      <c r="UHJ87" s="209"/>
      <c r="UHK87" s="209"/>
      <c r="UHL87" s="209"/>
      <c r="UHM87" s="209"/>
      <c r="UHN87" s="209"/>
      <c r="UHO87" s="209"/>
      <c r="UHP87" s="209"/>
      <c r="UHQ87" s="209"/>
      <c r="UHR87" s="209"/>
      <c r="UHS87" s="209"/>
      <c r="UHT87" s="209"/>
      <c r="UHU87" s="209"/>
      <c r="UHV87" s="209"/>
      <c r="UHW87" s="209"/>
      <c r="UHX87" s="209"/>
      <c r="UHY87" s="209"/>
      <c r="UHZ87" s="209"/>
      <c r="UIA87" s="209"/>
      <c r="UIB87" s="209"/>
      <c r="UIC87" s="209"/>
      <c r="UID87" s="209"/>
      <c r="UIE87" s="209"/>
      <c r="UIF87" s="209"/>
      <c r="UIG87" s="209"/>
      <c r="UIH87" s="209"/>
      <c r="UII87" s="209"/>
      <c r="UIJ87" s="209"/>
      <c r="UIK87" s="209"/>
      <c r="UIL87" s="209"/>
      <c r="UIM87" s="209"/>
      <c r="UIN87" s="209"/>
      <c r="UIO87" s="209"/>
      <c r="UIP87" s="209"/>
      <c r="UIQ87" s="209"/>
      <c r="UIR87" s="209"/>
      <c r="UIS87" s="209"/>
      <c r="UIT87" s="209"/>
      <c r="UIU87" s="209"/>
      <c r="UIV87" s="209"/>
      <c r="UIW87" s="209"/>
      <c r="UIX87" s="209"/>
      <c r="UIY87" s="209"/>
      <c r="UIZ87" s="209"/>
      <c r="UJA87" s="209"/>
      <c r="UJB87" s="209"/>
      <c r="UJC87" s="209"/>
      <c r="UJD87" s="209"/>
      <c r="UJE87" s="209"/>
      <c r="UJF87" s="209"/>
      <c r="UJG87" s="209"/>
      <c r="UJH87" s="209"/>
      <c r="UJI87" s="209"/>
      <c r="UJJ87" s="209"/>
      <c r="UJK87" s="209"/>
      <c r="UJL87" s="209"/>
      <c r="UJM87" s="209"/>
      <c r="UJN87" s="209"/>
      <c r="UJO87" s="209"/>
      <c r="UJP87" s="209"/>
      <c r="UJQ87" s="209"/>
      <c r="UJR87" s="209"/>
      <c r="UJS87" s="209"/>
      <c r="UJT87" s="209"/>
      <c r="UJU87" s="209"/>
      <c r="UJV87" s="209"/>
      <c r="UJW87" s="209"/>
      <c r="UJX87" s="209"/>
      <c r="UJY87" s="209"/>
      <c r="UJZ87" s="209"/>
      <c r="UKA87" s="209"/>
      <c r="UKB87" s="209"/>
      <c r="UKC87" s="209"/>
      <c r="UKD87" s="209"/>
      <c r="UKE87" s="209"/>
      <c r="UKF87" s="209"/>
      <c r="UKG87" s="209"/>
      <c r="UKH87" s="209"/>
      <c r="UKI87" s="209"/>
      <c r="UKJ87" s="209"/>
      <c r="UKK87" s="209"/>
      <c r="UKL87" s="209"/>
      <c r="UKM87" s="209"/>
      <c r="UKN87" s="209"/>
      <c r="UKO87" s="209"/>
      <c r="UKP87" s="209"/>
      <c r="UKQ87" s="209"/>
      <c r="UKR87" s="209"/>
      <c r="UKS87" s="209"/>
      <c r="UKT87" s="209"/>
      <c r="UKU87" s="209"/>
      <c r="UKV87" s="209"/>
      <c r="UKW87" s="209"/>
      <c r="UKX87" s="209"/>
      <c r="UKY87" s="209"/>
      <c r="UKZ87" s="209"/>
      <c r="ULA87" s="209"/>
      <c r="ULB87" s="209"/>
      <c r="ULC87" s="209"/>
      <c r="ULD87" s="209"/>
      <c r="ULE87" s="209"/>
      <c r="ULF87" s="209"/>
      <c r="ULG87" s="209"/>
      <c r="ULH87" s="209"/>
      <c r="ULI87" s="209"/>
      <c r="ULJ87" s="209"/>
      <c r="ULK87" s="209"/>
      <c r="ULL87" s="209"/>
      <c r="ULM87" s="209"/>
      <c r="ULN87" s="209"/>
      <c r="ULO87" s="209"/>
      <c r="ULP87" s="209"/>
      <c r="ULQ87" s="209"/>
      <c r="ULR87" s="209"/>
      <c r="ULS87" s="209"/>
      <c r="ULT87" s="209"/>
      <c r="ULU87" s="209"/>
      <c r="ULV87" s="209"/>
      <c r="ULW87" s="209"/>
      <c r="ULX87" s="209"/>
      <c r="ULY87" s="209"/>
      <c r="ULZ87" s="209"/>
      <c r="UMA87" s="209"/>
      <c r="UMB87" s="209"/>
      <c r="UMC87" s="209"/>
      <c r="UMD87" s="209"/>
      <c r="UME87" s="209"/>
      <c r="UMF87" s="209"/>
      <c r="UMG87" s="209"/>
      <c r="UMH87" s="209"/>
      <c r="UMI87" s="209"/>
      <c r="UMJ87" s="209"/>
      <c r="UMK87" s="209"/>
      <c r="UML87" s="209"/>
      <c r="UMM87" s="209"/>
      <c r="UMN87" s="209"/>
      <c r="UMO87" s="209"/>
      <c r="UMP87" s="209"/>
      <c r="UMQ87" s="209"/>
      <c r="UMR87" s="209"/>
      <c r="UMS87" s="209"/>
      <c r="UMT87" s="209"/>
      <c r="UMU87" s="209"/>
      <c r="UMV87" s="209"/>
      <c r="UMW87" s="209"/>
      <c r="UMX87" s="209"/>
      <c r="UMY87" s="209"/>
      <c r="UMZ87" s="209"/>
      <c r="UNA87" s="209"/>
      <c r="UNB87" s="209"/>
      <c r="UNC87" s="209"/>
      <c r="UND87" s="209"/>
      <c r="UNE87" s="209"/>
      <c r="UNF87" s="209"/>
      <c r="UNG87" s="209"/>
      <c r="UNH87" s="209"/>
      <c r="UNI87" s="209"/>
      <c r="UNJ87" s="209"/>
      <c r="UNK87" s="209"/>
      <c r="UNL87" s="209"/>
      <c r="UNM87" s="209"/>
      <c r="UNN87" s="209"/>
      <c r="UNO87" s="209"/>
      <c r="UNP87" s="209"/>
      <c r="UNQ87" s="209"/>
      <c r="UNR87" s="209"/>
      <c r="UNS87" s="209"/>
      <c r="UNT87" s="209"/>
      <c r="UNU87" s="209"/>
      <c r="UNV87" s="209"/>
      <c r="UNW87" s="209"/>
      <c r="UNX87" s="209"/>
      <c r="UNY87" s="209"/>
      <c r="UNZ87" s="209"/>
      <c r="UOA87" s="209"/>
      <c r="UOB87" s="209"/>
      <c r="UOC87" s="209"/>
      <c r="UOD87" s="209"/>
      <c r="UOE87" s="209"/>
      <c r="UOF87" s="209"/>
      <c r="UOG87" s="209"/>
      <c r="UOH87" s="209"/>
      <c r="UOI87" s="209"/>
      <c r="UOJ87" s="209"/>
      <c r="UOK87" s="209"/>
      <c r="UOL87" s="209"/>
      <c r="UOM87" s="209"/>
      <c r="UON87" s="209"/>
      <c r="UOO87" s="209"/>
      <c r="UOP87" s="209"/>
      <c r="UOQ87" s="209"/>
      <c r="UOR87" s="209"/>
      <c r="UOS87" s="209"/>
      <c r="UOT87" s="209"/>
      <c r="UOU87" s="209"/>
      <c r="UOV87" s="209"/>
      <c r="UOW87" s="209"/>
      <c r="UOX87" s="209"/>
      <c r="UOY87" s="209"/>
      <c r="UOZ87" s="209"/>
      <c r="UPA87" s="209"/>
      <c r="UPB87" s="209"/>
      <c r="UPC87" s="209"/>
      <c r="UPD87" s="209"/>
      <c r="UPE87" s="209"/>
      <c r="UPF87" s="209"/>
      <c r="UPG87" s="209"/>
      <c r="UPH87" s="209"/>
      <c r="UPI87" s="209"/>
      <c r="UPJ87" s="209"/>
      <c r="UPK87" s="209"/>
      <c r="UPL87" s="209"/>
      <c r="UPM87" s="209"/>
      <c r="UPN87" s="209"/>
      <c r="UPO87" s="209"/>
      <c r="UPP87" s="209"/>
      <c r="UPQ87" s="209"/>
      <c r="UPR87" s="209"/>
      <c r="UPS87" s="209"/>
      <c r="UPT87" s="209"/>
      <c r="UPU87" s="209"/>
      <c r="UPV87" s="209"/>
      <c r="UPW87" s="209"/>
      <c r="UPX87" s="209"/>
      <c r="UPY87" s="209"/>
      <c r="UPZ87" s="209"/>
      <c r="UQA87" s="209"/>
      <c r="UQB87" s="209"/>
      <c r="UQC87" s="209"/>
      <c r="UQD87" s="209"/>
      <c r="UQE87" s="209"/>
      <c r="UQF87" s="209"/>
      <c r="UQG87" s="209"/>
      <c r="UQH87" s="209"/>
      <c r="UQI87" s="209"/>
      <c r="UQJ87" s="209"/>
      <c r="UQK87" s="209"/>
      <c r="UQL87" s="209"/>
      <c r="UQM87" s="209"/>
      <c r="UQN87" s="209"/>
      <c r="UQO87" s="209"/>
      <c r="UQP87" s="209"/>
      <c r="UQQ87" s="209"/>
      <c r="UQR87" s="209"/>
      <c r="UQS87" s="209"/>
      <c r="UQT87" s="209"/>
      <c r="UQU87" s="209"/>
      <c r="UQV87" s="209"/>
      <c r="UQW87" s="209"/>
      <c r="UQX87" s="209"/>
      <c r="UQY87" s="209"/>
      <c r="UQZ87" s="209"/>
      <c r="URA87" s="209"/>
      <c r="URB87" s="209"/>
      <c r="URC87" s="209"/>
      <c r="URD87" s="209"/>
      <c r="URE87" s="209"/>
      <c r="URF87" s="209"/>
      <c r="URG87" s="209"/>
      <c r="URH87" s="209"/>
      <c r="URI87" s="209"/>
      <c r="URJ87" s="209"/>
      <c r="URK87" s="209"/>
      <c r="URL87" s="209"/>
      <c r="URM87" s="209"/>
      <c r="URN87" s="209"/>
      <c r="URO87" s="209"/>
      <c r="URP87" s="209"/>
      <c r="URQ87" s="209"/>
      <c r="URR87" s="209"/>
      <c r="URS87" s="209"/>
      <c r="URT87" s="209"/>
      <c r="URU87" s="209"/>
      <c r="URV87" s="209"/>
      <c r="URW87" s="209"/>
      <c r="URX87" s="209"/>
      <c r="URY87" s="209"/>
      <c r="URZ87" s="209"/>
      <c r="USA87" s="209"/>
      <c r="USB87" s="209"/>
      <c r="USC87" s="209"/>
      <c r="USD87" s="209"/>
      <c r="USE87" s="209"/>
      <c r="USF87" s="209"/>
      <c r="USG87" s="209"/>
      <c r="USH87" s="209"/>
      <c r="USI87" s="209"/>
      <c r="USJ87" s="209"/>
      <c r="USK87" s="209"/>
      <c r="USL87" s="209"/>
      <c r="USM87" s="209"/>
      <c r="USN87" s="209"/>
      <c r="USO87" s="209"/>
      <c r="USP87" s="209"/>
      <c r="USQ87" s="209"/>
      <c r="USR87" s="209"/>
      <c r="USS87" s="209"/>
      <c r="UST87" s="209"/>
      <c r="USU87" s="209"/>
      <c r="USV87" s="209"/>
      <c r="USW87" s="209"/>
      <c r="USX87" s="209"/>
      <c r="USY87" s="209"/>
      <c r="USZ87" s="209"/>
      <c r="UTA87" s="209"/>
      <c r="UTB87" s="209"/>
      <c r="UTC87" s="209"/>
      <c r="UTD87" s="209"/>
      <c r="UTE87" s="209"/>
      <c r="UTF87" s="209"/>
      <c r="UTG87" s="209"/>
      <c r="UTH87" s="209"/>
      <c r="UTI87" s="209"/>
      <c r="UTJ87" s="209"/>
      <c r="UTK87" s="209"/>
      <c r="UTL87" s="209"/>
      <c r="UTM87" s="209"/>
      <c r="UTN87" s="209"/>
      <c r="UTO87" s="209"/>
      <c r="UTP87" s="209"/>
      <c r="UTQ87" s="209"/>
      <c r="UTR87" s="209"/>
      <c r="UTS87" s="209"/>
      <c r="UTT87" s="209"/>
      <c r="UTU87" s="209"/>
      <c r="UTV87" s="209"/>
      <c r="UTW87" s="209"/>
      <c r="UTX87" s="209"/>
      <c r="UTY87" s="209"/>
      <c r="UTZ87" s="209"/>
      <c r="UUA87" s="209"/>
      <c r="UUB87" s="209"/>
      <c r="UUC87" s="209"/>
      <c r="UUD87" s="209"/>
      <c r="UUE87" s="209"/>
      <c r="UUF87" s="209"/>
      <c r="UUG87" s="209"/>
      <c r="UUH87" s="209"/>
      <c r="UUI87" s="209"/>
      <c r="UUJ87" s="209"/>
      <c r="UUK87" s="209"/>
      <c r="UUL87" s="209"/>
      <c r="UUM87" s="209"/>
      <c r="UUN87" s="209"/>
      <c r="UUO87" s="209"/>
      <c r="UUP87" s="209"/>
      <c r="UUQ87" s="209"/>
      <c r="UUR87" s="209"/>
      <c r="UUS87" s="209"/>
      <c r="UUT87" s="209"/>
      <c r="UUU87" s="209"/>
      <c r="UUV87" s="209"/>
      <c r="UUW87" s="209"/>
      <c r="UUX87" s="209"/>
      <c r="UUY87" s="209"/>
      <c r="UUZ87" s="209"/>
      <c r="UVA87" s="209"/>
      <c r="UVB87" s="209"/>
      <c r="UVC87" s="209"/>
      <c r="UVD87" s="209"/>
      <c r="UVE87" s="209"/>
      <c r="UVF87" s="209"/>
      <c r="UVG87" s="209"/>
      <c r="UVH87" s="209"/>
      <c r="UVI87" s="209"/>
      <c r="UVJ87" s="209"/>
      <c r="UVK87" s="209"/>
      <c r="UVL87" s="209"/>
      <c r="UVM87" s="209"/>
      <c r="UVN87" s="209"/>
      <c r="UVO87" s="209"/>
      <c r="UVP87" s="209"/>
      <c r="UVQ87" s="209"/>
      <c r="UVR87" s="209"/>
      <c r="UVS87" s="209"/>
      <c r="UVT87" s="209"/>
      <c r="UVU87" s="209"/>
      <c r="UVV87" s="209"/>
      <c r="UVW87" s="209"/>
      <c r="UVX87" s="209"/>
      <c r="UVY87" s="209"/>
      <c r="UVZ87" s="209"/>
      <c r="UWA87" s="209"/>
      <c r="UWB87" s="209"/>
      <c r="UWC87" s="209"/>
      <c r="UWD87" s="209"/>
      <c r="UWE87" s="209"/>
      <c r="UWF87" s="209"/>
      <c r="UWG87" s="209"/>
      <c r="UWH87" s="209"/>
      <c r="UWI87" s="209"/>
      <c r="UWJ87" s="209"/>
      <c r="UWK87" s="209"/>
      <c r="UWL87" s="209"/>
      <c r="UWM87" s="209"/>
      <c r="UWN87" s="209"/>
      <c r="UWO87" s="209"/>
      <c r="UWP87" s="209"/>
      <c r="UWQ87" s="209"/>
      <c r="UWR87" s="209"/>
      <c r="UWS87" s="209"/>
      <c r="UWT87" s="209"/>
      <c r="UWU87" s="209"/>
      <c r="UWV87" s="209"/>
      <c r="UWW87" s="209"/>
      <c r="UWX87" s="209"/>
      <c r="UWY87" s="209"/>
      <c r="UWZ87" s="209"/>
      <c r="UXA87" s="209"/>
      <c r="UXB87" s="209"/>
      <c r="UXC87" s="209"/>
      <c r="UXD87" s="209"/>
      <c r="UXE87" s="209"/>
      <c r="UXF87" s="209"/>
      <c r="UXG87" s="209"/>
      <c r="UXH87" s="209"/>
      <c r="UXI87" s="209"/>
      <c r="UXJ87" s="209"/>
      <c r="UXK87" s="209"/>
      <c r="UXL87" s="209"/>
      <c r="UXM87" s="209"/>
      <c r="UXN87" s="209"/>
      <c r="UXO87" s="209"/>
      <c r="UXP87" s="209"/>
      <c r="UXQ87" s="209"/>
      <c r="UXR87" s="209"/>
      <c r="UXS87" s="209"/>
      <c r="UXT87" s="209"/>
      <c r="UXU87" s="209"/>
      <c r="UXV87" s="209"/>
      <c r="UXW87" s="209"/>
      <c r="UXX87" s="209"/>
      <c r="UXY87" s="209"/>
      <c r="UXZ87" s="209"/>
      <c r="UYA87" s="209"/>
      <c r="UYB87" s="209"/>
      <c r="UYC87" s="209"/>
      <c r="UYD87" s="209"/>
      <c r="UYE87" s="209"/>
      <c r="UYF87" s="209"/>
      <c r="UYG87" s="209"/>
      <c r="UYH87" s="209"/>
      <c r="UYI87" s="209"/>
      <c r="UYJ87" s="209"/>
      <c r="UYK87" s="209"/>
      <c r="UYL87" s="209"/>
      <c r="UYM87" s="209"/>
      <c r="UYN87" s="209"/>
      <c r="UYO87" s="209"/>
      <c r="UYP87" s="209"/>
      <c r="UYQ87" s="209"/>
      <c r="UYR87" s="209"/>
      <c r="UYS87" s="209"/>
      <c r="UYT87" s="209"/>
      <c r="UYU87" s="209"/>
      <c r="UYV87" s="209"/>
      <c r="UYW87" s="209"/>
      <c r="UYX87" s="209"/>
      <c r="UYY87" s="209"/>
      <c r="UYZ87" s="209"/>
      <c r="UZA87" s="209"/>
      <c r="UZB87" s="209"/>
      <c r="UZC87" s="209"/>
      <c r="UZD87" s="209"/>
      <c r="UZE87" s="209"/>
      <c r="UZF87" s="209"/>
      <c r="UZG87" s="209"/>
      <c r="UZH87" s="209"/>
      <c r="UZI87" s="209"/>
      <c r="UZJ87" s="209"/>
      <c r="UZK87" s="209"/>
      <c r="UZL87" s="209"/>
      <c r="UZM87" s="209"/>
      <c r="UZN87" s="209"/>
      <c r="UZO87" s="209"/>
      <c r="UZP87" s="209"/>
      <c r="UZQ87" s="209"/>
      <c r="UZR87" s="209"/>
      <c r="UZS87" s="209"/>
      <c r="UZT87" s="209"/>
      <c r="UZU87" s="209"/>
      <c r="UZV87" s="209"/>
      <c r="UZW87" s="209"/>
      <c r="UZX87" s="209"/>
      <c r="UZY87" s="209"/>
      <c r="UZZ87" s="209"/>
      <c r="VAA87" s="209"/>
      <c r="VAB87" s="209"/>
      <c r="VAC87" s="209"/>
      <c r="VAD87" s="209"/>
      <c r="VAE87" s="209"/>
      <c r="VAF87" s="209"/>
      <c r="VAG87" s="209"/>
      <c r="VAH87" s="209"/>
      <c r="VAI87" s="209"/>
      <c r="VAJ87" s="209"/>
      <c r="VAK87" s="209"/>
      <c r="VAL87" s="209"/>
      <c r="VAM87" s="209"/>
      <c r="VAN87" s="209"/>
      <c r="VAO87" s="209"/>
      <c r="VAP87" s="209"/>
      <c r="VAQ87" s="209"/>
      <c r="VAR87" s="209"/>
      <c r="VAS87" s="209"/>
      <c r="VAT87" s="209"/>
      <c r="VAU87" s="209"/>
      <c r="VAV87" s="209"/>
      <c r="VAW87" s="209"/>
      <c r="VAX87" s="209"/>
      <c r="VAY87" s="209"/>
      <c r="VAZ87" s="209"/>
      <c r="VBA87" s="209"/>
      <c r="VBB87" s="209"/>
      <c r="VBC87" s="209"/>
      <c r="VBD87" s="209"/>
      <c r="VBE87" s="209"/>
      <c r="VBF87" s="209"/>
      <c r="VBG87" s="209"/>
      <c r="VBH87" s="209"/>
      <c r="VBI87" s="209"/>
      <c r="VBJ87" s="209"/>
      <c r="VBK87" s="209"/>
      <c r="VBL87" s="209"/>
      <c r="VBM87" s="209"/>
      <c r="VBN87" s="209"/>
      <c r="VBO87" s="209"/>
      <c r="VBP87" s="209"/>
      <c r="VBQ87" s="209"/>
      <c r="VBR87" s="209"/>
      <c r="VBS87" s="209"/>
      <c r="VBT87" s="209"/>
      <c r="VBU87" s="209"/>
      <c r="VBV87" s="209"/>
      <c r="VBW87" s="209"/>
      <c r="VBX87" s="209"/>
      <c r="VBY87" s="209"/>
      <c r="VBZ87" s="209"/>
      <c r="VCA87" s="209"/>
      <c r="VCB87" s="209"/>
      <c r="VCC87" s="209"/>
      <c r="VCD87" s="209"/>
      <c r="VCE87" s="209"/>
      <c r="VCF87" s="209"/>
      <c r="VCG87" s="209"/>
      <c r="VCH87" s="209"/>
      <c r="VCI87" s="209"/>
      <c r="VCJ87" s="209"/>
      <c r="VCK87" s="209"/>
      <c r="VCL87" s="209"/>
      <c r="VCM87" s="209"/>
      <c r="VCN87" s="209"/>
      <c r="VCO87" s="209"/>
      <c r="VCP87" s="209"/>
      <c r="VCQ87" s="209"/>
      <c r="VCR87" s="209"/>
      <c r="VCS87" s="209"/>
      <c r="VCT87" s="209"/>
      <c r="VCU87" s="209"/>
      <c r="VCV87" s="209"/>
      <c r="VCW87" s="209"/>
      <c r="VCX87" s="209"/>
      <c r="VCY87" s="209"/>
      <c r="VCZ87" s="209"/>
      <c r="VDA87" s="209"/>
      <c r="VDB87" s="209"/>
      <c r="VDC87" s="209"/>
      <c r="VDD87" s="209"/>
      <c r="VDE87" s="209"/>
      <c r="VDF87" s="209"/>
      <c r="VDG87" s="209"/>
      <c r="VDH87" s="209"/>
      <c r="VDI87" s="209"/>
      <c r="VDJ87" s="209"/>
      <c r="VDK87" s="209"/>
      <c r="VDL87" s="209"/>
      <c r="VDM87" s="209"/>
      <c r="VDN87" s="209"/>
      <c r="VDO87" s="209"/>
      <c r="VDP87" s="209"/>
      <c r="VDQ87" s="209"/>
      <c r="VDR87" s="209"/>
      <c r="VDS87" s="209"/>
      <c r="VDT87" s="209"/>
      <c r="VDU87" s="209"/>
      <c r="VDV87" s="209"/>
      <c r="VDW87" s="209"/>
      <c r="VDX87" s="209"/>
      <c r="VDY87" s="209"/>
      <c r="VDZ87" s="209"/>
      <c r="VEA87" s="209"/>
      <c r="VEB87" s="209"/>
      <c r="VEC87" s="209"/>
      <c r="VED87" s="209"/>
      <c r="VEE87" s="209"/>
      <c r="VEF87" s="209"/>
      <c r="VEG87" s="209"/>
      <c r="VEH87" s="209"/>
      <c r="VEI87" s="209"/>
      <c r="VEJ87" s="209"/>
      <c r="VEK87" s="209"/>
      <c r="VEL87" s="209"/>
      <c r="VEM87" s="209"/>
      <c r="VEN87" s="209"/>
      <c r="VEO87" s="209"/>
      <c r="VEP87" s="209"/>
      <c r="VEQ87" s="209"/>
      <c r="VER87" s="209"/>
      <c r="VES87" s="209"/>
      <c r="VET87" s="209"/>
      <c r="VEU87" s="209"/>
      <c r="VEV87" s="209"/>
      <c r="VEW87" s="209"/>
      <c r="VEX87" s="209"/>
      <c r="VEY87" s="209"/>
      <c r="VEZ87" s="209"/>
      <c r="VFA87" s="209"/>
      <c r="VFB87" s="209"/>
      <c r="VFC87" s="209"/>
      <c r="VFD87" s="209"/>
      <c r="VFE87" s="209"/>
      <c r="VFF87" s="209"/>
      <c r="VFG87" s="209"/>
      <c r="VFH87" s="209"/>
      <c r="VFI87" s="209"/>
      <c r="VFJ87" s="209"/>
      <c r="VFK87" s="209"/>
      <c r="VFL87" s="209"/>
      <c r="VFM87" s="209"/>
      <c r="VFN87" s="209"/>
      <c r="VFO87" s="209"/>
      <c r="VFP87" s="209"/>
      <c r="VFQ87" s="209"/>
      <c r="VFR87" s="209"/>
      <c r="VFS87" s="209"/>
      <c r="VFT87" s="209"/>
      <c r="VFU87" s="209"/>
      <c r="VFV87" s="209"/>
      <c r="VFW87" s="209"/>
      <c r="VFX87" s="209"/>
      <c r="VFY87" s="209"/>
      <c r="VFZ87" s="209"/>
      <c r="VGA87" s="209"/>
      <c r="VGB87" s="209"/>
      <c r="VGC87" s="209"/>
      <c r="VGD87" s="209"/>
      <c r="VGE87" s="209"/>
      <c r="VGF87" s="209"/>
      <c r="VGG87" s="209"/>
      <c r="VGH87" s="209"/>
      <c r="VGI87" s="209"/>
      <c r="VGJ87" s="209"/>
      <c r="VGK87" s="209"/>
      <c r="VGL87" s="209"/>
      <c r="VGM87" s="209"/>
      <c r="VGN87" s="209"/>
      <c r="VGO87" s="209"/>
      <c r="VGP87" s="209"/>
      <c r="VGQ87" s="209"/>
      <c r="VGR87" s="209"/>
      <c r="VGS87" s="209"/>
      <c r="VGT87" s="209"/>
      <c r="VGU87" s="209"/>
      <c r="VGV87" s="209"/>
      <c r="VGW87" s="209"/>
      <c r="VGX87" s="209"/>
      <c r="VGY87" s="209"/>
      <c r="VGZ87" s="209"/>
      <c r="VHA87" s="209"/>
      <c r="VHB87" s="209"/>
      <c r="VHC87" s="209"/>
      <c r="VHD87" s="209"/>
      <c r="VHE87" s="209"/>
      <c r="VHF87" s="209"/>
      <c r="VHG87" s="209"/>
      <c r="VHH87" s="209"/>
      <c r="VHI87" s="209"/>
      <c r="VHJ87" s="209"/>
      <c r="VHK87" s="209"/>
      <c r="VHL87" s="209"/>
      <c r="VHM87" s="209"/>
      <c r="VHN87" s="209"/>
      <c r="VHO87" s="209"/>
      <c r="VHP87" s="209"/>
      <c r="VHQ87" s="209"/>
      <c r="VHR87" s="209"/>
      <c r="VHS87" s="209"/>
      <c r="VHT87" s="209"/>
      <c r="VHU87" s="209"/>
      <c r="VHV87" s="209"/>
      <c r="VHW87" s="209"/>
      <c r="VHX87" s="209"/>
      <c r="VHY87" s="209"/>
      <c r="VHZ87" s="209"/>
      <c r="VIA87" s="209"/>
      <c r="VIB87" s="209"/>
      <c r="VIC87" s="209"/>
      <c r="VID87" s="209"/>
      <c r="VIE87" s="209"/>
      <c r="VIF87" s="209"/>
      <c r="VIG87" s="209"/>
      <c r="VIH87" s="209"/>
      <c r="VII87" s="209"/>
      <c r="VIJ87" s="209"/>
      <c r="VIK87" s="209"/>
      <c r="VIL87" s="209"/>
      <c r="VIM87" s="209"/>
      <c r="VIN87" s="209"/>
      <c r="VIO87" s="209"/>
      <c r="VIP87" s="209"/>
      <c r="VIQ87" s="209"/>
      <c r="VIR87" s="209"/>
      <c r="VIS87" s="209"/>
      <c r="VIT87" s="209"/>
      <c r="VIU87" s="209"/>
      <c r="VIV87" s="209"/>
      <c r="VIW87" s="209"/>
      <c r="VIX87" s="209"/>
      <c r="VIY87" s="209"/>
      <c r="VIZ87" s="209"/>
      <c r="VJA87" s="209"/>
      <c r="VJB87" s="209"/>
      <c r="VJC87" s="209"/>
      <c r="VJD87" s="209"/>
      <c r="VJE87" s="209"/>
      <c r="VJF87" s="209"/>
      <c r="VJG87" s="209"/>
      <c r="VJH87" s="209"/>
      <c r="VJI87" s="209"/>
      <c r="VJJ87" s="209"/>
      <c r="VJK87" s="209"/>
      <c r="VJL87" s="209"/>
      <c r="VJM87" s="209"/>
      <c r="VJN87" s="209"/>
      <c r="VJO87" s="209"/>
      <c r="VJP87" s="209"/>
      <c r="VJQ87" s="209"/>
      <c r="VJR87" s="209"/>
      <c r="VJS87" s="209"/>
      <c r="VJT87" s="209"/>
      <c r="VJU87" s="209"/>
      <c r="VJV87" s="209"/>
      <c r="VJW87" s="209"/>
      <c r="VJX87" s="209"/>
      <c r="VJY87" s="209"/>
      <c r="VJZ87" s="209"/>
      <c r="VKA87" s="209"/>
      <c r="VKB87" s="209"/>
      <c r="VKC87" s="209"/>
      <c r="VKD87" s="209"/>
      <c r="VKE87" s="209"/>
      <c r="VKF87" s="209"/>
      <c r="VKG87" s="209"/>
      <c r="VKH87" s="209"/>
      <c r="VKI87" s="209"/>
      <c r="VKJ87" s="209"/>
      <c r="VKK87" s="209"/>
      <c r="VKL87" s="209"/>
      <c r="VKM87" s="209"/>
      <c r="VKN87" s="209"/>
      <c r="VKO87" s="209"/>
      <c r="VKP87" s="209"/>
      <c r="VKQ87" s="209"/>
      <c r="VKR87" s="209"/>
      <c r="VKS87" s="209"/>
      <c r="VKT87" s="209"/>
      <c r="VKU87" s="209"/>
      <c r="VKV87" s="209"/>
      <c r="VKW87" s="209"/>
      <c r="VKX87" s="209"/>
      <c r="VKY87" s="209"/>
      <c r="VKZ87" s="209"/>
      <c r="VLA87" s="209"/>
      <c r="VLB87" s="209"/>
      <c r="VLC87" s="209"/>
      <c r="VLD87" s="209"/>
      <c r="VLE87" s="209"/>
      <c r="VLF87" s="209"/>
      <c r="VLG87" s="209"/>
      <c r="VLH87" s="209"/>
      <c r="VLI87" s="209"/>
      <c r="VLJ87" s="209"/>
      <c r="VLK87" s="209"/>
      <c r="VLL87" s="209"/>
      <c r="VLM87" s="209"/>
      <c r="VLN87" s="209"/>
      <c r="VLO87" s="209"/>
      <c r="VLP87" s="209"/>
      <c r="VLQ87" s="209"/>
      <c r="VLR87" s="209"/>
      <c r="VLS87" s="209"/>
      <c r="VLT87" s="209"/>
      <c r="VLU87" s="209"/>
      <c r="VLV87" s="209"/>
      <c r="VLW87" s="209"/>
      <c r="VLX87" s="209"/>
      <c r="VLY87" s="209"/>
      <c r="VLZ87" s="209"/>
      <c r="VMA87" s="209"/>
      <c r="VMB87" s="209"/>
      <c r="VMC87" s="209"/>
      <c r="VMD87" s="209"/>
      <c r="VME87" s="209"/>
      <c r="VMF87" s="209"/>
      <c r="VMG87" s="209"/>
      <c r="VMH87" s="209"/>
      <c r="VMI87" s="209"/>
      <c r="VMJ87" s="209"/>
      <c r="VMK87" s="209"/>
      <c r="VML87" s="209"/>
      <c r="VMM87" s="209"/>
      <c r="VMN87" s="209"/>
      <c r="VMO87" s="209"/>
      <c r="VMP87" s="209"/>
      <c r="VMQ87" s="209"/>
      <c r="VMR87" s="209"/>
      <c r="VMS87" s="209"/>
      <c r="VMT87" s="209"/>
      <c r="VMU87" s="209"/>
      <c r="VMV87" s="209"/>
      <c r="VMW87" s="209"/>
      <c r="VMX87" s="209"/>
      <c r="VMY87" s="209"/>
      <c r="VMZ87" s="209"/>
      <c r="VNA87" s="209"/>
      <c r="VNB87" s="209"/>
      <c r="VNC87" s="209"/>
      <c r="VND87" s="209"/>
      <c r="VNE87" s="209"/>
      <c r="VNF87" s="209"/>
      <c r="VNG87" s="209"/>
      <c r="VNH87" s="209"/>
      <c r="VNI87" s="209"/>
      <c r="VNJ87" s="209"/>
      <c r="VNK87" s="209"/>
      <c r="VNL87" s="209"/>
      <c r="VNM87" s="209"/>
      <c r="VNN87" s="209"/>
      <c r="VNO87" s="209"/>
      <c r="VNP87" s="209"/>
      <c r="VNQ87" s="209"/>
      <c r="VNR87" s="209"/>
      <c r="VNS87" s="209"/>
      <c r="VNT87" s="209"/>
      <c r="VNU87" s="209"/>
      <c r="VNV87" s="209"/>
      <c r="VNW87" s="209"/>
      <c r="VNX87" s="209"/>
      <c r="VNY87" s="209"/>
      <c r="VNZ87" s="209"/>
      <c r="VOA87" s="209"/>
      <c r="VOB87" s="209"/>
      <c r="VOC87" s="209"/>
      <c r="VOD87" s="209"/>
      <c r="VOE87" s="209"/>
      <c r="VOF87" s="209"/>
      <c r="VOG87" s="209"/>
      <c r="VOH87" s="209"/>
      <c r="VOI87" s="209"/>
      <c r="VOJ87" s="209"/>
      <c r="VOK87" s="209"/>
      <c r="VOL87" s="209"/>
      <c r="VOM87" s="209"/>
      <c r="VON87" s="209"/>
      <c r="VOO87" s="209"/>
      <c r="VOP87" s="209"/>
      <c r="VOQ87" s="209"/>
      <c r="VOR87" s="209"/>
      <c r="VOS87" s="209"/>
      <c r="VOT87" s="209"/>
      <c r="VOU87" s="209"/>
      <c r="VOV87" s="209"/>
      <c r="VOW87" s="209"/>
      <c r="VOX87" s="209"/>
      <c r="VOY87" s="209"/>
      <c r="VOZ87" s="209"/>
      <c r="VPA87" s="209"/>
      <c r="VPB87" s="209"/>
      <c r="VPC87" s="209"/>
      <c r="VPD87" s="209"/>
      <c r="VPE87" s="209"/>
      <c r="VPF87" s="209"/>
      <c r="VPG87" s="209"/>
      <c r="VPH87" s="209"/>
      <c r="VPI87" s="209"/>
      <c r="VPJ87" s="209"/>
      <c r="VPK87" s="209"/>
      <c r="VPL87" s="209"/>
      <c r="VPM87" s="209"/>
      <c r="VPN87" s="209"/>
      <c r="VPO87" s="209"/>
      <c r="VPP87" s="209"/>
      <c r="VPQ87" s="209"/>
      <c r="VPR87" s="209"/>
      <c r="VPS87" s="209"/>
      <c r="VPT87" s="209"/>
      <c r="VPU87" s="209"/>
      <c r="VPV87" s="209"/>
      <c r="VPW87" s="209"/>
      <c r="VPX87" s="209"/>
      <c r="VPY87" s="209"/>
      <c r="VPZ87" s="209"/>
      <c r="VQA87" s="209"/>
      <c r="VQB87" s="209"/>
      <c r="VQC87" s="209"/>
      <c r="VQD87" s="209"/>
      <c r="VQE87" s="209"/>
      <c r="VQF87" s="209"/>
      <c r="VQG87" s="209"/>
      <c r="VQH87" s="209"/>
      <c r="VQI87" s="209"/>
      <c r="VQJ87" s="209"/>
      <c r="VQK87" s="209"/>
      <c r="VQL87" s="209"/>
      <c r="VQM87" s="209"/>
      <c r="VQN87" s="209"/>
      <c r="VQO87" s="209"/>
      <c r="VQP87" s="209"/>
      <c r="VQQ87" s="209"/>
      <c r="VQR87" s="209"/>
      <c r="VQS87" s="209"/>
      <c r="VQT87" s="209"/>
      <c r="VQU87" s="209"/>
      <c r="VQV87" s="209"/>
      <c r="VQW87" s="209"/>
      <c r="VQX87" s="209"/>
      <c r="VQY87" s="209"/>
      <c r="VQZ87" s="209"/>
      <c r="VRA87" s="209"/>
      <c r="VRB87" s="209"/>
      <c r="VRC87" s="209"/>
      <c r="VRD87" s="209"/>
      <c r="VRE87" s="209"/>
      <c r="VRF87" s="209"/>
      <c r="VRG87" s="209"/>
      <c r="VRH87" s="209"/>
      <c r="VRI87" s="209"/>
      <c r="VRJ87" s="209"/>
      <c r="VRK87" s="209"/>
      <c r="VRL87" s="209"/>
      <c r="VRM87" s="209"/>
      <c r="VRN87" s="209"/>
      <c r="VRO87" s="209"/>
      <c r="VRP87" s="209"/>
      <c r="VRQ87" s="209"/>
      <c r="VRR87" s="209"/>
      <c r="VRS87" s="209"/>
      <c r="VRT87" s="209"/>
      <c r="VRU87" s="209"/>
      <c r="VRV87" s="209"/>
      <c r="VRW87" s="209"/>
      <c r="VRX87" s="209"/>
      <c r="VRY87" s="209"/>
      <c r="VRZ87" s="209"/>
      <c r="VSA87" s="209"/>
      <c r="VSB87" s="209"/>
      <c r="VSC87" s="209"/>
      <c r="VSD87" s="209"/>
      <c r="VSE87" s="209"/>
      <c r="VSF87" s="209"/>
      <c r="VSG87" s="209"/>
      <c r="VSH87" s="209"/>
      <c r="VSI87" s="209"/>
      <c r="VSJ87" s="209"/>
      <c r="VSK87" s="209"/>
      <c r="VSL87" s="209"/>
      <c r="VSM87" s="209"/>
      <c r="VSN87" s="209"/>
      <c r="VSO87" s="209"/>
      <c r="VSP87" s="209"/>
      <c r="VSQ87" s="209"/>
      <c r="VSR87" s="209"/>
      <c r="VSS87" s="209"/>
      <c r="VST87" s="209"/>
      <c r="VSU87" s="209"/>
      <c r="VSV87" s="209"/>
      <c r="VSW87" s="209"/>
      <c r="VSX87" s="209"/>
      <c r="VSY87" s="209"/>
      <c r="VSZ87" s="209"/>
      <c r="VTA87" s="209"/>
      <c r="VTB87" s="209"/>
      <c r="VTC87" s="209"/>
      <c r="VTD87" s="209"/>
      <c r="VTE87" s="209"/>
      <c r="VTF87" s="209"/>
      <c r="VTG87" s="209"/>
      <c r="VTH87" s="209"/>
      <c r="VTI87" s="209"/>
      <c r="VTJ87" s="209"/>
      <c r="VTK87" s="209"/>
      <c r="VTL87" s="209"/>
      <c r="VTM87" s="209"/>
      <c r="VTN87" s="209"/>
      <c r="VTO87" s="209"/>
      <c r="VTP87" s="209"/>
      <c r="VTQ87" s="209"/>
      <c r="VTR87" s="209"/>
      <c r="VTS87" s="209"/>
      <c r="VTT87" s="209"/>
      <c r="VTU87" s="209"/>
      <c r="VTV87" s="209"/>
      <c r="VTW87" s="209"/>
      <c r="VTX87" s="209"/>
      <c r="VTY87" s="209"/>
      <c r="VTZ87" s="209"/>
      <c r="VUA87" s="209"/>
      <c r="VUB87" s="209"/>
      <c r="VUC87" s="209"/>
      <c r="VUD87" s="209"/>
      <c r="VUE87" s="209"/>
      <c r="VUF87" s="209"/>
      <c r="VUG87" s="209"/>
      <c r="VUH87" s="209"/>
      <c r="VUI87" s="209"/>
      <c r="VUJ87" s="209"/>
      <c r="VUK87" s="209"/>
      <c r="VUL87" s="209"/>
      <c r="VUM87" s="209"/>
      <c r="VUN87" s="209"/>
      <c r="VUO87" s="209"/>
      <c r="VUP87" s="209"/>
      <c r="VUQ87" s="209"/>
      <c r="VUR87" s="209"/>
      <c r="VUS87" s="209"/>
      <c r="VUT87" s="209"/>
      <c r="VUU87" s="209"/>
      <c r="VUV87" s="209"/>
      <c r="VUW87" s="209"/>
      <c r="VUX87" s="209"/>
      <c r="VUY87" s="209"/>
      <c r="VUZ87" s="209"/>
      <c r="VVA87" s="209"/>
      <c r="VVB87" s="209"/>
      <c r="VVC87" s="209"/>
      <c r="VVD87" s="209"/>
      <c r="VVE87" s="209"/>
      <c r="VVF87" s="209"/>
      <c r="VVG87" s="209"/>
      <c r="VVH87" s="209"/>
      <c r="VVI87" s="209"/>
      <c r="VVJ87" s="209"/>
      <c r="VVK87" s="209"/>
      <c r="VVL87" s="209"/>
      <c r="VVM87" s="209"/>
      <c r="VVN87" s="209"/>
      <c r="VVO87" s="209"/>
      <c r="VVP87" s="209"/>
      <c r="VVQ87" s="209"/>
      <c r="VVR87" s="209"/>
      <c r="VVS87" s="209"/>
      <c r="VVT87" s="209"/>
      <c r="VVU87" s="209"/>
      <c r="VVV87" s="209"/>
      <c r="VVW87" s="209"/>
      <c r="VVX87" s="209"/>
      <c r="VVY87" s="209"/>
      <c r="VVZ87" s="209"/>
      <c r="VWA87" s="209"/>
      <c r="VWB87" s="209"/>
      <c r="VWC87" s="209"/>
      <c r="VWD87" s="209"/>
      <c r="VWE87" s="209"/>
      <c r="VWF87" s="209"/>
      <c r="VWG87" s="209"/>
      <c r="VWH87" s="209"/>
      <c r="VWI87" s="209"/>
      <c r="VWJ87" s="209"/>
      <c r="VWK87" s="209"/>
      <c r="VWL87" s="209"/>
      <c r="VWM87" s="209"/>
      <c r="VWN87" s="209"/>
      <c r="VWO87" s="209"/>
      <c r="VWP87" s="209"/>
      <c r="VWQ87" s="209"/>
      <c r="VWR87" s="209"/>
      <c r="VWS87" s="209"/>
      <c r="VWT87" s="209"/>
      <c r="VWU87" s="209"/>
      <c r="VWV87" s="209"/>
      <c r="VWW87" s="209"/>
      <c r="VWX87" s="209"/>
      <c r="VWY87" s="209"/>
      <c r="VWZ87" s="209"/>
      <c r="VXA87" s="209"/>
      <c r="VXB87" s="209"/>
      <c r="VXC87" s="209"/>
      <c r="VXD87" s="209"/>
      <c r="VXE87" s="209"/>
      <c r="VXF87" s="209"/>
      <c r="VXG87" s="209"/>
      <c r="VXH87" s="209"/>
      <c r="VXI87" s="209"/>
      <c r="VXJ87" s="209"/>
      <c r="VXK87" s="209"/>
      <c r="VXL87" s="209"/>
      <c r="VXM87" s="209"/>
      <c r="VXN87" s="209"/>
      <c r="VXO87" s="209"/>
      <c r="VXP87" s="209"/>
      <c r="VXQ87" s="209"/>
      <c r="VXR87" s="209"/>
      <c r="VXS87" s="209"/>
      <c r="VXT87" s="209"/>
      <c r="VXU87" s="209"/>
      <c r="VXV87" s="209"/>
      <c r="VXW87" s="209"/>
      <c r="VXX87" s="209"/>
      <c r="VXY87" s="209"/>
      <c r="VXZ87" s="209"/>
      <c r="VYA87" s="209"/>
      <c r="VYB87" s="209"/>
      <c r="VYC87" s="209"/>
      <c r="VYD87" s="209"/>
      <c r="VYE87" s="209"/>
      <c r="VYF87" s="209"/>
      <c r="VYG87" s="209"/>
      <c r="VYH87" s="209"/>
      <c r="VYI87" s="209"/>
      <c r="VYJ87" s="209"/>
      <c r="VYK87" s="209"/>
      <c r="VYL87" s="209"/>
      <c r="VYM87" s="209"/>
      <c r="VYN87" s="209"/>
      <c r="VYO87" s="209"/>
      <c r="VYP87" s="209"/>
      <c r="VYQ87" s="209"/>
      <c r="VYR87" s="209"/>
      <c r="VYS87" s="209"/>
      <c r="VYT87" s="209"/>
      <c r="VYU87" s="209"/>
      <c r="VYV87" s="209"/>
      <c r="VYW87" s="209"/>
      <c r="VYX87" s="209"/>
      <c r="VYY87" s="209"/>
      <c r="VYZ87" s="209"/>
      <c r="VZA87" s="209"/>
      <c r="VZB87" s="209"/>
      <c r="VZC87" s="209"/>
      <c r="VZD87" s="209"/>
      <c r="VZE87" s="209"/>
      <c r="VZF87" s="209"/>
      <c r="VZG87" s="209"/>
      <c r="VZH87" s="209"/>
      <c r="VZI87" s="209"/>
      <c r="VZJ87" s="209"/>
      <c r="VZK87" s="209"/>
      <c r="VZL87" s="209"/>
      <c r="VZM87" s="209"/>
      <c r="VZN87" s="209"/>
      <c r="VZO87" s="209"/>
      <c r="VZP87" s="209"/>
      <c r="VZQ87" s="209"/>
      <c r="VZR87" s="209"/>
      <c r="VZS87" s="209"/>
      <c r="VZT87" s="209"/>
      <c r="VZU87" s="209"/>
      <c r="VZV87" s="209"/>
      <c r="VZW87" s="209"/>
      <c r="VZX87" s="209"/>
      <c r="VZY87" s="209"/>
      <c r="VZZ87" s="209"/>
      <c r="WAA87" s="209"/>
      <c r="WAB87" s="209"/>
      <c r="WAC87" s="209"/>
      <c r="WAD87" s="209"/>
      <c r="WAE87" s="209"/>
      <c r="WAF87" s="209"/>
      <c r="WAG87" s="209"/>
      <c r="WAH87" s="209"/>
      <c r="WAI87" s="209"/>
      <c r="WAJ87" s="209"/>
      <c r="WAK87" s="209"/>
      <c r="WAL87" s="209"/>
      <c r="WAM87" s="209"/>
      <c r="WAN87" s="209"/>
      <c r="WAO87" s="209"/>
      <c r="WAP87" s="209"/>
      <c r="WAQ87" s="209"/>
      <c r="WAR87" s="209"/>
      <c r="WAS87" s="209"/>
      <c r="WAT87" s="209"/>
      <c r="WAU87" s="209"/>
      <c r="WAV87" s="209"/>
      <c r="WAW87" s="209"/>
      <c r="WAX87" s="209"/>
      <c r="WAY87" s="209"/>
      <c r="WAZ87" s="209"/>
      <c r="WBA87" s="209"/>
      <c r="WBB87" s="209"/>
      <c r="WBC87" s="209"/>
      <c r="WBD87" s="209"/>
      <c r="WBE87" s="209"/>
      <c r="WBF87" s="209"/>
      <c r="WBG87" s="209"/>
      <c r="WBH87" s="209"/>
      <c r="WBI87" s="209"/>
      <c r="WBJ87" s="209"/>
      <c r="WBK87" s="209"/>
      <c r="WBL87" s="209"/>
      <c r="WBM87" s="209"/>
      <c r="WBN87" s="209"/>
      <c r="WBO87" s="209"/>
      <c r="WBP87" s="209"/>
      <c r="WBQ87" s="209"/>
      <c r="WBR87" s="209"/>
      <c r="WBS87" s="209"/>
      <c r="WBT87" s="209"/>
      <c r="WBU87" s="209"/>
      <c r="WBV87" s="209"/>
      <c r="WBW87" s="209"/>
      <c r="WBX87" s="209"/>
      <c r="WBY87" s="209"/>
      <c r="WBZ87" s="209"/>
      <c r="WCA87" s="209"/>
      <c r="WCB87" s="209"/>
      <c r="WCC87" s="209"/>
      <c r="WCD87" s="209"/>
      <c r="WCE87" s="209"/>
      <c r="WCF87" s="209"/>
      <c r="WCG87" s="209"/>
      <c r="WCH87" s="209"/>
      <c r="WCI87" s="209"/>
      <c r="WCJ87" s="209"/>
      <c r="WCK87" s="209"/>
      <c r="WCL87" s="209"/>
      <c r="WCM87" s="209"/>
      <c r="WCN87" s="209"/>
      <c r="WCO87" s="209"/>
      <c r="WCP87" s="209"/>
      <c r="WCQ87" s="209"/>
      <c r="WCR87" s="209"/>
      <c r="WCS87" s="209"/>
      <c r="WCT87" s="209"/>
      <c r="WCU87" s="209"/>
      <c r="WCV87" s="209"/>
      <c r="WCW87" s="209"/>
      <c r="WCX87" s="209"/>
      <c r="WCY87" s="209"/>
      <c r="WCZ87" s="209"/>
      <c r="WDA87" s="209"/>
      <c r="WDB87" s="209"/>
      <c r="WDC87" s="209"/>
      <c r="WDD87" s="209"/>
      <c r="WDE87" s="209"/>
      <c r="WDF87" s="209"/>
      <c r="WDG87" s="209"/>
      <c r="WDH87" s="209"/>
      <c r="WDI87" s="209"/>
      <c r="WDJ87" s="209"/>
      <c r="WDK87" s="209"/>
      <c r="WDL87" s="209"/>
      <c r="WDM87" s="209"/>
      <c r="WDN87" s="209"/>
      <c r="WDO87" s="209"/>
      <c r="WDP87" s="209"/>
      <c r="WDQ87" s="209"/>
      <c r="WDR87" s="209"/>
      <c r="WDS87" s="209"/>
      <c r="WDT87" s="209"/>
      <c r="WDU87" s="209"/>
      <c r="WDV87" s="209"/>
      <c r="WDW87" s="209"/>
      <c r="WDX87" s="209"/>
      <c r="WDY87" s="209"/>
      <c r="WDZ87" s="209"/>
      <c r="WEA87" s="209"/>
      <c r="WEB87" s="209"/>
      <c r="WEC87" s="209"/>
      <c r="WED87" s="209"/>
      <c r="WEE87" s="209"/>
      <c r="WEF87" s="209"/>
      <c r="WEG87" s="209"/>
      <c r="WEH87" s="209"/>
      <c r="WEI87" s="209"/>
      <c r="WEJ87" s="209"/>
      <c r="WEK87" s="209"/>
      <c r="WEL87" s="209"/>
      <c r="WEM87" s="209"/>
      <c r="WEN87" s="209"/>
      <c r="WEO87" s="209"/>
      <c r="WEP87" s="209"/>
      <c r="WEQ87" s="209"/>
      <c r="WER87" s="209"/>
      <c r="WES87" s="209"/>
      <c r="WET87" s="209"/>
      <c r="WEU87" s="209"/>
      <c r="WEV87" s="209"/>
      <c r="WEW87" s="209"/>
      <c r="WEX87" s="209"/>
      <c r="WEY87" s="209"/>
      <c r="WEZ87" s="209"/>
      <c r="WFA87" s="209"/>
      <c r="WFB87" s="209"/>
      <c r="WFC87" s="209"/>
      <c r="WFD87" s="209"/>
      <c r="WFE87" s="209"/>
      <c r="WFF87" s="209"/>
      <c r="WFG87" s="209"/>
      <c r="WFH87" s="209"/>
      <c r="WFI87" s="209"/>
      <c r="WFJ87" s="209"/>
      <c r="WFK87" s="209"/>
      <c r="WFL87" s="209"/>
      <c r="WFM87" s="209"/>
      <c r="WFN87" s="209"/>
      <c r="WFO87" s="209"/>
      <c r="WFP87" s="209"/>
      <c r="WFQ87" s="209"/>
      <c r="WFR87" s="209"/>
      <c r="WFS87" s="209"/>
      <c r="WFT87" s="209"/>
      <c r="WFU87" s="209"/>
      <c r="WFV87" s="209"/>
      <c r="WFW87" s="209"/>
      <c r="WFX87" s="209"/>
      <c r="WFY87" s="209"/>
      <c r="WFZ87" s="209"/>
      <c r="WGA87" s="209"/>
      <c r="WGB87" s="209"/>
      <c r="WGC87" s="209"/>
      <c r="WGD87" s="209"/>
      <c r="WGE87" s="209"/>
      <c r="WGF87" s="209"/>
      <c r="WGG87" s="209"/>
      <c r="WGH87" s="209"/>
      <c r="WGI87" s="209"/>
      <c r="WGJ87" s="209"/>
      <c r="WGK87" s="209"/>
      <c r="WGL87" s="209"/>
      <c r="WGM87" s="209"/>
      <c r="WGN87" s="209"/>
      <c r="WGO87" s="209"/>
      <c r="WGP87" s="209"/>
      <c r="WGQ87" s="209"/>
      <c r="WGR87" s="209"/>
      <c r="WGS87" s="209"/>
      <c r="WGT87" s="209"/>
      <c r="WGU87" s="209"/>
      <c r="WGV87" s="209"/>
      <c r="WGW87" s="209"/>
      <c r="WGX87" s="209"/>
      <c r="WGY87" s="209"/>
      <c r="WGZ87" s="209"/>
      <c r="WHA87" s="209"/>
      <c r="WHB87" s="209"/>
      <c r="WHC87" s="209"/>
      <c r="WHD87" s="209"/>
      <c r="WHE87" s="209"/>
      <c r="WHF87" s="209"/>
      <c r="WHG87" s="209"/>
      <c r="WHH87" s="209"/>
      <c r="WHI87" s="209"/>
      <c r="WHJ87" s="209"/>
      <c r="WHK87" s="209"/>
      <c r="WHL87" s="209"/>
      <c r="WHM87" s="209"/>
      <c r="WHN87" s="209"/>
      <c r="WHO87" s="209"/>
      <c r="WHP87" s="209"/>
      <c r="WHQ87" s="209"/>
      <c r="WHR87" s="209"/>
      <c r="WHS87" s="209"/>
      <c r="WHT87" s="209"/>
      <c r="WHU87" s="209"/>
      <c r="WHV87" s="209"/>
      <c r="WHW87" s="209"/>
      <c r="WHX87" s="209"/>
      <c r="WHY87" s="209"/>
      <c r="WHZ87" s="209"/>
      <c r="WIA87" s="209"/>
      <c r="WIB87" s="209"/>
      <c r="WIC87" s="209"/>
      <c r="WID87" s="209"/>
      <c r="WIE87" s="209"/>
      <c r="WIF87" s="209"/>
      <c r="WIG87" s="209"/>
      <c r="WIH87" s="209"/>
      <c r="WII87" s="209"/>
      <c r="WIJ87" s="209"/>
      <c r="WIK87" s="209"/>
      <c r="WIL87" s="209"/>
      <c r="WIM87" s="209"/>
      <c r="WIN87" s="209"/>
      <c r="WIO87" s="209"/>
      <c r="WIP87" s="209"/>
      <c r="WIQ87" s="209"/>
      <c r="WIR87" s="209"/>
      <c r="WIS87" s="209"/>
      <c r="WIT87" s="209"/>
      <c r="WIU87" s="209"/>
      <c r="WIV87" s="209"/>
      <c r="WIW87" s="209"/>
      <c r="WIX87" s="209"/>
      <c r="WIY87" s="209"/>
      <c r="WIZ87" s="209"/>
      <c r="WJA87" s="209"/>
      <c r="WJB87" s="209"/>
      <c r="WJC87" s="209"/>
      <c r="WJD87" s="209"/>
      <c r="WJE87" s="209"/>
      <c r="WJF87" s="209"/>
      <c r="WJG87" s="209"/>
      <c r="WJH87" s="209"/>
      <c r="WJI87" s="209"/>
      <c r="WJJ87" s="209"/>
      <c r="WJK87" s="209"/>
      <c r="WJL87" s="209"/>
      <c r="WJM87" s="209"/>
      <c r="WJN87" s="209"/>
      <c r="WJO87" s="209"/>
      <c r="WJP87" s="209"/>
      <c r="WJQ87" s="209"/>
      <c r="WJR87" s="209"/>
      <c r="WJS87" s="209"/>
      <c r="WJT87" s="209"/>
      <c r="WJU87" s="209"/>
      <c r="WJV87" s="209"/>
      <c r="WJW87" s="209"/>
      <c r="WJX87" s="209"/>
      <c r="WJY87" s="209"/>
      <c r="WJZ87" s="209"/>
      <c r="WKA87" s="209"/>
      <c r="WKB87" s="209"/>
      <c r="WKC87" s="209"/>
      <c r="WKD87" s="209"/>
      <c r="WKE87" s="209"/>
      <c r="WKF87" s="209"/>
      <c r="WKG87" s="209"/>
      <c r="WKH87" s="209"/>
      <c r="WKI87" s="209"/>
      <c r="WKJ87" s="209"/>
      <c r="WKK87" s="209"/>
      <c r="WKL87" s="209"/>
      <c r="WKM87" s="209"/>
      <c r="WKN87" s="209"/>
      <c r="WKO87" s="209"/>
      <c r="WKP87" s="209"/>
      <c r="WKQ87" s="209"/>
      <c r="WKR87" s="209"/>
      <c r="WKS87" s="209"/>
      <c r="WKT87" s="209"/>
      <c r="WKU87" s="209"/>
      <c r="WKV87" s="209"/>
      <c r="WKW87" s="209"/>
      <c r="WKX87" s="209"/>
      <c r="WKY87" s="209"/>
      <c r="WKZ87" s="209"/>
      <c r="WLA87" s="209"/>
      <c r="WLB87" s="209"/>
      <c r="WLC87" s="209"/>
      <c r="WLD87" s="209"/>
      <c r="WLE87" s="209"/>
      <c r="WLF87" s="209"/>
      <c r="WLG87" s="209"/>
      <c r="WLH87" s="209"/>
      <c r="WLI87" s="209"/>
      <c r="WLJ87" s="209"/>
      <c r="WLK87" s="209"/>
      <c r="WLL87" s="209"/>
      <c r="WLM87" s="209"/>
      <c r="WLN87" s="209"/>
      <c r="WLO87" s="209"/>
      <c r="WLP87" s="209"/>
      <c r="WLQ87" s="209"/>
      <c r="WLR87" s="209"/>
      <c r="WLS87" s="209"/>
      <c r="WLT87" s="209"/>
      <c r="WLU87" s="209"/>
      <c r="WLV87" s="209"/>
      <c r="WLW87" s="209"/>
      <c r="WLX87" s="209"/>
      <c r="WLY87" s="209"/>
      <c r="WLZ87" s="209"/>
      <c r="WMA87" s="209"/>
      <c r="WMB87" s="209"/>
      <c r="WMC87" s="209"/>
      <c r="WMD87" s="209"/>
      <c r="WME87" s="209"/>
      <c r="WMF87" s="209"/>
      <c r="WMG87" s="209"/>
      <c r="WMH87" s="209"/>
      <c r="WMI87" s="209"/>
      <c r="WMJ87" s="209"/>
      <c r="WMK87" s="209"/>
      <c r="WML87" s="209"/>
      <c r="WMM87" s="209"/>
      <c r="WMN87" s="209"/>
      <c r="WMO87" s="209"/>
      <c r="WMP87" s="209"/>
      <c r="WMQ87" s="209"/>
      <c r="WMR87" s="209"/>
      <c r="WMS87" s="209"/>
      <c r="WMT87" s="209"/>
      <c r="WMU87" s="209"/>
      <c r="WMV87" s="209"/>
      <c r="WMW87" s="209"/>
      <c r="WMX87" s="209"/>
      <c r="WMY87" s="209"/>
      <c r="WMZ87" s="209"/>
      <c r="WNA87" s="209"/>
      <c r="WNB87" s="209"/>
      <c r="WNC87" s="209"/>
      <c r="WND87" s="209"/>
      <c r="WNE87" s="209"/>
      <c r="WNF87" s="209"/>
      <c r="WNG87" s="209"/>
      <c r="WNH87" s="209"/>
      <c r="WNI87" s="209"/>
      <c r="WNJ87" s="209"/>
      <c r="WNK87" s="209"/>
      <c r="WNL87" s="209"/>
      <c r="WNM87" s="209"/>
      <c r="WNN87" s="209"/>
      <c r="WNO87" s="209"/>
      <c r="WNP87" s="209"/>
      <c r="WNQ87" s="209"/>
      <c r="WNR87" s="209"/>
      <c r="WNS87" s="209"/>
      <c r="WNT87" s="209"/>
      <c r="WNU87" s="209"/>
      <c r="WNV87" s="209"/>
      <c r="WNW87" s="209"/>
      <c r="WNX87" s="209"/>
      <c r="WNY87" s="209"/>
      <c r="WNZ87" s="209"/>
      <c r="WOA87" s="209"/>
      <c r="WOB87" s="209"/>
      <c r="WOC87" s="209"/>
      <c r="WOD87" s="209"/>
      <c r="WOE87" s="209"/>
      <c r="WOF87" s="209"/>
      <c r="WOG87" s="209"/>
      <c r="WOH87" s="209"/>
      <c r="WOI87" s="209"/>
      <c r="WOJ87" s="209"/>
      <c r="WOK87" s="209"/>
      <c r="WOL87" s="209"/>
      <c r="WOM87" s="209"/>
      <c r="WON87" s="209"/>
      <c r="WOO87" s="209"/>
      <c r="WOP87" s="209"/>
      <c r="WOQ87" s="209"/>
      <c r="WOR87" s="209"/>
      <c r="WOS87" s="209"/>
      <c r="WOT87" s="209"/>
      <c r="WOU87" s="209"/>
      <c r="WOV87" s="209"/>
      <c r="WOW87" s="209"/>
      <c r="WOX87" s="209"/>
      <c r="WOY87" s="209"/>
      <c r="WOZ87" s="209"/>
      <c r="WPA87" s="209"/>
      <c r="WPB87" s="209"/>
      <c r="WPC87" s="209"/>
      <c r="WPD87" s="209"/>
      <c r="WPE87" s="209"/>
      <c r="WPF87" s="209"/>
      <c r="WPG87" s="209"/>
      <c r="WPH87" s="209"/>
      <c r="WPI87" s="209"/>
      <c r="WPJ87" s="209"/>
      <c r="WPK87" s="209"/>
      <c r="WPL87" s="209"/>
      <c r="WPM87" s="209"/>
      <c r="WPN87" s="209"/>
      <c r="WPO87" s="209"/>
      <c r="WPP87" s="209"/>
      <c r="WPQ87" s="209"/>
      <c r="WPR87" s="209"/>
      <c r="WPS87" s="209"/>
      <c r="WPT87" s="209"/>
      <c r="WPU87" s="209"/>
      <c r="WPV87" s="209"/>
      <c r="WPW87" s="209"/>
      <c r="WPX87" s="209"/>
      <c r="WPY87" s="209"/>
      <c r="WPZ87" s="209"/>
      <c r="WQA87" s="209"/>
      <c r="WQB87" s="209"/>
      <c r="WQC87" s="209"/>
      <c r="WQD87" s="209"/>
      <c r="WQE87" s="209"/>
      <c r="WQF87" s="209"/>
      <c r="WQG87" s="209"/>
      <c r="WQH87" s="209"/>
      <c r="WQI87" s="209"/>
      <c r="WQJ87" s="209"/>
      <c r="WQK87" s="209"/>
      <c r="WQL87" s="209"/>
      <c r="WQM87" s="209"/>
      <c r="WQN87" s="209"/>
      <c r="WQO87" s="209"/>
      <c r="WQP87" s="209"/>
      <c r="WQQ87" s="209"/>
      <c r="WQR87" s="209"/>
      <c r="WQS87" s="209"/>
      <c r="WQT87" s="209"/>
      <c r="WQU87" s="209"/>
      <c r="WQV87" s="209"/>
      <c r="WQW87" s="209"/>
      <c r="WQX87" s="209"/>
      <c r="WQY87" s="209"/>
      <c r="WQZ87" s="209"/>
      <c r="WRA87" s="209"/>
      <c r="WRB87" s="209"/>
      <c r="WRC87" s="209"/>
      <c r="WRD87" s="209"/>
      <c r="WRE87" s="209"/>
      <c r="WRF87" s="209"/>
      <c r="WRG87" s="209"/>
      <c r="WRH87" s="209"/>
      <c r="WRI87" s="209"/>
      <c r="WRJ87" s="209"/>
      <c r="WRK87" s="209"/>
      <c r="WRL87" s="209"/>
      <c r="WRM87" s="209"/>
      <c r="WRN87" s="209"/>
      <c r="WRO87" s="209"/>
      <c r="WRP87" s="209"/>
      <c r="WRQ87" s="209"/>
      <c r="WRR87" s="209"/>
      <c r="WRS87" s="209"/>
      <c r="WRT87" s="209"/>
      <c r="WRU87" s="209"/>
      <c r="WRV87" s="209"/>
      <c r="WRW87" s="209"/>
      <c r="WRX87" s="209"/>
      <c r="WRY87" s="209"/>
      <c r="WRZ87" s="209"/>
      <c r="WSA87" s="209"/>
      <c r="WSB87" s="209"/>
      <c r="WSC87" s="209"/>
      <c r="WSD87" s="209"/>
      <c r="WSE87" s="209"/>
      <c r="WSF87" s="209"/>
      <c r="WSG87" s="209"/>
      <c r="WSH87" s="209"/>
      <c r="WSI87" s="209"/>
      <c r="WSJ87" s="209"/>
      <c r="WSK87" s="209"/>
      <c r="WSL87" s="209"/>
      <c r="WSM87" s="209"/>
      <c r="WSN87" s="209"/>
      <c r="WSO87" s="209"/>
      <c r="WSP87" s="209"/>
      <c r="WSQ87" s="209"/>
      <c r="WSR87" s="209"/>
      <c r="WSS87" s="209"/>
      <c r="WST87" s="209"/>
      <c r="WSU87" s="209"/>
      <c r="WSV87" s="209"/>
      <c r="WSW87" s="209"/>
      <c r="WSX87" s="209"/>
      <c r="WSY87" s="209"/>
      <c r="WSZ87" s="209"/>
      <c r="WTA87" s="209"/>
      <c r="WTB87" s="209"/>
      <c r="WTC87" s="209"/>
      <c r="WTD87" s="209"/>
      <c r="WTE87" s="209"/>
      <c r="WTF87" s="209"/>
      <c r="WTG87" s="209"/>
      <c r="WTH87" s="209"/>
      <c r="WTI87" s="209"/>
      <c r="WTJ87" s="209"/>
      <c r="WTK87" s="209"/>
      <c r="WTL87" s="209"/>
      <c r="WTM87" s="209"/>
      <c r="WTN87" s="209"/>
      <c r="WTO87" s="209"/>
      <c r="WTP87" s="209"/>
      <c r="WTQ87" s="209"/>
      <c r="WTR87" s="209"/>
      <c r="WTS87" s="209"/>
      <c r="WTT87" s="209"/>
      <c r="WTU87" s="209"/>
      <c r="WTV87" s="209"/>
      <c r="WTW87" s="209"/>
      <c r="WTX87" s="209"/>
      <c r="WTY87" s="209"/>
      <c r="WTZ87" s="209"/>
      <c r="WUA87" s="209"/>
      <c r="WUB87" s="209"/>
      <c r="WUC87" s="209"/>
      <c r="WUD87" s="209"/>
      <c r="WUE87" s="209"/>
      <c r="WUF87" s="209"/>
      <c r="WUG87" s="209"/>
      <c r="WUH87" s="209"/>
      <c r="WUI87" s="209"/>
      <c r="WUJ87" s="209"/>
      <c r="WUK87" s="209"/>
      <c r="WUL87" s="209"/>
      <c r="WUM87" s="209"/>
      <c r="WUN87" s="209"/>
      <c r="WUO87" s="209"/>
      <c r="WUP87" s="209"/>
      <c r="WUQ87" s="209"/>
      <c r="WUR87" s="209"/>
      <c r="WUS87" s="209"/>
      <c r="WUT87" s="209"/>
      <c r="WUU87" s="209"/>
      <c r="WUV87" s="209"/>
      <c r="WUW87" s="209"/>
      <c r="WUX87" s="209"/>
      <c r="WUY87" s="209"/>
      <c r="WUZ87" s="209"/>
      <c r="WVA87" s="209"/>
      <c r="WVB87" s="209"/>
      <c r="WVC87" s="209"/>
      <c r="WVD87" s="209"/>
      <c r="WVE87" s="209"/>
      <c r="WVF87" s="209"/>
      <c r="WVG87" s="209"/>
      <c r="WVH87" s="209"/>
      <c r="WVI87" s="209"/>
      <c r="WVJ87" s="209"/>
      <c r="WVK87" s="209"/>
      <c r="WVL87" s="209"/>
      <c r="WVM87" s="209"/>
      <c r="WVN87" s="209"/>
      <c r="WVO87" s="209"/>
      <c r="WVP87" s="209"/>
      <c r="WVQ87" s="209"/>
      <c r="WVR87" s="209"/>
      <c r="WVS87" s="209"/>
      <c r="WVT87" s="209"/>
      <c r="WVU87" s="209"/>
      <c r="WVV87" s="209"/>
      <c r="WVW87" s="209"/>
      <c r="WVX87" s="209"/>
      <c r="WVY87" s="209"/>
      <c r="WVZ87" s="209"/>
      <c r="WWA87" s="209"/>
      <c r="WWB87" s="209"/>
      <c r="WWC87" s="209"/>
      <c r="WWD87" s="209"/>
      <c r="WWE87" s="209"/>
      <c r="WWF87" s="209"/>
      <c r="WWG87" s="209"/>
      <c r="WWH87" s="209"/>
      <c r="WWI87" s="209"/>
      <c r="WWJ87" s="209"/>
      <c r="WWK87" s="209"/>
      <c r="WWL87" s="209"/>
      <c r="WWM87" s="209"/>
      <c r="WWN87" s="209"/>
      <c r="WWO87" s="209"/>
      <c r="WWP87" s="209"/>
      <c r="WWQ87" s="209"/>
      <c r="WWR87" s="209"/>
      <c r="WWS87" s="209"/>
      <c r="WWT87" s="209"/>
      <c r="WWU87" s="209"/>
      <c r="WWV87" s="209"/>
      <c r="WWW87" s="209"/>
      <c r="WWX87" s="209"/>
      <c r="WWY87" s="209"/>
      <c r="WWZ87" s="209"/>
      <c r="WXA87" s="209"/>
      <c r="WXB87" s="209"/>
      <c r="WXC87" s="209"/>
      <c r="WXD87" s="209"/>
      <c r="WXE87" s="209"/>
      <c r="WXF87" s="209"/>
      <c r="WXG87" s="209"/>
      <c r="WXH87" s="209"/>
      <c r="WXI87" s="209"/>
      <c r="WXJ87" s="209"/>
      <c r="WXK87" s="209"/>
      <c r="WXL87" s="209"/>
      <c r="WXM87" s="209"/>
      <c r="WXN87" s="209"/>
      <c r="WXO87" s="209"/>
      <c r="WXP87" s="209"/>
      <c r="WXQ87" s="209"/>
      <c r="WXR87" s="209"/>
      <c r="WXS87" s="209"/>
      <c r="WXT87" s="209"/>
      <c r="WXU87" s="209"/>
      <c r="WXV87" s="209"/>
      <c r="WXW87" s="209"/>
      <c r="WXX87" s="209"/>
      <c r="WXY87" s="209"/>
      <c r="WXZ87" s="209"/>
      <c r="WYA87" s="209"/>
      <c r="WYB87" s="209"/>
      <c r="WYC87" s="209"/>
      <c r="WYD87" s="209"/>
      <c r="WYE87" s="209"/>
      <c r="WYF87" s="209"/>
      <c r="WYG87" s="209"/>
      <c r="WYH87" s="209"/>
      <c r="WYI87" s="209"/>
      <c r="WYJ87" s="209"/>
      <c r="WYK87" s="209"/>
      <c r="WYL87" s="209"/>
      <c r="WYM87" s="209"/>
      <c r="WYN87" s="209"/>
      <c r="WYO87" s="209"/>
      <c r="WYP87" s="209"/>
      <c r="WYQ87" s="209"/>
      <c r="WYR87" s="209"/>
      <c r="WYS87" s="209"/>
      <c r="WYT87" s="209"/>
      <c r="WYU87" s="209"/>
      <c r="WYV87" s="209"/>
      <c r="WYW87" s="209"/>
      <c r="WYX87" s="209"/>
      <c r="WYY87" s="209"/>
      <c r="WYZ87" s="209"/>
      <c r="WZA87" s="209"/>
      <c r="WZB87" s="209"/>
      <c r="WZC87" s="209"/>
      <c r="WZD87" s="209"/>
      <c r="WZE87" s="209"/>
      <c r="WZF87" s="209"/>
      <c r="WZG87" s="209"/>
      <c r="WZH87" s="209"/>
      <c r="WZI87" s="209"/>
      <c r="WZJ87" s="209"/>
      <c r="WZK87" s="209"/>
      <c r="WZL87" s="209"/>
      <c r="WZM87" s="209"/>
      <c r="WZN87" s="209"/>
      <c r="WZO87" s="209"/>
      <c r="WZP87" s="209"/>
      <c r="WZQ87" s="209"/>
      <c r="WZR87" s="209"/>
      <c r="WZS87" s="209"/>
      <c r="WZT87" s="209"/>
      <c r="WZU87" s="209"/>
      <c r="WZV87" s="209"/>
      <c r="WZW87" s="209"/>
      <c r="WZX87" s="209"/>
      <c r="WZY87" s="209"/>
      <c r="WZZ87" s="209"/>
      <c r="XAA87" s="209"/>
      <c r="XAB87" s="209"/>
      <c r="XAC87" s="209"/>
      <c r="XAD87" s="209"/>
      <c r="XAE87" s="209"/>
      <c r="XAF87" s="209"/>
      <c r="XAG87" s="209"/>
      <c r="XAH87" s="209"/>
      <c r="XAI87" s="209"/>
      <c r="XAJ87" s="209"/>
      <c r="XAK87" s="209"/>
      <c r="XAL87" s="209"/>
      <c r="XAM87" s="209"/>
      <c r="XAN87" s="209"/>
      <c r="XAO87" s="209"/>
      <c r="XAP87" s="209"/>
      <c r="XAQ87" s="209"/>
      <c r="XAR87" s="209"/>
      <c r="XAS87" s="209"/>
      <c r="XAT87" s="209"/>
      <c r="XAU87" s="209"/>
      <c r="XAV87" s="209"/>
      <c r="XAW87" s="209"/>
      <c r="XAX87" s="209"/>
      <c r="XAY87" s="209"/>
      <c r="XAZ87" s="209"/>
      <c r="XBA87" s="209"/>
      <c r="XBB87" s="209"/>
      <c r="XBC87" s="209"/>
      <c r="XBD87" s="209"/>
      <c r="XBE87" s="209"/>
      <c r="XBF87" s="209"/>
      <c r="XBG87" s="209"/>
      <c r="XBH87" s="209"/>
      <c r="XBI87" s="209"/>
      <c r="XBJ87" s="209"/>
      <c r="XBK87" s="209"/>
      <c r="XBL87" s="209"/>
      <c r="XBM87" s="209"/>
      <c r="XBN87" s="209"/>
      <c r="XBO87" s="209"/>
      <c r="XBP87" s="209"/>
      <c r="XBQ87" s="209"/>
      <c r="XBR87" s="209"/>
      <c r="XBS87" s="209"/>
      <c r="XBT87" s="209"/>
      <c r="XBU87" s="209"/>
      <c r="XBV87" s="209"/>
      <c r="XBW87" s="209"/>
      <c r="XBX87" s="209"/>
      <c r="XBY87" s="209"/>
      <c r="XBZ87" s="209"/>
      <c r="XCA87" s="209"/>
      <c r="XCB87" s="209"/>
      <c r="XCC87" s="209"/>
      <c r="XCD87" s="209"/>
      <c r="XCE87" s="209"/>
      <c r="XCF87" s="209"/>
      <c r="XCG87" s="209"/>
      <c r="XCH87" s="209"/>
      <c r="XCI87" s="209"/>
      <c r="XCJ87" s="209"/>
      <c r="XCK87" s="209"/>
      <c r="XCL87" s="209"/>
      <c r="XCM87" s="209"/>
      <c r="XCN87" s="209"/>
      <c r="XCO87" s="209"/>
      <c r="XCP87" s="209"/>
      <c r="XCQ87" s="209"/>
      <c r="XCR87" s="209"/>
      <c r="XCS87" s="209"/>
      <c r="XCT87" s="209"/>
      <c r="XCU87" s="209"/>
      <c r="XCV87" s="209"/>
      <c r="XCW87" s="209"/>
      <c r="XCX87" s="209"/>
      <c r="XCY87" s="209"/>
      <c r="XCZ87" s="209"/>
      <c r="XDA87" s="209"/>
      <c r="XDB87" s="209"/>
      <c r="XDC87" s="209"/>
      <c r="XDD87" s="209"/>
      <c r="XDE87" s="209"/>
      <c r="XDF87" s="209"/>
      <c r="XDG87" s="209"/>
      <c r="XDH87" s="209"/>
      <c r="XDI87" s="209"/>
      <c r="XDJ87" s="209"/>
      <c r="XDK87" s="209"/>
      <c r="XDL87" s="209"/>
      <c r="XDM87" s="209"/>
      <c r="XDN87" s="209"/>
      <c r="XDO87" s="209"/>
      <c r="XDP87" s="209"/>
      <c r="XDQ87" s="209"/>
      <c r="XDR87" s="209"/>
      <c r="XDS87" s="209"/>
      <c r="XDT87" s="209"/>
      <c r="XDU87" s="209"/>
      <c r="XDV87" s="209"/>
      <c r="XDW87" s="209"/>
      <c r="XDX87" s="209"/>
      <c r="XDY87" s="209"/>
      <c r="XDZ87" s="209"/>
      <c r="XEA87" s="209"/>
      <c r="XEB87" s="209"/>
      <c r="XEC87" s="209"/>
      <c r="XED87" s="209"/>
      <c r="XEE87" s="209"/>
      <c r="XEF87" s="209"/>
      <c r="XEG87" s="209"/>
      <c r="XEH87" s="209"/>
      <c r="XEI87" s="209"/>
      <c r="XEJ87" s="209"/>
      <c r="XEK87" s="209"/>
      <c r="XEL87" s="209"/>
      <c r="XEM87" s="209"/>
      <c r="XEN87" s="209"/>
      <c r="XEO87" s="209"/>
      <c r="XEP87" s="209"/>
      <c r="XEQ87" s="209"/>
      <c r="XER87" s="209"/>
      <c r="XES87" s="209"/>
      <c r="XET87" s="209"/>
      <c r="XEU87" s="209"/>
      <c r="XEV87" s="209"/>
      <c r="XEW87" s="209"/>
      <c r="XEX87" s="209"/>
      <c r="XEY87" s="209"/>
      <c r="XEZ87" s="209"/>
      <c r="XFA87" s="209"/>
      <c r="XFB87" s="209"/>
      <c r="XFC87" s="209"/>
      <c r="XFD87" s="209"/>
    </row>
    <row r="88" spans="1:16384" s="181" customFormat="1" ht="13.5" x14ac:dyDescent="0.25">
      <c r="A88" s="867" t="s">
        <v>1310</v>
      </c>
      <c r="B88" s="867"/>
      <c r="C88" s="867"/>
      <c r="D88" s="867"/>
      <c r="E88" s="867"/>
      <c r="F88" s="867"/>
      <c r="G88" s="867"/>
      <c r="H88" s="867"/>
      <c r="I88" s="867"/>
      <c r="J88" s="867"/>
      <c r="K88" s="867"/>
      <c r="L88" s="867"/>
      <c r="M88" s="867"/>
      <c r="N88" s="867"/>
      <c r="O88" s="1301"/>
      <c r="P88" s="1301"/>
      <c r="Q88" s="1301"/>
      <c r="R88" s="1301"/>
      <c r="S88" s="1301"/>
      <c r="T88" s="1301"/>
      <c r="U88" s="1301"/>
      <c r="V88" s="1301"/>
      <c r="W88" s="1301"/>
      <c r="X88" s="1301"/>
      <c r="Y88" s="1301"/>
      <c r="Z88" s="1301"/>
      <c r="AA88" s="1301"/>
      <c r="AB88" s="1302"/>
      <c r="AC88" s="1302"/>
      <c r="AD88" s="1302"/>
      <c r="AE88" s="1302"/>
      <c r="AF88" s="1302"/>
      <c r="AG88" s="1302"/>
      <c r="AH88" s="1302"/>
      <c r="AI88" s="1302"/>
      <c r="AJ88" s="1302"/>
      <c r="AK88" s="1302"/>
      <c r="AL88" s="1302"/>
      <c r="AM88" s="1302"/>
      <c r="AN88" s="1302"/>
      <c r="AO88" s="1302"/>
      <c r="AP88" s="1303"/>
      <c r="AQ88" s="1303"/>
      <c r="AR88" s="1303"/>
      <c r="AS88" s="1303"/>
      <c r="AT88" s="1303"/>
      <c r="AU88" s="1303"/>
      <c r="AV88" s="1303"/>
      <c r="AW88" s="1303"/>
      <c r="AX88" s="1303"/>
      <c r="AY88" s="1303"/>
      <c r="AZ88" s="180"/>
      <c r="BA88" s="210"/>
      <c r="BB88" s="210"/>
      <c r="BC88" s="209"/>
      <c r="BD88" s="209"/>
      <c r="BE88" s="209"/>
      <c r="BF88" s="209"/>
      <c r="BG88" s="209"/>
      <c r="BH88" s="209"/>
      <c r="BI88" s="209"/>
      <c r="BJ88" s="209"/>
      <c r="BK88" s="209"/>
      <c r="BL88" s="209"/>
      <c r="BM88" s="209"/>
      <c r="BN88" s="209"/>
      <c r="BO88" s="209"/>
      <c r="BP88" s="209"/>
      <c r="BQ88" s="209"/>
      <c r="BR88" s="209"/>
      <c r="BS88" s="209"/>
      <c r="BT88" s="209"/>
      <c r="BU88" s="209"/>
      <c r="BV88" s="209"/>
      <c r="BW88" s="209"/>
      <c r="BX88" s="209"/>
      <c r="BY88" s="209"/>
      <c r="BZ88" s="209"/>
      <c r="CA88" s="209"/>
      <c r="CB88" s="209"/>
      <c r="CC88" s="209"/>
      <c r="CD88" s="209"/>
      <c r="CE88" s="209"/>
      <c r="CF88" s="209"/>
      <c r="CG88" s="209"/>
      <c r="CH88" s="209"/>
      <c r="CI88" s="209"/>
      <c r="CJ88" s="209"/>
      <c r="CK88" s="209"/>
      <c r="CL88" s="209"/>
      <c r="CM88" s="209"/>
      <c r="CN88" s="209"/>
      <c r="CO88" s="209"/>
      <c r="CP88" s="209"/>
      <c r="CQ88" s="209"/>
      <c r="CR88" s="209"/>
      <c r="CS88" s="209"/>
      <c r="CT88" s="209"/>
      <c r="CU88" s="209"/>
      <c r="CV88" s="209"/>
      <c r="CW88" s="209"/>
      <c r="CX88" s="209"/>
      <c r="CY88" s="209"/>
      <c r="CZ88" s="209"/>
      <c r="DA88" s="209"/>
      <c r="DB88" s="209"/>
      <c r="DC88" s="209"/>
      <c r="DD88" s="209"/>
      <c r="DE88" s="209"/>
      <c r="DF88" s="209"/>
      <c r="DG88" s="209"/>
      <c r="DH88" s="209"/>
      <c r="DI88" s="209"/>
      <c r="DJ88" s="209"/>
      <c r="DK88" s="209"/>
      <c r="DL88" s="209"/>
      <c r="DM88" s="209"/>
      <c r="DN88" s="209"/>
      <c r="DO88" s="209"/>
      <c r="DP88" s="209"/>
      <c r="DQ88" s="209"/>
      <c r="DR88" s="209"/>
      <c r="DS88" s="209"/>
      <c r="DT88" s="209"/>
      <c r="DU88" s="209"/>
      <c r="DV88" s="209"/>
      <c r="DW88" s="209"/>
      <c r="DX88" s="209"/>
      <c r="DY88" s="209"/>
      <c r="DZ88" s="209"/>
      <c r="EA88" s="209"/>
      <c r="EB88" s="209"/>
      <c r="EC88" s="209"/>
      <c r="ED88" s="209"/>
      <c r="EE88" s="209"/>
      <c r="EF88" s="209"/>
      <c r="EG88" s="209"/>
      <c r="EH88" s="209"/>
      <c r="EI88" s="209"/>
      <c r="EJ88" s="209"/>
      <c r="EK88" s="209"/>
      <c r="EL88" s="209"/>
      <c r="EM88" s="209"/>
      <c r="EN88" s="209"/>
      <c r="EO88" s="209"/>
      <c r="EP88" s="209"/>
      <c r="EQ88" s="209"/>
      <c r="ER88" s="209"/>
      <c r="ES88" s="209"/>
      <c r="ET88" s="209"/>
      <c r="EU88" s="209"/>
      <c r="EV88" s="209"/>
      <c r="EW88" s="209"/>
      <c r="EX88" s="209"/>
      <c r="EY88" s="209"/>
      <c r="EZ88" s="209"/>
      <c r="FA88" s="209"/>
      <c r="FB88" s="209"/>
      <c r="FC88" s="209"/>
      <c r="FD88" s="209"/>
      <c r="FE88" s="209"/>
      <c r="FF88" s="209"/>
      <c r="FG88" s="209"/>
      <c r="FH88" s="209"/>
      <c r="FI88" s="209"/>
      <c r="FJ88" s="209"/>
      <c r="FK88" s="209"/>
      <c r="FL88" s="209"/>
      <c r="FM88" s="209"/>
      <c r="FN88" s="209"/>
      <c r="FO88" s="209"/>
      <c r="FP88" s="209"/>
      <c r="FQ88" s="209"/>
      <c r="FR88" s="209"/>
      <c r="FS88" s="209"/>
      <c r="FT88" s="209"/>
      <c r="FU88" s="209"/>
      <c r="FV88" s="209"/>
      <c r="FW88" s="209"/>
      <c r="FX88" s="209"/>
      <c r="FY88" s="209"/>
      <c r="FZ88" s="209"/>
      <c r="GA88" s="209"/>
      <c r="GB88" s="209"/>
      <c r="GC88" s="209"/>
      <c r="GD88" s="209"/>
      <c r="GE88" s="209"/>
      <c r="GF88" s="209"/>
      <c r="GG88" s="209"/>
      <c r="GH88" s="209"/>
      <c r="GI88" s="209"/>
      <c r="GJ88" s="209"/>
      <c r="GK88" s="209"/>
      <c r="GL88" s="209"/>
      <c r="GM88" s="209"/>
      <c r="GN88" s="209"/>
      <c r="GO88" s="209"/>
      <c r="GP88" s="209"/>
      <c r="GQ88" s="209"/>
      <c r="GR88" s="209"/>
      <c r="GS88" s="209"/>
      <c r="GT88" s="209"/>
      <c r="GU88" s="209"/>
      <c r="GV88" s="209"/>
      <c r="GW88" s="209"/>
      <c r="GX88" s="209"/>
      <c r="GY88" s="209"/>
      <c r="GZ88" s="209"/>
      <c r="HA88" s="209"/>
      <c r="HB88" s="209"/>
      <c r="HC88" s="209"/>
      <c r="HD88" s="209"/>
      <c r="HE88" s="209"/>
      <c r="HF88" s="209"/>
      <c r="HG88" s="209"/>
      <c r="HH88" s="209"/>
      <c r="HI88" s="209"/>
      <c r="HJ88" s="209"/>
      <c r="HK88" s="209"/>
      <c r="HL88" s="209"/>
      <c r="HM88" s="209"/>
      <c r="HN88" s="209"/>
      <c r="HO88" s="209"/>
      <c r="HP88" s="209"/>
      <c r="HQ88" s="209"/>
      <c r="HR88" s="209"/>
      <c r="HS88" s="209"/>
      <c r="HT88" s="209"/>
      <c r="HU88" s="209"/>
      <c r="HV88" s="209"/>
      <c r="HW88" s="209"/>
      <c r="HX88" s="209"/>
      <c r="HY88" s="209"/>
      <c r="HZ88" s="209"/>
      <c r="IA88" s="209"/>
      <c r="IB88" s="209"/>
      <c r="IC88" s="209"/>
      <c r="ID88" s="209"/>
      <c r="IE88" s="209"/>
      <c r="IF88" s="209"/>
      <c r="IG88" s="209"/>
      <c r="IH88" s="209"/>
      <c r="II88" s="209"/>
      <c r="IJ88" s="209"/>
      <c r="IK88" s="209"/>
      <c r="IL88" s="209"/>
      <c r="IM88" s="209"/>
      <c r="IN88" s="209"/>
      <c r="IO88" s="209"/>
      <c r="IP88" s="209"/>
      <c r="IQ88" s="209"/>
      <c r="IR88" s="209"/>
      <c r="IS88" s="209"/>
      <c r="IT88" s="209"/>
      <c r="IU88" s="209"/>
      <c r="IV88" s="209"/>
      <c r="IW88" s="209"/>
      <c r="IX88" s="209"/>
      <c r="IY88" s="209"/>
      <c r="IZ88" s="209"/>
      <c r="JA88" s="209"/>
      <c r="JB88" s="209"/>
      <c r="JC88" s="209"/>
      <c r="JD88" s="209"/>
      <c r="JE88" s="209"/>
      <c r="JF88" s="209"/>
      <c r="JG88" s="209"/>
      <c r="JH88" s="209"/>
      <c r="JI88" s="209"/>
      <c r="JJ88" s="209"/>
      <c r="JK88" s="209"/>
      <c r="JL88" s="209"/>
      <c r="JM88" s="209"/>
      <c r="JN88" s="209"/>
      <c r="JO88" s="209"/>
      <c r="JP88" s="209"/>
      <c r="JQ88" s="209"/>
      <c r="JR88" s="209"/>
      <c r="JS88" s="209"/>
      <c r="JT88" s="209"/>
      <c r="JU88" s="209"/>
      <c r="JV88" s="209"/>
      <c r="JW88" s="209"/>
      <c r="JX88" s="209"/>
      <c r="JY88" s="209"/>
      <c r="JZ88" s="209"/>
      <c r="KA88" s="209"/>
      <c r="KB88" s="209"/>
      <c r="KC88" s="209"/>
      <c r="KD88" s="209"/>
      <c r="KE88" s="209"/>
      <c r="KF88" s="209"/>
      <c r="KG88" s="209"/>
      <c r="KH88" s="209"/>
      <c r="KI88" s="209"/>
      <c r="KJ88" s="209"/>
      <c r="KK88" s="209"/>
      <c r="KL88" s="209"/>
      <c r="KM88" s="209"/>
      <c r="KN88" s="209"/>
      <c r="KO88" s="209"/>
      <c r="KP88" s="209"/>
      <c r="KQ88" s="209"/>
      <c r="KR88" s="209"/>
      <c r="KS88" s="209"/>
      <c r="KT88" s="209"/>
      <c r="KU88" s="209"/>
      <c r="KV88" s="209"/>
      <c r="KW88" s="209"/>
      <c r="KX88" s="209"/>
      <c r="KY88" s="209"/>
      <c r="KZ88" s="209"/>
      <c r="LA88" s="209"/>
      <c r="LB88" s="209"/>
      <c r="LC88" s="209"/>
      <c r="LD88" s="209"/>
      <c r="LE88" s="209"/>
      <c r="LF88" s="209"/>
      <c r="LG88" s="209"/>
      <c r="LH88" s="209"/>
      <c r="LI88" s="209"/>
      <c r="LJ88" s="209"/>
      <c r="LK88" s="209"/>
      <c r="LL88" s="209"/>
      <c r="LM88" s="209"/>
      <c r="LN88" s="209"/>
      <c r="LO88" s="209"/>
      <c r="LP88" s="209"/>
      <c r="LQ88" s="209"/>
      <c r="LR88" s="209"/>
      <c r="LS88" s="209"/>
      <c r="LT88" s="209"/>
      <c r="LU88" s="209"/>
      <c r="LV88" s="209"/>
      <c r="LW88" s="209"/>
      <c r="LX88" s="209"/>
      <c r="LY88" s="209"/>
      <c r="LZ88" s="209"/>
      <c r="MA88" s="209"/>
      <c r="MB88" s="209"/>
      <c r="MC88" s="209"/>
      <c r="MD88" s="209"/>
      <c r="ME88" s="209"/>
      <c r="MF88" s="209"/>
      <c r="MG88" s="209"/>
      <c r="MH88" s="209"/>
      <c r="MI88" s="209"/>
      <c r="MJ88" s="209"/>
      <c r="MK88" s="209"/>
      <c r="ML88" s="209"/>
      <c r="MM88" s="209"/>
      <c r="MN88" s="209"/>
      <c r="MO88" s="209"/>
      <c r="MP88" s="209"/>
      <c r="MQ88" s="209"/>
      <c r="MR88" s="209"/>
      <c r="MS88" s="209"/>
      <c r="MT88" s="209"/>
      <c r="MU88" s="209"/>
      <c r="MV88" s="209"/>
      <c r="MW88" s="209"/>
      <c r="MX88" s="209"/>
      <c r="MY88" s="209"/>
      <c r="MZ88" s="209"/>
      <c r="NA88" s="209"/>
      <c r="NB88" s="209"/>
      <c r="NC88" s="209"/>
      <c r="ND88" s="209"/>
      <c r="NE88" s="209"/>
      <c r="NF88" s="209"/>
      <c r="NG88" s="209"/>
      <c r="NH88" s="209"/>
      <c r="NI88" s="209"/>
      <c r="NJ88" s="209"/>
      <c r="NK88" s="209"/>
      <c r="NL88" s="209"/>
      <c r="NM88" s="209"/>
      <c r="NN88" s="209"/>
      <c r="NO88" s="209"/>
      <c r="NP88" s="209"/>
      <c r="NQ88" s="209"/>
      <c r="NR88" s="209"/>
      <c r="NS88" s="209"/>
      <c r="NT88" s="209"/>
      <c r="NU88" s="209"/>
      <c r="NV88" s="209"/>
      <c r="NW88" s="209"/>
      <c r="NX88" s="209"/>
      <c r="NY88" s="209"/>
      <c r="NZ88" s="209"/>
      <c r="OA88" s="209"/>
      <c r="OB88" s="209"/>
      <c r="OC88" s="209"/>
      <c r="OD88" s="209"/>
      <c r="OE88" s="209"/>
      <c r="OF88" s="209"/>
      <c r="OG88" s="209"/>
      <c r="OH88" s="209"/>
      <c r="OI88" s="209"/>
      <c r="OJ88" s="209"/>
      <c r="OK88" s="209"/>
      <c r="OL88" s="209"/>
      <c r="OM88" s="209"/>
      <c r="ON88" s="209"/>
      <c r="OO88" s="209"/>
      <c r="OP88" s="209"/>
      <c r="OQ88" s="209"/>
      <c r="OR88" s="209"/>
      <c r="OS88" s="209"/>
      <c r="OT88" s="209"/>
      <c r="OU88" s="209"/>
      <c r="OV88" s="209"/>
      <c r="OW88" s="209"/>
      <c r="OX88" s="209"/>
      <c r="OY88" s="209"/>
      <c r="OZ88" s="209"/>
      <c r="PA88" s="209"/>
      <c r="PB88" s="209"/>
      <c r="PC88" s="209"/>
      <c r="PD88" s="209"/>
      <c r="PE88" s="209"/>
      <c r="PF88" s="209"/>
      <c r="PG88" s="209"/>
      <c r="PH88" s="209"/>
      <c r="PI88" s="209"/>
      <c r="PJ88" s="209"/>
      <c r="PK88" s="209"/>
      <c r="PL88" s="209"/>
      <c r="PM88" s="209"/>
      <c r="PN88" s="209"/>
      <c r="PO88" s="209"/>
      <c r="PP88" s="209"/>
      <c r="PQ88" s="209"/>
      <c r="PR88" s="209"/>
      <c r="PS88" s="209"/>
      <c r="PT88" s="209"/>
      <c r="PU88" s="209"/>
      <c r="PV88" s="209"/>
      <c r="PW88" s="209"/>
      <c r="PX88" s="209"/>
      <c r="PY88" s="209"/>
      <c r="PZ88" s="209"/>
      <c r="QA88" s="209"/>
      <c r="QB88" s="209"/>
      <c r="QC88" s="209"/>
      <c r="QD88" s="209"/>
      <c r="QE88" s="209"/>
      <c r="QF88" s="209"/>
      <c r="QG88" s="209"/>
      <c r="QH88" s="209"/>
      <c r="QI88" s="209"/>
      <c r="QJ88" s="209"/>
      <c r="QK88" s="209"/>
      <c r="QL88" s="209"/>
      <c r="QM88" s="209"/>
      <c r="QN88" s="209"/>
      <c r="QO88" s="209"/>
      <c r="QP88" s="209"/>
      <c r="QQ88" s="209"/>
      <c r="QR88" s="209"/>
      <c r="QS88" s="209"/>
      <c r="QT88" s="209"/>
      <c r="QU88" s="209"/>
      <c r="QV88" s="209"/>
      <c r="QW88" s="209"/>
      <c r="QX88" s="209"/>
      <c r="QY88" s="209"/>
      <c r="QZ88" s="209"/>
      <c r="RA88" s="209"/>
      <c r="RB88" s="209"/>
      <c r="RC88" s="209"/>
      <c r="RD88" s="209"/>
      <c r="RE88" s="209"/>
      <c r="RF88" s="209"/>
      <c r="RG88" s="209"/>
      <c r="RH88" s="209"/>
      <c r="RI88" s="209"/>
      <c r="RJ88" s="209"/>
      <c r="RK88" s="209"/>
      <c r="RL88" s="209"/>
      <c r="RM88" s="209"/>
      <c r="RN88" s="209"/>
      <c r="RO88" s="209"/>
      <c r="RP88" s="209"/>
      <c r="RQ88" s="209"/>
      <c r="RR88" s="209"/>
      <c r="RS88" s="209"/>
      <c r="RT88" s="209"/>
      <c r="RU88" s="209"/>
      <c r="RV88" s="209"/>
      <c r="RW88" s="209"/>
      <c r="RX88" s="209"/>
      <c r="RY88" s="209"/>
      <c r="RZ88" s="209"/>
      <c r="SA88" s="209"/>
      <c r="SB88" s="209"/>
      <c r="SC88" s="209"/>
      <c r="SD88" s="209"/>
      <c r="SE88" s="209"/>
      <c r="SF88" s="209"/>
      <c r="SG88" s="209"/>
      <c r="SH88" s="209"/>
      <c r="SI88" s="209"/>
      <c r="SJ88" s="209"/>
      <c r="SK88" s="209"/>
      <c r="SL88" s="209"/>
      <c r="SM88" s="209"/>
      <c r="SN88" s="209"/>
      <c r="SO88" s="209"/>
      <c r="SP88" s="209"/>
      <c r="SQ88" s="209"/>
      <c r="SR88" s="209"/>
      <c r="SS88" s="209"/>
      <c r="ST88" s="209"/>
      <c r="SU88" s="209"/>
      <c r="SV88" s="209"/>
      <c r="SW88" s="209"/>
      <c r="SX88" s="209"/>
      <c r="SY88" s="209"/>
      <c r="SZ88" s="209"/>
      <c r="TA88" s="209"/>
      <c r="TB88" s="209"/>
      <c r="TC88" s="209"/>
      <c r="TD88" s="209"/>
      <c r="TE88" s="209"/>
      <c r="TF88" s="209"/>
      <c r="TG88" s="209"/>
      <c r="TH88" s="209"/>
      <c r="TI88" s="209"/>
      <c r="TJ88" s="209"/>
      <c r="TK88" s="209"/>
      <c r="TL88" s="209"/>
      <c r="TM88" s="209"/>
      <c r="TN88" s="209"/>
      <c r="TO88" s="209"/>
      <c r="TP88" s="209"/>
      <c r="TQ88" s="209"/>
      <c r="TR88" s="209"/>
      <c r="TS88" s="209"/>
      <c r="TT88" s="209"/>
      <c r="TU88" s="209"/>
      <c r="TV88" s="209"/>
      <c r="TW88" s="209"/>
      <c r="TX88" s="209"/>
      <c r="TY88" s="209"/>
      <c r="TZ88" s="209"/>
      <c r="UA88" s="209"/>
      <c r="UB88" s="209"/>
      <c r="UC88" s="209"/>
      <c r="UD88" s="209"/>
      <c r="UE88" s="209"/>
      <c r="UF88" s="209"/>
      <c r="UG88" s="209"/>
      <c r="UH88" s="209"/>
      <c r="UI88" s="209"/>
      <c r="UJ88" s="209"/>
      <c r="UK88" s="209"/>
      <c r="UL88" s="209"/>
      <c r="UM88" s="209"/>
      <c r="UN88" s="209"/>
      <c r="UO88" s="209"/>
      <c r="UP88" s="209"/>
      <c r="UQ88" s="209"/>
      <c r="UR88" s="209"/>
      <c r="US88" s="209"/>
      <c r="UT88" s="209"/>
      <c r="UU88" s="209"/>
      <c r="UV88" s="209"/>
      <c r="UW88" s="209"/>
      <c r="UX88" s="209"/>
      <c r="UY88" s="209"/>
      <c r="UZ88" s="209"/>
      <c r="VA88" s="209"/>
      <c r="VB88" s="209"/>
      <c r="VC88" s="209"/>
      <c r="VD88" s="209"/>
      <c r="VE88" s="209"/>
      <c r="VF88" s="209"/>
      <c r="VG88" s="209"/>
      <c r="VH88" s="209"/>
      <c r="VI88" s="209"/>
      <c r="VJ88" s="209"/>
      <c r="VK88" s="209"/>
      <c r="VL88" s="209"/>
      <c r="VM88" s="209"/>
      <c r="VN88" s="209"/>
      <c r="VO88" s="209"/>
      <c r="VP88" s="209"/>
      <c r="VQ88" s="209"/>
      <c r="VR88" s="209"/>
      <c r="VS88" s="209"/>
      <c r="VT88" s="209"/>
      <c r="VU88" s="209"/>
      <c r="VV88" s="209"/>
      <c r="VW88" s="209"/>
      <c r="VX88" s="209"/>
      <c r="VY88" s="209"/>
      <c r="VZ88" s="209"/>
      <c r="WA88" s="209"/>
      <c r="WB88" s="209"/>
      <c r="WC88" s="209"/>
      <c r="WD88" s="209"/>
      <c r="WE88" s="209"/>
      <c r="WF88" s="209"/>
      <c r="WG88" s="209"/>
      <c r="WH88" s="209"/>
      <c r="WI88" s="209"/>
      <c r="WJ88" s="209"/>
      <c r="WK88" s="209"/>
      <c r="WL88" s="209"/>
      <c r="WM88" s="209"/>
      <c r="WN88" s="209"/>
      <c r="WO88" s="209"/>
      <c r="WP88" s="209"/>
      <c r="WQ88" s="209"/>
      <c r="WR88" s="209"/>
      <c r="WS88" s="209"/>
      <c r="WT88" s="209"/>
      <c r="WU88" s="209"/>
      <c r="WV88" s="209"/>
      <c r="WW88" s="209"/>
      <c r="WX88" s="209"/>
      <c r="WY88" s="209"/>
      <c r="WZ88" s="209"/>
      <c r="XA88" s="209"/>
      <c r="XB88" s="209"/>
      <c r="XC88" s="209"/>
      <c r="XD88" s="209"/>
      <c r="XE88" s="209"/>
      <c r="XF88" s="209"/>
      <c r="XG88" s="209"/>
      <c r="XH88" s="209"/>
      <c r="XI88" s="209"/>
      <c r="XJ88" s="209"/>
      <c r="XK88" s="209"/>
      <c r="XL88" s="209"/>
      <c r="XM88" s="209"/>
      <c r="XN88" s="209"/>
      <c r="XO88" s="209"/>
      <c r="XP88" s="209"/>
      <c r="XQ88" s="209"/>
      <c r="XR88" s="209"/>
      <c r="XS88" s="209"/>
      <c r="XT88" s="209"/>
      <c r="XU88" s="209"/>
      <c r="XV88" s="209"/>
      <c r="XW88" s="209"/>
      <c r="XX88" s="209"/>
      <c r="XY88" s="209"/>
      <c r="XZ88" s="209"/>
      <c r="YA88" s="209"/>
      <c r="YB88" s="209"/>
      <c r="YC88" s="209"/>
      <c r="YD88" s="209"/>
      <c r="YE88" s="209"/>
      <c r="YF88" s="209"/>
      <c r="YG88" s="209"/>
      <c r="YH88" s="209"/>
      <c r="YI88" s="209"/>
      <c r="YJ88" s="209"/>
      <c r="YK88" s="209"/>
      <c r="YL88" s="209"/>
      <c r="YM88" s="209"/>
      <c r="YN88" s="209"/>
      <c r="YO88" s="209"/>
      <c r="YP88" s="209"/>
      <c r="YQ88" s="209"/>
      <c r="YR88" s="209"/>
      <c r="YS88" s="209"/>
      <c r="YT88" s="209"/>
      <c r="YU88" s="209"/>
      <c r="YV88" s="209"/>
      <c r="YW88" s="209"/>
      <c r="YX88" s="209"/>
      <c r="YY88" s="209"/>
      <c r="YZ88" s="209"/>
      <c r="ZA88" s="209"/>
      <c r="ZB88" s="209"/>
      <c r="ZC88" s="209"/>
      <c r="ZD88" s="209"/>
      <c r="ZE88" s="209"/>
      <c r="ZF88" s="209"/>
      <c r="ZG88" s="209"/>
      <c r="ZH88" s="209"/>
      <c r="ZI88" s="209"/>
      <c r="ZJ88" s="209"/>
      <c r="ZK88" s="209"/>
      <c r="ZL88" s="209"/>
      <c r="ZM88" s="209"/>
      <c r="ZN88" s="209"/>
      <c r="ZO88" s="209"/>
      <c r="ZP88" s="209"/>
      <c r="ZQ88" s="209"/>
      <c r="ZR88" s="209"/>
      <c r="ZS88" s="209"/>
      <c r="ZT88" s="209"/>
      <c r="ZU88" s="209"/>
      <c r="ZV88" s="209"/>
      <c r="ZW88" s="209"/>
      <c r="ZX88" s="209"/>
      <c r="ZY88" s="209"/>
      <c r="ZZ88" s="209"/>
      <c r="AAA88" s="209"/>
      <c r="AAB88" s="209"/>
      <c r="AAC88" s="209"/>
      <c r="AAD88" s="209"/>
      <c r="AAE88" s="209"/>
      <c r="AAF88" s="209"/>
      <c r="AAG88" s="209"/>
      <c r="AAH88" s="209"/>
      <c r="AAI88" s="209"/>
      <c r="AAJ88" s="209"/>
      <c r="AAK88" s="209"/>
      <c r="AAL88" s="209"/>
      <c r="AAM88" s="209"/>
      <c r="AAN88" s="209"/>
      <c r="AAO88" s="209"/>
      <c r="AAP88" s="209"/>
      <c r="AAQ88" s="209"/>
      <c r="AAR88" s="209"/>
      <c r="AAS88" s="209"/>
      <c r="AAT88" s="209"/>
      <c r="AAU88" s="209"/>
      <c r="AAV88" s="209"/>
      <c r="AAW88" s="209"/>
      <c r="AAX88" s="209"/>
      <c r="AAY88" s="209"/>
      <c r="AAZ88" s="209"/>
      <c r="ABA88" s="209"/>
      <c r="ABB88" s="209"/>
      <c r="ABC88" s="209"/>
      <c r="ABD88" s="209"/>
      <c r="ABE88" s="209"/>
      <c r="ABF88" s="209"/>
      <c r="ABG88" s="209"/>
      <c r="ABH88" s="209"/>
      <c r="ABI88" s="209"/>
      <c r="ABJ88" s="209"/>
      <c r="ABK88" s="209"/>
      <c r="ABL88" s="209"/>
      <c r="ABM88" s="209"/>
      <c r="ABN88" s="209"/>
      <c r="ABO88" s="209"/>
      <c r="ABP88" s="209"/>
      <c r="ABQ88" s="209"/>
      <c r="ABR88" s="209"/>
      <c r="ABS88" s="209"/>
      <c r="ABT88" s="209"/>
      <c r="ABU88" s="209"/>
      <c r="ABV88" s="209"/>
      <c r="ABW88" s="209"/>
      <c r="ABX88" s="209"/>
      <c r="ABY88" s="209"/>
      <c r="ABZ88" s="209"/>
      <c r="ACA88" s="209"/>
      <c r="ACB88" s="209"/>
      <c r="ACC88" s="209"/>
      <c r="ACD88" s="209"/>
      <c r="ACE88" s="209"/>
      <c r="ACF88" s="209"/>
      <c r="ACG88" s="209"/>
      <c r="ACH88" s="209"/>
      <c r="ACI88" s="209"/>
      <c r="ACJ88" s="209"/>
      <c r="ACK88" s="209"/>
      <c r="ACL88" s="209"/>
      <c r="ACM88" s="209"/>
      <c r="ACN88" s="209"/>
      <c r="ACO88" s="209"/>
      <c r="ACP88" s="209"/>
      <c r="ACQ88" s="209"/>
      <c r="ACR88" s="209"/>
      <c r="ACS88" s="209"/>
      <c r="ACT88" s="209"/>
      <c r="ACU88" s="209"/>
      <c r="ACV88" s="209"/>
      <c r="ACW88" s="209"/>
      <c r="ACX88" s="209"/>
      <c r="ACY88" s="209"/>
      <c r="ACZ88" s="209"/>
      <c r="ADA88" s="209"/>
      <c r="ADB88" s="209"/>
      <c r="ADC88" s="209"/>
      <c r="ADD88" s="209"/>
      <c r="ADE88" s="209"/>
      <c r="ADF88" s="209"/>
      <c r="ADG88" s="209"/>
      <c r="ADH88" s="209"/>
      <c r="ADI88" s="209"/>
      <c r="ADJ88" s="209"/>
      <c r="ADK88" s="209"/>
      <c r="ADL88" s="209"/>
      <c r="ADM88" s="209"/>
      <c r="ADN88" s="209"/>
      <c r="ADO88" s="209"/>
      <c r="ADP88" s="209"/>
      <c r="ADQ88" s="209"/>
      <c r="ADR88" s="209"/>
      <c r="ADS88" s="209"/>
      <c r="ADT88" s="209"/>
      <c r="ADU88" s="209"/>
      <c r="ADV88" s="209"/>
      <c r="ADW88" s="209"/>
      <c r="ADX88" s="209"/>
      <c r="ADY88" s="209"/>
      <c r="ADZ88" s="209"/>
      <c r="AEA88" s="209"/>
      <c r="AEB88" s="209"/>
      <c r="AEC88" s="209"/>
      <c r="AED88" s="209"/>
      <c r="AEE88" s="209"/>
      <c r="AEF88" s="209"/>
      <c r="AEG88" s="209"/>
      <c r="AEH88" s="209"/>
      <c r="AEI88" s="209"/>
      <c r="AEJ88" s="209"/>
      <c r="AEK88" s="209"/>
      <c r="AEL88" s="209"/>
      <c r="AEM88" s="209"/>
      <c r="AEN88" s="209"/>
      <c r="AEO88" s="209"/>
      <c r="AEP88" s="209"/>
      <c r="AEQ88" s="209"/>
      <c r="AER88" s="209"/>
      <c r="AES88" s="209"/>
      <c r="AET88" s="209"/>
      <c r="AEU88" s="209"/>
      <c r="AEV88" s="209"/>
      <c r="AEW88" s="209"/>
      <c r="AEX88" s="209"/>
      <c r="AEY88" s="209"/>
      <c r="AEZ88" s="209"/>
      <c r="AFA88" s="209"/>
      <c r="AFB88" s="209"/>
      <c r="AFC88" s="209"/>
      <c r="AFD88" s="209"/>
      <c r="AFE88" s="209"/>
      <c r="AFF88" s="209"/>
      <c r="AFG88" s="209"/>
      <c r="AFH88" s="209"/>
      <c r="AFI88" s="209"/>
      <c r="AFJ88" s="209"/>
      <c r="AFK88" s="209"/>
      <c r="AFL88" s="209"/>
      <c r="AFM88" s="209"/>
      <c r="AFN88" s="209"/>
      <c r="AFO88" s="209"/>
      <c r="AFP88" s="209"/>
      <c r="AFQ88" s="209"/>
      <c r="AFR88" s="209"/>
      <c r="AFS88" s="209"/>
      <c r="AFT88" s="209"/>
      <c r="AFU88" s="209"/>
      <c r="AFV88" s="209"/>
      <c r="AFW88" s="209"/>
      <c r="AFX88" s="209"/>
      <c r="AFY88" s="209"/>
      <c r="AFZ88" s="209"/>
      <c r="AGA88" s="209"/>
      <c r="AGB88" s="209"/>
      <c r="AGC88" s="209"/>
      <c r="AGD88" s="209"/>
      <c r="AGE88" s="209"/>
      <c r="AGF88" s="209"/>
      <c r="AGG88" s="209"/>
      <c r="AGH88" s="209"/>
      <c r="AGI88" s="209"/>
      <c r="AGJ88" s="209"/>
      <c r="AGK88" s="209"/>
      <c r="AGL88" s="209"/>
      <c r="AGM88" s="209"/>
      <c r="AGN88" s="209"/>
      <c r="AGO88" s="209"/>
      <c r="AGP88" s="209"/>
      <c r="AGQ88" s="209"/>
      <c r="AGR88" s="209"/>
      <c r="AGS88" s="209"/>
      <c r="AGT88" s="209"/>
      <c r="AGU88" s="209"/>
      <c r="AGV88" s="209"/>
      <c r="AGW88" s="209"/>
      <c r="AGX88" s="209"/>
      <c r="AGY88" s="209"/>
      <c r="AGZ88" s="209"/>
      <c r="AHA88" s="209"/>
      <c r="AHB88" s="209"/>
      <c r="AHC88" s="209"/>
      <c r="AHD88" s="209"/>
      <c r="AHE88" s="209"/>
      <c r="AHF88" s="209"/>
      <c r="AHG88" s="209"/>
      <c r="AHH88" s="209"/>
      <c r="AHI88" s="209"/>
      <c r="AHJ88" s="209"/>
      <c r="AHK88" s="209"/>
      <c r="AHL88" s="209"/>
      <c r="AHM88" s="209"/>
      <c r="AHN88" s="209"/>
      <c r="AHO88" s="209"/>
      <c r="AHP88" s="209"/>
      <c r="AHQ88" s="209"/>
      <c r="AHR88" s="209"/>
      <c r="AHS88" s="209"/>
      <c r="AHT88" s="209"/>
      <c r="AHU88" s="209"/>
      <c r="AHV88" s="209"/>
      <c r="AHW88" s="209"/>
      <c r="AHX88" s="209"/>
      <c r="AHY88" s="209"/>
      <c r="AHZ88" s="209"/>
      <c r="AIA88" s="209"/>
      <c r="AIB88" s="209"/>
      <c r="AIC88" s="209"/>
      <c r="AID88" s="209"/>
      <c r="AIE88" s="209"/>
      <c r="AIF88" s="209"/>
      <c r="AIG88" s="209"/>
      <c r="AIH88" s="209"/>
      <c r="AII88" s="209"/>
      <c r="AIJ88" s="209"/>
      <c r="AIK88" s="209"/>
      <c r="AIL88" s="209"/>
      <c r="AIM88" s="209"/>
      <c r="AIN88" s="209"/>
      <c r="AIO88" s="209"/>
      <c r="AIP88" s="209"/>
      <c r="AIQ88" s="209"/>
      <c r="AIR88" s="209"/>
      <c r="AIS88" s="209"/>
      <c r="AIT88" s="209"/>
      <c r="AIU88" s="209"/>
      <c r="AIV88" s="209"/>
      <c r="AIW88" s="209"/>
      <c r="AIX88" s="209"/>
      <c r="AIY88" s="209"/>
      <c r="AIZ88" s="209"/>
      <c r="AJA88" s="209"/>
      <c r="AJB88" s="209"/>
      <c r="AJC88" s="209"/>
      <c r="AJD88" s="209"/>
      <c r="AJE88" s="209"/>
      <c r="AJF88" s="209"/>
      <c r="AJG88" s="209"/>
      <c r="AJH88" s="209"/>
      <c r="AJI88" s="209"/>
      <c r="AJJ88" s="209"/>
      <c r="AJK88" s="209"/>
      <c r="AJL88" s="209"/>
      <c r="AJM88" s="209"/>
      <c r="AJN88" s="209"/>
      <c r="AJO88" s="209"/>
      <c r="AJP88" s="209"/>
      <c r="AJQ88" s="209"/>
      <c r="AJR88" s="209"/>
      <c r="AJS88" s="209"/>
      <c r="AJT88" s="209"/>
      <c r="AJU88" s="209"/>
      <c r="AJV88" s="209"/>
      <c r="AJW88" s="209"/>
      <c r="AJX88" s="209"/>
      <c r="AJY88" s="209"/>
      <c r="AJZ88" s="209"/>
      <c r="AKA88" s="209"/>
      <c r="AKB88" s="209"/>
      <c r="AKC88" s="209"/>
      <c r="AKD88" s="209"/>
      <c r="AKE88" s="209"/>
      <c r="AKF88" s="209"/>
      <c r="AKG88" s="209"/>
      <c r="AKH88" s="209"/>
      <c r="AKI88" s="209"/>
      <c r="AKJ88" s="209"/>
      <c r="AKK88" s="209"/>
      <c r="AKL88" s="209"/>
      <c r="AKM88" s="209"/>
      <c r="AKN88" s="209"/>
      <c r="AKO88" s="209"/>
      <c r="AKP88" s="209"/>
      <c r="AKQ88" s="209"/>
      <c r="AKR88" s="209"/>
      <c r="AKS88" s="209"/>
      <c r="AKT88" s="209"/>
      <c r="AKU88" s="209"/>
      <c r="AKV88" s="209"/>
      <c r="AKW88" s="209"/>
      <c r="AKX88" s="209"/>
      <c r="AKY88" s="209"/>
      <c r="AKZ88" s="209"/>
      <c r="ALA88" s="209"/>
      <c r="ALB88" s="209"/>
      <c r="ALC88" s="209"/>
      <c r="ALD88" s="209"/>
      <c r="ALE88" s="209"/>
      <c r="ALF88" s="209"/>
      <c r="ALG88" s="209"/>
      <c r="ALH88" s="209"/>
      <c r="ALI88" s="209"/>
      <c r="ALJ88" s="209"/>
      <c r="ALK88" s="209"/>
      <c r="ALL88" s="209"/>
      <c r="ALM88" s="209"/>
      <c r="ALN88" s="209"/>
      <c r="ALO88" s="209"/>
      <c r="ALP88" s="209"/>
      <c r="ALQ88" s="209"/>
      <c r="ALR88" s="209"/>
      <c r="ALS88" s="209"/>
      <c r="ALT88" s="209"/>
      <c r="ALU88" s="209"/>
      <c r="ALV88" s="209"/>
      <c r="ALW88" s="209"/>
      <c r="ALX88" s="209"/>
      <c r="ALY88" s="209"/>
      <c r="ALZ88" s="209"/>
      <c r="AMA88" s="209"/>
      <c r="AMB88" s="209"/>
      <c r="AMC88" s="209"/>
      <c r="AMD88" s="209"/>
      <c r="AME88" s="209"/>
      <c r="AMF88" s="209"/>
      <c r="AMG88" s="209"/>
      <c r="AMH88" s="209"/>
      <c r="AMI88" s="209"/>
      <c r="AMJ88" s="209"/>
      <c r="AMK88" s="209"/>
      <c r="AML88" s="209"/>
      <c r="AMM88" s="209"/>
      <c r="AMN88" s="209"/>
      <c r="AMO88" s="209"/>
      <c r="AMP88" s="209"/>
      <c r="AMQ88" s="209"/>
      <c r="AMR88" s="209"/>
      <c r="AMS88" s="209"/>
      <c r="AMT88" s="209"/>
      <c r="AMU88" s="209"/>
      <c r="AMV88" s="209"/>
      <c r="AMW88" s="209"/>
      <c r="AMX88" s="209"/>
      <c r="AMY88" s="209"/>
      <c r="AMZ88" s="209"/>
      <c r="ANA88" s="209"/>
      <c r="ANB88" s="209"/>
      <c r="ANC88" s="209"/>
      <c r="AND88" s="209"/>
      <c r="ANE88" s="209"/>
      <c r="ANF88" s="209"/>
      <c r="ANG88" s="209"/>
      <c r="ANH88" s="209"/>
      <c r="ANI88" s="209"/>
      <c r="ANJ88" s="209"/>
      <c r="ANK88" s="209"/>
      <c r="ANL88" s="209"/>
      <c r="ANM88" s="209"/>
      <c r="ANN88" s="209"/>
      <c r="ANO88" s="209"/>
      <c r="ANP88" s="209"/>
      <c r="ANQ88" s="209"/>
      <c r="ANR88" s="209"/>
      <c r="ANS88" s="209"/>
      <c r="ANT88" s="209"/>
      <c r="ANU88" s="209"/>
      <c r="ANV88" s="209"/>
      <c r="ANW88" s="209"/>
      <c r="ANX88" s="209"/>
      <c r="ANY88" s="209"/>
      <c r="ANZ88" s="209"/>
      <c r="AOA88" s="209"/>
      <c r="AOB88" s="209"/>
      <c r="AOC88" s="209"/>
      <c r="AOD88" s="209"/>
      <c r="AOE88" s="209"/>
      <c r="AOF88" s="209"/>
      <c r="AOG88" s="209"/>
      <c r="AOH88" s="209"/>
      <c r="AOI88" s="209"/>
      <c r="AOJ88" s="209"/>
      <c r="AOK88" s="209"/>
      <c r="AOL88" s="209"/>
      <c r="AOM88" s="209"/>
      <c r="AON88" s="209"/>
      <c r="AOO88" s="209"/>
      <c r="AOP88" s="209"/>
      <c r="AOQ88" s="209"/>
      <c r="AOR88" s="209"/>
      <c r="AOS88" s="209"/>
      <c r="AOT88" s="209"/>
      <c r="AOU88" s="209"/>
      <c r="AOV88" s="209"/>
      <c r="AOW88" s="209"/>
      <c r="AOX88" s="209"/>
      <c r="AOY88" s="209"/>
      <c r="AOZ88" s="209"/>
      <c r="APA88" s="209"/>
      <c r="APB88" s="209"/>
      <c r="APC88" s="209"/>
      <c r="APD88" s="209"/>
      <c r="APE88" s="209"/>
      <c r="APF88" s="209"/>
      <c r="APG88" s="209"/>
      <c r="APH88" s="209"/>
      <c r="API88" s="209"/>
      <c r="APJ88" s="209"/>
      <c r="APK88" s="209"/>
      <c r="APL88" s="209"/>
      <c r="APM88" s="209"/>
      <c r="APN88" s="209"/>
      <c r="APO88" s="209"/>
      <c r="APP88" s="209"/>
      <c r="APQ88" s="209"/>
      <c r="APR88" s="209"/>
      <c r="APS88" s="209"/>
      <c r="APT88" s="209"/>
      <c r="APU88" s="209"/>
      <c r="APV88" s="209"/>
      <c r="APW88" s="209"/>
      <c r="APX88" s="209"/>
      <c r="APY88" s="209"/>
      <c r="APZ88" s="209"/>
      <c r="AQA88" s="209"/>
      <c r="AQB88" s="209"/>
      <c r="AQC88" s="209"/>
      <c r="AQD88" s="209"/>
      <c r="AQE88" s="209"/>
      <c r="AQF88" s="209"/>
      <c r="AQG88" s="209"/>
      <c r="AQH88" s="209"/>
      <c r="AQI88" s="209"/>
      <c r="AQJ88" s="209"/>
      <c r="AQK88" s="209"/>
      <c r="AQL88" s="209"/>
      <c r="AQM88" s="209"/>
      <c r="AQN88" s="209"/>
      <c r="AQO88" s="209"/>
      <c r="AQP88" s="209"/>
      <c r="AQQ88" s="209"/>
      <c r="AQR88" s="209"/>
      <c r="AQS88" s="209"/>
      <c r="AQT88" s="209"/>
      <c r="AQU88" s="209"/>
      <c r="AQV88" s="209"/>
      <c r="AQW88" s="209"/>
      <c r="AQX88" s="209"/>
      <c r="AQY88" s="209"/>
      <c r="AQZ88" s="209"/>
      <c r="ARA88" s="209"/>
      <c r="ARB88" s="209"/>
      <c r="ARC88" s="209"/>
      <c r="ARD88" s="209"/>
      <c r="ARE88" s="209"/>
      <c r="ARF88" s="209"/>
      <c r="ARG88" s="209"/>
      <c r="ARH88" s="209"/>
      <c r="ARI88" s="209"/>
      <c r="ARJ88" s="209"/>
      <c r="ARK88" s="209"/>
      <c r="ARL88" s="209"/>
      <c r="ARM88" s="209"/>
      <c r="ARN88" s="209"/>
      <c r="ARO88" s="209"/>
      <c r="ARP88" s="209"/>
      <c r="ARQ88" s="209"/>
      <c r="ARR88" s="209"/>
      <c r="ARS88" s="209"/>
      <c r="ART88" s="209"/>
      <c r="ARU88" s="209"/>
      <c r="ARV88" s="209"/>
      <c r="ARW88" s="209"/>
      <c r="ARX88" s="209"/>
      <c r="ARY88" s="209"/>
      <c r="ARZ88" s="209"/>
      <c r="ASA88" s="209"/>
      <c r="ASB88" s="209"/>
      <c r="ASC88" s="209"/>
      <c r="ASD88" s="209"/>
      <c r="ASE88" s="209"/>
      <c r="ASF88" s="209"/>
      <c r="ASG88" s="209"/>
      <c r="ASH88" s="209"/>
      <c r="ASI88" s="209"/>
      <c r="ASJ88" s="209"/>
      <c r="ASK88" s="209"/>
      <c r="ASL88" s="209"/>
      <c r="ASM88" s="209"/>
      <c r="ASN88" s="209"/>
      <c r="ASO88" s="209"/>
      <c r="ASP88" s="209"/>
      <c r="ASQ88" s="209"/>
      <c r="ASR88" s="209"/>
      <c r="ASS88" s="209"/>
      <c r="AST88" s="209"/>
      <c r="ASU88" s="209"/>
      <c r="ASV88" s="209"/>
      <c r="ASW88" s="209"/>
      <c r="ASX88" s="209"/>
      <c r="ASY88" s="209"/>
      <c r="ASZ88" s="209"/>
      <c r="ATA88" s="209"/>
      <c r="ATB88" s="209"/>
      <c r="ATC88" s="209"/>
      <c r="ATD88" s="209"/>
      <c r="ATE88" s="209"/>
      <c r="ATF88" s="209"/>
      <c r="ATG88" s="209"/>
      <c r="ATH88" s="209"/>
      <c r="ATI88" s="209"/>
      <c r="ATJ88" s="209"/>
      <c r="ATK88" s="209"/>
      <c r="ATL88" s="209"/>
      <c r="ATM88" s="209"/>
      <c r="ATN88" s="209"/>
      <c r="ATO88" s="209"/>
      <c r="ATP88" s="209"/>
      <c r="ATQ88" s="209"/>
      <c r="ATR88" s="209"/>
      <c r="ATS88" s="209"/>
      <c r="ATT88" s="209"/>
      <c r="ATU88" s="209"/>
      <c r="ATV88" s="209"/>
      <c r="ATW88" s="209"/>
      <c r="ATX88" s="209"/>
      <c r="ATY88" s="209"/>
      <c r="ATZ88" s="209"/>
      <c r="AUA88" s="209"/>
      <c r="AUB88" s="209"/>
      <c r="AUC88" s="209"/>
      <c r="AUD88" s="209"/>
      <c r="AUE88" s="209"/>
      <c r="AUF88" s="209"/>
      <c r="AUG88" s="209"/>
      <c r="AUH88" s="209"/>
      <c r="AUI88" s="209"/>
      <c r="AUJ88" s="209"/>
      <c r="AUK88" s="209"/>
      <c r="AUL88" s="209"/>
      <c r="AUM88" s="209"/>
      <c r="AUN88" s="209"/>
      <c r="AUO88" s="209"/>
      <c r="AUP88" s="209"/>
      <c r="AUQ88" s="209"/>
      <c r="AUR88" s="209"/>
      <c r="AUS88" s="209"/>
      <c r="AUT88" s="209"/>
      <c r="AUU88" s="209"/>
      <c r="AUV88" s="209"/>
      <c r="AUW88" s="209"/>
      <c r="AUX88" s="209"/>
      <c r="AUY88" s="209"/>
      <c r="AUZ88" s="209"/>
      <c r="AVA88" s="209"/>
      <c r="AVB88" s="209"/>
      <c r="AVC88" s="209"/>
      <c r="AVD88" s="209"/>
      <c r="AVE88" s="209"/>
      <c r="AVF88" s="209"/>
      <c r="AVG88" s="209"/>
      <c r="AVH88" s="209"/>
      <c r="AVI88" s="209"/>
      <c r="AVJ88" s="209"/>
      <c r="AVK88" s="209"/>
      <c r="AVL88" s="209"/>
      <c r="AVM88" s="209"/>
      <c r="AVN88" s="209"/>
      <c r="AVO88" s="209"/>
      <c r="AVP88" s="209"/>
      <c r="AVQ88" s="209"/>
      <c r="AVR88" s="209"/>
      <c r="AVS88" s="209"/>
      <c r="AVT88" s="209"/>
      <c r="AVU88" s="209"/>
      <c r="AVV88" s="209"/>
      <c r="AVW88" s="209"/>
      <c r="AVX88" s="209"/>
      <c r="AVY88" s="209"/>
      <c r="AVZ88" s="209"/>
      <c r="AWA88" s="209"/>
      <c r="AWB88" s="209"/>
      <c r="AWC88" s="209"/>
      <c r="AWD88" s="209"/>
      <c r="AWE88" s="209"/>
      <c r="AWF88" s="209"/>
      <c r="AWG88" s="209"/>
      <c r="AWH88" s="209"/>
      <c r="AWI88" s="209"/>
      <c r="AWJ88" s="209"/>
      <c r="AWK88" s="209"/>
      <c r="AWL88" s="209"/>
      <c r="AWM88" s="209"/>
      <c r="AWN88" s="209"/>
      <c r="AWO88" s="209"/>
      <c r="AWP88" s="209"/>
      <c r="AWQ88" s="209"/>
      <c r="AWR88" s="209"/>
      <c r="AWS88" s="209"/>
      <c r="AWT88" s="209"/>
      <c r="AWU88" s="209"/>
      <c r="AWV88" s="209"/>
      <c r="AWW88" s="209"/>
      <c r="AWX88" s="209"/>
      <c r="AWY88" s="209"/>
      <c r="AWZ88" s="209"/>
      <c r="AXA88" s="209"/>
      <c r="AXB88" s="209"/>
      <c r="AXC88" s="209"/>
      <c r="AXD88" s="209"/>
      <c r="AXE88" s="209"/>
      <c r="AXF88" s="209"/>
      <c r="AXG88" s="209"/>
      <c r="AXH88" s="209"/>
      <c r="AXI88" s="209"/>
      <c r="AXJ88" s="209"/>
      <c r="AXK88" s="209"/>
      <c r="AXL88" s="209"/>
      <c r="AXM88" s="209"/>
      <c r="AXN88" s="209"/>
      <c r="AXO88" s="209"/>
      <c r="AXP88" s="209"/>
      <c r="AXQ88" s="209"/>
      <c r="AXR88" s="209"/>
      <c r="AXS88" s="209"/>
      <c r="AXT88" s="209"/>
      <c r="AXU88" s="209"/>
      <c r="AXV88" s="209"/>
      <c r="AXW88" s="209"/>
      <c r="AXX88" s="209"/>
      <c r="AXY88" s="209"/>
      <c r="AXZ88" s="209"/>
      <c r="AYA88" s="209"/>
      <c r="AYB88" s="209"/>
      <c r="AYC88" s="209"/>
      <c r="AYD88" s="209"/>
      <c r="AYE88" s="209"/>
      <c r="AYF88" s="209"/>
      <c r="AYG88" s="209"/>
      <c r="AYH88" s="209"/>
      <c r="AYI88" s="209"/>
      <c r="AYJ88" s="209"/>
      <c r="AYK88" s="209"/>
      <c r="AYL88" s="209"/>
      <c r="AYM88" s="209"/>
      <c r="AYN88" s="209"/>
      <c r="AYO88" s="209"/>
      <c r="AYP88" s="209"/>
      <c r="AYQ88" s="209"/>
      <c r="AYR88" s="209"/>
      <c r="AYS88" s="209"/>
      <c r="AYT88" s="209"/>
      <c r="AYU88" s="209"/>
      <c r="AYV88" s="209"/>
      <c r="AYW88" s="209"/>
      <c r="AYX88" s="209"/>
      <c r="AYY88" s="209"/>
      <c r="AYZ88" s="209"/>
      <c r="AZA88" s="209"/>
      <c r="AZB88" s="209"/>
      <c r="AZC88" s="209"/>
      <c r="AZD88" s="209"/>
      <c r="AZE88" s="209"/>
      <c r="AZF88" s="209"/>
      <c r="AZG88" s="209"/>
      <c r="AZH88" s="209"/>
      <c r="AZI88" s="209"/>
      <c r="AZJ88" s="209"/>
      <c r="AZK88" s="209"/>
      <c r="AZL88" s="209"/>
      <c r="AZM88" s="209"/>
      <c r="AZN88" s="209"/>
      <c r="AZO88" s="209"/>
      <c r="AZP88" s="209"/>
      <c r="AZQ88" s="209"/>
      <c r="AZR88" s="209"/>
      <c r="AZS88" s="209"/>
      <c r="AZT88" s="209"/>
      <c r="AZU88" s="209"/>
      <c r="AZV88" s="209"/>
      <c r="AZW88" s="209"/>
      <c r="AZX88" s="209"/>
      <c r="AZY88" s="209"/>
      <c r="AZZ88" s="209"/>
      <c r="BAA88" s="209"/>
      <c r="BAB88" s="209"/>
      <c r="BAC88" s="209"/>
      <c r="BAD88" s="209"/>
      <c r="BAE88" s="209"/>
      <c r="BAF88" s="209"/>
      <c r="BAG88" s="209"/>
      <c r="BAH88" s="209"/>
      <c r="BAI88" s="209"/>
      <c r="BAJ88" s="209"/>
      <c r="BAK88" s="209"/>
      <c r="BAL88" s="209"/>
      <c r="BAM88" s="209"/>
      <c r="BAN88" s="209"/>
      <c r="BAO88" s="209"/>
      <c r="BAP88" s="209"/>
      <c r="BAQ88" s="209"/>
      <c r="BAR88" s="209"/>
      <c r="BAS88" s="209"/>
      <c r="BAT88" s="209"/>
      <c r="BAU88" s="209"/>
      <c r="BAV88" s="209"/>
      <c r="BAW88" s="209"/>
      <c r="BAX88" s="209"/>
      <c r="BAY88" s="209"/>
      <c r="BAZ88" s="209"/>
      <c r="BBA88" s="209"/>
      <c r="BBB88" s="209"/>
      <c r="BBC88" s="209"/>
      <c r="BBD88" s="209"/>
      <c r="BBE88" s="209"/>
      <c r="BBF88" s="209"/>
      <c r="BBG88" s="209"/>
      <c r="BBH88" s="209"/>
      <c r="BBI88" s="209"/>
      <c r="BBJ88" s="209"/>
      <c r="BBK88" s="209"/>
      <c r="BBL88" s="209"/>
      <c r="BBM88" s="209"/>
      <c r="BBN88" s="209"/>
      <c r="BBO88" s="209"/>
      <c r="BBP88" s="209"/>
      <c r="BBQ88" s="209"/>
      <c r="BBR88" s="209"/>
      <c r="BBS88" s="209"/>
      <c r="BBT88" s="209"/>
      <c r="BBU88" s="209"/>
      <c r="BBV88" s="209"/>
      <c r="BBW88" s="209"/>
      <c r="BBX88" s="209"/>
      <c r="BBY88" s="209"/>
      <c r="BBZ88" s="209"/>
      <c r="BCA88" s="209"/>
      <c r="BCB88" s="209"/>
      <c r="BCC88" s="209"/>
      <c r="BCD88" s="209"/>
      <c r="BCE88" s="209"/>
      <c r="BCF88" s="209"/>
      <c r="BCG88" s="209"/>
      <c r="BCH88" s="209"/>
      <c r="BCI88" s="209"/>
      <c r="BCJ88" s="209"/>
      <c r="BCK88" s="209"/>
      <c r="BCL88" s="209"/>
      <c r="BCM88" s="209"/>
      <c r="BCN88" s="209"/>
      <c r="BCO88" s="209"/>
      <c r="BCP88" s="209"/>
      <c r="BCQ88" s="209"/>
      <c r="BCR88" s="209"/>
      <c r="BCS88" s="209"/>
      <c r="BCT88" s="209"/>
      <c r="BCU88" s="209"/>
      <c r="BCV88" s="209"/>
      <c r="BCW88" s="209"/>
      <c r="BCX88" s="209"/>
      <c r="BCY88" s="209"/>
      <c r="BCZ88" s="209"/>
      <c r="BDA88" s="209"/>
      <c r="BDB88" s="209"/>
      <c r="BDC88" s="209"/>
      <c r="BDD88" s="209"/>
      <c r="BDE88" s="209"/>
      <c r="BDF88" s="209"/>
      <c r="BDG88" s="209"/>
      <c r="BDH88" s="209"/>
      <c r="BDI88" s="209"/>
      <c r="BDJ88" s="209"/>
      <c r="BDK88" s="209"/>
      <c r="BDL88" s="209"/>
      <c r="BDM88" s="209"/>
      <c r="BDN88" s="209"/>
      <c r="BDO88" s="209"/>
      <c r="BDP88" s="209"/>
      <c r="BDQ88" s="209"/>
      <c r="BDR88" s="209"/>
      <c r="BDS88" s="209"/>
      <c r="BDT88" s="209"/>
      <c r="BDU88" s="209"/>
      <c r="BDV88" s="209"/>
      <c r="BDW88" s="209"/>
      <c r="BDX88" s="209"/>
      <c r="BDY88" s="209"/>
      <c r="BDZ88" s="209"/>
      <c r="BEA88" s="209"/>
      <c r="BEB88" s="209"/>
      <c r="BEC88" s="209"/>
      <c r="BED88" s="209"/>
      <c r="BEE88" s="209"/>
      <c r="BEF88" s="209"/>
      <c r="BEG88" s="209"/>
      <c r="BEH88" s="209"/>
      <c r="BEI88" s="209"/>
      <c r="BEJ88" s="209"/>
      <c r="BEK88" s="209"/>
      <c r="BEL88" s="209"/>
      <c r="BEM88" s="209"/>
      <c r="BEN88" s="209"/>
      <c r="BEO88" s="209"/>
      <c r="BEP88" s="209"/>
      <c r="BEQ88" s="209"/>
      <c r="BER88" s="209"/>
      <c r="BES88" s="209"/>
      <c r="BET88" s="209"/>
      <c r="BEU88" s="209"/>
      <c r="BEV88" s="209"/>
      <c r="BEW88" s="209"/>
      <c r="BEX88" s="209"/>
      <c r="BEY88" s="209"/>
      <c r="BEZ88" s="209"/>
      <c r="BFA88" s="209"/>
      <c r="BFB88" s="209"/>
      <c r="BFC88" s="209"/>
      <c r="BFD88" s="209"/>
      <c r="BFE88" s="209"/>
      <c r="BFF88" s="209"/>
      <c r="BFG88" s="209"/>
      <c r="BFH88" s="209"/>
      <c r="BFI88" s="209"/>
      <c r="BFJ88" s="209"/>
      <c r="BFK88" s="209"/>
      <c r="BFL88" s="209"/>
      <c r="BFM88" s="209"/>
      <c r="BFN88" s="209"/>
      <c r="BFO88" s="209"/>
      <c r="BFP88" s="209"/>
      <c r="BFQ88" s="209"/>
      <c r="BFR88" s="209"/>
      <c r="BFS88" s="209"/>
      <c r="BFT88" s="209"/>
      <c r="BFU88" s="209"/>
      <c r="BFV88" s="209"/>
      <c r="BFW88" s="209"/>
      <c r="BFX88" s="209"/>
      <c r="BFY88" s="209"/>
      <c r="BFZ88" s="209"/>
      <c r="BGA88" s="209"/>
      <c r="BGB88" s="209"/>
      <c r="BGC88" s="209"/>
      <c r="BGD88" s="209"/>
      <c r="BGE88" s="209"/>
      <c r="BGF88" s="209"/>
      <c r="BGG88" s="209"/>
      <c r="BGH88" s="209"/>
      <c r="BGI88" s="209"/>
      <c r="BGJ88" s="209"/>
      <c r="BGK88" s="209"/>
      <c r="BGL88" s="209"/>
      <c r="BGM88" s="209"/>
      <c r="BGN88" s="209"/>
      <c r="BGO88" s="209"/>
      <c r="BGP88" s="209"/>
      <c r="BGQ88" s="209"/>
      <c r="BGR88" s="209"/>
      <c r="BGS88" s="209"/>
      <c r="BGT88" s="209"/>
      <c r="BGU88" s="209"/>
      <c r="BGV88" s="209"/>
      <c r="BGW88" s="209"/>
      <c r="BGX88" s="209"/>
      <c r="BGY88" s="209"/>
      <c r="BGZ88" s="209"/>
      <c r="BHA88" s="209"/>
      <c r="BHB88" s="209"/>
      <c r="BHC88" s="209"/>
      <c r="BHD88" s="209"/>
      <c r="BHE88" s="209"/>
      <c r="BHF88" s="209"/>
      <c r="BHG88" s="209"/>
      <c r="BHH88" s="209"/>
      <c r="BHI88" s="209"/>
      <c r="BHJ88" s="209"/>
      <c r="BHK88" s="209"/>
      <c r="BHL88" s="209"/>
      <c r="BHM88" s="209"/>
      <c r="BHN88" s="209"/>
      <c r="BHO88" s="209"/>
      <c r="BHP88" s="209"/>
      <c r="BHQ88" s="209"/>
      <c r="BHR88" s="209"/>
      <c r="BHS88" s="209"/>
      <c r="BHT88" s="209"/>
      <c r="BHU88" s="209"/>
      <c r="BHV88" s="209"/>
      <c r="BHW88" s="209"/>
      <c r="BHX88" s="209"/>
      <c r="BHY88" s="209"/>
      <c r="BHZ88" s="209"/>
      <c r="BIA88" s="209"/>
      <c r="BIB88" s="209"/>
      <c r="BIC88" s="209"/>
      <c r="BID88" s="209"/>
      <c r="BIE88" s="209"/>
      <c r="BIF88" s="209"/>
      <c r="BIG88" s="209"/>
      <c r="BIH88" s="209"/>
      <c r="BII88" s="209"/>
      <c r="BIJ88" s="209"/>
      <c r="BIK88" s="209"/>
      <c r="BIL88" s="209"/>
      <c r="BIM88" s="209"/>
      <c r="BIN88" s="209"/>
      <c r="BIO88" s="209"/>
      <c r="BIP88" s="209"/>
      <c r="BIQ88" s="209"/>
      <c r="BIR88" s="209"/>
      <c r="BIS88" s="209"/>
      <c r="BIT88" s="209"/>
      <c r="BIU88" s="209"/>
      <c r="BIV88" s="209"/>
      <c r="BIW88" s="209"/>
      <c r="BIX88" s="209"/>
      <c r="BIY88" s="209"/>
      <c r="BIZ88" s="209"/>
      <c r="BJA88" s="209"/>
      <c r="BJB88" s="209"/>
      <c r="BJC88" s="209"/>
      <c r="BJD88" s="209"/>
      <c r="BJE88" s="209"/>
      <c r="BJF88" s="209"/>
      <c r="BJG88" s="209"/>
      <c r="BJH88" s="209"/>
      <c r="BJI88" s="209"/>
      <c r="BJJ88" s="209"/>
      <c r="BJK88" s="209"/>
      <c r="BJL88" s="209"/>
      <c r="BJM88" s="209"/>
      <c r="BJN88" s="209"/>
      <c r="BJO88" s="209"/>
      <c r="BJP88" s="209"/>
      <c r="BJQ88" s="209"/>
      <c r="BJR88" s="209"/>
      <c r="BJS88" s="209"/>
      <c r="BJT88" s="209"/>
      <c r="BJU88" s="209"/>
      <c r="BJV88" s="209"/>
      <c r="BJW88" s="209"/>
      <c r="BJX88" s="209"/>
      <c r="BJY88" s="209"/>
      <c r="BJZ88" s="209"/>
      <c r="BKA88" s="209"/>
      <c r="BKB88" s="209"/>
      <c r="BKC88" s="209"/>
      <c r="BKD88" s="209"/>
      <c r="BKE88" s="209"/>
      <c r="BKF88" s="209"/>
      <c r="BKG88" s="209"/>
      <c r="BKH88" s="209"/>
      <c r="BKI88" s="209"/>
      <c r="BKJ88" s="209"/>
      <c r="BKK88" s="209"/>
      <c r="BKL88" s="209"/>
      <c r="BKM88" s="209"/>
      <c r="BKN88" s="209"/>
      <c r="BKO88" s="209"/>
      <c r="BKP88" s="209"/>
      <c r="BKQ88" s="209"/>
      <c r="BKR88" s="209"/>
      <c r="BKS88" s="209"/>
      <c r="BKT88" s="209"/>
      <c r="BKU88" s="209"/>
      <c r="BKV88" s="209"/>
      <c r="BKW88" s="209"/>
      <c r="BKX88" s="209"/>
      <c r="BKY88" s="209"/>
      <c r="BKZ88" s="209"/>
      <c r="BLA88" s="209"/>
      <c r="BLB88" s="209"/>
      <c r="BLC88" s="209"/>
      <c r="BLD88" s="209"/>
      <c r="BLE88" s="209"/>
      <c r="BLF88" s="209"/>
      <c r="BLG88" s="209"/>
      <c r="BLH88" s="209"/>
      <c r="BLI88" s="209"/>
      <c r="BLJ88" s="209"/>
      <c r="BLK88" s="209"/>
      <c r="BLL88" s="209"/>
      <c r="BLM88" s="209"/>
      <c r="BLN88" s="209"/>
      <c r="BLO88" s="209"/>
      <c r="BLP88" s="209"/>
      <c r="BLQ88" s="209"/>
      <c r="BLR88" s="209"/>
      <c r="BLS88" s="209"/>
      <c r="BLT88" s="209"/>
      <c r="BLU88" s="209"/>
      <c r="BLV88" s="209"/>
      <c r="BLW88" s="209"/>
      <c r="BLX88" s="209"/>
      <c r="BLY88" s="209"/>
      <c r="BLZ88" s="209"/>
      <c r="BMA88" s="209"/>
      <c r="BMB88" s="209"/>
      <c r="BMC88" s="209"/>
      <c r="BMD88" s="209"/>
      <c r="BME88" s="209"/>
      <c r="BMF88" s="209"/>
      <c r="BMG88" s="209"/>
      <c r="BMH88" s="209"/>
      <c r="BMI88" s="209"/>
      <c r="BMJ88" s="209"/>
      <c r="BMK88" s="209"/>
      <c r="BML88" s="209"/>
      <c r="BMM88" s="209"/>
      <c r="BMN88" s="209"/>
      <c r="BMO88" s="209"/>
      <c r="BMP88" s="209"/>
      <c r="BMQ88" s="209"/>
      <c r="BMR88" s="209"/>
      <c r="BMS88" s="209"/>
      <c r="BMT88" s="209"/>
      <c r="BMU88" s="209"/>
      <c r="BMV88" s="209"/>
      <c r="BMW88" s="209"/>
      <c r="BMX88" s="209"/>
      <c r="BMY88" s="209"/>
      <c r="BMZ88" s="209"/>
      <c r="BNA88" s="209"/>
      <c r="BNB88" s="209"/>
      <c r="BNC88" s="209"/>
      <c r="BND88" s="209"/>
      <c r="BNE88" s="209"/>
      <c r="BNF88" s="209"/>
      <c r="BNG88" s="209"/>
      <c r="BNH88" s="209"/>
      <c r="BNI88" s="209"/>
      <c r="BNJ88" s="209"/>
      <c r="BNK88" s="209"/>
      <c r="BNL88" s="209"/>
      <c r="BNM88" s="209"/>
      <c r="BNN88" s="209"/>
      <c r="BNO88" s="209"/>
      <c r="BNP88" s="209"/>
      <c r="BNQ88" s="209"/>
      <c r="BNR88" s="209"/>
      <c r="BNS88" s="209"/>
      <c r="BNT88" s="209"/>
      <c r="BNU88" s="209"/>
      <c r="BNV88" s="209"/>
      <c r="BNW88" s="209"/>
      <c r="BNX88" s="209"/>
      <c r="BNY88" s="209"/>
      <c r="BNZ88" s="209"/>
      <c r="BOA88" s="209"/>
      <c r="BOB88" s="209"/>
      <c r="BOC88" s="209"/>
      <c r="BOD88" s="209"/>
      <c r="BOE88" s="209"/>
      <c r="BOF88" s="209"/>
      <c r="BOG88" s="209"/>
      <c r="BOH88" s="209"/>
      <c r="BOI88" s="209"/>
      <c r="BOJ88" s="209"/>
      <c r="BOK88" s="209"/>
      <c r="BOL88" s="209"/>
      <c r="BOM88" s="209"/>
      <c r="BON88" s="209"/>
      <c r="BOO88" s="209"/>
      <c r="BOP88" s="209"/>
      <c r="BOQ88" s="209"/>
      <c r="BOR88" s="209"/>
      <c r="BOS88" s="209"/>
      <c r="BOT88" s="209"/>
      <c r="BOU88" s="209"/>
      <c r="BOV88" s="209"/>
      <c r="BOW88" s="209"/>
      <c r="BOX88" s="209"/>
      <c r="BOY88" s="209"/>
      <c r="BOZ88" s="209"/>
      <c r="BPA88" s="209"/>
      <c r="BPB88" s="209"/>
      <c r="BPC88" s="209"/>
      <c r="BPD88" s="209"/>
      <c r="BPE88" s="209"/>
      <c r="BPF88" s="209"/>
      <c r="BPG88" s="209"/>
      <c r="BPH88" s="209"/>
      <c r="BPI88" s="209"/>
      <c r="BPJ88" s="209"/>
      <c r="BPK88" s="209"/>
      <c r="BPL88" s="209"/>
      <c r="BPM88" s="209"/>
      <c r="BPN88" s="209"/>
      <c r="BPO88" s="209"/>
      <c r="BPP88" s="209"/>
      <c r="BPQ88" s="209"/>
      <c r="BPR88" s="209"/>
      <c r="BPS88" s="209"/>
      <c r="BPT88" s="209"/>
      <c r="BPU88" s="209"/>
      <c r="BPV88" s="209"/>
      <c r="BPW88" s="209"/>
      <c r="BPX88" s="209"/>
      <c r="BPY88" s="209"/>
      <c r="BPZ88" s="209"/>
      <c r="BQA88" s="209"/>
      <c r="BQB88" s="209"/>
      <c r="BQC88" s="209"/>
      <c r="BQD88" s="209"/>
      <c r="BQE88" s="209"/>
      <c r="BQF88" s="209"/>
      <c r="BQG88" s="209"/>
      <c r="BQH88" s="209"/>
      <c r="BQI88" s="209"/>
      <c r="BQJ88" s="209"/>
      <c r="BQK88" s="209"/>
      <c r="BQL88" s="209"/>
      <c r="BQM88" s="209"/>
      <c r="BQN88" s="209"/>
      <c r="BQO88" s="209"/>
      <c r="BQP88" s="209"/>
      <c r="BQQ88" s="209"/>
      <c r="BQR88" s="209"/>
      <c r="BQS88" s="209"/>
      <c r="BQT88" s="209"/>
      <c r="BQU88" s="209"/>
      <c r="BQV88" s="209"/>
      <c r="BQW88" s="209"/>
      <c r="BQX88" s="209"/>
      <c r="BQY88" s="209"/>
      <c r="BQZ88" s="209"/>
      <c r="BRA88" s="209"/>
      <c r="BRB88" s="209"/>
      <c r="BRC88" s="209"/>
      <c r="BRD88" s="209"/>
      <c r="BRE88" s="209"/>
      <c r="BRF88" s="209"/>
      <c r="BRG88" s="209"/>
      <c r="BRH88" s="209"/>
      <c r="BRI88" s="209"/>
      <c r="BRJ88" s="209"/>
      <c r="BRK88" s="209"/>
      <c r="BRL88" s="209"/>
      <c r="BRM88" s="209"/>
      <c r="BRN88" s="209"/>
      <c r="BRO88" s="209"/>
      <c r="BRP88" s="209"/>
      <c r="BRQ88" s="209"/>
      <c r="BRR88" s="209"/>
      <c r="BRS88" s="209"/>
      <c r="BRT88" s="209"/>
      <c r="BRU88" s="209"/>
      <c r="BRV88" s="209"/>
      <c r="BRW88" s="209"/>
      <c r="BRX88" s="209"/>
      <c r="BRY88" s="209"/>
      <c r="BRZ88" s="209"/>
      <c r="BSA88" s="209"/>
      <c r="BSB88" s="209"/>
      <c r="BSC88" s="209"/>
      <c r="BSD88" s="209"/>
      <c r="BSE88" s="209"/>
      <c r="BSF88" s="209"/>
      <c r="BSG88" s="209"/>
      <c r="BSH88" s="209"/>
      <c r="BSI88" s="209"/>
      <c r="BSJ88" s="209"/>
      <c r="BSK88" s="209"/>
      <c r="BSL88" s="209"/>
      <c r="BSM88" s="209"/>
      <c r="BSN88" s="209"/>
      <c r="BSO88" s="209"/>
      <c r="BSP88" s="209"/>
      <c r="BSQ88" s="209"/>
      <c r="BSR88" s="209"/>
      <c r="BSS88" s="209"/>
      <c r="BST88" s="209"/>
      <c r="BSU88" s="209"/>
      <c r="BSV88" s="209"/>
      <c r="BSW88" s="209"/>
      <c r="BSX88" s="209"/>
      <c r="BSY88" s="209"/>
      <c r="BSZ88" s="209"/>
      <c r="BTA88" s="209"/>
      <c r="BTB88" s="209"/>
      <c r="BTC88" s="209"/>
      <c r="BTD88" s="209"/>
      <c r="BTE88" s="209"/>
      <c r="BTF88" s="209"/>
      <c r="BTG88" s="209"/>
      <c r="BTH88" s="209"/>
      <c r="BTI88" s="209"/>
      <c r="BTJ88" s="209"/>
      <c r="BTK88" s="209"/>
      <c r="BTL88" s="209"/>
      <c r="BTM88" s="209"/>
      <c r="BTN88" s="209"/>
      <c r="BTO88" s="209"/>
      <c r="BTP88" s="209"/>
      <c r="BTQ88" s="209"/>
      <c r="BTR88" s="209"/>
      <c r="BTS88" s="209"/>
      <c r="BTT88" s="209"/>
      <c r="BTU88" s="209"/>
      <c r="BTV88" s="209"/>
      <c r="BTW88" s="209"/>
      <c r="BTX88" s="209"/>
      <c r="BTY88" s="209"/>
      <c r="BTZ88" s="209"/>
      <c r="BUA88" s="209"/>
      <c r="BUB88" s="209"/>
      <c r="BUC88" s="209"/>
      <c r="BUD88" s="209"/>
      <c r="BUE88" s="209"/>
      <c r="BUF88" s="209"/>
      <c r="BUG88" s="209"/>
      <c r="BUH88" s="209"/>
      <c r="BUI88" s="209"/>
      <c r="BUJ88" s="209"/>
      <c r="BUK88" s="209"/>
      <c r="BUL88" s="209"/>
      <c r="BUM88" s="209"/>
      <c r="BUN88" s="209"/>
      <c r="BUO88" s="209"/>
      <c r="BUP88" s="209"/>
      <c r="BUQ88" s="209"/>
      <c r="BUR88" s="209"/>
      <c r="BUS88" s="209"/>
      <c r="BUT88" s="209"/>
      <c r="BUU88" s="209"/>
      <c r="BUV88" s="209"/>
      <c r="BUW88" s="209"/>
      <c r="BUX88" s="209"/>
      <c r="BUY88" s="209"/>
      <c r="BUZ88" s="209"/>
      <c r="BVA88" s="209"/>
      <c r="BVB88" s="209"/>
      <c r="BVC88" s="209"/>
      <c r="BVD88" s="209"/>
      <c r="BVE88" s="209"/>
      <c r="BVF88" s="209"/>
      <c r="BVG88" s="209"/>
      <c r="BVH88" s="209"/>
      <c r="BVI88" s="209"/>
      <c r="BVJ88" s="209"/>
      <c r="BVK88" s="209"/>
      <c r="BVL88" s="209"/>
      <c r="BVM88" s="209"/>
      <c r="BVN88" s="209"/>
      <c r="BVO88" s="209"/>
      <c r="BVP88" s="209"/>
      <c r="BVQ88" s="209"/>
      <c r="BVR88" s="209"/>
      <c r="BVS88" s="209"/>
      <c r="BVT88" s="209"/>
      <c r="BVU88" s="209"/>
      <c r="BVV88" s="209"/>
      <c r="BVW88" s="209"/>
      <c r="BVX88" s="209"/>
      <c r="BVY88" s="209"/>
      <c r="BVZ88" s="209"/>
      <c r="BWA88" s="209"/>
      <c r="BWB88" s="209"/>
      <c r="BWC88" s="209"/>
      <c r="BWD88" s="209"/>
      <c r="BWE88" s="209"/>
      <c r="BWF88" s="209"/>
      <c r="BWG88" s="209"/>
      <c r="BWH88" s="209"/>
      <c r="BWI88" s="209"/>
      <c r="BWJ88" s="209"/>
      <c r="BWK88" s="209"/>
      <c r="BWL88" s="209"/>
      <c r="BWM88" s="209"/>
      <c r="BWN88" s="209"/>
      <c r="BWO88" s="209"/>
      <c r="BWP88" s="209"/>
      <c r="BWQ88" s="209"/>
      <c r="BWR88" s="209"/>
      <c r="BWS88" s="209"/>
      <c r="BWT88" s="209"/>
      <c r="BWU88" s="209"/>
      <c r="BWV88" s="209"/>
      <c r="BWW88" s="209"/>
      <c r="BWX88" s="209"/>
      <c r="BWY88" s="209"/>
      <c r="BWZ88" s="209"/>
      <c r="BXA88" s="209"/>
      <c r="BXB88" s="209"/>
      <c r="BXC88" s="209"/>
      <c r="BXD88" s="209"/>
      <c r="BXE88" s="209"/>
      <c r="BXF88" s="209"/>
      <c r="BXG88" s="209"/>
      <c r="BXH88" s="209"/>
      <c r="BXI88" s="209"/>
      <c r="BXJ88" s="209"/>
      <c r="BXK88" s="209"/>
      <c r="BXL88" s="209"/>
      <c r="BXM88" s="209"/>
      <c r="BXN88" s="209"/>
      <c r="BXO88" s="209"/>
      <c r="BXP88" s="209"/>
      <c r="BXQ88" s="209"/>
      <c r="BXR88" s="209"/>
      <c r="BXS88" s="209"/>
      <c r="BXT88" s="209"/>
      <c r="BXU88" s="209"/>
      <c r="BXV88" s="209"/>
      <c r="BXW88" s="209"/>
      <c r="BXX88" s="209"/>
      <c r="BXY88" s="209"/>
      <c r="BXZ88" s="209"/>
      <c r="BYA88" s="209"/>
      <c r="BYB88" s="209"/>
      <c r="BYC88" s="209"/>
      <c r="BYD88" s="209"/>
      <c r="BYE88" s="209"/>
      <c r="BYF88" s="209"/>
      <c r="BYG88" s="209"/>
      <c r="BYH88" s="209"/>
      <c r="BYI88" s="209"/>
      <c r="BYJ88" s="209"/>
      <c r="BYK88" s="209"/>
      <c r="BYL88" s="209"/>
      <c r="BYM88" s="209"/>
      <c r="BYN88" s="209"/>
      <c r="BYO88" s="209"/>
      <c r="BYP88" s="209"/>
      <c r="BYQ88" s="209"/>
      <c r="BYR88" s="209"/>
      <c r="BYS88" s="209"/>
      <c r="BYT88" s="209"/>
      <c r="BYU88" s="209"/>
      <c r="BYV88" s="209"/>
      <c r="BYW88" s="209"/>
      <c r="BYX88" s="209"/>
      <c r="BYY88" s="209"/>
      <c r="BYZ88" s="209"/>
      <c r="BZA88" s="209"/>
      <c r="BZB88" s="209"/>
      <c r="BZC88" s="209"/>
      <c r="BZD88" s="209"/>
      <c r="BZE88" s="209"/>
      <c r="BZF88" s="209"/>
      <c r="BZG88" s="209"/>
      <c r="BZH88" s="209"/>
      <c r="BZI88" s="209"/>
      <c r="BZJ88" s="209"/>
      <c r="BZK88" s="209"/>
      <c r="BZL88" s="209"/>
      <c r="BZM88" s="209"/>
      <c r="BZN88" s="209"/>
      <c r="BZO88" s="209"/>
      <c r="BZP88" s="209"/>
      <c r="BZQ88" s="209"/>
      <c r="BZR88" s="209"/>
      <c r="BZS88" s="209"/>
      <c r="BZT88" s="209"/>
      <c r="BZU88" s="209"/>
      <c r="BZV88" s="209"/>
      <c r="BZW88" s="209"/>
      <c r="BZX88" s="209"/>
      <c r="BZY88" s="209"/>
      <c r="BZZ88" s="209"/>
      <c r="CAA88" s="209"/>
      <c r="CAB88" s="209"/>
      <c r="CAC88" s="209"/>
      <c r="CAD88" s="209"/>
      <c r="CAE88" s="209"/>
      <c r="CAF88" s="209"/>
      <c r="CAG88" s="209"/>
      <c r="CAH88" s="209"/>
      <c r="CAI88" s="209"/>
      <c r="CAJ88" s="209"/>
      <c r="CAK88" s="209"/>
      <c r="CAL88" s="209"/>
      <c r="CAM88" s="209"/>
      <c r="CAN88" s="209"/>
      <c r="CAO88" s="209"/>
      <c r="CAP88" s="209"/>
      <c r="CAQ88" s="209"/>
      <c r="CAR88" s="209"/>
      <c r="CAS88" s="209"/>
      <c r="CAT88" s="209"/>
      <c r="CAU88" s="209"/>
      <c r="CAV88" s="209"/>
      <c r="CAW88" s="209"/>
      <c r="CAX88" s="209"/>
      <c r="CAY88" s="209"/>
      <c r="CAZ88" s="209"/>
      <c r="CBA88" s="209"/>
      <c r="CBB88" s="209"/>
      <c r="CBC88" s="209"/>
      <c r="CBD88" s="209"/>
      <c r="CBE88" s="209"/>
      <c r="CBF88" s="209"/>
      <c r="CBG88" s="209"/>
      <c r="CBH88" s="209"/>
      <c r="CBI88" s="209"/>
      <c r="CBJ88" s="209"/>
      <c r="CBK88" s="209"/>
      <c r="CBL88" s="209"/>
      <c r="CBM88" s="209"/>
      <c r="CBN88" s="209"/>
      <c r="CBO88" s="209"/>
      <c r="CBP88" s="209"/>
      <c r="CBQ88" s="209"/>
      <c r="CBR88" s="209"/>
      <c r="CBS88" s="209"/>
      <c r="CBT88" s="209"/>
      <c r="CBU88" s="209"/>
      <c r="CBV88" s="209"/>
      <c r="CBW88" s="209"/>
      <c r="CBX88" s="209"/>
      <c r="CBY88" s="209"/>
      <c r="CBZ88" s="209"/>
      <c r="CCA88" s="209"/>
      <c r="CCB88" s="209"/>
      <c r="CCC88" s="209"/>
      <c r="CCD88" s="209"/>
      <c r="CCE88" s="209"/>
      <c r="CCF88" s="209"/>
      <c r="CCG88" s="209"/>
      <c r="CCH88" s="209"/>
      <c r="CCI88" s="209"/>
      <c r="CCJ88" s="209"/>
      <c r="CCK88" s="209"/>
      <c r="CCL88" s="209"/>
      <c r="CCM88" s="209"/>
      <c r="CCN88" s="209"/>
      <c r="CCO88" s="209"/>
      <c r="CCP88" s="209"/>
      <c r="CCQ88" s="209"/>
      <c r="CCR88" s="209"/>
      <c r="CCS88" s="209"/>
      <c r="CCT88" s="209"/>
      <c r="CCU88" s="209"/>
      <c r="CCV88" s="209"/>
      <c r="CCW88" s="209"/>
      <c r="CCX88" s="209"/>
      <c r="CCY88" s="209"/>
      <c r="CCZ88" s="209"/>
      <c r="CDA88" s="209"/>
      <c r="CDB88" s="209"/>
      <c r="CDC88" s="209"/>
      <c r="CDD88" s="209"/>
      <c r="CDE88" s="209"/>
      <c r="CDF88" s="209"/>
      <c r="CDG88" s="209"/>
      <c r="CDH88" s="209"/>
      <c r="CDI88" s="209"/>
      <c r="CDJ88" s="209"/>
      <c r="CDK88" s="209"/>
      <c r="CDL88" s="209"/>
      <c r="CDM88" s="209"/>
      <c r="CDN88" s="209"/>
      <c r="CDO88" s="209"/>
      <c r="CDP88" s="209"/>
      <c r="CDQ88" s="209"/>
      <c r="CDR88" s="209"/>
      <c r="CDS88" s="209"/>
      <c r="CDT88" s="209"/>
      <c r="CDU88" s="209"/>
      <c r="CDV88" s="209"/>
      <c r="CDW88" s="209"/>
      <c r="CDX88" s="209"/>
      <c r="CDY88" s="209"/>
      <c r="CDZ88" s="209"/>
      <c r="CEA88" s="209"/>
      <c r="CEB88" s="209"/>
      <c r="CEC88" s="209"/>
      <c r="CED88" s="209"/>
      <c r="CEE88" s="209"/>
      <c r="CEF88" s="209"/>
      <c r="CEG88" s="209"/>
      <c r="CEH88" s="209"/>
      <c r="CEI88" s="209"/>
      <c r="CEJ88" s="209"/>
      <c r="CEK88" s="209"/>
      <c r="CEL88" s="209"/>
      <c r="CEM88" s="209"/>
      <c r="CEN88" s="209"/>
      <c r="CEO88" s="209"/>
      <c r="CEP88" s="209"/>
      <c r="CEQ88" s="209"/>
      <c r="CER88" s="209"/>
      <c r="CES88" s="209"/>
      <c r="CET88" s="209"/>
      <c r="CEU88" s="209"/>
      <c r="CEV88" s="209"/>
      <c r="CEW88" s="209"/>
      <c r="CEX88" s="209"/>
      <c r="CEY88" s="209"/>
      <c r="CEZ88" s="209"/>
      <c r="CFA88" s="209"/>
      <c r="CFB88" s="209"/>
      <c r="CFC88" s="209"/>
      <c r="CFD88" s="209"/>
      <c r="CFE88" s="209"/>
      <c r="CFF88" s="209"/>
      <c r="CFG88" s="209"/>
      <c r="CFH88" s="209"/>
      <c r="CFI88" s="209"/>
      <c r="CFJ88" s="209"/>
      <c r="CFK88" s="209"/>
      <c r="CFL88" s="209"/>
      <c r="CFM88" s="209"/>
      <c r="CFN88" s="209"/>
      <c r="CFO88" s="209"/>
      <c r="CFP88" s="209"/>
      <c r="CFQ88" s="209"/>
      <c r="CFR88" s="209"/>
      <c r="CFS88" s="209"/>
      <c r="CFT88" s="209"/>
      <c r="CFU88" s="209"/>
      <c r="CFV88" s="209"/>
      <c r="CFW88" s="209"/>
      <c r="CFX88" s="209"/>
      <c r="CFY88" s="209"/>
      <c r="CFZ88" s="209"/>
      <c r="CGA88" s="209"/>
      <c r="CGB88" s="209"/>
      <c r="CGC88" s="209"/>
      <c r="CGD88" s="209"/>
      <c r="CGE88" s="209"/>
      <c r="CGF88" s="209"/>
      <c r="CGG88" s="209"/>
      <c r="CGH88" s="209"/>
      <c r="CGI88" s="209"/>
      <c r="CGJ88" s="209"/>
      <c r="CGK88" s="209"/>
      <c r="CGL88" s="209"/>
      <c r="CGM88" s="209"/>
      <c r="CGN88" s="209"/>
      <c r="CGO88" s="209"/>
      <c r="CGP88" s="209"/>
      <c r="CGQ88" s="209"/>
      <c r="CGR88" s="209"/>
      <c r="CGS88" s="209"/>
      <c r="CGT88" s="209"/>
      <c r="CGU88" s="209"/>
      <c r="CGV88" s="209"/>
      <c r="CGW88" s="209"/>
      <c r="CGX88" s="209"/>
      <c r="CGY88" s="209"/>
      <c r="CGZ88" s="209"/>
      <c r="CHA88" s="209"/>
      <c r="CHB88" s="209"/>
      <c r="CHC88" s="209"/>
      <c r="CHD88" s="209"/>
      <c r="CHE88" s="209"/>
      <c r="CHF88" s="209"/>
      <c r="CHG88" s="209"/>
      <c r="CHH88" s="209"/>
      <c r="CHI88" s="209"/>
      <c r="CHJ88" s="209"/>
      <c r="CHK88" s="209"/>
      <c r="CHL88" s="209"/>
      <c r="CHM88" s="209"/>
      <c r="CHN88" s="209"/>
      <c r="CHO88" s="209"/>
      <c r="CHP88" s="209"/>
      <c r="CHQ88" s="209"/>
      <c r="CHR88" s="209"/>
      <c r="CHS88" s="209"/>
      <c r="CHT88" s="209"/>
      <c r="CHU88" s="209"/>
      <c r="CHV88" s="209"/>
      <c r="CHW88" s="209"/>
      <c r="CHX88" s="209"/>
      <c r="CHY88" s="209"/>
      <c r="CHZ88" s="209"/>
      <c r="CIA88" s="209"/>
      <c r="CIB88" s="209"/>
      <c r="CIC88" s="209"/>
      <c r="CID88" s="209"/>
      <c r="CIE88" s="209"/>
      <c r="CIF88" s="209"/>
      <c r="CIG88" s="209"/>
      <c r="CIH88" s="209"/>
      <c r="CII88" s="209"/>
      <c r="CIJ88" s="209"/>
      <c r="CIK88" s="209"/>
      <c r="CIL88" s="209"/>
      <c r="CIM88" s="209"/>
      <c r="CIN88" s="209"/>
      <c r="CIO88" s="209"/>
      <c r="CIP88" s="209"/>
      <c r="CIQ88" s="209"/>
      <c r="CIR88" s="209"/>
      <c r="CIS88" s="209"/>
      <c r="CIT88" s="209"/>
      <c r="CIU88" s="209"/>
      <c r="CIV88" s="209"/>
      <c r="CIW88" s="209"/>
      <c r="CIX88" s="209"/>
      <c r="CIY88" s="209"/>
      <c r="CIZ88" s="209"/>
      <c r="CJA88" s="209"/>
      <c r="CJB88" s="209"/>
      <c r="CJC88" s="209"/>
      <c r="CJD88" s="209"/>
      <c r="CJE88" s="209"/>
      <c r="CJF88" s="209"/>
      <c r="CJG88" s="209"/>
      <c r="CJH88" s="209"/>
      <c r="CJI88" s="209"/>
      <c r="CJJ88" s="209"/>
      <c r="CJK88" s="209"/>
      <c r="CJL88" s="209"/>
      <c r="CJM88" s="209"/>
      <c r="CJN88" s="209"/>
      <c r="CJO88" s="209"/>
      <c r="CJP88" s="209"/>
      <c r="CJQ88" s="209"/>
      <c r="CJR88" s="209"/>
      <c r="CJS88" s="209"/>
      <c r="CJT88" s="209"/>
      <c r="CJU88" s="209"/>
      <c r="CJV88" s="209"/>
      <c r="CJW88" s="209"/>
      <c r="CJX88" s="209"/>
      <c r="CJY88" s="209"/>
      <c r="CJZ88" s="209"/>
      <c r="CKA88" s="209"/>
      <c r="CKB88" s="209"/>
      <c r="CKC88" s="209"/>
      <c r="CKD88" s="209"/>
      <c r="CKE88" s="209"/>
      <c r="CKF88" s="209"/>
      <c r="CKG88" s="209"/>
      <c r="CKH88" s="209"/>
      <c r="CKI88" s="209"/>
      <c r="CKJ88" s="209"/>
      <c r="CKK88" s="209"/>
      <c r="CKL88" s="209"/>
      <c r="CKM88" s="209"/>
      <c r="CKN88" s="209"/>
      <c r="CKO88" s="209"/>
      <c r="CKP88" s="209"/>
      <c r="CKQ88" s="209"/>
      <c r="CKR88" s="209"/>
      <c r="CKS88" s="209"/>
      <c r="CKT88" s="209"/>
      <c r="CKU88" s="209"/>
      <c r="CKV88" s="209"/>
      <c r="CKW88" s="209"/>
      <c r="CKX88" s="209"/>
      <c r="CKY88" s="209"/>
      <c r="CKZ88" s="209"/>
      <c r="CLA88" s="209"/>
      <c r="CLB88" s="209"/>
      <c r="CLC88" s="209"/>
      <c r="CLD88" s="209"/>
      <c r="CLE88" s="209"/>
      <c r="CLF88" s="209"/>
      <c r="CLG88" s="209"/>
      <c r="CLH88" s="209"/>
      <c r="CLI88" s="209"/>
      <c r="CLJ88" s="209"/>
      <c r="CLK88" s="209"/>
      <c r="CLL88" s="209"/>
      <c r="CLM88" s="209"/>
      <c r="CLN88" s="209"/>
      <c r="CLO88" s="209"/>
      <c r="CLP88" s="209"/>
      <c r="CLQ88" s="209"/>
      <c r="CLR88" s="209"/>
      <c r="CLS88" s="209"/>
      <c r="CLT88" s="209"/>
      <c r="CLU88" s="209"/>
      <c r="CLV88" s="209"/>
      <c r="CLW88" s="209"/>
      <c r="CLX88" s="209"/>
      <c r="CLY88" s="209"/>
      <c r="CLZ88" s="209"/>
      <c r="CMA88" s="209"/>
      <c r="CMB88" s="209"/>
      <c r="CMC88" s="209"/>
      <c r="CMD88" s="209"/>
      <c r="CME88" s="209"/>
      <c r="CMF88" s="209"/>
      <c r="CMG88" s="209"/>
      <c r="CMH88" s="209"/>
      <c r="CMI88" s="209"/>
      <c r="CMJ88" s="209"/>
      <c r="CMK88" s="209"/>
      <c r="CML88" s="209"/>
      <c r="CMM88" s="209"/>
      <c r="CMN88" s="209"/>
      <c r="CMO88" s="209"/>
      <c r="CMP88" s="209"/>
      <c r="CMQ88" s="209"/>
      <c r="CMR88" s="209"/>
      <c r="CMS88" s="209"/>
      <c r="CMT88" s="209"/>
      <c r="CMU88" s="209"/>
      <c r="CMV88" s="209"/>
      <c r="CMW88" s="209"/>
      <c r="CMX88" s="209"/>
      <c r="CMY88" s="209"/>
      <c r="CMZ88" s="209"/>
      <c r="CNA88" s="209"/>
      <c r="CNB88" s="209"/>
      <c r="CNC88" s="209"/>
      <c r="CND88" s="209"/>
      <c r="CNE88" s="209"/>
      <c r="CNF88" s="209"/>
      <c r="CNG88" s="209"/>
      <c r="CNH88" s="209"/>
      <c r="CNI88" s="209"/>
      <c r="CNJ88" s="209"/>
      <c r="CNK88" s="209"/>
      <c r="CNL88" s="209"/>
      <c r="CNM88" s="209"/>
      <c r="CNN88" s="209"/>
      <c r="CNO88" s="209"/>
      <c r="CNP88" s="209"/>
      <c r="CNQ88" s="209"/>
      <c r="CNR88" s="209"/>
      <c r="CNS88" s="209"/>
      <c r="CNT88" s="209"/>
      <c r="CNU88" s="209"/>
      <c r="CNV88" s="209"/>
      <c r="CNW88" s="209"/>
      <c r="CNX88" s="209"/>
      <c r="CNY88" s="209"/>
      <c r="CNZ88" s="209"/>
      <c r="COA88" s="209"/>
      <c r="COB88" s="209"/>
      <c r="COC88" s="209"/>
      <c r="COD88" s="209"/>
      <c r="COE88" s="209"/>
      <c r="COF88" s="209"/>
      <c r="COG88" s="209"/>
      <c r="COH88" s="209"/>
      <c r="COI88" s="209"/>
      <c r="COJ88" s="209"/>
      <c r="COK88" s="209"/>
      <c r="COL88" s="209"/>
      <c r="COM88" s="209"/>
      <c r="CON88" s="209"/>
      <c r="COO88" s="209"/>
      <c r="COP88" s="209"/>
      <c r="COQ88" s="209"/>
      <c r="COR88" s="209"/>
      <c r="COS88" s="209"/>
      <c r="COT88" s="209"/>
      <c r="COU88" s="209"/>
      <c r="COV88" s="209"/>
      <c r="COW88" s="209"/>
      <c r="COX88" s="209"/>
      <c r="COY88" s="209"/>
      <c r="COZ88" s="209"/>
      <c r="CPA88" s="209"/>
      <c r="CPB88" s="209"/>
      <c r="CPC88" s="209"/>
      <c r="CPD88" s="209"/>
      <c r="CPE88" s="209"/>
      <c r="CPF88" s="209"/>
      <c r="CPG88" s="209"/>
      <c r="CPH88" s="209"/>
      <c r="CPI88" s="209"/>
      <c r="CPJ88" s="209"/>
      <c r="CPK88" s="209"/>
      <c r="CPL88" s="209"/>
      <c r="CPM88" s="209"/>
      <c r="CPN88" s="209"/>
      <c r="CPO88" s="209"/>
      <c r="CPP88" s="209"/>
      <c r="CPQ88" s="209"/>
      <c r="CPR88" s="209"/>
      <c r="CPS88" s="209"/>
      <c r="CPT88" s="209"/>
      <c r="CPU88" s="209"/>
      <c r="CPV88" s="209"/>
      <c r="CPW88" s="209"/>
      <c r="CPX88" s="209"/>
      <c r="CPY88" s="209"/>
      <c r="CPZ88" s="209"/>
      <c r="CQA88" s="209"/>
      <c r="CQB88" s="209"/>
      <c r="CQC88" s="209"/>
      <c r="CQD88" s="209"/>
      <c r="CQE88" s="209"/>
      <c r="CQF88" s="209"/>
      <c r="CQG88" s="209"/>
      <c r="CQH88" s="209"/>
      <c r="CQI88" s="209"/>
      <c r="CQJ88" s="209"/>
      <c r="CQK88" s="209"/>
      <c r="CQL88" s="209"/>
      <c r="CQM88" s="209"/>
      <c r="CQN88" s="209"/>
      <c r="CQO88" s="209"/>
      <c r="CQP88" s="209"/>
      <c r="CQQ88" s="209"/>
      <c r="CQR88" s="209"/>
      <c r="CQS88" s="209"/>
      <c r="CQT88" s="209"/>
      <c r="CQU88" s="209"/>
      <c r="CQV88" s="209"/>
      <c r="CQW88" s="209"/>
      <c r="CQX88" s="209"/>
      <c r="CQY88" s="209"/>
      <c r="CQZ88" s="209"/>
      <c r="CRA88" s="209"/>
      <c r="CRB88" s="209"/>
      <c r="CRC88" s="209"/>
      <c r="CRD88" s="209"/>
      <c r="CRE88" s="209"/>
      <c r="CRF88" s="209"/>
      <c r="CRG88" s="209"/>
      <c r="CRH88" s="209"/>
      <c r="CRI88" s="209"/>
      <c r="CRJ88" s="209"/>
      <c r="CRK88" s="209"/>
      <c r="CRL88" s="209"/>
      <c r="CRM88" s="209"/>
      <c r="CRN88" s="209"/>
      <c r="CRO88" s="209"/>
      <c r="CRP88" s="209"/>
      <c r="CRQ88" s="209"/>
      <c r="CRR88" s="209"/>
      <c r="CRS88" s="209"/>
      <c r="CRT88" s="209"/>
      <c r="CRU88" s="209"/>
      <c r="CRV88" s="209"/>
      <c r="CRW88" s="209"/>
      <c r="CRX88" s="209"/>
      <c r="CRY88" s="209"/>
      <c r="CRZ88" s="209"/>
      <c r="CSA88" s="209"/>
      <c r="CSB88" s="209"/>
      <c r="CSC88" s="209"/>
      <c r="CSD88" s="209"/>
      <c r="CSE88" s="209"/>
      <c r="CSF88" s="209"/>
      <c r="CSG88" s="209"/>
      <c r="CSH88" s="209"/>
      <c r="CSI88" s="209"/>
      <c r="CSJ88" s="209"/>
      <c r="CSK88" s="209"/>
      <c r="CSL88" s="209"/>
      <c r="CSM88" s="209"/>
      <c r="CSN88" s="209"/>
      <c r="CSO88" s="209"/>
      <c r="CSP88" s="209"/>
      <c r="CSQ88" s="209"/>
      <c r="CSR88" s="209"/>
      <c r="CSS88" s="209"/>
      <c r="CST88" s="209"/>
      <c r="CSU88" s="209"/>
      <c r="CSV88" s="209"/>
      <c r="CSW88" s="209"/>
      <c r="CSX88" s="209"/>
      <c r="CSY88" s="209"/>
      <c r="CSZ88" s="209"/>
      <c r="CTA88" s="209"/>
      <c r="CTB88" s="209"/>
      <c r="CTC88" s="209"/>
      <c r="CTD88" s="209"/>
      <c r="CTE88" s="209"/>
      <c r="CTF88" s="209"/>
      <c r="CTG88" s="209"/>
      <c r="CTH88" s="209"/>
      <c r="CTI88" s="209"/>
      <c r="CTJ88" s="209"/>
      <c r="CTK88" s="209"/>
      <c r="CTL88" s="209"/>
      <c r="CTM88" s="209"/>
      <c r="CTN88" s="209"/>
      <c r="CTO88" s="209"/>
      <c r="CTP88" s="209"/>
      <c r="CTQ88" s="209"/>
      <c r="CTR88" s="209"/>
      <c r="CTS88" s="209"/>
      <c r="CTT88" s="209"/>
      <c r="CTU88" s="209"/>
      <c r="CTV88" s="209"/>
      <c r="CTW88" s="209"/>
      <c r="CTX88" s="209"/>
      <c r="CTY88" s="209"/>
      <c r="CTZ88" s="209"/>
      <c r="CUA88" s="209"/>
      <c r="CUB88" s="209"/>
      <c r="CUC88" s="209"/>
      <c r="CUD88" s="209"/>
      <c r="CUE88" s="209"/>
      <c r="CUF88" s="209"/>
      <c r="CUG88" s="209"/>
      <c r="CUH88" s="209"/>
      <c r="CUI88" s="209"/>
      <c r="CUJ88" s="209"/>
      <c r="CUK88" s="209"/>
      <c r="CUL88" s="209"/>
      <c r="CUM88" s="209"/>
      <c r="CUN88" s="209"/>
      <c r="CUO88" s="209"/>
      <c r="CUP88" s="209"/>
      <c r="CUQ88" s="209"/>
      <c r="CUR88" s="209"/>
      <c r="CUS88" s="209"/>
      <c r="CUT88" s="209"/>
      <c r="CUU88" s="209"/>
      <c r="CUV88" s="209"/>
      <c r="CUW88" s="209"/>
      <c r="CUX88" s="209"/>
      <c r="CUY88" s="209"/>
      <c r="CUZ88" s="209"/>
      <c r="CVA88" s="209"/>
      <c r="CVB88" s="209"/>
      <c r="CVC88" s="209"/>
      <c r="CVD88" s="209"/>
      <c r="CVE88" s="209"/>
      <c r="CVF88" s="209"/>
      <c r="CVG88" s="209"/>
      <c r="CVH88" s="209"/>
      <c r="CVI88" s="209"/>
      <c r="CVJ88" s="209"/>
      <c r="CVK88" s="209"/>
      <c r="CVL88" s="209"/>
      <c r="CVM88" s="209"/>
      <c r="CVN88" s="209"/>
      <c r="CVO88" s="209"/>
      <c r="CVP88" s="209"/>
      <c r="CVQ88" s="209"/>
      <c r="CVR88" s="209"/>
      <c r="CVS88" s="209"/>
      <c r="CVT88" s="209"/>
      <c r="CVU88" s="209"/>
      <c r="CVV88" s="209"/>
      <c r="CVW88" s="209"/>
      <c r="CVX88" s="209"/>
      <c r="CVY88" s="209"/>
      <c r="CVZ88" s="209"/>
      <c r="CWA88" s="209"/>
      <c r="CWB88" s="209"/>
      <c r="CWC88" s="209"/>
      <c r="CWD88" s="209"/>
      <c r="CWE88" s="209"/>
      <c r="CWF88" s="209"/>
      <c r="CWG88" s="209"/>
      <c r="CWH88" s="209"/>
      <c r="CWI88" s="209"/>
      <c r="CWJ88" s="209"/>
      <c r="CWK88" s="209"/>
      <c r="CWL88" s="209"/>
      <c r="CWM88" s="209"/>
      <c r="CWN88" s="209"/>
      <c r="CWO88" s="209"/>
      <c r="CWP88" s="209"/>
      <c r="CWQ88" s="209"/>
      <c r="CWR88" s="209"/>
      <c r="CWS88" s="209"/>
      <c r="CWT88" s="209"/>
      <c r="CWU88" s="209"/>
      <c r="CWV88" s="209"/>
      <c r="CWW88" s="209"/>
      <c r="CWX88" s="209"/>
      <c r="CWY88" s="209"/>
      <c r="CWZ88" s="209"/>
      <c r="CXA88" s="209"/>
      <c r="CXB88" s="209"/>
      <c r="CXC88" s="209"/>
      <c r="CXD88" s="209"/>
      <c r="CXE88" s="209"/>
      <c r="CXF88" s="209"/>
      <c r="CXG88" s="209"/>
      <c r="CXH88" s="209"/>
      <c r="CXI88" s="209"/>
      <c r="CXJ88" s="209"/>
      <c r="CXK88" s="209"/>
      <c r="CXL88" s="209"/>
      <c r="CXM88" s="209"/>
      <c r="CXN88" s="209"/>
      <c r="CXO88" s="209"/>
      <c r="CXP88" s="209"/>
      <c r="CXQ88" s="209"/>
      <c r="CXR88" s="209"/>
      <c r="CXS88" s="209"/>
      <c r="CXT88" s="209"/>
      <c r="CXU88" s="209"/>
      <c r="CXV88" s="209"/>
      <c r="CXW88" s="209"/>
      <c r="CXX88" s="209"/>
      <c r="CXY88" s="209"/>
      <c r="CXZ88" s="209"/>
      <c r="CYA88" s="209"/>
      <c r="CYB88" s="209"/>
      <c r="CYC88" s="209"/>
      <c r="CYD88" s="209"/>
      <c r="CYE88" s="209"/>
      <c r="CYF88" s="209"/>
      <c r="CYG88" s="209"/>
      <c r="CYH88" s="209"/>
      <c r="CYI88" s="209"/>
      <c r="CYJ88" s="209"/>
      <c r="CYK88" s="209"/>
      <c r="CYL88" s="209"/>
      <c r="CYM88" s="209"/>
      <c r="CYN88" s="209"/>
      <c r="CYO88" s="209"/>
      <c r="CYP88" s="209"/>
      <c r="CYQ88" s="209"/>
      <c r="CYR88" s="209"/>
      <c r="CYS88" s="209"/>
      <c r="CYT88" s="209"/>
      <c r="CYU88" s="209"/>
      <c r="CYV88" s="209"/>
      <c r="CYW88" s="209"/>
      <c r="CYX88" s="209"/>
      <c r="CYY88" s="209"/>
      <c r="CYZ88" s="209"/>
      <c r="CZA88" s="209"/>
      <c r="CZB88" s="209"/>
      <c r="CZC88" s="209"/>
      <c r="CZD88" s="209"/>
      <c r="CZE88" s="209"/>
      <c r="CZF88" s="209"/>
      <c r="CZG88" s="209"/>
      <c r="CZH88" s="209"/>
      <c r="CZI88" s="209"/>
      <c r="CZJ88" s="209"/>
      <c r="CZK88" s="209"/>
      <c r="CZL88" s="209"/>
      <c r="CZM88" s="209"/>
      <c r="CZN88" s="209"/>
      <c r="CZO88" s="209"/>
      <c r="CZP88" s="209"/>
      <c r="CZQ88" s="209"/>
      <c r="CZR88" s="209"/>
      <c r="CZS88" s="209"/>
      <c r="CZT88" s="209"/>
      <c r="CZU88" s="209"/>
      <c r="CZV88" s="209"/>
      <c r="CZW88" s="209"/>
      <c r="CZX88" s="209"/>
      <c r="CZY88" s="209"/>
      <c r="CZZ88" s="209"/>
      <c r="DAA88" s="209"/>
      <c r="DAB88" s="209"/>
      <c r="DAC88" s="209"/>
      <c r="DAD88" s="209"/>
      <c r="DAE88" s="209"/>
      <c r="DAF88" s="209"/>
      <c r="DAG88" s="209"/>
      <c r="DAH88" s="209"/>
      <c r="DAI88" s="209"/>
      <c r="DAJ88" s="209"/>
      <c r="DAK88" s="209"/>
      <c r="DAL88" s="209"/>
      <c r="DAM88" s="209"/>
      <c r="DAN88" s="209"/>
      <c r="DAO88" s="209"/>
      <c r="DAP88" s="209"/>
      <c r="DAQ88" s="209"/>
      <c r="DAR88" s="209"/>
      <c r="DAS88" s="209"/>
      <c r="DAT88" s="209"/>
      <c r="DAU88" s="209"/>
      <c r="DAV88" s="209"/>
      <c r="DAW88" s="209"/>
      <c r="DAX88" s="209"/>
      <c r="DAY88" s="209"/>
      <c r="DAZ88" s="209"/>
      <c r="DBA88" s="209"/>
      <c r="DBB88" s="209"/>
      <c r="DBC88" s="209"/>
      <c r="DBD88" s="209"/>
      <c r="DBE88" s="209"/>
      <c r="DBF88" s="209"/>
      <c r="DBG88" s="209"/>
      <c r="DBH88" s="209"/>
      <c r="DBI88" s="209"/>
      <c r="DBJ88" s="209"/>
      <c r="DBK88" s="209"/>
      <c r="DBL88" s="209"/>
      <c r="DBM88" s="209"/>
      <c r="DBN88" s="209"/>
      <c r="DBO88" s="209"/>
      <c r="DBP88" s="209"/>
      <c r="DBQ88" s="209"/>
      <c r="DBR88" s="209"/>
      <c r="DBS88" s="209"/>
      <c r="DBT88" s="209"/>
      <c r="DBU88" s="209"/>
      <c r="DBV88" s="209"/>
      <c r="DBW88" s="209"/>
      <c r="DBX88" s="209"/>
      <c r="DBY88" s="209"/>
      <c r="DBZ88" s="209"/>
      <c r="DCA88" s="209"/>
      <c r="DCB88" s="209"/>
      <c r="DCC88" s="209"/>
      <c r="DCD88" s="209"/>
      <c r="DCE88" s="209"/>
      <c r="DCF88" s="209"/>
      <c r="DCG88" s="209"/>
      <c r="DCH88" s="209"/>
      <c r="DCI88" s="209"/>
      <c r="DCJ88" s="209"/>
      <c r="DCK88" s="209"/>
      <c r="DCL88" s="209"/>
      <c r="DCM88" s="209"/>
      <c r="DCN88" s="209"/>
      <c r="DCO88" s="209"/>
      <c r="DCP88" s="209"/>
      <c r="DCQ88" s="209"/>
      <c r="DCR88" s="209"/>
      <c r="DCS88" s="209"/>
      <c r="DCT88" s="209"/>
      <c r="DCU88" s="209"/>
      <c r="DCV88" s="209"/>
      <c r="DCW88" s="209"/>
      <c r="DCX88" s="209"/>
      <c r="DCY88" s="209"/>
      <c r="DCZ88" s="209"/>
      <c r="DDA88" s="209"/>
      <c r="DDB88" s="209"/>
      <c r="DDC88" s="209"/>
      <c r="DDD88" s="209"/>
      <c r="DDE88" s="209"/>
      <c r="DDF88" s="209"/>
      <c r="DDG88" s="209"/>
      <c r="DDH88" s="209"/>
      <c r="DDI88" s="209"/>
      <c r="DDJ88" s="209"/>
      <c r="DDK88" s="209"/>
      <c r="DDL88" s="209"/>
      <c r="DDM88" s="209"/>
      <c r="DDN88" s="209"/>
      <c r="DDO88" s="209"/>
      <c r="DDP88" s="209"/>
      <c r="DDQ88" s="209"/>
      <c r="DDR88" s="209"/>
      <c r="DDS88" s="209"/>
      <c r="DDT88" s="209"/>
      <c r="DDU88" s="209"/>
      <c r="DDV88" s="209"/>
      <c r="DDW88" s="209"/>
      <c r="DDX88" s="209"/>
      <c r="DDY88" s="209"/>
      <c r="DDZ88" s="209"/>
      <c r="DEA88" s="209"/>
      <c r="DEB88" s="209"/>
      <c r="DEC88" s="209"/>
      <c r="DED88" s="209"/>
      <c r="DEE88" s="209"/>
      <c r="DEF88" s="209"/>
      <c r="DEG88" s="209"/>
      <c r="DEH88" s="209"/>
      <c r="DEI88" s="209"/>
      <c r="DEJ88" s="209"/>
      <c r="DEK88" s="209"/>
      <c r="DEL88" s="209"/>
      <c r="DEM88" s="209"/>
      <c r="DEN88" s="209"/>
      <c r="DEO88" s="209"/>
      <c r="DEP88" s="209"/>
      <c r="DEQ88" s="209"/>
      <c r="DER88" s="209"/>
      <c r="DES88" s="209"/>
      <c r="DET88" s="209"/>
      <c r="DEU88" s="209"/>
      <c r="DEV88" s="209"/>
      <c r="DEW88" s="209"/>
      <c r="DEX88" s="209"/>
      <c r="DEY88" s="209"/>
      <c r="DEZ88" s="209"/>
      <c r="DFA88" s="209"/>
      <c r="DFB88" s="209"/>
      <c r="DFC88" s="209"/>
      <c r="DFD88" s="209"/>
      <c r="DFE88" s="209"/>
      <c r="DFF88" s="209"/>
      <c r="DFG88" s="209"/>
      <c r="DFH88" s="209"/>
      <c r="DFI88" s="209"/>
      <c r="DFJ88" s="209"/>
      <c r="DFK88" s="209"/>
      <c r="DFL88" s="209"/>
      <c r="DFM88" s="209"/>
      <c r="DFN88" s="209"/>
      <c r="DFO88" s="209"/>
      <c r="DFP88" s="209"/>
      <c r="DFQ88" s="209"/>
      <c r="DFR88" s="209"/>
      <c r="DFS88" s="209"/>
      <c r="DFT88" s="209"/>
      <c r="DFU88" s="209"/>
      <c r="DFV88" s="209"/>
      <c r="DFW88" s="209"/>
      <c r="DFX88" s="209"/>
      <c r="DFY88" s="209"/>
      <c r="DFZ88" s="209"/>
      <c r="DGA88" s="209"/>
      <c r="DGB88" s="209"/>
      <c r="DGC88" s="209"/>
      <c r="DGD88" s="209"/>
      <c r="DGE88" s="209"/>
      <c r="DGF88" s="209"/>
      <c r="DGG88" s="209"/>
      <c r="DGH88" s="209"/>
      <c r="DGI88" s="209"/>
      <c r="DGJ88" s="209"/>
      <c r="DGK88" s="209"/>
      <c r="DGL88" s="209"/>
      <c r="DGM88" s="209"/>
      <c r="DGN88" s="209"/>
      <c r="DGO88" s="209"/>
      <c r="DGP88" s="209"/>
      <c r="DGQ88" s="209"/>
      <c r="DGR88" s="209"/>
      <c r="DGS88" s="209"/>
      <c r="DGT88" s="209"/>
      <c r="DGU88" s="209"/>
      <c r="DGV88" s="209"/>
      <c r="DGW88" s="209"/>
      <c r="DGX88" s="209"/>
      <c r="DGY88" s="209"/>
      <c r="DGZ88" s="209"/>
      <c r="DHA88" s="209"/>
      <c r="DHB88" s="209"/>
      <c r="DHC88" s="209"/>
      <c r="DHD88" s="209"/>
      <c r="DHE88" s="209"/>
      <c r="DHF88" s="209"/>
      <c r="DHG88" s="209"/>
      <c r="DHH88" s="209"/>
      <c r="DHI88" s="209"/>
      <c r="DHJ88" s="209"/>
      <c r="DHK88" s="209"/>
      <c r="DHL88" s="209"/>
      <c r="DHM88" s="209"/>
      <c r="DHN88" s="209"/>
      <c r="DHO88" s="209"/>
      <c r="DHP88" s="209"/>
      <c r="DHQ88" s="209"/>
      <c r="DHR88" s="209"/>
      <c r="DHS88" s="209"/>
      <c r="DHT88" s="209"/>
      <c r="DHU88" s="209"/>
      <c r="DHV88" s="209"/>
      <c r="DHW88" s="209"/>
      <c r="DHX88" s="209"/>
      <c r="DHY88" s="209"/>
      <c r="DHZ88" s="209"/>
      <c r="DIA88" s="209"/>
      <c r="DIB88" s="209"/>
      <c r="DIC88" s="209"/>
      <c r="DID88" s="209"/>
      <c r="DIE88" s="209"/>
      <c r="DIF88" s="209"/>
      <c r="DIG88" s="209"/>
      <c r="DIH88" s="209"/>
      <c r="DII88" s="209"/>
      <c r="DIJ88" s="209"/>
      <c r="DIK88" s="209"/>
      <c r="DIL88" s="209"/>
      <c r="DIM88" s="209"/>
      <c r="DIN88" s="209"/>
      <c r="DIO88" s="209"/>
      <c r="DIP88" s="209"/>
      <c r="DIQ88" s="209"/>
      <c r="DIR88" s="209"/>
      <c r="DIS88" s="209"/>
      <c r="DIT88" s="209"/>
      <c r="DIU88" s="209"/>
      <c r="DIV88" s="209"/>
      <c r="DIW88" s="209"/>
      <c r="DIX88" s="209"/>
      <c r="DIY88" s="209"/>
      <c r="DIZ88" s="209"/>
      <c r="DJA88" s="209"/>
      <c r="DJB88" s="209"/>
      <c r="DJC88" s="209"/>
      <c r="DJD88" s="209"/>
      <c r="DJE88" s="209"/>
      <c r="DJF88" s="209"/>
      <c r="DJG88" s="209"/>
      <c r="DJH88" s="209"/>
      <c r="DJI88" s="209"/>
      <c r="DJJ88" s="209"/>
      <c r="DJK88" s="209"/>
      <c r="DJL88" s="209"/>
      <c r="DJM88" s="209"/>
      <c r="DJN88" s="209"/>
      <c r="DJO88" s="209"/>
      <c r="DJP88" s="209"/>
      <c r="DJQ88" s="209"/>
      <c r="DJR88" s="209"/>
      <c r="DJS88" s="209"/>
      <c r="DJT88" s="209"/>
      <c r="DJU88" s="209"/>
      <c r="DJV88" s="209"/>
      <c r="DJW88" s="209"/>
      <c r="DJX88" s="209"/>
      <c r="DJY88" s="209"/>
      <c r="DJZ88" s="209"/>
      <c r="DKA88" s="209"/>
      <c r="DKB88" s="209"/>
      <c r="DKC88" s="209"/>
      <c r="DKD88" s="209"/>
      <c r="DKE88" s="209"/>
      <c r="DKF88" s="209"/>
      <c r="DKG88" s="209"/>
      <c r="DKH88" s="209"/>
      <c r="DKI88" s="209"/>
      <c r="DKJ88" s="209"/>
      <c r="DKK88" s="209"/>
      <c r="DKL88" s="209"/>
      <c r="DKM88" s="209"/>
      <c r="DKN88" s="209"/>
      <c r="DKO88" s="209"/>
      <c r="DKP88" s="209"/>
      <c r="DKQ88" s="209"/>
      <c r="DKR88" s="209"/>
      <c r="DKS88" s="209"/>
      <c r="DKT88" s="209"/>
      <c r="DKU88" s="209"/>
      <c r="DKV88" s="209"/>
      <c r="DKW88" s="209"/>
      <c r="DKX88" s="209"/>
      <c r="DKY88" s="209"/>
      <c r="DKZ88" s="209"/>
      <c r="DLA88" s="209"/>
      <c r="DLB88" s="209"/>
      <c r="DLC88" s="209"/>
      <c r="DLD88" s="209"/>
      <c r="DLE88" s="209"/>
      <c r="DLF88" s="209"/>
      <c r="DLG88" s="209"/>
      <c r="DLH88" s="209"/>
      <c r="DLI88" s="209"/>
      <c r="DLJ88" s="209"/>
      <c r="DLK88" s="209"/>
      <c r="DLL88" s="209"/>
      <c r="DLM88" s="209"/>
      <c r="DLN88" s="209"/>
      <c r="DLO88" s="209"/>
      <c r="DLP88" s="209"/>
      <c r="DLQ88" s="209"/>
      <c r="DLR88" s="209"/>
      <c r="DLS88" s="209"/>
      <c r="DLT88" s="209"/>
      <c r="DLU88" s="209"/>
      <c r="DLV88" s="209"/>
      <c r="DLW88" s="209"/>
      <c r="DLX88" s="209"/>
      <c r="DLY88" s="209"/>
      <c r="DLZ88" s="209"/>
      <c r="DMA88" s="209"/>
      <c r="DMB88" s="209"/>
      <c r="DMC88" s="209"/>
      <c r="DMD88" s="209"/>
      <c r="DME88" s="209"/>
      <c r="DMF88" s="209"/>
      <c r="DMG88" s="209"/>
      <c r="DMH88" s="209"/>
      <c r="DMI88" s="209"/>
      <c r="DMJ88" s="209"/>
      <c r="DMK88" s="209"/>
      <c r="DML88" s="209"/>
      <c r="DMM88" s="209"/>
      <c r="DMN88" s="209"/>
      <c r="DMO88" s="209"/>
      <c r="DMP88" s="209"/>
      <c r="DMQ88" s="209"/>
      <c r="DMR88" s="209"/>
      <c r="DMS88" s="209"/>
      <c r="DMT88" s="209"/>
      <c r="DMU88" s="209"/>
      <c r="DMV88" s="209"/>
      <c r="DMW88" s="209"/>
      <c r="DMX88" s="209"/>
      <c r="DMY88" s="209"/>
      <c r="DMZ88" s="209"/>
      <c r="DNA88" s="209"/>
      <c r="DNB88" s="209"/>
      <c r="DNC88" s="209"/>
      <c r="DND88" s="209"/>
      <c r="DNE88" s="209"/>
      <c r="DNF88" s="209"/>
      <c r="DNG88" s="209"/>
      <c r="DNH88" s="209"/>
      <c r="DNI88" s="209"/>
      <c r="DNJ88" s="209"/>
      <c r="DNK88" s="209"/>
      <c r="DNL88" s="209"/>
      <c r="DNM88" s="209"/>
      <c r="DNN88" s="209"/>
      <c r="DNO88" s="209"/>
      <c r="DNP88" s="209"/>
      <c r="DNQ88" s="209"/>
      <c r="DNR88" s="209"/>
      <c r="DNS88" s="209"/>
      <c r="DNT88" s="209"/>
      <c r="DNU88" s="209"/>
      <c r="DNV88" s="209"/>
      <c r="DNW88" s="209"/>
      <c r="DNX88" s="209"/>
      <c r="DNY88" s="209"/>
      <c r="DNZ88" s="209"/>
      <c r="DOA88" s="209"/>
      <c r="DOB88" s="209"/>
      <c r="DOC88" s="209"/>
      <c r="DOD88" s="209"/>
      <c r="DOE88" s="209"/>
      <c r="DOF88" s="209"/>
      <c r="DOG88" s="209"/>
      <c r="DOH88" s="209"/>
      <c r="DOI88" s="209"/>
      <c r="DOJ88" s="209"/>
      <c r="DOK88" s="209"/>
      <c r="DOL88" s="209"/>
      <c r="DOM88" s="209"/>
      <c r="DON88" s="209"/>
      <c r="DOO88" s="209"/>
      <c r="DOP88" s="209"/>
      <c r="DOQ88" s="209"/>
      <c r="DOR88" s="209"/>
      <c r="DOS88" s="209"/>
      <c r="DOT88" s="209"/>
      <c r="DOU88" s="209"/>
      <c r="DOV88" s="209"/>
      <c r="DOW88" s="209"/>
      <c r="DOX88" s="209"/>
      <c r="DOY88" s="209"/>
      <c r="DOZ88" s="209"/>
      <c r="DPA88" s="209"/>
      <c r="DPB88" s="209"/>
      <c r="DPC88" s="209"/>
      <c r="DPD88" s="209"/>
      <c r="DPE88" s="209"/>
      <c r="DPF88" s="209"/>
      <c r="DPG88" s="209"/>
      <c r="DPH88" s="209"/>
      <c r="DPI88" s="209"/>
      <c r="DPJ88" s="209"/>
      <c r="DPK88" s="209"/>
      <c r="DPL88" s="209"/>
      <c r="DPM88" s="209"/>
      <c r="DPN88" s="209"/>
      <c r="DPO88" s="209"/>
      <c r="DPP88" s="209"/>
      <c r="DPQ88" s="209"/>
      <c r="DPR88" s="209"/>
      <c r="DPS88" s="209"/>
      <c r="DPT88" s="209"/>
      <c r="DPU88" s="209"/>
      <c r="DPV88" s="209"/>
      <c r="DPW88" s="209"/>
      <c r="DPX88" s="209"/>
      <c r="DPY88" s="209"/>
      <c r="DPZ88" s="209"/>
      <c r="DQA88" s="209"/>
      <c r="DQB88" s="209"/>
      <c r="DQC88" s="209"/>
      <c r="DQD88" s="209"/>
      <c r="DQE88" s="209"/>
      <c r="DQF88" s="209"/>
      <c r="DQG88" s="209"/>
      <c r="DQH88" s="209"/>
      <c r="DQI88" s="209"/>
      <c r="DQJ88" s="209"/>
      <c r="DQK88" s="209"/>
      <c r="DQL88" s="209"/>
      <c r="DQM88" s="209"/>
      <c r="DQN88" s="209"/>
      <c r="DQO88" s="209"/>
      <c r="DQP88" s="209"/>
      <c r="DQQ88" s="209"/>
      <c r="DQR88" s="209"/>
      <c r="DQS88" s="209"/>
      <c r="DQT88" s="209"/>
      <c r="DQU88" s="209"/>
      <c r="DQV88" s="209"/>
      <c r="DQW88" s="209"/>
      <c r="DQX88" s="209"/>
      <c r="DQY88" s="209"/>
      <c r="DQZ88" s="209"/>
      <c r="DRA88" s="209"/>
      <c r="DRB88" s="209"/>
      <c r="DRC88" s="209"/>
      <c r="DRD88" s="209"/>
      <c r="DRE88" s="209"/>
      <c r="DRF88" s="209"/>
      <c r="DRG88" s="209"/>
      <c r="DRH88" s="209"/>
      <c r="DRI88" s="209"/>
      <c r="DRJ88" s="209"/>
      <c r="DRK88" s="209"/>
      <c r="DRL88" s="209"/>
      <c r="DRM88" s="209"/>
      <c r="DRN88" s="209"/>
      <c r="DRO88" s="209"/>
      <c r="DRP88" s="209"/>
      <c r="DRQ88" s="209"/>
      <c r="DRR88" s="209"/>
      <c r="DRS88" s="209"/>
      <c r="DRT88" s="209"/>
      <c r="DRU88" s="209"/>
      <c r="DRV88" s="209"/>
      <c r="DRW88" s="209"/>
      <c r="DRX88" s="209"/>
      <c r="DRY88" s="209"/>
      <c r="DRZ88" s="209"/>
      <c r="DSA88" s="209"/>
      <c r="DSB88" s="209"/>
      <c r="DSC88" s="209"/>
      <c r="DSD88" s="209"/>
      <c r="DSE88" s="209"/>
      <c r="DSF88" s="209"/>
      <c r="DSG88" s="209"/>
      <c r="DSH88" s="209"/>
      <c r="DSI88" s="209"/>
      <c r="DSJ88" s="209"/>
      <c r="DSK88" s="209"/>
      <c r="DSL88" s="209"/>
      <c r="DSM88" s="209"/>
      <c r="DSN88" s="209"/>
      <c r="DSO88" s="209"/>
      <c r="DSP88" s="209"/>
      <c r="DSQ88" s="209"/>
      <c r="DSR88" s="209"/>
      <c r="DSS88" s="209"/>
      <c r="DST88" s="209"/>
      <c r="DSU88" s="209"/>
      <c r="DSV88" s="209"/>
      <c r="DSW88" s="209"/>
      <c r="DSX88" s="209"/>
      <c r="DSY88" s="209"/>
      <c r="DSZ88" s="209"/>
      <c r="DTA88" s="209"/>
      <c r="DTB88" s="209"/>
      <c r="DTC88" s="209"/>
      <c r="DTD88" s="209"/>
      <c r="DTE88" s="209"/>
      <c r="DTF88" s="209"/>
      <c r="DTG88" s="209"/>
      <c r="DTH88" s="209"/>
      <c r="DTI88" s="209"/>
      <c r="DTJ88" s="209"/>
      <c r="DTK88" s="209"/>
      <c r="DTL88" s="209"/>
      <c r="DTM88" s="209"/>
      <c r="DTN88" s="209"/>
      <c r="DTO88" s="209"/>
      <c r="DTP88" s="209"/>
      <c r="DTQ88" s="209"/>
      <c r="DTR88" s="209"/>
      <c r="DTS88" s="209"/>
      <c r="DTT88" s="209"/>
      <c r="DTU88" s="209"/>
      <c r="DTV88" s="209"/>
      <c r="DTW88" s="209"/>
      <c r="DTX88" s="209"/>
      <c r="DTY88" s="209"/>
      <c r="DTZ88" s="209"/>
      <c r="DUA88" s="209"/>
      <c r="DUB88" s="209"/>
      <c r="DUC88" s="209"/>
      <c r="DUD88" s="209"/>
      <c r="DUE88" s="209"/>
      <c r="DUF88" s="209"/>
      <c r="DUG88" s="209"/>
      <c r="DUH88" s="209"/>
      <c r="DUI88" s="209"/>
      <c r="DUJ88" s="209"/>
      <c r="DUK88" s="209"/>
      <c r="DUL88" s="209"/>
      <c r="DUM88" s="209"/>
      <c r="DUN88" s="209"/>
      <c r="DUO88" s="209"/>
      <c r="DUP88" s="209"/>
      <c r="DUQ88" s="209"/>
      <c r="DUR88" s="209"/>
      <c r="DUS88" s="209"/>
      <c r="DUT88" s="209"/>
      <c r="DUU88" s="209"/>
      <c r="DUV88" s="209"/>
      <c r="DUW88" s="209"/>
      <c r="DUX88" s="209"/>
      <c r="DUY88" s="209"/>
      <c r="DUZ88" s="209"/>
      <c r="DVA88" s="209"/>
      <c r="DVB88" s="209"/>
      <c r="DVC88" s="209"/>
      <c r="DVD88" s="209"/>
      <c r="DVE88" s="209"/>
      <c r="DVF88" s="209"/>
      <c r="DVG88" s="209"/>
      <c r="DVH88" s="209"/>
      <c r="DVI88" s="209"/>
      <c r="DVJ88" s="209"/>
      <c r="DVK88" s="209"/>
      <c r="DVL88" s="209"/>
      <c r="DVM88" s="209"/>
      <c r="DVN88" s="209"/>
      <c r="DVO88" s="209"/>
      <c r="DVP88" s="209"/>
      <c r="DVQ88" s="209"/>
      <c r="DVR88" s="209"/>
      <c r="DVS88" s="209"/>
      <c r="DVT88" s="209"/>
      <c r="DVU88" s="209"/>
      <c r="DVV88" s="209"/>
      <c r="DVW88" s="209"/>
      <c r="DVX88" s="209"/>
      <c r="DVY88" s="209"/>
      <c r="DVZ88" s="209"/>
      <c r="DWA88" s="209"/>
      <c r="DWB88" s="209"/>
      <c r="DWC88" s="209"/>
      <c r="DWD88" s="209"/>
      <c r="DWE88" s="209"/>
      <c r="DWF88" s="209"/>
      <c r="DWG88" s="209"/>
      <c r="DWH88" s="209"/>
      <c r="DWI88" s="209"/>
      <c r="DWJ88" s="209"/>
      <c r="DWK88" s="209"/>
      <c r="DWL88" s="209"/>
      <c r="DWM88" s="209"/>
      <c r="DWN88" s="209"/>
      <c r="DWO88" s="209"/>
      <c r="DWP88" s="209"/>
      <c r="DWQ88" s="209"/>
      <c r="DWR88" s="209"/>
      <c r="DWS88" s="209"/>
      <c r="DWT88" s="209"/>
      <c r="DWU88" s="209"/>
      <c r="DWV88" s="209"/>
      <c r="DWW88" s="209"/>
      <c r="DWX88" s="209"/>
      <c r="DWY88" s="209"/>
      <c r="DWZ88" s="209"/>
      <c r="DXA88" s="209"/>
      <c r="DXB88" s="209"/>
      <c r="DXC88" s="209"/>
      <c r="DXD88" s="209"/>
      <c r="DXE88" s="209"/>
      <c r="DXF88" s="209"/>
      <c r="DXG88" s="209"/>
      <c r="DXH88" s="209"/>
      <c r="DXI88" s="209"/>
      <c r="DXJ88" s="209"/>
      <c r="DXK88" s="209"/>
      <c r="DXL88" s="209"/>
      <c r="DXM88" s="209"/>
      <c r="DXN88" s="209"/>
      <c r="DXO88" s="209"/>
      <c r="DXP88" s="209"/>
      <c r="DXQ88" s="209"/>
      <c r="DXR88" s="209"/>
      <c r="DXS88" s="209"/>
      <c r="DXT88" s="209"/>
      <c r="DXU88" s="209"/>
      <c r="DXV88" s="209"/>
      <c r="DXW88" s="209"/>
      <c r="DXX88" s="209"/>
      <c r="DXY88" s="209"/>
      <c r="DXZ88" s="209"/>
      <c r="DYA88" s="209"/>
      <c r="DYB88" s="209"/>
      <c r="DYC88" s="209"/>
      <c r="DYD88" s="209"/>
      <c r="DYE88" s="209"/>
      <c r="DYF88" s="209"/>
      <c r="DYG88" s="209"/>
      <c r="DYH88" s="209"/>
      <c r="DYI88" s="209"/>
      <c r="DYJ88" s="209"/>
      <c r="DYK88" s="209"/>
      <c r="DYL88" s="209"/>
      <c r="DYM88" s="209"/>
      <c r="DYN88" s="209"/>
      <c r="DYO88" s="209"/>
      <c r="DYP88" s="209"/>
      <c r="DYQ88" s="209"/>
      <c r="DYR88" s="209"/>
      <c r="DYS88" s="209"/>
      <c r="DYT88" s="209"/>
      <c r="DYU88" s="209"/>
      <c r="DYV88" s="209"/>
      <c r="DYW88" s="209"/>
      <c r="DYX88" s="209"/>
      <c r="DYY88" s="209"/>
      <c r="DYZ88" s="209"/>
      <c r="DZA88" s="209"/>
      <c r="DZB88" s="209"/>
      <c r="DZC88" s="209"/>
      <c r="DZD88" s="209"/>
      <c r="DZE88" s="209"/>
      <c r="DZF88" s="209"/>
      <c r="DZG88" s="209"/>
      <c r="DZH88" s="209"/>
      <c r="DZI88" s="209"/>
      <c r="DZJ88" s="209"/>
      <c r="DZK88" s="209"/>
      <c r="DZL88" s="209"/>
      <c r="DZM88" s="209"/>
      <c r="DZN88" s="209"/>
      <c r="DZO88" s="209"/>
      <c r="DZP88" s="209"/>
      <c r="DZQ88" s="209"/>
      <c r="DZR88" s="209"/>
      <c r="DZS88" s="209"/>
      <c r="DZT88" s="209"/>
      <c r="DZU88" s="209"/>
      <c r="DZV88" s="209"/>
      <c r="DZW88" s="209"/>
      <c r="DZX88" s="209"/>
      <c r="DZY88" s="209"/>
      <c r="DZZ88" s="209"/>
      <c r="EAA88" s="209"/>
      <c r="EAB88" s="209"/>
      <c r="EAC88" s="209"/>
      <c r="EAD88" s="209"/>
      <c r="EAE88" s="209"/>
      <c r="EAF88" s="209"/>
      <c r="EAG88" s="209"/>
      <c r="EAH88" s="209"/>
      <c r="EAI88" s="209"/>
      <c r="EAJ88" s="209"/>
      <c r="EAK88" s="209"/>
      <c r="EAL88" s="209"/>
      <c r="EAM88" s="209"/>
      <c r="EAN88" s="209"/>
      <c r="EAO88" s="209"/>
      <c r="EAP88" s="209"/>
      <c r="EAQ88" s="209"/>
      <c r="EAR88" s="209"/>
      <c r="EAS88" s="209"/>
      <c r="EAT88" s="209"/>
      <c r="EAU88" s="209"/>
      <c r="EAV88" s="209"/>
      <c r="EAW88" s="209"/>
      <c r="EAX88" s="209"/>
      <c r="EAY88" s="209"/>
      <c r="EAZ88" s="209"/>
      <c r="EBA88" s="209"/>
      <c r="EBB88" s="209"/>
      <c r="EBC88" s="209"/>
      <c r="EBD88" s="209"/>
      <c r="EBE88" s="209"/>
      <c r="EBF88" s="209"/>
      <c r="EBG88" s="209"/>
      <c r="EBH88" s="209"/>
      <c r="EBI88" s="209"/>
      <c r="EBJ88" s="209"/>
      <c r="EBK88" s="209"/>
      <c r="EBL88" s="209"/>
      <c r="EBM88" s="209"/>
      <c r="EBN88" s="209"/>
      <c r="EBO88" s="209"/>
      <c r="EBP88" s="209"/>
      <c r="EBQ88" s="209"/>
      <c r="EBR88" s="209"/>
      <c r="EBS88" s="209"/>
      <c r="EBT88" s="209"/>
      <c r="EBU88" s="209"/>
      <c r="EBV88" s="209"/>
      <c r="EBW88" s="209"/>
      <c r="EBX88" s="209"/>
      <c r="EBY88" s="209"/>
      <c r="EBZ88" s="209"/>
      <c r="ECA88" s="209"/>
      <c r="ECB88" s="209"/>
      <c r="ECC88" s="209"/>
      <c r="ECD88" s="209"/>
      <c r="ECE88" s="209"/>
      <c r="ECF88" s="209"/>
      <c r="ECG88" s="209"/>
      <c r="ECH88" s="209"/>
      <c r="ECI88" s="209"/>
      <c r="ECJ88" s="209"/>
      <c r="ECK88" s="209"/>
      <c r="ECL88" s="209"/>
      <c r="ECM88" s="209"/>
      <c r="ECN88" s="209"/>
      <c r="ECO88" s="209"/>
      <c r="ECP88" s="209"/>
      <c r="ECQ88" s="209"/>
      <c r="ECR88" s="209"/>
      <c r="ECS88" s="209"/>
      <c r="ECT88" s="209"/>
      <c r="ECU88" s="209"/>
      <c r="ECV88" s="209"/>
      <c r="ECW88" s="209"/>
      <c r="ECX88" s="209"/>
      <c r="ECY88" s="209"/>
      <c r="ECZ88" s="209"/>
      <c r="EDA88" s="209"/>
      <c r="EDB88" s="209"/>
      <c r="EDC88" s="209"/>
      <c r="EDD88" s="209"/>
      <c r="EDE88" s="209"/>
      <c r="EDF88" s="209"/>
      <c r="EDG88" s="209"/>
      <c r="EDH88" s="209"/>
      <c r="EDI88" s="209"/>
      <c r="EDJ88" s="209"/>
      <c r="EDK88" s="209"/>
      <c r="EDL88" s="209"/>
      <c r="EDM88" s="209"/>
      <c r="EDN88" s="209"/>
      <c r="EDO88" s="209"/>
      <c r="EDP88" s="209"/>
      <c r="EDQ88" s="209"/>
      <c r="EDR88" s="209"/>
      <c r="EDS88" s="209"/>
      <c r="EDT88" s="209"/>
      <c r="EDU88" s="209"/>
      <c r="EDV88" s="209"/>
      <c r="EDW88" s="209"/>
      <c r="EDX88" s="209"/>
      <c r="EDY88" s="209"/>
      <c r="EDZ88" s="209"/>
      <c r="EEA88" s="209"/>
      <c r="EEB88" s="209"/>
      <c r="EEC88" s="209"/>
      <c r="EED88" s="209"/>
      <c r="EEE88" s="209"/>
      <c r="EEF88" s="209"/>
      <c r="EEG88" s="209"/>
      <c r="EEH88" s="209"/>
      <c r="EEI88" s="209"/>
      <c r="EEJ88" s="209"/>
      <c r="EEK88" s="209"/>
      <c r="EEL88" s="209"/>
      <c r="EEM88" s="209"/>
      <c r="EEN88" s="209"/>
      <c r="EEO88" s="209"/>
      <c r="EEP88" s="209"/>
      <c r="EEQ88" s="209"/>
      <c r="EER88" s="209"/>
      <c r="EES88" s="209"/>
      <c r="EET88" s="209"/>
      <c r="EEU88" s="209"/>
      <c r="EEV88" s="209"/>
      <c r="EEW88" s="209"/>
      <c r="EEX88" s="209"/>
      <c r="EEY88" s="209"/>
      <c r="EEZ88" s="209"/>
      <c r="EFA88" s="209"/>
      <c r="EFB88" s="209"/>
      <c r="EFC88" s="209"/>
      <c r="EFD88" s="209"/>
      <c r="EFE88" s="209"/>
      <c r="EFF88" s="209"/>
      <c r="EFG88" s="209"/>
      <c r="EFH88" s="209"/>
      <c r="EFI88" s="209"/>
      <c r="EFJ88" s="209"/>
      <c r="EFK88" s="209"/>
      <c r="EFL88" s="209"/>
      <c r="EFM88" s="209"/>
      <c r="EFN88" s="209"/>
      <c r="EFO88" s="209"/>
      <c r="EFP88" s="209"/>
      <c r="EFQ88" s="209"/>
      <c r="EFR88" s="209"/>
      <c r="EFS88" s="209"/>
      <c r="EFT88" s="209"/>
      <c r="EFU88" s="209"/>
      <c r="EFV88" s="209"/>
      <c r="EFW88" s="209"/>
      <c r="EFX88" s="209"/>
      <c r="EFY88" s="209"/>
      <c r="EFZ88" s="209"/>
      <c r="EGA88" s="209"/>
      <c r="EGB88" s="209"/>
      <c r="EGC88" s="209"/>
      <c r="EGD88" s="209"/>
      <c r="EGE88" s="209"/>
      <c r="EGF88" s="209"/>
      <c r="EGG88" s="209"/>
      <c r="EGH88" s="209"/>
      <c r="EGI88" s="209"/>
      <c r="EGJ88" s="209"/>
      <c r="EGK88" s="209"/>
      <c r="EGL88" s="209"/>
      <c r="EGM88" s="209"/>
      <c r="EGN88" s="209"/>
      <c r="EGO88" s="209"/>
      <c r="EGP88" s="209"/>
      <c r="EGQ88" s="209"/>
      <c r="EGR88" s="209"/>
      <c r="EGS88" s="209"/>
      <c r="EGT88" s="209"/>
      <c r="EGU88" s="209"/>
      <c r="EGV88" s="209"/>
      <c r="EGW88" s="209"/>
      <c r="EGX88" s="209"/>
      <c r="EGY88" s="209"/>
      <c r="EGZ88" s="209"/>
      <c r="EHA88" s="209"/>
      <c r="EHB88" s="209"/>
      <c r="EHC88" s="209"/>
      <c r="EHD88" s="209"/>
      <c r="EHE88" s="209"/>
      <c r="EHF88" s="209"/>
      <c r="EHG88" s="209"/>
      <c r="EHH88" s="209"/>
      <c r="EHI88" s="209"/>
      <c r="EHJ88" s="209"/>
      <c r="EHK88" s="209"/>
      <c r="EHL88" s="209"/>
      <c r="EHM88" s="209"/>
      <c r="EHN88" s="209"/>
      <c r="EHO88" s="209"/>
      <c r="EHP88" s="209"/>
      <c r="EHQ88" s="209"/>
      <c r="EHR88" s="209"/>
      <c r="EHS88" s="209"/>
      <c r="EHT88" s="209"/>
      <c r="EHU88" s="209"/>
      <c r="EHV88" s="209"/>
      <c r="EHW88" s="209"/>
      <c r="EHX88" s="209"/>
      <c r="EHY88" s="209"/>
      <c r="EHZ88" s="209"/>
      <c r="EIA88" s="209"/>
      <c r="EIB88" s="209"/>
      <c r="EIC88" s="209"/>
      <c r="EID88" s="209"/>
      <c r="EIE88" s="209"/>
      <c r="EIF88" s="209"/>
      <c r="EIG88" s="209"/>
      <c r="EIH88" s="209"/>
      <c r="EII88" s="209"/>
      <c r="EIJ88" s="209"/>
      <c r="EIK88" s="209"/>
      <c r="EIL88" s="209"/>
      <c r="EIM88" s="209"/>
      <c r="EIN88" s="209"/>
      <c r="EIO88" s="209"/>
      <c r="EIP88" s="209"/>
      <c r="EIQ88" s="209"/>
      <c r="EIR88" s="209"/>
      <c r="EIS88" s="209"/>
      <c r="EIT88" s="209"/>
      <c r="EIU88" s="209"/>
      <c r="EIV88" s="209"/>
      <c r="EIW88" s="209"/>
      <c r="EIX88" s="209"/>
      <c r="EIY88" s="209"/>
      <c r="EIZ88" s="209"/>
      <c r="EJA88" s="209"/>
      <c r="EJB88" s="209"/>
      <c r="EJC88" s="209"/>
      <c r="EJD88" s="209"/>
      <c r="EJE88" s="209"/>
      <c r="EJF88" s="209"/>
      <c r="EJG88" s="209"/>
      <c r="EJH88" s="209"/>
      <c r="EJI88" s="209"/>
      <c r="EJJ88" s="209"/>
      <c r="EJK88" s="209"/>
      <c r="EJL88" s="209"/>
      <c r="EJM88" s="209"/>
      <c r="EJN88" s="209"/>
      <c r="EJO88" s="209"/>
      <c r="EJP88" s="209"/>
      <c r="EJQ88" s="209"/>
      <c r="EJR88" s="209"/>
      <c r="EJS88" s="209"/>
      <c r="EJT88" s="209"/>
      <c r="EJU88" s="209"/>
      <c r="EJV88" s="209"/>
      <c r="EJW88" s="209"/>
      <c r="EJX88" s="209"/>
      <c r="EJY88" s="209"/>
      <c r="EJZ88" s="209"/>
      <c r="EKA88" s="209"/>
      <c r="EKB88" s="209"/>
      <c r="EKC88" s="209"/>
      <c r="EKD88" s="209"/>
      <c r="EKE88" s="209"/>
      <c r="EKF88" s="209"/>
      <c r="EKG88" s="209"/>
      <c r="EKH88" s="209"/>
      <c r="EKI88" s="209"/>
      <c r="EKJ88" s="209"/>
      <c r="EKK88" s="209"/>
      <c r="EKL88" s="209"/>
      <c r="EKM88" s="209"/>
      <c r="EKN88" s="209"/>
      <c r="EKO88" s="209"/>
      <c r="EKP88" s="209"/>
      <c r="EKQ88" s="209"/>
      <c r="EKR88" s="209"/>
      <c r="EKS88" s="209"/>
      <c r="EKT88" s="209"/>
      <c r="EKU88" s="209"/>
      <c r="EKV88" s="209"/>
      <c r="EKW88" s="209"/>
      <c r="EKX88" s="209"/>
      <c r="EKY88" s="209"/>
      <c r="EKZ88" s="209"/>
      <c r="ELA88" s="209"/>
      <c r="ELB88" s="209"/>
      <c r="ELC88" s="209"/>
      <c r="ELD88" s="209"/>
      <c r="ELE88" s="209"/>
      <c r="ELF88" s="209"/>
      <c r="ELG88" s="209"/>
      <c r="ELH88" s="209"/>
      <c r="ELI88" s="209"/>
      <c r="ELJ88" s="209"/>
      <c r="ELK88" s="209"/>
      <c r="ELL88" s="209"/>
      <c r="ELM88" s="209"/>
      <c r="ELN88" s="209"/>
      <c r="ELO88" s="209"/>
      <c r="ELP88" s="209"/>
      <c r="ELQ88" s="209"/>
      <c r="ELR88" s="209"/>
      <c r="ELS88" s="209"/>
      <c r="ELT88" s="209"/>
      <c r="ELU88" s="209"/>
      <c r="ELV88" s="209"/>
      <c r="ELW88" s="209"/>
      <c r="ELX88" s="209"/>
      <c r="ELY88" s="209"/>
      <c r="ELZ88" s="209"/>
      <c r="EMA88" s="209"/>
      <c r="EMB88" s="209"/>
      <c r="EMC88" s="209"/>
      <c r="EMD88" s="209"/>
      <c r="EME88" s="209"/>
      <c r="EMF88" s="209"/>
      <c r="EMG88" s="209"/>
      <c r="EMH88" s="209"/>
      <c r="EMI88" s="209"/>
      <c r="EMJ88" s="209"/>
      <c r="EMK88" s="209"/>
      <c r="EML88" s="209"/>
      <c r="EMM88" s="209"/>
      <c r="EMN88" s="209"/>
      <c r="EMO88" s="209"/>
      <c r="EMP88" s="209"/>
      <c r="EMQ88" s="209"/>
      <c r="EMR88" s="209"/>
      <c r="EMS88" s="209"/>
      <c r="EMT88" s="209"/>
      <c r="EMU88" s="209"/>
      <c r="EMV88" s="209"/>
      <c r="EMW88" s="209"/>
      <c r="EMX88" s="209"/>
      <c r="EMY88" s="209"/>
      <c r="EMZ88" s="209"/>
      <c r="ENA88" s="209"/>
      <c r="ENB88" s="209"/>
      <c r="ENC88" s="209"/>
      <c r="END88" s="209"/>
      <c r="ENE88" s="209"/>
      <c r="ENF88" s="209"/>
      <c r="ENG88" s="209"/>
      <c r="ENH88" s="209"/>
      <c r="ENI88" s="209"/>
      <c r="ENJ88" s="209"/>
      <c r="ENK88" s="209"/>
      <c r="ENL88" s="209"/>
      <c r="ENM88" s="209"/>
      <c r="ENN88" s="209"/>
      <c r="ENO88" s="209"/>
      <c r="ENP88" s="209"/>
      <c r="ENQ88" s="209"/>
      <c r="ENR88" s="209"/>
      <c r="ENS88" s="209"/>
      <c r="ENT88" s="209"/>
      <c r="ENU88" s="209"/>
      <c r="ENV88" s="209"/>
      <c r="ENW88" s="209"/>
      <c r="ENX88" s="209"/>
      <c r="ENY88" s="209"/>
      <c r="ENZ88" s="209"/>
      <c r="EOA88" s="209"/>
      <c r="EOB88" s="209"/>
      <c r="EOC88" s="209"/>
      <c r="EOD88" s="209"/>
      <c r="EOE88" s="209"/>
      <c r="EOF88" s="209"/>
      <c r="EOG88" s="209"/>
      <c r="EOH88" s="209"/>
      <c r="EOI88" s="209"/>
      <c r="EOJ88" s="209"/>
      <c r="EOK88" s="209"/>
      <c r="EOL88" s="209"/>
      <c r="EOM88" s="209"/>
      <c r="EON88" s="209"/>
      <c r="EOO88" s="209"/>
      <c r="EOP88" s="209"/>
      <c r="EOQ88" s="209"/>
      <c r="EOR88" s="209"/>
      <c r="EOS88" s="209"/>
      <c r="EOT88" s="209"/>
      <c r="EOU88" s="209"/>
      <c r="EOV88" s="209"/>
      <c r="EOW88" s="209"/>
      <c r="EOX88" s="209"/>
      <c r="EOY88" s="209"/>
      <c r="EOZ88" s="209"/>
      <c r="EPA88" s="209"/>
      <c r="EPB88" s="209"/>
      <c r="EPC88" s="209"/>
      <c r="EPD88" s="209"/>
      <c r="EPE88" s="209"/>
      <c r="EPF88" s="209"/>
      <c r="EPG88" s="209"/>
      <c r="EPH88" s="209"/>
      <c r="EPI88" s="209"/>
      <c r="EPJ88" s="209"/>
      <c r="EPK88" s="209"/>
      <c r="EPL88" s="209"/>
      <c r="EPM88" s="209"/>
      <c r="EPN88" s="209"/>
      <c r="EPO88" s="209"/>
      <c r="EPP88" s="209"/>
      <c r="EPQ88" s="209"/>
      <c r="EPR88" s="209"/>
      <c r="EPS88" s="209"/>
      <c r="EPT88" s="209"/>
      <c r="EPU88" s="209"/>
      <c r="EPV88" s="209"/>
      <c r="EPW88" s="209"/>
      <c r="EPX88" s="209"/>
      <c r="EPY88" s="209"/>
      <c r="EPZ88" s="209"/>
      <c r="EQA88" s="209"/>
      <c r="EQB88" s="209"/>
      <c r="EQC88" s="209"/>
      <c r="EQD88" s="209"/>
      <c r="EQE88" s="209"/>
      <c r="EQF88" s="209"/>
      <c r="EQG88" s="209"/>
      <c r="EQH88" s="209"/>
      <c r="EQI88" s="209"/>
      <c r="EQJ88" s="209"/>
      <c r="EQK88" s="209"/>
      <c r="EQL88" s="209"/>
      <c r="EQM88" s="209"/>
      <c r="EQN88" s="209"/>
      <c r="EQO88" s="209"/>
      <c r="EQP88" s="209"/>
      <c r="EQQ88" s="209"/>
      <c r="EQR88" s="209"/>
      <c r="EQS88" s="209"/>
      <c r="EQT88" s="209"/>
      <c r="EQU88" s="209"/>
      <c r="EQV88" s="209"/>
      <c r="EQW88" s="209"/>
      <c r="EQX88" s="209"/>
      <c r="EQY88" s="209"/>
      <c r="EQZ88" s="209"/>
      <c r="ERA88" s="209"/>
      <c r="ERB88" s="209"/>
      <c r="ERC88" s="209"/>
      <c r="ERD88" s="209"/>
      <c r="ERE88" s="209"/>
      <c r="ERF88" s="209"/>
      <c r="ERG88" s="209"/>
      <c r="ERH88" s="209"/>
      <c r="ERI88" s="209"/>
      <c r="ERJ88" s="209"/>
      <c r="ERK88" s="209"/>
      <c r="ERL88" s="209"/>
      <c r="ERM88" s="209"/>
      <c r="ERN88" s="209"/>
      <c r="ERO88" s="209"/>
      <c r="ERP88" s="209"/>
      <c r="ERQ88" s="209"/>
      <c r="ERR88" s="209"/>
      <c r="ERS88" s="209"/>
      <c r="ERT88" s="209"/>
      <c r="ERU88" s="209"/>
      <c r="ERV88" s="209"/>
      <c r="ERW88" s="209"/>
      <c r="ERX88" s="209"/>
      <c r="ERY88" s="209"/>
      <c r="ERZ88" s="209"/>
      <c r="ESA88" s="209"/>
      <c r="ESB88" s="209"/>
      <c r="ESC88" s="209"/>
      <c r="ESD88" s="209"/>
      <c r="ESE88" s="209"/>
      <c r="ESF88" s="209"/>
      <c r="ESG88" s="209"/>
      <c r="ESH88" s="209"/>
      <c r="ESI88" s="209"/>
      <c r="ESJ88" s="209"/>
      <c r="ESK88" s="209"/>
      <c r="ESL88" s="209"/>
      <c r="ESM88" s="209"/>
      <c r="ESN88" s="209"/>
      <c r="ESO88" s="209"/>
      <c r="ESP88" s="209"/>
      <c r="ESQ88" s="209"/>
      <c r="ESR88" s="209"/>
      <c r="ESS88" s="209"/>
      <c r="EST88" s="209"/>
      <c r="ESU88" s="209"/>
      <c r="ESV88" s="209"/>
      <c r="ESW88" s="209"/>
      <c r="ESX88" s="209"/>
      <c r="ESY88" s="209"/>
      <c r="ESZ88" s="209"/>
      <c r="ETA88" s="209"/>
      <c r="ETB88" s="209"/>
      <c r="ETC88" s="209"/>
      <c r="ETD88" s="209"/>
      <c r="ETE88" s="209"/>
      <c r="ETF88" s="209"/>
      <c r="ETG88" s="209"/>
      <c r="ETH88" s="209"/>
      <c r="ETI88" s="209"/>
      <c r="ETJ88" s="209"/>
      <c r="ETK88" s="209"/>
      <c r="ETL88" s="209"/>
      <c r="ETM88" s="209"/>
      <c r="ETN88" s="209"/>
      <c r="ETO88" s="209"/>
      <c r="ETP88" s="209"/>
      <c r="ETQ88" s="209"/>
      <c r="ETR88" s="209"/>
      <c r="ETS88" s="209"/>
      <c r="ETT88" s="209"/>
      <c r="ETU88" s="209"/>
      <c r="ETV88" s="209"/>
      <c r="ETW88" s="209"/>
      <c r="ETX88" s="209"/>
      <c r="ETY88" s="209"/>
      <c r="ETZ88" s="209"/>
      <c r="EUA88" s="209"/>
      <c r="EUB88" s="209"/>
      <c r="EUC88" s="209"/>
      <c r="EUD88" s="209"/>
      <c r="EUE88" s="209"/>
      <c r="EUF88" s="209"/>
      <c r="EUG88" s="209"/>
      <c r="EUH88" s="209"/>
      <c r="EUI88" s="209"/>
      <c r="EUJ88" s="209"/>
      <c r="EUK88" s="209"/>
      <c r="EUL88" s="209"/>
      <c r="EUM88" s="209"/>
      <c r="EUN88" s="209"/>
      <c r="EUO88" s="209"/>
      <c r="EUP88" s="209"/>
      <c r="EUQ88" s="209"/>
      <c r="EUR88" s="209"/>
      <c r="EUS88" s="209"/>
      <c r="EUT88" s="209"/>
      <c r="EUU88" s="209"/>
      <c r="EUV88" s="209"/>
      <c r="EUW88" s="209"/>
      <c r="EUX88" s="209"/>
      <c r="EUY88" s="209"/>
      <c r="EUZ88" s="209"/>
      <c r="EVA88" s="209"/>
      <c r="EVB88" s="209"/>
      <c r="EVC88" s="209"/>
      <c r="EVD88" s="209"/>
      <c r="EVE88" s="209"/>
      <c r="EVF88" s="209"/>
      <c r="EVG88" s="209"/>
      <c r="EVH88" s="209"/>
      <c r="EVI88" s="209"/>
      <c r="EVJ88" s="209"/>
      <c r="EVK88" s="209"/>
      <c r="EVL88" s="209"/>
      <c r="EVM88" s="209"/>
      <c r="EVN88" s="209"/>
      <c r="EVO88" s="209"/>
      <c r="EVP88" s="209"/>
      <c r="EVQ88" s="209"/>
      <c r="EVR88" s="209"/>
      <c r="EVS88" s="209"/>
      <c r="EVT88" s="209"/>
      <c r="EVU88" s="209"/>
      <c r="EVV88" s="209"/>
      <c r="EVW88" s="209"/>
      <c r="EVX88" s="209"/>
      <c r="EVY88" s="209"/>
      <c r="EVZ88" s="209"/>
      <c r="EWA88" s="209"/>
      <c r="EWB88" s="209"/>
      <c r="EWC88" s="209"/>
      <c r="EWD88" s="209"/>
      <c r="EWE88" s="209"/>
      <c r="EWF88" s="209"/>
      <c r="EWG88" s="209"/>
      <c r="EWH88" s="209"/>
      <c r="EWI88" s="209"/>
      <c r="EWJ88" s="209"/>
      <c r="EWK88" s="209"/>
      <c r="EWL88" s="209"/>
      <c r="EWM88" s="209"/>
      <c r="EWN88" s="209"/>
      <c r="EWO88" s="209"/>
      <c r="EWP88" s="209"/>
      <c r="EWQ88" s="209"/>
      <c r="EWR88" s="209"/>
      <c r="EWS88" s="209"/>
      <c r="EWT88" s="209"/>
      <c r="EWU88" s="209"/>
      <c r="EWV88" s="209"/>
      <c r="EWW88" s="209"/>
      <c r="EWX88" s="209"/>
      <c r="EWY88" s="209"/>
      <c r="EWZ88" s="209"/>
      <c r="EXA88" s="209"/>
      <c r="EXB88" s="209"/>
      <c r="EXC88" s="209"/>
      <c r="EXD88" s="209"/>
      <c r="EXE88" s="209"/>
      <c r="EXF88" s="209"/>
      <c r="EXG88" s="209"/>
      <c r="EXH88" s="209"/>
      <c r="EXI88" s="209"/>
      <c r="EXJ88" s="209"/>
      <c r="EXK88" s="209"/>
      <c r="EXL88" s="209"/>
      <c r="EXM88" s="209"/>
      <c r="EXN88" s="209"/>
      <c r="EXO88" s="209"/>
      <c r="EXP88" s="209"/>
      <c r="EXQ88" s="209"/>
      <c r="EXR88" s="209"/>
      <c r="EXS88" s="209"/>
      <c r="EXT88" s="209"/>
      <c r="EXU88" s="209"/>
      <c r="EXV88" s="209"/>
      <c r="EXW88" s="209"/>
      <c r="EXX88" s="209"/>
      <c r="EXY88" s="209"/>
      <c r="EXZ88" s="209"/>
      <c r="EYA88" s="209"/>
      <c r="EYB88" s="209"/>
      <c r="EYC88" s="209"/>
      <c r="EYD88" s="209"/>
      <c r="EYE88" s="209"/>
      <c r="EYF88" s="209"/>
      <c r="EYG88" s="209"/>
      <c r="EYH88" s="209"/>
      <c r="EYI88" s="209"/>
      <c r="EYJ88" s="209"/>
      <c r="EYK88" s="209"/>
      <c r="EYL88" s="209"/>
      <c r="EYM88" s="209"/>
      <c r="EYN88" s="209"/>
      <c r="EYO88" s="209"/>
      <c r="EYP88" s="209"/>
      <c r="EYQ88" s="209"/>
      <c r="EYR88" s="209"/>
      <c r="EYS88" s="209"/>
      <c r="EYT88" s="209"/>
      <c r="EYU88" s="209"/>
      <c r="EYV88" s="209"/>
      <c r="EYW88" s="209"/>
      <c r="EYX88" s="209"/>
      <c r="EYY88" s="209"/>
      <c r="EYZ88" s="209"/>
      <c r="EZA88" s="209"/>
      <c r="EZB88" s="209"/>
      <c r="EZC88" s="209"/>
      <c r="EZD88" s="209"/>
      <c r="EZE88" s="209"/>
      <c r="EZF88" s="209"/>
      <c r="EZG88" s="209"/>
      <c r="EZH88" s="209"/>
      <c r="EZI88" s="209"/>
      <c r="EZJ88" s="209"/>
      <c r="EZK88" s="209"/>
      <c r="EZL88" s="209"/>
      <c r="EZM88" s="209"/>
      <c r="EZN88" s="209"/>
      <c r="EZO88" s="209"/>
      <c r="EZP88" s="209"/>
      <c r="EZQ88" s="209"/>
      <c r="EZR88" s="209"/>
      <c r="EZS88" s="209"/>
      <c r="EZT88" s="209"/>
      <c r="EZU88" s="209"/>
      <c r="EZV88" s="209"/>
      <c r="EZW88" s="209"/>
      <c r="EZX88" s="209"/>
      <c r="EZY88" s="209"/>
      <c r="EZZ88" s="209"/>
      <c r="FAA88" s="209"/>
      <c r="FAB88" s="209"/>
      <c r="FAC88" s="209"/>
      <c r="FAD88" s="209"/>
      <c r="FAE88" s="209"/>
      <c r="FAF88" s="209"/>
      <c r="FAG88" s="209"/>
      <c r="FAH88" s="209"/>
      <c r="FAI88" s="209"/>
      <c r="FAJ88" s="209"/>
      <c r="FAK88" s="209"/>
      <c r="FAL88" s="209"/>
      <c r="FAM88" s="209"/>
      <c r="FAN88" s="209"/>
      <c r="FAO88" s="209"/>
      <c r="FAP88" s="209"/>
      <c r="FAQ88" s="209"/>
      <c r="FAR88" s="209"/>
      <c r="FAS88" s="209"/>
      <c r="FAT88" s="209"/>
      <c r="FAU88" s="209"/>
      <c r="FAV88" s="209"/>
      <c r="FAW88" s="209"/>
      <c r="FAX88" s="209"/>
      <c r="FAY88" s="209"/>
      <c r="FAZ88" s="209"/>
      <c r="FBA88" s="209"/>
      <c r="FBB88" s="209"/>
      <c r="FBC88" s="209"/>
      <c r="FBD88" s="209"/>
      <c r="FBE88" s="209"/>
      <c r="FBF88" s="209"/>
      <c r="FBG88" s="209"/>
      <c r="FBH88" s="209"/>
      <c r="FBI88" s="209"/>
      <c r="FBJ88" s="209"/>
      <c r="FBK88" s="209"/>
      <c r="FBL88" s="209"/>
      <c r="FBM88" s="209"/>
      <c r="FBN88" s="209"/>
      <c r="FBO88" s="209"/>
      <c r="FBP88" s="209"/>
      <c r="FBQ88" s="209"/>
      <c r="FBR88" s="209"/>
      <c r="FBS88" s="209"/>
      <c r="FBT88" s="209"/>
      <c r="FBU88" s="209"/>
      <c r="FBV88" s="209"/>
      <c r="FBW88" s="209"/>
      <c r="FBX88" s="209"/>
      <c r="FBY88" s="209"/>
      <c r="FBZ88" s="209"/>
      <c r="FCA88" s="209"/>
      <c r="FCB88" s="209"/>
      <c r="FCC88" s="209"/>
      <c r="FCD88" s="209"/>
      <c r="FCE88" s="209"/>
      <c r="FCF88" s="209"/>
      <c r="FCG88" s="209"/>
      <c r="FCH88" s="209"/>
      <c r="FCI88" s="209"/>
      <c r="FCJ88" s="209"/>
      <c r="FCK88" s="209"/>
      <c r="FCL88" s="209"/>
      <c r="FCM88" s="209"/>
      <c r="FCN88" s="209"/>
      <c r="FCO88" s="209"/>
      <c r="FCP88" s="209"/>
      <c r="FCQ88" s="209"/>
      <c r="FCR88" s="209"/>
      <c r="FCS88" s="209"/>
      <c r="FCT88" s="209"/>
      <c r="FCU88" s="209"/>
      <c r="FCV88" s="209"/>
      <c r="FCW88" s="209"/>
      <c r="FCX88" s="209"/>
      <c r="FCY88" s="209"/>
      <c r="FCZ88" s="209"/>
      <c r="FDA88" s="209"/>
      <c r="FDB88" s="209"/>
      <c r="FDC88" s="209"/>
      <c r="FDD88" s="209"/>
      <c r="FDE88" s="209"/>
      <c r="FDF88" s="209"/>
      <c r="FDG88" s="209"/>
      <c r="FDH88" s="209"/>
      <c r="FDI88" s="209"/>
      <c r="FDJ88" s="209"/>
      <c r="FDK88" s="209"/>
      <c r="FDL88" s="209"/>
      <c r="FDM88" s="209"/>
      <c r="FDN88" s="209"/>
      <c r="FDO88" s="209"/>
      <c r="FDP88" s="209"/>
      <c r="FDQ88" s="209"/>
      <c r="FDR88" s="209"/>
      <c r="FDS88" s="209"/>
      <c r="FDT88" s="209"/>
      <c r="FDU88" s="209"/>
      <c r="FDV88" s="209"/>
      <c r="FDW88" s="209"/>
      <c r="FDX88" s="209"/>
      <c r="FDY88" s="209"/>
      <c r="FDZ88" s="209"/>
      <c r="FEA88" s="209"/>
      <c r="FEB88" s="209"/>
      <c r="FEC88" s="209"/>
      <c r="FED88" s="209"/>
      <c r="FEE88" s="209"/>
      <c r="FEF88" s="209"/>
      <c r="FEG88" s="209"/>
      <c r="FEH88" s="209"/>
      <c r="FEI88" s="209"/>
      <c r="FEJ88" s="209"/>
      <c r="FEK88" s="209"/>
      <c r="FEL88" s="209"/>
      <c r="FEM88" s="209"/>
      <c r="FEN88" s="209"/>
      <c r="FEO88" s="209"/>
      <c r="FEP88" s="209"/>
      <c r="FEQ88" s="209"/>
      <c r="FER88" s="209"/>
      <c r="FES88" s="209"/>
      <c r="FET88" s="209"/>
      <c r="FEU88" s="209"/>
      <c r="FEV88" s="209"/>
      <c r="FEW88" s="209"/>
      <c r="FEX88" s="209"/>
      <c r="FEY88" s="209"/>
      <c r="FEZ88" s="209"/>
      <c r="FFA88" s="209"/>
      <c r="FFB88" s="209"/>
      <c r="FFC88" s="209"/>
      <c r="FFD88" s="209"/>
      <c r="FFE88" s="209"/>
      <c r="FFF88" s="209"/>
      <c r="FFG88" s="209"/>
      <c r="FFH88" s="209"/>
      <c r="FFI88" s="209"/>
      <c r="FFJ88" s="209"/>
      <c r="FFK88" s="209"/>
      <c r="FFL88" s="209"/>
      <c r="FFM88" s="209"/>
      <c r="FFN88" s="209"/>
      <c r="FFO88" s="209"/>
      <c r="FFP88" s="209"/>
      <c r="FFQ88" s="209"/>
      <c r="FFR88" s="209"/>
      <c r="FFS88" s="209"/>
      <c r="FFT88" s="209"/>
      <c r="FFU88" s="209"/>
      <c r="FFV88" s="209"/>
      <c r="FFW88" s="209"/>
      <c r="FFX88" s="209"/>
      <c r="FFY88" s="209"/>
      <c r="FFZ88" s="209"/>
      <c r="FGA88" s="209"/>
      <c r="FGB88" s="209"/>
      <c r="FGC88" s="209"/>
      <c r="FGD88" s="209"/>
      <c r="FGE88" s="209"/>
      <c r="FGF88" s="209"/>
      <c r="FGG88" s="209"/>
      <c r="FGH88" s="209"/>
      <c r="FGI88" s="209"/>
      <c r="FGJ88" s="209"/>
      <c r="FGK88" s="209"/>
      <c r="FGL88" s="209"/>
      <c r="FGM88" s="209"/>
      <c r="FGN88" s="209"/>
      <c r="FGO88" s="209"/>
      <c r="FGP88" s="209"/>
      <c r="FGQ88" s="209"/>
      <c r="FGR88" s="209"/>
      <c r="FGS88" s="209"/>
      <c r="FGT88" s="209"/>
      <c r="FGU88" s="209"/>
      <c r="FGV88" s="209"/>
      <c r="FGW88" s="209"/>
      <c r="FGX88" s="209"/>
      <c r="FGY88" s="209"/>
      <c r="FGZ88" s="209"/>
      <c r="FHA88" s="209"/>
      <c r="FHB88" s="209"/>
      <c r="FHC88" s="209"/>
      <c r="FHD88" s="209"/>
      <c r="FHE88" s="209"/>
      <c r="FHF88" s="209"/>
      <c r="FHG88" s="209"/>
      <c r="FHH88" s="209"/>
      <c r="FHI88" s="209"/>
      <c r="FHJ88" s="209"/>
      <c r="FHK88" s="209"/>
      <c r="FHL88" s="209"/>
      <c r="FHM88" s="209"/>
      <c r="FHN88" s="209"/>
      <c r="FHO88" s="209"/>
      <c r="FHP88" s="209"/>
      <c r="FHQ88" s="209"/>
      <c r="FHR88" s="209"/>
      <c r="FHS88" s="209"/>
      <c r="FHT88" s="209"/>
      <c r="FHU88" s="209"/>
      <c r="FHV88" s="209"/>
      <c r="FHW88" s="209"/>
      <c r="FHX88" s="209"/>
      <c r="FHY88" s="209"/>
      <c r="FHZ88" s="209"/>
      <c r="FIA88" s="209"/>
      <c r="FIB88" s="209"/>
      <c r="FIC88" s="209"/>
      <c r="FID88" s="209"/>
      <c r="FIE88" s="209"/>
      <c r="FIF88" s="209"/>
      <c r="FIG88" s="209"/>
      <c r="FIH88" s="209"/>
      <c r="FII88" s="209"/>
      <c r="FIJ88" s="209"/>
      <c r="FIK88" s="209"/>
      <c r="FIL88" s="209"/>
      <c r="FIM88" s="209"/>
      <c r="FIN88" s="209"/>
      <c r="FIO88" s="209"/>
      <c r="FIP88" s="209"/>
      <c r="FIQ88" s="209"/>
      <c r="FIR88" s="209"/>
      <c r="FIS88" s="209"/>
      <c r="FIT88" s="209"/>
      <c r="FIU88" s="209"/>
      <c r="FIV88" s="209"/>
      <c r="FIW88" s="209"/>
      <c r="FIX88" s="209"/>
      <c r="FIY88" s="209"/>
      <c r="FIZ88" s="209"/>
      <c r="FJA88" s="209"/>
      <c r="FJB88" s="209"/>
      <c r="FJC88" s="209"/>
      <c r="FJD88" s="209"/>
      <c r="FJE88" s="209"/>
      <c r="FJF88" s="209"/>
      <c r="FJG88" s="209"/>
      <c r="FJH88" s="209"/>
      <c r="FJI88" s="209"/>
      <c r="FJJ88" s="209"/>
      <c r="FJK88" s="209"/>
      <c r="FJL88" s="209"/>
      <c r="FJM88" s="209"/>
      <c r="FJN88" s="209"/>
      <c r="FJO88" s="209"/>
      <c r="FJP88" s="209"/>
      <c r="FJQ88" s="209"/>
      <c r="FJR88" s="209"/>
      <c r="FJS88" s="209"/>
      <c r="FJT88" s="209"/>
      <c r="FJU88" s="209"/>
      <c r="FJV88" s="209"/>
      <c r="FJW88" s="209"/>
      <c r="FJX88" s="209"/>
      <c r="FJY88" s="209"/>
      <c r="FJZ88" s="209"/>
      <c r="FKA88" s="209"/>
      <c r="FKB88" s="209"/>
      <c r="FKC88" s="209"/>
      <c r="FKD88" s="209"/>
      <c r="FKE88" s="209"/>
      <c r="FKF88" s="209"/>
      <c r="FKG88" s="209"/>
      <c r="FKH88" s="209"/>
      <c r="FKI88" s="209"/>
      <c r="FKJ88" s="209"/>
      <c r="FKK88" s="209"/>
      <c r="FKL88" s="209"/>
      <c r="FKM88" s="209"/>
      <c r="FKN88" s="209"/>
      <c r="FKO88" s="209"/>
      <c r="FKP88" s="209"/>
      <c r="FKQ88" s="209"/>
      <c r="FKR88" s="209"/>
      <c r="FKS88" s="209"/>
      <c r="FKT88" s="209"/>
      <c r="FKU88" s="209"/>
      <c r="FKV88" s="209"/>
      <c r="FKW88" s="209"/>
      <c r="FKX88" s="209"/>
      <c r="FKY88" s="209"/>
      <c r="FKZ88" s="209"/>
      <c r="FLA88" s="209"/>
      <c r="FLB88" s="209"/>
      <c r="FLC88" s="209"/>
      <c r="FLD88" s="209"/>
      <c r="FLE88" s="209"/>
      <c r="FLF88" s="209"/>
      <c r="FLG88" s="209"/>
      <c r="FLH88" s="209"/>
      <c r="FLI88" s="209"/>
      <c r="FLJ88" s="209"/>
      <c r="FLK88" s="209"/>
      <c r="FLL88" s="209"/>
      <c r="FLM88" s="209"/>
      <c r="FLN88" s="209"/>
      <c r="FLO88" s="209"/>
      <c r="FLP88" s="209"/>
      <c r="FLQ88" s="209"/>
      <c r="FLR88" s="209"/>
      <c r="FLS88" s="209"/>
      <c r="FLT88" s="209"/>
      <c r="FLU88" s="209"/>
      <c r="FLV88" s="209"/>
      <c r="FLW88" s="209"/>
      <c r="FLX88" s="209"/>
      <c r="FLY88" s="209"/>
      <c r="FLZ88" s="209"/>
      <c r="FMA88" s="209"/>
      <c r="FMB88" s="209"/>
      <c r="FMC88" s="209"/>
      <c r="FMD88" s="209"/>
      <c r="FME88" s="209"/>
      <c r="FMF88" s="209"/>
      <c r="FMG88" s="209"/>
      <c r="FMH88" s="209"/>
      <c r="FMI88" s="209"/>
      <c r="FMJ88" s="209"/>
      <c r="FMK88" s="209"/>
      <c r="FML88" s="209"/>
      <c r="FMM88" s="209"/>
      <c r="FMN88" s="209"/>
      <c r="FMO88" s="209"/>
      <c r="FMP88" s="209"/>
      <c r="FMQ88" s="209"/>
      <c r="FMR88" s="209"/>
      <c r="FMS88" s="209"/>
      <c r="FMT88" s="209"/>
      <c r="FMU88" s="209"/>
      <c r="FMV88" s="209"/>
      <c r="FMW88" s="209"/>
      <c r="FMX88" s="209"/>
      <c r="FMY88" s="209"/>
      <c r="FMZ88" s="209"/>
      <c r="FNA88" s="209"/>
      <c r="FNB88" s="209"/>
      <c r="FNC88" s="209"/>
      <c r="FND88" s="209"/>
      <c r="FNE88" s="209"/>
      <c r="FNF88" s="209"/>
      <c r="FNG88" s="209"/>
      <c r="FNH88" s="209"/>
      <c r="FNI88" s="209"/>
      <c r="FNJ88" s="209"/>
      <c r="FNK88" s="209"/>
      <c r="FNL88" s="209"/>
      <c r="FNM88" s="209"/>
      <c r="FNN88" s="209"/>
      <c r="FNO88" s="209"/>
      <c r="FNP88" s="209"/>
      <c r="FNQ88" s="209"/>
      <c r="FNR88" s="209"/>
      <c r="FNS88" s="209"/>
      <c r="FNT88" s="209"/>
      <c r="FNU88" s="209"/>
      <c r="FNV88" s="209"/>
      <c r="FNW88" s="209"/>
      <c r="FNX88" s="209"/>
      <c r="FNY88" s="209"/>
      <c r="FNZ88" s="209"/>
      <c r="FOA88" s="209"/>
      <c r="FOB88" s="209"/>
      <c r="FOC88" s="209"/>
      <c r="FOD88" s="209"/>
      <c r="FOE88" s="209"/>
      <c r="FOF88" s="209"/>
      <c r="FOG88" s="209"/>
      <c r="FOH88" s="209"/>
      <c r="FOI88" s="209"/>
      <c r="FOJ88" s="209"/>
      <c r="FOK88" s="209"/>
      <c r="FOL88" s="209"/>
      <c r="FOM88" s="209"/>
      <c r="FON88" s="209"/>
      <c r="FOO88" s="209"/>
      <c r="FOP88" s="209"/>
      <c r="FOQ88" s="209"/>
      <c r="FOR88" s="209"/>
      <c r="FOS88" s="209"/>
      <c r="FOT88" s="209"/>
      <c r="FOU88" s="209"/>
      <c r="FOV88" s="209"/>
      <c r="FOW88" s="209"/>
      <c r="FOX88" s="209"/>
      <c r="FOY88" s="209"/>
      <c r="FOZ88" s="209"/>
      <c r="FPA88" s="209"/>
      <c r="FPB88" s="209"/>
      <c r="FPC88" s="209"/>
      <c r="FPD88" s="209"/>
      <c r="FPE88" s="209"/>
      <c r="FPF88" s="209"/>
      <c r="FPG88" s="209"/>
      <c r="FPH88" s="209"/>
      <c r="FPI88" s="209"/>
      <c r="FPJ88" s="209"/>
      <c r="FPK88" s="209"/>
      <c r="FPL88" s="209"/>
      <c r="FPM88" s="209"/>
      <c r="FPN88" s="209"/>
      <c r="FPO88" s="209"/>
      <c r="FPP88" s="209"/>
      <c r="FPQ88" s="209"/>
      <c r="FPR88" s="209"/>
      <c r="FPS88" s="209"/>
      <c r="FPT88" s="209"/>
      <c r="FPU88" s="209"/>
      <c r="FPV88" s="209"/>
      <c r="FPW88" s="209"/>
      <c r="FPX88" s="209"/>
      <c r="FPY88" s="209"/>
      <c r="FPZ88" s="209"/>
      <c r="FQA88" s="209"/>
      <c r="FQB88" s="209"/>
      <c r="FQC88" s="209"/>
      <c r="FQD88" s="209"/>
      <c r="FQE88" s="209"/>
      <c r="FQF88" s="209"/>
      <c r="FQG88" s="209"/>
      <c r="FQH88" s="209"/>
      <c r="FQI88" s="209"/>
      <c r="FQJ88" s="209"/>
      <c r="FQK88" s="209"/>
      <c r="FQL88" s="209"/>
      <c r="FQM88" s="209"/>
      <c r="FQN88" s="209"/>
      <c r="FQO88" s="209"/>
      <c r="FQP88" s="209"/>
      <c r="FQQ88" s="209"/>
      <c r="FQR88" s="209"/>
      <c r="FQS88" s="209"/>
      <c r="FQT88" s="209"/>
      <c r="FQU88" s="209"/>
      <c r="FQV88" s="209"/>
      <c r="FQW88" s="209"/>
      <c r="FQX88" s="209"/>
      <c r="FQY88" s="209"/>
      <c r="FQZ88" s="209"/>
      <c r="FRA88" s="209"/>
      <c r="FRB88" s="209"/>
      <c r="FRC88" s="209"/>
      <c r="FRD88" s="209"/>
      <c r="FRE88" s="209"/>
      <c r="FRF88" s="209"/>
      <c r="FRG88" s="209"/>
      <c r="FRH88" s="209"/>
      <c r="FRI88" s="209"/>
      <c r="FRJ88" s="209"/>
      <c r="FRK88" s="209"/>
      <c r="FRL88" s="209"/>
      <c r="FRM88" s="209"/>
      <c r="FRN88" s="209"/>
      <c r="FRO88" s="209"/>
      <c r="FRP88" s="209"/>
      <c r="FRQ88" s="209"/>
      <c r="FRR88" s="209"/>
      <c r="FRS88" s="209"/>
      <c r="FRT88" s="209"/>
      <c r="FRU88" s="209"/>
      <c r="FRV88" s="209"/>
      <c r="FRW88" s="209"/>
      <c r="FRX88" s="209"/>
      <c r="FRY88" s="209"/>
      <c r="FRZ88" s="209"/>
      <c r="FSA88" s="209"/>
      <c r="FSB88" s="209"/>
      <c r="FSC88" s="209"/>
      <c r="FSD88" s="209"/>
      <c r="FSE88" s="209"/>
      <c r="FSF88" s="209"/>
      <c r="FSG88" s="209"/>
      <c r="FSH88" s="209"/>
      <c r="FSI88" s="209"/>
      <c r="FSJ88" s="209"/>
      <c r="FSK88" s="209"/>
      <c r="FSL88" s="209"/>
      <c r="FSM88" s="209"/>
      <c r="FSN88" s="209"/>
      <c r="FSO88" s="209"/>
      <c r="FSP88" s="209"/>
      <c r="FSQ88" s="209"/>
      <c r="FSR88" s="209"/>
      <c r="FSS88" s="209"/>
      <c r="FST88" s="209"/>
      <c r="FSU88" s="209"/>
      <c r="FSV88" s="209"/>
      <c r="FSW88" s="209"/>
      <c r="FSX88" s="209"/>
      <c r="FSY88" s="209"/>
      <c r="FSZ88" s="209"/>
      <c r="FTA88" s="209"/>
      <c r="FTB88" s="209"/>
      <c r="FTC88" s="209"/>
      <c r="FTD88" s="209"/>
      <c r="FTE88" s="209"/>
      <c r="FTF88" s="209"/>
      <c r="FTG88" s="209"/>
      <c r="FTH88" s="209"/>
      <c r="FTI88" s="209"/>
      <c r="FTJ88" s="209"/>
      <c r="FTK88" s="209"/>
      <c r="FTL88" s="209"/>
      <c r="FTM88" s="209"/>
      <c r="FTN88" s="209"/>
      <c r="FTO88" s="209"/>
      <c r="FTP88" s="209"/>
      <c r="FTQ88" s="209"/>
      <c r="FTR88" s="209"/>
      <c r="FTS88" s="209"/>
      <c r="FTT88" s="209"/>
      <c r="FTU88" s="209"/>
      <c r="FTV88" s="209"/>
      <c r="FTW88" s="209"/>
      <c r="FTX88" s="209"/>
      <c r="FTY88" s="209"/>
      <c r="FTZ88" s="209"/>
      <c r="FUA88" s="209"/>
      <c r="FUB88" s="209"/>
      <c r="FUC88" s="209"/>
      <c r="FUD88" s="209"/>
      <c r="FUE88" s="209"/>
      <c r="FUF88" s="209"/>
      <c r="FUG88" s="209"/>
      <c r="FUH88" s="209"/>
      <c r="FUI88" s="209"/>
      <c r="FUJ88" s="209"/>
      <c r="FUK88" s="209"/>
      <c r="FUL88" s="209"/>
      <c r="FUM88" s="209"/>
      <c r="FUN88" s="209"/>
      <c r="FUO88" s="209"/>
      <c r="FUP88" s="209"/>
      <c r="FUQ88" s="209"/>
      <c r="FUR88" s="209"/>
      <c r="FUS88" s="209"/>
      <c r="FUT88" s="209"/>
      <c r="FUU88" s="209"/>
      <c r="FUV88" s="209"/>
      <c r="FUW88" s="209"/>
      <c r="FUX88" s="209"/>
      <c r="FUY88" s="209"/>
      <c r="FUZ88" s="209"/>
      <c r="FVA88" s="209"/>
      <c r="FVB88" s="209"/>
      <c r="FVC88" s="209"/>
      <c r="FVD88" s="209"/>
      <c r="FVE88" s="209"/>
      <c r="FVF88" s="209"/>
      <c r="FVG88" s="209"/>
      <c r="FVH88" s="209"/>
      <c r="FVI88" s="209"/>
      <c r="FVJ88" s="209"/>
      <c r="FVK88" s="209"/>
      <c r="FVL88" s="209"/>
      <c r="FVM88" s="209"/>
      <c r="FVN88" s="209"/>
      <c r="FVO88" s="209"/>
      <c r="FVP88" s="209"/>
      <c r="FVQ88" s="209"/>
      <c r="FVR88" s="209"/>
      <c r="FVS88" s="209"/>
      <c r="FVT88" s="209"/>
      <c r="FVU88" s="209"/>
      <c r="FVV88" s="209"/>
      <c r="FVW88" s="209"/>
      <c r="FVX88" s="209"/>
      <c r="FVY88" s="209"/>
      <c r="FVZ88" s="209"/>
      <c r="FWA88" s="209"/>
      <c r="FWB88" s="209"/>
      <c r="FWC88" s="209"/>
      <c r="FWD88" s="209"/>
      <c r="FWE88" s="209"/>
      <c r="FWF88" s="209"/>
      <c r="FWG88" s="209"/>
      <c r="FWH88" s="209"/>
      <c r="FWI88" s="209"/>
      <c r="FWJ88" s="209"/>
      <c r="FWK88" s="209"/>
      <c r="FWL88" s="209"/>
      <c r="FWM88" s="209"/>
      <c r="FWN88" s="209"/>
      <c r="FWO88" s="209"/>
      <c r="FWP88" s="209"/>
      <c r="FWQ88" s="209"/>
      <c r="FWR88" s="209"/>
      <c r="FWS88" s="209"/>
      <c r="FWT88" s="209"/>
      <c r="FWU88" s="209"/>
      <c r="FWV88" s="209"/>
      <c r="FWW88" s="209"/>
      <c r="FWX88" s="209"/>
      <c r="FWY88" s="209"/>
      <c r="FWZ88" s="209"/>
      <c r="FXA88" s="209"/>
      <c r="FXB88" s="209"/>
      <c r="FXC88" s="209"/>
      <c r="FXD88" s="209"/>
      <c r="FXE88" s="209"/>
      <c r="FXF88" s="209"/>
      <c r="FXG88" s="209"/>
      <c r="FXH88" s="209"/>
      <c r="FXI88" s="209"/>
      <c r="FXJ88" s="209"/>
      <c r="FXK88" s="209"/>
      <c r="FXL88" s="209"/>
      <c r="FXM88" s="209"/>
      <c r="FXN88" s="209"/>
      <c r="FXO88" s="209"/>
      <c r="FXP88" s="209"/>
      <c r="FXQ88" s="209"/>
      <c r="FXR88" s="209"/>
      <c r="FXS88" s="209"/>
      <c r="FXT88" s="209"/>
      <c r="FXU88" s="209"/>
      <c r="FXV88" s="209"/>
      <c r="FXW88" s="209"/>
      <c r="FXX88" s="209"/>
      <c r="FXY88" s="209"/>
      <c r="FXZ88" s="209"/>
      <c r="FYA88" s="209"/>
      <c r="FYB88" s="209"/>
      <c r="FYC88" s="209"/>
      <c r="FYD88" s="209"/>
      <c r="FYE88" s="209"/>
      <c r="FYF88" s="209"/>
      <c r="FYG88" s="209"/>
      <c r="FYH88" s="209"/>
      <c r="FYI88" s="209"/>
      <c r="FYJ88" s="209"/>
      <c r="FYK88" s="209"/>
      <c r="FYL88" s="209"/>
      <c r="FYM88" s="209"/>
      <c r="FYN88" s="209"/>
      <c r="FYO88" s="209"/>
      <c r="FYP88" s="209"/>
      <c r="FYQ88" s="209"/>
      <c r="FYR88" s="209"/>
      <c r="FYS88" s="209"/>
      <c r="FYT88" s="209"/>
      <c r="FYU88" s="209"/>
      <c r="FYV88" s="209"/>
      <c r="FYW88" s="209"/>
      <c r="FYX88" s="209"/>
      <c r="FYY88" s="209"/>
      <c r="FYZ88" s="209"/>
      <c r="FZA88" s="209"/>
      <c r="FZB88" s="209"/>
      <c r="FZC88" s="209"/>
      <c r="FZD88" s="209"/>
      <c r="FZE88" s="209"/>
      <c r="FZF88" s="209"/>
      <c r="FZG88" s="209"/>
      <c r="FZH88" s="209"/>
      <c r="FZI88" s="209"/>
      <c r="FZJ88" s="209"/>
      <c r="FZK88" s="209"/>
      <c r="FZL88" s="209"/>
      <c r="FZM88" s="209"/>
      <c r="FZN88" s="209"/>
      <c r="FZO88" s="209"/>
      <c r="FZP88" s="209"/>
      <c r="FZQ88" s="209"/>
      <c r="FZR88" s="209"/>
      <c r="FZS88" s="209"/>
      <c r="FZT88" s="209"/>
      <c r="FZU88" s="209"/>
      <c r="FZV88" s="209"/>
      <c r="FZW88" s="209"/>
      <c r="FZX88" s="209"/>
      <c r="FZY88" s="209"/>
      <c r="FZZ88" s="209"/>
      <c r="GAA88" s="209"/>
      <c r="GAB88" s="209"/>
      <c r="GAC88" s="209"/>
      <c r="GAD88" s="209"/>
      <c r="GAE88" s="209"/>
      <c r="GAF88" s="209"/>
      <c r="GAG88" s="209"/>
      <c r="GAH88" s="209"/>
      <c r="GAI88" s="209"/>
      <c r="GAJ88" s="209"/>
      <c r="GAK88" s="209"/>
      <c r="GAL88" s="209"/>
      <c r="GAM88" s="209"/>
      <c r="GAN88" s="209"/>
      <c r="GAO88" s="209"/>
      <c r="GAP88" s="209"/>
      <c r="GAQ88" s="209"/>
      <c r="GAR88" s="209"/>
      <c r="GAS88" s="209"/>
      <c r="GAT88" s="209"/>
      <c r="GAU88" s="209"/>
      <c r="GAV88" s="209"/>
      <c r="GAW88" s="209"/>
      <c r="GAX88" s="209"/>
      <c r="GAY88" s="209"/>
      <c r="GAZ88" s="209"/>
      <c r="GBA88" s="209"/>
      <c r="GBB88" s="209"/>
      <c r="GBC88" s="209"/>
      <c r="GBD88" s="209"/>
      <c r="GBE88" s="209"/>
      <c r="GBF88" s="209"/>
      <c r="GBG88" s="209"/>
      <c r="GBH88" s="209"/>
      <c r="GBI88" s="209"/>
      <c r="GBJ88" s="209"/>
      <c r="GBK88" s="209"/>
      <c r="GBL88" s="209"/>
      <c r="GBM88" s="209"/>
      <c r="GBN88" s="209"/>
      <c r="GBO88" s="209"/>
      <c r="GBP88" s="209"/>
      <c r="GBQ88" s="209"/>
      <c r="GBR88" s="209"/>
      <c r="GBS88" s="209"/>
      <c r="GBT88" s="209"/>
      <c r="GBU88" s="209"/>
      <c r="GBV88" s="209"/>
      <c r="GBW88" s="209"/>
      <c r="GBX88" s="209"/>
      <c r="GBY88" s="209"/>
      <c r="GBZ88" s="209"/>
      <c r="GCA88" s="209"/>
      <c r="GCB88" s="209"/>
      <c r="GCC88" s="209"/>
      <c r="GCD88" s="209"/>
      <c r="GCE88" s="209"/>
      <c r="GCF88" s="209"/>
      <c r="GCG88" s="209"/>
      <c r="GCH88" s="209"/>
      <c r="GCI88" s="209"/>
      <c r="GCJ88" s="209"/>
      <c r="GCK88" s="209"/>
      <c r="GCL88" s="209"/>
      <c r="GCM88" s="209"/>
      <c r="GCN88" s="209"/>
      <c r="GCO88" s="209"/>
      <c r="GCP88" s="209"/>
      <c r="GCQ88" s="209"/>
      <c r="GCR88" s="209"/>
      <c r="GCS88" s="209"/>
      <c r="GCT88" s="209"/>
      <c r="GCU88" s="209"/>
      <c r="GCV88" s="209"/>
      <c r="GCW88" s="209"/>
      <c r="GCX88" s="209"/>
      <c r="GCY88" s="209"/>
      <c r="GCZ88" s="209"/>
      <c r="GDA88" s="209"/>
      <c r="GDB88" s="209"/>
      <c r="GDC88" s="209"/>
      <c r="GDD88" s="209"/>
      <c r="GDE88" s="209"/>
      <c r="GDF88" s="209"/>
      <c r="GDG88" s="209"/>
      <c r="GDH88" s="209"/>
      <c r="GDI88" s="209"/>
      <c r="GDJ88" s="209"/>
      <c r="GDK88" s="209"/>
      <c r="GDL88" s="209"/>
      <c r="GDM88" s="209"/>
      <c r="GDN88" s="209"/>
      <c r="GDO88" s="209"/>
      <c r="GDP88" s="209"/>
      <c r="GDQ88" s="209"/>
      <c r="GDR88" s="209"/>
      <c r="GDS88" s="209"/>
      <c r="GDT88" s="209"/>
      <c r="GDU88" s="209"/>
      <c r="GDV88" s="209"/>
      <c r="GDW88" s="209"/>
      <c r="GDX88" s="209"/>
      <c r="GDY88" s="209"/>
      <c r="GDZ88" s="209"/>
      <c r="GEA88" s="209"/>
      <c r="GEB88" s="209"/>
      <c r="GEC88" s="209"/>
      <c r="GED88" s="209"/>
      <c r="GEE88" s="209"/>
      <c r="GEF88" s="209"/>
      <c r="GEG88" s="209"/>
      <c r="GEH88" s="209"/>
      <c r="GEI88" s="209"/>
      <c r="GEJ88" s="209"/>
      <c r="GEK88" s="209"/>
      <c r="GEL88" s="209"/>
      <c r="GEM88" s="209"/>
      <c r="GEN88" s="209"/>
      <c r="GEO88" s="209"/>
      <c r="GEP88" s="209"/>
      <c r="GEQ88" s="209"/>
      <c r="GER88" s="209"/>
      <c r="GES88" s="209"/>
      <c r="GET88" s="209"/>
      <c r="GEU88" s="209"/>
      <c r="GEV88" s="209"/>
      <c r="GEW88" s="209"/>
      <c r="GEX88" s="209"/>
      <c r="GEY88" s="209"/>
      <c r="GEZ88" s="209"/>
      <c r="GFA88" s="209"/>
      <c r="GFB88" s="209"/>
      <c r="GFC88" s="209"/>
      <c r="GFD88" s="209"/>
      <c r="GFE88" s="209"/>
      <c r="GFF88" s="209"/>
      <c r="GFG88" s="209"/>
      <c r="GFH88" s="209"/>
      <c r="GFI88" s="209"/>
      <c r="GFJ88" s="209"/>
      <c r="GFK88" s="209"/>
      <c r="GFL88" s="209"/>
      <c r="GFM88" s="209"/>
      <c r="GFN88" s="209"/>
      <c r="GFO88" s="209"/>
      <c r="GFP88" s="209"/>
      <c r="GFQ88" s="209"/>
      <c r="GFR88" s="209"/>
      <c r="GFS88" s="209"/>
      <c r="GFT88" s="209"/>
      <c r="GFU88" s="209"/>
      <c r="GFV88" s="209"/>
      <c r="GFW88" s="209"/>
      <c r="GFX88" s="209"/>
      <c r="GFY88" s="209"/>
      <c r="GFZ88" s="209"/>
      <c r="GGA88" s="209"/>
      <c r="GGB88" s="209"/>
      <c r="GGC88" s="209"/>
      <c r="GGD88" s="209"/>
      <c r="GGE88" s="209"/>
      <c r="GGF88" s="209"/>
      <c r="GGG88" s="209"/>
      <c r="GGH88" s="209"/>
      <c r="GGI88" s="209"/>
      <c r="GGJ88" s="209"/>
      <c r="GGK88" s="209"/>
      <c r="GGL88" s="209"/>
      <c r="GGM88" s="209"/>
      <c r="GGN88" s="209"/>
      <c r="GGO88" s="209"/>
      <c r="GGP88" s="209"/>
      <c r="GGQ88" s="209"/>
      <c r="GGR88" s="209"/>
      <c r="GGS88" s="209"/>
      <c r="GGT88" s="209"/>
      <c r="GGU88" s="209"/>
      <c r="GGV88" s="209"/>
      <c r="GGW88" s="209"/>
      <c r="GGX88" s="209"/>
      <c r="GGY88" s="209"/>
      <c r="GGZ88" s="209"/>
      <c r="GHA88" s="209"/>
      <c r="GHB88" s="209"/>
      <c r="GHC88" s="209"/>
      <c r="GHD88" s="209"/>
      <c r="GHE88" s="209"/>
      <c r="GHF88" s="209"/>
      <c r="GHG88" s="209"/>
      <c r="GHH88" s="209"/>
      <c r="GHI88" s="209"/>
      <c r="GHJ88" s="209"/>
      <c r="GHK88" s="209"/>
      <c r="GHL88" s="209"/>
      <c r="GHM88" s="209"/>
      <c r="GHN88" s="209"/>
      <c r="GHO88" s="209"/>
      <c r="GHP88" s="209"/>
      <c r="GHQ88" s="209"/>
      <c r="GHR88" s="209"/>
      <c r="GHS88" s="209"/>
      <c r="GHT88" s="209"/>
      <c r="GHU88" s="209"/>
      <c r="GHV88" s="209"/>
      <c r="GHW88" s="209"/>
      <c r="GHX88" s="209"/>
      <c r="GHY88" s="209"/>
      <c r="GHZ88" s="209"/>
      <c r="GIA88" s="209"/>
      <c r="GIB88" s="209"/>
      <c r="GIC88" s="209"/>
      <c r="GID88" s="209"/>
      <c r="GIE88" s="209"/>
      <c r="GIF88" s="209"/>
      <c r="GIG88" s="209"/>
      <c r="GIH88" s="209"/>
      <c r="GII88" s="209"/>
      <c r="GIJ88" s="209"/>
      <c r="GIK88" s="209"/>
      <c r="GIL88" s="209"/>
      <c r="GIM88" s="209"/>
      <c r="GIN88" s="209"/>
      <c r="GIO88" s="209"/>
      <c r="GIP88" s="209"/>
      <c r="GIQ88" s="209"/>
      <c r="GIR88" s="209"/>
      <c r="GIS88" s="209"/>
      <c r="GIT88" s="209"/>
      <c r="GIU88" s="209"/>
      <c r="GIV88" s="209"/>
      <c r="GIW88" s="209"/>
      <c r="GIX88" s="209"/>
      <c r="GIY88" s="209"/>
      <c r="GIZ88" s="209"/>
      <c r="GJA88" s="209"/>
      <c r="GJB88" s="209"/>
      <c r="GJC88" s="209"/>
      <c r="GJD88" s="209"/>
      <c r="GJE88" s="209"/>
      <c r="GJF88" s="209"/>
      <c r="GJG88" s="209"/>
      <c r="GJH88" s="209"/>
      <c r="GJI88" s="209"/>
      <c r="GJJ88" s="209"/>
      <c r="GJK88" s="209"/>
      <c r="GJL88" s="209"/>
      <c r="GJM88" s="209"/>
      <c r="GJN88" s="209"/>
      <c r="GJO88" s="209"/>
      <c r="GJP88" s="209"/>
      <c r="GJQ88" s="209"/>
      <c r="GJR88" s="209"/>
      <c r="GJS88" s="209"/>
      <c r="GJT88" s="209"/>
      <c r="GJU88" s="209"/>
      <c r="GJV88" s="209"/>
      <c r="GJW88" s="209"/>
      <c r="GJX88" s="209"/>
      <c r="GJY88" s="209"/>
      <c r="GJZ88" s="209"/>
      <c r="GKA88" s="209"/>
      <c r="GKB88" s="209"/>
      <c r="GKC88" s="209"/>
      <c r="GKD88" s="209"/>
      <c r="GKE88" s="209"/>
      <c r="GKF88" s="209"/>
      <c r="GKG88" s="209"/>
      <c r="GKH88" s="209"/>
      <c r="GKI88" s="209"/>
      <c r="GKJ88" s="209"/>
      <c r="GKK88" s="209"/>
      <c r="GKL88" s="209"/>
      <c r="GKM88" s="209"/>
      <c r="GKN88" s="209"/>
      <c r="GKO88" s="209"/>
      <c r="GKP88" s="209"/>
      <c r="GKQ88" s="209"/>
      <c r="GKR88" s="209"/>
      <c r="GKS88" s="209"/>
      <c r="GKT88" s="209"/>
      <c r="GKU88" s="209"/>
      <c r="GKV88" s="209"/>
      <c r="GKW88" s="209"/>
      <c r="GKX88" s="209"/>
      <c r="GKY88" s="209"/>
      <c r="GKZ88" s="209"/>
      <c r="GLA88" s="209"/>
      <c r="GLB88" s="209"/>
      <c r="GLC88" s="209"/>
      <c r="GLD88" s="209"/>
      <c r="GLE88" s="209"/>
      <c r="GLF88" s="209"/>
      <c r="GLG88" s="209"/>
      <c r="GLH88" s="209"/>
      <c r="GLI88" s="209"/>
      <c r="GLJ88" s="209"/>
      <c r="GLK88" s="209"/>
      <c r="GLL88" s="209"/>
      <c r="GLM88" s="209"/>
      <c r="GLN88" s="209"/>
      <c r="GLO88" s="209"/>
      <c r="GLP88" s="209"/>
      <c r="GLQ88" s="209"/>
      <c r="GLR88" s="209"/>
      <c r="GLS88" s="209"/>
      <c r="GLT88" s="209"/>
      <c r="GLU88" s="209"/>
      <c r="GLV88" s="209"/>
      <c r="GLW88" s="209"/>
      <c r="GLX88" s="209"/>
      <c r="GLY88" s="209"/>
      <c r="GLZ88" s="209"/>
      <c r="GMA88" s="209"/>
      <c r="GMB88" s="209"/>
      <c r="GMC88" s="209"/>
      <c r="GMD88" s="209"/>
      <c r="GME88" s="209"/>
      <c r="GMF88" s="209"/>
      <c r="GMG88" s="209"/>
      <c r="GMH88" s="209"/>
      <c r="GMI88" s="209"/>
      <c r="GMJ88" s="209"/>
      <c r="GMK88" s="209"/>
      <c r="GML88" s="209"/>
      <c r="GMM88" s="209"/>
      <c r="GMN88" s="209"/>
      <c r="GMO88" s="209"/>
      <c r="GMP88" s="209"/>
      <c r="GMQ88" s="209"/>
      <c r="GMR88" s="209"/>
      <c r="GMS88" s="209"/>
      <c r="GMT88" s="209"/>
      <c r="GMU88" s="209"/>
      <c r="GMV88" s="209"/>
      <c r="GMW88" s="209"/>
      <c r="GMX88" s="209"/>
      <c r="GMY88" s="209"/>
      <c r="GMZ88" s="209"/>
      <c r="GNA88" s="209"/>
      <c r="GNB88" s="209"/>
      <c r="GNC88" s="209"/>
      <c r="GND88" s="209"/>
      <c r="GNE88" s="209"/>
      <c r="GNF88" s="209"/>
      <c r="GNG88" s="209"/>
      <c r="GNH88" s="209"/>
      <c r="GNI88" s="209"/>
      <c r="GNJ88" s="209"/>
      <c r="GNK88" s="209"/>
      <c r="GNL88" s="209"/>
      <c r="GNM88" s="209"/>
      <c r="GNN88" s="209"/>
      <c r="GNO88" s="209"/>
      <c r="GNP88" s="209"/>
      <c r="GNQ88" s="209"/>
      <c r="GNR88" s="209"/>
      <c r="GNS88" s="209"/>
      <c r="GNT88" s="209"/>
      <c r="GNU88" s="209"/>
      <c r="GNV88" s="209"/>
      <c r="GNW88" s="209"/>
      <c r="GNX88" s="209"/>
      <c r="GNY88" s="209"/>
      <c r="GNZ88" s="209"/>
      <c r="GOA88" s="209"/>
      <c r="GOB88" s="209"/>
      <c r="GOC88" s="209"/>
      <c r="GOD88" s="209"/>
      <c r="GOE88" s="209"/>
      <c r="GOF88" s="209"/>
      <c r="GOG88" s="209"/>
      <c r="GOH88" s="209"/>
      <c r="GOI88" s="209"/>
      <c r="GOJ88" s="209"/>
      <c r="GOK88" s="209"/>
      <c r="GOL88" s="209"/>
      <c r="GOM88" s="209"/>
      <c r="GON88" s="209"/>
      <c r="GOO88" s="209"/>
      <c r="GOP88" s="209"/>
      <c r="GOQ88" s="209"/>
      <c r="GOR88" s="209"/>
      <c r="GOS88" s="209"/>
      <c r="GOT88" s="209"/>
      <c r="GOU88" s="209"/>
      <c r="GOV88" s="209"/>
      <c r="GOW88" s="209"/>
      <c r="GOX88" s="209"/>
      <c r="GOY88" s="209"/>
      <c r="GOZ88" s="209"/>
      <c r="GPA88" s="209"/>
      <c r="GPB88" s="209"/>
      <c r="GPC88" s="209"/>
      <c r="GPD88" s="209"/>
      <c r="GPE88" s="209"/>
      <c r="GPF88" s="209"/>
      <c r="GPG88" s="209"/>
      <c r="GPH88" s="209"/>
      <c r="GPI88" s="209"/>
      <c r="GPJ88" s="209"/>
      <c r="GPK88" s="209"/>
      <c r="GPL88" s="209"/>
      <c r="GPM88" s="209"/>
      <c r="GPN88" s="209"/>
      <c r="GPO88" s="209"/>
      <c r="GPP88" s="209"/>
      <c r="GPQ88" s="209"/>
      <c r="GPR88" s="209"/>
      <c r="GPS88" s="209"/>
      <c r="GPT88" s="209"/>
      <c r="GPU88" s="209"/>
      <c r="GPV88" s="209"/>
      <c r="GPW88" s="209"/>
      <c r="GPX88" s="209"/>
      <c r="GPY88" s="209"/>
      <c r="GPZ88" s="209"/>
      <c r="GQA88" s="209"/>
      <c r="GQB88" s="209"/>
      <c r="GQC88" s="209"/>
      <c r="GQD88" s="209"/>
      <c r="GQE88" s="209"/>
      <c r="GQF88" s="209"/>
      <c r="GQG88" s="209"/>
      <c r="GQH88" s="209"/>
      <c r="GQI88" s="209"/>
      <c r="GQJ88" s="209"/>
      <c r="GQK88" s="209"/>
      <c r="GQL88" s="209"/>
      <c r="GQM88" s="209"/>
      <c r="GQN88" s="209"/>
      <c r="GQO88" s="209"/>
      <c r="GQP88" s="209"/>
      <c r="GQQ88" s="209"/>
      <c r="GQR88" s="209"/>
      <c r="GQS88" s="209"/>
      <c r="GQT88" s="209"/>
      <c r="GQU88" s="209"/>
      <c r="GQV88" s="209"/>
      <c r="GQW88" s="209"/>
      <c r="GQX88" s="209"/>
      <c r="GQY88" s="209"/>
      <c r="GQZ88" s="209"/>
      <c r="GRA88" s="209"/>
      <c r="GRB88" s="209"/>
      <c r="GRC88" s="209"/>
      <c r="GRD88" s="209"/>
      <c r="GRE88" s="209"/>
      <c r="GRF88" s="209"/>
      <c r="GRG88" s="209"/>
      <c r="GRH88" s="209"/>
      <c r="GRI88" s="209"/>
      <c r="GRJ88" s="209"/>
      <c r="GRK88" s="209"/>
      <c r="GRL88" s="209"/>
      <c r="GRM88" s="209"/>
      <c r="GRN88" s="209"/>
      <c r="GRO88" s="209"/>
      <c r="GRP88" s="209"/>
      <c r="GRQ88" s="209"/>
      <c r="GRR88" s="209"/>
      <c r="GRS88" s="209"/>
      <c r="GRT88" s="209"/>
      <c r="GRU88" s="209"/>
      <c r="GRV88" s="209"/>
      <c r="GRW88" s="209"/>
      <c r="GRX88" s="209"/>
      <c r="GRY88" s="209"/>
      <c r="GRZ88" s="209"/>
      <c r="GSA88" s="209"/>
      <c r="GSB88" s="209"/>
      <c r="GSC88" s="209"/>
      <c r="GSD88" s="209"/>
      <c r="GSE88" s="209"/>
      <c r="GSF88" s="209"/>
      <c r="GSG88" s="209"/>
      <c r="GSH88" s="209"/>
      <c r="GSI88" s="209"/>
      <c r="GSJ88" s="209"/>
      <c r="GSK88" s="209"/>
      <c r="GSL88" s="209"/>
      <c r="GSM88" s="209"/>
      <c r="GSN88" s="209"/>
      <c r="GSO88" s="209"/>
      <c r="GSP88" s="209"/>
      <c r="GSQ88" s="209"/>
      <c r="GSR88" s="209"/>
      <c r="GSS88" s="209"/>
      <c r="GST88" s="209"/>
      <c r="GSU88" s="209"/>
      <c r="GSV88" s="209"/>
      <c r="GSW88" s="209"/>
      <c r="GSX88" s="209"/>
      <c r="GSY88" s="209"/>
      <c r="GSZ88" s="209"/>
      <c r="GTA88" s="209"/>
      <c r="GTB88" s="209"/>
      <c r="GTC88" s="209"/>
      <c r="GTD88" s="209"/>
      <c r="GTE88" s="209"/>
      <c r="GTF88" s="209"/>
      <c r="GTG88" s="209"/>
      <c r="GTH88" s="209"/>
      <c r="GTI88" s="209"/>
      <c r="GTJ88" s="209"/>
      <c r="GTK88" s="209"/>
      <c r="GTL88" s="209"/>
      <c r="GTM88" s="209"/>
      <c r="GTN88" s="209"/>
      <c r="GTO88" s="209"/>
      <c r="GTP88" s="209"/>
      <c r="GTQ88" s="209"/>
      <c r="GTR88" s="209"/>
      <c r="GTS88" s="209"/>
      <c r="GTT88" s="209"/>
      <c r="GTU88" s="209"/>
      <c r="GTV88" s="209"/>
      <c r="GTW88" s="209"/>
      <c r="GTX88" s="209"/>
      <c r="GTY88" s="209"/>
      <c r="GTZ88" s="209"/>
      <c r="GUA88" s="209"/>
      <c r="GUB88" s="209"/>
      <c r="GUC88" s="209"/>
      <c r="GUD88" s="209"/>
      <c r="GUE88" s="209"/>
      <c r="GUF88" s="209"/>
      <c r="GUG88" s="209"/>
      <c r="GUH88" s="209"/>
      <c r="GUI88" s="209"/>
      <c r="GUJ88" s="209"/>
      <c r="GUK88" s="209"/>
      <c r="GUL88" s="209"/>
      <c r="GUM88" s="209"/>
      <c r="GUN88" s="209"/>
      <c r="GUO88" s="209"/>
      <c r="GUP88" s="209"/>
      <c r="GUQ88" s="209"/>
      <c r="GUR88" s="209"/>
      <c r="GUS88" s="209"/>
      <c r="GUT88" s="209"/>
      <c r="GUU88" s="209"/>
      <c r="GUV88" s="209"/>
      <c r="GUW88" s="209"/>
      <c r="GUX88" s="209"/>
      <c r="GUY88" s="209"/>
      <c r="GUZ88" s="209"/>
      <c r="GVA88" s="209"/>
      <c r="GVB88" s="209"/>
      <c r="GVC88" s="209"/>
      <c r="GVD88" s="209"/>
      <c r="GVE88" s="209"/>
      <c r="GVF88" s="209"/>
      <c r="GVG88" s="209"/>
      <c r="GVH88" s="209"/>
      <c r="GVI88" s="209"/>
      <c r="GVJ88" s="209"/>
      <c r="GVK88" s="209"/>
      <c r="GVL88" s="209"/>
      <c r="GVM88" s="209"/>
      <c r="GVN88" s="209"/>
      <c r="GVO88" s="209"/>
      <c r="GVP88" s="209"/>
      <c r="GVQ88" s="209"/>
      <c r="GVR88" s="209"/>
      <c r="GVS88" s="209"/>
      <c r="GVT88" s="209"/>
      <c r="GVU88" s="209"/>
      <c r="GVV88" s="209"/>
      <c r="GVW88" s="209"/>
      <c r="GVX88" s="209"/>
      <c r="GVY88" s="209"/>
      <c r="GVZ88" s="209"/>
      <c r="GWA88" s="209"/>
      <c r="GWB88" s="209"/>
      <c r="GWC88" s="209"/>
      <c r="GWD88" s="209"/>
      <c r="GWE88" s="209"/>
      <c r="GWF88" s="209"/>
      <c r="GWG88" s="209"/>
      <c r="GWH88" s="209"/>
      <c r="GWI88" s="209"/>
      <c r="GWJ88" s="209"/>
      <c r="GWK88" s="209"/>
      <c r="GWL88" s="209"/>
      <c r="GWM88" s="209"/>
      <c r="GWN88" s="209"/>
      <c r="GWO88" s="209"/>
      <c r="GWP88" s="209"/>
      <c r="GWQ88" s="209"/>
      <c r="GWR88" s="209"/>
      <c r="GWS88" s="209"/>
      <c r="GWT88" s="209"/>
      <c r="GWU88" s="209"/>
      <c r="GWV88" s="209"/>
      <c r="GWW88" s="209"/>
      <c r="GWX88" s="209"/>
      <c r="GWY88" s="209"/>
      <c r="GWZ88" s="209"/>
      <c r="GXA88" s="209"/>
      <c r="GXB88" s="209"/>
      <c r="GXC88" s="209"/>
      <c r="GXD88" s="209"/>
      <c r="GXE88" s="209"/>
      <c r="GXF88" s="209"/>
      <c r="GXG88" s="209"/>
      <c r="GXH88" s="209"/>
      <c r="GXI88" s="209"/>
      <c r="GXJ88" s="209"/>
      <c r="GXK88" s="209"/>
      <c r="GXL88" s="209"/>
      <c r="GXM88" s="209"/>
      <c r="GXN88" s="209"/>
      <c r="GXO88" s="209"/>
      <c r="GXP88" s="209"/>
      <c r="GXQ88" s="209"/>
      <c r="GXR88" s="209"/>
      <c r="GXS88" s="209"/>
      <c r="GXT88" s="209"/>
      <c r="GXU88" s="209"/>
      <c r="GXV88" s="209"/>
      <c r="GXW88" s="209"/>
      <c r="GXX88" s="209"/>
      <c r="GXY88" s="209"/>
      <c r="GXZ88" s="209"/>
      <c r="GYA88" s="209"/>
      <c r="GYB88" s="209"/>
      <c r="GYC88" s="209"/>
      <c r="GYD88" s="209"/>
      <c r="GYE88" s="209"/>
      <c r="GYF88" s="209"/>
      <c r="GYG88" s="209"/>
      <c r="GYH88" s="209"/>
      <c r="GYI88" s="209"/>
      <c r="GYJ88" s="209"/>
      <c r="GYK88" s="209"/>
      <c r="GYL88" s="209"/>
      <c r="GYM88" s="209"/>
      <c r="GYN88" s="209"/>
      <c r="GYO88" s="209"/>
      <c r="GYP88" s="209"/>
      <c r="GYQ88" s="209"/>
      <c r="GYR88" s="209"/>
      <c r="GYS88" s="209"/>
      <c r="GYT88" s="209"/>
      <c r="GYU88" s="209"/>
      <c r="GYV88" s="209"/>
      <c r="GYW88" s="209"/>
      <c r="GYX88" s="209"/>
      <c r="GYY88" s="209"/>
      <c r="GYZ88" s="209"/>
      <c r="GZA88" s="209"/>
      <c r="GZB88" s="209"/>
      <c r="GZC88" s="209"/>
      <c r="GZD88" s="209"/>
      <c r="GZE88" s="209"/>
      <c r="GZF88" s="209"/>
      <c r="GZG88" s="209"/>
      <c r="GZH88" s="209"/>
      <c r="GZI88" s="209"/>
      <c r="GZJ88" s="209"/>
      <c r="GZK88" s="209"/>
      <c r="GZL88" s="209"/>
      <c r="GZM88" s="209"/>
      <c r="GZN88" s="209"/>
      <c r="GZO88" s="209"/>
      <c r="GZP88" s="209"/>
      <c r="GZQ88" s="209"/>
      <c r="GZR88" s="209"/>
      <c r="GZS88" s="209"/>
      <c r="GZT88" s="209"/>
      <c r="GZU88" s="209"/>
      <c r="GZV88" s="209"/>
      <c r="GZW88" s="209"/>
      <c r="GZX88" s="209"/>
      <c r="GZY88" s="209"/>
      <c r="GZZ88" s="209"/>
      <c r="HAA88" s="209"/>
      <c r="HAB88" s="209"/>
      <c r="HAC88" s="209"/>
      <c r="HAD88" s="209"/>
      <c r="HAE88" s="209"/>
      <c r="HAF88" s="209"/>
      <c r="HAG88" s="209"/>
      <c r="HAH88" s="209"/>
      <c r="HAI88" s="209"/>
      <c r="HAJ88" s="209"/>
      <c r="HAK88" s="209"/>
      <c r="HAL88" s="209"/>
      <c r="HAM88" s="209"/>
      <c r="HAN88" s="209"/>
      <c r="HAO88" s="209"/>
      <c r="HAP88" s="209"/>
      <c r="HAQ88" s="209"/>
      <c r="HAR88" s="209"/>
      <c r="HAS88" s="209"/>
      <c r="HAT88" s="209"/>
      <c r="HAU88" s="209"/>
      <c r="HAV88" s="209"/>
      <c r="HAW88" s="209"/>
      <c r="HAX88" s="209"/>
      <c r="HAY88" s="209"/>
      <c r="HAZ88" s="209"/>
      <c r="HBA88" s="209"/>
      <c r="HBB88" s="209"/>
      <c r="HBC88" s="209"/>
      <c r="HBD88" s="209"/>
      <c r="HBE88" s="209"/>
      <c r="HBF88" s="209"/>
      <c r="HBG88" s="209"/>
      <c r="HBH88" s="209"/>
      <c r="HBI88" s="209"/>
      <c r="HBJ88" s="209"/>
      <c r="HBK88" s="209"/>
      <c r="HBL88" s="209"/>
      <c r="HBM88" s="209"/>
      <c r="HBN88" s="209"/>
      <c r="HBO88" s="209"/>
      <c r="HBP88" s="209"/>
      <c r="HBQ88" s="209"/>
      <c r="HBR88" s="209"/>
      <c r="HBS88" s="209"/>
      <c r="HBT88" s="209"/>
      <c r="HBU88" s="209"/>
      <c r="HBV88" s="209"/>
      <c r="HBW88" s="209"/>
      <c r="HBX88" s="209"/>
      <c r="HBY88" s="209"/>
      <c r="HBZ88" s="209"/>
      <c r="HCA88" s="209"/>
      <c r="HCB88" s="209"/>
      <c r="HCC88" s="209"/>
      <c r="HCD88" s="209"/>
      <c r="HCE88" s="209"/>
      <c r="HCF88" s="209"/>
      <c r="HCG88" s="209"/>
      <c r="HCH88" s="209"/>
      <c r="HCI88" s="209"/>
      <c r="HCJ88" s="209"/>
      <c r="HCK88" s="209"/>
      <c r="HCL88" s="209"/>
      <c r="HCM88" s="209"/>
      <c r="HCN88" s="209"/>
      <c r="HCO88" s="209"/>
      <c r="HCP88" s="209"/>
      <c r="HCQ88" s="209"/>
      <c r="HCR88" s="209"/>
      <c r="HCS88" s="209"/>
      <c r="HCT88" s="209"/>
      <c r="HCU88" s="209"/>
      <c r="HCV88" s="209"/>
      <c r="HCW88" s="209"/>
      <c r="HCX88" s="209"/>
      <c r="HCY88" s="209"/>
      <c r="HCZ88" s="209"/>
      <c r="HDA88" s="209"/>
      <c r="HDB88" s="209"/>
      <c r="HDC88" s="209"/>
      <c r="HDD88" s="209"/>
      <c r="HDE88" s="209"/>
      <c r="HDF88" s="209"/>
      <c r="HDG88" s="209"/>
      <c r="HDH88" s="209"/>
      <c r="HDI88" s="209"/>
      <c r="HDJ88" s="209"/>
      <c r="HDK88" s="209"/>
      <c r="HDL88" s="209"/>
      <c r="HDM88" s="209"/>
      <c r="HDN88" s="209"/>
      <c r="HDO88" s="209"/>
      <c r="HDP88" s="209"/>
      <c r="HDQ88" s="209"/>
      <c r="HDR88" s="209"/>
      <c r="HDS88" s="209"/>
      <c r="HDT88" s="209"/>
      <c r="HDU88" s="209"/>
      <c r="HDV88" s="209"/>
      <c r="HDW88" s="209"/>
      <c r="HDX88" s="209"/>
      <c r="HDY88" s="209"/>
      <c r="HDZ88" s="209"/>
      <c r="HEA88" s="209"/>
      <c r="HEB88" s="209"/>
      <c r="HEC88" s="209"/>
      <c r="HED88" s="209"/>
      <c r="HEE88" s="209"/>
      <c r="HEF88" s="209"/>
      <c r="HEG88" s="209"/>
      <c r="HEH88" s="209"/>
      <c r="HEI88" s="209"/>
      <c r="HEJ88" s="209"/>
      <c r="HEK88" s="209"/>
      <c r="HEL88" s="209"/>
      <c r="HEM88" s="209"/>
      <c r="HEN88" s="209"/>
      <c r="HEO88" s="209"/>
      <c r="HEP88" s="209"/>
      <c r="HEQ88" s="209"/>
      <c r="HER88" s="209"/>
      <c r="HES88" s="209"/>
      <c r="HET88" s="209"/>
      <c r="HEU88" s="209"/>
      <c r="HEV88" s="209"/>
      <c r="HEW88" s="209"/>
      <c r="HEX88" s="209"/>
      <c r="HEY88" s="209"/>
      <c r="HEZ88" s="209"/>
      <c r="HFA88" s="209"/>
      <c r="HFB88" s="209"/>
      <c r="HFC88" s="209"/>
      <c r="HFD88" s="209"/>
      <c r="HFE88" s="209"/>
      <c r="HFF88" s="209"/>
      <c r="HFG88" s="209"/>
      <c r="HFH88" s="209"/>
      <c r="HFI88" s="209"/>
      <c r="HFJ88" s="209"/>
      <c r="HFK88" s="209"/>
      <c r="HFL88" s="209"/>
      <c r="HFM88" s="209"/>
      <c r="HFN88" s="209"/>
      <c r="HFO88" s="209"/>
      <c r="HFP88" s="209"/>
      <c r="HFQ88" s="209"/>
      <c r="HFR88" s="209"/>
      <c r="HFS88" s="209"/>
      <c r="HFT88" s="209"/>
      <c r="HFU88" s="209"/>
      <c r="HFV88" s="209"/>
      <c r="HFW88" s="209"/>
      <c r="HFX88" s="209"/>
      <c r="HFY88" s="209"/>
      <c r="HFZ88" s="209"/>
      <c r="HGA88" s="209"/>
      <c r="HGB88" s="209"/>
      <c r="HGC88" s="209"/>
      <c r="HGD88" s="209"/>
      <c r="HGE88" s="209"/>
      <c r="HGF88" s="209"/>
      <c r="HGG88" s="209"/>
      <c r="HGH88" s="209"/>
      <c r="HGI88" s="209"/>
      <c r="HGJ88" s="209"/>
      <c r="HGK88" s="209"/>
      <c r="HGL88" s="209"/>
      <c r="HGM88" s="209"/>
      <c r="HGN88" s="209"/>
      <c r="HGO88" s="209"/>
      <c r="HGP88" s="209"/>
      <c r="HGQ88" s="209"/>
      <c r="HGR88" s="209"/>
      <c r="HGS88" s="209"/>
      <c r="HGT88" s="209"/>
      <c r="HGU88" s="209"/>
      <c r="HGV88" s="209"/>
      <c r="HGW88" s="209"/>
      <c r="HGX88" s="209"/>
      <c r="HGY88" s="209"/>
      <c r="HGZ88" s="209"/>
      <c r="HHA88" s="209"/>
      <c r="HHB88" s="209"/>
      <c r="HHC88" s="209"/>
      <c r="HHD88" s="209"/>
      <c r="HHE88" s="209"/>
      <c r="HHF88" s="209"/>
      <c r="HHG88" s="209"/>
      <c r="HHH88" s="209"/>
      <c r="HHI88" s="209"/>
      <c r="HHJ88" s="209"/>
      <c r="HHK88" s="209"/>
      <c r="HHL88" s="209"/>
      <c r="HHM88" s="209"/>
      <c r="HHN88" s="209"/>
      <c r="HHO88" s="209"/>
      <c r="HHP88" s="209"/>
      <c r="HHQ88" s="209"/>
      <c r="HHR88" s="209"/>
      <c r="HHS88" s="209"/>
      <c r="HHT88" s="209"/>
      <c r="HHU88" s="209"/>
      <c r="HHV88" s="209"/>
      <c r="HHW88" s="209"/>
      <c r="HHX88" s="209"/>
      <c r="HHY88" s="209"/>
      <c r="HHZ88" s="209"/>
      <c r="HIA88" s="209"/>
      <c r="HIB88" s="209"/>
      <c r="HIC88" s="209"/>
      <c r="HID88" s="209"/>
      <c r="HIE88" s="209"/>
      <c r="HIF88" s="209"/>
      <c r="HIG88" s="209"/>
      <c r="HIH88" s="209"/>
      <c r="HII88" s="209"/>
      <c r="HIJ88" s="209"/>
      <c r="HIK88" s="209"/>
      <c r="HIL88" s="209"/>
      <c r="HIM88" s="209"/>
      <c r="HIN88" s="209"/>
      <c r="HIO88" s="209"/>
      <c r="HIP88" s="209"/>
      <c r="HIQ88" s="209"/>
      <c r="HIR88" s="209"/>
      <c r="HIS88" s="209"/>
      <c r="HIT88" s="209"/>
      <c r="HIU88" s="209"/>
      <c r="HIV88" s="209"/>
      <c r="HIW88" s="209"/>
      <c r="HIX88" s="209"/>
      <c r="HIY88" s="209"/>
      <c r="HIZ88" s="209"/>
      <c r="HJA88" s="209"/>
      <c r="HJB88" s="209"/>
      <c r="HJC88" s="209"/>
      <c r="HJD88" s="209"/>
      <c r="HJE88" s="209"/>
      <c r="HJF88" s="209"/>
      <c r="HJG88" s="209"/>
      <c r="HJH88" s="209"/>
      <c r="HJI88" s="209"/>
      <c r="HJJ88" s="209"/>
      <c r="HJK88" s="209"/>
      <c r="HJL88" s="209"/>
      <c r="HJM88" s="209"/>
      <c r="HJN88" s="209"/>
      <c r="HJO88" s="209"/>
      <c r="HJP88" s="209"/>
      <c r="HJQ88" s="209"/>
      <c r="HJR88" s="209"/>
      <c r="HJS88" s="209"/>
      <c r="HJT88" s="209"/>
      <c r="HJU88" s="209"/>
      <c r="HJV88" s="209"/>
      <c r="HJW88" s="209"/>
      <c r="HJX88" s="209"/>
      <c r="HJY88" s="209"/>
      <c r="HJZ88" s="209"/>
      <c r="HKA88" s="209"/>
      <c r="HKB88" s="209"/>
      <c r="HKC88" s="209"/>
      <c r="HKD88" s="209"/>
      <c r="HKE88" s="209"/>
      <c r="HKF88" s="209"/>
      <c r="HKG88" s="209"/>
      <c r="HKH88" s="209"/>
      <c r="HKI88" s="209"/>
      <c r="HKJ88" s="209"/>
      <c r="HKK88" s="209"/>
      <c r="HKL88" s="209"/>
      <c r="HKM88" s="209"/>
      <c r="HKN88" s="209"/>
      <c r="HKO88" s="209"/>
      <c r="HKP88" s="209"/>
      <c r="HKQ88" s="209"/>
      <c r="HKR88" s="209"/>
      <c r="HKS88" s="209"/>
      <c r="HKT88" s="209"/>
      <c r="HKU88" s="209"/>
      <c r="HKV88" s="209"/>
      <c r="HKW88" s="209"/>
      <c r="HKX88" s="209"/>
      <c r="HKY88" s="209"/>
      <c r="HKZ88" s="209"/>
      <c r="HLA88" s="209"/>
      <c r="HLB88" s="209"/>
      <c r="HLC88" s="209"/>
      <c r="HLD88" s="209"/>
      <c r="HLE88" s="209"/>
      <c r="HLF88" s="209"/>
      <c r="HLG88" s="209"/>
      <c r="HLH88" s="209"/>
      <c r="HLI88" s="209"/>
      <c r="HLJ88" s="209"/>
      <c r="HLK88" s="209"/>
      <c r="HLL88" s="209"/>
      <c r="HLM88" s="209"/>
      <c r="HLN88" s="209"/>
      <c r="HLO88" s="209"/>
      <c r="HLP88" s="209"/>
      <c r="HLQ88" s="209"/>
      <c r="HLR88" s="209"/>
      <c r="HLS88" s="209"/>
      <c r="HLT88" s="209"/>
      <c r="HLU88" s="209"/>
      <c r="HLV88" s="209"/>
      <c r="HLW88" s="209"/>
      <c r="HLX88" s="209"/>
      <c r="HLY88" s="209"/>
      <c r="HLZ88" s="209"/>
      <c r="HMA88" s="209"/>
      <c r="HMB88" s="209"/>
      <c r="HMC88" s="209"/>
      <c r="HMD88" s="209"/>
      <c r="HME88" s="209"/>
      <c r="HMF88" s="209"/>
      <c r="HMG88" s="209"/>
      <c r="HMH88" s="209"/>
      <c r="HMI88" s="209"/>
      <c r="HMJ88" s="209"/>
      <c r="HMK88" s="209"/>
      <c r="HML88" s="209"/>
      <c r="HMM88" s="209"/>
      <c r="HMN88" s="209"/>
      <c r="HMO88" s="209"/>
      <c r="HMP88" s="209"/>
      <c r="HMQ88" s="209"/>
      <c r="HMR88" s="209"/>
      <c r="HMS88" s="209"/>
      <c r="HMT88" s="209"/>
      <c r="HMU88" s="209"/>
      <c r="HMV88" s="209"/>
      <c r="HMW88" s="209"/>
      <c r="HMX88" s="209"/>
      <c r="HMY88" s="209"/>
      <c r="HMZ88" s="209"/>
      <c r="HNA88" s="209"/>
      <c r="HNB88" s="209"/>
      <c r="HNC88" s="209"/>
      <c r="HND88" s="209"/>
      <c r="HNE88" s="209"/>
      <c r="HNF88" s="209"/>
      <c r="HNG88" s="209"/>
      <c r="HNH88" s="209"/>
      <c r="HNI88" s="209"/>
      <c r="HNJ88" s="209"/>
      <c r="HNK88" s="209"/>
      <c r="HNL88" s="209"/>
      <c r="HNM88" s="209"/>
      <c r="HNN88" s="209"/>
      <c r="HNO88" s="209"/>
      <c r="HNP88" s="209"/>
      <c r="HNQ88" s="209"/>
      <c r="HNR88" s="209"/>
      <c r="HNS88" s="209"/>
      <c r="HNT88" s="209"/>
      <c r="HNU88" s="209"/>
      <c r="HNV88" s="209"/>
      <c r="HNW88" s="209"/>
      <c r="HNX88" s="209"/>
      <c r="HNY88" s="209"/>
      <c r="HNZ88" s="209"/>
      <c r="HOA88" s="209"/>
      <c r="HOB88" s="209"/>
      <c r="HOC88" s="209"/>
      <c r="HOD88" s="209"/>
      <c r="HOE88" s="209"/>
      <c r="HOF88" s="209"/>
      <c r="HOG88" s="209"/>
      <c r="HOH88" s="209"/>
      <c r="HOI88" s="209"/>
      <c r="HOJ88" s="209"/>
      <c r="HOK88" s="209"/>
      <c r="HOL88" s="209"/>
      <c r="HOM88" s="209"/>
      <c r="HON88" s="209"/>
      <c r="HOO88" s="209"/>
      <c r="HOP88" s="209"/>
      <c r="HOQ88" s="209"/>
      <c r="HOR88" s="209"/>
      <c r="HOS88" s="209"/>
      <c r="HOT88" s="209"/>
      <c r="HOU88" s="209"/>
      <c r="HOV88" s="209"/>
      <c r="HOW88" s="209"/>
      <c r="HOX88" s="209"/>
      <c r="HOY88" s="209"/>
      <c r="HOZ88" s="209"/>
      <c r="HPA88" s="209"/>
      <c r="HPB88" s="209"/>
      <c r="HPC88" s="209"/>
      <c r="HPD88" s="209"/>
      <c r="HPE88" s="209"/>
      <c r="HPF88" s="209"/>
      <c r="HPG88" s="209"/>
      <c r="HPH88" s="209"/>
      <c r="HPI88" s="209"/>
      <c r="HPJ88" s="209"/>
      <c r="HPK88" s="209"/>
      <c r="HPL88" s="209"/>
      <c r="HPM88" s="209"/>
      <c r="HPN88" s="209"/>
      <c r="HPO88" s="209"/>
      <c r="HPP88" s="209"/>
      <c r="HPQ88" s="209"/>
      <c r="HPR88" s="209"/>
      <c r="HPS88" s="209"/>
      <c r="HPT88" s="209"/>
      <c r="HPU88" s="209"/>
      <c r="HPV88" s="209"/>
      <c r="HPW88" s="209"/>
      <c r="HPX88" s="209"/>
      <c r="HPY88" s="209"/>
      <c r="HPZ88" s="209"/>
      <c r="HQA88" s="209"/>
      <c r="HQB88" s="209"/>
      <c r="HQC88" s="209"/>
      <c r="HQD88" s="209"/>
      <c r="HQE88" s="209"/>
      <c r="HQF88" s="209"/>
      <c r="HQG88" s="209"/>
      <c r="HQH88" s="209"/>
      <c r="HQI88" s="209"/>
      <c r="HQJ88" s="209"/>
      <c r="HQK88" s="209"/>
      <c r="HQL88" s="209"/>
      <c r="HQM88" s="209"/>
      <c r="HQN88" s="209"/>
      <c r="HQO88" s="209"/>
      <c r="HQP88" s="209"/>
      <c r="HQQ88" s="209"/>
      <c r="HQR88" s="209"/>
      <c r="HQS88" s="209"/>
      <c r="HQT88" s="209"/>
      <c r="HQU88" s="209"/>
      <c r="HQV88" s="209"/>
      <c r="HQW88" s="209"/>
      <c r="HQX88" s="209"/>
      <c r="HQY88" s="209"/>
      <c r="HQZ88" s="209"/>
      <c r="HRA88" s="209"/>
      <c r="HRB88" s="209"/>
      <c r="HRC88" s="209"/>
      <c r="HRD88" s="209"/>
      <c r="HRE88" s="209"/>
      <c r="HRF88" s="209"/>
      <c r="HRG88" s="209"/>
      <c r="HRH88" s="209"/>
      <c r="HRI88" s="209"/>
      <c r="HRJ88" s="209"/>
      <c r="HRK88" s="209"/>
      <c r="HRL88" s="209"/>
      <c r="HRM88" s="209"/>
      <c r="HRN88" s="209"/>
      <c r="HRO88" s="209"/>
      <c r="HRP88" s="209"/>
      <c r="HRQ88" s="209"/>
      <c r="HRR88" s="209"/>
      <c r="HRS88" s="209"/>
      <c r="HRT88" s="209"/>
      <c r="HRU88" s="209"/>
      <c r="HRV88" s="209"/>
      <c r="HRW88" s="209"/>
      <c r="HRX88" s="209"/>
      <c r="HRY88" s="209"/>
      <c r="HRZ88" s="209"/>
      <c r="HSA88" s="209"/>
      <c r="HSB88" s="209"/>
      <c r="HSC88" s="209"/>
      <c r="HSD88" s="209"/>
      <c r="HSE88" s="209"/>
      <c r="HSF88" s="209"/>
      <c r="HSG88" s="209"/>
      <c r="HSH88" s="209"/>
      <c r="HSI88" s="209"/>
      <c r="HSJ88" s="209"/>
      <c r="HSK88" s="209"/>
      <c r="HSL88" s="209"/>
      <c r="HSM88" s="209"/>
      <c r="HSN88" s="209"/>
      <c r="HSO88" s="209"/>
      <c r="HSP88" s="209"/>
      <c r="HSQ88" s="209"/>
      <c r="HSR88" s="209"/>
      <c r="HSS88" s="209"/>
      <c r="HST88" s="209"/>
      <c r="HSU88" s="209"/>
      <c r="HSV88" s="209"/>
      <c r="HSW88" s="209"/>
      <c r="HSX88" s="209"/>
      <c r="HSY88" s="209"/>
      <c r="HSZ88" s="209"/>
      <c r="HTA88" s="209"/>
      <c r="HTB88" s="209"/>
      <c r="HTC88" s="209"/>
      <c r="HTD88" s="209"/>
      <c r="HTE88" s="209"/>
      <c r="HTF88" s="209"/>
      <c r="HTG88" s="209"/>
      <c r="HTH88" s="209"/>
      <c r="HTI88" s="209"/>
      <c r="HTJ88" s="209"/>
      <c r="HTK88" s="209"/>
      <c r="HTL88" s="209"/>
      <c r="HTM88" s="209"/>
      <c r="HTN88" s="209"/>
      <c r="HTO88" s="209"/>
      <c r="HTP88" s="209"/>
      <c r="HTQ88" s="209"/>
      <c r="HTR88" s="209"/>
      <c r="HTS88" s="209"/>
      <c r="HTT88" s="209"/>
      <c r="HTU88" s="209"/>
      <c r="HTV88" s="209"/>
      <c r="HTW88" s="209"/>
      <c r="HTX88" s="209"/>
      <c r="HTY88" s="209"/>
      <c r="HTZ88" s="209"/>
      <c r="HUA88" s="209"/>
      <c r="HUB88" s="209"/>
      <c r="HUC88" s="209"/>
      <c r="HUD88" s="209"/>
      <c r="HUE88" s="209"/>
      <c r="HUF88" s="209"/>
      <c r="HUG88" s="209"/>
      <c r="HUH88" s="209"/>
      <c r="HUI88" s="209"/>
      <c r="HUJ88" s="209"/>
      <c r="HUK88" s="209"/>
      <c r="HUL88" s="209"/>
      <c r="HUM88" s="209"/>
      <c r="HUN88" s="209"/>
      <c r="HUO88" s="209"/>
      <c r="HUP88" s="209"/>
      <c r="HUQ88" s="209"/>
      <c r="HUR88" s="209"/>
      <c r="HUS88" s="209"/>
      <c r="HUT88" s="209"/>
      <c r="HUU88" s="209"/>
      <c r="HUV88" s="209"/>
      <c r="HUW88" s="209"/>
      <c r="HUX88" s="209"/>
      <c r="HUY88" s="209"/>
      <c r="HUZ88" s="209"/>
      <c r="HVA88" s="209"/>
      <c r="HVB88" s="209"/>
      <c r="HVC88" s="209"/>
      <c r="HVD88" s="209"/>
      <c r="HVE88" s="209"/>
      <c r="HVF88" s="209"/>
      <c r="HVG88" s="209"/>
      <c r="HVH88" s="209"/>
      <c r="HVI88" s="209"/>
      <c r="HVJ88" s="209"/>
      <c r="HVK88" s="209"/>
      <c r="HVL88" s="209"/>
      <c r="HVM88" s="209"/>
      <c r="HVN88" s="209"/>
      <c r="HVO88" s="209"/>
      <c r="HVP88" s="209"/>
      <c r="HVQ88" s="209"/>
      <c r="HVR88" s="209"/>
      <c r="HVS88" s="209"/>
      <c r="HVT88" s="209"/>
      <c r="HVU88" s="209"/>
      <c r="HVV88" s="209"/>
      <c r="HVW88" s="209"/>
      <c r="HVX88" s="209"/>
      <c r="HVY88" s="209"/>
      <c r="HVZ88" s="209"/>
      <c r="HWA88" s="209"/>
      <c r="HWB88" s="209"/>
      <c r="HWC88" s="209"/>
      <c r="HWD88" s="209"/>
      <c r="HWE88" s="209"/>
      <c r="HWF88" s="209"/>
      <c r="HWG88" s="209"/>
      <c r="HWH88" s="209"/>
      <c r="HWI88" s="209"/>
      <c r="HWJ88" s="209"/>
      <c r="HWK88" s="209"/>
      <c r="HWL88" s="209"/>
      <c r="HWM88" s="209"/>
      <c r="HWN88" s="209"/>
      <c r="HWO88" s="209"/>
      <c r="HWP88" s="209"/>
      <c r="HWQ88" s="209"/>
      <c r="HWR88" s="209"/>
      <c r="HWS88" s="209"/>
      <c r="HWT88" s="209"/>
      <c r="HWU88" s="209"/>
      <c r="HWV88" s="209"/>
      <c r="HWW88" s="209"/>
      <c r="HWX88" s="209"/>
      <c r="HWY88" s="209"/>
      <c r="HWZ88" s="209"/>
      <c r="HXA88" s="209"/>
      <c r="HXB88" s="209"/>
      <c r="HXC88" s="209"/>
      <c r="HXD88" s="209"/>
      <c r="HXE88" s="209"/>
      <c r="HXF88" s="209"/>
      <c r="HXG88" s="209"/>
      <c r="HXH88" s="209"/>
      <c r="HXI88" s="209"/>
      <c r="HXJ88" s="209"/>
      <c r="HXK88" s="209"/>
      <c r="HXL88" s="209"/>
      <c r="HXM88" s="209"/>
      <c r="HXN88" s="209"/>
      <c r="HXO88" s="209"/>
      <c r="HXP88" s="209"/>
      <c r="HXQ88" s="209"/>
      <c r="HXR88" s="209"/>
      <c r="HXS88" s="209"/>
      <c r="HXT88" s="209"/>
      <c r="HXU88" s="209"/>
      <c r="HXV88" s="209"/>
      <c r="HXW88" s="209"/>
      <c r="HXX88" s="209"/>
      <c r="HXY88" s="209"/>
      <c r="HXZ88" s="209"/>
      <c r="HYA88" s="209"/>
      <c r="HYB88" s="209"/>
      <c r="HYC88" s="209"/>
      <c r="HYD88" s="209"/>
      <c r="HYE88" s="209"/>
      <c r="HYF88" s="209"/>
      <c r="HYG88" s="209"/>
      <c r="HYH88" s="209"/>
      <c r="HYI88" s="209"/>
      <c r="HYJ88" s="209"/>
      <c r="HYK88" s="209"/>
      <c r="HYL88" s="209"/>
      <c r="HYM88" s="209"/>
      <c r="HYN88" s="209"/>
      <c r="HYO88" s="209"/>
      <c r="HYP88" s="209"/>
      <c r="HYQ88" s="209"/>
      <c r="HYR88" s="209"/>
      <c r="HYS88" s="209"/>
      <c r="HYT88" s="209"/>
      <c r="HYU88" s="209"/>
      <c r="HYV88" s="209"/>
      <c r="HYW88" s="209"/>
      <c r="HYX88" s="209"/>
      <c r="HYY88" s="209"/>
      <c r="HYZ88" s="209"/>
      <c r="HZA88" s="209"/>
      <c r="HZB88" s="209"/>
      <c r="HZC88" s="209"/>
      <c r="HZD88" s="209"/>
      <c r="HZE88" s="209"/>
      <c r="HZF88" s="209"/>
      <c r="HZG88" s="209"/>
      <c r="HZH88" s="209"/>
      <c r="HZI88" s="209"/>
      <c r="HZJ88" s="209"/>
      <c r="HZK88" s="209"/>
      <c r="HZL88" s="209"/>
      <c r="HZM88" s="209"/>
      <c r="HZN88" s="209"/>
      <c r="HZO88" s="209"/>
      <c r="HZP88" s="209"/>
      <c r="HZQ88" s="209"/>
      <c r="HZR88" s="209"/>
      <c r="HZS88" s="209"/>
      <c r="HZT88" s="209"/>
      <c r="HZU88" s="209"/>
      <c r="HZV88" s="209"/>
      <c r="HZW88" s="209"/>
      <c r="HZX88" s="209"/>
      <c r="HZY88" s="209"/>
      <c r="HZZ88" s="209"/>
      <c r="IAA88" s="209"/>
      <c r="IAB88" s="209"/>
      <c r="IAC88" s="209"/>
      <c r="IAD88" s="209"/>
      <c r="IAE88" s="209"/>
      <c r="IAF88" s="209"/>
      <c r="IAG88" s="209"/>
      <c r="IAH88" s="209"/>
      <c r="IAI88" s="209"/>
      <c r="IAJ88" s="209"/>
      <c r="IAK88" s="209"/>
      <c r="IAL88" s="209"/>
      <c r="IAM88" s="209"/>
      <c r="IAN88" s="209"/>
      <c r="IAO88" s="209"/>
      <c r="IAP88" s="209"/>
      <c r="IAQ88" s="209"/>
      <c r="IAR88" s="209"/>
      <c r="IAS88" s="209"/>
      <c r="IAT88" s="209"/>
      <c r="IAU88" s="209"/>
      <c r="IAV88" s="209"/>
      <c r="IAW88" s="209"/>
      <c r="IAX88" s="209"/>
      <c r="IAY88" s="209"/>
      <c r="IAZ88" s="209"/>
      <c r="IBA88" s="209"/>
      <c r="IBB88" s="209"/>
      <c r="IBC88" s="209"/>
      <c r="IBD88" s="209"/>
      <c r="IBE88" s="209"/>
      <c r="IBF88" s="209"/>
      <c r="IBG88" s="209"/>
      <c r="IBH88" s="209"/>
      <c r="IBI88" s="209"/>
      <c r="IBJ88" s="209"/>
      <c r="IBK88" s="209"/>
      <c r="IBL88" s="209"/>
      <c r="IBM88" s="209"/>
      <c r="IBN88" s="209"/>
      <c r="IBO88" s="209"/>
      <c r="IBP88" s="209"/>
      <c r="IBQ88" s="209"/>
      <c r="IBR88" s="209"/>
      <c r="IBS88" s="209"/>
      <c r="IBT88" s="209"/>
      <c r="IBU88" s="209"/>
      <c r="IBV88" s="209"/>
      <c r="IBW88" s="209"/>
      <c r="IBX88" s="209"/>
      <c r="IBY88" s="209"/>
      <c r="IBZ88" s="209"/>
      <c r="ICA88" s="209"/>
      <c r="ICB88" s="209"/>
      <c r="ICC88" s="209"/>
      <c r="ICD88" s="209"/>
      <c r="ICE88" s="209"/>
      <c r="ICF88" s="209"/>
      <c r="ICG88" s="209"/>
      <c r="ICH88" s="209"/>
      <c r="ICI88" s="209"/>
      <c r="ICJ88" s="209"/>
      <c r="ICK88" s="209"/>
      <c r="ICL88" s="209"/>
      <c r="ICM88" s="209"/>
      <c r="ICN88" s="209"/>
      <c r="ICO88" s="209"/>
      <c r="ICP88" s="209"/>
      <c r="ICQ88" s="209"/>
      <c r="ICR88" s="209"/>
      <c r="ICS88" s="209"/>
      <c r="ICT88" s="209"/>
      <c r="ICU88" s="209"/>
      <c r="ICV88" s="209"/>
      <c r="ICW88" s="209"/>
      <c r="ICX88" s="209"/>
      <c r="ICY88" s="209"/>
      <c r="ICZ88" s="209"/>
      <c r="IDA88" s="209"/>
      <c r="IDB88" s="209"/>
      <c r="IDC88" s="209"/>
      <c r="IDD88" s="209"/>
      <c r="IDE88" s="209"/>
      <c r="IDF88" s="209"/>
      <c r="IDG88" s="209"/>
      <c r="IDH88" s="209"/>
      <c r="IDI88" s="209"/>
      <c r="IDJ88" s="209"/>
      <c r="IDK88" s="209"/>
      <c r="IDL88" s="209"/>
      <c r="IDM88" s="209"/>
      <c r="IDN88" s="209"/>
      <c r="IDO88" s="209"/>
      <c r="IDP88" s="209"/>
      <c r="IDQ88" s="209"/>
      <c r="IDR88" s="209"/>
      <c r="IDS88" s="209"/>
      <c r="IDT88" s="209"/>
      <c r="IDU88" s="209"/>
      <c r="IDV88" s="209"/>
      <c r="IDW88" s="209"/>
      <c r="IDX88" s="209"/>
      <c r="IDY88" s="209"/>
      <c r="IDZ88" s="209"/>
      <c r="IEA88" s="209"/>
      <c r="IEB88" s="209"/>
      <c r="IEC88" s="209"/>
      <c r="IED88" s="209"/>
      <c r="IEE88" s="209"/>
      <c r="IEF88" s="209"/>
      <c r="IEG88" s="209"/>
      <c r="IEH88" s="209"/>
      <c r="IEI88" s="209"/>
      <c r="IEJ88" s="209"/>
      <c r="IEK88" s="209"/>
      <c r="IEL88" s="209"/>
      <c r="IEM88" s="209"/>
      <c r="IEN88" s="209"/>
      <c r="IEO88" s="209"/>
      <c r="IEP88" s="209"/>
      <c r="IEQ88" s="209"/>
      <c r="IER88" s="209"/>
      <c r="IES88" s="209"/>
      <c r="IET88" s="209"/>
      <c r="IEU88" s="209"/>
      <c r="IEV88" s="209"/>
      <c r="IEW88" s="209"/>
      <c r="IEX88" s="209"/>
      <c r="IEY88" s="209"/>
      <c r="IEZ88" s="209"/>
      <c r="IFA88" s="209"/>
      <c r="IFB88" s="209"/>
      <c r="IFC88" s="209"/>
      <c r="IFD88" s="209"/>
      <c r="IFE88" s="209"/>
      <c r="IFF88" s="209"/>
      <c r="IFG88" s="209"/>
      <c r="IFH88" s="209"/>
      <c r="IFI88" s="209"/>
      <c r="IFJ88" s="209"/>
      <c r="IFK88" s="209"/>
      <c r="IFL88" s="209"/>
      <c r="IFM88" s="209"/>
      <c r="IFN88" s="209"/>
      <c r="IFO88" s="209"/>
      <c r="IFP88" s="209"/>
      <c r="IFQ88" s="209"/>
      <c r="IFR88" s="209"/>
      <c r="IFS88" s="209"/>
      <c r="IFT88" s="209"/>
      <c r="IFU88" s="209"/>
      <c r="IFV88" s="209"/>
      <c r="IFW88" s="209"/>
      <c r="IFX88" s="209"/>
      <c r="IFY88" s="209"/>
      <c r="IFZ88" s="209"/>
      <c r="IGA88" s="209"/>
      <c r="IGB88" s="209"/>
      <c r="IGC88" s="209"/>
      <c r="IGD88" s="209"/>
      <c r="IGE88" s="209"/>
      <c r="IGF88" s="209"/>
      <c r="IGG88" s="209"/>
      <c r="IGH88" s="209"/>
      <c r="IGI88" s="209"/>
      <c r="IGJ88" s="209"/>
      <c r="IGK88" s="209"/>
      <c r="IGL88" s="209"/>
      <c r="IGM88" s="209"/>
      <c r="IGN88" s="209"/>
      <c r="IGO88" s="209"/>
      <c r="IGP88" s="209"/>
      <c r="IGQ88" s="209"/>
      <c r="IGR88" s="209"/>
      <c r="IGS88" s="209"/>
      <c r="IGT88" s="209"/>
      <c r="IGU88" s="209"/>
      <c r="IGV88" s="209"/>
      <c r="IGW88" s="209"/>
      <c r="IGX88" s="209"/>
      <c r="IGY88" s="209"/>
      <c r="IGZ88" s="209"/>
      <c r="IHA88" s="209"/>
      <c r="IHB88" s="209"/>
      <c r="IHC88" s="209"/>
      <c r="IHD88" s="209"/>
      <c r="IHE88" s="209"/>
      <c r="IHF88" s="209"/>
      <c r="IHG88" s="209"/>
      <c r="IHH88" s="209"/>
      <c r="IHI88" s="209"/>
      <c r="IHJ88" s="209"/>
      <c r="IHK88" s="209"/>
      <c r="IHL88" s="209"/>
      <c r="IHM88" s="209"/>
      <c r="IHN88" s="209"/>
      <c r="IHO88" s="209"/>
      <c r="IHP88" s="209"/>
      <c r="IHQ88" s="209"/>
      <c r="IHR88" s="209"/>
      <c r="IHS88" s="209"/>
      <c r="IHT88" s="209"/>
      <c r="IHU88" s="209"/>
      <c r="IHV88" s="209"/>
      <c r="IHW88" s="209"/>
      <c r="IHX88" s="209"/>
      <c r="IHY88" s="209"/>
      <c r="IHZ88" s="209"/>
      <c r="IIA88" s="209"/>
      <c r="IIB88" s="209"/>
      <c r="IIC88" s="209"/>
      <c r="IID88" s="209"/>
      <c r="IIE88" s="209"/>
      <c r="IIF88" s="209"/>
      <c r="IIG88" s="209"/>
      <c r="IIH88" s="209"/>
      <c r="III88" s="209"/>
      <c r="IIJ88" s="209"/>
      <c r="IIK88" s="209"/>
      <c r="IIL88" s="209"/>
      <c r="IIM88" s="209"/>
      <c r="IIN88" s="209"/>
      <c r="IIO88" s="209"/>
      <c r="IIP88" s="209"/>
      <c r="IIQ88" s="209"/>
      <c r="IIR88" s="209"/>
      <c r="IIS88" s="209"/>
      <c r="IIT88" s="209"/>
      <c r="IIU88" s="209"/>
      <c r="IIV88" s="209"/>
      <c r="IIW88" s="209"/>
      <c r="IIX88" s="209"/>
      <c r="IIY88" s="209"/>
      <c r="IIZ88" s="209"/>
      <c r="IJA88" s="209"/>
      <c r="IJB88" s="209"/>
      <c r="IJC88" s="209"/>
      <c r="IJD88" s="209"/>
      <c r="IJE88" s="209"/>
      <c r="IJF88" s="209"/>
      <c r="IJG88" s="209"/>
      <c r="IJH88" s="209"/>
      <c r="IJI88" s="209"/>
      <c r="IJJ88" s="209"/>
      <c r="IJK88" s="209"/>
      <c r="IJL88" s="209"/>
      <c r="IJM88" s="209"/>
      <c r="IJN88" s="209"/>
      <c r="IJO88" s="209"/>
      <c r="IJP88" s="209"/>
      <c r="IJQ88" s="209"/>
      <c r="IJR88" s="209"/>
      <c r="IJS88" s="209"/>
      <c r="IJT88" s="209"/>
      <c r="IJU88" s="209"/>
      <c r="IJV88" s="209"/>
      <c r="IJW88" s="209"/>
      <c r="IJX88" s="209"/>
      <c r="IJY88" s="209"/>
      <c r="IJZ88" s="209"/>
      <c r="IKA88" s="209"/>
      <c r="IKB88" s="209"/>
      <c r="IKC88" s="209"/>
      <c r="IKD88" s="209"/>
      <c r="IKE88" s="209"/>
      <c r="IKF88" s="209"/>
      <c r="IKG88" s="209"/>
      <c r="IKH88" s="209"/>
      <c r="IKI88" s="209"/>
      <c r="IKJ88" s="209"/>
      <c r="IKK88" s="209"/>
      <c r="IKL88" s="209"/>
      <c r="IKM88" s="209"/>
      <c r="IKN88" s="209"/>
      <c r="IKO88" s="209"/>
      <c r="IKP88" s="209"/>
      <c r="IKQ88" s="209"/>
      <c r="IKR88" s="209"/>
      <c r="IKS88" s="209"/>
      <c r="IKT88" s="209"/>
      <c r="IKU88" s="209"/>
      <c r="IKV88" s="209"/>
      <c r="IKW88" s="209"/>
      <c r="IKX88" s="209"/>
      <c r="IKY88" s="209"/>
      <c r="IKZ88" s="209"/>
      <c r="ILA88" s="209"/>
      <c r="ILB88" s="209"/>
      <c r="ILC88" s="209"/>
      <c r="ILD88" s="209"/>
      <c r="ILE88" s="209"/>
      <c r="ILF88" s="209"/>
      <c r="ILG88" s="209"/>
      <c r="ILH88" s="209"/>
      <c r="ILI88" s="209"/>
      <c r="ILJ88" s="209"/>
      <c r="ILK88" s="209"/>
      <c r="ILL88" s="209"/>
      <c r="ILM88" s="209"/>
      <c r="ILN88" s="209"/>
      <c r="ILO88" s="209"/>
      <c r="ILP88" s="209"/>
      <c r="ILQ88" s="209"/>
      <c r="ILR88" s="209"/>
      <c r="ILS88" s="209"/>
      <c r="ILT88" s="209"/>
      <c r="ILU88" s="209"/>
      <c r="ILV88" s="209"/>
      <c r="ILW88" s="209"/>
      <c r="ILX88" s="209"/>
      <c r="ILY88" s="209"/>
      <c r="ILZ88" s="209"/>
      <c r="IMA88" s="209"/>
      <c r="IMB88" s="209"/>
      <c r="IMC88" s="209"/>
      <c r="IMD88" s="209"/>
      <c r="IME88" s="209"/>
      <c r="IMF88" s="209"/>
      <c r="IMG88" s="209"/>
      <c r="IMH88" s="209"/>
      <c r="IMI88" s="209"/>
      <c r="IMJ88" s="209"/>
      <c r="IMK88" s="209"/>
      <c r="IML88" s="209"/>
      <c r="IMM88" s="209"/>
      <c r="IMN88" s="209"/>
      <c r="IMO88" s="209"/>
      <c r="IMP88" s="209"/>
      <c r="IMQ88" s="209"/>
      <c r="IMR88" s="209"/>
      <c r="IMS88" s="209"/>
      <c r="IMT88" s="209"/>
      <c r="IMU88" s="209"/>
      <c r="IMV88" s="209"/>
      <c r="IMW88" s="209"/>
      <c r="IMX88" s="209"/>
      <c r="IMY88" s="209"/>
      <c r="IMZ88" s="209"/>
      <c r="INA88" s="209"/>
      <c r="INB88" s="209"/>
      <c r="INC88" s="209"/>
      <c r="IND88" s="209"/>
      <c r="INE88" s="209"/>
      <c r="INF88" s="209"/>
      <c r="ING88" s="209"/>
      <c r="INH88" s="209"/>
      <c r="INI88" s="209"/>
      <c r="INJ88" s="209"/>
      <c r="INK88" s="209"/>
      <c r="INL88" s="209"/>
      <c r="INM88" s="209"/>
      <c r="INN88" s="209"/>
      <c r="INO88" s="209"/>
      <c r="INP88" s="209"/>
      <c r="INQ88" s="209"/>
      <c r="INR88" s="209"/>
      <c r="INS88" s="209"/>
      <c r="INT88" s="209"/>
      <c r="INU88" s="209"/>
      <c r="INV88" s="209"/>
      <c r="INW88" s="209"/>
      <c r="INX88" s="209"/>
      <c r="INY88" s="209"/>
      <c r="INZ88" s="209"/>
      <c r="IOA88" s="209"/>
      <c r="IOB88" s="209"/>
      <c r="IOC88" s="209"/>
      <c r="IOD88" s="209"/>
      <c r="IOE88" s="209"/>
      <c r="IOF88" s="209"/>
      <c r="IOG88" s="209"/>
      <c r="IOH88" s="209"/>
      <c r="IOI88" s="209"/>
      <c r="IOJ88" s="209"/>
      <c r="IOK88" s="209"/>
      <c r="IOL88" s="209"/>
      <c r="IOM88" s="209"/>
      <c r="ION88" s="209"/>
      <c r="IOO88" s="209"/>
      <c r="IOP88" s="209"/>
      <c r="IOQ88" s="209"/>
      <c r="IOR88" s="209"/>
      <c r="IOS88" s="209"/>
      <c r="IOT88" s="209"/>
      <c r="IOU88" s="209"/>
      <c r="IOV88" s="209"/>
      <c r="IOW88" s="209"/>
      <c r="IOX88" s="209"/>
      <c r="IOY88" s="209"/>
      <c r="IOZ88" s="209"/>
      <c r="IPA88" s="209"/>
      <c r="IPB88" s="209"/>
      <c r="IPC88" s="209"/>
      <c r="IPD88" s="209"/>
      <c r="IPE88" s="209"/>
      <c r="IPF88" s="209"/>
      <c r="IPG88" s="209"/>
      <c r="IPH88" s="209"/>
      <c r="IPI88" s="209"/>
      <c r="IPJ88" s="209"/>
      <c r="IPK88" s="209"/>
      <c r="IPL88" s="209"/>
      <c r="IPM88" s="209"/>
      <c r="IPN88" s="209"/>
      <c r="IPO88" s="209"/>
      <c r="IPP88" s="209"/>
      <c r="IPQ88" s="209"/>
      <c r="IPR88" s="209"/>
      <c r="IPS88" s="209"/>
      <c r="IPT88" s="209"/>
      <c r="IPU88" s="209"/>
      <c r="IPV88" s="209"/>
      <c r="IPW88" s="209"/>
      <c r="IPX88" s="209"/>
      <c r="IPY88" s="209"/>
      <c r="IPZ88" s="209"/>
      <c r="IQA88" s="209"/>
      <c r="IQB88" s="209"/>
      <c r="IQC88" s="209"/>
      <c r="IQD88" s="209"/>
      <c r="IQE88" s="209"/>
      <c r="IQF88" s="209"/>
      <c r="IQG88" s="209"/>
      <c r="IQH88" s="209"/>
      <c r="IQI88" s="209"/>
      <c r="IQJ88" s="209"/>
      <c r="IQK88" s="209"/>
      <c r="IQL88" s="209"/>
      <c r="IQM88" s="209"/>
      <c r="IQN88" s="209"/>
      <c r="IQO88" s="209"/>
      <c r="IQP88" s="209"/>
      <c r="IQQ88" s="209"/>
      <c r="IQR88" s="209"/>
      <c r="IQS88" s="209"/>
      <c r="IQT88" s="209"/>
      <c r="IQU88" s="209"/>
      <c r="IQV88" s="209"/>
      <c r="IQW88" s="209"/>
      <c r="IQX88" s="209"/>
      <c r="IQY88" s="209"/>
      <c r="IQZ88" s="209"/>
      <c r="IRA88" s="209"/>
      <c r="IRB88" s="209"/>
      <c r="IRC88" s="209"/>
      <c r="IRD88" s="209"/>
      <c r="IRE88" s="209"/>
      <c r="IRF88" s="209"/>
      <c r="IRG88" s="209"/>
      <c r="IRH88" s="209"/>
      <c r="IRI88" s="209"/>
      <c r="IRJ88" s="209"/>
      <c r="IRK88" s="209"/>
      <c r="IRL88" s="209"/>
      <c r="IRM88" s="209"/>
      <c r="IRN88" s="209"/>
      <c r="IRO88" s="209"/>
      <c r="IRP88" s="209"/>
      <c r="IRQ88" s="209"/>
      <c r="IRR88" s="209"/>
      <c r="IRS88" s="209"/>
      <c r="IRT88" s="209"/>
      <c r="IRU88" s="209"/>
      <c r="IRV88" s="209"/>
      <c r="IRW88" s="209"/>
      <c r="IRX88" s="209"/>
      <c r="IRY88" s="209"/>
      <c r="IRZ88" s="209"/>
      <c r="ISA88" s="209"/>
      <c r="ISB88" s="209"/>
      <c r="ISC88" s="209"/>
      <c r="ISD88" s="209"/>
      <c r="ISE88" s="209"/>
      <c r="ISF88" s="209"/>
      <c r="ISG88" s="209"/>
      <c r="ISH88" s="209"/>
      <c r="ISI88" s="209"/>
      <c r="ISJ88" s="209"/>
      <c r="ISK88" s="209"/>
      <c r="ISL88" s="209"/>
      <c r="ISM88" s="209"/>
      <c r="ISN88" s="209"/>
      <c r="ISO88" s="209"/>
      <c r="ISP88" s="209"/>
      <c r="ISQ88" s="209"/>
      <c r="ISR88" s="209"/>
      <c r="ISS88" s="209"/>
      <c r="IST88" s="209"/>
      <c r="ISU88" s="209"/>
      <c r="ISV88" s="209"/>
      <c r="ISW88" s="209"/>
      <c r="ISX88" s="209"/>
      <c r="ISY88" s="209"/>
      <c r="ISZ88" s="209"/>
      <c r="ITA88" s="209"/>
      <c r="ITB88" s="209"/>
      <c r="ITC88" s="209"/>
      <c r="ITD88" s="209"/>
      <c r="ITE88" s="209"/>
      <c r="ITF88" s="209"/>
      <c r="ITG88" s="209"/>
      <c r="ITH88" s="209"/>
      <c r="ITI88" s="209"/>
      <c r="ITJ88" s="209"/>
      <c r="ITK88" s="209"/>
      <c r="ITL88" s="209"/>
      <c r="ITM88" s="209"/>
      <c r="ITN88" s="209"/>
      <c r="ITO88" s="209"/>
      <c r="ITP88" s="209"/>
      <c r="ITQ88" s="209"/>
      <c r="ITR88" s="209"/>
      <c r="ITS88" s="209"/>
      <c r="ITT88" s="209"/>
      <c r="ITU88" s="209"/>
      <c r="ITV88" s="209"/>
      <c r="ITW88" s="209"/>
      <c r="ITX88" s="209"/>
      <c r="ITY88" s="209"/>
      <c r="ITZ88" s="209"/>
      <c r="IUA88" s="209"/>
      <c r="IUB88" s="209"/>
      <c r="IUC88" s="209"/>
      <c r="IUD88" s="209"/>
      <c r="IUE88" s="209"/>
      <c r="IUF88" s="209"/>
      <c r="IUG88" s="209"/>
      <c r="IUH88" s="209"/>
      <c r="IUI88" s="209"/>
      <c r="IUJ88" s="209"/>
      <c r="IUK88" s="209"/>
      <c r="IUL88" s="209"/>
      <c r="IUM88" s="209"/>
      <c r="IUN88" s="209"/>
      <c r="IUO88" s="209"/>
      <c r="IUP88" s="209"/>
      <c r="IUQ88" s="209"/>
      <c r="IUR88" s="209"/>
      <c r="IUS88" s="209"/>
      <c r="IUT88" s="209"/>
      <c r="IUU88" s="209"/>
      <c r="IUV88" s="209"/>
      <c r="IUW88" s="209"/>
      <c r="IUX88" s="209"/>
      <c r="IUY88" s="209"/>
      <c r="IUZ88" s="209"/>
      <c r="IVA88" s="209"/>
      <c r="IVB88" s="209"/>
      <c r="IVC88" s="209"/>
      <c r="IVD88" s="209"/>
      <c r="IVE88" s="209"/>
      <c r="IVF88" s="209"/>
      <c r="IVG88" s="209"/>
      <c r="IVH88" s="209"/>
      <c r="IVI88" s="209"/>
      <c r="IVJ88" s="209"/>
      <c r="IVK88" s="209"/>
      <c r="IVL88" s="209"/>
      <c r="IVM88" s="209"/>
      <c r="IVN88" s="209"/>
      <c r="IVO88" s="209"/>
      <c r="IVP88" s="209"/>
      <c r="IVQ88" s="209"/>
      <c r="IVR88" s="209"/>
      <c r="IVS88" s="209"/>
      <c r="IVT88" s="209"/>
      <c r="IVU88" s="209"/>
      <c r="IVV88" s="209"/>
      <c r="IVW88" s="209"/>
      <c r="IVX88" s="209"/>
      <c r="IVY88" s="209"/>
      <c r="IVZ88" s="209"/>
      <c r="IWA88" s="209"/>
      <c r="IWB88" s="209"/>
      <c r="IWC88" s="209"/>
      <c r="IWD88" s="209"/>
      <c r="IWE88" s="209"/>
      <c r="IWF88" s="209"/>
      <c r="IWG88" s="209"/>
      <c r="IWH88" s="209"/>
      <c r="IWI88" s="209"/>
      <c r="IWJ88" s="209"/>
      <c r="IWK88" s="209"/>
      <c r="IWL88" s="209"/>
      <c r="IWM88" s="209"/>
      <c r="IWN88" s="209"/>
      <c r="IWO88" s="209"/>
      <c r="IWP88" s="209"/>
      <c r="IWQ88" s="209"/>
      <c r="IWR88" s="209"/>
      <c r="IWS88" s="209"/>
      <c r="IWT88" s="209"/>
      <c r="IWU88" s="209"/>
      <c r="IWV88" s="209"/>
      <c r="IWW88" s="209"/>
      <c r="IWX88" s="209"/>
      <c r="IWY88" s="209"/>
      <c r="IWZ88" s="209"/>
      <c r="IXA88" s="209"/>
      <c r="IXB88" s="209"/>
      <c r="IXC88" s="209"/>
      <c r="IXD88" s="209"/>
      <c r="IXE88" s="209"/>
      <c r="IXF88" s="209"/>
      <c r="IXG88" s="209"/>
      <c r="IXH88" s="209"/>
      <c r="IXI88" s="209"/>
      <c r="IXJ88" s="209"/>
      <c r="IXK88" s="209"/>
      <c r="IXL88" s="209"/>
      <c r="IXM88" s="209"/>
      <c r="IXN88" s="209"/>
      <c r="IXO88" s="209"/>
      <c r="IXP88" s="209"/>
      <c r="IXQ88" s="209"/>
      <c r="IXR88" s="209"/>
      <c r="IXS88" s="209"/>
      <c r="IXT88" s="209"/>
      <c r="IXU88" s="209"/>
      <c r="IXV88" s="209"/>
      <c r="IXW88" s="209"/>
      <c r="IXX88" s="209"/>
      <c r="IXY88" s="209"/>
      <c r="IXZ88" s="209"/>
      <c r="IYA88" s="209"/>
      <c r="IYB88" s="209"/>
      <c r="IYC88" s="209"/>
      <c r="IYD88" s="209"/>
      <c r="IYE88" s="209"/>
      <c r="IYF88" s="209"/>
      <c r="IYG88" s="209"/>
      <c r="IYH88" s="209"/>
      <c r="IYI88" s="209"/>
      <c r="IYJ88" s="209"/>
      <c r="IYK88" s="209"/>
      <c r="IYL88" s="209"/>
      <c r="IYM88" s="209"/>
      <c r="IYN88" s="209"/>
      <c r="IYO88" s="209"/>
      <c r="IYP88" s="209"/>
      <c r="IYQ88" s="209"/>
      <c r="IYR88" s="209"/>
      <c r="IYS88" s="209"/>
      <c r="IYT88" s="209"/>
      <c r="IYU88" s="209"/>
      <c r="IYV88" s="209"/>
      <c r="IYW88" s="209"/>
      <c r="IYX88" s="209"/>
      <c r="IYY88" s="209"/>
      <c r="IYZ88" s="209"/>
      <c r="IZA88" s="209"/>
      <c r="IZB88" s="209"/>
      <c r="IZC88" s="209"/>
      <c r="IZD88" s="209"/>
      <c r="IZE88" s="209"/>
      <c r="IZF88" s="209"/>
      <c r="IZG88" s="209"/>
      <c r="IZH88" s="209"/>
      <c r="IZI88" s="209"/>
      <c r="IZJ88" s="209"/>
      <c r="IZK88" s="209"/>
      <c r="IZL88" s="209"/>
      <c r="IZM88" s="209"/>
      <c r="IZN88" s="209"/>
      <c r="IZO88" s="209"/>
      <c r="IZP88" s="209"/>
      <c r="IZQ88" s="209"/>
      <c r="IZR88" s="209"/>
      <c r="IZS88" s="209"/>
      <c r="IZT88" s="209"/>
      <c r="IZU88" s="209"/>
      <c r="IZV88" s="209"/>
      <c r="IZW88" s="209"/>
      <c r="IZX88" s="209"/>
      <c r="IZY88" s="209"/>
      <c r="IZZ88" s="209"/>
      <c r="JAA88" s="209"/>
      <c r="JAB88" s="209"/>
      <c r="JAC88" s="209"/>
      <c r="JAD88" s="209"/>
      <c r="JAE88" s="209"/>
      <c r="JAF88" s="209"/>
      <c r="JAG88" s="209"/>
      <c r="JAH88" s="209"/>
      <c r="JAI88" s="209"/>
      <c r="JAJ88" s="209"/>
      <c r="JAK88" s="209"/>
      <c r="JAL88" s="209"/>
      <c r="JAM88" s="209"/>
      <c r="JAN88" s="209"/>
      <c r="JAO88" s="209"/>
      <c r="JAP88" s="209"/>
      <c r="JAQ88" s="209"/>
      <c r="JAR88" s="209"/>
      <c r="JAS88" s="209"/>
      <c r="JAT88" s="209"/>
      <c r="JAU88" s="209"/>
      <c r="JAV88" s="209"/>
      <c r="JAW88" s="209"/>
      <c r="JAX88" s="209"/>
      <c r="JAY88" s="209"/>
      <c r="JAZ88" s="209"/>
      <c r="JBA88" s="209"/>
      <c r="JBB88" s="209"/>
      <c r="JBC88" s="209"/>
      <c r="JBD88" s="209"/>
      <c r="JBE88" s="209"/>
      <c r="JBF88" s="209"/>
      <c r="JBG88" s="209"/>
      <c r="JBH88" s="209"/>
      <c r="JBI88" s="209"/>
      <c r="JBJ88" s="209"/>
      <c r="JBK88" s="209"/>
      <c r="JBL88" s="209"/>
      <c r="JBM88" s="209"/>
      <c r="JBN88" s="209"/>
      <c r="JBO88" s="209"/>
      <c r="JBP88" s="209"/>
      <c r="JBQ88" s="209"/>
      <c r="JBR88" s="209"/>
      <c r="JBS88" s="209"/>
      <c r="JBT88" s="209"/>
      <c r="JBU88" s="209"/>
      <c r="JBV88" s="209"/>
      <c r="JBW88" s="209"/>
      <c r="JBX88" s="209"/>
      <c r="JBY88" s="209"/>
      <c r="JBZ88" s="209"/>
      <c r="JCA88" s="209"/>
      <c r="JCB88" s="209"/>
      <c r="JCC88" s="209"/>
      <c r="JCD88" s="209"/>
      <c r="JCE88" s="209"/>
      <c r="JCF88" s="209"/>
      <c r="JCG88" s="209"/>
      <c r="JCH88" s="209"/>
      <c r="JCI88" s="209"/>
      <c r="JCJ88" s="209"/>
      <c r="JCK88" s="209"/>
      <c r="JCL88" s="209"/>
      <c r="JCM88" s="209"/>
      <c r="JCN88" s="209"/>
      <c r="JCO88" s="209"/>
      <c r="JCP88" s="209"/>
      <c r="JCQ88" s="209"/>
      <c r="JCR88" s="209"/>
      <c r="JCS88" s="209"/>
      <c r="JCT88" s="209"/>
      <c r="JCU88" s="209"/>
      <c r="JCV88" s="209"/>
      <c r="JCW88" s="209"/>
      <c r="JCX88" s="209"/>
      <c r="JCY88" s="209"/>
      <c r="JCZ88" s="209"/>
      <c r="JDA88" s="209"/>
      <c r="JDB88" s="209"/>
      <c r="JDC88" s="209"/>
      <c r="JDD88" s="209"/>
      <c r="JDE88" s="209"/>
      <c r="JDF88" s="209"/>
      <c r="JDG88" s="209"/>
      <c r="JDH88" s="209"/>
      <c r="JDI88" s="209"/>
      <c r="JDJ88" s="209"/>
      <c r="JDK88" s="209"/>
      <c r="JDL88" s="209"/>
      <c r="JDM88" s="209"/>
      <c r="JDN88" s="209"/>
      <c r="JDO88" s="209"/>
      <c r="JDP88" s="209"/>
      <c r="JDQ88" s="209"/>
      <c r="JDR88" s="209"/>
      <c r="JDS88" s="209"/>
      <c r="JDT88" s="209"/>
      <c r="JDU88" s="209"/>
      <c r="JDV88" s="209"/>
      <c r="JDW88" s="209"/>
      <c r="JDX88" s="209"/>
      <c r="JDY88" s="209"/>
      <c r="JDZ88" s="209"/>
      <c r="JEA88" s="209"/>
      <c r="JEB88" s="209"/>
      <c r="JEC88" s="209"/>
      <c r="JED88" s="209"/>
      <c r="JEE88" s="209"/>
      <c r="JEF88" s="209"/>
      <c r="JEG88" s="209"/>
      <c r="JEH88" s="209"/>
      <c r="JEI88" s="209"/>
      <c r="JEJ88" s="209"/>
      <c r="JEK88" s="209"/>
      <c r="JEL88" s="209"/>
      <c r="JEM88" s="209"/>
      <c r="JEN88" s="209"/>
      <c r="JEO88" s="209"/>
      <c r="JEP88" s="209"/>
      <c r="JEQ88" s="209"/>
      <c r="JER88" s="209"/>
      <c r="JES88" s="209"/>
      <c r="JET88" s="209"/>
      <c r="JEU88" s="209"/>
      <c r="JEV88" s="209"/>
      <c r="JEW88" s="209"/>
      <c r="JEX88" s="209"/>
      <c r="JEY88" s="209"/>
      <c r="JEZ88" s="209"/>
      <c r="JFA88" s="209"/>
      <c r="JFB88" s="209"/>
      <c r="JFC88" s="209"/>
      <c r="JFD88" s="209"/>
      <c r="JFE88" s="209"/>
      <c r="JFF88" s="209"/>
      <c r="JFG88" s="209"/>
      <c r="JFH88" s="209"/>
      <c r="JFI88" s="209"/>
      <c r="JFJ88" s="209"/>
      <c r="JFK88" s="209"/>
      <c r="JFL88" s="209"/>
      <c r="JFM88" s="209"/>
      <c r="JFN88" s="209"/>
      <c r="JFO88" s="209"/>
      <c r="JFP88" s="209"/>
      <c r="JFQ88" s="209"/>
      <c r="JFR88" s="209"/>
      <c r="JFS88" s="209"/>
      <c r="JFT88" s="209"/>
      <c r="JFU88" s="209"/>
      <c r="JFV88" s="209"/>
      <c r="JFW88" s="209"/>
      <c r="JFX88" s="209"/>
      <c r="JFY88" s="209"/>
      <c r="JFZ88" s="209"/>
      <c r="JGA88" s="209"/>
      <c r="JGB88" s="209"/>
      <c r="JGC88" s="209"/>
      <c r="JGD88" s="209"/>
      <c r="JGE88" s="209"/>
      <c r="JGF88" s="209"/>
      <c r="JGG88" s="209"/>
      <c r="JGH88" s="209"/>
      <c r="JGI88" s="209"/>
      <c r="JGJ88" s="209"/>
      <c r="JGK88" s="209"/>
      <c r="JGL88" s="209"/>
      <c r="JGM88" s="209"/>
      <c r="JGN88" s="209"/>
      <c r="JGO88" s="209"/>
      <c r="JGP88" s="209"/>
      <c r="JGQ88" s="209"/>
      <c r="JGR88" s="209"/>
      <c r="JGS88" s="209"/>
      <c r="JGT88" s="209"/>
      <c r="JGU88" s="209"/>
      <c r="JGV88" s="209"/>
      <c r="JGW88" s="209"/>
      <c r="JGX88" s="209"/>
      <c r="JGY88" s="209"/>
      <c r="JGZ88" s="209"/>
      <c r="JHA88" s="209"/>
      <c r="JHB88" s="209"/>
      <c r="JHC88" s="209"/>
      <c r="JHD88" s="209"/>
      <c r="JHE88" s="209"/>
      <c r="JHF88" s="209"/>
      <c r="JHG88" s="209"/>
      <c r="JHH88" s="209"/>
      <c r="JHI88" s="209"/>
      <c r="JHJ88" s="209"/>
      <c r="JHK88" s="209"/>
      <c r="JHL88" s="209"/>
      <c r="JHM88" s="209"/>
      <c r="JHN88" s="209"/>
      <c r="JHO88" s="209"/>
      <c r="JHP88" s="209"/>
      <c r="JHQ88" s="209"/>
      <c r="JHR88" s="209"/>
      <c r="JHS88" s="209"/>
      <c r="JHT88" s="209"/>
      <c r="JHU88" s="209"/>
      <c r="JHV88" s="209"/>
      <c r="JHW88" s="209"/>
      <c r="JHX88" s="209"/>
      <c r="JHY88" s="209"/>
      <c r="JHZ88" s="209"/>
      <c r="JIA88" s="209"/>
      <c r="JIB88" s="209"/>
      <c r="JIC88" s="209"/>
      <c r="JID88" s="209"/>
      <c r="JIE88" s="209"/>
      <c r="JIF88" s="209"/>
      <c r="JIG88" s="209"/>
      <c r="JIH88" s="209"/>
      <c r="JII88" s="209"/>
      <c r="JIJ88" s="209"/>
      <c r="JIK88" s="209"/>
      <c r="JIL88" s="209"/>
      <c r="JIM88" s="209"/>
      <c r="JIN88" s="209"/>
      <c r="JIO88" s="209"/>
      <c r="JIP88" s="209"/>
      <c r="JIQ88" s="209"/>
      <c r="JIR88" s="209"/>
      <c r="JIS88" s="209"/>
      <c r="JIT88" s="209"/>
      <c r="JIU88" s="209"/>
      <c r="JIV88" s="209"/>
      <c r="JIW88" s="209"/>
      <c r="JIX88" s="209"/>
      <c r="JIY88" s="209"/>
      <c r="JIZ88" s="209"/>
      <c r="JJA88" s="209"/>
      <c r="JJB88" s="209"/>
      <c r="JJC88" s="209"/>
      <c r="JJD88" s="209"/>
      <c r="JJE88" s="209"/>
      <c r="JJF88" s="209"/>
      <c r="JJG88" s="209"/>
      <c r="JJH88" s="209"/>
      <c r="JJI88" s="209"/>
      <c r="JJJ88" s="209"/>
      <c r="JJK88" s="209"/>
      <c r="JJL88" s="209"/>
      <c r="JJM88" s="209"/>
      <c r="JJN88" s="209"/>
      <c r="JJO88" s="209"/>
      <c r="JJP88" s="209"/>
      <c r="JJQ88" s="209"/>
      <c r="JJR88" s="209"/>
      <c r="JJS88" s="209"/>
      <c r="JJT88" s="209"/>
      <c r="JJU88" s="209"/>
      <c r="JJV88" s="209"/>
      <c r="JJW88" s="209"/>
      <c r="JJX88" s="209"/>
      <c r="JJY88" s="209"/>
      <c r="JJZ88" s="209"/>
      <c r="JKA88" s="209"/>
      <c r="JKB88" s="209"/>
      <c r="JKC88" s="209"/>
      <c r="JKD88" s="209"/>
      <c r="JKE88" s="209"/>
      <c r="JKF88" s="209"/>
      <c r="JKG88" s="209"/>
      <c r="JKH88" s="209"/>
      <c r="JKI88" s="209"/>
      <c r="JKJ88" s="209"/>
      <c r="JKK88" s="209"/>
      <c r="JKL88" s="209"/>
      <c r="JKM88" s="209"/>
      <c r="JKN88" s="209"/>
      <c r="JKO88" s="209"/>
      <c r="JKP88" s="209"/>
      <c r="JKQ88" s="209"/>
      <c r="JKR88" s="209"/>
      <c r="JKS88" s="209"/>
      <c r="JKT88" s="209"/>
      <c r="JKU88" s="209"/>
      <c r="JKV88" s="209"/>
      <c r="JKW88" s="209"/>
      <c r="JKX88" s="209"/>
      <c r="JKY88" s="209"/>
      <c r="JKZ88" s="209"/>
      <c r="JLA88" s="209"/>
      <c r="JLB88" s="209"/>
      <c r="JLC88" s="209"/>
      <c r="JLD88" s="209"/>
      <c r="JLE88" s="209"/>
      <c r="JLF88" s="209"/>
      <c r="JLG88" s="209"/>
      <c r="JLH88" s="209"/>
      <c r="JLI88" s="209"/>
      <c r="JLJ88" s="209"/>
      <c r="JLK88" s="209"/>
      <c r="JLL88" s="209"/>
      <c r="JLM88" s="209"/>
      <c r="JLN88" s="209"/>
      <c r="JLO88" s="209"/>
      <c r="JLP88" s="209"/>
      <c r="JLQ88" s="209"/>
      <c r="JLR88" s="209"/>
      <c r="JLS88" s="209"/>
      <c r="JLT88" s="209"/>
      <c r="JLU88" s="209"/>
      <c r="JLV88" s="209"/>
      <c r="JLW88" s="209"/>
      <c r="JLX88" s="209"/>
      <c r="JLY88" s="209"/>
      <c r="JLZ88" s="209"/>
      <c r="JMA88" s="209"/>
      <c r="JMB88" s="209"/>
      <c r="JMC88" s="209"/>
      <c r="JMD88" s="209"/>
      <c r="JME88" s="209"/>
      <c r="JMF88" s="209"/>
      <c r="JMG88" s="209"/>
      <c r="JMH88" s="209"/>
      <c r="JMI88" s="209"/>
      <c r="JMJ88" s="209"/>
      <c r="JMK88" s="209"/>
      <c r="JML88" s="209"/>
      <c r="JMM88" s="209"/>
      <c r="JMN88" s="209"/>
      <c r="JMO88" s="209"/>
      <c r="JMP88" s="209"/>
      <c r="JMQ88" s="209"/>
      <c r="JMR88" s="209"/>
      <c r="JMS88" s="209"/>
      <c r="JMT88" s="209"/>
      <c r="JMU88" s="209"/>
      <c r="JMV88" s="209"/>
      <c r="JMW88" s="209"/>
      <c r="JMX88" s="209"/>
      <c r="JMY88" s="209"/>
      <c r="JMZ88" s="209"/>
      <c r="JNA88" s="209"/>
      <c r="JNB88" s="209"/>
      <c r="JNC88" s="209"/>
      <c r="JND88" s="209"/>
      <c r="JNE88" s="209"/>
      <c r="JNF88" s="209"/>
      <c r="JNG88" s="209"/>
      <c r="JNH88" s="209"/>
      <c r="JNI88" s="209"/>
      <c r="JNJ88" s="209"/>
      <c r="JNK88" s="209"/>
      <c r="JNL88" s="209"/>
      <c r="JNM88" s="209"/>
      <c r="JNN88" s="209"/>
      <c r="JNO88" s="209"/>
      <c r="JNP88" s="209"/>
      <c r="JNQ88" s="209"/>
      <c r="JNR88" s="209"/>
      <c r="JNS88" s="209"/>
      <c r="JNT88" s="209"/>
      <c r="JNU88" s="209"/>
      <c r="JNV88" s="209"/>
      <c r="JNW88" s="209"/>
      <c r="JNX88" s="209"/>
      <c r="JNY88" s="209"/>
      <c r="JNZ88" s="209"/>
      <c r="JOA88" s="209"/>
      <c r="JOB88" s="209"/>
      <c r="JOC88" s="209"/>
      <c r="JOD88" s="209"/>
      <c r="JOE88" s="209"/>
      <c r="JOF88" s="209"/>
      <c r="JOG88" s="209"/>
      <c r="JOH88" s="209"/>
      <c r="JOI88" s="209"/>
      <c r="JOJ88" s="209"/>
      <c r="JOK88" s="209"/>
      <c r="JOL88" s="209"/>
      <c r="JOM88" s="209"/>
      <c r="JON88" s="209"/>
      <c r="JOO88" s="209"/>
      <c r="JOP88" s="209"/>
      <c r="JOQ88" s="209"/>
      <c r="JOR88" s="209"/>
      <c r="JOS88" s="209"/>
      <c r="JOT88" s="209"/>
      <c r="JOU88" s="209"/>
      <c r="JOV88" s="209"/>
      <c r="JOW88" s="209"/>
      <c r="JOX88" s="209"/>
      <c r="JOY88" s="209"/>
      <c r="JOZ88" s="209"/>
      <c r="JPA88" s="209"/>
      <c r="JPB88" s="209"/>
      <c r="JPC88" s="209"/>
      <c r="JPD88" s="209"/>
      <c r="JPE88" s="209"/>
      <c r="JPF88" s="209"/>
      <c r="JPG88" s="209"/>
      <c r="JPH88" s="209"/>
      <c r="JPI88" s="209"/>
      <c r="JPJ88" s="209"/>
      <c r="JPK88" s="209"/>
      <c r="JPL88" s="209"/>
      <c r="JPM88" s="209"/>
      <c r="JPN88" s="209"/>
      <c r="JPO88" s="209"/>
      <c r="JPP88" s="209"/>
      <c r="JPQ88" s="209"/>
      <c r="JPR88" s="209"/>
      <c r="JPS88" s="209"/>
      <c r="JPT88" s="209"/>
      <c r="JPU88" s="209"/>
      <c r="JPV88" s="209"/>
      <c r="JPW88" s="209"/>
      <c r="JPX88" s="209"/>
      <c r="JPY88" s="209"/>
      <c r="JPZ88" s="209"/>
      <c r="JQA88" s="209"/>
      <c r="JQB88" s="209"/>
      <c r="JQC88" s="209"/>
      <c r="JQD88" s="209"/>
      <c r="JQE88" s="209"/>
      <c r="JQF88" s="209"/>
      <c r="JQG88" s="209"/>
      <c r="JQH88" s="209"/>
      <c r="JQI88" s="209"/>
      <c r="JQJ88" s="209"/>
      <c r="JQK88" s="209"/>
      <c r="JQL88" s="209"/>
      <c r="JQM88" s="209"/>
      <c r="JQN88" s="209"/>
      <c r="JQO88" s="209"/>
      <c r="JQP88" s="209"/>
      <c r="JQQ88" s="209"/>
      <c r="JQR88" s="209"/>
      <c r="JQS88" s="209"/>
      <c r="JQT88" s="209"/>
      <c r="JQU88" s="209"/>
      <c r="JQV88" s="209"/>
      <c r="JQW88" s="209"/>
      <c r="JQX88" s="209"/>
      <c r="JQY88" s="209"/>
      <c r="JQZ88" s="209"/>
      <c r="JRA88" s="209"/>
      <c r="JRB88" s="209"/>
      <c r="JRC88" s="209"/>
      <c r="JRD88" s="209"/>
      <c r="JRE88" s="209"/>
      <c r="JRF88" s="209"/>
      <c r="JRG88" s="209"/>
      <c r="JRH88" s="209"/>
      <c r="JRI88" s="209"/>
      <c r="JRJ88" s="209"/>
      <c r="JRK88" s="209"/>
      <c r="JRL88" s="209"/>
      <c r="JRM88" s="209"/>
      <c r="JRN88" s="209"/>
      <c r="JRO88" s="209"/>
      <c r="JRP88" s="209"/>
      <c r="JRQ88" s="209"/>
      <c r="JRR88" s="209"/>
      <c r="JRS88" s="209"/>
      <c r="JRT88" s="209"/>
      <c r="JRU88" s="209"/>
      <c r="JRV88" s="209"/>
      <c r="JRW88" s="209"/>
      <c r="JRX88" s="209"/>
      <c r="JRY88" s="209"/>
      <c r="JRZ88" s="209"/>
      <c r="JSA88" s="209"/>
      <c r="JSB88" s="209"/>
      <c r="JSC88" s="209"/>
      <c r="JSD88" s="209"/>
      <c r="JSE88" s="209"/>
      <c r="JSF88" s="209"/>
      <c r="JSG88" s="209"/>
      <c r="JSH88" s="209"/>
      <c r="JSI88" s="209"/>
      <c r="JSJ88" s="209"/>
      <c r="JSK88" s="209"/>
      <c r="JSL88" s="209"/>
      <c r="JSM88" s="209"/>
      <c r="JSN88" s="209"/>
      <c r="JSO88" s="209"/>
      <c r="JSP88" s="209"/>
      <c r="JSQ88" s="209"/>
      <c r="JSR88" s="209"/>
      <c r="JSS88" s="209"/>
      <c r="JST88" s="209"/>
      <c r="JSU88" s="209"/>
      <c r="JSV88" s="209"/>
      <c r="JSW88" s="209"/>
      <c r="JSX88" s="209"/>
      <c r="JSY88" s="209"/>
      <c r="JSZ88" s="209"/>
      <c r="JTA88" s="209"/>
      <c r="JTB88" s="209"/>
      <c r="JTC88" s="209"/>
      <c r="JTD88" s="209"/>
      <c r="JTE88" s="209"/>
      <c r="JTF88" s="209"/>
      <c r="JTG88" s="209"/>
      <c r="JTH88" s="209"/>
      <c r="JTI88" s="209"/>
      <c r="JTJ88" s="209"/>
      <c r="JTK88" s="209"/>
      <c r="JTL88" s="209"/>
      <c r="JTM88" s="209"/>
      <c r="JTN88" s="209"/>
      <c r="JTO88" s="209"/>
      <c r="JTP88" s="209"/>
      <c r="JTQ88" s="209"/>
      <c r="JTR88" s="209"/>
      <c r="JTS88" s="209"/>
      <c r="JTT88" s="209"/>
      <c r="JTU88" s="209"/>
      <c r="JTV88" s="209"/>
      <c r="JTW88" s="209"/>
      <c r="JTX88" s="209"/>
      <c r="JTY88" s="209"/>
      <c r="JTZ88" s="209"/>
      <c r="JUA88" s="209"/>
      <c r="JUB88" s="209"/>
      <c r="JUC88" s="209"/>
      <c r="JUD88" s="209"/>
      <c r="JUE88" s="209"/>
      <c r="JUF88" s="209"/>
      <c r="JUG88" s="209"/>
      <c r="JUH88" s="209"/>
      <c r="JUI88" s="209"/>
      <c r="JUJ88" s="209"/>
      <c r="JUK88" s="209"/>
      <c r="JUL88" s="209"/>
      <c r="JUM88" s="209"/>
      <c r="JUN88" s="209"/>
      <c r="JUO88" s="209"/>
      <c r="JUP88" s="209"/>
      <c r="JUQ88" s="209"/>
      <c r="JUR88" s="209"/>
      <c r="JUS88" s="209"/>
      <c r="JUT88" s="209"/>
      <c r="JUU88" s="209"/>
      <c r="JUV88" s="209"/>
      <c r="JUW88" s="209"/>
      <c r="JUX88" s="209"/>
      <c r="JUY88" s="209"/>
      <c r="JUZ88" s="209"/>
      <c r="JVA88" s="209"/>
      <c r="JVB88" s="209"/>
      <c r="JVC88" s="209"/>
      <c r="JVD88" s="209"/>
      <c r="JVE88" s="209"/>
      <c r="JVF88" s="209"/>
      <c r="JVG88" s="209"/>
      <c r="JVH88" s="209"/>
      <c r="JVI88" s="209"/>
      <c r="JVJ88" s="209"/>
      <c r="JVK88" s="209"/>
      <c r="JVL88" s="209"/>
      <c r="JVM88" s="209"/>
      <c r="JVN88" s="209"/>
      <c r="JVO88" s="209"/>
      <c r="JVP88" s="209"/>
      <c r="JVQ88" s="209"/>
      <c r="JVR88" s="209"/>
      <c r="JVS88" s="209"/>
      <c r="JVT88" s="209"/>
      <c r="JVU88" s="209"/>
      <c r="JVV88" s="209"/>
      <c r="JVW88" s="209"/>
      <c r="JVX88" s="209"/>
      <c r="JVY88" s="209"/>
      <c r="JVZ88" s="209"/>
      <c r="JWA88" s="209"/>
      <c r="JWB88" s="209"/>
      <c r="JWC88" s="209"/>
      <c r="JWD88" s="209"/>
      <c r="JWE88" s="209"/>
      <c r="JWF88" s="209"/>
      <c r="JWG88" s="209"/>
      <c r="JWH88" s="209"/>
      <c r="JWI88" s="209"/>
      <c r="JWJ88" s="209"/>
      <c r="JWK88" s="209"/>
      <c r="JWL88" s="209"/>
      <c r="JWM88" s="209"/>
      <c r="JWN88" s="209"/>
      <c r="JWO88" s="209"/>
      <c r="JWP88" s="209"/>
      <c r="JWQ88" s="209"/>
      <c r="JWR88" s="209"/>
      <c r="JWS88" s="209"/>
      <c r="JWT88" s="209"/>
      <c r="JWU88" s="209"/>
      <c r="JWV88" s="209"/>
      <c r="JWW88" s="209"/>
      <c r="JWX88" s="209"/>
      <c r="JWY88" s="209"/>
      <c r="JWZ88" s="209"/>
      <c r="JXA88" s="209"/>
      <c r="JXB88" s="209"/>
      <c r="JXC88" s="209"/>
      <c r="JXD88" s="209"/>
      <c r="JXE88" s="209"/>
      <c r="JXF88" s="209"/>
      <c r="JXG88" s="209"/>
      <c r="JXH88" s="209"/>
      <c r="JXI88" s="209"/>
      <c r="JXJ88" s="209"/>
      <c r="JXK88" s="209"/>
      <c r="JXL88" s="209"/>
      <c r="JXM88" s="209"/>
      <c r="JXN88" s="209"/>
      <c r="JXO88" s="209"/>
      <c r="JXP88" s="209"/>
      <c r="JXQ88" s="209"/>
      <c r="JXR88" s="209"/>
      <c r="JXS88" s="209"/>
      <c r="JXT88" s="209"/>
      <c r="JXU88" s="209"/>
      <c r="JXV88" s="209"/>
      <c r="JXW88" s="209"/>
      <c r="JXX88" s="209"/>
      <c r="JXY88" s="209"/>
      <c r="JXZ88" s="209"/>
      <c r="JYA88" s="209"/>
      <c r="JYB88" s="209"/>
      <c r="JYC88" s="209"/>
      <c r="JYD88" s="209"/>
      <c r="JYE88" s="209"/>
      <c r="JYF88" s="209"/>
      <c r="JYG88" s="209"/>
      <c r="JYH88" s="209"/>
      <c r="JYI88" s="209"/>
      <c r="JYJ88" s="209"/>
      <c r="JYK88" s="209"/>
      <c r="JYL88" s="209"/>
      <c r="JYM88" s="209"/>
      <c r="JYN88" s="209"/>
      <c r="JYO88" s="209"/>
      <c r="JYP88" s="209"/>
      <c r="JYQ88" s="209"/>
      <c r="JYR88" s="209"/>
      <c r="JYS88" s="209"/>
      <c r="JYT88" s="209"/>
      <c r="JYU88" s="209"/>
      <c r="JYV88" s="209"/>
      <c r="JYW88" s="209"/>
      <c r="JYX88" s="209"/>
      <c r="JYY88" s="209"/>
      <c r="JYZ88" s="209"/>
      <c r="JZA88" s="209"/>
      <c r="JZB88" s="209"/>
      <c r="JZC88" s="209"/>
      <c r="JZD88" s="209"/>
      <c r="JZE88" s="209"/>
      <c r="JZF88" s="209"/>
      <c r="JZG88" s="209"/>
      <c r="JZH88" s="209"/>
      <c r="JZI88" s="209"/>
      <c r="JZJ88" s="209"/>
      <c r="JZK88" s="209"/>
      <c r="JZL88" s="209"/>
      <c r="JZM88" s="209"/>
      <c r="JZN88" s="209"/>
      <c r="JZO88" s="209"/>
      <c r="JZP88" s="209"/>
      <c r="JZQ88" s="209"/>
      <c r="JZR88" s="209"/>
      <c r="JZS88" s="209"/>
      <c r="JZT88" s="209"/>
      <c r="JZU88" s="209"/>
      <c r="JZV88" s="209"/>
      <c r="JZW88" s="209"/>
      <c r="JZX88" s="209"/>
      <c r="JZY88" s="209"/>
      <c r="JZZ88" s="209"/>
      <c r="KAA88" s="209"/>
      <c r="KAB88" s="209"/>
      <c r="KAC88" s="209"/>
      <c r="KAD88" s="209"/>
      <c r="KAE88" s="209"/>
      <c r="KAF88" s="209"/>
      <c r="KAG88" s="209"/>
      <c r="KAH88" s="209"/>
      <c r="KAI88" s="209"/>
      <c r="KAJ88" s="209"/>
      <c r="KAK88" s="209"/>
      <c r="KAL88" s="209"/>
      <c r="KAM88" s="209"/>
      <c r="KAN88" s="209"/>
      <c r="KAO88" s="209"/>
      <c r="KAP88" s="209"/>
      <c r="KAQ88" s="209"/>
      <c r="KAR88" s="209"/>
      <c r="KAS88" s="209"/>
      <c r="KAT88" s="209"/>
      <c r="KAU88" s="209"/>
      <c r="KAV88" s="209"/>
      <c r="KAW88" s="209"/>
      <c r="KAX88" s="209"/>
      <c r="KAY88" s="209"/>
      <c r="KAZ88" s="209"/>
      <c r="KBA88" s="209"/>
      <c r="KBB88" s="209"/>
      <c r="KBC88" s="209"/>
      <c r="KBD88" s="209"/>
      <c r="KBE88" s="209"/>
      <c r="KBF88" s="209"/>
      <c r="KBG88" s="209"/>
      <c r="KBH88" s="209"/>
      <c r="KBI88" s="209"/>
      <c r="KBJ88" s="209"/>
      <c r="KBK88" s="209"/>
      <c r="KBL88" s="209"/>
      <c r="KBM88" s="209"/>
      <c r="KBN88" s="209"/>
      <c r="KBO88" s="209"/>
      <c r="KBP88" s="209"/>
      <c r="KBQ88" s="209"/>
      <c r="KBR88" s="209"/>
      <c r="KBS88" s="209"/>
      <c r="KBT88" s="209"/>
      <c r="KBU88" s="209"/>
      <c r="KBV88" s="209"/>
      <c r="KBW88" s="209"/>
      <c r="KBX88" s="209"/>
      <c r="KBY88" s="209"/>
      <c r="KBZ88" s="209"/>
      <c r="KCA88" s="209"/>
      <c r="KCB88" s="209"/>
      <c r="KCC88" s="209"/>
      <c r="KCD88" s="209"/>
      <c r="KCE88" s="209"/>
      <c r="KCF88" s="209"/>
      <c r="KCG88" s="209"/>
      <c r="KCH88" s="209"/>
      <c r="KCI88" s="209"/>
      <c r="KCJ88" s="209"/>
      <c r="KCK88" s="209"/>
      <c r="KCL88" s="209"/>
      <c r="KCM88" s="209"/>
      <c r="KCN88" s="209"/>
      <c r="KCO88" s="209"/>
      <c r="KCP88" s="209"/>
      <c r="KCQ88" s="209"/>
      <c r="KCR88" s="209"/>
      <c r="KCS88" s="209"/>
      <c r="KCT88" s="209"/>
      <c r="KCU88" s="209"/>
      <c r="KCV88" s="209"/>
      <c r="KCW88" s="209"/>
      <c r="KCX88" s="209"/>
      <c r="KCY88" s="209"/>
      <c r="KCZ88" s="209"/>
      <c r="KDA88" s="209"/>
      <c r="KDB88" s="209"/>
      <c r="KDC88" s="209"/>
      <c r="KDD88" s="209"/>
      <c r="KDE88" s="209"/>
      <c r="KDF88" s="209"/>
      <c r="KDG88" s="209"/>
      <c r="KDH88" s="209"/>
      <c r="KDI88" s="209"/>
      <c r="KDJ88" s="209"/>
      <c r="KDK88" s="209"/>
      <c r="KDL88" s="209"/>
      <c r="KDM88" s="209"/>
      <c r="KDN88" s="209"/>
      <c r="KDO88" s="209"/>
      <c r="KDP88" s="209"/>
      <c r="KDQ88" s="209"/>
      <c r="KDR88" s="209"/>
      <c r="KDS88" s="209"/>
      <c r="KDT88" s="209"/>
      <c r="KDU88" s="209"/>
      <c r="KDV88" s="209"/>
      <c r="KDW88" s="209"/>
      <c r="KDX88" s="209"/>
      <c r="KDY88" s="209"/>
      <c r="KDZ88" s="209"/>
      <c r="KEA88" s="209"/>
      <c r="KEB88" s="209"/>
      <c r="KEC88" s="209"/>
      <c r="KED88" s="209"/>
      <c r="KEE88" s="209"/>
      <c r="KEF88" s="209"/>
      <c r="KEG88" s="209"/>
      <c r="KEH88" s="209"/>
      <c r="KEI88" s="209"/>
      <c r="KEJ88" s="209"/>
      <c r="KEK88" s="209"/>
      <c r="KEL88" s="209"/>
      <c r="KEM88" s="209"/>
      <c r="KEN88" s="209"/>
      <c r="KEO88" s="209"/>
      <c r="KEP88" s="209"/>
      <c r="KEQ88" s="209"/>
      <c r="KER88" s="209"/>
      <c r="KES88" s="209"/>
      <c r="KET88" s="209"/>
      <c r="KEU88" s="209"/>
      <c r="KEV88" s="209"/>
      <c r="KEW88" s="209"/>
      <c r="KEX88" s="209"/>
      <c r="KEY88" s="209"/>
      <c r="KEZ88" s="209"/>
      <c r="KFA88" s="209"/>
      <c r="KFB88" s="209"/>
      <c r="KFC88" s="209"/>
      <c r="KFD88" s="209"/>
      <c r="KFE88" s="209"/>
      <c r="KFF88" s="209"/>
      <c r="KFG88" s="209"/>
      <c r="KFH88" s="209"/>
      <c r="KFI88" s="209"/>
      <c r="KFJ88" s="209"/>
      <c r="KFK88" s="209"/>
      <c r="KFL88" s="209"/>
      <c r="KFM88" s="209"/>
      <c r="KFN88" s="209"/>
      <c r="KFO88" s="209"/>
      <c r="KFP88" s="209"/>
      <c r="KFQ88" s="209"/>
      <c r="KFR88" s="209"/>
      <c r="KFS88" s="209"/>
      <c r="KFT88" s="209"/>
      <c r="KFU88" s="209"/>
      <c r="KFV88" s="209"/>
      <c r="KFW88" s="209"/>
      <c r="KFX88" s="209"/>
      <c r="KFY88" s="209"/>
      <c r="KFZ88" s="209"/>
      <c r="KGA88" s="209"/>
      <c r="KGB88" s="209"/>
      <c r="KGC88" s="209"/>
      <c r="KGD88" s="209"/>
      <c r="KGE88" s="209"/>
      <c r="KGF88" s="209"/>
      <c r="KGG88" s="209"/>
      <c r="KGH88" s="209"/>
      <c r="KGI88" s="209"/>
      <c r="KGJ88" s="209"/>
      <c r="KGK88" s="209"/>
      <c r="KGL88" s="209"/>
      <c r="KGM88" s="209"/>
      <c r="KGN88" s="209"/>
      <c r="KGO88" s="209"/>
      <c r="KGP88" s="209"/>
      <c r="KGQ88" s="209"/>
      <c r="KGR88" s="209"/>
      <c r="KGS88" s="209"/>
      <c r="KGT88" s="209"/>
      <c r="KGU88" s="209"/>
      <c r="KGV88" s="209"/>
      <c r="KGW88" s="209"/>
      <c r="KGX88" s="209"/>
      <c r="KGY88" s="209"/>
      <c r="KGZ88" s="209"/>
      <c r="KHA88" s="209"/>
      <c r="KHB88" s="209"/>
      <c r="KHC88" s="209"/>
      <c r="KHD88" s="209"/>
      <c r="KHE88" s="209"/>
      <c r="KHF88" s="209"/>
      <c r="KHG88" s="209"/>
      <c r="KHH88" s="209"/>
      <c r="KHI88" s="209"/>
      <c r="KHJ88" s="209"/>
      <c r="KHK88" s="209"/>
      <c r="KHL88" s="209"/>
      <c r="KHM88" s="209"/>
      <c r="KHN88" s="209"/>
      <c r="KHO88" s="209"/>
      <c r="KHP88" s="209"/>
      <c r="KHQ88" s="209"/>
      <c r="KHR88" s="209"/>
      <c r="KHS88" s="209"/>
      <c r="KHT88" s="209"/>
      <c r="KHU88" s="209"/>
      <c r="KHV88" s="209"/>
      <c r="KHW88" s="209"/>
      <c r="KHX88" s="209"/>
      <c r="KHY88" s="209"/>
      <c r="KHZ88" s="209"/>
      <c r="KIA88" s="209"/>
      <c r="KIB88" s="209"/>
      <c r="KIC88" s="209"/>
      <c r="KID88" s="209"/>
      <c r="KIE88" s="209"/>
      <c r="KIF88" s="209"/>
      <c r="KIG88" s="209"/>
      <c r="KIH88" s="209"/>
      <c r="KII88" s="209"/>
      <c r="KIJ88" s="209"/>
      <c r="KIK88" s="209"/>
      <c r="KIL88" s="209"/>
      <c r="KIM88" s="209"/>
      <c r="KIN88" s="209"/>
      <c r="KIO88" s="209"/>
      <c r="KIP88" s="209"/>
      <c r="KIQ88" s="209"/>
      <c r="KIR88" s="209"/>
      <c r="KIS88" s="209"/>
      <c r="KIT88" s="209"/>
      <c r="KIU88" s="209"/>
      <c r="KIV88" s="209"/>
      <c r="KIW88" s="209"/>
      <c r="KIX88" s="209"/>
      <c r="KIY88" s="209"/>
      <c r="KIZ88" s="209"/>
      <c r="KJA88" s="209"/>
      <c r="KJB88" s="209"/>
      <c r="KJC88" s="209"/>
      <c r="KJD88" s="209"/>
      <c r="KJE88" s="209"/>
      <c r="KJF88" s="209"/>
      <c r="KJG88" s="209"/>
      <c r="KJH88" s="209"/>
      <c r="KJI88" s="209"/>
      <c r="KJJ88" s="209"/>
      <c r="KJK88" s="209"/>
      <c r="KJL88" s="209"/>
      <c r="KJM88" s="209"/>
      <c r="KJN88" s="209"/>
      <c r="KJO88" s="209"/>
      <c r="KJP88" s="209"/>
      <c r="KJQ88" s="209"/>
      <c r="KJR88" s="209"/>
      <c r="KJS88" s="209"/>
      <c r="KJT88" s="209"/>
      <c r="KJU88" s="209"/>
      <c r="KJV88" s="209"/>
      <c r="KJW88" s="209"/>
      <c r="KJX88" s="209"/>
      <c r="KJY88" s="209"/>
      <c r="KJZ88" s="209"/>
      <c r="KKA88" s="209"/>
      <c r="KKB88" s="209"/>
      <c r="KKC88" s="209"/>
      <c r="KKD88" s="209"/>
      <c r="KKE88" s="209"/>
      <c r="KKF88" s="209"/>
      <c r="KKG88" s="209"/>
      <c r="KKH88" s="209"/>
      <c r="KKI88" s="209"/>
      <c r="KKJ88" s="209"/>
      <c r="KKK88" s="209"/>
      <c r="KKL88" s="209"/>
      <c r="KKM88" s="209"/>
      <c r="KKN88" s="209"/>
      <c r="KKO88" s="209"/>
      <c r="KKP88" s="209"/>
      <c r="KKQ88" s="209"/>
      <c r="KKR88" s="209"/>
      <c r="KKS88" s="209"/>
      <c r="KKT88" s="209"/>
      <c r="KKU88" s="209"/>
      <c r="KKV88" s="209"/>
      <c r="KKW88" s="209"/>
      <c r="KKX88" s="209"/>
      <c r="KKY88" s="209"/>
      <c r="KKZ88" s="209"/>
      <c r="KLA88" s="209"/>
      <c r="KLB88" s="209"/>
      <c r="KLC88" s="209"/>
      <c r="KLD88" s="209"/>
      <c r="KLE88" s="209"/>
      <c r="KLF88" s="209"/>
      <c r="KLG88" s="209"/>
      <c r="KLH88" s="209"/>
      <c r="KLI88" s="209"/>
      <c r="KLJ88" s="209"/>
      <c r="KLK88" s="209"/>
      <c r="KLL88" s="209"/>
      <c r="KLM88" s="209"/>
      <c r="KLN88" s="209"/>
      <c r="KLO88" s="209"/>
      <c r="KLP88" s="209"/>
      <c r="KLQ88" s="209"/>
      <c r="KLR88" s="209"/>
      <c r="KLS88" s="209"/>
      <c r="KLT88" s="209"/>
      <c r="KLU88" s="209"/>
      <c r="KLV88" s="209"/>
      <c r="KLW88" s="209"/>
      <c r="KLX88" s="209"/>
      <c r="KLY88" s="209"/>
      <c r="KLZ88" s="209"/>
      <c r="KMA88" s="209"/>
      <c r="KMB88" s="209"/>
      <c r="KMC88" s="209"/>
      <c r="KMD88" s="209"/>
      <c r="KME88" s="209"/>
      <c r="KMF88" s="209"/>
      <c r="KMG88" s="209"/>
      <c r="KMH88" s="209"/>
      <c r="KMI88" s="209"/>
      <c r="KMJ88" s="209"/>
      <c r="KMK88" s="209"/>
      <c r="KML88" s="209"/>
      <c r="KMM88" s="209"/>
      <c r="KMN88" s="209"/>
      <c r="KMO88" s="209"/>
      <c r="KMP88" s="209"/>
      <c r="KMQ88" s="209"/>
      <c r="KMR88" s="209"/>
      <c r="KMS88" s="209"/>
      <c r="KMT88" s="209"/>
      <c r="KMU88" s="209"/>
      <c r="KMV88" s="209"/>
      <c r="KMW88" s="209"/>
      <c r="KMX88" s="209"/>
      <c r="KMY88" s="209"/>
      <c r="KMZ88" s="209"/>
      <c r="KNA88" s="209"/>
      <c r="KNB88" s="209"/>
      <c r="KNC88" s="209"/>
      <c r="KND88" s="209"/>
      <c r="KNE88" s="209"/>
      <c r="KNF88" s="209"/>
      <c r="KNG88" s="209"/>
      <c r="KNH88" s="209"/>
      <c r="KNI88" s="209"/>
      <c r="KNJ88" s="209"/>
      <c r="KNK88" s="209"/>
      <c r="KNL88" s="209"/>
      <c r="KNM88" s="209"/>
      <c r="KNN88" s="209"/>
      <c r="KNO88" s="209"/>
      <c r="KNP88" s="209"/>
      <c r="KNQ88" s="209"/>
      <c r="KNR88" s="209"/>
      <c r="KNS88" s="209"/>
      <c r="KNT88" s="209"/>
      <c r="KNU88" s="209"/>
      <c r="KNV88" s="209"/>
      <c r="KNW88" s="209"/>
      <c r="KNX88" s="209"/>
      <c r="KNY88" s="209"/>
      <c r="KNZ88" s="209"/>
      <c r="KOA88" s="209"/>
      <c r="KOB88" s="209"/>
      <c r="KOC88" s="209"/>
      <c r="KOD88" s="209"/>
      <c r="KOE88" s="209"/>
      <c r="KOF88" s="209"/>
      <c r="KOG88" s="209"/>
      <c r="KOH88" s="209"/>
      <c r="KOI88" s="209"/>
      <c r="KOJ88" s="209"/>
      <c r="KOK88" s="209"/>
      <c r="KOL88" s="209"/>
      <c r="KOM88" s="209"/>
      <c r="KON88" s="209"/>
      <c r="KOO88" s="209"/>
      <c r="KOP88" s="209"/>
      <c r="KOQ88" s="209"/>
      <c r="KOR88" s="209"/>
      <c r="KOS88" s="209"/>
      <c r="KOT88" s="209"/>
      <c r="KOU88" s="209"/>
      <c r="KOV88" s="209"/>
      <c r="KOW88" s="209"/>
      <c r="KOX88" s="209"/>
      <c r="KOY88" s="209"/>
      <c r="KOZ88" s="209"/>
      <c r="KPA88" s="209"/>
      <c r="KPB88" s="209"/>
      <c r="KPC88" s="209"/>
      <c r="KPD88" s="209"/>
      <c r="KPE88" s="209"/>
      <c r="KPF88" s="209"/>
      <c r="KPG88" s="209"/>
      <c r="KPH88" s="209"/>
      <c r="KPI88" s="209"/>
      <c r="KPJ88" s="209"/>
      <c r="KPK88" s="209"/>
      <c r="KPL88" s="209"/>
      <c r="KPM88" s="209"/>
      <c r="KPN88" s="209"/>
      <c r="KPO88" s="209"/>
      <c r="KPP88" s="209"/>
      <c r="KPQ88" s="209"/>
      <c r="KPR88" s="209"/>
      <c r="KPS88" s="209"/>
      <c r="KPT88" s="209"/>
      <c r="KPU88" s="209"/>
      <c r="KPV88" s="209"/>
      <c r="KPW88" s="209"/>
      <c r="KPX88" s="209"/>
      <c r="KPY88" s="209"/>
      <c r="KPZ88" s="209"/>
      <c r="KQA88" s="209"/>
      <c r="KQB88" s="209"/>
      <c r="KQC88" s="209"/>
      <c r="KQD88" s="209"/>
      <c r="KQE88" s="209"/>
      <c r="KQF88" s="209"/>
      <c r="KQG88" s="209"/>
      <c r="KQH88" s="209"/>
      <c r="KQI88" s="209"/>
      <c r="KQJ88" s="209"/>
      <c r="KQK88" s="209"/>
      <c r="KQL88" s="209"/>
      <c r="KQM88" s="209"/>
      <c r="KQN88" s="209"/>
      <c r="KQO88" s="209"/>
      <c r="KQP88" s="209"/>
      <c r="KQQ88" s="209"/>
      <c r="KQR88" s="209"/>
      <c r="KQS88" s="209"/>
      <c r="KQT88" s="209"/>
      <c r="KQU88" s="209"/>
      <c r="KQV88" s="209"/>
      <c r="KQW88" s="209"/>
      <c r="KQX88" s="209"/>
      <c r="KQY88" s="209"/>
      <c r="KQZ88" s="209"/>
      <c r="KRA88" s="209"/>
      <c r="KRB88" s="209"/>
      <c r="KRC88" s="209"/>
      <c r="KRD88" s="209"/>
      <c r="KRE88" s="209"/>
      <c r="KRF88" s="209"/>
      <c r="KRG88" s="209"/>
      <c r="KRH88" s="209"/>
      <c r="KRI88" s="209"/>
      <c r="KRJ88" s="209"/>
      <c r="KRK88" s="209"/>
      <c r="KRL88" s="209"/>
      <c r="KRM88" s="209"/>
      <c r="KRN88" s="209"/>
      <c r="KRO88" s="209"/>
      <c r="KRP88" s="209"/>
      <c r="KRQ88" s="209"/>
      <c r="KRR88" s="209"/>
      <c r="KRS88" s="209"/>
      <c r="KRT88" s="209"/>
      <c r="KRU88" s="209"/>
      <c r="KRV88" s="209"/>
      <c r="KRW88" s="209"/>
      <c r="KRX88" s="209"/>
      <c r="KRY88" s="209"/>
      <c r="KRZ88" s="209"/>
      <c r="KSA88" s="209"/>
      <c r="KSB88" s="209"/>
      <c r="KSC88" s="209"/>
      <c r="KSD88" s="209"/>
      <c r="KSE88" s="209"/>
      <c r="KSF88" s="209"/>
      <c r="KSG88" s="209"/>
      <c r="KSH88" s="209"/>
      <c r="KSI88" s="209"/>
      <c r="KSJ88" s="209"/>
      <c r="KSK88" s="209"/>
      <c r="KSL88" s="209"/>
      <c r="KSM88" s="209"/>
      <c r="KSN88" s="209"/>
      <c r="KSO88" s="209"/>
      <c r="KSP88" s="209"/>
      <c r="KSQ88" s="209"/>
      <c r="KSR88" s="209"/>
      <c r="KSS88" s="209"/>
      <c r="KST88" s="209"/>
      <c r="KSU88" s="209"/>
      <c r="KSV88" s="209"/>
      <c r="KSW88" s="209"/>
      <c r="KSX88" s="209"/>
      <c r="KSY88" s="209"/>
      <c r="KSZ88" s="209"/>
      <c r="KTA88" s="209"/>
      <c r="KTB88" s="209"/>
      <c r="KTC88" s="209"/>
      <c r="KTD88" s="209"/>
      <c r="KTE88" s="209"/>
      <c r="KTF88" s="209"/>
      <c r="KTG88" s="209"/>
      <c r="KTH88" s="209"/>
      <c r="KTI88" s="209"/>
      <c r="KTJ88" s="209"/>
      <c r="KTK88" s="209"/>
      <c r="KTL88" s="209"/>
      <c r="KTM88" s="209"/>
      <c r="KTN88" s="209"/>
      <c r="KTO88" s="209"/>
      <c r="KTP88" s="209"/>
      <c r="KTQ88" s="209"/>
      <c r="KTR88" s="209"/>
      <c r="KTS88" s="209"/>
      <c r="KTT88" s="209"/>
      <c r="KTU88" s="209"/>
      <c r="KTV88" s="209"/>
      <c r="KTW88" s="209"/>
      <c r="KTX88" s="209"/>
      <c r="KTY88" s="209"/>
      <c r="KTZ88" s="209"/>
      <c r="KUA88" s="209"/>
      <c r="KUB88" s="209"/>
      <c r="KUC88" s="209"/>
      <c r="KUD88" s="209"/>
      <c r="KUE88" s="209"/>
      <c r="KUF88" s="209"/>
      <c r="KUG88" s="209"/>
      <c r="KUH88" s="209"/>
      <c r="KUI88" s="209"/>
      <c r="KUJ88" s="209"/>
      <c r="KUK88" s="209"/>
      <c r="KUL88" s="209"/>
      <c r="KUM88" s="209"/>
      <c r="KUN88" s="209"/>
      <c r="KUO88" s="209"/>
      <c r="KUP88" s="209"/>
      <c r="KUQ88" s="209"/>
      <c r="KUR88" s="209"/>
      <c r="KUS88" s="209"/>
      <c r="KUT88" s="209"/>
      <c r="KUU88" s="209"/>
      <c r="KUV88" s="209"/>
      <c r="KUW88" s="209"/>
      <c r="KUX88" s="209"/>
      <c r="KUY88" s="209"/>
      <c r="KUZ88" s="209"/>
      <c r="KVA88" s="209"/>
      <c r="KVB88" s="209"/>
      <c r="KVC88" s="209"/>
      <c r="KVD88" s="209"/>
      <c r="KVE88" s="209"/>
      <c r="KVF88" s="209"/>
      <c r="KVG88" s="209"/>
      <c r="KVH88" s="209"/>
      <c r="KVI88" s="209"/>
      <c r="KVJ88" s="209"/>
      <c r="KVK88" s="209"/>
      <c r="KVL88" s="209"/>
      <c r="KVM88" s="209"/>
      <c r="KVN88" s="209"/>
      <c r="KVO88" s="209"/>
      <c r="KVP88" s="209"/>
      <c r="KVQ88" s="209"/>
      <c r="KVR88" s="209"/>
      <c r="KVS88" s="209"/>
      <c r="KVT88" s="209"/>
      <c r="KVU88" s="209"/>
      <c r="KVV88" s="209"/>
      <c r="KVW88" s="209"/>
      <c r="KVX88" s="209"/>
      <c r="KVY88" s="209"/>
      <c r="KVZ88" s="209"/>
      <c r="KWA88" s="209"/>
      <c r="KWB88" s="209"/>
      <c r="KWC88" s="209"/>
      <c r="KWD88" s="209"/>
      <c r="KWE88" s="209"/>
      <c r="KWF88" s="209"/>
      <c r="KWG88" s="209"/>
      <c r="KWH88" s="209"/>
      <c r="KWI88" s="209"/>
      <c r="KWJ88" s="209"/>
      <c r="KWK88" s="209"/>
      <c r="KWL88" s="209"/>
      <c r="KWM88" s="209"/>
      <c r="KWN88" s="209"/>
      <c r="KWO88" s="209"/>
      <c r="KWP88" s="209"/>
      <c r="KWQ88" s="209"/>
      <c r="KWR88" s="209"/>
      <c r="KWS88" s="209"/>
      <c r="KWT88" s="209"/>
      <c r="KWU88" s="209"/>
      <c r="KWV88" s="209"/>
      <c r="KWW88" s="209"/>
      <c r="KWX88" s="209"/>
      <c r="KWY88" s="209"/>
      <c r="KWZ88" s="209"/>
      <c r="KXA88" s="209"/>
      <c r="KXB88" s="209"/>
      <c r="KXC88" s="209"/>
      <c r="KXD88" s="209"/>
      <c r="KXE88" s="209"/>
      <c r="KXF88" s="209"/>
      <c r="KXG88" s="209"/>
      <c r="KXH88" s="209"/>
      <c r="KXI88" s="209"/>
      <c r="KXJ88" s="209"/>
      <c r="KXK88" s="209"/>
      <c r="KXL88" s="209"/>
      <c r="KXM88" s="209"/>
      <c r="KXN88" s="209"/>
      <c r="KXO88" s="209"/>
      <c r="KXP88" s="209"/>
      <c r="KXQ88" s="209"/>
      <c r="KXR88" s="209"/>
      <c r="KXS88" s="209"/>
      <c r="KXT88" s="209"/>
      <c r="KXU88" s="209"/>
      <c r="KXV88" s="209"/>
      <c r="KXW88" s="209"/>
      <c r="KXX88" s="209"/>
      <c r="KXY88" s="209"/>
      <c r="KXZ88" s="209"/>
      <c r="KYA88" s="209"/>
      <c r="KYB88" s="209"/>
      <c r="KYC88" s="209"/>
      <c r="KYD88" s="209"/>
      <c r="KYE88" s="209"/>
      <c r="KYF88" s="209"/>
      <c r="KYG88" s="209"/>
      <c r="KYH88" s="209"/>
      <c r="KYI88" s="209"/>
      <c r="KYJ88" s="209"/>
      <c r="KYK88" s="209"/>
      <c r="KYL88" s="209"/>
      <c r="KYM88" s="209"/>
      <c r="KYN88" s="209"/>
      <c r="KYO88" s="209"/>
      <c r="KYP88" s="209"/>
      <c r="KYQ88" s="209"/>
      <c r="KYR88" s="209"/>
      <c r="KYS88" s="209"/>
      <c r="KYT88" s="209"/>
      <c r="KYU88" s="209"/>
      <c r="KYV88" s="209"/>
      <c r="KYW88" s="209"/>
      <c r="KYX88" s="209"/>
      <c r="KYY88" s="209"/>
      <c r="KYZ88" s="209"/>
      <c r="KZA88" s="209"/>
      <c r="KZB88" s="209"/>
      <c r="KZC88" s="209"/>
      <c r="KZD88" s="209"/>
      <c r="KZE88" s="209"/>
      <c r="KZF88" s="209"/>
      <c r="KZG88" s="209"/>
      <c r="KZH88" s="209"/>
      <c r="KZI88" s="209"/>
      <c r="KZJ88" s="209"/>
      <c r="KZK88" s="209"/>
      <c r="KZL88" s="209"/>
      <c r="KZM88" s="209"/>
      <c r="KZN88" s="209"/>
      <c r="KZO88" s="209"/>
      <c r="KZP88" s="209"/>
      <c r="KZQ88" s="209"/>
      <c r="KZR88" s="209"/>
      <c r="KZS88" s="209"/>
      <c r="KZT88" s="209"/>
      <c r="KZU88" s="209"/>
      <c r="KZV88" s="209"/>
      <c r="KZW88" s="209"/>
      <c r="KZX88" s="209"/>
      <c r="KZY88" s="209"/>
      <c r="KZZ88" s="209"/>
      <c r="LAA88" s="209"/>
      <c r="LAB88" s="209"/>
      <c r="LAC88" s="209"/>
      <c r="LAD88" s="209"/>
      <c r="LAE88" s="209"/>
      <c r="LAF88" s="209"/>
      <c r="LAG88" s="209"/>
      <c r="LAH88" s="209"/>
      <c r="LAI88" s="209"/>
      <c r="LAJ88" s="209"/>
      <c r="LAK88" s="209"/>
      <c r="LAL88" s="209"/>
      <c r="LAM88" s="209"/>
      <c r="LAN88" s="209"/>
      <c r="LAO88" s="209"/>
      <c r="LAP88" s="209"/>
      <c r="LAQ88" s="209"/>
      <c r="LAR88" s="209"/>
      <c r="LAS88" s="209"/>
      <c r="LAT88" s="209"/>
      <c r="LAU88" s="209"/>
      <c r="LAV88" s="209"/>
      <c r="LAW88" s="209"/>
      <c r="LAX88" s="209"/>
      <c r="LAY88" s="209"/>
      <c r="LAZ88" s="209"/>
      <c r="LBA88" s="209"/>
      <c r="LBB88" s="209"/>
      <c r="LBC88" s="209"/>
      <c r="LBD88" s="209"/>
      <c r="LBE88" s="209"/>
      <c r="LBF88" s="209"/>
      <c r="LBG88" s="209"/>
      <c r="LBH88" s="209"/>
      <c r="LBI88" s="209"/>
      <c r="LBJ88" s="209"/>
      <c r="LBK88" s="209"/>
      <c r="LBL88" s="209"/>
      <c r="LBM88" s="209"/>
      <c r="LBN88" s="209"/>
      <c r="LBO88" s="209"/>
      <c r="LBP88" s="209"/>
      <c r="LBQ88" s="209"/>
      <c r="LBR88" s="209"/>
      <c r="LBS88" s="209"/>
      <c r="LBT88" s="209"/>
      <c r="LBU88" s="209"/>
      <c r="LBV88" s="209"/>
      <c r="LBW88" s="209"/>
      <c r="LBX88" s="209"/>
      <c r="LBY88" s="209"/>
      <c r="LBZ88" s="209"/>
      <c r="LCA88" s="209"/>
      <c r="LCB88" s="209"/>
      <c r="LCC88" s="209"/>
      <c r="LCD88" s="209"/>
      <c r="LCE88" s="209"/>
      <c r="LCF88" s="209"/>
      <c r="LCG88" s="209"/>
      <c r="LCH88" s="209"/>
      <c r="LCI88" s="209"/>
      <c r="LCJ88" s="209"/>
      <c r="LCK88" s="209"/>
      <c r="LCL88" s="209"/>
      <c r="LCM88" s="209"/>
      <c r="LCN88" s="209"/>
      <c r="LCO88" s="209"/>
      <c r="LCP88" s="209"/>
      <c r="LCQ88" s="209"/>
      <c r="LCR88" s="209"/>
      <c r="LCS88" s="209"/>
      <c r="LCT88" s="209"/>
      <c r="LCU88" s="209"/>
      <c r="LCV88" s="209"/>
      <c r="LCW88" s="209"/>
      <c r="LCX88" s="209"/>
      <c r="LCY88" s="209"/>
      <c r="LCZ88" s="209"/>
      <c r="LDA88" s="209"/>
      <c r="LDB88" s="209"/>
      <c r="LDC88" s="209"/>
      <c r="LDD88" s="209"/>
      <c r="LDE88" s="209"/>
      <c r="LDF88" s="209"/>
      <c r="LDG88" s="209"/>
      <c r="LDH88" s="209"/>
      <c r="LDI88" s="209"/>
      <c r="LDJ88" s="209"/>
      <c r="LDK88" s="209"/>
      <c r="LDL88" s="209"/>
      <c r="LDM88" s="209"/>
      <c r="LDN88" s="209"/>
      <c r="LDO88" s="209"/>
      <c r="LDP88" s="209"/>
      <c r="LDQ88" s="209"/>
      <c r="LDR88" s="209"/>
      <c r="LDS88" s="209"/>
      <c r="LDT88" s="209"/>
      <c r="LDU88" s="209"/>
      <c r="LDV88" s="209"/>
      <c r="LDW88" s="209"/>
      <c r="LDX88" s="209"/>
      <c r="LDY88" s="209"/>
      <c r="LDZ88" s="209"/>
      <c r="LEA88" s="209"/>
      <c r="LEB88" s="209"/>
      <c r="LEC88" s="209"/>
      <c r="LED88" s="209"/>
      <c r="LEE88" s="209"/>
      <c r="LEF88" s="209"/>
      <c r="LEG88" s="209"/>
      <c r="LEH88" s="209"/>
      <c r="LEI88" s="209"/>
      <c r="LEJ88" s="209"/>
      <c r="LEK88" s="209"/>
      <c r="LEL88" s="209"/>
      <c r="LEM88" s="209"/>
      <c r="LEN88" s="209"/>
      <c r="LEO88" s="209"/>
      <c r="LEP88" s="209"/>
      <c r="LEQ88" s="209"/>
      <c r="LER88" s="209"/>
      <c r="LES88" s="209"/>
      <c r="LET88" s="209"/>
      <c r="LEU88" s="209"/>
      <c r="LEV88" s="209"/>
      <c r="LEW88" s="209"/>
      <c r="LEX88" s="209"/>
      <c r="LEY88" s="209"/>
      <c r="LEZ88" s="209"/>
      <c r="LFA88" s="209"/>
      <c r="LFB88" s="209"/>
      <c r="LFC88" s="209"/>
      <c r="LFD88" s="209"/>
      <c r="LFE88" s="209"/>
      <c r="LFF88" s="209"/>
      <c r="LFG88" s="209"/>
      <c r="LFH88" s="209"/>
      <c r="LFI88" s="209"/>
      <c r="LFJ88" s="209"/>
      <c r="LFK88" s="209"/>
      <c r="LFL88" s="209"/>
      <c r="LFM88" s="209"/>
      <c r="LFN88" s="209"/>
      <c r="LFO88" s="209"/>
      <c r="LFP88" s="209"/>
      <c r="LFQ88" s="209"/>
      <c r="LFR88" s="209"/>
      <c r="LFS88" s="209"/>
      <c r="LFT88" s="209"/>
      <c r="LFU88" s="209"/>
      <c r="LFV88" s="209"/>
      <c r="LFW88" s="209"/>
      <c r="LFX88" s="209"/>
      <c r="LFY88" s="209"/>
      <c r="LFZ88" s="209"/>
      <c r="LGA88" s="209"/>
      <c r="LGB88" s="209"/>
      <c r="LGC88" s="209"/>
      <c r="LGD88" s="209"/>
      <c r="LGE88" s="209"/>
      <c r="LGF88" s="209"/>
      <c r="LGG88" s="209"/>
      <c r="LGH88" s="209"/>
      <c r="LGI88" s="209"/>
      <c r="LGJ88" s="209"/>
      <c r="LGK88" s="209"/>
      <c r="LGL88" s="209"/>
      <c r="LGM88" s="209"/>
      <c r="LGN88" s="209"/>
      <c r="LGO88" s="209"/>
      <c r="LGP88" s="209"/>
      <c r="LGQ88" s="209"/>
      <c r="LGR88" s="209"/>
      <c r="LGS88" s="209"/>
      <c r="LGT88" s="209"/>
      <c r="LGU88" s="209"/>
      <c r="LGV88" s="209"/>
      <c r="LGW88" s="209"/>
      <c r="LGX88" s="209"/>
      <c r="LGY88" s="209"/>
      <c r="LGZ88" s="209"/>
      <c r="LHA88" s="209"/>
      <c r="LHB88" s="209"/>
      <c r="LHC88" s="209"/>
      <c r="LHD88" s="209"/>
      <c r="LHE88" s="209"/>
      <c r="LHF88" s="209"/>
      <c r="LHG88" s="209"/>
      <c r="LHH88" s="209"/>
      <c r="LHI88" s="209"/>
      <c r="LHJ88" s="209"/>
      <c r="LHK88" s="209"/>
      <c r="LHL88" s="209"/>
      <c r="LHM88" s="209"/>
      <c r="LHN88" s="209"/>
      <c r="LHO88" s="209"/>
      <c r="LHP88" s="209"/>
      <c r="LHQ88" s="209"/>
      <c r="LHR88" s="209"/>
      <c r="LHS88" s="209"/>
      <c r="LHT88" s="209"/>
      <c r="LHU88" s="209"/>
      <c r="LHV88" s="209"/>
      <c r="LHW88" s="209"/>
      <c r="LHX88" s="209"/>
      <c r="LHY88" s="209"/>
      <c r="LHZ88" s="209"/>
      <c r="LIA88" s="209"/>
      <c r="LIB88" s="209"/>
      <c r="LIC88" s="209"/>
      <c r="LID88" s="209"/>
      <c r="LIE88" s="209"/>
      <c r="LIF88" s="209"/>
      <c r="LIG88" s="209"/>
      <c r="LIH88" s="209"/>
      <c r="LII88" s="209"/>
      <c r="LIJ88" s="209"/>
      <c r="LIK88" s="209"/>
      <c r="LIL88" s="209"/>
      <c r="LIM88" s="209"/>
      <c r="LIN88" s="209"/>
      <c r="LIO88" s="209"/>
      <c r="LIP88" s="209"/>
      <c r="LIQ88" s="209"/>
      <c r="LIR88" s="209"/>
      <c r="LIS88" s="209"/>
      <c r="LIT88" s="209"/>
      <c r="LIU88" s="209"/>
      <c r="LIV88" s="209"/>
      <c r="LIW88" s="209"/>
      <c r="LIX88" s="209"/>
      <c r="LIY88" s="209"/>
      <c r="LIZ88" s="209"/>
      <c r="LJA88" s="209"/>
      <c r="LJB88" s="209"/>
      <c r="LJC88" s="209"/>
      <c r="LJD88" s="209"/>
      <c r="LJE88" s="209"/>
      <c r="LJF88" s="209"/>
      <c r="LJG88" s="209"/>
      <c r="LJH88" s="209"/>
      <c r="LJI88" s="209"/>
      <c r="LJJ88" s="209"/>
      <c r="LJK88" s="209"/>
      <c r="LJL88" s="209"/>
      <c r="LJM88" s="209"/>
      <c r="LJN88" s="209"/>
      <c r="LJO88" s="209"/>
      <c r="LJP88" s="209"/>
      <c r="LJQ88" s="209"/>
      <c r="LJR88" s="209"/>
      <c r="LJS88" s="209"/>
      <c r="LJT88" s="209"/>
      <c r="LJU88" s="209"/>
      <c r="LJV88" s="209"/>
      <c r="LJW88" s="209"/>
      <c r="LJX88" s="209"/>
      <c r="LJY88" s="209"/>
      <c r="LJZ88" s="209"/>
      <c r="LKA88" s="209"/>
      <c r="LKB88" s="209"/>
      <c r="LKC88" s="209"/>
      <c r="LKD88" s="209"/>
      <c r="LKE88" s="209"/>
      <c r="LKF88" s="209"/>
      <c r="LKG88" s="209"/>
      <c r="LKH88" s="209"/>
      <c r="LKI88" s="209"/>
      <c r="LKJ88" s="209"/>
      <c r="LKK88" s="209"/>
      <c r="LKL88" s="209"/>
      <c r="LKM88" s="209"/>
      <c r="LKN88" s="209"/>
      <c r="LKO88" s="209"/>
      <c r="LKP88" s="209"/>
      <c r="LKQ88" s="209"/>
      <c r="LKR88" s="209"/>
      <c r="LKS88" s="209"/>
      <c r="LKT88" s="209"/>
      <c r="LKU88" s="209"/>
      <c r="LKV88" s="209"/>
      <c r="LKW88" s="209"/>
      <c r="LKX88" s="209"/>
      <c r="LKY88" s="209"/>
      <c r="LKZ88" s="209"/>
      <c r="LLA88" s="209"/>
      <c r="LLB88" s="209"/>
      <c r="LLC88" s="209"/>
      <c r="LLD88" s="209"/>
      <c r="LLE88" s="209"/>
      <c r="LLF88" s="209"/>
      <c r="LLG88" s="209"/>
      <c r="LLH88" s="209"/>
      <c r="LLI88" s="209"/>
      <c r="LLJ88" s="209"/>
      <c r="LLK88" s="209"/>
      <c r="LLL88" s="209"/>
      <c r="LLM88" s="209"/>
      <c r="LLN88" s="209"/>
      <c r="LLO88" s="209"/>
      <c r="LLP88" s="209"/>
      <c r="LLQ88" s="209"/>
      <c r="LLR88" s="209"/>
      <c r="LLS88" s="209"/>
      <c r="LLT88" s="209"/>
      <c r="LLU88" s="209"/>
      <c r="LLV88" s="209"/>
      <c r="LLW88" s="209"/>
      <c r="LLX88" s="209"/>
      <c r="LLY88" s="209"/>
      <c r="LLZ88" s="209"/>
      <c r="LMA88" s="209"/>
      <c r="LMB88" s="209"/>
      <c r="LMC88" s="209"/>
      <c r="LMD88" s="209"/>
      <c r="LME88" s="209"/>
      <c r="LMF88" s="209"/>
      <c r="LMG88" s="209"/>
      <c r="LMH88" s="209"/>
      <c r="LMI88" s="209"/>
      <c r="LMJ88" s="209"/>
      <c r="LMK88" s="209"/>
      <c r="LML88" s="209"/>
      <c r="LMM88" s="209"/>
      <c r="LMN88" s="209"/>
      <c r="LMO88" s="209"/>
      <c r="LMP88" s="209"/>
      <c r="LMQ88" s="209"/>
      <c r="LMR88" s="209"/>
      <c r="LMS88" s="209"/>
      <c r="LMT88" s="209"/>
      <c r="LMU88" s="209"/>
      <c r="LMV88" s="209"/>
      <c r="LMW88" s="209"/>
      <c r="LMX88" s="209"/>
      <c r="LMY88" s="209"/>
      <c r="LMZ88" s="209"/>
      <c r="LNA88" s="209"/>
      <c r="LNB88" s="209"/>
      <c r="LNC88" s="209"/>
      <c r="LND88" s="209"/>
      <c r="LNE88" s="209"/>
      <c r="LNF88" s="209"/>
      <c r="LNG88" s="209"/>
      <c r="LNH88" s="209"/>
      <c r="LNI88" s="209"/>
      <c r="LNJ88" s="209"/>
      <c r="LNK88" s="209"/>
      <c r="LNL88" s="209"/>
      <c r="LNM88" s="209"/>
      <c r="LNN88" s="209"/>
      <c r="LNO88" s="209"/>
      <c r="LNP88" s="209"/>
      <c r="LNQ88" s="209"/>
      <c r="LNR88" s="209"/>
      <c r="LNS88" s="209"/>
      <c r="LNT88" s="209"/>
      <c r="LNU88" s="209"/>
      <c r="LNV88" s="209"/>
      <c r="LNW88" s="209"/>
      <c r="LNX88" s="209"/>
      <c r="LNY88" s="209"/>
      <c r="LNZ88" s="209"/>
      <c r="LOA88" s="209"/>
      <c r="LOB88" s="209"/>
      <c r="LOC88" s="209"/>
      <c r="LOD88" s="209"/>
      <c r="LOE88" s="209"/>
      <c r="LOF88" s="209"/>
      <c r="LOG88" s="209"/>
      <c r="LOH88" s="209"/>
      <c r="LOI88" s="209"/>
      <c r="LOJ88" s="209"/>
      <c r="LOK88" s="209"/>
      <c r="LOL88" s="209"/>
      <c r="LOM88" s="209"/>
      <c r="LON88" s="209"/>
      <c r="LOO88" s="209"/>
      <c r="LOP88" s="209"/>
      <c r="LOQ88" s="209"/>
      <c r="LOR88" s="209"/>
      <c r="LOS88" s="209"/>
      <c r="LOT88" s="209"/>
      <c r="LOU88" s="209"/>
      <c r="LOV88" s="209"/>
      <c r="LOW88" s="209"/>
      <c r="LOX88" s="209"/>
      <c r="LOY88" s="209"/>
      <c r="LOZ88" s="209"/>
      <c r="LPA88" s="209"/>
      <c r="LPB88" s="209"/>
      <c r="LPC88" s="209"/>
      <c r="LPD88" s="209"/>
      <c r="LPE88" s="209"/>
      <c r="LPF88" s="209"/>
      <c r="LPG88" s="209"/>
      <c r="LPH88" s="209"/>
      <c r="LPI88" s="209"/>
      <c r="LPJ88" s="209"/>
      <c r="LPK88" s="209"/>
      <c r="LPL88" s="209"/>
      <c r="LPM88" s="209"/>
      <c r="LPN88" s="209"/>
      <c r="LPO88" s="209"/>
      <c r="LPP88" s="209"/>
      <c r="LPQ88" s="209"/>
      <c r="LPR88" s="209"/>
      <c r="LPS88" s="209"/>
      <c r="LPT88" s="209"/>
      <c r="LPU88" s="209"/>
      <c r="LPV88" s="209"/>
      <c r="LPW88" s="209"/>
      <c r="LPX88" s="209"/>
      <c r="LPY88" s="209"/>
      <c r="LPZ88" s="209"/>
      <c r="LQA88" s="209"/>
      <c r="LQB88" s="209"/>
      <c r="LQC88" s="209"/>
      <c r="LQD88" s="209"/>
      <c r="LQE88" s="209"/>
      <c r="LQF88" s="209"/>
      <c r="LQG88" s="209"/>
      <c r="LQH88" s="209"/>
      <c r="LQI88" s="209"/>
      <c r="LQJ88" s="209"/>
      <c r="LQK88" s="209"/>
      <c r="LQL88" s="209"/>
      <c r="LQM88" s="209"/>
      <c r="LQN88" s="209"/>
      <c r="LQO88" s="209"/>
      <c r="LQP88" s="209"/>
      <c r="LQQ88" s="209"/>
      <c r="LQR88" s="209"/>
      <c r="LQS88" s="209"/>
      <c r="LQT88" s="209"/>
      <c r="LQU88" s="209"/>
      <c r="LQV88" s="209"/>
      <c r="LQW88" s="209"/>
      <c r="LQX88" s="209"/>
      <c r="LQY88" s="209"/>
      <c r="LQZ88" s="209"/>
      <c r="LRA88" s="209"/>
      <c r="LRB88" s="209"/>
      <c r="LRC88" s="209"/>
      <c r="LRD88" s="209"/>
      <c r="LRE88" s="209"/>
      <c r="LRF88" s="209"/>
      <c r="LRG88" s="209"/>
      <c r="LRH88" s="209"/>
      <c r="LRI88" s="209"/>
      <c r="LRJ88" s="209"/>
      <c r="LRK88" s="209"/>
      <c r="LRL88" s="209"/>
      <c r="LRM88" s="209"/>
      <c r="LRN88" s="209"/>
      <c r="LRO88" s="209"/>
      <c r="LRP88" s="209"/>
      <c r="LRQ88" s="209"/>
      <c r="LRR88" s="209"/>
      <c r="LRS88" s="209"/>
      <c r="LRT88" s="209"/>
      <c r="LRU88" s="209"/>
      <c r="LRV88" s="209"/>
      <c r="LRW88" s="209"/>
      <c r="LRX88" s="209"/>
      <c r="LRY88" s="209"/>
      <c r="LRZ88" s="209"/>
      <c r="LSA88" s="209"/>
      <c r="LSB88" s="209"/>
      <c r="LSC88" s="209"/>
      <c r="LSD88" s="209"/>
      <c r="LSE88" s="209"/>
      <c r="LSF88" s="209"/>
      <c r="LSG88" s="209"/>
      <c r="LSH88" s="209"/>
      <c r="LSI88" s="209"/>
      <c r="LSJ88" s="209"/>
      <c r="LSK88" s="209"/>
      <c r="LSL88" s="209"/>
      <c r="LSM88" s="209"/>
      <c r="LSN88" s="209"/>
      <c r="LSO88" s="209"/>
      <c r="LSP88" s="209"/>
      <c r="LSQ88" s="209"/>
      <c r="LSR88" s="209"/>
      <c r="LSS88" s="209"/>
      <c r="LST88" s="209"/>
      <c r="LSU88" s="209"/>
      <c r="LSV88" s="209"/>
      <c r="LSW88" s="209"/>
      <c r="LSX88" s="209"/>
      <c r="LSY88" s="209"/>
      <c r="LSZ88" s="209"/>
      <c r="LTA88" s="209"/>
      <c r="LTB88" s="209"/>
      <c r="LTC88" s="209"/>
      <c r="LTD88" s="209"/>
      <c r="LTE88" s="209"/>
      <c r="LTF88" s="209"/>
      <c r="LTG88" s="209"/>
      <c r="LTH88" s="209"/>
      <c r="LTI88" s="209"/>
      <c r="LTJ88" s="209"/>
      <c r="LTK88" s="209"/>
      <c r="LTL88" s="209"/>
      <c r="LTM88" s="209"/>
      <c r="LTN88" s="209"/>
      <c r="LTO88" s="209"/>
      <c r="LTP88" s="209"/>
      <c r="LTQ88" s="209"/>
      <c r="LTR88" s="209"/>
      <c r="LTS88" s="209"/>
      <c r="LTT88" s="209"/>
      <c r="LTU88" s="209"/>
      <c r="LTV88" s="209"/>
      <c r="LTW88" s="209"/>
      <c r="LTX88" s="209"/>
      <c r="LTY88" s="209"/>
      <c r="LTZ88" s="209"/>
      <c r="LUA88" s="209"/>
      <c r="LUB88" s="209"/>
      <c r="LUC88" s="209"/>
      <c r="LUD88" s="209"/>
      <c r="LUE88" s="209"/>
      <c r="LUF88" s="209"/>
      <c r="LUG88" s="209"/>
      <c r="LUH88" s="209"/>
      <c r="LUI88" s="209"/>
      <c r="LUJ88" s="209"/>
      <c r="LUK88" s="209"/>
      <c r="LUL88" s="209"/>
      <c r="LUM88" s="209"/>
      <c r="LUN88" s="209"/>
      <c r="LUO88" s="209"/>
      <c r="LUP88" s="209"/>
      <c r="LUQ88" s="209"/>
      <c r="LUR88" s="209"/>
      <c r="LUS88" s="209"/>
      <c r="LUT88" s="209"/>
      <c r="LUU88" s="209"/>
      <c r="LUV88" s="209"/>
      <c r="LUW88" s="209"/>
      <c r="LUX88" s="209"/>
      <c r="LUY88" s="209"/>
      <c r="LUZ88" s="209"/>
      <c r="LVA88" s="209"/>
      <c r="LVB88" s="209"/>
      <c r="LVC88" s="209"/>
      <c r="LVD88" s="209"/>
      <c r="LVE88" s="209"/>
      <c r="LVF88" s="209"/>
      <c r="LVG88" s="209"/>
      <c r="LVH88" s="209"/>
      <c r="LVI88" s="209"/>
      <c r="LVJ88" s="209"/>
      <c r="LVK88" s="209"/>
      <c r="LVL88" s="209"/>
      <c r="LVM88" s="209"/>
      <c r="LVN88" s="209"/>
      <c r="LVO88" s="209"/>
      <c r="LVP88" s="209"/>
      <c r="LVQ88" s="209"/>
      <c r="LVR88" s="209"/>
      <c r="LVS88" s="209"/>
      <c r="LVT88" s="209"/>
      <c r="LVU88" s="209"/>
      <c r="LVV88" s="209"/>
      <c r="LVW88" s="209"/>
      <c r="LVX88" s="209"/>
      <c r="LVY88" s="209"/>
      <c r="LVZ88" s="209"/>
      <c r="LWA88" s="209"/>
      <c r="LWB88" s="209"/>
      <c r="LWC88" s="209"/>
      <c r="LWD88" s="209"/>
      <c r="LWE88" s="209"/>
      <c r="LWF88" s="209"/>
      <c r="LWG88" s="209"/>
      <c r="LWH88" s="209"/>
      <c r="LWI88" s="209"/>
      <c r="LWJ88" s="209"/>
      <c r="LWK88" s="209"/>
      <c r="LWL88" s="209"/>
      <c r="LWM88" s="209"/>
      <c r="LWN88" s="209"/>
      <c r="LWO88" s="209"/>
      <c r="LWP88" s="209"/>
      <c r="LWQ88" s="209"/>
      <c r="LWR88" s="209"/>
      <c r="LWS88" s="209"/>
      <c r="LWT88" s="209"/>
      <c r="LWU88" s="209"/>
      <c r="LWV88" s="209"/>
      <c r="LWW88" s="209"/>
      <c r="LWX88" s="209"/>
      <c r="LWY88" s="209"/>
      <c r="LWZ88" s="209"/>
      <c r="LXA88" s="209"/>
      <c r="LXB88" s="209"/>
      <c r="LXC88" s="209"/>
      <c r="LXD88" s="209"/>
      <c r="LXE88" s="209"/>
      <c r="LXF88" s="209"/>
      <c r="LXG88" s="209"/>
      <c r="LXH88" s="209"/>
      <c r="LXI88" s="209"/>
      <c r="LXJ88" s="209"/>
      <c r="LXK88" s="209"/>
      <c r="LXL88" s="209"/>
      <c r="LXM88" s="209"/>
      <c r="LXN88" s="209"/>
      <c r="LXO88" s="209"/>
      <c r="LXP88" s="209"/>
      <c r="LXQ88" s="209"/>
      <c r="LXR88" s="209"/>
      <c r="LXS88" s="209"/>
      <c r="LXT88" s="209"/>
      <c r="LXU88" s="209"/>
      <c r="LXV88" s="209"/>
      <c r="LXW88" s="209"/>
      <c r="LXX88" s="209"/>
      <c r="LXY88" s="209"/>
      <c r="LXZ88" s="209"/>
      <c r="LYA88" s="209"/>
      <c r="LYB88" s="209"/>
      <c r="LYC88" s="209"/>
      <c r="LYD88" s="209"/>
      <c r="LYE88" s="209"/>
      <c r="LYF88" s="209"/>
      <c r="LYG88" s="209"/>
      <c r="LYH88" s="209"/>
      <c r="LYI88" s="209"/>
      <c r="LYJ88" s="209"/>
      <c r="LYK88" s="209"/>
      <c r="LYL88" s="209"/>
      <c r="LYM88" s="209"/>
      <c r="LYN88" s="209"/>
      <c r="LYO88" s="209"/>
      <c r="LYP88" s="209"/>
      <c r="LYQ88" s="209"/>
      <c r="LYR88" s="209"/>
      <c r="LYS88" s="209"/>
      <c r="LYT88" s="209"/>
      <c r="LYU88" s="209"/>
      <c r="LYV88" s="209"/>
      <c r="LYW88" s="209"/>
      <c r="LYX88" s="209"/>
      <c r="LYY88" s="209"/>
      <c r="LYZ88" s="209"/>
      <c r="LZA88" s="209"/>
      <c r="LZB88" s="209"/>
      <c r="LZC88" s="209"/>
      <c r="LZD88" s="209"/>
      <c r="LZE88" s="209"/>
      <c r="LZF88" s="209"/>
      <c r="LZG88" s="209"/>
      <c r="LZH88" s="209"/>
      <c r="LZI88" s="209"/>
      <c r="LZJ88" s="209"/>
      <c r="LZK88" s="209"/>
      <c r="LZL88" s="209"/>
      <c r="LZM88" s="209"/>
      <c r="LZN88" s="209"/>
      <c r="LZO88" s="209"/>
      <c r="LZP88" s="209"/>
      <c r="LZQ88" s="209"/>
      <c r="LZR88" s="209"/>
      <c r="LZS88" s="209"/>
      <c r="LZT88" s="209"/>
      <c r="LZU88" s="209"/>
      <c r="LZV88" s="209"/>
      <c r="LZW88" s="209"/>
      <c r="LZX88" s="209"/>
      <c r="LZY88" s="209"/>
      <c r="LZZ88" s="209"/>
      <c r="MAA88" s="209"/>
      <c r="MAB88" s="209"/>
      <c r="MAC88" s="209"/>
      <c r="MAD88" s="209"/>
      <c r="MAE88" s="209"/>
      <c r="MAF88" s="209"/>
      <c r="MAG88" s="209"/>
      <c r="MAH88" s="209"/>
      <c r="MAI88" s="209"/>
      <c r="MAJ88" s="209"/>
      <c r="MAK88" s="209"/>
      <c r="MAL88" s="209"/>
      <c r="MAM88" s="209"/>
      <c r="MAN88" s="209"/>
      <c r="MAO88" s="209"/>
      <c r="MAP88" s="209"/>
      <c r="MAQ88" s="209"/>
      <c r="MAR88" s="209"/>
      <c r="MAS88" s="209"/>
      <c r="MAT88" s="209"/>
      <c r="MAU88" s="209"/>
      <c r="MAV88" s="209"/>
      <c r="MAW88" s="209"/>
      <c r="MAX88" s="209"/>
      <c r="MAY88" s="209"/>
      <c r="MAZ88" s="209"/>
      <c r="MBA88" s="209"/>
      <c r="MBB88" s="209"/>
      <c r="MBC88" s="209"/>
      <c r="MBD88" s="209"/>
      <c r="MBE88" s="209"/>
      <c r="MBF88" s="209"/>
      <c r="MBG88" s="209"/>
      <c r="MBH88" s="209"/>
      <c r="MBI88" s="209"/>
      <c r="MBJ88" s="209"/>
      <c r="MBK88" s="209"/>
      <c r="MBL88" s="209"/>
      <c r="MBM88" s="209"/>
      <c r="MBN88" s="209"/>
      <c r="MBO88" s="209"/>
      <c r="MBP88" s="209"/>
      <c r="MBQ88" s="209"/>
      <c r="MBR88" s="209"/>
      <c r="MBS88" s="209"/>
      <c r="MBT88" s="209"/>
      <c r="MBU88" s="209"/>
      <c r="MBV88" s="209"/>
      <c r="MBW88" s="209"/>
      <c r="MBX88" s="209"/>
      <c r="MBY88" s="209"/>
      <c r="MBZ88" s="209"/>
      <c r="MCA88" s="209"/>
      <c r="MCB88" s="209"/>
      <c r="MCC88" s="209"/>
      <c r="MCD88" s="209"/>
      <c r="MCE88" s="209"/>
      <c r="MCF88" s="209"/>
      <c r="MCG88" s="209"/>
      <c r="MCH88" s="209"/>
      <c r="MCI88" s="209"/>
      <c r="MCJ88" s="209"/>
      <c r="MCK88" s="209"/>
      <c r="MCL88" s="209"/>
      <c r="MCM88" s="209"/>
      <c r="MCN88" s="209"/>
      <c r="MCO88" s="209"/>
      <c r="MCP88" s="209"/>
      <c r="MCQ88" s="209"/>
      <c r="MCR88" s="209"/>
      <c r="MCS88" s="209"/>
      <c r="MCT88" s="209"/>
      <c r="MCU88" s="209"/>
      <c r="MCV88" s="209"/>
      <c r="MCW88" s="209"/>
      <c r="MCX88" s="209"/>
      <c r="MCY88" s="209"/>
      <c r="MCZ88" s="209"/>
      <c r="MDA88" s="209"/>
      <c r="MDB88" s="209"/>
      <c r="MDC88" s="209"/>
      <c r="MDD88" s="209"/>
      <c r="MDE88" s="209"/>
      <c r="MDF88" s="209"/>
      <c r="MDG88" s="209"/>
      <c r="MDH88" s="209"/>
      <c r="MDI88" s="209"/>
      <c r="MDJ88" s="209"/>
      <c r="MDK88" s="209"/>
      <c r="MDL88" s="209"/>
      <c r="MDM88" s="209"/>
      <c r="MDN88" s="209"/>
      <c r="MDO88" s="209"/>
      <c r="MDP88" s="209"/>
      <c r="MDQ88" s="209"/>
      <c r="MDR88" s="209"/>
      <c r="MDS88" s="209"/>
      <c r="MDT88" s="209"/>
      <c r="MDU88" s="209"/>
      <c r="MDV88" s="209"/>
      <c r="MDW88" s="209"/>
      <c r="MDX88" s="209"/>
      <c r="MDY88" s="209"/>
      <c r="MDZ88" s="209"/>
      <c r="MEA88" s="209"/>
      <c r="MEB88" s="209"/>
      <c r="MEC88" s="209"/>
      <c r="MED88" s="209"/>
      <c r="MEE88" s="209"/>
      <c r="MEF88" s="209"/>
      <c r="MEG88" s="209"/>
      <c r="MEH88" s="209"/>
      <c r="MEI88" s="209"/>
      <c r="MEJ88" s="209"/>
      <c r="MEK88" s="209"/>
      <c r="MEL88" s="209"/>
      <c r="MEM88" s="209"/>
      <c r="MEN88" s="209"/>
      <c r="MEO88" s="209"/>
      <c r="MEP88" s="209"/>
      <c r="MEQ88" s="209"/>
      <c r="MER88" s="209"/>
      <c r="MES88" s="209"/>
      <c r="MET88" s="209"/>
      <c r="MEU88" s="209"/>
      <c r="MEV88" s="209"/>
      <c r="MEW88" s="209"/>
      <c r="MEX88" s="209"/>
      <c r="MEY88" s="209"/>
      <c r="MEZ88" s="209"/>
      <c r="MFA88" s="209"/>
      <c r="MFB88" s="209"/>
      <c r="MFC88" s="209"/>
      <c r="MFD88" s="209"/>
      <c r="MFE88" s="209"/>
      <c r="MFF88" s="209"/>
      <c r="MFG88" s="209"/>
      <c r="MFH88" s="209"/>
      <c r="MFI88" s="209"/>
      <c r="MFJ88" s="209"/>
      <c r="MFK88" s="209"/>
      <c r="MFL88" s="209"/>
      <c r="MFM88" s="209"/>
      <c r="MFN88" s="209"/>
      <c r="MFO88" s="209"/>
      <c r="MFP88" s="209"/>
      <c r="MFQ88" s="209"/>
      <c r="MFR88" s="209"/>
      <c r="MFS88" s="209"/>
      <c r="MFT88" s="209"/>
      <c r="MFU88" s="209"/>
      <c r="MFV88" s="209"/>
      <c r="MFW88" s="209"/>
      <c r="MFX88" s="209"/>
      <c r="MFY88" s="209"/>
      <c r="MFZ88" s="209"/>
      <c r="MGA88" s="209"/>
      <c r="MGB88" s="209"/>
      <c r="MGC88" s="209"/>
      <c r="MGD88" s="209"/>
      <c r="MGE88" s="209"/>
      <c r="MGF88" s="209"/>
      <c r="MGG88" s="209"/>
      <c r="MGH88" s="209"/>
      <c r="MGI88" s="209"/>
      <c r="MGJ88" s="209"/>
      <c r="MGK88" s="209"/>
      <c r="MGL88" s="209"/>
      <c r="MGM88" s="209"/>
      <c r="MGN88" s="209"/>
      <c r="MGO88" s="209"/>
      <c r="MGP88" s="209"/>
      <c r="MGQ88" s="209"/>
      <c r="MGR88" s="209"/>
      <c r="MGS88" s="209"/>
      <c r="MGT88" s="209"/>
      <c r="MGU88" s="209"/>
      <c r="MGV88" s="209"/>
      <c r="MGW88" s="209"/>
      <c r="MGX88" s="209"/>
      <c r="MGY88" s="209"/>
      <c r="MGZ88" s="209"/>
      <c r="MHA88" s="209"/>
      <c r="MHB88" s="209"/>
      <c r="MHC88" s="209"/>
      <c r="MHD88" s="209"/>
      <c r="MHE88" s="209"/>
      <c r="MHF88" s="209"/>
      <c r="MHG88" s="209"/>
      <c r="MHH88" s="209"/>
      <c r="MHI88" s="209"/>
      <c r="MHJ88" s="209"/>
      <c r="MHK88" s="209"/>
      <c r="MHL88" s="209"/>
      <c r="MHM88" s="209"/>
      <c r="MHN88" s="209"/>
      <c r="MHO88" s="209"/>
      <c r="MHP88" s="209"/>
      <c r="MHQ88" s="209"/>
      <c r="MHR88" s="209"/>
      <c r="MHS88" s="209"/>
      <c r="MHT88" s="209"/>
      <c r="MHU88" s="209"/>
      <c r="MHV88" s="209"/>
      <c r="MHW88" s="209"/>
      <c r="MHX88" s="209"/>
      <c r="MHY88" s="209"/>
      <c r="MHZ88" s="209"/>
      <c r="MIA88" s="209"/>
      <c r="MIB88" s="209"/>
      <c r="MIC88" s="209"/>
      <c r="MID88" s="209"/>
      <c r="MIE88" s="209"/>
      <c r="MIF88" s="209"/>
      <c r="MIG88" s="209"/>
      <c r="MIH88" s="209"/>
      <c r="MII88" s="209"/>
      <c r="MIJ88" s="209"/>
      <c r="MIK88" s="209"/>
      <c r="MIL88" s="209"/>
      <c r="MIM88" s="209"/>
      <c r="MIN88" s="209"/>
      <c r="MIO88" s="209"/>
      <c r="MIP88" s="209"/>
      <c r="MIQ88" s="209"/>
      <c r="MIR88" s="209"/>
      <c r="MIS88" s="209"/>
      <c r="MIT88" s="209"/>
      <c r="MIU88" s="209"/>
      <c r="MIV88" s="209"/>
      <c r="MIW88" s="209"/>
      <c r="MIX88" s="209"/>
      <c r="MIY88" s="209"/>
      <c r="MIZ88" s="209"/>
      <c r="MJA88" s="209"/>
      <c r="MJB88" s="209"/>
      <c r="MJC88" s="209"/>
      <c r="MJD88" s="209"/>
      <c r="MJE88" s="209"/>
      <c r="MJF88" s="209"/>
      <c r="MJG88" s="209"/>
      <c r="MJH88" s="209"/>
      <c r="MJI88" s="209"/>
      <c r="MJJ88" s="209"/>
      <c r="MJK88" s="209"/>
      <c r="MJL88" s="209"/>
      <c r="MJM88" s="209"/>
      <c r="MJN88" s="209"/>
      <c r="MJO88" s="209"/>
      <c r="MJP88" s="209"/>
      <c r="MJQ88" s="209"/>
      <c r="MJR88" s="209"/>
      <c r="MJS88" s="209"/>
      <c r="MJT88" s="209"/>
      <c r="MJU88" s="209"/>
      <c r="MJV88" s="209"/>
      <c r="MJW88" s="209"/>
      <c r="MJX88" s="209"/>
      <c r="MJY88" s="209"/>
      <c r="MJZ88" s="209"/>
      <c r="MKA88" s="209"/>
      <c r="MKB88" s="209"/>
      <c r="MKC88" s="209"/>
      <c r="MKD88" s="209"/>
      <c r="MKE88" s="209"/>
      <c r="MKF88" s="209"/>
      <c r="MKG88" s="209"/>
      <c r="MKH88" s="209"/>
      <c r="MKI88" s="209"/>
      <c r="MKJ88" s="209"/>
      <c r="MKK88" s="209"/>
      <c r="MKL88" s="209"/>
      <c r="MKM88" s="209"/>
      <c r="MKN88" s="209"/>
      <c r="MKO88" s="209"/>
      <c r="MKP88" s="209"/>
      <c r="MKQ88" s="209"/>
      <c r="MKR88" s="209"/>
      <c r="MKS88" s="209"/>
      <c r="MKT88" s="209"/>
      <c r="MKU88" s="209"/>
      <c r="MKV88" s="209"/>
      <c r="MKW88" s="209"/>
      <c r="MKX88" s="209"/>
      <c r="MKY88" s="209"/>
      <c r="MKZ88" s="209"/>
      <c r="MLA88" s="209"/>
      <c r="MLB88" s="209"/>
      <c r="MLC88" s="209"/>
      <c r="MLD88" s="209"/>
      <c r="MLE88" s="209"/>
      <c r="MLF88" s="209"/>
      <c r="MLG88" s="209"/>
      <c r="MLH88" s="209"/>
      <c r="MLI88" s="209"/>
      <c r="MLJ88" s="209"/>
      <c r="MLK88" s="209"/>
      <c r="MLL88" s="209"/>
      <c r="MLM88" s="209"/>
      <c r="MLN88" s="209"/>
      <c r="MLO88" s="209"/>
      <c r="MLP88" s="209"/>
      <c r="MLQ88" s="209"/>
      <c r="MLR88" s="209"/>
      <c r="MLS88" s="209"/>
      <c r="MLT88" s="209"/>
      <c r="MLU88" s="209"/>
      <c r="MLV88" s="209"/>
      <c r="MLW88" s="209"/>
      <c r="MLX88" s="209"/>
      <c r="MLY88" s="209"/>
      <c r="MLZ88" s="209"/>
      <c r="MMA88" s="209"/>
      <c r="MMB88" s="209"/>
      <c r="MMC88" s="209"/>
      <c r="MMD88" s="209"/>
      <c r="MME88" s="209"/>
      <c r="MMF88" s="209"/>
      <c r="MMG88" s="209"/>
      <c r="MMH88" s="209"/>
      <c r="MMI88" s="209"/>
      <c r="MMJ88" s="209"/>
      <c r="MMK88" s="209"/>
      <c r="MML88" s="209"/>
      <c r="MMM88" s="209"/>
      <c r="MMN88" s="209"/>
      <c r="MMO88" s="209"/>
      <c r="MMP88" s="209"/>
      <c r="MMQ88" s="209"/>
      <c r="MMR88" s="209"/>
      <c r="MMS88" s="209"/>
      <c r="MMT88" s="209"/>
      <c r="MMU88" s="209"/>
      <c r="MMV88" s="209"/>
      <c r="MMW88" s="209"/>
      <c r="MMX88" s="209"/>
      <c r="MMY88" s="209"/>
      <c r="MMZ88" s="209"/>
      <c r="MNA88" s="209"/>
      <c r="MNB88" s="209"/>
      <c r="MNC88" s="209"/>
      <c r="MND88" s="209"/>
      <c r="MNE88" s="209"/>
      <c r="MNF88" s="209"/>
      <c r="MNG88" s="209"/>
      <c r="MNH88" s="209"/>
      <c r="MNI88" s="209"/>
      <c r="MNJ88" s="209"/>
      <c r="MNK88" s="209"/>
      <c r="MNL88" s="209"/>
      <c r="MNM88" s="209"/>
      <c r="MNN88" s="209"/>
      <c r="MNO88" s="209"/>
      <c r="MNP88" s="209"/>
      <c r="MNQ88" s="209"/>
      <c r="MNR88" s="209"/>
      <c r="MNS88" s="209"/>
      <c r="MNT88" s="209"/>
      <c r="MNU88" s="209"/>
      <c r="MNV88" s="209"/>
      <c r="MNW88" s="209"/>
      <c r="MNX88" s="209"/>
      <c r="MNY88" s="209"/>
      <c r="MNZ88" s="209"/>
      <c r="MOA88" s="209"/>
      <c r="MOB88" s="209"/>
      <c r="MOC88" s="209"/>
      <c r="MOD88" s="209"/>
      <c r="MOE88" s="209"/>
      <c r="MOF88" s="209"/>
      <c r="MOG88" s="209"/>
      <c r="MOH88" s="209"/>
      <c r="MOI88" s="209"/>
      <c r="MOJ88" s="209"/>
      <c r="MOK88" s="209"/>
      <c r="MOL88" s="209"/>
      <c r="MOM88" s="209"/>
      <c r="MON88" s="209"/>
      <c r="MOO88" s="209"/>
      <c r="MOP88" s="209"/>
      <c r="MOQ88" s="209"/>
      <c r="MOR88" s="209"/>
      <c r="MOS88" s="209"/>
      <c r="MOT88" s="209"/>
      <c r="MOU88" s="209"/>
      <c r="MOV88" s="209"/>
      <c r="MOW88" s="209"/>
      <c r="MOX88" s="209"/>
      <c r="MOY88" s="209"/>
      <c r="MOZ88" s="209"/>
      <c r="MPA88" s="209"/>
      <c r="MPB88" s="209"/>
      <c r="MPC88" s="209"/>
      <c r="MPD88" s="209"/>
      <c r="MPE88" s="209"/>
      <c r="MPF88" s="209"/>
      <c r="MPG88" s="209"/>
      <c r="MPH88" s="209"/>
      <c r="MPI88" s="209"/>
      <c r="MPJ88" s="209"/>
      <c r="MPK88" s="209"/>
      <c r="MPL88" s="209"/>
      <c r="MPM88" s="209"/>
      <c r="MPN88" s="209"/>
      <c r="MPO88" s="209"/>
      <c r="MPP88" s="209"/>
      <c r="MPQ88" s="209"/>
      <c r="MPR88" s="209"/>
      <c r="MPS88" s="209"/>
      <c r="MPT88" s="209"/>
      <c r="MPU88" s="209"/>
      <c r="MPV88" s="209"/>
      <c r="MPW88" s="209"/>
      <c r="MPX88" s="209"/>
      <c r="MPY88" s="209"/>
      <c r="MPZ88" s="209"/>
      <c r="MQA88" s="209"/>
      <c r="MQB88" s="209"/>
      <c r="MQC88" s="209"/>
      <c r="MQD88" s="209"/>
      <c r="MQE88" s="209"/>
      <c r="MQF88" s="209"/>
      <c r="MQG88" s="209"/>
      <c r="MQH88" s="209"/>
      <c r="MQI88" s="209"/>
      <c r="MQJ88" s="209"/>
      <c r="MQK88" s="209"/>
      <c r="MQL88" s="209"/>
      <c r="MQM88" s="209"/>
      <c r="MQN88" s="209"/>
      <c r="MQO88" s="209"/>
      <c r="MQP88" s="209"/>
      <c r="MQQ88" s="209"/>
      <c r="MQR88" s="209"/>
      <c r="MQS88" s="209"/>
      <c r="MQT88" s="209"/>
      <c r="MQU88" s="209"/>
      <c r="MQV88" s="209"/>
      <c r="MQW88" s="209"/>
      <c r="MQX88" s="209"/>
      <c r="MQY88" s="209"/>
      <c r="MQZ88" s="209"/>
      <c r="MRA88" s="209"/>
      <c r="MRB88" s="209"/>
      <c r="MRC88" s="209"/>
      <c r="MRD88" s="209"/>
      <c r="MRE88" s="209"/>
      <c r="MRF88" s="209"/>
      <c r="MRG88" s="209"/>
      <c r="MRH88" s="209"/>
      <c r="MRI88" s="209"/>
      <c r="MRJ88" s="209"/>
      <c r="MRK88" s="209"/>
      <c r="MRL88" s="209"/>
      <c r="MRM88" s="209"/>
      <c r="MRN88" s="209"/>
      <c r="MRO88" s="209"/>
      <c r="MRP88" s="209"/>
      <c r="MRQ88" s="209"/>
      <c r="MRR88" s="209"/>
      <c r="MRS88" s="209"/>
      <c r="MRT88" s="209"/>
      <c r="MRU88" s="209"/>
      <c r="MRV88" s="209"/>
      <c r="MRW88" s="209"/>
      <c r="MRX88" s="209"/>
      <c r="MRY88" s="209"/>
      <c r="MRZ88" s="209"/>
      <c r="MSA88" s="209"/>
      <c r="MSB88" s="209"/>
      <c r="MSC88" s="209"/>
      <c r="MSD88" s="209"/>
      <c r="MSE88" s="209"/>
      <c r="MSF88" s="209"/>
      <c r="MSG88" s="209"/>
      <c r="MSH88" s="209"/>
      <c r="MSI88" s="209"/>
      <c r="MSJ88" s="209"/>
      <c r="MSK88" s="209"/>
      <c r="MSL88" s="209"/>
      <c r="MSM88" s="209"/>
      <c r="MSN88" s="209"/>
      <c r="MSO88" s="209"/>
      <c r="MSP88" s="209"/>
      <c r="MSQ88" s="209"/>
      <c r="MSR88" s="209"/>
      <c r="MSS88" s="209"/>
      <c r="MST88" s="209"/>
      <c r="MSU88" s="209"/>
      <c r="MSV88" s="209"/>
      <c r="MSW88" s="209"/>
      <c r="MSX88" s="209"/>
      <c r="MSY88" s="209"/>
      <c r="MSZ88" s="209"/>
      <c r="MTA88" s="209"/>
      <c r="MTB88" s="209"/>
      <c r="MTC88" s="209"/>
      <c r="MTD88" s="209"/>
      <c r="MTE88" s="209"/>
      <c r="MTF88" s="209"/>
      <c r="MTG88" s="209"/>
      <c r="MTH88" s="209"/>
      <c r="MTI88" s="209"/>
      <c r="MTJ88" s="209"/>
      <c r="MTK88" s="209"/>
      <c r="MTL88" s="209"/>
      <c r="MTM88" s="209"/>
      <c r="MTN88" s="209"/>
      <c r="MTO88" s="209"/>
      <c r="MTP88" s="209"/>
      <c r="MTQ88" s="209"/>
      <c r="MTR88" s="209"/>
      <c r="MTS88" s="209"/>
      <c r="MTT88" s="209"/>
      <c r="MTU88" s="209"/>
      <c r="MTV88" s="209"/>
      <c r="MTW88" s="209"/>
      <c r="MTX88" s="209"/>
      <c r="MTY88" s="209"/>
      <c r="MTZ88" s="209"/>
      <c r="MUA88" s="209"/>
      <c r="MUB88" s="209"/>
      <c r="MUC88" s="209"/>
      <c r="MUD88" s="209"/>
      <c r="MUE88" s="209"/>
      <c r="MUF88" s="209"/>
      <c r="MUG88" s="209"/>
      <c r="MUH88" s="209"/>
      <c r="MUI88" s="209"/>
      <c r="MUJ88" s="209"/>
      <c r="MUK88" s="209"/>
      <c r="MUL88" s="209"/>
      <c r="MUM88" s="209"/>
      <c r="MUN88" s="209"/>
      <c r="MUO88" s="209"/>
      <c r="MUP88" s="209"/>
      <c r="MUQ88" s="209"/>
      <c r="MUR88" s="209"/>
      <c r="MUS88" s="209"/>
      <c r="MUT88" s="209"/>
      <c r="MUU88" s="209"/>
      <c r="MUV88" s="209"/>
      <c r="MUW88" s="209"/>
      <c r="MUX88" s="209"/>
      <c r="MUY88" s="209"/>
      <c r="MUZ88" s="209"/>
      <c r="MVA88" s="209"/>
      <c r="MVB88" s="209"/>
      <c r="MVC88" s="209"/>
      <c r="MVD88" s="209"/>
      <c r="MVE88" s="209"/>
      <c r="MVF88" s="209"/>
      <c r="MVG88" s="209"/>
      <c r="MVH88" s="209"/>
      <c r="MVI88" s="209"/>
      <c r="MVJ88" s="209"/>
      <c r="MVK88" s="209"/>
      <c r="MVL88" s="209"/>
      <c r="MVM88" s="209"/>
      <c r="MVN88" s="209"/>
      <c r="MVO88" s="209"/>
      <c r="MVP88" s="209"/>
      <c r="MVQ88" s="209"/>
      <c r="MVR88" s="209"/>
      <c r="MVS88" s="209"/>
      <c r="MVT88" s="209"/>
      <c r="MVU88" s="209"/>
      <c r="MVV88" s="209"/>
      <c r="MVW88" s="209"/>
      <c r="MVX88" s="209"/>
      <c r="MVY88" s="209"/>
      <c r="MVZ88" s="209"/>
      <c r="MWA88" s="209"/>
      <c r="MWB88" s="209"/>
      <c r="MWC88" s="209"/>
      <c r="MWD88" s="209"/>
      <c r="MWE88" s="209"/>
      <c r="MWF88" s="209"/>
      <c r="MWG88" s="209"/>
      <c r="MWH88" s="209"/>
      <c r="MWI88" s="209"/>
      <c r="MWJ88" s="209"/>
      <c r="MWK88" s="209"/>
      <c r="MWL88" s="209"/>
      <c r="MWM88" s="209"/>
      <c r="MWN88" s="209"/>
      <c r="MWO88" s="209"/>
      <c r="MWP88" s="209"/>
      <c r="MWQ88" s="209"/>
      <c r="MWR88" s="209"/>
      <c r="MWS88" s="209"/>
      <c r="MWT88" s="209"/>
      <c r="MWU88" s="209"/>
      <c r="MWV88" s="209"/>
      <c r="MWW88" s="209"/>
      <c r="MWX88" s="209"/>
      <c r="MWY88" s="209"/>
      <c r="MWZ88" s="209"/>
      <c r="MXA88" s="209"/>
      <c r="MXB88" s="209"/>
      <c r="MXC88" s="209"/>
      <c r="MXD88" s="209"/>
      <c r="MXE88" s="209"/>
      <c r="MXF88" s="209"/>
      <c r="MXG88" s="209"/>
      <c r="MXH88" s="209"/>
      <c r="MXI88" s="209"/>
      <c r="MXJ88" s="209"/>
      <c r="MXK88" s="209"/>
      <c r="MXL88" s="209"/>
      <c r="MXM88" s="209"/>
      <c r="MXN88" s="209"/>
      <c r="MXO88" s="209"/>
      <c r="MXP88" s="209"/>
      <c r="MXQ88" s="209"/>
      <c r="MXR88" s="209"/>
      <c r="MXS88" s="209"/>
      <c r="MXT88" s="209"/>
      <c r="MXU88" s="209"/>
      <c r="MXV88" s="209"/>
      <c r="MXW88" s="209"/>
      <c r="MXX88" s="209"/>
      <c r="MXY88" s="209"/>
      <c r="MXZ88" s="209"/>
      <c r="MYA88" s="209"/>
      <c r="MYB88" s="209"/>
      <c r="MYC88" s="209"/>
      <c r="MYD88" s="209"/>
      <c r="MYE88" s="209"/>
      <c r="MYF88" s="209"/>
      <c r="MYG88" s="209"/>
      <c r="MYH88" s="209"/>
      <c r="MYI88" s="209"/>
      <c r="MYJ88" s="209"/>
      <c r="MYK88" s="209"/>
      <c r="MYL88" s="209"/>
      <c r="MYM88" s="209"/>
      <c r="MYN88" s="209"/>
      <c r="MYO88" s="209"/>
      <c r="MYP88" s="209"/>
      <c r="MYQ88" s="209"/>
      <c r="MYR88" s="209"/>
      <c r="MYS88" s="209"/>
      <c r="MYT88" s="209"/>
      <c r="MYU88" s="209"/>
      <c r="MYV88" s="209"/>
      <c r="MYW88" s="209"/>
      <c r="MYX88" s="209"/>
      <c r="MYY88" s="209"/>
      <c r="MYZ88" s="209"/>
      <c r="MZA88" s="209"/>
      <c r="MZB88" s="209"/>
      <c r="MZC88" s="209"/>
      <c r="MZD88" s="209"/>
      <c r="MZE88" s="209"/>
      <c r="MZF88" s="209"/>
      <c r="MZG88" s="209"/>
      <c r="MZH88" s="209"/>
      <c r="MZI88" s="209"/>
      <c r="MZJ88" s="209"/>
      <c r="MZK88" s="209"/>
      <c r="MZL88" s="209"/>
      <c r="MZM88" s="209"/>
      <c r="MZN88" s="209"/>
      <c r="MZO88" s="209"/>
      <c r="MZP88" s="209"/>
      <c r="MZQ88" s="209"/>
      <c r="MZR88" s="209"/>
      <c r="MZS88" s="209"/>
      <c r="MZT88" s="209"/>
      <c r="MZU88" s="209"/>
      <c r="MZV88" s="209"/>
      <c r="MZW88" s="209"/>
      <c r="MZX88" s="209"/>
      <c r="MZY88" s="209"/>
      <c r="MZZ88" s="209"/>
      <c r="NAA88" s="209"/>
      <c r="NAB88" s="209"/>
      <c r="NAC88" s="209"/>
      <c r="NAD88" s="209"/>
      <c r="NAE88" s="209"/>
      <c r="NAF88" s="209"/>
      <c r="NAG88" s="209"/>
      <c r="NAH88" s="209"/>
      <c r="NAI88" s="209"/>
      <c r="NAJ88" s="209"/>
      <c r="NAK88" s="209"/>
      <c r="NAL88" s="209"/>
      <c r="NAM88" s="209"/>
      <c r="NAN88" s="209"/>
      <c r="NAO88" s="209"/>
      <c r="NAP88" s="209"/>
      <c r="NAQ88" s="209"/>
      <c r="NAR88" s="209"/>
      <c r="NAS88" s="209"/>
      <c r="NAT88" s="209"/>
      <c r="NAU88" s="209"/>
      <c r="NAV88" s="209"/>
      <c r="NAW88" s="209"/>
      <c r="NAX88" s="209"/>
      <c r="NAY88" s="209"/>
      <c r="NAZ88" s="209"/>
      <c r="NBA88" s="209"/>
      <c r="NBB88" s="209"/>
      <c r="NBC88" s="209"/>
      <c r="NBD88" s="209"/>
      <c r="NBE88" s="209"/>
      <c r="NBF88" s="209"/>
      <c r="NBG88" s="209"/>
      <c r="NBH88" s="209"/>
      <c r="NBI88" s="209"/>
      <c r="NBJ88" s="209"/>
      <c r="NBK88" s="209"/>
      <c r="NBL88" s="209"/>
      <c r="NBM88" s="209"/>
      <c r="NBN88" s="209"/>
      <c r="NBO88" s="209"/>
      <c r="NBP88" s="209"/>
      <c r="NBQ88" s="209"/>
      <c r="NBR88" s="209"/>
      <c r="NBS88" s="209"/>
      <c r="NBT88" s="209"/>
      <c r="NBU88" s="209"/>
      <c r="NBV88" s="209"/>
      <c r="NBW88" s="209"/>
      <c r="NBX88" s="209"/>
      <c r="NBY88" s="209"/>
      <c r="NBZ88" s="209"/>
      <c r="NCA88" s="209"/>
      <c r="NCB88" s="209"/>
      <c r="NCC88" s="209"/>
      <c r="NCD88" s="209"/>
      <c r="NCE88" s="209"/>
      <c r="NCF88" s="209"/>
      <c r="NCG88" s="209"/>
      <c r="NCH88" s="209"/>
      <c r="NCI88" s="209"/>
      <c r="NCJ88" s="209"/>
      <c r="NCK88" s="209"/>
      <c r="NCL88" s="209"/>
      <c r="NCM88" s="209"/>
      <c r="NCN88" s="209"/>
      <c r="NCO88" s="209"/>
      <c r="NCP88" s="209"/>
      <c r="NCQ88" s="209"/>
      <c r="NCR88" s="209"/>
      <c r="NCS88" s="209"/>
      <c r="NCT88" s="209"/>
      <c r="NCU88" s="209"/>
      <c r="NCV88" s="209"/>
      <c r="NCW88" s="209"/>
      <c r="NCX88" s="209"/>
      <c r="NCY88" s="209"/>
      <c r="NCZ88" s="209"/>
      <c r="NDA88" s="209"/>
      <c r="NDB88" s="209"/>
      <c r="NDC88" s="209"/>
      <c r="NDD88" s="209"/>
      <c r="NDE88" s="209"/>
      <c r="NDF88" s="209"/>
      <c r="NDG88" s="209"/>
      <c r="NDH88" s="209"/>
      <c r="NDI88" s="209"/>
      <c r="NDJ88" s="209"/>
      <c r="NDK88" s="209"/>
      <c r="NDL88" s="209"/>
      <c r="NDM88" s="209"/>
      <c r="NDN88" s="209"/>
      <c r="NDO88" s="209"/>
      <c r="NDP88" s="209"/>
      <c r="NDQ88" s="209"/>
      <c r="NDR88" s="209"/>
      <c r="NDS88" s="209"/>
      <c r="NDT88" s="209"/>
      <c r="NDU88" s="209"/>
      <c r="NDV88" s="209"/>
      <c r="NDW88" s="209"/>
      <c r="NDX88" s="209"/>
      <c r="NDY88" s="209"/>
      <c r="NDZ88" s="209"/>
      <c r="NEA88" s="209"/>
      <c r="NEB88" s="209"/>
      <c r="NEC88" s="209"/>
      <c r="NED88" s="209"/>
      <c r="NEE88" s="209"/>
      <c r="NEF88" s="209"/>
      <c r="NEG88" s="209"/>
      <c r="NEH88" s="209"/>
      <c r="NEI88" s="209"/>
      <c r="NEJ88" s="209"/>
      <c r="NEK88" s="209"/>
      <c r="NEL88" s="209"/>
      <c r="NEM88" s="209"/>
      <c r="NEN88" s="209"/>
      <c r="NEO88" s="209"/>
      <c r="NEP88" s="209"/>
      <c r="NEQ88" s="209"/>
      <c r="NER88" s="209"/>
      <c r="NES88" s="209"/>
      <c r="NET88" s="209"/>
      <c r="NEU88" s="209"/>
      <c r="NEV88" s="209"/>
      <c r="NEW88" s="209"/>
      <c r="NEX88" s="209"/>
      <c r="NEY88" s="209"/>
      <c r="NEZ88" s="209"/>
      <c r="NFA88" s="209"/>
      <c r="NFB88" s="209"/>
      <c r="NFC88" s="209"/>
      <c r="NFD88" s="209"/>
      <c r="NFE88" s="209"/>
      <c r="NFF88" s="209"/>
      <c r="NFG88" s="209"/>
      <c r="NFH88" s="209"/>
      <c r="NFI88" s="209"/>
      <c r="NFJ88" s="209"/>
      <c r="NFK88" s="209"/>
      <c r="NFL88" s="209"/>
      <c r="NFM88" s="209"/>
      <c r="NFN88" s="209"/>
      <c r="NFO88" s="209"/>
      <c r="NFP88" s="209"/>
      <c r="NFQ88" s="209"/>
      <c r="NFR88" s="209"/>
      <c r="NFS88" s="209"/>
      <c r="NFT88" s="209"/>
      <c r="NFU88" s="209"/>
      <c r="NFV88" s="209"/>
      <c r="NFW88" s="209"/>
      <c r="NFX88" s="209"/>
      <c r="NFY88" s="209"/>
      <c r="NFZ88" s="209"/>
      <c r="NGA88" s="209"/>
      <c r="NGB88" s="209"/>
      <c r="NGC88" s="209"/>
      <c r="NGD88" s="209"/>
      <c r="NGE88" s="209"/>
      <c r="NGF88" s="209"/>
      <c r="NGG88" s="209"/>
      <c r="NGH88" s="209"/>
      <c r="NGI88" s="209"/>
      <c r="NGJ88" s="209"/>
      <c r="NGK88" s="209"/>
      <c r="NGL88" s="209"/>
      <c r="NGM88" s="209"/>
      <c r="NGN88" s="209"/>
      <c r="NGO88" s="209"/>
      <c r="NGP88" s="209"/>
      <c r="NGQ88" s="209"/>
      <c r="NGR88" s="209"/>
      <c r="NGS88" s="209"/>
      <c r="NGT88" s="209"/>
      <c r="NGU88" s="209"/>
      <c r="NGV88" s="209"/>
      <c r="NGW88" s="209"/>
      <c r="NGX88" s="209"/>
      <c r="NGY88" s="209"/>
      <c r="NGZ88" s="209"/>
      <c r="NHA88" s="209"/>
      <c r="NHB88" s="209"/>
      <c r="NHC88" s="209"/>
      <c r="NHD88" s="209"/>
      <c r="NHE88" s="209"/>
      <c r="NHF88" s="209"/>
      <c r="NHG88" s="209"/>
      <c r="NHH88" s="209"/>
      <c r="NHI88" s="209"/>
      <c r="NHJ88" s="209"/>
      <c r="NHK88" s="209"/>
      <c r="NHL88" s="209"/>
      <c r="NHM88" s="209"/>
      <c r="NHN88" s="209"/>
      <c r="NHO88" s="209"/>
      <c r="NHP88" s="209"/>
      <c r="NHQ88" s="209"/>
      <c r="NHR88" s="209"/>
      <c r="NHS88" s="209"/>
      <c r="NHT88" s="209"/>
      <c r="NHU88" s="209"/>
      <c r="NHV88" s="209"/>
      <c r="NHW88" s="209"/>
      <c r="NHX88" s="209"/>
      <c r="NHY88" s="209"/>
      <c r="NHZ88" s="209"/>
      <c r="NIA88" s="209"/>
      <c r="NIB88" s="209"/>
      <c r="NIC88" s="209"/>
      <c r="NID88" s="209"/>
      <c r="NIE88" s="209"/>
      <c r="NIF88" s="209"/>
      <c r="NIG88" s="209"/>
      <c r="NIH88" s="209"/>
      <c r="NII88" s="209"/>
      <c r="NIJ88" s="209"/>
      <c r="NIK88" s="209"/>
      <c r="NIL88" s="209"/>
      <c r="NIM88" s="209"/>
      <c r="NIN88" s="209"/>
      <c r="NIO88" s="209"/>
      <c r="NIP88" s="209"/>
      <c r="NIQ88" s="209"/>
      <c r="NIR88" s="209"/>
      <c r="NIS88" s="209"/>
      <c r="NIT88" s="209"/>
      <c r="NIU88" s="209"/>
      <c r="NIV88" s="209"/>
      <c r="NIW88" s="209"/>
      <c r="NIX88" s="209"/>
      <c r="NIY88" s="209"/>
      <c r="NIZ88" s="209"/>
      <c r="NJA88" s="209"/>
      <c r="NJB88" s="209"/>
      <c r="NJC88" s="209"/>
      <c r="NJD88" s="209"/>
      <c r="NJE88" s="209"/>
      <c r="NJF88" s="209"/>
      <c r="NJG88" s="209"/>
      <c r="NJH88" s="209"/>
      <c r="NJI88" s="209"/>
      <c r="NJJ88" s="209"/>
      <c r="NJK88" s="209"/>
      <c r="NJL88" s="209"/>
      <c r="NJM88" s="209"/>
      <c r="NJN88" s="209"/>
      <c r="NJO88" s="209"/>
      <c r="NJP88" s="209"/>
      <c r="NJQ88" s="209"/>
      <c r="NJR88" s="209"/>
      <c r="NJS88" s="209"/>
      <c r="NJT88" s="209"/>
      <c r="NJU88" s="209"/>
      <c r="NJV88" s="209"/>
      <c r="NJW88" s="209"/>
      <c r="NJX88" s="209"/>
      <c r="NJY88" s="209"/>
      <c r="NJZ88" s="209"/>
      <c r="NKA88" s="209"/>
      <c r="NKB88" s="209"/>
      <c r="NKC88" s="209"/>
      <c r="NKD88" s="209"/>
      <c r="NKE88" s="209"/>
      <c r="NKF88" s="209"/>
      <c r="NKG88" s="209"/>
      <c r="NKH88" s="209"/>
      <c r="NKI88" s="209"/>
      <c r="NKJ88" s="209"/>
      <c r="NKK88" s="209"/>
      <c r="NKL88" s="209"/>
      <c r="NKM88" s="209"/>
      <c r="NKN88" s="209"/>
      <c r="NKO88" s="209"/>
      <c r="NKP88" s="209"/>
      <c r="NKQ88" s="209"/>
      <c r="NKR88" s="209"/>
      <c r="NKS88" s="209"/>
      <c r="NKT88" s="209"/>
      <c r="NKU88" s="209"/>
      <c r="NKV88" s="209"/>
      <c r="NKW88" s="209"/>
      <c r="NKX88" s="209"/>
      <c r="NKY88" s="209"/>
      <c r="NKZ88" s="209"/>
      <c r="NLA88" s="209"/>
      <c r="NLB88" s="209"/>
      <c r="NLC88" s="209"/>
      <c r="NLD88" s="209"/>
      <c r="NLE88" s="209"/>
      <c r="NLF88" s="209"/>
      <c r="NLG88" s="209"/>
      <c r="NLH88" s="209"/>
      <c r="NLI88" s="209"/>
      <c r="NLJ88" s="209"/>
      <c r="NLK88" s="209"/>
      <c r="NLL88" s="209"/>
      <c r="NLM88" s="209"/>
      <c r="NLN88" s="209"/>
      <c r="NLO88" s="209"/>
      <c r="NLP88" s="209"/>
      <c r="NLQ88" s="209"/>
      <c r="NLR88" s="209"/>
      <c r="NLS88" s="209"/>
      <c r="NLT88" s="209"/>
      <c r="NLU88" s="209"/>
      <c r="NLV88" s="209"/>
      <c r="NLW88" s="209"/>
      <c r="NLX88" s="209"/>
      <c r="NLY88" s="209"/>
      <c r="NLZ88" s="209"/>
      <c r="NMA88" s="209"/>
      <c r="NMB88" s="209"/>
      <c r="NMC88" s="209"/>
      <c r="NMD88" s="209"/>
      <c r="NME88" s="209"/>
      <c r="NMF88" s="209"/>
      <c r="NMG88" s="209"/>
      <c r="NMH88" s="209"/>
      <c r="NMI88" s="209"/>
      <c r="NMJ88" s="209"/>
      <c r="NMK88" s="209"/>
      <c r="NML88" s="209"/>
      <c r="NMM88" s="209"/>
      <c r="NMN88" s="209"/>
      <c r="NMO88" s="209"/>
      <c r="NMP88" s="209"/>
      <c r="NMQ88" s="209"/>
      <c r="NMR88" s="209"/>
      <c r="NMS88" s="209"/>
      <c r="NMT88" s="209"/>
      <c r="NMU88" s="209"/>
      <c r="NMV88" s="209"/>
      <c r="NMW88" s="209"/>
      <c r="NMX88" s="209"/>
      <c r="NMY88" s="209"/>
      <c r="NMZ88" s="209"/>
      <c r="NNA88" s="209"/>
      <c r="NNB88" s="209"/>
      <c r="NNC88" s="209"/>
      <c r="NND88" s="209"/>
      <c r="NNE88" s="209"/>
      <c r="NNF88" s="209"/>
      <c r="NNG88" s="209"/>
      <c r="NNH88" s="209"/>
      <c r="NNI88" s="209"/>
      <c r="NNJ88" s="209"/>
      <c r="NNK88" s="209"/>
      <c r="NNL88" s="209"/>
      <c r="NNM88" s="209"/>
      <c r="NNN88" s="209"/>
      <c r="NNO88" s="209"/>
      <c r="NNP88" s="209"/>
      <c r="NNQ88" s="209"/>
      <c r="NNR88" s="209"/>
      <c r="NNS88" s="209"/>
      <c r="NNT88" s="209"/>
      <c r="NNU88" s="209"/>
      <c r="NNV88" s="209"/>
      <c r="NNW88" s="209"/>
      <c r="NNX88" s="209"/>
      <c r="NNY88" s="209"/>
      <c r="NNZ88" s="209"/>
      <c r="NOA88" s="209"/>
      <c r="NOB88" s="209"/>
      <c r="NOC88" s="209"/>
      <c r="NOD88" s="209"/>
      <c r="NOE88" s="209"/>
      <c r="NOF88" s="209"/>
      <c r="NOG88" s="209"/>
      <c r="NOH88" s="209"/>
      <c r="NOI88" s="209"/>
      <c r="NOJ88" s="209"/>
      <c r="NOK88" s="209"/>
      <c r="NOL88" s="209"/>
      <c r="NOM88" s="209"/>
      <c r="NON88" s="209"/>
      <c r="NOO88" s="209"/>
      <c r="NOP88" s="209"/>
      <c r="NOQ88" s="209"/>
      <c r="NOR88" s="209"/>
      <c r="NOS88" s="209"/>
      <c r="NOT88" s="209"/>
      <c r="NOU88" s="209"/>
      <c r="NOV88" s="209"/>
      <c r="NOW88" s="209"/>
      <c r="NOX88" s="209"/>
      <c r="NOY88" s="209"/>
      <c r="NOZ88" s="209"/>
      <c r="NPA88" s="209"/>
      <c r="NPB88" s="209"/>
      <c r="NPC88" s="209"/>
      <c r="NPD88" s="209"/>
      <c r="NPE88" s="209"/>
      <c r="NPF88" s="209"/>
      <c r="NPG88" s="209"/>
      <c r="NPH88" s="209"/>
      <c r="NPI88" s="209"/>
      <c r="NPJ88" s="209"/>
      <c r="NPK88" s="209"/>
      <c r="NPL88" s="209"/>
      <c r="NPM88" s="209"/>
      <c r="NPN88" s="209"/>
      <c r="NPO88" s="209"/>
      <c r="NPP88" s="209"/>
      <c r="NPQ88" s="209"/>
      <c r="NPR88" s="209"/>
      <c r="NPS88" s="209"/>
      <c r="NPT88" s="209"/>
      <c r="NPU88" s="209"/>
      <c r="NPV88" s="209"/>
      <c r="NPW88" s="209"/>
      <c r="NPX88" s="209"/>
      <c r="NPY88" s="209"/>
      <c r="NPZ88" s="209"/>
      <c r="NQA88" s="209"/>
      <c r="NQB88" s="209"/>
      <c r="NQC88" s="209"/>
      <c r="NQD88" s="209"/>
      <c r="NQE88" s="209"/>
      <c r="NQF88" s="209"/>
      <c r="NQG88" s="209"/>
      <c r="NQH88" s="209"/>
      <c r="NQI88" s="209"/>
      <c r="NQJ88" s="209"/>
      <c r="NQK88" s="209"/>
      <c r="NQL88" s="209"/>
      <c r="NQM88" s="209"/>
      <c r="NQN88" s="209"/>
      <c r="NQO88" s="209"/>
      <c r="NQP88" s="209"/>
      <c r="NQQ88" s="209"/>
      <c r="NQR88" s="209"/>
      <c r="NQS88" s="209"/>
      <c r="NQT88" s="209"/>
      <c r="NQU88" s="209"/>
      <c r="NQV88" s="209"/>
      <c r="NQW88" s="209"/>
      <c r="NQX88" s="209"/>
      <c r="NQY88" s="209"/>
      <c r="NQZ88" s="209"/>
      <c r="NRA88" s="209"/>
      <c r="NRB88" s="209"/>
      <c r="NRC88" s="209"/>
      <c r="NRD88" s="209"/>
      <c r="NRE88" s="209"/>
      <c r="NRF88" s="209"/>
      <c r="NRG88" s="209"/>
      <c r="NRH88" s="209"/>
      <c r="NRI88" s="209"/>
      <c r="NRJ88" s="209"/>
      <c r="NRK88" s="209"/>
      <c r="NRL88" s="209"/>
      <c r="NRM88" s="209"/>
      <c r="NRN88" s="209"/>
      <c r="NRO88" s="209"/>
      <c r="NRP88" s="209"/>
      <c r="NRQ88" s="209"/>
      <c r="NRR88" s="209"/>
      <c r="NRS88" s="209"/>
      <c r="NRT88" s="209"/>
      <c r="NRU88" s="209"/>
      <c r="NRV88" s="209"/>
      <c r="NRW88" s="209"/>
      <c r="NRX88" s="209"/>
      <c r="NRY88" s="209"/>
      <c r="NRZ88" s="209"/>
      <c r="NSA88" s="209"/>
      <c r="NSB88" s="209"/>
      <c r="NSC88" s="209"/>
      <c r="NSD88" s="209"/>
      <c r="NSE88" s="209"/>
      <c r="NSF88" s="209"/>
      <c r="NSG88" s="209"/>
      <c r="NSH88" s="209"/>
      <c r="NSI88" s="209"/>
      <c r="NSJ88" s="209"/>
      <c r="NSK88" s="209"/>
      <c r="NSL88" s="209"/>
      <c r="NSM88" s="209"/>
      <c r="NSN88" s="209"/>
      <c r="NSO88" s="209"/>
      <c r="NSP88" s="209"/>
      <c r="NSQ88" s="209"/>
      <c r="NSR88" s="209"/>
      <c r="NSS88" s="209"/>
      <c r="NST88" s="209"/>
      <c r="NSU88" s="209"/>
      <c r="NSV88" s="209"/>
      <c r="NSW88" s="209"/>
      <c r="NSX88" s="209"/>
      <c r="NSY88" s="209"/>
      <c r="NSZ88" s="209"/>
      <c r="NTA88" s="209"/>
      <c r="NTB88" s="209"/>
      <c r="NTC88" s="209"/>
      <c r="NTD88" s="209"/>
      <c r="NTE88" s="209"/>
      <c r="NTF88" s="209"/>
      <c r="NTG88" s="209"/>
      <c r="NTH88" s="209"/>
      <c r="NTI88" s="209"/>
      <c r="NTJ88" s="209"/>
      <c r="NTK88" s="209"/>
      <c r="NTL88" s="209"/>
      <c r="NTM88" s="209"/>
      <c r="NTN88" s="209"/>
      <c r="NTO88" s="209"/>
      <c r="NTP88" s="209"/>
      <c r="NTQ88" s="209"/>
      <c r="NTR88" s="209"/>
      <c r="NTS88" s="209"/>
      <c r="NTT88" s="209"/>
      <c r="NTU88" s="209"/>
      <c r="NTV88" s="209"/>
      <c r="NTW88" s="209"/>
      <c r="NTX88" s="209"/>
      <c r="NTY88" s="209"/>
      <c r="NTZ88" s="209"/>
      <c r="NUA88" s="209"/>
      <c r="NUB88" s="209"/>
      <c r="NUC88" s="209"/>
      <c r="NUD88" s="209"/>
      <c r="NUE88" s="209"/>
      <c r="NUF88" s="209"/>
      <c r="NUG88" s="209"/>
      <c r="NUH88" s="209"/>
      <c r="NUI88" s="209"/>
      <c r="NUJ88" s="209"/>
      <c r="NUK88" s="209"/>
      <c r="NUL88" s="209"/>
      <c r="NUM88" s="209"/>
      <c r="NUN88" s="209"/>
      <c r="NUO88" s="209"/>
      <c r="NUP88" s="209"/>
      <c r="NUQ88" s="209"/>
      <c r="NUR88" s="209"/>
      <c r="NUS88" s="209"/>
      <c r="NUT88" s="209"/>
      <c r="NUU88" s="209"/>
      <c r="NUV88" s="209"/>
      <c r="NUW88" s="209"/>
      <c r="NUX88" s="209"/>
      <c r="NUY88" s="209"/>
      <c r="NUZ88" s="209"/>
      <c r="NVA88" s="209"/>
      <c r="NVB88" s="209"/>
      <c r="NVC88" s="209"/>
      <c r="NVD88" s="209"/>
      <c r="NVE88" s="209"/>
      <c r="NVF88" s="209"/>
      <c r="NVG88" s="209"/>
      <c r="NVH88" s="209"/>
      <c r="NVI88" s="209"/>
      <c r="NVJ88" s="209"/>
      <c r="NVK88" s="209"/>
      <c r="NVL88" s="209"/>
      <c r="NVM88" s="209"/>
      <c r="NVN88" s="209"/>
      <c r="NVO88" s="209"/>
      <c r="NVP88" s="209"/>
      <c r="NVQ88" s="209"/>
      <c r="NVR88" s="209"/>
      <c r="NVS88" s="209"/>
      <c r="NVT88" s="209"/>
      <c r="NVU88" s="209"/>
      <c r="NVV88" s="209"/>
      <c r="NVW88" s="209"/>
      <c r="NVX88" s="209"/>
      <c r="NVY88" s="209"/>
      <c r="NVZ88" s="209"/>
      <c r="NWA88" s="209"/>
      <c r="NWB88" s="209"/>
      <c r="NWC88" s="209"/>
      <c r="NWD88" s="209"/>
      <c r="NWE88" s="209"/>
      <c r="NWF88" s="209"/>
      <c r="NWG88" s="209"/>
      <c r="NWH88" s="209"/>
      <c r="NWI88" s="209"/>
      <c r="NWJ88" s="209"/>
      <c r="NWK88" s="209"/>
      <c r="NWL88" s="209"/>
      <c r="NWM88" s="209"/>
      <c r="NWN88" s="209"/>
      <c r="NWO88" s="209"/>
      <c r="NWP88" s="209"/>
      <c r="NWQ88" s="209"/>
      <c r="NWR88" s="209"/>
      <c r="NWS88" s="209"/>
      <c r="NWT88" s="209"/>
      <c r="NWU88" s="209"/>
      <c r="NWV88" s="209"/>
      <c r="NWW88" s="209"/>
      <c r="NWX88" s="209"/>
      <c r="NWY88" s="209"/>
      <c r="NWZ88" s="209"/>
      <c r="NXA88" s="209"/>
      <c r="NXB88" s="209"/>
      <c r="NXC88" s="209"/>
      <c r="NXD88" s="209"/>
      <c r="NXE88" s="209"/>
      <c r="NXF88" s="209"/>
      <c r="NXG88" s="209"/>
      <c r="NXH88" s="209"/>
      <c r="NXI88" s="209"/>
      <c r="NXJ88" s="209"/>
      <c r="NXK88" s="209"/>
      <c r="NXL88" s="209"/>
      <c r="NXM88" s="209"/>
      <c r="NXN88" s="209"/>
      <c r="NXO88" s="209"/>
      <c r="NXP88" s="209"/>
      <c r="NXQ88" s="209"/>
      <c r="NXR88" s="209"/>
      <c r="NXS88" s="209"/>
      <c r="NXT88" s="209"/>
      <c r="NXU88" s="209"/>
      <c r="NXV88" s="209"/>
      <c r="NXW88" s="209"/>
      <c r="NXX88" s="209"/>
      <c r="NXY88" s="209"/>
      <c r="NXZ88" s="209"/>
      <c r="NYA88" s="209"/>
      <c r="NYB88" s="209"/>
      <c r="NYC88" s="209"/>
      <c r="NYD88" s="209"/>
      <c r="NYE88" s="209"/>
      <c r="NYF88" s="209"/>
      <c r="NYG88" s="209"/>
      <c r="NYH88" s="209"/>
      <c r="NYI88" s="209"/>
      <c r="NYJ88" s="209"/>
      <c r="NYK88" s="209"/>
      <c r="NYL88" s="209"/>
      <c r="NYM88" s="209"/>
      <c r="NYN88" s="209"/>
      <c r="NYO88" s="209"/>
      <c r="NYP88" s="209"/>
      <c r="NYQ88" s="209"/>
      <c r="NYR88" s="209"/>
      <c r="NYS88" s="209"/>
      <c r="NYT88" s="209"/>
      <c r="NYU88" s="209"/>
      <c r="NYV88" s="209"/>
      <c r="NYW88" s="209"/>
      <c r="NYX88" s="209"/>
      <c r="NYY88" s="209"/>
      <c r="NYZ88" s="209"/>
      <c r="NZA88" s="209"/>
      <c r="NZB88" s="209"/>
      <c r="NZC88" s="209"/>
      <c r="NZD88" s="209"/>
      <c r="NZE88" s="209"/>
      <c r="NZF88" s="209"/>
      <c r="NZG88" s="209"/>
      <c r="NZH88" s="209"/>
      <c r="NZI88" s="209"/>
      <c r="NZJ88" s="209"/>
      <c r="NZK88" s="209"/>
      <c r="NZL88" s="209"/>
      <c r="NZM88" s="209"/>
      <c r="NZN88" s="209"/>
      <c r="NZO88" s="209"/>
      <c r="NZP88" s="209"/>
      <c r="NZQ88" s="209"/>
      <c r="NZR88" s="209"/>
      <c r="NZS88" s="209"/>
      <c r="NZT88" s="209"/>
      <c r="NZU88" s="209"/>
      <c r="NZV88" s="209"/>
      <c r="NZW88" s="209"/>
      <c r="NZX88" s="209"/>
      <c r="NZY88" s="209"/>
      <c r="NZZ88" s="209"/>
      <c r="OAA88" s="209"/>
      <c r="OAB88" s="209"/>
      <c r="OAC88" s="209"/>
      <c r="OAD88" s="209"/>
      <c r="OAE88" s="209"/>
      <c r="OAF88" s="209"/>
      <c r="OAG88" s="209"/>
      <c r="OAH88" s="209"/>
      <c r="OAI88" s="209"/>
      <c r="OAJ88" s="209"/>
      <c r="OAK88" s="209"/>
      <c r="OAL88" s="209"/>
      <c r="OAM88" s="209"/>
      <c r="OAN88" s="209"/>
      <c r="OAO88" s="209"/>
      <c r="OAP88" s="209"/>
      <c r="OAQ88" s="209"/>
      <c r="OAR88" s="209"/>
      <c r="OAS88" s="209"/>
      <c r="OAT88" s="209"/>
      <c r="OAU88" s="209"/>
      <c r="OAV88" s="209"/>
      <c r="OAW88" s="209"/>
      <c r="OAX88" s="209"/>
      <c r="OAY88" s="209"/>
      <c r="OAZ88" s="209"/>
      <c r="OBA88" s="209"/>
      <c r="OBB88" s="209"/>
      <c r="OBC88" s="209"/>
      <c r="OBD88" s="209"/>
      <c r="OBE88" s="209"/>
      <c r="OBF88" s="209"/>
      <c r="OBG88" s="209"/>
      <c r="OBH88" s="209"/>
      <c r="OBI88" s="209"/>
      <c r="OBJ88" s="209"/>
      <c r="OBK88" s="209"/>
      <c r="OBL88" s="209"/>
      <c r="OBM88" s="209"/>
      <c r="OBN88" s="209"/>
      <c r="OBO88" s="209"/>
      <c r="OBP88" s="209"/>
      <c r="OBQ88" s="209"/>
      <c r="OBR88" s="209"/>
      <c r="OBS88" s="209"/>
      <c r="OBT88" s="209"/>
      <c r="OBU88" s="209"/>
      <c r="OBV88" s="209"/>
      <c r="OBW88" s="209"/>
      <c r="OBX88" s="209"/>
      <c r="OBY88" s="209"/>
      <c r="OBZ88" s="209"/>
      <c r="OCA88" s="209"/>
      <c r="OCB88" s="209"/>
      <c r="OCC88" s="209"/>
      <c r="OCD88" s="209"/>
      <c r="OCE88" s="209"/>
      <c r="OCF88" s="209"/>
      <c r="OCG88" s="209"/>
      <c r="OCH88" s="209"/>
      <c r="OCI88" s="209"/>
      <c r="OCJ88" s="209"/>
      <c r="OCK88" s="209"/>
      <c r="OCL88" s="209"/>
      <c r="OCM88" s="209"/>
      <c r="OCN88" s="209"/>
      <c r="OCO88" s="209"/>
      <c r="OCP88" s="209"/>
      <c r="OCQ88" s="209"/>
      <c r="OCR88" s="209"/>
      <c r="OCS88" s="209"/>
      <c r="OCT88" s="209"/>
      <c r="OCU88" s="209"/>
      <c r="OCV88" s="209"/>
      <c r="OCW88" s="209"/>
      <c r="OCX88" s="209"/>
      <c r="OCY88" s="209"/>
      <c r="OCZ88" s="209"/>
      <c r="ODA88" s="209"/>
      <c r="ODB88" s="209"/>
      <c r="ODC88" s="209"/>
      <c r="ODD88" s="209"/>
      <c r="ODE88" s="209"/>
      <c r="ODF88" s="209"/>
      <c r="ODG88" s="209"/>
      <c r="ODH88" s="209"/>
      <c r="ODI88" s="209"/>
      <c r="ODJ88" s="209"/>
      <c r="ODK88" s="209"/>
      <c r="ODL88" s="209"/>
      <c r="ODM88" s="209"/>
      <c r="ODN88" s="209"/>
      <c r="ODO88" s="209"/>
      <c r="ODP88" s="209"/>
      <c r="ODQ88" s="209"/>
      <c r="ODR88" s="209"/>
      <c r="ODS88" s="209"/>
      <c r="ODT88" s="209"/>
      <c r="ODU88" s="209"/>
      <c r="ODV88" s="209"/>
      <c r="ODW88" s="209"/>
      <c r="ODX88" s="209"/>
      <c r="ODY88" s="209"/>
      <c r="ODZ88" s="209"/>
      <c r="OEA88" s="209"/>
      <c r="OEB88" s="209"/>
      <c r="OEC88" s="209"/>
      <c r="OED88" s="209"/>
      <c r="OEE88" s="209"/>
      <c r="OEF88" s="209"/>
      <c r="OEG88" s="209"/>
      <c r="OEH88" s="209"/>
      <c r="OEI88" s="209"/>
      <c r="OEJ88" s="209"/>
      <c r="OEK88" s="209"/>
      <c r="OEL88" s="209"/>
      <c r="OEM88" s="209"/>
      <c r="OEN88" s="209"/>
      <c r="OEO88" s="209"/>
      <c r="OEP88" s="209"/>
      <c r="OEQ88" s="209"/>
      <c r="OER88" s="209"/>
      <c r="OES88" s="209"/>
      <c r="OET88" s="209"/>
      <c r="OEU88" s="209"/>
      <c r="OEV88" s="209"/>
      <c r="OEW88" s="209"/>
      <c r="OEX88" s="209"/>
      <c r="OEY88" s="209"/>
      <c r="OEZ88" s="209"/>
      <c r="OFA88" s="209"/>
      <c r="OFB88" s="209"/>
      <c r="OFC88" s="209"/>
      <c r="OFD88" s="209"/>
      <c r="OFE88" s="209"/>
      <c r="OFF88" s="209"/>
      <c r="OFG88" s="209"/>
      <c r="OFH88" s="209"/>
      <c r="OFI88" s="209"/>
      <c r="OFJ88" s="209"/>
      <c r="OFK88" s="209"/>
      <c r="OFL88" s="209"/>
      <c r="OFM88" s="209"/>
      <c r="OFN88" s="209"/>
      <c r="OFO88" s="209"/>
      <c r="OFP88" s="209"/>
      <c r="OFQ88" s="209"/>
      <c r="OFR88" s="209"/>
      <c r="OFS88" s="209"/>
      <c r="OFT88" s="209"/>
      <c r="OFU88" s="209"/>
      <c r="OFV88" s="209"/>
      <c r="OFW88" s="209"/>
      <c r="OFX88" s="209"/>
      <c r="OFY88" s="209"/>
      <c r="OFZ88" s="209"/>
      <c r="OGA88" s="209"/>
      <c r="OGB88" s="209"/>
      <c r="OGC88" s="209"/>
      <c r="OGD88" s="209"/>
      <c r="OGE88" s="209"/>
      <c r="OGF88" s="209"/>
      <c r="OGG88" s="209"/>
      <c r="OGH88" s="209"/>
      <c r="OGI88" s="209"/>
      <c r="OGJ88" s="209"/>
      <c r="OGK88" s="209"/>
      <c r="OGL88" s="209"/>
      <c r="OGM88" s="209"/>
      <c r="OGN88" s="209"/>
      <c r="OGO88" s="209"/>
      <c r="OGP88" s="209"/>
      <c r="OGQ88" s="209"/>
      <c r="OGR88" s="209"/>
      <c r="OGS88" s="209"/>
      <c r="OGT88" s="209"/>
      <c r="OGU88" s="209"/>
      <c r="OGV88" s="209"/>
      <c r="OGW88" s="209"/>
      <c r="OGX88" s="209"/>
      <c r="OGY88" s="209"/>
      <c r="OGZ88" s="209"/>
      <c r="OHA88" s="209"/>
      <c r="OHB88" s="209"/>
      <c r="OHC88" s="209"/>
      <c r="OHD88" s="209"/>
      <c r="OHE88" s="209"/>
      <c r="OHF88" s="209"/>
      <c r="OHG88" s="209"/>
      <c r="OHH88" s="209"/>
      <c r="OHI88" s="209"/>
      <c r="OHJ88" s="209"/>
      <c r="OHK88" s="209"/>
      <c r="OHL88" s="209"/>
      <c r="OHM88" s="209"/>
      <c r="OHN88" s="209"/>
      <c r="OHO88" s="209"/>
      <c r="OHP88" s="209"/>
      <c r="OHQ88" s="209"/>
      <c r="OHR88" s="209"/>
      <c r="OHS88" s="209"/>
      <c r="OHT88" s="209"/>
      <c r="OHU88" s="209"/>
      <c r="OHV88" s="209"/>
      <c r="OHW88" s="209"/>
      <c r="OHX88" s="209"/>
      <c r="OHY88" s="209"/>
      <c r="OHZ88" s="209"/>
      <c r="OIA88" s="209"/>
      <c r="OIB88" s="209"/>
      <c r="OIC88" s="209"/>
      <c r="OID88" s="209"/>
      <c r="OIE88" s="209"/>
      <c r="OIF88" s="209"/>
      <c r="OIG88" s="209"/>
      <c r="OIH88" s="209"/>
      <c r="OII88" s="209"/>
      <c r="OIJ88" s="209"/>
      <c r="OIK88" s="209"/>
      <c r="OIL88" s="209"/>
      <c r="OIM88" s="209"/>
      <c r="OIN88" s="209"/>
      <c r="OIO88" s="209"/>
      <c r="OIP88" s="209"/>
      <c r="OIQ88" s="209"/>
      <c r="OIR88" s="209"/>
      <c r="OIS88" s="209"/>
      <c r="OIT88" s="209"/>
      <c r="OIU88" s="209"/>
      <c r="OIV88" s="209"/>
      <c r="OIW88" s="209"/>
      <c r="OIX88" s="209"/>
      <c r="OIY88" s="209"/>
      <c r="OIZ88" s="209"/>
      <c r="OJA88" s="209"/>
      <c r="OJB88" s="209"/>
      <c r="OJC88" s="209"/>
      <c r="OJD88" s="209"/>
      <c r="OJE88" s="209"/>
      <c r="OJF88" s="209"/>
      <c r="OJG88" s="209"/>
      <c r="OJH88" s="209"/>
      <c r="OJI88" s="209"/>
      <c r="OJJ88" s="209"/>
      <c r="OJK88" s="209"/>
      <c r="OJL88" s="209"/>
      <c r="OJM88" s="209"/>
      <c r="OJN88" s="209"/>
      <c r="OJO88" s="209"/>
      <c r="OJP88" s="209"/>
      <c r="OJQ88" s="209"/>
      <c r="OJR88" s="209"/>
      <c r="OJS88" s="209"/>
      <c r="OJT88" s="209"/>
      <c r="OJU88" s="209"/>
      <c r="OJV88" s="209"/>
      <c r="OJW88" s="209"/>
      <c r="OJX88" s="209"/>
      <c r="OJY88" s="209"/>
      <c r="OJZ88" s="209"/>
      <c r="OKA88" s="209"/>
      <c r="OKB88" s="209"/>
      <c r="OKC88" s="209"/>
      <c r="OKD88" s="209"/>
      <c r="OKE88" s="209"/>
      <c r="OKF88" s="209"/>
      <c r="OKG88" s="209"/>
      <c r="OKH88" s="209"/>
      <c r="OKI88" s="209"/>
      <c r="OKJ88" s="209"/>
      <c r="OKK88" s="209"/>
      <c r="OKL88" s="209"/>
      <c r="OKM88" s="209"/>
      <c r="OKN88" s="209"/>
      <c r="OKO88" s="209"/>
      <c r="OKP88" s="209"/>
      <c r="OKQ88" s="209"/>
      <c r="OKR88" s="209"/>
      <c r="OKS88" s="209"/>
      <c r="OKT88" s="209"/>
      <c r="OKU88" s="209"/>
      <c r="OKV88" s="209"/>
      <c r="OKW88" s="209"/>
      <c r="OKX88" s="209"/>
      <c r="OKY88" s="209"/>
      <c r="OKZ88" s="209"/>
      <c r="OLA88" s="209"/>
      <c r="OLB88" s="209"/>
      <c r="OLC88" s="209"/>
      <c r="OLD88" s="209"/>
      <c r="OLE88" s="209"/>
      <c r="OLF88" s="209"/>
      <c r="OLG88" s="209"/>
      <c r="OLH88" s="209"/>
      <c r="OLI88" s="209"/>
      <c r="OLJ88" s="209"/>
      <c r="OLK88" s="209"/>
      <c r="OLL88" s="209"/>
      <c r="OLM88" s="209"/>
      <c r="OLN88" s="209"/>
      <c r="OLO88" s="209"/>
      <c r="OLP88" s="209"/>
      <c r="OLQ88" s="209"/>
      <c r="OLR88" s="209"/>
      <c r="OLS88" s="209"/>
      <c r="OLT88" s="209"/>
      <c r="OLU88" s="209"/>
      <c r="OLV88" s="209"/>
      <c r="OLW88" s="209"/>
      <c r="OLX88" s="209"/>
      <c r="OLY88" s="209"/>
      <c r="OLZ88" s="209"/>
      <c r="OMA88" s="209"/>
      <c r="OMB88" s="209"/>
      <c r="OMC88" s="209"/>
      <c r="OMD88" s="209"/>
      <c r="OME88" s="209"/>
      <c r="OMF88" s="209"/>
      <c r="OMG88" s="209"/>
      <c r="OMH88" s="209"/>
      <c r="OMI88" s="209"/>
      <c r="OMJ88" s="209"/>
      <c r="OMK88" s="209"/>
      <c r="OML88" s="209"/>
      <c r="OMM88" s="209"/>
      <c r="OMN88" s="209"/>
      <c r="OMO88" s="209"/>
      <c r="OMP88" s="209"/>
      <c r="OMQ88" s="209"/>
      <c r="OMR88" s="209"/>
      <c r="OMS88" s="209"/>
      <c r="OMT88" s="209"/>
      <c r="OMU88" s="209"/>
      <c r="OMV88" s="209"/>
      <c r="OMW88" s="209"/>
      <c r="OMX88" s="209"/>
      <c r="OMY88" s="209"/>
      <c r="OMZ88" s="209"/>
      <c r="ONA88" s="209"/>
      <c r="ONB88" s="209"/>
      <c r="ONC88" s="209"/>
      <c r="OND88" s="209"/>
      <c r="ONE88" s="209"/>
      <c r="ONF88" s="209"/>
      <c r="ONG88" s="209"/>
      <c r="ONH88" s="209"/>
      <c r="ONI88" s="209"/>
      <c r="ONJ88" s="209"/>
      <c r="ONK88" s="209"/>
      <c r="ONL88" s="209"/>
      <c r="ONM88" s="209"/>
      <c r="ONN88" s="209"/>
      <c r="ONO88" s="209"/>
      <c r="ONP88" s="209"/>
      <c r="ONQ88" s="209"/>
      <c r="ONR88" s="209"/>
      <c r="ONS88" s="209"/>
      <c r="ONT88" s="209"/>
      <c r="ONU88" s="209"/>
      <c r="ONV88" s="209"/>
      <c r="ONW88" s="209"/>
      <c r="ONX88" s="209"/>
      <c r="ONY88" s="209"/>
      <c r="ONZ88" s="209"/>
      <c r="OOA88" s="209"/>
      <c r="OOB88" s="209"/>
      <c r="OOC88" s="209"/>
      <c r="OOD88" s="209"/>
      <c r="OOE88" s="209"/>
      <c r="OOF88" s="209"/>
      <c r="OOG88" s="209"/>
      <c r="OOH88" s="209"/>
      <c r="OOI88" s="209"/>
      <c r="OOJ88" s="209"/>
      <c r="OOK88" s="209"/>
      <c r="OOL88" s="209"/>
      <c r="OOM88" s="209"/>
      <c r="OON88" s="209"/>
      <c r="OOO88" s="209"/>
      <c r="OOP88" s="209"/>
      <c r="OOQ88" s="209"/>
      <c r="OOR88" s="209"/>
      <c r="OOS88" s="209"/>
      <c r="OOT88" s="209"/>
      <c r="OOU88" s="209"/>
      <c r="OOV88" s="209"/>
      <c r="OOW88" s="209"/>
      <c r="OOX88" s="209"/>
      <c r="OOY88" s="209"/>
      <c r="OOZ88" s="209"/>
      <c r="OPA88" s="209"/>
      <c r="OPB88" s="209"/>
      <c r="OPC88" s="209"/>
      <c r="OPD88" s="209"/>
      <c r="OPE88" s="209"/>
      <c r="OPF88" s="209"/>
      <c r="OPG88" s="209"/>
      <c r="OPH88" s="209"/>
      <c r="OPI88" s="209"/>
      <c r="OPJ88" s="209"/>
      <c r="OPK88" s="209"/>
      <c r="OPL88" s="209"/>
      <c r="OPM88" s="209"/>
      <c r="OPN88" s="209"/>
      <c r="OPO88" s="209"/>
      <c r="OPP88" s="209"/>
      <c r="OPQ88" s="209"/>
      <c r="OPR88" s="209"/>
      <c r="OPS88" s="209"/>
      <c r="OPT88" s="209"/>
      <c r="OPU88" s="209"/>
      <c r="OPV88" s="209"/>
      <c r="OPW88" s="209"/>
      <c r="OPX88" s="209"/>
      <c r="OPY88" s="209"/>
      <c r="OPZ88" s="209"/>
      <c r="OQA88" s="209"/>
      <c r="OQB88" s="209"/>
      <c r="OQC88" s="209"/>
      <c r="OQD88" s="209"/>
      <c r="OQE88" s="209"/>
      <c r="OQF88" s="209"/>
      <c r="OQG88" s="209"/>
      <c r="OQH88" s="209"/>
      <c r="OQI88" s="209"/>
      <c r="OQJ88" s="209"/>
      <c r="OQK88" s="209"/>
      <c r="OQL88" s="209"/>
      <c r="OQM88" s="209"/>
      <c r="OQN88" s="209"/>
      <c r="OQO88" s="209"/>
      <c r="OQP88" s="209"/>
      <c r="OQQ88" s="209"/>
      <c r="OQR88" s="209"/>
      <c r="OQS88" s="209"/>
      <c r="OQT88" s="209"/>
      <c r="OQU88" s="209"/>
      <c r="OQV88" s="209"/>
      <c r="OQW88" s="209"/>
      <c r="OQX88" s="209"/>
      <c r="OQY88" s="209"/>
      <c r="OQZ88" s="209"/>
      <c r="ORA88" s="209"/>
      <c r="ORB88" s="209"/>
      <c r="ORC88" s="209"/>
      <c r="ORD88" s="209"/>
      <c r="ORE88" s="209"/>
      <c r="ORF88" s="209"/>
      <c r="ORG88" s="209"/>
      <c r="ORH88" s="209"/>
      <c r="ORI88" s="209"/>
      <c r="ORJ88" s="209"/>
      <c r="ORK88" s="209"/>
      <c r="ORL88" s="209"/>
      <c r="ORM88" s="209"/>
      <c r="ORN88" s="209"/>
      <c r="ORO88" s="209"/>
      <c r="ORP88" s="209"/>
      <c r="ORQ88" s="209"/>
      <c r="ORR88" s="209"/>
      <c r="ORS88" s="209"/>
      <c r="ORT88" s="209"/>
      <c r="ORU88" s="209"/>
      <c r="ORV88" s="209"/>
      <c r="ORW88" s="209"/>
      <c r="ORX88" s="209"/>
      <c r="ORY88" s="209"/>
      <c r="ORZ88" s="209"/>
      <c r="OSA88" s="209"/>
      <c r="OSB88" s="209"/>
      <c r="OSC88" s="209"/>
      <c r="OSD88" s="209"/>
      <c r="OSE88" s="209"/>
      <c r="OSF88" s="209"/>
      <c r="OSG88" s="209"/>
      <c r="OSH88" s="209"/>
      <c r="OSI88" s="209"/>
      <c r="OSJ88" s="209"/>
      <c r="OSK88" s="209"/>
      <c r="OSL88" s="209"/>
      <c r="OSM88" s="209"/>
      <c r="OSN88" s="209"/>
      <c r="OSO88" s="209"/>
      <c r="OSP88" s="209"/>
      <c r="OSQ88" s="209"/>
      <c r="OSR88" s="209"/>
      <c r="OSS88" s="209"/>
      <c r="OST88" s="209"/>
      <c r="OSU88" s="209"/>
      <c r="OSV88" s="209"/>
      <c r="OSW88" s="209"/>
      <c r="OSX88" s="209"/>
      <c r="OSY88" s="209"/>
      <c r="OSZ88" s="209"/>
      <c r="OTA88" s="209"/>
      <c r="OTB88" s="209"/>
      <c r="OTC88" s="209"/>
      <c r="OTD88" s="209"/>
      <c r="OTE88" s="209"/>
      <c r="OTF88" s="209"/>
      <c r="OTG88" s="209"/>
      <c r="OTH88" s="209"/>
      <c r="OTI88" s="209"/>
      <c r="OTJ88" s="209"/>
      <c r="OTK88" s="209"/>
      <c r="OTL88" s="209"/>
      <c r="OTM88" s="209"/>
      <c r="OTN88" s="209"/>
      <c r="OTO88" s="209"/>
      <c r="OTP88" s="209"/>
      <c r="OTQ88" s="209"/>
      <c r="OTR88" s="209"/>
      <c r="OTS88" s="209"/>
      <c r="OTT88" s="209"/>
      <c r="OTU88" s="209"/>
      <c r="OTV88" s="209"/>
      <c r="OTW88" s="209"/>
      <c r="OTX88" s="209"/>
      <c r="OTY88" s="209"/>
      <c r="OTZ88" s="209"/>
      <c r="OUA88" s="209"/>
      <c r="OUB88" s="209"/>
      <c r="OUC88" s="209"/>
      <c r="OUD88" s="209"/>
      <c r="OUE88" s="209"/>
      <c r="OUF88" s="209"/>
      <c r="OUG88" s="209"/>
      <c r="OUH88" s="209"/>
      <c r="OUI88" s="209"/>
      <c r="OUJ88" s="209"/>
      <c r="OUK88" s="209"/>
      <c r="OUL88" s="209"/>
      <c r="OUM88" s="209"/>
      <c r="OUN88" s="209"/>
      <c r="OUO88" s="209"/>
      <c r="OUP88" s="209"/>
      <c r="OUQ88" s="209"/>
      <c r="OUR88" s="209"/>
      <c r="OUS88" s="209"/>
      <c r="OUT88" s="209"/>
      <c r="OUU88" s="209"/>
      <c r="OUV88" s="209"/>
      <c r="OUW88" s="209"/>
      <c r="OUX88" s="209"/>
      <c r="OUY88" s="209"/>
      <c r="OUZ88" s="209"/>
      <c r="OVA88" s="209"/>
      <c r="OVB88" s="209"/>
      <c r="OVC88" s="209"/>
      <c r="OVD88" s="209"/>
      <c r="OVE88" s="209"/>
      <c r="OVF88" s="209"/>
      <c r="OVG88" s="209"/>
      <c r="OVH88" s="209"/>
      <c r="OVI88" s="209"/>
      <c r="OVJ88" s="209"/>
      <c r="OVK88" s="209"/>
      <c r="OVL88" s="209"/>
      <c r="OVM88" s="209"/>
      <c r="OVN88" s="209"/>
      <c r="OVO88" s="209"/>
      <c r="OVP88" s="209"/>
      <c r="OVQ88" s="209"/>
      <c r="OVR88" s="209"/>
      <c r="OVS88" s="209"/>
      <c r="OVT88" s="209"/>
      <c r="OVU88" s="209"/>
      <c r="OVV88" s="209"/>
      <c r="OVW88" s="209"/>
      <c r="OVX88" s="209"/>
      <c r="OVY88" s="209"/>
      <c r="OVZ88" s="209"/>
      <c r="OWA88" s="209"/>
      <c r="OWB88" s="209"/>
      <c r="OWC88" s="209"/>
      <c r="OWD88" s="209"/>
      <c r="OWE88" s="209"/>
      <c r="OWF88" s="209"/>
      <c r="OWG88" s="209"/>
      <c r="OWH88" s="209"/>
      <c r="OWI88" s="209"/>
      <c r="OWJ88" s="209"/>
      <c r="OWK88" s="209"/>
      <c r="OWL88" s="209"/>
      <c r="OWM88" s="209"/>
      <c r="OWN88" s="209"/>
      <c r="OWO88" s="209"/>
      <c r="OWP88" s="209"/>
      <c r="OWQ88" s="209"/>
      <c r="OWR88" s="209"/>
      <c r="OWS88" s="209"/>
      <c r="OWT88" s="209"/>
      <c r="OWU88" s="209"/>
      <c r="OWV88" s="209"/>
      <c r="OWW88" s="209"/>
      <c r="OWX88" s="209"/>
      <c r="OWY88" s="209"/>
      <c r="OWZ88" s="209"/>
      <c r="OXA88" s="209"/>
      <c r="OXB88" s="209"/>
      <c r="OXC88" s="209"/>
      <c r="OXD88" s="209"/>
      <c r="OXE88" s="209"/>
      <c r="OXF88" s="209"/>
      <c r="OXG88" s="209"/>
      <c r="OXH88" s="209"/>
      <c r="OXI88" s="209"/>
      <c r="OXJ88" s="209"/>
      <c r="OXK88" s="209"/>
      <c r="OXL88" s="209"/>
      <c r="OXM88" s="209"/>
      <c r="OXN88" s="209"/>
      <c r="OXO88" s="209"/>
      <c r="OXP88" s="209"/>
      <c r="OXQ88" s="209"/>
      <c r="OXR88" s="209"/>
      <c r="OXS88" s="209"/>
      <c r="OXT88" s="209"/>
      <c r="OXU88" s="209"/>
      <c r="OXV88" s="209"/>
      <c r="OXW88" s="209"/>
      <c r="OXX88" s="209"/>
      <c r="OXY88" s="209"/>
      <c r="OXZ88" s="209"/>
      <c r="OYA88" s="209"/>
      <c r="OYB88" s="209"/>
      <c r="OYC88" s="209"/>
      <c r="OYD88" s="209"/>
      <c r="OYE88" s="209"/>
      <c r="OYF88" s="209"/>
      <c r="OYG88" s="209"/>
      <c r="OYH88" s="209"/>
      <c r="OYI88" s="209"/>
      <c r="OYJ88" s="209"/>
      <c r="OYK88" s="209"/>
      <c r="OYL88" s="209"/>
      <c r="OYM88" s="209"/>
      <c r="OYN88" s="209"/>
      <c r="OYO88" s="209"/>
      <c r="OYP88" s="209"/>
      <c r="OYQ88" s="209"/>
      <c r="OYR88" s="209"/>
      <c r="OYS88" s="209"/>
      <c r="OYT88" s="209"/>
      <c r="OYU88" s="209"/>
      <c r="OYV88" s="209"/>
      <c r="OYW88" s="209"/>
      <c r="OYX88" s="209"/>
      <c r="OYY88" s="209"/>
      <c r="OYZ88" s="209"/>
      <c r="OZA88" s="209"/>
      <c r="OZB88" s="209"/>
      <c r="OZC88" s="209"/>
      <c r="OZD88" s="209"/>
      <c r="OZE88" s="209"/>
      <c r="OZF88" s="209"/>
      <c r="OZG88" s="209"/>
      <c r="OZH88" s="209"/>
      <c r="OZI88" s="209"/>
      <c r="OZJ88" s="209"/>
      <c r="OZK88" s="209"/>
      <c r="OZL88" s="209"/>
      <c r="OZM88" s="209"/>
      <c r="OZN88" s="209"/>
      <c r="OZO88" s="209"/>
      <c r="OZP88" s="209"/>
      <c r="OZQ88" s="209"/>
      <c r="OZR88" s="209"/>
      <c r="OZS88" s="209"/>
      <c r="OZT88" s="209"/>
      <c r="OZU88" s="209"/>
      <c r="OZV88" s="209"/>
      <c r="OZW88" s="209"/>
      <c r="OZX88" s="209"/>
      <c r="OZY88" s="209"/>
      <c r="OZZ88" s="209"/>
      <c r="PAA88" s="209"/>
      <c r="PAB88" s="209"/>
      <c r="PAC88" s="209"/>
      <c r="PAD88" s="209"/>
      <c r="PAE88" s="209"/>
      <c r="PAF88" s="209"/>
      <c r="PAG88" s="209"/>
      <c r="PAH88" s="209"/>
      <c r="PAI88" s="209"/>
      <c r="PAJ88" s="209"/>
      <c r="PAK88" s="209"/>
      <c r="PAL88" s="209"/>
      <c r="PAM88" s="209"/>
      <c r="PAN88" s="209"/>
      <c r="PAO88" s="209"/>
      <c r="PAP88" s="209"/>
      <c r="PAQ88" s="209"/>
      <c r="PAR88" s="209"/>
      <c r="PAS88" s="209"/>
      <c r="PAT88" s="209"/>
      <c r="PAU88" s="209"/>
      <c r="PAV88" s="209"/>
      <c r="PAW88" s="209"/>
      <c r="PAX88" s="209"/>
      <c r="PAY88" s="209"/>
      <c r="PAZ88" s="209"/>
      <c r="PBA88" s="209"/>
      <c r="PBB88" s="209"/>
      <c r="PBC88" s="209"/>
      <c r="PBD88" s="209"/>
      <c r="PBE88" s="209"/>
      <c r="PBF88" s="209"/>
      <c r="PBG88" s="209"/>
      <c r="PBH88" s="209"/>
      <c r="PBI88" s="209"/>
      <c r="PBJ88" s="209"/>
      <c r="PBK88" s="209"/>
      <c r="PBL88" s="209"/>
      <c r="PBM88" s="209"/>
      <c r="PBN88" s="209"/>
      <c r="PBO88" s="209"/>
      <c r="PBP88" s="209"/>
      <c r="PBQ88" s="209"/>
      <c r="PBR88" s="209"/>
      <c r="PBS88" s="209"/>
      <c r="PBT88" s="209"/>
      <c r="PBU88" s="209"/>
      <c r="PBV88" s="209"/>
      <c r="PBW88" s="209"/>
      <c r="PBX88" s="209"/>
      <c r="PBY88" s="209"/>
      <c r="PBZ88" s="209"/>
      <c r="PCA88" s="209"/>
      <c r="PCB88" s="209"/>
      <c r="PCC88" s="209"/>
      <c r="PCD88" s="209"/>
      <c r="PCE88" s="209"/>
      <c r="PCF88" s="209"/>
      <c r="PCG88" s="209"/>
      <c r="PCH88" s="209"/>
      <c r="PCI88" s="209"/>
      <c r="PCJ88" s="209"/>
      <c r="PCK88" s="209"/>
      <c r="PCL88" s="209"/>
      <c r="PCM88" s="209"/>
      <c r="PCN88" s="209"/>
      <c r="PCO88" s="209"/>
      <c r="PCP88" s="209"/>
      <c r="PCQ88" s="209"/>
      <c r="PCR88" s="209"/>
      <c r="PCS88" s="209"/>
      <c r="PCT88" s="209"/>
      <c r="PCU88" s="209"/>
      <c r="PCV88" s="209"/>
      <c r="PCW88" s="209"/>
      <c r="PCX88" s="209"/>
      <c r="PCY88" s="209"/>
      <c r="PCZ88" s="209"/>
      <c r="PDA88" s="209"/>
      <c r="PDB88" s="209"/>
      <c r="PDC88" s="209"/>
      <c r="PDD88" s="209"/>
      <c r="PDE88" s="209"/>
      <c r="PDF88" s="209"/>
      <c r="PDG88" s="209"/>
      <c r="PDH88" s="209"/>
      <c r="PDI88" s="209"/>
      <c r="PDJ88" s="209"/>
      <c r="PDK88" s="209"/>
      <c r="PDL88" s="209"/>
      <c r="PDM88" s="209"/>
      <c r="PDN88" s="209"/>
      <c r="PDO88" s="209"/>
      <c r="PDP88" s="209"/>
      <c r="PDQ88" s="209"/>
      <c r="PDR88" s="209"/>
      <c r="PDS88" s="209"/>
      <c r="PDT88" s="209"/>
      <c r="PDU88" s="209"/>
      <c r="PDV88" s="209"/>
      <c r="PDW88" s="209"/>
      <c r="PDX88" s="209"/>
      <c r="PDY88" s="209"/>
      <c r="PDZ88" s="209"/>
      <c r="PEA88" s="209"/>
      <c r="PEB88" s="209"/>
      <c r="PEC88" s="209"/>
      <c r="PED88" s="209"/>
      <c r="PEE88" s="209"/>
      <c r="PEF88" s="209"/>
      <c r="PEG88" s="209"/>
      <c r="PEH88" s="209"/>
      <c r="PEI88" s="209"/>
      <c r="PEJ88" s="209"/>
      <c r="PEK88" s="209"/>
      <c r="PEL88" s="209"/>
      <c r="PEM88" s="209"/>
      <c r="PEN88" s="209"/>
      <c r="PEO88" s="209"/>
      <c r="PEP88" s="209"/>
      <c r="PEQ88" s="209"/>
      <c r="PER88" s="209"/>
      <c r="PES88" s="209"/>
      <c r="PET88" s="209"/>
      <c r="PEU88" s="209"/>
      <c r="PEV88" s="209"/>
      <c r="PEW88" s="209"/>
      <c r="PEX88" s="209"/>
      <c r="PEY88" s="209"/>
      <c r="PEZ88" s="209"/>
      <c r="PFA88" s="209"/>
      <c r="PFB88" s="209"/>
      <c r="PFC88" s="209"/>
      <c r="PFD88" s="209"/>
      <c r="PFE88" s="209"/>
      <c r="PFF88" s="209"/>
      <c r="PFG88" s="209"/>
      <c r="PFH88" s="209"/>
      <c r="PFI88" s="209"/>
      <c r="PFJ88" s="209"/>
      <c r="PFK88" s="209"/>
      <c r="PFL88" s="209"/>
      <c r="PFM88" s="209"/>
      <c r="PFN88" s="209"/>
      <c r="PFO88" s="209"/>
      <c r="PFP88" s="209"/>
      <c r="PFQ88" s="209"/>
      <c r="PFR88" s="209"/>
      <c r="PFS88" s="209"/>
      <c r="PFT88" s="209"/>
      <c r="PFU88" s="209"/>
      <c r="PFV88" s="209"/>
      <c r="PFW88" s="209"/>
      <c r="PFX88" s="209"/>
      <c r="PFY88" s="209"/>
      <c r="PFZ88" s="209"/>
      <c r="PGA88" s="209"/>
      <c r="PGB88" s="209"/>
      <c r="PGC88" s="209"/>
      <c r="PGD88" s="209"/>
      <c r="PGE88" s="209"/>
      <c r="PGF88" s="209"/>
      <c r="PGG88" s="209"/>
      <c r="PGH88" s="209"/>
      <c r="PGI88" s="209"/>
      <c r="PGJ88" s="209"/>
      <c r="PGK88" s="209"/>
      <c r="PGL88" s="209"/>
      <c r="PGM88" s="209"/>
      <c r="PGN88" s="209"/>
      <c r="PGO88" s="209"/>
      <c r="PGP88" s="209"/>
      <c r="PGQ88" s="209"/>
      <c r="PGR88" s="209"/>
      <c r="PGS88" s="209"/>
      <c r="PGT88" s="209"/>
      <c r="PGU88" s="209"/>
      <c r="PGV88" s="209"/>
      <c r="PGW88" s="209"/>
      <c r="PGX88" s="209"/>
      <c r="PGY88" s="209"/>
      <c r="PGZ88" s="209"/>
      <c r="PHA88" s="209"/>
      <c r="PHB88" s="209"/>
      <c r="PHC88" s="209"/>
      <c r="PHD88" s="209"/>
      <c r="PHE88" s="209"/>
      <c r="PHF88" s="209"/>
      <c r="PHG88" s="209"/>
      <c r="PHH88" s="209"/>
      <c r="PHI88" s="209"/>
      <c r="PHJ88" s="209"/>
      <c r="PHK88" s="209"/>
      <c r="PHL88" s="209"/>
      <c r="PHM88" s="209"/>
      <c r="PHN88" s="209"/>
      <c r="PHO88" s="209"/>
      <c r="PHP88" s="209"/>
      <c r="PHQ88" s="209"/>
      <c r="PHR88" s="209"/>
      <c r="PHS88" s="209"/>
      <c r="PHT88" s="209"/>
      <c r="PHU88" s="209"/>
      <c r="PHV88" s="209"/>
      <c r="PHW88" s="209"/>
      <c r="PHX88" s="209"/>
      <c r="PHY88" s="209"/>
      <c r="PHZ88" s="209"/>
      <c r="PIA88" s="209"/>
      <c r="PIB88" s="209"/>
      <c r="PIC88" s="209"/>
      <c r="PID88" s="209"/>
      <c r="PIE88" s="209"/>
      <c r="PIF88" s="209"/>
      <c r="PIG88" s="209"/>
      <c r="PIH88" s="209"/>
      <c r="PII88" s="209"/>
      <c r="PIJ88" s="209"/>
      <c r="PIK88" s="209"/>
      <c r="PIL88" s="209"/>
      <c r="PIM88" s="209"/>
      <c r="PIN88" s="209"/>
      <c r="PIO88" s="209"/>
      <c r="PIP88" s="209"/>
      <c r="PIQ88" s="209"/>
      <c r="PIR88" s="209"/>
      <c r="PIS88" s="209"/>
      <c r="PIT88" s="209"/>
      <c r="PIU88" s="209"/>
      <c r="PIV88" s="209"/>
      <c r="PIW88" s="209"/>
      <c r="PIX88" s="209"/>
      <c r="PIY88" s="209"/>
      <c r="PIZ88" s="209"/>
      <c r="PJA88" s="209"/>
      <c r="PJB88" s="209"/>
      <c r="PJC88" s="209"/>
      <c r="PJD88" s="209"/>
      <c r="PJE88" s="209"/>
      <c r="PJF88" s="209"/>
      <c r="PJG88" s="209"/>
      <c r="PJH88" s="209"/>
      <c r="PJI88" s="209"/>
      <c r="PJJ88" s="209"/>
      <c r="PJK88" s="209"/>
      <c r="PJL88" s="209"/>
      <c r="PJM88" s="209"/>
      <c r="PJN88" s="209"/>
      <c r="PJO88" s="209"/>
      <c r="PJP88" s="209"/>
      <c r="PJQ88" s="209"/>
      <c r="PJR88" s="209"/>
      <c r="PJS88" s="209"/>
      <c r="PJT88" s="209"/>
      <c r="PJU88" s="209"/>
      <c r="PJV88" s="209"/>
      <c r="PJW88" s="209"/>
      <c r="PJX88" s="209"/>
      <c r="PJY88" s="209"/>
      <c r="PJZ88" s="209"/>
      <c r="PKA88" s="209"/>
      <c r="PKB88" s="209"/>
      <c r="PKC88" s="209"/>
      <c r="PKD88" s="209"/>
      <c r="PKE88" s="209"/>
      <c r="PKF88" s="209"/>
      <c r="PKG88" s="209"/>
      <c r="PKH88" s="209"/>
      <c r="PKI88" s="209"/>
      <c r="PKJ88" s="209"/>
      <c r="PKK88" s="209"/>
      <c r="PKL88" s="209"/>
      <c r="PKM88" s="209"/>
      <c r="PKN88" s="209"/>
      <c r="PKO88" s="209"/>
      <c r="PKP88" s="209"/>
      <c r="PKQ88" s="209"/>
      <c r="PKR88" s="209"/>
      <c r="PKS88" s="209"/>
      <c r="PKT88" s="209"/>
      <c r="PKU88" s="209"/>
      <c r="PKV88" s="209"/>
      <c r="PKW88" s="209"/>
      <c r="PKX88" s="209"/>
      <c r="PKY88" s="209"/>
      <c r="PKZ88" s="209"/>
      <c r="PLA88" s="209"/>
      <c r="PLB88" s="209"/>
      <c r="PLC88" s="209"/>
      <c r="PLD88" s="209"/>
      <c r="PLE88" s="209"/>
      <c r="PLF88" s="209"/>
      <c r="PLG88" s="209"/>
      <c r="PLH88" s="209"/>
      <c r="PLI88" s="209"/>
      <c r="PLJ88" s="209"/>
      <c r="PLK88" s="209"/>
      <c r="PLL88" s="209"/>
      <c r="PLM88" s="209"/>
      <c r="PLN88" s="209"/>
      <c r="PLO88" s="209"/>
      <c r="PLP88" s="209"/>
      <c r="PLQ88" s="209"/>
      <c r="PLR88" s="209"/>
      <c r="PLS88" s="209"/>
      <c r="PLT88" s="209"/>
      <c r="PLU88" s="209"/>
      <c r="PLV88" s="209"/>
      <c r="PLW88" s="209"/>
      <c r="PLX88" s="209"/>
      <c r="PLY88" s="209"/>
      <c r="PLZ88" s="209"/>
      <c r="PMA88" s="209"/>
      <c r="PMB88" s="209"/>
      <c r="PMC88" s="209"/>
      <c r="PMD88" s="209"/>
      <c r="PME88" s="209"/>
      <c r="PMF88" s="209"/>
      <c r="PMG88" s="209"/>
      <c r="PMH88" s="209"/>
      <c r="PMI88" s="209"/>
      <c r="PMJ88" s="209"/>
      <c r="PMK88" s="209"/>
      <c r="PML88" s="209"/>
      <c r="PMM88" s="209"/>
      <c r="PMN88" s="209"/>
      <c r="PMO88" s="209"/>
      <c r="PMP88" s="209"/>
      <c r="PMQ88" s="209"/>
      <c r="PMR88" s="209"/>
      <c r="PMS88" s="209"/>
      <c r="PMT88" s="209"/>
      <c r="PMU88" s="209"/>
      <c r="PMV88" s="209"/>
      <c r="PMW88" s="209"/>
      <c r="PMX88" s="209"/>
      <c r="PMY88" s="209"/>
      <c r="PMZ88" s="209"/>
      <c r="PNA88" s="209"/>
      <c r="PNB88" s="209"/>
      <c r="PNC88" s="209"/>
      <c r="PND88" s="209"/>
      <c r="PNE88" s="209"/>
      <c r="PNF88" s="209"/>
      <c r="PNG88" s="209"/>
      <c r="PNH88" s="209"/>
      <c r="PNI88" s="209"/>
      <c r="PNJ88" s="209"/>
      <c r="PNK88" s="209"/>
      <c r="PNL88" s="209"/>
      <c r="PNM88" s="209"/>
      <c r="PNN88" s="209"/>
      <c r="PNO88" s="209"/>
      <c r="PNP88" s="209"/>
      <c r="PNQ88" s="209"/>
      <c r="PNR88" s="209"/>
      <c r="PNS88" s="209"/>
      <c r="PNT88" s="209"/>
      <c r="PNU88" s="209"/>
      <c r="PNV88" s="209"/>
      <c r="PNW88" s="209"/>
      <c r="PNX88" s="209"/>
      <c r="PNY88" s="209"/>
      <c r="PNZ88" s="209"/>
      <c r="POA88" s="209"/>
      <c r="POB88" s="209"/>
      <c r="POC88" s="209"/>
      <c r="POD88" s="209"/>
      <c r="POE88" s="209"/>
      <c r="POF88" s="209"/>
      <c r="POG88" s="209"/>
      <c r="POH88" s="209"/>
      <c r="POI88" s="209"/>
      <c r="POJ88" s="209"/>
      <c r="POK88" s="209"/>
      <c r="POL88" s="209"/>
      <c r="POM88" s="209"/>
      <c r="PON88" s="209"/>
      <c r="POO88" s="209"/>
      <c r="POP88" s="209"/>
      <c r="POQ88" s="209"/>
      <c r="POR88" s="209"/>
      <c r="POS88" s="209"/>
      <c r="POT88" s="209"/>
      <c r="POU88" s="209"/>
      <c r="POV88" s="209"/>
      <c r="POW88" s="209"/>
      <c r="POX88" s="209"/>
      <c r="POY88" s="209"/>
      <c r="POZ88" s="209"/>
      <c r="PPA88" s="209"/>
      <c r="PPB88" s="209"/>
      <c r="PPC88" s="209"/>
      <c r="PPD88" s="209"/>
      <c r="PPE88" s="209"/>
      <c r="PPF88" s="209"/>
      <c r="PPG88" s="209"/>
      <c r="PPH88" s="209"/>
      <c r="PPI88" s="209"/>
      <c r="PPJ88" s="209"/>
      <c r="PPK88" s="209"/>
      <c r="PPL88" s="209"/>
      <c r="PPM88" s="209"/>
      <c r="PPN88" s="209"/>
      <c r="PPO88" s="209"/>
      <c r="PPP88" s="209"/>
      <c r="PPQ88" s="209"/>
      <c r="PPR88" s="209"/>
      <c r="PPS88" s="209"/>
      <c r="PPT88" s="209"/>
      <c r="PPU88" s="209"/>
      <c r="PPV88" s="209"/>
      <c r="PPW88" s="209"/>
      <c r="PPX88" s="209"/>
      <c r="PPY88" s="209"/>
      <c r="PPZ88" s="209"/>
      <c r="PQA88" s="209"/>
      <c r="PQB88" s="209"/>
      <c r="PQC88" s="209"/>
      <c r="PQD88" s="209"/>
      <c r="PQE88" s="209"/>
      <c r="PQF88" s="209"/>
      <c r="PQG88" s="209"/>
      <c r="PQH88" s="209"/>
      <c r="PQI88" s="209"/>
      <c r="PQJ88" s="209"/>
      <c r="PQK88" s="209"/>
      <c r="PQL88" s="209"/>
      <c r="PQM88" s="209"/>
      <c r="PQN88" s="209"/>
      <c r="PQO88" s="209"/>
      <c r="PQP88" s="209"/>
      <c r="PQQ88" s="209"/>
      <c r="PQR88" s="209"/>
      <c r="PQS88" s="209"/>
      <c r="PQT88" s="209"/>
      <c r="PQU88" s="209"/>
      <c r="PQV88" s="209"/>
      <c r="PQW88" s="209"/>
      <c r="PQX88" s="209"/>
      <c r="PQY88" s="209"/>
      <c r="PQZ88" s="209"/>
      <c r="PRA88" s="209"/>
      <c r="PRB88" s="209"/>
      <c r="PRC88" s="209"/>
      <c r="PRD88" s="209"/>
      <c r="PRE88" s="209"/>
      <c r="PRF88" s="209"/>
      <c r="PRG88" s="209"/>
      <c r="PRH88" s="209"/>
      <c r="PRI88" s="209"/>
      <c r="PRJ88" s="209"/>
      <c r="PRK88" s="209"/>
      <c r="PRL88" s="209"/>
      <c r="PRM88" s="209"/>
      <c r="PRN88" s="209"/>
      <c r="PRO88" s="209"/>
      <c r="PRP88" s="209"/>
      <c r="PRQ88" s="209"/>
      <c r="PRR88" s="209"/>
      <c r="PRS88" s="209"/>
      <c r="PRT88" s="209"/>
      <c r="PRU88" s="209"/>
      <c r="PRV88" s="209"/>
      <c r="PRW88" s="209"/>
      <c r="PRX88" s="209"/>
      <c r="PRY88" s="209"/>
      <c r="PRZ88" s="209"/>
      <c r="PSA88" s="209"/>
      <c r="PSB88" s="209"/>
      <c r="PSC88" s="209"/>
      <c r="PSD88" s="209"/>
      <c r="PSE88" s="209"/>
      <c r="PSF88" s="209"/>
      <c r="PSG88" s="209"/>
      <c r="PSH88" s="209"/>
      <c r="PSI88" s="209"/>
      <c r="PSJ88" s="209"/>
      <c r="PSK88" s="209"/>
      <c r="PSL88" s="209"/>
      <c r="PSM88" s="209"/>
      <c r="PSN88" s="209"/>
      <c r="PSO88" s="209"/>
      <c r="PSP88" s="209"/>
      <c r="PSQ88" s="209"/>
      <c r="PSR88" s="209"/>
      <c r="PSS88" s="209"/>
      <c r="PST88" s="209"/>
      <c r="PSU88" s="209"/>
      <c r="PSV88" s="209"/>
      <c r="PSW88" s="209"/>
      <c r="PSX88" s="209"/>
      <c r="PSY88" s="209"/>
      <c r="PSZ88" s="209"/>
      <c r="PTA88" s="209"/>
      <c r="PTB88" s="209"/>
      <c r="PTC88" s="209"/>
      <c r="PTD88" s="209"/>
      <c r="PTE88" s="209"/>
      <c r="PTF88" s="209"/>
      <c r="PTG88" s="209"/>
      <c r="PTH88" s="209"/>
      <c r="PTI88" s="209"/>
      <c r="PTJ88" s="209"/>
      <c r="PTK88" s="209"/>
      <c r="PTL88" s="209"/>
      <c r="PTM88" s="209"/>
      <c r="PTN88" s="209"/>
      <c r="PTO88" s="209"/>
      <c r="PTP88" s="209"/>
      <c r="PTQ88" s="209"/>
      <c r="PTR88" s="209"/>
      <c r="PTS88" s="209"/>
      <c r="PTT88" s="209"/>
      <c r="PTU88" s="209"/>
      <c r="PTV88" s="209"/>
      <c r="PTW88" s="209"/>
      <c r="PTX88" s="209"/>
      <c r="PTY88" s="209"/>
      <c r="PTZ88" s="209"/>
      <c r="PUA88" s="209"/>
      <c r="PUB88" s="209"/>
      <c r="PUC88" s="209"/>
      <c r="PUD88" s="209"/>
      <c r="PUE88" s="209"/>
      <c r="PUF88" s="209"/>
      <c r="PUG88" s="209"/>
      <c r="PUH88" s="209"/>
      <c r="PUI88" s="209"/>
      <c r="PUJ88" s="209"/>
      <c r="PUK88" s="209"/>
      <c r="PUL88" s="209"/>
      <c r="PUM88" s="209"/>
      <c r="PUN88" s="209"/>
      <c r="PUO88" s="209"/>
      <c r="PUP88" s="209"/>
      <c r="PUQ88" s="209"/>
      <c r="PUR88" s="209"/>
      <c r="PUS88" s="209"/>
      <c r="PUT88" s="209"/>
      <c r="PUU88" s="209"/>
      <c r="PUV88" s="209"/>
      <c r="PUW88" s="209"/>
      <c r="PUX88" s="209"/>
      <c r="PUY88" s="209"/>
      <c r="PUZ88" s="209"/>
      <c r="PVA88" s="209"/>
      <c r="PVB88" s="209"/>
      <c r="PVC88" s="209"/>
      <c r="PVD88" s="209"/>
      <c r="PVE88" s="209"/>
      <c r="PVF88" s="209"/>
      <c r="PVG88" s="209"/>
      <c r="PVH88" s="209"/>
      <c r="PVI88" s="209"/>
      <c r="PVJ88" s="209"/>
      <c r="PVK88" s="209"/>
      <c r="PVL88" s="209"/>
      <c r="PVM88" s="209"/>
      <c r="PVN88" s="209"/>
      <c r="PVO88" s="209"/>
      <c r="PVP88" s="209"/>
      <c r="PVQ88" s="209"/>
      <c r="PVR88" s="209"/>
      <c r="PVS88" s="209"/>
      <c r="PVT88" s="209"/>
      <c r="PVU88" s="209"/>
      <c r="PVV88" s="209"/>
      <c r="PVW88" s="209"/>
      <c r="PVX88" s="209"/>
      <c r="PVY88" s="209"/>
      <c r="PVZ88" s="209"/>
      <c r="PWA88" s="209"/>
      <c r="PWB88" s="209"/>
      <c r="PWC88" s="209"/>
      <c r="PWD88" s="209"/>
      <c r="PWE88" s="209"/>
      <c r="PWF88" s="209"/>
      <c r="PWG88" s="209"/>
      <c r="PWH88" s="209"/>
      <c r="PWI88" s="209"/>
      <c r="PWJ88" s="209"/>
      <c r="PWK88" s="209"/>
      <c r="PWL88" s="209"/>
      <c r="PWM88" s="209"/>
      <c r="PWN88" s="209"/>
      <c r="PWO88" s="209"/>
      <c r="PWP88" s="209"/>
      <c r="PWQ88" s="209"/>
      <c r="PWR88" s="209"/>
      <c r="PWS88" s="209"/>
      <c r="PWT88" s="209"/>
      <c r="PWU88" s="209"/>
      <c r="PWV88" s="209"/>
      <c r="PWW88" s="209"/>
      <c r="PWX88" s="209"/>
      <c r="PWY88" s="209"/>
      <c r="PWZ88" s="209"/>
      <c r="PXA88" s="209"/>
      <c r="PXB88" s="209"/>
      <c r="PXC88" s="209"/>
      <c r="PXD88" s="209"/>
      <c r="PXE88" s="209"/>
      <c r="PXF88" s="209"/>
      <c r="PXG88" s="209"/>
      <c r="PXH88" s="209"/>
      <c r="PXI88" s="209"/>
      <c r="PXJ88" s="209"/>
      <c r="PXK88" s="209"/>
      <c r="PXL88" s="209"/>
      <c r="PXM88" s="209"/>
      <c r="PXN88" s="209"/>
      <c r="PXO88" s="209"/>
      <c r="PXP88" s="209"/>
      <c r="PXQ88" s="209"/>
      <c r="PXR88" s="209"/>
      <c r="PXS88" s="209"/>
      <c r="PXT88" s="209"/>
      <c r="PXU88" s="209"/>
      <c r="PXV88" s="209"/>
      <c r="PXW88" s="209"/>
      <c r="PXX88" s="209"/>
      <c r="PXY88" s="209"/>
      <c r="PXZ88" s="209"/>
      <c r="PYA88" s="209"/>
      <c r="PYB88" s="209"/>
      <c r="PYC88" s="209"/>
      <c r="PYD88" s="209"/>
      <c r="PYE88" s="209"/>
      <c r="PYF88" s="209"/>
      <c r="PYG88" s="209"/>
      <c r="PYH88" s="209"/>
      <c r="PYI88" s="209"/>
      <c r="PYJ88" s="209"/>
      <c r="PYK88" s="209"/>
      <c r="PYL88" s="209"/>
      <c r="PYM88" s="209"/>
      <c r="PYN88" s="209"/>
      <c r="PYO88" s="209"/>
      <c r="PYP88" s="209"/>
      <c r="PYQ88" s="209"/>
      <c r="PYR88" s="209"/>
      <c r="PYS88" s="209"/>
      <c r="PYT88" s="209"/>
      <c r="PYU88" s="209"/>
      <c r="PYV88" s="209"/>
      <c r="PYW88" s="209"/>
      <c r="PYX88" s="209"/>
      <c r="PYY88" s="209"/>
      <c r="PYZ88" s="209"/>
      <c r="PZA88" s="209"/>
      <c r="PZB88" s="209"/>
      <c r="PZC88" s="209"/>
      <c r="PZD88" s="209"/>
      <c r="PZE88" s="209"/>
      <c r="PZF88" s="209"/>
      <c r="PZG88" s="209"/>
      <c r="PZH88" s="209"/>
      <c r="PZI88" s="209"/>
      <c r="PZJ88" s="209"/>
      <c r="PZK88" s="209"/>
      <c r="PZL88" s="209"/>
      <c r="PZM88" s="209"/>
      <c r="PZN88" s="209"/>
      <c r="PZO88" s="209"/>
      <c r="PZP88" s="209"/>
      <c r="PZQ88" s="209"/>
      <c r="PZR88" s="209"/>
      <c r="PZS88" s="209"/>
      <c r="PZT88" s="209"/>
      <c r="PZU88" s="209"/>
      <c r="PZV88" s="209"/>
      <c r="PZW88" s="209"/>
      <c r="PZX88" s="209"/>
      <c r="PZY88" s="209"/>
      <c r="PZZ88" s="209"/>
      <c r="QAA88" s="209"/>
      <c r="QAB88" s="209"/>
      <c r="QAC88" s="209"/>
      <c r="QAD88" s="209"/>
      <c r="QAE88" s="209"/>
      <c r="QAF88" s="209"/>
      <c r="QAG88" s="209"/>
      <c r="QAH88" s="209"/>
      <c r="QAI88" s="209"/>
      <c r="QAJ88" s="209"/>
      <c r="QAK88" s="209"/>
      <c r="QAL88" s="209"/>
      <c r="QAM88" s="209"/>
      <c r="QAN88" s="209"/>
      <c r="QAO88" s="209"/>
      <c r="QAP88" s="209"/>
      <c r="QAQ88" s="209"/>
      <c r="QAR88" s="209"/>
      <c r="QAS88" s="209"/>
      <c r="QAT88" s="209"/>
      <c r="QAU88" s="209"/>
      <c r="QAV88" s="209"/>
      <c r="QAW88" s="209"/>
      <c r="QAX88" s="209"/>
      <c r="QAY88" s="209"/>
      <c r="QAZ88" s="209"/>
      <c r="QBA88" s="209"/>
      <c r="QBB88" s="209"/>
      <c r="QBC88" s="209"/>
      <c r="QBD88" s="209"/>
      <c r="QBE88" s="209"/>
      <c r="QBF88" s="209"/>
      <c r="QBG88" s="209"/>
      <c r="QBH88" s="209"/>
      <c r="QBI88" s="209"/>
      <c r="QBJ88" s="209"/>
      <c r="QBK88" s="209"/>
      <c r="QBL88" s="209"/>
      <c r="QBM88" s="209"/>
      <c r="QBN88" s="209"/>
      <c r="QBO88" s="209"/>
      <c r="QBP88" s="209"/>
      <c r="QBQ88" s="209"/>
      <c r="QBR88" s="209"/>
      <c r="QBS88" s="209"/>
      <c r="QBT88" s="209"/>
      <c r="QBU88" s="209"/>
      <c r="QBV88" s="209"/>
      <c r="QBW88" s="209"/>
      <c r="QBX88" s="209"/>
      <c r="QBY88" s="209"/>
      <c r="QBZ88" s="209"/>
      <c r="QCA88" s="209"/>
      <c r="QCB88" s="209"/>
      <c r="QCC88" s="209"/>
      <c r="QCD88" s="209"/>
      <c r="QCE88" s="209"/>
      <c r="QCF88" s="209"/>
      <c r="QCG88" s="209"/>
      <c r="QCH88" s="209"/>
      <c r="QCI88" s="209"/>
      <c r="QCJ88" s="209"/>
      <c r="QCK88" s="209"/>
      <c r="QCL88" s="209"/>
      <c r="QCM88" s="209"/>
      <c r="QCN88" s="209"/>
      <c r="QCO88" s="209"/>
      <c r="QCP88" s="209"/>
      <c r="QCQ88" s="209"/>
      <c r="QCR88" s="209"/>
      <c r="QCS88" s="209"/>
      <c r="QCT88" s="209"/>
      <c r="QCU88" s="209"/>
      <c r="QCV88" s="209"/>
      <c r="QCW88" s="209"/>
      <c r="QCX88" s="209"/>
      <c r="QCY88" s="209"/>
      <c r="QCZ88" s="209"/>
      <c r="QDA88" s="209"/>
      <c r="QDB88" s="209"/>
      <c r="QDC88" s="209"/>
      <c r="QDD88" s="209"/>
      <c r="QDE88" s="209"/>
      <c r="QDF88" s="209"/>
      <c r="QDG88" s="209"/>
      <c r="QDH88" s="209"/>
      <c r="QDI88" s="209"/>
      <c r="QDJ88" s="209"/>
      <c r="QDK88" s="209"/>
      <c r="QDL88" s="209"/>
      <c r="QDM88" s="209"/>
      <c r="QDN88" s="209"/>
      <c r="QDO88" s="209"/>
      <c r="QDP88" s="209"/>
      <c r="QDQ88" s="209"/>
      <c r="QDR88" s="209"/>
      <c r="QDS88" s="209"/>
      <c r="QDT88" s="209"/>
      <c r="QDU88" s="209"/>
      <c r="QDV88" s="209"/>
      <c r="QDW88" s="209"/>
      <c r="QDX88" s="209"/>
      <c r="QDY88" s="209"/>
      <c r="QDZ88" s="209"/>
      <c r="QEA88" s="209"/>
      <c r="QEB88" s="209"/>
      <c r="QEC88" s="209"/>
      <c r="QED88" s="209"/>
      <c r="QEE88" s="209"/>
      <c r="QEF88" s="209"/>
      <c r="QEG88" s="209"/>
      <c r="QEH88" s="209"/>
      <c r="QEI88" s="209"/>
      <c r="QEJ88" s="209"/>
      <c r="QEK88" s="209"/>
      <c r="QEL88" s="209"/>
      <c r="QEM88" s="209"/>
      <c r="QEN88" s="209"/>
      <c r="QEO88" s="209"/>
      <c r="QEP88" s="209"/>
      <c r="QEQ88" s="209"/>
      <c r="QER88" s="209"/>
      <c r="QES88" s="209"/>
      <c r="QET88" s="209"/>
      <c r="QEU88" s="209"/>
      <c r="QEV88" s="209"/>
      <c r="QEW88" s="209"/>
      <c r="QEX88" s="209"/>
      <c r="QEY88" s="209"/>
      <c r="QEZ88" s="209"/>
      <c r="QFA88" s="209"/>
      <c r="QFB88" s="209"/>
      <c r="QFC88" s="209"/>
      <c r="QFD88" s="209"/>
      <c r="QFE88" s="209"/>
      <c r="QFF88" s="209"/>
      <c r="QFG88" s="209"/>
      <c r="QFH88" s="209"/>
      <c r="QFI88" s="209"/>
      <c r="QFJ88" s="209"/>
      <c r="QFK88" s="209"/>
      <c r="QFL88" s="209"/>
      <c r="QFM88" s="209"/>
      <c r="QFN88" s="209"/>
      <c r="QFO88" s="209"/>
      <c r="QFP88" s="209"/>
      <c r="QFQ88" s="209"/>
      <c r="QFR88" s="209"/>
      <c r="QFS88" s="209"/>
      <c r="QFT88" s="209"/>
      <c r="QFU88" s="209"/>
      <c r="QFV88" s="209"/>
      <c r="QFW88" s="209"/>
      <c r="QFX88" s="209"/>
      <c r="QFY88" s="209"/>
      <c r="QFZ88" s="209"/>
      <c r="QGA88" s="209"/>
      <c r="QGB88" s="209"/>
      <c r="QGC88" s="209"/>
      <c r="QGD88" s="209"/>
      <c r="QGE88" s="209"/>
      <c r="QGF88" s="209"/>
      <c r="QGG88" s="209"/>
      <c r="QGH88" s="209"/>
      <c r="QGI88" s="209"/>
      <c r="QGJ88" s="209"/>
      <c r="QGK88" s="209"/>
      <c r="QGL88" s="209"/>
      <c r="QGM88" s="209"/>
      <c r="QGN88" s="209"/>
      <c r="QGO88" s="209"/>
      <c r="QGP88" s="209"/>
      <c r="QGQ88" s="209"/>
      <c r="QGR88" s="209"/>
      <c r="QGS88" s="209"/>
      <c r="QGT88" s="209"/>
      <c r="QGU88" s="209"/>
      <c r="QGV88" s="209"/>
      <c r="QGW88" s="209"/>
      <c r="QGX88" s="209"/>
      <c r="QGY88" s="209"/>
      <c r="QGZ88" s="209"/>
      <c r="QHA88" s="209"/>
      <c r="QHB88" s="209"/>
      <c r="QHC88" s="209"/>
      <c r="QHD88" s="209"/>
      <c r="QHE88" s="209"/>
      <c r="QHF88" s="209"/>
      <c r="QHG88" s="209"/>
      <c r="QHH88" s="209"/>
      <c r="QHI88" s="209"/>
      <c r="QHJ88" s="209"/>
      <c r="QHK88" s="209"/>
      <c r="QHL88" s="209"/>
      <c r="QHM88" s="209"/>
      <c r="QHN88" s="209"/>
      <c r="QHO88" s="209"/>
      <c r="QHP88" s="209"/>
      <c r="QHQ88" s="209"/>
      <c r="QHR88" s="209"/>
      <c r="QHS88" s="209"/>
      <c r="QHT88" s="209"/>
      <c r="QHU88" s="209"/>
      <c r="QHV88" s="209"/>
      <c r="QHW88" s="209"/>
      <c r="QHX88" s="209"/>
      <c r="QHY88" s="209"/>
      <c r="QHZ88" s="209"/>
      <c r="QIA88" s="209"/>
      <c r="QIB88" s="209"/>
      <c r="QIC88" s="209"/>
      <c r="QID88" s="209"/>
      <c r="QIE88" s="209"/>
      <c r="QIF88" s="209"/>
      <c r="QIG88" s="209"/>
      <c r="QIH88" s="209"/>
      <c r="QII88" s="209"/>
      <c r="QIJ88" s="209"/>
      <c r="QIK88" s="209"/>
      <c r="QIL88" s="209"/>
      <c r="QIM88" s="209"/>
      <c r="QIN88" s="209"/>
      <c r="QIO88" s="209"/>
      <c r="QIP88" s="209"/>
      <c r="QIQ88" s="209"/>
      <c r="QIR88" s="209"/>
      <c r="QIS88" s="209"/>
      <c r="QIT88" s="209"/>
      <c r="QIU88" s="209"/>
      <c r="QIV88" s="209"/>
      <c r="QIW88" s="209"/>
      <c r="QIX88" s="209"/>
      <c r="QIY88" s="209"/>
      <c r="QIZ88" s="209"/>
      <c r="QJA88" s="209"/>
      <c r="QJB88" s="209"/>
      <c r="QJC88" s="209"/>
      <c r="QJD88" s="209"/>
      <c r="QJE88" s="209"/>
      <c r="QJF88" s="209"/>
      <c r="QJG88" s="209"/>
      <c r="QJH88" s="209"/>
      <c r="QJI88" s="209"/>
      <c r="QJJ88" s="209"/>
      <c r="QJK88" s="209"/>
      <c r="QJL88" s="209"/>
      <c r="QJM88" s="209"/>
      <c r="QJN88" s="209"/>
      <c r="QJO88" s="209"/>
      <c r="QJP88" s="209"/>
      <c r="QJQ88" s="209"/>
      <c r="QJR88" s="209"/>
      <c r="QJS88" s="209"/>
      <c r="QJT88" s="209"/>
      <c r="QJU88" s="209"/>
      <c r="QJV88" s="209"/>
      <c r="QJW88" s="209"/>
      <c r="QJX88" s="209"/>
      <c r="QJY88" s="209"/>
      <c r="QJZ88" s="209"/>
      <c r="QKA88" s="209"/>
      <c r="QKB88" s="209"/>
      <c r="QKC88" s="209"/>
      <c r="QKD88" s="209"/>
      <c r="QKE88" s="209"/>
      <c r="QKF88" s="209"/>
      <c r="QKG88" s="209"/>
      <c r="QKH88" s="209"/>
      <c r="QKI88" s="209"/>
      <c r="QKJ88" s="209"/>
      <c r="QKK88" s="209"/>
      <c r="QKL88" s="209"/>
      <c r="QKM88" s="209"/>
      <c r="QKN88" s="209"/>
      <c r="QKO88" s="209"/>
      <c r="QKP88" s="209"/>
      <c r="QKQ88" s="209"/>
      <c r="QKR88" s="209"/>
      <c r="QKS88" s="209"/>
      <c r="QKT88" s="209"/>
      <c r="QKU88" s="209"/>
      <c r="QKV88" s="209"/>
      <c r="QKW88" s="209"/>
      <c r="QKX88" s="209"/>
      <c r="QKY88" s="209"/>
      <c r="QKZ88" s="209"/>
      <c r="QLA88" s="209"/>
      <c r="QLB88" s="209"/>
      <c r="QLC88" s="209"/>
      <c r="QLD88" s="209"/>
      <c r="QLE88" s="209"/>
      <c r="QLF88" s="209"/>
      <c r="QLG88" s="209"/>
      <c r="QLH88" s="209"/>
      <c r="QLI88" s="209"/>
      <c r="QLJ88" s="209"/>
      <c r="QLK88" s="209"/>
      <c r="QLL88" s="209"/>
      <c r="QLM88" s="209"/>
      <c r="QLN88" s="209"/>
      <c r="QLO88" s="209"/>
      <c r="QLP88" s="209"/>
      <c r="QLQ88" s="209"/>
      <c r="QLR88" s="209"/>
      <c r="QLS88" s="209"/>
      <c r="QLT88" s="209"/>
      <c r="QLU88" s="209"/>
      <c r="QLV88" s="209"/>
      <c r="QLW88" s="209"/>
      <c r="QLX88" s="209"/>
      <c r="QLY88" s="209"/>
      <c r="QLZ88" s="209"/>
      <c r="QMA88" s="209"/>
      <c r="QMB88" s="209"/>
      <c r="QMC88" s="209"/>
      <c r="QMD88" s="209"/>
      <c r="QME88" s="209"/>
      <c r="QMF88" s="209"/>
      <c r="QMG88" s="209"/>
      <c r="QMH88" s="209"/>
      <c r="QMI88" s="209"/>
      <c r="QMJ88" s="209"/>
      <c r="QMK88" s="209"/>
      <c r="QML88" s="209"/>
      <c r="QMM88" s="209"/>
      <c r="QMN88" s="209"/>
      <c r="QMO88" s="209"/>
      <c r="QMP88" s="209"/>
      <c r="QMQ88" s="209"/>
      <c r="QMR88" s="209"/>
      <c r="QMS88" s="209"/>
      <c r="QMT88" s="209"/>
      <c r="QMU88" s="209"/>
      <c r="QMV88" s="209"/>
      <c r="QMW88" s="209"/>
      <c r="QMX88" s="209"/>
      <c r="QMY88" s="209"/>
      <c r="QMZ88" s="209"/>
      <c r="QNA88" s="209"/>
      <c r="QNB88" s="209"/>
      <c r="QNC88" s="209"/>
      <c r="QND88" s="209"/>
      <c r="QNE88" s="209"/>
      <c r="QNF88" s="209"/>
      <c r="QNG88" s="209"/>
      <c r="QNH88" s="209"/>
      <c r="QNI88" s="209"/>
      <c r="QNJ88" s="209"/>
      <c r="QNK88" s="209"/>
      <c r="QNL88" s="209"/>
      <c r="QNM88" s="209"/>
      <c r="QNN88" s="209"/>
      <c r="QNO88" s="209"/>
      <c r="QNP88" s="209"/>
      <c r="QNQ88" s="209"/>
      <c r="QNR88" s="209"/>
      <c r="QNS88" s="209"/>
      <c r="QNT88" s="209"/>
      <c r="QNU88" s="209"/>
      <c r="QNV88" s="209"/>
      <c r="QNW88" s="209"/>
      <c r="QNX88" s="209"/>
      <c r="QNY88" s="209"/>
      <c r="QNZ88" s="209"/>
      <c r="QOA88" s="209"/>
      <c r="QOB88" s="209"/>
      <c r="QOC88" s="209"/>
      <c r="QOD88" s="209"/>
      <c r="QOE88" s="209"/>
      <c r="QOF88" s="209"/>
      <c r="QOG88" s="209"/>
      <c r="QOH88" s="209"/>
      <c r="QOI88" s="209"/>
      <c r="QOJ88" s="209"/>
      <c r="QOK88" s="209"/>
      <c r="QOL88" s="209"/>
      <c r="QOM88" s="209"/>
      <c r="QON88" s="209"/>
      <c r="QOO88" s="209"/>
      <c r="QOP88" s="209"/>
      <c r="QOQ88" s="209"/>
      <c r="QOR88" s="209"/>
      <c r="QOS88" s="209"/>
      <c r="QOT88" s="209"/>
      <c r="QOU88" s="209"/>
      <c r="QOV88" s="209"/>
      <c r="QOW88" s="209"/>
      <c r="QOX88" s="209"/>
      <c r="QOY88" s="209"/>
      <c r="QOZ88" s="209"/>
      <c r="QPA88" s="209"/>
      <c r="QPB88" s="209"/>
      <c r="QPC88" s="209"/>
      <c r="QPD88" s="209"/>
      <c r="QPE88" s="209"/>
      <c r="QPF88" s="209"/>
      <c r="QPG88" s="209"/>
      <c r="QPH88" s="209"/>
      <c r="QPI88" s="209"/>
      <c r="QPJ88" s="209"/>
      <c r="QPK88" s="209"/>
      <c r="QPL88" s="209"/>
      <c r="QPM88" s="209"/>
      <c r="QPN88" s="209"/>
      <c r="QPO88" s="209"/>
      <c r="QPP88" s="209"/>
      <c r="QPQ88" s="209"/>
      <c r="QPR88" s="209"/>
      <c r="QPS88" s="209"/>
      <c r="QPT88" s="209"/>
      <c r="QPU88" s="209"/>
      <c r="QPV88" s="209"/>
      <c r="QPW88" s="209"/>
      <c r="QPX88" s="209"/>
      <c r="QPY88" s="209"/>
      <c r="QPZ88" s="209"/>
      <c r="QQA88" s="209"/>
      <c r="QQB88" s="209"/>
      <c r="QQC88" s="209"/>
      <c r="QQD88" s="209"/>
      <c r="QQE88" s="209"/>
      <c r="QQF88" s="209"/>
      <c r="QQG88" s="209"/>
      <c r="QQH88" s="209"/>
      <c r="QQI88" s="209"/>
      <c r="QQJ88" s="209"/>
      <c r="QQK88" s="209"/>
      <c r="QQL88" s="209"/>
      <c r="QQM88" s="209"/>
      <c r="QQN88" s="209"/>
      <c r="QQO88" s="209"/>
      <c r="QQP88" s="209"/>
      <c r="QQQ88" s="209"/>
      <c r="QQR88" s="209"/>
      <c r="QQS88" s="209"/>
      <c r="QQT88" s="209"/>
      <c r="QQU88" s="209"/>
      <c r="QQV88" s="209"/>
      <c r="QQW88" s="209"/>
      <c r="QQX88" s="209"/>
      <c r="QQY88" s="209"/>
      <c r="QQZ88" s="209"/>
      <c r="QRA88" s="209"/>
      <c r="QRB88" s="209"/>
      <c r="QRC88" s="209"/>
      <c r="QRD88" s="209"/>
      <c r="QRE88" s="209"/>
      <c r="QRF88" s="209"/>
      <c r="QRG88" s="209"/>
      <c r="QRH88" s="209"/>
      <c r="QRI88" s="209"/>
      <c r="QRJ88" s="209"/>
      <c r="QRK88" s="209"/>
      <c r="QRL88" s="209"/>
      <c r="QRM88" s="209"/>
      <c r="QRN88" s="209"/>
      <c r="QRO88" s="209"/>
      <c r="QRP88" s="209"/>
      <c r="QRQ88" s="209"/>
      <c r="QRR88" s="209"/>
      <c r="QRS88" s="209"/>
      <c r="QRT88" s="209"/>
      <c r="QRU88" s="209"/>
      <c r="QRV88" s="209"/>
      <c r="QRW88" s="209"/>
      <c r="QRX88" s="209"/>
      <c r="QRY88" s="209"/>
      <c r="QRZ88" s="209"/>
      <c r="QSA88" s="209"/>
      <c r="QSB88" s="209"/>
      <c r="QSC88" s="209"/>
      <c r="QSD88" s="209"/>
      <c r="QSE88" s="209"/>
      <c r="QSF88" s="209"/>
      <c r="QSG88" s="209"/>
      <c r="QSH88" s="209"/>
      <c r="QSI88" s="209"/>
      <c r="QSJ88" s="209"/>
      <c r="QSK88" s="209"/>
      <c r="QSL88" s="209"/>
      <c r="QSM88" s="209"/>
      <c r="QSN88" s="209"/>
      <c r="QSO88" s="209"/>
      <c r="QSP88" s="209"/>
      <c r="QSQ88" s="209"/>
      <c r="QSR88" s="209"/>
      <c r="QSS88" s="209"/>
      <c r="QST88" s="209"/>
      <c r="QSU88" s="209"/>
      <c r="QSV88" s="209"/>
      <c r="QSW88" s="209"/>
      <c r="QSX88" s="209"/>
      <c r="QSY88" s="209"/>
      <c r="QSZ88" s="209"/>
      <c r="QTA88" s="209"/>
      <c r="QTB88" s="209"/>
      <c r="QTC88" s="209"/>
      <c r="QTD88" s="209"/>
      <c r="QTE88" s="209"/>
      <c r="QTF88" s="209"/>
      <c r="QTG88" s="209"/>
      <c r="QTH88" s="209"/>
      <c r="QTI88" s="209"/>
      <c r="QTJ88" s="209"/>
      <c r="QTK88" s="209"/>
      <c r="QTL88" s="209"/>
      <c r="QTM88" s="209"/>
      <c r="QTN88" s="209"/>
      <c r="QTO88" s="209"/>
      <c r="QTP88" s="209"/>
      <c r="QTQ88" s="209"/>
      <c r="QTR88" s="209"/>
      <c r="QTS88" s="209"/>
      <c r="QTT88" s="209"/>
      <c r="QTU88" s="209"/>
      <c r="QTV88" s="209"/>
      <c r="QTW88" s="209"/>
      <c r="QTX88" s="209"/>
      <c r="QTY88" s="209"/>
      <c r="QTZ88" s="209"/>
      <c r="QUA88" s="209"/>
      <c r="QUB88" s="209"/>
      <c r="QUC88" s="209"/>
      <c r="QUD88" s="209"/>
      <c r="QUE88" s="209"/>
      <c r="QUF88" s="209"/>
      <c r="QUG88" s="209"/>
      <c r="QUH88" s="209"/>
      <c r="QUI88" s="209"/>
      <c r="QUJ88" s="209"/>
      <c r="QUK88" s="209"/>
      <c r="QUL88" s="209"/>
      <c r="QUM88" s="209"/>
      <c r="QUN88" s="209"/>
      <c r="QUO88" s="209"/>
      <c r="QUP88" s="209"/>
      <c r="QUQ88" s="209"/>
      <c r="QUR88" s="209"/>
      <c r="QUS88" s="209"/>
      <c r="QUT88" s="209"/>
      <c r="QUU88" s="209"/>
      <c r="QUV88" s="209"/>
      <c r="QUW88" s="209"/>
      <c r="QUX88" s="209"/>
      <c r="QUY88" s="209"/>
      <c r="QUZ88" s="209"/>
      <c r="QVA88" s="209"/>
      <c r="QVB88" s="209"/>
      <c r="QVC88" s="209"/>
      <c r="QVD88" s="209"/>
      <c r="QVE88" s="209"/>
      <c r="QVF88" s="209"/>
      <c r="QVG88" s="209"/>
      <c r="QVH88" s="209"/>
      <c r="QVI88" s="209"/>
      <c r="QVJ88" s="209"/>
      <c r="QVK88" s="209"/>
      <c r="QVL88" s="209"/>
      <c r="QVM88" s="209"/>
      <c r="QVN88" s="209"/>
      <c r="QVO88" s="209"/>
      <c r="QVP88" s="209"/>
      <c r="QVQ88" s="209"/>
      <c r="QVR88" s="209"/>
      <c r="QVS88" s="209"/>
      <c r="QVT88" s="209"/>
      <c r="QVU88" s="209"/>
      <c r="QVV88" s="209"/>
      <c r="QVW88" s="209"/>
      <c r="QVX88" s="209"/>
      <c r="QVY88" s="209"/>
      <c r="QVZ88" s="209"/>
      <c r="QWA88" s="209"/>
      <c r="QWB88" s="209"/>
      <c r="QWC88" s="209"/>
      <c r="QWD88" s="209"/>
      <c r="QWE88" s="209"/>
      <c r="QWF88" s="209"/>
      <c r="QWG88" s="209"/>
      <c r="QWH88" s="209"/>
      <c r="QWI88" s="209"/>
      <c r="QWJ88" s="209"/>
      <c r="QWK88" s="209"/>
      <c r="QWL88" s="209"/>
      <c r="QWM88" s="209"/>
      <c r="QWN88" s="209"/>
      <c r="QWO88" s="209"/>
      <c r="QWP88" s="209"/>
      <c r="QWQ88" s="209"/>
      <c r="QWR88" s="209"/>
      <c r="QWS88" s="209"/>
      <c r="QWT88" s="209"/>
      <c r="QWU88" s="209"/>
      <c r="QWV88" s="209"/>
      <c r="QWW88" s="209"/>
      <c r="QWX88" s="209"/>
      <c r="QWY88" s="209"/>
      <c r="QWZ88" s="209"/>
      <c r="QXA88" s="209"/>
      <c r="QXB88" s="209"/>
      <c r="QXC88" s="209"/>
      <c r="QXD88" s="209"/>
      <c r="QXE88" s="209"/>
      <c r="QXF88" s="209"/>
      <c r="QXG88" s="209"/>
      <c r="QXH88" s="209"/>
      <c r="QXI88" s="209"/>
      <c r="QXJ88" s="209"/>
      <c r="QXK88" s="209"/>
      <c r="QXL88" s="209"/>
      <c r="QXM88" s="209"/>
      <c r="QXN88" s="209"/>
      <c r="QXO88" s="209"/>
      <c r="QXP88" s="209"/>
      <c r="QXQ88" s="209"/>
      <c r="QXR88" s="209"/>
      <c r="QXS88" s="209"/>
      <c r="QXT88" s="209"/>
      <c r="QXU88" s="209"/>
      <c r="QXV88" s="209"/>
      <c r="QXW88" s="209"/>
      <c r="QXX88" s="209"/>
      <c r="QXY88" s="209"/>
      <c r="QXZ88" s="209"/>
      <c r="QYA88" s="209"/>
      <c r="QYB88" s="209"/>
      <c r="QYC88" s="209"/>
      <c r="QYD88" s="209"/>
      <c r="QYE88" s="209"/>
      <c r="QYF88" s="209"/>
      <c r="QYG88" s="209"/>
      <c r="QYH88" s="209"/>
      <c r="QYI88" s="209"/>
      <c r="QYJ88" s="209"/>
      <c r="QYK88" s="209"/>
      <c r="QYL88" s="209"/>
      <c r="QYM88" s="209"/>
      <c r="QYN88" s="209"/>
      <c r="QYO88" s="209"/>
      <c r="QYP88" s="209"/>
      <c r="QYQ88" s="209"/>
      <c r="QYR88" s="209"/>
      <c r="QYS88" s="209"/>
      <c r="QYT88" s="209"/>
      <c r="QYU88" s="209"/>
      <c r="QYV88" s="209"/>
      <c r="QYW88" s="209"/>
      <c r="QYX88" s="209"/>
      <c r="QYY88" s="209"/>
      <c r="QYZ88" s="209"/>
      <c r="QZA88" s="209"/>
      <c r="QZB88" s="209"/>
      <c r="QZC88" s="209"/>
      <c r="QZD88" s="209"/>
      <c r="QZE88" s="209"/>
      <c r="QZF88" s="209"/>
      <c r="QZG88" s="209"/>
      <c r="QZH88" s="209"/>
      <c r="QZI88" s="209"/>
      <c r="QZJ88" s="209"/>
      <c r="QZK88" s="209"/>
      <c r="QZL88" s="209"/>
      <c r="QZM88" s="209"/>
      <c r="QZN88" s="209"/>
      <c r="QZO88" s="209"/>
      <c r="QZP88" s="209"/>
      <c r="QZQ88" s="209"/>
      <c r="QZR88" s="209"/>
      <c r="QZS88" s="209"/>
      <c r="QZT88" s="209"/>
      <c r="QZU88" s="209"/>
      <c r="QZV88" s="209"/>
      <c r="QZW88" s="209"/>
      <c r="QZX88" s="209"/>
      <c r="QZY88" s="209"/>
      <c r="QZZ88" s="209"/>
      <c r="RAA88" s="209"/>
      <c r="RAB88" s="209"/>
      <c r="RAC88" s="209"/>
      <c r="RAD88" s="209"/>
      <c r="RAE88" s="209"/>
      <c r="RAF88" s="209"/>
      <c r="RAG88" s="209"/>
      <c r="RAH88" s="209"/>
      <c r="RAI88" s="209"/>
      <c r="RAJ88" s="209"/>
      <c r="RAK88" s="209"/>
      <c r="RAL88" s="209"/>
      <c r="RAM88" s="209"/>
      <c r="RAN88" s="209"/>
      <c r="RAO88" s="209"/>
      <c r="RAP88" s="209"/>
      <c r="RAQ88" s="209"/>
      <c r="RAR88" s="209"/>
      <c r="RAS88" s="209"/>
      <c r="RAT88" s="209"/>
      <c r="RAU88" s="209"/>
      <c r="RAV88" s="209"/>
      <c r="RAW88" s="209"/>
      <c r="RAX88" s="209"/>
      <c r="RAY88" s="209"/>
      <c r="RAZ88" s="209"/>
      <c r="RBA88" s="209"/>
      <c r="RBB88" s="209"/>
      <c r="RBC88" s="209"/>
      <c r="RBD88" s="209"/>
      <c r="RBE88" s="209"/>
      <c r="RBF88" s="209"/>
      <c r="RBG88" s="209"/>
      <c r="RBH88" s="209"/>
      <c r="RBI88" s="209"/>
      <c r="RBJ88" s="209"/>
      <c r="RBK88" s="209"/>
      <c r="RBL88" s="209"/>
      <c r="RBM88" s="209"/>
      <c r="RBN88" s="209"/>
      <c r="RBO88" s="209"/>
      <c r="RBP88" s="209"/>
      <c r="RBQ88" s="209"/>
      <c r="RBR88" s="209"/>
      <c r="RBS88" s="209"/>
      <c r="RBT88" s="209"/>
      <c r="RBU88" s="209"/>
      <c r="RBV88" s="209"/>
      <c r="RBW88" s="209"/>
      <c r="RBX88" s="209"/>
      <c r="RBY88" s="209"/>
      <c r="RBZ88" s="209"/>
      <c r="RCA88" s="209"/>
      <c r="RCB88" s="209"/>
      <c r="RCC88" s="209"/>
      <c r="RCD88" s="209"/>
      <c r="RCE88" s="209"/>
      <c r="RCF88" s="209"/>
      <c r="RCG88" s="209"/>
      <c r="RCH88" s="209"/>
      <c r="RCI88" s="209"/>
      <c r="RCJ88" s="209"/>
      <c r="RCK88" s="209"/>
      <c r="RCL88" s="209"/>
      <c r="RCM88" s="209"/>
      <c r="RCN88" s="209"/>
      <c r="RCO88" s="209"/>
      <c r="RCP88" s="209"/>
      <c r="RCQ88" s="209"/>
      <c r="RCR88" s="209"/>
      <c r="RCS88" s="209"/>
      <c r="RCT88" s="209"/>
      <c r="RCU88" s="209"/>
      <c r="RCV88" s="209"/>
      <c r="RCW88" s="209"/>
      <c r="RCX88" s="209"/>
      <c r="RCY88" s="209"/>
      <c r="RCZ88" s="209"/>
      <c r="RDA88" s="209"/>
      <c r="RDB88" s="209"/>
      <c r="RDC88" s="209"/>
      <c r="RDD88" s="209"/>
      <c r="RDE88" s="209"/>
      <c r="RDF88" s="209"/>
      <c r="RDG88" s="209"/>
      <c r="RDH88" s="209"/>
      <c r="RDI88" s="209"/>
      <c r="RDJ88" s="209"/>
      <c r="RDK88" s="209"/>
      <c r="RDL88" s="209"/>
      <c r="RDM88" s="209"/>
      <c r="RDN88" s="209"/>
      <c r="RDO88" s="209"/>
      <c r="RDP88" s="209"/>
      <c r="RDQ88" s="209"/>
      <c r="RDR88" s="209"/>
      <c r="RDS88" s="209"/>
      <c r="RDT88" s="209"/>
      <c r="RDU88" s="209"/>
      <c r="RDV88" s="209"/>
      <c r="RDW88" s="209"/>
      <c r="RDX88" s="209"/>
      <c r="RDY88" s="209"/>
      <c r="RDZ88" s="209"/>
      <c r="REA88" s="209"/>
      <c r="REB88" s="209"/>
      <c r="REC88" s="209"/>
      <c r="RED88" s="209"/>
      <c r="REE88" s="209"/>
      <c r="REF88" s="209"/>
      <c r="REG88" s="209"/>
      <c r="REH88" s="209"/>
      <c r="REI88" s="209"/>
      <c r="REJ88" s="209"/>
      <c r="REK88" s="209"/>
      <c r="REL88" s="209"/>
      <c r="REM88" s="209"/>
      <c r="REN88" s="209"/>
      <c r="REO88" s="209"/>
      <c r="REP88" s="209"/>
      <c r="REQ88" s="209"/>
      <c r="RER88" s="209"/>
      <c r="RES88" s="209"/>
      <c r="RET88" s="209"/>
      <c r="REU88" s="209"/>
      <c r="REV88" s="209"/>
      <c r="REW88" s="209"/>
      <c r="REX88" s="209"/>
      <c r="REY88" s="209"/>
      <c r="REZ88" s="209"/>
      <c r="RFA88" s="209"/>
      <c r="RFB88" s="209"/>
      <c r="RFC88" s="209"/>
      <c r="RFD88" s="209"/>
      <c r="RFE88" s="209"/>
      <c r="RFF88" s="209"/>
      <c r="RFG88" s="209"/>
      <c r="RFH88" s="209"/>
      <c r="RFI88" s="209"/>
      <c r="RFJ88" s="209"/>
      <c r="RFK88" s="209"/>
      <c r="RFL88" s="209"/>
      <c r="RFM88" s="209"/>
      <c r="RFN88" s="209"/>
      <c r="RFO88" s="209"/>
      <c r="RFP88" s="209"/>
      <c r="RFQ88" s="209"/>
      <c r="RFR88" s="209"/>
      <c r="RFS88" s="209"/>
      <c r="RFT88" s="209"/>
      <c r="RFU88" s="209"/>
      <c r="RFV88" s="209"/>
      <c r="RFW88" s="209"/>
      <c r="RFX88" s="209"/>
      <c r="RFY88" s="209"/>
      <c r="RFZ88" s="209"/>
      <c r="RGA88" s="209"/>
      <c r="RGB88" s="209"/>
      <c r="RGC88" s="209"/>
      <c r="RGD88" s="209"/>
      <c r="RGE88" s="209"/>
      <c r="RGF88" s="209"/>
      <c r="RGG88" s="209"/>
      <c r="RGH88" s="209"/>
      <c r="RGI88" s="209"/>
      <c r="RGJ88" s="209"/>
      <c r="RGK88" s="209"/>
      <c r="RGL88" s="209"/>
      <c r="RGM88" s="209"/>
      <c r="RGN88" s="209"/>
      <c r="RGO88" s="209"/>
      <c r="RGP88" s="209"/>
      <c r="RGQ88" s="209"/>
      <c r="RGR88" s="209"/>
      <c r="RGS88" s="209"/>
      <c r="RGT88" s="209"/>
      <c r="RGU88" s="209"/>
      <c r="RGV88" s="209"/>
      <c r="RGW88" s="209"/>
      <c r="RGX88" s="209"/>
      <c r="RGY88" s="209"/>
      <c r="RGZ88" s="209"/>
      <c r="RHA88" s="209"/>
      <c r="RHB88" s="209"/>
      <c r="RHC88" s="209"/>
      <c r="RHD88" s="209"/>
      <c r="RHE88" s="209"/>
      <c r="RHF88" s="209"/>
      <c r="RHG88" s="209"/>
      <c r="RHH88" s="209"/>
      <c r="RHI88" s="209"/>
      <c r="RHJ88" s="209"/>
      <c r="RHK88" s="209"/>
      <c r="RHL88" s="209"/>
      <c r="RHM88" s="209"/>
      <c r="RHN88" s="209"/>
      <c r="RHO88" s="209"/>
      <c r="RHP88" s="209"/>
      <c r="RHQ88" s="209"/>
      <c r="RHR88" s="209"/>
      <c r="RHS88" s="209"/>
      <c r="RHT88" s="209"/>
      <c r="RHU88" s="209"/>
      <c r="RHV88" s="209"/>
      <c r="RHW88" s="209"/>
      <c r="RHX88" s="209"/>
      <c r="RHY88" s="209"/>
      <c r="RHZ88" s="209"/>
      <c r="RIA88" s="209"/>
      <c r="RIB88" s="209"/>
      <c r="RIC88" s="209"/>
      <c r="RID88" s="209"/>
      <c r="RIE88" s="209"/>
      <c r="RIF88" s="209"/>
      <c r="RIG88" s="209"/>
      <c r="RIH88" s="209"/>
      <c r="RII88" s="209"/>
      <c r="RIJ88" s="209"/>
      <c r="RIK88" s="209"/>
      <c r="RIL88" s="209"/>
      <c r="RIM88" s="209"/>
      <c r="RIN88" s="209"/>
      <c r="RIO88" s="209"/>
      <c r="RIP88" s="209"/>
      <c r="RIQ88" s="209"/>
      <c r="RIR88" s="209"/>
      <c r="RIS88" s="209"/>
      <c r="RIT88" s="209"/>
      <c r="RIU88" s="209"/>
      <c r="RIV88" s="209"/>
      <c r="RIW88" s="209"/>
      <c r="RIX88" s="209"/>
      <c r="RIY88" s="209"/>
      <c r="RIZ88" s="209"/>
      <c r="RJA88" s="209"/>
      <c r="RJB88" s="209"/>
      <c r="RJC88" s="209"/>
      <c r="RJD88" s="209"/>
      <c r="RJE88" s="209"/>
      <c r="RJF88" s="209"/>
      <c r="RJG88" s="209"/>
      <c r="RJH88" s="209"/>
      <c r="RJI88" s="209"/>
      <c r="RJJ88" s="209"/>
      <c r="RJK88" s="209"/>
      <c r="RJL88" s="209"/>
      <c r="RJM88" s="209"/>
      <c r="RJN88" s="209"/>
      <c r="RJO88" s="209"/>
      <c r="RJP88" s="209"/>
      <c r="RJQ88" s="209"/>
      <c r="RJR88" s="209"/>
      <c r="RJS88" s="209"/>
      <c r="RJT88" s="209"/>
      <c r="RJU88" s="209"/>
      <c r="RJV88" s="209"/>
      <c r="RJW88" s="209"/>
      <c r="RJX88" s="209"/>
      <c r="RJY88" s="209"/>
      <c r="RJZ88" s="209"/>
      <c r="RKA88" s="209"/>
      <c r="RKB88" s="209"/>
      <c r="RKC88" s="209"/>
      <c r="RKD88" s="209"/>
      <c r="RKE88" s="209"/>
      <c r="RKF88" s="209"/>
      <c r="RKG88" s="209"/>
      <c r="RKH88" s="209"/>
      <c r="RKI88" s="209"/>
      <c r="RKJ88" s="209"/>
      <c r="RKK88" s="209"/>
      <c r="RKL88" s="209"/>
      <c r="RKM88" s="209"/>
      <c r="RKN88" s="209"/>
      <c r="RKO88" s="209"/>
      <c r="RKP88" s="209"/>
      <c r="RKQ88" s="209"/>
      <c r="RKR88" s="209"/>
      <c r="RKS88" s="209"/>
      <c r="RKT88" s="209"/>
      <c r="RKU88" s="209"/>
      <c r="RKV88" s="209"/>
      <c r="RKW88" s="209"/>
      <c r="RKX88" s="209"/>
      <c r="RKY88" s="209"/>
      <c r="RKZ88" s="209"/>
      <c r="RLA88" s="209"/>
      <c r="RLB88" s="209"/>
      <c r="RLC88" s="209"/>
      <c r="RLD88" s="209"/>
      <c r="RLE88" s="209"/>
      <c r="RLF88" s="209"/>
      <c r="RLG88" s="209"/>
      <c r="RLH88" s="209"/>
      <c r="RLI88" s="209"/>
      <c r="RLJ88" s="209"/>
      <c r="RLK88" s="209"/>
      <c r="RLL88" s="209"/>
      <c r="RLM88" s="209"/>
      <c r="RLN88" s="209"/>
      <c r="RLO88" s="209"/>
      <c r="RLP88" s="209"/>
      <c r="RLQ88" s="209"/>
      <c r="RLR88" s="209"/>
      <c r="RLS88" s="209"/>
      <c r="RLT88" s="209"/>
      <c r="RLU88" s="209"/>
      <c r="RLV88" s="209"/>
      <c r="RLW88" s="209"/>
      <c r="RLX88" s="209"/>
      <c r="RLY88" s="209"/>
      <c r="RLZ88" s="209"/>
      <c r="RMA88" s="209"/>
      <c r="RMB88" s="209"/>
      <c r="RMC88" s="209"/>
      <c r="RMD88" s="209"/>
      <c r="RME88" s="209"/>
      <c r="RMF88" s="209"/>
      <c r="RMG88" s="209"/>
      <c r="RMH88" s="209"/>
      <c r="RMI88" s="209"/>
      <c r="RMJ88" s="209"/>
      <c r="RMK88" s="209"/>
      <c r="RML88" s="209"/>
      <c r="RMM88" s="209"/>
      <c r="RMN88" s="209"/>
      <c r="RMO88" s="209"/>
      <c r="RMP88" s="209"/>
      <c r="RMQ88" s="209"/>
      <c r="RMR88" s="209"/>
      <c r="RMS88" s="209"/>
      <c r="RMT88" s="209"/>
      <c r="RMU88" s="209"/>
      <c r="RMV88" s="209"/>
      <c r="RMW88" s="209"/>
      <c r="RMX88" s="209"/>
      <c r="RMY88" s="209"/>
      <c r="RMZ88" s="209"/>
      <c r="RNA88" s="209"/>
      <c r="RNB88" s="209"/>
      <c r="RNC88" s="209"/>
      <c r="RND88" s="209"/>
      <c r="RNE88" s="209"/>
      <c r="RNF88" s="209"/>
      <c r="RNG88" s="209"/>
      <c r="RNH88" s="209"/>
      <c r="RNI88" s="209"/>
      <c r="RNJ88" s="209"/>
      <c r="RNK88" s="209"/>
      <c r="RNL88" s="209"/>
      <c r="RNM88" s="209"/>
      <c r="RNN88" s="209"/>
      <c r="RNO88" s="209"/>
      <c r="RNP88" s="209"/>
      <c r="RNQ88" s="209"/>
      <c r="RNR88" s="209"/>
      <c r="RNS88" s="209"/>
      <c r="RNT88" s="209"/>
      <c r="RNU88" s="209"/>
      <c r="RNV88" s="209"/>
      <c r="RNW88" s="209"/>
      <c r="RNX88" s="209"/>
      <c r="RNY88" s="209"/>
      <c r="RNZ88" s="209"/>
      <c r="ROA88" s="209"/>
      <c r="ROB88" s="209"/>
      <c r="ROC88" s="209"/>
      <c r="ROD88" s="209"/>
      <c r="ROE88" s="209"/>
      <c r="ROF88" s="209"/>
      <c r="ROG88" s="209"/>
      <c r="ROH88" s="209"/>
      <c r="ROI88" s="209"/>
      <c r="ROJ88" s="209"/>
      <c r="ROK88" s="209"/>
      <c r="ROL88" s="209"/>
      <c r="ROM88" s="209"/>
      <c r="RON88" s="209"/>
      <c r="ROO88" s="209"/>
      <c r="ROP88" s="209"/>
      <c r="ROQ88" s="209"/>
      <c r="ROR88" s="209"/>
      <c r="ROS88" s="209"/>
      <c r="ROT88" s="209"/>
      <c r="ROU88" s="209"/>
      <c r="ROV88" s="209"/>
      <c r="ROW88" s="209"/>
      <c r="ROX88" s="209"/>
      <c r="ROY88" s="209"/>
      <c r="ROZ88" s="209"/>
      <c r="RPA88" s="209"/>
      <c r="RPB88" s="209"/>
      <c r="RPC88" s="209"/>
      <c r="RPD88" s="209"/>
      <c r="RPE88" s="209"/>
      <c r="RPF88" s="209"/>
      <c r="RPG88" s="209"/>
      <c r="RPH88" s="209"/>
      <c r="RPI88" s="209"/>
      <c r="RPJ88" s="209"/>
      <c r="RPK88" s="209"/>
      <c r="RPL88" s="209"/>
      <c r="RPM88" s="209"/>
      <c r="RPN88" s="209"/>
      <c r="RPO88" s="209"/>
      <c r="RPP88" s="209"/>
      <c r="RPQ88" s="209"/>
      <c r="RPR88" s="209"/>
      <c r="RPS88" s="209"/>
      <c r="RPT88" s="209"/>
      <c r="RPU88" s="209"/>
      <c r="RPV88" s="209"/>
      <c r="RPW88" s="209"/>
      <c r="RPX88" s="209"/>
      <c r="RPY88" s="209"/>
      <c r="RPZ88" s="209"/>
      <c r="RQA88" s="209"/>
      <c r="RQB88" s="209"/>
      <c r="RQC88" s="209"/>
      <c r="RQD88" s="209"/>
      <c r="RQE88" s="209"/>
      <c r="RQF88" s="209"/>
      <c r="RQG88" s="209"/>
      <c r="RQH88" s="209"/>
      <c r="RQI88" s="209"/>
      <c r="RQJ88" s="209"/>
      <c r="RQK88" s="209"/>
      <c r="RQL88" s="209"/>
      <c r="RQM88" s="209"/>
      <c r="RQN88" s="209"/>
      <c r="RQO88" s="209"/>
      <c r="RQP88" s="209"/>
      <c r="RQQ88" s="209"/>
      <c r="RQR88" s="209"/>
      <c r="RQS88" s="209"/>
      <c r="RQT88" s="209"/>
      <c r="RQU88" s="209"/>
      <c r="RQV88" s="209"/>
      <c r="RQW88" s="209"/>
      <c r="RQX88" s="209"/>
      <c r="RQY88" s="209"/>
      <c r="RQZ88" s="209"/>
      <c r="RRA88" s="209"/>
      <c r="RRB88" s="209"/>
      <c r="RRC88" s="209"/>
      <c r="RRD88" s="209"/>
      <c r="RRE88" s="209"/>
      <c r="RRF88" s="209"/>
      <c r="RRG88" s="209"/>
      <c r="RRH88" s="209"/>
      <c r="RRI88" s="209"/>
      <c r="RRJ88" s="209"/>
      <c r="RRK88" s="209"/>
      <c r="RRL88" s="209"/>
      <c r="RRM88" s="209"/>
      <c r="RRN88" s="209"/>
      <c r="RRO88" s="209"/>
      <c r="RRP88" s="209"/>
      <c r="RRQ88" s="209"/>
      <c r="RRR88" s="209"/>
      <c r="RRS88" s="209"/>
      <c r="RRT88" s="209"/>
      <c r="RRU88" s="209"/>
      <c r="RRV88" s="209"/>
      <c r="RRW88" s="209"/>
      <c r="RRX88" s="209"/>
      <c r="RRY88" s="209"/>
      <c r="RRZ88" s="209"/>
      <c r="RSA88" s="209"/>
      <c r="RSB88" s="209"/>
      <c r="RSC88" s="209"/>
      <c r="RSD88" s="209"/>
      <c r="RSE88" s="209"/>
      <c r="RSF88" s="209"/>
      <c r="RSG88" s="209"/>
      <c r="RSH88" s="209"/>
      <c r="RSI88" s="209"/>
      <c r="RSJ88" s="209"/>
      <c r="RSK88" s="209"/>
      <c r="RSL88" s="209"/>
      <c r="RSM88" s="209"/>
      <c r="RSN88" s="209"/>
      <c r="RSO88" s="209"/>
      <c r="RSP88" s="209"/>
      <c r="RSQ88" s="209"/>
      <c r="RSR88" s="209"/>
      <c r="RSS88" s="209"/>
      <c r="RST88" s="209"/>
      <c r="RSU88" s="209"/>
      <c r="RSV88" s="209"/>
      <c r="RSW88" s="209"/>
      <c r="RSX88" s="209"/>
      <c r="RSY88" s="209"/>
      <c r="RSZ88" s="209"/>
      <c r="RTA88" s="209"/>
      <c r="RTB88" s="209"/>
      <c r="RTC88" s="209"/>
      <c r="RTD88" s="209"/>
      <c r="RTE88" s="209"/>
      <c r="RTF88" s="209"/>
      <c r="RTG88" s="209"/>
      <c r="RTH88" s="209"/>
      <c r="RTI88" s="209"/>
      <c r="RTJ88" s="209"/>
      <c r="RTK88" s="209"/>
      <c r="RTL88" s="209"/>
      <c r="RTM88" s="209"/>
      <c r="RTN88" s="209"/>
      <c r="RTO88" s="209"/>
      <c r="RTP88" s="209"/>
      <c r="RTQ88" s="209"/>
      <c r="RTR88" s="209"/>
      <c r="RTS88" s="209"/>
      <c r="RTT88" s="209"/>
      <c r="RTU88" s="209"/>
      <c r="RTV88" s="209"/>
      <c r="RTW88" s="209"/>
      <c r="RTX88" s="209"/>
      <c r="RTY88" s="209"/>
      <c r="RTZ88" s="209"/>
      <c r="RUA88" s="209"/>
      <c r="RUB88" s="209"/>
      <c r="RUC88" s="209"/>
      <c r="RUD88" s="209"/>
      <c r="RUE88" s="209"/>
      <c r="RUF88" s="209"/>
      <c r="RUG88" s="209"/>
      <c r="RUH88" s="209"/>
      <c r="RUI88" s="209"/>
      <c r="RUJ88" s="209"/>
      <c r="RUK88" s="209"/>
      <c r="RUL88" s="209"/>
      <c r="RUM88" s="209"/>
      <c r="RUN88" s="209"/>
      <c r="RUO88" s="209"/>
      <c r="RUP88" s="209"/>
      <c r="RUQ88" s="209"/>
      <c r="RUR88" s="209"/>
      <c r="RUS88" s="209"/>
      <c r="RUT88" s="209"/>
      <c r="RUU88" s="209"/>
      <c r="RUV88" s="209"/>
      <c r="RUW88" s="209"/>
      <c r="RUX88" s="209"/>
      <c r="RUY88" s="209"/>
      <c r="RUZ88" s="209"/>
      <c r="RVA88" s="209"/>
      <c r="RVB88" s="209"/>
      <c r="RVC88" s="209"/>
      <c r="RVD88" s="209"/>
      <c r="RVE88" s="209"/>
      <c r="RVF88" s="209"/>
      <c r="RVG88" s="209"/>
      <c r="RVH88" s="209"/>
      <c r="RVI88" s="209"/>
      <c r="RVJ88" s="209"/>
      <c r="RVK88" s="209"/>
      <c r="RVL88" s="209"/>
      <c r="RVM88" s="209"/>
      <c r="RVN88" s="209"/>
      <c r="RVO88" s="209"/>
      <c r="RVP88" s="209"/>
      <c r="RVQ88" s="209"/>
      <c r="RVR88" s="209"/>
      <c r="RVS88" s="209"/>
      <c r="RVT88" s="209"/>
      <c r="RVU88" s="209"/>
      <c r="RVV88" s="209"/>
      <c r="RVW88" s="209"/>
      <c r="RVX88" s="209"/>
      <c r="RVY88" s="209"/>
      <c r="RVZ88" s="209"/>
      <c r="RWA88" s="209"/>
      <c r="RWB88" s="209"/>
      <c r="RWC88" s="209"/>
      <c r="RWD88" s="209"/>
      <c r="RWE88" s="209"/>
      <c r="RWF88" s="209"/>
      <c r="RWG88" s="209"/>
      <c r="RWH88" s="209"/>
      <c r="RWI88" s="209"/>
      <c r="RWJ88" s="209"/>
      <c r="RWK88" s="209"/>
      <c r="RWL88" s="209"/>
      <c r="RWM88" s="209"/>
      <c r="RWN88" s="209"/>
      <c r="RWO88" s="209"/>
      <c r="RWP88" s="209"/>
      <c r="RWQ88" s="209"/>
      <c r="RWR88" s="209"/>
      <c r="RWS88" s="209"/>
      <c r="RWT88" s="209"/>
      <c r="RWU88" s="209"/>
      <c r="RWV88" s="209"/>
      <c r="RWW88" s="209"/>
      <c r="RWX88" s="209"/>
      <c r="RWY88" s="209"/>
      <c r="RWZ88" s="209"/>
      <c r="RXA88" s="209"/>
      <c r="RXB88" s="209"/>
      <c r="RXC88" s="209"/>
      <c r="RXD88" s="209"/>
      <c r="RXE88" s="209"/>
      <c r="RXF88" s="209"/>
      <c r="RXG88" s="209"/>
      <c r="RXH88" s="209"/>
      <c r="RXI88" s="209"/>
      <c r="RXJ88" s="209"/>
      <c r="RXK88" s="209"/>
      <c r="RXL88" s="209"/>
      <c r="RXM88" s="209"/>
      <c r="RXN88" s="209"/>
      <c r="RXO88" s="209"/>
      <c r="RXP88" s="209"/>
      <c r="RXQ88" s="209"/>
      <c r="RXR88" s="209"/>
      <c r="RXS88" s="209"/>
      <c r="RXT88" s="209"/>
      <c r="RXU88" s="209"/>
      <c r="RXV88" s="209"/>
      <c r="RXW88" s="209"/>
      <c r="RXX88" s="209"/>
      <c r="RXY88" s="209"/>
      <c r="RXZ88" s="209"/>
      <c r="RYA88" s="209"/>
      <c r="RYB88" s="209"/>
      <c r="RYC88" s="209"/>
      <c r="RYD88" s="209"/>
      <c r="RYE88" s="209"/>
      <c r="RYF88" s="209"/>
      <c r="RYG88" s="209"/>
      <c r="RYH88" s="209"/>
      <c r="RYI88" s="209"/>
      <c r="RYJ88" s="209"/>
      <c r="RYK88" s="209"/>
      <c r="RYL88" s="209"/>
      <c r="RYM88" s="209"/>
      <c r="RYN88" s="209"/>
      <c r="RYO88" s="209"/>
      <c r="RYP88" s="209"/>
      <c r="RYQ88" s="209"/>
      <c r="RYR88" s="209"/>
      <c r="RYS88" s="209"/>
      <c r="RYT88" s="209"/>
      <c r="RYU88" s="209"/>
      <c r="RYV88" s="209"/>
      <c r="RYW88" s="209"/>
      <c r="RYX88" s="209"/>
      <c r="RYY88" s="209"/>
      <c r="RYZ88" s="209"/>
      <c r="RZA88" s="209"/>
      <c r="RZB88" s="209"/>
      <c r="RZC88" s="209"/>
      <c r="RZD88" s="209"/>
      <c r="RZE88" s="209"/>
      <c r="RZF88" s="209"/>
      <c r="RZG88" s="209"/>
      <c r="RZH88" s="209"/>
      <c r="RZI88" s="209"/>
      <c r="RZJ88" s="209"/>
      <c r="RZK88" s="209"/>
      <c r="RZL88" s="209"/>
      <c r="RZM88" s="209"/>
      <c r="RZN88" s="209"/>
      <c r="RZO88" s="209"/>
      <c r="RZP88" s="209"/>
      <c r="RZQ88" s="209"/>
      <c r="RZR88" s="209"/>
      <c r="RZS88" s="209"/>
      <c r="RZT88" s="209"/>
      <c r="RZU88" s="209"/>
      <c r="RZV88" s="209"/>
      <c r="RZW88" s="209"/>
      <c r="RZX88" s="209"/>
      <c r="RZY88" s="209"/>
      <c r="RZZ88" s="209"/>
      <c r="SAA88" s="209"/>
      <c r="SAB88" s="209"/>
      <c r="SAC88" s="209"/>
      <c r="SAD88" s="209"/>
      <c r="SAE88" s="209"/>
      <c r="SAF88" s="209"/>
      <c r="SAG88" s="209"/>
      <c r="SAH88" s="209"/>
      <c r="SAI88" s="209"/>
      <c r="SAJ88" s="209"/>
      <c r="SAK88" s="209"/>
      <c r="SAL88" s="209"/>
      <c r="SAM88" s="209"/>
      <c r="SAN88" s="209"/>
      <c r="SAO88" s="209"/>
      <c r="SAP88" s="209"/>
      <c r="SAQ88" s="209"/>
      <c r="SAR88" s="209"/>
      <c r="SAS88" s="209"/>
      <c r="SAT88" s="209"/>
      <c r="SAU88" s="209"/>
      <c r="SAV88" s="209"/>
      <c r="SAW88" s="209"/>
      <c r="SAX88" s="209"/>
      <c r="SAY88" s="209"/>
      <c r="SAZ88" s="209"/>
      <c r="SBA88" s="209"/>
      <c r="SBB88" s="209"/>
      <c r="SBC88" s="209"/>
      <c r="SBD88" s="209"/>
      <c r="SBE88" s="209"/>
      <c r="SBF88" s="209"/>
      <c r="SBG88" s="209"/>
      <c r="SBH88" s="209"/>
      <c r="SBI88" s="209"/>
      <c r="SBJ88" s="209"/>
      <c r="SBK88" s="209"/>
      <c r="SBL88" s="209"/>
      <c r="SBM88" s="209"/>
      <c r="SBN88" s="209"/>
      <c r="SBO88" s="209"/>
      <c r="SBP88" s="209"/>
      <c r="SBQ88" s="209"/>
      <c r="SBR88" s="209"/>
      <c r="SBS88" s="209"/>
      <c r="SBT88" s="209"/>
      <c r="SBU88" s="209"/>
      <c r="SBV88" s="209"/>
      <c r="SBW88" s="209"/>
      <c r="SBX88" s="209"/>
      <c r="SBY88" s="209"/>
      <c r="SBZ88" s="209"/>
      <c r="SCA88" s="209"/>
      <c r="SCB88" s="209"/>
      <c r="SCC88" s="209"/>
      <c r="SCD88" s="209"/>
      <c r="SCE88" s="209"/>
      <c r="SCF88" s="209"/>
      <c r="SCG88" s="209"/>
      <c r="SCH88" s="209"/>
      <c r="SCI88" s="209"/>
      <c r="SCJ88" s="209"/>
      <c r="SCK88" s="209"/>
      <c r="SCL88" s="209"/>
      <c r="SCM88" s="209"/>
      <c r="SCN88" s="209"/>
      <c r="SCO88" s="209"/>
      <c r="SCP88" s="209"/>
      <c r="SCQ88" s="209"/>
      <c r="SCR88" s="209"/>
      <c r="SCS88" s="209"/>
      <c r="SCT88" s="209"/>
      <c r="SCU88" s="209"/>
      <c r="SCV88" s="209"/>
      <c r="SCW88" s="209"/>
      <c r="SCX88" s="209"/>
      <c r="SCY88" s="209"/>
      <c r="SCZ88" s="209"/>
      <c r="SDA88" s="209"/>
      <c r="SDB88" s="209"/>
      <c r="SDC88" s="209"/>
      <c r="SDD88" s="209"/>
      <c r="SDE88" s="209"/>
      <c r="SDF88" s="209"/>
      <c r="SDG88" s="209"/>
      <c r="SDH88" s="209"/>
      <c r="SDI88" s="209"/>
      <c r="SDJ88" s="209"/>
      <c r="SDK88" s="209"/>
      <c r="SDL88" s="209"/>
      <c r="SDM88" s="209"/>
      <c r="SDN88" s="209"/>
      <c r="SDO88" s="209"/>
      <c r="SDP88" s="209"/>
      <c r="SDQ88" s="209"/>
      <c r="SDR88" s="209"/>
      <c r="SDS88" s="209"/>
      <c r="SDT88" s="209"/>
      <c r="SDU88" s="209"/>
      <c r="SDV88" s="209"/>
      <c r="SDW88" s="209"/>
      <c r="SDX88" s="209"/>
      <c r="SDY88" s="209"/>
      <c r="SDZ88" s="209"/>
      <c r="SEA88" s="209"/>
      <c r="SEB88" s="209"/>
      <c r="SEC88" s="209"/>
      <c r="SED88" s="209"/>
      <c r="SEE88" s="209"/>
      <c r="SEF88" s="209"/>
      <c r="SEG88" s="209"/>
      <c r="SEH88" s="209"/>
      <c r="SEI88" s="209"/>
      <c r="SEJ88" s="209"/>
      <c r="SEK88" s="209"/>
      <c r="SEL88" s="209"/>
      <c r="SEM88" s="209"/>
      <c r="SEN88" s="209"/>
      <c r="SEO88" s="209"/>
      <c r="SEP88" s="209"/>
      <c r="SEQ88" s="209"/>
      <c r="SER88" s="209"/>
      <c r="SES88" s="209"/>
      <c r="SET88" s="209"/>
      <c r="SEU88" s="209"/>
      <c r="SEV88" s="209"/>
      <c r="SEW88" s="209"/>
      <c r="SEX88" s="209"/>
      <c r="SEY88" s="209"/>
      <c r="SEZ88" s="209"/>
      <c r="SFA88" s="209"/>
      <c r="SFB88" s="209"/>
      <c r="SFC88" s="209"/>
      <c r="SFD88" s="209"/>
      <c r="SFE88" s="209"/>
      <c r="SFF88" s="209"/>
      <c r="SFG88" s="209"/>
      <c r="SFH88" s="209"/>
      <c r="SFI88" s="209"/>
      <c r="SFJ88" s="209"/>
      <c r="SFK88" s="209"/>
      <c r="SFL88" s="209"/>
      <c r="SFM88" s="209"/>
      <c r="SFN88" s="209"/>
      <c r="SFO88" s="209"/>
      <c r="SFP88" s="209"/>
      <c r="SFQ88" s="209"/>
      <c r="SFR88" s="209"/>
      <c r="SFS88" s="209"/>
      <c r="SFT88" s="209"/>
      <c r="SFU88" s="209"/>
      <c r="SFV88" s="209"/>
      <c r="SFW88" s="209"/>
      <c r="SFX88" s="209"/>
      <c r="SFY88" s="209"/>
      <c r="SFZ88" s="209"/>
      <c r="SGA88" s="209"/>
      <c r="SGB88" s="209"/>
      <c r="SGC88" s="209"/>
      <c r="SGD88" s="209"/>
      <c r="SGE88" s="209"/>
      <c r="SGF88" s="209"/>
      <c r="SGG88" s="209"/>
      <c r="SGH88" s="209"/>
      <c r="SGI88" s="209"/>
      <c r="SGJ88" s="209"/>
      <c r="SGK88" s="209"/>
      <c r="SGL88" s="209"/>
      <c r="SGM88" s="209"/>
      <c r="SGN88" s="209"/>
      <c r="SGO88" s="209"/>
      <c r="SGP88" s="209"/>
      <c r="SGQ88" s="209"/>
      <c r="SGR88" s="209"/>
      <c r="SGS88" s="209"/>
      <c r="SGT88" s="209"/>
      <c r="SGU88" s="209"/>
      <c r="SGV88" s="209"/>
      <c r="SGW88" s="209"/>
      <c r="SGX88" s="209"/>
      <c r="SGY88" s="209"/>
      <c r="SGZ88" s="209"/>
      <c r="SHA88" s="209"/>
      <c r="SHB88" s="209"/>
      <c r="SHC88" s="209"/>
      <c r="SHD88" s="209"/>
      <c r="SHE88" s="209"/>
      <c r="SHF88" s="209"/>
      <c r="SHG88" s="209"/>
      <c r="SHH88" s="209"/>
      <c r="SHI88" s="209"/>
      <c r="SHJ88" s="209"/>
      <c r="SHK88" s="209"/>
      <c r="SHL88" s="209"/>
      <c r="SHM88" s="209"/>
      <c r="SHN88" s="209"/>
      <c r="SHO88" s="209"/>
      <c r="SHP88" s="209"/>
      <c r="SHQ88" s="209"/>
      <c r="SHR88" s="209"/>
      <c r="SHS88" s="209"/>
      <c r="SHT88" s="209"/>
      <c r="SHU88" s="209"/>
      <c r="SHV88" s="209"/>
      <c r="SHW88" s="209"/>
      <c r="SHX88" s="209"/>
      <c r="SHY88" s="209"/>
      <c r="SHZ88" s="209"/>
      <c r="SIA88" s="209"/>
      <c r="SIB88" s="209"/>
      <c r="SIC88" s="209"/>
      <c r="SID88" s="209"/>
      <c r="SIE88" s="209"/>
      <c r="SIF88" s="209"/>
      <c r="SIG88" s="209"/>
      <c r="SIH88" s="209"/>
      <c r="SII88" s="209"/>
      <c r="SIJ88" s="209"/>
      <c r="SIK88" s="209"/>
      <c r="SIL88" s="209"/>
      <c r="SIM88" s="209"/>
      <c r="SIN88" s="209"/>
      <c r="SIO88" s="209"/>
      <c r="SIP88" s="209"/>
      <c r="SIQ88" s="209"/>
      <c r="SIR88" s="209"/>
      <c r="SIS88" s="209"/>
      <c r="SIT88" s="209"/>
      <c r="SIU88" s="209"/>
      <c r="SIV88" s="209"/>
      <c r="SIW88" s="209"/>
      <c r="SIX88" s="209"/>
      <c r="SIY88" s="209"/>
      <c r="SIZ88" s="209"/>
      <c r="SJA88" s="209"/>
      <c r="SJB88" s="209"/>
      <c r="SJC88" s="209"/>
      <c r="SJD88" s="209"/>
      <c r="SJE88" s="209"/>
      <c r="SJF88" s="209"/>
      <c r="SJG88" s="209"/>
      <c r="SJH88" s="209"/>
      <c r="SJI88" s="209"/>
      <c r="SJJ88" s="209"/>
      <c r="SJK88" s="209"/>
      <c r="SJL88" s="209"/>
      <c r="SJM88" s="209"/>
      <c r="SJN88" s="209"/>
      <c r="SJO88" s="209"/>
      <c r="SJP88" s="209"/>
      <c r="SJQ88" s="209"/>
      <c r="SJR88" s="209"/>
      <c r="SJS88" s="209"/>
      <c r="SJT88" s="209"/>
      <c r="SJU88" s="209"/>
      <c r="SJV88" s="209"/>
      <c r="SJW88" s="209"/>
      <c r="SJX88" s="209"/>
      <c r="SJY88" s="209"/>
      <c r="SJZ88" s="209"/>
      <c r="SKA88" s="209"/>
      <c r="SKB88" s="209"/>
      <c r="SKC88" s="209"/>
      <c r="SKD88" s="209"/>
      <c r="SKE88" s="209"/>
      <c r="SKF88" s="209"/>
      <c r="SKG88" s="209"/>
      <c r="SKH88" s="209"/>
      <c r="SKI88" s="209"/>
      <c r="SKJ88" s="209"/>
      <c r="SKK88" s="209"/>
      <c r="SKL88" s="209"/>
      <c r="SKM88" s="209"/>
      <c r="SKN88" s="209"/>
      <c r="SKO88" s="209"/>
      <c r="SKP88" s="209"/>
      <c r="SKQ88" s="209"/>
      <c r="SKR88" s="209"/>
      <c r="SKS88" s="209"/>
      <c r="SKT88" s="209"/>
      <c r="SKU88" s="209"/>
      <c r="SKV88" s="209"/>
      <c r="SKW88" s="209"/>
      <c r="SKX88" s="209"/>
      <c r="SKY88" s="209"/>
      <c r="SKZ88" s="209"/>
      <c r="SLA88" s="209"/>
      <c r="SLB88" s="209"/>
      <c r="SLC88" s="209"/>
      <c r="SLD88" s="209"/>
      <c r="SLE88" s="209"/>
      <c r="SLF88" s="209"/>
      <c r="SLG88" s="209"/>
      <c r="SLH88" s="209"/>
      <c r="SLI88" s="209"/>
      <c r="SLJ88" s="209"/>
      <c r="SLK88" s="209"/>
      <c r="SLL88" s="209"/>
      <c r="SLM88" s="209"/>
      <c r="SLN88" s="209"/>
      <c r="SLO88" s="209"/>
      <c r="SLP88" s="209"/>
      <c r="SLQ88" s="209"/>
      <c r="SLR88" s="209"/>
      <c r="SLS88" s="209"/>
      <c r="SLT88" s="209"/>
      <c r="SLU88" s="209"/>
      <c r="SLV88" s="209"/>
      <c r="SLW88" s="209"/>
      <c r="SLX88" s="209"/>
      <c r="SLY88" s="209"/>
      <c r="SLZ88" s="209"/>
      <c r="SMA88" s="209"/>
      <c r="SMB88" s="209"/>
      <c r="SMC88" s="209"/>
      <c r="SMD88" s="209"/>
      <c r="SME88" s="209"/>
      <c r="SMF88" s="209"/>
      <c r="SMG88" s="209"/>
      <c r="SMH88" s="209"/>
      <c r="SMI88" s="209"/>
      <c r="SMJ88" s="209"/>
      <c r="SMK88" s="209"/>
      <c r="SML88" s="209"/>
      <c r="SMM88" s="209"/>
      <c r="SMN88" s="209"/>
      <c r="SMO88" s="209"/>
      <c r="SMP88" s="209"/>
      <c r="SMQ88" s="209"/>
      <c r="SMR88" s="209"/>
      <c r="SMS88" s="209"/>
      <c r="SMT88" s="209"/>
      <c r="SMU88" s="209"/>
      <c r="SMV88" s="209"/>
      <c r="SMW88" s="209"/>
      <c r="SMX88" s="209"/>
      <c r="SMY88" s="209"/>
      <c r="SMZ88" s="209"/>
      <c r="SNA88" s="209"/>
      <c r="SNB88" s="209"/>
      <c r="SNC88" s="209"/>
      <c r="SND88" s="209"/>
      <c r="SNE88" s="209"/>
      <c r="SNF88" s="209"/>
      <c r="SNG88" s="209"/>
      <c r="SNH88" s="209"/>
      <c r="SNI88" s="209"/>
      <c r="SNJ88" s="209"/>
      <c r="SNK88" s="209"/>
      <c r="SNL88" s="209"/>
      <c r="SNM88" s="209"/>
      <c r="SNN88" s="209"/>
      <c r="SNO88" s="209"/>
      <c r="SNP88" s="209"/>
      <c r="SNQ88" s="209"/>
      <c r="SNR88" s="209"/>
      <c r="SNS88" s="209"/>
      <c r="SNT88" s="209"/>
      <c r="SNU88" s="209"/>
      <c r="SNV88" s="209"/>
      <c r="SNW88" s="209"/>
      <c r="SNX88" s="209"/>
      <c r="SNY88" s="209"/>
      <c r="SNZ88" s="209"/>
      <c r="SOA88" s="209"/>
      <c r="SOB88" s="209"/>
      <c r="SOC88" s="209"/>
      <c r="SOD88" s="209"/>
      <c r="SOE88" s="209"/>
      <c r="SOF88" s="209"/>
      <c r="SOG88" s="209"/>
      <c r="SOH88" s="209"/>
      <c r="SOI88" s="209"/>
      <c r="SOJ88" s="209"/>
      <c r="SOK88" s="209"/>
      <c r="SOL88" s="209"/>
      <c r="SOM88" s="209"/>
      <c r="SON88" s="209"/>
      <c r="SOO88" s="209"/>
      <c r="SOP88" s="209"/>
      <c r="SOQ88" s="209"/>
      <c r="SOR88" s="209"/>
      <c r="SOS88" s="209"/>
      <c r="SOT88" s="209"/>
      <c r="SOU88" s="209"/>
      <c r="SOV88" s="209"/>
      <c r="SOW88" s="209"/>
      <c r="SOX88" s="209"/>
      <c r="SOY88" s="209"/>
      <c r="SOZ88" s="209"/>
      <c r="SPA88" s="209"/>
      <c r="SPB88" s="209"/>
      <c r="SPC88" s="209"/>
      <c r="SPD88" s="209"/>
      <c r="SPE88" s="209"/>
      <c r="SPF88" s="209"/>
      <c r="SPG88" s="209"/>
      <c r="SPH88" s="209"/>
      <c r="SPI88" s="209"/>
      <c r="SPJ88" s="209"/>
      <c r="SPK88" s="209"/>
      <c r="SPL88" s="209"/>
      <c r="SPM88" s="209"/>
      <c r="SPN88" s="209"/>
      <c r="SPO88" s="209"/>
      <c r="SPP88" s="209"/>
      <c r="SPQ88" s="209"/>
      <c r="SPR88" s="209"/>
      <c r="SPS88" s="209"/>
      <c r="SPT88" s="209"/>
      <c r="SPU88" s="209"/>
      <c r="SPV88" s="209"/>
      <c r="SPW88" s="209"/>
      <c r="SPX88" s="209"/>
      <c r="SPY88" s="209"/>
      <c r="SPZ88" s="209"/>
      <c r="SQA88" s="209"/>
      <c r="SQB88" s="209"/>
      <c r="SQC88" s="209"/>
      <c r="SQD88" s="209"/>
      <c r="SQE88" s="209"/>
      <c r="SQF88" s="209"/>
      <c r="SQG88" s="209"/>
      <c r="SQH88" s="209"/>
      <c r="SQI88" s="209"/>
      <c r="SQJ88" s="209"/>
      <c r="SQK88" s="209"/>
      <c r="SQL88" s="209"/>
      <c r="SQM88" s="209"/>
      <c r="SQN88" s="209"/>
      <c r="SQO88" s="209"/>
      <c r="SQP88" s="209"/>
      <c r="SQQ88" s="209"/>
      <c r="SQR88" s="209"/>
      <c r="SQS88" s="209"/>
      <c r="SQT88" s="209"/>
      <c r="SQU88" s="209"/>
      <c r="SQV88" s="209"/>
      <c r="SQW88" s="209"/>
      <c r="SQX88" s="209"/>
      <c r="SQY88" s="209"/>
      <c r="SQZ88" s="209"/>
      <c r="SRA88" s="209"/>
      <c r="SRB88" s="209"/>
      <c r="SRC88" s="209"/>
      <c r="SRD88" s="209"/>
      <c r="SRE88" s="209"/>
      <c r="SRF88" s="209"/>
      <c r="SRG88" s="209"/>
      <c r="SRH88" s="209"/>
      <c r="SRI88" s="209"/>
      <c r="SRJ88" s="209"/>
      <c r="SRK88" s="209"/>
      <c r="SRL88" s="209"/>
      <c r="SRM88" s="209"/>
      <c r="SRN88" s="209"/>
      <c r="SRO88" s="209"/>
      <c r="SRP88" s="209"/>
      <c r="SRQ88" s="209"/>
      <c r="SRR88" s="209"/>
      <c r="SRS88" s="209"/>
      <c r="SRT88" s="209"/>
      <c r="SRU88" s="209"/>
      <c r="SRV88" s="209"/>
      <c r="SRW88" s="209"/>
      <c r="SRX88" s="209"/>
      <c r="SRY88" s="209"/>
      <c r="SRZ88" s="209"/>
      <c r="SSA88" s="209"/>
      <c r="SSB88" s="209"/>
      <c r="SSC88" s="209"/>
      <c r="SSD88" s="209"/>
      <c r="SSE88" s="209"/>
      <c r="SSF88" s="209"/>
      <c r="SSG88" s="209"/>
      <c r="SSH88" s="209"/>
      <c r="SSI88" s="209"/>
      <c r="SSJ88" s="209"/>
      <c r="SSK88" s="209"/>
      <c r="SSL88" s="209"/>
      <c r="SSM88" s="209"/>
      <c r="SSN88" s="209"/>
      <c r="SSO88" s="209"/>
      <c r="SSP88" s="209"/>
      <c r="SSQ88" s="209"/>
      <c r="SSR88" s="209"/>
      <c r="SSS88" s="209"/>
      <c r="SST88" s="209"/>
      <c r="SSU88" s="209"/>
      <c r="SSV88" s="209"/>
      <c r="SSW88" s="209"/>
      <c r="SSX88" s="209"/>
      <c r="SSY88" s="209"/>
      <c r="SSZ88" s="209"/>
      <c r="STA88" s="209"/>
      <c r="STB88" s="209"/>
      <c r="STC88" s="209"/>
      <c r="STD88" s="209"/>
      <c r="STE88" s="209"/>
      <c r="STF88" s="209"/>
      <c r="STG88" s="209"/>
      <c r="STH88" s="209"/>
      <c r="STI88" s="209"/>
      <c r="STJ88" s="209"/>
      <c r="STK88" s="209"/>
      <c r="STL88" s="209"/>
      <c r="STM88" s="209"/>
      <c r="STN88" s="209"/>
      <c r="STO88" s="209"/>
      <c r="STP88" s="209"/>
      <c r="STQ88" s="209"/>
      <c r="STR88" s="209"/>
      <c r="STS88" s="209"/>
      <c r="STT88" s="209"/>
      <c r="STU88" s="209"/>
      <c r="STV88" s="209"/>
      <c r="STW88" s="209"/>
      <c r="STX88" s="209"/>
      <c r="STY88" s="209"/>
      <c r="STZ88" s="209"/>
      <c r="SUA88" s="209"/>
      <c r="SUB88" s="209"/>
      <c r="SUC88" s="209"/>
      <c r="SUD88" s="209"/>
      <c r="SUE88" s="209"/>
      <c r="SUF88" s="209"/>
      <c r="SUG88" s="209"/>
      <c r="SUH88" s="209"/>
      <c r="SUI88" s="209"/>
      <c r="SUJ88" s="209"/>
      <c r="SUK88" s="209"/>
      <c r="SUL88" s="209"/>
      <c r="SUM88" s="209"/>
      <c r="SUN88" s="209"/>
      <c r="SUO88" s="209"/>
      <c r="SUP88" s="209"/>
      <c r="SUQ88" s="209"/>
      <c r="SUR88" s="209"/>
      <c r="SUS88" s="209"/>
      <c r="SUT88" s="209"/>
      <c r="SUU88" s="209"/>
      <c r="SUV88" s="209"/>
      <c r="SUW88" s="209"/>
      <c r="SUX88" s="209"/>
      <c r="SUY88" s="209"/>
      <c r="SUZ88" s="209"/>
      <c r="SVA88" s="209"/>
      <c r="SVB88" s="209"/>
      <c r="SVC88" s="209"/>
      <c r="SVD88" s="209"/>
      <c r="SVE88" s="209"/>
      <c r="SVF88" s="209"/>
      <c r="SVG88" s="209"/>
      <c r="SVH88" s="209"/>
      <c r="SVI88" s="209"/>
      <c r="SVJ88" s="209"/>
      <c r="SVK88" s="209"/>
      <c r="SVL88" s="209"/>
      <c r="SVM88" s="209"/>
      <c r="SVN88" s="209"/>
      <c r="SVO88" s="209"/>
      <c r="SVP88" s="209"/>
      <c r="SVQ88" s="209"/>
      <c r="SVR88" s="209"/>
      <c r="SVS88" s="209"/>
      <c r="SVT88" s="209"/>
      <c r="SVU88" s="209"/>
      <c r="SVV88" s="209"/>
      <c r="SVW88" s="209"/>
      <c r="SVX88" s="209"/>
      <c r="SVY88" s="209"/>
      <c r="SVZ88" s="209"/>
      <c r="SWA88" s="209"/>
      <c r="SWB88" s="209"/>
      <c r="SWC88" s="209"/>
      <c r="SWD88" s="209"/>
      <c r="SWE88" s="209"/>
      <c r="SWF88" s="209"/>
      <c r="SWG88" s="209"/>
      <c r="SWH88" s="209"/>
      <c r="SWI88" s="209"/>
      <c r="SWJ88" s="209"/>
      <c r="SWK88" s="209"/>
      <c r="SWL88" s="209"/>
      <c r="SWM88" s="209"/>
      <c r="SWN88" s="209"/>
      <c r="SWO88" s="209"/>
      <c r="SWP88" s="209"/>
      <c r="SWQ88" s="209"/>
      <c r="SWR88" s="209"/>
      <c r="SWS88" s="209"/>
      <c r="SWT88" s="209"/>
      <c r="SWU88" s="209"/>
      <c r="SWV88" s="209"/>
      <c r="SWW88" s="209"/>
      <c r="SWX88" s="209"/>
      <c r="SWY88" s="209"/>
      <c r="SWZ88" s="209"/>
      <c r="SXA88" s="209"/>
      <c r="SXB88" s="209"/>
      <c r="SXC88" s="209"/>
      <c r="SXD88" s="209"/>
      <c r="SXE88" s="209"/>
      <c r="SXF88" s="209"/>
      <c r="SXG88" s="209"/>
      <c r="SXH88" s="209"/>
      <c r="SXI88" s="209"/>
      <c r="SXJ88" s="209"/>
      <c r="SXK88" s="209"/>
      <c r="SXL88" s="209"/>
      <c r="SXM88" s="209"/>
      <c r="SXN88" s="209"/>
      <c r="SXO88" s="209"/>
      <c r="SXP88" s="209"/>
      <c r="SXQ88" s="209"/>
      <c r="SXR88" s="209"/>
      <c r="SXS88" s="209"/>
      <c r="SXT88" s="209"/>
      <c r="SXU88" s="209"/>
      <c r="SXV88" s="209"/>
      <c r="SXW88" s="209"/>
      <c r="SXX88" s="209"/>
      <c r="SXY88" s="209"/>
      <c r="SXZ88" s="209"/>
      <c r="SYA88" s="209"/>
      <c r="SYB88" s="209"/>
      <c r="SYC88" s="209"/>
      <c r="SYD88" s="209"/>
      <c r="SYE88" s="209"/>
      <c r="SYF88" s="209"/>
      <c r="SYG88" s="209"/>
      <c r="SYH88" s="209"/>
      <c r="SYI88" s="209"/>
      <c r="SYJ88" s="209"/>
      <c r="SYK88" s="209"/>
      <c r="SYL88" s="209"/>
      <c r="SYM88" s="209"/>
      <c r="SYN88" s="209"/>
      <c r="SYO88" s="209"/>
      <c r="SYP88" s="209"/>
      <c r="SYQ88" s="209"/>
      <c r="SYR88" s="209"/>
      <c r="SYS88" s="209"/>
      <c r="SYT88" s="209"/>
      <c r="SYU88" s="209"/>
      <c r="SYV88" s="209"/>
      <c r="SYW88" s="209"/>
      <c r="SYX88" s="209"/>
      <c r="SYY88" s="209"/>
      <c r="SYZ88" s="209"/>
      <c r="SZA88" s="209"/>
      <c r="SZB88" s="209"/>
      <c r="SZC88" s="209"/>
      <c r="SZD88" s="209"/>
      <c r="SZE88" s="209"/>
      <c r="SZF88" s="209"/>
      <c r="SZG88" s="209"/>
      <c r="SZH88" s="209"/>
      <c r="SZI88" s="209"/>
      <c r="SZJ88" s="209"/>
      <c r="SZK88" s="209"/>
      <c r="SZL88" s="209"/>
      <c r="SZM88" s="209"/>
      <c r="SZN88" s="209"/>
      <c r="SZO88" s="209"/>
      <c r="SZP88" s="209"/>
      <c r="SZQ88" s="209"/>
      <c r="SZR88" s="209"/>
      <c r="SZS88" s="209"/>
      <c r="SZT88" s="209"/>
      <c r="SZU88" s="209"/>
      <c r="SZV88" s="209"/>
      <c r="SZW88" s="209"/>
      <c r="SZX88" s="209"/>
      <c r="SZY88" s="209"/>
      <c r="SZZ88" s="209"/>
      <c r="TAA88" s="209"/>
      <c r="TAB88" s="209"/>
      <c r="TAC88" s="209"/>
      <c r="TAD88" s="209"/>
      <c r="TAE88" s="209"/>
      <c r="TAF88" s="209"/>
      <c r="TAG88" s="209"/>
      <c r="TAH88" s="209"/>
      <c r="TAI88" s="209"/>
      <c r="TAJ88" s="209"/>
      <c r="TAK88" s="209"/>
      <c r="TAL88" s="209"/>
      <c r="TAM88" s="209"/>
      <c r="TAN88" s="209"/>
      <c r="TAO88" s="209"/>
      <c r="TAP88" s="209"/>
      <c r="TAQ88" s="209"/>
      <c r="TAR88" s="209"/>
      <c r="TAS88" s="209"/>
      <c r="TAT88" s="209"/>
      <c r="TAU88" s="209"/>
      <c r="TAV88" s="209"/>
      <c r="TAW88" s="209"/>
      <c r="TAX88" s="209"/>
      <c r="TAY88" s="209"/>
      <c r="TAZ88" s="209"/>
      <c r="TBA88" s="209"/>
      <c r="TBB88" s="209"/>
      <c r="TBC88" s="209"/>
      <c r="TBD88" s="209"/>
      <c r="TBE88" s="209"/>
      <c r="TBF88" s="209"/>
      <c r="TBG88" s="209"/>
      <c r="TBH88" s="209"/>
      <c r="TBI88" s="209"/>
      <c r="TBJ88" s="209"/>
      <c r="TBK88" s="209"/>
      <c r="TBL88" s="209"/>
      <c r="TBM88" s="209"/>
      <c r="TBN88" s="209"/>
      <c r="TBO88" s="209"/>
      <c r="TBP88" s="209"/>
      <c r="TBQ88" s="209"/>
      <c r="TBR88" s="209"/>
      <c r="TBS88" s="209"/>
      <c r="TBT88" s="209"/>
      <c r="TBU88" s="209"/>
      <c r="TBV88" s="209"/>
      <c r="TBW88" s="209"/>
      <c r="TBX88" s="209"/>
      <c r="TBY88" s="209"/>
      <c r="TBZ88" s="209"/>
      <c r="TCA88" s="209"/>
      <c r="TCB88" s="209"/>
      <c r="TCC88" s="209"/>
      <c r="TCD88" s="209"/>
      <c r="TCE88" s="209"/>
      <c r="TCF88" s="209"/>
      <c r="TCG88" s="209"/>
      <c r="TCH88" s="209"/>
      <c r="TCI88" s="209"/>
      <c r="TCJ88" s="209"/>
      <c r="TCK88" s="209"/>
      <c r="TCL88" s="209"/>
      <c r="TCM88" s="209"/>
      <c r="TCN88" s="209"/>
      <c r="TCO88" s="209"/>
      <c r="TCP88" s="209"/>
      <c r="TCQ88" s="209"/>
      <c r="TCR88" s="209"/>
      <c r="TCS88" s="209"/>
      <c r="TCT88" s="209"/>
      <c r="TCU88" s="209"/>
      <c r="TCV88" s="209"/>
      <c r="TCW88" s="209"/>
      <c r="TCX88" s="209"/>
      <c r="TCY88" s="209"/>
      <c r="TCZ88" s="209"/>
      <c r="TDA88" s="209"/>
      <c r="TDB88" s="209"/>
      <c r="TDC88" s="209"/>
      <c r="TDD88" s="209"/>
      <c r="TDE88" s="209"/>
      <c r="TDF88" s="209"/>
      <c r="TDG88" s="209"/>
      <c r="TDH88" s="209"/>
      <c r="TDI88" s="209"/>
      <c r="TDJ88" s="209"/>
      <c r="TDK88" s="209"/>
      <c r="TDL88" s="209"/>
      <c r="TDM88" s="209"/>
      <c r="TDN88" s="209"/>
      <c r="TDO88" s="209"/>
      <c r="TDP88" s="209"/>
      <c r="TDQ88" s="209"/>
      <c r="TDR88" s="209"/>
      <c r="TDS88" s="209"/>
      <c r="TDT88" s="209"/>
      <c r="TDU88" s="209"/>
      <c r="TDV88" s="209"/>
      <c r="TDW88" s="209"/>
      <c r="TDX88" s="209"/>
      <c r="TDY88" s="209"/>
      <c r="TDZ88" s="209"/>
      <c r="TEA88" s="209"/>
      <c r="TEB88" s="209"/>
      <c r="TEC88" s="209"/>
      <c r="TED88" s="209"/>
      <c r="TEE88" s="209"/>
      <c r="TEF88" s="209"/>
      <c r="TEG88" s="209"/>
      <c r="TEH88" s="209"/>
      <c r="TEI88" s="209"/>
      <c r="TEJ88" s="209"/>
      <c r="TEK88" s="209"/>
      <c r="TEL88" s="209"/>
      <c r="TEM88" s="209"/>
      <c r="TEN88" s="209"/>
      <c r="TEO88" s="209"/>
      <c r="TEP88" s="209"/>
      <c r="TEQ88" s="209"/>
      <c r="TER88" s="209"/>
      <c r="TES88" s="209"/>
      <c r="TET88" s="209"/>
      <c r="TEU88" s="209"/>
      <c r="TEV88" s="209"/>
      <c r="TEW88" s="209"/>
      <c r="TEX88" s="209"/>
      <c r="TEY88" s="209"/>
      <c r="TEZ88" s="209"/>
      <c r="TFA88" s="209"/>
      <c r="TFB88" s="209"/>
      <c r="TFC88" s="209"/>
      <c r="TFD88" s="209"/>
      <c r="TFE88" s="209"/>
      <c r="TFF88" s="209"/>
      <c r="TFG88" s="209"/>
      <c r="TFH88" s="209"/>
      <c r="TFI88" s="209"/>
      <c r="TFJ88" s="209"/>
      <c r="TFK88" s="209"/>
      <c r="TFL88" s="209"/>
      <c r="TFM88" s="209"/>
      <c r="TFN88" s="209"/>
      <c r="TFO88" s="209"/>
      <c r="TFP88" s="209"/>
      <c r="TFQ88" s="209"/>
      <c r="TFR88" s="209"/>
      <c r="TFS88" s="209"/>
      <c r="TFT88" s="209"/>
      <c r="TFU88" s="209"/>
      <c r="TFV88" s="209"/>
      <c r="TFW88" s="209"/>
      <c r="TFX88" s="209"/>
      <c r="TFY88" s="209"/>
      <c r="TFZ88" s="209"/>
      <c r="TGA88" s="209"/>
      <c r="TGB88" s="209"/>
      <c r="TGC88" s="209"/>
      <c r="TGD88" s="209"/>
      <c r="TGE88" s="209"/>
      <c r="TGF88" s="209"/>
      <c r="TGG88" s="209"/>
      <c r="TGH88" s="209"/>
      <c r="TGI88" s="209"/>
      <c r="TGJ88" s="209"/>
      <c r="TGK88" s="209"/>
      <c r="TGL88" s="209"/>
      <c r="TGM88" s="209"/>
      <c r="TGN88" s="209"/>
      <c r="TGO88" s="209"/>
      <c r="TGP88" s="209"/>
      <c r="TGQ88" s="209"/>
      <c r="TGR88" s="209"/>
      <c r="TGS88" s="209"/>
      <c r="TGT88" s="209"/>
      <c r="TGU88" s="209"/>
      <c r="TGV88" s="209"/>
      <c r="TGW88" s="209"/>
      <c r="TGX88" s="209"/>
      <c r="TGY88" s="209"/>
      <c r="TGZ88" s="209"/>
      <c r="THA88" s="209"/>
      <c r="THB88" s="209"/>
      <c r="THC88" s="209"/>
      <c r="THD88" s="209"/>
      <c r="THE88" s="209"/>
      <c r="THF88" s="209"/>
      <c r="THG88" s="209"/>
      <c r="THH88" s="209"/>
      <c r="THI88" s="209"/>
      <c r="THJ88" s="209"/>
      <c r="THK88" s="209"/>
      <c r="THL88" s="209"/>
      <c r="THM88" s="209"/>
      <c r="THN88" s="209"/>
      <c r="THO88" s="209"/>
      <c r="THP88" s="209"/>
      <c r="THQ88" s="209"/>
      <c r="THR88" s="209"/>
      <c r="THS88" s="209"/>
      <c r="THT88" s="209"/>
      <c r="THU88" s="209"/>
      <c r="THV88" s="209"/>
      <c r="THW88" s="209"/>
      <c r="THX88" s="209"/>
      <c r="THY88" s="209"/>
      <c r="THZ88" s="209"/>
      <c r="TIA88" s="209"/>
      <c r="TIB88" s="209"/>
      <c r="TIC88" s="209"/>
      <c r="TID88" s="209"/>
      <c r="TIE88" s="209"/>
      <c r="TIF88" s="209"/>
      <c r="TIG88" s="209"/>
      <c r="TIH88" s="209"/>
      <c r="TII88" s="209"/>
      <c r="TIJ88" s="209"/>
      <c r="TIK88" s="209"/>
      <c r="TIL88" s="209"/>
      <c r="TIM88" s="209"/>
      <c r="TIN88" s="209"/>
      <c r="TIO88" s="209"/>
      <c r="TIP88" s="209"/>
      <c r="TIQ88" s="209"/>
      <c r="TIR88" s="209"/>
      <c r="TIS88" s="209"/>
      <c r="TIT88" s="209"/>
      <c r="TIU88" s="209"/>
      <c r="TIV88" s="209"/>
      <c r="TIW88" s="209"/>
      <c r="TIX88" s="209"/>
      <c r="TIY88" s="209"/>
      <c r="TIZ88" s="209"/>
      <c r="TJA88" s="209"/>
      <c r="TJB88" s="209"/>
      <c r="TJC88" s="209"/>
      <c r="TJD88" s="209"/>
      <c r="TJE88" s="209"/>
      <c r="TJF88" s="209"/>
      <c r="TJG88" s="209"/>
      <c r="TJH88" s="209"/>
      <c r="TJI88" s="209"/>
      <c r="TJJ88" s="209"/>
      <c r="TJK88" s="209"/>
      <c r="TJL88" s="209"/>
      <c r="TJM88" s="209"/>
      <c r="TJN88" s="209"/>
      <c r="TJO88" s="209"/>
      <c r="TJP88" s="209"/>
      <c r="TJQ88" s="209"/>
      <c r="TJR88" s="209"/>
      <c r="TJS88" s="209"/>
      <c r="TJT88" s="209"/>
      <c r="TJU88" s="209"/>
      <c r="TJV88" s="209"/>
      <c r="TJW88" s="209"/>
      <c r="TJX88" s="209"/>
      <c r="TJY88" s="209"/>
      <c r="TJZ88" s="209"/>
      <c r="TKA88" s="209"/>
      <c r="TKB88" s="209"/>
      <c r="TKC88" s="209"/>
      <c r="TKD88" s="209"/>
      <c r="TKE88" s="209"/>
      <c r="TKF88" s="209"/>
      <c r="TKG88" s="209"/>
      <c r="TKH88" s="209"/>
      <c r="TKI88" s="209"/>
      <c r="TKJ88" s="209"/>
      <c r="TKK88" s="209"/>
      <c r="TKL88" s="209"/>
      <c r="TKM88" s="209"/>
      <c r="TKN88" s="209"/>
      <c r="TKO88" s="209"/>
      <c r="TKP88" s="209"/>
      <c r="TKQ88" s="209"/>
      <c r="TKR88" s="209"/>
      <c r="TKS88" s="209"/>
      <c r="TKT88" s="209"/>
      <c r="TKU88" s="209"/>
      <c r="TKV88" s="209"/>
      <c r="TKW88" s="209"/>
      <c r="TKX88" s="209"/>
      <c r="TKY88" s="209"/>
      <c r="TKZ88" s="209"/>
      <c r="TLA88" s="209"/>
      <c r="TLB88" s="209"/>
      <c r="TLC88" s="209"/>
      <c r="TLD88" s="209"/>
      <c r="TLE88" s="209"/>
      <c r="TLF88" s="209"/>
      <c r="TLG88" s="209"/>
      <c r="TLH88" s="209"/>
      <c r="TLI88" s="209"/>
      <c r="TLJ88" s="209"/>
      <c r="TLK88" s="209"/>
      <c r="TLL88" s="209"/>
      <c r="TLM88" s="209"/>
      <c r="TLN88" s="209"/>
      <c r="TLO88" s="209"/>
      <c r="TLP88" s="209"/>
      <c r="TLQ88" s="209"/>
      <c r="TLR88" s="209"/>
      <c r="TLS88" s="209"/>
      <c r="TLT88" s="209"/>
      <c r="TLU88" s="209"/>
      <c r="TLV88" s="209"/>
      <c r="TLW88" s="209"/>
      <c r="TLX88" s="209"/>
      <c r="TLY88" s="209"/>
      <c r="TLZ88" s="209"/>
      <c r="TMA88" s="209"/>
      <c r="TMB88" s="209"/>
      <c r="TMC88" s="209"/>
      <c r="TMD88" s="209"/>
      <c r="TME88" s="209"/>
      <c r="TMF88" s="209"/>
      <c r="TMG88" s="209"/>
      <c r="TMH88" s="209"/>
      <c r="TMI88" s="209"/>
      <c r="TMJ88" s="209"/>
      <c r="TMK88" s="209"/>
      <c r="TML88" s="209"/>
      <c r="TMM88" s="209"/>
      <c r="TMN88" s="209"/>
      <c r="TMO88" s="209"/>
      <c r="TMP88" s="209"/>
      <c r="TMQ88" s="209"/>
      <c r="TMR88" s="209"/>
      <c r="TMS88" s="209"/>
      <c r="TMT88" s="209"/>
      <c r="TMU88" s="209"/>
      <c r="TMV88" s="209"/>
      <c r="TMW88" s="209"/>
      <c r="TMX88" s="209"/>
      <c r="TMY88" s="209"/>
      <c r="TMZ88" s="209"/>
      <c r="TNA88" s="209"/>
      <c r="TNB88" s="209"/>
      <c r="TNC88" s="209"/>
      <c r="TND88" s="209"/>
      <c r="TNE88" s="209"/>
      <c r="TNF88" s="209"/>
      <c r="TNG88" s="209"/>
      <c r="TNH88" s="209"/>
      <c r="TNI88" s="209"/>
      <c r="TNJ88" s="209"/>
      <c r="TNK88" s="209"/>
      <c r="TNL88" s="209"/>
      <c r="TNM88" s="209"/>
      <c r="TNN88" s="209"/>
      <c r="TNO88" s="209"/>
      <c r="TNP88" s="209"/>
      <c r="TNQ88" s="209"/>
      <c r="TNR88" s="209"/>
      <c r="TNS88" s="209"/>
      <c r="TNT88" s="209"/>
      <c r="TNU88" s="209"/>
      <c r="TNV88" s="209"/>
      <c r="TNW88" s="209"/>
      <c r="TNX88" s="209"/>
      <c r="TNY88" s="209"/>
      <c r="TNZ88" s="209"/>
      <c r="TOA88" s="209"/>
      <c r="TOB88" s="209"/>
      <c r="TOC88" s="209"/>
      <c r="TOD88" s="209"/>
      <c r="TOE88" s="209"/>
      <c r="TOF88" s="209"/>
      <c r="TOG88" s="209"/>
      <c r="TOH88" s="209"/>
      <c r="TOI88" s="209"/>
      <c r="TOJ88" s="209"/>
      <c r="TOK88" s="209"/>
      <c r="TOL88" s="209"/>
      <c r="TOM88" s="209"/>
      <c r="TON88" s="209"/>
      <c r="TOO88" s="209"/>
      <c r="TOP88" s="209"/>
      <c r="TOQ88" s="209"/>
      <c r="TOR88" s="209"/>
      <c r="TOS88" s="209"/>
      <c r="TOT88" s="209"/>
      <c r="TOU88" s="209"/>
      <c r="TOV88" s="209"/>
      <c r="TOW88" s="209"/>
      <c r="TOX88" s="209"/>
      <c r="TOY88" s="209"/>
      <c r="TOZ88" s="209"/>
      <c r="TPA88" s="209"/>
      <c r="TPB88" s="209"/>
      <c r="TPC88" s="209"/>
      <c r="TPD88" s="209"/>
      <c r="TPE88" s="209"/>
      <c r="TPF88" s="209"/>
      <c r="TPG88" s="209"/>
      <c r="TPH88" s="209"/>
      <c r="TPI88" s="209"/>
      <c r="TPJ88" s="209"/>
      <c r="TPK88" s="209"/>
      <c r="TPL88" s="209"/>
      <c r="TPM88" s="209"/>
      <c r="TPN88" s="209"/>
      <c r="TPO88" s="209"/>
      <c r="TPP88" s="209"/>
      <c r="TPQ88" s="209"/>
      <c r="TPR88" s="209"/>
      <c r="TPS88" s="209"/>
      <c r="TPT88" s="209"/>
      <c r="TPU88" s="209"/>
      <c r="TPV88" s="209"/>
      <c r="TPW88" s="209"/>
      <c r="TPX88" s="209"/>
      <c r="TPY88" s="209"/>
      <c r="TPZ88" s="209"/>
      <c r="TQA88" s="209"/>
      <c r="TQB88" s="209"/>
      <c r="TQC88" s="209"/>
      <c r="TQD88" s="209"/>
      <c r="TQE88" s="209"/>
      <c r="TQF88" s="209"/>
      <c r="TQG88" s="209"/>
      <c r="TQH88" s="209"/>
      <c r="TQI88" s="209"/>
      <c r="TQJ88" s="209"/>
      <c r="TQK88" s="209"/>
      <c r="TQL88" s="209"/>
      <c r="TQM88" s="209"/>
      <c r="TQN88" s="209"/>
      <c r="TQO88" s="209"/>
      <c r="TQP88" s="209"/>
      <c r="TQQ88" s="209"/>
      <c r="TQR88" s="209"/>
      <c r="TQS88" s="209"/>
      <c r="TQT88" s="209"/>
      <c r="TQU88" s="209"/>
      <c r="TQV88" s="209"/>
      <c r="TQW88" s="209"/>
      <c r="TQX88" s="209"/>
      <c r="TQY88" s="209"/>
      <c r="TQZ88" s="209"/>
      <c r="TRA88" s="209"/>
      <c r="TRB88" s="209"/>
      <c r="TRC88" s="209"/>
      <c r="TRD88" s="209"/>
      <c r="TRE88" s="209"/>
      <c r="TRF88" s="209"/>
      <c r="TRG88" s="209"/>
      <c r="TRH88" s="209"/>
      <c r="TRI88" s="209"/>
      <c r="TRJ88" s="209"/>
      <c r="TRK88" s="209"/>
      <c r="TRL88" s="209"/>
      <c r="TRM88" s="209"/>
      <c r="TRN88" s="209"/>
      <c r="TRO88" s="209"/>
      <c r="TRP88" s="209"/>
      <c r="TRQ88" s="209"/>
      <c r="TRR88" s="209"/>
      <c r="TRS88" s="209"/>
      <c r="TRT88" s="209"/>
      <c r="TRU88" s="209"/>
      <c r="TRV88" s="209"/>
      <c r="TRW88" s="209"/>
      <c r="TRX88" s="209"/>
      <c r="TRY88" s="209"/>
      <c r="TRZ88" s="209"/>
      <c r="TSA88" s="209"/>
      <c r="TSB88" s="209"/>
      <c r="TSC88" s="209"/>
      <c r="TSD88" s="209"/>
      <c r="TSE88" s="209"/>
      <c r="TSF88" s="209"/>
      <c r="TSG88" s="209"/>
      <c r="TSH88" s="209"/>
      <c r="TSI88" s="209"/>
      <c r="TSJ88" s="209"/>
      <c r="TSK88" s="209"/>
      <c r="TSL88" s="209"/>
      <c r="TSM88" s="209"/>
      <c r="TSN88" s="209"/>
      <c r="TSO88" s="209"/>
      <c r="TSP88" s="209"/>
      <c r="TSQ88" s="209"/>
      <c r="TSR88" s="209"/>
      <c r="TSS88" s="209"/>
      <c r="TST88" s="209"/>
      <c r="TSU88" s="209"/>
      <c r="TSV88" s="209"/>
      <c r="TSW88" s="209"/>
      <c r="TSX88" s="209"/>
      <c r="TSY88" s="209"/>
      <c r="TSZ88" s="209"/>
      <c r="TTA88" s="209"/>
      <c r="TTB88" s="209"/>
      <c r="TTC88" s="209"/>
      <c r="TTD88" s="209"/>
      <c r="TTE88" s="209"/>
      <c r="TTF88" s="209"/>
      <c r="TTG88" s="209"/>
      <c r="TTH88" s="209"/>
      <c r="TTI88" s="209"/>
      <c r="TTJ88" s="209"/>
      <c r="TTK88" s="209"/>
      <c r="TTL88" s="209"/>
      <c r="TTM88" s="209"/>
      <c r="TTN88" s="209"/>
      <c r="TTO88" s="209"/>
      <c r="TTP88" s="209"/>
      <c r="TTQ88" s="209"/>
      <c r="TTR88" s="209"/>
      <c r="TTS88" s="209"/>
      <c r="TTT88" s="209"/>
      <c r="TTU88" s="209"/>
      <c r="TTV88" s="209"/>
      <c r="TTW88" s="209"/>
      <c r="TTX88" s="209"/>
      <c r="TTY88" s="209"/>
      <c r="TTZ88" s="209"/>
      <c r="TUA88" s="209"/>
      <c r="TUB88" s="209"/>
      <c r="TUC88" s="209"/>
      <c r="TUD88" s="209"/>
      <c r="TUE88" s="209"/>
      <c r="TUF88" s="209"/>
      <c r="TUG88" s="209"/>
      <c r="TUH88" s="209"/>
      <c r="TUI88" s="209"/>
      <c r="TUJ88" s="209"/>
      <c r="TUK88" s="209"/>
      <c r="TUL88" s="209"/>
      <c r="TUM88" s="209"/>
      <c r="TUN88" s="209"/>
      <c r="TUO88" s="209"/>
      <c r="TUP88" s="209"/>
      <c r="TUQ88" s="209"/>
      <c r="TUR88" s="209"/>
      <c r="TUS88" s="209"/>
      <c r="TUT88" s="209"/>
      <c r="TUU88" s="209"/>
      <c r="TUV88" s="209"/>
      <c r="TUW88" s="209"/>
      <c r="TUX88" s="209"/>
      <c r="TUY88" s="209"/>
      <c r="TUZ88" s="209"/>
      <c r="TVA88" s="209"/>
      <c r="TVB88" s="209"/>
      <c r="TVC88" s="209"/>
      <c r="TVD88" s="209"/>
      <c r="TVE88" s="209"/>
      <c r="TVF88" s="209"/>
      <c r="TVG88" s="209"/>
      <c r="TVH88" s="209"/>
      <c r="TVI88" s="209"/>
      <c r="TVJ88" s="209"/>
      <c r="TVK88" s="209"/>
      <c r="TVL88" s="209"/>
      <c r="TVM88" s="209"/>
      <c r="TVN88" s="209"/>
      <c r="TVO88" s="209"/>
      <c r="TVP88" s="209"/>
      <c r="TVQ88" s="209"/>
      <c r="TVR88" s="209"/>
      <c r="TVS88" s="209"/>
      <c r="TVT88" s="209"/>
      <c r="TVU88" s="209"/>
      <c r="TVV88" s="209"/>
      <c r="TVW88" s="209"/>
      <c r="TVX88" s="209"/>
      <c r="TVY88" s="209"/>
      <c r="TVZ88" s="209"/>
      <c r="TWA88" s="209"/>
      <c r="TWB88" s="209"/>
      <c r="TWC88" s="209"/>
      <c r="TWD88" s="209"/>
      <c r="TWE88" s="209"/>
      <c r="TWF88" s="209"/>
      <c r="TWG88" s="209"/>
      <c r="TWH88" s="209"/>
      <c r="TWI88" s="209"/>
      <c r="TWJ88" s="209"/>
      <c r="TWK88" s="209"/>
      <c r="TWL88" s="209"/>
      <c r="TWM88" s="209"/>
      <c r="TWN88" s="209"/>
      <c r="TWO88" s="209"/>
      <c r="TWP88" s="209"/>
      <c r="TWQ88" s="209"/>
      <c r="TWR88" s="209"/>
      <c r="TWS88" s="209"/>
      <c r="TWT88" s="209"/>
      <c r="TWU88" s="209"/>
      <c r="TWV88" s="209"/>
      <c r="TWW88" s="209"/>
      <c r="TWX88" s="209"/>
      <c r="TWY88" s="209"/>
      <c r="TWZ88" s="209"/>
      <c r="TXA88" s="209"/>
      <c r="TXB88" s="209"/>
      <c r="TXC88" s="209"/>
      <c r="TXD88" s="209"/>
      <c r="TXE88" s="209"/>
      <c r="TXF88" s="209"/>
      <c r="TXG88" s="209"/>
      <c r="TXH88" s="209"/>
      <c r="TXI88" s="209"/>
      <c r="TXJ88" s="209"/>
      <c r="TXK88" s="209"/>
      <c r="TXL88" s="209"/>
      <c r="TXM88" s="209"/>
      <c r="TXN88" s="209"/>
      <c r="TXO88" s="209"/>
      <c r="TXP88" s="209"/>
      <c r="TXQ88" s="209"/>
      <c r="TXR88" s="209"/>
      <c r="TXS88" s="209"/>
      <c r="TXT88" s="209"/>
      <c r="TXU88" s="209"/>
      <c r="TXV88" s="209"/>
      <c r="TXW88" s="209"/>
      <c r="TXX88" s="209"/>
      <c r="TXY88" s="209"/>
      <c r="TXZ88" s="209"/>
      <c r="TYA88" s="209"/>
      <c r="TYB88" s="209"/>
      <c r="TYC88" s="209"/>
      <c r="TYD88" s="209"/>
      <c r="TYE88" s="209"/>
      <c r="TYF88" s="209"/>
      <c r="TYG88" s="209"/>
      <c r="TYH88" s="209"/>
      <c r="TYI88" s="209"/>
      <c r="TYJ88" s="209"/>
      <c r="TYK88" s="209"/>
      <c r="TYL88" s="209"/>
      <c r="TYM88" s="209"/>
      <c r="TYN88" s="209"/>
      <c r="TYO88" s="209"/>
      <c r="TYP88" s="209"/>
      <c r="TYQ88" s="209"/>
      <c r="TYR88" s="209"/>
      <c r="TYS88" s="209"/>
      <c r="TYT88" s="209"/>
      <c r="TYU88" s="209"/>
      <c r="TYV88" s="209"/>
      <c r="TYW88" s="209"/>
      <c r="TYX88" s="209"/>
      <c r="TYY88" s="209"/>
      <c r="TYZ88" s="209"/>
      <c r="TZA88" s="209"/>
      <c r="TZB88" s="209"/>
      <c r="TZC88" s="209"/>
      <c r="TZD88" s="209"/>
      <c r="TZE88" s="209"/>
      <c r="TZF88" s="209"/>
      <c r="TZG88" s="209"/>
      <c r="TZH88" s="209"/>
      <c r="TZI88" s="209"/>
      <c r="TZJ88" s="209"/>
      <c r="TZK88" s="209"/>
      <c r="TZL88" s="209"/>
      <c r="TZM88" s="209"/>
      <c r="TZN88" s="209"/>
      <c r="TZO88" s="209"/>
      <c r="TZP88" s="209"/>
      <c r="TZQ88" s="209"/>
      <c r="TZR88" s="209"/>
      <c r="TZS88" s="209"/>
      <c r="TZT88" s="209"/>
      <c r="TZU88" s="209"/>
      <c r="TZV88" s="209"/>
      <c r="TZW88" s="209"/>
      <c r="TZX88" s="209"/>
      <c r="TZY88" s="209"/>
      <c r="TZZ88" s="209"/>
      <c r="UAA88" s="209"/>
      <c r="UAB88" s="209"/>
      <c r="UAC88" s="209"/>
      <c r="UAD88" s="209"/>
      <c r="UAE88" s="209"/>
      <c r="UAF88" s="209"/>
      <c r="UAG88" s="209"/>
      <c r="UAH88" s="209"/>
      <c r="UAI88" s="209"/>
      <c r="UAJ88" s="209"/>
      <c r="UAK88" s="209"/>
      <c r="UAL88" s="209"/>
      <c r="UAM88" s="209"/>
      <c r="UAN88" s="209"/>
      <c r="UAO88" s="209"/>
      <c r="UAP88" s="209"/>
      <c r="UAQ88" s="209"/>
      <c r="UAR88" s="209"/>
      <c r="UAS88" s="209"/>
      <c r="UAT88" s="209"/>
      <c r="UAU88" s="209"/>
      <c r="UAV88" s="209"/>
      <c r="UAW88" s="209"/>
      <c r="UAX88" s="209"/>
      <c r="UAY88" s="209"/>
      <c r="UAZ88" s="209"/>
      <c r="UBA88" s="209"/>
      <c r="UBB88" s="209"/>
      <c r="UBC88" s="209"/>
      <c r="UBD88" s="209"/>
      <c r="UBE88" s="209"/>
      <c r="UBF88" s="209"/>
      <c r="UBG88" s="209"/>
      <c r="UBH88" s="209"/>
      <c r="UBI88" s="209"/>
      <c r="UBJ88" s="209"/>
      <c r="UBK88" s="209"/>
      <c r="UBL88" s="209"/>
      <c r="UBM88" s="209"/>
      <c r="UBN88" s="209"/>
      <c r="UBO88" s="209"/>
      <c r="UBP88" s="209"/>
      <c r="UBQ88" s="209"/>
      <c r="UBR88" s="209"/>
      <c r="UBS88" s="209"/>
      <c r="UBT88" s="209"/>
      <c r="UBU88" s="209"/>
      <c r="UBV88" s="209"/>
      <c r="UBW88" s="209"/>
      <c r="UBX88" s="209"/>
      <c r="UBY88" s="209"/>
      <c r="UBZ88" s="209"/>
      <c r="UCA88" s="209"/>
      <c r="UCB88" s="209"/>
      <c r="UCC88" s="209"/>
      <c r="UCD88" s="209"/>
      <c r="UCE88" s="209"/>
      <c r="UCF88" s="209"/>
      <c r="UCG88" s="209"/>
      <c r="UCH88" s="209"/>
      <c r="UCI88" s="209"/>
      <c r="UCJ88" s="209"/>
      <c r="UCK88" s="209"/>
      <c r="UCL88" s="209"/>
      <c r="UCM88" s="209"/>
      <c r="UCN88" s="209"/>
      <c r="UCO88" s="209"/>
      <c r="UCP88" s="209"/>
      <c r="UCQ88" s="209"/>
      <c r="UCR88" s="209"/>
      <c r="UCS88" s="209"/>
      <c r="UCT88" s="209"/>
      <c r="UCU88" s="209"/>
      <c r="UCV88" s="209"/>
      <c r="UCW88" s="209"/>
      <c r="UCX88" s="209"/>
      <c r="UCY88" s="209"/>
      <c r="UCZ88" s="209"/>
      <c r="UDA88" s="209"/>
      <c r="UDB88" s="209"/>
      <c r="UDC88" s="209"/>
      <c r="UDD88" s="209"/>
      <c r="UDE88" s="209"/>
      <c r="UDF88" s="209"/>
      <c r="UDG88" s="209"/>
      <c r="UDH88" s="209"/>
      <c r="UDI88" s="209"/>
      <c r="UDJ88" s="209"/>
      <c r="UDK88" s="209"/>
      <c r="UDL88" s="209"/>
      <c r="UDM88" s="209"/>
      <c r="UDN88" s="209"/>
      <c r="UDO88" s="209"/>
      <c r="UDP88" s="209"/>
      <c r="UDQ88" s="209"/>
      <c r="UDR88" s="209"/>
      <c r="UDS88" s="209"/>
      <c r="UDT88" s="209"/>
      <c r="UDU88" s="209"/>
      <c r="UDV88" s="209"/>
      <c r="UDW88" s="209"/>
      <c r="UDX88" s="209"/>
      <c r="UDY88" s="209"/>
      <c r="UDZ88" s="209"/>
      <c r="UEA88" s="209"/>
      <c r="UEB88" s="209"/>
      <c r="UEC88" s="209"/>
      <c r="UED88" s="209"/>
      <c r="UEE88" s="209"/>
      <c r="UEF88" s="209"/>
      <c r="UEG88" s="209"/>
      <c r="UEH88" s="209"/>
      <c r="UEI88" s="209"/>
      <c r="UEJ88" s="209"/>
      <c r="UEK88" s="209"/>
      <c r="UEL88" s="209"/>
      <c r="UEM88" s="209"/>
      <c r="UEN88" s="209"/>
      <c r="UEO88" s="209"/>
      <c r="UEP88" s="209"/>
      <c r="UEQ88" s="209"/>
      <c r="UER88" s="209"/>
      <c r="UES88" s="209"/>
      <c r="UET88" s="209"/>
      <c r="UEU88" s="209"/>
      <c r="UEV88" s="209"/>
      <c r="UEW88" s="209"/>
      <c r="UEX88" s="209"/>
      <c r="UEY88" s="209"/>
      <c r="UEZ88" s="209"/>
      <c r="UFA88" s="209"/>
      <c r="UFB88" s="209"/>
      <c r="UFC88" s="209"/>
      <c r="UFD88" s="209"/>
      <c r="UFE88" s="209"/>
      <c r="UFF88" s="209"/>
      <c r="UFG88" s="209"/>
      <c r="UFH88" s="209"/>
      <c r="UFI88" s="209"/>
      <c r="UFJ88" s="209"/>
      <c r="UFK88" s="209"/>
      <c r="UFL88" s="209"/>
      <c r="UFM88" s="209"/>
      <c r="UFN88" s="209"/>
      <c r="UFO88" s="209"/>
      <c r="UFP88" s="209"/>
      <c r="UFQ88" s="209"/>
      <c r="UFR88" s="209"/>
      <c r="UFS88" s="209"/>
      <c r="UFT88" s="209"/>
      <c r="UFU88" s="209"/>
      <c r="UFV88" s="209"/>
      <c r="UFW88" s="209"/>
      <c r="UFX88" s="209"/>
      <c r="UFY88" s="209"/>
      <c r="UFZ88" s="209"/>
      <c r="UGA88" s="209"/>
      <c r="UGB88" s="209"/>
      <c r="UGC88" s="209"/>
      <c r="UGD88" s="209"/>
      <c r="UGE88" s="209"/>
      <c r="UGF88" s="209"/>
      <c r="UGG88" s="209"/>
      <c r="UGH88" s="209"/>
      <c r="UGI88" s="209"/>
      <c r="UGJ88" s="209"/>
      <c r="UGK88" s="209"/>
      <c r="UGL88" s="209"/>
      <c r="UGM88" s="209"/>
      <c r="UGN88" s="209"/>
      <c r="UGO88" s="209"/>
      <c r="UGP88" s="209"/>
      <c r="UGQ88" s="209"/>
      <c r="UGR88" s="209"/>
      <c r="UGS88" s="209"/>
      <c r="UGT88" s="209"/>
      <c r="UGU88" s="209"/>
      <c r="UGV88" s="209"/>
      <c r="UGW88" s="209"/>
      <c r="UGX88" s="209"/>
      <c r="UGY88" s="209"/>
      <c r="UGZ88" s="209"/>
      <c r="UHA88" s="209"/>
      <c r="UHB88" s="209"/>
      <c r="UHC88" s="209"/>
      <c r="UHD88" s="209"/>
      <c r="UHE88" s="209"/>
      <c r="UHF88" s="209"/>
      <c r="UHG88" s="209"/>
      <c r="UHH88" s="209"/>
      <c r="UHI88" s="209"/>
      <c r="UHJ88" s="209"/>
      <c r="UHK88" s="209"/>
      <c r="UHL88" s="209"/>
      <c r="UHM88" s="209"/>
      <c r="UHN88" s="209"/>
      <c r="UHO88" s="209"/>
      <c r="UHP88" s="209"/>
      <c r="UHQ88" s="209"/>
      <c r="UHR88" s="209"/>
      <c r="UHS88" s="209"/>
      <c r="UHT88" s="209"/>
      <c r="UHU88" s="209"/>
      <c r="UHV88" s="209"/>
      <c r="UHW88" s="209"/>
      <c r="UHX88" s="209"/>
      <c r="UHY88" s="209"/>
      <c r="UHZ88" s="209"/>
      <c r="UIA88" s="209"/>
      <c r="UIB88" s="209"/>
      <c r="UIC88" s="209"/>
      <c r="UID88" s="209"/>
      <c r="UIE88" s="209"/>
      <c r="UIF88" s="209"/>
      <c r="UIG88" s="209"/>
      <c r="UIH88" s="209"/>
      <c r="UII88" s="209"/>
      <c r="UIJ88" s="209"/>
      <c r="UIK88" s="209"/>
      <c r="UIL88" s="209"/>
      <c r="UIM88" s="209"/>
      <c r="UIN88" s="209"/>
      <c r="UIO88" s="209"/>
      <c r="UIP88" s="209"/>
      <c r="UIQ88" s="209"/>
      <c r="UIR88" s="209"/>
      <c r="UIS88" s="209"/>
      <c r="UIT88" s="209"/>
      <c r="UIU88" s="209"/>
      <c r="UIV88" s="209"/>
      <c r="UIW88" s="209"/>
      <c r="UIX88" s="209"/>
      <c r="UIY88" s="209"/>
      <c r="UIZ88" s="209"/>
      <c r="UJA88" s="209"/>
      <c r="UJB88" s="209"/>
      <c r="UJC88" s="209"/>
      <c r="UJD88" s="209"/>
      <c r="UJE88" s="209"/>
      <c r="UJF88" s="209"/>
      <c r="UJG88" s="209"/>
      <c r="UJH88" s="209"/>
      <c r="UJI88" s="209"/>
      <c r="UJJ88" s="209"/>
      <c r="UJK88" s="209"/>
      <c r="UJL88" s="209"/>
      <c r="UJM88" s="209"/>
      <c r="UJN88" s="209"/>
      <c r="UJO88" s="209"/>
      <c r="UJP88" s="209"/>
      <c r="UJQ88" s="209"/>
      <c r="UJR88" s="209"/>
      <c r="UJS88" s="209"/>
      <c r="UJT88" s="209"/>
      <c r="UJU88" s="209"/>
      <c r="UJV88" s="209"/>
      <c r="UJW88" s="209"/>
      <c r="UJX88" s="209"/>
      <c r="UJY88" s="209"/>
      <c r="UJZ88" s="209"/>
      <c r="UKA88" s="209"/>
      <c r="UKB88" s="209"/>
      <c r="UKC88" s="209"/>
      <c r="UKD88" s="209"/>
      <c r="UKE88" s="209"/>
      <c r="UKF88" s="209"/>
      <c r="UKG88" s="209"/>
      <c r="UKH88" s="209"/>
      <c r="UKI88" s="209"/>
      <c r="UKJ88" s="209"/>
      <c r="UKK88" s="209"/>
      <c r="UKL88" s="209"/>
      <c r="UKM88" s="209"/>
      <c r="UKN88" s="209"/>
      <c r="UKO88" s="209"/>
      <c r="UKP88" s="209"/>
      <c r="UKQ88" s="209"/>
      <c r="UKR88" s="209"/>
      <c r="UKS88" s="209"/>
      <c r="UKT88" s="209"/>
      <c r="UKU88" s="209"/>
      <c r="UKV88" s="209"/>
      <c r="UKW88" s="209"/>
      <c r="UKX88" s="209"/>
      <c r="UKY88" s="209"/>
      <c r="UKZ88" s="209"/>
      <c r="ULA88" s="209"/>
      <c r="ULB88" s="209"/>
      <c r="ULC88" s="209"/>
      <c r="ULD88" s="209"/>
      <c r="ULE88" s="209"/>
      <c r="ULF88" s="209"/>
      <c r="ULG88" s="209"/>
      <c r="ULH88" s="209"/>
      <c r="ULI88" s="209"/>
      <c r="ULJ88" s="209"/>
      <c r="ULK88" s="209"/>
      <c r="ULL88" s="209"/>
      <c r="ULM88" s="209"/>
      <c r="ULN88" s="209"/>
      <c r="ULO88" s="209"/>
      <c r="ULP88" s="209"/>
      <c r="ULQ88" s="209"/>
      <c r="ULR88" s="209"/>
      <c r="ULS88" s="209"/>
      <c r="ULT88" s="209"/>
      <c r="ULU88" s="209"/>
      <c r="ULV88" s="209"/>
      <c r="ULW88" s="209"/>
      <c r="ULX88" s="209"/>
      <c r="ULY88" s="209"/>
      <c r="ULZ88" s="209"/>
      <c r="UMA88" s="209"/>
      <c r="UMB88" s="209"/>
      <c r="UMC88" s="209"/>
      <c r="UMD88" s="209"/>
      <c r="UME88" s="209"/>
      <c r="UMF88" s="209"/>
      <c r="UMG88" s="209"/>
      <c r="UMH88" s="209"/>
      <c r="UMI88" s="209"/>
      <c r="UMJ88" s="209"/>
      <c r="UMK88" s="209"/>
      <c r="UML88" s="209"/>
      <c r="UMM88" s="209"/>
      <c r="UMN88" s="209"/>
      <c r="UMO88" s="209"/>
      <c r="UMP88" s="209"/>
      <c r="UMQ88" s="209"/>
      <c r="UMR88" s="209"/>
      <c r="UMS88" s="209"/>
      <c r="UMT88" s="209"/>
      <c r="UMU88" s="209"/>
      <c r="UMV88" s="209"/>
      <c r="UMW88" s="209"/>
      <c r="UMX88" s="209"/>
      <c r="UMY88" s="209"/>
      <c r="UMZ88" s="209"/>
      <c r="UNA88" s="209"/>
      <c r="UNB88" s="209"/>
      <c r="UNC88" s="209"/>
      <c r="UND88" s="209"/>
      <c r="UNE88" s="209"/>
      <c r="UNF88" s="209"/>
      <c r="UNG88" s="209"/>
      <c r="UNH88" s="209"/>
      <c r="UNI88" s="209"/>
      <c r="UNJ88" s="209"/>
      <c r="UNK88" s="209"/>
      <c r="UNL88" s="209"/>
      <c r="UNM88" s="209"/>
      <c r="UNN88" s="209"/>
      <c r="UNO88" s="209"/>
      <c r="UNP88" s="209"/>
      <c r="UNQ88" s="209"/>
      <c r="UNR88" s="209"/>
      <c r="UNS88" s="209"/>
      <c r="UNT88" s="209"/>
      <c r="UNU88" s="209"/>
      <c r="UNV88" s="209"/>
      <c r="UNW88" s="209"/>
      <c r="UNX88" s="209"/>
      <c r="UNY88" s="209"/>
      <c r="UNZ88" s="209"/>
      <c r="UOA88" s="209"/>
      <c r="UOB88" s="209"/>
      <c r="UOC88" s="209"/>
      <c r="UOD88" s="209"/>
      <c r="UOE88" s="209"/>
      <c r="UOF88" s="209"/>
      <c r="UOG88" s="209"/>
      <c r="UOH88" s="209"/>
      <c r="UOI88" s="209"/>
      <c r="UOJ88" s="209"/>
      <c r="UOK88" s="209"/>
      <c r="UOL88" s="209"/>
      <c r="UOM88" s="209"/>
      <c r="UON88" s="209"/>
      <c r="UOO88" s="209"/>
      <c r="UOP88" s="209"/>
      <c r="UOQ88" s="209"/>
      <c r="UOR88" s="209"/>
      <c r="UOS88" s="209"/>
      <c r="UOT88" s="209"/>
      <c r="UOU88" s="209"/>
      <c r="UOV88" s="209"/>
      <c r="UOW88" s="209"/>
      <c r="UOX88" s="209"/>
      <c r="UOY88" s="209"/>
      <c r="UOZ88" s="209"/>
      <c r="UPA88" s="209"/>
      <c r="UPB88" s="209"/>
      <c r="UPC88" s="209"/>
      <c r="UPD88" s="209"/>
      <c r="UPE88" s="209"/>
      <c r="UPF88" s="209"/>
      <c r="UPG88" s="209"/>
      <c r="UPH88" s="209"/>
      <c r="UPI88" s="209"/>
      <c r="UPJ88" s="209"/>
      <c r="UPK88" s="209"/>
      <c r="UPL88" s="209"/>
      <c r="UPM88" s="209"/>
      <c r="UPN88" s="209"/>
      <c r="UPO88" s="209"/>
      <c r="UPP88" s="209"/>
      <c r="UPQ88" s="209"/>
      <c r="UPR88" s="209"/>
      <c r="UPS88" s="209"/>
      <c r="UPT88" s="209"/>
      <c r="UPU88" s="209"/>
      <c r="UPV88" s="209"/>
      <c r="UPW88" s="209"/>
      <c r="UPX88" s="209"/>
      <c r="UPY88" s="209"/>
      <c r="UPZ88" s="209"/>
      <c r="UQA88" s="209"/>
      <c r="UQB88" s="209"/>
      <c r="UQC88" s="209"/>
      <c r="UQD88" s="209"/>
      <c r="UQE88" s="209"/>
      <c r="UQF88" s="209"/>
      <c r="UQG88" s="209"/>
      <c r="UQH88" s="209"/>
      <c r="UQI88" s="209"/>
      <c r="UQJ88" s="209"/>
      <c r="UQK88" s="209"/>
      <c r="UQL88" s="209"/>
      <c r="UQM88" s="209"/>
      <c r="UQN88" s="209"/>
      <c r="UQO88" s="209"/>
      <c r="UQP88" s="209"/>
      <c r="UQQ88" s="209"/>
      <c r="UQR88" s="209"/>
      <c r="UQS88" s="209"/>
      <c r="UQT88" s="209"/>
      <c r="UQU88" s="209"/>
      <c r="UQV88" s="209"/>
      <c r="UQW88" s="209"/>
      <c r="UQX88" s="209"/>
      <c r="UQY88" s="209"/>
      <c r="UQZ88" s="209"/>
      <c r="URA88" s="209"/>
      <c r="URB88" s="209"/>
      <c r="URC88" s="209"/>
      <c r="URD88" s="209"/>
      <c r="URE88" s="209"/>
      <c r="URF88" s="209"/>
      <c r="URG88" s="209"/>
      <c r="URH88" s="209"/>
      <c r="URI88" s="209"/>
      <c r="URJ88" s="209"/>
      <c r="URK88" s="209"/>
      <c r="URL88" s="209"/>
      <c r="URM88" s="209"/>
      <c r="URN88" s="209"/>
      <c r="URO88" s="209"/>
      <c r="URP88" s="209"/>
      <c r="URQ88" s="209"/>
      <c r="URR88" s="209"/>
      <c r="URS88" s="209"/>
      <c r="URT88" s="209"/>
      <c r="URU88" s="209"/>
      <c r="URV88" s="209"/>
      <c r="URW88" s="209"/>
      <c r="URX88" s="209"/>
      <c r="URY88" s="209"/>
      <c r="URZ88" s="209"/>
      <c r="USA88" s="209"/>
      <c r="USB88" s="209"/>
      <c r="USC88" s="209"/>
      <c r="USD88" s="209"/>
      <c r="USE88" s="209"/>
      <c r="USF88" s="209"/>
      <c r="USG88" s="209"/>
      <c r="USH88" s="209"/>
      <c r="USI88" s="209"/>
      <c r="USJ88" s="209"/>
      <c r="USK88" s="209"/>
      <c r="USL88" s="209"/>
      <c r="USM88" s="209"/>
      <c r="USN88" s="209"/>
      <c r="USO88" s="209"/>
      <c r="USP88" s="209"/>
      <c r="USQ88" s="209"/>
      <c r="USR88" s="209"/>
      <c r="USS88" s="209"/>
      <c r="UST88" s="209"/>
      <c r="USU88" s="209"/>
      <c r="USV88" s="209"/>
      <c r="USW88" s="209"/>
      <c r="USX88" s="209"/>
      <c r="USY88" s="209"/>
      <c r="USZ88" s="209"/>
      <c r="UTA88" s="209"/>
      <c r="UTB88" s="209"/>
      <c r="UTC88" s="209"/>
      <c r="UTD88" s="209"/>
      <c r="UTE88" s="209"/>
      <c r="UTF88" s="209"/>
      <c r="UTG88" s="209"/>
      <c r="UTH88" s="209"/>
      <c r="UTI88" s="209"/>
      <c r="UTJ88" s="209"/>
      <c r="UTK88" s="209"/>
      <c r="UTL88" s="209"/>
      <c r="UTM88" s="209"/>
      <c r="UTN88" s="209"/>
      <c r="UTO88" s="209"/>
      <c r="UTP88" s="209"/>
      <c r="UTQ88" s="209"/>
      <c r="UTR88" s="209"/>
      <c r="UTS88" s="209"/>
      <c r="UTT88" s="209"/>
      <c r="UTU88" s="209"/>
      <c r="UTV88" s="209"/>
      <c r="UTW88" s="209"/>
      <c r="UTX88" s="209"/>
      <c r="UTY88" s="209"/>
      <c r="UTZ88" s="209"/>
      <c r="UUA88" s="209"/>
      <c r="UUB88" s="209"/>
      <c r="UUC88" s="209"/>
      <c r="UUD88" s="209"/>
      <c r="UUE88" s="209"/>
      <c r="UUF88" s="209"/>
      <c r="UUG88" s="209"/>
      <c r="UUH88" s="209"/>
      <c r="UUI88" s="209"/>
      <c r="UUJ88" s="209"/>
      <c r="UUK88" s="209"/>
      <c r="UUL88" s="209"/>
      <c r="UUM88" s="209"/>
      <c r="UUN88" s="209"/>
      <c r="UUO88" s="209"/>
      <c r="UUP88" s="209"/>
      <c r="UUQ88" s="209"/>
      <c r="UUR88" s="209"/>
      <c r="UUS88" s="209"/>
      <c r="UUT88" s="209"/>
      <c r="UUU88" s="209"/>
      <c r="UUV88" s="209"/>
      <c r="UUW88" s="209"/>
      <c r="UUX88" s="209"/>
      <c r="UUY88" s="209"/>
      <c r="UUZ88" s="209"/>
      <c r="UVA88" s="209"/>
      <c r="UVB88" s="209"/>
      <c r="UVC88" s="209"/>
      <c r="UVD88" s="209"/>
      <c r="UVE88" s="209"/>
      <c r="UVF88" s="209"/>
      <c r="UVG88" s="209"/>
      <c r="UVH88" s="209"/>
      <c r="UVI88" s="209"/>
      <c r="UVJ88" s="209"/>
      <c r="UVK88" s="209"/>
      <c r="UVL88" s="209"/>
      <c r="UVM88" s="209"/>
      <c r="UVN88" s="209"/>
      <c r="UVO88" s="209"/>
      <c r="UVP88" s="209"/>
      <c r="UVQ88" s="209"/>
      <c r="UVR88" s="209"/>
      <c r="UVS88" s="209"/>
      <c r="UVT88" s="209"/>
      <c r="UVU88" s="209"/>
      <c r="UVV88" s="209"/>
      <c r="UVW88" s="209"/>
      <c r="UVX88" s="209"/>
      <c r="UVY88" s="209"/>
      <c r="UVZ88" s="209"/>
      <c r="UWA88" s="209"/>
      <c r="UWB88" s="209"/>
      <c r="UWC88" s="209"/>
      <c r="UWD88" s="209"/>
      <c r="UWE88" s="209"/>
      <c r="UWF88" s="209"/>
      <c r="UWG88" s="209"/>
      <c r="UWH88" s="209"/>
      <c r="UWI88" s="209"/>
      <c r="UWJ88" s="209"/>
      <c r="UWK88" s="209"/>
      <c r="UWL88" s="209"/>
      <c r="UWM88" s="209"/>
      <c r="UWN88" s="209"/>
      <c r="UWO88" s="209"/>
      <c r="UWP88" s="209"/>
      <c r="UWQ88" s="209"/>
      <c r="UWR88" s="209"/>
      <c r="UWS88" s="209"/>
      <c r="UWT88" s="209"/>
      <c r="UWU88" s="209"/>
      <c r="UWV88" s="209"/>
      <c r="UWW88" s="209"/>
      <c r="UWX88" s="209"/>
      <c r="UWY88" s="209"/>
      <c r="UWZ88" s="209"/>
      <c r="UXA88" s="209"/>
      <c r="UXB88" s="209"/>
      <c r="UXC88" s="209"/>
      <c r="UXD88" s="209"/>
      <c r="UXE88" s="209"/>
      <c r="UXF88" s="209"/>
      <c r="UXG88" s="209"/>
      <c r="UXH88" s="209"/>
      <c r="UXI88" s="209"/>
      <c r="UXJ88" s="209"/>
      <c r="UXK88" s="209"/>
      <c r="UXL88" s="209"/>
      <c r="UXM88" s="209"/>
      <c r="UXN88" s="209"/>
      <c r="UXO88" s="209"/>
      <c r="UXP88" s="209"/>
      <c r="UXQ88" s="209"/>
      <c r="UXR88" s="209"/>
      <c r="UXS88" s="209"/>
      <c r="UXT88" s="209"/>
      <c r="UXU88" s="209"/>
      <c r="UXV88" s="209"/>
      <c r="UXW88" s="209"/>
      <c r="UXX88" s="209"/>
      <c r="UXY88" s="209"/>
      <c r="UXZ88" s="209"/>
      <c r="UYA88" s="209"/>
      <c r="UYB88" s="209"/>
      <c r="UYC88" s="209"/>
      <c r="UYD88" s="209"/>
      <c r="UYE88" s="209"/>
      <c r="UYF88" s="209"/>
      <c r="UYG88" s="209"/>
      <c r="UYH88" s="209"/>
      <c r="UYI88" s="209"/>
      <c r="UYJ88" s="209"/>
      <c r="UYK88" s="209"/>
      <c r="UYL88" s="209"/>
      <c r="UYM88" s="209"/>
      <c r="UYN88" s="209"/>
      <c r="UYO88" s="209"/>
      <c r="UYP88" s="209"/>
      <c r="UYQ88" s="209"/>
      <c r="UYR88" s="209"/>
      <c r="UYS88" s="209"/>
      <c r="UYT88" s="209"/>
      <c r="UYU88" s="209"/>
      <c r="UYV88" s="209"/>
      <c r="UYW88" s="209"/>
      <c r="UYX88" s="209"/>
      <c r="UYY88" s="209"/>
      <c r="UYZ88" s="209"/>
      <c r="UZA88" s="209"/>
      <c r="UZB88" s="209"/>
      <c r="UZC88" s="209"/>
      <c r="UZD88" s="209"/>
      <c r="UZE88" s="209"/>
      <c r="UZF88" s="209"/>
      <c r="UZG88" s="209"/>
      <c r="UZH88" s="209"/>
      <c r="UZI88" s="209"/>
      <c r="UZJ88" s="209"/>
      <c r="UZK88" s="209"/>
      <c r="UZL88" s="209"/>
      <c r="UZM88" s="209"/>
      <c r="UZN88" s="209"/>
      <c r="UZO88" s="209"/>
      <c r="UZP88" s="209"/>
      <c r="UZQ88" s="209"/>
      <c r="UZR88" s="209"/>
      <c r="UZS88" s="209"/>
      <c r="UZT88" s="209"/>
      <c r="UZU88" s="209"/>
      <c r="UZV88" s="209"/>
      <c r="UZW88" s="209"/>
      <c r="UZX88" s="209"/>
      <c r="UZY88" s="209"/>
      <c r="UZZ88" s="209"/>
      <c r="VAA88" s="209"/>
      <c r="VAB88" s="209"/>
      <c r="VAC88" s="209"/>
      <c r="VAD88" s="209"/>
      <c r="VAE88" s="209"/>
      <c r="VAF88" s="209"/>
      <c r="VAG88" s="209"/>
      <c r="VAH88" s="209"/>
      <c r="VAI88" s="209"/>
      <c r="VAJ88" s="209"/>
      <c r="VAK88" s="209"/>
      <c r="VAL88" s="209"/>
      <c r="VAM88" s="209"/>
      <c r="VAN88" s="209"/>
      <c r="VAO88" s="209"/>
      <c r="VAP88" s="209"/>
      <c r="VAQ88" s="209"/>
      <c r="VAR88" s="209"/>
      <c r="VAS88" s="209"/>
      <c r="VAT88" s="209"/>
      <c r="VAU88" s="209"/>
      <c r="VAV88" s="209"/>
      <c r="VAW88" s="209"/>
      <c r="VAX88" s="209"/>
      <c r="VAY88" s="209"/>
      <c r="VAZ88" s="209"/>
      <c r="VBA88" s="209"/>
      <c r="VBB88" s="209"/>
      <c r="VBC88" s="209"/>
      <c r="VBD88" s="209"/>
      <c r="VBE88" s="209"/>
      <c r="VBF88" s="209"/>
      <c r="VBG88" s="209"/>
      <c r="VBH88" s="209"/>
      <c r="VBI88" s="209"/>
      <c r="VBJ88" s="209"/>
      <c r="VBK88" s="209"/>
      <c r="VBL88" s="209"/>
      <c r="VBM88" s="209"/>
      <c r="VBN88" s="209"/>
      <c r="VBO88" s="209"/>
      <c r="VBP88" s="209"/>
      <c r="VBQ88" s="209"/>
      <c r="VBR88" s="209"/>
      <c r="VBS88" s="209"/>
      <c r="VBT88" s="209"/>
      <c r="VBU88" s="209"/>
      <c r="VBV88" s="209"/>
      <c r="VBW88" s="209"/>
      <c r="VBX88" s="209"/>
      <c r="VBY88" s="209"/>
      <c r="VBZ88" s="209"/>
      <c r="VCA88" s="209"/>
      <c r="VCB88" s="209"/>
      <c r="VCC88" s="209"/>
      <c r="VCD88" s="209"/>
      <c r="VCE88" s="209"/>
      <c r="VCF88" s="209"/>
      <c r="VCG88" s="209"/>
      <c r="VCH88" s="209"/>
      <c r="VCI88" s="209"/>
      <c r="VCJ88" s="209"/>
      <c r="VCK88" s="209"/>
      <c r="VCL88" s="209"/>
      <c r="VCM88" s="209"/>
      <c r="VCN88" s="209"/>
      <c r="VCO88" s="209"/>
      <c r="VCP88" s="209"/>
      <c r="VCQ88" s="209"/>
      <c r="VCR88" s="209"/>
      <c r="VCS88" s="209"/>
      <c r="VCT88" s="209"/>
      <c r="VCU88" s="209"/>
      <c r="VCV88" s="209"/>
      <c r="VCW88" s="209"/>
      <c r="VCX88" s="209"/>
      <c r="VCY88" s="209"/>
      <c r="VCZ88" s="209"/>
      <c r="VDA88" s="209"/>
      <c r="VDB88" s="209"/>
      <c r="VDC88" s="209"/>
      <c r="VDD88" s="209"/>
      <c r="VDE88" s="209"/>
      <c r="VDF88" s="209"/>
      <c r="VDG88" s="209"/>
      <c r="VDH88" s="209"/>
      <c r="VDI88" s="209"/>
      <c r="VDJ88" s="209"/>
      <c r="VDK88" s="209"/>
      <c r="VDL88" s="209"/>
      <c r="VDM88" s="209"/>
      <c r="VDN88" s="209"/>
      <c r="VDO88" s="209"/>
      <c r="VDP88" s="209"/>
      <c r="VDQ88" s="209"/>
      <c r="VDR88" s="209"/>
      <c r="VDS88" s="209"/>
      <c r="VDT88" s="209"/>
      <c r="VDU88" s="209"/>
      <c r="VDV88" s="209"/>
      <c r="VDW88" s="209"/>
      <c r="VDX88" s="209"/>
      <c r="VDY88" s="209"/>
      <c r="VDZ88" s="209"/>
      <c r="VEA88" s="209"/>
      <c r="VEB88" s="209"/>
      <c r="VEC88" s="209"/>
      <c r="VED88" s="209"/>
      <c r="VEE88" s="209"/>
      <c r="VEF88" s="209"/>
      <c r="VEG88" s="209"/>
      <c r="VEH88" s="209"/>
      <c r="VEI88" s="209"/>
      <c r="VEJ88" s="209"/>
      <c r="VEK88" s="209"/>
      <c r="VEL88" s="209"/>
      <c r="VEM88" s="209"/>
      <c r="VEN88" s="209"/>
      <c r="VEO88" s="209"/>
      <c r="VEP88" s="209"/>
      <c r="VEQ88" s="209"/>
      <c r="VER88" s="209"/>
      <c r="VES88" s="209"/>
      <c r="VET88" s="209"/>
      <c r="VEU88" s="209"/>
      <c r="VEV88" s="209"/>
      <c r="VEW88" s="209"/>
      <c r="VEX88" s="209"/>
      <c r="VEY88" s="209"/>
      <c r="VEZ88" s="209"/>
      <c r="VFA88" s="209"/>
      <c r="VFB88" s="209"/>
      <c r="VFC88" s="209"/>
      <c r="VFD88" s="209"/>
      <c r="VFE88" s="209"/>
      <c r="VFF88" s="209"/>
      <c r="VFG88" s="209"/>
      <c r="VFH88" s="209"/>
      <c r="VFI88" s="209"/>
      <c r="VFJ88" s="209"/>
      <c r="VFK88" s="209"/>
      <c r="VFL88" s="209"/>
      <c r="VFM88" s="209"/>
      <c r="VFN88" s="209"/>
      <c r="VFO88" s="209"/>
      <c r="VFP88" s="209"/>
      <c r="VFQ88" s="209"/>
      <c r="VFR88" s="209"/>
      <c r="VFS88" s="209"/>
      <c r="VFT88" s="209"/>
      <c r="VFU88" s="209"/>
      <c r="VFV88" s="209"/>
      <c r="VFW88" s="209"/>
      <c r="VFX88" s="209"/>
      <c r="VFY88" s="209"/>
      <c r="VFZ88" s="209"/>
      <c r="VGA88" s="209"/>
      <c r="VGB88" s="209"/>
      <c r="VGC88" s="209"/>
      <c r="VGD88" s="209"/>
      <c r="VGE88" s="209"/>
      <c r="VGF88" s="209"/>
      <c r="VGG88" s="209"/>
      <c r="VGH88" s="209"/>
      <c r="VGI88" s="209"/>
      <c r="VGJ88" s="209"/>
      <c r="VGK88" s="209"/>
      <c r="VGL88" s="209"/>
      <c r="VGM88" s="209"/>
      <c r="VGN88" s="209"/>
      <c r="VGO88" s="209"/>
      <c r="VGP88" s="209"/>
      <c r="VGQ88" s="209"/>
      <c r="VGR88" s="209"/>
      <c r="VGS88" s="209"/>
      <c r="VGT88" s="209"/>
      <c r="VGU88" s="209"/>
      <c r="VGV88" s="209"/>
      <c r="VGW88" s="209"/>
      <c r="VGX88" s="209"/>
      <c r="VGY88" s="209"/>
      <c r="VGZ88" s="209"/>
      <c r="VHA88" s="209"/>
      <c r="VHB88" s="209"/>
      <c r="VHC88" s="209"/>
      <c r="VHD88" s="209"/>
      <c r="VHE88" s="209"/>
      <c r="VHF88" s="209"/>
      <c r="VHG88" s="209"/>
      <c r="VHH88" s="209"/>
      <c r="VHI88" s="209"/>
      <c r="VHJ88" s="209"/>
      <c r="VHK88" s="209"/>
      <c r="VHL88" s="209"/>
      <c r="VHM88" s="209"/>
      <c r="VHN88" s="209"/>
      <c r="VHO88" s="209"/>
      <c r="VHP88" s="209"/>
      <c r="VHQ88" s="209"/>
      <c r="VHR88" s="209"/>
      <c r="VHS88" s="209"/>
      <c r="VHT88" s="209"/>
      <c r="VHU88" s="209"/>
      <c r="VHV88" s="209"/>
      <c r="VHW88" s="209"/>
      <c r="VHX88" s="209"/>
      <c r="VHY88" s="209"/>
      <c r="VHZ88" s="209"/>
      <c r="VIA88" s="209"/>
      <c r="VIB88" s="209"/>
      <c r="VIC88" s="209"/>
      <c r="VID88" s="209"/>
      <c r="VIE88" s="209"/>
      <c r="VIF88" s="209"/>
      <c r="VIG88" s="209"/>
      <c r="VIH88" s="209"/>
      <c r="VII88" s="209"/>
      <c r="VIJ88" s="209"/>
      <c r="VIK88" s="209"/>
      <c r="VIL88" s="209"/>
      <c r="VIM88" s="209"/>
      <c r="VIN88" s="209"/>
      <c r="VIO88" s="209"/>
      <c r="VIP88" s="209"/>
      <c r="VIQ88" s="209"/>
      <c r="VIR88" s="209"/>
      <c r="VIS88" s="209"/>
      <c r="VIT88" s="209"/>
      <c r="VIU88" s="209"/>
      <c r="VIV88" s="209"/>
      <c r="VIW88" s="209"/>
      <c r="VIX88" s="209"/>
      <c r="VIY88" s="209"/>
      <c r="VIZ88" s="209"/>
      <c r="VJA88" s="209"/>
      <c r="VJB88" s="209"/>
      <c r="VJC88" s="209"/>
      <c r="VJD88" s="209"/>
      <c r="VJE88" s="209"/>
      <c r="VJF88" s="209"/>
      <c r="VJG88" s="209"/>
      <c r="VJH88" s="209"/>
      <c r="VJI88" s="209"/>
      <c r="VJJ88" s="209"/>
      <c r="VJK88" s="209"/>
      <c r="VJL88" s="209"/>
      <c r="VJM88" s="209"/>
      <c r="VJN88" s="209"/>
      <c r="VJO88" s="209"/>
      <c r="VJP88" s="209"/>
      <c r="VJQ88" s="209"/>
      <c r="VJR88" s="209"/>
      <c r="VJS88" s="209"/>
      <c r="VJT88" s="209"/>
      <c r="VJU88" s="209"/>
      <c r="VJV88" s="209"/>
      <c r="VJW88" s="209"/>
      <c r="VJX88" s="209"/>
      <c r="VJY88" s="209"/>
      <c r="VJZ88" s="209"/>
      <c r="VKA88" s="209"/>
      <c r="VKB88" s="209"/>
      <c r="VKC88" s="209"/>
      <c r="VKD88" s="209"/>
      <c r="VKE88" s="209"/>
      <c r="VKF88" s="209"/>
      <c r="VKG88" s="209"/>
      <c r="VKH88" s="209"/>
      <c r="VKI88" s="209"/>
      <c r="VKJ88" s="209"/>
      <c r="VKK88" s="209"/>
      <c r="VKL88" s="209"/>
      <c r="VKM88" s="209"/>
      <c r="VKN88" s="209"/>
      <c r="VKO88" s="209"/>
      <c r="VKP88" s="209"/>
      <c r="VKQ88" s="209"/>
      <c r="VKR88" s="209"/>
      <c r="VKS88" s="209"/>
      <c r="VKT88" s="209"/>
      <c r="VKU88" s="209"/>
      <c r="VKV88" s="209"/>
      <c r="VKW88" s="209"/>
      <c r="VKX88" s="209"/>
      <c r="VKY88" s="209"/>
      <c r="VKZ88" s="209"/>
      <c r="VLA88" s="209"/>
      <c r="VLB88" s="209"/>
      <c r="VLC88" s="209"/>
      <c r="VLD88" s="209"/>
      <c r="VLE88" s="209"/>
      <c r="VLF88" s="209"/>
      <c r="VLG88" s="209"/>
      <c r="VLH88" s="209"/>
      <c r="VLI88" s="209"/>
      <c r="VLJ88" s="209"/>
      <c r="VLK88" s="209"/>
      <c r="VLL88" s="209"/>
      <c r="VLM88" s="209"/>
      <c r="VLN88" s="209"/>
      <c r="VLO88" s="209"/>
      <c r="VLP88" s="209"/>
      <c r="VLQ88" s="209"/>
      <c r="VLR88" s="209"/>
      <c r="VLS88" s="209"/>
      <c r="VLT88" s="209"/>
      <c r="VLU88" s="209"/>
      <c r="VLV88" s="209"/>
      <c r="VLW88" s="209"/>
      <c r="VLX88" s="209"/>
      <c r="VLY88" s="209"/>
      <c r="VLZ88" s="209"/>
      <c r="VMA88" s="209"/>
      <c r="VMB88" s="209"/>
      <c r="VMC88" s="209"/>
      <c r="VMD88" s="209"/>
      <c r="VME88" s="209"/>
      <c r="VMF88" s="209"/>
      <c r="VMG88" s="209"/>
      <c r="VMH88" s="209"/>
      <c r="VMI88" s="209"/>
      <c r="VMJ88" s="209"/>
      <c r="VMK88" s="209"/>
      <c r="VML88" s="209"/>
      <c r="VMM88" s="209"/>
      <c r="VMN88" s="209"/>
      <c r="VMO88" s="209"/>
      <c r="VMP88" s="209"/>
      <c r="VMQ88" s="209"/>
      <c r="VMR88" s="209"/>
      <c r="VMS88" s="209"/>
      <c r="VMT88" s="209"/>
      <c r="VMU88" s="209"/>
      <c r="VMV88" s="209"/>
      <c r="VMW88" s="209"/>
      <c r="VMX88" s="209"/>
      <c r="VMY88" s="209"/>
      <c r="VMZ88" s="209"/>
      <c r="VNA88" s="209"/>
      <c r="VNB88" s="209"/>
      <c r="VNC88" s="209"/>
      <c r="VND88" s="209"/>
      <c r="VNE88" s="209"/>
      <c r="VNF88" s="209"/>
      <c r="VNG88" s="209"/>
      <c r="VNH88" s="209"/>
      <c r="VNI88" s="209"/>
      <c r="VNJ88" s="209"/>
      <c r="VNK88" s="209"/>
      <c r="VNL88" s="209"/>
      <c r="VNM88" s="209"/>
      <c r="VNN88" s="209"/>
      <c r="VNO88" s="209"/>
      <c r="VNP88" s="209"/>
      <c r="VNQ88" s="209"/>
      <c r="VNR88" s="209"/>
      <c r="VNS88" s="209"/>
      <c r="VNT88" s="209"/>
      <c r="VNU88" s="209"/>
      <c r="VNV88" s="209"/>
      <c r="VNW88" s="209"/>
      <c r="VNX88" s="209"/>
      <c r="VNY88" s="209"/>
      <c r="VNZ88" s="209"/>
      <c r="VOA88" s="209"/>
      <c r="VOB88" s="209"/>
      <c r="VOC88" s="209"/>
      <c r="VOD88" s="209"/>
      <c r="VOE88" s="209"/>
      <c r="VOF88" s="209"/>
      <c r="VOG88" s="209"/>
      <c r="VOH88" s="209"/>
      <c r="VOI88" s="209"/>
      <c r="VOJ88" s="209"/>
      <c r="VOK88" s="209"/>
      <c r="VOL88" s="209"/>
      <c r="VOM88" s="209"/>
      <c r="VON88" s="209"/>
      <c r="VOO88" s="209"/>
      <c r="VOP88" s="209"/>
      <c r="VOQ88" s="209"/>
      <c r="VOR88" s="209"/>
      <c r="VOS88" s="209"/>
      <c r="VOT88" s="209"/>
      <c r="VOU88" s="209"/>
      <c r="VOV88" s="209"/>
      <c r="VOW88" s="209"/>
      <c r="VOX88" s="209"/>
      <c r="VOY88" s="209"/>
      <c r="VOZ88" s="209"/>
      <c r="VPA88" s="209"/>
      <c r="VPB88" s="209"/>
      <c r="VPC88" s="209"/>
      <c r="VPD88" s="209"/>
      <c r="VPE88" s="209"/>
      <c r="VPF88" s="209"/>
      <c r="VPG88" s="209"/>
      <c r="VPH88" s="209"/>
      <c r="VPI88" s="209"/>
      <c r="VPJ88" s="209"/>
      <c r="VPK88" s="209"/>
      <c r="VPL88" s="209"/>
      <c r="VPM88" s="209"/>
      <c r="VPN88" s="209"/>
      <c r="VPO88" s="209"/>
      <c r="VPP88" s="209"/>
      <c r="VPQ88" s="209"/>
      <c r="VPR88" s="209"/>
      <c r="VPS88" s="209"/>
      <c r="VPT88" s="209"/>
      <c r="VPU88" s="209"/>
      <c r="VPV88" s="209"/>
      <c r="VPW88" s="209"/>
      <c r="VPX88" s="209"/>
      <c r="VPY88" s="209"/>
      <c r="VPZ88" s="209"/>
      <c r="VQA88" s="209"/>
      <c r="VQB88" s="209"/>
      <c r="VQC88" s="209"/>
      <c r="VQD88" s="209"/>
      <c r="VQE88" s="209"/>
      <c r="VQF88" s="209"/>
      <c r="VQG88" s="209"/>
      <c r="VQH88" s="209"/>
      <c r="VQI88" s="209"/>
      <c r="VQJ88" s="209"/>
      <c r="VQK88" s="209"/>
      <c r="VQL88" s="209"/>
      <c r="VQM88" s="209"/>
      <c r="VQN88" s="209"/>
      <c r="VQO88" s="209"/>
      <c r="VQP88" s="209"/>
      <c r="VQQ88" s="209"/>
      <c r="VQR88" s="209"/>
      <c r="VQS88" s="209"/>
      <c r="VQT88" s="209"/>
      <c r="VQU88" s="209"/>
      <c r="VQV88" s="209"/>
      <c r="VQW88" s="209"/>
      <c r="VQX88" s="209"/>
      <c r="VQY88" s="209"/>
      <c r="VQZ88" s="209"/>
      <c r="VRA88" s="209"/>
      <c r="VRB88" s="209"/>
      <c r="VRC88" s="209"/>
      <c r="VRD88" s="209"/>
      <c r="VRE88" s="209"/>
      <c r="VRF88" s="209"/>
      <c r="VRG88" s="209"/>
      <c r="VRH88" s="209"/>
      <c r="VRI88" s="209"/>
      <c r="VRJ88" s="209"/>
      <c r="VRK88" s="209"/>
      <c r="VRL88" s="209"/>
      <c r="VRM88" s="209"/>
      <c r="VRN88" s="209"/>
      <c r="VRO88" s="209"/>
      <c r="VRP88" s="209"/>
      <c r="VRQ88" s="209"/>
      <c r="VRR88" s="209"/>
      <c r="VRS88" s="209"/>
      <c r="VRT88" s="209"/>
      <c r="VRU88" s="209"/>
      <c r="VRV88" s="209"/>
      <c r="VRW88" s="209"/>
      <c r="VRX88" s="209"/>
      <c r="VRY88" s="209"/>
      <c r="VRZ88" s="209"/>
      <c r="VSA88" s="209"/>
      <c r="VSB88" s="209"/>
      <c r="VSC88" s="209"/>
      <c r="VSD88" s="209"/>
      <c r="VSE88" s="209"/>
      <c r="VSF88" s="209"/>
      <c r="VSG88" s="209"/>
      <c r="VSH88" s="209"/>
      <c r="VSI88" s="209"/>
      <c r="VSJ88" s="209"/>
      <c r="VSK88" s="209"/>
      <c r="VSL88" s="209"/>
      <c r="VSM88" s="209"/>
      <c r="VSN88" s="209"/>
      <c r="VSO88" s="209"/>
      <c r="VSP88" s="209"/>
      <c r="VSQ88" s="209"/>
      <c r="VSR88" s="209"/>
      <c r="VSS88" s="209"/>
      <c r="VST88" s="209"/>
      <c r="VSU88" s="209"/>
      <c r="VSV88" s="209"/>
      <c r="VSW88" s="209"/>
      <c r="VSX88" s="209"/>
      <c r="VSY88" s="209"/>
      <c r="VSZ88" s="209"/>
      <c r="VTA88" s="209"/>
      <c r="VTB88" s="209"/>
      <c r="VTC88" s="209"/>
      <c r="VTD88" s="209"/>
      <c r="VTE88" s="209"/>
      <c r="VTF88" s="209"/>
      <c r="VTG88" s="209"/>
      <c r="VTH88" s="209"/>
      <c r="VTI88" s="209"/>
      <c r="VTJ88" s="209"/>
      <c r="VTK88" s="209"/>
      <c r="VTL88" s="209"/>
      <c r="VTM88" s="209"/>
      <c r="VTN88" s="209"/>
      <c r="VTO88" s="209"/>
      <c r="VTP88" s="209"/>
      <c r="VTQ88" s="209"/>
      <c r="VTR88" s="209"/>
      <c r="VTS88" s="209"/>
      <c r="VTT88" s="209"/>
      <c r="VTU88" s="209"/>
      <c r="VTV88" s="209"/>
      <c r="VTW88" s="209"/>
      <c r="VTX88" s="209"/>
      <c r="VTY88" s="209"/>
      <c r="VTZ88" s="209"/>
      <c r="VUA88" s="209"/>
      <c r="VUB88" s="209"/>
      <c r="VUC88" s="209"/>
      <c r="VUD88" s="209"/>
      <c r="VUE88" s="209"/>
      <c r="VUF88" s="209"/>
      <c r="VUG88" s="209"/>
      <c r="VUH88" s="209"/>
      <c r="VUI88" s="209"/>
      <c r="VUJ88" s="209"/>
      <c r="VUK88" s="209"/>
      <c r="VUL88" s="209"/>
      <c r="VUM88" s="209"/>
      <c r="VUN88" s="209"/>
      <c r="VUO88" s="209"/>
      <c r="VUP88" s="209"/>
      <c r="VUQ88" s="209"/>
      <c r="VUR88" s="209"/>
      <c r="VUS88" s="209"/>
      <c r="VUT88" s="209"/>
      <c r="VUU88" s="209"/>
      <c r="VUV88" s="209"/>
      <c r="VUW88" s="209"/>
      <c r="VUX88" s="209"/>
      <c r="VUY88" s="209"/>
      <c r="VUZ88" s="209"/>
      <c r="VVA88" s="209"/>
      <c r="VVB88" s="209"/>
      <c r="VVC88" s="209"/>
      <c r="VVD88" s="209"/>
      <c r="VVE88" s="209"/>
      <c r="VVF88" s="209"/>
      <c r="VVG88" s="209"/>
      <c r="VVH88" s="209"/>
      <c r="VVI88" s="209"/>
      <c r="VVJ88" s="209"/>
      <c r="VVK88" s="209"/>
      <c r="VVL88" s="209"/>
      <c r="VVM88" s="209"/>
      <c r="VVN88" s="209"/>
      <c r="VVO88" s="209"/>
      <c r="VVP88" s="209"/>
      <c r="VVQ88" s="209"/>
      <c r="VVR88" s="209"/>
      <c r="VVS88" s="209"/>
      <c r="VVT88" s="209"/>
      <c r="VVU88" s="209"/>
      <c r="VVV88" s="209"/>
      <c r="VVW88" s="209"/>
      <c r="VVX88" s="209"/>
      <c r="VVY88" s="209"/>
      <c r="VVZ88" s="209"/>
      <c r="VWA88" s="209"/>
      <c r="VWB88" s="209"/>
      <c r="VWC88" s="209"/>
      <c r="VWD88" s="209"/>
      <c r="VWE88" s="209"/>
      <c r="VWF88" s="209"/>
      <c r="VWG88" s="209"/>
      <c r="VWH88" s="209"/>
      <c r="VWI88" s="209"/>
      <c r="VWJ88" s="209"/>
      <c r="VWK88" s="209"/>
      <c r="VWL88" s="209"/>
      <c r="VWM88" s="209"/>
      <c r="VWN88" s="209"/>
      <c r="VWO88" s="209"/>
      <c r="VWP88" s="209"/>
      <c r="VWQ88" s="209"/>
      <c r="VWR88" s="209"/>
      <c r="VWS88" s="209"/>
      <c r="VWT88" s="209"/>
      <c r="VWU88" s="209"/>
      <c r="VWV88" s="209"/>
      <c r="VWW88" s="209"/>
      <c r="VWX88" s="209"/>
      <c r="VWY88" s="209"/>
      <c r="VWZ88" s="209"/>
      <c r="VXA88" s="209"/>
      <c r="VXB88" s="209"/>
      <c r="VXC88" s="209"/>
      <c r="VXD88" s="209"/>
      <c r="VXE88" s="209"/>
      <c r="VXF88" s="209"/>
      <c r="VXG88" s="209"/>
      <c r="VXH88" s="209"/>
      <c r="VXI88" s="209"/>
      <c r="VXJ88" s="209"/>
      <c r="VXK88" s="209"/>
      <c r="VXL88" s="209"/>
      <c r="VXM88" s="209"/>
      <c r="VXN88" s="209"/>
      <c r="VXO88" s="209"/>
      <c r="VXP88" s="209"/>
      <c r="VXQ88" s="209"/>
      <c r="VXR88" s="209"/>
      <c r="VXS88" s="209"/>
      <c r="VXT88" s="209"/>
      <c r="VXU88" s="209"/>
      <c r="VXV88" s="209"/>
      <c r="VXW88" s="209"/>
      <c r="VXX88" s="209"/>
      <c r="VXY88" s="209"/>
      <c r="VXZ88" s="209"/>
      <c r="VYA88" s="209"/>
      <c r="VYB88" s="209"/>
      <c r="VYC88" s="209"/>
      <c r="VYD88" s="209"/>
      <c r="VYE88" s="209"/>
      <c r="VYF88" s="209"/>
      <c r="VYG88" s="209"/>
      <c r="VYH88" s="209"/>
      <c r="VYI88" s="209"/>
      <c r="VYJ88" s="209"/>
      <c r="VYK88" s="209"/>
      <c r="VYL88" s="209"/>
      <c r="VYM88" s="209"/>
      <c r="VYN88" s="209"/>
      <c r="VYO88" s="209"/>
      <c r="VYP88" s="209"/>
      <c r="VYQ88" s="209"/>
      <c r="VYR88" s="209"/>
      <c r="VYS88" s="209"/>
      <c r="VYT88" s="209"/>
      <c r="VYU88" s="209"/>
      <c r="VYV88" s="209"/>
      <c r="VYW88" s="209"/>
      <c r="VYX88" s="209"/>
      <c r="VYY88" s="209"/>
      <c r="VYZ88" s="209"/>
      <c r="VZA88" s="209"/>
      <c r="VZB88" s="209"/>
      <c r="VZC88" s="209"/>
      <c r="VZD88" s="209"/>
      <c r="VZE88" s="209"/>
      <c r="VZF88" s="209"/>
      <c r="VZG88" s="209"/>
      <c r="VZH88" s="209"/>
      <c r="VZI88" s="209"/>
      <c r="VZJ88" s="209"/>
      <c r="VZK88" s="209"/>
      <c r="VZL88" s="209"/>
      <c r="VZM88" s="209"/>
      <c r="VZN88" s="209"/>
      <c r="VZO88" s="209"/>
      <c r="VZP88" s="209"/>
      <c r="VZQ88" s="209"/>
      <c r="VZR88" s="209"/>
      <c r="VZS88" s="209"/>
      <c r="VZT88" s="209"/>
      <c r="VZU88" s="209"/>
      <c r="VZV88" s="209"/>
      <c r="VZW88" s="209"/>
      <c r="VZX88" s="209"/>
      <c r="VZY88" s="209"/>
      <c r="VZZ88" s="209"/>
      <c r="WAA88" s="209"/>
      <c r="WAB88" s="209"/>
      <c r="WAC88" s="209"/>
      <c r="WAD88" s="209"/>
      <c r="WAE88" s="209"/>
      <c r="WAF88" s="209"/>
      <c r="WAG88" s="209"/>
      <c r="WAH88" s="209"/>
      <c r="WAI88" s="209"/>
      <c r="WAJ88" s="209"/>
      <c r="WAK88" s="209"/>
      <c r="WAL88" s="209"/>
      <c r="WAM88" s="209"/>
      <c r="WAN88" s="209"/>
      <c r="WAO88" s="209"/>
      <c r="WAP88" s="209"/>
      <c r="WAQ88" s="209"/>
      <c r="WAR88" s="209"/>
      <c r="WAS88" s="209"/>
      <c r="WAT88" s="209"/>
      <c r="WAU88" s="209"/>
      <c r="WAV88" s="209"/>
      <c r="WAW88" s="209"/>
      <c r="WAX88" s="209"/>
      <c r="WAY88" s="209"/>
      <c r="WAZ88" s="209"/>
      <c r="WBA88" s="209"/>
      <c r="WBB88" s="209"/>
      <c r="WBC88" s="209"/>
      <c r="WBD88" s="209"/>
      <c r="WBE88" s="209"/>
      <c r="WBF88" s="209"/>
      <c r="WBG88" s="209"/>
      <c r="WBH88" s="209"/>
      <c r="WBI88" s="209"/>
      <c r="WBJ88" s="209"/>
      <c r="WBK88" s="209"/>
      <c r="WBL88" s="209"/>
      <c r="WBM88" s="209"/>
      <c r="WBN88" s="209"/>
      <c r="WBO88" s="209"/>
      <c r="WBP88" s="209"/>
      <c r="WBQ88" s="209"/>
      <c r="WBR88" s="209"/>
      <c r="WBS88" s="209"/>
      <c r="WBT88" s="209"/>
      <c r="WBU88" s="209"/>
      <c r="WBV88" s="209"/>
      <c r="WBW88" s="209"/>
      <c r="WBX88" s="209"/>
      <c r="WBY88" s="209"/>
      <c r="WBZ88" s="209"/>
      <c r="WCA88" s="209"/>
      <c r="WCB88" s="209"/>
      <c r="WCC88" s="209"/>
      <c r="WCD88" s="209"/>
      <c r="WCE88" s="209"/>
      <c r="WCF88" s="209"/>
      <c r="WCG88" s="209"/>
      <c r="WCH88" s="209"/>
      <c r="WCI88" s="209"/>
      <c r="WCJ88" s="209"/>
      <c r="WCK88" s="209"/>
      <c r="WCL88" s="209"/>
      <c r="WCM88" s="209"/>
      <c r="WCN88" s="209"/>
      <c r="WCO88" s="209"/>
      <c r="WCP88" s="209"/>
      <c r="WCQ88" s="209"/>
      <c r="WCR88" s="209"/>
      <c r="WCS88" s="209"/>
      <c r="WCT88" s="209"/>
      <c r="WCU88" s="209"/>
      <c r="WCV88" s="209"/>
      <c r="WCW88" s="209"/>
      <c r="WCX88" s="209"/>
      <c r="WCY88" s="209"/>
      <c r="WCZ88" s="209"/>
      <c r="WDA88" s="209"/>
      <c r="WDB88" s="209"/>
      <c r="WDC88" s="209"/>
      <c r="WDD88" s="209"/>
      <c r="WDE88" s="209"/>
      <c r="WDF88" s="209"/>
      <c r="WDG88" s="209"/>
      <c r="WDH88" s="209"/>
      <c r="WDI88" s="209"/>
      <c r="WDJ88" s="209"/>
      <c r="WDK88" s="209"/>
      <c r="WDL88" s="209"/>
      <c r="WDM88" s="209"/>
      <c r="WDN88" s="209"/>
      <c r="WDO88" s="209"/>
      <c r="WDP88" s="209"/>
      <c r="WDQ88" s="209"/>
      <c r="WDR88" s="209"/>
      <c r="WDS88" s="209"/>
      <c r="WDT88" s="209"/>
      <c r="WDU88" s="209"/>
      <c r="WDV88" s="209"/>
      <c r="WDW88" s="209"/>
      <c r="WDX88" s="209"/>
      <c r="WDY88" s="209"/>
      <c r="WDZ88" s="209"/>
      <c r="WEA88" s="209"/>
      <c r="WEB88" s="209"/>
      <c r="WEC88" s="209"/>
      <c r="WED88" s="209"/>
      <c r="WEE88" s="209"/>
      <c r="WEF88" s="209"/>
      <c r="WEG88" s="209"/>
      <c r="WEH88" s="209"/>
      <c r="WEI88" s="209"/>
      <c r="WEJ88" s="209"/>
      <c r="WEK88" s="209"/>
      <c r="WEL88" s="209"/>
      <c r="WEM88" s="209"/>
      <c r="WEN88" s="209"/>
      <c r="WEO88" s="209"/>
      <c r="WEP88" s="209"/>
      <c r="WEQ88" s="209"/>
      <c r="WER88" s="209"/>
      <c r="WES88" s="209"/>
      <c r="WET88" s="209"/>
      <c r="WEU88" s="209"/>
      <c r="WEV88" s="209"/>
      <c r="WEW88" s="209"/>
      <c r="WEX88" s="209"/>
      <c r="WEY88" s="209"/>
      <c r="WEZ88" s="209"/>
      <c r="WFA88" s="209"/>
      <c r="WFB88" s="209"/>
      <c r="WFC88" s="209"/>
      <c r="WFD88" s="209"/>
      <c r="WFE88" s="209"/>
      <c r="WFF88" s="209"/>
      <c r="WFG88" s="209"/>
      <c r="WFH88" s="209"/>
      <c r="WFI88" s="209"/>
      <c r="WFJ88" s="209"/>
      <c r="WFK88" s="209"/>
      <c r="WFL88" s="209"/>
      <c r="WFM88" s="209"/>
      <c r="WFN88" s="209"/>
      <c r="WFO88" s="209"/>
      <c r="WFP88" s="209"/>
      <c r="WFQ88" s="209"/>
      <c r="WFR88" s="209"/>
      <c r="WFS88" s="209"/>
      <c r="WFT88" s="209"/>
      <c r="WFU88" s="209"/>
      <c r="WFV88" s="209"/>
      <c r="WFW88" s="209"/>
      <c r="WFX88" s="209"/>
      <c r="WFY88" s="209"/>
      <c r="WFZ88" s="209"/>
      <c r="WGA88" s="209"/>
      <c r="WGB88" s="209"/>
      <c r="WGC88" s="209"/>
      <c r="WGD88" s="209"/>
      <c r="WGE88" s="209"/>
      <c r="WGF88" s="209"/>
      <c r="WGG88" s="209"/>
      <c r="WGH88" s="209"/>
      <c r="WGI88" s="209"/>
      <c r="WGJ88" s="209"/>
      <c r="WGK88" s="209"/>
      <c r="WGL88" s="209"/>
      <c r="WGM88" s="209"/>
      <c r="WGN88" s="209"/>
      <c r="WGO88" s="209"/>
      <c r="WGP88" s="209"/>
      <c r="WGQ88" s="209"/>
      <c r="WGR88" s="209"/>
      <c r="WGS88" s="209"/>
      <c r="WGT88" s="209"/>
      <c r="WGU88" s="209"/>
      <c r="WGV88" s="209"/>
      <c r="WGW88" s="209"/>
      <c r="WGX88" s="209"/>
      <c r="WGY88" s="209"/>
      <c r="WGZ88" s="209"/>
      <c r="WHA88" s="209"/>
      <c r="WHB88" s="209"/>
      <c r="WHC88" s="209"/>
      <c r="WHD88" s="209"/>
      <c r="WHE88" s="209"/>
      <c r="WHF88" s="209"/>
      <c r="WHG88" s="209"/>
      <c r="WHH88" s="209"/>
      <c r="WHI88" s="209"/>
      <c r="WHJ88" s="209"/>
      <c r="WHK88" s="209"/>
      <c r="WHL88" s="209"/>
      <c r="WHM88" s="209"/>
      <c r="WHN88" s="209"/>
      <c r="WHO88" s="209"/>
      <c r="WHP88" s="209"/>
      <c r="WHQ88" s="209"/>
      <c r="WHR88" s="209"/>
      <c r="WHS88" s="209"/>
      <c r="WHT88" s="209"/>
      <c r="WHU88" s="209"/>
      <c r="WHV88" s="209"/>
      <c r="WHW88" s="209"/>
      <c r="WHX88" s="209"/>
      <c r="WHY88" s="209"/>
      <c r="WHZ88" s="209"/>
      <c r="WIA88" s="209"/>
      <c r="WIB88" s="209"/>
      <c r="WIC88" s="209"/>
      <c r="WID88" s="209"/>
      <c r="WIE88" s="209"/>
      <c r="WIF88" s="209"/>
      <c r="WIG88" s="209"/>
      <c r="WIH88" s="209"/>
      <c r="WII88" s="209"/>
      <c r="WIJ88" s="209"/>
      <c r="WIK88" s="209"/>
      <c r="WIL88" s="209"/>
      <c r="WIM88" s="209"/>
      <c r="WIN88" s="209"/>
      <c r="WIO88" s="209"/>
      <c r="WIP88" s="209"/>
      <c r="WIQ88" s="209"/>
      <c r="WIR88" s="209"/>
      <c r="WIS88" s="209"/>
      <c r="WIT88" s="209"/>
      <c r="WIU88" s="209"/>
      <c r="WIV88" s="209"/>
      <c r="WIW88" s="209"/>
      <c r="WIX88" s="209"/>
      <c r="WIY88" s="209"/>
      <c r="WIZ88" s="209"/>
      <c r="WJA88" s="209"/>
      <c r="WJB88" s="209"/>
      <c r="WJC88" s="209"/>
      <c r="WJD88" s="209"/>
      <c r="WJE88" s="209"/>
      <c r="WJF88" s="209"/>
      <c r="WJG88" s="209"/>
      <c r="WJH88" s="209"/>
      <c r="WJI88" s="209"/>
      <c r="WJJ88" s="209"/>
      <c r="WJK88" s="209"/>
      <c r="WJL88" s="209"/>
      <c r="WJM88" s="209"/>
      <c r="WJN88" s="209"/>
      <c r="WJO88" s="209"/>
      <c r="WJP88" s="209"/>
      <c r="WJQ88" s="209"/>
      <c r="WJR88" s="209"/>
      <c r="WJS88" s="209"/>
      <c r="WJT88" s="209"/>
      <c r="WJU88" s="209"/>
      <c r="WJV88" s="209"/>
      <c r="WJW88" s="209"/>
      <c r="WJX88" s="209"/>
      <c r="WJY88" s="209"/>
      <c r="WJZ88" s="209"/>
      <c r="WKA88" s="209"/>
      <c r="WKB88" s="209"/>
      <c r="WKC88" s="209"/>
      <c r="WKD88" s="209"/>
      <c r="WKE88" s="209"/>
      <c r="WKF88" s="209"/>
      <c r="WKG88" s="209"/>
      <c r="WKH88" s="209"/>
      <c r="WKI88" s="209"/>
      <c r="WKJ88" s="209"/>
      <c r="WKK88" s="209"/>
      <c r="WKL88" s="209"/>
      <c r="WKM88" s="209"/>
      <c r="WKN88" s="209"/>
      <c r="WKO88" s="209"/>
      <c r="WKP88" s="209"/>
      <c r="WKQ88" s="209"/>
      <c r="WKR88" s="209"/>
      <c r="WKS88" s="209"/>
      <c r="WKT88" s="209"/>
      <c r="WKU88" s="209"/>
      <c r="WKV88" s="209"/>
      <c r="WKW88" s="209"/>
      <c r="WKX88" s="209"/>
      <c r="WKY88" s="209"/>
      <c r="WKZ88" s="209"/>
      <c r="WLA88" s="209"/>
      <c r="WLB88" s="209"/>
      <c r="WLC88" s="209"/>
      <c r="WLD88" s="209"/>
      <c r="WLE88" s="209"/>
      <c r="WLF88" s="209"/>
      <c r="WLG88" s="209"/>
      <c r="WLH88" s="209"/>
      <c r="WLI88" s="209"/>
      <c r="WLJ88" s="209"/>
      <c r="WLK88" s="209"/>
      <c r="WLL88" s="209"/>
      <c r="WLM88" s="209"/>
      <c r="WLN88" s="209"/>
      <c r="WLO88" s="209"/>
      <c r="WLP88" s="209"/>
      <c r="WLQ88" s="209"/>
      <c r="WLR88" s="209"/>
      <c r="WLS88" s="209"/>
      <c r="WLT88" s="209"/>
      <c r="WLU88" s="209"/>
      <c r="WLV88" s="209"/>
      <c r="WLW88" s="209"/>
      <c r="WLX88" s="209"/>
      <c r="WLY88" s="209"/>
      <c r="WLZ88" s="209"/>
      <c r="WMA88" s="209"/>
      <c r="WMB88" s="209"/>
      <c r="WMC88" s="209"/>
      <c r="WMD88" s="209"/>
      <c r="WME88" s="209"/>
      <c r="WMF88" s="209"/>
      <c r="WMG88" s="209"/>
      <c r="WMH88" s="209"/>
      <c r="WMI88" s="209"/>
      <c r="WMJ88" s="209"/>
      <c r="WMK88" s="209"/>
      <c r="WML88" s="209"/>
      <c r="WMM88" s="209"/>
      <c r="WMN88" s="209"/>
      <c r="WMO88" s="209"/>
      <c r="WMP88" s="209"/>
      <c r="WMQ88" s="209"/>
      <c r="WMR88" s="209"/>
      <c r="WMS88" s="209"/>
      <c r="WMT88" s="209"/>
      <c r="WMU88" s="209"/>
      <c r="WMV88" s="209"/>
      <c r="WMW88" s="209"/>
      <c r="WMX88" s="209"/>
      <c r="WMY88" s="209"/>
      <c r="WMZ88" s="209"/>
      <c r="WNA88" s="209"/>
      <c r="WNB88" s="209"/>
      <c r="WNC88" s="209"/>
      <c r="WND88" s="209"/>
      <c r="WNE88" s="209"/>
      <c r="WNF88" s="209"/>
      <c r="WNG88" s="209"/>
      <c r="WNH88" s="209"/>
      <c r="WNI88" s="209"/>
      <c r="WNJ88" s="209"/>
      <c r="WNK88" s="209"/>
      <c r="WNL88" s="209"/>
      <c r="WNM88" s="209"/>
      <c r="WNN88" s="209"/>
      <c r="WNO88" s="209"/>
      <c r="WNP88" s="209"/>
      <c r="WNQ88" s="209"/>
      <c r="WNR88" s="209"/>
      <c r="WNS88" s="209"/>
      <c r="WNT88" s="209"/>
      <c r="WNU88" s="209"/>
      <c r="WNV88" s="209"/>
      <c r="WNW88" s="209"/>
      <c r="WNX88" s="209"/>
      <c r="WNY88" s="209"/>
      <c r="WNZ88" s="209"/>
      <c r="WOA88" s="209"/>
      <c r="WOB88" s="209"/>
      <c r="WOC88" s="209"/>
      <c r="WOD88" s="209"/>
      <c r="WOE88" s="209"/>
      <c r="WOF88" s="209"/>
      <c r="WOG88" s="209"/>
      <c r="WOH88" s="209"/>
      <c r="WOI88" s="209"/>
      <c r="WOJ88" s="209"/>
      <c r="WOK88" s="209"/>
      <c r="WOL88" s="209"/>
      <c r="WOM88" s="209"/>
      <c r="WON88" s="209"/>
      <c r="WOO88" s="209"/>
      <c r="WOP88" s="209"/>
      <c r="WOQ88" s="209"/>
      <c r="WOR88" s="209"/>
      <c r="WOS88" s="209"/>
      <c r="WOT88" s="209"/>
      <c r="WOU88" s="209"/>
      <c r="WOV88" s="209"/>
      <c r="WOW88" s="209"/>
      <c r="WOX88" s="209"/>
      <c r="WOY88" s="209"/>
      <c r="WOZ88" s="209"/>
      <c r="WPA88" s="209"/>
      <c r="WPB88" s="209"/>
      <c r="WPC88" s="209"/>
      <c r="WPD88" s="209"/>
      <c r="WPE88" s="209"/>
      <c r="WPF88" s="209"/>
      <c r="WPG88" s="209"/>
      <c r="WPH88" s="209"/>
      <c r="WPI88" s="209"/>
      <c r="WPJ88" s="209"/>
      <c r="WPK88" s="209"/>
      <c r="WPL88" s="209"/>
      <c r="WPM88" s="209"/>
      <c r="WPN88" s="209"/>
      <c r="WPO88" s="209"/>
      <c r="WPP88" s="209"/>
      <c r="WPQ88" s="209"/>
      <c r="WPR88" s="209"/>
      <c r="WPS88" s="209"/>
      <c r="WPT88" s="209"/>
      <c r="WPU88" s="209"/>
      <c r="WPV88" s="209"/>
      <c r="WPW88" s="209"/>
      <c r="WPX88" s="209"/>
      <c r="WPY88" s="209"/>
      <c r="WPZ88" s="209"/>
      <c r="WQA88" s="209"/>
      <c r="WQB88" s="209"/>
      <c r="WQC88" s="209"/>
      <c r="WQD88" s="209"/>
      <c r="WQE88" s="209"/>
      <c r="WQF88" s="209"/>
      <c r="WQG88" s="209"/>
      <c r="WQH88" s="209"/>
      <c r="WQI88" s="209"/>
      <c r="WQJ88" s="209"/>
      <c r="WQK88" s="209"/>
      <c r="WQL88" s="209"/>
      <c r="WQM88" s="209"/>
      <c r="WQN88" s="209"/>
      <c r="WQO88" s="209"/>
      <c r="WQP88" s="209"/>
      <c r="WQQ88" s="209"/>
      <c r="WQR88" s="209"/>
      <c r="WQS88" s="209"/>
      <c r="WQT88" s="209"/>
      <c r="WQU88" s="209"/>
      <c r="WQV88" s="209"/>
      <c r="WQW88" s="209"/>
      <c r="WQX88" s="209"/>
      <c r="WQY88" s="209"/>
      <c r="WQZ88" s="209"/>
      <c r="WRA88" s="209"/>
      <c r="WRB88" s="209"/>
      <c r="WRC88" s="209"/>
      <c r="WRD88" s="209"/>
      <c r="WRE88" s="209"/>
      <c r="WRF88" s="209"/>
      <c r="WRG88" s="209"/>
      <c r="WRH88" s="209"/>
      <c r="WRI88" s="209"/>
      <c r="WRJ88" s="209"/>
      <c r="WRK88" s="209"/>
      <c r="WRL88" s="209"/>
      <c r="WRM88" s="209"/>
      <c r="WRN88" s="209"/>
      <c r="WRO88" s="209"/>
      <c r="WRP88" s="209"/>
      <c r="WRQ88" s="209"/>
      <c r="WRR88" s="209"/>
      <c r="WRS88" s="209"/>
      <c r="WRT88" s="209"/>
      <c r="WRU88" s="209"/>
      <c r="WRV88" s="209"/>
      <c r="WRW88" s="209"/>
      <c r="WRX88" s="209"/>
      <c r="WRY88" s="209"/>
      <c r="WRZ88" s="209"/>
      <c r="WSA88" s="209"/>
      <c r="WSB88" s="209"/>
      <c r="WSC88" s="209"/>
      <c r="WSD88" s="209"/>
      <c r="WSE88" s="209"/>
      <c r="WSF88" s="209"/>
      <c r="WSG88" s="209"/>
      <c r="WSH88" s="209"/>
      <c r="WSI88" s="209"/>
      <c r="WSJ88" s="209"/>
      <c r="WSK88" s="209"/>
      <c r="WSL88" s="209"/>
      <c r="WSM88" s="209"/>
      <c r="WSN88" s="209"/>
      <c r="WSO88" s="209"/>
      <c r="WSP88" s="209"/>
      <c r="WSQ88" s="209"/>
      <c r="WSR88" s="209"/>
      <c r="WSS88" s="209"/>
      <c r="WST88" s="209"/>
      <c r="WSU88" s="209"/>
      <c r="WSV88" s="209"/>
      <c r="WSW88" s="209"/>
      <c r="WSX88" s="209"/>
      <c r="WSY88" s="209"/>
      <c r="WSZ88" s="209"/>
      <c r="WTA88" s="209"/>
      <c r="WTB88" s="209"/>
      <c r="WTC88" s="209"/>
      <c r="WTD88" s="209"/>
      <c r="WTE88" s="209"/>
      <c r="WTF88" s="209"/>
      <c r="WTG88" s="209"/>
      <c r="WTH88" s="209"/>
      <c r="WTI88" s="209"/>
      <c r="WTJ88" s="209"/>
      <c r="WTK88" s="209"/>
      <c r="WTL88" s="209"/>
      <c r="WTM88" s="209"/>
      <c r="WTN88" s="209"/>
      <c r="WTO88" s="209"/>
      <c r="WTP88" s="209"/>
      <c r="WTQ88" s="209"/>
      <c r="WTR88" s="209"/>
      <c r="WTS88" s="209"/>
      <c r="WTT88" s="209"/>
      <c r="WTU88" s="209"/>
      <c r="WTV88" s="209"/>
      <c r="WTW88" s="209"/>
      <c r="WTX88" s="209"/>
      <c r="WTY88" s="209"/>
      <c r="WTZ88" s="209"/>
      <c r="WUA88" s="209"/>
      <c r="WUB88" s="209"/>
      <c r="WUC88" s="209"/>
      <c r="WUD88" s="209"/>
      <c r="WUE88" s="209"/>
      <c r="WUF88" s="209"/>
      <c r="WUG88" s="209"/>
      <c r="WUH88" s="209"/>
      <c r="WUI88" s="209"/>
      <c r="WUJ88" s="209"/>
      <c r="WUK88" s="209"/>
      <c r="WUL88" s="209"/>
      <c r="WUM88" s="209"/>
      <c r="WUN88" s="209"/>
      <c r="WUO88" s="209"/>
      <c r="WUP88" s="209"/>
      <c r="WUQ88" s="209"/>
      <c r="WUR88" s="209"/>
      <c r="WUS88" s="209"/>
      <c r="WUT88" s="209"/>
      <c r="WUU88" s="209"/>
      <c r="WUV88" s="209"/>
      <c r="WUW88" s="209"/>
      <c r="WUX88" s="209"/>
      <c r="WUY88" s="209"/>
      <c r="WUZ88" s="209"/>
      <c r="WVA88" s="209"/>
      <c r="WVB88" s="209"/>
      <c r="WVC88" s="209"/>
      <c r="WVD88" s="209"/>
      <c r="WVE88" s="209"/>
      <c r="WVF88" s="209"/>
      <c r="WVG88" s="209"/>
      <c r="WVH88" s="209"/>
      <c r="WVI88" s="209"/>
      <c r="WVJ88" s="209"/>
      <c r="WVK88" s="209"/>
      <c r="WVL88" s="209"/>
      <c r="WVM88" s="209"/>
      <c r="WVN88" s="209"/>
      <c r="WVO88" s="209"/>
      <c r="WVP88" s="209"/>
      <c r="WVQ88" s="209"/>
      <c r="WVR88" s="209"/>
      <c r="WVS88" s="209"/>
      <c r="WVT88" s="209"/>
      <c r="WVU88" s="209"/>
      <c r="WVV88" s="209"/>
      <c r="WVW88" s="209"/>
      <c r="WVX88" s="209"/>
      <c r="WVY88" s="209"/>
      <c r="WVZ88" s="209"/>
      <c r="WWA88" s="209"/>
      <c r="WWB88" s="209"/>
      <c r="WWC88" s="209"/>
      <c r="WWD88" s="209"/>
      <c r="WWE88" s="209"/>
      <c r="WWF88" s="209"/>
      <c r="WWG88" s="209"/>
      <c r="WWH88" s="209"/>
      <c r="WWI88" s="209"/>
      <c r="WWJ88" s="209"/>
      <c r="WWK88" s="209"/>
      <c r="WWL88" s="209"/>
      <c r="WWM88" s="209"/>
      <c r="WWN88" s="209"/>
      <c r="WWO88" s="209"/>
      <c r="WWP88" s="209"/>
      <c r="WWQ88" s="209"/>
      <c r="WWR88" s="209"/>
      <c r="WWS88" s="209"/>
      <c r="WWT88" s="209"/>
      <c r="WWU88" s="209"/>
      <c r="WWV88" s="209"/>
      <c r="WWW88" s="209"/>
      <c r="WWX88" s="209"/>
      <c r="WWY88" s="209"/>
      <c r="WWZ88" s="209"/>
      <c r="WXA88" s="209"/>
      <c r="WXB88" s="209"/>
      <c r="WXC88" s="209"/>
      <c r="WXD88" s="209"/>
      <c r="WXE88" s="209"/>
      <c r="WXF88" s="209"/>
      <c r="WXG88" s="209"/>
      <c r="WXH88" s="209"/>
      <c r="WXI88" s="209"/>
      <c r="WXJ88" s="209"/>
      <c r="WXK88" s="209"/>
      <c r="WXL88" s="209"/>
      <c r="WXM88" s="209"/>
      <c r="WXN88" s="209"/>
      <c r="WXO88" s="209"/>
      <c r="WXP88" s="209"/>
      <c r="WXQ88" s="209"/>
      <c r="WXR88" s="209"/>
      <c r="WXS88" s="209"/>
      <c r="WXT88" s="209"/>
      <c r="WXU88" s="209"/>
      <c r="WXV88" s="209"/>
      <c r="WXW88" s="209"/>
      <c r="WXX88" s="209"/>
      <c r="WXY88" s="209"/>
      <c r="WXZ88" s="209"/>
      <c r="WYA88" s="209"/>
      <c r="WYB88" s="209"/>
      <c r="WYC88" s="209"/>
      <c r="WYD88" s="209"/>
      <c r="WYE88" s="209"/>
      <c r="WYF88" s="209"/>
      <c r="WYG88" s="209"/>
      <c r="WYH88" s="209"/>
      <c r="WYI88" s="209"/>
      <c r="WYJ88" s="209"/>
      <c r="WYK88" s="209"/>
      <c r="WYL88" s="209"/>
      <c r="WYM88" s="209"/>
      <c r="WYN88" s="209"/>
      <c r="WYO88" s="209"/>
      <c r="WYP88" s="209"/>
      <c r="WYQ88" s="209"/>
      <c r="WYR88" s="209"/>
      <c r="WYS88" s="209"/>
      <c r="WYT88" s="209"/>
      <c r="WYU88" s="209"/>
      <c r="WYV88" s="209"/>
      <c r="WYW88" s="209"/>
      <c r="WYX88" s="209"/>
      <c r="WYY88" s="209"/>
      <c r="WYZ88" s="209"/>
      <c r="WZA88" s="209"/>
      <c r="WZB88" s="209"/>
      <c r="WZC88" s="209"/>
      <c r="WZD88" s="209"/>
      <c r="WZE88" s="209"/>
      <c r="WZF88" s="209"/>
      <c r="WZG88" s="209"/>
      <c r="WZH88" s="209"/>
      <c r="WZI88" s="209"/>
      <c r="WZJ88" s="209"/>
      <c r="WZK88" s="209"/>
      <c r="WZL88" s="209"/>
      <c r="WZM88" s="209"/>
      <c r="WZN88" s="209"/>
      <c r="WZO88" s="209"/>
      <c r="WZP88" s="209"/>
      <c r="WZQ88" s="209"/>
      <c r="WZR88" s="209"/>
      <c r="WZS88" s="209"/>
      <c r="WZT88" s="209"/>
      <c r="WZU88" s="209"/>
      <c r="WZV88" s="209"/>
      <c r="WZW88" s="209"/>
      <c r="WZX88" s="209"/>
      <c r="WZY88" s="209"/>
      <c r="WZZ88" s="209"/>
      <c r="XAA88" s="209"/>
      <c r="XAB88" s="209"/>
      <c r="XAC88" s="209"/>
      <c r="XAD88" s="209"/>
      <c r="XAE88" s="209"/>
      <c r="XAF88" s="209"/>
      <c r="XAG88" s="209"/>
      <c r="XAH88" s="209"/>
      <c r="XAI88" s="209"/>
      <c r="XAJ88" s="209"/>
      <c r="XAK88" s="209"/>
      <c r="XAL88" s="209"/>
      <c r="XAM88" s="209"/>
      <c r="XAN88" s="209"/>
      <c r="XAO88" s="209"/>
      <c r="XAP88" s="209"/>
      <c r="XAQ88" s="209"/>
      <c r="XAR88" s="209"/>
      <c r="XAS88" s="209"/>
      <c r="XAT88" s="209"/>
      <c r="XAU88" s="209"/>
      <c r="XAV88" s="209"/>
      <c r="XAW88" s="209"/>
      <c r="XAX88" s="209"/>
      <c r="XAY88" s="209"/>
      <c r="XAZ88" s="209"/>
      <c r="XBA88" s="209"/>
      <c r="XBB88" s="209"/>
      <c r="XBC88" s="209"/>
      <c r="XBD88" s="209"/>
      <c r="XBE88" s="209"/>
      <c r="XBF88" s="209"/>
      <c r="XBG88" s="209"/>
      <c r="XBH88" s="209"/>
      <c r="XBI88" s="209"/>
      <c r="XBJ88" s="209"/>
      <c r="XBK88" s="209"/>
      <c r="XBL88" s="209"/>
      <c r="XBM88" s="209"/>
      <c r="XBN88" s="209"/>
      <c r="XBO88" s="209"/>
      <c r="XBP88" s="209"/>
      <c r="XBQ88" s="209"/>
      <c r="XBR88" s="209"/>
      <c r="XBS88" s="209"/>
      <c r="XBT88" s="209"/>
      <c r="XBU88" s="209"/>
      <c r="XBV88" s="209"/>
      <c r="XBW88" s="209"/>
      <c r="XBX88" s="209"/>
      <c r="XBY88" s="209"/>
      <c r="XBZ88" s="209"/>
      <c r="XCA88" s="209"/>
      <c r="XCB88" s="209"/>
      <c r="XCC88" s="209"/>
      <c r="XCD88" s="209"/>
      <c r="XCE88" s="209"/>
      <c r="XCF88" s="209"/>
      <c r="XCG88" s="209"/>
      <c r="XCH88" s="209"/>
      <c r="XCI88" s="209"/>
      <c r="XCJ88" s="209"/>
      <c r="XCK88" s="209"/>
      <c r="XCL88" s="209"/>
      <c r="XCM88" s="209"/>
      <c r="XCN88" s="209"/>
      <c r="XCO88" s="209"/>
      <c r="XCP88" s="209"/>
      <c r="XCQ88" s="209"/>
      <c r="XCR88" s="209"/>
      <c r="XCS88" s="209"/>
      <c r="XCT88" s="209"/>
      <c r="XCU88" s="209"/>
      <c r="XCV88" s="209"/>
      <c r="XCW88" s="209"/>
      <c r="XCX88" s="209"/>
      <c r="XCY88" s="209"/>
      <c r="XCZ88" s="209"/>
      <c r="XDA88" s="209"/>
      <c r="XDB88" s="209"/>
      <c r="XDC88" s="209"/>
      <c r="XDD88" s="209"/>
      <c r="XDE88" s="209"/>
      <c r="XDF88" s="209"/>
      <c r="XDG88" s="209"/>
      <c r="XDH88" s="209"/>
      <c r="XDI88" s="209"/>
      <c r="XDJ88" s="209"/>
      <c r="XDK88" s="209"/>
      <c r="XDL88" s="209"/>
      <c r="XDM88" s="209"/>
      <c r="XDN88" s="209"/>
      <c r="XDO88" s="209"/>
      <c r="XDP88" s="209"/>
      <c r="XDQ88" s="209"/>
      <c r="XDR88" s="209"/>
      <c r="XDS88" s="209"/>
      <c r="XDT88" s="209"/>
      <c r="XDU88" s="209"/>
      <c r="XDV88" s="209"/>
      <c r="XDW88" s="209"/>
      <c r="XDX88" s="209"/>
      <c r="XDY88" s="209"/>
      <c r="XDZ88" s="209"/>
      <c r="XEA88" s="209"/>
      <c r="XEB88" s="209"/>
      <c r="XEC88" s="209"/>
      <c r="XED88" s="209"/>
      <c r="XEE88" s="209"/>
      <c r="XEF88" s="209"/>
      <c r="XEG88" s="209"/>
      <c r="XEH88" s="209"/>
      <c r="XEI88" s="209"/>
      <c r="XEJ88" s="209"/>
      <c r="XEK88" s="209"/>
      <c r="XEL88" s="209"/>
      <c r="XEM88" s="209"/>
      <c r="XEN88" s="209"/>
      <c r="XEO88" s="209"/>
      <c r="XEP88" s="209"/>
      <c r="XEQ88" s="209"/>
      <c r="XER88" s="209"/>
      <c r="XES88" s="209"/>
      <c r="XET88" s="209"/>
      <c r="XEU88" s="209"/>
      <c r="XEV88" s="209"/>
      <c r="XEW88" s="209"/>
      <c r="XEX88" s="209"/>
      <c r="XEY88" s="209"/>
      <c r="XEZ88" s="209"/>
      <c r="XFA88" s="209"/>
      <c r="XFB88" s="209"/>
      <c r="XFC88" s="209"/>
      <c r="XFD88" s="209"/>
    </row>
    <row r="89" spans="1:16384" s="181" customFormat="1" ht="13.5" x14ac:dyDescent="0.25">
      <c r="A89" s="1288" t="s">
        <v>1311</v>
      </c>
      <c r="B89" s="1289"/>
      <c r="C89" s="1289"/>
      <c r="D89" s="1289"/>
      <c r="E89" s="1289"/>
      <c r="F89" s="1289"/>
      <c r="G89" s="1289"/>
      <c r="H89" s="1289"/>
      <c r="I89" s="1289"/>
      <c r="J89" s="1289"/>
      <c r="K89" s="1289"/>
      <c r="L89" s="1289"/>
      <c r="M89" s="1289"/>
      <c r="N89" s="1289"/>
      <c r="O89" s="1289"/>
      <c r="P89" s="1289"/>
      <c r="Q89" s="1289"/>
      <c r="R89" s="1289"/>
      <c r="S89" s="1289"/>
      <c r="T89" s="1289"/>
      <c r="U89" s="1289"/>
      <c r="V89" s="1289"/>
      <c r="W89" s="1289"/>
      <c r="X89" s="1289"/>
      <c r="Y89" s="1289"/>
      <c r="Z89" s="1289"/>
      <c r="AA89" s="1289"/>
      <c r="AB89" s="1289"/>
      <c r="AC89" s="1289"/>
      <c r="AD89" s="1289"/>
      <c r="AE89" s="1289"/>
      <c r="AF89" s="1289"/>
      <c r="AG89" s="1289"/>
      <c r="AH89" s="1289"/>
      <c r="AI89" s="1289"/>
      <c r="AJ89" s="1289"/>
      <c r="AK89" s="1289"/>
      <c r="AL89" s="1289"/>
      <c r="AM89" s="1289"/>
      <c r="AN89" s="1289"/>
      <c r="AO89" s="1289"/>
      <c r="AP89" s="1289"/>
      <c r="AQ89" s="1289"/>
      <c r="AR89" s="1289"/>
      <c r="AS89" s="1289"/>
      <c r="AT89" s="1289"/>
      <c r="AU89" s="1289"/>
      <c r="AV89" s="1289"/>
      <c r="AW89" s="1289"/>
      <c r="AX89" s="1289"/>
      <c r="AY89" s="1289"/>
      <c r="AZ89" s="1289"/>
      <c r="BA89" s="1289"/>
      <c r="BB89" s="1289"/>
      <c r="BC89" s="209"/>
      <c r="BD89" s="209"/>
      <c r="BE89" s="209"/>
      <c r="BF89" s="209"/>
      <c r="BG89" s="209"/>
      <c r="BH89" s="209"/>
      <c r="BI89" s="209"/>
      <c r="BJ89" s="209"/>
      <c r="BK89" s="209"/>
      <c r="BL89" s="209"/>
      <c r="BM89" s="209"/>
      <c r="BN89" s="209"/>
      <c r="BO89" s="209"/>
      <c r="BP89" s="209"/>
      <c r="BQ89" s="209"/>
      <c r="BR89" s="209"/>
      <c r="BS89" s="209"/>
      <c r="BT89" s="209"/>
      <c r="BU89" s="209"/>
      <c r="BV89" s="209"/>
      <c r="BW89" s="209"/>
      <c r="BX89" s="209"/>
      <c r="BY89" s="209"/>
      <c r="BZ89" s="209"/>
      <c r="CA89" s="209"/>
      <c r="CB89" s="209"/>
      <c r="CC89" s="209"/>
      <c r="CD89" s="209"/>
      <c r="CE89" s="209"/>
      <c r="CF89" s="209"/>
      <c r="CG89" s="209"/>
      <c r="CH89" s="209"/>
      <c r="CI89" s="209"/>
      <c r="CJ89" s="209"/>
      <c r="CK89" s="209"/>
      <c r="CL89" s="209"/>
      <c r="CM89" s="209"/>
      <c r="CN89" s="209"/>
      <c r="CO89" s="209"/>
      <c r="CP89" s="209"/>
      <c r="CQ89" s="209"/>
      <c r="CR89" s="209"/>
      <c r="CS89" s="209"/>
      <c r="CT89" s="209"/>
      <c r="CU89" s="209"/>
      <c r="CV89" s="209"/>
      <c r="CW89" s="209"/>
      <c r="CX89" s="209"/>
      <c r="CY89" s="209"/>
      <c r="CZ89" s="209"/>
      <c r="DA89" s="209"/>
      <c r="DB89" s="209"/>
      <c r="DC89" s="209"/>
      <c r="DD89" s="209"/>
      <c r="DE89" s="209"/>
      <c r="DF89" s="209"/>
      <c r="DG89" s="209"/>
      <c r="DH89" s="209"/>
      <c r="DI89" s="209"/>
      <c r="DJ89" s="209"/>
      <c r="DK89" s="209"/>
      <c r="DL89" s="209"/>
      <c r="DM89" s="209"/>
      <c r="DN89" s="209"/>
      <c r="DO89" s="209"/>
      <c r="DP89" s="209"/>
      <c r="DQ89" s="209"/>
      <c r="DR89" s="209"/>
      <c r="DS89" s="209"/>
      <c r="DT89" s="209"/>
      <c r="DU89" s="209"/>
      <c r="DV89" s="209"/>
      <c r="DW89" s="209"/>
      <c r="DX89" s="209"/>
      <c r="DY89" s="209"/>
      <c r="DZ89" s="209"/>
      <c r="EA89" s="209"/>
      <c r="EB89" s="209"/>
      <c r="EC89" s="209"/>
      <c r="ED89" s="209"/>
      <c r="EE89" s="209"/>
      <c r="EF89" s="209"/>
      <c r="EG89" s="209"/>
      <c r="EH89" s="209"/>
      <c r="EI89" s="209"/>
      <c r="EJ89" s="209"/>
      <c r="EK89" s="209"/>
      <c r="EL89" s="209"/>
      <c r="EM89" s="209"/>
      <c r="EN89" s="209"/>
      <c r="EO89" s="209"/>
      <c r="EP89" s="209"/>
      <c r="EQ89" s="209"/>
      <c r="ER89" s="209"/>
      <c r="ES89" s="209"/>
      <c r="ET89" s="209"/>
      <c r="EU89" s="209"/>
      <c r="EV89" s="209"/>
      <c r="EW89" s="209"/>
      <c r="EX89" s="209"/>
      <c r="EY89" s="209"/>
      <c r="EZ89" s="209"/>
      <c r="FA89" s="209"/>
      <c r="FB89" s="209"/>
      <c r="FC89" s="209"/>
      <c r="FD89" s="209"/>
      <c r="FE89" s="209"/>
      <c r="FF89" s="209"/>
      <c r="FG89" s="209"/>
      <c r="FH89" s="209"/>
      <c r="FI89" s="209"/>
      <c r="FJ89" s="209"/>
      <c r="FK89" s="209"/>
      <c r="FL89" s="209"/>
      <c r="FM89" s="209"/>
      <c r="FN89" s="209"/>
      <c r="FO89" s="209"/>
      <c r="FP89" s="209"/>
      <c r="FQ89" s="209"/>
      <c r="FR89" s="209"/>
      <c r="FS89" s="209"/>
      <c r="FT89" s="209"/>
      <c r="FU89" s="209"/>
      <c r="FV89" s="209"/>
      <c r="FW89" s="209"/>
      <c r="FX89" s="209"/>
      <c r="FY89" s="209"/>
      <c r="FZ89" s="209"/>
      <c r="GA89" s="209"/>
      <c r="GB89" s="209"/>
      <c r="GC89" s="209"/>
      <c r="GD89" s="209"/>
      <c r="GE89" s="209"/>
      <c r="GF89" s="209"/>
      <c r="GG89" s="209"/>
      <c r="GH89" s="209"/>
      <c r="GI89" s="209"/>
      <c r="GJ89" s="209"/>
      <c r="GK89" s="209"/>
      <c r="GL89" s="209"/>
      <c r="GM89" s="209"/>
      <c r="GN89" s="209"/>
      <c r="GO89" s="209"/>
      <c r="GP89" s="209"/>
      <c r="GQ89" s="209"/>
      <c r="GR89" s="209"/>
      <c r="GS89" s="209"/>
      <c r="GT89" s="209"/>
      <c r="GU89" s="209"/>
      <c r="GV89" s="209"/>
      <c r="GW89" s="209"/>
      <c r="GX89" s="209"/>
      <c r="GY89" s="209"/>
      <c r="GZ89" s="209"/>
      <c r="HA89" s="209"/>
      <c r="HB89" s="209"/>
      <c r="HC89" s="209"/>
      <c r="HD89" s="209"/>
      <c r="HE89" s="209"/>
      <c r="HF89" s="209"/>
      <c r="HG89" s="209"/>
      <c r="HH89" s="209"/>
      <c r="HI89" s="209"/>
      <c r="HJ89" s="209"/>
      <c r="HK89" s="209"/>
      <c r="HL89" s="209"/>
      <c r="HM89" s="209"/>
      <c r="HN89" s="209"/>
      <c r="HO89" s="209"/>
      <c r="HP89" s="209"/>
      <c r="HQ89" s="209"/>
      <c r="HR89" s="209"/>
      <c r="HS89" s="209"/>
      <c r="HT89" s="209"/>
      <c r="HU89" s="209"/>
      <c r="HV89" s="209"/>
      <c r="HW89" s="209"/>
      <c r="HX89" s="209"/>
      <c r="HY89" s="209"/>
      <c r="HZ89" s="209"/>
      <c r="IA89" s="209"/>
      <c r="IB89" s="209"/>
      <c r="IC89" s="209"/>
      <c r="ID89" s="209"/>
      <c r="IE89" s="209"/>
      <c r="IF89" s="209"/>
      <c r="IG89" s="209"/>
      <c r="IH89" s="209"/>
      <c r="II89" s="209"/>
      <c r="IJ89" s="209"/>
      <c r="IK89" s="209"/>
      <c r="IL89" s="209"/>
      <c r="IM89" s="209"/>
      <c r="IN89" s="209"/>
      <c r="IO89" s="209"/>
      <c r="IP89" s="209"/>
      <c r="IQ89" s="209"/>
      <c r="IR89" s="209"/>
      <c r="IS89" s="209"/>
      <c r="IT89" s="209"/>
      <c r="IU89" s="209"/>
      <c r="IV89" s="209"/>
      <c r="IW89" s="209"/>
      <c r="IX89" s="209"/>
      <c r="IY89" s="209"/>
      <c r="IZ89" s="209"/>
      <c r="JA89" s="209"/>
      <c r="JB89" s="209"/>
      <c r="JC89" s="209"/>
      <c r="JD89" s="209"/>
      <c r="JE89" s="209"/>
      <c r="JF89" s="209"/>
      <c r="JG89" s="209"/>
      <c r="JH89" s="209"/>
      <c r="JI89" s="209"/>
      <c r="JJ89" s="209"/>
      <c r="JK89" s="209"/>
      <c r="JL89" s="209"/>
      <c r="JM89" s="209"/>
      <c r="JN89" s="209"/>
      <c r="JO89" s="209"/>
      <c r="JP89" s="209"/>
      <c r="JQ89" s="209"/>
      <c r="JR89" s="209"/>
      <c r="JS89" s="209"/>
      <c r="JT89" s="209"/>
      <c r="JU89" s="209"/>
      <c r="JV89" s="209"/>
      <c r="JW89" s="209"/>
      <c r="JX89" s="209"/>
      <c r="JY89" s="209"/>
      <c r="JZ89" s="209"/>
      <c r="KA89" s="209"/>
      <c r="KB89" s="209"/>
      <c r="KC89" s="209"/>
      <c r="KD89" s="209"/>
      <c r="KE89" s="209"/>
      <c r="KF89" s="209"/>
      <c r="KG89" s="209"/>
      <c r="KH89" s="209"/>
      <c r="KI89" s="209"/>
      <c r="KJ89" s="209"/>
      <c r="KK89" s="209"/>
      <c r="KL89" s="209"/>
      <c r="KM89" s="209"/>
      <c r="KN89" s="209"/>
      <c r="KO89" s="209"/>
      <c r="KP89" s="209"/>
      <c r="KQ89" s="209"/>
      <c r="KR89" s="209"/>
      <c r="KS89" s="209"/>
      <c r="KT89" s="209"/>
      <c r="KU89" s="209"/>
      <c r="KV89" s="209"/>
      <c r="KW89" s="209"/>
      <c r="KX89" s="209"/>
      <c r="KY89" s="209"/>
      <c r="KZ89" s="209"/>
      <c r="LA89" s="209"/>
      <c r="LB89" s="209"/>
      <c r="LC89" s="209"/>
      <c r="LD89" s="209"/>
      <c r="LE89" s="209"/>
      <c r="LF89" s="209"/>
      <c r="LG89" s="209"/>
      <c r="LH89" s="209"/>
      <c r="LI89" s="209"/>
      <c r="LJ89" s="209"/>
      <c r="LK89" s="209"/>
      <c r="LL89" s="209"/>
      <c r="LM89" s="209"/>
      <c r="LN89" s="209"/>
      <c r="LO89" s="209"/>
      <c r="LP89" s="209"/>
      <c r="LQ89" s="209"/>
      <c r="LR89" s="209"/>
      <c r="LS89" s="209"/>
      <c r="LT89" s="209"/>
      <c r="LU89" s="209"/>
      <c r="LV89" s="209"/>
      <c r="LW89" s="209"/>
      <c r="LX89" s="209"/>
      <c r="LY89" s="209"/>
      <c r="LZ89" s="209"/>
      <c r="MA89" s="209"/>
      <c r="MB89" s="209"/>
      <c r="MC89" s="209"/>
      <c r="MD89" s="209"/>
      <c r="ME89" s="209"/>
      <c r="MF89" s="209"/>
      <c r="MG89" s="209"/>
      <c r="MH89" s="209"/>
      <c r="MI89" s="209"/>
      <c r="MJ89" s="209"/>
      <c r="MK89" s="209"/>
      <c r="ML89" s="209"/>
      <c r="MM89" s="209"/>
      <c r="MN89" s="209"/>
      <c r="MO89" s="209"/>
      <c r="MP89" s="209"/>
      <c r="MQ89" s="209"/>
      <c r="MR89" s="209"/>
      <c r="MS89" s="209"/>
      <c r="MT89" s="209"/>
      <c r="MU89" s="209"/>
      <c r="MV89" s="209"/>
      <c r="MW89" s="209"/>
      <c r="MX89" s="209"/>
      <c r="MY89" s="209"/>
      <c r="MZ89" s="209"/>
      <c r="NA89" s="209"/>
      <c r="NB89" s="209"/>
      <c r="NC89" s="209"/>
      <c r="ND89" s="209"/>
      <c r="NE89" s="209"/>
      <c r="NF89" s="209"/>
      <c r="NG89" s="209"/>
      <c r="NH89" s="209"/>
      <c r="NI89" s="209"/>
      <c r="NJ89" s="209"/>
      <c r="NK89" s="209"/>
      <c r="NL89" s="209"/>
      <c r="NM89" s="209"/>
      <c r="NN89" s="209"/>
      <c r="NO89" s="209"/>
      <c r="NP89" s="209"/>
      <c r="NQ89" s="209"/>
      <c r="NR89" s="209"/>
      <c r="NS89" s="209"/>
      <c r="NT89" s="209"/>
      <c r="NU89" s="209"/>
      <c r="NV89" s="209"/>
      <c r="NW89" s="209"/>
      <c r="NX89" s="209"/>
      <c r="NY89" s="209"/>
      <c r="NZ89" s="209"/>
      <c r="OA89" s="209"/>
      <c r="OB89" s="209"/>
      <c r="OC89" s="209"/>
      <c r="OD89" s="209"/>
      <c r="OE89" s="209"/>
      <c r="OF89" s="209"/>
      <c r="OG89" s="209"/>
      <c r="OH89" s="209"/>
      <c r="OI89" s="209"/>
      <c r="OJ89" s="209"/>
      <c r="OK89" s="209"/>
      <c r="OL89" s="209"/>
      <c r="OM89" s="209"/>
      <c r="ON89" s="209"/>
      <c r="OO89" s="209"/>
      <c r="OP89" s="209"/>
      <c r="OQ89" s="209"/>
      <c r="OR89" s="209"/>
      <c r="OS89" s="209"/>
      <c r="OT89" s="209"/>
      <c r="OU89" s="209"/>
      <c r="OV89" s="209"/>
      <c r="OW89" s="209"/>
      <c r="OX89" s="209"/>
      <c r="OY89" s="209"/>
      <c r="OZ89" s="209"/>
      <c r="PA89" s="209"/>
      <c r="PB89" s="209"/>
      <c r="PC89" s="209"/>
      <c r="PD89" s="209"/>
      <c r="PE89" s="209"/>
      <c r="PF89" s="209"/>
      <c r="PG89" s="209"/>
      <c r="PH89" s="209"/>
      <c r="PI89" s="209"/>
      <c r="PJ89" s="209"/>
      <c r="PK89" s="209"/>
      <c r="PL89" s="209"/>
      <c r="PM89" s="209"/>
      <c r="PN89" s="209"/>
      <c r="PO89" s="209"/>
      <c r="PP89" s="209"/>
      <c r="PQ89" s="209"/>
      <c r="PR89" s="209"/>
      <c r="PS89" s="209"/>
      <c r="PT89" s="209"/>
      <c r="PU89" s="209"/>
      <c r="PV89" s="209"/>
      <c r="PW89" s="209"/>
      <c r="PX89" s="209"/>
      <c r="PY89" s="209"/>
      <c r="PZ89" s="209"/>
      <c r="QA89" s="209"/>
      <c r="QB89" s="209"/>
      <c r="QC89" s="209"/>
      <c r="QD89" s="209"/>
      <c r="QE89" s="209"/>
      <c r="QF89" s="209"/>
      <c r="QG89" s="209"/>
      <c r="QH89" s="209"/>
      <c r="QI89" s="209"/>
      <c r="QJ89" s="209"/>
      <c r="QK89" s="209"/>
      <c r="QL89" s="209"/>
      <c r="QM89" s="209"/>
      <c r="QN89" s="209"/>
      <c r="QO89" s="209"/>
      <c r="QP89" s="209"/>
      <c r="QQ89" s="209"/>
      <c r="QR89" s="209"/>
      <c r="QS89" s="209"/>
      <c r="QT89" s="209"/>
      <c r="QU89" s="209"/>
      <c r="QV89" s="209"/>
      <c r="QW89" s="209"/>
      <c r="QX89" s="209"/>
      <c r="QY89" s="209"/>
      <c r="QZ89" s="209"/>
      <c r="RA89" s="209"/>
      <c r="RB89" s="209"/>
      <c r="RC89" s="209"/>
      <c r="RD89" s="209"/>
      <c r="RE89" s="209"/>
      <c r="RF89" s="209"/>
      <c r="RG89" s="209"/>
      <c r="RH89" s="209"/>
      <c r="RI89" s="209"/>
      <c r="RJ89" s="209"/>
      <c r="RK89" s="209"/>
      <c r="RL89" s="209"/>
      <c r="RM89" s="209"/>
      <c r="RN89" s="209"/>
      <c r="RO89" s="209"/>
      <c r="RP89" s="209"/>
      <c r="RQ89" s="209"/>
      <c r="RR89" s="209"/>
      <c r="RS89" s="209"/>
      <c r="RT89" s="209"/>
      <c r="RU89" s="209"/>
      <c r="RV89" s="209"/>
      <c r="RW89" s="209"/>
      <c r="RX89" s="209"/>
      <c r="RY89" s="209"/>
      <c r="RZ89" s="209"/>
      <c r="SA89" s="209"/>
      <c r="SB89" s="209"/>
      <c r="SC89" s="209"/>
      <c r="SD89" s="209"/>
      <c r="SE89" s="209"/>
      <c r="SF89" s="209"/>
      <c r="SG89" s="209"/>
      <c r="SH89" s="209"/>
      <c r="SI89" s="209"/>
      <c r="SJ89" s="209"/>
      <c r="SK89" s="209"/>
      <c r="SL89" s="209"/>
      <c r="SM89" s="209"/>
      <c r="SN89" s="209"/>
      <c r="SO89" s="209"/>
      <c r="SP89" s="209"/>
      <c r="SQ89" s="209"/>
      <c r="SR89" s="209"/>
      <c r="SS89" s="209"/>
      <c r="ST89" s="209"/>
      <c r="SU89" s="209"/>
      <c r="SV89" s="209"/>
      <c r="SW89" s="209"/>
      <c r="SX89" s="209"/>
      <c r="SY89" s="209"/>
      <c r="SZ89" s="209"/>
      <c r="TA89" s="209"/>
      <c r="TB89" s="209"/>
      <c r="TC89" s="209"/>
      <c r="TD89" s="209"/>
      <c r="TE89" s="209"/>
      <c r="TF89" s="209"/>
      <c r="TG89" s="209"/>
      <c r="TH89" s="209"/>
      <c r="TI89" s="209"/>
      <c r="TJ89" s="209"/>
      <c r="TK89" s="209"/>
      <c r="TL89" s="209"/>
      <c r="TM89" s="209"/>
      <c r="TN89" s="209"/>
      <c r="TO89" s="209"/>
      <c r="TP89" s="209"/>
      <c r="TQ89" s="209"/>
      <c r="TR89" s="209"/>
      <c r="TS89" s="209"/>
      <c r="TT89" s="209"/>
      <c r="TU89" s="209"/>
      <c r="TV89" s="209"/>
      <c r="TW89" s="209"/>
      <c r="TX89" s="209"/>
      <c r="TY89" s="209"/>
      <c r="TZ89" s="209"/>
      <c r="UA89" s="209"/>
      <c r="UB89" s="209"/>
      <c r="UC89" s="209"/>
      <c r="UD89" s="209"/>
      <c r="UE89" s="209"/>
      <c r="UF89" s="209"/>
      <c r="UG89" s="209"/>
      <c r="UH89" s="209"/>
      <c r="UI89" s="209"/>
      <c r="UJ89" s="209"/>
      <c r="UK89" s="209"/>
      <c r="UL89" s="209"/>
      <c r="UM89" s="209"/>
      <c r="UN89" s="209"/>
      <c r="UO89" s="209"/>
      <c r="UP89" s="209"/>
      <c r="UQ89" s="209"/>
      <c r="UR89" s="209"/>
      <c r="US89" s="209"/>
      <c r="UT89" s="209"/>
      <c r="UU89" s="209"/>
      <c r="UV89" s="209"/>
      <c r="UW89" s="209"/>
      <c r="UX89" s="209"/>
      <c r="UY89" s="209"/>
      <c r="UZ89" s="209"/>
      <c r="VA89" s="209"/>
      <c r="VB89" s="209"/>
      <c r="VC89" s="209"/>
      <c r="VD89" s="209"/>
      <c r="VE89" s="209"/>
      <c r="VF89" s="209"/>
      <c r="VG89" s="209"/>
      <c r="VH89" s="209"/>
      <c r="VI89" s="209"/>
      <c r="VJ89" s="209"/>
      <c r="VK89" s="209"/>
      <c r="VL89" s="209"/>
      <c r="VM89" s="209"/>
      <c r="VN89" s="209"/>
      <c r="VO89" s="209"/>
      <c r="VP89" s="209"/>
      <c r="VQ89" s="209"/>
      <c r="VR89" s="209"/>
      <c r="VS89" s="209"/>
      <c r="VT89" s="209"/>
      <c r="VU89" s="209"/>
      <c r="VV89" s="209"/>
      <c r="VW89" s="209"/>
      <c r="VX89" s="209"/>
      <c r="VY89" s="209"/>
      <c r="VZ89" s="209"/>
      <c r="WA89" s="209"/>
      <c r="WB89" s="209"/>
      <c r="WC89" s="209"/>
      <c r="WD89" s="209"/>
      <c r="WE89" s="209"/>
      <c r="WF89" s="209"/>
      <c r="WG89" s="209"/>
      <c r="WH89" s="209"/>
      <c r="WI89" s="209"/>
      <c r="WJ89" s="209"/>
      <c r="WK89" s="209"/>
      <c r="WL89" s="209"/>
      <c r="WM89" s="209"/>
      <c r="WN89" s="209"/>
      <c r="WO89" s="209"/>
      <c r="WP89" s="209"/>
      <c r="WQ89" s="209"/>
      <c r="WR89" s="209"/>
      <c r="WS89" s="209"/>
      <c r="WT89" s="209"/>
      <c r="WU89" s="209"/>
      <c r="WV89" s="209"/>
      <c r="WW89" s="209"/>
      <c r="WX89" s="209"/>
      <c r="WY89" s="209"/>
      <c r="WZ89" s="209"/>
      <c r="XA89" s="209"/>
      <c r="XB89" s="209"/>
      <c r="XC89" s="209"/>
      <c r="XD89" s="209"/>
      <c r="XE89" s="209"/>
      <c r="XF89" s="209"/>
      <c r="XG89" s="209"/>
      <c r="XH89" s="209"/>
      <c r="XI89" s="209"/>
      <c r="XJ89" s="209"/>
      <c r="XK89" s="209"/>
      <c r="XL89" s="209"/>
      <c r="XM89" s="209"/>
      <c r="XN89" s="209"/>
      <c r="XO89" s="209"/>
      <c r="XP89" s="209"/>
      <c r="XQ89" s="209"/>
      <c r="XR89" s="209"/>
      <c r="XS89" s="209"/>
      <c r="XT89" s="209"/>
      <c r="XU89" s="209"/>
      <c r="XV89" s="209"/>
      <c r="XW89" s="209"/>
      <c r="XX89" s="209"/>
      <c r="XY89" s="209"/>
      <c r="XZ89" s="209"/>
      <c r="YA89" s="209"/>
      <c r="YB89" s="209"/>
      <c r="YC89" s="209"/>
      <c r="YD89" s="209"/>
      <c r="YE89" s="209"/>
      <c r="YF89" s="209"/>
      <c r="YG89" s="209"/>
      <c r="YH89" s="209"/>
      <c r="YI89" s="209"/>
      <c r="YJ89" s="209"/>
      <c r="YK89" s="209"/>
      <c r="YL89" s="209"/>
      <c r="YM89" s="209"/>
      <c r="YN89" s="209"/>
      <c r="YO89" s="209"/>
      <c r="YP89" s="209"/>
      <c r="YQ89" s="209"/>
      <c r="YR89" s="209"/>
      <c r="YS89" s="209"/>
      <c r="YT89" s="209"/>
      <c r="YU89" s="209"/>
      <c r="YV89" s="209"/>
      <c r="YW89" s="209"/>
      <c r="YX89" s="209"/>
      <c r="YY89" s="209"/>
      <c r="YZ89" s="209"/>
      <c r="ZA89" s="209"/>
      <c r="ZB89" s="209"/>
      <c r="ZC89" s="209"/>
      <c r="ZD89" s="209"/>
      <c r="ZE89" s="209"/>
      <c r="ZF89" s="209"/>
      <c r="ZG89" s="209"/>
      <c r="ZH89" s="209"/>
      <c r="ZI89" s="209"/>
      <c r="ZJ89" s="209"/>
      <c r="ZK89" s="209"/>
      <c r="ZL89" s="209"/>
      <c r="ZM89" s="209"/>
      <c r="ZN89" s="209"/>
      <c r="ZO89" s="209"/>
      <c r="ZP89" s="209"/>
      <c r="ZQ89" s="209"/>
      <c r="ZR89" s="209"/>
      <c r="ZS89" s="209"/>
      <c r="ZT89" s="209"/>
      <c r="ZU89" s="209"/>
      <c r="ZV89" s="209"/>
      <c r="ZW89" s="209"/>
      <c r="ZX89" s="209"/>
      <c r="ZY89" s="209"/>
      <c r="ZZ89" s="209"/>
      <c r="AAA89" s="209"/>
      <c r="AAB89" s="209"/>
      <c r="AAC89" s="209"/>
      <c r="AAD89" s="209"/>
      <c r="AAE89" s="209"/>
      <c r="AAF89" s="209"/>
      <c r="AAG89" s="209"/>
      <c r="AAH89" s="209"/>
      <c r="AAI89" s="209"/>
      <c r="AAJ89" s="209"/>
      <c r="AAK89" s="209"/>
      <c r="AAL89" s="209"/>
      <c r="AAM89" s="209"/>
      <c r="AAN89" s="209"/>
      <c r="AAO89" s="209"/>
      <c r="AAP89" s="209"/>
      <c r="AAQ89" s="209"/>
      <c r="AAR89" s="209"/>
      <c r="AAS89" s="209"/>
      <c r="AAT89" s="209"/>
      <c r="AAU89" s="209"/>
      <c r="AAV89" s="209"/>
      <c r="AAW89" s="209"/>
      <c r="AAX89" s="209"/>
      <c r="AAY89" s="209"/>
      <c r="AAZ89" s="209"/>
      <c r="ABA89" s="209"/>
      <c r="ABB89" s="209"/>
      <c r="ABC89" s="209"/>
      <c r="ABD89" s="209"/>
      <c r="ABE89" s="209"/>
      <c r="ABF89" s="209"/>
      <c r="ABG89" s="209"/>
      <c r="ABH89" s="209"/>
      <c r="ABI89" s="209"/>
      <c r="ABJ89" s="209"/>
      <c r="ABK89" s="209"/>
      <c r="ABL89" s="209"/>
      <c r="ABM89" s="209"/>
      <c r="ABN89" s="209"/>
      <c r="ABO89" s="209"/>
      <c r="ABP89" s="209"/>
      <c r="ABQ89" s="209"/>
      <c r="ABR89" s="209"/>
      <c r="ABS89" s="209"/>
      <c r="ABT89" s="209"/>
      <c r="ABU89" s="209"/>
      <c r="ABV89" s="209"/>
      <c r="ABW89" s="209"/>
      <c r="ABX89" s="209"/>
      <c r="ABY89" s="209"/>
      <c r="ABZ89" s="209"/>
      <c r="ACA89" s="209"/>
      <c r="ACB89" s="209"/>
      <c r="ACC89" s="209"/>
      <c r="ACD89" s="209"/>
      <c r="ACE89" s="209"/>
      <c r="ACF89" s="209"/>
      <c r="ACG89" s="209"/>
      <c r="ACH89" s="209"/>
      <c r="ACI89" s="209"/>
      <c r="ACJ89" s="209"/>
      <c r="ACK89" s="209"/>
      <c r="ACL89" s="209"/>
      <c r="ACM89" s="209"/>
      <c r="ACN89" s="209"/>
      <c r="ACO89" s="209"/>
      <c r="ACP89" s="209"/>
      <c r="ACQ89" s="209"/>
      <c r="ACR89" s="209"/>
      <c r="ACS89" s="209"/>
      <c r="ACT89" s="209"/>
      <c r="ACU89" s="209"/>
      <c r="ACV89" s="209"/>
      <c r="ACW89" s="209"/>
      <c r="ACX89" s="209"/>
      <c r="ACY89" s="209"/>
      <c r="ACZ89" s="209"/>
      <c r="ADA89" s="209"/>
      <c r="ADB89" s="209"/>
      <c r="ADC89" s="209"/>
      <c r="ADD89" s="209"/>
      <c r="ADE89" s="209"/>
      <c r="ADF89" s="209"/>
      <c r="ADG89" s="209"/>
      <c r="ADH89" s="209"/>
      <c r="ADI89" s="209"/>
      <c r="ADJ89" s="209"/>
      <c r="ADK89" s="209"/>
      <c r="ADL89" s="209"/>
      <c r="ADM89" s="209"/>
      <c r="ADN89" s="209"/>
      <c r="ADO89" s="209"/>
      <c r="ADP89" s="209"/>
      <c r="ADQ89" s="209"/>
      <c r="ADR89" s="209"/>
      <c r="ADS89" s="209"/>
      <c r="ADT89" s="209"/>
      <c r="ADU89" s="209"/>
      <c r="ADV89" s="209"/>
      <c r="ADW89" s="209"/>
      <c r="ADX89" s="209"/>
      <c r="ADY89" s="209"/>
      <c r="ADZ89" s="209"/>
      <c r="AEA89" s="209"/>
      <c r="AEB89" s="209"/>
      <c r="AEC89" s="209"/>
      <c r="AED89" s="209"/>
      <c r="AEE89" s="209"/>
      <c r="AEF89" s="209"/>
      <c r="AEG89" s="209"/>
      <c r="AEH89" s="209"/>
      <c r="AEI89" s="209"/>
      <c r="AEJ89" s="209"/>
      <c r="AEK89" s="209"/>
      <c r="AEL89" s="209"/>
      <c r="AEM89" s="209"/>
      <c r="AEN89" s="209"/>
      <c r="AEO89" s="209"/>
      <c r="AEP89" s="209"/>
      <c r="AEQ89" s="209"/>
      <c r="AER89" s="209"/>
      <c r="AES89" s="209"/>
      <c r="AET89" s="209"/>
      <c r="AEU89" s="209"/>
      <c r="AEV89" s="209"/>
      <c r="AEW89" s="209"/>
      <c r="AEX89" s="209"/>
      <c r="AEY89" s="209"/>
      <c r="AEZ89" s="209"/>
      <c r="AFA89" s="209"/>
      <c r="AFB89" s="209"/>
      <c r="AFC89" s="209"/>
      <c r="AFD89" s="209"/>
      <c r="AFE89" s="209"/>
      <c r="AFF89" s="209"/>
      <c r="AFG89" s="209"/>
      <c r="AFH89" s="209"/>
      <c r="AFI89" s="209"/>
      <c r="AFJ89" s="209"/>
      <c r="AFK89" s="209"/>
      <c r="AFL89" s="209"/>
      <c r="AFM89" s="209"/>
      <c r="AFN89" s="209"/>
      <c r="AFO89" s="209"/>
      <c r="AFP89" s="209"/>
      <c r="AFQ89" s="209"/>
      <c r="AFR89" s="209"/>
      <c r="AFS89" s="209"/>
      <c r="AFT89" s="209"/>
      <c r="AFU89" s="209"/>
      <c r="AFV89" s="209"/>
      <c r="AFW89" s="209"/>
      <c r="AFX89" s="209"/>
      <c r="AFY89" s="209"/>
      <c r="AFZ89" s="209"/>
      <c r="AGA89" s="209"/>
      <c r="AGB89" s="209"/>
      <c r="AGC89" s="209"/>
      <c r="AGD89" s="209"/>
      <c r="AGE89" s="209"/>
      <c r="AGF89" s="209"/>
      <c r="AGG89" s="209"/>
      <c r="AGH89" s="209"/>
      <c r="AGI89" s="209"/>
      <c r="AGJ89" s="209"/>
      <c r="AGK89" s="209"/>
      <c r="AGL89" s="209"/>
      <c r="AGM89" s="209"/>
      <c r="AGN89" s="209"/>
      <c r="AGO89" s="209"/>
      <c r="AGP89" s="209"/>
      <c r="AGQ89" s="209"/>
      <c r="AGR89" s="209"/>
      <c r="AGS89" s="209"/>
      <c r="AGT89" s="209"/>
      <c r="AGU89" s="209"/>
      <c r="AGV89" s="209"/>
      <c r="AGW89" s="209"/>
      <c r="AGX89" s="209"/>
      <c r="AGY89" s="209"/>
      <c r="AGZ89" s="209"/>
      <c r="AHA89" s="209"/>
      <c r="AHB89" s="209"/>
      <c r="AHC89" s="209"/>
      <c r="AHD89" s="209"/>
      <c r="AHE89" s="209"/>
      <c r="AHF89" s="209"/>
      <c r="AHG89" s="209"/>
      <c r="AHH89" s="209"/>
      <c r="AHI89" s="209"/>
      <c r="AHJ89" s="209"/>
      <c r="AHK89" s="209"/>
      <c r="AHL89" s="209"/>
      <c r="AHM89" s="209"/>
      <c r="AHN89" s="209"/>
      <c r="AHO89" s="209"/>
      <c r="AHP89" s="209"/>
      <c r="AHQ89" s="209"/>
      <c r="AHR89" s="209"/>
      <c r="AHS89" s="209"/>
      <c r="AHT89" s="209"/>
      <c r="AHU89" s="209"/>
      <c r="AHV89" s="209"/>
      <c r="AHW89" s="209"/>
      <c r="AHX89" s="209"/>
      <c r="AHY89" s="209"/>
      <c r="AHZ89" s="209"/>
      <c r="AIA89" s="209"/>
      <c r="AIB89" s="209"/>
      <c r="AIC89" s="209"/>
      <c r="AID89" s="209"/>
      <c r="AIE89" s="209"/>
      <c r="AIF89" s="209"/>
      <c r="AIG89" s="209"/>
      <c r="AIH89" s="209"/>
      <c r="AII89" s="209"/>
      <c r="AIJ89" s="209"/>
      <c r="AIK89" s="209"/>
      <c r="AIL89" s="209"/>
      <c r="AIM89" s="209"/>
      <c r="AIN89" s="209"/>
      <c r="AIO89" s="209"/>
      <c r="AIP89" s="209"/>
      <c r="AIQ89" s="209"/>
      <c r="AIR89" s="209"/>
      <c r="AIS89" s="209"/>
      <c r="AIT89" s="209"/>
      <c r="AIU89" s="209"/>
      <c r="AIV89" s="209"/>
      <c r="AIW89" s="209"/>
      <c r="AIX89" s="209"/>
      <c r="AIY89" s="209"/>
      <c r="AIZ89" s="209"/>
      <c r="AJA89" s="209"/>
      <c r="AJB89" s="209"/>
      <c r="AJC89" s="209"/>
      <c r="AJD89" s="209"/>
      <c r="AJE89" s="209"/>
      <c r="AJF89" s="209"/>
      <c r="AJG89" s="209"/>
      <c r="AJH89" s="209"/>
      <c r="AJI89" s="209"/>
      <c r="AJJ89" s="209"/>
      <c r="AJK89" s="209"/>
      <c r="AJL89" s="209"/>
      <c r="AJM89" s="209"/>
      <c r="AJN89" s="209"/>
      <c r="AJO89" s="209"/>
      <c r="AJP89" s="209"/>
      <c r="AJQ89" s="209"/>
      <c r="AJR89" s="209"/>
      <c r="AJS89" s="209"/>
      <c r="AJT89" s="209"/>
      <c r="AJU89" s="209"/>
      <c r="AJV89" s="209"/>
      <c r="AJW89" s="209"/>
      <c r="AJX89" s="209"/>
      <c r="AJY89" s="209"/>
      <c r="AJZ89" s="209"/>
      <c r="AKA89" s="209"/>
      <c r="AKB89" s="209"/>
      <c r="AKC89" s="209"/>
      <c r="AKD89" s="209"/>
      <c r="AKE89" s="209"/>
      <c r="AKF89" s="209"/>
      <c r="AKG89" s="209"/>
      <c r="AKH89" s="209"/>
      <c r="AKI89" s="209"/>
      <c r="AKJ89" s="209"/>
      <c r="AKK89" s="209"/>
      <c r="AKL89" s="209"/>
      <c r="AKM89" s="209"/>
      <c r="AKN89" s="209"/>
      <c r="AKO89" s="209"/>
      <c r="AKP89" s="209"/>
      <c r="AKQ89" s="209"/>
      <c r="AKR89" s="209"/>
      <c r="AKS89" s="209"/>
      <c r="AKT89" s="209"/>
      <c r="AKU89" s="209"/>
      <c r="AKV89" s="209"/>
      <c r="AKW89" s="209"/>
      <c r="AKX89" s="209"/>
      <c r="AKY89" s="209"/>
      <c r="AKZ89" s="209"/>
      <c r="ALA89" s="209"/>
      <c r="ALB89" s="209"/>
      <c r="ALC89" s="209"/>
      <c r="ALD89" s="209"/>
      <c r="ALE89" s="209"/>
      <c r="ALF89" s="209"/>
      <c r="ALG89" s="209"/>
      <c r="ALH89" s="209"/>
      <c r="ALI89" s="209"/>
      <c r="ALJ89" s="209"/>
      <c r="ALK89" s="209"/>
      <c r="ALL89" s="209"/>
      <c r="ALM89" s="209"/>
      <c r="ALN89" s="209"/>
      <c r="ALO89" s="209"/>
      <c r="ALP89" s="209"/>
      <c r="ALQ89" s="209"/>
      <c r="ALR89" s="209"/>
      <c r="ALS89" s="209"/>
      <c r="ALT89" s="209"/>
      <c r="ALU89" s="209"/>
      <c r="ALV89" s="209"/>
      <c r="ALW89" s="209"/>
      <c r="ALX89" s="209"/>
      <c r="ALY89" s="209"/>
      <c r="ALZ89" s="209"/>
      <c r="AMA89" s="209"/>
      <c r="AMB89" s="209"/>
      <c r="AMC89" s="209"/>
      <c r="AMD89" s="209"/>
      <c r="AME89" s="209"/>
      <c r="AMF89" s="209"/>
      <c r="AMG89" s="209"/>
      <c r="AMH89" s="209"/>
      <c r="AMI89" s="209"/>
      <c r="AMJ89" s="209"/>
      <c r="AMK89" s="209"/>
      <c r="AML89" s="209"/>
      <c r="AMM89" s="209"/>
      <c r="AMN89" s="209"/>
      <c r="AMO89" s="209"/>
      <c r="AMP89" s="209"/>
      <c r="AMQ89" s="209"/>
      <c r="AMR89" s="209"/>
      <c r="AMS89" s="209"/>
      <c r="AMT89" s="209"/>
      <c r="AMU89" s="209"/>
      <c r="AMV89" s="209"/>
      <c r="AMW89" s="209"/>
      <c r="AMX89" s="209"/>
      <c r="AMY89" s="209"/>
      <c r="AMZ89" s="209"/>
      <c r="ANA89" s="209"/>
      <c r="ANB89" s="209"/>
      <c r="ANC89" s="209"/>
      <c r="AND89" s="209"/>
      <c r="ANE89" s="209"/>
      <c r="ANF89" s="209"/>
      <c r="ANG89" s="209"/>
      <c r="ANH89" s="209"/>
      <c r="ANI89" s="209"/>
      <c r="ANJ89" s="209"/>
      <c r="ANK89" s="209"/>
      <c r="ANL89" s="209"/>
      <c r="ANM89" s="209"/>
      <c r="ANN89" s="209"/>
      <c r="ANO89" s="209"/>
      <c r="ANP89" s="209"/>
      <c r="ANQ89" s="209"/>
      <c r="ANR89" s="209"/>
      <c r="ANS89" s="209"/>
      <c r="ANT89" s="209"/>
      <c r="ANU89" s="209"/>
      <c r="ANV89" s="209"/>
      <c r="ANW89" s="209"/>
      <c r="ANX89" s="209"/>
      <c r="ANY89" s="209"/>
      <c r="ANZ89" s="209"/>
      <c r="AOA89" s="209"/>
      <c r="AOB89" s="209"/>
      <c r="AOC89" s="209"/>
      <c r="AOD89" s="209"/>
      <c r="AOE89" s="209"/>
      <c r="AOF89" s="209"/>
      <c r="AOG89" s="209"/>
      <c r="AOH89" s="209"/>
      <c r="AOI89" s="209"/>
      <c r="AOJ89" s="209"/>
      <c r="AOK89" s="209"/>
      <c r="AOL89" s="209"/>
      <c r="AOM89" s="209"/>
      <c r="AON89" s="209"/>
      <c r="AOO89" s="209"/>
      <c r="AOP89" s="209"/>
      <c r="AOQ89" s="209"/>
      <c r="AOR89" s="209"/>
      <c r="AOS89" s="209"/>
      <c r="AOT89" s="209"/>
      <c r="AOU89" s="209"/>
      <c r="AOV89" s="209"/>
      <c r="AOW89" s="209"/>
      <c r="AOX89" s="209"/>
      <c r="AOY89" s="209"/>
      <c r="AOZ89" s="209"/>
      <c r="APA89" s="209"/>
      <c r="APB89" s="209"/>
      <c r="APC89" s="209"/>
      <c r="APD89" s="209"/>
      <c r="APE89" s="209"/>
      <c r="APF89" s="209"/>
      <c r="APG89" s="209"/>
      <c r="APH89" s="209"/>
      <c r="API89" s="209"/>
      <c r="APJ89" s="209"/>
      <c r="APK89" s="209"/>
      <c r="APL89" s="209"/>
      <c r="APM89" s="209"/>
      <c r="APN89" s="209"/>
      <c r="APO89" s="209"/>
      <c r="APP89" s="209"/>
      <c r="APQ89" s="209"/>
      <c r="APR89" s="209"/>
      <c r="APS89" s="209"/>
      <c r="APT89" s="209"/>
      <c r="APU89" s="209"/>
      <c r="APV89" s="209"/>
      <c r="APW89" s="209"/>
      <c r="APX89" s="209"/>
      <c r="APY89" s="209"/>
      <c r="APZ89" s="209"/>
      <c r="AQA89" s="209"/>
      <c r="AQB89" s="209"/>
      <c r="AQC89" s="209"/>
      <c r="AQD89" s="209"/>
      <c r="AQE89" s="209"/>
      <c r="AQF89" s="209"/>
      <c r="AQG89" s="209"/>
      <c r="AQH89" s="209"/>
      <c r="AQI89" s="209"/>
      <c r="AQJ89" s="209"/>
      <c r="AQK89" s="209"/>
      <c r="AQL89" s="209"/>
      <c r="AQM89" s="209"/>
      <c r="AQN89" s="209"/>
      <c r="AQO89" s="209"/>
      <c r="AQP89" s="209"/>
      <c r="AQQ89" s="209"/>
      <c r="AQR89" s="209"/>
      <c r="AQS89" s="209"/>
      <c r="AQT89" s="209"/>
      <c r="AQU89" s="209"/>
      <c r="AQV89" s="209"/>
      <c r="AQW89" s="209"/>
      <c r="AQX89" s="209"/>
      <c r="AQY89" s="209"/>
      <c r="AQZ89" s="209"/>
      <c r="ARA89" s="209"/>
      <c r="ARB89" s="209"/>
      <c r="ARC89" s="209"/>
      <c r="ARD89" s="209"/>
      <c r="ARE89" s="209"/>
      <c r="ARF89" s="209"/>
      <c r="ARG89" s="209"/>
      <c r="ARH89" s="209"/>
      <c r="ARI89" s="209"/>
      <c r="ARJ89" s="209"/>
      <c r="ARK89" s="209"/>
      <c r="ARL89" s="209"/>
      <c r="ARM89" s="209"/>
      <c r="ARN89" s="209"/>
      <c r="ARO89" s="209"/>
      <c r="ARP89" s="209"/>
      <c r="ARQ89" s="209"/>
      <c r="ARR89" s="209"/>
      <c r="ARS89" s="209"/>
      <c r="ART89" s="209"/>
      <c r="ARU89" s="209"/>
      <c r="ARV89" s="209"/>
      <c r="ARW89" s="209"/>
      <c r="ARX89" s="209"/>
      <c r="ARY89" s="209"/>
      <c r="ARZ89" s="209"/>
      <c r="ASA89" s="209"/>
      <c r="ASB89" s="209"/>
      <c r="ASC89" s="209"/>
      <c r="ASD89" s="209"/>
      <c r="ASE89" s="209"/>
      <c r="ASF89" s="209"/>
      <c r="ASG89" s="209"/>
      <c r="ASH89" s="209"/>
      <c r="ASI89" s="209"/>
      <c r="ASJ89" s="209"/>
      <c r="ASK89" s="209"/>
      <c r="ASL89" s="209"/>
      <c r="ASM89" s="209"/>
      <c r="ASN89" s="209"/>
      <c r="ASO89" s="209"/>
      <c r="ASP89" s="209"/>
      <c r="ASQ89" s="209"/>
      <c r="ASR89" s="209"/>
      <c r="ASS89" s="209"/>
      <c r="AST89" s="209"/>
      <c r="ASU89" s="209"/>
      <c r="ASV89" s="209"/>
      <c r="ASW89" s="209"/>
      <c r="ASX89" s="209"/>
      <c r="ASY89" s="209"/>
      <c r="ASZ89" s="209"/>
      <c r="ATA89" s="209"/>
      <c r="ATB89" s="209"/>
      <c r="ATC89" s="209"/>
      <c r="ATD89" s="209"/>
      <c r="ATE89" s="209"/>
      <c r="ATF89" s="209"/>
      <c r="ATG89" s="209"/>
      <c r="ATH89" s="209"/>
      <c r="ATI89" s="209"/>
      <c r="ATJ89" s="209"/>
      <c r="ATK89" s="209"/>
      <c r="ATL89" s="209"/>
      <c r="ATM89" s="209"/>
      <c r="ATN89" s="209"/>
      <c r="ATO89" s="209"/>
      <c r="ATP89" s="209"/>
      <c r="ATQ89" s="209"/>
      <c r="ATR89" s="209"/>
      <c r="ATS89" s="209"/>
      <c r="ATT89" s="209"/>
      <c r="ATU89" s="209"/>
      <c r="ATV89" s="209"/>
      <c r="ATW89" s="209"/>
      <c r="ATX89" s="209"/>
      <c r="ATY89" s="209"/>
      <c r="ATZ89" s="209"/>
      <c r="AUA89" s="209"/>
      <c r="AUB89" s="209"/>
      <c r="AUC89" s="209"/>
      <c r="AUD89" s="209"/>
      <c r="AUE89" s="209"/>
      <c r="AUF89" s="209"/>
      <c r="AUG89" s="209"/>
      <c r="AUH89" s="209"/>
      <c r="AUI89" s="209"/>
      <c r="AUJ89" s="209"/>
      <c r="AUK89" s="209"/>
      <c r="AUL89" s="209"/>
      <c r="AUM89" s="209"/>
      <c r="AUN89" s="209"/>
      <c r="AUO89" s="209"/>
      <c r="AUP89" s="209"/>
      <c r="AUQ89" s="209"/>
      <c r="AUR89" s="209"/>
      <c r="AUS89" s="209"/>
      <c r="AUT89" s="209"/>
      <c r="AUU89" s="209"/>
      <c r="AUV89" s="209"/>
      <c r="AUW89" s="209"/>
      <c r="AUX89" s="209"/>
      <c r="AUY89" s="209"/>
      <c r="AUZ89" s="209"/>
      <c r="AVA89" s="209"/>
      <c r="AVB89" s="209"/>
      <c r="AVC89" s="209"/>
      <c r="AVD89" s="209"/>
      <c r="AVE89" s="209"/>
      <c r="AVF89" s="209"/>
      <c r="AVG89" s="209"/>
      <c r="AVH89" s="209"/>
      <c r="AVI89" s="209"/>
      <c r="AVJ89" s="209"/>
      <c r="AVK89" s="209"/>
      <c r="AVL89" s="209"/>
      <c r="AVM89" s="209"/>
      <c r="AVN89" s="209"/>
      <c r="AVO89" s="209"/>
      <c r="AVP89" s="209"/>
      <c r="AVQ89" s="209"/>
      <c r="AVR89" s="209"/>
      <c r="AVS89" s="209"/>
      <c r="AVT89" s="209"/>
      <c r="AVU89" s="209"/>
      <c r="AVV89" s="209"/>
      <c r="AVW89" s="209"/>
      <c r="AVX89" s="209"/>
      <c r="AVY89" s="209"/>
      <c r="AVZ89" s="209"/>
      <c r="AWA89" s="209"/>
      <c r="AWB89" s="209"/>
      <c r="AWC89" s="209"/>
      <c r="AWD89" s="209"/>
      <c r="AWE89" s="209"/>
      <c r="AWF89" s="209"/>
      <c r="AWG89" s="209"/>
      <c r="AWH89" s="209"/>
      <c r="AWI89" s="209"/>
      <c r="AWJ89" s="209"/>
      <c r="AWK89" s="209"/>
      <c r="AWL89" s="209"/>
      <c r="AWM89" s="209"/>
      <c r="AWN89" s="209"/>
      <c r="AWO89" s="209"/>
      <c r="AWP89" s="209"/>
      <c r="AWQ89" s="209"/>
      <c r="AWR89" s="209"/>
      <c r="AWS89" s="209"/>
      <c r="AWT89" s="209"/>
      <c r="AWU89" s="209"/>
      <c r="AWV89" s="209"/>
      <c r="AWW89" s="209"/>
      <c r="AWX89" s="209"/>
      <c r="AWY89" s="209"/>
      <c r="AWZ89" s="209"/>
      <c r="AXA89" s="209"/>
      <c r="AXB89" s="209"/>
      <c r="AXC89" s="209"/>
      <c r="AXD89" s="209"/>
      <c r="AXE89" s="209"/>
      <c r="AXF89" s="209"/>
      <c r="AXG89" s="209"/>
      <c r="AXH89" s="209"/>
      <c r="AXI89" s="209"/>
      <c r="AXJ89" s="209"/>
      <c r="AXK89" s="209"/>
      <c r="AXL89" s="209"/>
      <c r="AXM89" s="209"/>
      <c r="AXN89" s="209"/>
      <c r="AXO89" s="209"/>
      <c r="AXP89" s="209"/>
      <c r="AXQ89" s="209"/>
      <c r="AXR89" s="209"/>
      <c r="AXS89" s="209"/>
      <c r="AXT89" s="209"/>
      <c r="AXU89" s="209"/>
      <c r="AXV89" s="209"/>
      <c r="AXW89" s="209"/>
      <c r="AXX89" s="209"/>
      <c r="AXY89" s="209"/>
      <c r="AXZ89" s="209"/>
      <c r="AYA89" s="209"/>
      <c r="AYB89" s="209"/>
      <c r="AYC89" s="209"/>
      <c r="AYD89" s="209"/>
      <c r="AYE89" s="209"/>
      <c r="AYF89" s="209"/>
      <c r="AYG89" s="209"/>
      <c r="AYH89" s="209"/>
      <c r="AYI89" s="209"/>
      <c r="AYJ89" s="209"/>
      <c r="AYK89" s="209"/>
      <c r="AYL89" s="209"/>
      <c r="AYM89" s="209"/>
      <c r="AYN89" s="209"/>
      <c r="AYO89" s="209"/>
      <c r="AYP89" s="209"/>
      <c r="AYQ89" s="209"/>
      <c r="AYR89" s="209"/>
      <c r="AYS89" s="209"/>
      <c r="AYT89" s="209"/>
      <c r="AYU89" s="209"/>
      <c r="AYV89" s="209"/>
      <c r="AYW89" s="209"/>
      <c r="AYX89" s="209"/>
      <c r="AYY89" s="209"/>
      <c r="AYZ89" s="209"/>
      <c r="AZA89" s="209"/>
      <c r="AZB89" s="209"/>
      <c r="AZC89" s="209"/>
      <c r="AZD89" s="209"/>
      <c r="AZE89" s="209"/>
      <c r="AZF89" s="209"/>
      <c r="AZG89" s="209"/>
      <c r="AZH89" s="209"/>
      <c r="AZI89" s="209"/>
      <c r="AZJ89" s="209"/>
      <c r="AZK89" s="209"/>
      <c r="AZL89" s="209"/>
      <c r="AZM89" s="209"/>
      <c r="AZN89" s="209"/>
      <c r="AZO89" s="209"/>
      <c r="AZP89" s="209"/>
      <c r="AZQ89" s="209"/>
      <c r="AZR89" s="209"/>
      <c r="AZS89" s="209"/>
      <c r="AZT89" s="209"/>
      <c r="AZU89" s="209"/>
      <c r="AZV89" s="209"/>
      <c r="AZW89" s="209"/>
      <c r="AZX89" s="209"/>
      <c r="AZY89" s="209"/>
      <c r="AZZ89" s="209"/>
      <c r="BAA89" s="209"/>
      <c r="BAB89" s="209"/>
      <c r="BAC89" s="209"/>
      <c r="BAD89" s="209"/>
      <c r="BAE89" s="209"/>
      <c r="BAF89" s="209"/>
      <c r="BAG89" s="209"/>
      <c r="BAH89" s="209"/>
      <c r="BAI89" s="209"/>
      <c r="BAJ89" s="209"/>
      <c r="BAK89" s="209"/>
      <c r="BAL89" s="209"/>
      <c r="BAM89" s="209"/>
      <c r="BAN89" s="209"/>
      <c r="BAO89" s="209"/>
      <c r="BAP89" s="209"/>
      <c r="BAQ89" s="209"/>
      <c r="BAR89" s="209"/>
      <c r="BAS89" s="209"/>
      <c r="BAT89" s="209"/>
      <c r="BAU89" s="209"/>
      <c r="BAV89" s="209"/>
      <c r="BAW89" s="209"/>
      <c r="BAX89" s="209"/>
      <c r="BAY89" s="209"/>
      <c r="BAZ89" s="209"/>
      <c r="BBA89" s="209"/>
      <c r="BBB89" s="209"/>
      <c r="BBC89" s="209"/>
      <c r="BBD89" s="209"/>
      <c r="BBE89" s="209"/>
      <c r="BBF89" s="209"/>
      <c r="BBG89" s="209"/>
      <c r="BBH89" s="209"/>
      <c r="BBI89" s="209"/>
      <c r="BBJ89" s="209"/>
      <c r="BBK89" s="209"/>
      <c r="BBL89" s="209"/>
      <c r="BBM89" s="209"/>
      <c r="BBN89" s="209"/>
      <c r="BBO89" s="209"/>
      <c r="BBP89" s="209"/>
      <c r="BBQ89" s="209"/>
      <c r="BBR89" s="209"/>
      <c r="BBS89" s="209"/>
      <c r="BBT89" s="209"/>
      <c r="BBU89" s="209"/>
      <c r="BBV89" s="209"/>
      <c r="BBW89" s="209"/>
      <c r="BBX89" s="209"/>
      <c r="BBY89" s="209"/>
      <c r="BBZ89" s="209"/>
      <c r="BCA89" s="209"/>
      <c r="BCB89" s="209"/>
      <c r="BCC89" s="209"/>
      <c r="BCD89" s="209"/>
      <c r="BCE89" s="209"/>
      <c r="BCF89" s="209"/>
      <c r="BCG89" s="209"/>
      <c r="BCH89" s="209"/>
      <c r="BCI89" s="209"/>
      <c r="BCJ89" s="209"/>
      <c r="BCK89" s="209"/>
      <c r="BCL89" s="209"/>
      <c r="BCM89" s="209"/>
      <c r="BCN89" s="209"/>
      <c r="BCO89" s="209"/>
      <c r="BCP89" s="209"/>
      <c r="BCQ89" s="209"/>
      <c r="BCR89" s="209"/>
      <c r="BCS89" s="209"/>
      <c r="BCT89" s="209"/>
      <c r="BCU89" s="209"/>
      <c r="BCV89" s="209"/>
      <c r="BCW89" s="209"/>
      <c r="BCX89" s="209"/>
      <c r="BCY89" s="209"/>
      <c r="BCZ89" s="209"/>
      <c r="BDA89" s="209"/>
      <c r="BDB89" s="209"/>
      <c r="BDC89" s="209"/>
      <c r="BDD89" s="209"/>
      <c r="BDE89" s="209"/>
      <c r="BDF89" s="209"/>
      <c r="BDG89" s="209"/>
      <c r="BDH89" s="209"/>
      <c r="BDI89" s="209"/>
      <c r="BDJ89" s="209"/>
      <c r="BDK89" s="209"/>
      <c r="BDL89" s="209"/>
      <c r="BDM89" s="209"/>
      <c r="BDN89" s="209"/>
      <c r="BDO89" s="209"/>
      <c r="BDP89" s="209"/>
      <c r="BDQ89" s="209"/>
      <c r="BDR89" s="209"/>
      <c r="BDS89" s="209"/>
      <c r="BDT89" s="209"/>
      <c r="BDU89" s="209"/>
      <c r="BDV89" s="209"/>
      <c r="BDW89" s="209"/>
      <c r="BDX89" s="209"/>
      <c r="BDY89" s="209"/>
      <c r="BDZ89" s="209"/>
      <c r="BEA89" s="209"/>
      <c r="BEB89" s="209"/>
      <c r="BEC89" s="209"/>
      <c r="BED89" s="209"/>
      <c r="BEE89" s="209"/>
      <c r="BEF89" s="209"/>
      <c r="BEG89" s="209"/>
      <c r="BEH89" s="209"/>
      <c r="BEI89" s="209"/>
      <c r="BEJ89" s="209"/>
      <c r="BEK89" s="209"/>
      <c r="BEL89" s="209"/>
      <c r="BEM89" s="209"/>
      <c r="BEN89" s="209"/>
      <c r="BEO89" s="209"/>
      <c r="BEP89" s="209"/>
      <c r="BEQ89" s="209"/>
      <c r="BER89" s="209"/>
      <c r="BES89" s="209"/>
      <c r="BET89" s="209"/>
      <c r="BEU89" s="209"/>
      <c r="BEV89" s="209"/>
      <c r="BEW89" s="209"/>
      <c r="BEX89" s="209"/>
      <c r="BEY89" s="209"/>
      <c r="BEZ89" s="209"/>
      <c r="BFA89" s="209"/>
      <c r="BFB89" s="209"/>
      <c r="BFC89" s="209"/>
      <c r="BFD89" s="209"/>
      <c r="BFE89" s="209"/>
      <c r="BFF89" s="209"/>
      <c r="BFG89" s="209"/>
      <c r="BFH89" s="209"/>
      <c r="BFI89" s="209"/>
      <c r="BFJ89" s="209"/>
      <c r="BFK89" s="209"/>
      <c r="BFL89" s="209"/>
      <c r="BFM89" s="209"/>
      <c r="BFN89" s="209"/>
      <c r="BFO89" s="209"/>
      <c r="BFP89" s="209"/>
      <c r="BFQ89" s="209"/>
      <c r="BFR89" s="209"/>
      <c r="BFS89" s="209"/>
      <c r="BFT89" s="209"/>
      <c r="BFU89" s="209"/>
      <c r="BFV89" s="209"/>
      <c r="BFW89" s="209"/>
      <c r="BFX89" s="209"/>
      <c r="BFY89" s="209"/>
      <c r="BFZ89" s="209"/>
      <c r="BGA89" s="209"/>
      <c r="BGB89" s="209"/>
      <c r="BGC89" s="209"/>
      <c r="BGD89" s="209"/>
      <c r="BGE89" s="209"/>
      <c r="BGF89" s="209"/>
      <c r="BGG89" s="209"/>
      <c r="BGH89" s="209"/>
      <c r="BGI89" s="209"/>
      <c r="BGJ89" s="209"/>
      <c r="BGK89" s="209"/>
      <c r="BGL89" s="209"/>
      <c r="BGM89" s="209"/>
      <c r="BGN89" s="209"/>
      <c r="BGO89" s="209"/>
      <c r="BGP89" s="209"/>
      <c r="BGQ89" s="209"/>
      <c r="BGR89" s="209"/>
      <c r="BGS89" s="209"/>
      <c r="BGT89" s="209"/>
      <c r="BGU89" s="209"/>
      <c r="BGV89" s="209"/>
      <c r="BGW89" s="209"/>
      <c r="BGX89" s="209"/>
      <c r="BGY89" s="209"/>
      <c r="BGZ89" s="209"/>
      <c r="BHA89" s="209"/>
      <c r="BHB89" s="209"/>
      <c r="BHC89" s="209"/>
      <c r="BHD89" s="209"/>
      <c r="BHE89" s="209"/>
      <c r="BHF89" s="209"/>
      <c r="BHG89" s="209"/>
      <c r="BHH89" s="209"/>
      <c r="BHI89" s="209"/>
      <c r="BHJ89" s="209"/>
      <c r="BHK89" s="209"/>
      <c r="BHL89" s="209"/>
      <c r="BHM89" s="209"/>
      <c r="BHN89" s="209"/>
      <c r="BHO89" s="209"/>
      <c r="BHP89" s="209"/>
      <c r="BHQ89" s="209"/>
      <c r="BHR89" s="209"/>
      <c r="BHS89" s="209"/>
      <c r="BHT89" s="209"/>
      <c r="BHU89" s="209"/>
      <c r="BHV89" s="209"/>
      <c r="BHW89" s="209"/>
      <c r="BHX89" s="209"/>
      <c r="BHY89" s="209"/>
      <c r="BHZ89" s="209"/>
      <c r="BIA89" s="209"/>
      <c r="BIB89" s="209"/>
      <c r="BIC89" s="209"/>
      <c r="BID89" s="209"/>
      <c r="BIE89" s="209"/>
      <c r="BIF89" s="209"/>
      <c r="BIG89" s="209"/>
      <c r="BIH89" s="209"/>
      <c r="BII89" s="209"/>
      <c r="BIJ89" s="209"/>
      <c r="BIK89" s="209"/>
      <c r="BIL89" s="209"/>
      <c r="BIM89" s="209"/>
      <c r="BIN89" s="209"/>
      <c r="BIO89" s="209"/>
      <c r="BIP89" s="209"/>
      <c r="BIQ89" s="209"/>
      <c r="BIR89" s="209"/>
      <c r="BIS89" s="209"/>
      <c r="BIT89" s="209"/>
      <c r="BIU89" s="209"/>
      <c r="BIV89" s="209"/>
      <c r="BIW89" s="209"/>
      <c r="BIX89" s="209"/>
      <c r="BIY89" s="209"/>
      <c r="BIZ89" s="209"/>
      <c r="BJA89" s="209"/>
      <c r="BJB89" s="209"/>
      <c r="BJC89" s="209"/>
      <c r="BJD89" s="209"/>
      <c r="BJE89" s="209"/>
      <c r="BJF89" s="209"/>
      <c r="BJG89" s="209"/>
      <c r="BJH89" s="209"/>
      <c r="BJI89" s="209"/>
      <c r="BJJ89" s="209"/>
      <c r="BJK89" s="209"/>
      <c r="BJL89" s="209"/>
      <c r="BJM89" s="209"/>
      <c r="BJN89" s="209"/>
      <c r="BJO89" s="209"/>
      <c r="BJP89" s="209"/>
      <c r="BJQ89" s="209"/>
      <c r="BJR89" s="209"/>
      <c r="BJS89" s="209"/>
      <c r="BJT89" s="209"/>
      <c r="BJU89" s="209"/>
      <c r="BJV89" s="209"/>
      <c r="BJW89" s="209"/>
      <c r="BJX89" s="209"/>
      <c r="BJY89" s="209"/>
      <c r="BJZ89" s="209"/>
      <c r="BKA89" s="209"/>
      <c r="BKB89" s="209"/>
      <c r="BKC89" s="209"/>
      <c r="BKD89" s="209"/>
      <c r="BKE89" s="209"/>
      <c r="BKF89" s="209"/>
      <c r="BKG89" s="209"/>
      <c r="BKH89" s="209"/>
      <c r="BKI89" s="209"/>
      <c r="BKJ89" s="209"/>
      <c r="BKK89" s="209"/>
      <c r="BKL89" s="209"/>
      <c r="BKM89" s="209"/>
      <c r="BKN89" s="209"/>
      <c r="BKO89" s="209"/>
      <c r="BKP89" s="209"/>
      <c r="BKQ89" s="209"/>
      <c r="BKR89" s="209"/>
      <c r="BKS89" s="209"/>
      <c r="BKT89" s="209"/>
      <c r="BKU89" s="209"/>
      <c r="BKV89" s="209"/>
      <c r="BKW89" s="209"/>
      <c r="BKX89" s="209"/>
      <c r="BKY89" s="209"/>
      <c r="BKZ89" s="209"/>
      <c r="BLA89" s="209"/>
      <c r="BLB89" s="209"/>
      <c r="BLC89" s="209"/>
      <c r="BLD89" s="209"/>
      <c r="BLE89" s="209"/>
      <c r="BLF89" s="209"/>
      <c r="BLG89" s="209"/>
      <c r="BLH89" s="209"/>
      <c r="BLI89" s="209"/>
      <c r="BLJ89" s="209"/>
      <c r="BLK89" s="209"/>
      <c r="BLL89" s="209"/>
      <c r="BLM89" s="209"/>
      <c r="BLN89" s="209"/>
      <c r="BLO89" s="209"/>
      <c r="BLP89" s="209"/>
      <c r="BLQ89" s="209"/>
      <c r="BLR89" s="209"/>
      <c r="BLS89" s="209"/>
      <c r="BLT89" s="209"/>
      <c r="BLU89" s="209"/>
      <c r="BLV89" s="209"/>
      <c r="BLW89" s="209"/>
      <c r="BLX89" s="209"/>
      <c r="BLY89" s="209"/>
      <c r="BLZ89" s="209"/>
      <c r="BMA89" s="209"/>
      <c r="BMB89" s="209"/>
      <c r="BMC89" s="209"/>
      <c r="BMD89" s="209"/>
      <c r="BME89" s="209"/>
      <c r="BMF89" s="209"/>
      <c r="BMG89" s="209"/>
      <c r="BMH89" s="209"/>
      <c r="BMI89" s="209"/>
      <c r="BMJ89" s="209"/>
      <c r="BMK89" s="209"/>
      <c r="BML89" s="209"/>
      <c r="BMM89" s="209"/>
      <c r="BMN89" s="209"/>
      <c r="BMO89" s="209"/>
      <c r="BMP89" s="209"/>
      <c r="BMQ89" s="209"/>
      <c r="BMR89" s="209"/>
      <c r="BMS89" s="209"/>
      <c r="BMT89" s="209"/>
      <c r="BMU89" s="209"/>
      <c r="BMV89" s="209"/>
      <c r="BMW89" s="209"/>
      <c r="BMX89" s="209"/>
      <c r="BMY89" s="209"/>
      <c r="BMZ89" s="209"/>
      <c r="BNA89" s="209"/>
      <c r="BNB89" s="209"/>
      <c r="BNC89" s="209"/>
      <c r="BND89" s="209"/>
      <c r="BNE89" s="209"/>
      <c r="BNF89" s="209"/>
      <c r="BNG89" s="209"/>
      <c r="BNH89" s="209"/>
      <c r="BNI89" s="209"/>
      <c r="BNJ89" s="209"/>
      <c r="BNK89" s="209"/>
      <c r="BNL89" s="209"/>
      <c r="BNM89" s="209"/>
      <c r="BNN89" s="209"/>
      <c r="BNO89" s="209"/>
      <c r="BNP89" s="209"/>
      <c r="BNQ89" s="209"/>
      <c r="BNR89" s="209"/>
      <c r="BNS89" s="209"/>
      <c r="BNT89" s="209"/>
      <c r="BNU89" s="209"/>
      <c r="BNV89" s="209"/>
      <c r="BNW89" s="209"/>
      <c r="BNX89" s="209"/>
      <c r="BNY89" s="209"/>
      <c r="BNZ89" s="209"/>
      <c r="BOA89" s="209"/>
      <c r="BOB89" s="209"/>
      <c r="BOC89" s="209"/>
      <c r="BOD89" s="209"/>
      <c r="BOE89" s="209"/>
      <c r="BOF89" s="209"/>
      <c r="BOG89" s="209"/>
      <c r="BOH89" s="209"/>
      <c r="BOI89" s="209"/>
      <c r="BOJ89" s="209"/>
      <c r="BOK89" s="209"/>
      <c r="BOL89" s="209"/>
      <c r="BOM89" s="209"/>
      <c r="BON89" s="209"/>
      <c r="BOO89" s="209"/>
      <c r="BOP89" s="209"/>
      <c r="BOQ89" s="209"/>
      <c r="BOR89" s="209"/>
      <c r="BOS89" s="209"/>
      <c r="BOT89" s="209"/>
      <c r="BOU89" s="209"/>
      <c r="BOV89" s="209"/>
      <c r="BOW89" s="209"/>
      <c r="BOX89" s="209"/>
      <c r="BOY89" s="209"/>
      <c r="BOZ89" s="209"/>
      <c r="BPA89" s="209"/>
      <c r="BPB89" s="209"/>
      <c r="BPC89" s="209"/>
      <c r="BPD89" s="209"/>
      <c r="BPE89" s="209"/>
      <c r="BPF89" s="209"/>
      <c r="BPG89" s="209"/>
      <c r="BPH89" s="209"/>
      <c r="BPI89" s="209"/>
      <c r="BPJ89" s="209"/>
      <c r="BPK89" s="209"/>
      <c r="BPL89" s="209"/>
      <c r="BPM89" s="209"/>
      <c r="BPN89" s="209"/>
      <c r="BPO89" s="209"/>
      <c r="BPP89" s="209"/>
      <c r="BPQ89" s="209"/>
      <c r="BPR89" s="209"/>
      <c r="BPS89" s="209"/>
      <c r="BPT89" s="209"/>
      <c r="BPU89" s="209"/>
      <c r="BPV89" s="209"/>
      <c r="BPW89" s="209"/>
      <c r="BPX89" s="209"/>
      <c r="BPY89" s="209"/>
      <c r="BPZ89" s="209"/>
      <c r="BQA89" s="209"/>
      <c r="BQB89" s="209"/>
      <c r="BQC89" s="209"/>
      <c r="BQD89" s="209"/>
      <c r="BQE89" s="209"/>
      <c r="BQF89" s="209"/>
      <c r="BQG89" s="209"/>
      <c r="BQH89" s="209"/>
      <c r="BQI89" s="209"/>
      <c r="BQJ89" s="209"/>
      <c r="BQK89" s="209"/>
      <c r="BQL89" s="209"/>
      <c r="BQM89" s="209"/>
      <c r="BQN89" s="209"/>
      <c r="BQO89" s="209"/>
      <c r="BQP89" s="209"/>
      <c r="BQQ89" s="209"/>
      <c r="BQR89" s="209"/>
      <c r="BQS89" s="209"/>
      <c r="BQT89" s="209"/>
      <c r="BQU89" s="209"/>
      <c r="BQV89" s="209"/>
      <c r="BQW89" s="209"/>
      <c r="BQX89" s="209"/>
      <c r="BQY89" s="209"/>
      <c r="BQZ89" s="209"/>
      <c r="BRA89" s="209"/>
      <c r="BRB89" s="209"/>
      <c r="BRC89" s="209"/>
      <c r="BRD89" s="209"/>
      <c r="BRE89" s="209"/>
      <c r="BRF89" s="209"/>
      <c r="BRG89" s="209"/>
      <c r="BRH89" s="209"/>
      <c r="BRI89" s="209"/>
      <c r="BRJ89" s="209"/>
      <c r="BRK89" s="209"/>
      <c r="BRL89" s="209"/>
      <c r="BRM89" s="209"/>
      <c r="BRN89" s="209"/>
      <c r="BRO89" s="209"/>
      <c r="BRP89" s="209"/>
      <c r="BRQ89" s="209"/>
      <c r="BRR89" s="209"/>
      <c r="BRS89" s="209"/>
      <c r="BRT89" s="209"/>
      <c r="BRU89" s="209"/>
      <c r="BRV89" s="209"/>
      <c r="BRW89" s="209"/>
      <c r="BRX89" s="209"/>
      <c r="BRY89" s="209"/>
      <c r="BRZ89" s="209"/>
      <c r="BSA89" s="209"/>
      <c r="BSB89" s="209"/>
      <c r="BSC89" s="209"/>
      <c r="BSD89" s="209"/>
      <c r="BSE89" s="209"/>
      <c r="BSF89" s="209"/>
      <c r="BSG89" s="209"/>
      <c r="BSH89" s="209"/>
      <c r="BSI89" s="209"/>
      <c r="BSJ89" s="209"/>
      <c r="BSK89" s="209"/>
      <c r="BSL89" s="209"/>
      <c r="BSM89" s="209"/>
      <c r="BSN89" s="209"/>
      <c r="BSO89" s="209"/>
      <c r="BSP89" s="209"/>
      <c r="BSQ89" s="209"/>
      <c r="BSR89" s="209"/>
      <c r="BSS89" s="209"/>
      <c r="BST89" s="209"/>
      <c r="BSU89" s="209"/>
      <c r="BSV89" s="209"/>
      <c r="BSW89" s="209"/>
      <c r="BSX89" s="209"/>
      <c r="BSY89" s="209"/>
      <c r="BSZ89" s="209"/>
      <c r="BTA89" s="209"/>
      <c r="BTB89" s="209"/>
      <c r="BTC89" s="209"/>
      <c r="BTD89" s="209"/>
      <c r="BTE89" s="209"/>
      <c r="BTF89" s="209"/>
      <c r="BTG89" s="209"/>
      <c r="BTH89" s="209"/>
      <c r="BTI89" s="209"/>
      <c r="BTJ89" s="209"/>
      <c r="BTK89" s="209"/>
      <c r="BTL89" s="209"/>
      <c r="BTM89" s="209"/>
      <c r="BTN89" s="209"/>
      <c r="BTO89" s="209"/>
      <c r="BTP89" s="209"/>
      <c r="BTQ89" s="209"/>
      <c r="BTR89" s="209"/>
      <c r="BTS89" s="209"/>
      <c r="BTT89" s="209"/>
      <c r="BTU89" s="209"/>
      <c r="BTV89" s="209"/>
      <c r="BTW89" s="209"/>
      <c r="BTX89" s="209"/>
      <c r="BTY89" s="209"/>
      <c r="BTZ89" s="209"/>
      <c r="BUA89" s="209"/>
      <c r="BUB89" s="209"/>
      <c r="BUC89" s="209"/>
      <c r="BUD89" s="209"/>
      <c r="BUE89" s="209"/>
      <c r="BUF89" s="209"/>
      <c r="BUG89" s="209"/>
      <c r="BUH89" s="209"/>
      <c r="BUI89" s="209"/>
      <c r="BUJ89" s="209"/>
      <c r="BUK89" s="209"/>
      <c r="BUL89" s="209"/>
      <c r="BUM89" s="209"/>
      <c r="BUN89" s="209"/>
      <c r="BUO89" s="209"/>
      <c r="BUP89" s="209"/>
      <c r="BUQ89" s="209"/>
      <c r="BUR89" s="209"/>
      <c r="BUS89" s="209"/>
      <c r="BUT89" s="209"/>
      <c r="BUU89" s="209"/>
      <c r="BUV89" s="209"/>
      <c r="BUW89" s="209"/>
      <c r="BUX89" s="209"/>
      <c r="BUY89" s="209"/>
      <c r="BUZ89" s="209"/>
      <c r="BVA89" s="209"/>
      <c r="BVB89" s="209"/>
      <c r="BVC89" s="209"/>
      <c r="BVD89" s="209"/>
      <c r="BVE89" s="209"/>
      <c r="BVF89" s="209"/>
      <c r="BVG89" s="209"/>
      <c r="BVH89" s="209"/>
      <c r="BVI89" s="209"/>
      <c r="BVJ89" s="209"/>
      <c r="BVK89" s="209"/>
      <c r="BVL89" s="209"/>
      <c r="BVM89" s="209"/>
      <c r="BVN89" s="209"/>
      <c r="BVO89" s="209"/>
      <c r="BVP89" s="209"/>
      <c r="BVQ89" s="209"/>
      <c r="BVR89" s="209"/>
      <c r="BVS89" s="209"/>
      <c r="BVT89" s="209"/>
      <c r="BVU89" s="209"/>
      <c r="BVV89" s="209"/>
      <c r="BVW89" s="209"/>
      <c r="BVX89" s="209"/>
      <c r="BVY89" s="209"/>
      <c r="BVZ89" s="209"/>
      <c r="BWA89" s="209"/>
      <c r="BWB89" s="209"/>
      <c r="BWC89" s="209"/>
      <c r="BWD89" s="209"/>
      <c r="BWE89" s="209"/>
      <c r="BWF89" s="209"/>
      <c r="BWG89" s="209"/>
      <c r="BWH89" s="209"/>
      <c r="BWI89" s="209"/>
      <c r="BWJ89" s="209"/>
      <c r="BWK89" s="209"/>
      <c r="BWL89" s="209"/>
      <c r="BWM89" s="209"/>
      <c r="BWN89" s="209"/>
      <c r="BWO89" s="209"/>
      <c r="BWP89" s="209"/>
      <c r="BWQ89" s="209"/>
      <c r="BWR89" s="209"/>
      <c r="BWS89" s="209"/>
      <c r="BWT89" s="209"/>
      <c r="BWU89" s="209"/>
      <c r="BWV89" s="209"/>
      <c r="BWW89" s="209"/>
      <c r="BWX89" s="209"/>
      <c r="BWY89" s="209"/>
      <c r="BWZ89" s="209"/>
      <c r="BXA89" s="209"/>
      <c r="BXB89" s="209"/>
      <c r="BXC89" s="209"/>
      <c r="BXD89" s="209"/>
      <c r="BXE89" s="209"/>
      <c r="BXF89" s="209"/>
      <c r="BXG89" s="209"/>
      <c r="BXH89" s="209"/>
      <c r="BXI89" s="209"/>
      <c r="BXJ89" s="209"/>
      <c r="BXK89" s="209"/>
      <c r="BXL89" s="209"/>
      <c r="BXM89" s="209"/>
      <c r="BXN89" s="209"/>
      <c r="BXO89" s="209"/>
      <c r="BXP89" s="209"/>
      <c r="BXQ89" s="209"/>
      <c r="BXR89" s="209"/>
      <c r="BXS89" s="209"/>
      <c r="BXT89" s="209"/>
      <c r="BXU89" s="209"/>
      <c r="BXV89" s="209"/>
      <c r="BXW89" s="209"/>
      <c r="BXX89" s="209"/>
      <c r="BXY89" s="209"/>
      <c r="BXZ89" s="209"/>
      <c r="BYA89" s="209"/>
      <c r="BYB89" s="209"/>
      <c r="BYC89" s="209"/>
      <c r="BYD89" s="209"/>
      <c r="BYE89" s="209"/>
      <c r="BYF89" s="209"/>
      <c r="BYG89" s="209"/>
      <c r="BYH89" s="209"/>
      <c r="BYI89" s="209"/>
      <c r="BYJ89" s="209"/>
      <c r="BYK89" s="209"/>
      <c r="BYL89" s="209"/>
      <c r="BYM89" s="209"/>
      <c r="BYN89" s="209"/>
      <c r="BYO89" s="209"/>
      <c r="BYP89" s="209"/>
      <c r="BYQ89" s="209"/>
      <c r="BYR89" s="209"/>
      <c r="BYS89" s="209"/>
      <c r="BYT89" s="209"/>
      <c r="BYU89" s="209"/>
      <c r="BYV89" s="209"/>
      <c r="BYW89" s="209"/>
      <c r="BYX89" s="209"/>
      <c r="BYY89" s="209"/>
      <c r="BYZ89" s="209"/>
      <c r="BZA89" s="209"/>
      <c r="BZB89" s="209"/>
      <c r="BZC89" s="209"/>
      <c r="BZD89" s="209"/>
      <c r="BZE89" s="209"/>
      <c r="BZF89" s="209"/>
      <c r="BZG89" s="209"/>
      <c r="BZH89" s="209"/>
      <c r="BZI89" s="209"/>
      <c r="BZJ89" s="209"/>
      <c r="BZK89" s="209"/>
      <c r="BZL89" s="209"/>
      <c r="BZM89" s="209"/>
      <c r="BZN89" s="209"/>
      <c r="BZO89" s="209"/>
      <c r="BZP89" s="209"/>
      <c r="BZQ89" s="209"/>
      <c r="BZR89" s="209"/>
      <c r="BZS89" s="209"/>
      <c r="BZT89" s="209"/>
      <c r="BZU89" s="209"/>
      <c r="BZV89" s="209"/>
      <c r="BZW89" s="209"/>
      <c r="BZX89" s="209"/>
      <c r="BZY89" s="209"/>
      <c r="BZZ89" s="209"/>
      <c r="CAA89" s="209"/>
      <c r="CAB89" s="209"/>
      <c r="CAC89" s="209"/>
      <c r="CAD89" s="209"/>
      <c r="CAE89" s="209"/>
      <c r="CAF89" s="209"/>
      <c r="CAG89" s="209"/>
      <c r="CAH89" s="209"/>
      <c r="CAI89" s="209"/>
      <c r="CAJ89" s="209"/>
      <c r="CAK89" s="209"/>
      <c r="CAL89" s="209"/>
      <c r="CAM89" s="209"/>
      <c r="CAN89" s="209"/>
      <c r="CAO89" s="209"/>
      <c r="CAP89" s="209"/>
      <c r="CAQ89" s="209"/>
      <c r="CAR89" s="209"/>
      <c r="CAS89" s="209"/>
      <c r="CAT89" s="209"/>
      <c r="CAU89" s="209"/>
      <c r="CAV89" s="209"/>
      <c r="CAW89" s="209"/>
      <c r="CAX89" s="209"/>
      <c r="CAY89" s="209"/>
      <c r="CAZ89" s="209"/>
      <c r="CBA89" s="209"/>
      <c r="CBB89" s="209"/>
      <c r="CBC89" s="209"/>
      <c r="CBD89" s="209"/>
      <c r="CBE89" s="209"/>
      <c r="CBF89" s="209"/>
      <c r="CBG89" s="209"/>
      <c r="CBH89" s="209"/>
      <c r="CBI89" s="209"/>
      <c r="CBJ89" s="209"/>
      <c r="CBK89" s="209"/>
      <c r="CBL89" s="209"/>
      <c r="CBM89" s="209"/>
      <c r="CBN89" s="209"/>
      <c r="CBO89" s="209"/>
      <c r="CBP89" s="209"/>
      <c r="CBQ89" s="209"/>
      <c r="CBR89" s="209"/>
      <c r="CBS89" s="209"/>
      <c r="CBT89" s="209"/>
      <c r="CBU89" s="209"/>
      <c r="CBV89" s="209"/>
      <c r="CBW89" s="209"/>
      <c r="CBX89" s="209"/>
      <c r="CBY89" s="209"/>
      <c r="CBZ89" s="209"/>
      <c r="CCA89" s="209"/>
      <c r="CCB89" s="209"/>
      <c r="CCC89" s="209"/>
      <c r="CCD89" s="209"/>
      <c r="CCE89" s="209"/>
      <c r="CCF89" s="209"/>
      <c r="CCG89" s="209"/>
      <c r="CCH89" s="209"/>
      <c r="CCI89" s="209"/>
      <c r="CCJ89" s="209"/>
      <c r="CCK89" s="209"/>
      <c r="CCL89" s="209"/>
      <c r="CCM89" s="209"/>
      <c r="CCN89" s="209"/>
      <c r="CCO89" s="209"/>
      <c r="CCP89" s="209"/>
      <c r="CCQ89" s="209"/>
      <c r="CCR89" s="209"/>
      <c r="CCS89" s="209"/>
      <c r="CCT89" s="209"/>
      <c r="CCU89" s="209"/>
      <c r="CCV89" s="209"/>
      <c r="CCW89" s="209"/>
      <c r="CCX89" s="209"/>
      <c r="CCY89" s="209"/>
      <c r="CCZ89" s="209"/>
      <c r="CDA89" s="209"/>
      <c r="CDB89" s="209"/>
      <c r="CDC89" s="209"/>
      <c r="CDD89" s="209"/>
      <c r="CDE89" s="209"/>
      <c r="CDF89" s="209"/>
      <c r="CDG89" s="209"/>
      <c r="CDH89" s="209"/>
      <c r="CDI89" s="209"/>
      <c r="CDJ89" s="209"/>
      <c r="CDK89" s="209"/>
      <c r="CDL89" s="209"/>
      <c r="CDM89" s="209"/>
      <c r="CDN89" s="209"/>
      <c r="CDO89" s="209"/>
      <c r="CDP89" s="209"/>
      <c r="CDQ89" s="209"/>
      <c r="CDR89" s="209"/>
      <c r="CDS89" s="209"/>
      <c r="CDT89" s="209"/>
      <c r="CDU89" s="209"/>
      <c r="CDV89" s="209"/>
      <c r="CDW89" s="209"/>
      <c r="CDX89" s="209"/>
      <c r="CDY89" s="209"/>
      <c r="CDZ89" s="209"/>
      <c r="CEA89" s="209"/>
      <c r="CEB89" s="209"/>
      <c r="CEC89" s="209"/>
      <c r="CED89" s="209"/>
      <c r="CEE89" s="209"/>
      <c r="CEF89" s="209"/>
      <c r="CEG89" s="209"/>
      <c r="CEH89" s="209"/>
      <c r="CEI89" s="209"/>
      <c r="CEJ89" s="209"/>
      <c r="CEK89" s="209"/>
      <c r="CEL89" s="209"/>
      <c r="CEM89" s="209"/>
      <c r="CEN89" s="209"/>
      <c r="CEO89" s="209"/>
      <c r="CEP89" s="209"/>
      <c r="CEQ89" s="209"/>
      <c r="CER89" s="209"/>
      <c r="CES89" s="209"/>
      <c r="CET89" s="209"/>
      <c r="CEU89" s="209"/>
      <c r="CEV89" s="209"/>
      <c r="CEW89" s="209"/>
      <c r="CEX89" s="209"/>
      <c r="CEY89" s="209"/>
      <c r="CEZ89" s="209"/>
      <c r="CFA89" s="209"/>
      <c r="CFB89" s="209"/>
      <c r="CFC89" s="209"/>
      <c r="CFD89" s="209"/>
      <c r="CFE89" s="209"/>
      <c r="CFF89" s="209"/>
      <c r="CFG89" s="209"/>
      <c r="CFH89" s="209"/>
      <c r="CFI89" s="209"/>
      <c r="CFJ89" s="209"/>
      <c r="CFK89" s="209"/>
      <c r="CFL89" s="209"/>
      <c r="CFM89" s="209"/>
      <c r="CFN89" s="209"/>
      <c r="CFO89" s="209"/>
      <c r="CFP89" s="209"/>
      <c r="CFQ89" s="209"/>
      <c r="CFR89" s="209"/>
      <c r="CFS89" s="209"/>
      <c r="CFT89" s="209"/>
      <c r="CFU89" s="209"/>
      <c r="CFV89" s="209"/>
      <c r="CFW89" s="209"/>
      <c r="CFX89" s="209"/>
      <c r="CFY89" s="209"/>
      <c r="CFZ89" s="209"/>
      <c r="CGA89" s="209"/>
      <c r="CGB89" s="209"/>
      <c r="CGC89" s="209"/>
      <c r="CGD89" s="209"/>
      <c r="CGE89" s="209"/>
      <c r="CGF89" s="209"/>
      <c r="CGG89" s="209"/>
      <c r="CGH89" s="209"/>
      <c r="CGI89" s="209"/>
      <c r="CGJ89" s="209"/>
      <c r="CGK89" s="209"/>
      <c r="CGL89" s="209"/>
      <c r="CGM89" s="209"/>
      <c r="CGN89" s="209"/>
      <c r="CGO89" s="209"/>
      <c r="CGP89" s="209"/>
      <c r="CGQ89" s="209"/>
      <c r="CGR89" s="209"/>
      <c r="CGS89" s="209"/>
      <c r="CGT89" s="209"/>
      <c r="CGU89" s="209"/>
      <c r="CGV89" s="209"/>
      <c r="CGW89" s="209"/>
      <c r="CGX89" s="209"/>
      <c r="CGY89" s="209"/>
      <c r="CGZ89" s="209"/>
      <c r="CHA89" s="209"/>
      <c r="CHB89" s="209"/>
      <c r="CHC89" s="209"/>
      <c r="CHD89" s="209"/>
      <c r="CHE89" s="209"/>
      <c r="CHF89" s="209"/>
      <c r="CHG89" s="209"/>
      <c r="CHH89" s="209"/>
      <c r="CHI89" s="209"/>
      <c r="CHJ89" s="209"/>
      <c r="CHK89" s="209"/>
      <c r="CHL89" s="209"/>
      <c r="CHM89" s="209"/>
      <c r="CHN89" s="209"/>
      <c r="CHO89" s="209"/>
      <c r="CHP89" s="209"/>
      <c r="CHQ89" s="209"/>
      <c r="CHR89" s="209"/>
      <c r="CHS89" s="209"/>
      <c r="CHT89" s="209"/>
      <c r="CHU89" s="209"/>
      <c r="CHV89" s="209"/>
      <c r="CHW89" s="209"/>
      <c r="CHX89" s="209"/>
      <c r="CHY89" s="209"/>
      <c r="CHZ89" s="209"/>
      <c r="CIA89" s="209"/>
      <c r="CIB89" s="209"/>
      <c r="CIC89" s="209"/>
      <c r="CID89" s="209"/>
      <c r="CIE89" s="209"/>
      <c r="CIF89" s="209"/>
      <c r="CIG89" s="209"/>
      <c r="CIH89" s="209"/>
      <c r="CII89" s="209"/>
      <c r="CIJ89" s="209"/>
      <c r="CIK89" s="209"/>
      <c r="CIL89" s="209"/>
      <c r="CIM89" s="209"/>
      <c r="CIN89" s="209"/>
      <c r="CIO89" s="209"/>
      <c r="CIP89" s="209"/>
      <c r="CIQ89" s="209"/>
      <c r="CIR89" s="209"/>
      <c r="CIS89" s="209"/>
      <c r="CIT89" s="209"/>
      <c r="CIU89" s="209"/>
      <c r="CIV89" s="209"/>
      <c r="CIW89" s="209"/>
      <c r="CIX89" s="209"/>
      <c r="CIY89" s="209"/>
      <c r="CIZ89" s="209"/>
      <c r="CJA89" s="209"/>
      <c r="CJB89" s="209"/>
      <c r="CJC89" s="209"/>
      <c r="CJD89" s="209"/>
      <c r="CJE89" s="209"/>
      <c r="CJF89" s="209"/>
      <c r="CJG89" s="209"/>
      <c r="CJH89" s="209"/>
      <c r="CJI89" s="209"/>
      <c r="CJJ89" s="209"/>
      <c r="CJK89" s="209"/>
      <c r="CJL89" s="209"/>
      <c r="CJM89" s="209"/>
      <c r="CJN89" s="209"/>
      <c r="CJO89" s="209"/>
      <c r="CJP89" s="209"/>
      <c r="CJQ89" s="209"/>
      <c r="CJR89" s="209"/>
      <c r="CJS89" s="209"/>
      <c r="CJT89" s="209"/>
      <c r="CJU89" s="209"/>
      <c r="CJV89" s="209"/>
      <c r="CJW89" s="209"/>
      <c r="CJX89" s="209"/>
      <c r="CJY89" s="209"/>
      <c r="CJZ89" s="209"/>
      <c r="CKA89" s="209"/>
      <c r="CKB89" s="209"/>
      <c r="CKC89" s="209"/>
      <c r="CKD89" s="209"/>
      <c r="CKE89" s="209"/>
      <c r="CKF89" s="209"/>
      <c r="CKG89" s="209"/>
      <c r="CKH89" s="209"/>
      <c r="CKI89" s="209"/>
      <c r="CKJ89" s="209"/>
      <c r="CKK89" s="209"/>
      <c r="CKL89" s="209"/>
      <c r="CKM89" s="209"/>
      <c r="CKN89" s="209"/>
      <c r="CKO89" s="209"/>
      <c r="CKP89" s="209"/>
      <c r="CKQ89" s="209"/>
      <c r="CKR89" s="209"/>
      <c r="CKS89" s="209"/>
      <c r="CKT89" s="209"/>
      <c r="CKU89" s="209"/>
      <c r="CKV89" s="209"/>
      <c r="CKW89" s="209"/>
      <c r="CKX89" s="209"/>
      <c r="CKY89" s="209"/>
      <c r="CKZ89" s="209"/>
      <c r="CLA89" s="209"/>
      <c r="CLB89" s="209"/>
      <c r="CLC89" s="209"/>
      <c r="CLD89" s="209"/>
      <c r="CLE89" s="209"/>
      <c r="CLF89" s="209"/>
      <c r="CLG89" s="209"/>
      <c r="CLH89" s="209"/>
      <c r="CLI89" s="209"/>
      <c r="CLJ89" s="209"/>
      <c r="CLK89" s="209"/>
      <c r="CLL89" s="209"/>
      <c r="CLM89" s="209"/>
      <c r="CLN89" s="209"/>
      <c r="CLO89" s="209"/>
      <c r="CLP89" s="209"/>
      <c r="CLQ89" s="209"/>
      <c r="CLR89" s="209"/>
      <c r="CLS89" s="209"/>
      <c r="CLT89" s="209"/>
      <c r="CLU89" s="209"/>
      <c r="CLV89" s="209"/>
      <c r="CLW89" s="209"/>
      <c r="CLX89" s="209"/>
      <c r="CLY89" s="209"/>
      <c r="CLZ89" s="209"/>
      <c r="CMA89" s="209"/>
      <c r="CMB89" s="209"/>
      <c r="CMC89" s="209"/>
      <c r="CMD89" s="209"/>
      <c r="CME89" s="209"/>
      <c r="CMF89" s="209"/>
      <c r="CMG89" s="209"/>
      <c r="CMH89" s="209"/>
      <c r="CMI89" s="209"/>
      <c r="CMJ89" s="209"/>
      <c r="CMK89" s="209"/>
      <c r="CML89" s="209"/>
      <c r="CMM89" s="209"/>
      <c r="CMN89" s="209"/>
      <c r="CMO89" s="209"/>
      <c r="CMP89" s="209"/>
      <c r="CMQ89" s="209"/>
      <c r="CMR89" s="209"/>
      <c r="CMS89" s="209"/>
      <c r="CMT89" s="209"/>
      <c r="CMU89" s="209"/>
      <c r="CMV89" s="209"/>
      <c r="CMW89" s="209"/>
      <c r="CMX89" s="209"/>
      <c r="CMY89" s="209"/>
      <c r="CMZ89" s="209"/>
      <c r="CNA89" s="209"/>
      <c r="CNB89" s="209"/>
      <c r="CNC89" s="209"/>
      <c r="CND89" s="209"/>
      <c r="CNE89" s="209"/>
      <c r="CNF89" s="209"/>
      <c r="CNG89" s="209"/>
      <c r="CNH89" s="209"/>
      <c r="CNI89" s="209"/>
      <c r="CNJ89" s="209"/>
      <c r="CNK89" s="209"/>
      <c r="CNL89" s="209"/>
      <c r="CNM89" s="209"/>
      <c r="CNN89" s="209"/>
      <c r="CNO89" s="209"/>
      <c r="CNP89" s="209"/>
      <c r="CNQ89" s="209"/>
      <c r="CNR89" s="209"/>
      <c r="CNS89" s="209"/>
      <c r="CNT89" s="209"/>
      <c r="CNU89" s="209"/>
      <c r="CNV89" s="209"/>
      <c r="CNW89" s="209"/>
      <c r="CNX89" s="209"/>
      <c r="CNY89" s="209"/>
      <c r="CNZ89" s="209"/>
      <c r="COA89" s="209"/>
      <c r="COB89" s="209"/>
      <c r="COC89" s="209"/>
      <c r="COD89" s="209"/>
      <c r="COE89" s="209"/>
      <c r="COF89" s="209"/>
      <c r="COG89" s="209"/>
      <c r="COH89" s="209"/>
      <c r="COI89" s="209"/>
      <c r="COJ89" s="209"/>
      <c r="COK89" s="209"/>
      <c r="COL89" s="209"/>
      <c r="COM89" s="209"/>
      <c r="CON89" s="209"/>
      <c r="COO89" s="209"/>
      <c r="COP89" s="209"/>
      <c r="COQ89" s="209"/>
      <c r="COR89" s="209"/>
      <c r="COS89" s="209"/>
      <c r="COT89" s="209"/>
      <c r="COU89" s="209"/>
      <c r="COV89" s="209"/>
      <c r="COW89" s="209"/>
      <c r="COX89" s="209"/>
      <c r="COY89" s="209"/>
      <c r="COZ89" s="209"/>
      <c r="CPA89" s="209"/>
      <c r="CPB89" s="209"/>
      <c r="CPC89" s="209"/>
      <c r="CPD89" s="209"/>
      <c r="CPE89" s="209"/>
      <c r="CPF89" s="209"/>
      <c r="CPG89" s="209"/>
      <c r="CPH89" s="209"/>
      <c r="CPI89" s="209"/>
      <c r="CPJ89" s="209"/>
      <c r="CPK89" s="209"/>
      <c r="CPL89" s="209"/>
      <c r="CPM89" s="209"/>
      <c r="CPN89" s="209"/>
      <c r="CPO89" s="209"/>
      <c r="CPP89" s="209"/>
      <c r="CPQ89" s="209"/>
      <c r="CPR89" s="209"/>
      <c r="CPS89" s="209"/>
      <c r="CPT89" s="209"/>
      <c r="CPU89" s="209"/>
      <c r="CPV89" s="209"/>
      <c r="CPW89" s="209"/>
      <c r="CPX89" s="209"/>
      <c r="CPY89" s="209"/>
      <c r="CPZ89" s="209"/>
      <c r="CQA89" s="209"/>
      <c r="CQB89" s="209"/>
      <c r="CQC89" s="209"/>
      <c r="CQD89" s="209"/>
      <c r="CQE89" s="209"/>
      <c r="CQF89" s="209"/>
      <c r="CQG89" s="209"/>
      <c r="CQH89" s="209"/>
      <c r="CQI89" s="209"/>
      <c r="CQJ89" s="209"/>
      <c r="CQK89" s="209"/>
      <c r="CQL89" s="209"/>
      <c r="CQM89" s="209"/>
      <c r="CQN89" s="209"/>
      <c r="CQO89" s="209"/>
      <c r="CQP89" s="209"/>
      <c r="CQQ89" s="209"/>
      <c r="CQR89" s="209"/>
      <c r="CQS89" s="209"/>
      <c r="CQT89" s="209"/>
      <c r="CQU89" s="209"/>
      <c r="CQV89" s="209"/>
      <c r="CQW89" s="209"/>
      <c r="CQX89" s="209"/>
      <c r="CQY89" s="209"/>
      <c r="CQZ89" s="209"/>
      <c r="CRA89" s="209"/>
      <c r="CRB89" s="209"/>
      <c r="CRC89" s="209"/>
      <c r="CRD89" s="209"/>
      <c r="CRE89" s="209"/>
      <c r="CRF89" s="209"/>
      <c r="CRG89" s="209"/>
      <c r="CRH89" s="209"/>
      <c r="CRI89" s="209"/>
      <c r="CRJ89" s="209"/>
      <c r="CRK89" s="209"/>
      <c r="CRL89" s="209"/>
      <c r="CRM89" s="209"/>
      <c r="CRN89" s="209"/>
      <c r="CRO89" s="209"/>
      <c r="CRP89" s="209"/>
      <c r="CRQ89" s="209"/>
      <c r="CRR89" s="209"/>
      <c r="CRS89" s="209"/>
      <c r="CRT89" s="209"/>
      <c r="CRU89" s="209"/>
      <c r="CRV89" s="209"/>
      <c r="CRW89" s="209"/>
      <c r="CRX89" s="209"/>
      <c r="CRY89" s="209"/>
      <c r="CRZ89" s="209"/>
      <c r="CSA89" s="209"/>
      <c r="CSB89" s="209"/>
      <c r="CSC89" s="209"/>
      <c r="CSD89" s="209"/>
      <c r="CSE89" s="209"/>
      <c r="CSF89" s="209"/>
      <c r="CSG89" s="209"/>
      <c r="CSH89" s="209"/>
      <c r="CSI89" s="209"/>
      <c r="CSJ89" s="209"/>
      <c r="CSK89" s="209"/>
      <c r="CSL89" s="209"/>
      <c r="CSM89" s="209"/>
      <c r="CSN89" s="209"/>
      <c r="CSO89" s="209"/>
      <c r="CSP89" s="209"/>
      <c r="CSQ89" s="209"/>
      <c r="CSR89" s="209"/>
      <c r="CSS89" s="209"/>
      <c r="CST89" s="209"/>
      <c r="CSU89" s="209"/>
      <c r="CSV89" s="209"/>
      <c r="CSW89" s="209"/>
      <c r="CSX89" s="209"/>
      <c r="CSY89" s="209"/>
      <c r="CSZ89" s="209"/>
      <c r="CTA89" s="209"/>
      <c r="CTB89" s="209"/>
      <c r="CTC89" s="209"/>
      <c r="CTD89" s="209"/>
      <c r="CTE89" s="209"/>
      <c r="CTF89" s="209"/>
      <c r="CTG89" s="209"/>
      <c r="CTH89" s="209"/>
      <c r="CTI89" s="209"/>
      <c r="CTJ89" s="209"/>
      <c r="CTK89" s="209"/>
      <c r="CTL89" s="209"/>
      <c r="CTM89" s="209"/>
      <c r="CTN89" s="209"/>
      <c r="CTO89" s="209"/>
      <c r="CTP89" s="209"/>
      <c r="CTQ89" s="209"/>
      <c r="CTR89" s="209"/>
      <c r="CTS89" s="209"/>
      <c r="CTT89" s="209"/>
      <c r="CTU89" s="209"/>
      <c r="CTV89" s="209"/>
      <c r="CTW89" s="209"/>
      <c r="CTX89" s="209"/>
      <c r="CTY89" s="209"/>
      <c r="CTZ89" s="209"/>
      <c r="CUA89" s="209"/>
      <c r="CUB89" s="209"/>
      <c r="CUC89" s="209"/>
      <c r="CUD89" s="209"/>
      <c r="CUE89" s="209"/>
      <c r="CUF89" s="209"/>
      <c r="CUG89" s="209"/>
      <c r="CUH89" s="209"/>
      <c r="CUI89" s="209"/>
      <c r="CUJ89" s="209"/>
      <c r="CUK89" s="209"/>
      <c r="CUL89" s="209"/>
      <c r="CUM89" s="209"/>
      <c r="CUN89" s="209"/>
      <c r="CUO89" s="209"/>
      <c r="CUP89" s="209"/>
      <c r="CUQ89" s="209"/>
      <c r="CUR89" s="209"/>
      <c r="CUS89" s="209"/>
      <c r="CUT89" s="209"/>
      <c r="CUU89" s="209"/>
      <c r="CUV89" s="209"/>
      <c r="CUW89" s="209"/>
      <c r="CUX89" s="209"/>
      <c r="CUY89" s="209"/>
      <c r="CUZ89" s="209"/>
      <c r="CVA89" s="209"/>
      <c r="CVB89" s="209"/>
      <c r="CVC89" s="209"/>
      <c r="CVD89" s="209"/>
      <c r="CVE89" s="209"/>
      <c r="CVF89" s="209"/>
      <c r="CVG89" s="209"/>
      <c r="CVH89" s="209"/>
      <c r="CVI89" s="209"/>
      <c r="CVJ89" s="209"/>
      <c r="CVK89" s="209"/>
      <c r="CVL89" s="209"/>
      <c r="CVM89" s="209"/>
      <c r="CVN89" s="209"/>
      <c r="CVO89" s="209"/>
      <c r="CVP89" s="209"/>
      <c r="CVQ89" s="209"/>
      <c r="CVR89" s="209"/>
      <c r="CVS89" s="209"/>
      <c r="CVT89" s="209"/>
      <c r="CVU89" s="209"/>
      <c r="CVV89" s="209"/>
      <c r="CVW89" s="209"/>
      <c r="CVX89" s="209"/>
      <c r="CVY89" s="209"/>
      <c r="CVZ89" s="209"/>
      <c r="CWA89" s="209"/>
      <c r="CWB89" s="209"/>
      <c r="CWC89" s="209"/>
      <c r="CWD89" s="209"/>
      <c r="CWE89" s="209"/>
      <c r="CWF89" s="209"/>
      <c r="CWG89" s="209"/>
      <c r="CWH89" s="209"/>
      <c r="CWI89" s="209"/>
      <c r="CWJ89" s="209"/>
      <c r="CWK89" s="209"/>
      <c r="CWL89" s="209"/>
      <c r="CWM89" s="209"/>
      <c r="CWN89" s="209"/>
      <c r="CWO89" s="209"/>
      <c r="CWP89" s="209"/>
      <c r="CWQ89" s="209"/>
      <c r="CWR89" s="209"/>
      <c r="CWS89" s="209"/>
      <c r="CWT89" s="209"/>
      <c r="CWU89" s="209"/>
      <c r="CWV89" s="209"/>
      <c r="CWW89" s="209"/>
      <c r="CWX89" s="209"/>
      <c r="CWY89" s="209"/>
      <c r="CWZ89" s="209"/>
      <c r="CXA89" s="209"/>
      <c r="CXB89" s="209"/>
      <c r="CXC89" s="209"/>
      <c r="CXD89" s="209"/>
      <c r="CXE89" s="209"/>
      <c r="CXF89" s="209"/>
      <c r="CXG89" s="209"/>
      <c r="CXH89" s="209"/>
      <c r="CXI89" s="209"/>
      <c r="CXJ89" s="209"/>
      <c r="CXK89" s="209"/>
      <c r="CXL89" s="209"/>
      <c r="CXM89" s="209"/>
      <c r="CXN89" s="209"/>
      <c r="CXO89" s="209"/>
      <c r="CXP89" s="209"/>
      <c r="CXQ89" s="209"/>
      <c r="CXR89" s="209"/>
      <c r="CXS89" s="209"/>
      <c r="CXT89" s="209"/>
      <c r="CXU89" s="209"/>
      <c r="CXV89" s="209"/>
      <c r="CXW89" s="209"/>
      <c r="CXX89" s="209"/>
      <c r="CXY89" s="209"/>
      <c r="CXZ89" s="209"/>
      <c r="CYA89" s="209"/>
      <c r="CYB89" s="209"/>
      <c r="CYC89" s="209"/>
      <c r="CYD89" s="209"/>
      <c r="CYE89" s="209"/>
      <c r="CYF89" s="209"/>
      <c r="CYG89" s="209"/>
      <c r="CYH89" s="209"/>
      <c r="CYI89" s="209"/>
      <c r="CYJ89" s="209"/>
      <c r="CYK89" s="209"/>
      <c r="CYL89" s="209"/>
      <c r="CYM89" s="209"/>
      <c r="CYN89" s="209"/>
      <c r="CYO89" s="209"/>
      <c r="CYP89" s="209"/>
      <c r="CYQ89" s="209"/>
      <c r="CYR89" s="209"/>
      <c r="CYS89" s="209"/>
      <c r="CYT89" s="209"/>
      <c r="CYU89" s="209"/>
      <c r="CYV89" s="209"/>
      <c r="CYW89" s="209"/>
      <c r="CYX89" s="209"/>
      <c r="CYY89" s="209"/>
      <c r="CYZ89" s="209"/>
      <c r="CZA89" s="209"/>
      <c r="CZB89" s="209"/>
      <c r="CZC89" s="209"/>
      <c r="CZD89" s="209"/>
      <c r="CZE89" s="209"/>
      <c r="CZF89" s="209"/>
      <c r="CZG89" s="209"/>
      <c r="CZH89" s="209"/>
      <c r="CZI89" s="209"/>
      <c r="CZJ89" s="209"/>
      <c r="CZK89" s="209"/>
      <c r="CZL89" s="209"/>
      <c r="CZM89" s="209"/>
      <c r="CZN89" s="209"/>
      <c r="CZO89" s="209"/>
      <c r="CZP89" s="209"/>
      <c r="CZQ89" s="209"/>
      <c r="CZR89" s="209"/>
      <c r="CZS89" s="209"/>
      <c r="CZT89" s="209"/>
      <c r="CZU89" s="209"/>
      <c r="CZV89" s="209"/>
      <c r="CZW89" s="209"/>
      <c r="CZX89" s="209"/>
      <c r="CZY89" s="209"/>
      <c r="CZZ89" s="209"/>
      <c r="DAA89" s="209"/>
      <c r="DAB89" s="209"/>
      <c r="DAC89" s="209"/>
      <c r="DAD89" s="209"/>
      <c r="DAE89" s="209"/>
      <c r="DAF89" s="209"/>
      <c r="DAG89" s="209"/>
      <c r="DAH89" s="209"/>
      <c r="DAI89" s="209"/>
      <c r="DAJ89" s="209"/>
      <c r="DAK89" s="209"/>
      <c r="DAL89" s="209"/>
      <c r="DAM89" s="209"/>
      <c r="DAN89" s="209"/>
      <c r="DAO89" s="209"/>
      <c r="DAP89" s="209"/>
      <c r="DAQ89" s="209"/>
      <c r="DAR89" s="209"/>
      <c r="DAS89" s="209"/>
      <c r="DAT89" s="209"/>
      <c r="DAU89" s="209"/>
      <c r="DAV89" s="209"/>
      <c r="DAW89" s="209"/>
      <c r="DAX89" s="209"/>
      <c r="DAY89" s="209"/>
      <c r="DAZ89" s="209"/>
      <c r="DBA89" s="209"/>
      <c r="DBB89" s="209"/>
      <c r="DBC89" s="209"/>
      <c r="DBD89" s="209"/>
      <c r="DBE89" s="209"/>
      <c r="DBF89" s="209"/>
      <c r="DBG89" s="209"/>
      <c r="DBH89" s="209"/>
      <c r="DBI89" s="209"/>
      <c r="DBJ89" s="209"/>
      <c r="DBK89" s="209"/>
      <c r="DBL89" s="209"/>
      <c r="DBM89" s="209"/>
      <c r="DBN89" s="209"/>
      <c r="DBO89" s="209"/>
      <c r="DBP89" s="209"/>
      <c r="DBQ89" s="209"/>
      <c r="DBR89" s="209"/>
      <c r="DBS89" s="209"/>
      <c r="DBT89" s="209"/>
      <c r="DBU89" s="209"/>
      <c r="DBV89" s="209"/>
      <c r="DBW89" s="209"/>
      <c r="DBX89" s="209"/>
      <c r="DBY89" s="209"/>
      <c r="DBZ89" s="209"/>
      <c r="DCA89" s="209"/>
      <c r="DCB89" s="209"/>
      <c r="DCC89" s="209"/>
      <c r="DCD89" s="209"/>
      <c r="DCE89" s="209"/>
      <c r="DCF89" s="209"/>
      <c r="DCG89" s="209"/>
      <c r="DCH89" s="209"/>
      <c r="DCI89" s="209"/>
      <c r="DCJ89" s="209"/>
      <c r="DCK89" s="209"/>
      <c r="DCL89" s="209"/>
      <c r="DCM89" s="209"/>
      <c r="DCN89" s="209"/>
      <c r="DCO89" s="209"/>
      <c r="DCP89" s="209"/>
      <c r="DCQ89" s="209"/>
      <c r="DCR89" s="209"/>
      <c r="DCS89" s="209"/>
      <c r="DCT89" s="209"/>
      <c r="DCU89" s="209"/>
      <c r="DCV89" s="209"/>
      <c r="DCW89" s="209"/>
      <c r="DCX89" s="209"/>
      <c r="DCY89" s="209"/>
      <c r="DCZ89" s="209"/>
      <c r="DDA89" s="209"/>
      <c r="DDB89" s="209"/>
      <c r="DDC89" s="209"/>
      <c r="DDD89" s="209"/>
      <c r="DDE89" s="209"/>
      <c r="DDF89" s="209"/>
      <c r="DDG89" s="209"/>
      <c r="DDH89" s="209"/>
      <c r="DDI89" s="209"/>
      <c r="DDJ89" s="209"/>
      <c r="DDK89" s="209"/>
      <c r="DDL89" s="209"/>
      <c r="DDM89" s="209"/>
      <c r="DDN89" s="209"/>
      <c r="DDO89" s="209"/>
      <c r="DDP89" s="209"/>
      <c r="DDQ89" s="209"/>
      <c r="DDR89" s="209"/>
      <c r="DDS89" s="209"/>
      <c r="DDT89" s="209"/>
      <c r="DDU89" s="209"/>
      <c r="DDV89" s="209"/>
      <c r="DDW89" s="209"/>
      <c r="DDX89" s="209"/>
      <c r="DDY89" s="209"/>
      <c r="DDZ89" s="209"/>
      <c r="DEA89" s="209"/>
      <c r="DEB89" s="209"/>
      <c r="DEC89" s="209"/>
      <c r="DED89" s="209"/>
      <c r="DEE89" s="209"/>
      <c r="DEF89" s="209"/>
      <c r="DEG89" s="209"/>
      <c r="DEH89" s="209"/>
      <c r="DEI89" s="209"/>
      <c r="DEJ89" s="209"/>
      <c r="DEK89" s="209"/>
      <c r="DEL89" s="209"/>
      <c r="DEM89" s="209"/>
      <c r="DEN89" s="209"/>
      <c r="DEO89" s="209"/>
      <c r="DEP89" s="209"/>
      <c r="DEQ89" s="209"/>
      <c r="DER89" s="209"/>
      <c r="DES89" s="209"/>
      <c r="DET89" s="209"/>
      <c r="DEU89" s="209"/>
      <c r="DEV89" s="209"/>
      <c r="DEW89" s="209"/>
      <c r="DEX89" s="209"/>
      <c r="DEY89" s="209"/>
      <c r="DEZ89" s="209"/>
      <c r="DFA89" s="209"/>
      <c r="DFB89" s="209"/>
      <c r="DFC89" s="209"/>
      <c r="DFD89" s="209"/>
      <c r="DFE89" s="209"/>
      <c r="DFF89" s="209"/>
      <c r="DFG89" s="209"/>
      <c r="DFH89" s="209"/>
      <c r="DFI89" s="209"/>
      <c r="DFJ89" s="209"/>
      <c r="DFK89" s="209"/>
      <c r="DFL89" s="209"/>
      <c r="DFM89" s="209"/>
      <c r="DFN89" s="209"/>
      <c r="DFO89" s="209"/>
      <c r="DFP89" s="209"/>
      <c r="DFQ89" s="209"/>
      <c r="DFR89" s="209"/>
      <c r="DFS89" s="209"/>
      <c r="DFT89" s="209"/>
      <c r="DFU89" s="209"/>
      <c r="DFV89" s="209"/>
      <c r="DFW89" s="209"/>
      <c r="DFX89" s="209"/>
      <c r="DFY89" s="209"/>
      <c r="DFZ89" s="209"/>
      <c r="DGA89" s="209"/>
      <c r="DGB89" s="209"/>
      <c r="DGC89" s="209"/>
      <c r="DGD89" s="209"/>
      <c r="DGE89" s="209"/>
      <c r="DGF89" s="209"/>
      <c r="DGG89" s="209"/>
      <c r="DGH89" s="209"/>
      <c r="DGI89" s="209"/>
      <c r="DGJ89" s="209"/>
      <c r="DGK89" s="209"/>
      <c r="DGL89" s="209"/>
      <c r="DGM89" s="209"/>
      <c r="DGN89" s="209"/>
      <c r="DGO89" s="209"/>
      <c r="DGP89" s="209"/>
      <c r="DGQ89" s="209"/>
      <c r="DGR89" s="209"/>
      <c r="DGS89" s="209"/>
      <c r="DGT89" s="209"/>
      <c r="DGU89" s="209"/>
      <c r="DGV89" s="209"/>
      <c r="DGW89" s="209"/>
      <c r="DGX89" s="209"/>
      <c r="DGY89" s="209"/>
      <c r="DGZ89" s="209"/>
      <c r="DHA89" s="209"/>
      <c r="DHB89" s="209"/>
      <c r="DHC89" s="209"/>
      <c r="DHD89" s="209"/>
      <c r="DHE89" s="209"/>
      <c r="DHF89" s="209"/>
      <c r="DHG89" s="209"/>
      <c r="DHH89" s="209"/>
      <c r="DHI89" s="209"/>
      <c r="DHJ89" s="209"/>
      <c r="DHK89" s="209"/>
      <c r="DHL89" s="209"/>
      <c r="DHM89" s="209"/>
      <c r="DHN89" s="209"/>
      <c r="DHO89" s="209"/>
      <c r="DHP89" s="209"/>
      <c r="DHQ89" s="209"/>
      <c r="DHR89" s="209"/>
      <c r="DHS89" s="209"/>
      <c r="DHT89" s="209"/>
      <c r="DHU89" s="209"/>
      <c r="DHV89" s="209"/>
      <c r="DHW89" s="209"/>
      <c r="DHX89" s="209"/>
      <c r="DHY89" s="209"/>
      <c r="DHZ89" s="209"/>
      <c r="DIA89" s="209"/>
      <c r="DIB89" s="209"/>
      <c r="DIC89" s="209"/>
      <c r="DID89" s="209"/>
      <c r="DIE89" s="209"/>
      <c r="DIF89" s="209"/>
      <c r="DIG89" s="209"/>
      <c r="DIH89" s="209"/>
      <c r="DII89" s="209"/>
      <c r="DIJ89" s="209"/>
      <c r="DIK89" s="209"/>
      <c r="DIL89" s="209"/>
      <c r="DIM89" s="209"/>
      <c r="DIN89" s="209"/>
      <c r="DIO89" s="209"/>
      <c r="DIP89" s="209"/>
      <c r="DIQ89" s="209"/>
      <c r="DIR89" s="209"/>
      <c r="DIS89" s="209"/>
      <c r="DIT89" s="209"/>
      <c r="DIU89" s="209"/>
      <c r="DIV89" s="209"/>
      <c r="DIW89" s="209"/>
      <c r="DIX89" s="209"/>
      <c r="DIY89" s="209"/>
      <c r="DIZ89" s="209"/>
      <c r="DJA89" s="209"/>
      <c r="DJB89" s="209"/>
      <c r="DJC89" s="209"/>
      <c r="DJD89" s="209"/>
      <c r="DJE89" s="209"/>
      <c r="DJF89" s="209"/>
      <c r="DJG89" s="209"/>
      <c r="DJH89" s="209"/>
      <c r="DJI89" s="209"/>
      <c r="DJJ89" s="209"/>
      <c r="DJK89" s="209"/>
      <c r="DJL89" s="209"/>
      <c r="DJM89" s="209"/>
      <c r="DJN89" s="209"/>
      <c r="DJO89" s="209"/>
      <c r="DJP89" s="209"/>
      <c r="DJQ89" s="209"/>
      <c r="DJR89" s="209"/>
      <c r="DJS89" s="209"/>
      <c r="DJT89" s="209"/>
      <c r="DJU89" s="209"/>
      <c r="DJV89" s="209"/>
      <c r="DJW89" s="209"/>
      <c r="DJX89" s="209"/>
      <c r="DJY89" s="209"/>
      <c r="DJZ89" s="209"/>
      <c r="DKA89" s="209"/>
      <c r="DKB89" s="209"/>
      <c r="DKC89" s="209"/>
      <c r="DKD89" s="209"/>
      <c r="DKE89" s="209"/>
      <c r="DKF89" s="209"/>
      <c r="DKG89" s="209"/>
      <c r="DKH89" s="209"/>
      <c r="DKI89" s="209"/>
      <c r="DKJ89" s="209"/>
      <c r="DKK89" s="209"/>
      <c r="DKL89" s="209"/>
      <c r="DKM89" s="209"/>
      <c r="DKN89" s="209"/>
      <c r="DKO89" s="209"/>
      <c r="DKP89" s="209"/>
      <c r="DKQ89" s="209"/>
      <c r="DKR89" s="209"/>
      <c r="DKS89" s="209"/>
      <c r="DKT89" s="209"/>
      <c r="DKU89" s="209"/>
      <c r="DKV89" s="209"/>
      <c r="DKW89" s="209"/>
      <c r="DKX89" s="209"/>
      <c r="DKY89" s="209"/>
      <c r="DKZ89" s="209"/>
      <c r="DLA89" s="209"/>
      <c r="DLB89" s="209"/>
      <c r="DLC89" s="209"/>
      <c r="DLD89" s="209"/>
      <c r="DLE89" s="209"/>
      <c r="DLF89" s="209"/>
      <c r="DLG89" s="209"/>
      <c r="DLH89" s="209"/>
      <c r="DLI89" s="209"/>
      <c r="DLJ89" s="209"/>
      <c r="DLK89" s="209"/>
      <c r="DLL89" s="209"/>
      <c r="DLM89" s="209"/>
      <c r="DLN89" s="209"/>
      <c r="DLO89" s="209"/>
      <c r="DLP89" s="209"/>
      <c r="DLQ89" s="209"/>
      <c r="DLR89" s="209"/>
      <c r="DLS89" s="209"/>
      <c r="DLT89" s="209"/>
      <c r="DLU89" s="209"/>
      <c r="DLV89" s="209"/>
      <c r="DLW89" s="209"/>
      <c r="DLX89" s="209"/>
      <c r="DLY89" s="209"/>
      <c r="DLZ89" s="209"/>
      <c r="DMA89" s="209"/>
      <c r="DMB89" s="209"/>
      <c r="DMC89" s="209"/>
      <c r="DMD89" s="209"/>
      <c r="DME89" s="209"/>
      <c r="DMF89" s="209"/>
      <c r="DMG89" s="209"/>
      <c r="DMH89" s="209"/>
      <c r="DMI89" s="209"/>
      <c r="DMJ89" s="209"/>
      <c r="DMK89" s="209"/>
      <c r="DML89" s="209"/>
      <c r="DMM89" s="209"/>
      <c r="DMN89" s="209"/>
      <c r="DMO89" s="209"/>
      <c r="DMP89" s="209"/>
      <c r="DMQ89" s="209"/>
      <c r="DMR89" s="209"/>
      <c r="DMS89" s="209"/>
      <c r="DMT89" s="209"/>
      <c r="DMU89" s="209"/>
      <c r="DMV89" s="209"/>
      <c r="DMW89" s="209"/>
      <c r="DMX89" s="209"/>
      <c r="DMY89" s="209"/>
      <c r="DMZ89" s="209"/>
      <c r="DNA89" s="209"/>
      <c r="DNB89" s="209"/>
      <c r="DNC89" s="209"/>
      <c r="DND89" s="209"/>
      <c r="DNE89" s="209"/>
      <c r="DNF89" s="209"/>
      <c r="DNG89" s="209"/>
      <c r="DNH89" s="209"/>
      <c r="DNI89" s="209"/>
      <c r="DNJ89" s="209"/>
      <c r="DNK89" s="209"/>
      <c r="DNL89" s="209"/>
      <c r="DNM89" s="209"/>
      <c r="DNN89" s="209"/>
      <c r="DNO89" s="209"/>
      <c r="DNP89" s="209"/>
      <c r="DNQ89" s="209"/>
      <c r="DNR89" s="209"/>
      <c r="DNS89" s="209"/>
      <c r="DNT89" s="209"/>
      <c r="DNU89" s="209"/>
      <c r="DNV89" s="209"/>
      <c r="DNW89" s="209"/>
      <c r="DNX89" s="209"/>
      <c r="DNY89" s="209"/>
      <c r="DNZ89" s="209"/>
      <c r="DOA89" s="209"/>
      <c r="DOB89" s="209"/>
      <c r="DOC89" s="209"/>
      <c r="DOD89" s="209"/>
      <c r="DOE89" s="209"/>
      <c r="DOF89" s="209"/>
      <c r="DOG89" s="209"/>
      <c r="DOH89" s="209"/>
      <c r="DOI89" s="209"/>
      <c r="DOJ89" s="209"/>
      <c r="DOK89" s="209"/>
      <c r="DOL89" s="209"/>
      <c r="DOM89" s="209"/>
      <c r="DON89" s="209"/>
      <c r="DOO89" s="209"/>
      <c r="DOP89" s="209"/>
      <c r="DOQ89" s="209"/>
      <c r="DOR89" s="209"/>
      <c r="DOS89" s="209"/>
      <c r="DOT89" s="209"/>
      <c r="DOU89" s="209"/>
      <c r="DOV89" s="209"/>
      <c r="DOW89" s="209"/>
      <c r="DOX89" s="209"/>
      <c r="DOY89" s="209"/>
      <c r="DOZ89" s="209"/>
      <c r="DPA89" s="209"/>
      <c r="DPB89" s="209"/>
      <c r="DPC89" s="209"/>
      <c r="DPD89" s="209"/>
      <c r="DPE89" s="209"/>
      <c r="DPF89" s="209"/>
      <c r="DPG89" s="209"/>
      <c r="DPH89" s="209"/>
      <c r="DPI89" s="209"/>
      <c r="DPJ89" s="209"/>
      <c r="DPK89" s="209"/>
      <c r="DPL89" s="209"/>
      <c r="DPM89" s="209"/>
      <c r="DPN89" s="209"/>
      <c r="DPO89" s="209"/>
      <c r="DPP89" s="209"/>
      <c r="DPQ89" s="209"/>
      <c r="DPR89" s="209"/>
      <c r="DPS89" s="209"/>
      <c r="DPT89" s="209"/>
      <c r="DPU89" s="209"/>
      <c r="DPV89" s="209"/>
      <c r="DPW89" s="209"/>
      <c r="DPX89" s="209"/>
      <c r="DPY89" s="209"/>
      <c r="DPZ89" s="209"/>
      <c r="DQA89" s="209"/>
      <c r="DQB89" s="209"/>
      <c r="DQC89" s="209"/>
      <c r="DQD89" s="209"/>
      <c r="DQE89" s="209"/>
      <c r="DQF89" s="209"/>
      <c r="DQG89" s="209"/>
      <c r="DQH89" s="209"/>
      <c r="DQI89" s="209"/>
      <c r="DQJ89" s="209"/>
      <c r="DQK89" s="209"/>
      <c r="DQL89" s="209"/>
      <c r="DQM89" s="209"/>
      <c r="DQN89" s="209"/>
      <c r="DQO89" s="209"/>
      <c r="DQP89" s="209"/>
      <c r="DQQ89" s="209"/>
      <c r="DQR89" s="209"/>
      <c r="DQS89" s="209"/>
      <c r="DQT89" s="209"/>
      <c r="DQU89" s="209"/>
      <c r="DQV89" s="209"/>
      <c r="DQW89" s="209"/>
      <c r="DQX89" s="209"/>
      <c r="DQY89" s="209"/>
      <c r="DQZ89" s="209"/>
      <c r="DRA89" s="209"/>
      <c r="DRB89" s="209"/>
      <c r="DRC89" s="209"/>
      <c r="DRD89" s="209"/>
      <c r="DRE89" s="209"/>
      <c r="DRF89" s="209"/>
      <c r="DRG89" s="209"/>
      <c r="DRH89" s="209"/>
      <c r="DRI89" s="209"/>
      <c r="DRJ89" s="209"/>
      <c r="DRK89" s="209"/>
      <c r="DRL89" s="209"/>
      <c r="DRM89" s="209"/>
      <c r="DRN89" s="209"/>
      <c r="DRO89" s="209"/>
      <c r="DRP89" s="209"/>
      <c r="DRQ89" s="209"/>
      <c r="DRR89" s="209"/>
      <c r="DRS89" s="209"/>
      <c r="DRT89" s="209"/>
      <c r="DRU89" s="209"/>
      <c r="DRV89" s="209"/>
      <c r="DRW89" s="209"/>
      <c r="DRX89" s="209"/>
      <c r="DRY89" s="209"/>
      <c r="DRZ89" s="209"/>
      <c r="DSA89" s="209"/>
      <c r="DSB89" s="209"/>
      <c r="DSC89" s="209"/>
      <c r="DSD89" s="209"/>
      <c r="DSE89" s="209"/>
      <c r="DSF89" s="209"/>
      <c r="DSG89" s="209"/>
      <c r="DSH89" s="209"/>
      <c r="DSI89" s="209"/>
      <c r="DSJ89" s="209"/>
      <c r="DSK89" s="209"/>
      <c r="DSL89" s="209"/>
      <c r="DSM89" s="209"/>
      <c r="DSN89" s="209"/>
      <c r="DSO89" s="209"/>
      <c r="DSP89" s="209"/>
      <c r="DSQ89" s="209"/>
      <c r="DSR89" s="209"/>
      <c r="DSS89" s="209"/>
      <c r="DST89" s="209"/>
      <c r="DSU89" s="209"/>
      <c r="DSV89" s="209"/>
      <c r="DSW89" s="209"/>
      <c r="DSX89" s="209"/>
      <c r="DSY89" s="209"/>
      <c r="DSZ89" s="209"/>
      <c r="DTA89" s="209"/>
      <c r="DTB89" s="209"/>
      <c r="DTC89" s="209"/>
      <c r="DTD89" s="209"/>
      <c r="DTE89" s="209"/>
      <c r="DTF89" s="209"/>
      <c r="DTG89" s="209"/>
      <c r="DTH89" s="209"/>
      <c r="DTI89" s="209"/>
      <c r="DTJ89" s="209"/>
      <c r="DTK89" s="209"/>
      <c r="DTL89" s="209"/>
      <c r="DTM89" s="209"/>
      <c r="DTN89" s="209"/>
      <c r="DTO89" s="209"/>
      <c r="DTP89" s="209"/>
      <c r="DTQ89" s="209"/>
      <c r="DTR89" s="209"/>
      <c r="DTS89" s="209"/>
      <c r="DTT89" s="209"/>
      <c r="DTU89" s="209"/>
      <c r="DTV89" s="209"/>
      <c r="DTW89" s="209"/>
      <c r="DTX89" s="209"/>
      <c r="DTY89" s="209"/>
      <c r="DTZ89" s="209"/>
      <c r="DUA89" s="209"/>
      <c r="DUB89" s="209"/>
      <c r="DUC89" s="209"/>
      <c r="DUD89" s="209"/>
      <c r="DUE89" s="209"/>
      <c r="DUF89" s="209"/>
      <c r="DUG89" s="209"/>
      <c r="DUH89" s="209"/>
      <c r="DUI89" s="209"/>
      <c r="DUJ89" s="209"/>
      <c r="DUK89" s="209"/>
      <c r="DUL89" s="209"/>
      <c r="DUM89" s="209"/>
      <c r="DUN89" s="209"/>
      <c r="DUO89" s="209"/>
      <c r="DUP89" s="209"/>
      <c r="DUQ89" s="209"/>
      <c r="DUR89" s="209"/>
      <c r="DUS89" s="209"/>
      <c r="DUT89" s="209"/>
      <c r="DUU89" s="209"/>
      <c r="DUV89" s="209"/>
      <c r="DUW89" s="209"/>
      <c r="DUX89" s="209"/>
      <c r="DUY89" s="209"/>
      <c r="DUZ89" s="209"/>
      <c r="DVA89" s="209"/>
      <c r="DVB89" s="209"/>
      <c r="DVC89" s="209"/>
      <c r="DVD89" s="209"/>
      <c r="DVE89" s="209"/>
      <c r="DVF89" s="209"/>
      <c r="DVG89" s="209"/>
      <c r="DVH89" s="209"/>
      <c r="DVI89" s="209"/>
      <c r="DVJ89" s="209"/>
      <c r="DVK89" s="209"/>
      <c r="DVL89" s="209"/>
      <c r="DVM89" s="209"/>
      <c r="DVN89" s="209"/>
      <c r="DVO89" s="209"/>
      <c r="DVP89" s="209"/>
      <c r="DVQ89" s="209"/>
      <c r="DVR89" s="209"/>
      <c r="DVS89" s="209"/>
      <c r="DVT89" s="209"/>
      <c r="DVU89" s="209"/>
      <c r="DVV89" s="209"/>
      <c r="DVW89" s="209"/>
      <c r="DVX89" s="209"/>
      <c r="DVY89" s="209"/>
      <c r="DVZ89" s="209"/>
      <c r="DWA89" s="209"/>
      <c r="DWB89" s="209"/>
      <c r="DWC89" s="209"/>
      <c r="DWD89" s="209"/>
      <c r="DWE89" s="209"/>
      <c r="DWF89" s="209"/>
      <c r="DWG89" s="209"/>
      <c r="DWH89" s="209"/>
      <c r="DWI89" s="209"/>
      <c r="DWJ89" s="209"/>
      <c r="DWK89" s="209"/>
      <c r="DWL89" s="209"/>
      <c r="DWM89" s="209"/>
      <c r="DWN89" s="209"/>
      <c r="DWO89" s="209"/>
      <c r="DWP89" s="209"/>
      <c r="DWQ89" s="209"/>
      <c r="DWR89" s="209"/>
      <c r="DWS89" s="209"/>
      <c r="DWT89" s="209"/>
      <c r="DWU89" s="209"/>
      <c r="DWV89" s="209"/>
      <c r="DWW89" s="209"/>
      <c r="DWX89" s="209"/>
      <c r="DWY89" s="209"/>
      <c r="DWZ89" s="209"/>
      <c r="DXA89" s="209"/>
      <c r="DXB89" s="209"/>
      <c r="DXC89" s="209"/>
      <c r="DXD89" s="209"/>
      <c r="DXE89" s="209"/>
      <c r="DXF89" s="209"/>
      <c r="DXG89" s="209"/>
      <c r="DXH89" s="209"/>
      <c r="DXI89" s="209"/>
      <c r="DXJ89" s="209"/>
      <c r="DXK89" s="209"/>
      <c r="DXL89" s="209"/>
      <c r="DXM89" s="209"/>
      <c r="DXN89" s="209"/>
      <c r="DXO89" s="209"/>
      <c r="DXP89" s="209"/>
      <c r="DXQ89" s="209"/>
      <c r="DXR89" s="209"/>
      <c r="DXS89" s="209"/>
      <c r="DXT89" s="209"/>
      <c r="DXU89" s="209"/>
      <c r="DXV89" s="209"/>
      <c r="DXW89" s="209"/>
      <c r="DXX89" s="209"/>
      <c r="DXY89" s="209"/>
      <c r="DXZ89" s="209"/>
      <c r="DYA89" s="209"/>
      <c r="DYB89" s="209"/>
      <c r="DYC89" s="209"/>
      <c r="DYD89" s="209"/>
      <c r="DYE89" s="209"/>
      <c r="DYF89" s="209"/>
      <c r="DYG89" s="209"/>
      <c r="DYH89" s="209"/>
      <c r="DYI89" s="209"/>
      <c r="DYJ89" s="209"/>
      <c r="DYK89" s="209"/>
      <c r="DYL89" s="209"/>
      <c r="DYM89" s="209"/>
      <c r="DYN89" s="209"/>
      <c r="DYO89" s="209"/>
      <c r="DYP89" s="209"/>
      <c r="DYQ89" s="209"/>
      <c r="DYR89" s="209"/>
      <c r="DYS89" s="209"/>
      <c r="DYT89" s="209"/>
      <c r="DYU89" s="209"/>
      <c r="DYV89" s="209"/>
      <c r="DYW89" s="209"/>
      <c r="DYX89" s="209"/>
      <c r="DYY89" s="209"/>
      <c r="DYZ89" s="209"/>
      <c r="DZA89" s="209"/>
      <c r="DZB89" s="209"/>
      <c r="DZC89" s="209"/>
      <c r="DZD89" s="209"/>
      <c r="DZE89" s="209"/>
      <c r="DZF89" s="209"/>
      <c r="DZG89" s="209"/>
      <c r="DZH89" s="209"/>
      <c r="DZI89" s="209"/>
      <c r="DZJ89" s="209"/>
      <c r="DZK89" s="209"/>
      <c r="DZL89" s="209"/>
      <c r="DZM89" s="209"/>
      <c r="DZN89" s="209"/>
      <c r="DZO89" s="209"/>
      <c r="DZP89" s="209"/>
      <c r="DZQ89" s="209"/>
      <c r="DZR89" s="209"/>
      <c r="DZS89" s="209"/>
      <c r="DZT89" s="209"/>
      <c r="DZU89" s="209"/>
      <c r="DZV89" s="209"/>
      <c r="DZW89" s="209"/>
      <c r="DZX89" s="209"/>
      <c r="DZY89" s="209"/>
      <c r="DZZ89" s="209"/>
      <c r="EAA89" s="209"/>
      <c r="EAB89" s="209"/>
      <c r="EAC89" s="209"/>
      <c r="EAD89" s="209"/>
      <c r="EAE89" s="209"/>
      <c r="EAF89" s="209"/>
      <c r="EAG89" s="209"/>
      <c r="EAH89" s="209"/>
      <c r="EAI89" s="209"/>
      <c r="EAJ89" s="209"/>
      <c r="EAK89" s="209"/>
      <c r="EAL89" s="209"/>
      <c r="EAM89" s="209"/>
      <c r="EAN89" s="209"/>
      <c r="EAO89" s="209"/>
      <c r="EAP89" s="209"/>
      <c r="EAQ89" s="209"/>
      <c r="EAR89" s="209"/>
      <c r="EAS89" s="209"/>
      <c r="EAT89" s="209"/>
      <c r="EAU89" s="209"/>
      <c r="EAV89" s="209"/>
      <c r="EAW89" s="209"/>
      <c r="EAX89" s="209"/>
      <c r="EAY89" s="209"/>
      <c r="EAZ89" s="209"/>
      <c r="EBA89" s="209"/>
      <c r="EBB89" s="209"/>
      <c r="EBC89" s="209"/>
      <c r="EBD89" s="209"/>
      <c r="EBE89" s="209"/>
      <c r="EBF89" s="209"/>
      <c r="EBG89" s="209"/>
      <c r="EBH89" s="209"/>
      <c r="EBI89" s="209"/>
      <c r="EBJ89" s="209"/>
      <c r="EBK89" s="209"/>
      <c r="EBL89" s="209"/>
      <c r="EBM89" s="209"/>
      <c r="EBN89" s="209"/>
      <c r="EBO89" s="209"/>
      <c r="EBP89" s="209"/>
      <c r="EBQ89" s="209"/>
      <c r="EBR89" s="209"/>
      <c r="EBS89" s="209"/>
      <c r="EBT89" s="209"/>
      <c r="EBU89" s="209"/>
      <c r="EBV89" s="209"/>
      <c r="EBW89" s="209"/>
      <c r="EBX89" s="209"/>
      <c r="EBY89" s="209"/>
      <c r="EBZ89" s="209"/>
      <c r="ECA89" s="209"/>
      <c r="ECB89" s="209"/>
      <c r="ECC89" s="209"/>
      <c r="ECD89" s="209"/>
      <c r="ECE89" s="209"/>
      <c r="ECF89" s="209"/>
      <c r="ECG89" s="209"/>
      <c r="ECH89" s="209"/>
      <c r="ECI89" s="209"/>
      <c r="ECJ89" s="209"/>
      <c r="ECK89" s="209"/>
      <c r="ECL89" s="209"/>
      <c r="ECM89" s="209"/>
      <c r="ECN89" s="209"/>
      <c r="ECO89" s="209"/>
      <c r="ECP89" s="209"/>
      <c r="ECQ89" s="209"/>
      <c r="ECR89" s="209"/>
      <c r="ECS89" s="209"/>
      <c r="ECT89" s="209"/>
      <c r="ECU89" s="209"/>
      <c r="ECV89" s="209"/>
      <c r="ECW89" s="209"/>
      <c r="ECX89" s="209"/>
      <c r="ECY89" s="209"/>
      <c r="ECZ89" s="209"/>
      <c r="EDA89" s="209"/>
      <c r="EDB89" s="209"/>
      <c r="EDC89" s="209"/>
      <c r="EDD89" s="209"/>
      <c r="EDE89" s="209"/>
      <c r="EDF89" s="209"/>
      <c r="EDG89" s="209"/>
      <c r="EDH89" s="209"/>
      <c r="EDI89" s="209"/>
      <c r="EDJ89" s="209"/>
      <c r="EDK89" s="209"/>
      <c r="EDL89" s="209"/>
      <c r="EDM89" s="209"/>
      <c r="EDN89" s="209"/>
      <c r="EDO89" s="209"/>
      <c r="EDP89" s="209"/>
      <c r="EDQ89" s="209"/>
      <c r="EDR89" s="209"/>
      <c r="EDS89" s="209"/>
      <c r="EDT89" s="209"/>
      <c r="EDU89" s="209"/>
      <c r="EDV89" s="209"/>
      <c r="EDW89" s="209"/>
      <c r="EDX89" s="209"/>
      <c r="EDY89" s="209"/>
      <c r="EDZ89" s="209"/>
      <c r="EEA89" s="209"/>
      <c r="EEB89" s="209"/>
      <c r="EEC89" s="209"/>
      <c r="EED89" s="209"/>
      <c r="EEE89" s="209"/>
      <c r="EEF89" s="209"/>
      <c r="EEG89" s="209"/>
      <c r="EEH89" s="209"/>
      <c r="EEI89" s="209"/>
      <c r="EEJ89" s="209"/>
      <c r="EEK89" s="209"/>
      <c r="EEL89" s="209"/>
      <c r="EEM89" s="209"/>
      <c r="EEN89" s="209"/>
      <c r="EEO89" s="209"/>
      <c r="EEP89" s="209"/>
      <c r="EEQ89" s="209"/>
      <c r="EER89" s="209"/>
      <c r="EES89" s="209"/>
      <c r="EET89" s="209"/>
      <c r="EEU89" s="209"/>
      <c r="EEV89" s="209"/>
      <c r="EEW89" s="209"/>
      <c r="EEX89" s="209"/>
      <c r="EEY89" s="209"/>
      <c r="EEZ89" s="209"/>
      <c r="EFA89" s="209"/>
      <c r="EFB89" s="209"/>
      <c r="EFC89" s="209"/>
      <c r="EFD89" s="209"/>
      <c r="EFE89" s="209"/>
      <c r="EFF89" s="209"/>
      <c r="EFG89" s="209"/>
      <c r="EFH89" s="209"/>
      <c r="EFI89" s="209"/>
      <c r="EFJ89" s="209"/>
      <c r="EFK89" s="209"/>
      <c r="EFL89" s="209"/>
      <c r="EFM89" s="209"/>
      <c r="EFN89" s="209"/>
      <c r="EFO89" s="209"/>
      <c r="EFP89" s="209"/>
      <c r="EFQ89" s="209"/>
      <c r="EFR89" s="209"/>
      <c r="EFS89" s="209"/>
      <c r="EFT89" s="209"/>
      <c r="EFU89" s="209"/>
      <c r="EFV89" s="209"/>
      <c r="EFW89" s="209"/>
      <c r="EFX89" s="209"/>
      <c r="EFY89" s="209"/>
      <c r="EFZ89" s="209"/>
      <c r="EGA89" s="209"/>
      <c r="EGB89" s="209"/>
      <c r="EGC89" s="209"/>
      <c r="EGD89" s="209"/>
      <c r="EGE89" s="209"/>
      <c r="EGF89" s="209"/>
      <c r="EGG89" s="209"/>
      <c r="EGH89" s="209"/>
      <c r="EGI89" s="209"/>
      <c r="EGJ89" s="209"/>
      <c r="EGK89" s="209"/>
      <c r="EGL89" s="209"/>
      <c r="EGM89" s="209"/>
      <c r="EGN89" s="209"/>
      <c r="EGO89" s="209"/>
      <c r="EGP89" s="209"/>
      <c r="EGQ89" s="209"/>
      <c r="EGR89" s="209"/>
      <c r="EGS89" s="209"/>
      <c r="EGT89" s="209"/>
      <c r="EGU89" s="209"/>
      <c r="EGV89" s="209"/>
      <c r="EGW89" s="209"/>
      <c r="EGX89" s="209"/>
      <c r="EGY89" s="209"/>
      <c r="EGZ89" s="209"/>
      <c r="EHA89" s="209"/>
      <c r="EHB89" s="209"/>
      <c r="EHC89" s="209"/>
      <c r="EHD89" s="209"/>
      <c r="EHE89" s="209"/>
      <c r="EHF89" s="209"/>
      <c r="EHG89" s="209"/>
      <c r="EHH89" s="209"/>
      <c r="EHI89" s="209"/>
      <c r="EHJ89" s="209"/>
      <c r="EHK89" s="209"/>
      <c r="EHL89" s="209"/>
      <c r="EHM89" s="209"/>
      <c r="EHN89" s="209"/>
      <c r="EHO89" s="209"/>
      <c r="EHP89" s="209"/>
      <c r="EHQ89" s="209"/>
      <c r="EHR89" s="209"/>
      <c r="EHS89" s="209"/>
      <c r="EHT89" s="209"/>
      <c r="EHU89" s="209"/>
      <c r="EHV89" s="209"/>
      <c r="EHW89" s="209"/>
      <c r="EHX89" s="209"/>
      <c r="EHY89" s="209"/>
      <c r="EHZ89" s="209"/>
      <c r="EIA89" s="209"/>
      <c r="EIB89" s="209"/>
      <c r="EIC89" s="209"/>
      <c r="EID89" s="209"/>
      <c r="EIE89" s="209"/>
      <c r="EIF89" s="209"/>
      <c r="EIG89" s="209"/>
      <c r="EIH89" s="209"/>
      <c r="EII89" s="209"/>
      <c r="EIJ89" s="209"/>
      <c r="EIK89" s="209"/>
      <c r="EIL89" s="209"/>
      <c r="EIM89" s="209"/>
      <c r="EIN89" s="209"/>
      <c r="EIO89" s="209"/>
      <c r="EIP89" s="209"/>
      <c r="EIQ89" s="209"/>
      <c r="EIR89" s="209"/>
      <c r="EIS89" s="209"/>
      <c r="EIT89" s="209"/>
      <c r="EIU89" s="209"/>
      <c r="EIV89" s="209"/>
      <c r="EIW89" s="209"/>
      <c r="EIX89" s="209"/>
      <c r="EIY89" s="209"/>
      <c r="EIZ89" s="209"/>
      <c r="EJA89" s="209"/>
      <c r="EJB89" s="209"/>
      <c r="EJC89" s="209"/>
      <c r="EJD89" s="209"/>
      <c r="EJE89" s="209"/>
      <c r="EJF89" s="209"/>
      <c r="EJG89" s="209"/>
      <c r="EJH89" s="209"/>
      <c r="EJI89" s="209"/>
      <c r="EJJ89" s="209"/>
      <c r="EJK89" s="209"/>
      <c r="EJL89" s="209"/>
      <c r="EJM89" s="209"/>
      <c r="EJN89" s="209"/>
      <c r="EJO89" s="209"/>
      <c r="EJP89" s="209"/>
      <c r="EJQ89" s="209"/>
      <c r="EJR89" s="209"/>
      <c r="EJS89" s="209"/>
      <c r="EJT89" s="209"/>
      <c r="EJU89" s="209"/>
      <c r="EJV89" s="209"/>
      <c r="EJW89" s="209"/>
      <c r="EJX89" s="209"/>
      <c r="EJY89" s="209"/>
      <c r="EJZ89" s="209"/>
      <c r="EKA89" s="209"/>
      <c r="EKB89" s="209"/>
      <c r="EKC89" s="209"/>
      <c r="EKD89" s="209"/>
      <c r="EKE89" s="209"/>
      <c r="EKF89" s="209"/>
      <c r="EKG89" s="209"/>
      <c r="EKH89" s="209"/>
      <c r="EKI89" s="209"/>
      <c r="EKJ89" s="209"/>
      <c r="EKK89" s="209"/>
      <c r="EKL89" s="209"/>
      <c r="EKM89" s="209"/>
      <c r="EKN89" s="209"/>
      <c r="EKO89" s="209"/>
      <c r="EKP89" s="209"/>
      <c r="EKQ89" s="209"/>
      <c r="EKR89" s="209"/>
      <c r="EKS89" s="209"/>
      <c r="EKT89" s="209"/>
      <c r="EKU89" s="209"/>
      <c r="EKV89" s="209"/>
      <c r="EKW89" s="209"/>
      <c r="EKX89" s="209"/>
      <c r="EKY89" s="209"/>
      <c r="EKZ89" s="209"/>
      <c r="ELA89" s="209"/>
      <c r="ELB89" s="209"/>
      <c r="ELC89" s="209"/>
      <c r="ELD89" s="209"/>
      <c r="ELE89" s="209"/>
      <c r="ELF89" s="209"/>
      <c r="ELG89" s="209"/>
      <c r="ELH89" s="209"/>
      <c r="ELI89" s="209"/>
      <c r="ELJ89" s="209"/>
      <c r="ELK89" s="209"/>
      <c r="ELL89" s="209"/>
      <c r="ELM89" s="209"/>
      <c r="ELN89" s="209"/>
      <c r="ELO89" s="209"/>
      <c r="ELP89" s="209"/>
      <c r="ELQ89" s="209"/>
      <c r="ELR89" s="209"/>
      <c r="ELS89" s="209"/>
      <c r="ELT89" s="209"/>
      <c r="ELU89" s="209"/>
      <c r="ELV89" s="209"/>
      <c r="ELW89" s="209"/>
      <c r="ELX89" s="209"/>
      <c r="ELY89" s="209"/>
      <c r="ELZ89" s="209"/>
      <c r="EMA89" s="209"/>
      <c r="EMB89" s="209"/>
      <c r="EMC89" s="209"/>
      <c r="EMD89" s="209"/>
      <c r="EME89" s="209"/>
      <c r="EMF89" s="209"/>
      <c r="EMG89" s="209"/>
      <c r="EMH89" s="209"/>
      <c r="EMI89" s="209"/>
      <c r="EMJ89" s="209"/>
      <c r="EMK89" s="209"/>
      <c r="EML89" s="209"/>
      <c r="EMM89" s="209"/>
      <c r="EMN89" s="209"/>
      <c r="EMO89" s="209"/>
      <c r="EMP89" s="209"/>
      <c r="EMQ89" s="209"/>
      <c r="EMR89" s="209"/>
      <c r="EMS89" s="209"/>
      <c r="EMT89" s="209"/>
      <c r="EMU89" s="209"/>
      <c r="EMV89" s="209"/>
      <c r="EMW89" s="209"/>
      <c r="EMX89" s="209"/>
      <c r="EMY89" s="209"/>
      <c r="EMZ89" s="209"/>
      <c r="ENA89" s="209"/>
      <c r="ENB89" s="209"/>
      <c r="ENC89" s="209"/>
      <c r="END89" s="209"/>
      <c r="ENE89" s="209"/>
      <c r="ENF89" s="209"/>
      <c r="ENG89" s="209"/>
      <c r="ENH89" s="209"/>
      <c r="ENI89" s="209"/>
      <c r="ENJ89" s="209"/>
      <c r="ENK89" s="209"/>
      <c r="ENL89" s="209"/>
      <c r="ENM89" s="209"/>
      <c r="ENN89" s="209"/>
      <c r="ENO89" s="209"/>
      <c r="ENP89" s="209"/>
      <c r="ENQ89" s="209"/>
      <c r="ENR89" s="209"/>
      <c r="ENS89" s="209"/>
      <c r="ENT89" s="209"/>
      <c r="ENU89" s="209"/>
      <c r="ENV89" s="209"/>
      <c r="ENW89" s="209"/>
      <c r="ENX89" s="209"/>
      <c r="ENY89" s="209"/>
      <c r="ENZ89" s="209"/>
      <c r="EOA89" s="209"/>
      <c r="EOB89" s="209"/>
      <c r="EOC89" s="209"/>
      <c r="EOD89" s="209"/>
      <c r="EOE89" s="209"/>
      <c r="EOF89" s="209"/>
      <c r="EOG89" s="209"/>
      <c r="EOH89" s="209"/>
      <c r="EOI89" s="209"/>
      <c r="EOJ89" s="209"/>
      <c r="EOK89" s="209"/>
      <c r="EOL89" s="209"/>
      <c r="EOM89" s="209"/>
      <c r="EON89" s="209"/>
      <c r="EOO89" s="209"/>
      <c r="EOP89" s="209"/>
      <c r="EOQ89" s="209"/>
      <c r="EOR89" s="209"/>
      <c r="EOS89" s="209"/>
      <c r="EOT89" s="209"/>
      <c r="EOU89" s="209"/>
      <c r="EOV89" s="209"/>
      <c r="EOW89" s="209"/>
      <c r="EOX89" s="209"/>
      <c r="EOY89" s="209"/>
      <c r="EOZ89" s="209"/>
      <c r="EPA89" s="209"/>
      <c r="EPB89" s="209"/>
      <c r="EPC89" s="209"/>
      <c r="EPD89" s="209"/>
      <c r="EPE89" s="209"/>
      <c r="EPF89" s="209"/>
      <c r="EPG89" s="209"/>
      <c r="EPH89" s="209"/>
      <c r="EPI89" s="209"/>
      <c r="EPJ89" s="209"/>
      <c r="EPK89" s="209"/>
      <c r="EPL89" s="209"/>
      <c r="EPM89" s="209"/>
      <c r="EPN89" s="209"/>
      <c r="EPO89" s="209"/>
      <c r="EPP89" s="209"/>
      <c r="EPQ89" s="209"/>
      <c r="EPR89" s="209"/>
      <c r="EPS89" s="209"/>
      <c r="EPT89" s="209"/>
      <c r="EPU89" s="209"/>
      <c r="EPV89" s="209"/>
      <c r="EPW89" s="209"/>
      <c r="EPX89" s="209"/>
      <c r="EPY89" s="209"/>
      <c r="EPZ89" s="209"/>
      <c r="EQA89" s="209"/>
      <c r="EQB89" s="209"/>
      <c r="EQC89" s="209"/>
      <c r="EQD89" s="209"/>
      <c r="EQE89" s="209"/>
      <c r="EQF89" s="209"/>
      <c r="EQG89" s="209"/>
      <c r="EQH89" s="209"/>
      <c r="EQI89" s="209"/>
      <c r="EQJ89" s="209"/>
      <c r="EQK89" s="209"/>
      <c r="EQL89" s="209"/>
      <c r="EQM89" s="209"/>
      <c r="EQN89" s="209"/>
      <c r="EQO89" s="209"/>
      <c r="EQP89" s="209"/>
      <c r="EQQ89" s="209"/>
      <c r="EQR89" s="209"/>
      <c r="EQS89" s="209"/>
      <c r="EQT89" s="209"/>
      <c r="EQU89" s="209"/>
      <c r="EQV89" s="209"/>
      <c r="EQW89" s="209"/>
      <c r="EQX89" s="209"/>
      <c r="EQY89" s="209"/>
      <c r="EQZ89" s="209"/>
      <c r="ERA89" s="209"/>
      <c r="ERB89" s="209"/>
      <c r="ERC89" s="209"/>
      <c r="ERD89" s="209"/>
      <c r="ERE89" s="209"/>
      <c r="ERF89" s="209"/>
      <c r="ERG89" s="209"/>
      <c r="ERH89" s="209"/>
      <c r="ERI89" s="209"/>
      <c r="ERJ89" s="209"/>
      <c r="ERK89" s="209"/>
      <c r="ERL89" s="209"/>
      <c r="ERM89" s="209"/>
      <c r="ERN89" s="209"/>
      <c r="ERO89" s="209"/>
      <c r="ERP89" s="209"/>
      <c r="ERQ89" s="209"/>
      <c r="ERR89" s="209"/>
      <c r="ERS89" s="209"/>
      <c r="ERT89" s="209"/>
      <c r="ERU89" s="209"/>
      <c r="ERV89" s="209"/>
      <c r="ERW89" s="209"/>
      <c r="ERX89" s="209"/>
      <c r="ERY89" s="209"/>
      <c r="ERZ89" s="209"/>
      <c r="ESA89" s="209"/>
      <c r="ESB89" s="209"/>
      <c r="ESC89" s="209"/>
      <c r="ESD89" s="209"/>
      <c r="ESE89" s="209"/>
      <c r="ESF89" s="209"/>
      <c r="ESG89" s="209"/>
      <c r="ESH89" s="209"/>
      <c r="ESI89" s="209"/>
      <c r="ESJ89" s="209"/>
      <c r="ESK89" s="209"/>
      <c r="ESL89" s="209"/>
      <c r="ESM89" s="209"/>
      <c r="ESN89" s="209"/>
      <c r="ESO89" s="209"/>
      <c r="ESP89" s="209"/>
      <c r="ESQ89" s="209"/>
      <c r="ESR89" s="209"/>
      <c r="ESS89" s="209"/>
      <c r="EST89" s="209"/>
      <c r="ESU89" s="209"/>
      <c r="ESV89" s="209"/>
      <c r="ESW89" s="209"/>
      <c r="ESX89" s="209"/>
      <c r="ESY89" s="209"/>
      <c r="ESZ89" s="209"/>
      <c r="ETA89" s="209"/>
      <c r="ETB89" s="209"/>
      <c r="ETC89" s="209"/>
      <c r="ETD89" s="209"/>
      <c r="ETE89" s="209"/>
      <c r="ETF89" s="209"/>
      <c r="ETG89" s="209"/>
      <c r="ETH89" s="209"/>
      <c r="ETI89" s="209"/>
      <c r="ETJ89" s="209"/>
      <c r="ETK89" s="209"/>
      <c r="ETL89" s="209"/>
      <c r="ETM89" s="209"/>
      <c r="ETN89" s="209"/>
      <c r="ETO89" s="209"/>
      <c r="ETP89" s="209"/>
      <c r="ETQ89" s="209"/>
      <c r="ETR89" s="209"/>
      <c r="ETS89" s="209"/>
      <c r="ETT89" s="209"/>
      <c r="ETU89" s="209"/>
      <c r="ETV89" s="209"/>
      <c r="ETW89" s="209"/>
      <c r="ETX89" s="209"/>
      <c r="ETY89" s="209"/>
      <c r="ETZ89" s="209"/>
      <c r="EUA89" s="209"/>
      <c r="EUB89" s="209"/>
      <c r="EUC89" s="209"/>
      <c r="EUD89" s="209"/>
      <c r="EUE89" s="209"/>
      <c r="EUF89" s="209"/>
      <c r="EUG89" s="209"/>
      <c r="EUH89" s="209"/>
      <c r="EUI89" s="209"/>
      <c r="EUJ89" s="209"/>
      <c r="EUK89" s="209"/>
      <c r="EUL89" s="209"/>
      <c r="EUM89" s="209"/>
      <c r="EUN89" s="209"/>
      <c r="EUO89" s="209"/>
      <c r="EUP89" s="209"/>
      <c r="EUQ89" s="209"/>
      <c r="EUR89" s="209"/>
      <c r="EUS89" s="209"/>
      <c r="EUT89" s="209"/>
      <c r="EUU89" s="209"/>
      <c r="EUV89" s="209"/>
      <c r="EUW89" s="209"/>
      <c r="EUX89" s="209"/>
      <c r="EUY89" s="209"/>
      <c r="EUZ89" s="209"/>
      <c r="EVA89" s="209"/>
      <c r="EVB89" s="209"/>
      <c r="EVC89" s="209"/>
      <c r="EVD89" s="209"/>
      <c r="EVE89" s="209"/>
      <c r="EVF89" s="209"/>
      <c r="EVG89" s="209"/>
      <c r="EVH89" s="209"/>
      <c r="EVI89" s="209"/>
      <c r="EVJ89" s="209"/>
      <c r="EVK89" s="209"/>
      <c r="EVL89" s="209"/>
      <c r="EVM89" s="209"/>
      <c r="EVN89" s="209"/>
      <c r="EVO89" s="209"/>
      <c r="EVP89" s="209"/>
      <c r="EVQ89" s="209"/>
      <c r="EVR89" s="209"/>
      <c r="EVS89" s="209"/>
      <c r="EVT89" s="209"/>
      <c r="EVU89" s="209"/>
      <c r="EVV89" s="209"/>
      <c r="EVW89" s="209"/>
      <c r="EVX89" s="209"/>
      <c r="EVY89" s="209"/>
      <c r="EVZ89" s="209"/>
      <c r="EWA89" s="209"/>
      <c r="EWB89" s="209"/>
      <c r="EWC89" s="209"/>
      <c r="EWD89" s="209"/>
      <c r="EWE89" s="209"/>
      <c r="EWF89" s="209"/>
      <c r="EWG89" s="209"/>
      <c r="EWH89" s="209"/>
      <c r="EWI89" s="209"/>
      <c r="EWJ89" s="209"/>
      <c r="EWK89" s="209"/>
      <c r="EWL89" s="209"/>
      <c r="EWM89" s="209"/>
      <c r="EWN89" s="209"/>
      <c r="EWO89" s="209"/>
      <c r="EWP89" s="209"/>
      <c r="EWQ89" s="209"/>
      <c r="EWR89" s="209"/>
      <c r="EWS89" s="209"/>
      <c r="EWT89" s="209"/>
      <c r="EWU89" s="209"/>
      <c r="EWV89" s="209"/>
      <c r="EWW89" s="209"/>
      <c r="EWX89" s="209"/>
      <c r="EWY89" s="209"/>
      <c r="EWZ89" s="209"/>
      <c r="EXA89" s="209"/>
      <c r="EXB89" s="209"/>
      <c r="EXC89" s="209"/>
      <c r="EXD89" s="209"/>
      <c r="EXE89" s="209"/>
      <c r="EXF89" s="209"/>
      <c r="EXG89" s="209"/>
      <c r="EXH89" s="209"/>
      <c r="EXI89" s="209"/>
      <c r="EXJ89" s="209"/>
      <c r="EXK89" s="209"/>
      <c r="EXL89" s="209"/>
      <c r="EXM89" s="209"/>
      <c r="EXN89" s="209"/>
      <c r="EXO89" s="209"/>
      <c r="EXP89" s="209"/>
      <c r="EXQ89" s="209"/>
      <c r="EXR89" s="209"/>
      <c r="EXS89" s="209"/>
      <c r="EXT89" s="209"/>
      <c r="EXU89" s="209"/>
      <c r="EXV89" s="209"/>
      <c r="EXW89" s="209"/>
      <c r="EXX89" s="209"/>
      <c r="EXY89" s="209"/>
      <c r="EXZ89" s="209"/>
      <c r="EYA89" s="209"/>
      <c r="EYB89" s="209"/>
      <c r="EYC89" s="209"/>
      <c r="EYD89" s="209"/>
      <c r="EYE89" s="209"/>
      <c r="EYF89" s="209"/>
      <c r="EYG89" s="209"/>
      <c r="EYH89" s="209"/>
      <c r="EYI89" s="209"/>
      <c r="EYJ89" s="209"/>
      <c r="EYK89" s="209"/>
      <c r="EYL89" s="209"/>
      <c r="EYM89" s="209"/>
      <c r="EYN89" s="209"/>
      <c r="EYO89" s="209"/>
      <c r="EYP89" s="209"/>
      <c r="EYQ89" s="209"/>
      <c r="EYR89" s="209"/>
      <c r="EYS89" s="209"/>
      <c r="EYT89" s="209"/>
      <c r="EYU89" s="209"/>
      <c r="EYV89" s="209"/>
      <c r="EYW89" s="209"/>
      <c r="EYX89" s="209"/>
      <c r="EYY89" s="209"/>
      <c r="EYZ89" s="209"/>
      <c r="EZA89" s="209"/>
      <c r="EZB89" s="209"/>
      <c r="EZC89" s="209"/>
      <c r="EZD89" s="209"/>
      <c r="EZE89" s="209"/>
      <c r="EZF89" s="209"/>
      <c r="EZG89" s="209"/>
      <c r="EZH89" s="209"/>
      <c r="EZI89" s="209"/>
      <c r="EZJ89" s="209"/>
      <c r="EZK89" s="209"/>
      <c r="EZL89" s="209"/>
      <c r="EZM89" s="209"/>
      <c r="EZN89" s="209"/>
      <c r="EZO89" s="209"/>
      <c r="EZP89" s="209"/>
      <c r="EZQ89" s="209"/>
      <c r="EZR89" s="209"/>
      <c r="EZS89" s="209"/>
      <c r="EZT89" s="209"/>
      <c r="EZU89" s="209"/>
      <c r="EZV89" s="209"/>
      <c r="EZW89" s="209"/>
      <c r="EZX89" s="209"/>
      <c r="EZY89" s="209"/>
      <c r="EZZ89" s="209"/>
      <c r="FAA89" s="209"/>
      <c r="FAB89" s="209"/>
      <c r="FAC89" s="209"/>
      <c r="FAD89" s="209"/>
      <c r="FAE89" s="209"/>
      <c r="FAF89" s="209"/>
      <c r="FAG89" s="209"/>
      <c r="FAH89" s="209"/>
      <c r="FAI89" s="209"/>
      <c r="FAJ89" s="209"/>
      <c r="FAK89" s="209"/>
      <c r="FAL89" s="209"/>
      <c r="FAM89" s="209"/>
      <c r="FAN89" s="209"/>
      <c r="FAO89" s="209"/>
      <c r="FAP89" s="209"/>
      <c r="FAQ89" s="209"/>
      <c r="FAR89" s="209"/>
      <c r="FAS89" s="209"/>
      <c r="FAT89" s="209"/>
      <c r="FAU89" s="209"/>
      <c r="FAV89" s="209"/>
      <c r="FAW89" s="209"/>
      <c r="FAX89" s="209"/>
      <c r="FAY89" s="209"/>
      <c r="FAZ89" s="209"/>
      <c r="FBA89" s="209"/>
      <c r="FBB89" s="209"/>
      <c r="FBC89" s="209"/>
      <c r="FBD89" s="209"/>
      <c r="FBE89" s="209"/>
      <c r="FBF89" s="209"/>
      <c r="FBG89" s="209"/>
      <c r="FBH89" s="209"/>
      <c r="FBI89" s="209"/>
      <c r="FBJ89" s="209"/>
      <c r="FBK89" s="209"/>
      <c r="FBL89" s="209"/>
      <c r="FBM89" s="209"/>
      <c r="FBN89" s="209"/>
      <c r="FBO89" s="209"/>
      <c r="FBP89" s="209"/>
      <c r="FBQ89" s="209"/>
      <c r="FBR89" s="209"/>
      <c r="FBS89" s="209"/>
      <c r="FBT89" s="209"/>
      <c r="FBU89" s="209"/>
      <c r="FBV89" s="209"/>
      <c r="FBW89" s="209"/>
      <c r="FBX89" s="209"/>
      <c r="FBY89" s="209"/>
      <c r="FBZ89" s="209"/>
      <c r="FCA89" s="209"/>
      <c r="FCB89" s="209"/>
      <c r="FCC89" s="209"/>
      <c r="FCD89" s="209"/>
      <c r="FCE89" s="209"/>
      <c r="FCF89" s="209"/>
      <c r="FCG89" s="209"/>
      <c r="FCH89" s="209"/>
      <c r="FCI89" s="209"/>
      <c r="FCJ89" s="209"/>
      <c r="FCK89" s="209"/>
      <c r="FCL89" s="209"/>
      <c r="FCM89" s="209"/>
      <c r="FCN89" s="209"/>
      <c r="FCO89" s="209"/>
      <c r="FCP89" s="209"/>
      <c r="FCQ89" s="209"/>
      <c r="FCR89" s="209"/>
      <c r="FCS89" s="209"/>
      <c r="FCT89" s="209"/>
      <c r="FCU89" s="209"/>
      <c r="FCV89" s="209"/>
      <c r="FCW89" s="209"/>
      <c r="FCX89" s="209"/>
      <c r="FCY89" s="209"/>
      <c r="FCZ89" s="209"/>
      <c r="FDA89" s="209"/>
      <c r="FDB89" s="209"/>
      <c r="FDC89" s="209"/>
      <c r="FDD89" s="209"/>
      <c r="FDE89" s="209"/>
      <c r="FDF89" s="209"/>
      <c r="FDG89" s="209"/>
      <c r="FDH89" s="209"/>
      <c r="FDI89" s="209"/>
      <c r="FDJ89" s="209"/>
      <c r="FDK89" s="209"/>
      <c r="FDL89" s="209"/>
      <c r="FDM89" s="209"/>
      <c r="FDN89" s="209"/>
      <c r="FDO89" s="209"/>
      <c r="FDP89" s="209"/>
      <c r="FDQ89" s="209"/>
      <c r="FDR89" s="209"/>
      <c r="FDS89" s="209"/>
      <c r="FDT89" s="209"/>
      <c r="FDU89" s="209"/>
      <c r="FDV89" s="209"/>
      <c r="FDW89" s="209"/>
      <c r="FDX89" s="209"/>
      <c r="FDY89" s="209"/>
      <c r="FDZ89" s="209"/>
      <c r="FEA89" s="209"/>
      <c r="FEB89" s="209"/>
      <c r="FEC89" s="209"/>
      <c r="FED89" s="209"/>
      <c r="FEE89" s="209"/>
      <c r="FEF89" s="209"/>
      <c r="FEG89" s="209"/>
      <c r="FEH89" s="209"/>
      <c r="FEI89" s="209"/>
      <c r="FEJ89" s="209"/>
      <c r="FEK89" s="209"/>
      <c r="FEL89" s="209"/>
      <c r="FEM89" s="209"/>
      <c r="FEN89" s="209"/>
      <c r="FEO89" s="209"/>
      <c r="FEP89" s="209"/>
      <c r="FEQ89" s="209"/>
      <c r="FER89" s="209"/>
      <c r="FES89" s="209"/>
      <c r="FET89" s="209"/>
      <c r="FEU89" s="209"/>
      <c r="FEV89" s="209"/>
      <c r="FEW89" s="209"/>
      <c r="FEX89" s="209"/>
      <c r="FEY89" s="209"/>
      <c r="FEZ89" s="209"/>
      <c r="FFA89" s="209"/>
      <c r="FFB89" s="209"/>
      <c r="FFC89" s="209"/>
      <c r="FFD89" s="209"/>
      <c r="FFE89" s="209"/>
      <c r="FFF89" s="209"/>
      <c r="FFG89" s="209"/>
      <c r="FFH89" s="209"/>
      <c r="FFI89" s="209"/>
      <c r="FFJ89" s="209"/>
      <c r="FFK89" s="209"/>
      <c r="FFL89" s="209"/>
      <c r="FFM89" s="209"/>
      <c r="FFN89" s="209"/>
      <c r="FFO89" s="209"/>
      <c r="FFP89" s="209"/>
      <c r="FFQ89" s="209"/>
      <c r="FFR89" s="209"/>
      <c r="FFS89" s="209"/>
      <c r="FFT89" s="209"/>
      <c r="FFU89" s="209"/>
      <c r="FFV89" s="209"/>
      <c r="FFW89" s="209"/>
      <c r="FFX89" s="209"/>
      <c r="FFY89" s="209"/>
      <c r="FFZ89" s="209"/>
      <c r="FGA89" s="209"/>
      <c r="FGB89" s="209"/>
      <c r="FGC89" s="209"/>
      <c r="FGD89" s="209"/>
      <c r="FGE89" s="209"/>
      <c r="FGF89" s="209"/>
      <c r="FGG89" s="209"/>
      <c r="FGH89" s="209"/>
      <c r="FGI89" s="209"/>
      <c r="FGJ89" s="209"/>
      <c r="FGK89" s="209"/>
      <c r="FGL89" s="209"/>
      <c r="FGM89" s="209"/>
      <c r="FGN89" s="209"/>
      <c r="FGO89" s="209"/>
      <c r="FGP89" s="209"/>
      <c r="FGQ89" s="209"/>
      <c r="FGR89" s="209"/>
      <c r="FGS89" s="209"/>
      <c r="FGT89" s="209"/>
      <c r="FGU89" s="209"/>
      <c r="FGV89" s="209"/>
      <c r="FGW89" s="209"/>
      <c r="FGX89" s="209"/>
      <c r="FGY89" s="209"/>
      <c r="FGZ89" s="209"/>
      <c r="FHA89" s="209"/>
      <c r="FHB89" s="209"/>
      <c r="FHC89" s="209"/>
      <c r="FHD89" s="209"/>
      <c r="FHE89" s="209"/>
      <c r="FHF89" s="209"/>
      <c r="FHG89" s="209"/>
      <c r="FHH89" s="209"/>
      <c r="FHI89" s="209"/>
      <c r="FHJ89" s="209"/>
      <c r="FHK89" s="209"/>
      <c r="FHL89" s="209"/>
      <c r="FHM89" s="209"/>
      <c r="FHN89" s="209"/>
      <c r="FHO89" s="209"/>
      <c r="FHP89" s="209"/>
      <c r="FHQ89" s="209"/>
      <c r="FHR89" s="209"/>
      <c r="FHS89" s="209"/>
      <c r="FHT89" s="209"/>
      <c r="FHU89" s="209"/>
      <c r="FHV89" s="209"/>
      <c r="FHW89" s="209"/>
      <c r="FHX89" s="209"/>
      <c r="FHY89" s="209"/>
      <c r="FHZ89" s="209"/>
      <c r="FIA89" s="209"/>
      <c r="FIB89" s="209"/>
      <c r="FIC89" s="209"/>
      <c r="FID89" s="209"/>
      <c r="FIE89" s="209"/>
      <c r="FIF89" s="209"/>
      <c r="FIG89" s="209"/>
      <c r="FIH89" s="209"/>
      <c r="FII89" s="209"/>
      <c r="FIJ89" s="209"/>
      <c r="FIK89" s="209"/>
      <c r="FIL89" s="209"/>
      <c r="FIM89" s="209"/>
      <c r="FIN89" s="209"/>
      <c r="FIO89" s="209"/>
      <c r="FIP89" s="209"/>
      <c r="FIQ89" s="209"/>
      <c r="FIR89" s="209"/>
      <c r="FIS89" s="209"/>
      <c r="FIT89" s="209"/>
      <c r="FIU89" s="209"/>
      <c r="FIV89" s="209"/>
      <c r="FIW89" s="209"/>
      <c r="FIX89" s="209"/>
      <c r="FIY89" s="209"/>
      <c r="FIZ89" s="209"/>
      <c r="FJA89" s="209"/>
      <c r="FJB89" s="209"/>
      <c r="FJC89" s="209"/>
      <c r="FJD89" s="209"/>
      <c r="FJE89" s="209"/>
      <c r="FJF89" s="209"/>
      <c r="FJG89" s="209"/>
      <c r="FJH89" s="209"/>
      <c r="FJI89" s="209"/>
      <c r="FJJ89" s="209"/>
      <c r="FJK89" s="209"/>
      <c r="FJL89" s="209"/>
      <c r="FJM89" s="209"/>
      <c r="FJN89" s="209"/>
      <c r="FJO89" s="209"/>
      <c r="FJP89" s="209"/>
      <c r="FJQ89" s="209"/>
      <c r="FJR89" s="209"/>
      <c r="FJS89" s="209"/>
      <c r="FJT89" s="209"/>
      <c r="FJU89" s="209"/>
      <c r="FJV89" s="209"/>
      <c r="FJW89" s="209"/>
      <c r="FJX89" s="209"/>
      <c r="FJY89" s="209"/>
      <c r="FJZ89" s="209"/>
      <c r="FKA89" s="209"/>
      <c r="FKB89" s="209"/>
      <c r="FKC89" s="209"/>
      <c r="FKD89" s="209"/>
      <c r="FKE89" s="209"/>
      <c r="FKF89" s="209"/>
      <c r="FKG89" s="209"/>
      <c r="FKH89" s="209"/>
      <c r="FKI89" s="209"/>
      <c r="FKJ89" s="209"/>
      <c r="FKK89" s="209"/>
      <c r="FKL89" s="209"/>
      <c r="FKM89" s="209"/>
      <c r="FKN89" s="209"/>
      <c r="FKO89" s="209"/>
      <c r="FKP89" s="209"/>
      <c r="FKQ89" s="209"/>
      <c r="FKR89" s="209"/>
      <c r="FKS89" s="209"/>
      <c r="FKT89" s="209"/>
      <c r="FKU89" s="209"/>
      <c r="FKV89" s="209"/>
      <c r="FKW89" s="209"/>
      <c r="FKX89" s="209"/>
      <c r="FKY89" s="209"/>
      <c r="FKZ89" s="209"/>
      <c r="FLA89" s="209"/>
      <c r="FLB89" s="209"/>
      <c r="FLC89" s="209"/>
      <c r="FLD89" s="209"/>
      <c r="FLE89" s="209"/>
      <c r="FLF89" s="209"/>
      <c r="FLG89" s="209"/>
      <c r="FLH89" s="209"/>
      <c r="FLI89" s="209"/>
      <c r="FLJ89" s="209"/>
      <c r="FLK89" s="209"/>
      <c r="FLL89" s="209"/>
      <c r="FLM89" s="209"/>
      <c r="FLN89" s="209"/>
      <c r="FLO89" s="209"/>
      <c r="FLP89" s="209"/>
      <c r="FLQ89" s="209"/>
      <c r="FLR89" s="209"/>
      <c r="FLS89" s="209"/>
      <c r="FLT89" s="209"/>
      <c r="FLU89" s="209"/>
      <c r="FLV89" s="209"/>
      <c r="FLW89" s="209"/>
      <c r="FLX89" s="209"/>
      <c r="FLY89" s="209"/>
      <c r="FLZ89" s="209"/>
      <c r="FMA89" s="209"/>
      <c r="FMB89" s="209"/>
      <c r="FMC89" s="209"/>
      <c r="FMD89" s="209"/>
      <c r="FME89" s="209"/>
      <c r="FMF89" s="209"/>
      <c r="FMG89" s="209"/>
      <c r="FMH89" s="209"/>
      <c r="FMI89" s="209"/>
      <c r="FMJ89" s="209"/>
      <c r="FMK89" s="209"/>
      <c r="FML89" s="209"/>
      <c r="FMM89" s="209"/>
      <c r="FMN89" s="209"/>
      <c r="FMO89" s="209"/>
      <c r="FMP89" s="209"/>
      <c r="FMQ89" s="209"/>
      <c r="FMR89" s="209"/>
      <c r="FMS89" s="209"/>
      <c r="FMT89" s="209"/>
      <c r="FMU89" s="209"/>
      <c r="FMV89" s="209"/>
      <c r="FMW89" s="209"/>
      <c r="FMX89" s="209"/>
      <c r="FMY89" s="209"/>
      <c r="FMZ89" s="209"/>
      <c r="FNA89" s="209"/>
      <c r="FNB89" s="209"/>
      <c r="FNC89" s="209"/>
      <c r="FND89" s="209"/>
      <c r="FNE89" s="209"/>
      <c r="FNF89" s="209"/>
      <c r="FNG89" s="209"/>
      <c r="FNH89" s="209"/>
      <c r="FNI89" s="209"/>
      <c r="FNJ89" s="209"/>
      <c r="FNK89" s="209"/>
      <c r="FNL89" s="209"/>
      <c r="FNM89" s="209"/>
      <c r="FNN89" s="209"/>
      <c r="FNO89" s="209"/>
      <c r="FNP89" s="209"/>
      <c r="FNQ89" s="209"/>
      <c r="FNR89" s="209"/>
      <c r="FNS89" s="209"/>
      <c r="FNT89" s="209"/>
      <c r="FNU89" s="209"/>
      <c r="FNV89" s="209"/>
      <c r="FNW89" s="209"/>
      <c r="FNX89" s="209"/>
      <c r="FNY89" s="209"/>
      <c r="FNZ89" s="209"/>
      <c r="FOA89" s="209"/>
      <c r="FOB89" s="209"/>
      <c r="FOC89" s="209"/>
      <c r="FOD89" s="209"/>
      <c r="FOE89" s="209"/>
      <c r="FOF89" s="209"/>
      <c r="FOG89" s="209"/>
      <c r="FOH89" s="209"/>
      <c r="FOI89" s="209"/>
      <c r="FOJ89" s="209"/>
      <c r="FOK89" s="209"/>
      <c r="FOL89" s="209"/>
      <c r="FOM89" s="209"/>
      <c r="FON89" s="209"/>
      <c r="FOO89" s="209"/>
      <c r="FOP89" s="209"/>
      <c r="FOQ89" s="209"/>
      <c r="FOR89" s="209"/>
      <c r="FOS89" s="209"/>
      <c r="FOT89" s="209"/>
      <c r="FOU89" s="209"/>
      <c r="FOV89" s="209"/>
      <c r="FOW89" s="209"/>
      <c r="FOX89" s="209"/>
      <c r="FOY89" s="209"/>
      <c r="FOZ89" s="209"/>
      <c r="FPA89" s="209"/>
      <c r="FPB89" s="209"/>
      <c r="FPC89" s="209"/>
      <c r="FPD89" s="209"/>
      <c r="FPE89" s="209"/>
      <c r="FPF89" s="209"/>
      <c r="FPG89" s="209"/>
      <c r="FPH89" s="209"/>
      <c r="FPI89" s="209"/>
      <c r="FPJ89" s="209"/>
      <c r="FPK89" s="209"/>
      <c r="FPL89" s="209"/>
      <c r="FPM89" s="209"/>
      <c r="FPN89" s="209"/>
      <c r="FPO89" s="209"/>
      <c r="FPP89" s="209"/>
      <c r="FPQ89" s="209"/>
      <c r="FPR89" s="209"/>
      <c r="FPS89" s="209"/>
      <c r="FPT89" s="209"/>
      <c r="FPU89" s="209"/>
      <c r="FPV89" s="209"/>
      <c r="FPW89" s="209"/>
      <c r="FPX89" s="209"/>
      <c r="FPY89" s="209"/>
      <c r="FPZ89" s="209"/>
      <c r="FQA89" s="209"/>
      <c r="FQB89" s="209"/>
      <c r="FQC89" s="209"/>
      <c r="FQD89" s="209"/>
      <c r="FQE89" s="209"/>
      <c r="FQF89" s="209"/>
      <c r="FQG89" s="209"/>
      <c r="FQH89" s="209"/>
      <c r="FQI89" s="209"/>
      <c r="FQJ89" s="209"/>
      <c r="FQK89" s="209"/>
      <c r="FQL89" s="209"/>
      <c r="FQM89" s="209"/>
      <c r="FQN89" s="209"/>
      <c r="FQO89" s="209"/>
      <c r="FQP89" s="209"/>
      <c r="FQQ89" s="209"/>
      <c r="FQR89" s="209"/>
      <c r="FQS89" s="209"/>
      <c r="FQT89" s="209"/>
      <c r="FQU89" s="209"/>
      <c r="FQV89" s="209"/>
      <c r="FQW89" s="209"/>
      <c r="FQX89" s="209"/>
      <c r="FQY89" s="209"/>
      <c r="FQZ89" s="209"/>
      <c r="FRA89" s="209"/>
      <c r="FRB89" s="209"/>
      <c r="FRC89" s="209"/>
      <c r="FRD89" s="209"/>
      <c r="FRE89" s="209"/>
      <c r="FRF89" s="209"/>
      <c r="FRG89" s="209"/>
      <c r="FRH89" s="209"/>
      <c r="FRI89" s="209"/>
      <c r="FRJ89" s="209"/>
      <c r="FRK89" s="209"/>
      <c r="FRL89" s="209"/>
      <c r="FRM89" s="209"/>
      <c r="FRN89" s="209"/>
      <c r="FRO89" s="209"/>
      <c r="FRP89" s="209"/>
      <c r="FRQ89" s="209"/>
      <c r="FRR89" s="209"/>
      <c r="FRS89" s="209"/>
      <c r="FRT89" s="209"/>
      <c r="FRU89" s="209"/>
      <c r="FRV89" s="209"/>
      <c r="FRW89" s="209"/>
      <c r="FRX89" s="209"/>
      <c r="FRY89" s="209"/>
      <c r="FRZ89" s="209"/>
      <c r="FSA89" s="209"/>
      <c r="FSB89" s="209"/>
      <c r="FSC89" s="209"/>
      <c r="FSD89" s="209"/>
      <c r="FSE89" s="209"/>
      <c r="FSF89" s="209"/>
      <c r="FSG89" s="209"/>
      <c r="FSH89" s="209"/>
      <c r="FSI89" s="209"/>
      <c r="FSJ89" s="209"/>
      <c r="FSK89" s="209"/>
      <c r="FSL89" s="209"/>
      <c r="FSM89" s="209"/>
      <c r="FSN89" s="209"/>
      <c r="FSO89" s="209"/>
      <c r="FSP89" s="209"/>
      <c r="FSQ89" s="209"/>
      <c r="FSR89" s="209"/>
      <c r="FSS89" s="209"/>
      <c r="FST89" s="209"/>
      <c r="FSU89" s="209"/>
      <c r="FSV89" s="209"/>
      <c r="FSW89" s="209"/>
      <c r="FSX89" s="209"/>
      <c r="FSY89" s="209"/>
      <c r="FSZ89" s="209"/>
      <c r="FTA89" s="209"/>
      <c r="FTB89" s="209"/>
      <c r="FTC89" s="209"/>
      <c r="FTD89" s="209"/>
      <c r="FTE89" s="209"/>
      <c r="FTF89" s="209"/>
      <c r="FTG89" s="209"/>
      <c r="FTH89" s="209"/>
      <c r="FTI89" s="209"/>
      <c r="FTJ89" s="209"/>
      <c r="FTK89" s="209"/>
      <c r="FTL89" s="209"/>
      <c r="FTM89" s="209"/>
      <c r="FTN89" s="209"/>
      <c r="FTO89" s="209"/>
      <c r="FTP89" s="209"/>
      <c r="FTQ89" s="209"/>
      <c r="FTR89" s="209"/>
      <c r="FTS89" s="209"/>
      <c r="FTT89" s="209"/>
      <c r="FTU89" s="209"/>
      <c r="FTV89" s="209"/>
      <c r="FTW89" s="209"/>
      <c r="FTX89" s="209"/>
      <c r="FTY89" s="209"/>
      <c r="FTZ89" s="209"/>
      <c r="FUA89" s="209"/>
      <c r="FUB89" s="209"/>
      <c r="FUC89" s="209"/>
      <c r="FUD89" s="209"/>
      <c r="FUE89" s="209"/>
      <c r="FUF89" s="209"/>
      <c r="FUG89" s="209"/>
      <c r="FUH89" s="209"/>
      <c r="FUI89" s="209"/>
      <c r="FUJ89" s="209"/>
      <c r="FUK89" s="209"/>
      <c r="FUL89" s="209"/>
      <c r="FUM89" s="209"/>
      <c r="FUN89" s="209"/>
      <c r="FUO89" s="209"/>
      <c r="FUP89" s="209"/>
      <c r="FUQ89" s="209"/>
      <c r="FUR89" s="209"/>
      <c r="FUS89" s="209"/>
      <c r="FUT89" s="209"/>
      <c r="FUU89" s="209"/>
      <c r="FUV89" s="209"/>
      <c r="FUW89" s="209"/>
      <c r="FUX89" s="209"/>
      <c r="FUY89" s="209"/>
      <c r="FUZ89" s="209"/>
      <c r="FVA89" s="209"/>
      <c r="FVB89" s="209"/>
      <c r="FVC89" s="209"/>
      <c r="FVD89" s="209"/>
      <c r="FVE89" s="209"/>
      <c r="FVF89" s="209"/>
      <c r="FVG89" s="209"/>
      <c r="FVH89" s="209"/>
      <c r="FVI89" s="209"/>
      <c r="FVJ89" s="209"/>
      <c r="FVK89" s="209"/>
      <c r="FVL89" s="209"/>
      <c r="FVM89" s="209"/>
      <c r="FVN89" s="209"/>
      <c r="FVO89" s="209"/>
      <c r="FVP89" s="209"/>
      <c r="FVQ89" s="209"/>
      <c r="FVR89" s="209"/>
      <c r="FVS89" s="209"/>
      <c r="FVT89" s="209"/>
      <c r="FVU89" s="209"/>
      <c r="FVV89" s="209"/>
      <c r="FVW89" s="209"/>
      <c r="FVX89" s="209"/>
      <c r="FVY89" s="209"/>
      <c r="FVZ89" s="209"/>
      <c r="FWA89" s="209"/>
      <c r="FWB89" s="209"/>
      <c r="FWC89" s="209"/>
      <c r="FWD89" s="209"/>
      <c r="FWE89" s="209"/>
      <c r="FWF89" s="209"/>
      <c r="FWG89" s="209"/>
      <c r="FWH89" s="209"/>
      <c r="FWI89" s="209"/>
      <c r="FWJ89" s="209"/>
      <c r="FWK89" s="209"/>
      <c r="FWL89" s="209"/>
      <c r="FWM89" s="209"/>
      <c r="FWN89" s="209"/>
      <c r="FWO89" s="209"/>
      <c r="FWP89" s="209"/>
      <c r="FWQ89" s="209"/>
      <c r="FWR89" s="209"/>
      <c r="FWS89" s="209"/>
      <c r="FWT89" s="209"/>
      <c r="FWU89" s="209"/>
      <c r="FWV89" s="209"/>
      <c r="FWW89" s="209"/>
      <c r="FWX89" s="209"/>
      <c r="FWY89" s="209"/>
      <c r="FWZ89" s="209"/>
      <c r="FXA89" s="209"/>
      <c r="FXB89" s="209"/>
      <c r="FXC89" s="209"/>
      <c r="FXD89" s="209"/>
      <c r="FXE89" s="209"/>
      <c r="FXF89" s="209"/>
      <c r="FXG89" s="209"/>
      <c r="FXH89" s="209"/>
      <c r="FXI89" s="209"/>
      <c r="FXJ89" s="209"/>
      <c r="FXK89" s="209"/>
      <c r="FXL89" s="209"/>
      <c r="FXM89" s="209"/>
      <c r="FXN89" s="209"/>
      <c r="FXO89" s="209"/>
      <c r="FXP89" s="209"/>
      <c r="FXQ89" s="209"/>
      <c r="FXR89" s="209"/>
      <c r="FXS89" s="209"/>
      <c r="FXT89" s="209"/>
      <c r="FXU89" s="209"/>
      <c r="FXV89" s="209"/>
      <c r="FXW89" s="209"/>
      <c r="FXX89" s="209"/>
      <c r="FXY89" s="209"/>
      <c r="FXZ89" s="209"/>
      <c r="FYA89" s="209"/>
      <c r="FYB89" s="209"/>
      <c r="FYC89" s="209"/>
      <c r="FYD89" s="209"/>
      <c r="FYE89" s="209"/>
      <c r="FYF89" s="209"/>
      <c r="FYG89" s="209"/>
      <c r="FYH89" s="209"/>
      <c r="FYI89" s="209"/>
      <c r="FYJ89" s="209"/>
      <c r="FYK89" s="209"/>
      <c r="FYL89" s="209"/>
      <c r="FYM89" s="209"/>
      <c r="FYN89" s="209"/>
      <c r="FYO89" s="209"/>
      <c r="FYP89" s="209"/>
      <c r="FYQ89" s="209"/>
      <c r="FYR89" s="209"/>
      <c r="FYS89" s="209"/>
      <c r="FYT89" s="209"/>
      <c r="FYU89" s="209"/>
      <c r="FYV89" s="209"/>
      <c r="FYW89" s="209"/>
      <c r="FYX89" s="209"/>
      <c r="FYY89" s="209"/>
      <c r="FYZ89" s="209"/>
      <c r="FZA89" s="209"/>
      <c r="FZB89" s="209"/>
      <c r="FZC89" s="209"/>
      <c r="FZD89" s="209"/>
      <c r="FZE89" s="209"/>
      <c r="FZF89" s="209"/>
      <c r="FZG89" s="209"/>
      <c r="FZH89" s="209"/>
      <c r="FZI89" s="209"/>
      <c r="FZJ89" s="209"/>
      <c r="FZK89" s="209"/>
      <c r="FZL89" s="209"/>
      <c r="FZM89" s="209"/>
      <c r="FZN89" s="209"/>
      <c r="FZO89" s="209"/>
      <c r="FZP89" s="209"/>
      <c r="FZQ89" s="209"/>
      <c r="FZR89" s="209"/>
      <c r="FZS89" s="209"/>
      <c r="FZT89" s="209"/>
      <c r="FZU89" s="209"/>
      <c r="FZV89" s="209"/>
      <c r="FZW89" s="209"/>
      <c r="FZX89" s="209"/>
      <c r="FZY89" s="209"/>
      <c r="FZZ89" s="209"/>
      <c r="GAA89" s="209"/>
      <c r="GAB89" s="209"/>
      <c r="GAC89" s="209"/>
      <c r="GAD89" s="209"/>
      <c r="GAE89" s="209"/>
      <c r="GAF89" s="209"/>
      <c r="GAG89" s="209"/>
      <c r="GAH89" s="209"/>
      <c r="GAI89" s="209"/>
      <c r="GAJ89" s="209"/>
      <c r="GAK89" s="209"/>
      <c r="GAL89" s="209"/>
      <c r="GAM89" s="209"/>
      <c r="GAN89" s="209"/>
      <c r="GAO89" s="209"/>
      <c r="GAP89" s="209"/>
      <c r="GAQ89" s="209"/>
      <c r="GAR89" s="209"/>
      <c r="GAS89" s="209"/>
      <c r="GAT89" s="209"/>
      <c r="GAU89" s="209"/>
      <c r="GAV89" s="209"/>
      <c r="GAW89" s="209"/>
      <c r="GAX89" s="209"/>
      <c r="GAY89" s="209"/>
      <c r="GAZ89" s="209"/>
      <c r="GBA89" s="209"/>
      <c r="GBB89" s="209"/>
      <c r="GBC89" s="209"/>
      <c r="GBD89" s="209"/>
      <c r="GBE89" s="209"/>
      <c r="GBF89" s="209"/>
      <c r="GBG89" s="209"/>
      <c r="GBH89" s="209"/>
      <c r="GBI89" s="209"/>
      <c r="GBJ89" s="209"/>
      <c r="GBK89" s="209"/>
      <c r="GBL89" s="209"/>
      <c r="GBM89" s="209"/>
      <c r="GBN89" s="209"/>
      <c r="GBO89" s="209"/>
      <c r="GBP89" s="209"/>
      <c r="GBQ89" s="209"/>
      <c r="GBR89" s="209"/>
      <c r="GBS89" s="209"/>
      <c r="GBT89" s="209"/>
      <c r="GBU89" s="209"/>
      <c r="GBV89" s="209"/>
      <c r="GBW89" s="209"/>
      <c r="GBX89" s="209"/>
      <c r="GBY89" s="209"/>
      <c r="GBZ89" s="209"/>
      <c r="GCA89" s="209"/>
      <c r="GCB89" s="209"/>
      <c r="GCC89" s="209"/>
      <c r="GCD89" s="209"/>
      <c r="GCE89" s="209"/>
      <c r="GCF89" s="209"/>
      <c r="GCG89" s="209"/>
      <c r="GCH89" s="209"/>
      <c r="GCI89" s="209"/>
      <c r="GCJ89" s="209"/>
      <c r="GCK89" s="209"/>
      <c r="GCL89" s="209"/>
      <c r="GCM89" s="209"/>
      <c r="GCN89" s="209"/>
      <c r="GCO89" s="209"/>
      <c r="GCP89" s="209"/>
      <c r="GCQ89" s="209"/>
      <c r="GCR89" s="209"/>
      <c r="GCS89" s="209"/>
      <c r="GCT89" s="209"/>
      <c r="GCU89" s="209"/>
      <c r="GCV89" s="209"/>
      <c r="GCW89" s="209"/>
      <c r="GCX89" s="209"/>
      <c r="GCY89" s="209"/>
      <c r="GCZ89" s="209"/>
      <c r="GDA89" s="209"/>
      <c r="GDB89" s="209"/>
      <c r="GDC89" s="209"/>
      <c r="GDD89" s="209"/>
      <c r="GDE89" s="209"/>
      <c r="GDF89" s="209"/>
      <c r="GDG89" s="209"/>
      <c r="GDH89" s="209"/>
      <c r="GDI89" s="209"/>
      <c r="GDJ89" s="209"/>
      <c r="GDK89" s="209"/>
      <c r="GDL89" s="209"/>
      <c r="GDM89" s="209"/>
      <c r="GDN89" s="209"/>
      <c r="GDO89" s="209"/>
      <c r="GDP89" s="209"/>
      <c r="GDQ89" s="209"/>
      <c r="GDR89" s="209"/>
      <c r="GDS89" s="209"/>
      <c r="GDT89" s="209"/>
      <c r="GDU89" s="209"/>
      <c r="GDV89" s="209"/>
      <c r="GDW89" s="209"/>
      <c r="GDX89" s="209"/>
      <c r="GDY89" s="209"/>
      <c r="GDZ89" s="209"/>
      <c r="GEA89" s="209"/>
      <c r="GEB89" s="209"/>
      <c r="GEC89" s="209"/>
      <c r="GED89" s="209"/>
      <c r="GEE89" s="209"/>
      <c r="GEF89" s="209"/>
      <c r="GEG89" s="209"/>
      <c r="GEH89" s="209"/>
      <c r="GEI89" s="209"/>
      <c r="GEJ89" s="209"/>
      <c r="GEK89" s="209"/>
      <c r="GEL89" s="209"/>
      <c r="GEM89" s="209"/>
      <c r="GEN89" s="209"/>
      <c r="GEO89" s="209"/>
      <c r="GEP89" s="209"/>
      <c r="GEQ89" s="209"/>
      <c r="GER89" s="209"/>
      <c r="GES89" s="209"/>
      <c r="GET89" s="209"/>
      <c r="GEU89" s="209"/>
      <c r="GEV89" s="209"/>
      <c r="GEW89" s="209"/>
      <c r="GEX89" s="209"/>
      <c r="GEY89" s="209"/>
      <c r="GEZ89" s="209"/>
      <c r="GFA89" s="209"/>
      <c r="GFB89" s="209"/>
      <c r="GFC89" s="209"/>
      <c r="GFD89" s="209"/>
      <c r="GFE89" s="209"/>
      <c r="GFF89" s="209"/>
      <c r="GFG89" s="209"/>
      <c r="GFH89" s="209"/>
      <c r="GFI89" s="209"/>
      <c r="GFJ89" s="209"/>
      <c r="GFK89" s="209"/>
      <c r="GFL89" s="209"/>
      <c r="GFM89" s="209"/>
      <c r="GFN89" s="209"/>
      <c r="GFO89" s="209"/>
      <c r="GFP89" s="209"/>
      <c r="GFQ89" s="209"/>
      <c r="GFR89" s="209"/>
      <c r="GFS89" s="209"/>
      <c r="GFT89" s="209"/>
      <c r="GFU89" s="209"/>
      <c r="GFV89" s="209"/>
      <c r="GFW89" s="209"/>
      <c r="GFX89" s="209"/>
      <c r="GFY89" s="209"/>
      <c r="GFZ89" s="209"/>
      <c r="GGA89" s="209"/>
      <c r="GGB89" s="209"/>
      <c r="GGC89" s="209"/>
      <c r="GGD89" s="209"/>
      <c r="GGE89" s="209"/>
      <c r="GGF89" s="209"/>
      <c r="GGG89" s="209"/>
      <c r="GGH89" s="209"/>
      <c r="GGI89" s="209"/>
      <c r="GGJ89" s="209"/>
      <c r="GGK89" s="209"/>
      <c r="GGL89" s="209"/>
      <c r="GGM89" s="209"/>
      <c r="GGN89" s="209"/>
      <c r="GGO89" s="209"/>
      <c r="GGP89" s="209"/>
      <c r="GGQ89" s="209"/>
      <c r="GGR89" s="209"/>
      <c r="GGS89" s="209"/>
      <c r="GGT89" s="209"/>
      <c r="GGU89" s="209"/>
      <c r="GGV89" s="209"/>
      <c r="GGW89" s="209"/>
      <c r="GGX89" s="209"/>
      <c r="GGY89" s="209"/>
      <c r="GGZ89" s="209"/>
      <c r="GHA89" s="209"/>
      <c r="GHB89" s="209"/>
      <c r="GHC89" s="209"/>
      <c r="GHD89" s="209"/>
      <c r="GHE89" s="209"/>
      <c r="GHF89" s="209"/>
      <c r="GHG89" s="209"/>
      <c r="GHH89" s="209"/>
      <c r="GHI89" s="209"/>
      <c r="GHJ89" s="209"/>
      <c r="GHK89" s="209"/>
      <c r="GHL89" s="209"/>
      <c r="GHM89" s="209"/>
      <c r="GHN89" s="209"/>
      <c r="GHO89" s="209"/>
      <c r="GHP89" s="209"/>
      <c r="GHQ89" s="209"/>
      <c r="GHR89" s="209"/>
      <c r="GHS89" s="209"/>
      <c r="GHT89" s="209"/>
      <c r="GHU89" s="209"/>
      <c r="GHV89" s="209"/>
      <c r="GHW89" s="209"/>
      <c r="GHX89" s="209"/>
      <c r="GHY89" s="209"/>
      <c r="GHZ89" s="209"/>
      <c r="GIA89" s="209"/>
      <c r="GIB89" s="209"/>
      <c r="GIC89" s="209"/>
      <c r="GID89" s="209"/>
      <c r="GIE89" s="209"/>
      <c r="GIF89" s="209"/>
      <c r="GIG89" s="209"/>
      <c r="GIH89" s="209"/>
      <c r="GII89" s="209"/>
      <c r="GIJ89" s="209"/>
      <c r="GIK89" s="209"/>
      <c r="GIL89" s="209"/>
      <c r="GIM89" s="209"/>
      <c r="GIN89" s="209"/>
      <c r="GIO89" s="209"/>
      <c r="GIP89" s="209"/>
      <c r="GIQ89" s="209"/>
      <c r="GIR89" s="209"/>
      <c r="GIS89" s="209"/>
      <c r="GIT89" s="209"/>
      <c r="GIU89" s="209"/>
      <c r="GIV89" s="209"/>
      <c r="GIW89" s="209"/>
      <c r="GIX89" s="209"/>
      <c r="GIY89" s="209"/>
      <c r="GIZ89" s="209"/>
      <c r="GJA89" s="209"/>
      <c r="GJB89" s="209"/>
      <c r="GJC89" s="209"/>
      <c r="GJD89" s="209"/>
      <c r="GJE89" s="209"/>
      <c r="GJF89" s="209"/>
      <c r="GJG89" s="209"/>
      <c r="GJH89" s="209"/>
      <c r="GJI89" s="209"/>
      <c r="GJJ89" s="209"/>
      <c r="GJK89" s="209"/>
      <c r="GJL89" s="209"/>
      <c r="GJM89" s="209"/>
      <c r="GJN89" s="209"/>
      <c r="GJO89" s="209"/>
      <c r="GJP89" s="209"/>
      <c r="GJQ89" s="209"/>
      <c r="GJR89" s="209"/>
      <c r="GJS89" s="209"/>
      <c r="GJT89" s="209"/>
      <c r="GJU89" s="209"/>
      <c r="GJV89" s="209"/>
      <c r="GJW89" s="209"/>
      <c r="GJX89" s="209"/>
      <c r="GJY89" s="209"/>
      <c r="GJZ89" s="209"/>
      <c r="GKA89" s="209"/>
      <c r="GKB89" s="209"/>
      <c r="GKC89" s="209"/>
      <c r="GKD89" s="209"/>
      <c r="GKE89" s="209"/>
      <c r="GKF89" s="209"/>
      <c r="GKG89" s="209"/>
      <c r="GKH89" s="209"/>
      <c r="GKI89" s="209"/>
      <c r="GKJ89" s="209"/>
      <c r="GKK89" s="209"/>
      <c r="GKL89" s="209"/>
      <c r="GKM89" s="209"/>
      <c r="GKN89" s="209"/>
      <c r="GKO89" s="209"/>
      <c r="GKP89" s="209"/>
      <c r="GKQ89" s="209"/>
      <c r="GKR89" s="209"/>
      <c r="GKS89" s="209"/>
      <c r="GKT89" s="209"/>
      <c r="GKU89" s="209"/>
      <c r="GKV89" s="209"/>
      <c r="GKW89" s="209"/>
      <c r="GKX89" s="209"/>
      <c r="GKY89" s="209"/>
      <c r="GKZ89" s="209"/>
      <c r="GLA89" s="209"/>
      <c r="GLB89" s="209"/>
      <c r="GLC89" s="209"/>
      <c r="GLD89" s="209"/>
      <c r="GLE89" s="209"/>
      <c r="GLF89" s="209"/>
      <c r="GLG89" s="209"/>
      <c r="GLH89" s="209"/>
      <c r="GLI89" s="209"/>
      <c r="GLJ89" s="209"/>
      <c r="GLK89" s="209"/>
      <c r="GLL89" s="209"/>
      <c r="GLM89" s="209"/>
      <c r="GLN89" s="209"/>
      <c r="GLO89" s="209"/>
      <c r="GLP89" s="209"/>
      <c r="GLQ89" s="209"/>
      <c r="GLR89" s="209"/>
      <c r="GLS89" s="209"/>
      <c r="GLT89" s="209"/>
      <c r="GLU89" s="209"/>
      <c r="GLV89" s="209"/>
      <c r="GLW89" s="209"/>
      <c r="GLX89" s="209"/>
      <c r="GLY89" s="209"/>
      <c r="GLZ89" s="209"/>
      <c r="GMA89" s="209"/>
      <c r="GMB89" s="209"/>
      <c r="GMC89" s="209"/>
      <c r="GMD89" s="209"/>
      <c r="GME89" s="209"/>
      <c r="GMF89" s="209"/>
      <c r="GMG89" s="209"/>
      <c r="GMH89" s="209"/>
      <c r="GMI89" s="209"/>
      <c r="GMJ89" s="209"/>
      <c r="GMK89" s="209"/>
      <c r="GML89" s="209"/>
      <c r="GMM89" s="209"/>
      <c r="GMN89" s="209"/>
      <c r="GMO89" s="209"/>
      <c r="GMP89" s="209"/>
      <c r="GMQ89" s="209"/>
      <c r="GMR89" s="209"/>
      <c r="GMS89" s="209"/>
      <c r="GMT89" s="209"/>
      <c r="GMU89" s="209"/>
      <c r="GMV89" s="209"/>
      <c r="GMW89" s="209"/>
      <c r="GMX89" s="209"/>
      <c r="GMY89" s="209"/>
      <c r="GMZ89" s="209"/>
      <c r="GNA89" s="209"/>
      <c r="GNB89" s="209"/>
      <c r="GNC89" s="209"/>
      <c r="GND89" s="209"/>
      <c r="GNE89" s="209"/>
      <c r="GNF89" s="209"/>
      <c r="GNG89" s="209"/>
      <c r="GNH89" s="209"/>
      <c r="GNI89" s="209"/>
      <c r="GNJ89" s="209"/>
      <c r="GNK89" s="209"/>
      <c r="GNL89" s="209"/>
      <c r="GNM89" s="209"/>
      <c r="GNN89" s="209"/>
      <c r="GNO89" s="209"/>
      <c r="GNP89" s="209"/>
      <c r="GNQ89" s="209"/>
      <c r="GNR89" s="209"/>
      <c r="GNS89" s="209"/>
      <c r="GNT89" s="209"/>
      <c r="GNU89" s="209"/>
      <c r="GNV89" s="209"/>
      <c r="GNW89" s="209"/>
      <c r="GNX89" s="209"/>
      <c r="GNY89" s="209"/>
      <c r="GNZ89" s="209"/>
      <c r="GOA89" s="209"/>
      <c r="GOB89" s="209"/>
      <c r="GOC89" s="209"/>
      <c r="GOD89" s="209"/>
      <c r="GOE89" s="209"/>
      <c r="GOF89" s="209"/>
      <c r="GOG89" s="209"/>
      <c r="GOH89" s="209"/>
      <c r="GOI89" s="209"/>
      <c r="GOJ89" s="209"/>
      <c r="GOK89" s="209"/>
      <c r="GOL89" s="209"/>
      <c r="GOM89" s="209"/>
      <c r="GON89" s="209"/>
      <c r="GOO89" s="209"/>
      <c r="GOP89" s="209"/>
      <c r="GOQ89" s="209"/>
      <c r="GOR89" s="209"/>
      <c r="GOS89" s="209"/>
      <c r="GOT89" s="209"/>
      <c r="GOU89" s="209"/>
      <c r="GOV89" s="209"/>
      <c r="GOW89" s="209"/>
      <c r="GOX89" s="209"/>
      <c r="GOY89" s="209"/>
      <c r="GOZ89" s="209"/>
      <c r="GPA89" s="209"/>
      <c r="GPB89" s="209"/>
      <c r="GPC89" s="209"/>
      <c r="GPD89" s="209"/>
      <c r="GPE89" s="209"/>
      <c r="GPF89" s="209"/>
      <c r="GPG89" s="209"/>
      <c r="GPH89" s="209"/>
      <c r="GPI89" s="209"/>
      <c r="GPJ89" s="209"/>
      <c r="GPK89" s="209"/>
      <c r="GPL89" s="209"/>
      <c r="GPM89" s="209"/>
      <c r="GPN89" s="209"/>
      <c r="GPO89" s="209"/>
      <c r="GPP89" s="209"/>
      <c r="GPQ89" s="209"/>
      <c r="GPR89" s="209"/>
      <c r="GPS89" s="209"/>
      <c r="GPT89" s="209"/>
      <c r="GPU89" s="209"/>
      <c r="GPV89" s="209"/>
      <c r="GPW89" s="209"/>
      <c r="GPX89" s="209"/>
      <c r="GPY89" s="209"/>
      <c r="GPZ89" s="209"/>
      <c r="GQA89" s="209"/>
      <c r="GQB89" s="209"/>
      <c r="GQC89" s="209"/>
      <c r="GQD89" s="209"/>
      <c r="GQE89" s="209"/>
      <c r="GQF89" s="209"/>
      <c r="GQG89" s="209"/>
      <c r="GQH89" s="209"/>
      <c r="GQI89" s="209"/>
      <c r="GQJ89" s="209"/>
      <c r="GQK89" s="209"/>
      <c r="GQL89" s="209"/>
      <c r="GQM89" s="209"/>
      <c r="GQN89" s="209"/>
      <c r="GQO89" s="209"/>
      <c r="GQP89" s="209"/>
      <c r="GQQ89" s="209"/>
      <c r="GQR89" s="209"/>
      <c r="GQS89" s="209"/>
      <c r="GQT89" s="209"/>
      <c r="GQU89" s="209"/>
      <c r="GQV89" s="209"/>
      <c r="GQW89" s="209"/>
      <c r="GQX89" s="209"/>
      <c r="GQY89" s="209"/>
      <c r="GQZ89" s="209"/>
      <c r="GRA89" s="209"/>
      <c r="GRB89" s="209"/>
      <c r="GRC89" s="209"/>
      <c r="GRD89" s="209"/>
      <c r="GRE89" s="209"/>
      <c r="GRF89" s="209"/>
      <c r="GRG89" s="209"/>
      <c r="GRH89" s="209"/>
      <c r="GRI89" s="209"/>
      <c r="GRJ89" s="209"/>
      <c r="GRK89" s="209"/>
      <c r="GRL89" s="209"/>
      <c r="GRM89" s="209"/>
      <c r="GRN89" s="209"/>
      <c r="GRO89" s="209"/>
      <c r="GRP89" s="209"/>
      <c r="GRQ89" s="209"/>
      <c r="GRR89" s="209"/>
      <c r="GRS89" s="209"/>
      <c r="GRT89" s="209"/>
      <c r="GRU89" s="209"/>
      <c r="GRV89" s="209"/>
      <c r="GRW89" s="209"/>
      <c r="GRX89" s="209"/>
      <c r="GRY89" s="209"/>
      <c r="GRZ89" s="209"/>
      <c r="GSA89" s="209"/>
      <c r="GSB89" s="209"/>
      <c r="GSC89" s="209"/>
      <c r="GSD89" s="209"/>
      <c r="GSE89" s="209"/>
      <c r="GSF89" s="209"/>
      <c r="GSG89" s="209"/>
      <c r="GSH89" s="209"/>
      <c r="GSI89" s="209"/>
      <c r="GSJ89" s="209"/>
      <c r="GSK89" s="209"/>
      <c r="GSL89" s="209"/>
      <c r="GSM89" s="209"/>
      <c r="GSN89" s="209"/>
      <c r="GSO89" s="209"/>
      <c r="GSP89" s="209"/>
      <c r="GSQ89" s="209"/>
      <c r="GSR89" s="209"/>
      <c r="GSS89" s="209"/>
      <c r="GST89" s="209"/>
      <c r="GSU89" s="209"/>
      <c r="GSV89" s="209"/>
      <c r="GSW89" s="209"/>
      <c r="GSX89" s="209"/>
      <c r="GSY89" s="209"/>
      <c r="GSZ89" s="209"/>
      <c r="GTA89" s="209"/>
      <c r="GTB89" s="209"/>
      <c r="GTC89" s="209"/>
      <c r="GTD89" s="209"/>
      <c r="GTE89" s="209"/>
      <c r="GTF89" s="209"/>
      <c r="GTG89" s="209"/>
      <c r="GTH89" s="209"/>
      <c r="GTI89" s="209"/>
      <c r="GTJ89" s="209"/>
      <c r="GTK89" s="209"/>
      <c r="GTL89" s="209"/>
      <c r="GTM89" s="209"/>
      <c r="GTN89" s="209"/>
      <c r="GTO89" s="209"/>
      <c r="GTP89" s="209"/>
      <c r="GTQ89" s="209"/>
      <c r="GTR89" s="209"/>
      <c r="GTS89" s="209"/>
      <c r="GTT89" s="209"/>
      <c r="GTU89" s="209"/>
      <c r="GTV89" s="209"/>
      <c r="GTW89" s="209"/>
      <c r="GTX89" s="209"/>
      <c r="GTY89" s="209"/>
      <c r="GTZ89" s="209"/>
      <c r="GUA89" s="209"/>
      <c r="GUB89" s="209"/>
      <c r="GUC89" s="209"/>
      <c r="GUD89" s="209"/>
      <c r="GUE89" s="209"/>
      <c r="GUF89" s="209"/>
      <c r="GUG89" s="209"/>
      <c r="GUH89" s="209"/>
      <c r="GUI89" s="209"/>
      <c r="GUJ89" s="209"/>
      <c r="GUK89" s="209"/>
      <c r="GUL89" s="209"/>
      <c r="GUM89" s="209"/>
      <c r="GUN89" s="209"/>
      <c r="GUO89" s="209"/>
      <c r="GUP89" s="209"/>
      <c r="GUQ89" s="209"/>
      <c r="GUR89" s="209"/>
      <c r="GUS89" s="209"/>
      <c r="GUT89" s="209"/>
      <c r="GUU89" s="209"/>
      <c r="GUV89" s="209"/>
      <c r="GUW89" s="209"/>
      <c r="GUX89" s="209"/>
      <c r="GUY89" s="209"/>
      <c r="GUZ89" s="209"/>
      <c r="GVA89" s="209"/>
      <c r="GVB89" s="209"/>
      <c r="GVC89" s="209"/>
      <c r="GVD89" s="209"/>
      <c r="GVE89" s="209"/>
      <c r="GVF89" s="209"/>
      <c r="GVG89" s="209"/>
      <c r="GVH89" s="209"/>
      <c r="GVI89" s="209"/>
      <c r="GVJ89" s="209"/>
      <c r="GVK89" s="209"/>
      <c r="GVL89" s="209"/>
      <c r="GVM89" s="209"/>
      <c r="GVN89" s="209"/>
      <c r="GVO89" s="209"/>
      <c r="GVP89" s="209"/>
      <c r="GVQ89" s="209"/>
      <c r="GVR89" s="209"/>
      <c r="GVS89" s="209"/>
      <c r="GVT89" s="209"/>
      <c r="GVU89" s="209"/>
      <c r="GVV89" s="209"/>
      <c r="GVW89" s="209"/>
      <c r="GVX89" s="209"/>
      <c r="GVY89" s="209"/>
      <c r="GVZ89" s="209"/>
      <c r="GWA89" s="209"/>
      <c r="GWB89" s="209"/>
      <c r="GWC89" s="209"/>
      <c r="GWD89" s="209"/>
      <c r="GWE89" s="209"/>
      <c r="GWF89" s="209"/>
      <c r="GWG89" s="209"/>
      <c r="GWH89" s="209"/>
      <c r="GWI89" s="209"/>
      <c r="GWJ89" s="209"/>
      <c r="GWK89" s="209"/>
      <c r="GWL89" s="209"/>
      <c r="GWM89" s="209"/>
      <c r="GWN89" s="209"/>
      <c r="GWO89" s="209"/>
      <c r="GWP89" s="209"/>
      <c r="GWQ89" s="209"/>
      <c r="GWR89" s="209"/>
      <c r="GWS89" s="209"/>
      <c r="GWT89" s="209"/>
      <c r="GWU89" s="209"/>
      <c r="GWV89" s="209"/>
      <c r="GWW89" s="209"/>
      <c r="GWX89" s="209"/>
      <c r="GWY89" s="209"/>
      <c r="GWZ89" s="209"/>
      <c r="GXA89" s="209"/>
      <c r="GXB89" s="209"/>
      <c r="GXC89" s="209"/>
      <c r="GXD89" s="209"/>
      <c r="GXE89" s="209"/>
      <c r="GXF89" s="209"/>
      <c r="GXG89" s="209"/>
      <c r="GXH89" s="209"/>
      <c r="GXI89" s="209"/>
      <c r="GXJ89" s="209"/>
      <c r="GXK89" s="209"/>
      <c r="GXL89" s="209"/>
      <c r="GXM89" s="209"/>
      <c r="GXN89" s="209"/>
      <c r="GXO89" s="209"/>
      <c r="GXP89" s="209"/>
      <c r="GXQ89" s="209"/>
      <c r="GXR89" s="209"/>
      <c r="GXS89" s="209"/>
      <c r="GXT89" s="209"/>
      <c r="GXU89" s="209"/>
      <c r="GXV89" s="209"/>
      <c r="GXW89" s="209"/>
      <c r="GXX89" s="209"/>
      <c r="GXY89" s="209"/>
      <c r="GXZ89" s="209"/>
      <c r="GYA89" s="209"/>
      <c r="GYB89" s="209"/>
      <c r="GYC89" s="209"/>
      <c r="GYD89" s="209"/>
      <c r="GYE89" s="209"/>
      <c r="GYF89" s="209"/>
      <c r="GYG89" s="209"/>
      <c r="GYH89" s="209"/>
      <c r="GYI89" s="209"/>
      <c r="GYJ89" s="209"/>
      <c r="GYK89" s="209"/>
      <c r="GYL89" s="209"/>
      <c r="GYM89" s="209"/>
      <c r="GYN89" s="209"/>
      <c r="GYO89" s="209"/>
      <c r="GYP89" s="209"/>
      <c r="GYQ89" s="209"/>
      <c r="GYR89" s="209"/>
      <c r="GYS89" s="209"/>
      <c r="GYT89" s="209"/>
      <c r="GYU89" s="209"/>
      <c r="GYV89" s="209"/>
      <c r="GYW89" s="209"/>
      <c r="GYX89" s="209"/>
      <c r="GYY89" s="209"/>
      <c r="GYZ89" s="209"/>
      <c r="GZA89" s="209"/>
      <c r="GZB89" s="209"/>
      <c r="GZC89" s="209"/>
      <c r="GZD89" s="209"/>
      <c r="GZE89" s="209"/>
      <c r="GZF89" s="209"/>
      <c r="GZG89" s="209"/>
      <c r="GZH89" s="209"/>
      <c r="GZI89" s="209"/>
      <c r="GZJ89" s="209"/>
      <c r="GZK89" s="209"/>
      <c r="GZL89" s="209"/>
      <c r="GZM89" s="209"/>
      <c r="GZN89" s="209"/>
      <c r="GZO89" s="209"/>
      <c r="GZP89" s="209"/>
      <c r="GZQ89" s="209"/>
      <c r="GZR89" s="209"/>
      <c r="GZS89" s="209"/>
      <c r="GZT89" s="209"/>
      <c r="GZU89" s="209"/>
      <c r="GZV89" s="209"/>
      <c r="GZW89" s="209"/>
      <c r="GZX89" s="209"/>
      <c r="GZY89" s="209"/>
      <c r="GZZ89" s="209"/>
      <c r="HAA89" s="209"/>
      <c r="HAB89" s="209"/>
      <c r="HAC89" s="209"/>
      <c r="HAD89" s="209"/>
      <c r="HAE89" s="209"/>
      <c r="HAF89" s="209"/>
      <c r="HAG89" s="209"/>
      <c r="HAH89" s="209"/>
      <c r="HAI89" s="209"/>
      <c r="HAJ89" s="209"/>
      <c r="HAK89" s="209"/>
      <c r="HAL89" s="209"/>
      <c r="HAM89" s="209"/>
      <c r="HAN89" s="209"/>
      <c r="HAO89" s="209"/>
      <c r="HAP89" s="209"/>
      <c r="HAQ89" s="209"/>
      <c r="HAR89" s="209"/>
      <c r="HAS89" s="209"/>
      <c r="HAT89" s="209"/>
      <c r="HAU89" s="209"/>
      <c r="HAV89" s="209"/>
      <c r="HAW89" s="209"/>
      <c r="HAX89" s="209"/>
      <c r="HAY89" s="209"/>
      <c r="HAZ89" s="209"/>
      <c r="HBA89" s="209"/>
      <c r="HBB89" s="209"/>
      <c r="HBC89" s="209"/>
      <c r="HBD89" s="209"/>
      <c r="HBE89" s="209"/>
      <c r="HBF89" s="209"/>
      <c r="HBG89" s="209"/>
      <c r="HBH89" s="209"/>
      <c r="HBI89" s="209"/>
      <c r="HBJ89" s="209"/>
      <c r="HBK89" s="209"/>
      <c r="HBL89" s="209"/>
      <c r="HBM89" s="209"/>
      <c r="HBN89" s="209"/>
      <c r="HBO89" s="209"/>
      <c r="HBP89" s="209"/>
      <c r="HBQ89" s="209"/>
      <c r="HBR89" s="209"/>
      <c r="HBS89" s="209"/>
      <c r="HBT89" s="209"/>
      <c r="HBU89" s="209"/>
      <c r="HBV89" s="209"/>
      <c r="HBW89" s="209"/>
      <c r="HBX89" s="209"/>
      <c r="HBY89" s="209"/>
      <c r="HBZ89" s="209"/>
      <c r="HCA89" s="209"/>
      <c r="HCB89" s="209"/>
      <c r="HCC89" s="209"/>
      <c r="HCD89" s="209"/>
      <c r="HCE89" s="209"/>
      <c r="HCF89" s="209"/>
      <c r="HCG89" s="209"/>
      <c r="HCH89" s="209"/>
      <c r="HCI89" s="209"/>
      <c r="HCJ89" s="209"/>
      <c r="HCK89" s="209"/>
      <c r="HCL89" s="209"/>
      <c r="HCM89" s="209"/>
      <c r="HCN89" s="209"/>
      <c r="HCO89" s="209"/>
      <c r="HCP89" s="209"/>
      <c r="HCQ89" s="209"/>
      <c r="HCR89" s="209"/>
      <c r="HCS89" s="209"/>
      <c r="HCT89" s="209"/>
      <c r="HCU89" s="209"/>
      <c r="HCV89" s="209"/>
      <c r="HCW89" s="209"/>
      <c r="HCX89" s="209"/>
      <c r="HCY89" s="209"/>
      <c r="HCZ89" s="209"/>
      <c r="HDA89" s="209"/>
      <c r="HDB89" s="209"/>
      <c r="HDC89" s="209"/>
      <c r="HDD89" s="209"/>
      <c r="HDE89" s="209"/>
      <c r="HDF89" s="209"/>
      <c r="HDG89" s="209"/>
      <c r="HDH89" s="209"/>
      <c r="HDI89" s="209"/>
      <c r="HDJ89" s="209"/>
      <c r="HDK89" s="209"/>
      <c r="HDL89" s="209"/>
      <c r="HDM89" s="209"/>
      <c r="HDN89" s="209"/>
      <c r="HDO89" s="209"/>
      <c r="HDP89" s="209"/>
      <c r="HDQ89" s="209"/>
      <c r="HDR89" s="209"/>
      <c r="HDS89" s="209"/>
      <c r="HDT89" s="209"/>
      <c r="HDU89" s="209"/>
      <c r="HDV89" s="209"/>
      <c r="HDW89" s="209"/>
      <c r="HDX89" s="209"/>
      <c r="HDY89" s="209"/>
      <c r="HDZ89" s="209"/>
      <c r="HEA89" s="209"/>
      <c r="HEB89" s="209"/>
      <c r="HEC89" s="209"/>
      <c r="HED89" s="209"/>
      <c r="HEE89" s="209"/>
      <c r="HEF89" s="209"/>
      <c r="HEG89" s="209"/>
      <c r="HEH89" s="209"/>
      <c r="HEI89" s="209"/>
      <c r="HEJ89" s="209"/>
      <c r="HEK89" s="209"/>
      <c r="HEL89" s="209"/>
      <c r="HEM89" s="209"/>
      <c r="HEN89" s="209"/>
      <c r="HEO89" s="209"/>
      <c r="HEP89" s="209"/>
      <c r="HEQ89" s="209"/>
      <c r="HER89" s="209"/>
      <c r="HES89" s="209"/>
      <c r="HET89" s="209"/>
      <c r="HEU89" s="209"/>
      <c r="HEV89" s="209"/>
      <c r="HEW89" s="209"/>
      <c r="HEX89" s="209"/>
      <c r="HEY89" s="209"/>
      <c r="HEZ89" s="209"/>
      <c r="HFA89" s="209"/>
      <c r="HFB89" s="209"/>
      <c r="HFC89" s="209"/>
      <c r="HFD89" s="209"/>
      <c r="HFE89" s="209"/>
      <c r="HFF89" s="209"/>
      <c r="HFG89" s="209"/>
      <c r="HFH89" s="209"/>
      <c r="HFI89" s="209"/>
      <c r="HFJ89" s="209"/>
      <c r="HFK89" s="209"/>
      <c r="HFL89" s="209"/>
      <c r="HFM89" s="209"/>
      <c r="HFN89" s="209"/>
      <c r="HFO89" s="209"/>
      <c r="HFP89" s="209"/>
      <c r="HFQ89" s="209"/>
      <c r="HFR89" s="209"/>
      <c r="HFS89" s="209"/>
      <c r="HFT89" s="209"/>
      <c r="HFU89" s="209"/>
      <c r="HFV89" s="209"/>
      <c r="HFW89" s="209"/>
      <c r="HFX89" s="209"/>
      <c r="HFY89" s="209"/>
      <c r="HFZ89" s="209"/>
      <c r="HGA89" s="209"/>
      <c r="HGB89" s="209"/>
      <c r="HGC89" s="209"/>
      <c r="HGD89" s="209"/>
      <c r="HGE89" s="209"/>
      <c r="HGF89" s="209"/>
      <c r="HGG89" s="209"/>
      <c r="HGH89" s="209"/>
      <c r="HGI89" s="209"/>
      <c r="HGJ89" s="209"/>
      <c r="HGK89" s="209"/>
      <c r="HGL89" s="209"/>
      <c r="HGM89" s="209"/>
      <c r="HGN89" s="209"/>
      <c r="HGO89" s="209"/>
      <c r="HGP89" s="209"/>
      <c r="HGQ89" s="209"/>
      <c r="HGR89" s="209"/>
      <c r="HGS89" s="209"/>
      <c r="HGT89" s="209"/>
      <c r="HGU89" s="209"/>
      <c r="HGV89" s="209"/>
      <c r="HGW89" s="209"/>
      <c r="HGX89" s="209"/>
      <c r="HGY89" s="209"/>
      <c r="HGZ89" s="209"/>
      <c r="HHA89" s="209"/>
      <c r="HHB89" s="209"/>
      <c r="HHC89" s="209"/>
      <c r="HHD89" s="209"/>
      <c r="HHE89" s="209"/>
      <c r="HHF89" s="209"/>
      <c r="HHG89" s="209"/>
      <c r="HHH89" s="209"/>
      <c r="HHI89" s="209"/>
      <c r="HHJ89" s="209"/>
      <c r="HHK89" s="209"/>
      <c r="HHL89" s="209"/>
      <c r="HHM89" s="209"/>
      <c r="HHN89" s="209"/>
      <c r="HHO89" s="209"/>
      <c r="HHP89" s="209"/>
      <c r="HHQ89" s="209"/>
      <c r="HHR89" s="209"/>
      <c r="HHS89" s="209"/>
      <c r="HHT89" s="209"/>
      <c r="HHU89" s="209"/>
      <c r="HHV89" s="209"/>
      <c r="HHW89" s="209"/>
      <c r="HHX89" s="209"/>
      <c r="HHY89" s="209"/>
      <c r="HHZ89" s="209"/>
      <c r="HIA89" s="209"/>
      <c r="HIB89" s="209"/>
      <c r="HIC89" s="209"/>
      <c r="HID89" s="209"/>
      <c r="HIE89" s="209"/>
      <c r="HIF89" s="209"/>
      <c r="HIG89" s="209"/>
      <c r="HIH89" s="209"/>
      <c r="HII89" s="209"/>
      <c r="HIJ89" s="209"/>
      <c r="HIK89" s="209"/>
      <c r="HIL89" s="209"/>
      <c r="HIM89" s="209"/>
      <c r="HIN89" s="209"/>
      <c r="HIO89" s="209"/>
      <c r="HIP89" s="209"/>
      <c r="HIQ89" s="209"/>
      <c r="HIR89" s="209"/>
      <c r="HIS89" s="209"/>
      <c r="HIT89" s="209"/>
      <c r="HIU89" s="209"/>
      <c r="HIV89" s="209"/>
      <c r="HIW89" s="209"/>
      <c r="HIX89" s="209"/>
      <c r="HIY89" s="209"/>
      <c r="HIZ89" s="209"/>
      <c r="HJA89" s="209"/>
      <c r="HJB89" s="209"/>
      <c r="HJC89" s="209"/>
      <c r="HJD89" s="209"/>
      <c r="HJE89" s="209"/>
      <c r="HJF89" s="209"/>
      <c r="HJG89" s="209"/>
      <c r="HJH89" s="209"/>
      <c r="HJI89" s="209"/>
      <c r="HJJ89" s="209"/>
      <c r="HJK89" s="209"/>
      <c r="HJL89" s="209"/>
      <c r="HJM89" s="209"/>
      <c r="HJN89" s="209"/>
      <c r="HJO89" s="209"/>
      <c r="HJP89" s="209"/>
      <c r="HJQ89" s="209"/>
      <c r="HJR89" s="209"/>
      <c r="HJS89" s="209"/>
      <c r="HJT89" s="209"/>
      <c r="HJU89" s="209"/>
      <c r="HJV89" s="209"/>
      <c r="HJW89" s="209"/>
      <c r="HJX89" s="209"/>
      <c r="HJY89" s="209"/>
      <c r="HJZ89" s="209"/>
      <c r="HKA89" s="209"/>
      <c r="HKB89" s="209"/>
      <c r="HKC89" s="209"/>
      <c r="HKD89" s="209"/>
      <c r="HKE89" s="209"/>
      <c r="HKF89" s="209"/>
      <c r="HKG89" s="209"/>
      <c r="HKH89" s="209"/>
      <c r="HKI89" s="209"/>
      <c r="HKJ89" s="209"/>
      <c r="HKK89" s="209"/>
      <c r="HKL89" s="209"/>
      <c r="HKM89" s="209"/>
      <c r="HKN89" s="209"/>
      <c r="HKO89" s="209"/>
      <c r="HKP89" s="209"/>
      <c r="HKQ89" s="209"/>
      <c r="HKR89" s="209"/>
      <c r="HKS89" s="209"/>
      <c r="HKT89" s="209"/>
      <c r="HKU89" s="209"/>
      <c r="HKV89" s="209"/>
      <c r="HKW89" s="209"/>
      <c r="HKX89" s="209"/>
      <c r="HKY89" s="209"/>
      <c r="HKZ89" s="209"/>
      <c r="HLA89" s="209"/>
      <c r="HLB89" s="209"/>
      <c r="HLC89" s="209"/>
      <c r="HLD89" s="209"/>
      <c r="HLE89" s="209"/>
      <c r="HLF89" s="209"/>
      <c r="HLG89" s="209"/>
      <c r="HLH89" s="209"/>
      <c r="HLI89" s="209"/>
      <c r="HLJ89" s="209"/>
      <c r="HLK89" s="209"/>
      <c r="HLL89" s="209"/>
      <c r="HLM89" s="209"/>
      <c r="HLN89" s="209"/>
      <c r="HLO89" s="209"/>
      <c r="HLP89" s="209"/>
      <c r="HLQ89" s="209"/>
      <c r="HLR89" s="209"/>
      <c r="HLS89" s="209"/>
      <c r="HLT89" s="209"/>
      <c r="HLU89" s="209"/>
      <c r="HLV89" s="209"/>
      <c r="HLW89" s="209"/>
      <c r="HLX89" s="209"/>
      <c r="HLY89" s="209"/>
      <c r="HLZ89" s="209"/>
      <c r="HMA89" s="209"/>
      <c r="HMB89" s="209"/>
      <c r="HMC89" s="209"/>
      <c r="HMD89" s="209"/>
      <c r="HME89" s="209"/>
      <c r="HMF89" s="209"/>
      <c r="HMG89" s="209"/>
      <c r="HMH89" s="209"/>
      <c r="HMI89" s="209"/>
      <c r="HMJ89" s="209"/>
      <c r="HMK89" s="209"/>
      <c r="HML89" s="209"/>
      <c r="HMM89" s="209"/>
      <c r="HMN89" s="209"/>
      <c r="HMO89" s="209"/>
      <c r="HMP89" s="209"/>
      <c r="HMQ89" s="209"/>
      <c r="HMR89" s="209"/>
      <c r="HMS89" s="209"/>
      <c r="HMT89" s="209"/>
      <c r="HMU89" s="209"/>
      <c r="HMV89" s="209"/>
      <c r="HMW89" s="209"/>
      <c r="HMX89" s="209"/>
      <c r="HMY89" s="209"/>
      <c r="HMZ89" s="209"/>
      <c r="HNA89" s="209"/>
      <c r="HNB89" s="209"/>
      <c r="HNC89" s="209"/>
      <c r="HND89" s="209"/>
      <c r="HNE89" s="209"/>
      <c r="HNF89" s="209"/>
      <c r="HNG89" s="209"/>
      <c r="HNH89" s="209"/>
      <c r="HNI89" s="209"/>
      <c r="HNJ89" s="209"/>
      <c r="HNK89" s="209"/>
      <c r="HNL89" s="209"/>
      <c r="HNM89" s="209"/>
      <c r="HNN89" s="209"/>
      <c r="HNO89" s="209"/>
      <c r="HNP89" s="209"/>
      <c r="HNQ89" s="209"/>
      <c r="HNR89" s="209"/>
      <c r="HNS89" s="209"/>
      <c r="HNT89" s="209"/>
      <c r="HNU89" s="209"/>
      <c r="HNV89" s="209"/>
      <c r="HNW89" s="209"/>
      <c r="HNX89" s="209"/>
      <c r="HNY89" s="209"/>
      <c r="HNZ89" s="209"/>
      <c r="HOA89" s="209"/>
      <c r="HOB89" s="209"/>
      <c r="HOC89" s="209"/>
      <c r="HOD89" s="209"/>
      <c r="HOE89" s="209"/>
      <c r="HOF89" s="209"/>
      <c r="HOG89" s="209"/>
      <c r="HOH89" s="209"/>
      <c r="HOI89" s="209"/>
      <c r="HOJ89" s="209"/>
      <c r="HOK89" s="209"/>
      <c r="HOL89" s="209"/>
      <c r="HOM89" s="209"/>
      <c r="HON89" s="209"/>
      <c r="HOO89" s="209"/>
      <c r="HOP89" s="209"/>
      <c r="HOQ89" s="209"/>
      <c r="HOR89" s="209"/>
      <c r="HOS89" s="209"/>
      <c r="HOT89" s="209"/>
      <c r="HOU89" s="209"/>
      <c r="HOV89" s="209"/>
      <c r="HOW89" s="209"/>
      <c r="HOX89" s="209"/>
      <c r="HOY89" s="209"/>
      <c r="HOZ89" s="209"/>
      <c r="HPA89" s="209"/>
      <c r="HPB89" s="209"/>
      <c r="HPC89" s="209"/>
      <c r="HPD89" s="209"/>
      <c r="HPE89" s="209"/>
      <c r="HPF89" s="209"/>
      <c r="HPG89" s="209"/>
      <c r="HPH89" s="209"/>
      <c r="HPI89" s="209"/>
      <c r="HPJ89" s="209"/>
      <c r="HPK89" s="209"/>
      <c r="HPL89" s="209"/>
      <c r="HPM89" s="209"/>
      <c r="HPN89" s="209"/>
      <c r="HPO89" s="209"/>
      <c r="HPP89" s="209"/>
      <c r="HPQ89" s="209"/>
      <c r="HPR89" s="209"/>
      <c r="HPS89" s="209"/>
      <c r="HPT89" s="209"/>
      <c r="HPU89" s="209"/>
      <c r="HPV89" s="209"/>
      <c r="HPW89" s="209"/>
      <c r="HPX89" s="209"/>
      <c r="HPY89" s="209"/>
      <c r="HPZ89" s="209"/>
      <c r="HQA89" s="209"/>
      <c r="HQB89" s="209"/>
      <c r="HQC89" s="209"/>
      <c r="HQD89" s="209"/>
      <c r="HQE89" s="209"/>
      <c r="HQF89" s="209"/>
      <c r="HQG89" s="209"/>
      <c r="HQH89" s="209"/>
      <c r="HQI89" s="209"/>
      <c r="HQJ89" s="209"/>
      <c r="HQK89" s="209"/>
      <c r="HQL89" s="209"/>
      <c r="HQM89" s="209"/>
      <c r="HQN89" s="209"/>
      <c r="HQO89" s="209"/>
      <c r="HQP89" s="209"/>
      <c r="HQQ89" s="209"/>
      <c r="HQR89" s="209"/>
      <c r="HQS89" s="209"/>
      <c r="HQT89" s="209"/>
      <c r="HQU89" s="209"/>
      <c r="HQV89" s="209"/>
      <c r="HQW89" s="209"/>
      <c r="HQX89" s="209"/>
      <c r="HQY89" s="209"/>
      <c r="HQZ89" s="209"/>
      <c r="HRA89" s="209"/>
      <c r="HRB89" s="209"/>
      <c r="HRC89" s="209"/>
      <c r="HRD89" s="209"/>
      <c r="HRE89" s="209"/>
      <c r="HRF89" s="209"/>
      <c r="HRG89" s="209"/>
      <c r="HRH89" s="209"/>
      <c r="HRI89" s="209"/>
      <c r="HRJ89" s="209"/>
      <c r="HRK89" s="209"/>
      <c r="HRL89" s="209"/>
      <c r="HRM89" s="209"/>
      <c r="HRN89" s="209"/>
      <c r="HRO89" s="209"/>
      <c r="HRP89" s="209"/>
      <c r="HRQ89" s="209"/>
      <c r="HRR89" s="209"/>
      <c r="HRS89" s="209"/>
      <c r="HRT89" s="209"/>
      <c r="HRU89" s="209"/>
      <c r="HRV89" s="209"/>
      <c r="HRW89" s="209"/>
      <c r="HRX89" s="209"/>
      <c r="HRY89" s="209"/>
      <c r="HRZ89" s="209"/>
      <c r="HSA89" s="209"/>
      <c r="HSB89" s="209"/>
      <c r="HSC89" s="209"/>
      <c r="HSD89" s="209"/>
      <c r="HSE89" s="209"/>
      <c r="HSF89" s="209"/>
      <c r="HSG89" s="209"/>
      <c r="HSH89" s="209"/>
      <c r="HSI89" s="209"/>
      <c r="HSJ89" s="209"/>
      <c r="HSK89" s="209"/>
      <c r="HSL89" s="209"/>
      <c r="HSM89" s="209"/>
      <c r="HSN89" s="209"/>
      <c r="HSO89" s="209"/>
      <c r="HSP89" s="209"/>
      <c r="HSQ89" s="209"/>
      <c r="HSR89" s="209"/>
      <c r="HSS89" s="209"/>
      <c r="HST89" s="209"/>
      <c r="HSU89" s="209"/>
      <c r="HSV89" s="209"/>
      <c r="HSW89" s="209"/>
      <c r="HSX89" s="209"/>
      <c r="HSY89" s="209"/>
      <c r="HSZ89" s="209"/>
      <c r="HTA89" s="209"/>
      <c r="HTB89" s="209"/>
      <c r="HTC89" s="209"/>
      <c r="HTD89" s="209"/>
      <c r="HTE89" s="209"/>
      <c r="HTF89" s="209"/>
      <c r="HTG89" s="209"/>
      <c r="HTH89" s="209"/>
      <c r="HTI89" s="209"/>
      <c r="HTJ89" s="209"/>
      <c r="HTK89" s="209"/>
      <c r="HTL89" s="209"/>
      <c r="HTM89" s="209"/>
      <c r="HTN89" s="209"/>
      <c r="HTO89" s="209"/>
      <c r="HTP89" s="209"/>
      <c r="HTQ89" s="209"/>
      <c r="HTR89" s="209"/>
      <c r="HTS89" s="209"/>
      <c r="HTT89" s="209"/>
      <c r="HTU89" s="209"/>
      <c r="HTV89" s="209"/>
      <c r="HTW89" s="209"/>
      <c r="HTX89" s="209"/>
      <c r="HTY89" s="209"/>
      <c r="HTZ89" s="209"/>
      <c r="HUA89" s="209"/>
      <c r="HUB89" s="209"/>
      <c r="HUC89" s="209"/>
      <c r="HUD89" s="209"/>
      <c r="HUE89" s="209"/>
      <c r="HUF89" s="209"/>
      <c r="HUG89" s="209"/>
      <c r="HUH89" s="209"/>
      <c r="HUI89" s="209"/>
      <c r="HUJ89" s="209"/>
      <c r="HUK89" s="209"/>
      <c r="HUL89" s="209"/>
      <c r="HUM89" s="209"/>
      <c r="HUN89" s="209"/>
      <c r="HUO89" s="209"/>
      <c r="HUP89" s="209"/>
      <c r="HUQ89" s="209"/>
      <c r="HUR89" s="209"/>
      <c r="HUS89" s="209"/>
      <c r="HUT89" s="209"/>
      <c r="HUU89" s="209"/>
      <c r="HUV89" s="209"/>
      <c r="HUW89" s="209"/>
      <c r="HUX89" s="209"/>
      <c r="HUY89" s="209"/>
      <c r="HUZ89" s="209"/>
      <c r="HVA89" s="209"/>
      <c r="HVB89" s="209"/>
      <c r="HVC89" s="209"/>
      <c r="HVD89" s="209"/>
      <c r="HVE89" s="209"/>
      <c r="HVF89" s="209"/>
      <c r="HVG89" s="209"/>
      <c r="HVH89" s="209"/>
      <c r="HVI89" s="209"/>
      <c r="HVJ89" s="209"/>
      <c r="HVK89" s="209"/>
      <c r="HVL89" s="209"/>
      <c r="HVM89" s="209"/>
      <c r="HVN89" s="209"/>
      <c r="HVO89" s="209"/>
      <c r="HVP89" s="209"/>
      <c r="HVQ89" s="209"/>
      <c r="HVR89" s="209"/>
      <c r="HVS89" s="209"/>
      <c r="HVT89" s="209"/>
      <c r="HVU89" s="209"/>
      <c r="HVV89" s="209"/>
      <c r="HVW89" s="209"/>
      <c r="HVX89" s="209"/>
      <c r="HVY89" s="209"/>
      <c r="HVZ89" s="209"/>
      <c r="HWA89" s="209"/>
      <c r="HWB89" s="209"/>
      <c r="HWC89" s="209"/>
      <c r="HWD89" s="209"/>
      <c r="HWE89" s="209"/>
      <c r="HWF89" s="209"/>
      <c r="HWG89" s="209"/>
      <c r="HWH89" s="209"/>
      <c r="HWI89" s="209"/>
      <c r="HWJ89" s="209"/>
      <c r="HWK89" s="209"/>
      <c r="HWL89" s="209"/>
      <c r="HWM89" s="209"/>
      <c r="HWN89" s="209"/>
      <c r="HWO89" s="209"/>
      <c r="HWP89" s="209"/>
      <c r="HWQ89" s="209"/>
      <c r="HWR89" s="209"/>
      <c r="HWS89" s="209"/>
      <c r="HWT89" s="209"/>
      <c r="HWU89" s="209"/>
      <c r="HWV89" s="209"/>
      <c r="HWW89" s="209"/>
      <c r="HWX89" s="209"/>
      <c r="HWY89" s="209"/>
      <c r="HWZ89" s="209"/>
      <c r="HXA89" s="209"/>
      <c r="HXB89" s="209"/>
      <c r="HXC89" s="209"/>
      <c r="HXD89" s="209"/>
      <c r="HXE89" s="209"/>
      <c r="HXF89" s="209"/>
      <c r="HXG89" s="209"/>
      <c r="HXH89" s="209"/>
      <c r="HXI89" s="209"/>
      <c r="HXJ89" s="209"/>
      <c r="HXK89" s="209"/>
      <c r="HXL89" s="209"/>
      <c r="HXM89" s="209"/>
      <c r="HXN89" s="209"/>
      <c r="HXO89" s="209"/>
      <c r="HXP89" s="209"/>
      <c r="HXQ89" s="209"/>
      <c r="HXR89" s="209"/>
      <c r="HXS89" s="209"/>
      <c r="HXT89" s="209"/>
      <c r="HXU89" s="209"/>
      <c r="HXV89" s="209"/>
      <c r="HXW89" s="209"/>
      <c r="HXX89" s="209"/>
      <c r="HXY89" s="209"/>
      <c r="HXZ89" s="209"/>
      <c r="HYA89" s="209"/>
      <c r="HYB89" s="209"/>
      <c r="HYC89" s="209"/>
      <c r="HYD89" s="209"/>
      <c r="HYE89" s="209"/>
      <c r="HYF89" s="209"/>
      <c r="HYG89" s="209"/>
      <c r="HYH89" s="209"/>
      <c r="HYI89" s="209"/>
      <c r="HYJ89" s="209"/>
      <c r="HYK89" s="209"/>
      <c r="HYL89" s="209"/>
      <c r="HYM89" s="209"/>
      <c r="HYN89" s="209"/>
      <c r="HYO89" s="209"/>
      <c r="HYP89" s="209"/>
      <c r="HYQ89" s="209"/>
      <c r="HYR89" s="209"/>
      <c r="HYS89" s="209"/>
      <c r="HYT89" s="209"/>
      <c r="HYU89" s="209"/>
      <c r="HYV89" s="209"/>
      <c r="HYW89" s="209"/>
      <c r="HYX89" s="209"/>
      <c r="HYY89" s="209"/>
      <c r="HYZ89" s="209"/>
      <c r="HZA89" s="209"/>
      <c r="HZB89" s="209"/>
      <c r="HZC89" s="209"/>
      <c r="HZD89" s="209"/>
      <c r="HZE89" s="209"/>
      <c r="HZF89" s="209"/>
      <c r="HZG89" s="209"/>
      <c r="HZH89" s="209"/>
      <c r="HZI89" s="209"/>
      <c r="HZJ89" s="209"/>
      <c r="HZK89" s="209"/>
      <c r="HZL89" s="209"/>
      <c r="HZM89" s="209"/>
      <c r="HZN89" s="209"/>
      <c r="HZO89" s="209"/>
      <c r="HZP89" s="209"/>
      <c r="HZQ89" s="209"/>
      <c r="HZR89" s="209"/>
      <c r="HZS89" s="209"/>
      <c r="HZT89" s="209"/>
      <c r="HZU89" s="209"/>
      <c r="HZV89" s="209"/>
      <c r="HZW89" s="209"/>
      <c r="HZX89" s="209"/>
      <c r="HZY89" s="209"/>
      <c r="HZZ89" s="209"/>
      <c r="IAA89" s="209"/>
      <c r="IAB89" s="209"/>
      <c r="IAC89" s="209"/>
      <c r="IAD89" s="209"/>
      <c r="IAE89" s="209"/>
      <c r="IAF89" s="209"/>
      <c r="IAG89" s="209"/>
      <c r="IAH89" s="209"/>
      <c r="IAI89" s="209"/>
      <c r="IAJ89" s="209"/>
      <c r="IAK89" s="209"/>
      <c r="IAL89" s="209"/>
      <c r="IAM89" s="209"/>
      <c r="IAN89" s="209"/>
      <c r="IAO89" s="209"/>
      <c r="IAP89" s="209"/>
      <c r="IAQ89" s="209"/>
      <c r="IAR89" s="209"/>
      <c r="IAS89" s="209"/>
      <c r="IAT89" s="209"/>
      <c r="IAU89" s="209"/>
      <c r="IAV89" s="209"/>
      <c r="IAW89" s="209"/>
      <c r="IAX89" s="209"/>
      <c r="IAY89" s="209"/>
      <c r="IAZ89" s="209"/>
      <c r="IBA89" s="209"/>
      <c r="IBB89" s="209"/>
      <c r="IBC89" s="209"/>
      <c r="IBD89" s="209"/>
      <c r="IBE89" s="209"/>
      <c r="IBF89" s="209"/>
      <c r="IBG89" s="209"/>
      <c r="IBH89" s="209"/>
      <c r="IBI89" s="209"/>
      <c r="IBJ89" s="209"/>
      <c r="IBK89" s="209"/>
      <c r="IBL89" s="209"/>
      <c r="IBM89" s="209"/>
      <c r="IBN89" s="209"/>
      <c r="IBO89" s="209"/>
      <c r="IBP89" s="209"/>
      <c r="IBQ89" s="209"/>
      <c r="IBR89" s="209"/>
      <c r="IBS89" s="209"/>
      <c r="IBT89" s="209"/>
      <c r="IBU89" s="209"/>
      <c r="IBV89" s="209"/>
      <c r="IBW89" s="209"/>
      <c r="IBX89" s="209"/>
      <c r="IBY89" s="209"/>
      <c r="IBZ89" s="209"/>
      <c r="ICA89" s="209"/>
      <c r="ICB89" s="209"/>
      <c r="ICC89" s="209"/>
      <c r="ICD89" s="209"/>
      <c r="ICE89" s="209"/>
      <c r="ICF89" s="209"/>
      <c r="ICG89" s="209"/>
      <c r="ICH89" s="209"/>
      <c r="ICI89" s="209"/>
      <c r="ICJ89" s="209"/>
      <c r="ICK89" s="209"/>
      <c r="ICL89" s="209"/>
      <c r="ICM89" s="209"/>
      <c r="ICN89" s="209"/>
      <c r="ICO89" s="209"/>
      <c r="ICP89" s="209"/>
      <c r="ICQ89" s="209"/>
      <c r="ICR89" s="209"/>
      <c r="ICS89" s="209"/>
      <c r="ICT89" s="209"/>
      <c r="ICU89" s="209"/>
      <c r="ICV89" s="209"/>
      <c r="ICW89" s="209"/>
      <c r="ICX89" s="209"/>
      <c r="ICY89" s="209"/>
      <c r="ICZ89" s="209"/>
      <c r="IDA89" s="209"/>
      <c r="IDB89" s="209"/>
      <c r="IDC89" s="209"/>
      <c r="IDD89" s="209"/>
      <c r="IDE89" s="209"/>
      <c r="IDF89" s="209"/>
      <c r="IDG89" s="209"/>
      <c r="IDH89" s="209"/>
      <c r="IDI89" s="209"/>
      <c r="IDJ89" s="209"/>
      <c r="IDK89" s="209"/>
      <c r="IDL89" s="209"/>
      <c r="IDM89" s="209"/>
      <c r="IDN89" s="209"/>
      <c r="IDO89" s="209"/>
      <c r="IDP89" s="209"/>
      <c r="IDQ89" s="209"/>
      <c r="IDR89" s="209"/>
      <c r="IDS89" s="209"/>
      <c r="IDT89" s="209"/>
      <c r="IDU89" s="209"/>
      <c r="IDV89" s="209"/>
      <c r="IDW89" s="209"/>
      <c r="IDX89" s="209"/>
      <c r="IDY89" s="209"/>
      <c r="IDZ89" s="209"/>
      <c r="IEA89" s="209"/>
      <c r="IEB89" s="209"/>
      <c r="IEC89" s="209"/>
      <c r="IED89" s="209"/>
      <c r="IEE89" s="209"/>
      <c r="IEF89" s="209"/>
      <c r="IEG89" s="209"/>
      <c r="IEH89" s="209"/>
      <c r="IEI89" s="209"/>
      <c r="IEJ89" s="209"/>
      <c r="IEK89" s="209"/>
      <c r="IEL89" s="209"/>
      <c r="IEM89" s="209"/>
      <c r="IEN89" s="209"/>
      <c r="IEO89" s="209"/>
      <c r="IEP89" s="209"/>
      <c r="IEQ89" s="209"/>
      <c r="IER89" s="209"/>
      <c r="IES89" s="209"/>
      <c r="IET89" s="209"/>
      <c r="IEU89" s="209"/>
      <c r="IEV89" s="209"/>
      <c r="IEW89" s="209"/>
      <c r="IEX89" s="209"/>
      <c r="IEY89" s="209"/>
      <c r="IEZ89" s="209"/>
      <c r="IFA89" s="209"/>
      <c r="IFB89" s="209"/>
      <c r="IFC89" s="209"/>
      <c r="IFD89" s="209"/>
      <c r="IFE89" s="209"/>
      <c r="IFF89" s="209"/>
      <c r="IFG89" s="209"/>
      <c r="IFH89" s="209"/>
      <c r="IFI89" s="209"/>
      <c r="IFJ89" s="209"/>
      <c r="IFK89" s="209"/>
      <c r="IFL89" s="209"/>
      <c r="IFM89" s="209"/>
      <c r="IFN89" s="209"/>
      <c r="IFO89" s="209"/>
      <c r="IFP89" s="209"/>
      <c r="IFQ89" s="209"/>
      <c r="IFR89" s="209"/>
      <c r="IFS89" s="209"/>
      <c r="IFT89" s="209"/>
      <c r="IFU89" s="209"/>
      <c r="IFV89" s="209"/>
      <c r="IFW89" s="209"/>
      <c r="IFX89" s="209"/>
      <c r="IFY89" s="209"/>
      <c r="IFZ89" s="209"/>
      <c r="IGA89" s="209"/>
      <c r="IGB89" s="209"/>
      <c r="IGC89" s="209"/>
      <c r="IGD89" s="209"/>
      <c r="IGE89" s="209"/>
      <c r="IGF89" s="209"/>
      <c r="IGG89" s="209"/>
      <c r="IGH89" s="209"/>
      <c r="IGI89" s="209"/>
      <c r="IGJ89" s="209"/>
      <c r="IGK89" s="209"/>
      <c r="IGL89" s="209"/>
      <c r="IGM89" s="209"/>
      <c r="IGN89" s="209"/>
      <c r="IGO89" s="209"/>
      <c r="IGP89" s="209"/>
      <c r="IGQ89" s="209"/>
      <c r="IGR89" s="209"/>
      <c r="IGS89" s="209"/>
      <c r="IGT89" s="209"/>
      <c r="IGU89" s="209"/>
      <c r="IGV89" s="209"/>
      <c r="IGW89" s="209"/>
      <c r="IGX89" s="209"/>
      <c r="IGY89" s="209"/>
      <c r="IGZ89" s="209"/>
      <c r="IHA89" s="209"/>
      <c r="IHB89" s="209"/>
      <c r="IHC89" s="209"/>
      <c r="IHD89" s="209"/>
      <c r="IHE89" s="209"/>
      <c r="IHF89" s="209"/>
      <c r="IHG89" s="209"/>
      <c r="IHH89" s="209"/>
      <c r="IHI89" s="209"/>
      <c r="IHJ89" s="209"/>
      <c r="IHK89" s="209"/>
      <c r="IHL89" s="209"/>
      <c r="IHM89" s="209"/>
      <c r="IHN89" s="209"/>
      <c r="IHO89" s="209"/>
      <c r="IHP89" s="209"/>
      <c r="IHQ89" s="209"/>
      <c r="IHR89" s="209"/>
      <c r="IHS89" s="209"/>
      <c r="IHT89" s="209"/>
      <c r="IHU89" s="209"/>
      <c r="IHV89" s="209"/>
      <c r="IHW89" s="209"/>
      <c r="IHX89" s="209"/>
      <c r="IHY89" s="209"/>
      <c r="IHZ89" s="209"/>
      <c r="IIA89" s="209"/>
      <c r="IIB89" s="209"/>
      <c r="IIC89" s="209"/>
      <c r="IID89" s="209"/>
      <c r="IIE89" s="209"/>
      <c r="IIF89" s="209"/>
      <c r="IIG89" s="209"/>
      <c r="IIH89" s="209"/>
      <c r="III89" s="209"/>
      <c r="IIJ89" s="209"/>
      <c r="IIK89" s="209"/>
      <c r="IIL89" s="209"/>
      <c r="IIM89" s="209"/>
      <c r="IIN89" s="209"/>
      <c r="IIO89" s="209"/>
      <c r="IIP89" s="209"/>
      <c r="IIQ89" s="209"/>
      <c r="IIR89" s="209"/>
      <c r="IIS89" s="209"/>
      <c r="IIT89" s="209"/>
      <c r="IIU89" s="209"/>
      <c r="IIV89" s="209"/>
      <c r="IIW89" s="209"/>
      <c r="IIX89" s="209"/>
      <c r="IIY89" s="209"/>
      <c r="IIZ89" s="209"/>
      <c r="IJA89" s="209"/>
      <c r="IJB89" s="209"/>
      <c r="IJC89" s="209"/>
      <c r="IJD89" s="209"/>
      <c r="IJE89" s="209"/>
      <c r="IJF89" s="209"/>
      <c r="IJG89" s="209"/>
      <c r="IJH89" s="209"/>
      <c r="IJI89" s="209"/>
      <c r="IJJ89" s="209"/>
      <c r="IJK89" s="209"/>
      <c r="IJL89" s="209"/>
      <c r="IJM89" s="209"/>
      <c r="IJN89" s="209"/>
      <c r="IJO89" s="209"/>
      <c r="IJP89" s="209"/>
      <c r="IJQ89" s="209"/>
      <c r="IJR89" s="209"/>
      <c r="IJS89" s="209"/>
      <c r="IJT89" s="209"/>
      <c r="IJU89" s="209"/>
      <c r="IJV89" s="209"/>
      <c r="IJW89" s="209"/>
      <c r="IJX89" s="209"/>
      <c r="IJY89" s="209"/>
      <c r="IJZ89" s="209"/>
      <c r="IKA89" s="209"/>
      <c r="IKB89" s="209"/>
      <c r="IKC89" s="209"/>
      <c r="IKD89" s="209"/>
      <c r="IKE89" s="209"/>
      <c r="IKF89" s="209"/>
      <c r="IKG89" s="209"/>
      <c r="IKH89" s="209"/>
      <c r="IKI89" s="209"/>
      <c r="IKJ89" s="209"/>
      <c r="IKK89" s="209"/>
      <c r="IKL89" s="209"/>
      <c r="IKM89" s="209"/>
      <c r="IKN89" s="209"/>
      <c r="IKO89" s="209"/>
      <c r="IKP89" s="209"/>
      <c r="IKQ89" s="209"/>
      <c r="IKR89" s="209"/>
      <c r="IKS89" s="209"/>
      <c r="IKT89" s="209"/>
      <c r="IKU89" s="209"/>
      <c r="IKV89" s="209"/>
      <c r="IKW89" s="209"/>
      <c r="IKX89" s="209"/>
      <c r="IKY89" s="209"/>
      <c r="IKZ89" s="209"/>
      <c r="ILA89" s="209"/>
      <c r="ILB89" s="209"/>
      <c r="ILC89" s="209"/>
      <c r="ILD89" s="209"/>
      <c r="ILE89" s="209"/>
      <c r="ILF89" s="209"/>
      <c r="ILG89" s="209"/>
      <c r="ILH89" s="209"/>
      <c r="ILI89" s="209"/>
      <c r="ILJ89" s="209"/>
      <c r="ILK89" s="209"/>
      <c r="ILL89" s="209"/>
      <c r="ILM89" s="209"/>
      <c r="ILN89" s="209"/>
      <c r="ILO89" s="209"/>
      <c r="ILP89" s="209"/>
      <c r="ILQ89" s="209"/>
      <c r="ILR89" s="209"/>
      <c r="ILS89" s="209"/>
      <c r="ILT89" s="209"/>
      <c r="ILU89" s="209"/>
      <c r="ILV89" s="209"/>
      <c r="ILW89" s="209"/>
      <c r="ILX89" s="209"/>
      <c r="ILY89" s="209"/>
      <c r="ILZ89" s="209"/>
      <c r="IMA89" s="209"/>
      <c r="IMB89" s="209"/>
      <c r="IMC89" s="209"/>
      <c r="IMD89" s="209"/>
      <c r="IME89" s="209"/>
      <c r="IMF89" s="209"/>
      <c r="IMG89" s="209"/>
      <c r="IMH89" s="209"/>
      <c r="IMI89" s="209"/>
      <c r="IMJ89" s="209"/>
      <c r="IMK89" s="209"/>
      <c r="IML89" s="209"/>
      <c r="IMM89" s="209"/>
      <c r="IMN89" s="209"/>
      <c r="IMO89" s="209"/>
      <c r="IMP89" s="209"/>
      <c r="IMQ89" s="209"/>
      <c r="IMR89" s="209"/>
      <c r="IMS89" s="209"/>
      <c r="IMT89" s="209"/>
      <c r="IMU89" s="209"/>
      <c r="IMV89" s="209"/>
      <c r="IMW89" s="209"/>
      <c r="IMX89" s="209"/>
      <c r="IMY89" s="209"/>
      <c r="IMZ89" s="209"/>
      <c r="INA89" s="209"/>
      <c r="INB89" s="209"/>
      <c r="INC89" s="209"/>
      <c r="IND89" s="209"/>
      <c r="INE89" s="209"/>
      <c r="INF89" s="209"/>
      <c r="ING89" s="209"/>
      <c r="INH89" s="209"/>
      <c r="INI89" s="209"/>
      <c r="INJ89" s="209"/>
      <c r="INK89" s="209"/>
      <c r="INL89" s="209"/>
      <c r="INM89" s="209"/>
      <c r="INN89" s="209"/>
      <c r="INO89" s="209"/>
      <c r="INP89" s="209"/>
      <c r="INQ89" s="209"/>
      <c r="INR89" s="209"/>
      <c r="INS89" s="209"/>
      <c r="INT89" s="209"/>
      <c r="INU89" s="209"/>
      <c r="INV89" s="209"/>
      <c r="INW89" s="209"/>
      <c r="INX89" s="209"/>
      <c r="INY89" s="209"/>
      <c r="INZ89" s="209"/>
      <c r="IOA89" s="209"/>
      <c r="IOB89" s="209"/>
      <c r="IOC89" s="209"/>
      <c r="IOD89" s="209"/>
      <c r="IOE89" s="209"/>
      <c r="IOF89" s="209"/>
      <c r="IOG89" s="209"/>
      <c r="IOH89" s="209"/>
      <c r="IOI89" s="209"/>
      <c r="IOJ89" s="209"/>
      <c r="IOK89" s="209"/>
      <c r="IOL89" s="209"/>
      <c r="IOM89" s="209"/>
      <c r="ION89" s="209"/>
      <c r="IOO89" s="209"/>
      <c r="IOP89" s="209"/>
      <c r="IOQ89" s="209"/>
      <c r="IOR89" s="209"/>
      <c r="IOS89" s="209"/>
      <c r="IOT89" s="209"/>
      <c r="IOU89" s="209"/>
      <c r="IOV89" s="209"/>
      <c r="IOW89" s="209"/>
      <c r="IOX89" s="209"/>
      <c r="IOY89" s="209"/>
      <c r="IOZ89" s="209"/>
      <c r="IPA89" s="209"/>
      <c r="IPB89" s="209"/>
      <c r="IPC89" s="209"/>
      <c r="IPD89" s="209"/>
      <c r="IPE89" s="209"/>
      <c r="IPF89" s="209"/>
      <c r="IPG89" s="209"/>
      <c r="IPH89" s="209"/>
      <c r="IPI89" s="209"/>
      <c r="IPJ89" s="209"/>
      <c r="IPK89" s="209"/>
      <c r="IPL89" s="209"/>
      <c r="IPM89" s="209"/>
      <c r="IPN89" s="209"/>
      <c r="IPO89" s="209"/>
      <c r="IPP89" s="209"/>
      <c r="IPQ89" s="209"/>
      <c r="IPR89" s="209"/>
      <c r="IPS89" s="209"/>
      <c r="IPT89" s="209"/>
      <c r="IPU89" s="209"/>
      <c r="IPV89" s="209"/>
      <c r="IPW89" s="209"/>
      <c r="IPX89" s="209"/>
      <c r="IPY89" s="209"/>
      <c r="IPZ89" s="209"/>
      <c r="IQA89" s="209"/>
      <c r="IQB89" s="209"/>
      <c r="IQC89" s="209"/>
      <c r="IQD89" s="209"/>
      <c r="IQE89" s="209"/>
      <c r="IQF89" s="209"/>
      <c r="IQG89" s="209"/>
      <c r="IQH89" s="209"/>
      <c r="IQI89" s="209"/>
      <c r="IQJ89" s="209"/>
      <c r="IQK89" s="209"/>
      <c r="IQL89" s="209"/>
      <c r="IQM89" s="209"/>
      <c r="IQN89" s="209"/>
      <c r="IQO89" s="209"/>
      <c r="IQP89" s="209"/>
      <c r="IQQ89" s="209"/>
      <c r="IQR89" s="209"/>
      <c r="IQS89" s="209"/>
      <c r="IQT89" s="209"/>
      <c r="IQU89" s="209"/>
      <c r="IQV89" s="209"/>
      <c r="IQW89" s="209"/>
      <c r="IQX89" s="209"/>
      <c r="IQY89" s="209"/>
      <c r="IQZ89" s="209"/>
      <c r="IRA89" s="209"/>
      <c r="IRB89" s="209"/>
      <c r="IRC89" s="209"/>
      <c r="IRD89" s="209"/>
      <c r="IRE89" s="209"/>
      <c r="IRF89" s="209"/>
      <c r="IRG89" s="209"/>
      <c r="IRH89" s="209"/>
      <c r="IRI89" s="209"/>
      <c r="IRJ89" s="209"/>
      <c r="IRK89" s="209"/>
      <c r="IRL89" s="209"/>
      <c r="IRM89" s="209"/>
      <c r="IRN89" s="209"/>
      <c r="IRO89" s="209"/>
      <c r="IRP89" s="209"/>
      <c r="IRQ89" s="209"/>
      <c r="IRR89" s="209"/>
      <c r="IRS89" s="209"/>
      <c r="IRT89" s="209"/>
      <c r="IRU89" s="209"/>
      <c r="IRV89" s="209"/>
      <c r="IRW89" s="209"/>
      <c r="IRX89" s="209"/>
      <c r="IRY89" s="209"/>
      <c r="IRZ89" s="209"/>
      <c r="ISA89" s="209"/>
      <c r="ISB89" s="209"/>
      <c r="ISC89" s="209"/>
      <c r="ISD89" s="209"/>
      <c r="ISE89" s="209"/>
      <c r="ISF89" s="209"/>
      <c r="ISG89" s="209"/>
      <c r="ISH89" s="209"/>
      <c r="ISI89" s="209"/>
      <c r="ISJ89" s="209"/>
      <c r="ISK89" s="209"/>
      <c r="ISL89" s="209"/>
      <c r="ISM89" s="209"/>
      <c r="ISN89" s="209"/>
      <c r="ISO89" s="209"/>
      <c r="ISP89" s="209"/>
      <c r="ISQ89" s="209"/>
      <c r="ISR89" s="209"/>
      <c r="ISS89" s="209"/>
      <c r="IST89" s="209"/>
      <c r="ISU89" s="209"/>
      <c r="ISV89" s="209"/>
      <c r="ISW89" s="209"/>
      <c r="ISX89" s="209"/>
      <c r="ISY89" s="209"/>
      <c r="ISZ89" s="209"/>
      <c r="ITA89" s="209"/>
      <c r="ITB89" s="209"/>
      <c r="ITC89" s="209"/>
      <c r="ITD89" s="209"/>
      <c r="ITE89" s="209"/>
      <c r="ITF89" s="209"/>
      <c r="ITG89" s="209"/>
      <c r="ITH89" s="209"/>
      <c r="ITI89" s="209"/>
      <c r="ITJ89" s="209"/>
      <c r="ITK89" s="209"/>
      <c r="ITL89" s="209"/>
      <c r="ITM89" s="209"/>
      <c r="ITN89" s="209"/>
      <c r="ITO89" s="209"/>
      <c r="ITP89" s="209"/>
      <c r="ITQ89" s="209"/>
      <c r="ITR89" s="209"/>
      <c r="ITS89" s="209"/>
      <c r="ITT89" s="209"/>
      <c r="ITU89" s="209"/>
      <c r="ITV89" s="209"/>
      <c r="ITW89" s="209"/>
      <c r="ITX89" s="209"/>
      <c r="ITY89" s="209"/>
      <c r="ITZ89" s="209"/>
      <c r="IUA89" s="209"/>
      <c r="IUB89" s="209"/>
      <c r="IUC89" s="209"/>
      <c r="IUD89" s="209"/>
      <c r="IUE89" s="209"/>
      <c r="IUF89" s="209"/>
      <c r="IUG89" s="209"/>
      <c r="IUH89" s="209"/>
      <c r="IUI89" s="209"/>
      <c r="IUJ89" s="209"/>
      <c r="IUK89" s="209"/>
      <c r="IUL89" s="209"/>
      <c r="IUM89" s="209"/>
      <c r="IUN89" s="209"/>
      <c r="IUO89" s="209"/>
      <c r="IUP89" s="209"/>
      <c r="IUQ89" s="209"/>
      <c r="IUR89" s="209"/>
      <c r="IUS89" s="209"/>
      <c r="IUT89" s="209"/>
      <c r="IUU89" s="209"/>
      <c r="IUV89" s="209"/>
      <c r="IUW89" s="209"/>
      <c r="IUX89" s="209"/>
      <c r="IUY89" s="209"/>
      <c r="IUZ89" s="209"/>
      <c r="IVA89" s="209"/>
      <c r="IVB89" s="209"/>
      <c r="IVC89" s="209"/>
      <c r="IVD89" s="209"/>
      <c r="IVE89" s="209"/>
      <c r="IVF89" s="209"/>
      <c r="IVG89" s="209"/>
      <c r="IVH89" s="209"/>
      <c r="IVI89" s="209"/>
      <c r="IVJ89" s="209"/>
      <c r="IVK89" s="209"/>
      <c r="IVL89" s="209"/>
      <c r="IVM89" s="209"/>
      <c r="IVN89" s="209"/>
      <c r="IVO89" s="209"/>
      <c r="IVP89" s="209"/>
      <c r="IVQ89" s="209"/>
      <c r="IVR89" s="209"/>
      <c r="IVS89" s="209"/>
      <c r="IVT89" s="209"/>
      <c r="IVU89" s="209"/>
      <c r="IVV89" s="209"/>
      <c r="IVW89" s="209"/>
      <c r="IVX89" s="209"/>
      <c r="IVY89" s="209"/>
      <c r="IVZ89" s="209"/>
      <c r="IWA89" s="209"/>
      <c r="IWB89" s="209"/>
      <c r="IWC89" s="209"/>
      <c r="IWD89" s="209"/>
      <c r="IWE89" s="209"/>
      <c r="IWF89" s="209"/>
      <c r="IWG89" s="209"/>
      <c r="IWH89" s="209"/>
      <c r="IWI89" s="209"/>
      <c r="IWJ89" s="209"/>
      <c r="IWK89" s="209"/>
      <c r="IWL89" s="209"/>
      <c r="IWM89" s="209"/>
      <c r="IWN89" s="209"/>
      <c r="IWO89" s="209"/>
      <c r="IWP89" s="209"/>
      <c r="IWQ89" s="209"/>
      <c r="IWR89" s="209"/>
      <c r="IWS89" s="209"/>
      <c r="IWT89" s="209"/>
      <c r="IWU89" s="209"/>
      <c r="IWV89" s="209"/>
      <c r="IWW89" s="209"/>
      <c r="IWX89" s="209"/>
      <c r="IWY89" s="209"/>
      <c r="IWZ89" s="209"/>
      <c r="IXA89" s="209"/>
      <c r="IXB89" s="209"/>
      <c r="IXC89" s="209"/>
      <c r="IXD89" s="209"/>
      <c r="IXE89" s="209"/>
      <c r="IXF89" s="209"/>
      <c r="IXG89" s="209"/>
      <c r="IXH89" s="209"/>
      <c r="IXI89" s="209"/>
      <c r="IXJ89" s="209"/>
      <c r="IXK89" s="209"/>
      <c r="IXL89" s="209"/>
      <c r="IXM89" s="209"/>
      <c r="IXN89" s="209"/>
      <c r="IXO89" s="209"/>
      <c r="IXP89" s="209"/>
      <c r="IXQ89" s="209"/>
      <c r="IXR89" s="209"/>
      <c r="IXS89" s="209"/>
      <c r="IXT89" s="209"/>
      <c r="IXU89" s="209"/>
      <c r="IXV89" s="209"/>
      <c r="IXW89" s="209"/>
      <c r="IXX89" s="209"/>
      <c r="IXY89" s="209"/>
      <c r="IXZ89" s="209"/>
      <c r="IYA89" s="209"/>
      <c r="IYB89" s="209"/>
      <c r="IYC89" s="209"/>
      <c r="IYD89" s="209"/>
      <c r="IYE89" s="209"/>
      <c r="IYF89" s="209"/>
      <c r="IYG89" s="209"/>
      <c r="IYH89" s="209"/>
      <c r="IYI89" s="209"/>
      <c r="IYJ89" s="209"/>
      <c r="IYK89" s="209"/>
      <c r="IYL89" s="209"/>
      <c r="IYM89" s="209"/>
      <c r="IYN89" s="209"/>
      <c r="IYO89" s="209"/>
      <c r="IYP89" s="209"/>
      <c r="IYQ89" s="209"/>
      <c r="IYR89" s="209"/>
      <c r="IYS89" s="209"/>
      <c r="IYT89" s="209"/>
      <c r="IYU89" s="209"/>
      <c r="IYV89" s="209"/>
      <c r="IYW89" s="209"/>
      <c r="IYX89" s="209"/>
      <c r="IYY89" s="209"/>
      <c r="IYZ89" s="209"/>
      <c r="IZA89" s="209"/>
      <c r="IZB89" s="209"/>
      <c r="IZC89" s="209"/>
      <c r="IZD89" s="209"/>
      <c r="IZE89" s="209"/>
      <c r="IZF89" s="209"/>
      <c r="IZG89" s="209"/>
      <c r="IZH89" s="209"/>
      <c r="IZI89" s="209"/>
      <c r="IZJ89" s="209"/>
      <c r="IZK89" s="209"/>
      <c r="IZL89" s="209"/>
      <c r="IZM89" s="209"/>
      <c r="IZN89" s="209"/>
      <c r="IZO89" s="209"/>
      <c r="IZP89" s="209"/>
      <c r="IZQ89" s="209"/>
      <c r="IZR89" s="209"/>
      <c r="IZS89" s="209"/>
      <c r="IZT89" s="209"/>
      <c r="IZU89" s="209"/>
      <c r="IZV89" s="209"/>
      <c r="IZW89" s="209"/>
      <c r="IZX89" s="209"/>
      <c r="IZY89" s="209"/>
      <c r="IZZ89" s="209"/>
      <c r="JAA89" s="209"/>
      <c r="JAB89" s="209"/>
      <c r="JAC89" s="209"/>
      <c r="JAD89" s="209"/>
      <c r="JAE89" s="209"/>
      <c r="JAF89" s="209"/>
      <c r="JAG89" s="209"/>
      <c r="JAH89" s="209"/>
      <c r="JAI89" s="209"/>
      <c r="JAJ89" s="209"/>
      <c r="JAK89" s="209"/>
      <c r="JAL89" s="209"/>
      <c r="JAM89" s="209"/>
      <c r="JAN89" s="209"/>
      <c r="JAO89" s="209"/>
      <c r="JAP89" s="209"/>
      <c r="JAQ89" s="209"/>
      <c r="JAR89" s="209"/>
      <c r="JAS89" s="209"/>
      <c r="JAT89" s="209"/>
      <c r="JAU89" s="209"/>
      <c r="JAV89" s="209"/>
      <c r="JAW89" s="209"/>
      <c r="JAX89" s="209"/>
      <c r="JAY89" s="209"/>
      <c r="JAZ89" s="209"/>
      <c r="JBA89" s="209"/>
      <c r="JBB89" s="209"/>
      <c r="JBC89" s="209"/>
      <c r="JBD89" s="209"/>
      <c r="JBE89" s="209"/>
      <c r="JBF89" s="209"/>
      <c r="JBG89" s="209"/>
      <c r="JBH89" s="209"/>
      <c r="JBI89" s="209"/>
      <c r="JBJ89" s="209"/>
      <c r="JBK89" s="209"/>
      <c r="JBL89" s="209"/>
      <c r="JBM89" s="209"/>
      <c r="JBN89" s="209"/>
      <c r="JBO89" s="209"/>
      <c r="JBP89" s="209"/>
      <c r="JBQ89" s="209"/>
      <c r="JBR89" s="209"/>
      <c r="JBS89" s="209"/>
      <c r="JBT89" s="209"/>
      <c r="JBU89" s="209"/>
      <c r="JBV89" s="209"/>
      <c r="JBW89" s="209"/>
      <c r="JBX89" s="209"/>
      <c r="JBY89" s="209"/>
      <c r="JBZ89" s="209"/>
      <c r="JCA89" s="209"/>
      <c r="JCB89" s="209"/>
      <c r="JCC89" s="209"/>
      <c r="JCD89" s="209"/>
      <c r="JCE89" s="209"/>
      <c r="JCF89" s="209"/>
      <c r="JCG89" s="209"/>
      <c r="JCH89" s="209"/>
      <c r="JCI89" s="209"/>
      <c r="JCJ89" s="209"/>
      <c r="JCK89" s="209"/>
      <c r="JCL89" s="209"/>
      <c r="JCM89" s="209"/>
      <c r="JCN89" s="209"/>
      <c r="JCO89" s="209"/>
      <c r="JCP89" s="209"/>
      <c r="JCQ89" s="209"/>
      <c r="JCR89" s="209"/>
      <c r="JCS89" s="209"/>
      <c r="JCT89" s="209"/>
      <c r="JCU89" s="209"/>
      <c r="JCV89" s="209"/>
      <c r="JCW89" s="209"/>
      <c r="JCX89" s="209"/>
      <c r="JCY89" s="209"/>
      <c r="JCZ89" s="209"/>
      <c r="JDA89" s="209"/>
      <c r="JDB89" s="209"/>
      <c r="JDC89" s="209"/>
      <c r="JDD89" s="209"/>
      <c r="JDE89" s="209"/>
      <c r="JDF89" s="209"/>
      <c r="JDG89" s="209"/>
      <c r="JDH89" s="209"/>
      <c r="JDI89" s="209"/>
      <c r="JDJ89" s="209"/>
      <c r="JDK89" s="209"/>
      <c r="JDL89" s="209"/>
      <c r="JDM89" s="209"/>
      <c r="JDN89" s="209"/>
      <c r="JDO89" s="209"/>
      <c r="JDP89" s="209"/>
      <c r="JDQ89" s="209"/>
      <c r="JDR89" s="209"/>
      <c r="JDS89" s="209"/>
      <c r="JDT89" s="209"/>
      <c r="JDU89" s="209"/>
      <c r="JDV89" s="209"/>
      <c r="JDW89" s="209"/>
      <c r="JDX89" s="209"/>
      <c r="JDY89" s="209"/>
      <c r="JDZ89" s="209"/>
      <c r="JEA89" s="209"/>
      <c r="JEB89" s="209"/>
      <c r="JEC89" s="209"/>
      <c r="JED89" s="209"/>
      <c r="JEE89" s="209"/>
      <c r="JEF89" s="209"/>
      <c r="JEG89" s="209"/>
      <c r="JEH89" s="209"/>
      <c r="JEI89" s="209"/>
      <c r="JEJ89" s="209"/>
      <c r="JEK89" s="209"/>
      <c r="JEL89" s="209"/>
      <c r="JEM89" s="209"/>
      <c r="JEN89" s="209"/>
      <c r="JEO89" s="209"/>
      <c r="JEP89" s="209"/>
      <c r="JEQ89" s="209"/>
      <c r="JER89" s="209"/>
      <c r="JES89" s="209"/>
      <c r="JET89" s="209"/>
      <c r="JEU89" s="209"/>
      <c r="JEV89" s="209"/>
      <c r="JEW89" s="209"/>
      <c r="JEX89" s="209"/>
      <c r="JEY89" s="209"/>
      <c r="JEZ89" s="209"/>
      <c r="JFA89" s="209"/>
      <c r="JFB89" s="209"/>
      <c r="JFC89" s="209"/>
      <c r="JFD89" s="209"/>
      <c r="JFE89" s="209"/>
      <c r="JFF89" s="209"/>
      <c r="JFG89" s="209"/>
      <c r="JFH89" s="209"/>
      <c r="JFI89" s="209"/>
      <c r="JFJ89" s="209"/>
      <c r="JFK89" s="209"/>
      <c r="JFL89" s="209"/>
      <c r="JFM89" s="209"/>
      <c r="JFN89" s="209"/>
      <c r="JFO89" s="209"/>
      <c r="JFP89" s="209"/>
      <c r="JFQ89" s="209"/>
      <c r="JFR89" s="209"/>
      <c r="JFS89" s="209"/>
      <c r="JFT89" s="209"/>
      <c r="JFU89" s="209"/>
      <c r="JFV89" s="209"/>
      <c r="JFW89" s="209"/>
      <c r="JFX89" s="209"/>
      <c r="JFY89" s="209"/>
      <c r="JFZ89" s="209"/>
      <c r="JGA89" s="209"/>
      <c r="JGB89" s="209"/>
      <c r="JGC89" s="209"/>
      <c r="JGD89" s="209"/>
      <c r="JGE89" s="209"/>
      <c r="JGF89" s="209"/>
      <c r="JGG89" s="209"/>
      <c r="JGH89" s="209"/>
      <c r="JGI89" s="209"/>
      <c r="JGJ89" s="209"/>
      <c r="JGK89" s="209"/>
      <c r="JGL89" s="209"/>
      <c r="JGM89" s="209"/>
      <c r="JGN89" s="209"/>
      <c r="JGO89" s="209"/>
      <c r="JGP89" s="209"/>
      <c r="JGQ89" s="209"/>
      <c r="JGR89" s="209"/>
      <c r="JGS89" s="209"/>
      <c r="JGT89" s="209"/>
      <c r="JGU89" s="209"/>
      <c r="JGV89" s="209"/>
      <c r="JGW89" s="209"/>
      <c r="JGX89" s="209"/>
      <c r="JGY89" s="209"/>
      <c r="JGZ89" s="209"/>
      <c r="JHA89" s="209"/>
      <c r="JHB89" s="209"/>
      <c r="JHC89" s="209"/>
      <c r="JHD89" s="209"/>
      <c r="JHE89" s="209"/>
      <c r="JHF89" s="209"/>
      <c r="JHG89" s="209"/>
      <c r="JHH89" s="209"/>
      <c r="JHI89" s="209"/>
      <c r="JHJ89" s="209"/>
      <c r="JHK89" s="209"/>
      <c r="JHL89" s="209"/>
      <c r="JHM89" s="209"/>
      <c r="JHN89" s="209"/>
      <c r="JHO89" s="209"/>
      <c r="JHP89" s="209"/>
      <c r="JHQ89" s="209"/>
      <c r="JHR89" s="209"/>
      <c r="JHS89" s="209"/>
      <c r="JHT89" s="209"/>
      <c r="JHU89" s="209"/>
      <c r="JHV89" s="209"/>
      <c r="JHW89" s="209"/>
      <c r="JHX89" s="209"/>
      <c r="JHY89" s="209"/>
      <c r="JHZ89" s="209"/>
      <c r="JIA89" s="209"/>
      <c r="JIB89" s="209"/>
      <c r="JIC89" s="209"/>
      <c r="JID89" s="209"/>
      <c r="JIE89" s="209"/>
      <c r="JIF89" s="209"/>
      <c r="JIG89" s="209"/>
      <c r="JIH89" s="209"/>
      <c r="JII89" s="209"/>
      <c r="JIJ89" s="209"/>
      <c r="JIK89" s="209"/>
      <c r="JIL89" s="209"/>
      <c r="JIM89" s="209"/>
      <c r="JIN89" s="209"/>
      <c r="JIO89" s="209"/>
      <c r="JIP89" s="209"/>
      <c r="JIQ89" s="209"/>
      <c r="JIR89" s="209"/>
      <c r="JIS89" s="209"/>
      <c r="JIT89" s="209"/>
      <c r="JIU89" s="209"/>
      <c r="JIV89" s="209"/>
      <c r="JIW89" s="209"/>
      <c r="JIX89" s="209"/>
      <c r="JIY89" s="209"/>
      <c r="JIZ89" s="209"/>
      <c r="JJA89" s="209"/>
      <c r="JJB89" s="209"/>
      <c r="JJC89" s="209"/>
      <c r="JJD89" s="209"/>
      <c r="JJE89" s="209"/>
      <c r="JJF89" s="209"/>
      <c r="JJG89" s="209"/>
      <c r="JJH89" s="209"/>
      <c r="JJI89" s="209"/>
      <c r="JJJ89" s="209"/>
      <c r="JJK89" s="209"/>
      <c r="JJL89" s="209"/>
      <c r="JJM89" s="209"/>
      <c r="JJN89" s="209"/>
      <c r="JJO89" s="209"/>
      <c r="JJP89" s="209"/>
      <c r="JJQ89" s="209"/>
      <c r="JJR89" s="209"/>
      <c r="JJS89" s="209"/>
      <c r="JJT89" s="209"/>
      <c r="JJU89" s="209"/>
      <c r="JJV89" s="209"/>
      <c r="JJW89" s="209"/>
      <c r="JJX89" s="209"/>
      <c r="JJY89" s="209"/>
      <c r="JJZ89" s="209"/>
      <c r="JKA89" s="209"/>
      <c r="JKB89" s="209"/>
      <c r="JKC89" s="209"/>
      <c r="JKD89" s="209"/>
      <c r="JKE89" s="209"/>
      <c r="JKF89" s="209"/>
      <c r="JKG89" s="209"/>
      <c r="JKH89" s="209"/>
      <c r="JKI89" s="209"/>
      <c r="JKJ89" s="209"/>
      <c r="JKK89" s="209"/>
      <c r="JKL89" s="209"/>
      <c r="JKM89" s="209"/>
      <c r="JKN89" s="209"/>
      <c r="JKO89" s="209"/>
      <c r="JKP89" s="209"/>
      <c r="JKQ89" s="209"/>
      <c r="JKR89" s="209"/>
      <c r="JKS89" s="209"/>
      <c r="JKT89" s="209"/>
      <c r="JKU89" s="209"/>
      <c r="JKV89" s="209"/>
      <c r="JKW89" s="209"/>
      <c r="JKX89" s="209"/>
      <c r="JKY89" s="209"/>
      <c r="JKZ89" s="209"/>
      <c r="JLA89" s="209"/>
      <c r="JLB89" s="209"/>
      <c r="JLC89" s="209"/>
      <c r="JLD89" s="209"/>
      <c r="JLE89" s="209"/>
      <c r="JLF89" s="209"/>
      <c r="JLG89" s="209"/>
      <c r="JLH89" s="209"/>
      <c r="JLI89" s="209"/>
      <c r="JLJ89" s="209"/>
      <c r="JLK89" s="209"/>
      <c r="JLL89" s="209"/>
      <c r="JLM89" s="209"/>
      <c r="JLN89" s="209"/>
      <c r="JLO89" s="209"/>
      <c r="JLP89" s="209"/>
      <c r="JLQ89" s="209"/>
      <c r="JLR89" s="209"/>
      <c r="JLS89" s="209"/>
      <c r="JLT89" s="209"/>
      <c r="JLU89" s="209"/>
      <c r="JLV89" s="209"/>
      <c r="JLW89" s="209"/>
      <c r="JLX89" s="209"/>
      <c r="JLY89" s="209"/>
      <c r="JLZ89" s="209"/>
      <c r="JMA89" s="209"/>
      <c r="JMB89" s="209"/>
      <c r="JMC89" s="209"/>
      <c r="JMD89" s="209"/>
      <c r="JME89" s="209"/>
      <c r="JMF89" s="209"/>
      <c r="JMG89" s="209"/>
      <c r="JMH89" s="209"/>
      <c r="JMI89" s="209"/>
      <c r="JMJ89" s="209"/>
      <c r="JMK89" s="209"/>
      <c r="JML89" s="209"/>
      <c r="JMM89" s="209"/>
      <c r="JMN89" s="209"/>
      <c r="JMO89" s="209"/>
      <c r="JMP89" s="209"/>
      <c r="JMQ89" s="209"/>
      <c r="JMR89" s="209"/>
      <c r="JMS89" s="209"/>
      <c r="JMT89" s="209"/>
      <c r="JMU89" s="209"/>
      <c r="JMV89" s="209"/>
      <c r="JMW89" s="209"/>
      <c r="JMX89" s="209"/>
      <c r="JMY89" s="209"/>
      <c r="JMZ89" s="209"/>
      <c r="JNA89" s="209"/>
      <c r="JNB89" s="209"/>
      <c r="JNC89" s="209"/>
      <c r="JND89" s="209"/>
      <c r="JNE89" s="209"/>
      <c r="JNF89" s="209"/>
      <c r="JNG89" s="209"/>
      <c r="JNH89" s="209"/>
      <c r="JNI89" s="209"/>
      <c r="JNJ89" s="209"/>
      <c r="JNK89" s="209"/>
      <c r="JNL89" s="209"/>
      <c r="JNM89" s="209"/>
      <c r="JNN89" s="209"/>
      <c r="JNO89" s="209"/>
      <c r="JNP89" s="209"/>
      <c r="JNQ89" s="209"/>
      <c r="JNR89" s="209"/>
      <c r="JNS89" s="209"/>
      <c r="JNT89" s="209"/>
      <c r="JNU89" s="209"/>
      <c r="JNV89" s="209"/>
      <c r="JNW89" s="209"/>
      <c r="JNX89" s="209"/>
      <c r="JNY89" s="209"/>
      <c r="JNZ89" s="209"/>
      <c r="JOA89" s="209"/>
      <c r="JOB89" s="209"/>
      <c r="JOC89" s="209"/>
      <c r="JOD89" s="209"/>
      <c r="JOE89" s="209"/>
      <c r="JOF89" s="209"/>
      <c r="JOG89" s="209"/>
      <c r="JOH89" s="209"/>
      <c r="JOI89" s="209"/>
      <c r="JOJ89" s="209"/>
      <c r="JOK89" s="209"/>
      <c r="JOL89" s="209"/>
      <c r="JOM89" s="209"/>
      <c r="JON89" s="209"/>
      <c r="JOO89" s="209"/>
      <c r="JOP89" s="209"/>
      <c r="JOQ89" s="209"/>
      <c r="JOR89" s="209"/>
      <c r="JOS89" s="209"/>
      <c r="JOT89" s="209"/>
      <c r="JOU89" s="209"/>
      <c r="JOV89" s="209"/>
      <c r="JOW89" s="209"/>
      <c r="JOX89" s="209"/>
      <c r="JOY89" s="209"/>
      <c r="JOZ89" s="209"/>
      <c r="JPA89" s="209"/>
      <c r="JPB89" s="209"/>
      <c r="JPC89" s="209"/>
      <c r="JPD89" s="209"/>
      <c r="JPE89" s="209"/>
      <c r="JPF89" s="209"/>
      <c r="JPG89" s="209"/>
      <c r="JPH89" s="209"/>
      <c r="JPI89" s="209"/>
      <c r="JPJ89" s="209"/>
      <c r="JPK89" s="209"/>
      <c r="JPL89" s="209"/>
      <c r="JPM89" s="209"/>
      <c r="JPN89" s="209"/>
      <c r="JPO89" s="209"/>
      <c r="JPP89" s="209"/>
      <c r="JPQ89" s="209"/>
      <c r="JPR89" s="209"/>
      <c r="JPS89" s="209"/>
      <c r="JPT89" s="209"/>
      <c r="JPU89" s="209"/>
      <c r="JPV89" s="209"/>
      <c r="JPW89" s="209"/>
      <c r="JPX89" s="209"/>
      <c r="JPY89" s="209"/>
      <c r="JPZ89" s="209"/>
      <c r="JQA89" s="209"/>
      <c r="JQB89" s="209"/>
      <c r="JQC89" s="209"/>
      <c r="JQD89" s="209"/>
      <c r="JQE89" s="209"/>
      <c r="JQF89" s="209"/>
      <c r="JQG89" s="209"/>
      <c r="JQH89" s="209"/>
      <c r="JQI89" s="209"/>
      <c r="JQJ89" s="209"/>
      <c r="JQK89" s="209"/>
      <c r="JQL89" s="209"/>
      <c r="JQM89" s="209"/>
      <c r="JQN89" s="209"/>
      <c r="JQO89" s="209"/>
      <c r="JQP89" s="209"/>
      <c r="JQQ89" s="209"/>
      <c r="JQR89" s="209"/>
      <c r="JQS89" s="209"/>
      <c r="JQT89" s="209"/>
      <c r="JQU89" s="209"/>
      <c r="JQV89" s="209"/>
      <c r="JQW89" s="209"/>
      <c r="JQX89" s="209"/>
      <c r="JQY89" s="209"/>
      <c r="JQZ89" s="209"/>
      <c r="JRA89" s="209"/>
      <c r="JRB89" s="209"/>
      <c r="JRC89" s="209"/>
      <c r="JRD89" s="209"/>
      <c r="JRE89" s="209"/>
      <c r="JRF89" s="209"/>
      <c r="JRG89" s="209"/>
      <c r="JRH89" s="209"/>
      <c r="JRI89" s="209"/>
      <c r="JRJ89" s="209"/>
      <c r="JRK89" s="209"/>
      <c r="JRL89" s="209"/>
      <c r="JRM89" s="209"/>
      <c r="JRN89" s="209"/>
      <c r="JRO89" s="209"/>
      <c r="JRP89" s="209"/>
      <c r="JRQ89" s="209"/>
      <c r="JRR89" s="209"/>
      <c r="JRS89" s="209"/>
      <c r="JRT89" s="209"/>
      <c r="JRU89" s="209"/>
      <c r="JRV89" s="209"/>
      <c r="JRW89" s="209"/>
      <c r="JRX89" s="209"/>
      <c r="JRY89" s="209"/>
      <c r="JRZ89" s="209"/>
      <c r="JSA89" s="209"/>
      <c r="JSB89" s="209"/>
      <c r="JSC89" s="209"/>
      <c r="JSD89" s="209"/>
      <c r="JSE89" s="209"/>
      <c r="JSF89" s="209"/>
      <c r="JSG89" s="209"/>
      <c r="JSH89" s="209"/>
      <c r="JSI89" s="209"/>
      <c r="JSJ89" s="209"/>
      <c r="JSK89" s="209"/>
      <c r="JSL89" s="209"/>
      <c r="JSM89" s="209"/>
      <c r="JSN89" s="209"/>
      <c r="JSO89" s="209"/>
      <c r="JSP89" s="209"/>
      <c r="JSQ89" s="209"/>
      <c r="JSR89" s="209"/>
      <c r="JSS89" s="209"/>
      <c r="JST89" s="209"/>
      <c r="JSU89" s="209"/>
      <c r="JSV89" s="209"/>
      <c r="JSW89" s="209"/>
      <c r="JSX89" s="209"/>
      <c r="JSY89" s="209"/>
      <c r="JSZ89" s="209"/>
      <c r="JTA89" s="209"/>
      <c r="JTB89" s="209"/>
      <c r="JTC89" s="209"/>
      <c r="JTD89" s="209"/>
      <c r="JTE89" s="209"/>
      <c r="JTF89" s="209"/>
      <c r="JTG89" s="209"/>
      <c r="JTH89" s="209"/>
      <c r="JTI89" s="209"/>
      <c r="JTJ89" s="209"/>
      <c r="JTK89" s="209"/>
      <c r="JTL89" s="209"/>
      <c r="JTM89" s="209"/>
      <c r="JTN89" s="209"/>
      <c r="JTO89" s="209"/>
      <c r="JTP89" s="209"/>
      <c r="JTQ89" s="209"/>
      <c r="JTR89" s="209"/>
      <c r="JTS89" s="209"/>
      <c r="JTT89" s="209"/>
      <c r="JTU89" s="209"/>
      <c r="JTV89" s="209"/>
      <c r="JTW89" s="209"/>
      <c r="JTX89" s="209"/>
      <c r="JTY89" s="209"/>
      <c r="JTZ89" s="209"/>
      <c r="JUA89" s="209"/>
      <c r="JUB89" s="209"/>
      <c r="JUC89" s="209"/>
      <c r="JUD89" s="209"/>
      <c r="JUE89" s="209"/>
      <c r="JUF89" s="209"/>
      <c r="JUG89" s="209"/>
      <c r="JUH89" s="209"/>
      <c r="JUI89" s="209"/>
      <c r="JUJ89" s="209"/>
      <c r="JUK89" s="209"/>
      <c r="JUL89" s="209"/>
      <c r="JUM89" s="209"/>
      <c r="JUN89" s="209"/>
      <c r="JUO89" s="209"/>
      <c r="JUP89" s="209"/>
      <c r="JUQ89" s="209"/>
      <c r="JUR89" s="209"/>
      <c r="JUS89" s="209"/>
      <c r="JUT89" s="209"/>
      <c r="JUU89" s="209"/>
      <c r="JUV89" s="209"/>
      <c r="JUW89" s="209"/>
      <c r="JUX89" s="209"/>
      <c r="JUY89" s="209"/>
      <c r="JUZ89" s="209"/>
      <c r="JVA89" s="209"/>
      <c r="JVB89" s="209"/>
      <c r="JVC89" s="209"/>
      <c r="JVD89" s="209"/>
      <c r="JVE89" s="209"/>
      <c r="JVF89" s="209"/>
      <c r="JVG89" s="209"/>
      <c r="JVH89" s="209"/>
      <c r="JVI89" s="209"/>
      <c r="JVJ89" s="209"/>
      <c r="JVK89" s="209"/>
      <c r="JVL89" s="209"/>
      <c r="JVM89" s="209"/>
      <c r="JVN89" s="209"/>
      <c r="JVO89" s="209"/>
      <c r="JVP89" s="209"/>
      <c r="JVQ89" s="209"/>
      <c r="JVR89" s="209"/>
      <c r="JVS89" s="209"/>
      <c r="JVT89" s="209"/>
      <c r="JVU89" s="209"/>
      <c r="JVV89" s="209"/>
      <c r="JVW89" s="209"/>
      <c r="JVX89" s="209"/>
      <c r="JVY89" s="209"/>
      <c r="JVZ89" s="209"/>
      <c r="JWA89" s="209"/>
      <c r="JWB89" s="209"/>
      <c r="JWC89" s="209"/>
      <c r="JWD89" s="209"/>
      <c r="JWE89" s="209"/>
      <c r="JWF89" s="209"/>
      <c r="JWG89" s="209"/>
      <c r="JWH89" s="209"/>
      <c r="JWI89" s="209"/>
      <c r="JWJ89" s="209"/>
      <c r="JWK89" s="209"/>
      <c r="JWL89" s="209"/>
      <c r="JWM89" s="209"/>
      <c r="JWN89" s="209"/>
      <c r="JWO89" s="209"/>
      <c r="JWP89" s="209"/>
      <c r="JWQ89" s="209"/>
      <c r="JWR89" s="209"/>
      <c r="JWS89" s="209"/>
      <c r="JWT89" s="209"/>
      <c r="JWU89" s="209"/>
      <c r="JWV89" s="209"/>
      <c r="JWW89" s="209"/>
      <c r="JWX89" s="209"/>
      <c r="JWY89" s="209"/>
      <c r="JWZ89" s="209"/>
      <c r="JXA89" s="209"/>
      <c r="JXB89" s="209"/>
      <c r="JXC89" s="209"/>
      <c r="JXD89" s="209"/>
      <c r="JXE89" s="209"/>
      <c r="JXF89" s="209"/>
      <c r="JXG89" s="209"/>
      <c r="JXH89" s="209"/>
      <c r="JXI89" s="209"/>
      <c r="JXJ89" s="209"/>
      <c r="JXK89" s="209"/>
      <c r="JXL89" s="209"/>
      <c r="JXM89" s="209"/>
      <c r="JXN89" s="209"/>
      <c r="JXO89" s="209"/>
      <c r="JXP89" s="209"/>
      <c r="JXQ89" s="209"/>
      <c r="JXR89" s="209"/>
      <c r="JXS89" s="209"/>
      <c r="JXT89" s="209"/>
      <c r="JXU89" s="209"/>
      <c r="JXV89" s="209"/>
      <c r="JXW89" s="209"/>
      <c r="JXX89" s="209"/>
      <c r="JXY89" s="209"/>
      <c r="JXZ89" s="209"/>
      <c r="JYA89" s="209"/>
      <c r="JYB89" s="209"/>
      <c r="JYC89" s="209"/>
      <c r="JYD89" s="209"/>
      <c r="JYE89" s="209"/>
      <c r="JYF89" s="209"/>
      <c r="JYG89" s="209"/>
      <c r="JYH89" s="209"/>
      <c r="JYI89" s="209"/>
      <c r="JYJ89" s="209"/>
      <c r="JYK89" s="209"/>
      <c r="JYL89" s="209"/>
      <c r="JYM89" s="209"/>
      <c r="JYN89" s="209"/>
      <c r="JYO89" s="209"/>
      <c r="JYP89" s="209"/>
      <c r="JYQ89" s="209"/>
      <c r="JYR89" s="209"/>
      <c r="JYS89" s="209"/>
      <c r="JYT89" s="209"/>
      <c r="JYU89" s="209"/>
      <c r="JYV89" s="209"/>
      <c r="JYW89" s="209"/>
      <c r="JYX89" s="209"/>
      <c r="JYY89" s="209"/>
      <c r="JYZ89" s="209"/>
      <c r="JZA89" s="209"/>
      <c r="JZB89" s="209"/>
      <c r="JZC89" s="209"/>
      <c r="JZD89" s="209"/>
      <c r="JZE89" s="209"/>
      <c r="JZF89" s="209"/>
      <c r="JZG89" s="209"/>
      <c r="JZH89" s="209"/>
      <c r="JZI89" s="209"/>
      <c r="JZJ89" s="209"/>
      <c r="JZK89" s="209"/>
      <c r="JZL89" s="209"/>
      <c r="JZM89" s="209"/>
      <c r="JZN89" s="209"/>
      <c r="JZO89" s="209"/>
      <c r="JZP89" s="209"/>
      <c r="JZQ89" s="209"/>
      <c r="JZR89" s="209"/>
      <c r="JZS89" s="209"/>
      <c r="JZT89" s="209"/>
      <c r="JZU89" s="209"/>
      <c r="JZV89" s="209"/>
      <c r="JZW89" s="209"/>
      <c r="JZX89" s="209"/>
      <c r="JZY89" s="209"/>
      <c r="JZZ89" s="209"/>
      <c r="KAA89" s="209"/>
      <c r="KAB89" s="209"/>
      <c r="KAC89" s="209"/>
      <c r="KAD89" s="209"/>
      <c r="KAE89" s="209"/>
      <c r="KAF89" s="209"/>
      <c r="KAG89" s="209"/>
      <c r="KAH89" s="209"/>
      <c r="KAI89" s="209"/>
      <c r="KAJ89" s="209"/>
      <c r="KAK89" s="209"/>
      <c r="KAL89" s="209"/>
      <c r="KAM89" s="209"/>
      <c r="KAN89" s="209"/>
      <c r="KAO89" s="209"/>
      <c r="KAP89" s="209"/>
      <c r="KAQ89" s="209"/>
      <c r="KAR89" s="209"/>
      <c r="KAS89" s="209"/>
      <c r="KAT89" s="209"/>
      <c r="KAU89" s="209"/>
      <c r="KAV89" s="209"/>
      <c r="KAW89" s="209"/>
      <c r="KAX89" s="209"/>
      <c r="KAY89" s="209"/>
      <c r="KAZ89" s="209"/>
      <c r="KBA89" s="209"/>
      <c r="KBB89" s="209"/>
      <c r="KBC89" s="209"/>
      <c r="KBD89" s="209"/>
      <c r="KBE89" s="209"/>
      <c r="KBF89" s="209"/>
      <c r="KBG89" s="209"/>
      <c r="KBH89" s="209"/>
      <c r="KBI89" s="209"/>
      <c r="KBJ89" s="209"/>
      <c r="KBK89" s="209"/>
      <c r="KBL89" s="209"/>
      <c r="KBM89" s="209"/>
      <c r="KBN89" s="209"/>
      <c r="KBO89" s="209"/>
      <c r="KBP89" s="209"/>
      <c r="KBQ89" s="209"/>
      <c r="KBR89" s="209"/>
      <c r="KBS89" s="209"/>
      <c r="KBT89" s="209"/>
      <c r="KBU89" s="209"/>
      <c r="KBV89" s="209"/>
      <c r="KBW89" s="209"/>
      <c r="KBX89" s="209"/>
      <c r="KBY89" s="209"/>
      <c r="KBZ89" s="209"/>
      <c r="KCA89" s="209"/>
      <c r="KCB89" s="209"/>
      <c r="KCC89" s="209"/>
      <c r="KCD89" s="209"/>
      <c r="KCE89" s="209"/>
      <c r="KCF89" s="209"/>
      <c r="KCG89" s="209"/>
      <c r="KCH89" s="209"/>
      <c r="KCI89" s="209"/>
      <c r="KCJ89" s="209"/>
      <c r="KCK89" s="209"/>
      <c r="KCL89" s="209"/>
      <c r="KCM89" s="209"/>
      <c r="KCN89" s="209"/>
      <c r="KCO89" s="209"/>
      <c r="KCP89" s="209"/>
      <c r="KCQ89" s="209"/>
      <c r="KCR89" s="209"/>
      <c r="KCS89" s="209"/>
      <c r="KCT89" s="209"/>
      <c r="KCU89" s="209"/>
      <c r="KCV89" s="209"/>
      <c r="KCW89" s="209"/>
      <c r="KCX89" s="209"/>
      <c r="KCY89" s="209"/>
      <c r="KCZ89" s="209"/>
      <c r="KDA89" s="209"/>
      <c r="KDB89" s="209"/>
      <c r="KDC89" s="209"/>
      <c r="KDD89" s="209"/>
      <c r="KDE89" s="209"/>
      <c r="KDF89" s="209"/>
      <c r="KDG89" s="209"/>
      <c r="KDH89" s="209"/>
      <c r="KDI89" s="209"/>
      <c r="KDJ89" s="209"/>
      <c r="KDK89" s="209"/>
      <c r="KDL89" s="209"/>
      <c r="KDM89" s="209"/>
      <c r="KDN89" s="209"/>
      <c r="KDO89" s="209"/>
      <c r="KDP89" s="209"/>
      <c r="KDQ89" s="209"/>
      <c r="KDR89" s="209"/>
      <c r="KDS89" s="209"/>
      <c r="KDT89" s="209"/>
      <c r="KDU89" s="209"/>
      <c r="KDV89" s="209"/>
      <c r="KDW89" s="209"/>
      <c r="KDX89" s="209"/>
      <c r="KDY89" s="209"/>
      <c r="KDZ89" s="209"/>
      <c r="KEA89" s="209"/>
      <c r="KEB89" s="209"/>
      <c r="KEC89" s="209"/>
      <c r="KED89" s="209"/>
      <c r="KEE89" s="209"/>
      <c r="KEF89" s="209"/>
      <c r="KEG89" s="209"/>
      <c r="KEH89" s="209"/>
      <c r="KEI89" s="209"/>
      <c r="KEJ89" s="209"/>
      <c r="KEK89" s="209"/>
      <c r="KEL89" s="209"/>
      <c r="KEM89" s="209"/>
      <c r="KEN89" s="209"/>
      <c r="KEO89" s="209"/>
      <c r="KEP89" s="209"/>
      <c r="KEQ89" s="209"/>
      <c r="KER89" s="209"/>
      <c r="KES89" s="209"/>
      <c r="KET89" s="209"/>
      <c r="KEU89" s="209"/>
      <c r="KEV89" s="209"/>
      <c r="KEW89" s="209"/>
      <c r="KEX89" s="209"/>
      <c r="KEY89" s="209"/>
      <c r="KEZ89" s="209"/>
      <c r="KFA89" s="209"/>
      <c r="KFB89" s="209"/>
      <c r="KFC89" s="209"/>
      <c r="KFD89" s="209"/>
      <c r="KFE89" s="209"/>
      <c r="KFF89" s="209"/>
      <c r="KFG89" s="209"/>
      <c r="KFH89" s="209"/>
      <c r="KFI89" s="209"/>
      <c r="KFJ89" s="209"/>
      <c r="KFK89" s="209"/>
      <c r="KFL89" s="209"/>
      <c r="KFM89" s="209"/>
      <c r="KFN89" s="209"/>
      <c r="KFO89" s="209"/>
      <c r="KFP89" s="209"/>
      <c r="KFQ89" s="209"/>
      <c r="KFR89" s="209"/>
      <c r="KFS89" s="209"/>
      <c r="KFT89" s="209"/>
      <c r="KFU89" s="209"/>
      <c r="KFV89" s="209"/>
      <c r="KFW89" s="209"/>
      <c r="KFX89" s="209"/>
      <c r="KFY89" s="209"/>
      <c r="KFZ89" s="209"/>
      <c r="KGA89" s="209"/>
      <c r="KGB89" s="209"/>
      <c r="KGC89" s="209"/>
      <c r="KGD89" s="209"/>
      <c r="KGE89" s="209"/>
      <c r="KGF89" s="209"/>
      <c r="KGG89" s="209"/>
      <c r="KGH89" s="209"/>
      <c r="KGI89" s="209"/>
      <c r="KGJ89" s="209"/>
      <c r="KGK89" s="209"/>
      <c r="KGL89" s="209"/>
      <c r="KGM89" s="209"/>
      <c r="KGN89" s="209"/>
      <c r="KGO89" s="209"/>
      <c r="KGP89" s="209"/>
      <c r="KGQ89" s="209"/>
      <c r="KGR89" s="209"/>
      <c r="KGS89" s="209"/>
      <c r="KGT89" s="209"/>
      <c r="KGU89" s="209"/>
      <c r="KGV89" s="209"/>
      <c r="KGW89" s="209"/>
      <c r="KGX89" s="209"/>
      <c r="KGY89" s="209"/>
      <c r="KGZ89" s="209"/>
      <c r="KHA89" s="209"/>
      <c r="KHB89" s="209"/>
      <c r="KHC89" s="209"/>
      <c r="KHD89" s="209"/>
      <c r="KHE89" s="209"/>
      <c r="KHF89" s="209"/>
      <c r="KHG89" s="209"/>
      <c r="KHH89" s="209"/>
      <c r="KHI89" s="209"/>
      <c r="KHJ89" s="209"/>
      <c r="KHK89" s="209"/>
      <c r="KHL89" s="209"/>
      <c r="KHM89" s="209"/>
      <c r="KHN89" s="209"/>
      <c r="KHO89" s="209"/>
      <c r="KHP89" s="209"/>
      <c r="KHQ89" s="209"/>
      <c r="KHR89" s="209"/>
      <c r="KHS89" s="209"/>
      <c r="KHT89" s="209"/>
      <c r="KHU89" s="209"/>
      <c r="KHV89" s="209"/>
      <c r="KHW89" s="209"/>
      <c r="KHX89" s="209"/>
      <c r="KHY89" s="209"/>
      <c r="KHZ89" s="209"/>
      <c r="KIA89" s="209"/>
      <c r="KIB89" s="209"/>
      <c r="KIC89" s="209"/>
      <c r="KID89" s="209"/>
      <c r="KIE89" s="209"/>
      <c r="KIF89" s="209"/>
      <c r="KIG89" s="209"/>
      <c r="KIH89" s="209"/>
      <c r="KII89" s="209"/>
      <c r="KIJ89" s="209"/>
      <c r="KIK89" s="209"/>
      <c r="KIL89" s="209"/>
      <c r="KIM89" s="209"/>
      <c r="KIN89" s="209"/>
      <c r="KIO89" s="209"/>
      <c r="KIP89" s="209"/>
      <c r="KIQ89" s="209"/>
      <c r="KIR89" s="209"/>
      <c r="KIS89" s="209"/>
      <c r="KIT89" s="209"/>
      <c r="KIU89" s="209"/>
      <c r="KIV89" s="209"/>
      <c r="KIW89" s="209"/>
      <c r="KIX89" s="209"/>
      <c r="KIY89" s="209"/>
      <c r="KIZ89" s="209"/>
      <c r="KJA89" s="209"/>
      <c r="KJB89" s="209"/>
      <c r="KJC89" s="209"/>
      <c r="KJD89" s="209"/>
      <c r="KJE89" s="209"/>
      <c r="KJF89" s="209"/>
      <c r="KJG89" s="209"/>
      <c r="KJH89" s="209"/>
      <c r="KJI89" s="209"/>
      <c r="KJJ89" s="209"/>
      <c r="KJK89" s="209"/>
      <c r="KJL89" s="209"/>
      <c r="KJM89" s="209"/>
      <c r="KJN89" s="209"/>
      <c r="KJO89" s="209"/>
      <c r="KJP89" s="209"/>
      <c r="KJQ89" s="209"/>
      <c r="KJR89" s="209"/>
      <c r="KJS89" s="209"/>
      <c r="KJT89" s="209"/>
      <c r="KJU89" s="209"/>
      <c r="KJV89" s="209"/>
      <c r="KJW89" s="209"/>
      <c r="KJX89" s="209"/>
      <c r="KJY89" s="209"/>
      <c r="KJZ89" s="209"/>
      <c r="KKA89" s="209"/>
      <c r="KKB89" s="209"/>
      <c r="KKC89" s="209"/>
      <c r="KKD89" s="209"/>
      <c r="KKE89" s="209"/>
      <c r="KKF89" s="209"/>
      <c r="KKG89" s="209"/>
      <c r="KKH89" s="209"/>
      <c r="KKI89" s="209"/>
      <c r="KKJ89" s="209"/>
      <c r="KKK89" s="209"/>
      <c r="KKL89" s="209"/>
      <c r="KKM89" s="209"/>
      <c r="KKN89" s="209"/>
      <c r="KKO89" s="209"/>
      <c r="KKP89" s="209"/>
      <c r="KKQ89" s="209"/>
      <c r="KKR89" s="209"/>
      <c r="KKS89" s="209"/>
      <c r="KKT89" s="209"/>
      <c r="KKU89" s="209"/>
      <c r="KKV89" s="209"/>
      <c r="KKW89" s="209"/>
      <c r="KKX89" s="209"/>
      <c r="KKY89" s="209"/>
      <c r="KKZ89" s="209"/>
      <c r="KLA89" s="209"/>
      <c r="KLB89" s="209"/>
      <c r="KLC89" s="209"/>
      <c r="KLD89" s="209"/>
      <c r="KLE89" s="209"/>
      <c r="KLF89" s="209"/>
      <c r="KLG89" s="209"/>
      <c r="KLH89" s="209"/>
      <c r="KLI89" s="209"/>
      <c r="KLJ89" s="209"/>
      <c r="KLK89" s="209"/>
      <c r="KLL89" s="209"/>
      <c r="KLM89" s="209"/>
      <c r="KLN89" s="209"/>
      <c r="KLO89" s="209"/>
      <c r="KLP89" s="209"/>
      <c r="KLQ89" s="209"/>
      <c r="KLR89" s="209"/>
      <c r="KLS89" s="209"/>
      <c r="KLT89" s="209"/>
      <c r="KLU89" s="209"/>
      <c r="KLV89" s="209"/>
      <c r="KLW89" s="209"/>
      <c r="KLX89" s="209"/>
      <c r="KLY89" s="209"/>
      <c r="KLZ89" s="209"/>
      <c r="KMA89" s="209"/>
      <c r="KMB89" s="209"/>
      <c r="KMC89" s="209"/>
      <c r="KMD89" s="209"/>
      <c r="KME89" s="209"/>
      <c r="KMF89" s="209"/>
      <c r="KMG89" s="209"/>
      <c r="KMH89" s="209"/>
      <c r="KMI89" s="209"/>
      <c r="KMJ89" s="209"/>
      <c r="KMK89" s="209"/>
      <c r="KML89" s="209"/>
      <c r="KMM89" s="209"/>
      <c r="KMN89" s="209"/>
      <c r="KMO89" s="209"/>
      <c r="KMP89" s="209"/>
      <c r="KMQ89" s="209"/>
      <c r="KMR89" s="209"/>
      <c r="KMS89" s="209"/>
      <c r="KMT89" s="209"/>
      <c r="KMU89" s="209"/>
      <c r="KMV89" s="209"/>
      <c r="KMW89" s="209"/>
      <c r="KMX89" s="209"/>
      <c r="KMY89" s="209"/>
      <c r="KMZ89" s="209"/>
      <c r="KNA89" s="209"/>
      <c r="KNB89" s="209"/>
      <c r="KNC89" s="209"/>
      <c r="KND89" s="209"/>
      <c r="KNE89" s="209"/>
      <c r="KNF89" s="209"/>
      <c r="KNG89" s="209"/>
      <c r="KNH89" s="209"/>
      <c r="KNI89" s="209"/>
      <c r="KNJ89" s="209"/>
      <c r="KNK89" s="209"/>
      <c r="KNL89" s="209"/>
      <c r="KNM89" s="209"/>
      <c r="KNN89" s="209"/>
      <c r="KNO89" s="209"/>
      <c r="KNP89" s="209"/>
      <c r="KNQ89" s="209"/>
      <c r="KNR89" s="209"/>
      <c r="KNS89" s="209"/>
      <c r="KNT89" s="209"/>
      <c r="KNU89" s="209"/>
      <c r="KNV89" s="209"/>
      <c r="KNW89" s="209"/>
      <c r="KNX89" s="209"/>
      <c r="KNY89" s="209"/>
      <c r="KNZ89" s="209"/>
      <c r="KOA89" s="209"/>
      <c r="KOB89" s="209"/>
      <c r="KOC89" s="209"/>
      <c r="KOD89" s="209"/>
      <c r="KOE89" s="209"/>
      <c r="KOF89" s="209"/>
      <c r="KOG89" s="209"/>
      <c r="KOH89" s="209"/>
      <c r="KOI89" s="209"/>
      <c r="KOJ89" s="209"/>
      <c r="KOK89" s="209"/>
      <c r="KOL89" s="209"/>
      <c r="KOM89" s="209"/>
      <c r="KON89" s="209"/>
      <c r="KOO89" s="209"/>
      <c r="KOP89" s="209"/>
      <c r="KOQ89" s="209"/>
      <c r="KOR89" s="209"/>
      <c r="KOS89" s="209"/>
      <c r="KOT89" s="209"/>
      <c r="KOU89" s="209"/>
      <c r="KOV89" s="209"/>
      <c r="KOW89" s="209"/>
      <c r="KOX89" s="209"/>
      <c r="KOY89" s="209"/>
      <c r="KOZ89" s="209"/>
      <c r="KPA89" s="209"/>
      <c r="KPB89" s="209"/>
      <c r="KPC89" s="209"/>
      <c r="KPD89" s="209"/>
      <c r="KPE89" s="209"/>
      <c r="KPF89" s="209"/>
      <c r="KPG89" s="209"/>
      <c r="KPH89" s="209"/>
      <c r="KPI89" s="209"/>
      <c r="KPJ89" s="209"/>
      <c r="KPK89" s="209"/>
      <c r="KPL89" s="209"/>
      <c r="KPM89" s="209"/>
      <c r="KPN89" s="209"/>
      <c r="KPO89" s="209"/>
      <c r="KPP89" s="209"/>
      <c r="KPQ89" s="209"/>
      <c r="KPR89" s="209"/>
      <c r="KPS89" s="209"/>
      <c r="KPT89" s="209"/>
      <c r="KPU89" s="209"/>
      <c r="KPV89" s="209"/>
      <c r="KPW89" s="209"/>
      <c r="KPX89" s="209"/>
      <c r="KPY89" s="209"/>
      <c r="KPZ89" s="209"/>
      <c r="KQA89" s="209"/>
      <c r="KQB89" s="209"/>
      <c r="KQC89" s="209"/>
      <c r="KQD89" s="209"/>
      <c r="KQE89" s="209"/>
      <c r="KQF89" s="209"/>
      <c r="KQG89" s="209"/>
      <c r="KQH89" s="209"/>
      <c r="KQI89" s="209"/>
      <c r="KQJ89" s="209"/>
      <c r="KQK89" s="209"/>
      <c r="KQL89" s="209"/>
      <c r="KQM89" s="209"/>
      <c r="KQN89" s="209"/>
      <c r="KQO89" s="209"/>
      <c r="KQP89" s="209"/>
      <c r="KQQ89" s="209"/>
      <c r="KQR89" s="209"/>
      <c r="KQS89" s="209"/>
      <c r="KQT89" s="209"/>
      <c r="KQU89" s="209"/>
      <c r="KQV89" s="209"/>
      <c r="KQW89" s="209"/>
      <c r="KQX89" s="209"/>
      <c r="KQY89" s="209"/>
      <c r="KQZ89" s="209"/>
      <c r="KRA89" s="209"/>
      <c r="KRB89" s="209"/>
      <c r="KRC89" s="209"/>
      <c r="KRD89" s="209"/>
      <c r="KRE89" s="209"/>
      <c r="KRF89" s="209"/>
      <c r="KRG89" s="209"/>
      <c r="KRH89" s="209"/>
      <c r="KRI89" s="209"/>
      <c r="KRJ89" s="209"/>
      <c r="KRK89" s="209"/>
      <c r="KRL89" s="209"/>
      <c r="KRM89" s="209"/>
      <c r="KRN89" s="209"/>
      <c r="KRO89" s="209"/>
      <c r="KRP89" s="209"/>
      <c r="KRQ89" s="209"/>
      <c r="KRR89" s="209"/>
      <c r="KRS89" s="209"/>
      <c r="KRT89" s="209"/>
      <c r="KRU89" s="209"/>
      <c r="KRV89" s="209"/>
      <c r="KRW89" s="209"/>
      <c r="KRX89" s="209"/>
      <c r="KRY89" s="209"/>
      <c r="KRZ89" s="209"/>
      <c r="KSA89" s="209"/>
      <c r="KSB89" s="209"/>
      <c r="KSC89" s="209"/>
      <c r="KSD89" s="209"/>
      <c r="KSE89" s="209"/>
      <c r="KSF89" s="209"/>
      <c r="KSG89" s="209"/>
      <c r="KSH89" s="209"/>
      <c r="KSI89" s="209"/>
      <c r="KSJ89" s="209"/>
      <c r="KSK89" s="209"/>
      <c r="KSL89" s="209"/>
      <c r="KSM89" s="209"/>
      <c r="KSN89" s="209"/>
      <c r="KSO89" s="209"/>
      <c r="KSP89" s="209"/>
      <c r="KSQ89" s="209"/>
      <c r="KSR89" s="209"/>
      <c r="KSS89" s="209"/>
      <c r="KST89" s="209"/>
      <c r="KSU89" s="209"/>
      <c r="KSV89" s="209"/>
      <c r="KSW89" s="209"/>
      <c r="KSX89" s="209"/>
      <c r="KSY89" s="209"/>
      <c r="KSZ89" s="209"/>
      <c r="KTA89" s="209"/>
      <c r="KTB89" s="209"/>
      <c r="KTC89" s="209"/>
      <c r="KTD89" s="209"/>
      <c r="KTE89" s="209"/>
      <c r="KTF89" s="209"/>
      <c r="KTG89" s="209"/>
      <c r="KTH89" s="209"/>
      <c r="KTI89" s="209"/>
      <c r="KTJ89" s="209"/>
      <c r="KTK89" s="209"/>
      <c r="KTL89" s="209"/>
      <c r="KTM89" s="209"/>
      <c r="KTN89" s="209"/>
      <c r="KTO89" s="209"/>
      <c r="KTP89" s="209"/>
      <c r="KTQ89" s="209"/>
      <c r="KTR89" s="209"/>
      <c r="KTS89" s="209"/>
      <c r="KTT89" s="209"/>
      <c r="KTU89" s="209"/>
      <c r="KTV89" s="209"/>
      <c r="KTW89" s="209"/>
      <c r="KTX89" s="209"/>
      <c r="KTY89" s="209"/>
      <c r="KTZ89" s="209"/>
      <c r="KUA89" s="209"/>
      <c r="KUB89" s="209"/>
      <c r="KUC89" s="209"/>
      <c r="KUD89" s="209"/>
      <c r="KUE89" s="209"/>
      <c r="KUF89" s="209"/>
      <c r="KUG89" s="209"/>
      <c r="KUH89" s="209"/>
      <c r="KUI89" s="209"/>
      <c r="KUJ89" s="209"/>
      <c r="KUK89" s="209"/>
      <c r="KUL89" s="209"/>
      <c r="KUM89" s="209"/>
      <c r="KUN89" s="209"/>
      <c r="KUO89" s="209"/>
      <c r="KUP89" s="209"/>
      <c r="KUQ89" s="209"/>
      <c r="KUR89" s="209"/>
      <c r="KUS89" s="209"/>
      <c r="KUT89" s="209"/>
      <c r="KUU89" s="209"/>
      <c r="KUV89" s="209"/>
      <c r="KUW89" s="209"/>
      <c r="KUX89" s="209"/>
      <c r="KUY89" s="209"/>
      <c r="KUZ89" s="209"/>
      <c r="KVA89" s="209"/>
      <c r="KVB89" s="209"/>
      <c r="KVC89" s="209"/>
      <c r="KVD89" s="209"/>
      <c r="KVE89" s="209"/>
      <c r="KVF89" s="209"/>
      <c r="KVG89" s="209"/>
      <c r="KVH89" s="209"/>
      <c r="KVI89" s="209"/>
      <c r="KVJ89" s="209"/>
      <c r="KVK89" s="209"/>
      <c r="KVL89" s="209"/>
      <c r="KVM89" s="209"/>
      <c r="KVN89" s="209"/>
      <c r="KVO89" s="209"/>
      <c r="KVP89" s="209"/>
      <c r="KVQ89" s="209"/>
      <c r="KVR89" s="209"/>
      <c r="KVS89" s="209"/>
      <c r="KVT89" s="209"/>
      <c r="KVU89" s="209"/>
      <c r="KVV89" s="209"/>
      <c r="KVW89" s="209"/>
      <c r="KVX89" s="209"/>
      <c r="KVY89" s="209"/>
      <c r="KVZ89" s="209"/>
      <c r="KWA89" s="209"/>
      <c r="KWB89" s="209"/>
      <c r="KWC89" s="209"/>
      <c r="KWD89" s="209"/>
      <c r="KWE89" s="209"/>
      <c r="KWF89" s="209"/>
      <c r="KWG89" s="209"/>
      <c r="KWH89" s="209"/>
      <c r="KWI89" s="209"/>
      <c r="KWJ89" s="209"/>
      <c r="KWK89" s="209"/>
      <c r="KWL89" s="209"/>
      <c r="KWM89" s="209"/>
      <c r="KWN89" s="209"/>
      <c r="KWO89" s="209"/>
      <c r="KWP89" s="209"/>
      <c r="KWQ89" s="209"/>
      <c r="KWR89" s="209"/>
      <c r="KWS89" s="209"/>
      <c r="KWT89" s="209"/>
      <c r="KWU89" s="209"/>
      <c r="KWV89" s="209"/>
      <c r="KWW89" s="209"/>
      <c r="KWX89" s="209"/>
      <c r="KWY89" s="209"/>
      <c r="KWZ89" s="209"/>
      <c r="KXA89" s="209"/>
      <c r="KXB89" s="209"/>
      <c r="KXC89" s="209"/>
      <c r="KXD89" s="209"/>
      <c r="KXE89" s="209"/>
      <c r="KXF89" s="209"/>
      <c r="KXG89" s="209"/>
      <c r="KXH89" s="209"/>
      <c r="KXI89" s="209"/>
      <c r="KXJ89" s="209"/>
      <c r="KXK89" s="209"/>
      <c r="KXL89" s="209"/>
      <c r="KXM89" s="209"/>
      <c r="KXN89" s="209"/>
      <c r="KXO89" s="209"/>
      <c r="KXP89" s="209"/>
      <c r="KXQ89" s="209"/>
      <c r="KXR89" s="209"/>
      <c r="KXS89" s="209"/>
      <c r="KXT89" s="209"/>
      <c r="KXU89" s="209"/>
      <c r="KXV89" s="209"/>
      <c r="KXW89" s="209"/>
      <c r="KXX89" s="209"/>
      <c r="KXY89" s="209"/>
      <c r="KXZ89" s="209"/>
      <c r="KYA89" s="209"/>
      <c r="KYB89" s="209"/>
      <c r="KYC89" s="209"/>
      <c r="KYD89" s="209"/>
      <c r="KYE89" s="209"/>
      <c r="KYF89" s="209"/>
      <c r="KYG89" s="209"/>
      <c r="KYH89" s="209"/>
      <c r="KYI89" s="209"/>
      <c r="KYJ89" s="209"/>
      <c r="KYK89" s="209"/>
      <c r="KYL89" s="209"/>
      <c r="KYM89" s="209"/>
      <c r="KYN89" s="209"/>
      <c r="KYO89" s="209"/>
      <c r="KYP89" s="209"/>
      <c r="KYQ89" s="209"/>
      <c r="KYR89" s="209"/>
      <c r="KYS89" s="209"/>
      <c r="KYT89" s="209"/>
      <c r="KYU89" s="209"/>
      <c r="KYV89" s="209"/>
      <c r="KYW89" s="209"/>
      <c r="KYX89" s="209"/>
      <c r="KYY89" s="209"/>
      <c r="KYZ89" s="209"/>
      <c r="KZA89" s="209"/>
      <c r="KZB89" s="209"/>
      <c r="KZC89" s="209"/>
      <c r="KZD89" s="209"/>
      <c r="KZE89" s="209"/>
      <c r="KZF89" s="209"/>
      <c r="KZG89" s="209"/>
      <c r="KZH89" s="209"/>
      <c r="KZI89" s="209"/>
      <c r="KZJ89" s="209"/>
      <c r="KZK89" s="209"/>
      <c r="KZL89" s="209"/>
      <c r="KZM89" s="209"/>
      <c r="KZN89" s="209"/>
      <c r="KZO89" s="209"/>
      <c r="KZP89" s="209"/>
      <c r="KZQ89" s="209"/>
      <c r="KZR89" s="209"/>
      <c r="KZS89" s="209"/>
      <c r="KZT89" s="209"/>
      <c r="KZU89" s="209"/>
      <c r="KZV89" s="209"/>
      <c r="KZW89" s="209"/>
      <c r="KZX89" s="209"/>
      <c r="KZY89" s="209"/>
      <c r="KZZ89" s="209"/>
      <c r="LAA89" s="209"/>
      <c r="LAB89" s="209"/>
      <c r="LAC89" s="209"/>
      <c r="LAD89" s="209"/>
      <c r="LAE89" s="209"/>
      <c r="LAF89" s="209"/>
      <c r="LAG89" s="209"/>
      <c r="LAH89" s="209"/>
      <c r="LAI89" s="209"/>
      <c r="LAJ89" s="209"/>
      <c r="LAK89" s="209"/>
      <c r="LAL89" s="209"/>
      <c r="LAM89" s="209"/>
      <c r="LAN89" s="209"/>
      <c r="LAO89" s="209"/>
      <c r="LAP89" s="209"/>
      <c r="LAQ89" s="209"/>
      <c r="LAR89" s="209"/>
      <c r="LAS89" s="209"/>
      <c r="LAT89" s="209"/>
      <c r="LAU89" s="209"/>
      <c r="LAV89" s="209"/>
      <c r="LAW89" s="209"/>
      <c r="LAX89" s="209"/>
      <c r="LAY89" s="209"/>
      <c r="LAZ89" s="209"/>
      <c r="LBA89" s="209"/>
      <c r="LBB89" s="209"/>
      <c r="LBC89" s="209"/>
      <c r="LBD89" s="209"/>
      <c r="LBE89" s="209"/>
      <c r="LBF89" s="209"/>
      <c r="LBG89" s="209"/>
      <c r="LBH89" s="209"/>
      <c r="LBI89" s="209"/>
      <c r="LBJ89" s="209"/>
      <c r="LBK89" s="209"/>
      <c r="LBL89" s="209"/>
      <c r="LBM89" s="209"/>
      <c r="LBN89" s="209"/>
      <c r="LBO89" s="209"/>
      <c r="LBP89" s="209"/>
      <c r="LBQ89" s="209"/>
      <c r="LBR89" s="209"/>
      <c r="LBS89" s="209"/>
      <c r="LBT89" s="209"/>
      <c r="LBU89" s="209"/>
      <c r="LBV89" s="209"/>
      <c r="LBW89" s="209"/>
      <c r="LBX89" s="209"/>
      <c r="LBY89" s="209"/>
      <c r="LBZ89" s="209"/>
      <c r="LCA89" s="209"/>
      <c r="LCB89" s="209"/>
      <c r="LCC89" s="209"/>
      <c r="LCD89" s="209"/>
      <c r="LCE89" s="209"/>
      <c r="LCF89" s="209"/>
      <c r="LCG89" s="209"/>
      <c r="LCH89" s="209"/>
      <c r="LCI89" s="209"/>
      <c r="LCJ89" s="209"/>
      <c r="LCK89" s="209"/>
      <c r="LCL89" s="209"/>
      <c r="LCM89" s="209"/>
      <c r="LCN89" s="209"/>
      <c r="LCO89" s="209"/>
      <c r="LCP89" s="209"/>
      <c r="LCQ89" s="209"/>
      <c r="LCR89" s="209"/>
      <c r="LCS89" s="209"/>
      <c r="LCT89" s="209"/>
      <c r="LCU89" s="209"/>
      <c r="LCV89" s="209"/>
      <c r="LCW89" s="209"/>
      <c r="LCX89" s="209"/>
      <c r="LCY89" s="209"/>
      <c r="LCZ89" s="209"/>
      <c r="LDA89" s="209"/>
      <c r="LDB89" s="209"/>
      <c r="LDC89" s="209"/>
      <c r="LDD89" s="209"/>
      <c r="LDE89" s="209"/>
      <c r="LDF89" s="209"/>
      <c r="LDG89" s="209"/>
      <c r="LDH89" s="209"/>
      <c r="LDI89" s="209"/>
      <c r="LDJ89" s="209"/>
      <c r="LDK89" s="209"/>
      <c r="LDL89" s="209"/>
      <c r="LDM89" s="209"/>
      <c r="LDN89" s="209"/>
      <c r="LDO89" s="209"/>
      <c r="LDP89" s="209"/>
      <c r="LDQ89" s="209"/>
      <c r="LDR89" s="209"/>
      <c r="LDS89" s="209"/>
      <c r="LDT89" s="209"/>
      <c r="LDU89" s="209"/>
      <c r="LDV89" s="209"/>
      <c r="LDW89" s="209"/>
      <c r="LDX89" s="209"/>
      <c r="LDY89" s="209"/>
      <c r="LDZ89" s="209"/>
      <c r="LEA89" s="209"/>
      <c r="LEB89" s="209"/>
      <c r="LEC89" s="209"/>
      <c r="LED89" s="209"/>
      <c r="LEE89" s="209"/>
      <c r="LEF89" s="209"/>
      <c r="LEG89" s="209"/>
      <c r="LEH89" s="209"/>
      <c r="LEI89" s="209"/>
      <c r="LEJ89" s="209"/>
      <c r="LEK89" s="209"/>
      <c r="LEL89" s="209"/>
      <c r="LEM89" s="209"/>
      <c r="LEN89" s="209"/>
      <c r="LEO89" s="209"/>
      <c r="LEP89" s="209"/>
      <c r="LEQ89" s="209"/>
      <c r="LER89" s="209"/>
      <c r="LES89" s="209"/>
      <c r="LET89" s="209"/>
      <c r="LEU89" s="209"/>
      <c r="LEV89" s="209"/>
      <c r="LEW89" s="209"/>
      <c r="LEX89" s="209"/>
      <c r="LEY89" s="209"/>
      <c r="LEZ89" s="209"/>
      <c r="LFA89" s="209"/>
      <c r="LFB89" s="209"/>
      <c r="LFC89" s="209"/>
      <c r="LFD89" s="209"/>
      <c r="LFE89" s="209"/>
      <c r="LFF89" s="209"/>
      <c r="LFG89" s="209"/>
      <c r="LFH89" s="209"/>
      <c r="LFI89" s="209"/>
      <c r="LFJ89" s="209"/>
      <c r="LFK89" s="209"/>
      <c r="LFL89" s="209"/>
      <c r="LFM89" s="209"/>
      <c r="LFN89" s="209"/>
      <c r="LFO89" s="209"/>
      <c r="LFP89" s="209"/>
      <c r="LFQ89" s="209"/>
      <c r="LFR89" s="209"/>
      <c r="LFS89" s="209"/>
      <c r="LFT89" s="209"/>
      <c r="LFU89" s="209"/>
      <c r="LFV89" s="209"/>
      <c r="LFW89" s="209"/>
      <c r="LFX89" s="209"/>
      <c r="LFY89" s="209"/>
      <c r="LFZ89" s="209"/>
      <c r="LGA89" s="209"/>
      <c r="LGB89" s="209"/>
      <c r="LGC89" s="209"/>
      <c r="LGD89" s="209"/>
      <c r="LGE89" s="209"/>
      <c r="LGF89" s="209"/>
      <c r="LGG89" s="209"/>
      <c r="LGH89" s="209"/>
      <c r="LGI89" s="209"/>
      <c r="LGJ89" s="209"/>
      <c r="LGK89" s="209"/>
      <c r="LGL89" s="209"/>
      <c r="LGM89" s="209"/>
      <c r="LGN89" s="209"/>
      <c r="LGO89" s="209"/>
      <c r="LGP89" s="209"/>
      <c r="LGQ89" s="209"/>
      <c r="LGR89" s="209"/>
      <c r="LGS89" s="209"/>
      <c r="LGT89" s="209"/>
      <c r="LGU89" s="209"/>
      <c r="LGV89" s="209"/>
      <c r="LGW89" s="209"/>
      <c r="LGX89" s="209"/>
      <c r="LGY89" s="209"/>
      <c r="LGZ89" s="209"/>
      <c r="LHA89" s="209"/>
      <c r="LHB89" s="209"/>
      <c r="LHC89" s="209"/>
      <c r="LHD89" s="209"/>
      <c r="LHE89" s="209"/>
      <c r="LHF89" s="209"/>
      <c r="LHG89" s="209"/>
      <c r="LHH89" s="209"/>
      <c r="LHI89" s="209"/>
      <c r="LHJ89" s="209"/>
      <c r="LHK89" s="209"/>
      <c r="LHL89" s="209"/>
      <c r="LHM89" s="209"/>
      <c r="LHN89" s="209"/>
      <c r="LHO89" s="209"/>
      <c r="LHP89" s="209"/>
      <c r="LHQ89" s="209"/>
      <c r="LHR89" s="209"/>
      <c r="LHS89" s="209"/>
      <c r="LHT89" s="209"/>
      <c r="LHU89" s="209"/>
      <c r="LHV89" s="209"/>
      <c r="LHW89" s="209"/>
      <c r="LHX89" s="209"/>
      <c r="LHY89" s="209"/>
      <c r="LHZ89" s="209"/>
      <c r="LIA89" s="209"/>
      <c r="LIB89" s="209"/>
      <c r="LIC89" s="209"/>
      <c r="LID89" s="209"/>
      <c r="LIE89" s="209"/>
      <c r="LIF89" s="209"/>
      <c r="LIG89" s="209"/>
      <c r="LIH89" s="209"/>
      <c r="LII89" s="209"/>
      <c r="LIJ89" s="209"/>
      <c r="LIK89" s="209"/>
      <c r="LIL89" s="209"/>
      <c r="LIM89" s="209"/>
      <c r="LIN89" s="209"/>
      <c r="LIO89" s="209"/>
      <c r="LIP89" s="209"/>
      <c r="LIQ89" s="209"/>
      <c r="LIR89" s="209"/>
      <c r="LIS89" s="209"/>
      <c r="LIT89" s="209"/>
      <c r="LIU89" s="209"/>
      <c r="LIV89" s="209"/>
      <c r="LIW89" s="209"/>
      <c r="LIX89" s="209"/>
      <c r="LIY89" s="209"/>
      <c r="LIZ89" s="209"/>
      <c r="LJA89" s="209"/>
      <c r="LJB89" s="209"/>
      <c r="LJC89" s="209"/>
      <c r="LJD89" s="209"/>
      <c r="LJE89" s="209"/>
      <c r="LJF89" s="209"/>
      <c r="LJG89" s="209"/>
      <c r="LJH89" s="209"/>
      <c r="LJI89" s="209"/>
      <c r="LJJ89" s="209"/>
      <c r="LJK89" s="209"/>
      <c r="LJL89" s="209"/>
      <c r="LJM89" s="209"/>
      <c r="LJN89" s="209"/>
      <c r="LJO89" s="209"/>
      <c r="LJP89" s="209"/>
      <c r="LJQ89" s="209"/>
      <c r="LJR89" s="209"/>
      <c r="LJS89" s="209"/>
      <c r="LJT89" s="209"/>
      <c r="LJU89" s="209"/>
      <c r="LJV89" s="209"/>
      <c r="LJW89" s="209"/>
      <c r="LJX89" s="209"/>
      <c r="LJY89" s="209"/>
      <c r="LJZ89" s="209"/>
      <c r="LKA89" s="209"/>
      <c r="LKB89" s="209"/>
      <c r="LKC89" s="209"/>
      <c r="LKD89" s="209"/>
      <c r="LKE89" s="209"/>
      <c r="LKF89" s="209"/>
      <c r="LKG89" s="209"/>
      <c r="LKH89" s="209"/>
      <c r="LKI89" s="209"/>
      <c r="LKJ89" s="209"/>
      <c r="LKK89" s="209"/>
      <c r="LKL89" s="209"/>
      <c r="LKM89" s="209"/>
      <c r="LKN89" s="209"/>
      <c r="LKO89" s="209"/>
      <c r="LKP89" s="209"/>
      <c r="LKQ89" s="209"/>
      <c r="LKR89" s="209"/>
      <c r="LKS89" s="209"/>
      <c r="LKT89" s="209"/>
      <c r="LKU89" s="209"/>
      <c r="LKV89" s="209"/>
      <c r="LKW89" s="209"/>
      <c r="LKX89" s="209"/>
      <c r="LKY89" s="209"/>
      <c r="LKZ89" s="209"/>
      <c r="LLA89" s="209"/>
      <c r="LLB89" s="209"/>
      <c r="LLC89" s="209"/>
      <c r="LLD89" s="209"/>
      <c r="LLE89" s="209"/>
      <c r="LLF89" s="209"/>
      <c r="LLG89" s="209"/>
      <c r="LLH89" s="209"/>
      <c r="LLI89" s="209"/>
      <c r="LLJ89" s="209"/>
      <c r="LLK89" s="209"/>
      <c r="LLL89" s="209"/>
      <c r="LLM89" s="209"/>
      <c r="LLN89" s="209"/>
      <c r="LLO89" s="209"/>
      <c r="LLP89" s="209"/>
      <c r="LLQ89" s="209"/>
      <c r="LLR89" s="209"/>
      <c r="LLS89" s="209"/>
      <c r="LLT89" s="209"/>
      <c r="LLU89" s="209"/>
      <c r="LLV89" s="209"/>
      <c r="LLW89" s="209"/>
      <c r="LLX89" s="209"/>
      <c r="LLY89" s="209"/>
      <c r="LLZ89" s="209"/>
      <c r="LMA89" s="209"/>
      <c r="LMB89" s="209"/>
      <c r="LMC89" s="209"/>
      <c r="LMD89" s="209"/>
      <c r="LME89" s="209"/>
      <c r="LMF89" s="209"/>
      <c r="LMG89" s="209"/>
      <c r="LMH89" s="209"/>
      <c r="LMI89" s="209"/>
      <c r="LMJ89" s="209"/>
      <c r="LMK89" s="209"/>
      <c r="LML89" s="209"/>
      <c r="LMM89" s="209"/>
      <c r="LMN89" s="209"/>
      <c r="LMO89" s="209"/>
      <c r="LMP89" s="209"/>
      <c r="LMQ89" s="209"/>
      <c r="LMR89" s="209"/>
      <c r="LMS89" s="209"/>
      <c r="LMT89" s="209"/>
      <c r="LMU89" s="209"/>
      <c r="LMV89" s="209"/>
      <c r="LMW89" s="209"/>
      <c r="LMX89" s="209"/>
      <c r="LMY89" s="209"/>
      <c r="LMZ89" s="209"/>
      <c r="LNA89" s="209"/>
      <c r="LNB89" s="209"/>
      <c r="LNC89" s="209"/>
      <c r="LND89" s="209"/>
      <c r="LNE89" s="209"/>
      <c r="LNF89" s="209"/>
      <c r="LNG89" s="209"/>
      <c r="LNH89" s="209"/>
      <c r="LNI89" s="209"/>
      <c r="LNJ89" s="209"/>
      <c r="LNK89" s="209"/>
      <c r="LNL89" s="209"/>
      <c r="LNM89" s="209"/>
      <c r="LNN89" s="209"/>
      <c r="LNO89" s="209"/>
      <c r="LNP89" s="209"/>
      <c r="LNQ89" s="209"/>
      <c r="LNR89" s="209"/>
      <c r="LNS89" s="209"/>
      <c r="LNT89" s="209"/>
      <c r="LNU89" s="209"/>
      <c r="LNV89" s="209"/>
      <c r="LNW89" s="209"/>
      <c r="LNX89" s="209"/>
      <c r="LNY89" s="209"/>
      <c r="LNZ89" s="209"/>
      <c r="LOA89" s="209"/>
      <c r="LOB89" s="209"/>
      <c r="LOC89" s="209"/>
      <c r="LOD89" s="209"/>
      <c r="LOE89" s="209"/>
      <c r="LOF89" s="209"/>
      <c r="LOG89" s="209"/>
      <c r="LOH89" s="209"/>
      <c r="LOI89" s="209"/>
      <c r="LOJ89" s="209"/>
      <c r="LOK89" s="209"/>
      <c r="LOL89" s="209"/>
      <c r="LOM89" s="209"/>
      <c r="LON89" s="209"/>
      <c r="LOO89" s="209"/>
      <c r="LOP89" s="209"/>
      <c r="LOQ89" s="209"/>
      <c r="LOR89" s="209"/>
      <c r="LOS89" s="209"/>
      <c r="LOT89" s="209"/>
      <c r="LOU89" s="209"/>
      <c r="LOV89" s="209"/>
      <c r="LOW89" s="209"/>
      <c r="LOX89" s="209"/>
      <c r="LOY89" s="209"/>
      <c r="LOZ89" s="209"/>
      <c r="LPA89" s="209"/>
      <c r="LPB89" s="209"/>
      <c r="LPC89" s="209"/>
      <c r="LPD89" s="209"/>
      <c r="LPE89" s="209"/>
      <c r="LPF89" s="209"/>
      <c r="LPG89" s="209"/>
      <c r="LPH89" s="209"/>
      <c r="LPI89" s="209"/>
      <c r="LPJ89" s="209"/>
      <c r="LPK89" s="209"/>
      <c r="LPL89" s="209"/>
      <c r="LPM89" s="209"/>
      <c r="LPN89" s="209"/>
      <c r="LPO89" s="209"/>
      <c r="LPP89" s="209"/>
      <c r="LPQ89" s="209"/>
      <c r="LPR89" s="209"/>
      <c r="LPS89" s="209"/>
      <c r="LPT89" s="209"/>
      <c r="LPU89" s="209"/>
      <c r="LPV89" s="209"/>
      <c r="LPW89" s="209"/>
      <c r="LPX89" s="209"/>
      <c r="LPY89" s="209"/>
      <c r="LPZ89" s="209"/>
      <c r="LQA89" s="209"/>
      <c r="LQB89" s="209"/>
      <c r="LQC89" s="209"/>
      <c r="LQD89" s="209"/>
      <c r="LQE89" s="209"/>
      <c r="LQF89" s="209"/>
      <c r="LQG89" s="209"/>
      <c r="LQH89" s="209"/>
      <c r="LQI89" s="209"/>
      <c r="LQJ89" s="209"/>
      <c r="LQK89" s="209"/>
      <c r="LQL89" s="209"/>
      <c r="LQM89" s="209"/>
      <c r="LQN89" s="209"/>
      <c r="LQO89" s="209"/>
      <c r="LQP89" s="209"/>
      <c r="LQQ89" s="209"/>
      <c r="LQR89" s="209"/>
      <c r="LQS89" s="209"/>
      <c r="LQT89" s="209"/>
      <c r="LQU89" s="209"/>
      <c r="LQV89" s="209"/>
      <c r="LQW89" s="209"/>
      <c r="LQX89" s="209"/>
      <c r="LQY89" s="209"/>
      <c r="LQZ89" s="209"/>
      <c r="LRA89" s="209"/>
      <c r="LRB89" s="209"/>
      <c r="LRC89" s="209"/>
      <c r="LRD89" s="209"/>
      <c r="LRE89" s="209"/>
      <c r="LRF89" s="209"/>
      <c r="LRG89" s="209"/>
      <c r="LRH89" s="209"/>
      <c r="LRI89" s="209"/>
      <c r="LRJ89" s="209"/>
      <c r="LRK89" s="209"/>
      <c r="LRL89" s="209"/>
      <c r="LRM89" s="209"/>
      <c r="LRN89" s="209"/>
      <c r="LRO89" s="209"/>
      <c r="LRP89" s="209"/>
      <c r="LRQ89" s="209"/>
      <c r="LRR89" s="209"/>
      <c r="LRS89" s="209"/>
      <c r="LRT89" s="209"/>
      <c r="LRU89" s="209"/>
      <c r="LRV89" s="209"/>
      <c r="LRW89" s="209"/>
      <c r="LRX89" s="209"/>
      <c r="LRY89" s="209"/>
      <c r="LRZ89" s="209"/>
      <c r="LSA89" s="209"/>
      <c r="LSB89" s="209"/>
      <c r="LSC89" s="209"/>
      <c r="LSD89" s="209"/>
      <c r="LSE89" s="209"/>
      <c r="LSF89" s="209"/>
      <c r="LSG89" s="209"/>
      <c r="LSH89" s="209"/>
      <c r="LSI89" s="209"/>
      <c r="LSJ89" s="209"/>
      <c r="LSK89" s="209"/>
      <c r="LSL89" s="209"/>
      <c r="LSM89" s="209"/>
      <c r="LSN89" s="209"/>
      <c r="LSO89" s="209"/>
      <c r="LSP89" s="209"/>
      <c r="LSQ89" s="209"/>
      <c r="LSR89" s="209"/>
      <c r="LSS89" s="209"/>
      <c r="LST89" s="209"/>
      <c r="LSU89" s="209"/>
      <c r="LSV89" s="209"/>
      <c r="LSW89" s="209"/>
      <c r="LSX89" s="209"/>
      <c r="LSY89" s="209"/>
      <c r="LSZ89" s="209"/>
      <c r="LTA89" s="209"/>
      <c r="LTB89" s="209"/>
      <c r="LTC89" s="209"/>
      <c r="LTD89" s="209"/>
      <c r="LTE89" s="209"/>
      <c r="LTF89" s="209"/>
      <c r="LTG89" s="209"/>
      <c r="LTH89" s="209"/>
      <c r="LTI89" s="209"/>
      <c r="LTJ89" s="209"/>
      <c r="LTK89" s="209"/>
      <c r="LTL89" s="209"/>
      <c r="LTM89" s="209"/>
      <c r="LTN89" s="209"/>
      <c r="LTO89" s="209"/>
      <c r="LTP89" s="209"/>
      <c r="LTQ89" s="209"/>
      <c r="LTR89" s="209"/>
      <c r="LTS89" s="209"/>
      <c r="LTT89" s="209"/>
      <c r="LTU89" s="209"/>
      <c r="LTV89" s="209"/>
      <c r="LTW89" s="209"/>
      <c r="LTX89" s="209"/>
      <c r="LTY89" s="209"/>
      <c r="LTZ89" s="209"/>
      <c r="LUA89" s="209"/>
      <c r="LUB89" s="209"/>
      <c r="LUC89" s="209"/>
      <c r="LUD89" s="209"/>
      <c r="LUE89" s="209"/>
      <c r="LUF89" s="209"/>
      <c r="LUG89" s="209"/>
      <c r="LUH89" s="209"/>
      <c r="LUI89" s="209"/>
      <c r="LUJ89" s="209"/>
      <c r="LUK89" s="209"/>
      <c r="LUL89" s="209"/>
      <c r="LUM89" s="209"/>
      <c r="LUN89" s="209"/>
      <c r="LUO89" s="209"/>
      <c r="LUP89" s="209"/>
      <c r="LUQ89" s="209"/>
      <c r="LUR89" s="209"/>
      <c r="LUS89" s="209"/>
      <c r="LUT89" s="209"/>
      <c r="LUU89" s="209"/>
      <c r="LUV89" s="209"/>
      <c r="LUW89" s="209"/>
      <c r="LUX89" s="209"/>
      <c r="LUY89" s="209"/>
      <c r="LUZ89" s="209"/>
      <c r="LVA89" s="209"/>
      <c r="LVB89" s="209"/>
      <c r="LVC89" s="209"/>
      <c r="LVD89" s="209"/>
      <c r="LVE89" s="209"/>
      <c r="LVF89" s="209"/>
      <c r="LVG89" s="209"/>
      <c r="LVH89" s="209"/>
      <c r="LVI89" s="209"/>
      <c r="LVJ89" s="209"/>
      <c r="LVK89" s="209"/>
      <c r="LVL89" s="209"/>
      <c r="LVM89" s="209"/>
      <c r="LVN89" s="209"/>
      <c r="LVO89" s="209"/>
      <c r="LVP89" s="209"/>
      <c r="LVQ89" s="209"/>
      <c r="LVR89" s="209"/>
      <c r="LVS89" s="209"/>
      <c r="LVT89" s="209"/>
      <c r="LVU89" s="209"/>
      <c r="LVV89" s="209"/>
      <c r="LVW89" s="209"/>
      <c r="LVX89" s="209"/>
      <c r="LVY89" s="209"/>
      <c r="LVZ89" s="209"/>
      <c r="LWA89" s="209"/>
      <c r="LWB89" s="209"/>
      <c r="LWC89" s="209"/>
      <c r="LWD89" s="209"/>
      <c r="LWE89" s="209"/>
      <c r="LWF89" s="209"/>
      <c r="LWG89" s="209"/>
      <c r="LWH89" s="209"/>
      <c r="LWI89" s="209"/>
      <c r="LWJ89" s="209"/>
      <c r="LWK89" s="209"/>
      <c r="LWL89" s="209"/>
      <c r="LWM89" s="209"/>
      <c r="LWN89" s="209"/>
      <c r="LWO89" s="209"/>
      <c r="LWP89" s="209"/>
      <c r="LWQ89" s="209"/>
      <c r="LWR89" s="209"/>
      <c r="LWS89" s="209"/>
      <c r="LWT89" s="209"/>
      <c r="LWU89" s="209"/>
      <c r="LWV89" s="209"/>
      <c r="LWW89" s="209"/>
      <c r="LWX89" s="209"/>
      <c r="LWY89" s="209"/>
      <c r="LWZ89" s="209"/>
      <c r="LXA89" s="209"/>
      <c r="LXB89" s="209"/>
      <c r="LXC89" s="209"/>
      <c r="LXD89" s="209"/>
      <c r="LXE89" s="209"/>
      <c r="LXF89" s="209"/>
      <c r="LXG89" s="209"/>
      <c r="LXH89" s="209"/>
      <c r="LXI89" s="209"/>
      <c r="LXJ89" s="209"/>
      <c r="LXK89" s="209"/>
      <c r="LXL89" s="209"/>
      <c r="LXM89" s="209"/>
      <c r="LXN89" s="209"/>
      <c r="LXO89" s="209"/>
      <c r="LXP89" s="209"/>
      <c r="LXQ89" s="209"/>
      <c r="LXR89" s="209"/>
      <c r="LXS89" s="209"/>
      <c r="LXT89" s="209"/>
      <c r="LXU89" s="209"/>
      <c r="LXV89" s="209"/>
      <c r="LXW89" s="209"/>
      <c r="LXX89" s="209"/>
      <c r="LXY89" s="209"/>
      <c r="LXZ89" s="209"/>
      <c r="LYA89" s="209"/>
      <c r="LYB89" s="209"/>
      <c r="LYC89" s="209"/>
      <c r="LYD89" s="209"/>
      <c r="LYE89" s="209"/>
      <c r="LYF89" s="209"/>
      <c r="LYG89" s="209"/>
      <c r="LYH89" s="209"/>
      <c r="LYI89" s="209"/>
      <c r="LYJ89" s="209"/>
      <c r="LYK89" s="209"/>
      <c r="LYL89" s="209"/>
      <c r="LYM89" s="209"/>
      <c r="LYN89" s="209"/>
      <c r="LYO89" s="209"/>
      <c r="LYP89" s="209"/>
      <c r="LYQ89" s="209"/>
      <c r="LYR89" s="209"/>
      <c r="LYS89" s="209"/>
      <c r="LYT89" s="209"/>
      <c r="LYU89" s="209"/>
      <c r="LYV89" s="209"/>
      <c r="LYW89" s="209"/>
      <c r="LYX89" s="209"/>
      <c r="LYY89" s="209"/>
      <c r="LYZ89" s="209"/>
      <c r="LZA89" s="209"/>
      <c r="LZB89" s="209"/>
      <c r="LZC89" s="209"/>
      <c r="LZD89" s="209"/>
      <c r="LZE89" s="209"/>
      <c r="LZF89" s="209"/>
      <c r="LZG89" s="209"/>
      <c r="LZH89" s="209"/>
      <c r="LZI89" s="209"/>
      <c r="LZJ89" s="209"/>
      <c r="LZK89" s="209"/>
      <c r="LZL89" s="209"/>
      <c r="LZM89" s="209"/>
      <c r="LZN89" s="209"/>
      <c r="LZO89" s="209"/>
      <c r="LZP89" s="209"/>
      <c r="LZQ89" s="209"/>
      <c r="LZR89" s="209"/>
      <c r="LZS89" s="209"/>
      <c r="LZT89" s="209"/>
      <c r="LZU89" s="209"/>
      <c r="LZV89" s="209"/>
      <c r="LZW89" s="209"/>
      <c r="LZX89" s="209"/>
      <c r="LZY89" s="209"/>
      <c r="LZZ89" s="209"/>
      <c r="MAA89" s="209"/>
      <c r="MAB89" s="209"/>
      <c r="MAC89" s="209"/>
      <c r="MAD89" s="209"/>
      <c r="MAE89" s="209"/>
      <c r="MAF89" s="209"/>
      <c r="MAG89" s="209"/>
      <c r="MAH89" s="209"/>
      <c r="MAI89" s="209"/>
      <c r="MAJ89" s="209"/>
      <c r="MAK89" s="209"/>
      <c r="MAL89" s="209"/>
      <c r="MAM89" s="209"/>
      <c r="MAN89" s="209"/>
      <c r="MAO89" s="209"/>
      <c r="MAP89" s="209"/>
      <c r="MAQ89" s="209"/>
      <c r="MAR89" s="209"/>
      <c r="MAS89" s="209"/>
      <c r="MAT89" s="209"/>
      <c r="MAU89" s="209"/>
      <c r="MAV89" s="209"/>
      <c r="MAW89" s="209"/>
      <c r="MAX89" s="209"/>
      <c r="MAY89" s="209"/>
      <c r="MAZ89" s="209"/>
      <c r="MBA89" s="209"/>
      <c r="MBB89" s="209"/>
      <c r="MBC89" s="209"/>
      <c r="MBD89" s="209"/>
      <c r="MBE89" s="209"/>
      <c r="MBF89" s="209"/>
      <c r="MBG89" s="209"/>
      <c r="MBH89" s="209"/>
      <c r="MBI89" s="209"/>
      <c r="MBJ89" s="209"/>
      <c r="MBK89" s="209"/>
      <c r="MBL89" s="209"/>
      <c r="MBM89" s="209"/>
      <c r="MBN89" s="209"/>
      <c r="MBO89" s="209"/>
      <c r="MBP89" s="209"/>
      <c r="MBQ89" s="209"/>
      <c r="MBR89" s="209"/>
      <c r="MBS89" s="209"/>
      <c r="MBT89" s="209"/>
      <c r="MBU89" s="209"/>
      <c r="MBV89" s="209"/>
      <c r="MBW89" s="209"/>
      <c r="MBX89" s="209"/>
      <c r="MBY89" s="209"/>
      <c r="MBZ89" s="209"/>
      <c r="MCA89" s="209"/>
      <c r="MCB89" s="209"/>
      <c r="MCC89" s="209"/>
      <c r="MCD89" s="209"/>
      <c r="MCE89" s="209"/>
      <c r="MCF89" s="209"/>
      <c r="MCG89" s="209"/>
      <c r="MCH89" s="209"/>
      <c r="MCI89" s="209"/>
      <c r="MCJ89" s="209"/>
      <c r="MCK89" s="209"/>
      <c r="MCL89" s="209"/>
      <c r="MCM89" s="209"/>
      <c r="MCN89" s="209"/>
      <c r="MCO89" s="209"/>
      <c r="MCP89" s="209"/>
      <c r="MCQ89" s="209"/>
      <c r="MCR89" s="209"/>
      <c r="MCS89" s="209"/>
      <c r="MCT89" s="209"/>
      <c r="MCU89" s="209"/>
      <c r="MCV89" s="209"/>
      <c r="MCW89" s="209"/>
      <c r="MCX89" s="209"/>
      <c r="MCY89" s="209"/>
      <c r="MCZ89" s="209"/>
      <c r="MDA89" s="209"/>
      <c r="MDB89" s="209"/>
      <c r="MDC89" s="209"/>
      <c r="MDD89" s="209"/>
      <c r="MDE89" s="209"/>
      <c r="MDF89" s="209"/>
      <c r="MDG89" s="209"/>
      <c r="MDH89" s="209"/>
      <c r="MDI89" s="209"/>
      <c r="MDJ89" s="209"/>
      <c r="MDK89" s="209"/>
      <c r="MDL89" s="209"/>
      <c r="MDM89" s="209"/>
      <c r="MDN89" s="209"/>
      <c r="MDO89" s="209"/>
      <c r="MDP89" s="209"/>
      <c r="MDQ89" s="209"/>
      <c r="MDR89" s="209"/>
      <c r="MDS89" s="209"/>
      <c r="MDT89" s="209"/>
      <c r="MDU89" s="209"/>
      <c r="MDV89" s="209"/>
      <c r="MDW89" s="209"/>
      <c r="MDX89" s="209"/>
      <c r="MDY89" s="209"/>
      <c r="MDZ89" s="209"/>
      <c r="MEA89" s="209"/>
      <c r="MEB89" s="209"/>
      <c r="MEC89" s="209"/>
      <c r="MED89" s="209"/>
      <c r="MEE89" s="209"/>
      <c r="MEF89" s="209"/>
      <c r="MEG89" s="209"/>
      <c r="MEH89" s="209"/>
      <c r="MEI89" s="209"/>
      <c r="MEJ89" s="209"/>
      <c r="MEK89" s="209"/>
      <c r="MEL89" s="209"/>
      <c r="MEM89" s="209"/>
      <c r="MEN89" s="209"/>
      <c r="MEO89" s="209"/>
      <c r="MEP89" s="209"/>
      <c r="MEQ89" s="209"/>
      <c r="MER89" s="209"/>
      <c r="MES89" s="209"/>
      <c r="MET89" s="209"/>
      <c r="MEU89" s="209"/>
      <c r="MEV89" s="209"/>
      <c r="MEW89" s="209"/>
      <c r="MEX89" s="209"/>
      <c r="MEY89" s="209"/>
      <c r="MEZ89" s="209"/>
      <c r="MFA89" s="209"/>
      <c r="MFB89" s="209"/>
      <c r="MFC89" s="209"/>
      <c r="MFD89" s="209"/>
      <c r="MFE89" s="209"/>
      <c r="MFF89" s="209"/>
      <c r="MFG89" s="209"/>
      <c r="MFH89" s="209"/>
      <c r="MFI89" s="209"/>
      <c r="MFJ89" s="209"/>
      <c r="MFK89" s="209"/>
      <c r="MFL89" s="209"/>
      <c r="MFM89" s="209"/>
      <c r="MFN89" s="209"/>
      <c r="MFO89" s="209"/>
      <c r="MFP89" s="209"/>
      <c r="MFQ89" s="209"/>
      <c r="MFR89" s="209"/>
      <c r="MFS89" s="209"/>
      <c r="MFT89" s="209"/>
      <c r="MFU89" s="209"/>
      <c r="MFV89" s="209"/>
      <c r="MFW89" s="209"/>
      <c r="MFX89" s="209"/>
      <c r="MFY89" s="209"/>
      <c r="MFZ89" s="209"/>
      <c r="MGA89" s="209"/>
      <c r="MGB89" s="209"/>
      <c r="MGC89" s="209"/>
      <c r="MGD89" s="209"/>
      <c r="MGE89" s="209"/>
      <c r="MGF89" s="209"/>
      <c r="MGG89" s="209"/>
      <c r="MGH89" s="209"/>
      <c r="MGI89" s="209"/>
      <c r="MGJ89" s="209"/>
      <c r="MGK89" s="209"/>
      <c r="MGL89" s="209"/>
      <c r="MGM89" s="209"/>
      <c r="MGN89" s="209"/>
      <c r="MGO89" s="209"/>
      <c r="MGP89" s="209"/>
      <c r="MGQ89" s="209"/>
      <c r="MGR89" s="209"/>
      <c r="MGS89" s="209"/>
      <c r="MGT89" s="209"/>
      <c r="MGU89" s="209"/>
      <c r="MGV89" s="209"/>
      <c r="MGW89" s="209"/>
      <c r="MGX89" s="209"/>
      <c r="MGY89" s="209"/>
      <c r="MGZ89" s="209"/>
      <c r="MHA89" s="209"/>
      <c r="MHB89" s="209"/>
      <c r="MHC89" s="209"/>
      <c r="MHD89" s="209"/>
      <c r="MHE89" s="209"/>
      <c r="MHF89" s="209"/>
      <c r="MHG89" s="209"/>
      <c r="MHH89" s="209"/>
      <c r="MHI89" s="209"/>
      <c r="MHJ89" s="209"/>
      <c r="MHK89" s="209"/>
      <c r="MHL89" s="209"/>
      <c r="MHM89" s="209"/>
      <c r="MHN89" s="209"/>
      <c r="MHO89" s="209"/>
      <c r="MHP89" s="209"/>
      <c r="MHQ89" s="209"/>
      <c r="MHR89" s="209"/>
      <c r="MHS89" s="209"/>
      <c r="MHT89" s="209"/>
      <c r="MHU89" s="209"/>
      <c r="MHV89" s="209"/>
      <c r="MHW89" s="209"/>
      <c r="MHX89" s="209"/>
      <c r="MHY89" s="209"/>
      <c r="MHZ89" s="209"/>
      <c r="MIA89" s="209"/>
      <c r="MIB89" s="209"/>
      <c r="MIC89" s="209"/>
      <c r="MID89" s="209"/>
      <c r="MIE89" s="209"/>
      <c r="MIF89" s="209"/>
      <c r="MIG89" s="209"/>
      <c r="MIH89" s="209"/>
      <c r="MII89" s="209"/>
      <c r="MIJ89" s="209"/>
      <c r="MIK89" s="209"/>
      <c r="MIL89" s="209"/>
      <c r="MIM89" s="209"/>
      <c r="MIN89" s="209"/>
      <c r="MIO89" s="209"/>
      <c r="MIP89" s="209"/>
      <c r="MIQ89" s="209"/>
      <c r="MIR89" s="209"/>
      <c r="MIS89" s="209"/>
      <c r="MIT89" s="209"/>
      <c r="MIU89" s="209"/>
      <c r="MIV89" s="209"/>
      <c r="MIW89" s="209"/>
      <c r="MIX89" s="209"/>
      <c r="MIY89" s="209"/>
      <c r="MIZ89" s="209"/>
      <c r="MJA89" s="209"/>
      <c r="MJB89" s="209"/>
      <c r="MJC89" s="209"/>
      <c r="MJD89" s="209"/>
      <c r="MJE89" s="209"/>
      <c r="MJF89" s="209"/>
      <c r="MJG89" s="209"/>
      <c r="MJH89" s="209"/>
      <c r="MJI89" s="209"/>
      <c r="MJJ89" s="209"/>
      <c r="MJK89" s="209"/>
      <c r="MJL89" s="209"/>
      <c r="MJM89" s="209"/>
      <c r="MJN89" s="209"/>
      <c r="MJO89" s="209"/>
      <c r="MJP89" s="209"/>
      <c r="MJQ89" s="209"/>
      <c r="MJR89" s="209"/>
      <c r="MJS89" s="209"/>
      <c r="MJT89" s="209"/>
      <c r="MJU89" s="209"/>
      <c r="MJV89" s="209"/>
      <c r="MJW89" s="209"/>
      <c r="MJX89" s="209"/>
      <c r="MJY89" s="209"/>
      <c r="MJZ89" s="209"/>
      <c r="MKA89" s="209"/>
      <c r="MKB89" s="209"/>
      <c r="MKC89" s="209"/>
      <c r="MKD89" s="209"/>
      <c r="MKE89" s="209"/>
      <c r="MKF89" s="209"/>
      <c r="MKG89" s="209"/>
      <c r="MKH89" s="209"/>
      <c r="MKI89" s="209"/>
      <c r="MKJ89" s="209"/>
      <c r="MKK89" s="209"/>
      <c r="MKL89" s="209"/>
      <c r="MKM89" s="209"/>
      <c r="MKN89" s="209"/>
      <c r="MKO89" s="209"/>
      <c r="MKP89" s="209"/>
      <c r="MKQ89" s="209"/>
      <c r="MKR89" s="209"/>
      <c r="MKS89" s="209"/>
      <c r="MKT89" s="209"/>
      <c r="MKU89" s="209"/>
      <c r="MKV89" s="209"/>
      <c r="MKW89" s="209"/>
      <c r="MKX89" s="209"/>
      <c r="MKY89" s="209"/>
      <c r="MKZ89" s="209"/>
      <c r="MLA89" s="209"/>
      <c r="MLB89" s="209"/>
      <c r="MLC89" s="209"/>
      <c r="MLD89" s="209"/>
      <c r="MLE89" s="209"/>
      <c r="MLF89" s="209"/>
      <c r="MLG89" s="209"/>
      <c r="MLH89" s="209"/>
      <c r="MLI89" s="209"/>
      <c r="MLJ89" s="209"/>
      <c r="MLK89" s="209"/>
      <c r="MLL89" s="209"/>
      <c r="MLM89" s="209"/>
      <c r="MLN89" s="209"/>
      <c r="MLO89" s="209"/>
      <c r="MLP89" s="209"/>
      <c r="MLQ89" s="209"/>
      <c r="MLR89" s="209"/>
      <c r="MLS89" s="209"/>
      <c r="MLT89" s="209"/>
      <c r="MLU89" s="209"/>
      <c r="MLV89" s="209"/>
      <c r="MLW89" s="209"/>
      <c r="MLX89" s="209"/>
      <c r="MLY89" s="209"/>
      <c r="MLZ89" s="209"/>
      <c r="MMA89" s="209"/>
      <c r="MMB89" s="209"/>
      <c r="MMC89" s="209"/>
      <c r="MMD89" s="209"/>
      <c r="MME89" s="209"/>
      <c r="MMF89" s="209"/>
      <c r="MMG89" s="209"/>
      <c r="MMH89" s="209"/>
      <c r="MMI89" s="209"/>
      <c r="MMJ89" s="209"/>
      <c r="MMK89" s="209"/>
      <c r="MML89" s="209"/>
      <c r="MMM89" s="209"/>
      <c r="MMN89" s="209"/>
      <c r="MMO89" s="209"/>
      <c r="MMP89" s="209"/>
      <c r="MMQ89" s="209"/>
      <c r="MMR89" s="209"/>
      <c r="MMS89" s="209"/>
      <c r="MMT89" s="209"/>
      <c r="MMU89" s="209"/>
      <c r="MMV89" s="209"/>
      <c r="MMW89" s="209"/>
      <c r="MMX89" s="209"/>
      <c r="MMY89" s="209"/>
      <c r="MMZ89" s="209"/>
      <c r="MNA89" s="209"/>
      <c r="MNB89" s="209"/>
      <c r="MNC89" s="209"/>
      <c r="MND89" s="209"/>
      <c r="MNE89" s="209"/>
      <c r="MNF89" s="209"/>
      <c r="MNG89" s="209"/>
      <c r="MNH89" s="209"/>
      <c r="MNI89" s="209"/>
      <c r="MNJ89" s="209"/>
      <c r="MNK89" s="209"/>
      <c r="MNL89" s="209"/>
      <c r="MNM89" s="209"/>
      <c r="MNN89" s="209"/>
      <c r="MNO89" s="209"/>
      <c r="MNP89" s="209"/>
      <c r="MNQ89" s="209"/>
      <c r="MNR89" s="209"/>
      <c r="MNS89" s="209"/>
      <c r="MNT89" s="209"/>
      <c r="MNU89" s="209"/>
      <c r="MNV89" s="209"/>
      <c r="MNW89" s="209"/>
      <c r="MNX89" s="209"/>
      <c r="MNY89" s="209"/>
      <c r="MNZ89" s="209"/>
      <c r="MOA89" s="209"/>
      <c r="MOB89" s="209"/>
      <c r="MOC89" s="209"/>
      <c r="MOD89" s="209"/>
      <c r="MOE89" s="209"/>
      <c r="MOF89" s="209"/>
      <c r="MOG89" s="209"/>
      <c r="MOH89" s="209"/>
      <c r="MOI89" s="209"/>
      <c r="MOJ89" s="209"/>
      <c r="MOK89" s="209"/>
      <c r="MOL89" s="209"/>
      <c r="MOM89" s="209"/>
      <c r="MON89" s="209"/>
      <c r="MOO89" s="209"/>
      <c r="MOP89" s="209"/>
      <c r="MOQ89" s="209"/>
      <c r="MOR89" s="209"/>
      <c r="MOS89" s="209"/>
      <c r="MOT89" s="209"/>
      <c r="MOU89" s="209"/>
      <c r="MOV89" s="209"/>
      <c r="MOW89" s="209"/>
      <c r="MOX89" s="209"/>
      <c r="MOY89" s="209"/>
      <c r="MOZ89" s="209"/>
      <c r="MPA89" s="209"/>
      <c r="MPB89" s="209"/>
      <c r="MPC89" s="209"/>
      <c r="MPD89" s="209"/>
      <c r="MPE89" s="209"/>
      <c r="MPF89" s="209"/>
      <c r="MPG89" s="209"/>
      <c r="MPH89" s="209"/>
      <c r="MPI89" s="209"/>
      <c r="MPJ89" s="209"/>
      <c r="MPK89" s="209"/>
      <c r="MPL89" s="209"/>
      <c r="MPM89" s="209"/>
      <c r="MPN89" s="209"/>
      <c r="MPO89" s="209"/>
      <c r="MPP89" s="209"/>
      <c r="MPQ89" s="209"/>
      <c r="MPR89" s="209"/>
      <c r="MPS89" s="209"/>
      <c r="MPT89" s="209"/>
      <c r="MPU89" s="209"/>
      <c r="MPV89" s="209"/>
      <c r="MPW89" s="209"/>
      <c r="MPX89" s="209"/>
      <c r="MPY89" s="209"/>
      <c r="MPZ89" s="209"/>
      <c r="MQA89" s="209"/>
      <c r="MQB89" s="209"/>
      <c r="MQC89" s="209"/>
      <c r="MQD89" s="209"/>
      <c r="MQE89" s="209"/>
      <c r="MQF89" s="209"/>
      <c r="MQG89" s="209"/>
      <c r="MQH89" s="209"/>
      <c r="MQI89" s="209"/>
      <c r="MQJ89" s="209"/>
      <c r="MQK89" s="209"/>
      <c r="MQL89" s="209"/>
      <c r="MQM89" s="209"/>
      <c r="MQN89" s="209"/>
      <c r="MQO89" s="209"/>
      <c r="MQP89" s="209"/>
      <c r="MQQ89" s="209"/>
      <c r="MQR89" s="209"/>
      <c r="MQS89" s="209"/>
      <c r="MQT89" s="209"/>
      <c r="MQU89" s="209"/>
      <c r="MQV89" s="209"/>
      <c r="MQW89" s="209"/>
      <c r="MQX89" s="209"/>
      <c r="MQY89" s="209"/>
      <c r="MQZ89" s="209"/>
      <c r="MRA89" s="209"/>
      <c r="MRB89" s="209"/>
      <c r="MRC89" s="209"/>
      <c r="MRD89" s="209"/>
      <c r="MRE89" s="209"/>
      <c r="MRF89" s="209"/>
      <c r="MRG89" s="209"/>
      <c r="MRH89" s="209"/>
      <c r="MRI89" s="209"/>
      <c r="MRJ89" s="209"/>
      <c r="MRK89" s="209"/>
      <c r="MRL89" s="209"/>
      <c r="MRM89" s="209"/>
      <c r="MRN89" s="209"/>
      <c r="MRO89" s="209"/>
      <c r="MRP89" s="209"/>
      <c r="MRQ89" s="209"/>
      <c r="MRR89" s="209"/>
      <c r="MRS89" s="209"/>
      <c r="MRT89" s="209"/>
      <c r="MRU89" s="209"/>
      <c r="MRV89" s="209"/>
      <c r="MRW89" s="209"/>
      <c r="MRX89" s="209"/>
      <c r="MRY89" s="209"/>
      <c r="MRZ89" s="209"/>
      <c r="MSA89" s="209"/>
      <c r="MSB89" s="209"/>
      <c r="MSC89" s="209"/>
      <c r="MSD89" s="209"/>
      <c r="MSE89" s="209"/>
      <c r="MSF89" s="209"/>
      <c r="MSG89" s="209"/>
      <c r="MSH89" s="209"/>
      <c r="MSI89" s="209"/>
      <c r="MSJ89" s="209"/>
      <c r="MSK89" s="209"/>
      <c r="MSL89" s="209"/>
      <c r="MSM89" s="209"/>
      <c r="MSN89" s="209"/>
      <c r="MSO89" s="209"/>
      <c r="MSP89" s="209"/>
      <c r="MSQ89" s="209"/>
      <c r="MSR89" s="209"/>
      <c r="MSS89" s="209"/>
      <c r="MST89" s="209"/>
      <c r="MSU89" s="209"/>
      <c r="MSV89" s="209"/>
      <c r="MSW89" s="209"/>
      <c r="MSX89" s="209"/>
      <c r="MSY89" s="209"/>
      <c r="MSZ89" s="209"/>
      <c r="MTA89" s="209"/>
      <c r="MTB89" s="209"/>
      <c r="MTC89" s="209"/>
      <c r="MTD89" s="209"/>
      <c r="MTE89" s="209"/>
      <c r="MTF89" s="209"/>
      <c r="MTG89" s="209"/>
      <c r="MTH89" s="209"/>
      <c r="MTI89" s="209"/>
      <c r="MTJ89" s="209"/>
      <c r="MTK89" s="209"/>
      <c r="MTL89" s="209"/>
      <c r="MTM89" s="209"/>
      <c r="MTN89" s="209"/>
      <c r="MTO89" s="209"/>
      <c r="MTP89" s="209"/>
      <c r="MTQ89" s="209"/>
      <c r="MTR89" s="209"/>
      <c r="MTS89" s="209"/>
      <c r="MTT89" s="209"/>
      <c r="MTU89" s="209"/>
      <c r="MTV89" s="209"/>
      <c r="MTW89" s="209"/>
      <c r="MTX89" s="209"/>
      <c r="MTY89" s="209"/>
      <c r="MTZ89" s="209"/>
      <c r="MUA89" s="209"/>
      <c r="MUB89" s="209"/>
      <c r="MUC89" s="209"/>
      <c r="MUD89" s="209"/>
      <c r="MUE89" s="209"/>
      <c r="MUF89" s="209"/>
      <c r="MUG89" s="209"/>
      <c r="MUH89" s="209"/>
      <c r="MUI89" s="209"/>
      <c r="MUJ89" s="209"/>
      <c r="MUK89" s="209"/>
      <c r="MUL89" s="209"/>
      <c r="MUM89" s="209"/>
      <c r="MUN89" s="209"/>
      <c r="MUO89" s="209"/>
      <c r="MUP89" s="209"/>
      <c r="MUQ89" s="209"/>
      <c r="MUR89" s="209"/>
      <c r="MUS89" s="209"/>
      <c r="MUT89" s="209"/>
      <c r="MUU89" s="209"/>
      <c r="MUV89" s="209"/>
      <c r="MUW89" s="209"/>
      <c r="MUX89" s="209"/>
      <c r="MUY89" s="209"/>
      <c r="MUZ89" s="209"/>
      <c r="MVA89" s="209"/>
      <c r="MVB89" s="209"/>
      <c r="MVC89" s="209"/>
      <c r="MVD89" s="209"/>
      <c r="MVE89" s="209"/>
      <c r="MVF89" s="209"/>
      <c r="MVG89" s="209"/>
      <c r="MVH89" s="209"/>
      <c r="MVI89" s="209"/>
      <c r="MVJ89" s="209"/>
      <c r="MVK89" s="209"/>
      <c r="MVL89" s="209"/>
      <c r="MVM89" s="209"/>
      <c r="MVN89" s="209"/>
      <c r="MVO89" s="209"/>
      <c r="MVP89" s="209"/>
      <c r="MVQ89" s="209"/>
      <c r="MVR89" s="209"/>
      <c r="MVS89" s="209"/>
      <c r="MVT89" s="209"/>
      <c r="MVU89" s="209"/>
      <c r="MVV89" s="209"/>
      <c r="MVW89" s="209"/>
      <c r="MVX89" s="209"/>
      <c r="MVY89" s="209"/>
      <c r="MVZ89" s="209"/>
      <c r="MWA89" s="209"/>
      <c r="MWB89" s="209"/>
      <c r="MWC89" s="209"/>
      <c r="MWD89" s="209"/>
      <c r="MWE89" s="209"/>
      <c r="MWF89" s="209"/>
      <c r="MWG89" s="209"/>
      <c r="MWH89" s="209"/>
      <c r="MWI89" s="209"/>
      <c r="MWJ89" s="209"/>
      <c r="MWK89" s="209"/>
      <c r="MWL89" s="209"/>
      <c r="MWM89" s="209"/>
      <c r="MWN89" s="209"/>
      <c r="MWO89" s="209"/>
      <c r="MWP89" s="209"/>
      <c r="MWQ89" s="209"/>
      <c r="MWR89" s="209"/>
      <c r="MWS89" s="209"/>
      <c r="MWT89" s="209"/>
      <c r="MWU89" s="209"/>
      <c r="MWV89" s="209"/>
      <c r="MWW89" s="209"/>
      <c r="MWX89" s="209"/>
      <c r="MWY89" s="209"/>
      <c r="MWZ89" s="209"/>
      <c r="MXA89" s="209"/>
      <c r="MXB89" s="209"/>
      <c r="MXC89" s="209"/>
      <c r="MXD89" s="209"/>
      <c r="MXE89" s="209"/>
      <c r="MXF89" s="209"/>
      <c r="MXG89" s="209"/>
      <c r="MXH89" s="209"/>
      <c r="MXI89" s="209"/>
      <c r="MXJ89" s="209"/>
      <c r="MXK89" s="209"/>
      <c r="MXL89" s="209"/>
      <c r="MXM89" s="209"/>
      <c r="MXN89" s="209"/>
      <c r="MXO89" s="209"/>
      <c r="MXP89" s="209"/>
      <c r="MXQ89" s="209"/>
      <c r="MXR89" s="209"/>
      <c r="MXS89" s="209"/>
      <c r="MXT89" s="209"/>
      <c r="MXU89" s="209"/>
      <c r="MXV89" s="209"/>
      <c r="MXW89" s="209"/>
      <c r="MXX89" s="209"/>
      <c r="MXY89" s="209"/>
      <c r="MXZ89" s="209"/>
      <c r="MYA89" s="209"/>
      <c r="MYB89" s="209"/>
      <c r="MYC89" s="209"/>
      <c r="MYD89" s="209"/>
      <c r="MYE89" s="209"/>
      <c r="MYF89" s="209"/>
      <c r="MYG89" s="209"/>
      <c r="MYH89" s="209"/>
      <c r="MYI89" s="209"/>
      <c r="MYJ89" s="209"/>
      <c r="MYK89" s="209"/>
      <c r="MYL89" s="209"/>
      <c r="MYM89" s="209"/>
      <c r="MYN89" s="209"/>
      <c r="MYO89" s="209"/>
      <c r="MYP89" s="209"/>
      <c r="MYQ89" s="209"/>
      <c r="MYR89" s="209"/>
      <c r="MYS89" s="209"/>
      <c r="MYT89" s="209"/>
      <c r="MYU89" s="209"/>
      <c r="MYV89" s="209"/>
      <c r="MYW89" s="209"/>
      <c r="MYX89" s="209"/>
      <c r="MYY89" s="209"/>
      <c r="MYZ89" s="209"/>
      <c r="MZA89" s="209"/>
      <c r="MZB89" s="209"/>
      <c r="MZC89" s="209"/>
      <c r="MZD89" s="209"/>
      <c r="MZE89" s="209"/>
      <c r="MZF89" s="209"/>
      <c r="MZG89" s="209"/>
      <c r="MZH89" s="209"/>
      <c r="MZI89" s="209"/>
      <c r="MZJ89" s="209"/>
      <c r="MZK89" s="209"/>
      <c r="MZL89" s="209"/>
      <c r="MZM89" s="209"/>
      <c r="MZN89" s="209"/>
      <c r="MZO89" s="209"/>
      <c r="MZP89" s="209"/>
      <c r="MZQ89" s="209"/>
      <c r="MZR89" s="209"/>
      <c r="MZS89" s="209"/>
      <c r="MZT89" s="209"/>
      <c r="MZU89" s="209"/>
      <c r="MZV89" s="209"/>
      <c r="MZW89" s="209"/>
      <c r="MZX89" s="209"/>
      <c r="MZY89" s="209"/>
      <c r="MZZ89" s="209"/>
      <c r="NAA89" s="209"/>
      <c r="NAB89" s="209"/>
      <c r="NAC89" s="209"/>
      <c r="NAD89" s="209"/>
      <c r="NAE89" s="209"/>
      <c r="NAF89" s="209"/>
      <c r="NAG89" s="209"/>
      <c r="NAH89" s="209"/>
      <c r="NAI89" s="209"/>
      <c r="NAJ89" s="209"/>
      <c r="NAK89" s="209"/>
      <c r="NAL89" s="209"/>
      <c r="NAM89" s="209"/>
      <c r="NAN89" s="209"/>
      <c r="NAO89" s="209"/>
      <c r="NAP89" s="209"/>
      <c r="NAQ89" s="209"/>
      <c r="NAR89" s="209"/>
      <c r="NAS89" s="209"/>
      <c r="NAT89" s="209"/>
      <c r="NAU89" s="209"/>
      <c r="NAV89" s="209"/>
      <c r="NAW89" s="209"/>
      <c r="NAX89" s="209"/>
      <c r="NAY89" s="209"/>
      <c r="NAZ89" s="209"/>
      <c r="NBA89" s="209"/>
      <c r="NBB89" s="209"/>
      <c r="NBC89" s="209"/>
      <c r="NBD89" s="209"/>
      <c r="NBE89" s="209"/>
      <c r="NBF89" s="209"/>
      <c r="NBG89" s="209"/>
      <c r="NBH89" s="209"/>
      <c r="NBI89" s="209"/>
      <c r="NBJ89" s="209"/>
      <c r="NBK89" s="209"/>
      <c r="NBL89" s="209"/>
      <c r="NBM89" s="209"/>
      <c r="NBN89" s="209"/>
      <c r="NBO89" s="209"/>
      <c r="NBP89" s="209"/>
      <c r="NBQ89" s="209"/>
      <c r="NBR89" s="209"/>
      <c r="NBS89" s="209"/>
      <c r="NBT89" s="209"/>
      <c r="NBU89" s="209"/>
      <c r="NBV89" s="209"/>
      <c r="NBW89" s="209"/>
      <c r="NBX89" s="209"/>
      <c r="NBY89" s="209"/>
      <c r="NBZ89" s="209"/>
      <c r="NCA89" s="209"/>
      <c r="NCB89" s="209"/>
      <c r="NCC89" s="209"/>
      <c r="NCD89" s="209"/>
      <c r="NCE89" s="209"/>
      <c r="NCF89" s="209"/>
      <c r="NCG89" s="209"/>
      <c r="NCH89" s="209"/>
      <c r="NCI89" s="209"/>
      <c r="NCJ89" s="209"/>
      <c r="NCK89" s="209"/>
      <c r="NCL89" s="209"/>
      <c r="NCM89" s="209"/>
      <c r="NCN89" s="209"/>
      <c r="NCO89" s="209"/>
      <c r="NCP89" s="209"/>
      <c r="NCQ89" s="209"/>
      <c r="NCR89" s="209"/>
      <c r="NCS89" s="209"/>
      <c r="NCT89" s="209"/>
      <c r="NCU89" s="209"/>
      <c r="NCV89" s="209"/>
      <c r="NCW89" s="209"/>
      <c r="NCX89" s="209"/>
      <c r="NCY89" s="209"/>
      <c r="NCZ89" s="209"/>
      <c r="NDA89" s="209"/>
      <c r="NDB89" s="209"/>
      <c r="NDC89" s="209"/>
      <c r="NDD89" s="209"/>
      <c r="NDE89" s="209"/>
      <c r="NDF89" s="209"/>
      <c r="NDG89" s="209"/>
      <c r="NDH89" s="209"/>
      <c r="NDI89" s="209"/>
      <c r="NDJ89" s="209"/>
      <c r="NDK89" s="209"/>
      <c r="NDL89" s="209"/>
      <c r="NDM89" s="209"/>
      <c r="NDN89" s="209"/>
      <c r="NDO89" s="209"/>
      <c r="NDP89" s="209"/>
      <c r="NDQ89" s="209"/>
      <c r="NDR89" s="209"/>
      <c r="NDS89" s="209"/>
      <c r="NDT89" s="209"/>
      <c r="NDU89" s="209"/>
      <c r="NDV89" s="209"/>
      <c r="NDW89" s="209"/>
      <c r="NDX89" s="209"/>
      <c r="NDY89" s="209"/>
      <c r="NDZ89" s="209"/>
      <c r="NEA89" s="209"/>
      <c r="NEB89" s="209"/>
      <c r="NEC89" s="209"/>
      <c r="NED89" s="209"/>
      <c r="NEE89" s="209"/>
      <c r="NEF89" s="209"/>
      <c r="NEG89" s="209"/>
      <c r="NEH89" s="209"/>
      <c r="NEI89" s="209"/>
      <c r="NEJ89" s="209"/>
      <c r="NEK89" s="209"/>
      <c r="NEL89" s="209"/>
      <c r="NEM89" s="209"/>
      <c r="NEN89" s="209"/>
      <c r="NEO89" s="209"/>
      <c r="NEP89" s="209"/>
      <c r="NEQ89" s="209"/>
      <c r="NER89" s="209"/>
      <c r="NES89" s="209"/>
      <c r="NET89" s="209"/>
      <c r="NEU89" s="209"/>
      <c r="NEV89" s="209"/>
      <c r="NEW89" s="209"/>
      <c r="NEX89" s="209"/>
      <c r="NEY89" s="209"/>
      <c r="NEZ89" s="209"/>
      <c r="NFA89" s="209"/>
      <c r="NFB89" s="209"/>
      <c r="NFC89" s="209"/>
      <c r="NFD89" s="209"/>
      <c r="NFE89" s="209"/>
      <c r="NFF89" s="209"/>
      <c r="NFG89" s="209"/>
      <c r="NFH89" s="209"/>
      <c r="NFI89" s="209"/>
      <c r="NFJ89" s="209"/>
      <c r="NFK89" s="209"/>
      <c r="NFL89" s="209"/>
      <c r="NFM89" s="209"/>
      <c r="NFN89" s="209"/>
      <c r="NFO89" s="209"/>
      <c r="NFP89" s="209"/>
      <c r="NFQ89" s="209"/>
      <c r="NFR89" s="209"/>
      <c r="NFS89" s="209"/>
      <c r="NFT89" s="209"/>
      <c r="NFU89" s="209"/>
      <c r="NFV89" s="209"/>
      <c r="NFW89" s="209"/>
      <c r="NFX89" s="209"/>
      <c r="NFY89" s="209"/>
      <c r="NFZ89" s="209"/>
      <c r="NGA89" s="209"/>
      <c r="NGB89" s="209"/>
      <c r="NGC89" s="209"/>
      <c r="NGD89" s="209"/>
      <c r="NGE89" s="209"/>
      <c r="NGF89" s="209"/>
      <c r="NGG89" s="209"/>
      <c r="NGH89" s="209"/>
      <c r="NGI89" s="209"/>
      <c r="NGJ89" s="209"/>
      <c r="NGK89" s="209"/>
      <c r="NGL89" s="209"/>
      <c r="NGM89" s="209"/>
      <c r="NGN89" s="209"/>
      <c r="NGO89" s="209"/>
      <c r="NGP89" s="209"/>
      <c r="NGQ89" s="209"/>
      <c r="NGR89" s="209"/>
      <c r="NGS89" s="209"/>
      <c r="NGT89" s="209"/>
      <c r="NGU89" s="209"/>
      <c r="NGV89" s="209"/>
      <c r="NGW89" s="209"/>
      <c r="NGX89" s="209"/>
      <c r="NGY89" s="209"/>
      <c r="NGZ89" s="209"/>
      <c r="NHA89" s="209"/>
      <c r="NHB89" s="209"/>
      <c r="NHC89" s="209"/>
      <c r="NHD89" s="209"/>
      <c r="NHE89" s="209"/>
      <c r="NHF89" s="209"/>
      <c r="NHG89" s="209"/>
      <c r="NHH89" s="209"/>
      <c r="NHI89" s="209"/>
      <c r="NHJ89" s="209"/>
      <c r="NHK89" s="209"/>
      <c r="NHL89" s="209"/>
      <c r="NHM89" s="209"/>
      <c r="NHN89" s="209"/>
      <c r="NHO89" s="209"/>
      <c r="NHP89" s="209"/>
      <c r="NHQ89" s="209"/>
      <c r="NHR89" s="209"/>
      <c r="NHS89" s="209"/>
      <c r="NHT89" s="209"/>
      <c r="NHU89" s="209"/>
      <c r="NHV89" s="209"/>
      <c r="NHW89" s="209"/>
      <c r="NHX89" s="209"/>
      <c r="NHY89" s="209"/>
      <c r="NHZ89" s="209"/>
      <c r="NIA89" s="209"/>
      <c r="NIB89" s="209"/>
      <c r="NIC89" s="209"/>
      <c r="NID89" s="209"/>
      <c r="NIE89" s="209"/>
      <c r="NIF89" s="209"/>
      <c r="NIG89" s="209"/>
      <c r="NIH89" s="209"/>
      <c r="NII89" s="209"/>
      <c r="NIJ89" s="209"/>
      <c r="NIK89" s="209"/>
      <c r="NIL89" s="209"/>
      <c r="NIM89" s="209"/>
      <c r="NIN89" s="209"/>
      <c r="NIO89" s="209"/>
      <c r="NIP89" s="209"/>
      <c r="NIQ89" s="209"/>
      <c r="NIR89" s="209"/>
      <c r="NIS89" s="209"/>
      <c r="NIT89" s="209"/>
      <c r="NIU89" s="209"/>
      <c r="NIV89" s="209"/>
      <c r="NIW89" s="209"/>
      <c r="NIX89" s="209"/>
      <c r="NIY89" s="209"/>
      <c r="NIZ89" s="209"/>
      <c r="NJA89" s="209"/>
      <c r="NJB89" s="209"/>
      <c r="NJC89" s="209"/>
      <c r="NJD89" s="209"/>
      <c r="NJE89" s="209"/>
      <c r="NJF89" s="209"/>
      <c r="NJG89" s="209"/>
      <c r="NJH89" s="209"/>
      <c r="NJI89" s="209"/>
      <c r="NJJ89" s="209"/>
      <c r="NJK89" s="209"/>
      <c r="NJL89" s="209"/>
      <c r="NJM89" s="209"/>
      <c r="NJN89" s="209"/>
      <c r="NJO89" s="209"/>
      <c r="NJP89" s="209"/>
      <c r="NJQ89" s="209"/>
      <c r="NJR89" s="209"/>
      <c r="NJS89" s="209"/>
      <c r="NJT89" s="209"/>
      <c r="NJU89" s="209"/>
      <c r="NJV89" s="209"/>
      <c r="NJW89" s="209"/>
      <c r="NJX89" s="209"/>
      <c r="NJY89" s="209"/>
      <c r="NJZ89" s="209"/>
      <c r="NKA89" s="209"/>
      <c r="NKB89" s="209"/>
      <c r="NKC89" s="209"/>
      <c r="NKD89" s="209"/>
      <c r="NKE89" s="209"/>
      <c r="NKF89" s="209"/>
      <c r="NKG89" s="209"/>
      <c r="NKH89" s="209"/>
      <c r="NKI89" s="209"/>
      <c r="NKJ89" s="209"/>
      <c r="NKK89" s="209"/>
      <c r="NKL89" s="209"/>
      <c r="NKM89" s="209"/>
      <c r="NKN89" s="209"/>
      <c r="NKO89" s="209"/>
      <c r="NKP89" s="209"/>
      <c r="NKQ89" s="209"/>
      <c r="NKR89" s="209"/>
      <c r="NKS89" s="209"/>
      <c r="NKT89" s="209"/>
      <c r="NKU89" s="209"/>
      <c r="NKV89" s="209"/>
      <c r="NKW89" s="209"/>
      <c r="NKX89" s="209"/>
      <c r="NKY89" s="209"/>
      <c r="NKZ89" s="209"/>
      <c r="NLA89" s="209"/>
      <c r="NLB89" s="209"/>
      <c r="NLC89" s="209"/>
      <c r="NLD89" s="209"/>
      <c r="NLE89" s="209"/>
      <c r="NLF89" s="209"/>
      <c r="NLG89" s="209"/>
      <c r="NLH89" s="209"/>
      <c r="NLI89" s="209"/>
      <c r="NLJ89" s="209"/>
      <c r="NLK89" s="209"/>
      <c r="NLL89" s="209"/>
      <c r="NLM89" s="209"/>
      <c r="NLN89" s="209"/>
      <c r="NLO89" s="209"/>
      <c r="NLP89" s="209"/>
      <c r="NLQ89" s="209"/>
      <c r="NLR89" s="209"/>
      <c r="NLS89" s="209"/>
      <c r="NLT89" s="209"/>
      <c r="NLU89" s="209"/>
      <c r="NLV89" s="209"/>
      <c r="NLW89" s="209"/>
      <c r="NLX89" s="209"/>
      <c r="NLY89" s="209"/>
      <c r="NLZ89" s="209"/>
      <c r="NMA89" s="209"/>
      <c r="NMB89" s="209"/>
      <c r="NMC89" s="209"/>
      <c r="NMD89" s="209"/>
      <c r="NME89" s="209"/>
      <c r="NMF89" s="209"/>
      <c r="NMG89" s="209"/>
      <c r="NMH89" s="209"/>
      <c r="NMI89" s="209"/>
      <c r="NMJ89" s="209"/>
      <c r="NMK89" s="209"/>
      <c r="NML89" s="209"/>
      <c r="NMM89" s="209"/>
      <c r="NMN89" s="209"/>
      <c r="NMO89" s="209"/>
      <c r="NMP89" s="209"/>
      <c r="NMQ89" s="209"/>
      <c r="NMR89" s="209"/>
      <c r="NMS89" s="209"/>
      <c r="NMT89" s="209"/>
      <c r="NMU89" s="209"/>
      <c r="NMV89" s="209"/>
      <c r="NMW89" s="209"/>
      <c r="NMX89" s="209"/>
      <c r="NMY89" s="209"/>
      <c r="NMZ89" s="209"/>
      <c r="NNA89" s="209"/>
      <c r="NNB89" s="209"/>
      <c r="NNC89" s="209"/>
      <c r="NND89" s="209"/>
      <c r="NNE89" s="209"/>
      <c r="NNF89" s="209"/>
      <c r="NNG89" s="209"/>
      <c r="NNH89" s="209"/>
      <c r="NNI89" s="209"/>
      <c r="NNJ89" s="209"/>
      <c r="NNK89" s="209"/>
      <c r="NNL89" s="209"/>
      <c r="NNM89" s="209"/>
      <c r="NNN89" s="209"/>
      <c r="NNO89" s="209"/>
      <c r="NNP89" s="209"/>
      <c r="NNQ89" s="209"/>
      <c r="NNR89" s="209"/>
      <c r="NNS89" s="209"/>
      <c r="NNT89" s="209"/>
      <c r="NNU89" s="209"/>
      <c r="NNV89" s="209"/>
      <c r="NNW89" s="209"/>
      <c r="NNX89" s="209"/>
      <c r="NNY89" s="209"/>
      <c r="NNZ89" s="209"/>
      <c r="NOA89" s="209"/>
      <c r="NOB89" s="209"/>
      <c r="NOC89" s="209"/>
      <c r="NOD89" s="209"/>
      <c r="NOE89" s="209"/>
      <c r="NOF89" s="209"/>
      <c r="NOG89" s="209"/>
      <c r="NOH89" s="209"/>
      <c r="NOI89" s="209"/>
      <c r="NOJ89" s="209"/>
      <c r="NOK89" s="209"/>
      <c r="NOL89" s="209"/>
      <c r="NOM89" s="209"/>
      <c r="NON89" s="209"/>
      <c r="NOO89" s="209"/>
      <c r="NOP89" s="209"/>
      <c r="NOQ89" s="209"/>
      <c r="NOR89" s="209"/>
      <c r="NOS89" s="209"/>
      <c r="NOT89" s="209"/>
      <c r="NOU89" s="209"/>
      <c r="NOV89" s="209"/>
      <c r="NOW89" s="209"/>
      <c r="NOX89" s="209"/>
      <c r="NOY89" s="209"/>
      <c r="NOZ89" s="209"/>
      <c r="NPA89" s="209"/>
      <c r="NPB89" s="209"/>
      <c r="NPC89" s="209"/>
      <c r="NPD89" s="209"/>
      <c r="NPE89" s="209"/>
      <c r="NPF89" s="209"/>
      <c r="NPG89" s="209"/>
      <c r="NPH89" s="209"/>
      <c r="NPI89" s="209"/>
      <c r="NPJ89" s="209"/>
      <c r="NPK89" s="209"/>
      <c r="NPL89" s="209"/>
      <c r="NPM89" s="209"/>
      <c r="NPN89" s="209"/>
      <c r="NPO89" s="209"/>
      <c r="NPP89" s="209"/>
      <c r="NPQ89" s="209"/>
      <c r="NPR89" s="209"/>
      <c r="NPS89" s="209"/>
      <c r="NPT89" s="209"/>
      <c r="NPU89" s="209"/>
      <c r="NPV89" s="209"/>
      <c r="NPW89" s="209"/>
      <c r="NPX89" s="209"/>
      <c r="NPY89" s="209"/>
      <c r="NPZ89" s="209"/>
      <c r="NQA89" s="209"/>
      <c r="NQB89" s="209"/>
      <c r="NQC89" s="209"/>
      <c r="NQD89" s="209"/>
      <c r="NQE89" s="209"/>
      <c r="NQF89" s="209"/>
      <c r="NQG89" s="209"/>
      <c r="NQH89" s="209"/>
      <c r="NQI89" s="209"/>
      <c r="NQJ89" s="209"/>
      <c r="NQK89" s="209"/>
      <c r="NQL89" s="209"/>
      <c r="NQM89" s="209"/>
      <c r="NQN89" s="209"/>
      <c r="NQO89" s="209"/>
      <c r="NQP89" s="209"/>
      <c r="NQQ89" s="209"/>
      <c r="NQR89" s="209"/>
      <c r="NQS89" s="209"/>
      <c r="NQT89" s="209"/>
      <c r="NQU89" s="209"/>
      <c r="NQV89" s="209"/>
      <c r="NQW89" s="209"/>
      <c r="NQX89" s="209"/>
      <c r="NQY89" s="209"/>
      <c r="NQZ89" s="209"/>
      <c r="NRA89" s="209"/>
      <c r="NRB89" s="209"/>
      <c r="NRC89" s="209"/>
      <c r="NRD89" s="209"/>
      <c r="NRE89" s="209"/>
      <c r="NRF89" s="209"/>
      <c r="NRG89" s="209"/>
      <c r="NRH89" s="209"/>
      <c r="NRI89" s="209"/>
      <c r="NRJ89" s="209"/>
      <c r="NRK89" s="209"/>
      <c r="NRL89" s="209"/>
      <c r="NRM89" s="209"/>
      <c r="NRN89" s="209"/>
      <c r="NRO89" s="209"/>
      <c r="NRP89" s="209"/>
      <c r="NRQ89" s="209"/>
      <c r="NRR89" s="209"/>
      <c r="NRS89" s="209"/>
      <c r="NRT89" s="209"/>
      <c r="NRU89" s="209"/>
      <c r="NRV89" s="209"/>
      <c r="NRW89" s="209"/>
      <c r="NRX89" s="209"/>
      <c r="NRY89" s="209"/>
      <c r="NRZ89" s="209"/>
      <c r="NSA89" s="209"/>
      <c r="NSB89" s="209"/>
      <c r="NSC89" s="209"/>
      <c r="NSD89" s="209"/>
      <c r="NSE89" s="209"/>
      <c r="NSF89" s="209"/>
      <c r="NSG89" s="209"/>
      <c r="NSH89" s="209"/>
      <c r="NSI89" s="209"/>
      <c r="NSJ89" s="209"/>
      <c r="NSK89" s="209"/>
      <c r="NSL89" s="209"/>
      <c r="NSM89" s="209"/>
      <c r="NSN89" s="209"/>
      <c r="NSO89" s="209"/>
      <c r="NSP89" s="209"/>
      <c r="NSQ89" s="209"/>
      <c r="NSR89" s="209"/>
      <c r="NSS89" s="209"/>
      <c r="NST89" s="209"/>
      <c r="NSU89" s="209"/>
      <c r="NSV89" s="209"/>
      <c r="NSW89" s="209"/>
      <c r="NSX89" s="209"/>
      <c r="NSY89" s="209"/>
      <c r="NSZ89" s="209"/>
      <c r="NTA89" s="209"/>
      <c r="NTB89" s="209"/>
      <c r="NTC89" s="209"/>
      <c r="NTD89" s="209"/>
      <c r="NTE89" s="209"/>
      <c r="NTF89" s="209"/>
      <c r="NTG89" s="209"/>
      <c r="NTH89" s="209"/>
      <c r="NTI89" s="209"/>
      <c r="NTJ89" s="209"/>
      <c r="NTK89" s="209"/>
      <c r="NTL89" s="209"/>
      <c r="NTM89" s="209"/>
      <c r="NTN89" s="209"/>
      <c r="NTO89" s="209"/>
      <c r="NTP89" s="209"/>
      <c r="NTQ89" s="209"/>
      <c r="NTR89" s="209"/>
      <c r="NTS89" s="209"/>
      <c r="NTT89" s="209"/>
      <c r="NTU89" s="209"/>
      <c r="NTV89" s="209"/>
      <c r="NTW89" s="209"/>
      <c r="NTX89" s="209"/>
      <c r="NTY89" s="209"/>
      <c r="NTZ89" s="209"/>
      <c r="NUA89" s="209"/>
      <c r="NUB89" s="209"/>
      <c r="NUC89" s="209"/>
      <c r="NUD89" s="209"/>
      <c r="NUE89" s="209"/>
      <c r="NUF89" s="209"/>
      <c r="NUG89" s="209"/>
      <c r="NUH89" s="209"/>
      <c r="NUI89" s="209"/>
      <c r="NUJ89" s="209"/>
      <c r="NUK89" s="209"/>
      <c r="NUL89" s="209"/>
      <c r="NUM89" s="209"/>
      <c r="NUN89" s="209"/>
      <c r="NUO89" s="209"/>
      <c r="NUP89" s="209"/>
      <c r="NUQ89" s="209"/>
      <c r="NUR89" s="209"/>
      <c r="NUS89" s="209"/>
      <c r="NUT89" s="209"/>
      <c r="NUU89" s="209"/>
      <c r="NUV89" s="209"/>
      <c r="NUW89" s="209"/>
      <c r="NUX89" s="209"/>
      <c r="NUY89" s="209"/>
      <c r="NUZ89" s="209"/>
      <c r="NVA89" s="209"/>
      <c r="NVB89" s="209"/>
      <c r="NVC89" s="209"/>
      <c r="NVD89" s="209"/>
      <c r="NVE89" s="209"/>
      <c r="NVF89" s="209"/>
      <c r="NVG89" s="209"/>
      <c r="NVH89" s="209"/>
      <c r="NVI89" s="209"/>
      <c r="NVJ89" s="209"/>
      <c r="NVK89" s="209"/>
      <c r="NVL89" s="209"/>
      <c r="NVM89" s="209"/>
      <c r="NVN89" s="209"/>
      <c r="NVO89" s="209"/>
      <c r="NVP89" s="209"/>
      <c r="NVQ89" s="209"/>
      <c r="NVR89" s="209"/>
      <c r="NVS89" s="209"/>
      <c r="NVT89" s="209"/>
      <c r="NVU89" s="209"/>
      <c r="NVV89" s="209"/>
      <c r="NVW89" s="209"/>
      <c r="NVX89" s="209"/>
      <c r="NVY89" s="209"/>
      <c r="NVZ89" s="209"/>
      <c r="NWA89" s="209"/>
      <c r="NWB89" s="209"/>
      <c r="NWC89" s="209"/>
      <c r="NWD89" s="209"/>
      <c r="NWE89" s="209"/>
      <c r="NWF89" s="209"/>
      <c r="NWG89" s="209"/>
      <c r="NWH89" s="209"/>
      <c r="NWI89" s="209"/>
      <c r="NWJ89" s="209"/>
      <c r="NWK89" s="209"/>
      <c r="NWL89" s="209"/>
      <c r="NWM89" s="209"/>
      <c r="NWN89" s="209"/>
      <c r="NWO89" s="209"/>
      <c r="NWP89" s="209"/>
      <c r="NWQ89" s="209"/>
      <c r="NWR89" s="209"/>
      <c r="NWS89" s="209"/>
      <c r="NWT89" s="209"/>
      <c r="NWU89" s="209"/>
      <c r="NWV89" s="209"/>
      <c r="NWW89" s="209"/>
      <c r="NWX89" s="209"/>
      <c r="NWY89" s="209"/>
      <c r="NWZ89" s="209"/>
      <c r="NXA89" s="209"/>
      <c r="NXB89" s="209"/>
      <c r="NXC89" s="209"/>
      <c r="NXD89" s="209"/>
      <c r="NXE89" s="209"/>
      <c r="NXF89" s="209"/>
      <c r="NXG89" s="209"/>
      <c r="NXH89" s="209"/>
      <c r="NXI89" s="209"/>
      <c r="NXJ89" s="209"/>
      <c r="NXK89" s="209"/>
      <c r="NXL89" s="209"/>
      <c r="NXM89" s="209"/>
      <c r="NXN89" s="209"/>
      <c r="NXO89" s="209"/>
      <c r="NXP89" s="209"/>
      <c r="NXQ89" s="209"/>
      <c r="NXR89" s="209"/>
      <c r="NXS89" s="209"/>
      <c r="NXT89" s="209"/>
      <c r="NXU89" s="209"/>
      <c r="NXV89" s="209"/>
      <c r="NXW89" s="209"/>
      <c r="NXX89" s="209"/>
      <c r="NXY89" s="209"/>
      <c r="NXZ89" s="209"/>
      <c r="NYA89" s="209"/>
      <c r="NYB89" s="209"/>
      <c r="NYC89" s="209"/>
      <c r="NYD89" s="209"/>
      <c r="NYE89" s="209"/>
      <c r="NYF89" s="209"/>
      <c r="NYG89" s="209"/>
      <c r="NYH89" s="209"/>
      <c r="NYI89" s="209"/>
      <c r="NYJ89" s="209"/>
      <c r="NYK89" s="209"/>
      <c r="NYL89" s="209"/>
      <c r="NYM89" s="209"/>
      <c r="NYN89" s="209"/>
      <c r="NYO89" s="209"/>
      <c r="NYP89" s="209"/>
      <c r="NYQ89" s="209"/>
      <c r="NYR89" s="209"/>
      <c r="NYS89" s="209"/>
      <c r="NYT89" s="209"/>
      <c r="NYU89" s="209"/>
      <c r="NYV89" s="209"/>
      <c r="NYW89" s="209"/>
      <c r="NYX89" s="209"/>
      <c r="NYY89" s="209"/>
      <c r="NYZ89" s="209"/>
      <c r="NZA89" s="209"/>
      <c r="NZB89" s="209"/>
      <c r="NZC89" s="209"/>
      <c r="NZD89" s="209"/>
      <c r="NZE89" s="209"/>
      <c r="NZF89" s="209"/>
      <c r="NZG89" s="209"/>
      <c r="NZH89" s="209"/>
      <c r="NZI89" s="209"/>
      <c r="NZJ89" s="209"/>
      <c r="NZK89" s="209"/>
      <c r="NZL89" s="209"/>
      <c r="NZM89" s="209"/>
      <c r="NZN89" s="209"/>
      <c r="NZO89" s="209"/>
      <c r="NZP89" s="209"/>
      <c r="NZQ89" s="209"/>
      <c r="NZR89" s="209"/>
      <c r="NZS89" s="209"/>
      <c r="NZT89" s="209"/>
      <c r="NZU89" s="209"/>
      <c r="NZV89" s="209"/>
      <c r="NZW89" s="209"/>
      <c r="NZX89" s="209"/>
      <c r="NZY89" s="209"/>
      <c r="NZZ89" s="209"/>
      <c r="OAA89" s="209"/>
      <c r="OAB89" s="209"/>
      <c r="OAC89" s="209"/>
      <c r="OAD89" s="209"/>
      <c r="OAE89" s="209"/>
      <c r="OAF89" s="209"/>
      <c r="OAG89" s="209"/>
      <c r="OAH89" s="209"/>
      <c r="OAI89" s="209"/>
      <c r="OAJ89" s="209"/>
      <c r="OAK89" s="209"/>
      <c r="OAL89" s="209"/>
      <c r="OAM89" s="209"/>
      <c r="OAN89" s="209"/>
      <c r="OAO89" s="209"/>
      <c r="OAP89" s="209"/>
      <c r="OAQ89" s="209"/>
      <c r="OAR89" s="209"/>
      <c r="OAS89" s="209"/>
      <c r="OAT89" s="209"/>
      <c r="OAU89" s="209"/>
      <c r="OAV89" s="209"/>
      <c r="OAW89" s="209"/>
      <c r="OAX89" s="209"/>
      <c r="OAY89" s="209"/>
      <c r="OAZ89" s="209"/>
      <c r="OBA89" s="209"/>
      <c r="OBB89" s="209"/>
      <c r="OBC89" s="209"/>
      <c r="OBD89" s="209"/>
      <c r="OBE89" s="209"/>
      <c r="OBF89" s="209"/>
      <c r="OBG89" s="209"/>
      <c r="OBH89" s="209"/>
      <c r="OBI89" s="209"/>
      <c r="OBJ89" s="209"/>
      <c r="OBK89" s="209"/>
      <c r="OBL89" s="209"/>
      <c r="OBM89" s="209"/>
      <c r="OBN89" s="209"/>
      <c r="OBO89" s="209"/>
      <c r="OBP89" s="209"/>
      <c r="OBQ89" s="209"/>
      <c r="OBR89" s="209"/>
      <c r="OBS89" s="209"/>
      <c r="OBT89" s="209"/>
      <c r="OBU89" s="209"/>
      <c r="OBV89" s="209"/>
      <c r="OBW89" s="209"/>
      <c r="OBX89" s="209"/>
      <c r="OBY89" s="209"/>
      <c r="OBZ89" s="209"/>
      <c r="OCA89" s="209"/>
      <c r="OCB89" s="209"/>
      <c r="OCC89" s="209"/>
      <c r="OCD89" s="209"/>
      <c r="OCE89" s="209"/>
      <c r="OCF89" s="209"/>
      <c r="OCG89" s="209"/>
      <c r="OCH89" s="209"/>
      <c r="OCI89" s="209"/>
      <c r="OCJ89" s="209"/>
      <c r="OCK89" s="209"/>
      <c r="OCL89" s="209"/>
      <c r="OCM89" s="209"/>
      <c r="OCN89" s="209"/>
      <c r="OCO89" s="209"/>
      <c r="OCP89" s="209"/>
      <c r="OCQ89" s="209"/>
      <c r="OCR89" s="209"/>
      <c r="OCS89" s="209"/>
      <c r="OCT89" s="209"/>
      <c r="OCU89" s="209"/>
      <c r="OCV89" s="209"/>
      <c r="OCW89" s="209"/>
      <c r="OCX89" s="209"/>
      <c r="OCY89" s="209"/>
      <c r="OCZ89" s="209"/>
      <c r="ODA89" s="209"/>
      <c r="ODB89" s="209"/>
      <c r="ODC89" s="209"/>
      <c r="ODD89" s="209"/>
      <c r="ODE89" s="209"/>
      <c r="ODF89" s="209"/>
      <c r="ODG89" s="209"/>
      <c r="ODH89" s="209"/>
      <c r="ODI89" s="209"/>
      <c r="ODJ89" s="209"/>
      <c r="ODK89" s="209"/>
      <c r="ODL89" s="209"/>
      <c r="ODM89" s="209"/>
      <c r="ODN89" s="209"/>
      <c r="ODO89" s="209"/>
      <c r="ODP89" s="209"/>
      <c r="ODQ89" s="209"/>
      <c r="ODR89" s="209"/>
      <c r="ODS89" s="209"/>
      <c r="ODT89" s="209"/>
      <c r="ODU89" s="209"/>
      <c r="ODV89" s="209"/>
      <c r="ODW89" s="209"/>
      <c r="ODX89" s="209"/>
      <c r="ODY89" s="209"/>
      <c r="ODZ89" s="209"/>
      <c r="OEA89" s="209"/>
      <c r="OEB89" s="209"/>
      <c r="OEC89" s="209"/>
      <c r="OED89" s="209"/>
      <c r="OEE89" s="209"/>
      <c r="OEF89" s="209"/>
      <c r="OEG89" s="209"/>
      <c r="OEH89" s="209"/>
      <c r="OEI89" s="209"/>
      <c r="OEJ89" s="209"/>
      <c r="OEK89" s="209"/>
      <c r="OEL89" s="209"/>
      <c r="OEM89" s="209"/>
      <c r="OEN89" s="209"/>
      <c r="OEO89" s="209"/>
      <c r="OEP89" s="209"/>
      <c r="OEQ89" s="209"/>
      <c r="OER89" s="209"/>
      <c r="OES89" s="209"/>
      <c r="OET89" s="209"/>
      <c r="OEU89" s="209"/>
      <c r="OEV89" s="209"/>
      <c r="OEW89" s="209"/>
      <c r="OEX89" s="209"/>
      <c r="OEY89" s="209"/>
      <c r="OEZ89" s="209"/>
      <c r="OFA89" s="209"/>
      <c r="OFB89" s="209"/>
      <c r="OFC89" s="209"/>
      <c r="OFD89" s="209"/>
      <c r="OFE89" s="209"/>
      <c r="OFF89" s="209"/>
      <c r="OFG89" s="209"/>
      <c r="OFH89" s="209"/>
      <c r="OFI89" s="209"/>
      <c r="OFJ89" s="209"/>
      <c r="OFK89" s="209"/>
      <c r="OFL89" s="209"/>
      <c r="OFM89" s="209"/>
      <c r="OFN89" s="209"/>
      <c r="OFO89" s="209"/>
      <c r="OFP89" s="209"/>
      <c r="OFQ89" s="209"/>
      <c r="OFR89" s="209"/>
      <c r="OFS89" s="209"/>
      <c r="OFT89" s="209"/>
      <c r="OFU89" s="209"/>
      <c r="OFV89" s="209"/>
      <c r="OFW89" s="209"/>
      <c r="OFX89" s="209"/>
      <c r="OFY89" s="209"/>
      <c r="OFZ89" s="209"/>
      <c r="OGA89" s="209"/>
      <c r="OGB89" s="209"/>
      <c r="OGC89" s="209"/>
      <c r="OGD89" s="209"/>
      <c r="OGE89" s="209"/>
      <c r="OGF89" s="209"/>
      <c r="OGG89" s="209"/>
      <c r="OGH89" s="209"/>
      <c r="OGI89" s="209"/>
      <c r="OGJ89" s="209"/>
      <c r="OGK89" s="209"/>
      <c r="OGL89" s="209"/>
      <c r="OGM89" s="209"/>
      <c r="OGN89" s="209"/>
      <c r="OGO89" s="209"/>
      <c r="OGP89" s="209"/>
      <c r="OGQ89" s="209"/>
      <c r="OGR89" s="209"/>
      <c r="OGS89" s="209"/>
      <c r="OGT89" s="209"/>
      <c r="OGU89" s="209"/>
      <c r="OGV89" s="209"/>
      <c r="OGW89" s="209"/>
      <c r="OGX89" s="209"/>
      <c r="OGY89" s="209"/>
      <c r="OGZ89" s="209"/>
      <c r="OHA89" s="209"/>
      <c r="OHB89" s="209"/>
      <c r="OHC89" s="209"/>
      <c r="OHD89" s="209"/>
      <c r="OHE89" s="209"/>
      <c r="OHF89" s="209"/>
      <c r="OHG89" s="209"/>
      <c r="OHH89" s="209"/>
      <c r="OHI89" s="209"/>
      <c r="OHJ89" s="209"/>
      <c r="OHK89" s="209"/>
      <c r="OHL89" s="209"/>
      <c r="OHM89" s="209"/>
      <c r="OHN89" s="209"/>
      <c r="OHO89" s="209"/>
      <c r="OHP89" s="209"/>
      <c r="OHQ89" s="209"/>
      <c r="OHR89" s="209"/>
      <c r="OHS89" s="209"/>
      <c r="OHT89" s="209"/>
      <c r="OHU89" s="209"/>
      <c r="OHV89" s="209"/>
      <c r="OHW89" s="209"/>
      <c r="OHX89" s="209"/>
      <c r="OHY89" s="209"/>
      <c r="OHZ89" s="209"/>
      <c r="OIA89" s="209"/>
      <c r="OIB89" s="209"/>
      <c r="OIC89" s="209"/>
      <c r="OID89" s="209"/>
      <c r="OIE89" s="209"/>
      <c r="OIF89" s="209"/>
      <c r="OIG89" s="209"/>
      <c r="OIH89" s="209"/>
      <c r="OII89" s="209"/>
      <c r="OIJ89" s="209"/>
      <c r="OIK89" s="209"/>
      <c r="OIL89" s="209"/>
      <c r="OIM89" s="209"/>
      <c r="OIN89" s="209"/>
      <c r="OIO89" s="209"/>
      <c r="OIP89" s="209"/>
      <c r="OIQ89" s="209"/>
      <c r="OIR89" s="209"/>
      <c r="OIS89" s="209"/>
      <c r="OIT89" s="209"/>
      <c r="OIU89" s="209"/>
      <c r="OIV89" s="209"/>
      <c r="OIW89" s="209"/>
      <c r="OIX89" s="209"/>
      <c r="OIY89" s="209"/>
      <c r="OIZ89" s="209"/>
      <c r="OJA89" s="209"/>
      <c r="OJB89" s="209"/>
      <c r="OJC89" s="209"/>
      <c r="OJD89" s="209"/>
      <c r="OJE89" s="209"/>
      <c r="OJF89" s="209"/>
      <c r="OJG89" s="209"/>
      <c r="OJH89" s="209"/>
      <c r="OJI89" s="209"/>
      <c r="OJJ89" s="209"/>
      <c r="OJK89" s="209"/>
      <c r="OJL89" s="209"/>
      <c r="OJM89" s="209"/>
      <c r="OJN89" s="209"/>
      <c r="OJO89" s="209"/>
      <c r="OJP89" s="209"/>
      <c r="OJQ89" s="209"/>
      <c r="OJR89" s="209"/>
      <c r="OJS89" s="209"/>
      <c r="OJT89" s="209"/>
      <c r="OJU89" s="209"/>
      <c r="OJV89" s="209"/>
      <c r="OJW89" s="209"/>
      <c r="OJX89" s="209"/>
      <c r="OJY89" s="209"/>
      <c r="OJZ89" s="209"/>
      <c r="OKA89" s="209"/>
      <c r="OKB89" s="209"/>
      <c r="OKC89" s="209"/>
      <c r="OKD89" s="209"/>
      <c r="OKE89" s="209"/>
      <c r="OKF89" s="209"/>
      <c r="OKG89" s="209"/>
      <c r="OKH89" s="209"/>
      <c r="OKI89" s="209"/>
      <c r="OKJ89" s="209"/>
      <c r="OKK89" s="209"/>
      <c r="OKL89" s="209"/>
      <c r="OKM89" s="209"/>
      <c r="OKN89" s="209"/>
      <c r="OKO89" s="209"/>
      <c r="OKP89" s="209"/>
      <c r="OKQ89" s="209"/>
      <c r="OKR89" s="209"/>
      <c r="OKS89" s="209"/>
      <c r="OKT89" s="209"/>
      <c r="OKU89" s="209"/>
      <c r="OKV89" s="209"/>
      <c r="OKW89" s="209"/>
      <c r="OKX89" s="209"/>
      <c r="OKY89" s="209"/>
      <c r="OKZ89" s="209"/>
      <c r="OLA89" s="209"/>
      <c r="OLB89" s="209"/>
      <c r="OLC89" s="209"/>
      <c r="OLD89" s="209"/>
      <c r="OLE89" s="209"/>
      <c r="OLF89" s="209"/>
      <c r="OLG89" s="209"/>
      <c r="OLH89" s="209"/>
      <c r="OLI89" s="209"/>
      <c r="OLJ89" s="209"/>
      <c r="OLK89" s="209"/>
      <c r="OLL89" s="209"/>
      <c r="OLM89" s="209"/>
      <c r="OLN89" s="209"/>
      <c r="OLO89" s="209"/>
      <c r="OLP89" s="209"/>
      <c r="OLQ89" s="209"/>
      <c r="OLR89" s="209"/>
      <c r="OLS89" s="209"/>
      <c r="OLT89" s="209"/>
      <c r="OLU89" s="209"/>
      <c r="OLV89" s="209"/>
      <c r="OLW89" s="209"/>
      <c r="OLX89" s="209"/>
      <c r="OLY89" s="209"/>
      <c r="OLZ89" s="209"/>
      <c r="OMA89" s="209"/>
      <c r="OMB89" s="209"/>
      <c r="OMC89" s="209"/>
      <c r="OMD89" s="209"/>
      <c r="OME89" s="209"/>
      <c r="OMF89" s="209"/>
      <c r="OMG89" s="209"/>
      <c r="OMH89" s="209"/>
      <c r="OMI89" s="209"/>
      <c r="OMJ89" s="209"/>
      <c r="OMK89" s="209"/>
      <c r="OML89" s="209"/>
      <c r="OMM89" s="209"/>
      <c r="OMN89" s="209"/>
      <c r="OMO89" s="209"/>
      <c r="OMP89" s="209"/>
      <c r="OMQ89" s="209"/>
      <c r="OMR89" s="209"/>
      <c r="OMS89" s="209"/>
      <c r="OMT89" s="209"/>
      <c r="OMU89" s="209"/>
      <c r="OMV89" s="209"/>
      <c r="OMW89" s="209"/>
      <c r="OMX89" s="209"/>
      <c r="OMY89" s="209"/>
      <c r="OMZ89" s="209"/>
      <c r="ONA89" s="209"/>
      <c r="ONB89" s="209"/>
      <c r="ONC89" s="209"/>
      <c r="OND89" s="209"/>
      <c r="ONE89" s="209"/>
      <c r="ONF89" s="209"/>
      <c r="ONG89" s="209"/>
      <c r="ONH89" s="209"/>
      <c r="ONI89" s="209"/>
      <c r="ONJ89" s="209"/>
      <c r="ONK89" s="209"/>
      <c r="ONL89" s="209"/>
      <c r="ONM89" s="209"/>
      <c r="ONN89" s="209"/>
      <c r="ONO89" s="209"/>
      <c r="ONP89" s="209"/>
      <c r="ONQ89" s="209"/>
      <c r="ONR89" s="209"/>
      <c r="ONS89" s="209"/>
      <c r="ONT89" s="209"/>
      <c r="ONU89" s="209"/>
      <c r="ONV89" s="209"/>
      <c r="ONW89" s="209"/>
      <c r="ONX89" s="209"/>
      <c r="ONY89" s="209"/>
      <c r="ONZ89" s="209"/>
      <c r="OOA89" s="209"/>
      <c r="OOB89" s="209"/>
      <c r="OOC89" s="209"/>
      <c r="OOD89" s="209"/>
      <c r="OOE89" s="209"/>
      <c r="OOF89" s="209"/>
      <c r="OOG89" s="209"/>
      <c r="OOH89" s="209"/>
      <c r="OOI89" s="209"/>
      <c r="OOJ89" s="209"/>
      <c r="OOK89" s="209"/>
      <c r="OOL89" s="209"/>
      <c r="OOM89" s="209"/>
      <c r="OON89" s="209"/>
      <c r="OOO89" s="209"/>
      <c r="OOP89" s="209"/>
      <c r="OOQ89" s="209"/>
      <c r="OOR89" s="209"/>
      <c r="OOS89" s="209"/>
      <c r="OOT89" s="209"/>
      <c r="OOU89" s="209"/>
      <c r="OOV89" s="209"/>
      <c r="OOW89" s="209"/>
      <c r="OOX89" s="209"/>
      <c r="OOY89" s="209"/>
      <c r="OOZ89" s="209"/>
      <c r="OPA89" s="209"/>
      <c r="OPB89" s="209"/>
      <c r="OPC89" s="209"/>
      <c r="OPD89" s="209"/>
      <c r="OPE89" s="209"/>
      <c r="OPF89" s="209"/>
      <c r="OPG89" s="209"/>
      <c r="OPH89" s="209"/>
      <c r="OPI89" s="209"/>
      <c r="OPJ89" s="209"/>
      <c r="OPK89" s="209"/>
      <c r="OPL89" s="209"/>
      <c r="OPM89" s="209"/>
      <c r="OPN89" s="209"/>
      <c r="OPO89" s="209"/>
      <c r="OPP89" s="209"/>
      <c r="OPQ89" s="209"/>
      <c r="OPR89" s="209"/>
      <c r="OPS89" s="209"/>
      <c r="OPT89" s="209"/>
      <c r="OPU89" s="209"/>
      <c r="OPV89" s="209"/>
      <c r="OPW89" s="209"/>
      <c r="OPX89" s="209"/>
      <c r="OPY89" s="209"/>
      <c r="OPZ89" s="209"/>
      <c r="OQA89" s="209"/>
      <c r="OQB89" s="209"/>
      <c r="OQC89" s="209"/>
      <c r="OQD89" s="209"/>
      <c r="OQE89" s="209"/>
      <c r="OQF89" s="209"/>
      <c r="OQG89" s="209"/>
      <c r="OQH89" s="209"/>
      <c r="OQI89" s="209"/>
      <c r="OQJ89" s="209"/>
      <c r="OQK89" s="209"/>
      <c r="OQL89" s="209"/>
      <c r="OQM89" s="209"/>
      <c r="OQN89" s="209"/>
      <c r="OQO89" s="209"/>
      <c r="OQP89" s="209"/>
      <c r="OQQ89" s="209"/>
      <c r="OQR89" s="209"/>
      <c r="OQS89" s="209"/>
      <c r="OQT89" s="209"/>
      <c r="OQU89" s="209"/>
      <c r="OQV89" s="209"/>
      <c r="OQW89" s="209"/>
      <c r="OQX89" s="209"/>
      <c r="OQY89" s="209"/>
      <c r="OQZ89" s="209"/>
      <c r="ORA89" s="209"/>
      <c r="ORB89" s="209"/>
      <c r="ORC89" s="209"/>
      <c r="ORD89" s="209"/>
      <c r="ORE89" s="209"/>
      <c r="ORF89" s="209"/>
      <c r="ORG89" s="209"/>
      <c r="ORH89" s="209"/>
      <c r="ORI89" s="209"/>
      <c r="ORJ89" s="209"/>
      <c r="ORK89" s="209"/>
      <c r="ORL89" s="209"/>
      <c r="ORM89" s="209"/>
      <c r="ORN89" s="209"/>
      <c r="ORO89" s="209"/>
      <c r="ORP89" s="209"/>
      <c r="ORQ89" s="209"/>
      <c r="ORR89" s="209"/>
      <c r="ORS89" s="209"/>
      <c r="ORT89" s="209"/>
      <c r="ORU89" s="209"/>
      <c r="ORV89" s="209"/>
      <c r="ORW89" s="209"/>
      <c r="ORX89" s="209"/>
      <c r="ORY89" s="209"/>
      <c r="ORZ89" s="209"/>
      <c r="OSA89" s="209"/>
      <c r="OSB89" s="209"/>
      <c r="OSC89" s="209"/>
      <c r="OSD89" s="209"/>
      <c r="OSE89" s="209"/>
      <c r="OSF89" s="209"/>
      <c r="OSG89" s="209"/>
      <c r="OSH89" s="209"/>
      <c r="OSI89" s="209"/>
      <c r="OSJ89" s="209"/>
      <c r="OSK89" s="209"/>
      <c r="OSL89" s="209"/>
      <c r="OSM89" s="209"/>
      <c r="OSN89" s="209"/>
      <c r="OSO89" s="209"/>
      <c r="OSP89" s="209"/>
      <c r="OSQ89" s="209"/>
      <c r="OSR89" s="209"/>
      <c r="OSS89" s="209"/>
      <c r="OST89" s="209"/>
      <c r="OSU89" s="209"/>
      <c r="OSV89" s="209"/>
      <c r="OSW89" s="209"/>
      <c r="OSX89" s="209"/>
      <c r="OSY89" s="209"/>
      <c r="OSZ89" s="209"/>
      <c r="OTA89" s="209"/>
      <c r="OTB89" s="209"/>
      <c r="OTC89" s="209"/>
      <c r="OTD89" s="209"/>
      <c r="OTE89" s="209"/>
      <c r="OTF89" s="209"/>
      <c r="OTG89" s="209"/>
      <c r="OTH89" s="209"/>
      <c r="OTI89" s="209"/>
      <c r="OTJ89" s="209"/>
      <c r="OTK89" s="209"/>
      <c r="OTL89" s="209"/>
      <c r="OTM89" s="209"/>
      <c r="OTN89" s="209"/>
      <c r="OTO89" s="209"/>
      <c r="OTP89" s="209"/>
      <c r="OTQ89" s="209"/>
      <c r="OTR89" s="209"/>
      <c r="OTS89" s="209"/>
      <c r="OTT89" s="209"/>
      <c r="OTU89" s="209"/>
      <c r="OTV89" s="209"/>
      <c r="OTW89" s="209"/>
      <c r="OTX89" s="209"/>
      <c r="OTY89" s="209"/>
      <c r="OTZ89" s="209"/>
      <c r="OUA89" s="209"/>
      <c r="OUB89" s="209"/>
      <c r="OUC89" s="209"/>
      <c r="OUD89" s="209"/>
      <c r="OUE89" s="209"/>
      <c r="OUF89" s="209"/>
      <c r="OUG89" s="209"/>
      <c r="OUH89" s="209"/>
      <c r="OUI89" s="209"/>
      <c r="OUJ89" s="209"/>
      <c r="OUK89" s="209"/>
      <c r="OUL89" s="209"/>
      <c r="OUM89" s="209"/>
      <c r="OUN89" s="209"/>
      <c r="OUO89" s="209"/>
      <c r="OUP89" s="209"/>
      <c r="OUQ89" s="209"/>
      <c r="OUR89" s="209"/>
      <c r="OUS89" s="209"/>
      <c r="OUT89" s="209"/>
      <c r="OUU89" s="209"/>
      <c r="OUV89" s="209"/>
      <c r="OUW89" s="209"/>
      <c r="OUX89" s="209"/>
      <c r="OUY89" s="209"/>
      <c r="OUZ89" s="209"/>
      <c r="OVA89" s="209"/>
      <c r="OVB89" s="209"/>
      <c r="OVC89" s="209"/>
      <c r="OVD89" s="209"/>
      <c r="OVE89" s="209"/>
      <c r="OVF89" s="209"/>
      <c r="OVG89" s="209"/>
      <c r="OVH89" s="209"/>
      <c r="OVI89" s="209"/>
      <c r="OVJ89" s="209"/>
      <c r="OVK89" s="209"/>
      <c r="OVL89" s="209"/>
      <c r="OVM89" s="209"/>
      <c r="OVN89" s="209"/>
      <c r="OVO89" s="209"/>
      <c r="OVP89" s="209"/>
      <c r="OVQ89" s="209"/>
      <c r="OVR89" s="209"/>
      <c r="OVS89" s="209"/>
      <c r="OVT89" s="209"/>
      <c r="OVU89" s="209"/>
      <c r="OVV89" s="209"/>
      <c r="OVW89" s="209"/>
      <c r="OVX89" s="209"/>
      <c r="OVY89" s="209"/>
      <c r="OVZ89" s="209"/>
      <c r="OWA89" s="209"/>
      <c r="OWB89" s="209"/>
      <c r="OWC89" s="209"/>
      <c r="OWD89" s="209"/>
      <c r="OWE89" s="209"/>
      <c r="OWF89" s="209"/>
      <c r="OWG89" s="209"/>
      <c r="OWH89" s="209"/>
      <c r="OWI89" s="209"/>
      <c r="OWJ89" s="209"/>
      <c r="OWK89" s="209"/>
      <c r="OWL89" s="209"/>
      <c r="OWM89" s="209"/>
      <c r="OWN89" s="209"/>
      <c r="OWO89" s="209"/>
      <c r="OWP89" s="209"/>
      <c r="OWQ89" s="209"/>
      <c r="OWR89" s="209"/>
      <c r="OWS89" s="209"/>
      <c r="OWT89" s="209"/>
      <c r="OWU89" s="209"/>
      <c r="OWV89" s="209"/>
      <c r="OWW89" s="209"/>
      <c r="OWX89" s="209"/>
      <c r="OWY89" s="209"/>
      <c r="OWZ89" s="209"/>
      <c r="OXA89" s="209"/>
      <c r="OXB89" s="209"/>
      <c r="OXC89" s="209"/>
      <c r="OXD89" s="209"/>
      <c r="OXE89" s="209"/>
      <c r="OXF89" s="209"/>
      <c r="OXG89" s="209"/>
      <c r="OXH89" s="209"/>
      <c r="OXI89" s="209"/>
      <c r="OXJ89" s="209"/>
      <c r="OXK89" s="209"/>
      <c r="OXL89" s="209"/>
      <c r="OXM89" s="209"/>
      <c r="OXN89" s="209"/>
      <c r="OXO89" s="209"/>
      <c r="OXP89" s="209"/>
      <c r="OXQ89" s="209"/>
      <c r="OXR89" s="209"/>
      <c r="OXS89" s="209"/>
      <c r="OXT89" s="209"/>
      <c r="OXU89" s="209"/>
      <c r="OXV89" s="209"/>
      <c r="OXW89" s="209"/>
      <c r="OXX89" s="209"/>
      <c r="OXY89" s="209"/>
      <c r="OXZ89" s="209"/>
      <c r="OYA89" s="209"/>
      <c r="OYB89" s="209"/>
      <c r="OYC89" s="209"/>
      <c r="OYD89" s="209"/>
      <c r="OYE89" s="209"/>
      <c r="OYF89" s="209"/>
      <c r="OYG89" s="209"/>
      <c r="OYH89" s="209"/>
      <c r="OYI89" s="209"/>
      <c r="OYJ89" s="209"/>
      <c r="OYK89" s="209"/>
      <c r="OYL89" s="209"/>
      <c r="OYM89" s="209"/>
      <c r="OYN89" s="209"/>
      <c r="OYO89" s="209"/>
      <c r="OYP89" s="209"/>
      <c r="OYQ89" s="209"/>
      <c r="OYR89" s="209"/>
      <c r="OYS89" s="209"/>
      <c r="OYT89" s="209"/>
      <c r="OYU89" s="209"/>
      <c r="OYV89" s="209"/>
      <c r="OYW89" s="209"/>
      <c r="OYX89" s="209"/>
      <c r="OYY89" s="209"/>
      <c r="OYZ89" s="209"/>
      <c r="OZA89" s="209"/>
      <c r="OZB89" s="209"/>
      <c r="OZC89" s="209"/>
      <c r="OZD89" s="209"/>
      <c r="OZE89" s="209"/>
      <c r="OZF89" s="209"/>
      <c r="OZG89" s="209"/>
      <c r="OZH89" s="209"/>
      <c r="OZI89" s="209"/>
      <c r="OZJ89" s="209"/>
      <c r="OZK89" s="209"/>
      <c r="OZL89" s="209"/>
      <c r="OZM89" s="209"/>
      <c r="OZN89" s="209"/>
      <c r="OZO89" s="209"/>
      <c r="OZP89" s="209"/>
      <c r="OZQ89" s="209"/>
      <c r="OZR89" s="209"/>
      <c r="OZS89" s="209"/>
      <c r="OZT89" s="209"/>
      <c r="OZU89" s="209"/>
      <c r="OZV89" s="209"/>
      <c r="OZW89" s="209"/>
      <c r="OZX89" s="209"/>
      <c r="OZY89" s="209"/>
      <c r="OZZ89" s="209"/>
      <c r="PAA89" s="209"/>
      <c r="PAB89" s="209"/>
      <c r="PAC89" s="209"/>
      <c r="PAD89" s="209"/>
      <c r="PAE89" s="209"/>
      <c r="PAF89" s="209"/>
      <c r="PAG89" s="209"/>
      <c r="PAH89" s="209"/>
      <c r="PAI89" s="209"/>
      <c r="PAJ89" s="209"/>
      <c r="PAK89" s="209"/>
      <c r="PAL89" s="209"/>
      <c r="PAM89" s="209"/>
      <c r="PAN89" s="209"/>
      <c r="PAO89" s="209"/>
      <c r="PAP89" s="209"/>
      <c r="PAQ89" s="209"/>
      <c r="PAR89" s="209"/>
      <c r="PAS89" s="209"/>
      <c r="PAT89" s="209"/>
      <c r="PAU89" s="209"/>
      <c r="PAV89" s="209"/>
      <c r="PAW89" s="209"/>
      <c r="PAX89" s="209"/>
      <c r="PAY89" s="209"/>
      <c r="PAZ89" s="209"/>
      <c r="PBA89" s="209"/>
      <c r="PBB89" s="209"/>
      <c r="PBC89" s="209"/>
      <c r="PBD89" s="209"/>
      <c r="PBE89" s="209"/>
      <c r="PBF89" s="209"/>
      <c r="PBG89" s="209"/>
      <c r="PBH89" s="209"/>
      <c r="PBI89" s="209"/>
      <c r="PBJ89" s="209"/>
      <c r="PBK89" s="209"/>
      <c r="PBL89" s="209"/>
      <c r="PBM89" s="209"/>
      <c r="PBN89" s="209"/>
      <c r="PBO89" s="209"/>
      <c r="PBP89" s="209"/>
      <c r="PBQ89" s="209"/>
      <c r="PBR89" s="209"/>
      <c r="PBS89" s="209"/>
      <c r="PBT89" s="209"/>
      <c r="PBU89" s="209"/>
      <c r="PBV89" s="209"/>
      <c r="PBW89" s="209"/>
      <c r="PBX89" s="209"/>
      <c r="PBY89" s="209"/>
      <c r="PBZ89" s="209"/>
      <c r="PCA89" s="209"/>
      <c r="PCB89" s="209"/>
      <c r="PCC89" s="209"/>
      <c r="PCD89" s="209"/>
      <c r="PCE89" s="209"/>
      <c r="PCF89" s="209"/>
      <c r="PCG89" s="209"/>
      <c r="PCH89" s="209"/>
      <c r="PCI89" s="209"/>
      <c r="PCJ89" s="209"/>
      <c r="PCK89" s="209"/>
      <c r="PCL89" s="209"/>
      <c r="PCM89" s="209"/>
      <c r="PCN89" s="209"/>
      <c r="PCO89" s="209"/>
      <c r="PCP89" s="209"/>
      <c r="PCQ89" s="209"/>
      <c r="PCR89" s="209"/>
      <c r="PCS89" s="209"/>
      <c r="PCT89" s="209"/>
      <c r="PCU89" s="209"/>
      <c r="PCV89" s="209"/>
      <c r="PCW89" s="209"/>
      <c r="PCX89" s="209"/>
      <c r="PCY89" s="209"/>
      <c r="PCZ89" s="209"/>
      <c r="PDA89" s="209"/>
      <c r="PDB89" s="209"/>
      <c r="PDC89" s="209"/>
      <c r="PDD89" s="209"/>
      <c r="PDE89" s="209"/>
      <c r="PDF89" s="209"/>
      <c r="PDG89" s="209"/>
      <c r="PDH89" s="209"/>
      <c r="PDI89" s="209"/>
      <c r="PDJ89" s="209"/>
      <c r="PDK89" s="209"/>
      <c r="PDL89" s="209"/>
      <c r="PDM89" s="209"/>
      <c r="PDN89" s="209"/>
      <c r="PDO89" s="209"/>
      <c r="PDP89" s="209"/>
      <c r="PDQ89" s="209"/>
      <c r="PDR89" s="209"/>
      <c r="PDS89" s="209"/>
      <c r="PDT89" s="209"/>
      <c r="PDU89" s="209"/>
      <c r="PDV89" s="209"/>
      <c r="PDW89" s="209"/>
      <c r="PDX89" s="209"/>
      <c r="PDY89" s="209"/>
      <c r="PDZ89" s="209"/>
      <c r="PEA89" s="209"/>
      <c r="PEB89" s="209"/>
      <c r="PEC89" s="209"/>
      <c r="PED89" s="209"/>
      <c r="PEE89" s="209"/>
      <c r="PEF89" s="209"/>
      <c r="PEG89" s="209"/>
      <c r="PEH89" s="209"/>
      <c r="PEI89" s="209"/>
      <c r="PEJ89" s="209"/>
      <c r="PEK89" s="209"/>
      <c r="PEL89" s="209"/>
      <c r="PEM89" s="209"/>
      <c r="PEN89" s="209"/>
      <c r="PEO89" s="209"/>
      <c r="PEP89" s="209"/>
      <c r="PEQ89" s="209"/>
      <c r="PER89" s="209"/>
      <c r="PES89" s="209"/>
      <c r="PET89" s="209"/>
      <c r="PEU89" s="209"/>
      <c r="PEV89" s="209"/>
      <c r="PEW89" s="209"/>
      <c r="PEX89" s="209"/>
      <c r="PEY89" s="209"/>
      <c r="PEZ89" s="209"/>
      <c r="PFA89" s="209"/>
      <c r="PFB89" s="209"/>
      <c r="PFC89" s="209"/>
      <c r="PFD89" s="209"/>
      <c r="PFE89" s="209"/>
      <c r="PFF89" s="209"/>
      <c r="PFG89" s="209"/>
      <c r="PFH89" s="209"/>
      <c r="PFI89" s="209"/>
      <c r="PFJ89" s="209"/>
      <c r="PFK89" s="209"/>
      <c r="PFL89" s="209"/>
      <c r="PFM89" s="209"/>
      <c r="PFN89" s="209"/>
      <c r="PFO89" s="209"/>
      <c r="PFP89" s="209"/>
      <c r="PFQ89" s="209"/>
      <c r="PFR89" s="209"/>
      <c r="PFS89" s="209"/>
      <c r="PFT89" s="209"/>
      <c r="PFU89" s="209"/>
      <c r="PFV89" s="209"/>
      <c r="PFW89" s="209"/>
      <c r="PFX89" s="209"/>
      <c r="PFY89" s="209"/>
      <c r="PFZ89" s="209"/>
      <c r="PGA89" s="209"/>
      <c r="PGB89" s="209"/>
      <c r="PGC89" s="209"/>
      <c r="PGD89" s="209"/>
      <c r="PGE89" s="209"/>
      <c r="PGF89" s="209"/>
      <c r="PGG89" s="209"/>
      <c r="PGH89" s="209"/>
      <c r="PGI89" s="209"/>
      <c r="PGJ89" s="209"/>
      <c r="PGK89" s="209"/>
      <c r="PGL89" s="209"/>
      <c r="PGM89" s="209"/>
      <c r="PGN89" s="209"/>
      <c r="PGO89" s="209"/>
      <c r="PGP89" s="209"/>
      <c r="PGQ89" s="209"/>
      <c r="PGR89" s="209"/>
      <c r="PGS89" s="209"/>
      <c r="PGT89" s="209"/>
      <c r="PGU89" s="209"/>
      <c r="PGV89" s="209"/>
      <c r="PGW89" s="209"/>
      <c r="PGX89" s="209"/>
      <c r="PGY89" s="209"/>
      <c r="PGZ89" s="209"/>
      <c r="PHA89" s="209"/>
      <c r="PHB89" s="209"/>
      <c r="PHC89" s="209"/>
      <c r="PHD89" s="209"/>
      <c r="PHE89" s="209"/>
      <c r="PHF89" s="209"/>
      <c r="PHG89" s="209"/>
      <c r="PHH89" s="209"/>
      <c r="PHI89" s="209"/>
      <c r="PHJ89" s="209"/>
      <c r="PHK89" s="209"/>
      <c r="PHL89" s="209"/>
      <c r="PHM89" s="209"/>
      <c r="PHN89" s="209"/>
      <c r="PHO89" s="209"/>
      <c r="PHP89" s="209"/>
      <c r="PHQ89" s="209"/>
      <c r="PHR89" s="209"/>
      <c r="PHS89" s="209"/>
      <c r="PHT89" s="209"/>
      <c r="PHU89" s="209"/>
      <c r="PHV89" s="209"/>
      <c r="PHW89" s="209"/>
      <c r="PHX89" s="209"/>
      <c r="PHY89" s="209"/>
      <c r="PHZ89" s="209"/>
      <c r="PIA89" s="209"/>
      <c r="PIB89" s="209"/>
      <c r="PIC89" s="209"/>
      <c r="PID89" s="209"/>
      <c r="PIE89" s="209"/>
      <c r="PIF89" s="209"/>
      <c r="PIG89" s="209"/>
      <c r="PIH89" s="209"/>
      <c r="PII89" s="209"/>
      <c r="PIJ89" s="209"/>
      <c r="PIK89" s="209"/>
      <c r="PIL89" s="209"/>
      <c r="PIM89" s="209"/>
      <c r="PIN89" s="209"/>
      <c r="PIO89" s="209"/>
      <c r="PIP89" s="209"/>
      <c r="PIQ89" s="209"/>
      <c r="PIR89" s="209"/>
      <c r="PIS89" s="209"/>
      <c r="PIT89" s="209"/>
      <c r="PIU89" s="209"/>
      <c r="PIV89" s="209"/>
      <c r="PIW89" s="209"/>
      <c r="PIX89" s="209"/>
      <c r="PIY89" s="209"/>
      <c r="PIZ89" s="209"/>
      <c r="PJA89" s="209"/>
      <c r="PJB89" s="209"/>
      <c r="PJC89" s="209"/>
      <c r="PJD89" s="209"/>
      <c r="PJE89" s="209"/>
      <c r="PJF89" s="209"/>
      <c r="PJG89" s="209"/>
      <c r="PJH89" s="209"/>
      <c r="PJI89" s="209"/>
      <c r="PJJ89" s="209"/>
      <c r="PJK89" s="209"/>
      <c r="PJL89" s="209"/>
      <c r="PJM89" s="209"/>
      <c r="PJN89" s="209"/>
      <c r="PJO89" s="209"/>
      <c r="PJP89" s="209"/>
      <c r="PJQ89" s="209"/>
      <c r="PJR89" s="209"/>
      <c r="PJS89" s="209"/>
      <c r="PJT89" s="209"/>
      <c r="PJU89" s="209"/>
      <c r="PJV89" s="209"/>
      <c r="PJW89" s="209"/>
      <c r="PJX89" s="209"/>
      <c r="PJY89" s="209"/>
      <c r="PJZ89" s="209"/>
      <c r="PKA89" s="209"/>
      <c r="PKB89" s="209"/>
      <c r="PKC89" s="209"/>
      <c r="PKD89" s="209"/>
      <c r="PKE89" s="209"/>
      <c r="PKF89" s="209"/>
      <c r="PKG89" s="209"/>
      <c r="PKH89" s="209"/>
      <c r="PKI89" s="209"/>
      <c r="PKJ89" s="209"/>
      <c r="PKK89" s="209"/>
      <c r="PKL89" s="209"/>
      <c r="PKM89" s="209"/>
      <c r="PKN89" s="209"/>
      <c r="PKO89" s="209"/>
      <c r="PKP89" s="209"/>
      <c r="PKQ89" s="209"/>
      <c r="PKR89" s="209"/>
      <c r="PKS89" s="209"/>
      <c r="PKT89" s="209"/>
      <c r="PKU89" s="209"/>
      <c r="PKV89" s="209"/>
      <c r="PKW89" s="209"/>
      <c r="PKX89" s="209"/>
      <c r="PKY89" s="209"/>
      <c r="PKZ89" s="209"/>
      <c r="PLA89" s="209"/>
      <c r="PLB89" s="209"/>
      <c r="PLC89" s="209"/>
      <c r="PLD89" s="209"/>
      <c r="PLE89" s="209"/>
      <c r="PLF89" s="209"/>
      <c r="PLG89" s="209"/>
      <c r="PLH89" s="209"/>
      <c r="PLI89" s="209"/>
      <c r="PLJ89" s="209"/>
      <c r="PLK89" s="209"/>
      <c r="PLL89" s="209"/>
      <c r="PLM89" s="209"/>
      <c r="PLN89" s="209"/>
      <c r="PLO89" s="209"/>
      <c r="PLP89" s="209"/>
      <c r="PLQ89" s="209"/>
      <c r="PLR89" s="209"/>
      <c r="PLS89" s="209"/>
      <c r="PLT89" s="209"/>
      <c r="PLU89" s="209"/>
      <c r="PLV89" s="209"/>
      <c r="PLW89" s="209"/>
      <c r="PLX89" s="209"/>
      <c r="PLY89" s="209"/>
      <c r="PLZ89" s="209"/>
      <c r="PMA89" s="209"/>
      <c r="PMB89" s="209"/>
      <c r="PMC89" s="209"/>
      <c r="PMD89" s="209"/>
      <c r="PME89" s="209"/>
      <c r="PMF89" s="209"/>
      <c r="PMG89" s="209"/>
      <c r="PMH89" s="209"/>
      <c r="PMI89" s="209"/>
      <c r="PMJ89" s="209"/>
      <c r="PMK89" s="209"/>
      <c r="PML89" s="209"/>
      <c r="PMM89" s="209"/>
      <c r="PMN89" s="209"/>
      <c r="PMO89" s="209"/>
      <c r="PMP89" s="209"/>
      <c r="PMQ89" s="209"/>
      <c r="PMR89" s="209"/>
      <c r="PMS89" s="209"/>
      <c r="PMT89" s="209"/>
      <c r="PMU89" s="209"/>
      <c r="PMV89" s="209"/>
      <c r="PMW89" s="209"/>
      <c r="PMX89" s="209"/>
      <c r="PMY89" s="209"/>
      <c r="PMZ89" s="209"/>
      <c r="PNA89" s="209"/>
      <c r="PNB89" s="209"/>
      <c r="PNC89" s="209"/>
      <c r="PND89" s="209"/>
      <c r="PNE89" s="209"/>
      <c r="PNF89" s="209"/>
      <c r="PNG89" s="209"/>
      <c r="PNH89" s="209"/>
      <c r="PNI89" s="209"/>
      <c r="PNJ89" s="209"/>
      <c r="PNK89" s="209"/>
      <c r="PNL89" s="209"/>
      <c r="PNM89" s="209"/>
      <c r="PNN89" s="209"/>
      <c r="PNO89" s="209"/>
      <c r="PNP89" s="209"/>
      <c r="PNQ89" s="209"/>
      <c r="PNR89" s="209"/>
      <c r="PNS89" s="209"/>
      <c r="PNT89" s="209"/>
      <c r="PNU89" s="209"/>
      <c r="PNV89" s="209"/>
      <c r="PNW89" s="209"/>
      <c r="PNX89" s="209"/>
      <c r="PNY89" s="209"/>
      <c r="PNZ89" s="209"/>
      <c r="POA89" s="209"/>
      <c r="POB89" s="209"/>
      <c r="POC89" s="209"/>
      <c r="POD89" s="209"/>
      <c r="POE89" s="209"/>
      <c r="POF89" s="209"/>
      <c r="POG89" s="209"/>
      <c r="POH89" s="209"/>
      <c r="POI89" s="209"/>
      <c r="POJ89" s="209"/>
      <c r="POK89" s="209"/>
      <c r="POL89" s="209"/>
      <c r="POM89" s="209"/>
      <c r="PON89" s="209"/>
      <c r="POO89" s="209"/>
      <c r="POP89" s="209"/>
      <c r="POQ89" s="209"/>
      <c r="POR89" s="209"/>
      <c r="POS89" s="209"/>
      <c r="POT89" s="209"/>
      <c r="POU89" s="209"/>
      <c r="POV89" s="209"/>
      <c r="POW89" s="209"/>
      <c r="POX89" s="209"/>
      <c r="POY89" s="209"/>
      <c r="POZ89" s="209"/>
      <c r="PPA89" s="209"/>
      <c r="PPB89" s="209"/>
      <c r="PPC89" s="209"/>
      <c r="PPD89" s="209"/>
      <c r="PPE89" s="209"/>
      <c r="PPF89" s="209"/>
      <c r="PPG89" s="209"/>
      <c r="PPH89" s="209"/>
      <c r="PPI89" s="209"/>
      <c r="PPJ89" s="209"/>
      <c r="PPK89" s="209"/>
      <c r="PPL89" s="209"/>
      <c r="PPM89" s="209"/>
      <c r="PPN89" s="209"/>
      <c r="PPO89" s="209"/>
      <c r="PPP89" s="209"/>
      <c r="PPQ89" s="209"/>
      <c r="PPR89" s="209"/>
      <c r="PPS89" s="209"/>
      <c r="PPT89" s="209"/>
      <c r="PPU89" s="209"/>
      <c r="PPV89" s="209"/>
      <c r="PPW89" s="209"/>
      <c r="PPX89" s="209"/>
      <c r="PPY89" s="209"/>
      <c r="PPZ89" s="209"/>
      <c r="PQA89" s="209"/>
      <c r="PQB89" s="209"/>
      <c r="PQC89" s="209"/>
      <c r="PQD89" s="209"/>
      <c r="PQE89" s="209"/>
      <c r="PQF89" s="209"/>
      <c r="PQG89" s="209"/>
      <c r="PQH89" s="209"/>
      <c r="PQI89" s="209"/>
      <c r="PQJ89" s="209"/>
      <c r="PQK89" s="209"/>
      <c r="PQL89" s="209"/>
      <c r="PQM89" s="209"/>
      <c r="PQN89" s="209"/>
      <c r="PQO89" s="209"/>
      <c r="PQP89" s="209"/>
      <c r="PQQ89" s="209"/>
      <c r="PQR89" s="209"/>
      <c r="PQS89" s="209"/>
      <c r="PQT89" s="209"/>
      <c r="PQU89" s="209"/>
      <c r="PQV89" s="209"/>
      <c r="PQW89" s="209"/>
      <c r="PQX89" s="209"/>
      <c r="PQY89" s="209"/>
      <c r="PQZ89" s="209"/>
      <c r="PRA89" s="209"/>
      <c r="PRB89" s="209"/>
      <c r="PRC89" s="209"/>
      <c r="PRD89" s="209"/>
      <c r="PRE89" s="209"/>
      <c r="PRF89" s="209"/>
      <c r="PRG89" s="209"/>
      <c r="PRH89" s="209"/>
      <c r="PRI89" s="209"/>
      <c r="PRJ89" s="209"/>
      <c r="PRK89" s="209"/>
      <c r="PRL89" s="209"/>
      <c r="PRM89" s="209"/>
      <c r="PRN89" s="209"/>
      <c r="PRO89" s="209"/>
      <c r="PRP89" s="209"/>
      <c r="PRQ89" s="209"/>
      <c r="PRR89" s="209"/>
      <c r="PRS89" s="209"/>
      <c r="PRT89" s="209"/>
      <c r="PRU89" s="209"/>
      <c r="PRV89" s="209"/>
      <c r="PRW89" s="209"/>
      <c r="PRX89" s="209"/>
      <c r="PRY89" s="209"/>
      <c r="PRZ89" s="209"/>
      <c r="PSA89" s="209"/>
      <c r="PSB89" s="209"/>
      <c r="PSC89" s="209"/>
      <c r="PSD89" s="209"/>
      <c r="PSE89" s="209"/>
      <c r="PSF89" s="209"/>
      <c r="PSG89" s="209"/>
      <c r="PSH89" s="209"/>
      <c r="PSI89" s="209"/>
      <c r="PSJ89" s="209"/>
      <c r="PSK89" s="209"/>
      <c r="PSL89" s="209"/>
      <c r="PSM89" s="209"/>
      <c r="PSN89" s="209"/>
      <c r="PSO89" s="209"/>
      <c r="PSP89" s="209"/>
      <c r="PSQ89" s="209"/>
      <c r="PSR89" s="209"/>
      <c r="PSS89" s="209"/>
      <c r="PST89" s="209"/>
      <c r="PSU89" s="209"/>
      <c r="PSV89" s="209"/>
      <c r="PSW89" s="209"/>
      <c r="PSX89" s="209"/>
      <c r="PSY89" s="209"/>
      <c r="PSZ89" s="209"/>
      <c r="PTA89" s="209"/>
      <c r="PTB89" s="209"/>
      <c r="PTC89" s="209"/>
      <c r="PTD89" s="209"/>
      <c r="PTE89" s="209"/>
      <c r="PTF89" s="209"/>
      <c r="PTG89" s="209"/>
      <c r="PTH89" s="209"/>
      <c r="PTI89" s="209"/>
      <c r="PTJ89" s="209"/>
      <c r="PTK89" s="209"/>
      <c r="PTL89" s="209"/>
      <c r="PTM89" s="209"/>
      <c r="PTN89" s="209"/>
      <c r="PTO89" s="209"/>
      <c r="PTP89" s="209"/>
      <c r="PTQ89" s="209"/>
      <c r="PTR89" s="209"/>
      <c r="PTS89" s="209"/>
      <c r="PTT89" s="209"/>
      <c r="PTU89" s="209"/>
      <c r="PTV89" s="209"/>
      <c r="PTW89" s="209"/>
      <c r="PTX89" s="209"/>
      <c r="PTY89" s="209"/>
      <c r="PTZ89" s="209"/>
      <c r="PUA89" s="209"/>
      <c r="PUB89" s="209"/>
      <c r="PUC89" s="209"/>
      <c r="PUD89" s="209"/>
      <c r="PUE89" s="209"/>
      <c r="PUF89" s="209"/>
      <c r="PUG89" s="209"/>
      <c r="PUH89" s="209"/>
      <c r="PUI89" s="209"/>
      <c r="PUJ89" s="209"/>
      <c r="PUK89" s="209"/>
      <c r="PUL89" s="209"/>
      <c r="PUM89" s="209"/>
      <c r="PUN89" s="209"/>
      <c r="PUO89" s="209"/>
      <c r="PUP89" s="209"/>
      <c r="PUQ89" s="209"/>
      <c r="PUR89" s="209"/>
      <c r="PUS89" s="209"/>
      <c r="PUT89" s="209"/>
      <c r="PUU89" s="209"/>
      <c r="PUV89" s="209"/>
      <c r="PUW89" s="209"/>
      <c r="PUX89" s="209"/>
      <c r="PUY89" s="209"/>
      <c r="PUZ89" s="209"/>
      <c r="PVA89" s="209"/>
      <c r="PVB89" s="209"/>
      <c r="PVC89" s="209"/>
      <c r="PVD89" s="209"/>
      <c r="PVE89" s="209"/>
      <c r="PVF89" s="209"/>
      <c r="PVG89" s="209"/>
      <c r="PVH89" s="209"/>
      <c r="PVI89" s="209"/>
      <c r="PVJ89" s="209"/>
      <c r="PVK89" s="209"/>
      <c r="PVL89" s="209"/>
      <c r="PVM89" s="209"/>
      <c r="PVN89" s="209"/>
      <c r="PVO89" s="209"/>
      <c r="PVP89" s="209"/>
      <c r="PVQ89" s="209"/>
      <c r="PVR89" s="209"/>
      <c r="PVS89" s="209"/>
      <c r="PVT89" s="209"/>
      <c r="PVU89" s="209"/>
      <c r="PVV89" s="209"/>
      <c r="PVW89" s="209"/>
      <c r="PVX89" s="209"/>
      <c r="PVY89" s="209"/>
      <c r="PVZ89" s="209"/>
      <c r="PWA89" s="209"/>
      <c r="PWB89" s="209"/>
      <c r="PWC89" s="209"/>
      <c r="PWD89" s="209"/>
      <c r="PWE89" s="209"/>
      <c r="PWF89" s="209"/>
      <c r="PWG89" s="209"/>
      <c r="PWH89" s="209"/>
      <c r="PWI89" s="209"/>
      <c r="PWJ89" s="209"/>
      <c r="PWK89" s="209"/>
      <c r="PWL89" s="209"/>
      <c r="PWM89" s="209"/>
      <c r="PWN89" s="209"/>
      <c r="PWO89" s="209"/>
      <c r="PWP89" s="209"/>
      <c r="PWQ89" s="209"/>
      <c r="PWR89" s="209"/>
      <c r="PWS89" s="209"/>
      <c r="PWT89" s="209"/>
      <c r="PWU89" s="209"/>
      <c r="PWV89" s="209"/>
      <c r="PWW89" s="209"/>
      <c r="PWX89" s="209"/>
      <c r="PWY89" s="209"/>
      <c r="PWZ89" s="209"/>
      <c r="PXA89" s="209"/>
      <c r="PXB89" s="209"/>
      <c r="PXC89" s="209"/>
      <c r="PXD89" s="209"/>
      <c r="PXE89" s="209"/>
      <c r="PXF89" s="209"/>
      <c r="PXG89" s="209"/>
      <c r="PXH89" s="209"/>
      <c r="PXI89" s="209"/>
      <c r="PXJ89" s="209"/>
      <c r="PXK89" s="209"/>
      <c r="PXL89" s="209"/>
      <c r="PXM89" s="209"/>
      <c r="PXN89" s="209"/>
      <c r="PXO89" s="209"/>
      <c r="PXP89" s="209"/>
      <c r="PXQ89" s="209"/>
      <c r="PXR89" s="209"/>
      <c r="PXS89" s="209"/>
      <c r="PXT89" s="209"/>
      <c r="PXU89" s="209"/>
      <c r="PXV89" s="209"/>
      <c r="PXW89" s="209"/>
      <c r="PXX89" s="209"/>
      <c r="PXY89" s="209"/>
      <c r="PXZ89" s="209"/>
      <c r="PYA89" s="209"/>
      <c r="PYB89" s="209"/>
      <c r="PYC89" s="209"/>
      <c r="PYD89" s="209"/>
      <c r="PYE89" s="209"/>
      <c r="PYF89" s="209"/>
      <c r="PYG89" s="209"/>
      <c r="PYH89" s="209"/>
      <c r="PYI89" s="209"/>
      <c r="PYJ89" s="209"/>
      <c r="PYK89" s="209"/>
      <c r="PYL89" s="209"/>
      <c r="PYM89" s="209"/>
      <c r="PYN89" s="209"/>
      <c r="PYO89" s="209"/>
      <c r="PYP89" s="209"/>
      <c r="PYQ89" s="209"/>
      <c r="PYR89" s="209"/>
      <c r="PYS89" s="209"/>
      <c r="PYT89" s="209"/>
      <c r="PYU89" s="209"/>
      <c r="PYV89" s="209"/>
      <c r="PYW89" s="209"/>
      <c r="PYX89" s="209"/>
      <c r="PYY89" s="209"/>
      <c r="PYZ89" s="209"/>
      <c r="PZA89" s="209"/>
      <c r="PZB89" s="209"/>
      <c r="PZC89" s="209"/>
      <c r="PZD89" s="209"/>
      <c r="PZE89" s="209"/>
      <c r="PZF89" s="209"/>
      <c r="PZG89" s="209"/>
      <c r="PZH89" s="209"/>
      <c r="PZI89" s="209"/>
      <c r="PZJ89" s="209"/>
      <c r="PZK89" s="209"/>
      <c r="PZL89" s="209"/>
      <c r="PZM89" s="209"/>
      <c r="PZN89" s="209"/>
      <c r="PZO89" s="209"/>
      <c r="PZP89" s="209"/>
      <c r="PZQ89" s="209"/>
      <c r="PZR89" s="209"/>
      <c r="PZS89" s="209"/>
      <c r="PZT89" s="209"/>
      <c r="PZU89" s="209"/>
      <c r="PZV89" s="209"/>
      <c r="PZW89" s="209"/>
      <c r="PZX89" s="209"/>
      <c r="PZY89" s="209"/>
      <c r="PZZ89" s="209"/>
      <c r="QAA89" s="209"/>
      <c r="QAB89" s="209"/>
      <c r="QAC89" s="209"/>
      <c r="QAD89" s="209"/>
      <c r="QAE89" s="209"/>
      <c r="QAF89" s="209"/>
      <c r="QAG89" s="209"/>
      <c r="QAH89" s="209"/>
      <c r="QAI89" s="209"/>
      <c r="QAJ89" s="209"/>
      <c r="QAK89" s="209"/>
      <c r="QAL89" s="209"/>
      <c r="QAM89" s="209"/>
      <c r="QAN89" s="209"/>
      <c r="QAO89" s="209"/>
      <c r="QAP89" s="209"/>
      <c r="QAQ89" s="209"/>
      <c r="QAR89" s="209"/>
      <c r="QAS89" s="209"/>
      <c r="QAT89" s="209"/>
      <c r="QAU89" s="209"/>
      <c r="QAV89" s="209"/>
      <c r="QAW89" s="209"/>
      <c r="QAX89" s="209"/>
      <c r="QAY89" s="209"/>
      <c r="QAZ89" s="209"/>
      <c r="QBA89" s="209"/>
      <c r="QBB89" s="209"/>
      <c r="QBC89" s="209"/>
      <c r="QBD89" s="209"/>
      <c r="QBE89" s="209"/>
      <c r="QBF89" s="209"/>
      <c r="QBG89" s="209"/>
      <c r="QBH89" s="209"/>
      <c r="QBI89" s="209"/>
      <c r="QBJ89" s="209"/>
      <c r="QBK89" s="209"/>
      <c r="QBL89" s="209"/>
      <c r="QBM89" s="209"/>
      <c r="QBN89" s="209"/>
      <c r="QBO89" s="209"/>
      <c r="QBP89" s="209"/>
      <c r="QBQ89" s="209"/>
      <c r="QBR89" s="209"/>
      <c r="QBS89" s="209"/>
      <c r="QBT89" s="209"/>
      <c r="QBU89" s="209"/>
      <c r="QBV89" s="209"/>
      <c r="QBW89" s="209"/>
      <c r="QBX89" s="209"/>
      <c r="QBY89" s="209"/>
      <c r="QBZ89" s="209"/>
      <c r="QCA89" s="209"/>
      <c r="QCB89" s="209"/>
      <c r="QCC89" s="209"/>
      <c r="QCD89" s="209"/>
      <c r="QCE89" s="209"/>
      <c r="QCF89" s="209"/>
      <c r="QCG89" s="209"/>
      <c r="QCH89" s="209"/>
      <c r="QCI89" s="209"/>
      <c r="QCJ89" s="209"/>
      <c r="QCK89" s="209"/>
      <c r="QCL89" s="209"/>
      <c r="QCM89" s="209"/>
      <c r="QCN89" s="209"/>
      <c r="QCO89" s="209"/>
      <c r="QCP89" s="209"/>
      <c r="QCQ89" s="209"/>
      <c r="QCR89" s="209"/>
      <c r="QCS89" s="209"/>
      <c r="QCT89" s="209"/>
      <c r="QCU89" s="209"/>
      <c r="QCV89" s="209"/>
      <c r="QCW89" s="209"/>
      <c r="QCX89" s="209"/>
      <c r="QCY89" s="209"/>
      <c r="QCZ89" s="209"/>
      <c r="QDA89" s="209"/>
      <c r="QDB89" s="209"/>
      <c r="QDC89" s="209"/>
      <c r="QDD89" s="209"/>
      <c r="QDE89" s="209"/>
      <c r="QDF89" s="209"/>
      <c r="QDG89" s="209"/>
      <c r="QDH89" s="209"/>
      <c r="QDI89" s="209"/>
      <c r="QDJ89" s="209"/>
      <c r="QDK89" s="209"/>
      <c r="QDL89" s="209"/>
      <c r="QDM89" s="209"/>
      <c r="QDN89" s="209"/>
      <c r="QDO89" s="209"/>
      <c r="QDP89" s="209"/>
      <c r="QDQ89" s="209"/>
      <c r="QDR89" s="209"/>
      <c r="QDS89" s="209"/>
      <c r="QDT89" s="209"/>
      <c r="QDU89" s="209"/>
      <c r="QDV89" s="209"/>
      <c r="QDW89" s="209"/>
      <c r="QDX89" s="209"/>
      <c r="QDY89" s="209"/>
      <c r="QDZ89" s="209"/>
      <c r="QEA89" s="209"/>
      <c r="QEB89" s="209"/>
      <c r="QEC89" s="209"/>
      <c r="QED89" s="209"/>
      <c r="QEE89" s="209"/>
      <c r="QEF89" s="209"/>
      <c r="QEG89" s="209"/>
      <c r="QEH89" s="209"/>
      <c r="QEI89" s="209"/>
      <c r="QEJ89" s="209"/>
      <c r="QEK89" s="209"/>
      <c r="QEL89" s="209"/>
      <c r="QEM89" s="209"/>
      <c r="QEN89" s="209"/>
      <c r="QEO89" s="209"/>
      <c r="QEP89" s="209"/>
      <c r="QEQ89" s="209"/>
      <c r="QER89" s="209"/>
      <c r="QES89" s="209"/>
      <c r="QET89" s="209"/>
      <c r="QEU89" s="209"/>
      <c r="QEV89" s="209"/>
      <c r="QEW89" s="209"/>
      <c r="QEX89" s="209"/>
      <c r="QEY89" s="209"/>
      <c r="QEZ89" s="209"/>
      <c r="QFA89" s="209"/>
      <c r="QFB89" s="209"/>
      <c r="QFC89" s="209"/>
      <c r="QFD89" s="209"/>
      <c r="QFE89" s="209"/>
      <c r="QFF89" s="209"/>
      <c r="QFG89" s="209"/>
      <c r="QFH89" s="209"/>
      <c r="QFI89" s="209"/>
      <c r="QFJ89" s="209"/>
      <c r="QFK89" s="209"/>
      <c r="QFL89" s="209"/>
      <c r="QFM89" s="209"/>
      <c r="QFN89" s="209"/>
      <c r="QFO89" s="209"/>
      <c r="QFP89" s="209"/>
      <c r="QFQ89" s="209"/>
      <c r="QFR89" s="209"/>
      <c r="QFS89" s="209"/>
      <c r="QFT89" s="209"/>
      <c r="QFU89" s="209"/>
      <c r="QFV89" s="209"/>
      <c r="QFW89" s="209"/>
      <c r="QFX89" s="209"/>
      <c r="QFY89" s="209"/>
      <c r="QFZ89" s="209"/>
      <c r="QGA89" s="209"/>
      <c r="QGB89" s="209"/>
      <c r="QGC89" s="209"/>
      <c r="QGD89" s="209"/>
      <c r="QGE89" s="209"/>
      <c r="QGF89" s="209"/>
      <c r="QGG89" s="209"/>
      <c r="QGH89" s="209"/>
      <c r="QGI89" s="209"/>
      <c r="QGJ89" s="209"/>
      <c r="QGK89" s="209"/>
      <c r="QGL89" s="209"/>
      <c r="QGM89" s="209"/>
      <c r="QGN89" s="209"/>
      <c r="QGO89" s="209"/>
      <c r="QGP89" s="209"/>
      <c r="QGQ89" s="209"/>
      <c r="QGR89" s="209"/>
      <c r="QGS89" s="209"/>
      <c r="QGT89" s="209"/>
      <c r="QGU89" s="209"/>
      <c r="QGV89" s="209"/>
      <c r="QGW89" s="209"/>
      <c r="QGX89" s="209"/>
      <c r="QGY89" s="209"/>
      <c r="QGZ89" s="209"/>
      <c r="QHA89" s="209"/>
      <c r="QHB89" s="209"/>
      <c r="QHC89" s="209"/>
      <c r="QHD89" s="209"/>
      <c r="QHE89" s="209"/>
      <c r="QHF89" s="209"/>
      <c r="QHG89" s="209"/>
      <c r="QHH89" s="209"/>
      <c r="QHI89" s="209"/>
      <c r="QHJ89" s="209"/>
      <c r="QHK89" s="209"/>
      <c r="QHL89" s="209"/>
      <c r="QHM89" s="209"/>
      <c r="QHN89" s="209"/>
      <c r="QHO89" s="209"/>
      <c r="QHP89" s="209"/>
      <c r="QHQ89" s="209"/>
      <c r="QHR89" s="209"/>
      <c r="QHS89" s="209"/>
      <c r="QHT89" s="209"/>
      <c r="QHU89" s="209"/>
      <c r="QHV89" s="209"/>
      <c r="QHW89" s="209"/>
      <c r="QHX89" s="209"/>
      <c r="QHY89" s="209"/>
      <c r="QHZ89" s="209"/>
      <c r="QIA89" s="209"/>
      <c r="QIB89" s="209"/>
      <c r="QIC89" s="209"/>
      <c r="QID89" s="209"/>
      <c r="QIE89" s="209"/>
      <c r="QIF89" s="209"/>
      <c r="QIG89" s="209"/>
      <c r="QIH89" s="209"/>
      <c r="QII89" s="209"/>
      <c r="QIJ89" s="209"/>
      <c r="QIK89" s="209"/>
      <c r="QIL89" s="209"/>
      <c r="QIM89" s="209"/>
      <c r="QIN89" s="209"/>
      <c r="QIO89" s="209"/>
      <c r="QIP89" s="209"/>
      <c r="QIQ89" s="209"/>
      <c r="QIR89" s="209"/>
      <c r="QIS89" s="209"/>
      <c r="QIT89" s="209"/>
      <c r="QIU89" s="209"/>
      <c r="QIV89" s="209"/>
      <c r="QIW89" s="209"/>
      <c r="QIX89" s="209"/>
      <c r="QIY89" s="209"/>
      <c r="QIZ89" s="209"/>
      <c r="QJA89" s="209"/>
      <c r="QJB89" s="209"/>
      <c r="QJC89" s="209"/>
      <c r="QJD89" s="209"/>
      <c r="QJE89" s="209"/>
      <c r="QJF89" s="209"/>
      <c r="QJG89" s="209"/>
      <c r="QJH89" s="209"/>
      <c r="QJI89" s="209"/>
      <c r="QJJ89" s="209"/>
      <c r="QJK89" s="209"/>
      <c r="QJL89" s="209"/>
      <c r="QJM89" s="209"/>
      <c r="QJN89" s="209"/>
      <c r="QJO89" s="209"/>
      <c r="QJP89" s="209"/>
      <c r="QJQ89" s="209"/>
      <c r="QJR89" s="209"/>
      <c r="QJS89" s="209"/>
      <c r="QJT89" s="209"/>
      <c r="QJU89" s="209"/>
      <c r="QJV89" s="209"/>
      <c r="QJW89" s="209"/>
      <c r="QJX89" s="209"/>
      <c r="QJY89" s="209"/>
      <c r="QJZ89" s="209"/>
      <c r="QKA89" s="209"/>
      <c r="QKB89" s="209"/>
      <c r="QKC89" s="209"/>
      <c r="QKD89" s="209"/>
      <c r="QKE89" s="209"/>
      <c r="QKF89" s="209"/>
      <c r="QKG89" s="209"/>
      <c r="QKH89" s="209"/>
      <c r="QKI89" s="209"/>
      <c r="QKJ89" s="209"/>
      <c r="QKK89" s="209"/>
      <c r="QKL89" s="209"/>
      <c r="QKM89" s="209"/>
      <c r="QKN89" s="209"/>
      <c r="QKO89" s="209"/>
      <c r="QKP89" s="209"/>
      <c r="QKQ89" s="209"/>
      <c r="QKR89" s="209"/>
      <c r="QKS89" s="209"/>
      <c r="QKT89" s="209"/>
      <c r="QKU89" s="209"/>
      <c r="QKV89" s="209"/>
      <c r="QKW89" s="209"/>
      <c r="QKX89" s="209"/>
      <c r="QKY89" s="209"/>
      <c r="QKZ89" s="209"/>
      <c r="QLA89" s="209"/>
      <c r="QLB89" s="209"/>
      <c r="QLC89" s="209"/>
      <c r="QLD89" s="209"/>
      <c r="QLE89" s="209"/>
      <c r="QLF89" s="209"/>
      <c r="QLG89" s="209"/>
      <c r="QLH89" s="209"/>
      <c r="QLI89" s="209"/>
      <c r="QLJ89" s="209"/>
      <c r="QLK89" s="209"/>
      <c r="QLL89" s="209"/>
      <c r="QLM89" s="209"/>
      <c r="QLN89" s="209"/>
      <c r="QLO89" s="209"/>
      <c r="QLP89" s="209"/>
      <c r="QLQ89" s="209"/>
      <c r="QLR89" s="209"/>
      <c r="QLS89" s="209"/>
      <c r="QLT89" s="209"/>
      <c r="QLU89" s="209"/>
      <c r="QLV89" s="209"/>
      <c r="QLW89" s="209"/>
      <c r="QLX89" s="209"/>
      <c r="QLY89" s="209"/>
      <c r="QLZ89" s="209"/>
      <c r="QMA89" s="209"/>
      <c r="QMB89" s="209"/>
      <c r="QMC89" s="209"/>
      <c r="QMD89" s="209"/>
      <c r="QME89" s="209"/>
      <c r="QMF89" s="209"/>
      <c r="QMG89" s="209"/>
      <c r="QMH89" s="209"/>
      <c r="QMI89" s="209"/>
      <c r="QMJ89" s="209"/>
      <c r="QMK89" s="209"/>
      <c r="QML89" s="209"/>
      <c r="QMM89" s="209"/>
      <c r="QMN89" s="209"/>
      <c r="QMO89" s="209"/>
      <c r="QMP89" s="209"/>
      <c r="QMQ89" s="209"/>
      <c r="QMR89" s="209"/>
      <c r="QMS89" s="209"/>
      <c r="QMT89" s="209"/>
      <c r="QMU89" s="209"/>
      <c r="QMV89" s="209"/>
      <c r="QMW89" s="209"/>
      <c r="QMX89" s="209"/>
      <c r="QMY89" s="209"/>
      <c r="QMZ89" s="209"/>
      <c r="QNA89" s="209"/>
      <c r="QNB89" s="209"/>
      <c r="QNC89" s="209"/>
      <c r="QND89" s="209"/>
      <c r="QNE89" s="209"/>
      <c r="QNF89" s="209"/>
      <c r="QNG89" s="209"/>
      <c r="QNH89" s="209"/>
      <c r="QNI89" s="209"/>
      <c r="QNJ89" s="209"/>
      <c r="QNK89" s="209"/>
      <c r="QNL89" s="209"/>
      <c r="QNM89" s="209"/>
      <c r="QNN89" s="209"/>
      <c r="QNO89" s="209"/>
      <c r="QNP89" s="209"/>
      <c r="QNQ89" s="209"/>
      <c r="QNR89" s="209"/>
      <c r="QNS89" s="209"/>
      <c r="QNT89" s="209"/>
      <c r="QNU89" s="209"/>
      <c r="QNV89" s="209"/>
      <c r="QNW89" s="209"/>
      <c r="QNX89" s="209"/>
      <c r="QNY89" s="209"/>
      <c r="QNZ89" s="209"/>
      <c r="QOA89" s="209"/>
      <c r="QOB89" s="209"/>
      <c r="QOC89" s="209"/>
      <c r="QOD89" s="209"/>
      <c r="QOE89" s="209"/>
      <c r="QOF89" s="209"/>
      <c r="QOG89" s="209"/>
      <c r="QOH89" s="209"/>
      <c r="QOI89" s="209"/>
      <c r="QOJ89" s="209"/>
      <c r="QOK89" s="209"/>
      <c r="QOL89" s="209"/>
      <c r="QOM89" s="209"/>
      <c r="QON89" s="209"/>
      <c r="QOO89" s="209"/>
      <c r="QOP89" s="209"/>
      <c r="QOQ89" s="209"/>
      <c r="QOR89" s="209"/>
      <c r="QOS89" s="209"/>
      <c r="QOT89" s="209"/>
      <c r="QOU89" s="209"/>
      <c r="QOV89" s="209"/>
      <c r="QOW89" s="209"/>
      <c r="QOX89" s="209"/>
      <c r="QOY89" s="209"/>
      <c r="QOZ89" s="209"/>
      <c r="QPA89" s="209"/>
      <c r="QPB89" s="209"/>
      <c r="QPC89" s="209"/>
      <c r="QPD89" s="209"/>
      <c r="QPE89" s="209"/>
      <c r="QPF89" s="209"/>
      <c r="QPG89" s="209"/>
      <c r="QPH89" s="209"/>
      <c r="QPI89" s="209"/>
      <c r="QPJ89" s="209"/>
      <c r="QPK89" s="209"/>
      <c r="QPL89" s="209"/>
      <c r="QPM89" s="209"/>
      <c r="QPN89" s="209"/>
      <c r="QPO89" s="209"/>
      <c r="QPP89" s="209"/>
      <c r="QPQ89" s="209"/>
      <c r="QPR89" s="209"/>
      <c r="QPS89" s="209"/>
      <c r="QPT89" s="209"/>
      <c r="QPU89" s="209"/>
      <c r="QPV89" s="209"/>
      <c r="QPW89" s="209"/>
      <c r="QPX89" s="209"/>
      <c r="QPY89" s="209"/>
      <c r="QPZ89" s="209"/>
      <c r="QQA89" s="209"/>
      <c r="QQB89" s="209"/>
      <c r="QQC89" s="209"/>
      <c r="QQD89" s="209"/>
      <c r="QQE89" s="209"/>
      <c r="QQF89" s="209"/>
      <c r="QQG89" s="209"/>
      <c r="QQH89" s="209"/>
      <c r="QQI89" s="209"/>
      <c r="QQJ89" s="209"/>
      <c r="QQK89" s="209"/>
      <c r="QQL89" s="209"/>
      <c r="QQM89" s="209"/>
      <c r="QQN89" s="209"/>
      <c r="QQO89" s="209"/>
      <c r="QQP89" s="209"/>
      <c r="QQQ89" s="209"/>
      <c r="QQR89" s="209"/>
      <c r="QQS89" s="209"/>
      <c r="QQT89" s="209"/>
      <c r="QQU89" s="209"/>
      <c r="QQV89" s="209"/>
      <c r="QQW89" s="209"/>
      <c r="QQX89" s="209"/>
      <c r="QQY89" s="209"/>
      <c r="QQZ89" s="209"/>
      <c r="QRA89" s="209"/>
      <c r="QRB89" s="209"/>
      <c r="QRC89" s="209"/>
      <c r="QRD89" s="209"/>
      <c r="QRE89" s="209"/>
      <c r="QRF89" s="209"/>
      <c r="QRG89" s="209"/>
      <c r="QRH89" s="209"/>
      <c r="QRI89" s="209"/>
      <c r="QRJ89" s="209"/>
      <c r="QRK89" s="209"/>
      <c r="QRL89" s="209"/>
      <c r="QRM89" s="209"/>
      <c r="QRN89" s="209"/>
      <c r="QRO89" s="209"/>
      <c r="QRP89" s="209"/>
      <c r="QRQ89" s="209"/>
      <c r="QRR89" s="209"/>
      <c r="QRS89" s="209"/>
      <c r="QRT89" s="209"/>
      <c r="QRU89" s="209"/>
      <c r="QRV89" s="209"/>
      <c r="QRW89" s="209"/>
      <c r="QRX89" s="209"/>
      <c r="QRY89" s="209"/>
      <c r="QRZ89" s="209"/>
      <c r="QSA89" s="209"/>
      <c r="QSB89" s="209"/>
      <c r="QSC89" s="209"/>
      <c r="QSD89" s="209"/>
      <c r="QSE89" s="209"/>
      <c r="QSF89" s="209"/>
      <c r="QSG89" s="209"/>
      <c r="QSH89" s="209"/>
      <c r="QSI89" s="209"/>
      <c r="QSJ89" s="209"/>
      <c r="QSK89" s="209"/>
      <c r="QSL89" s="209"/>
      <c r="QSM89" s="209"/>
      <c r="QSN89" s="209"/>
      <c r="QSO89" s="209"/>
      <c r="QSP89" s="209"/>
      <c r="QSQ89" s="209"/>
      <c r="QSR89" s="209"/>
      <c r="QSS89" s="209"/>
      <c r="QST89" s="209"/>
      <c r="QSU89" s="209"/>
      <c r="QSV89" s="209"/>
      <c r="QSW89" s="209"/>
      <c r="QSX89" s="209"/>
      <c r="QSY89" s="209"/>
      <c r="QSZ89" s="209"/>
      <c r="QTA89" s="209"/>
      <c r="QTB89" s="209"/>
      <c r="QTC89" s="209"/>
      <c r="QTD89" s="209"/>
      <c r="QTE89" s="209"/>
      <c r="QTF89" s="209"/>
      <c r="QTG89" s="209"/>
      <c r="QTH89" s="209"/>
      <c r="QTI89" s="209"/>
      <c r="QTJ89" s="209"/>
      <c r="QTK89" s="209"/>
      <c r="QTL89" s="209"/>
      <c r="QTM89" s="209"/>
      <c r="QTN89" s="209"/>
      <c r="QTO89" s="209"/>
      <c r="QTP89" s="209"/>
      <c r="QTQ89" s="209"/>
      <c r="QTR89" s="209"/>
      <c r="QTS89" s="209"/>
      <c r="QTT89" s="209"/>
      <c r="QTU89" s="209"/>
      <c r="QTV89" s="209"/>
      <c r="QTW89" s="209"/>
      <c r="QTX89" s="209"/>
      <c r="QTY89" s="209"/>
      <c r="QTZ89" s="209"/>
      <c r="QUA89" s="209"/>
      <c r="QUB89" s="209"/>
      <c r="QUC89" s="209"/>
      <c r="QUD89" s="209"/>
      <c r="QUE89" s="209"/>
      <c r="QUF89" s="209"/>
      <c r="QUG89" s="209"/>
      <c r="QUH89" s="209"/>
      <c r="QUI89" s="209"/>
      <c r="QUJ89" s="209"/>
      <c r="QUK89" s="209"/>
      <c r="QUL89" s="209"/>
      <c r="QUM89" s="209"/>
      <c r="QUN89" s="209"/>
      <c r="QUO89" s="209"/>
      <c r="QUP89" s="209"/>
      <c r="QUQ89" s="209"/>
      <c r="QUR89" s="209"/>
      <c r="QUS89" s="209"/>
      <c r="QUT89" s="209"/>
      <c r="QUU89" s="209"/>
      <c r="QUV89" s="209"/>
      <c r="QUW89" s="209"/>
      <c r="QUX89" s="209"/>
      <c r="QUY89" s="209"/>
      <c r="QUZ89" s="209"/>
      <c r="QVA89" s="209"/>
      <c r="QVB89" s="209"/>
      <c r="QVC89" s="209"/>
      <c r="QVD89" s="209"/>
      <c r="QVE89" s="209"/>
      <c r="QVF89" s="209"/>
      <c r="QVG89" s="209"/>
      <c r="QVH89" s="209"/>
      <c r="QVI89" s="209"/>
      <c r="QVJ89" s="209"/>
      <c r="QVK89" s="209"/>
      <c r="QVL89" s="209"/>
      <c r="QVM89" s="209"/>
      <c r="QVN89" s="209"/>
      <c r="QVO89" s="209"/>
      <c r="QVP89" s="209"/>
      <c r="QVQ89" s="209"/>
      <c r="QVR89" s="209"/>
      <c r="QVS89" s="209"/>
      <c r="QVT89" s="209"/>
      <c r="QVU89" s="209"/>
      <c r="QVV89" s="209"/>
      <c r="QVW89" s="209"/>
      <c r="QVX89" s="209"/>
      <c r="QVY89" s="209"/>
      <c r="QVZ89" s="209"/>
      <c r="QWA89" s="209"/>
      <c r="QWB89" s="209"/>
      <c r="QWC89" s="209"/>
      <c r="QWD89" s="209"/>
      <c r="QWE89" s="209"/>
      <c r="QWF89" s="209"/>
      <c r="QWG89" s="209"/>
      <c r="QWH89" s="209"/>
      <c r="QWI89" s="209"/>
      <c r="QWJ89" s="209"/>
      <c r="QWK89" s="209"/>
      <c r="QWL89" s="209"/>
      <c r="QWM89" s="209"/>
      <c r="QWN89" s="209"/>
      <c r="QWO89" s="209"/>
      <c r="QWP89" s="209"/>
      <c r="QWQ89" s="209"/>
      <c r="QWR89" s="209"/>
      <c r="QWS89" s="209"/>
      <c r="QWT89" s="209"/>
      <c r="QWU89" s="209"/>
      <c r="QWV89" s="209"/>
      <c r="QWW89" s="209"/>
      <c r="QWX89" s="209"/>
      <c r="QWY89" s="209"/>
      <c r="QWZ89" s="209"/>
      <c r="QXA89" s="209"/>
      <c r="QXB89" s="209"/>
      <c r="QXC89" s="209"/>
      <c r="QXD89" s="209"/>
      <c r="QXE89" s="209"/>
      <c r="QXF89" s="209"/>
      <c r="QXG89" s="209"/>
      <c r="QXH89" s="209"/>
      <c r="QXI89" s="209"/>
      <c r="QXJ89" s="209"/>
      <c r="QXK89" s="209"/>
      <c r="QXL89" s="209"/>
      <c r="QXM89" s="209"/>
      <c r="QXN89" s="209"/>
      <c r="QXO89" s="209"/>
      <c r="QXP89" s="209"/>
      <c r="QXQ89" s="209"/>
      <c r="QXR89" s="209"/>
      <c r="QXS89" s="209"/>
      <c r="QXT89" s="209"/>
      <c r="QXU89" s="209"/>
      <c r="QXV89" s="209"/>
      <c r="QXW89" s="209"/>
      <c r="QXX89" s="209"/>
      <c r="QXY89" s="209"/>
      <c r="QXZ89" s="209"/>
      <c r="QYA89" s="209"/>
      <c r="QYB89" s="209"/>
      <c r="QYC89" s="209"/>
      <c r="QYD89" s="209"/>
      <c r="QYE89" s="209"/>
      <c r="QYF89" s="209"/>
      <c r="QYG89" s="209"/>
      <c r="QYH89" s="209"/>
      <c r="QYI89" s="209"/>
      <c r="QYJ89" s="209"/>
      <c r="QYK89" s="209"/>
      <c r="QYL89" s="209"/>
      <c r="QYM89" s="209"/>
      <c r="QYN89" s="209"/>
      <c r="QYO89" s="209"/>
      <c r="QYP89" s="209"/>
      <c r="QYQ89" s="209"/>
      <c r="QYR89" s="209"/>
      <c r="QYS89" s="209"/>
      <c r="QYT89" s="209"/>
      <c r="QYU89" s="209"/>
      <c r="QYV89" s="209"/>
      <c r="QYW89" s="209"/>
      <c r="QYX89" s="209"/>
      <c r="QYY89" s="209"/>
      <c r="QYZ89" s="209"/>
      <c r="QZA89" s="209"/>
      <c r="QZB89" s="209"/>
      <c r="QZC89" s="209"/>
      <c r="QZD89" s="209"/>
      <c r="QZE89" s="209"/>
      <c r="QZF89" s="209"/>
      <c r="QZG89" s="209"/>
      <c r="QZH89" s="209"/>
      <c r="QZI89" s="209"/>
      <c r="QZJ89" s="209"/>
      <c r="QZK89" s="209"/>
      <c r="QZL89" s="209"/>
      <c r="QZM89" s="209"/>
      <c r="QZN89" s="209"/>
      <c r="QZO89" s="209"/>
      <c r="QZP89" s="209"/>
      <c r="QZQ89" s="209"/>
      <c r="QZR89" s="209"/>
      <c r="QZS89" s="209"/>
      <c r="QZT89" s="209"/>
      <c r="QZU89" s="209"/>
      <c r="QZV89" s="209"/>
      <c r="QZW89" s="209"/>
      <c r="QZX89" s="209"/>
      <c r="QZY89" s="209"/>
      <c r="QZZ89" s="209"/>
      <c r="RAA89" s="209"/>
      <c r="RAB89" s="209"/>
      <c r="RAC89" s="209"/>
      <c r="RAD89" s="209"/>
      <c r="RAE89" s="209"/>
      <c r="RAF89" s="209"/>
      <c r="RAG89" s="209"/>
      <c r="RAH89" s="209"/>
      <c r="RAI89" s="209"/>
      <c r="RAJ89" s="209"/>
      <c r="RAK89" s="209"/>
      <c r="RAL89" s="209"/>
      <c r="RAM89" s="209"/>
      <c r="RAN89" s="209"/>
      <c r="RAO89" s="209"/>
      <c r="RAP89" s="209"/>
      <c r="RAQ89" s="209"/>
      <c r="RAR89" s="209"/>
      <c r="RAS89" s="209"/>
      <c r="RAT89" s="209"/>
      <c r="RAU89" s="209"/>
      <c r="RAV89" s="209"/>
      <c r="RAW89" s="209"/>
      <c r="RAX89" s="209"/>
      <c r="RAY89" s="209"/>
      <c r="RAZ89" s="209"/>
      <c r="RBA89" s="209"/>
      <c r="RBB89" s="209"/>
      <c r="RBC89" s="209"/>
      <c r="RBD89" s="209"/>
      <c r="RBE89" s="209"/>
      <c r="RBF89" s="209"/>
      <c r="RBG89" s="209"/>
      <c r="RBH89" s="209"/>
      <c r="RBI89" s="209"/>
      <c r="RBJ89" s="209"/>
      <c r="RBK89" s="209"/>
      <c r="RBL89" s="209"/>
      <c r="RBM89" s="209"/>
      <c r="RBN89" s="209"/>
      <c r="RBO89" s="209"/>
      <c r="RBP89" s="209"/>
      <c r="RBQ89" s="209"/>
      <c r="RBR89" s="209"/>
      <c r="RBS89" s="209"/>
      <c r="RBT89" s="209"/>
      <c r="RBU89" s="209"/>
      <c r="RBV89" s="209"/>
      <c r="RBW89" s="209"/>
      <c r="RBX89" s="209"/>
      <c r="RBY89" s="209"/>
      <c r="RBZ89" s="209"/>
      <c r="RCA89" s="209"/>
      <c r="RCB89" s="209"/>
      <c r="RCC89" s="209"/>
      <c r="RCD89" s="209"/>
      <c r="RCE89" s="209"/>
      <c r="RCF89" s="209"/>
      <c r="RCG89" s="209"/>
      <c r="RCH89" s="209"/>
      <c r="RCI89" s="209"/>
      <c r="RCJ89" s="209"/>
      <c r="RCK89" s="209"/>
      <c r="RCL89" s="209"/>
      <c r="RCM89" s="209"/>
      <c r="RCN89" s="209"/>
      <c r="RCO89" s="209"/>
      <c r="RCP89" s="209"/>
      <c r="RCQ89" s="209"/>
      <c r="RCR89" s="209"/>
      <c r="RCS89" s="209"/>
      <c r="RCT89" s="209"/>
      <c r="RCU89" s="209"/>
      <c r="RCV89" s="209"/>
      <c r="RCW89" s="209"/>
      <c r="RCX89" s="209"/>
      <c r="RCY89" s="209"/>
      <c r="RCZ89" s="209"/>
      <c r="RDA89" s="209"/>
      <c r="RDB89" s="209"/>
      <c r="RDC89" s="209"/>
      <c r="RDD89" s="209"/>
      <c r="RDE89" s="209"/>
      <c r="RDF89" s="209"/>
      <c r="RDG89" s="209"/>
      <c r="RDH89" s="209"/>
      <c r="RDI89" s="209"/>
      <c r="RDJ89" s="209"/>
      <c r="RDK89" s="209"/>
      <c r="RDL89" s="209"/>
      <c r="RDM89" s="209"/>
      <c r="RDN89" s="209"/>
      <c r="RDO89" s="209"/>
      <c r="RDP89" s="209"/>
      <c r="RDQ89" s="209"/>
      <c r="RDR89" s="209"/>
      <c r="RDS89" s="209"/>
      <c r="RDT89" s="209"/>
      <c r="RDU89" s="209"/>
      <c r="RDV89" s="209"/>
      <c r="RDW89" s="209"/>
      <c r="RDX89" s="209"/>
      <c r="RDY89" s="209"/>
      <c r="RDZ89" s="209"/>
      <c r="REA89" s="209"/>
      <c r="REB89" s="209"/>
      <c r="REC89" s="209"/>
      <c r="RED89" s="209"/>
      <c r="REE89" s="209"/>
      <c r="REF89" s="209"/>
      <c r="REG89" s="209"/>
      <c r="REH89" s="209"/>
      <c r="REI89" s="209"/>
      <c r="REJ89" s="209"/>
      <c r="REK89" s="209"/>
      <c r="REL89" s="209"/>
      <c r="REM89" s="209"/>
      <c r="REN89" s="209"/>
      <c r="REO89" s="209"/>
      <c r="REP89" s="209"/>
      <c r="REQ89" s="209"/>
      <c r="RER89" s="209"/>
      <c r="RES89" s="209"/>
      <c r="RET89" s="209"/>
      <c r="REU89" s="209"/>
      <c r="REV89" s="209"/>
      <c r="REW89" s="209"/>
      <c r="REX89" s="209"/>
      <c r="REY89" s="209"/>
      <c r="REZ89" s="209"/>
      <c r="RFA89" s="209"/>
      <c r="RFB89" s="209"/>
      <c r="RFC89" s="209"/>
      <c r="RFD89" s="209"/>
      <c r="RFE89" s="209"/>
      <c r="RFF89" s="209"/>
      <c r="RFG89" s="209"/>
      <c r="RFH89" s="209"/>
      <c r="RFI89" s="209"/>
      <c r="RFJ89" s="209"/>
      <c r="RFK89" s="209"/>
      <c r="RFL89" s="209"/>
      <c r="RFM89" s="209"/>
      <c r="RFN89" s="209"/>
      <c r="RFO89" s="209"/>
      <c r="RFP89" s="209"/>
      <c r="RFQ89" s="209"/>
      <c r="RFR89" s="209"/>
      <c r="RFS89" s="209"/>
      <c r="RFT89" s="209"/>
      <c r="RFU89" s="209"/>
      <c r="RFV89" s="209"/>
      <c r="RFW89" s="209"/>
      <c r="RFX89" s="209"/>
      <c r="RFY89" s="209"/>
      <c r="RFZ89" s="209"/>
      <c r="RGA89" s="209"/>
      <c r="RGB89" s="209"/>
      <c r="RGC89" s="209"/>
      <c r="RGD89" s="209"/>
      <c r="RGE89" s="209"/>
      <c r="RGF89" s="209"/>
      <c r="RGG89" s="209"/>
      <c r="RGH89" s="209"/>
      <c r="RGI89" s="209"/>
      <c r="RGJ89" s="209"/>
      <c r="RGK89" s="209"/>
      <c r="RGL89" s="209"/>
      <c r="RGM89" s="209"/>
      <c r="RGN89" s="209"/>
      <c r="RGO89" s="209"/>
      <c r="RGP89" s="209"/>
      <c r="RGQ89" s="209"/>
      <c r="RGR89" s="209"/>
      <c r="RGS89" s="209"/>
      <c r="RGT89" s="209"/>
      <c r="RGU89" s="209"/>
      <c r="RGV89" s="209"/>
      <c r="RGW89" s="209"/>
      <c r="RGX89" s="209"/>
      <c r="RGY89" s="209"/>
      <c r="RGZ89" s="209"/>
      <c r="RHA89" s="209"/>
      <c r="RHB89" s="209"/>
      <c r="RHC89" s="209"/>
      <c r="RHD89" s="209"/>
      <c r="RHE89" s="209"/>
      <c r="RHF89" s="209"/>
      <c r="RHG89" s="209"/>
      <c r="RHH89" s="209"/>
      <c r="RHI89" s="209"/>
      <c r="RHJ89" s="209"/>
      <c r="RHK89" s="209"/>
      <c r="RHL89" s="209"/>
      <c r="RHM89" s="209"/>
      <c r="RHN89" s="209"/>
      <c r="RHO89" s="209"/>
      <c r="RHP89" s="209"/>
      <c r="RHQ89" s="209"/>
      <c r="RHR89" s="209"/>
      <c r="RHS89" s="209"/>
      <c r="RHT89" s="209"/>
      <c r="RHU89" s="209"/>
      <c r="RHV89" s="209"/>
      <c r="RHW89" s="209"/>
      <c r="RHX89" s="209"/>
      <c r="RHY89" s="209"/>
      <c r="RHZ89" s="209"/>
      <c r="RIA89" s="209"/>
      <c r="RIB89" s="209"/>
      <c r="RIC89" s="209"/>
      <c r="RID89" s="209"/>
      <c r="RIE89" s="209"/>
      <c r="RIF89" s="209"/>
      <c r="RIG89" s="209"/>
      <c r="RIH89" s="209"/>
      <c r="RII89" s="209"/>
      <c r="RIJ89" s="209"/>
      <c r="RIK89" s="209"/>
      <c r="RIL89" s="209"/>
      <c r="RIM89" s="209"/>
      <c r="RIN89" s="209"/>
      <c r="RIO89" s="209"/>
      <c r="RIP89" s="209"/>
      <c r="RIQ89" s="209"/>
      <c r="RIR89" s="209"/>
      <c r="RIS89" s="209"/>
      <c r="RIT89" s="209"/>
      <c r="RIU89" s="209"/>
      <c r="RIV89" s="209"/>
      <c r="RIW89" s="209"/>
      <c r="RIX89" s="209"/>
      <c r="RIY89" s="209"/>
      <c r="RIZ89" s="209"/>
      <c r="RJA89" s="209"/>
      <c r="RJB89" s="209"/>
      <c r="RJC89" s="209"/>
      <c r="RJD89" s="209"/>
      <c r="RJE89" s="209"/>
      <c r="RJF89" s="209"/>
      <c r="RJG89" s="209"/>
      <c r="RJH89" s="209"/>
      <c r="RJI89" s="209"/>
      <c r="RJJ89" s="209"/>
      <c r="RJK89" s="209"/>
      <c r="RJL89" s="209"/>
      <c r="RJM89" s="209"/>
      <c r="RJN89" s="209"/>
      <c r="RJO89" s="209"/>
      <c r="RJP89" s="209"/>
      <c r="RJQ89" s="209"/>
      <c r="RJR89" s="209"/>
      <c r="RJS89" s="209"/>
      <c r="RJT89" s="209"/>
      <c r="RJU89" s="209"/>
      <c r="RJV89" s="209"/>
      <c r="RJW89" s="209"/>
      <c r="RJX89" s="209"/>
      <c r="RJY89" s="209"/>
      <c r="RJZ89" s="209"/>
      <c r="RKA89" s="209"/>
      <c r="RKB89" s="209"/>
      <c r="RKC89" s="209"/>
      <c r="RKD89" s="209"/>
      <c r="RKE89" s="209"/>
      <c r="RKF89" s="209"/>
      <c r="RKG89" s="209"/>
      <c r="RKH89" s="209"/>
      <c r="RKI89" s="209"/>
      <c r="RKJ89" s="209"/>
      <c r="RKK89" s="209"/>
      <c r="RKL89" s="209"/>
      <c r="RKM89" s="209"/>
      <c r="RKN89" s="209"/>
      <c r="RKO89" s="209"/>
      <c r="RKP89" s="209"/>
      <c r="RKQ89" s="209"/>
      <c r="RKR89" s="209"/>
      <c r="RKS89" s="209"/>
      <c r="RKT89" s="209"/>
      <c r="RKU89" s="209"/>
      <c r="RKV89" s="209"/>
      <c r="RKW89" s="209"/>
      <c r="RKX89" s="209"/>
      <c r="RKY89" s="209"/>
      <c r="RKZ89" s="209"/>
      <c r="RLA89" s="209"/>
      <c r="RLB89" s="209"/>
      <c r="RLC89" s="209"/>
      <c r="RLD89" s="209"/>
      <c r="RLE89" s="209"/>
      <c r="RLF89" s="209"/>
      <c r="RLG89" s="209"/>
      <c r="RLH89" s="209"/>
      <c r="RLI89" s="209"/>
      <c r="RLJ89" s="209"/>
      <c r="RLK89" s="209"/>
      <c r="RLL89" s="209"/>
      <c r="RLM89" s="209"/>
      <c r="RLN89" s="209"/>
      <c r="RLO89" s="209"/>
      <c r="RLP89" s="209"/>
      <c r="RLQ89" s="209"/>
      <c r="RLR89" s="209"/>
      <c r="RLS89" s="209"/>
      <c r="RLT89" s="209"/>
      <c r="RLU89" s="209"/>
      <c r="RLV89" s="209"/>
      <c r="RLW89" s="209"/>
      <c r="RLX89" s="209"/>
      <c r="RLY89" s="209"/>
      <c r="RLZ89" s="209"/>
      <c r="RMA89" s="209"/>
      <c r="RMB89" s="209"/>
      <c r="RMC89" s="209"/>
      <c r="RMD89" s="209"/>
      <c r="RME89" s="209"/>
      <c r="RMF89" s="209"/>
      <c r="RMG89" s="209"/>
      <c r="RMH89" s="209"/>
      <c r="RMI89" s="209"/>
      <c r="RMJ89" s="209"/>
      <c r="RMK89" s="209"/>
      <c r="RML89" s="209"/>
      <c r="RMM89" s="209"/>
      <c r="RMN89" s="209"/>
      <c r="RMO89" s="209"/>
      <c r="RMP89" s="209"/>
      <c r="RMQ89" s="209"/>
      <c r="RMR89" s="209"/>
      <c r="RMS89" s="209"/>
      <c r="RMT89" s="209"/>
      <c r="RMU89" s="209"/>
      <c r="RMV89" s="209"/>
      <c r="RMW89" s="209"/>
      <c r="RMX89" s="209"/>
      <c r="RMY89" s="209"/>
      <c r="RMZ89" s="209"/>
      <c r="RNA89" s="209"/>
      <c r="RNB89" s="209"/>
      <c r="RNC89" s="209"/>
      <c r="RND89" s="209"/>
      <c r="RNE89" s="209"/>
      <c r="RNF89" s="209"/>
      <c r="RNG89" s="209"/>
      <c r="RNH89" s="209"/>
      <c r="RNI89" s="209"/>
      <c r="RNJ89" s="209"/>
      <c r="RNK89" s="209"/>
      <c r="RNL89" s="209"/>
      <c r="RNM89" s="209"/>
      <c r="RNN89" s="209"/>
      <c r="RNO89" s="209"/>
      <c r="RNP89" s="209"/>
      <c r="RNQ89" s="209"/>
      <c r="RNR89" s="209"/>
      <c r="RNS89" s="209"/>
      <c r="RNT89" s="209"/>
      <c r="RNU89" s="209"/>
      <c r="RNV89" s="209"/>
      <c r="RNW89" s="209"/>
      <c r="RNX89" s="209"/>
      <c r="RNY89" s="209"/>
      <c r="RNZ89" s="209"/>
      <c r="ROA89" s="209"/>
      <c r="ROB89" s="209"/>
      <c r="ROC89" s="209"/>
      <c r="ROD89" s="209"/>
      <c r="ROE89" s="209"/>
      <c r="ROF89" s="209"/>
      <c r="ROG89" s="209"/>
      <c r="ROH89" s="209"/>
      <c r="ROI89" s="209"/>
      <c r="ROJ89" s="209"/>
      <c r="ROK89" s="209"/>
      <c r="ROL89" s="209"/>
      <c r="ROM89" s="209"/>
      <c r="RON89" s="209"/>
      <c r="ROO89" s="209"/>
      <c r="ROP89" s="209"/>
      <c r="ROQ89" s="209"/>
      <c r="ROR89" s="209"/>
      <c r="ROS89" s="209"/>
      <c r="ROT89" s="209"/>
      <c r="ROU89" s="209"/>
      <c r="ROV89" s="209"/>
      <c r="ROW89" s="209"/>
      <c r="ROX89" s="209"/>
      <c r="ROY89" s="209"/>
      <c r="ROZ89" s="209"/>
      <c r="RPA89" s="209"/>
      <c r="RPB89" s="209"/>
      <c r="RPC89" s="209"/>
      <c r="RPD89" s="209"/>
      <c r="RPE89" s="209"/>
      <c r="RPF89" s="209"/>
      <c r="RPG89" s="209"/>
      <c r="RPH89" s="209"/>
      <c r="RPI89" s="209"/>
      <c r="RPJ89" s="209"/>
      <c r="RPK89" s="209"/>
      <c r="RPL89" s="209"/>
      <c r="RPM89" s="209"/>
      <c r="RPN89" s="209"/>
      <c r="RPO89" s="209"/>
      <c r="RPP89" s="209"/>
      <c r="RPQ89" s="209"/>
      <c r="RPR89" s="209"/>
      <c r="RPS89" s="209"/>
      <c r="RPT89" s="209"/>
      <c r="RPU89" s="209"/>
      <c r="RPV89" s="209"/>
      <c r="RPW89" s="209"/>
      <c r="RPX89" s="209"/>
      <c r="RPY89" s="209"/>
      <c r="RPZ89" s="209"/>
      <c r="RQA89" s="209"/>
      <c r="RQB89" s="209"/>
      <c r="RQC89" s="209"/>
      <c r="RQD89" s="209"/>
      <c r="RQE89" s="209"/>
      <c r="RQF89" s="209"/>
      <c r="RQG89" s="209"/>
      <c r="RQH89" s="209"/>
      <c r="RQI89" s="209"/>
      <c r="RQJ89" s="209"/>
      <c r="RQK89" s="209"/>
      <c r="RQL89" s="209"/>
      <c r="RQM89" s="209"/>
      <c r="RQN89" s="209"/>
      <c r="RQO89" s="209"/>
      <c r="RQP89" s="209"/>
      <c r="RQQ89" s="209"/>
      <c r="RQR89" s="209"/>
      <c r="RQS89" s="209"/>
      <c r="RQT89" s="209"/>
      <c r="RQU89" s="209"/>
      <c r="RQV89" s="209"/>
      <c r="RQW89" s="209"/>
      <c r="RQX89" s="209"/>
      <c r="RQY89" s="209"/>
      <c r="RQZ89" s="209"/>
      <c r="RRA89" s="209"/>
      <c r="RRB89" s="209"/>
      <c r="RRC89" s="209"/>
      <c r="RRD89" s="209"/>
      <c r="RRE89" s="209"/>
      <c r="RRF89" s="209"/>
      <c r="RRG89" s="209"/>
      <c r="RRH89" s="209"/>
      <c r="RRI89" s="209"/>
      <c r="RRJ89" s="209"/>
      <c r="RRK89" s="209"/>
      <c r="RRL89" s="209"/>
      <c r="RRM89" s="209"/>
      <c r="RRN89" s="209"/>
      <c r="RRO89" s="209"/>
      <c r="RRP89" s="209"/>
      <c r="RRQ89" s="209"/>
      <c r="RRR89" s="209"/>
      <c r="RRS89" s="209"/>
      <c r="RRT89" s="209"/>
      <c r="RRU89" s="209"/>
      <c r="RRV89" s="209"/>
      <c r="RRW89" s="209"/>
      <c r="RRX89" s="209"/>
      <c r="RRY89" s="209"/>
      <c r="RRZ89" s="209"/>
      <c r="RSA89" s="209"/>
      <c r="RSB89" s="209"/>
      <c r="RSC89" s="209"/>
      <c r="RSD89" s="209"/>
      <c r="RSE89" s="209"/>
      <c r="RSF89" s="209"/>
      <c r="RSG89" s="209"/>
      <c r="RSH89" s="209"/>
      <c r="RSI89" s="209"/>
      <c r="RSJ89" s="209"/>
      <c r="RSK89" s="209"/>
      <c r="RSL89" s="209"/>
      <c r="RSM89" s="209"/>
      <c r="RSN89" s="209"/>
      <c r="RSO89" s="209"/>
      <c r="RSP89" s="209"/>
      <c r="RSQ89" s="209"/>
      <c r="RSR89" s="209"/>
      <c r="RSS89" s="209"/>
      <c r="RST89" s="209"/>
      <c r="RSU89" s="209"/>
      <c r="RSV89" s="209"/>
      <c r="RSW89" s="209"/>
      <c r="RSX89" s="209"/>
      <c r="RSY89" s="209"/>
      <c r="RSZ89" s="209"/>
      <c r="RTA89" s="209"/>
      <c r="RTB89" s="209"/>
      <c r="RTC89" s="209"/>
      <c r="RTD89" s="209"/>
      <c r="RTE89" s="209"/>
      <c r="RTF89" s="209"/>
      <c r="RTG89" s="209"/>
      <c r="RTH89" s="209"/>
      <c r="RTI89" s="209"/>
      <c r="RTJ89" s="209"/>
      <c r="RTK89" s="209"/>
      <c r="RTL89" s="209"/>
      <c r="RTM89" s="209"/>
      <c r="RTN89" s="209"/>
      <c r="RTO89" s="209"/>
      <c r="RTP89" s="209"/>
      <c r="RTQ89" s="209"/>
      <c r="RTR89" s="209"/>
      <c r="RTS89" s="209"/>
      <c r="RTT89" s="209"/>
      <c r="RTU89" s="209"/>
      <c r="RTV89" s="209"/>
      <c r="RTW89" s="209"/>
      <c r="RTX89" s="209"/>
      <c r="RTY89" s="209"/>
      <c r="RTZ89" s="209"/>
      <c r="RUA89" s="209"/>
      <c r="RUB89" s="209"/>
      <c r="RUC89" s="209"/>
      <c r="RUD89" s="209"/>
      <c r="RUE89" s="209"/>
      <c r="RUF89" s="209"/>
      <c r="RUG89" s="209"/>
      <c r="RUH89" s="209"/>
      <c r="RUI89" s="209"/>
      <c r="RUJ89" s="209"/>
      <c r="RUK89" s="209"/>
      <c r="RUL89" s="209"/>
      <c r="RUM89" s="209"/>
      <c r="RUN89" s="209"/>
      <c r="RUO89" s="209"/>
      <c r="RUP89" s="209"/>
      <c r="RUQ89" s="209"/>
      <c r="RUR89" s="209"/>
      <c r="RUS89" s="209"/>
      <c r="RUT89" s="209"/>
      <c r="RUU89" s="209"/>
      <c r="RUV89" s="209"/>
      <c r="RUW89" s="209"/>
      <c r="RUX89" s="209"/>
      <c r="RUY89" s="209"/>
      <c r="RUZ89" s="209"/>
      <c r="RVA89" s="209"/>
      <c r="RVB89" s="209"/>
      <c r="RVC89" s="209"/>
      <c r="RVD89" s="209"/>
      <c r="RVE89" s="209"/>
      <c r="RVF89" s="209"/>
      <c r="RVG89" s="209"/>
      <c r="RVH89" s="209"/>
      <c r="RVI89" s="209"/>
      <c r="RVJ89" s="209"/>
      <c r="RVK89" s="209"/>
      <c r="RVL89" s="209"/>
      <c r="RVM89" s="209"/>
      <c r="RVN89" s="209"/>
      <c r="RVO89" s="209"/>
      <c r="RVP89" s="209"/>
      <c r="RVQ89" s="209"/>
      <c r="RVR89" s="209"/>
      <c r="RVS89" s="209"/>
      <c r="RVT89" s="209"/>
      <c r="RVU89" s="209"/>
      <c r="RVV89" s="209"/>
      <c r="RVW89" s="209"/>
      <c r="RVX89" s="209"/>
      <c r="RVY89" s="209"/>
      <c r="RVZ89" s="209"/>
      <c r="RWA89" s="209"/>
      <c r="RWB89" s="209"/>
      <c r="RWC89" s="209"/>
      <c r="RWD89" s="209"/>
      <c r="RWE89" s="209"/>
      <c r="RWF89" s="209"/>
      <c r="RWG89" s="209"/>
      <c r="RWH89" s="209"/>
      <c r="RWI89" s="209"/>
      <c r="RWJ89" s="209"/>
      <c r="RWK89" s="209"/>
      <c r="RWL89" s="209"/>
      <c r="RWM89" s="209"/>
      <c r="RWN89" s="209"/>
      <c r="RWO89" s="209"/>
      <c r="RWP89" s="209"/>
      <c r="RWQ89" s="209"/>
      <c r="RWR89" s="209"/>
      <c r="RWS89" s="209"/>
      <c r="RWT89" s="209"/>
      <c r="RWU89" s="209"/>
      <c r="RWV89" s="209"/>
      <c r="RWW89" s="209"/>
      <c r="RWX89" s="209"/>
      <c r="RWY89" s="209"/>
      <c r="RWZ89" s="209"/>
      <c r="RXA89" s="209"/>
      <c r="RXB89" s="209"/>
      <c r="RXC89" s="209"/>
      <c r="RXD89" s="209"/>
      <c r="RXE89" s="209"/>
      <c r="RXF89" s="209"/>
      <c r="RXG89" s="209"/>
      <c r="RXH89" s="209"/>
      <c r="RXI89" s="209"/>
      <c r="RXJ89" s="209"/>
      <c r="RXK89" s="209"/>
      <c r="RXL89" s="209"/>
      <c r="RXM89" s="209"/>
      <c r="RXN89" s="209"/>
      <c r="RXO89" s="209"/>
      <c r="RXP89" s="209"/>
      <c r="RXQ89" s="209"/>
      <c r="RXR89" s="209"/>
      <c r="RXS89" s="209"/>
      <c r="RXT89" s="209"/>
      <c r="RXU89" s="209"/>
      <c r="RXV89" s="209"/>
      <c r="RXW89" s="209"/>
      <c r="RXX89" s="209"/>
      <c r="RXY89" s="209"/>
      <c r="RXZ89" s="209"/>
      <c r="RYA89" s="209"/>
      <c r="RYB89" s="209"/>
      <c r="RYC89" s="209"/>
      <c r="RYD89" s="209"/>
      <c r="RYE89" s="209"/>
      <c r="RYF89" s="209"/>
      <c r="RYG89" s="209"/>
      <c r="RYH89" s="209"/>
      <c r="RYI89" s="209"/>
      <c r="RYJ89" s="209"/>
      <c r="RYK89" s="209"/>
      <c r="RYL89" s="209"/>
      <c r="RYM89" s="209"/>
      <c r="RYN89" s="209"/>
      <c r="RYO89" s="209"/>
      <c r="RYP89" s="209"/>
      <c r="RYQ89" s="209"/>
      <c r="RYR89" s="209"/>
      <c r="RYS89" s="209"/>
      <c r="RYT89" s="209"/>
      <c r="RYU89" s="209"/>
      <c r="RYV89" s="209"/>
      <c r="RYW89" s="209"/>
      <c r="RYX89" s="209"/>
      <c r="RYY89" s="209"/>
      <c r="RYZ89" s="209"/>
      <c r="RZA89" s="209"/>
      <c r="RZB89" s="209"/>
      <c r="RZC89" s="209"/>
      <c r="RZD89" s="209"/>
      <c r="RZE89" s="209"/>
      <c r="RZF89" s="209"/>
      <c r="RZG89" s="209"/>
      <c r="RZH89" s="209"/>
      <c r="RZI89" s="209"/>
      <c r="RZJ89" s="209"/>
      <c r="RZK89" s="209"/>
      <c r="RZL89" s="209"/>
      <c r="RZM89" s="209"/>
      <c r="RZN89" s="209"/>
      <c r="RZO89" s="209"/>
      <c r="RZP89" s="209"/>
      <c r="RZQ89" s="209"/>
      <c r="RZR89" s="209"/>
      <c r="RZS89" s="209"/>
      <c r="RZT89" s="209"/>
      <c r="RZU89" s="209"/>
      <c r="RZV89" s="209"/>
      <c r="RZW89" s="209"/>
      <c r="RZX89" s="209"/>
      <c r="RZY89" s="209"/>
      <c r="RZZ89" s="209"/>
      <c r="SAA89" s="209"/>
      <c r="SAB89" s="209"/>
      <c r="SAC89" s="209"/>
      <c r="SAD89" s="209"/>
      <c r="SAE89" s="209"/>
      <c r="SAF89" s="209"/>
      <c r="SAG89" s="209"/>
      <c r="SAH89" s="209"/>
      <c r="SAI89" s="209"/>
      <c r="SAJ89" s="209"/>
      <c r="SAK89" s="209"/>
      <c r="SAL89" s="209"/>
      <c r="SAM89" s="209"/>
      <c r="SAN89" s="209"/>
      <c r="SAO89" s="209"/>
      <c r="SAP89" s="209"/>
      <c r="SAQ89" s="209"/>
      <c r="SAR89" s="209"/>
      <c r="SAS89" s="209"/>
      <c r="SAT89" s="209"/>
      <c r="SAU89" s="209"/>
      <c r="SAV89" s="209"/>
      <c r="SAW89" s="209"/>
      <c r="SAX89" s="209"/>
      <c r="SAY89" s="209"/>
      <c r="SAZ89" s="209"/>
      <c r="SBA89" s="209"/>
      <c r="SBB89" s="209"/>
      <c r="SBC89" s="209"/>
      <c r="SBD89" s="209"/>
      <c r="SBE89" s="209"/>
      <c r="SBF89" s="209"/>
      <c r="SBG89" s="209"/>
      <c r="SBH89" s="209"/>
      <c r="SBI89" s="209"/>
      <c r="SBJ89" s="209"/>
      <c r="SBK89" s="209"/>
      <c r="SBL89" s="209"/>
      <c r="SBM89" s="209"/>
      <c r="SBN89" s="209"/>
      <c r="SBO89" s="209"/>
      <c r="SBP89" s="209"/>
      <c r="SBQ89" s="209"/>
      <c r="SBR89" s="209"/>
      <c r="SBS89" s="209"/>
      <c r="SBT89" s="209"/>
      <c r="SBU89" s="209"/>
      <c r="SBV89" s="209"/>
      <c r="SBW89" s="209"/>
      <c r="SBX89" s="209"/>
      <c r="SBY89" s="209"/>
      <c r="SBZ89" s="209"/>
      <c r="SCA89" s="209"/>
      <c r="SCB89" s="209"/>
      <c r="SCC89" s="209"/>
      <c r="SCD89" s="209"/>
      <c r="SCE89" s="209"/>
      <c r="SCF89" s="209"/>
      <c r="SCG89" s="209"/>
      <c r="SCH89" s="209"/>
      <c r="SCI89" s="209"/>
      <c r="SCJ89" s="209"/>
      <c r="SCK89" s="209"/>
      <c r="SCL89" s="209"/>
      <c r="SCM89" s="209"/>
      <c r="SCN89" s="209"/>
      <c r="SCO89" s="209"/>
      <c r="SCP89" s="209"/>
      <c r="SCQ89" s="209"/>
      <c r="SCR89" s="209"/>
      <c r="SCS89" s="209"/>
      <c r="SCT89" s="209"/>
      <c r="SCU89" s="209"/>
      <c r="SCV89" s="209"/>
      <c r="SCW89" s="209"/>
      <c r="SCX89" s="209"/>
      <c r="SCY89" s="209"/>
      <c r="SCZ89" s="209"/>
      <c r="SDA89" s="209"/>
      <c r="SDB89" s="209"/>
      <c r="SDC89" s="209"/>
      <c r="SDD89" s="209"/>
      <c r="SDE89" s="209"/>
      <c r="SDF89" s="209"/>
      <c r="SDG89" s="209"/>
      <c r="SDH89" s="209"/>
      <c r="SDI89" s="209"/>
      <c r="SDJ89" s="209"/>
      <c r="SDK89" s="209"/>
      <c r="SDL89" s="209"/>
      <c r="SDM89" s="209"/>
      <c r="SDN89" s="209"/>
      <c r="SDO89" s="209"/>
      <c r="SDP89" s="209"/>
      <c r="SDQ89" s="209"/>
      <c r="SDR89" s="209"/>
      <c r="SDS89" s="209"/>
      <c r="SDT89" s="209"/>
      <c r="SDU89" s="209"/>
      <c r="SDV89" s="209"/>
      <c r="SDW89" s="209"/>
      <c r="SDX89" s="209"/>
      <c r="SDY89" s="209"/>
      <c r="SDZ89" s="209"/>
      <c r="SEA89" s="209"/>
      <c r="SEB89" s="209"/>
      <c r="SEC89" s="209"/>
      <c r="SED89" s="209"/>
      <c r="SEE89" s="209"/>
      <c r="SEF89" s="209"/>
      <c r="SEG89" s="209"/>
      <c r="SEH89" s="209"/>
      <c r="SEI89" s="209"/>
      <c r="SEJ89" s="209"/>
      <c r="SEK89" s="209"/>
      <c r="SEL89" s="209"/>
      <c r="SEM89" s="209"/>
      <c r="SEN89" s="209"/>
      <c r="SEO89" s="209"/>
      <c r="SEP89" s="209"/>
      <c r="SEQ89" s="209"/>
      <c r="SER89" s="209"/>
      <c r="SES89" s="209"/>
      <c r="SET89" s="209"/>
      <c r="SEU89" s="209"/>
      <c r="SEV89" s="209"/>
      <c r="SEW89" s="209"/>
      <c r="SEX89" s="209"/>
      <c r="SEY89" s="209"/>
      <c r="SEZ89" s="209"/>
      <c r="SFA89" s="209"/>
      <c r="SFB89" s="209"/>
      <c r="SFC89" s="209"/>
      <c r="SFD89" s="209"/>
      <c r="SFE89" s="209"/>
      <c r="SFF89" s="209"/>
      <c r="SFG89" s="209"/>
      <c r="SFH89" s="209"/>
      <c r="SFI89" s="209"/>
      <c r="SFJ89" s="209"/>
      <c r="SFK89" s="209"/>
      <c r="SFL89" s="209"/>
      <c r="SFM89" s="209"/>
      <c r="SFN89" s="209"/>
      <c r="SFO89" s="209"/>
      <c r="SFP89" s="209"/>
      <c r="SFQ89" s="209"/>
      <c r="SFR89" s="209"/>
      <c r="SFS89" s="209"/>
      <c r="SFT89" s="209"/>
      <c r="SFU89" s="209"/>
      <c r="SFV89" s="209"/>
      <c r="SFW89" s="209"/>
      <c r="SFX89" s="209"/>
      <c r="SFY89" s="209"/>
      <c r="SFZ89" s="209"/>
      <c r="SGA89" s="209"/>
      <c r="SGB89" s="209"/>
      <c r="SGC89" s="209"/>
      <c r="SGD89" s="209"/>
      <c r="SGE89" s="209"/>
      <c r="SGF89" s="209"/>
      <c r="SGG89" s="209"/>
      <c r="SGH89" s="209"/>
      <c r="SGI89" s="209"/>
      <c r="SGJ89" s="209"/>
      <c r="SGK89" s="209"/>
      <c r="SGL89" s="209"/>
      <c r="SGM89" s="209"/>
      <c r="SGN89" s="209"/>
      <c r="SGO89" s="209"/>
      <c r="SGP89" s="209"/>
      <c r="SGQ89" s="209"/>
      <c r="SGR89" s="209"/>
      <c r="SGS89" s="209"/>
      <c r="SGT89" s="209"/>
      <c r="SGU89" s="209"/>
      <c r="SGV89" s="209"/>
      <c r="SGW89" s="209"/>
      <c r="SGX89" s="209"/>
      <c r="SGY89" s="209"/>
      <c r="SGZ89" s="209"/>
      <c r="SHA89" s="209"/>
      <c r="SHB89" s="209"/>
      <c r="SHC89" s="209"/>
      <c r="SHD89" s="209"/>
      <c r="SHE89" s="209"/>
      <c r="SHF89" s="209"/>
      <c r="SHG89" s="209"/>
      <c r="SHH89" s="209"/>
      <c r="SHI89" s="209"/>
      <c r="SHJ89" s="209"/>
      <c r="SHK89" s="209"/>
      <c r="SHL89" s="209"/>
      <c r="SHM89" s="209"/>
      <c r="SHN89" s="209"/>
      <c r="SHO89" s="209"/>
      <c r="SHP89" s="209"/>
      <c r="SHQ89" s="209"/>
      <c r="SHR89" s="209"/>
      <c r="SHS89" s="209"/>
      <c r="SHT89" s="209"/>
      <c r="SHU89" s="209"/>
      <c r="SHV89" s="209"/>
      <c r="SHW89" s="209"/>
      <c r="SHX89" s="209"/>
      <c r="SHY89" s="209"/>
      <c r="SHZ89" s="209"/>
      <c r="SIA89" s="209"/>
      <c r="SIB89" s="209"/>
      <c r="SIC89" s="209"/>
      <c r="SID89" s="209"/>
      <c r="SIE89" s="209"/>
      <c r="SIF89" s="209"/>
      <c r="SIG89" s="209"/>
      <c r="SIH89" s="209"/>
      <c r="SII89" s="209"/>
      <c r="SIJ89" s="209"/>
      <c r="SIK89" s="209"/>
      <c r="SIL89" s="209"/>
      <c r="SIM89" s="209"/>
      <c r="SIN89" s="209"/>
      <c r="SIO89" s="209"/>
      <c r="SIP89" s="209"/>
      <c r="SIQ89" s="209"/>
      <c r="SIR89" s="209"/>
      <c r="SIS89" s="209"/>
      <c r="SIT89" s="209"/>
      <c r="SIU89" s="209"/>
      <c r="SIV89" s="209"/>
      <c r="SIW89" s="209"/>
      <c r="SIX89" s="209"/>
      <c r="SIY89" s="209"/>
      <c r="SIZ89" s="209"/>
      <c r="SJA89" s="209"/>
      <c r="SJB89" s="209"/>
      <c r="SJC89" s="209"/>
      <c r="SJD89" s="209"/>
      <c r="SJE89" s="209"/>
      <c r="SJF89" s="209"/>
      <c r="SJG89" s="209"/>
      <c r="SJH89" s="209"/>
      <c r="SJI89" s="209"/>
      <c r="SJJ89" s="209"/>
      <c r="SJK89" s="209"/>
      <c r="SJL89" s="209"/>
      <c r="SJM89" s="209"/>
      <c r="SJN89" s="209"/>
      <c r="SJO89" s="209"/>
      <c r="SJP89" s="209"/>
      <c r="SJQ89" s="209"/>
      <c r="SJR89" s="209"/>
      <c r="SJS89" s="209"/>
      <c r="SJT89" s="209"/>
      <c r="SJU89" s="209"/>
      <c r="SJV89" s="209"/>
      <c r="SJW89" s="209"/>
      <c r="SJX89" s="209"/>
      <c r="SJY89" s="209"/>
      <c r="SJZ89" s="209"/>
      <c r="SKA89" s="209"/>
      <c r="SKB89" s="209"/>
      <c r="SKC89" s="209"/>
      <c r="SKD89" s="209"/>
      <c r="SKE89" s="209"/>
      <c r="SKF89" s="209"/>
      <c r="SKG89" s="209"/>
      <c r="SKH89" s="209"/>
      <c r="SKI89" s="209"/>
      <c r="SKJ89" s="209"/>
      <c r="SKK89" s="209"/>
      <c r="SKL89" s="209"/>
      <c r="SKM89" s="209"/>
      <c r="SKN89" s="209"/>
      <c r="SKO89" s="209"/>
      <c r="SKP89" s="209"/>
      <c r="SKQ89" s="209"/>
      <c r="SKR89" s="209"/>
      <c r="SKS89" s="209"/>
      <c r="SKT89" s="209"/>
      <c r="SKU89" s="209"/>
      <c r="SKV89" s="209"/>
      <c r="SKW89" s="209"/>
      <c r="SKX89" s="209"/>
      <c r="SKY89" s="209"/>
      <c r="SKZ89" s="209"/>
      <c r="SLA89" s="209"/>
      <c r="SLB89" s="209"/>
      <c r="SLC89" s="209"/>
      <c r="SLD89" s="209"/>
      <c r="SLE89" s="209"/>
      <c r="SLF89" s="209"/>
      <c r="SLG89" s="209"/>
      <c r="SLH89" s="209"/>
      <c r="SLI89" s="209"/>
      <c r="SLJ89" s="209"/>
      <c r="SLK89" s="209"/>
      <c r="SLL89" s="209"/>
      <c r="SLM89" s="209"/>
      <c r="SLN89" s="209"/>
      <c r="SLO89" s="209"/>
      <c r="SLP89" s="209"/>
      <c r="SLQ89" s="209"/>
      <c r="SLR89" s="209"/>
      <c r="SLS89" s="209"/>
      <c r="SLT89" s="209"/>
      <c r="SLU89" s="209"/>
      <c r="SLV89" s="209"/>
      <c r="SLW89" s="209"/>
      <c r="SLX89" s="209"/>
      <c r="SLY89" s="209"/>
      <c r="SLZ89" s="209"/>
      <c r="SMA89" s="209"/>
      <c r="SMB89" s="209"/>
      <c r="SMC89" s="209"/>
      <c r="SMD89" s="209"/>
      <c r="SME89" s="209"/>
      <c r="SMF89" s="209"/>
      <c r="SMG89" s="209"/>
      <c r="SMH89" s="209"/>
      <c r="SMI89" s="209"/>
      <c r="SMJ89" s="209"/>
      <c r="SMK89" s="209"/>
      <c r="SML89" s="209"/>
      <c r="SMM89" s="209"/>
      <c r="SMN89" s="209"/>
      <c r="SMO89" s="209"/>
      <c r="SMP89" s="209"/>
      <c r="SMQ89" s="209"/>
      <c r="SMR89" s="209"/>
      <c r="SMS89" s="209"/>
      <c r="SMT89" s="209"/>
      <c r="SMU89" s="209"/>
      <c r="SMV89" s="209"/>
      <c r="SMW89" s="209"/>
      <c r="SMX89" s="209"/>
      <c r="SMY89" s="209"/>
      <c r="SMZ89" s="209"/>
      <c r="SNA89" s="209"/>
      <c r="SNB89" s="209"/>
      <c r="SNC89" s="209"/>
      <c r="SND89" s="209"/>
      <c r="SNE89" s="209"/>
      <c r="SNF89" s="209"/>
      <c r="SNG89" s="209"/>
      <c r="SNH89" s="209"/>
      <c r="SNI89" s="209"/>
      <c r="SNJ89" s="209"/>
      <c r="SNK89" s="209"/>
      <c r="SNL89" s="209"/>
      <c r="SNM89" s="209"/>
      <c r="SNN89" s="209"/>
      <c r="SNO89" s="209"/>
      <c r="SNP89" s="209"/>
      <c r="SNQ89" s="209"/>
      <c r="SNR89" s="209"/>
      <c r="SNS89" s="209"/>
      <c r="SNT89" s="209"/>
      <c r="SNU89" s="209"/>
      <c r="SNV89" s="209"/>
      <c r="SNW89" s="209"/>
      <c r="SNX89" s="209"/>
      <c r="SNY89" s="209"/>
      <c r="SNZ89" s="209"/>
      <c r="SOA89" s="209"/>
      <c r="SOB89" s="209"/>
      <c r="SOC89" s="209"/>
      <c r="SOD89" s="209"/>
      <c r="SOE89" s="209"/>
      <c r="SOF89" s="209"/>
      <c r="SOG89" s="209"/>
      <c r="SOH89" s="209"/>
      <c r="SOI89" s="209"/>
      <c r="SOJ89" s="209"/>
      <c r="SOK89" s="209"/>
      <c r="SOL89" s="209"/>
      <c r="SOM89" s="209"/>
      <c r="SON89" s="209"/>
      <c r="SOO89" s="209"/>
      <c r="SOP89" s="209"/>
      <c r="SOQ89" s="209"/>
      <c r="SOR89" s="209"/>
      <c r="SOS89" s="209"/>
      <c r="SOT89" s="209"/>
      <c r="SOU89" s="209"/>
      <c r="SOV89" s="209"/>
      <c r="SOW89" s="209"/>
      <c r="SOX89" s="209"/>
      <c r="SOY89" s="209"/>
      <c r="SOZ89" s="209"/>
      <c r="SPA89" s="209"/>
      <c r="SPB89" s="209"/>
      <c r="SPC89" s="209"/>
      <c r="SPD89" s="209"/>
      <c r="SPE89" s="209"/>
      <c r="SPF89" s="209"/>
      <c r="SPG89" s="209"/>
      <c r="SPH89" s="209"/>
      <c r="SPI89" s="209"/>
      <c r="SPJ89" s="209"/>
      <c r="SPK89" s="209"/>
      <c r="SPL89" s="209"/>
      <c r="SPM89" s="209"/>
      <c r="SPN89" s="209"/>
      <c r="SPO89" s="209"/>
      <c r="SPP89" s="209"/>
      <c r="SPQ89" s="209"/>
      <c r="SPR89" s="209"/>
      <c r="SPS89" s="209"/>
      <c r="SPT89" s="209"/>
      <c r="SPU89" s="209"/>
      <c r="SPV89" s="209"/>
      <c r="SPW89" s="209"/>
      <c r="SPX89" s="209"/>
      <c r="SPY89" s="209"/>
      <c r="SPZ89" s="209"/>
      <c r="SQA89" s="209"/>
      <c r="SQB89" s="209"/>
      <c r="SQC89" s="209"/>
      <c r="SQD89" s="209"/>
      <c r="SQE89" s="209"/>
      <c r="SQF89" s="209"/>
      <c r="SQG89" s="209"/>
      <c r="SQH89" s="209"/>
      <c r="SQI89" s="209"/>
      <c r="SQJ89" s="209"/>
      <c r="SQK89" s="209"/>
      <c r="SQL89" s="209"/>
      <c r="SQM89" s="209"/>
      <c r="SQN89" s="209"/>
      <c r="SQO89" s="209"/>
      <c r="SQP89" s="209"/>
      <c r="SQQ89" s="209"/>
      <c r="SQR89" s="209"/>
      <c r="SQS89" s="209"/>
      <c r="SQT89" s="209"/>
      <c r="SQU89" s="209"/>
      <c r="SQV89" s="209"/>
      <c r="SQW89" s="209"/>
      <c r="SQX89" s="209"/>
      <c r="SQY89" s="209"/>
      <c r="SQZ89" s="209"/>
      <c r="SRA89" s="209"/>
      <c r="SRB89" s="209"/>
      <c r="SRC89" s="209"/>
      <c r="SRD89" s="209"/>
      <c r="SRE89" s="209"/>
      <c r="SRF89" s="209"/>
      <c r="SRG89" s="209"/>
      <c r="SRH89" s="209"/>
      <c r="SRI89" s="209"/>
      <c r="SRJ89" s="209"/>
      <c r="SRK89" s="209"/>
      <c r="SRL89" s="209"/>
      <c r="SRM89" s="209"/>
      <c r="SRN89" s="209"/>
      <c r="SRO89" s="209"/>
      <c r="SRP89" s="209"/>
      <c r="SRQ89" s="209"/>
      <c r="SRR89" s="209"/>
      <c r="SRS89" s="209"/>
      <c r="SRT89" s="209"/>
      <c r="SRU89" s="209"/>
      <c r="SRV89" s="209"/>
      <c r="SRW89" s="209"/>
      <c r="SRX89" s="209"/>
      <c r="SRY89" s="209"/>
      <c r="SRZ89" s="209"/>
      <c r="SSA89" s="209"/>
      <c r="SSB89" s="209"/>
      <c r="SSC89" s="209"/>
      <c r="SSD89" s="209"/>
      <c r="SSE89" s="209"/>
      <c r="SSF89" s="209"/>
      <c r="SSG89" s="209"/>
      <c r="SSH89" s="209"/>
      <c r="SSI89" s="209"/>
      <c r="SSJ89" s="209"/>
      <c r="SSK89" s="209"/>
      <c r="SSL89" s="209"/>
      <c r="SSM89" s="209"/>
      <c r="SSN89" s="209"/>
      <c r="SSO89" s="209"/>
      <c r="SSP89" s="209"/>
      <c r="SSQ89" s="209"/>
      <c r="SSR89" s="209"/>
      <c r="SSS89" s="209"/>
      <c r="SST89" s="209"/>
      <c r="SSU89" s="209"/>
      <c r="SSV89" s="209"/>
      <c r="SSW89" s="209"/>
      <c r="SSX89" s="209"/>
      <c r="SSY89" s="209"/>
      <c r="SSZ89" s="209"/>
      <c r="STA89" s="209"/>
      <c r="STB89" s="209"/>
      <c r="STC89" s="209"/>
      <c r="STD89" s="209"/>
      <c r="STE89" s="209"/>
      <c r="STF89" s="209"/>
      <c r="STG89" s="209"/>
      <c r="STH89" s="209"/>
      <c r="STI89" s="209"/>
      <c r="STJ89" s="209"/>
      <c r="STK89" s="209"/>
      <c r="STL89" s="209"/>
      <c r="STM89" s="209"/>
      <c r="STN89" s="209"/>
      <c r="STO89" s="209"/>
      <c r="STP89" s="209"/>
      <c r="STQ89" s="209"/>
      <c r="STR89" s="209"/>
      <c r="STS89" s="209"/>
      <c r="STT89" s="209"/>
      <c r="STU89" s="209"/>
      <c r="STV89" s="209"/>
      <c r="STW89" s="209"/>
      <c r="STX89" s="209"/>
      <c r="STY89" s="209"/>
      <c r="STZ89" s="209"/>
      <c r="SUA89" s="209"/>
      <c r="SUB89" s="209"/>
      <c r="SUC89" s="209"/>
      <c r="SUD89" s="209"/>
      <c r="SUE89" s="209"/>
      <c r="SUF89" s="209"/>
      <c r="SUG89" s="209"/>
      <c r="SUH89" s="209"/>
      <c r="SUI89" s="209"/>
      <c r="SUJ89" s="209"/>
      <c r="SUK89" s="209"/>
      <c r="SUL89" s="209"/>
      <c r="SUM89" s="209"/>
      <c r="SUN89" s="209"/>
      <c r="SUO89" s="209"/>
      <c r="SUP89" s="209"/>
      <c r="SUQ89" s="209"/>
      <c r="SUR89" s="209"/>
      <c r="SUS89" s="209"/>
      <c r="SUT89" s="209"/>
      <c r="SUU89" s="209"/>
      <c r="SUV89" s="209"/>
      <c r="SUW89" s="209"/>
      <c r="SUX89" s="209"/>
      <c r="SUY89" s="209"/>
      <c r="SUZ89" s="209"/>
      <c r="SVA89" s="209"/>
      <c r="SVB89" s="209"/>
      <c r="SVC89" s="209"/>
      <c r="SVD89" s="209"/>
      <c r="SVE89" s="209"/>
      <c r="SVF89" s="209"/>
      <c r="SVG89" s="209"/>
      <c r="SVH89" s="209"/>
      <c r="SVI89" s="209"/>
      <c r="SVJ89" s="209"/>
      <c r="SVK89" s="209"/>
      <c r="SVL89" s="209"/>
      <c r="SVM89" s="209"/>
      <c r="SVN89" s="209"/>
      <c r="SVO89" s="209"/>
      <c r="SVP89" s="209"/>
      <c r="SVQ89" s="209"/>
      <c r="SVR89" s="209"/>
      <c r="SVS89" s="209"/>
      <c r="SVT89" s="209"/>
      <c r="SVU89" s="209"/>
      <c r="SVV89" s="209"/>
      <c r="SVW89" s="209"/>
      <c r="SVX89" s="209"/>
      <c r="SVY89" s="209"/>
      <c r="SVZ89" s="209"/>
      <c r="SWA89" s="209"/>
      <c r="SWB89" s="209"/>
      <c r="SWC89" s="209"/>
      <c r="SWD89" s="209"/>
      <c r="SWE89" s="209"/>
      <c r="SWF89" s="209"/>
      <c r="SWG89" s="209"/>
      <c r="SWH89" s="209"/>
      <c r="SWI89" s="209"/>
      <c r="SWJ89" s="209"/>
      <c r="SWK89" s="209"/>
      <c r="SWL89" s="209"/>
      <c r="SWM89" s="209"/>
      <c r="SWN89" s="209"/>
      <c r="SWO89" s="209"/>
      <c r="SWP89" s="209"/>
      <c r="SWQ89" s="209"/>
      <c r="SWR89" s="209"/>
      <c r="SWS89" s="209"/>
      <c r="SWT89" s="209"/>
      <c r="SWU89" s="209"/>
      <c r="SWV89" s="209"/>
      <c r="SWW89" s="209"/>
      <c r="SWX89" s="209"/>
      <c r="SWY89" s="209"/>
      <c r="SWZ89" s="209"/>
      <c r="SXA89" s="209"/>
      <c r="SXB89" s="209"/>
      <c r="SXC89" s="209"/>
      <c r="SXD89" s="209"/>
      <c r="SXE89" s="209"/>
      <c r="SXF89" s="209"/>
      <c r="SXG89" s="209"/>
      <c r="SXH89" s="209"/>
      <c r="SXI89" s="209"/>
      <c r="SXJ89" s="209"/>
      <c r="SXK89" s="209"/>
      <c r="SXL89" s="209"/>
      <c r="SXM89" s="209"/>
      <c r="SXN89" s="209"/>
      <c r="SXO89" s="209"/>
      <c r="SXP89" s="209"/>
      <c r="SXQ89" s="209"/>
      <c r="SXR89" s="209"/>
      <c r="SXS89" s="209"/>
      <c r="SXT89" s="209"/>
      <c r="SXU89" s="209"/>
      <c r="SXV89" s="209"/>
      <c r="SXW89" s="209"/>
      <c r="SXX89" s="209"/>
      <c r="SXY89" s="209"/>
      <c r="SXZ89" s="209"/>
      <c r="SYA89" s="209"/>
      <c r="SYB89" s="209"/>
      <c r="SYC89" s="209"/>
      <c r="SYD89" s="209"/>
      <c r="SYE89" s="209"/>
      <c r="SYF89" s="209"/>
      <c r="SYG89" s="209"/>
      <c r="SYH89" s="209"/>
      <c r="SYI89" s="209"/>
      <c r="SYJ89" s="209"/>
      <c r="SYK89" s="209"/>
      <c r="SYL89" s="209"/>
      <c r="SYM89" s="209"/>
      <c r="SYN89" s="209"/>
      <c r="SYO89" s="209"/>
      <c r="SYP89" s="209"/>
      <c r="SYQ89" s="209"/>
      <c r="SYR89" s="209"/>
      <c r="SYS89" s="209"/>
      <c r="SYT89" s="209"/>
      <c r="SYU89" s="209"/>
      <c r="SYV89" s="209"/>
      <c r="SYW89" s="209"/>
      <c r="SYX89" s="209"/>
      <c r="SYY89" s="209"/>
      <c r="SYZ89" s="209"/>
      <c r="SZA89" s="209"/>
      <c r="SZB89" s="209"/>
      <c r="SZC89" s="209"/>
      <c r="SZD89" s="209"/>
      <c r="SZE89" s="209"/>
      <c r="SZF89" s="209"/>
      <c r="SZG89" s="209"/>
      <c r="SZH89" s="209"/>
      <c r="SZI89" s="209"/>
      <c r="SZJ89" s="209"/>
      <c r="SZK89" s="209"/>
      <c r="SZL89" s="209"/>
      <c r="SZM89" s="209"/>
      <c r="SZN89" s="209"/>
      <c r="SZO89" s="209"/>
      <c r="SZP89" s="209"/>
      <c r="SZQ89" s="209"/>
      <c r="SZR89" s="209"/>
      <c r="SZS89" s="209"/>
      <c r="SZT89" s="209"/>
      <c r="SZU89" s="209"/>
      <c r="SZV89" s="209"/>
      <c r="SZW89" s="209"/>
      <c r="SZX89" s="209"/>
      <c r="SZY89" s="209"/>
      <c r="SZZ89" s="209"/>
      <c r="TAA89" s="209"/>
      <c r="TAB89" s="209"/>
      <c r="TAC89" s="209"/>
      <c r="TAD89" s="209"/>
      <c r="TAE89" s="209"/>
      <c r="TAF89" s="209"/>
      <c r="TAG89" s="209"/>
      <c r="TAH89" s="209"/>
      <c r="TAI89" s="209"/>
      <c r="TAJ89" s="209"/>
      <c r="TAK89" s="209"/>
      <c r="TAL89" s="209"/>
      <c r="TAM89" s="209"/>
      <c r="TAN89" s="209"/>
      <c r="TAO89" s="209"/>
      <c r="TAP89" s="209"/>
      <c r="TAQ89" s="209"/>
      <c r="TAR89" s="209"/>
      <c r="TAS89" s="209"/>
      <c r="TAT89" s="209"/>
      <c r="TAU89" s="209"/>
      <c r="TAV89" s="209"/>
      <c r="TAW89" s="209"/>
      <c r="TAX89" s="209"/>
      <c r="TAY89" s="209"/>
      <c r="TAZ89" s="209"/>
      <c r="TBA89" s="209"/>
      <c r="TBB89" s="209"/>
      <c r="TBC89" s="209"/>
      <c r="TBD89" s="209"/>
      <c r="TBE89" s="209"/>
      <c r="TBF89" s="209"/>
      <c r="TBG89" s="209"/>
      <c r="TBH89" s="209"/>
      <c r="TBI89" s="209"/>
      <c r="TBJ89" s="209"/>
      <c r="TBK89" s="209"/>
      <c r="TBL89" s="209"/>
      <c r="TBM89" s="209"/>
      <c r="TBN89" s="209"/>
      <c r="TBO89" s="209"/>
      <c r="TBP89" s="209"/>
      <c r="TBQ89" s="209"/>
      <c r="TBR89" s="209"/>
      <c r="TBS89" s="209"/>
      <c r="TBT89" s="209"/>
      <c r="TBU89" s="209"/>
      <c r="TBV89" s="209"/>
      <c r="TBW89" s="209"/>
      <c r="TBX89" s="209"/>
      <c r="TBY89" s="209"/>
      <c r="TBZ89" s="209"/>
      <c r="TCA89" s="209"/>
      <c r="TCB89" s="209"/>
      <c r="TCC89" s="209"/>
      <c r="TCD89" s="209"/>
      <c r="TCE89" s="209"/>
      <c r="TCF89" s="209"/>
      <c r="TCG89" s="209"/>
      <c r="TCH89" s="209"/>
      <c r="TCI89" s="209"/>
      <c r="TCJ89" s="209"/>
      <c r="TCK89" s="209"/>
      <c r="TCL89" s="209"/>
      <c r="TCM89" s="209"/>
      <c r="TCN89" s="209"/>
      <c r="TCO89" s="209"/>
      <c r="TCP89" s="209"/>
      <c r="TCQ89" s="209"/>
      <c r="TCR89" s="209"/>
      <c r="TCS89" s="209"/>
      <c r="TCT89" s="209"/>
      <c r="TCU89" s="209"/>
      <c r="TCV89" s="209"/>
      <c r="TCW89" s="209"/>
      <c r="TCX89" s="209"/>
      <c r="TCY89" s="209"/>
      <c r="TCZ89" s="209"/>
      <c r="TDA89" s="209"/>
      <c r="TDB89" s="209"/>
      <c r="TDC89" s="209"/>
      <c r="TDD89" s="209"/>
      <c r="TDE89" s="209"/>
      <c r="TDF89" s="209"/>
      <c r="TDG89" s="209"/>
      <c r="TDH89" s="209"/>
      <c r="TDI89" s="209"/>
      <c r="TDJ89" s="209"/>
      <c r="TDK89" s="209"/>
      <c r="TDL89" s="209"/>
      <c r="TDM89" s="209"/>
      <c r="TDN89" s="209"/>
      <c r="TDO89" s="209"/>
      <c r="TDP89" s="209"/>
      <c r="TDQ89" s="209"/>
      <c r="TDR89" s="209"/>
      <c r="TDS89" s="209"/>
      <c r="TDT89" s="209"/>
      <c r="TDU89" s="209"/>
      <c r="TDV89" s="209"/>
      <c r="TDW89" s="209"/>
      <c r="TDX89" s="209"/>
      <c r="TDY89" s="209"/>
      <c r="TDZ89" s="209"/>
      <c r="TEA89" s="209"/>
      <c r="TEB89" s="209"/>
      <c r="TEC89" s="209"/>
      <c r="TED89" s="209"/>
      <c r="TEE89" s="209"/>
      <c r="TEF89" s="209"/>
      <c r="TEG89" s="209"/>
      <c r="TEH89" s="209"/>
      <c r="TEI89" s="209"/>
      <c r="TEJ89" s="209"/>
      <c r="TEK89" s="209"/>
      <c r="TEL89" s="209"/>
      <c r="TEM89" s="209"/>
      <c r="TEN89" s="209"/>
      <c r="TEO89" s="209"/>
      <c r="TEP89" s="209"/>
      <c r="TEQ89" s="209"/>
      <c r="TER89" s="209"/>
      <c r="TES89" s="209"/>
      <c r="TET89" s="209"/>
      <c r="TEU89" s="209"/>
      <c r="TEV89" s="209"/>
      <c r="TEW89" s="209"/>
      <c r="TEX89" s="209"/>
      <c r="TEY89" s="209"/>
      <c r="TEZ89" s="209"/>
      <c r="TFA89" s="209"/>
      <c r="TFB89" s="209"/>
      <c r="TFC89" s="209"/>
      <c r="TFD89" s="209"/>
      <c r="TFE89" s="209"/>
      <c r="TFF89" s="209"/>
      <c r="TFG89" s="209"/>
      <c r="TFH89" s="209"/>
      <c r="TFI89" s="209"/>
      <c r="TFJ89" s="209"/>
      <c r="TFK89" s="209"/>
      <c r="TFL89" s="209"/>
      <c r="TFM89" s="209"/>
      <c r="TFN89" s="209"/>
      <c r="TFO89" s="209"/>
      <c r="TFP89" s="209"/>
      <c r="TFQ89" s="209"/>
      <c r="TFR89" s="209"/>
      <c r="TFS89" s="209"/>
      <c r="TFT89" s="209"/>
      <c r="TFU89" s="209"/>
      <c r="TFV89" s="209"/>
      <c r="TFW89" s="209"/>
      <c r="TFX89" s="209"/>
      <c r="TFY89" s="209"/>
      <c r="TFZ89" s="209"/>
      <c r="TGA89" s="209"/>
      <c r="TGB89" s="209"/>
      <c r="TGC89" s="209"/>
      <c r="TGD89" s="209"/>
      <c r="TGE89" s="209"/>
      <c r="TGF89" s="209"/>
      <c r="TGG89" s="209"/>
      <c r="TGH89" s="209"/>
      <c r="TGI89" s="209"/>
      <c r="TGJ89" s="209"/>
      <c r="TGK89" s="209"/>
      <c r="TGL89" s="209"/>
      <c r="TGM89" s="209"/>
      <c r="TGN89" s="209"/>
      <c r="TGO89" s="209"/>
      <c r="TGP89" s="209"/>
      <c r="TGQ89" s="209"/>
      <c r="TGR89" s="209"/>
      <c r="TGS89" s="209"/>
      <c r="TGT89" s="209"/>
      <c r="TGU89" s="209"/>
      <c r="TGV89" s="209"/>
      <c r="TGW89" s="209"/>
      <c r="TGX89" s="209"/>
      <c r="TGY89" s="209"/>
      <c r="TGZ89" s="209"/>
      <c r="THA89" s="209"/>
      <c r="THB89" s="209"/>
      <c r="THC89" s="209"/>
      <c r="THD89" s="209"/>
      <c r="THE89" s="209"/>
      <c r="THF89" s="209"/>
      <c r="THG89" s="209"/>
      <c r="THH89" s="209"/>
      <c r="THI89" s="209"/>
      <c r="THJ89" s="209"/>
      <c r="THK89" s="209"/>
      <c r="THL89" s="209"/>
      <c r="THM89" s="209"/>
      <c r="THN89" s="209"/>
      <c r="THO89" s="209"/>
      <c r="THP89" s="209"/>
      <c r="THQ89" s="209"/>
      <c r="THR89" s="209"/>
      <c r="THS89" s="209"/>
      <c r="THT89" s="209"/>
      <c r="THU89" s="209"/>
      <c r="THV89" s="209"/>
      <c r="THW89" s="209"/>
      <c r="THX89" s="209"/>
      <c r="THY89" s="209"/>
      <c r="THZ89" s="209"/>
      <c r="TIA89" s="209"/>
      <c r="TIB89" s="209"/>
      <c r="TIC89" s="209"/>
      <c r="TID89" s="209"/>
      <c r="TIE89" s="209"/>
      <c r="TIF89" s="209"/>
      <c r="TIG89" s="209"/>
      <c r="TIH89" s="209"/>
      <c r="TII89" s="209"/>
      <c r="TIJ89" s="209"/>
      <c r="TIK89" s="209"/>
      <c r="TIL89" s="209"/>
      <c r="TIM89" s="209"/>
      <c r="TIN89" s="209"/>
      <c r="TIO89" s="209"/>
      <c r="TIP89" s="209"/>
      <c r="TIQ89" s="209"/>
      <c r="TIR89" s="209"/>
      <c r="TIS89" s="209"/>
      <c r="TIT89" s="209"/>
      <c r="TIU89" s="209"/>
      <c r="TIV89" s="209"/>
      <c r="TIW89" s="209"/>
      <c r="TIX89" s="209"/>
      <c r="TIY89" s="209"/>
      <c r="TIZ89" s="209"/>
      <c r="TJA89" s="209"/>
      <c r="TJB89" s="209"/>
      <c r="TJC89" s="209"/>
      <c r="TJD89" s="209"/>
      <c r="TJE89" s="209"/>
      <c r="TJF89" s="209"/>
      <c r="TJG89" s="209"/>
      <c r="TJH89" s="209"/>
      <c r="TJI89" s="209"/>
      <c r="TJJ89" s="209"/>
      <c r="TJK89" s="209"/>
      <c r="TJL89" s="209"/>
      <c r="TJM89" s="209"/>
      <c r="TJN89" s="209"/>
      <c r="TJO89" s="209"/>
      <c r="TJP89" s="209"/>
      <c r="TJQ89" s="209"/>
      <c r="TJR89" s="209"/>
      <c r="TJS89" s="209"/>
      <c r="TJT89" s="209"/>
      <c r="TJU89" s="209"/>
      <c r="TJV89" s="209"/>
      <c r="TJW89" s="209"/>
      <c r="TJX89" s="209"/>
      <c r="TJY89" s="209"/>
      <c r="TJZ89" s="209"/>
      <c r="TKA89" s="209"/>
      <c r="TKB89" s="209"/>
      <c r="TKC89" s="209"/>
      <c r="TKD89" s="209"/>
      <c r="TKE89" s="209"/>
      <c r="TKF89" s="209"/>
      <c r="TKG89" s="209"/>
      <c r="TKH89" s="209"/>
      <c r="TKI89" s="209"/>
      <c r="TKJ89" s="209"/>
      <c r="TKK89" s="209"/>
      <c r="TKL89" s="209"/>
      <c r="TKM89" s="209"/>
      <c r="TKN89" s="209"/>
      <c r="TKO89" s="209"/>
      <c r="TKP89" s="209"/>
      <c r="TKQ89" s="209"/>
      <c r="TKR89" s="209"/>
      <c r="TKS89" s="209"/>
      <c r="TKT89" s="209"/>
      <c r="TKU89" s="209"/>
      <c r="TKV89" s="209"/>
      <c r="TKW89" s="209"/>
      <c r="TKX89" s="209"/>
      <c r="TKY89" s="209"/>
      <c r="TKZ89" s="209"/>
      <c r="TLA89" s="209"/>
      <c r="TLB89" s="209"/>
      <c r="TLC89" s="209"/>
      <c r="TLD89" s="209"/>
      <c r="TLE89" s="209"/>
      <c r="TLF89" s="209"/>
      <c r="TLG89" s="209"/>
      <c r="TLH89" s="209"/>
      <c r="TLI89" s="209"/>
      <c r="TLJ89" s="209"/>
      <c r="TLK89" s="209"/>
      <c r="TLL89" s="209"/>
      <c r="TLM89" s="209"/>
      <c r="TLN89" s="209"/>
      <c r="TLO89" s="209"/>
      <c r="TLP89" s="209"/>
      <c r="TLQ89" s="209"/>
      <c r="TLR89" s="209"/>
      <c r="TLS89" s="209"/>
      <c r="TLT89" s="209"/>
      <c r="TLU89" s="209"/>
      <c r="TLV89" s="209"/>
      <c r="TLW89" s="209"/>
      <c r="TLX89" s="209"/>
      <c r="TLY89" s="209"/>
      <c r="TLZ89" s="209"/>
      <c r="TMA89" s="209"/>
      <c r="TMB89" s="209"/>
      <c r="TMC89" s="209"/>
      <c r="TMD89" s="209"/>
      <c r="TME89" s="209"/>
      <c r="TMF89" s="209"/>
      <c r="TMG89" s="209"/>
      <c r="TMH89" s="209"/>
      <c r="TMI89" s="209"/>
      <c r="TMJ89" s="209"/>
      <c r="TMK89" s="209"/>
      <c r="TML89" s="209"/>
      <c r="TMM89" s="209"/>
      <c r="TMN89" s="209"/>
      <c r="TMO89" s="209"/>
      <c r="TMP89" s="209"/>
      <c r="TMQ89" s="209"/>
      <c r="TMR89" s="209"/>
      <c r="TMS89" s="209"/>
      <c r="TMT89" s="209"/>
      <c r="TMU89" s="209"/>
      <c r="TMV89" s="209"/>
      <c r="TMW89" s="209"/>
      <c r="TMX89" s="209"/>
      <c r="TMY89" s="209"/>
      <c r="TMZ89" s="209"/>
      <c r="TNA89" s="209"/>
      <c r="TNB89" s="209"/>
      <c r="TNC89" s="209"/>
      <c r="TND89" s="209"/>
      <c r="TNE89" s="209"/>
      <c r="TNF89" s="209"/>
      <c r="TNG89" s="209"/>
      <c r="TNH89" s="209"/>
      <c r="TNI89" s="209"/>
      <c r="TNJ89" s="209"/>
      <c r="TNK89" s="209"/>
      <c r="TNL89" s="209"/>
      <c r="TNM89" s="209"/>
      <c r="TNN89" s="209"/>
      <c r="TNO89" s="209"/>
      <c r="TNP89" s="209"/>
      <c r="TNQ89" s="209"/>
      <c r="TNR89" s="209"/>
      <c r="TNS89" s="209"/>
      <c r="TNT89" s="209"/>
      <c r="TNU89" s="209"/>
      <c r="TNV89" s="209"/>
      <c r="TNW89" s="209"/>
      <c r="TNX89" s="209"/>
      <c r="TNY89" s="209"/>
      <c r="TNZ89" s="209"/>
      <c r="TOA89" s="209"/>
      <c r="TOB89" s="209"/>
      <c r="TOC89" s="209"/>
      <c r="TOD89" s="209"/>
      <c r="TOE89" s="209"/>
      <c r="TOF89" s="209"/>
      <c r="TOG89" s="209"/>
      <c r="TOH89" s="209"/>
      <c r="TOI89" s="209"/>
      <c r="TOJ89" s="209"/>
      <c r="TOK89" s="209"/>
      <c r="TOL89" s="209"/>
      <c r="TOM89" s="209"/>
      <c r="TON89" s="209"/>
      <c r="TOO89" s="209"/>
      <c r="TOP89" s="209"/>
      <c r="TOQ89" s="209"/>
      <c r="TOR89" s="209"/>
      <c r="TOS89" s="209"/>
      <c r="TOT89" s="209"/>
      <c r="TOU89" s="209"/>
      <c r="TOV89" s="209"/>
      <c r="TOW89" s="209"/>
      <c r="TOX89" s="209"/>
      <c r="TOY89" s="209"/>
      <c r="TOZ89" s="209"/>
      <c r="TPA89" s="209"/>
      <c r="TPB89" s="209"/>
      <c r="TPC89" s="209"/>
      <c r="TPD89" s="209"/>
      <c r="TPE89" s="209"/>
      <c r="TPF89" s="209"/>
      <c r="TPG89" s="209"/>
      <c r="TPH89" s="209"/>
      <c r="TPI89" s="209"/>
      <c r="TPJ89" s="209"/>
      <c r="TPK89" s="209"/>
      <c r="TPL89" s="209"/>
      <c r="TPM89" s="209"/>
      <c r="TPN89" s="209"/>
      <c r="TPO89" s="209"/>
      <c r="TPP89" s="209"/>
      <c r="TPQ89" s="209"/>
      <c r="TPR89" s="209"/>
      <c r="TPS89" s="209"/>
      <c r="TPT89" s="209"/>
      <c r="TPU89" s="209"/>
      <c r="TPV89" s="209"/>
      <c r="TPW89" s="209"/>
      <c r="TPX89" s="209"/>
      <c r="TPY89" s="209"/>
      <c r="TPZ89" s="209"/>
      <c r="TQA89" s="209"/>
      <c r="TQB89" s="209"/>
      <c r="TQC89" s="209"/>
      <c r="TQD89" s="209"/>
      <c r="TQE89" s="209"/>
      <c r="TQF89" s="209"/>
      <c r="TQG89" s="209"/>
      <c r="TQH89" s="209"/>
      <c r="TQI89" s="209"/>
      <c r="TQJ89" s="209"/>
      <c r="TQK89" s="209"/>
      <c r="TQL89" s="209"/>
      <c r="TQM89" s="209"/>
      <c r="TQN89" s="209"/>
      <c r="TQO89" s="209"/>
      <c r="TQP89" s="209"/>
      <c r="TQQ89" s="209"/>
      <c r="TQR89" s="209"/>
      <c r="TQS89" s="209"/>
      <c r="TQT89" s="209"/>
      <c r="TQU89" s="209"/>
      <c r="TQV89" s="209"/>
      <c r="TQW89" s="209"/>
      <c r="TQX89" s="209"/>
      <c r="TQY89" s="209"/>
      <c r="TQZ89" s="209"/>
      <c r="TRA89" s="209"/>
      <c r="TRB89" s="209"/>
      <c r="TRC89" s="209"/>
      <c r="TRD89" s="209"/>
      <c r="TRE89" s="209"/>
      <c r="TRF89" s="209"/>
      <c r="TRG89" s="209"/>
      <c r="TRH89" s="209"/>
      <c r="TRI89" s="209"/>
      <c r="TRJ89" s="209"/>
      <c r="TRK89" s="209"/>
      <c r="TRL89" s="209"/>
      <c r="TRM89" s="209"/>
      <c r="TRN89" s="209"/>
      <c r="TRO89" s="209"/>
      <c r="TRP89" s="209"/>
      <c r="TRQ89" s="209"/>
      <c r="TRR89" s="209"/>
      <c r="TRS89" s="209"/>
      <c r="TRT89" s="209"/>
      <c r="TRU89" s="209"/>
      <c r="TRV89" s="209"/>
      <c r="TRW89" s="209"/>
      <c r="TRX89" s="209"/>
      <c r="TRY89" s="209"/>
      <c r="TRZ89" s="209"/>
      <c r="TSA89" s="209"/>
      <c r="TSB89" s="209"/>
      <c r="TSC89" s="209"/>
      <c r="TSD89" s="209"/>
      <c r="TSE89" s="209"/>
      <c r="TSF89" s="209"/>
      <c r="TSG89" s="209"/>
      <c r="TSH89" s="209"/>
      <c r="TSI89" s="209"/>
      <c r="TSJ89" s="209"/>
      <c r="TSK89" s="209"/>
      <c r="TSL89" s="209"/>
      <c r="TSM89" s="209"/>
      <c r="TSN89" s="209"/>
      <c r="TSO89" s="209"/>
      <c r="TSP89" s="209"/>
      <c r="TSQ89" s="209"/>
      <c r="TSR89" s="209"/>
      <c r="TSS89" s="209"/>
      <c r="TST89" s="209"/>
      <c r="TSU89" s="209"/>
      <c r="TSV89" s="209"/>
      <c r="TSW89" s="209"/>
      <c r="TSX89" s="209"/>
      <c r="TSY89" s="209"/>
      <c r="TSZ89" s="209"/>
      <c r="TTA89" s="209"/>
      <c r="TTB89" s="209"/>
      <c r="TTC89" s="209"/>
      <c r="TTD89" s="209"/>
      <c r="TTE89" s="209"/>
      <c r="TTF89" s="209"/>
      <c r="TTG89" s="209"/>
      <c r="TTH89" s="209"/>
      <c r="TTI89" s="209"/>
      <c r="TTJ89" s="209"/>
      <c r="TTK89" s="209"/>
      <c r="TTL89" s="209"/>
      <c r="TTM89" s="209"/>
      <c r="TTN89" s="209"/>
      <c r="TTO89" s="209"/>
      <c r="TTP89" s="209"/>
      <c r="TTQ89" s="209"/>
      <c r="TTR89" s="209"/>
      <c r="TTS89" s="209"/>
      <c r="TTT89" s="209"/>
      <c r="TTU89" s="209"/>
      <c r="TTV89" s="209"/>
      <c r="TTW89" s="209"/>
      <c r="TTX89" s="209"/>
      <c r="TTY89" s="209"/>
      <c r="TTZ89" s="209"/>
      <c r="TUA89" s="209"/>
      <c r="TUB89" s="209"/>
      <c r="TUC89" s="209"/>
      <c r="TUD89" s="209"/>
      <c r="TUE89" s="209"/>
      <c r="TUF89" s="209"/>
      <c r="TUG89" s="209"/>
      <c r="TUH89" s="209"/>
      <c r="TUI89" s="209"/>
      <c r="TUJ89" s="209"/>
      <c r="TUK89" s="209"/>
      <c r="TUL89" s="209"/>
      <c r="TUM89" s="209"/>
      <c r="TUN89" s="209"/>
      <c r="TUO89" s="209"/>
      <c r="TUP89" s="209"/>
      <c r="TUQ89" s="209"/>
      <c r="TUR89" s="209"/>
      <c r="TUS89" s="209"/>
      <c r="TUT89" s="209"/>
      <c r="TUU89" s="209"/>
      <c r="TUV89" s="209"/>
      <c r="TUW89" s="209"/>
      <c r="TUX89" s="209"/>
      <c r="TUY89" s="209"/>
      <c r="TUZ89" s="209"/>
      <c r="TVA89" s="209"/>
      <c r="TVB89" s="209"/>
      <c r="TVC89" s="209"/>
      <c r="TVD89" s="209"/>
      <c r="TVE89" s="209"/>
      <c r="TVF89" s="209"/>
      <c r="TVG89" s="209"/>
      <c r="TVH89" s="209"/>
      <c r="TVI89" s="209"/>
      <c r="TVJ89" s="209"/>
      <c r="TVK89" s="209"/>
      <c r="TVL89" s="209"/>
      <c r="TVM89" s="209"/>
      <c r="TVN89" s="209"/>
      <c r="TVO89" s="209"/>
      <c r="TVP89" s="209"/>
      <c r="TVQ89" s="209"/>
      <c r="TVR89" s="209"/>
      <c r="TVS89" s="209"/>
      <c r="TVT89" s="209"/>
      <c r="TVU89" s="209"/>
      <c r="TVV89" s="209"/>
      <c r="TVW89" s="209"/>
      <c r="TVX89" s="209"/>
      <c r="TVY89" s="209"/>
      <c r="TVZ89" s="209"/>
      <c r="TWA89" s="209"/>
      <c r="TWB89" s="209"/>
      <c r="TWC89" s="209"/>
      <c r="TWD89" s="209"/>
      <c r="TWE89" s="209"/>
      <c r="TWF89" s="209"/>
      <c r="TWG89" s="209"/>
      <c r="TWH89" s="209"/>
      <c r="TWI89" s="209"/>
      <c r="TWJ89" s="209"/>
      <c r="TWK89" s="209"/>
      <c r="TWL89" s="209"/>
      <c r="TWM89" s="209"/>
      <c r="TWN89" s="209"/>
      <c r="TWO89" s="209"/>
      <c r="TWP89" s="209"/>
      <c r="TWQ89" s="209"/>
      <c r="TWR89" s="209"/>
      <c r="TWS89" s="209"/>
      <c r="TWT89" s="209"/>
      <c r="TWU89" s="209"/>
      <c r="TWV89" s="209"/>
      <c r="TWW89" s="209"/>
      <c r="TWX89" s="209"/>
      <c r="TWY89" s="209"/>
      <c r="TWZ89" s="209"/>
      <c r="TXA89" s="209"/>
      <c r="TXB89" s="209"/>
      <c r="TXC89" s="209"/>
      <c r="TXD89" s="209"/>
      <c r="TXE89" s="209"/>
      <c r="TXF89" s="209"/>
      <c r="TXG89" s="209"/>
      <c r="TXH89" s="209"/>
      <c r="TXI89" s="209"/>
      <c r="TXJ89" s="209"/>
      <c r="TXK89" s="209"/>
      <c r="TXL89" s="209"/>
      <c r="TXM89" s="209"/>
      <c r="TXN89" s="209"/>
      <c r="TXO89" s="209"/>
      <c r="TXP89" s="209"/>
      <c r="TXQ89" s="209"/>
      <c r="TXR89" s="209"/>
      <c r="TXS89" s="209"/>
      <c r="TXT89" s="209"/>
      <c r="TXU89" s="209"/>
      <c r="TXV89" s="209"/>
      <c r="TXW89" s="209"/>
      <c r="TXX89" s="209"/>
      <c r="TXY89" s="209"/>
      <c r="TXZ89" s="209"/>
      <c r="TYA89" s="209"/>
      <c r="TYB89" s="209"/>
      <c r="TYC89" s="209"/>
      <c r="TYD89" s="209"/>
      <c r="TYE89" s="209"/>
      <c r="TYF89" s="209"/>
      <c r="TYG89" s="209"/>
      <c r="TYH89" s="209"/>
      <c r="TYI89" s="209"/>
      <c r="TYJ89" s="209"/>
      <c r="TYK89" s="209"/>
      <c r="TYL89" s="209"/>
      <c r="TYM89" s="209"/>
      <c r="TYN89" s="209"/>
      <c r="TYO89" s="209"/>
      <c r="TYP89" s="209"/>
      <c r="TYQ89" s="209"/>
      <c r="TYR89" s="209"/>
      <c r="TYS89" s="209"/>
      <c r="TYT89" s="209"/>
      <c r="TYU89" s="209"/>
      <c r="TYV89" s="209"/>
      <c r="TYW89" s="209"/>
      <c r="TYX89" s="209"/>
      <c r="TYY89" s="209"/>
      <c r="TYZ89" s="209"/>
      <c r="TZA89" s="209"/>
      <c r="TZB89" s="209"/>
      <c r="TZC89" s="209"/>
      <c r="TZD89" s="209"/>
      <c r="TZE89" s="209"/>
      <c r="TZF89" s="209"/>
      <c r="TZG89" s="209"/>
      <c r="TZH89" s="209"/>
      <c r="TZI89" s="209"/>
      <c r="TZJ89" s="209"/>
      <c r="TZK89" s="209"/>
      <c r="TZL89" s="209"/>
      <c r="TZM89" s="209"/>
      <c r="TZN89" s="209"/>
      <c r="TZO89" s="209"/>
      <c r="TZP89" s="209"/>
      <c r="TZQ89" s="209"/>
      <c r="TZR89" s="209"/>
      <c r="TZS89" s="209"/>
      <c r="TZT89" s="209"/>
      <c r="TZU89" s="209"/>
      <c r="TZV89" s="209"/>
      <c r="TZW89" s="209"/>
      <c r="TZX89" s="209"/>
      <c r="TZY89" s="209"/>
      <c r="TZZ89" s="209"/>
      <c r="UAA89" s="209"/>
      <c r="UAB89" s="209"/>
      <c r="UAC89" s="209"/>
      <c r="UAD89" s="209"/>
      <c r="UAE89" s="209"/>
      <c r="UAF89" s="209"/>
      <c r="UAG89" s="209"/>
      <c r="UAH89" s="209"/>
      <c r="UAI89" s="209"/>
      <c r="UAJ89" s="209"/>
      <c r="UAK89" s="209"/>
      <c r="UAL89" s="209"/>
      <c r="UAM89" s="209"/>
      <c r="UAN89" s="209"/>
      <c r="UAO89" s="209"/>
      <c r="UAP89" s="209"/>
      <c r="UAQ89" s="209"/>
      <c r="UAR89" s="209"/>
      <c r="UAS89" s="209"/>
      <c r="UAT89" s="209"/>
      <c r="UAU89" s="209"/>
      <c r="UAV89" s="209"/>
      <c r="UAW89" s="209"/>
      <c r="UAX89" s="209"/>
      <c r="UAY89" s="209"/>
      <c r="UAZ89" s="209"/>
      <c r="UBA89" s="209"/>
      <c r="UBB89" s="209"/>
      <c r="UBC89" s="209"/>
      <c r="UBD89" s="209"/>
      <c r="UBE89" s="209"/>
      <c r="UBF89" s="209"/>
      <c r="UBG89" s="209"/>
      <c r="UBH89" s="209"/>
      <c r="UBI89" s="209"/>
      <c r="UBJ89" s="209"/>
      <c r="UBK89" s="209"/>
      <c r="UBL89" s="209"/>
      <c r="UBM89" s="209"/>
      <c r="UBN89" s="209"/>
      <c r="UBO89" s="209"/>
      <c r="UBP89" s="209"/>
      <c r="UBQ89" s="209"/>
      <c r="UBR89" s="209"/>
      <c r="UBS89" s="209"/>
      <c r="UBT89" s="209"/>
      <c r="UBU89" s="209"/>
      <c r="UBV89" s="209"/>
      <c r="UBW89" s="209"/>
      <c r="UBX89" s="209"/>
      <c r="UBY89" s="209"/>
      <c r="UBZ89" s="209"/>
      <c r="UCA89" s="209"/>
      <c r="UCB89" s="209"/>
      <c r="UCC89" s="209"/>
      <c r="UCD89" s="209"/>
      <c r="UCE89" s="209"/>
      <c r="UCF89" s="209"/>
      <c r="UCG89" s="209"/>
      <c r="UCH89" s="209"/>
      <c r="UCI89" s="209"/>
      <c r="UCJ89" s="209"/>
      <c r="UCK89" s="209"/>
      <c r="UCL89" s="209"/>
      <c r="UCM89" s="209"/>
      <c r="UCN89" s="209"/>
      <c r="UCO89" s="209"/>
      <c r="UCP89" s="209"/>
      <c r="UCQ89" s="209"/>
      <c r="UCR89" s="209"/>
      <c r="UCS89" s="209"/>
      <c r="UCT89" s="209"/>
      <c r="UCU89" s="209"/>
      <c r="UCV89" s="209"/>
      <c r="UCW89" s="209"/>
      <c r="UCX89" s="209"/>
      <c r="UCY89" s="209"/>
      <c r="UCZ89" s="209"/>
      <c r="UDA89" s="209"/>
      <c r="UDB89" s="209"/>
      <c r="UDC89" s="209"/>
      <c r="UDD89" s="209"/>
      <c r="UDE89" s="209"/>
      <c r="UDF89" s="209"/>
      <c r="UDG89" s="209"/>
      <c r="UDH89" s="209"/>
      <c r="UDI89" s="209"/>
      <c r="UDJ89" s="209"/>
      <c r="UDK89" s="209"/>
      <c r="UDL89" s="209"/>
      <c r="UDM89" s="209"/>
      <c r="UDN89" s="209"/>
      <c r="UDO89" s="209"/>
      <c r="UDP89" s="209"/>
      <c r="UDQ89" s="209"/>
      <c r="UDR89" s="209"/>
      <c r="UDS89" s="209"/>
      <c r="UDT89" s="209"/>
      <c r="UDU89" s="209"/>
      <c r="UDV89" s="209"/>
      <c r="UDW89" s="209"/>
      <c r="UDX89" s="209"/>
      <c r="UDY89" s="209"/>
      <c r="UDZ89" s="209"/>
      <c r="UEA89" s="209"/>
      <c r="UEB89" s="209"/>
      <c r="UEC89" s="209"/>
      <c r="UED89" s="209"/>
      <c r="UEE89" s="209"/>
      <c r="UEF89" s="209"/>
      <c r="UEG89" s="209"/>
      <c r="UEH89" s="209"/>
      <c r="UEI89" s="209"/>
      <c r="UEJ89" s="209"/>
      <c r="UEK89" s="209"/>
      <c r="UEL89" s="209"/>
      <c r="UEM89" s="209"/>
      <c r="UEN89" s="209"/>
      <c r="UEO89" s="209"/>
      <c r="UEP89" s="209"/>
      <c r="UEQ89" s="209"/>
      <c r="UER89" s="209"/>
      <c r="UES89" s="209"/>
      <c r="UET89" s="209"/>
      <c r="UEU89" s="209"/>
      <c r="UEV89" s="209"/>
      <c r="UEW89" s="209"/>
      <c r="UEX89" s="209"/>
      <c r="UEY89" s="209"/>
      <c r="UEZ89" s="209"/>
      <c r="UFA89" s="209"/>
      <c r="UFB89" s="209"/>
      <c r="UFC89" s="209"/>
      <c r="UFD89" s="209"/>
      <c r="UFE89" s="209"/>
      <c r="UFF89" s="209"/>
      <c r="UFG89" s="209"/>
      <c r="UFH89" s="209"/>
      <c r="UFI89" s="209"/>
      <c r="UFJ89" s="209"/>
      <c r="UFK89" s="209"/>
      <c r="UFL89" s="209"/>
      <c r="UFM89" s="209"/>
      <c r="UFN89" s="209"/>
      <c r="UFO89" s="209"/>
      <c r="UFP89" s="209"/>
      <c r="UFQ89" s="209"/>
      <c r="UFR89" s="209"/>
      <c r="UFS89" s="209"/>
      <c r="UFT89" s="209"/>
      <c r="UFU89" s="209"/>
      <c r="UFV89" s="209"/>
      <c r="UFW89" s="209"/>
      <c r="UFX89" s="209"/>
      <c r="UFY89" s="209"/>
      <c r="UFZ89" s="209"/>
      <c r="UGA89" s="209"/>
      <c r="UGB89" s="209"/>
      <c r="UGC89" s="209"/>
      <c r="UGD89" s="209"/>
      <c r="UGE89" s="209"/>
      <c r="UGF89" s="209"/>
      <c r="UGG89" s="209"/>
      <c r="UGH89" s="209"/>
      <c r="UGI89" s="209"/>
      <c r="UGJ89" s="209"/>
      <c r="UGK89" s="209"/>
      <c r="UGL89" s="209"/>
      <c r="UGM89" s="209"/>
      <c r="UGN89" s="209"/>
      <c r="UGO89" s="209"/>
      <c r="UGP89" s="209"/>
      <c r="UGQ89" s="209"/>
      <c r="UGR89" s="209"/>
      <c r="UGS89" s="209"/>
      <c r="UGT89" s="209"/>
      <c r="UGU89" s="209"/>
      <c r="UGV89" s="209"/>
      <c r="UGW89" s="209"/>
      <c r="UGX89" s="209"/>
      <c r="UGY89" s="209"/>
      <c r="UGZ89" s="209"/>
      <c r="UHA89" s="209"/>
      <c r="UHB89" s="209"/>
      <c r="UHC89" s="209"/>
      <c r="UHD89" s="209"/>
      <c r="UHE89" s="209"/>
      <c r="UHF89" s="209"/>
      <c r="UHG89" s="209"/>
      <c r="UHH89" s="209"/>
      <c r="UHI89" s="209"/>
      <c r="UHJ89" s="209"/>
      <c r="UHK89" s="209"/>
      <c r="UHL89" s="209"/>
      <c r="UHM89" s="209"/>
      <c r="UHN89" s="209"/>
      <c r="UHO89" s="209"/>
      <c r="UHP89" s="209"/>
      <c r="UHQ89" s="209"/>
      <c r="UHR89" s="209"/>
      <c r="UHS89" s="209"/>
      <c r="UHT89" s="209"/>
      <c r="UHU89" s="209"/>
      <c r="UHV89" s="209"/>
      <c r="UHW89" s="209"/>
      <c r="UHX89" s="209"/>
      <c r="UHY89" s="209"/>
      <c r="UHZ89" s="209"/>
      <c r="UIA89" s="209"/>
      <c r="UIB89" s="209"/>
      <c r="UIC89" s="209"/>
      <c r="UID89" s="209"/>
      <c r="UIE89" s="209"/>
      <c r="UIF89" s="209"/>
      <c r="UIG89" s="209"/>
      <c r="UIH89" s="209"/>
      <c r="UII89" s="209"/>
      <c r="UIJ89" s="209"/>
      <c r="UIK89" s="209"/>
      <c r="UIL89" s="209"/>
      <c r="UIM89" s="209"/>
      <c r="UIN89" s="209"/>
      <c r="UIO89" s="209"/>
      <c r="UIP89" s="209"/>
      <c r="UIQ89" s="209"/>
      <c r="UIR89" s="209"/>
      <c r="UIS89" s="209"/>
      <c r="UIT89" s="209"/>
      <c r="UIU89" s="209"/>
      <c r="UIV89" s="209"/>
      <c r="UIW89" s="209"/>
      <c r="UIX89" s="209"/>
      <c r="UIY89" s="209"/>
      <c r="UIZ89" s="209"/>
      <c r="UJA89" s="209"/>
      <c r="UJB89" s="209"/>
      <c r="UJC89" s="209"/>
      <c r="UJD89" s="209"/>
      <c r="UJE89" s="209"/>
      <c r="UJF89" s="209"/>
      <c r="UJG89" s="209"/>
      <c r="UJH89" s="209"/>
      <c r="UJI89" s="209"/>
      <c r="UJJ89" s="209"/>
      <c r="UJK89" s="209"/>
      <c r="UJL89" s="209"/>
      <c r="UJM89" s="209"/>
      <c r="UJN89" s="209"/>
      <c r="UJO89" s="209"/>
      <c r="UJP89" s="209"/>
      <c r="UJQ89" s="209"/>
      <c r="UJR89" s="209"/>
      <c r="UJS89" s="209"/>
      <c r="UJT89" s="209"/>
      <c r="UJU89" s="209"/>
      <c r="UJV89" s="209"/>
      <c r="UJW89" s="209"/>
      <c r="UJX89" s="209"/>
      <c r="UJY89" s="209"/>
      <c r="UJZ89" s="209"/>
      <c r="UKA89" s="209"/>
      <c r="UKB89" s="209"/>
      <c r="UKC89" s="209"/>
      <c r="UKD89" s="209"/>
      <c r="UKE89" s="209"/>
      <c r="UKF89" s="209"/>
      <c r="UKG89" s="209"/>
      <c r="UKH89" s="209"/>
      <c r="UKI89" s="209"/>
      <c r="UKJ89" s="209"/>
      <c r="UKK89" s="209"/>
      <c r="UKL89" s="209"/>
      <c r="UKM89" s="209"/>
      <c r="UKN89" s="209"/>
      <c r="UKO89" s="209"/>
      <c r="UKP89" s="209"/>
      <c r="UKQ89" s="209"/>
      <c r="UKR89" s="209"/>
      <c r="UKS89" s="209"/>
      <c r="UKT89" s="209"/>
      <c r="UKU89" s="209"/>
      <c r="UKV89" s="209"/>
      <c r="UKW89" s="209"/>
      <c r="UKX89" s="209"/>
      <c r="UKY89" s="209"/>
      <c r="UKZ89" s="209"/>
      <c r="ULA89" s="209"/>
      <c r="ULB89" s="209"/>
      <c r="ULC89" s="209"/>
      <c r="ULD89" s="209"/>
      <c r="ULE89" s="209"/>
      <c r="ULF89" s="209"/>
      <c r="ULG89" s="209"/>
      <c r="ULH89" s="209"/>
      <c r="ULI89" s="209"/>
      <c r="ULJ89" s="209"/>
      <c r="ULK89" s="209"/>
      <c r="ULL89" s="209"/>
      <c r="ULM89" s="209"/>
      <c r="ULN89" s="209"/>
      <c r="ULO89" s="209"/>
      <c r="ULP89" s="209"/>
      <c r="ULQ89" s="209"/>
      <c r="ULR89" s="209"/>
      <c r="ULS89" s="209"/>
      <c r="ULT89" s="209"/>
      <c r="ULU89" s="209"/>
      <c r="ULV89" s="209"/>
      <c r="ULW89" s="209"/>
      <c r="ULX89" s="209"/>
      <c r="ULY89" s="209"/>
      <c r="ULZ89" s="209"/>
      <c r="UMA89" s="209"/>
      <c r="UMB89" s="209"/>
      <c r="UMC89" s="209"/>
      <c r="UMD89" s="209"/>
      <c r="UME89" s="209"/>
      <c r="UMF89" s="209"/>
      <c r="UMG89" s="209"/>
      <c r="UMH89" s="209"/>
      <c r="UMI89" s="209"/>
      <c r="UMJ89" s="209"/>
      <c r="UMK89" s="209"/>
      <c r="UML89" s="209"/>
      <c r="UMM89" s="209"/>
      <c r="UMN89" s="209"/>
      <c r="UMO89" s="209"/>
      <c r="UMP89" s="209"/>
      <c r="UMQ89" s="209"/>
      <c r="UMR89" s="209"/>
      <c r="UMS89" s="209"/>
      <c r="UMT89" s="209"/>
      <c r="UMU89" s="209"/>
      <c r="UMV89" s="209"/>
      <c r="UMW89" s="209"/>
      <c r="UMX89" s="209"/>
      <c r="UMY89" s="209"/>
      <c r="UMZ89" s="209"/>
      <c r="UNA89" s="209"/>
      <c r="UNB89" s="209"/>
      <c r="UNC89" s="209"/>
      <c r="UND89" s="209"/>
      <c r="UNE89" s="209"/>
      <c r="UNF89" s="209"/>
      <c r="UNG89" s="209"/>
      <c r="UNH89" s="209"/>
      <c r="UNI89" s="209"/>
      <c r="UNJ89" s="209"/>
      <c r="UNK89" s="209"/>
      <c r="UNL89" s="209"/>
      <c r="UNM89" s="209"/>
      <c r="UNN89" s="209"/>
      <c r="UNO89" s="209"/>
      <c r="UNP89" s="209"/>
      <c r="UNQ89" s="209"/>
      <c r="UNR89" s="209"/>
      <c r="UNS89" s="209"/>
      <c r="UNT89" s="209"/>
      <c r="UNU89" s="209"/>
      <c r="UNV89" s="209"/>
      <c r="UNW89" s="209"/>
      <c r="UNX89" s="209"/>
      <c r="UNY89" s="209"/>
      <c r="UNZ89" s="209"/>
      <c r="UOA89" s="209"/>
      <c r="UOB89" s="209"/>
      <c r="UOC89" s="209"/>
      <c r="UOD89" s="209"/>
      <c r="UOE89" s="209"/>
      <c r="UOF89" s="209"/>
      <c r="UOG89" s="209"/>
      <c r="UOH89" s="209"/>
      <c r="UOI89" s="209"/>
      <c r="UOJ89" s="209"/>
      <c r="UOK89" s="209"/>
      <c r="UOL89" s="209"/>
      <c r="UOM89" s="209"/>
      <c r="UON89" s="209"/>
      <c r="UOO89" s="209"/>
      <c r="UOP89" s="209"/>
      <c r="UOQ89" s="209"/>
      <c r="UOR89" s="209"/>
      <c r="UOS89" s="209"/>
      <c r="UOT89" s="209"/>
      <c r="UOU89" s="209"/>
      <c r="UOV89" s="209"/>
      <c r="UOW89" s="209"/>
      <c r="UOX89" s="209"/>
      <c r="UOY89" s="209"/>
      <c r="UOZ89" s="209"/>
      <c r="UPA89" s="209"/>
      <c r="UPB89" s="209"/>
      <c r="UPC89" s="209"/>
      <c r="UPD89" s="209"/>
      <c r="UPE89" s="209"/>
      <c r="UPF89" s="209"/>
      <c r="UPG89" s="209"/>
      <c r="UPH89" s="209"/>
      <c r="UPI89" s="209"/>
      <c r="UPJ89" s="209"/>
      <c r="UPK89" s="209"/>
      <c r="UPL89" s="209"/>
      <c r="UPM89" s="209"/>
      <c r="UPN89" s="209"/>
      <c r="UPO89" s="209"/>
      <c r="UPP89" s="209"/>
      <c r="UPQ89" s="209"/>
      <c r="UPR89" s="209"/>
      <c r="UPS89" s="209"/>
      <c r="UPT89" s="209"/>
      <c r="UPU89" s="209"/>
      <c r="UPV89" s="209"/>
      <c r="UPW89" s="209"/>
      <c r="UPX89" s="209"/>
      <c r="UPY89" s="209"/>
      <c r="UPZ89" s="209"/>
      <c r="UQA89" s="209"/>
      <c r="UQB89" s="209"/>
      <c r="UQC89" s="209"/>
      <c r="UQD89" s="209"/>
      <c r="UQE89" s="209"/>
      <c r="UQF89" s="209"/>
      <c r="UQG89" s="209"/>
      <c r="UQH89" s="209"/>
      <c r="UQI89" s="209"/>
      <c r="UQJ89" s="209"/>
      <c r="UQK89" s="209"/>
      <c r="UQL89" s="209"/>
      <c r="UQM89" s="209"/>
      <c r="UQN89" s="209"/>
      <c r="UQO89" s="209"/>
      <c r="UQP89" s="209"/>
      <c r="UQQ89" s="209"/>
      <c r="UQR89" s="209"/>
      <c r="UQS89" s="209"/>
      <c r="UQT89" s="209"/>
      <c r="UQU89" s="209"/>
      <c r="UQV89" s="209"/>
      <c r="UQW89" s="209"/>
      <c r="UQX89" s="209"/>
      <c r="UQY89" s="209"/>
      <c r="UQZ89" s="209"/>
      <c r="URA89" s="209"/>
      <c r="URB89" s="209"/>
      <c r="URC89" s="209"/>
      <c r="URD89" s="209"/>
      <c r="URE89" s="209"/>
      <c r="URF89" s="209"/>
      <c r="URG89" s="209"/>
      <c r="URH89" s="209"/>
      <c r="URI89" s="209"/>
      <c r="URJ89" s="209"/>
      <c r="URK89" s="209"/>
      <c r="URL89" s="209"/>
      <c r="URM89" s="209"/>
      <c r="URN89" s="209"/>
      <c r="URO89" s="209"/>
      <c r="URP89" s="209"/>
      <c r="URQ89" s="209"/>
      <c r="URR89" s="209"/>
      <c r="URS89" s="209"/>
      <c r="URT89" s="209"/>
      <c r="URU89" s="209"/>
      <c r="URV89" s="209"/>
      <c r="URW89" s="209"/>
      <c r="URX89" s="209"/>
      <c r="URY89" s="209"/>
      <c r="URZ89" s="209"/>
      <c r="USA89" s="209"/>
      <c r="USB89" s="209"/>
      <c r="USC89" s="209"/>
      <c r="USD89" s="209"/>
      <c r="USE89" s="209"/>
      <c r="USF89" s="209"/>
      <c r="USG89" s="209"/>
      <c r="USH89" s="209"/>
      <c r="USI89" s="209"/>
      <c r="USJ89" s="209"/>
      <c r="USK89" s="209"/>
      <c r="USL89" s="209"/>
      <c r="USM89" s="209"/>
      <c r="USN89" s="209"/>
      <c r="USO89" s="209"/>
      <c r="USP89" s="209"/>
      <c r="USQ89" s="209"/>
      <c r="USR89" s="209"/>
      <c r="USS89" s="209"/>
      <c r="UST89" s="209"/>
      <c r="USU89" s="209"/>
      <c r="USV89" s="209"/>
      <c r="USW89" s="209"/>
      <c r="USX89" s="209"/>
      <c r="USY89" s="209"/>
      <c r="USZ89" s="209"/>
      <c r="UTA89" s="209"/>
      <c r="UTB89" s="209"/>
      <c r="UTC89" s="209"/>
      <c r="UTD89" s="209"/>
      <c r="UTE89" s="209"/>
      <c r="UTF89" s="209"/>
      <c r="UTG89" s="209"/>
      <c r="UTH89" s="209"/>
      <c r="UTI89" s="209"/>
      <c r="UTJ89" s="209"/>
      <c r="UTK89" s="209"/>
      <c r="UTL89" s="209"/>
      <c r="UTM89" s="209"/>
      <c r="UTN89" s="209"/>
      <c r="UTO89" s="209"/>
      <c r="UTP89" s="209"/>
      <c r="UTQ89" s="209"/>
      <c r="UTR89" s="209"/>
      <c r="UTS89" s="209"/>
      <c r="UTT89" s="209"/>
      <c r="UTU89" s="209"/>
      <c r="UTV89" s="209"/>
      <c r="UTW89" s="209"/>
      <c r="UTX89" s="209"/>
      <c r="UTY89" s="209"/>
      <c r="UTZ89" s="209"/>
      <c r="UUA89" s="209"/>
      <c r="UUB89" s="209"/>
      <c r="UUC89" s="209"/>
      <c r="UUD89" s="209"/>
      <c r="UUE89" s="209"/>
      <c r="UUF89" s="209"/>
      <c r="UUG89" s="209"/>
      <c r="UUH89" s="209"/>
      <c r="UUI89" s="209"/>
      <c r="UUJ89" s="209"/>
      <c r="UUK89" s="209"/>
      <c r="UUL89" s="209"/>
      <c r="UUM89" s="209"/>
      <c r="UUN89" s="209"/>
      <c r="UUO89" s="209"/>
      <c r="UUP89" s="209"/>
      <c r="UUQ89" s="209"/>
      <c r="UUR89" s="209"/>
      <c r="UUS89" s="209"/>
      <c r="UUT89" s="209"/>
      <c r="UUU89" s="209"/>
      <c r="UUV89" s="209"/>
      <c r="UUW89" s="209"/>
      <c r="UUX89" s="209"/>
      <c r="UUY89" s="209"/>
      <c r="UUZ89" s="209"/>
      <c r="UVA89" s="209"/>
      <c r="UVB89" s="209"/>
      <c r="UVC89" s="209"/>
      <c r="UVD89" s="209"/>
      <c r="UVE89" s="209"/>
      <c r="UVF89" s="209"/>
      <c r="UVG89" s="209"/>
      <c r="UVH89" s="209"/>
      <c r="UVI89" s="209"/>
      <c r="UVJ89" s="209"/>
      <c r="UVK89" s="209"/>
      <c r="UVL89" s="209"/>
      <c r="UVM89" s="209"/>
      <c r="UVN89" s="209"/>
      <c r="UVO89" s="209"/>
      <c r="UVP89" s="209"/>
      <c r="UVQ89" s="209"/>
      <c r="UVR89" s="209"/>
      <c r="UVS89" s="209"/>
      <c r="UVT89" s="209"/>
      <c r="UVU89" s="209"/>
      <c r="UVV89" s="209"/>
      <c r="UVW89" s="209"/>
      <c r="UVX89" s="209"/>
      <c r="UVY89" s="209"/>
      <c r="UVZ89" s="209"/>
      <c r="UWA89" s="209"/>
      <c r="UWB89" s="209"/>
      <c r="UWC89" s="209"/>
      <c r="UWD89" s="209"/>
      <c r="UWE89" s="209"/>
      <c r="UWF89" s="209"/>
      <c r="UWG89" s="209"/>
      <c r="UWH89" s="209"/>
      <c r="UWI89" s="209"/>
      <c r="UWJ89" s="209"/>
      <c r="UWK89" s="209"/>
      <c r="UWL89" s="209"/>
      <c r="UWM89" s="209"/>
      <c r="UWN89" s="209"/>
      <c r="UWO89" s="209"/>
      <c r="UWP89" s="209"/>
      <c r="UWQ89" s="209"/>
      <c r="UWR89" s="209"/>
      <c r="UWS89" s="209"/>
      <c r="UWT89" s="209"/>
      <c r="UWU89" s="209"/>
      <c r="UWV89" s="209"/>
      <c r="UWW89" s="209"/>
      <c r="UWX89" s="209"/>
      <c r="UWY89" s="209"/>
      <c r="UWZ89" s="209"/>
      <c r="UXA89" s="209"/>
      <c r="UXB89" s="209"/>
      <c r="UXC89" s="209"/>
      <c r="UXD89" s="209"/>
      <c r="UXE89" s="209"/>
      <c r="UXF89" s="209"/>
      <c r="UXG89" s="209"/>
      <c r="UXH89" s="209"/>
      <c r="UXI89" s="209"/>
      <c r="UXJ89" s="209"/>
      <c r="UXK89" s="209"/>
      <c r="UXL89" s="209"/>
      <c r="UXM89" s="209"/>
      <c r="UXN89" s="209"/>
      <c r="UXO89" s="209"/>
      <c r="UXP89" s="209"/>
      <c r="UXQ89" s="209"/>
      <c r="UXR89" s="209"/>
      <c r="UXS89" s="209"/>
      <c r="UXT89" s="209"/>
      <c r="UXU89" s="209"/>
      <c r="UXV89" s="209"/>
      <c r="UXW89" s="209"/>
      <c r="UXX89" s="209"/>
      <c r="UXY89" s="209"/>
      <c r="UXZ89" s="209"/>
      <c r="UYA89" s="209"/>
      <c r="UYB89" s="209"/>
      <c r="UYC89" s="209"/>
      <c r="UYD89" s="209"/>
      <c r="UYE89" s="209"/>
      <c r="UYF89" s="209"/>
      <c r="UYG89" s="209"/>
      <c r="UYH89" s="209"/>
      <c r="UYI89" s="209"/>
      <c r="UYJ89" s="209"/>
      <c r="UYK89" s="209"/>
      <c r="UYL89" s="209"/>
      <c r="UYM89" s="209"/>
      <c r="UYN89" s="209"/>
      <c r="UYO89" s="209"/>
      <c r="UYP89" s="209"/>
      <c r="UYQ89" s="209"/>
      <c r="UYR89" s="209"/>
      <c r="UYS89" s="209"/>
      <c r="UYT89" s="209"/>
      <c r="UYU89" s="209"/>
      <c r="UYV89" s="209"/>
      <c r="UYW89" s="209"/>
      <c r="UYX89" s="209"/>
      <c r="UYY89" s="209"/>
      <c r="UYZ89" s="209"/>
      <c r="UZA89" s="209"/>
      <c r="UZB89" s="209"/>
      <c r="UZC89" s="209"/>
      <c r="UZD89" s="209"/>
      <c r="UZE89" s="209"/>
      <c r="UZF89" s="209"/>
      <c r="UZG89" s="209"/>
      <c r="UZH89" s="209"/>
      <c r="UZI89" s="209"/>
      <c r="UZJ89" s="209"/>
      <c r="UZK89" s="209"/>
      <c r="UZL89" s="209"/>
      <c r="UZM89" s="209"/>
      <c r="UZN89" s="209"/>
      <c r="UZO89" s="209"/>
      <c r="UZP89" s="209"/>
      <c r="UZQ89" s="209"/>
      <c r="UZR89" s="209"/>
      <c r="UZS89" s="209"/>
      <c r="UZT89" s="209"/>
      <c r="UZU89" s="209"/>
      <c r="UZV89" s="209"/>
      <c r="UZW89" s="209"/>
      <c r="UZX89" s="209"/>
      <c r="UZY89" s="209"/>
      <c r="UZZ89" s="209"/>
      <c r="VAA89" s="209"/>
      <c r="VAB89" s="209"/>
      <c r="VAC89" s="209"/>
      <c r="VAD89" s="209"/>
      <c r="VAE89" s="209"/>
      <c r="VAF89" s="209"/>
      <c r="VAG89" s="209"/>
      <c r="VAH89" s="209"/>
      <c r="VAI89" s="209"/>
      <c r="VAJ89" s="209"/>
      <c r="VAK89" s="209"/>
      <c r="VAL89" s="209"/>
      <c r="VAM89" s="209"/>
      <c r="VAN89" s="209"/>
      <c r="VAO89" s="209"/>
      <c r="VAP89" s="209"/>
      <c r="VAQ89" s="209"/>
      <c r="VAR89" s="209"/>
      <c r="VAS89" s="209"/>
      <c r="VAT89" s="209"/>
      <c r="VAU89" s="209"/>
      <c r="VAV89" s="209"/>
      <c r="VAW89" s="209"/>
      <c r="VAX89" s="209"/>
      <c r="VAY89" s="209"/>
      <c r="VAZ89" s="209"/>
      <c r="VBA89" s="209"/>
      <c r="VBB89" s="209"/>
      <c r="VBC89" s="209"/>
      <c r="VBD89" s="209"/>
      <c r="VBE89" s="209"/>
      <c r="VBF89" s="209"/>
      <c r="VBG89" s="209"/>
      <c r="VBH89" s="209"/>
      <c r="VBI89" s="209"/>
      <c r="VBJ89" s="209"/>
      <c r="VBK89" s="209"/>
      <c r="VBL89" s="209"/>
      <c r="VBM89" s="209"/>
      <c r="VBN89" s="209"/>
      <c r="VBO89" s="209"/>
      <c r="VBP89" s="209"/>
      <c r="VBQ89" s="209"/>
      <c r="VBR89" s="209"/>
      <c r="VBS89" s="209"/>
      <c r="VBT89" s="209"/>
      <c r="VBU89" s="209"/>
      <c r="VBV89" s="209"/>
      <c r="VBW89" s="209"/>
      <c r="VBX89" s="209"/>
      <c r="VBY89" s="209"/>
      <c r="VBZ89" s="209"/>
      <c r="VCA89" s="209"/>
      <c r="VCB89" s="209"/>
      <c r="VCC89" s="209"/>
      <c r="VCD89" s="209"/>
      <c r="VCE89" s="209"/>
      <c r="VCF89" s="209"/>
      <c r="VCG89" s="209"/>
      <c r="VCH89" s="209"/>
      <c r="VCI89" s="209"/>
      <c r="VCJ89" s="209"/>
      <c r="VCK89" s="209"/>
      <c r="VCL89" s="209"/>
      <c r="VCM89" s="209"/>
      <c r="VCN89" s="209"/>
      <c r="VCO89" s="209"/>
      <c r="VCP89" s="209"/>
      <c r="VCQ89" s="209"/>
      <c r="VCR89" s="209"/>
      <c r="VCS89" s="209"/>
      <c r="VCT89" s="209"/>
      <c r="VCU89" s="209"/>
      <c r="VCV89" s="209"/>
      <c r="VCW89" s="209"/>
      <c r="VCX89" s="209"/>
      <c r="VCY89" s="209"/>
      <c r="VCZ89" s="209"/>
      <c r="VDA89" s="209"/>
      <c r="VDB89" s="209"/>
      <c r="VDC89" s="209"/>
      <c r="VDD89" s="209"/>
      <c r="VDE89" s="209"/>
      <c r="VDF89" s="209"/>
      <c r="VDG89" s="209"/>
      <c r="VDH89" s="209"/>
      <c r="VDI89" s="209"/>
      <c r="VDJ89" s="209"/>
      <c r="VDK89" s="209"/>
      <c r="VDL89" s="209"/>
      <c r="VDM89" s="209"/>
      <c r="VDN89" s="209"/>
      <c r="VDO89" s="209"/>
      <c r="VDP89" s="209"/>
      <c r="VDQ89" s="209"/>
      <c r="VDR89" s="209"/>
      <c r="VDS89" s="209"/>
      <c r="VDT89" s="209"/>
      <c r="VDU89" s="209"/>
      <c r="VDV89" s="209"/>
      <c r="VDW89" s="209"/>
      <c r="VDX89" s="209"/>
      <c r="VDY89" s="209"/>
      <c r="VDZ89" s="209"/>
      <c r="VEA89" s="209"/>
      <c r="VEB89" s="209"/>
      <c r="VEC89" s="209"/>
      <c r="VED89" s="209"/>
      <c r="VEE89" s="209"/>
      <c r="VEF89" s="209"/>
      <c r="VEG89" s="209"/>
      <c r="VEH89" s="209"/>
      <c r="VEI89" s="209"/>
      <c r="VEJ89" s="209"/>
      <c r="VEK89" s="209"/>
      <c r="VEL89" s="209"/>
      <c r="VEM89" s="209"/>
      <c r="VEN89" s="209"/>
      <c r="VEO89" s="209"/>
      <c r="VEP89" s="209"/>
      <c r="VEQ89" s="209"/>
      <c r="VER89" s="209"/>
      <c r="VES89" s="209"/>
      <c r="VET89" s="209"/>
      <c r="VEU89" s="209"/>
      <c r="VEV89" s="209"/>
      <c r="VEW89" s="209"/>
      <c r="VEX89" s="209"/>
      <c r="VEY89" s="209"/>
      <c r="VEZ89" s="209"/>
      <c r="VFA89" s="209"/>
      <c r="VFB89" s="209"/>
      <c r="VFC89" s="209"/>
      <c r="VFD89" s="209"/>
      <c r="VFE89" s="209"/>
      <c r="VFF89" s="209"/>
      <c r="VFG89" s="209"/>
      <c r="VFH89" s="209"/>
      <c r="VFI89" s="209"/>
      <c r="VFJ89" s="209"/>
      <c r="VFK89" s="209"/>
      <c r="VFL89" s="209"/>
      <c r="VFM89" s="209"/>
      <c r="VFN89" s="209"/>
      <c r="VFO89" s="209"/>
      <c r="VFP89" s="209"/>
      <c r="VFQ89" s="209"/>
      <c r="VFR89" s="209"/>
      <c r="VFS89" s="209"/>
      <c r="VFT89" s="209"/>
      <c r="VFU89" s="209"/>
      <c r="VFV89" s="209"/>
      <c r="VFW89" s="209"/>
      <c r="VFX89" s="209"/>
      <c r="VFY89" s="209"/>
      <c r="VFZ89" s="209"/>
      <c r="VGA89" s="209"/>
      <c r="VGB89" s="209"/>
      <c r="VGC89" s="209"/>
      <c r="VGD89" s="209"/>
      <c r="VGE89" s="209"/>
      <c r="VGF89" s="209"/>
      <c r="VGG89" s="209"/>
      <c r="VGH89" s="209"/>
      <c r="VGI89" s="209"/>
      <c r="VGJ89" s="209"/>
      <c r="VGK89" s="209"/>
      <c r="VGL89" s="209"/>
      <c r="VGM89" s="209"/>
      <c r="VGN89" s="209"/>
      <c r="VGO89" s="209"/>
      <c r="VGP89" s="209"/>
      <c r="VGQ89" s="209"/>
      <c r="VGR89" s="209"/>
      <c r="VGS89" s="209"/>
      <c r="VGT89" s="209"/>
      <c r="VGU89" s="209"/>
      <c r="VGV89" s="209"/>
      <c r="VGW89" s="209"/>
      <c r="VGX89" s="209"/>
      <c r="VGY89" s="209"/>
      <c r="VGZ89" s="209"/>
      <c r="VHA89" s="209"/>
      <c r="VHB89" s="209"/>
      <c r="VHC89" s="209"/>
      <c r="VHD89" s="209"/>
      <c r="VHE89" s="209"/>
      <c r="VHF89" s="209"/>
      <c r="VHG89" s="209"/>
      <c r="VHH89" s="209"/>
      <c r="VHI89" s="209"/>
      <c r="VHJ89" s="209"/>
      <c r="VHK89" s="209"/>
      <c r="VHL89" s="209"/>
      <c r="VHM89" s="209"/>
      <c r="VHN89" s="209"/>
      <c r="VHO89" s="209"/>
      <c r="VHP89" s="209"/>
      <c r="VHQ89" s="209"/>
      <c r="VHR89" s="209"/>
      <c r="VHS89" s="209"/>
      <c r="VHT89" s="209"/>
      <c r="VHU89" s="209"/>
      <c r="VHV89" s="209"/>
      <c r="VHW89" s="209"/>
      <c r="VHX89" s="209"/>
      <c r="VHY89" s="209"/>
      <c r="VHZ89" s="209"/>
      <c r="VIA89" s="209"/>
      <c r="VIB89" s="209"/>
      <c r="VIC89" s="209"/>
      <c r="VID89" s="209"/>
      <c r="VIE89" s="209"/>
      <c r="VIF89" s="209"/>
      <c r="VIG89" s="209"/>
      <c r="VIH89" s="209"/>
      <c r="VII89" s="209"/>
      <c r="VIJ89" s="209"/>
      <c r="VIK89" s="209"/>
      <c r="VIL89" s="209"/>
      <c r="VIM89" s="209"/>
      <c r="VIN89" s="209"/>
      <c r="VIO89" s="209"/>
      <c r="VIP89" s="209"/>
      <c r="VIQ89" s="209"/>
      <c r="VIR89" s="209"/>
      <c r="VIS89" s="209"/>
      <c r="VIT89" s="209"/>
      <c r="VIU89" s="209"/>
      <c r="VIV89" s="209"/>
      <c r="VIW89" s="209"/>
      <c r="VIX89" s="209"/>
      <c r="VIY89" s="209"/>
      <c r="VIZ89" s="209"/>
      <c r="VJA89" s="209"/>
      <c r="VJB89" s="209"/>
      <c r="VJC89" s="209"/>
      <c r="VJD89" s="209"/>
      <c r="VJE89" s="209"/>
      <c r="VJF89" s="209"/>
      <c r="VJG89" s="209"/>
      <c r="VJH89" s="209"/>
      <c r="VJI89" s="209"/>
      <c r="VJJ89" s="209"/>
      <c r="VJK89" s="209"/>
      <c r="VJL89" s="209"/>
      <c r="VJM89" s="209"/>
      <c r="VJN89" s="209"/>
      <c r="VJO89" s="209"/>
      <c r="VJP89" s="209"/>
      <c r="VJQ89" s="209"/>
      <c r="VJR89" s="209"/>
      <c r="VJS89" s="209"/>
      <c r="VJT89" s="209"/>
      <c r="VJU89" s="209"/>
      <c r="VJV89" s="209"/>
      <c r="VJW89" s="209"/>
      <c r="VJX89" s="209"/>
      <c r="VJY89" s="209"/>
      <c r="VJZ89" s="209"/>
      <c r="VKA89" s="209"/>
      <c r="VKB89" s="209"/>
      <c r="VKC89" s="209"/>
      <c r="VKD89" s="209"/>
      <c r="VKE89" s="209"/>
      <c r="VKF89" s="209"/>
      <c r="VKG89" s="209"/>
      <c r="VKH89" s="209"/>
      <c r="VKI89" s="209"/>
      <c r="VKJ89" s="209"/>
      <c r="VKK89" s="209"/>
      <c r="VKL89" s="209"/>
      <c r="VKM89" s="209"/>
      <c r="VKN89" s="209"/>
      <c r="VKO89" s="209"/>
      <c r="VKP89" s="209"/>
      <c r="VKQ89" s="209"/>
      <c r="VKR89" s="209"/>
      <c r="VKS89" s="209"/>
      <c r="VKT89" s="209"/>
      <c r="VKU89" s="209"/>
      <c r="VKV89" s="209"/>
      <c r="VKW89" s="209"/>
      <c r="VKX89" s="209"/>
      <c r="VKY89" s="209"/>
      <c r="VKZ89" s="209"/>
      <c r="VLA89" s="209"/>
      <c r="VLB89" s="209"/>
      <c r="VLC89" s="209"/>
      <c r="VLD89" s="209"/>
      <c r="VLE89" s="209"/>
      <c r="VLF89" s="209"/>
      <c r="VLG89" s="209"/>
      <c r="VLH89" s="209"/>
      <c r="VLI89" s="209"/>
      <c r="VLJ89" s="209"/>
      <c r="VLK89" s="209"/>
      <c r="VLL89" s="209"/>
      <c r="VLM89" s="209"/>
      <c r="VLN89" s="209"/>
      <c r="VLO89" s="209"/>
      <c r="VLP89" s="209"/>
      <c r="VLQ89" s="209"/>
      <c r="VLR89" s="209"/>
      <c r="VLS89" s="209"/>
      <c r="VLT89" s="209"/>
      <c r="VLU89" s="209"/>
      <c r="VLV89" s="209"/>
      <c r="VLW89" s="209"/>
      <c r="VLX89" s="209"/>
      <c r="VLY89" s="209"/>
      <c r="VLZ89" s="209"/>
      <c r="VMA89" s="209"/>
      <c r="VMB89" s="209"/>
      <c r="VMC89" s="209"/>
      <c r="VMD89" s="209"/>
      <c r="VME89" s="209"/>
      <c r="VMF89" s="209"/>
      <c r="VMG89" s="209"/>
      <c r="VMH89" s="209"/>
      <c r="VMI89" s="209"/>
      <c r="VMJ89" s="209"/>
      <c r="VMK89" s="209"/>
      <c r="VML89" s="209"/>
      <c r="VMM89" s="209"/>
      <c r="VMN89" s="209"/>
      <c r="VMO89" s="209"/>
      <c r="VMP89" s="209"/>
      <c r="VMQ89" s="209"/>
      <c r="VMR89" s="209"/>
      <c r="VMS89" s="209"/>
      <c r="VMT89" s="209"/>
      <c r="VMU89" s="209"/>
      <c r="VMV89" s="209"/>
      <c r="VMW89" s="209"/>
      <c r="VMX89" s="209"/>
      <c r="VMY89" s="209"/>
      <c r="VMZ89" s="209"/>
      <c r="VNA89" s="209"/>
      <c r="VNB89" s="209"/>
      <c r="VNC89" s="209"/>
      <c r="VND89" s="209"/>
      <c r="VNE89" s="209"/>
      <c r="VNF89" s="209"/>
      <c r="VNG89" s="209"/>
      <c r="VNH89" s="209"/>
      <c r="VNI89" s="209"/>
      <c r="VNJ89" s="209"/>
      <c r="VNK89" s="209"/>
      <c r="VNL89" s="209"/>
      <c r="VNM89" s="209"/>
      <c r="VNN89" s="209"/>
      <c r="VNO89" s="209"/>
      <c r="VNP89" s="209"/>
      <c r="VNQ89" s="209"/>
      <c r="VNR89" s="209"/>
      <c r="VNS89" s="209"/>
      <c r="VNT89" s="209"/>
      <c r="VNU89" s="209"/>
      <c r="VNV89" s="209"/>
      <c r="VNW89" s="209"/>
      <c r="VNX89" s="209"/>
      <c r="VNY89" s="209"/>
      <c r="VNZ89" s="209"/>
      <c r="VOA89" s="209"/>
      <c r="VOB89" s="209"/>
      <c r="VOC89" s="209"/>
      <c r="VOD89" s="209"/>
      <c r="VOE89" s="209"/>
      <c r="VOF89" s="209"/>
      <c r="VOG89" s="209"/>
      <c r="VOH89" s="209"/>
      <c r="VOI89" s="209"/>
      <c r="VOJ89" s="209"/>
      <c r="VOK89" s="209"/>
      <c r="VOL89" s="209"/>
      <c r="VOM89" s="209"/>
      <c r="VON89" s="209"/>
      <c r="VOO89" s="209"/>
      <c r="VOP89" s="209"/>
      <c r="VOQ89" s="209"/>
      <c r="VOR89" s="209"/>
      <c r="VOS89" s="209"/>
      <c r="VOT89" s="209"/>
      <c r="VOU89" s="209"/>
      <c r="VOV89" s="209"/>
      <c r="VOW89" s="209"/>
      <c r="VOX89" s="209"/>
      <c r="VOY89" s="209"/>
      <c r="VOZ89" s="209"/>
      <c r="VPA89" s="209"/>
      <c r="VPB89" s="209"/>
      <c r="VPC89" s="209"/>
      <c r="VPD89" s="209"/>
      <c r="VPE89" s="209"/>
      <c r="VPF89" s="209"/>
      <c r="VPG89" s="209"/>
      <c r="VPH89" s="209"/>
      <c r="VPI89" s="209"/>
      <c r="VPJ89" s="209"/>
      <c r="VPK89" s="209"/>
      <c r="VPL89" s="209"/>
      <c r="VPM89" s="209"/>
      <c r="VPN89" s="209"/>
      <c r="VPO89" s="209"/>
      <c r="VPP89" s="209"/>
      <c r="VPQ89" s="209"/>
      <c r="VPR89" s="209"/>
      <c r="VPS89" s="209"/>
      <c r="VPT89" s="209"/>
      <c r="VPU89" s="209"/>
      <c r="VPV89" s="209"/>
      <c r="VPW89" s="209"/>
      <c r="VPX89" s="209"/>
      <c r="VPY89" s="209"/>
      <c r="VPZ89" s="209"/>
      <c r="VQA89" s="209"/>
      <c r="VQB89" s="209"/>
      <c r="VQC89" s="209"/>
      <c r="VQD89" s="209"/>
      <c r="VQE89" s="209"/>
      <c r="VQF89" s="209"/>
      <c r="VQG89" s="209"/>
      <c r="VQH89" s="209"/>
      <c r="VQI89" s="209"/>
      <c r="VQJ89" s="209"/>
      <c r="VQK89" s="209"/>
      <c r="VQL89" s="209"/>
      <c r="VQM89" s="209"/>
      <c r="VQN89" s="209"/>
      <c r="VQO89" s="209"/>
      <c r="VQP89" s="209"/>
      <c r="VQQ89" s="209"/>
      <c r="VQR89" s="209"/>
      <c r="VQS89" s="209"/>
      <c r="VQT89" s="209"/>
      <c r="VQU89" s="209"/>
      <c r="VQV89" s="209"/>
      <c r="VQW89" s="209"/>
      <c r="VQX89" s="209"/>
      <c r="VQY89" s="209"/>
      <c r="VQZ89" s="209"/>
      <c r="VRA89" s="209"/>
      <c r="VRB89" s="209"/>
      <c r="VRC89" s="209"/>
      <c r="VRD89" s="209"/>
      <c r="VRE89" s="209"/>
      <c r="VRF89" s="209"/>
      <c r="VRG89" s="209"/>
      <c r="VRH89" s="209"/>
      <c r="VRI89" s="209"/>
      <c r="VRJ89" s="209"/>
      <c r="VRK89" s="209"/>
      <c r="VRL89" s="209"/>
      <c r="VRM89" s="209"/>
      <c r="VRN89" s="209"/>
      <c r="VRO89" s="209"/>
      <c r="VRP89" s="209"/>
      <c r="VRQ89" s="209"/>
      <c r="VRR89" s="209"/>
      <c r="VRS89" s="209"/>
      <c r="VRT89" s="209"/>
      <c r="VRU89" s="209"/>
      <c r="VRV89" s="209"/>
      <c r="VRW89" s="209"/>
      <c r="VRX89" s="209"/>
      <c r="VRY89" s="209"/>
      <c r="VRZ89" s="209"/>
      <c r="VSA89" s="209"/>
      <c r="VSB89" s="209"/>
      <c r="VSC89" s="209"/>
      <c r="VSD89" s="209"/>
      <c r="VSE89" s="209"/>
      <c r="VSF89" s="209"/>
      <c r="VSG89" s="209"/>
      <c r="VSH89" s="209"/>
      <c r="VSI89" s="209"/>
      <c r="VSJ89" s="209"/>
      <c r="VSK89" s="209"/>
      <c r="VSL89" s="209"/>
      <c r="VSM89" s="209"/>
      <c r="VSN89" s="209"/>
      <c r="VSO89" s="209"/>
      <c r="VSP89" s="209"/>
      <c r="VSQ89" s="209"/>
      <c r="VSR89" s="209"/>
      <c r="VSS89" s="209"/>
      <c r="VST89" s="209"/>
      <c r="VSU89" s="209"/>
      <c r="VSV89" s="209"/>
      <c r="VSW89" s="209"/>
      <c r="VSX89" s="209"/>
      <c r="VSY89" s="209"/>
      <c r="VSZ89" s="209"/>
      <c r="VTA89" s="209"/>
      <c r="VTB89" s="209"/>
      <c r="VTC89" s="209"/>
      <c r="VTD89" s="209"/>
      <c r="VTE89" s="209"/>
      <c r="VTF89" s="209"/>
      <c r="VTG89" s="209"/>
      <c r="VTH89" s="209"/>
      <c r="VTI89" s="209"/>
      <c r="VTJ89" s="209"/>
      <c r="VTK89" s="209"/>
      <c r="VTL89" s="209"/>
      <c r="VTM89" s="209"/>
      <c r="VTN89" s="209"/>
      <c r="VTO89" s="209"/>
      <c r="VTP89" s="209"/>
      <c r="VTQ89" s="209"/>
      <c r="VTR89" s="209"/>
      <c r="VTS89" s="209"/>
      <c r="VTT89" s="209"/>
      <c r="VTU89" s="209"/>
      <c r="VTV89" s="209"/>
      <c r="VTW89" s="209"/>
      <c r="VTX89" s="209"/>
      <c r="VTY89" s="209"/>
      <c r="VTZ89" s="209"/>
      <c r="VUA89" s="209"/>
      <c r="VUB89" s="209"/>
      <c r="VUC89" s="209"/>
      <c r="VUD89" s="209"/>
      <c r="VUE89" s="209"/>
      <c r="VUF89" s="209"/>
      <c r="VUG89" s="209"/>
      <c r="VUH89" s="209"/>
      <c r="VUI89" s="209"/>
      <c r="VUJ89" s="209"/>
      <c r="VUK89" s="209"/>
      <c r="VUL89" s="209"/>
      <c r="VUM89" s="209"/>
      <c r="VUN89" s="209"/>
      <c r="VUO89" s="209"/>
      <c r="VUP89" s="209"/>
      <c r="VUQ89" s="209"/>
      <c r="VUR89" s="209"/>
      <c r="VUS89" s="209"/>
      <c r="VUT89" s="209"/>
      <c r="VUU89" s="209"/>
      <c r="VUV89" s="209"/>
      <c r="VUW89" s="209"/>
      <c r="VUX89" s="209"/>
      <c r="VUY89" s="209"/>
      <c r="VUZ89" s="209"/>
      <c r="VVA89" s="209"/>
      <c r="VVB89" s="209"/>
      <c r="VVC89" s="209"/>
      <c r="VVD89" s="209"/>
      <c r="VVE89" s="209"/>
      <c r="VVF89" s="209"/>
      <c r="VVG89" s="209"/>
      <c r="VVH89" s="209"/>
      <c r="VVI89" s="209"/>
      <c r="VVJ89" s="209"/>
      <c r="VVK89" s="209"/>
      <c r="VVL89" s="209"/>
      <c r="VVM89" s="209"/>
      <c r="VVN89" s="209"/>
      <c r="VVO89" s="209"/>
      <c r="VVP89" s="209"/>
      <c r="VVQ89" s="209"/>
      <c r="VVR89" s="209"/>
      <c r="VVS89" s="209"/>
      <c r="VVT89" s="209"/>
      <c r="VVU89" s="209"/>
      <c r="VVV89" s="209"/>
      <c r="VVW89" s="209"/>
      <c r="VVX89" s="209"/>
      <c r="VVY89" s="209"/>
      <c r="VVZ89" s="209"/>
      <c r="VWA89" s="209"/>
      <c r="VWB89" s="209"/>
      <c r="VWC89" s="209"/>
      <c r="VWD89" s="209"/>
      <c r="VWE89" s="209"/>
      <c r="VWF89" s="209"/>
      <c r="VWG89" s="209"/>
      <c r="VWH89" s="209"/>
      <c r="VWI89" s="209"/>
      <c r="VWJ89" s="209"/>
      <c r="VWK89" s="209"/>
      <c r="VWL89" s="209"/>
      <c r="VWM89" s="209"/>
      <c r="VWN89" s="209"/>
      <c r="VWO89" s="209"/>
      <c r="VWP89" s="209"/>
      <c r="VWQ89" s="209"/>
      <c r="VWR89" s="209"/>
      <c r="VWS89" s="209"/>
      <c r="VWT89" s="209"/>
      <c r="VWU89" s="209"/>
      <c r="VWV89" s="209"/>
      <c r="VWW89" s="209"/>
      <c r="VWX89" s="209"/>
      <c r="VWY89" s="209"/>
      <c r="VWZ89" s="209"/>
      <c r="VXA89" s="209"/>
      <c r="VXB89" s="209"/>
      <c r="VXC89" s="209"/>
      <c r="VXD89" s="209"/>
      <c r="VXE89" s="209"/>
      <c r="VXF89" s="209"/>
      <c r="VXG89" s="209"/>
      <c r="VXH89" s="209"/>
      <c r="VXI89" s="209"/>
      <c r="VXJ89" s="209"/>
      <c r="VXK89" s="209"/>
      <c r="VXL89" s="209"/>
      <c r="VXM89" s="209"/>
      <c r="VXN89" s="209"/>
      <c r="VXO89" s="209"/>
      <c r="VXP89" s="209"/>
      <c r="VXQ89" s="209"/>
      <c r="VXR89" s="209"/>
      <c r="VXS89" s="209"/>
      <c r="VXT89" s="209"/>
      <c r="VXU89" s="209"/>
      <c r="VXV89" s="209"/>
      <c r="VXW89" s="209"/>
      <c r="VXX89" s="209"/>
      <c r="VXY89" s="209"/>
      <c r="VXZ89" s="209"/>
      <c r="VYA89" s="209"/>
      <c r="VYB89" s="209"/>
      <c r="VYC89" s="209"/>
      <c r="VYD89" s="209"/>
      <c r="VYE89" s="209"/>
      <c r="VYF89" s="209"/>
      <c r="VYG89" s="209"/>
      <c r="VYH89" s="209"/>
      <c r="VYI89" s="209"/>
      <c r="VYJ89" s="209"/>
      <c r="VYK89" s="209"/>
      <c r="VYL89" s="209"/>
      <c r="VYM89" s="209"/>
      <c r="VYN89" s="209"/>
      <c r="VYO89" s="209"/>
      <c r="VYP89" s="209"/>
      <c r="VYQ89" s="209"/>
      <c r="VYR89" s="209"/>
      <c r="VYS89" s="209"/>
      <c r="VYT89" s="209"/>
      <c r="VYU89" s="209"/>
      <c r="VYV89" s="209"/>
      <c r="VYW89" s="209"/>
      <c r="VYX89" s="209"/>
      <c r="VYY89" s="209"/>
      <c r="VYZ89" s="209"/>
      <c r="VZA89" s="209"/>
      <c r="VZB89" s="209"/>
      <c r="VZC89" s="209"/>
      <c r="VZD89" s="209"/>
      <c r="VZE89" s="209"/>
      <c r="VZF89" s="209"/>
      <c r="VZG89" s="209"/>
      <c r="VZH89" s="209"/>
      <c r="VZI89" s="209"/>
      <c r="VZJ89" s="209"/>
      <c r="VZK89" s="209"/>
      <c r="VZL89" s="209"/>
      <c r="VZM89" s="209"/>
      <c r="VZN89" s="209"/>
      <c r="VZO89" s="209"/>
      <c r="VZP89" s="209"/>
      <c r="VZQ89" s="209"/>
      <c r="VZR89" s="209"/>
      <c r="VZS89" s="209"/>
      <c r="VZT89" s="209"/>
      <c r="VZU89" s="209"/>
      <c r="VZV89" s="209"/>
      <c r="VZW89" s="209"/>
      <c r="VZX89" s="209"/>
      <c r="VZY89" s="209"/>
      <c r="VZZ89" s="209"/>
      <c r="WAA89" s="209"/>
      <c r="WAB89" s="209"/>
      <c r="WAC89" s="209"/>
      <c r="WAD89" s="209"/>
      <c r="WAE89" s="209"/>
      <c r="WAF89" s="209"/>
      <c r="WAG89" s="209"/>
      <c r="WAH89" s="209"/>
      <c r="WAI89" s="209"/>
      <c r="WAJ89" s="209"/>
      <c r="WAK89" s="209"/>
      <c r="WAL89" s="209"/>
      <c r="WAM89" s="209"/>
      <c r="WAN89" s="209"/>
      <c r="WAO89" s="209"/>
      <c r="WAP89" s="209"/>
      <c r="WAQ89" s="209"/>
      <c r="WAR89" s="209"/>
      <c r="WAS89" s="209"/>
      <c r="WAT89" s="209"/>
      <c r="WAU89" s="209"/>
      <c r="WAV89" s="209"/>
      <c r="WAW89" s="209"/>
      <c r="WAX89" s="209"/>
      <c r="WAY89" s="209"/>
      <c r="WAZ89" s="209"/>
      <c r="WBA89" s="209"/>
      <c r="WBB89" s="209"/>
      <c r="WBC89" s="209"/>
      <c r="WBD89" s="209"/>
      <c r="WBE89" s="209"/>
      <c r="WBF89" s="209"/>
      <c r="WBG89" s="209"/>
      <c r="WBH89" s="209"/>
      <c r="WBI89" s="209"/>
      <c r="WBJ89" s="209"/>
      <c r="WBK89" s="209"/>
      <c r="WBL89" s="209"/>
      <c r="WBM89" s="209"/>
      <c r="WBN89" s="209"/>
      <c r="WBO89" s="209"/>
      <c r="WBP89" s="209"/>
      <c r="WBQ89" s="209"/>
      <c r="WBR89" s="209"/>
      <c r="WBS89" s="209"/>
      <c r="WBT89" s="209"/>
      <c r="WBU89" s="209"/>
      <c r="WBV89" s="209"/>
      <c r="WBW89" s="209"/>
      <c r="WBX89" s="209"/>
      <c r="WBY89" s="209"/>
      <c r="WBZ89" s="209"/>
      <c r="WCA89" s="209"/>
      <c r="WCB89" s="209"/>
      <c r="WCC89" s="209"/>
      <c r="WCD89" s="209"/>
      <c r="WCE89" s="209"/>
      <c r="WCF89" s="209"/>
      <c r="WCG89" s="209"/>
      <c r="WCH89" s="209"/>
      <c r="WCI89" s="209"/>
      <c r="WCJ89" s="209"/>
      <c r="WCK89" s="209"/>
      <c r="WCL89" s="209"/>
      <c r="WCM89" s="209"/>
      <c r="WCN89" s="209"/>
      <c r="WCO89" s="209"/>
      <c r="WCP89" s="209"/>
      <c r="WCQ89" s="209"/>
      <c r="WCR89" s="209"/>
      <c r="WCS89" s="209"/>
      <c r="WCT89" s="209"/>
      <c r="WCU89" s="209"/>
      <c r="WCV89" s="209"/>
      <c r="WCW89" s="209"/>
      <c r="WCX89" s="209"/>
      <c r="WCY89" s="209"/>
      <c r="WCZ89" s="209"/>
      <c r="WDA89" s="209"/>
      <c r="WDB89" s="209"/>
      <c r="WDC89" s="209"/>
      <c r="WDD89" s="209"/>
      <c r="WDE89" s="209"/>
      <c r="WDF89" s="209"/>
      <c r="WDG89" s="209"/>
      <c r="WDH89" s="209"/>
      <c r="WDI89" s="209"/>
      <c r="WDJ89" s="209"/>
      <c r="WDK89" s="209"/>
      <c r="WDL89" s="209"/>
      <c r="WDM89" s="209"/>
      <c r="WDN89" s="209"/>
      <c r="WDO89" s="209"/>
      <c r="WDP89" s="209"/>
      <c r="WDQ89" s="209"/>
      <c r="WDR89" s="209"/>
      <c r="WDS89" s="209"/>
      <c r="WDT89" s="209"/>
      <c r="WDU89" s="209"/>
      <c r="WDV89" s="209"/>
      <c r="WDW89" s="209"/>
      <c r="WDX89" s="209"/>
      <c r="WDY89" s="209"/>
      <c r="WDZ89" s="209"/>
      <c r="WEA89" s="209"/>
      <c r="WEB89" s="209"/>
      <c r="WEC89" s="209"/>
      <c r="WED89" s="209"/>
      <c r="WEE89" s="209"/>
      <c r="WEF89" s="209"/>
      <c r="WEG89" s="209"/>
      <c r="WEH89" s="209"/>
      <c r="WEI89" s="209"/>
      <c r="WEJ89" s="209"/>
      <c r="WEK89" s="209"/>
      <c r="WEL89" s="209"/>
      <c r="WEM89" s="209"/>
      <c r="WEN89" s="209"/>
      <c r="WEO89" s="209"/>
      <c r="WEP89" s="209"/>
      <c r="WEQ89" s="209"/>
      <c r="WER89" s="209"/>
      <c r="WES89" s="209"/>
      <c r="WET89" s="209"/>
      <c r="WEU89" s="209"/>
      <c r="WEV89" s="209"/>
      <c r="WEW89" s="209"/>
      <c r="WEX89" s="209"/>
      <c r="WEY89" s="209"/>
      <c r="WEZ89" s="209"/>
      <c r="WFA89" s="209"/>
      <c r="WFB89" s="209"/>
      <c r="WFC89" s="209"/>
      <c r="WFD89" s="209"/>
      <c r="WFE89" s="209"/>
      <c r="WFF89" s="209"/>
      <c r="WFG89" s="209"/>
      <c r="WFH89" s="209"/>
      <c r="WFI89" s="209"/>
      <c r="WFJ89" s="209"/>
      <c r="WFK89" s="209"/>
      <c r="WFL89" s="209"/>
      <c r="WFM89" s="209"/>
      <c r="WFN89" s="209"/>
      <c r="WFO89" s="209"/>
      <c r="WFP89" s="209"/>
      <c r="WFQ89" s="209"/>
      <c r="WFR89" s="209"/>
      <c r="WFS89" s="209"/>
      <c r="WFT89" s="209"/>
      <c r="WFU89" s="209"/>
      <c r="WFV89" s="209"/>
      <c r="WFW89" s="209"/>
      <c r="WFX89" s="209"/>
      <c r="WFY89" s="209"/>
      <c r="WFZ89" s="209"/>
      <c r="WGA89" s="209"/>
      <c r="WGB89" s="209"/>
      <c r="WGC89" s="209"/>
      <c r="WGD89" s="209"/>
      <c r="WGE89" s="209"/>
      <c r="WGF89" s="209"/>
      <c r="WGG89" s="209"/>
      <c r="WGH89" s="209"/>
      <c r="WGI89" s="209"/>
      <c r="WGJ89" s="209"/>
      <c r="WGK89" s="209"/>
      <c r="WGL89" s="209"/>
      <c r="WGM89" s="209"/>
      <c r="WGN89" s="209"/>
      <c r="WGO89" s="209"/>
      <c r="WGP89" s="209"/>
      <c r="WGQ89" s="209"/>
      <c r="WGR89" s="209"/>
      <c r="WGS89" s="209"/>
      <c r="WGT89" s="209"/>
      <c r="WGU89" s="209"/>
      <c r="WGV89" s="209"/>
      <c r="WGW89" s="209"/>
      <c r="WGX89" s="209"/>
      <c r="WGY89" s="209"/>
      <c r="WGZ89" s="209"/>
      <c r="WHA89" s="209"/>
      <c r="WHB89" s="209"/>
      <c r="WHC89" s="209"/>
      <c r="WHD89" s="209"/>
      <c r="WHE89" s="209"/>
      <c r="WHF89" s="209"/>
      <c r="WHG89" s="209"/>
      <c r="WHH89" s="209"/>
      <c r="WHI89" s="209"/>
      <c r="WHJ89" s="209"/>
      <c r="WHK89" s="209"/>
      <c r="WHL89" s="209"/>
      <c r="WHM89" s="209"/>
      <c r="WHN89" s="209"/>
      <c r="WHO89" s="209"/>
      <c r="WHP89" s="209"/>
      <c r="WHQ89" s="209"/>
      <c r="WHR89" s="209"/>
      <c r="WHS89" s="209"/>
      <c r="WHT89" s="209"/>
      <c r="WHU89" s="209"/>
      <c r="WHV89" s="209"/>
      <c r="WHW89" s="209"/>
      <c r="WHX89" s="209"/>
      <c r="WHY89" s="209"/>
      <c r="WHZ89" s="209"/>
      <c r="WIA89" s="209"/>
      <c r="WIB89" s="209"/>
      <c r="WIC89" s="209"/>
      <c r="WID89" s="209"/>
      <c r="WIE89" s="209"/>
      <c r="WIF89" s="209"/>
      <c r="WIG89" s="209"/>
      <c r="WIH89" s="209"/>
      <c r="WII89" s="209"/>
      <c r="WIJ89" s="209"/>
      <c r="WIK89" s="209"/>
      <c r="WIL89" s="209"/>
      <c r="WIM89" s="209"/>
      <c r="WIN89" s="209"/>
      <c r="WIO89" s="209"/>
      <c r="WIP89" s="209"/>
      <c r="WIQ89" s="209"/>
      <c r="WIR89" s="209"/>
      <c r="WIS89" s="209"/>
      <c r="WIT89" s="209"/>
      <c r="WIU89" s="209"/>
      <c r="WIV89" s="209"/>
      <c r="WIW89" s="209"/>
      <c r="WIX89" s="209"/>
      <c r="WIY89" s="209"/>
      <c r="WIZ89" s="209"/>
      <c r="WJA89" s="209"/>
      <c r="WJB89" s="209"/>
      <c r="WJC89" s="209"/>
      <c r="WJD89" s="209"/>
      <c r="WJE89" s="209"/>
      <c r="WJF89" s="209"/>
      <c r="WJG89" s="209"/>
      <c r="WJH89" s="209"/>
      <c r="WJI89" s="209"/>
      <c r="WJJ89" s="209"/>
      <c r="WJK89" s="209"/>
      <c r="WJL89" s="209"/>
      <c r="WJM89" s="209"/>
      <c r="WJN89" s="209"/>
      <c r="WJO89" s="209"/>
      <c r="WJP89" s="209"/>
      <c r="WJQ89" s="209"/>
      <c r="WJR89" s="209"/>
      <c r="WJS89" s="209"/>
      <c r="WJT89" s="209"/>
      <c r="WJU89" s="209"/>
      <c r="WJV89" s="209"/>
      <c r="WJW89" s="209"/>
      <c r="WJX89" s="209"/>
      <c r="WJY89" s="209"/>
      <c r="WJZ89" s="209"/>
      <c r="WKA89" s="209"/>
      <c r="WKB89" s="209"/>
      <c r="WKC89" s="209"/>
      <c r="WKD89" s="209"/>
      <c r="WKE89" s="209"/>
      <c r="WKF89" s="209"/>
      <c r="WKG89" s="209"/>
      <c r="WKH89" s="209"/>
      <c r="WKI89" s="209"/>
      <c r="WKJ89" s="209"/>
      <c r="WKK89" s="209"/>
      <c r="WKL89" s="209"/>
      <c r="WKM89" s="209"/>
      <c r="WKN89" s="209"/>
      <c r="WKO89" s="209"/>
      <c r="WKP89" s="209"/>
      <c r="WKQ89" s="209"/>
      <c r="WKR89" s="209"/>
      <c r="WKS89" s="209"/>
      <c r="WKT89" s="209"/>
      <c r="WKU89" s="209"/>
      <c r="WKV89" s="209"/>
      <c r="WKW89" s="209"/>
      <c r="WKX89" s="209"/>
      <c r="WKY89" s="209"/>
      <c r="WKZ89" s="209"/>
      <c r="WLA89" s="209"/>
      <c r="WLB89" s="209"/>
      <c r="WLC89" s="209"/>
      <c r="WLD89" s="209"/>
      <c r="WLE89" s="209"/>
      <c r="WLF89" s="209"/>
      <c r="WLG89" s="209"/>
      <c r="WLH89" s="209"/>
      <c r="WLI89" s="209"/>
      <c r="WLJ89" s="209"/>
      <c r="WLK89" s="209"/>
      <c r="WLL89" s="209"/>
      <c r="WLM89" s="209"/>
      <c r="WLN89" s="209"/>
      <c r="WLO89" s="209"/>
      <c r="WLP89" s="209"/>
      <c r="WLQ89" s="209"/>
      <c r="WLR89" s="209"/>
      <c r="WLS89" s="209"/>
      <c r="WLT89" s="209"/>
      <c r="WLU89" s="209"/>
      <c r="WLV89" s="209"/>
      <c r="WLW89" s="209"/>
      <c r="WLX89" s="209"/>
      <c r="WLY89" s="209"/>
      <c r="WLZ89" s="209"/>
      <c r="WMA89" s="209"/>
      <c r="WMB89" s="209"/>
      <c r="WMC89" s="209"/>
      <c r="WMD89" s="209"/>
      <c r="WME89" s="209"/>
      <c r="WMF89" s="209"/>
      <c r="WMG89" s="209"/>
      <c r="WMH89" s="209"/>
      <c r="WMI89" s="209"/>
      <c r="WMJ89" s="209"/>
      <c r="WMK89" s="209"/>
      <c r="WML89" s="209"/>
      <c r="WMM89" s="209"/>
      <c r="WMN89" s="209"/>
      <c r="WMO89" s="209"/>
      <c r="WMP89" s="209"/>
      <c r="WMQ89" s="209"/>
      <c r="WMR89" s="209"/>
      <c r="WMS89" s="209"/>
      <c r="WMT89" s="209"/>
      <c r="WMU89" s="209"/>
      <c r="WMV89" s="209"/>
      <c r="WMW89" s="209"/>
      <c r="WMX89" s="209"/>
      <c r="WMY89" s="209"/>
      <c r="WMZ89" s="209"/>
      <c r="WNA89" s="209"/>
      <c r="WNB89" s="209"/>
      <c r="WNC89" s="209"/>
      <c r="WND89" s="209"/>
      <c r="WNE89" s="209"/>
      <c r="WNF89" s="209"/>
      <c r="WNG89" s="209"/>
      <c r="WNH89" s="209"/>
      <c r="WNI89" s="209"/>
      <c r="WNJ89" s="209"/>
      <c r="WNK89" s="209"/>
      <c r="WNL89" s="209"/>
      <c r="WNM89" s="209"/>
      <c r="WNN89" s="209"/>
      <c r="WNO89" s="209"/>
      <c r="WNP89" s="209"/>
      <c r="WNQ89" s="209"/>
      <c r="WNR89" s="209"/>
      <c r="WNS89" s="209"/>
      <c r="WNT89" s="209"/>
      <c r="WNU89" s="209"/>
      <c r="WNV89" s="209"/>
      <c r="WNW89" s="209"/>
      <c r="WNX89" s="209"/>
      <c r="WNY89" s="209"/>
      <c r="WNZ89" s="209"/>
      <c r="WOA89" s="209"/>
      <c r="WOB89" s="209"/>
      <c r="WOC89" s="209"/>
      <c r="WOD89" s="209"/>
      <c r="WOE89" s="209"/>
      <c r="WOF89" s="209"/>
      <c r="WOG89" s="209"/>
      <c r="WOH89" s="209"/>
      <c r="WOI89" s="209"/>
      <c r="WOJ89" s="209"/>
      <c r="WOK89" s="209"/>
      <c r="WOL89" s="209"/>
      <c r="WOM89" s="209"/>
      <c r="WON89" s="209"/>
      <c r="WOO89" s="209"/>
      <c r="WOP89" s="209"/>
      <c r="WOQ89" s="209"/>
      <c r="WOR89" s="209"/>
      <c r="WOS89" s="209"/>
      <c r="WOT89" s="209"/>
      <c r="WOU89" s="209"/>
      <c r="WOV89" s="209"/>
      <c r="WOW89" s="209"/>
      <c r="WOX89" s="209"/>
      <c r="WOY89" s="209"/>
      <c r="WOZ89" s="209"/>
      <c r="WPA89" s="209"/>
      <c r="WPB89" s="209"/>
      <c r="WPC89" s="209"/>
      <c r="WPD89" s="209"/>
      <c r="WPE89" s="209"/>
      <c r="WPF89" s="209"/>
      <c r="WPG89" s="209"/>
      <c r="WPH89" s="209"/>
      <c r="WPI89" s="209"/>
      <c r="WPJ89" s="209"/>
      <c r="WPK89" s="209"/>
      <c r="WPL89" s="209"/>
      <c r="WPM89" s="209"/>
      <c r="WPN89" s="209"/>
      <c r="WPO89" s="209"/>
      <c r="WPP89" s="209"/>
      <c r="WPQ89" s="209"/>
      <c r="WPR89" s="209"/>
      <c r="WPS89" s="209"/>
      <c r="WPT89" s="209"/>
      <c r="WPU89" s="209"/>
      <c r="WPV89" s="209"/>
      <c r="WPW89" s="209"/>
      <c r="WPX89" s="209"/>
      <c r="WPY89" s="209"/>
      <c r="WPZ89" s="209"/>
      <c r="WQA89" s="209"/>
      <c r="WQB89" s="209"/>
      <c r="WQC89" s="209"/>
      <c r="WQD89" s="209"/>
      <c r="WQE89" s="209"/>
      <c r="WQF89" s="209"/>
      <c r="WQG89" s="209"/>
      <c r="WQH89" s="209"/>
      <c r="WQI89" s="209"/>
      <c r="WQJ89" s="209"/>
      <c r="WQK89" s="209"/>
      <c r="WQL89" s="209"/>
      <c r="WQM89" s="209"/>
      <c r="WQN89" s="209"/>
      <c r="WQO89" s="209"/>
      <c r="WQP89" s="209"/>
      <c r="WQQ89" s="209"/>
      <c r="WQR89" s="209"/>
      <c r="WQS89" s="209"/>
      <c r="WQT89" s="209"/>
      <c r="WQU89" s="209"/>
      <c r="WQV89" s="209"/>
      <c r="WQW89" s="209"/>
      <c r="WQX89" s="209"/>
      <c r="WQY89" s="209"/>
      <c r="WQZ89" s="209"/>
      <c r="WRA89" s="209"/>
      <c r="WRB89" s="209"/>
      <c r="WRC89" s="209"/>
      <c r="WRD89" s="209"/>
      <c r="WRE89" s="209"/>
      <c r="WRF89" s="209"/>
      <c r="WRG89" s="209"/>
      <c r="WRH89" s="209"/>
      <c r="WRI89" s="209"/>
      <c r="WRJ89" s="209"/>
      <c r="WRK89" s="209"/>
      <c r="WRL89" s="209"/>
      <c r="WRM89" s="209"/>
      <c r="WRN89" s="209"/>
      <c r="WRO89" s="209"/>
      <c r="WRP89" s="209"/>
      <c r="WRQ89" s="209"/>
      <c r="WRR89" s="209"/>
      <c r="WRS89" s="209"/>
      <c r="WRT89" s="209"/>
      <c r="WRU89" s="209"/>
      <c r="WRV89" s="209"/>
      <c r="WRW89" s="209"/>
      <c r="WRX89" s="209"/>
      <c r="WRY89" s="209"/>
      <c r="WRZ89" s="209"/>
      <c r="WSA89" s="209"/>
      <c r="WSB89" s="209"/>
      <c r="WSC89" s="209"/>
      <c r="WSD89" s="209"/>
      <c r="WSE89" s="209"/>
      <c r="WSF89" s="209"/>
      <c r="WSG89" s="209"/>
      <c r="WSH89" s="209"/>
      <c r="WSI89" s="209"/>
      <c r="WSJ89" s="209"/>
      <c r="WSK89" s="209"/>
      <c r="WSL89" s="209"/>
      <c r="WSM89" s="209"/>
      <c r="WSN89" s="209"/>
      <c r="WSO89" s="209"/>
      <c r="WSP89" s="209"/>
      <c r="WSQ89" s="209"/>
      <c r="WSR89" s="209"/>
      <c r="WSS89" s="209"/>
      <c r="WST89" s="209"/>
      <c r="WSU89" s="209"/>
      <c r="WSV89" s="209"/>
      <c r="WSW89" s="209"/>
      <c r="WSX89" s="209"/>
      <c r="WSY89" s="209"/>
      <c r="WSZ89" s="209"/>
      <c r="WTA89" s="209"/>
      <c r="WTB89" s="209"/>
      <c r="WTC89" s="209"/>
      <c r="WTD89" s="209"/>
      <c r="WTE89" s="209"/>
      <c r="WTF89" s="209"/>
      <c r="WTG89" s="209"/>
      <c r="WTH89" s="209"/>
      <c r="WTI89" s="209"/>
      <c r="WTJ89" s="209"/>
      <c r="WTK89" s="209"/>
      <c r="WTL89" s="209"/>
      <c r="WTM89" s="209"/>
      <c r="WTN89" s="209"/>
      <c r="WTO89" s="209"/>
      <c r="WTP89" s="209"/>
      <c r="WTQ89" s="209"/>
      <c r="WTR89" s="209"/>
      <c r="WTS89" s="209"/>
      <c r="WTT89" s="209"/>
      <c r="WTU89" s="209"/>
      <c r="WTV89" s="209"/>
      <c r="WTW89" s="209"/>
      <c r="WTX89" s="209"/>
      <c r="WTY89" s="209"/>
      <c r="WTZ89" s="209"/>
      <c r="WUA89" s="209"/>
      <c r="WUB89" s="209"/>
      <c r="WUC89" s="209"/>
      <c r="WUD89" s="209"/>
      <c r="WUE89" s="209"/>
      <c r="WUF89" s="209"/>
      <c r="WUG89" s="209"/>
      <c r="WUH89" s="209"/>
      <c r="WUI89" s="209"/>
      <c r="WUJ89" s="209"/>
      <c r="WUK89" s="209"/>
      <c r="WUL89" s="209"/>
      <c r="WUM89" s="209"/>
      <c r="WUN89" s="209"/>
      <c r="WUO89" s="209"/>
      <c r="WUP89" s="209"/>
      <c r="WUQ89" s="209"/>
      <c r="WUR89" s="209"/>
      <c r="WUS89" s="209"/>
      <c r="WUT89" s="209"/>
      <c r="WUU89" s="209"/>
      <c r="WUV89" s="209"/>
      <c r="WUW89" s="209"/>
      <c r="WUX89" s="209"/>
      <c r="WUY89" s="209"/>
      <c r="WUZ89" s="209"/>
      <c r="WVA89" s="209"/>
      <c r="WVB89" s="209"/>
      <c r="WVC89" s="209"/>
      <c r="WVD89" s="209"/>
      <c r="WVE89" s="209"/>
      <c r="WVF89" s="209"/>
      <c r="WVG89" s="209"/>
      <c r="WVH89" s="209"/>
      <c r="WVI89" s="209"/>
      <c r="WVJ89" s="209"/>
      <c r="WVK89" s="209"/>
      <c r="WVL89" s="209"/>
      <c r="WVM89" s="209"/>
      <c r="WVN89" s="209"/>
      <c r="WVO89" s="209"/>
      <c r="WVP89" s="209"/>
      <c r="WVQ89" s="209"/>
      <c r="WVR89" s="209"/>
      <c r="WVS89" s="209"/>
      <c r="WVT89" s="209"/>
      <c r="WVU89" s="209"/>
      <c r="WVV89" s="209"/>
      <c r="WVW89" s="209"/>
      <c r="WVX89" s="209"/>
      <c r="WVY89" s="209"/>
      <c r="WVZ89" s="209"/>
      <c r="WWA89" s="209"/>
      <c r="WWB89" s="209"/>
      <c r="WWC89" s="209"/>
      <c r="WWD89" s="209"/>
      <c r="WWE89" s="209"/>
      <c r="WWF89" s="209"/>
      <c r="WWG89" s="209"/>
      <c r="WWH89" s="209"/>
      <c r="WWI89" s="209"/>
      <c r="WWJ89" s="209"/>
      <c r="WWK89" s="209"/>
      <c r="WWL89" s="209"/>
      <c r="WWM89" s="209"/>
      <c r="WWN89" s="209"/>
      <c r="WWO89" s="209"/>
      <c r="WWP89" s="209"/>
      <c r="WWQ89" s="209"/>
      <c r="WWR89" s="209"/>
      <c r="WWS89" s="209"/>
      <c r="WWT89" s="209"/>
      <c r="WWU89" s="209"/>
      <c r="WWV89" s="209"/>
      <c r="WWW89" s="209"/>
      <c r="WWX89" s="209"/>
      <c r="WWY89" s="209"/>
      <c r="WWZ89" s="209"/>
      <c r="WXA89" s="209"/>
      <c r="WXB89" s="209"/>
      <c r="WXC89" s="209"/>
      <c r="WXD89" s="209"/>
      <c r="WXE89" s="209"/>
      <c r="WXF89" s="209"/>
      <c r="WXG89" s="209"/>
      <c r="WXH89" s="209"/>
      <c r="WXI89" s="209"/>
      <c r="WXJ89" s="209"/>
      <c r="WXK89" s="209"/>
      <c r="WXL89" s="209"/>
      <c r="WXM89" s="209"/>
      <c r="WXN89" s="209"/>
      <c r="WXO89" s="209"/>
      <c r="WXP89" s="209"/>
      <c r="WXQ89" s="209"/>
      <c r="WXR89" s="209"/>
      <c r="WXS89" s="209"/>
      <c r="WXT89" s="209"/>
      <c r="WXU89" s="209"/>
      <c r="WXV89" s="209"/>
      <c r="WXW89" s="209"/>
      <c r="WXX89" s="209"/>
      <c r="WXY89" s="209"/>
      <c r="WXZ89" s="209"/>
      <c r="WYA89" s="209"/>
      <c r="WYB89" s="209"/>
      <c r="WYC89" s="209"/>
      <c r="WYD89" s="209"/>
      <c r="WYE89" s="209"/>
      <c r="WYF89" s="209"/>
      <c r="WYG89" s="209"/>
      <c r="WYH89" s="209"/>
      <c r="WYI89" s="209"/>
      <c r="WYJ89" s="209"/>
      <c r="WYK89" s="209"/>
      <c r="WYL89" s="209"/>
      <c r="WYM89" s="209"/>
      <c r="WYN89" s="209"/>
      <c r="WYO89" s="209"/>
      <c r="WYP89" s="209"/>
      <c r="WYQ89" s="209"/>
      <c r="WYR89" s="209"/>
      <c r="WYS89" s="209"/>
      <c r="WYT89" s="209"/>
      <c r="WYU89" s="209"/>
      <c r="WYV89" s="209"/>
      <c r="WYW89" s="209"/>
      <c r="WYX89" s="209"/>
      <c r="WYY89" s="209"/>
      <c r="WYZ89" s="209"/>
      <c r="WZA89" s="209"/>
      <c r="WZB89" s="209"/>
      <c r="WZC89" s="209"/>
      <c r="WZD89" s="209"/>
      <c r="WZE89" s="209"/>
      <c r="WZF89" s="209"/>
      <c r="WZG89" s="209"/>
      <c r="WZH89" s="209"/>
      <c r="WZI89" s="209"/>
      <c r="WZJ89" s="209"/>
      <c r="WZK89" s="209"/>
      <c r="WZL89" s="209"/>
      <c r="WZM89" s="209"/>
      <c r="WZN89" s="209"/>
      <c r="WZO89" s="209"/>
      <c r="WZP89" s="209"/>
      <c r="WZQ89" s="209"/>
      <c r="WZR89" s="209"/>
      <c r="WZS89" s="209"/>
      <c r="WZT89" s="209"/>
      <c r="WZU89" s="209"/>
      <c r="WZV89" s="209"/>
      <c r="WZW89" s="209"/>
      <c r="WZX89" s="209"/>
      <c r="WZY89" s="209"/>
      <c r="WZZ89" s="209"/>
      <c r="XAA89" s="209"/>
      <c r="XAB89" s="209"/>
      <c r="XAC89" s="209"/>
      <c r="XAD89" s="209"/>
      <c r="XAE89" s="209"/>
      <c r="XAF89" s="209"/>
      <c r="XAG89" s="209"/>
      <c r="XAH89" s="209"/>
      <c r="XAI89" s="209"/>
      <c r="XAJ89" s="209"/>
      <c r="XAK89" s="209"/>
      <c r="XAL89" s="209"/>
      <c r="XAM89" s="209"/>
      <c r="XAN89" s="209"/>
      <c r="XAO89" s="209"/>
      <c r="XAP89" s="209"/>
      <c r="XAQ89" s="209"/>
      <c r="XAR89" s="209"/>
      <c r="XAS89" s="209"/>
      <c r="XAT89" s="209"/>
      <c r="XAU89" s="209"/>
      <c r="XAV89" s="209"/>
      <c r="XAW89" s="209"/>
      <c r="XAX89" s="209"/>
      <c r="XAY89" s="209"/>
      <c r="XAZ89" s="209"/>
      <c r="XBA89" s="209"/>
      <c r="XBB89" s="209"/>
      <c r="XBC89" s="209"/>
      <c r="XBD89" s="209"/>
      <c r="XBE89" s="209"/>
      <c r="XBF89" s="209"/>
      <c r="XBG89" s="209"/>
      <c r="XBH89" s="209"/>
      <c r="XBI89" s="209"/>
      <c r="XBJ89" s="209"/>
      <c r="XBK89" s="209"/>
      <c r="XBL89" s="209"/>
      <c r="XBM89" s="209"/>
      <c r="XBN89" s="209"/>
      <c r="XBO89" s="209"/>
      <c r="XBP89" s="209"/>
      <c r="XBQ89" s="209"/>
      <c r="XBR89" s="209"/>
      <c r="XBS89" s="209"/>
      <c r="XBT89" s="209"/>
      <c r="XBU89" s="209"/>
      <c r="XBV89" s="209"/>
      <c r="XBW89" s="209"/>
      <c r="XBX89" s="209"/>
      <c r="XBY89" s="209"/>
      <c r="XBZ89" s="209"/>
      <c r="XCA89" s="209"/>
      <c r="XCB89" s="209"/>
      <c r="XCC89" s="209"/>
      <c r="XCD89" s="209"/>
      <c r="XCE89" s="209"/>
      <c r="XCF89" s="209"/>
      <c r="XCG89" s="209"/>
      <c r="XCH89" s="209"/>
      <c r="XCI89" s="209"/>
      <c r="XCJ89" s="209"/>
      <c r="XCK89" s="209"/>
      <c r="XCL89" s="209"/>
      <c r="XCM89" s="209"/>
      <c r="XCN89" s="209"/>
      <c r="XCO89" s="209"/>
      <c r="XCP89" s="209"/>
      <c r="XCQ89" s="209"/>
      <c r="XCR89" s="209"/>
      <c r="XCS89" s="209"/>
      <c r="XCT89" s="209"/>
      <c r="XCU89" s="209"/>
      <c r="XCV89" s="209"/>
      <c r="XCW89" s="209"/>
      <c r="XCX89" s="209"/>
      <c r="XCY89" s="209"/>
      <c r="XCZ89" s="209"/>
      <c r="XDA89" s="209"/>
      <c r="XDB89" s="209"/>
      <c r="XDC89" s="209"/>
      <c r="XDD89" s="209"/>
      <c r="XDE89" s="209"/>
      <c r="XDF89" s="209"/>
      <c r="XDG89" s="209"/>
      <c r="XDH89" s="209"/>
      <c r="XDI89" s="209"/>
      <c r="XDJ89" s="209"/>
      <c r="XDK89" s="209"/>
      <c r="XDL89" s="209"/>
      <c r="XDM89" s="209"/>
      <c r="XDN89" s="209"/>
      <c r="XDO89" s="209"/>
      <c r="XDP89" s="209"/>
      <c r="XDQ89" s="209"/>
      <c r="XDR89" s="209"/>
      <c r="XDS89" s="209"/>
      <c r="XDT89" s="209"/>
      <c r="XDU89" s="209"/>
      <c r="XDV89" s="209"/>
      <c r="XDW89" s="209"/>
      <c r="XDX89" s="209"/>
      <c r="XDY89" s="209"/>
      <c r="XDZ89" s="209"/>
      <c r="XEA89" s="209"/>
      <c r="XEB89" s="209"/>
      <c r="XEC89" s="209"/>
      <c r="XED89" s="209"/>
      <c r="XEE89" s="209"/>
      <c r="XEF89" s="209"/>
      <c r="XEG89" s="209"/>
      <c r="XEH89" s="209"/>
      <c r="XEI89" s="209"/>
      <c r="XEJ89" s="209"/>
      <c r="XEK89" s="209"/>
      <c r="XEL89" s="209"/>
      <c r="XEM89" s="209"/>
      <c r="XEN89" s="209"/>
      <c r="XEO89" s="209"/>
      <c r="XEP89" s="209"/>
      <c r="XEQ89" s="209"/>
      <c r="XER89" s="209"/>
      <c r="XES89" s="209"/>
      <c r="XET89" s="209"/>
      <c r="XEU89" s="209"/>
      <c r="XEV89" s="209"/>
      <c r="XEW89" s="209"/>
      <c r="XEX89" s="209"/>
      <c r="XEY89" s="209"/>
      <c r="XEZ89" s="209"/>
      <c r="XFA89" s="209"/>
      <c r="XFB89" s="209"/>
      <c r="XFC89" s="209"/>
      <c r="XFD89" s="209"/>
    </row>
    <row r="90" spans="1:16384" s="181" customFormat="1" ht="12.6" customHeight="1" x14ac:dyDescent="0.25">
      <c r="A90" s="1288" t="s">
        <v>1312</v>
      </c>
      <c r="B90" s="1289"/>
      <c r="C90" s="1289"/>
      <c r="D90" s="1289"/>
      <c r="E90" s="1289"/>
      <c r="F90" s="1289"/>
      <c r="G90" s="1289"/>
      <c r="H90" s="1289"/>
      <c r="I90" s="1289"/>
      <c r="J90" s="1289"/>
      <c r="K90" s="1289"/>
      <c r="L90" s="1289"/>
      <c r="M90" s="1289"/>
      <c r="N90" s="1289"/>
      <c r="O90" s="1289"/>
      <c r="P90" s="1289"/>
      <c r="Q90" s="1289"/>
      <c r="R90" s="1289"/>
      <c r="S90" s="1289"/>
      <c r="T90" s="1289"/>
      <c r="U90" s="1289"/>
      <c r="V90" s="1289"/>
      <c r="W90" s="1289"/>
      <c r="X90" s="1289"/>
      <c r="Y90" s="1289"/>
      <c r="Z90" s="1289"/>
      <c r="AA90" s="1289"/>
      <c r="AB90" s="1289"/>
      <c r="AC90" s="1289"/>
      <c r="AD90" s="1289"/>
      <c r="AE90" s="1289"/>
      <c r="AF90" s="1289"/>
      <c r="AG90" s="1289"/>
      <c r="AH90" s="1289"/>
      <c r="AI90" s="1289"/>
      <c r="AJ90" s="1289"/>
      <c r="AK90" s="1289"/>
      <c r="AL90" s="1289"/>
      <c r="AM90" s="1289"/>
      <c r="AN90" s="1289"/>
      <c r="AO90" s="1289"/>
      <c r="AP90" s="1289"/>
      <c r="AQ90" s="1289"/>
      <c r="AR90" s="1289"/>
      <c r="AS90" s="1289"/>
      <c r="AT90" s="1289"/>
      <c r="AU90" s="1289"/>
      <c r="AV90" s="1289"/>
      <c r="AW90" s="1289"/>
      <c r="AX90" s="1289"/>
      <c r="AY90" s="1289"/>
      <c r="AZ90" s="869"/>
      <c r="BA90" s="869"/>
      <c r="BB90" s="869"/>
    </row>
    <row r="91" spans="1:16384" s="181" customFormat="1" ht="12.6" customHeight="1" x14ac:dyDescent="0.25">
      <c r="A91" s="202"/>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03"/>
      <c r="BA91" s="203"/>
      <c r="BB91" s="203"/>
    </row>
    <row r="92" spans="1:16384" s="181" customFormat="1" ht="12.6" customHeight="1" x14ac:dyDescent="0.25">
      <c r="A92" s="202"/>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03"/>
      <c r="BA92" s="203"/>
      <c r="BB92" s="203"/>
    </row>
    <row r="93" spans="1:16384" s="181" customFormat="1" ht="12.6" customHeight="1" x14ac:dyDescent="0.25">
      <c r="A93" s="202"/>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03"/>
      <c r="BA93" s="203"/>
      <c r="BB93" s="203"/>
    </row>
    <row r="94" spans="1:16384" s="181" customFormat="1" ht="12.6" customHeight="1" x14ac:dyDescent="0.25">
      <c r="A94" s="202"/>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03"/>
      <c r="BA94" s="203"/>
      <c r="BB94" s="203"/>
    </row>
    <row r="95" spans="1:16384" s="181" customFormat="1" ht="12.6" customHeight="1" x14ac:dyDescent="0.25">
      <c r="A95" s="202"/>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03"/>
      <c r="BA95" s="203"/>
      <c r="BB95" s="203"/>
    </row>
    <row r="96" spans="1:16384" s="181" customFormat="1" ht="12.6" customHeight="1" x14ac:dyDescent="0.25">
      <c r="A96" s="202"/>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03"/>
      <c r="BA96" s="203"/>
      <c r="BB96" s="203"/>
    </row>
    <row r="97" spans="1:54" s="181" customFormat="1" ht="12.6" customHeight="1" x14ac:dyDescent="0.25">
      <c r="A97" s="202"/>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03"/>
      <c r="BA97" s="203"/>
      <c r="BB97" s="203"/>
    </row>
    <row r="98" spans="1:54" s="181" customFormat="1" ht="12.6" customHeight="1" x14ac:dyDescent="0.25">
      <c r="A98" s="202"/>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03"/>
      <c r="BA98" s="203"/>
      <c r="BB98" s="203"/>
    </row>
    <row r="99" spans="1:54" s="181" customFormat="1" ht="12.6" customHeight="1" x14ac:dyDescent="0.25">
      <c r="A99" s="202"/>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03"/>
      <c r="BA99" s="203"/>
      <c r="BB99" s="203"/>
    </row>
    <row r="100" spans="1:54" s="181" customFormat="1" ht="12.6" customHeight="1" x14ac:dyDescent="0.25">
      <c r="A100" s="202"/>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03"/>
      <c r="BA100" s="203"/>
      <c r="BB100" s="203"/>
    </row>
    <row r="101" spans="1:54" s="181" customFormat="1" ht="12.6" customHeight="1" x14ac:dyDescent="0.25">
      <c r="A101" s="202"/>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03"/>
      <c r="BA101" s="203"/>
      <c r="BB101" s="203"/>
    </row>
    <row r="102" spans="1:54" s="181" customFormat="1" ht="12.6" customHeight="1" x14ac:dyDescent="0.25">
      <c r="A102" s="202"/>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03"/>
      <c r="BA102" s="203"/>
      <c r="BB102" s="203"/>
    </row>
    <row r="103" spans="1:54" s="181" customFormat="1" ht="12.6" customHeight="1" x14ac:dyDescent="0.25">
      <c r="A103" s="202"/>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03"/>
      <c r="BA103" s="203"/>
      <c r="BB103" s="203"/>
    </row>
    <row r="104" spans="1:54" s="181" customFormat="1" ht="12.6" customHeight="1" x14ac:dyDescent="0.25">
      <c r="A104" s="202"/>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03"/>
      <c r="BA104" s="203"/>
      <c r="BB104" s="203"/>
    </row>
    <row r="105" spans="1:54" s="181" customFormat="1" ht="12.6" customHeight="1" x14ac:dyDescent="0.25">
      <c r="A105" s="202"/>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03"/>
      <c r="BA105" s="203"/>
      <c r="BB105" s="203"/>
    </row>
    <row r="106" spans="1:54" s="181" customFormat="1" ht="12.6" customHeight="1" x14ac:dyDescent="0.25">
      <c r="A106" s="202"/>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03"/>
      <c r="BA106" s="203"/>
      <c r="BB106" s="203"/>
    </row>
    <row r="107" spans="1:54" s="181" customFormat="1" ht="12.6" customHeight="1" x14ac:dyDescent="0.25">
      <c r="A107" s="202"/>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03"/>
      <c r="BA107" s="203"/>
      <c r="BB107" s="203"/>
    </row>
    <row r="108" spans="1:54" s="181" customFormat="1" ht="12.6" customHeight="1" x14ac:dyDescent="0.25">
      <c r="A108" s="202"/>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03"/>
      <c r="BA108" s="203"/>
      <c r="BB108" s="203"/>
    </row>
    <row r="109" spans="1:54" s="181" customFormat="1" ht="12.6" customHeight="1" x14ac:dyDescent="0.25">
      <c r="A109" s="202"/>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03"/>
      <c r="BA109" s="203"/>
      <c r="BB109" s="203"/>
    </row>
    <row r="110" spans="1:54" s="181" customFormat="1" ht="12.6" customHeight="1" x14ac:dyDescent="0.25">
      <c r="A110" s="202"/>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03"/>
      <c r="BA110" s="203"/>
      <c r="BB110" s="203"/>
    </row>
    <row r="111" spans="1:54" s="181" customFormat="1" ht="12.6" customHeight="1" x14ac:dyDescent="0.25">
      <c r="A111" s="202"/>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03"/>
      <c r="BA111" s="203"/>
      <c r="BB111" s="203"/>
    </row>
    <row r="112" spans="1:54" s="181" customFormat="1" ht="253.5" customHeight="1" x14ac:dyDescent="0.25">
      <c r="A112" s="977" t="s">
        <v>1313</v>
      </c>
      <c r="B112" s="977"/>
      <c r="C112" s="977"/>
      <c r="D112" s="977"/>
      <c r="E112" s="977"/>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c r="AL112" s="977"/>
      <c r="AM112" s="977"/>
      <c r="AN112" s="977"/>
      <c r="AO112" s="977"/>
      <c r="AP112" s="977"/>
      <c r="AQ112" s="977"/>
      <c r="AR112" s="977"/>
      <c r="AS112" s="977"/>
      <c r="AT112" s="977"/>
      <c r="AU112" s="977"/>
      <c r="AV112" s="977"/>
      <c r="AW112" s="977"/>
      <c r="AX112" s="977"/>
      <c r="AY112" s="977"/>
      <c r="AZ112" s="869"/>
      <c r="BA112" s="869"/>
      <c r="BB112" s="869"/>
    </row>
    <row r="113" spans="1:16384" s="181" customFormat="1" ht="13.5" x14ac:dyDescent="0.25">
      <c r="A113" s="1288" t="s">
        <v>1314</v>
      </c>
      <c r="B113" s="1289"/>
      <c r="C113" s="1289"/>
      <c r="D113" s="1289"/>
      <c r="E113" s="1289"/>
      <c r="F113" s="1289"/>
      <c r="G113" s="1289"/>
      <c r="H113" s="1289"/>
      <c r="I113" s="1289"/>
      <c r="J113" s="1289"/>
      <c r="K113" s="1289"/>
      <c r="L113" s="1289"/>
      <c r="M113" s="1289"/>
      <c r="N113" s="1289"/>
      <c r="O113" s="1289"/>
      <c r="P113" s="1289"/>
      <c r="Q113" s="1289"/>
      <c r="R113" s="1289"/>
      <c r="S113" s="1289"/>
      <c r="T113" s="1289"/>
      <c r="U113" s="1289"/>
      <c r="V113" s="1289"/>
      <c r="W113" s="1289"/>
      <c r="X113" s="1289"/>
      <c r="Y113" s="1289"/>
      <c r="Z113" s="1289"/>
      <c r="AA113" s="1289"/>
      <c r="AB113" s="1289"/>
      <c r="AC113" s="1289"/>
      <c r="AD113" s="1289"/>
      <c r="AE113" s="1289"/>
      <c r="AF113" s="1289"/>
      <c r="AG113" s="1289"/>
      <c r="AH113" s="1289"/>
      <c r="AI113" s="1289"/>
      <c r="AJ113" s="1289"/>
      <c r="AK113" s="1289"/>
      <c r="AL113" s="1289"/>
      <c r="AM113" s="1289"/>
      <c r="AN113" s="1289"/>
      <c r="AO113" s="1289"/>
      <c r="AP113" s="1289"/>
      <c r="AQ113" s="1289"/>
      <c r="AR113" s="1289"/>
      <c r="AS113" s="1289"/>
      <c r="AT113" s="1289"/>
      <c r="AU113" s="1289"/>
      <c r="AV113" s="1289"/>
      <c r="AW113" s="1289"/>
      <c r="AX113" s="1289"/>
      <c r="AY113" s="1289"/>
      <c r="AZ113" s="203"/>
      <c r="BA113" s="203"/>
      <c r="BB113" s="203"/>
    </row>
    <row r="114" spans="1:16384" s="181" customFormat="1" ht="13.5" x14ac:dyDescent="0.25">
      <c r="A114" s="977" t="s">
        <v>1315</v>
      </c>
      <c r="B114" s="977"/>
      <c r="C114" s="977"/>
      <c r="D114" s="977"/>
      <c r="E114" s="977"/>
      <c r="F114" s="977"/>
      <c r="G114" s="977"/>
      <c r="H114" s="977"/>
      <c r="I114" s="977"/>
      <c r="J114" s="977"/>
      <c r="K114" s="977"/>
      <c r="L114" s="977"/>
      <c r="M114" s="977"/>
      <c r="N114" s="977"/>
      <c r="O114" s="977"/>
      <c r="P114" s="977"/>
      <c r="Q114" s="977"/>
      <c r="R114" s="977"/>
      <c r="S114" s="977"/>
      <c r="T114" s="977"/>
      <c r="U114" s="977"/>
      <c r="V114" s="977"/>
      <c r="W114" s="977"/>
      <c r="X114" s="977"/>
      <c r="Y114" s="977"/>
      <c r="Z114" s="977"/>
      <c r="AA114" s="977"/>
      <c r="AB114" s="977"/>
      <c r="AC114" s="977"/>
      <c r="AD114" s="977"/>
      <c r="AE114" s="977"/>
      <c r="AF114" s="977"/>
      <c r="AG114" s="977"/>
      <c r="AH114" s="977"/>
      <c r="AI114" s="977"/>
      <c r="AJ114" s="977"/>
      <c r="AK114" s="977"/>
      <c r="AL114" s="977"/>
      <c r="AM114" s="977"/>
      <c r="AN114" s="977"/>
      <c r="AO114" s="977"/>
      <c r="AP114" s="977"/>
      <c r="AQ114" s="977"/>
      <c r="AR114" s="977"/>
      <c r="AS114" s="977"/>
      <c r="AT114" s="977"/>
      <c r="AU114" s="977"/>
      <c r="AV114" s="977"/>
      <c r="AW114" s="977"/>
      <c r="AX114" s="977"/>
      <c r="AY114" s="977"/>
      <c r="AZ114" s="203"/>
      <c r="BA114" s="203"/>
      <c r="BB114" s="203"/>
    </row>
    <row r="115" spans="1:16384" s="176" customFormat="1" ht="24" customHeight="1" x14ac:dyDescent="0.25">
      <c r="A115" s="1297" t="s">
        <v>1316</v>
      </c>
      <c r="B115" s="1297"/>
      <c r="C115" s="1297"/>
      <c r="D115" s="1297"/>
      <c r="E115" s="1297"/>
      <c r="F115" s="1297"/>
      <c r="G115" s="1297"/>
      <c r="H115" s="1297"/>
      <c r="I115" s="1297"/>
      <c r="J115" s="1297"/>
      <c r="K115" s="1297"/>
      <c r="L115" s="1297"/>
      <c r="M115" s="1297"/>
      <c r="N115" s="1297"/>
      <c r="O115" s="1297"/>
      <c r="P115" s="1297"/>
      <c r="Q115" s="1297"/>
      <c r="R115" s="1297"/>
      <c r="S115" s="1297"/>
      <c r="T115" s="559"/>
      <c r="U115" s="1298" t="s">
        <v>1317</v>
      </c>
      <c r="V115" s="1298"/>
      <c r="W115" s="1298"/>
      <c r="X115" s="1298"/>
      <c r="Y115" s="1298"/>
      <c r="Z115" s="1298"/>
      <c r="AA115" s="1298"/>
      <c r="AB115" s="1298"/>
      <c r="AC115" s="1299" t="s">
        <v>1318</v>
      </c>
      <c r="AD115" s="1299"/>
      <c r="AE115" s="1299"/>
      <c r="AF115" s="1299"/>
      <c r="AG115" s="1299"/>
      <c r="AH115" s="1299"/>
      <c r="AI115" s="1299"/>
      <c r="AJ115" s="1299"/>
      <c r="AK115" s="1300" t="s">
        <v>1319</v>
      </c>
      <c r="AL115" s="1300"/>
      <c r="AM115" s="1300"/>
      <c r="AN115" s="1300"/>
      <c r="AO115" s="1300"/>
      <c r="AP115" s="1300"/>
      <c r="AQ115" s="1300"/>
      <c r="AR115" s="1300"/>
      <c r="AS115" s="1300"/>
      <c r="AT115" s="1300"/>
      <c r="AU115" s="1300"/>
      <c r="AV115" s="211"/>
      <c r="AW115" s="211"/>
      <c r="AX115" s="211"/>
      <c r="AY115" s="211"/>
      <c r="AZ115" s="211"/>
      <c r="BA115" s="211"/>
      <c r="BB115" s="211"/>
    </row>
    <row r="116" spans="1:16384" s="176" customFormat="1" ht="12.75" customHeight="1" x14ac:dyDescent="0.25">
      <c r="A116" s="867" t="s">
        <v>1320</v>
      </c>
      <c r="B116" s="867"/>
      <c r="C116" s="867"/>
      <c r="D116" s="867"/>
      <c r="E116" s="867"/>
      <c r="F116" s="867"/>
      <c r="G116" s="867"/>
      <c r="H116" s="867"/>
      <c r="I116" s="867"/>
      <c r="J116" s="867"/>
      <c r="K116" s="867"/>
      <c r="L116" s="867"/>
      <c r="M116" s="867"/>
      <c r="N116" s="867"/>
      <c r="O116" s="867"/>
      <c r="P116" s="867"/>
      <c r="Q116" s="867"/>
      <c r="R116" s="867"/>
      <c r="S116" s="867"/>
      <c r="T116" s="1296">
        <v>4</v>
      </c>
      <c r="U116" s="1296"/>
      <c r="V116" s="1296"/>
      <c r="W116" s="1296"/>
      <c r="X116" s="1296"/>
      <c r="Y116" s="1296"/>
      <c r="Z116" s="1296"/>
      <c r="AA116" s="1296"/>
      <c r="AB116" s="1296"/>
      <c r="AC116" s="1296" t="s">
        <v>1321</v>
      </c>
      <c r="AD116" s="1296"/>
      <c r="AE116" s="1296"/>
      <c r="AF116" s="1296"/>
      <c r="AG116" s="1296"/>
      <c r="AH116" s="1296"/>
      <c r="AI116" s="1296"/>
      <c r="AJ116" s="1296"/>
      <c r="AK116" s="1296">
        <v>25</v>
      </c>
      <c r="AL116" s="1296"/>
      <c r="AM116" s="1296"/>
      <c r="AN116" s="1296"/>
      <c r="AO116" s="1296"/>
      <c r="AP116" s="1296"/>
      <c r="AQ116" s="1296"/>
      <c r="AR116" s="1296"/>
      <c r="AS116" s="1296"/>
      <c r="AT116" s="1296"/>
      <c r="AU116" s="1296"/>
      <c r="AV116" s="179"/>
      <c r="AW116" s="179"/>
      <c r="AX116" s="179"/>
      <c r="AY116" s="179"/>
      <c r="AZ116" s="179"/>
      <c r="BA116" s="179"/>
      <c r="BB116" s="179"/>
    </row>
    <row r="117" spans="1:16384" s="199" customFormat="1" ht="13.5" customHeight="1" x14ac:dyDescent="0.25">
      <c r="A117" s="867" t="s">
        <v>1322</v>
      </c>
      <c r="B117" s="867"/>
      <c r="C117" s="867"/>
      <c r="D117" s="867"/>
      <c r="E117" s="867"/>
      <c r="F117" s="867"/>
      <c r="G117" s="867"/>
      <c r="H117" s="867"/>
      <c r="I117" s="867"/>
      <c r="J117" s="867"/>
      <c r="K117" s="867"/>
      <c r="L117" s="867"/>
      <c r="M117" s="867"/>
      <c r="N117" s="867"/>
      <c r="O117" s="867"/>
      <c r="P117" s="867"/>
      <c r="Q117" s="867"/>
      <c r="R117" s="867"/>
      <c r="S117" s="867"/>
      <c r="T117" s="1296" t="s">
        <v>1323</v>
      </c>
      <c r="U117" s="1296"/>
      <c r="V117" s="1296"/>
      <c r="W117" s="1296"/>
      <c r="X117" s="1296"/>
      <c r="Y117" s="1296"/>
      <c r="Z117" s="1296"/>
      <c r="AA117" s="1296"/>
      <c r="AB117" s="1296"/>
      <c r="AC117" s="1296" t="s">
        <v>1324</v>
      </c>
      <c r="AD117" s="1296"/>
      <c r="AE117" s="1296"/>
      <c r="AF117" s="1296"/>
      <c r="AG117" s="1296"/>
      <c r="AH117" s="1296"/>
      <c r="AI117" s="1296"/>
      <c r="AJ117" s="1296"/>
      <c r="AK117" s="1296">
        <v>100</v>
      </c>
      <c r="AL117" s="1296"/>
      <c r="AM117" s="1296"/>
      <c r="AN117" s="1296"/>
      <c r="AO117" s="1296"/>
      <c r="AP117" s="1296"/>
      <c r="AQ117" s="1296"/>
      <c r="AR117" s="1296"/>
      <c r="AS117" s="1296"/>
      <c r="AT117" s="1296"/>
      <c r="AU117" s="1296"/>
      <c r="AV117" s="179"/>
      <c r="AW117" s="179"/>
      <c r="AX117" s="179"/>
      <c r="AY117" s="179"/>
      <c r="AZ117" s="869"/>
      <c r="BA117" s="869"/>
      <c r="BB117" s="869"/>
      <c r="BC117" s="869"/>
      <c r="BD117" s="869"/>
      <c r="BE117" s="869"/>
      <c r="BF117" s="869"/>
      <c r="BG117" s="869"/>
      <c r="BH117" s="869"/>
      <c r="BI117" s="869"/>
      <c r="BJ117" s="869"/>
      <c r="BK117" s="869"/>
      <c r="BL117" s="869"/>
      <c r="BM117" s="869"/>
      <c r="BN117" s="869"/>
      <c r="BO117" s="869"/>
      <c r="BP117" s="869"/>
      <c r="BQ117" s="869"/>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869"/>
      <c r="CU117" s="869"/>
      <c r="CV117" s="869"/>
      <c r="CW117" s="869"/>
      <c r="CX117" s="869"/>
      <c r="CY117" s="869"/>
      <c r="CZ117" s="869"/>
      <c r="DA117" s="869"/>
      <c r="DB117" s="869"/>
      <c r="DC117" s="869"/>
      <c r="DD117" s="869"/>
      <c r="DE117" s="869"/>
      <c r="DF117" s="869"/>
      <c r="DG117" s="869"/>
      <c r="DH117" s="869"/>
      <c r="DI117" s="869"/>
      <c r="DJ117" s="869"/>
      <c r="DK117" s="869"/>
      <c r="DL117" s="869"/>
      <c r="DM117" s="869"/>
      <c r="DN117" s="869"/>
      <c r="DO117" s="869"/>
      <c r="DP117" s="869"/>
      <c r="DQ117" s="869"/>
      <c r="DR117" s="869"/>
      <c r="DS117" s="869"/>
      <c r="DT117" s="869"/>
      <c r="DU117" s="869"/>
      <c r="DV117" s="869"/>
      <c r="DW117" s="869"/>
      <c r="DX117" s="869"/>
      <c r="DY117" s="869"/>
      <c r="DZ117" s="869"/>
      <c r="EA117" s="869"/>
      <c r="EB117" s="869"/>
      <c r="EC117" s="869"/>
      <c r="ED117" s="869"/>
      <c r="EE117" s="869"/>
      <c r="EF117" s="869"/>
      <c r="EG117" s="869"/>
      <c r="EH117" s="869"/>
      <c r="EI117" s="869"/>
      <c r="EJ117" s="869"/>
      <c r="EK117" s="869"/>
      <c r="EL117" s="869"/>
      <c r="EM117" s="869"/>
      <c r="EN117" s="869"/>
      <c r="EO117" s="869"/>
      <c r="EP117" s="869"/>
      <c r="EQ117" s="869"/>
      <c r="ER117" s="869"/>
      <c r="ES117" s="869"/>
      <c r="ET117" s="869"/>
      <c r="EU117" s="869"/>
      <c r="EV117" s="869"/>
      <c r="EW117" s="869"/>
      <c r="EX117" s="869"/>
      <c r="EY117" s="869"/>
      <c r="EZ117" s="869"/>
      <c r="FA117" s="869"/>
      <c r="FB117" s="869"/>
      <c r="FC117" s="869"/>
      <c r="FD117" s="869"/>
      <c r="FE117" s="869"/>
      <c r="FF117" s="869"/>
      <c r="FG117" s="869"/>
      <c r="FH117" s="869"/>
      <c r="FI117" s="869"/>
      <c r="FJ117" s="869"/>
      <c r="FK117" s="869"/>
      <c r="FL117" s="869"/>
      <c r="FM117" s="869"/>
      <c r="FN117" s="869"/>
      <c r="FO117" s="869"/>
      <c r="FP117" s="869"/>
      <c r="FQ117" s="869"/>
      <c r="FR117" s="869"/>
      <c r="FS117" s="869"/>
      <c r="FT117" s="869"/>
      <c r="FU117" s="869"/>
      <c r="FV117" s="869"/>
      <c r="FW117" s="869"/>
      <c r="FX117" s="869"/>
      <c r="FY117" s="869"/>
      <c r="FZ117" s="869"/>
      <c r="GA117" s="869"/>
      <c r="GB117" s="869"/>
      <c r="GC117" s="869"/>
      <c r="GD117" s="869"/>
      <c r="GE117" s="869"/>
      <c r="GF117" s="869"/>
      <c r="GG117" s="869"/>
      <c r="GH117" s="869"/>
      <c r="GI117" s="869"/>
      <c r="GJ117" s="869"/>
      <c r="GK117" s="869"/>
      <c r="GL117" s="869"/>
      <c r="GM117" s="869"/>
      <c r="GN117" s="869"/>
      <c r="GO117" s="869"/>
      <c r="GP117" s="869"/>
      <c r="GQ117" s="869"/>
      <c r="GR117" s="869"/>
      <c r="GS117" s="869"/>
      <c r="GT117" s="869"/>
      <c r="GU117" s="869"/>
      <c r="GV117" s="869"/>
      <c r="GW117" s="869"/>
      <c r="GX117" s="869"/>
      <c r="GY117" s="869"/>
      <c r="GZ117" s="869"/>
      <c r="HA117" s="869"/>
      <c r="HB117" s="869"/>
      <c r="HC117" s="869"/>
      <c r="HD117" s="869"/>
      <c r="HE117" s="869"/>
      <c r="HF117" s="869"/>
      <c r="HG117" s="869"/>
      <c r="HH117" s="869"/>
      <c r="HI117" s="869"/>
      <c r="HJ117" s="869"/>
      <c r="HK117" s="869"/>
      <c r="HL117" s="869"/>
      <c r="HM117" s="869"/>
      <c r="HN117" s="869"/>
      <c r="HO117" s="869"/>
      <c r="HP117" s="869"/>
      <c r="HQ117" s="869"/>
      <c r="HR117" s="869"/>
      <c r="HS117" s="869"/>
      <c r="HT117" s="869"/>
      <c r="HU117" s="869"/>
      <c r="HV117" s="869"/>
      <c r="HW117" s="869"/>
      <c r="HX117" s="869"/>
      <c r="HY117" s="869"/>
      <c r="HZ117" s="869"/>
      <c r="IA117" s="869"/>
      <c r="IB117" s="869"/>
      <c r="IC117" s="869"/>
      <c r="ID117" s="869"/>
      <c r="IE117" s="869"/>
      <c r="IF117" s="869"/>
      <c r="IG117" s="869"/>
      <c r="IH117" s="869"/>
      <c r="II117" s="869"/>
      <c r="IJ117" s="869"/>
      <c r="IK117" s="869"/>
      <c r="IL117" s="869"/>
      <c r="IM117" s="869"/>
      <c r="IN117" s="869"/>
      <c r="IO117" s="869"/>
      <c r="IP117" s="869"/>
      <c r="IQ117" s="869"/>
      <c r="IR117" s="869"/>
      <c r="IS117" s="869"/>
      <c r="IT117" s="869"/>
      <c r="IU117" s="869"/>
      <c r="IV117" s="869"/>
      <c r="IW117" s="869"/>
      <c r="IX117" s="869"/>
      <c r="IY117" s="869"/>
      <c r="IZ117" s="869"/>
      <c r="JA117" s="869"/>
      <c r="JB117" s="869"/>
      <c r="JC117" s="869"/>
      <c r="JD117" s="869"/>
      <c r="JE117" s="869"/>
      <c r="JF117" s="869"/>
      <c r="JG117" s="869"/>
      <c r="JH117" s="869"/>
      <c r="JI117" s="869"/>
      <c r="JJ117" s="869"/>
      <c r="JK117" s="869"/>
      <c r="JL117" s="869"/>
      <c r="JM117" s="869"/>
      <c r="JN117" s="869"/>
      <c r="JO117" s="869"/>
      <c r="JP117" s="869"/>
      <c r="JQ117" s="869"/>
      <c r="JR117" s="869"/>
      <c r="JS117" s="869"/>
      <c r="JT117" s="869"/>
      <c r="JU117" s="869"/>
      <c r="JV117" s="869"/>
      <c r="JW117" s="869"/>
      <c r="JX117" s="869"/>
      <c r="JY117" s="869"/>
      <c r="JZ117" s="869"/>
      <c r="KA117" s="869"/>
      <c r="KB117" s="869"/>
      <c r="KC117" s="869"/>
      <c r="KD117" s="869"/>
      <c r="KE117" s="869"/>
      <c r="KF117" s="869"/>
      <c r="KG117" s="869"/>
      <c r="KH117" s="869"/>
      <c r="KI117" s="869"/>
      <c r="KJ117" s="869"/>
      <c r="KK117" s="869"/>
      <c r="KL117" s="869"/>
      <c r="KM117" s="869"/>
      <c r="KN117" s="869"/>
      <c r="KO117" s="869"/>
      <c r="KP117" s="869"/>
      <c r="KQ117" s="869"/>
      <c r="KR117" s="869"/>
      <c r="KS117" s="869"/>
      <c r="KT117" s="869"/>
      <c r="KU117" s="869"/>
      <c r="KV117" s="869"/>
      <c r="KW117" s="869"/>
      <c r="KX117" s="869"/>
      <c r="KY117" s="869"/>
      <c r="KZ117" s="869"/>
      <c r="LA117" s="869"/>
      <c r="LB117" s="869"/>
      <c r="LC117" s="869"/>
      <c r="LD117" s="869"/>
      <c r="LE117" s="869"/>
      <c r="LF117" s="869"/>
      <c r="LG117" s="869"/>
      <c r="LH117" s="869"/>
      <c r="LI117" s="869"/>
      <c r="LJ117" s="869"/>
      <c r="LK117" s="869"/>
      <c r="LL117" s="869"/>
      <c r="LM117" s="869"/>
      <c r="LN117" s="869"/>
      <c r="LO117" s="869"/>
      <c r="LP117" s="869"/>
      <c r="LQ117" s="869"/>
      <c r="LR117" s="869"/>
      <c r="LS117" s="869"/>
      <c r="LT117" s="869"/>
      <c r="LU117" s="869"/>
      <c r="LV117" s="869"/>
      <c r="LW117" s="869"/>
      <c r="LX117" s="869"/>
      <c r="LY117" s="869"/>
      <c r="LZ117" s="869"/>
      <c r="MA117" s="869"/>
      <c r="MB117" s="869"/>
      <c r="MC117" s="869"/>
      <c r="MD117" s="869"/>
      <c r="ME117" s="869"/>
      <c r="MF117" s="869"/>
      <c r="MG117" s="869"/>
      <c r="MH117" s="869"/>
      <c r="MI117" s="869"/>
      <c r="MJ117" s="869"/>
      <c r="MK117" s="869"/>
      <c r="ML117" s="869"/>
      <c r="MM117" s="869"/>
      <c r="MN117" s="869"/>
      <c r="MO117" s="869"/>
      <c r="MP117" s="869"/>
      <c r="MQ117" s="869"/>
      <c r="MR117" s="869"/>
      <c r="MS117" s="869"/>
      <c r="MT117" s="869"/>
      <c r="MU117" s="869"/>
      <c r="MV117" s="869"/>
      <c r="MW117" s="869"/>
      <c r="MX117" s="869"/>
      <c r="MY117" s="869"/>
      <c r="MZ117" s="869"/>
      <c r="NA117" s="869"/>
      <c r="NB117" s="869"/>
      <c r="NC117" s="869"/>
      <c r="ND117" s="869"/>
      <c r="NE117" s="869"/>
      <c r="NF117" s="869"/>
      <c r="NG117" s="869"/>
      <c r="NH117" s="869"/>
      <c r="NI117" s="869"/>
      <c r="NJ117" s="869"/>
      <c r="NK117" s="869"/>
      <c r="NL117" s="869"/>
      <c r="NM117" s="869"/>
      <c r="NN117" s="869"/>
      <c r="NO117" s="869"/>
      <c r="NP117" s="869"/>
      <c r="NQ117" s="869"/>
      <c r="NR117" s="869"/>
      <c r="NS117" s="869"/>
      <c r="NT117" s="869"/>
      <c r="NU117" s="869"/>
      <c r="NV117" s="869"/>
      <c r="NW117" s="869"/>
      <c r="NX117" s="869"/>
      <c r="NY117" s="869"/>
      <c r="NZ117" s="869"/>
      <c r="OA117" s="869"/>
      <c r="OB117" s="869"/>
      <c r="OC117" s="869"/>
      <c r="OD117" s="869"/>
      <c r="OE117" s="869"/>
      <c r="OF117" s="869"/>
      <c r="OG117" s="869"/>
      <c r="OH117" s="869"/>
      <c r="OI117" s="869"/>
      <c r="OJ117" s="869"/>
      <c r="OK117" s="869"/>
      <c r="OL117" s="869"/>
      <c r="OM117" s="869"/>
      <c r="ON117" s="869"/>
      <c r="OO117" s="869"/>
      <c r="OP117" s="869"/>
      <c r="OQ117" s="869"/>
      <c r="OR117" s="869"/>
      <c r="OS117" s="869"/>
      <c r="OT117" s="869"/>
      <c r="OU117" s="869"/>
      <c r="OV117" s="869"/>
      <c r="OW117" s="869"/>
      <c r="OX117" s="869"/>
      <c r="OY117" s="869"/>
      <c r="OZ117" s="869"/>
      <c r="PA117" s="869"/>
      <c r="PB117" s="869"/>
      <c r="PC117" s="869"/>
      <c r="PD117" s="869"/>
      <c r="PE117" s="869"/>
      <c r="PF117" s="869"/>
      <c r="PG117" s="869"/>
      <c r="PH117" s="869"/>
      <c r="PI117" s="869"/>
      <c r="PJ117" s="869"/>
      <c r="PK117" s="869"/>
      <c r="PL117" s="869"/>
      <c r="PM117" s="869"/>
      <c r="PN117" s="869"/>
      <c r="PO117" s="869"/>
      <c r="PP117" s="869"/>
      <c r="PQ117" s="869"/>
      <c r="PR117" s="869"/>
      <c r="PS117" s="869"/>
      <c r="PT117" s="869"/>
      <c r="PU117" s="869"/>
      <c r="PV117" s="869"/>
      <c r="PW117" s="869"/>
      <c r="PX117" s="869"/>
      <c r="PY117" s="869"/>
      <c r="PZ117" s="869"/>
      <c r="QA117" s="869"/>
      <c r="QB117" s="869"/>
      <c r="QC117" s="869"/>
      <c r="QD117" s="869"/>
      <c r="QE117" s="869"/>
      <c r="QF117" s="869"/>
      <c r="QG117" s="869"/>
      <c r="QH117" s="869"/>
      <c r="QI117" s="869"/>
      <c r="QJ117" s="869"/>
      <c r="QK117" s="869"/>
      <c r="QL117" s="869"/>
      <c r="QM117" s="869"/>
      <c r="QN117" s="869"/>
      <c r="QO117" s="869"/>
      <c r="QP117" s="869"/>
      <c r="QQ117" s="869"/>
      <c r="QR117" s="869"/>
      <c r="QS117" s="869"/>
      <c r="QT117" s="869"/>
      <c r="QU117" s="869"/>
      <c r="QV117" s="869"/>
      <c r="QW117" s="869"/>
      <c r="QX117" s="869"/>
      <c r="QY117" s="869"/>
      <c r="QZ117" s="869"/>
      <c r="RA117" s="869"/>
      <c r="RB117" s="869"/>
      <c r="RC117" s="869"/>
      <c r="RD117" s="869"/>
      <c r="RE117" s="869"/>
      <c r="RF117" s="869"/>
      <c r="RG117" s="869"/>
      <c r="RH117" s="869"/>
      <c r="RI117" s="869"/>
      <c r="RJ117" s="869"/>
      <c r="RK117" s="869"/>
      <c r="RL117" s="869"/>
      <c r="RM117" s="869"/>
      <c r="RN117" s="869"/>
      <c r="RO117" s="869"/>
      <c r="RP117" s="869"/>
      <c r="RQ117" s="869"/>
      <c r="RR117" s="869"/>
      <c r="RS117" s="869"/>
      <c r="RT117" s="869"/>
      <c r="RU117" s="869"/>
      <c r="RV117" s="869"/>
      <c r="RW117" s="869"/>
      <c r="RX117" s="869"/>
      <c r="RY117" s="869"/>
      <c r="RZ117" s="869"/>
      <c r="SA117" s="869"/>
      <c r="SB117" s="869"/>
      <c r="SC117" s="869"/>
      <c r="SD117" s="869"/>
      <c r="SE117" s="869"/>
      <c r="SF117" s="869"/>
      <c r="SG117" s="869"/>
      <c r="SH117" s="869"/>
      <c r="SI117" s="869"/>
      <c r="SJ117" s="869"/>
      <c r="SK117" s="869"/>
      <c r="SL117" s="869"/>
      <c r="SM117" s="869"/>
      <c r="SN117" s="869"/>
      <c r="SO117" s="869"/>
      <c r="SP117" s="869"/>
      <c r="SQ117" s="869"/>
      <c r="SR117" s="869"/>
      <c r="SS117" s="869"/>
      <c r="ST117" s="869"/>
      <c r="SU117" s="869"/>
      <c r="SV117" s="869"/>
      <c r="SW117" s="869"/>
      <c r="SX117" s="869"/>
      <c r="SY117" s="869"/>
      <c r="SZ117" s="869"/>
      <c r="TA117" s="869"/>
      <c r="TB117" s="869"/>
      <c r="TC117" s="869"/>
      <c r="TD117" s="869"/>
      <c r="TE117" s="869"/>
      <c r="TF117" s="869"/>
      <c r="TG117" s="869"/>
      <c r="TH117" s="869"/>
      <c r="TI117" s="869"/>
      <c r="TJ117" s="869"/>
      <c r="TK117" s="869"/>
      <c r="TL117" s="869"/>
      <c r="TM117" s="869"/>
      <c r="TN117" s="869"/>
      <c r="TO117" s="869"/>
      <c r="TP117" s="869"/>
      <c r="TQ117" s="869"/>
      <c r="TR117" s="869"/>
      <c r="TS117" s="869"/>
      <c r="TT117" s="869"/>
      <c r="TU117" s="869"/>
      <c r="TV117" s="869"/>
      <c r="TW117" s="869"/>
      <c r="TX117" s="869"/>
      <c r="TY117" s="869"/>
      <c r="TZ117" s="869"/>
      <c r="UA117" s="869"/>
      <c r="UB117" s="869"/>
      <c r="UC117" s="869"/>
      <c r="UD117" s="869"/>
      <c r="UE117" s="869"/>
      <c r="UF117" s="869"/>
      <c r="UG117" s="869"/>
      <c r="UH117" s="869"/>
      <c r="UI117" s="869"/>
      <c r="UJ117" s="869"/>
      <c r="UK117" s="869"/>
      <c r="UL117" s="869"/>
      <c r="UM117" s="869"/>
      <c r="UN117" s="869"/>
      <c r="UO117" s="869"/>
      <c r="UP117" s="869"/>
      <c r="UQ117" s="869"/>
      <c r="UR117" s="869"/>
      <c r="US117" s="869"/>
      <c r="UT117" s="869"/>
      <c r="UU117" s="869"/>
      <c r="UV117" s="869"/>
      <c r="UW117" s="869"/>
      <c r="UX117" s="869"/>
      <c r="UY117" s="869"/>
      <c r="UZ117" s="869"/>
      <c r="VA117" s="869"/>
      <c r="VB117" s="869"/>
      <c r="VC117" s="869"/>
      <c r="VD117" s="869"/>
      <c r="VE117" s="869"/>
      <c r="VF117" s="869"/>
      <c r="VG117" s="869"/>
      <c r="VH117" s="869"/>
      <c r="VI117" s="869"/>
      <c r="VJ117" s="869"/>
      <c r="VK117" s="869"/>
      <c r="VL117" s="869"/>
      <c r="VM117" s="869"/>
      <c r="VN117" s="869"/>
      <c r="VO117" s="869"/>
      <c r="VP117" s="869"/>
      <c r="VQ117" s="869"/>
      <c r="VR117" s="869"/>
      <c r="VS117" s="869"/>
      <c r="VT117" s="869"/>
      <c r="VU117" s="869"/>
      <c r="VV117" s="869"/>
      <c r="VW117" s="869"/>
      <c r="VX117" s="869"/>
      <c r="VY117" s="869"/>
      <c r="VZ117" s="869"/>
      <c r="WA117" s="869"/>
      <c r="WB117" s="869"/>
      <c r="WC117" s="869"/>
      <c r="WD117" s="869"/>
      <c r="WE117" s="869"/>
      <c r="WF117" s="869"/>
      <c r="WG117" s="869"/>
      <c r="WH117" s="869"/>
      <c r="WI117" s="869"/>
      <c r="WJ117" s="869"/>
      <c r="WK117" s="869"/>
      <c r="WL117" s="869"/>
      <c r="WM117" s="869"/>
      <c r="WN117" s="869"/>
      <c r="WO117" s="869"/>
      <c r="WP117" s="869"/>
      <c r="WQ117" s="869"/>
      <c r="WR117" s="869"/>
      <c r="WS117" s="869"/>
      <c r="WT117" s="869"/>
      <c r="WU117" s="869"/>
      <c r="WV117" s="869"/>
      <c r="WW117" s="869"/>
      <c r="WX117" s="869"/>
      <c r="WY117" s="869"/>
      <c r="WZ117" s="869"/>
      <c r="XA117" s="869"/>
      <c r="XB117" s="869"/>
      <c r="XC117" s="869"/>
      <c r="XD117" s="869"/>
      <c r="XE117" s="869"/>
      <c r="XF117" s="869"/>
      <c r="XG117" s="869"/>
      <c r="XH117" s="869"/>
      <c r="XI117" s="869"/>
      <c r="XJ117" s="869"/>
      <c r="XK117" s="869"/>
      <c r="XL117" s="869"/>
      <c r="XM117" s="869"/>
      <c r="XN117" s="869"/>
      <c r="XO117" s="869"/>
      <c r="XP117" s="869"/>
      <c r="XQ117" s="869"/>
      <c r="XR117" s="869"/>
      <c r="XS117" s="869"/>
      <c r="XT117" s="869"/>
      <c r="XU117" s="869"/>
      <c r="XV117" s="869"/>
      <c r="XW117" s="869"/>
      <c r="XX117" s="869"/>
      <c r="XY117" s="869"/>
      <c r="XZ117" s="869"/>
      <c r="YA117" s="869"/>
      <c r="YB117" s="869"/>
      <c r="YC117" s="869"/>
      <c r="YD117" s="869"/>
      <c r="YE117" s="869"/>
      <c r="YF117" s="869"/>
      <c r="YG117" s="869"/>
      <c r="YH117" s="869"/>
      <c r="YI117" s="869"/>
      <c r="YJ117" s="869"/>
      <c r="YK117" s="869"/>
      <c r="YL117" s="869"/>
      <c r="YM117" s="869"/>
      <c r="YN117" s="869"/>
      <c r="YO117" s="869"/>
      <c r="YP117" s="869"/>
      <c r="YQ117" s="869"/>
      <c r="YR117" s="869"/>
      <c r="YS117" s="869"/>
      <c r="YT117" s="869"/>
      <c r="YU117" s="869"/>
      <c r="YV117" s="869"/>
      <c r="YW117" s="869"/>
      <c r="YX117" s="869"/>
      <c r="YY117" s="869"/>
      <c r="YZ117" s="869"/>
      <c r="ZA117" s="869"/>
      <c r="ZB117" s="869"/>
      <c r="ZC117" s="869"/>
      <c r="ZD117" s="869"/>
      <c r="ZE117" s="869"/>
      <c r="ZF117" s="869"/>
      <c r="ZG117" s="869"/>
      <c r="ZH117" s="869"/>
      <c r="ZI117" s="869"/>
      <c r="ZJ117" s="869"/>
      <c r="ZK117" s="869"/>
      <c r="ZL117" s="869"/>
      <c r="ZM117" s="869"/>
      <c r="ZN117" s="869"/>
      <c r="ZO117" s="869"/>
      <c r="ZP117" s="869"/>
      <c r="ZQ117" s="869"/>
      <c r="ZR117" s="869"/>
      <c r="ZS117" s="869"/>
      <c r="ZT117" s="869"/>
      <c r="ZU117" s="869"/>
      <c r="ZV117" s="869"/>
      <c r="ZW117" s="869"/>
      <c r="ZX117" s="869"/>
      <c r="ZY117" s="869"/>
      <c r="ZZ117" s="869"/>
      <c r="AAA117" s="869"/>
      <c r="AAB117" s="869"/>
      <c r="AAC117" s="869"/>
      <c r="AAD117" s="869"/>
      <c r="AAE117" s="869"/>
      <c r="AAF117" s="869"/>
      <c r="AAG117" s="869"/>
      <c r="AAH117" s="869"/>
      <c r="AAI117" s="869"/>
      <c r="AAJ117" s="869"/>
      <c r="AAK117" s="869"/>
      <c r="AAL117" s="869"/>
      <c r="AAM117" s="869"/>
      <c r="AAN117" s="869"/>
      <c r="AAO117" s="869"/>
      <c r="AAP117" s="869"/>
      <c r="AAQ117" s="869"/>
      <c r="AAR117" s="869"/>
      <c r="AAS117" s="869"/>
      <c r="AAT117" s="869"/>
      <c r="AAU117" s="869"/>
      <c r="AAV117" s="869"/>
      <c r="AAW117" s="869"/>
      <c r="AAX117" s="869"/>
      <c r="AAY117" s="869"/>
      <c r="AAZ117" s="869"/>
      <c r="ABA117" s="869"/>
      <c r="ABB117" s="869"/>
      <c r="ABC117" s="869"/>
      <c r="ABD117" s="869"/>
      <c r="ABE117" s="869"/>
      <c r="ABF117" s="869"/>
      <c r="ABG117" s="869"/>
      <c r="ABH117" s="869"/>
      <c r="ABI117" s="869"/>
      <c r="ABJ117" s="869"/>
      <c r="ABK117" s="869"/>
      <c r="ABL117" s="869"/>
      <c r="ABM117" s="869"/>
      <c r="ABN117" s="869"/>
      <c r="ABO117" s="869"/>
      <c r="ABP117" s="869"/>
      <c r="ABQ117" s="869"/>
      <c r="ABR117" s="869"/>
      <c r="ABS117" s="869"/>
      <c r="ABT117" s="869"/>
      <c r="ABU117" s="869"/>
      <c r="ABV117" s="869"/>
      <c r="ABW117" s="869"/>
      <c r="ABX117" s="869"/>
      <c r="ABY117" s="869"/>
      <c r="ABZ117" s="869"/>
      <c r="ACA117" s="869"/>
      <c r="ACB117" s="869"/>
      <c r="ACC117" s="869"/>
      <c r="ACD117" s="869"/>
      <c r="ACE117" s="869"/>
      <c r="ACF117" s="869"/>
      <c r="ACG117" s="869"/>
      <c r="ACH117" s="869"/>
      <c r="ACI117" s="869"/>
      <c r="ACJ117" s="869"/>
      <c r="ACK117" s="869"/>
      <c r="ACL117" s="869"/>
      <c r="ACM117" s="869"/>
      <c r="ACN117" s="869"/>
      <c r="ACO117" s="869"/>
      <c r="ACP117" s="869"/>
      <c r="ACQ117" s="869"/>
      <c r="ACR117" s="869"/>
      <c r="ACS117" s="869"/>
      <c r="ACT117" s="869"/>
      <c r="ACU117" s="869"/>
      <c r="ACV117" s="869"/>
      <c r="ACW117" s="869"/>
      <c r="ACX117" s="869"/>
      <c r="ACY117" s="869"/>
      <c r="ACZ117" s="869"/>
      <c r="ADA117" s="869"/>
      <c r="ADB117" s="869"/>
      <c r="ADC117" s="869"/>
      <c r="ADD117" s="869"/>
      <c r="ADE117" s="869"/>
      <c r="ADF117" s="869"/>
      <c r="ADG117" s="869"/>
      <c r="ADH117" s="869"/>
      <c r="ADI117" s="869"/>
      <c r="ADJ117" s="869"/>
      <c r="ADK117" s="869"/>
      <c r="ADL117" s="869"/>
      <c r="ADM117" s="869"/>
      <c r="ADN117" s="869"/>
      <c r="ADO117" s="869"/>
      <c r="ADP117" s="869"/>
      <c r="ADQ117" s="869"/>
      <c r="ADR117" s="869"/>
      <c r="ADS117" s="869"/>
      <c r="ADT117" s="869"/>
      <c r="ADU117" s="869"/>
      <c r="ADV117" s="869"/>
      <c r="ADW117" s="869"/>
      <c r="ADX117" s="869"/>
      <c r="ADY117" s="869"/>
      <c r="ADZ117" s="869"/>
      <c r="AEA117" s="869"/>
      <c r="AEB117" s="869"/>
      <c r="AEC117" s="869"/>
      <c r="AED117" s="869"/>
      <c r="AEE117" s="869"/>
      <c r="AEF117" s="869"/>
      <c r="AEG117" s="869"/>
      <c r="AEH117" s="869"/>
      <c r="AEI117" s="869"/>
      <c r="AEJ117" s="869"/>
      <c r="AEK117" s="869"/>
      <c r="AEL117" s="869"/>
      <c r="AEM117" s="869"/>
      <c r="AEN117" s="869"/>
      <c r="AEO117" s="869"/>
      <c r="AEP117" s="869"/>
      <c r="AEQ117" s="869"/>
      <c r="AER117" s="869"/>
      <c r="AES117" s="869"/>
      <c r="AET117" s="869"/>
      <c r="AEU117" s="869"/>
      <c r="AEV117" s="869"/>
      <c r="AEW117" s="869"/>
      <c r="AEX117" s="869"/>
      <c r="AEY117" s="869"/>
      <c r="AEZ117" s="869"/>
      <c r="AFA117" s="869"/>
      <c r="AFB117" s="869"/>
      <c r="AFC117" s="869"/>
      <c r="AFD117" s="869"/>
      <c r="AFE117" s="869"/>
      <c r="AFF117" s="869"/>
      <c r="AFG117" s="869"/>
      <c r="AFH117" s="869"/>
      <c r="AFI117" s="869"/>
      <c r="AFJ117" s="869"/>
      <c r="AFK117" s="869"/>
      <c r="AFL117" s="869"/>
      <c r="AFM117" s="869"/>
      <c r="AFN117" s="869"/>
      <c r="AFO117" s="869"/>
      <c r="AFP117" s="869"/>
      <c r="AFQ117" s="869"/>
      <c r="AFR117" s="869"/>
      <c r="AFS117" s="869"/>
      <c r="AFT117" s="869"/>
      <c r="AFU117" s="869"/>
      <c r="AFV117" s="869"/>
      <c r="AFW117" s="869"/>
      <c r="AFX117" s="869"/>
      <c r="AFY117" s="869"/>
      <c r="AFZ117" s="869"/>
      <c r="AGA117" s="869"/>
      <c r="AGB117" s="869"/>
      <c r="AGC117" s="869"/>
      <c r="AGD117" s="869"/>
      <c r="AGE117" s="869"/>
      <c r="AGF117" s="869"/>
      <c r="AGG117" s="869"/>
      <c r="AGH117" s="869"/>
      <c r="AGI117" s="869"/>
      <c r="AGJ117" s="869"/>
      <c r="AGK117" s="869"/>
      <c r="AGL117" s="869"/>
      <c r="AGM117" s="869"/>
      <c r="AGN117" s="869"/>
      <c r="AGO117" s="869"/>
      <c r="AGP117" s="869"/>
      <c r="AGQ117" s="869"/>
      <c r="AGR117" s="869"/>
      <c r="AGS117" s="869"/>
      <c r="AGT117" s="869"/>
      <c r="AGU117" s="869"/>
      <c r="AGV117" s="869"/>
      <c r="AGW117" s="869"/>
      <c r="AGX117" s="869"/>
      <c r="AGY117" s="869"/>
      <c r="AGZ117" s="869"/>
      <c r="AHA117" s="869"/>
      <c r="AHB117" s="869"/>
      <c r="AHC117" s="869"/>
      <c r="AHD117" s="869"/>
      <c r="AHE117" s="869"/>
      <c r="AHF117" s="869"/>
      <c r="AHG117" s="869"/>
      <c r="AHH117" s="869"/>
      <c r="AHI117" s="869"/>
      <c r="AHJ117" s="869"/>
      <c r="AHK117" s="869"/>
      <c r="AHL117" s="869"/>
      <c r="AHM117" s="869"/>
      <c r="AHN117" s="869"/>
      <c r="AHO117" s="869"/>
      <c r="AHP117" s="869"/>
      <c r="AHQ117" s="869"/>
      <c r="AHR117" s="869"/>
      <c r="AHS117" s="869"/>
      <c r="AHT117" s="869"/>
      <c r="AHU117" s="869"/>
      <c r="AHV117" s="869"/>
      <c r="AHW117" s="869"/>
      <c r="AHX117" s="869"/>
      <c r="AHY117" s="869"/>
      <c r="AHZ117" s="869"/>
      <c r="AIA117" s="869"/>
      <c r="AIB117" s="869"/>
      <c r="AIC117" s="869"/>
      <c r="AID117" s="869"/>
      <c r="AIE117" s="869"/>
      <c r="AIF117" s="869"/>
      <c r="AIG117" s="869"/>
      <c r="AIH117" s="869"/>
      <c r="AII117" s="869"/>
      <c r="AIJ117" s="869"/>
      <c r="AIK117" s="869"/>
      <c r="AIL117" s="869"/>
      <c r="AIM117" s="869"/>
      <c r="AIN117" s="869"/>
      <c r="AIO117" s="869"/>
      <c r="AIP117" s="869"/>
      <c r="AIQ117" s="869"/>
      <c r="AIR117" s="869"/>
      <c r="AIS117" s="869"/>
      <c r="AIT117" s="869"/>
      <c r="AIU117" s="869"/>
      <c r="AIV117" s="869"/>
      <c r="AIW117" s="869"/>
      <c r="AIX117" s="869"/>
      <c r="AIY117" s="869"/>
      <c r="AIZ117" s="869"/>
      <c r="AJA117" s="869"/>
      <c r="AJB117" s="869"/>
      <c r="AJC117" s="869"/>
      <c r="AJD117" s="869"/>
      <c r="AJE117" s="869"/>
      <c r="AJF117" s="869"/>
      <c r="AJG117" s="869"/>
      <c r="AJH117" s="869"/>
      <c r="AJI117" s="869"/>
      <c r="AJJ117" s="869"/>
      <c r="AJK117" s="869"/>
      <c r="AJL117" s="869"/>
      <c r="AJM117" s="869"/>
      <c r="AJN117" s="869"/>
      <c r="AJO117" s="869"/>
      <c r="AJP117" s="869"/>
      <c r="AJQ117" s="869"/>
      <c r="AJR117" s="869"/>
      <c r="AJS117" s="869"/>
      <c r="AJT117" s="869"/>
      <c r="AJU117" s="869"/>
      <c r="AJV117" s="869"/>
      <c r="AJW117" s="869"/>
      <c r="AJX117" s="869"/>
      <c r="AJY117" s="869"/>
      <c r="AJZ117" s="869"/>
      <c r="AKA117" s="869"/>
      <c r="AKB117" s="869"/>
      <c r="AKC117" s="869"/>
      <c r="AKD117" s="869"/>
      <c r="AKE117" s="869"/>
      <c r="AKF117" s="869"/>
      <c r="AKG117" s="869"/>
      <c r="AKH117" s="869"/>
      <c r="AKI117" s="869"/>
      <c r="AKJ117" s="869"/>
      <c r="AKK117" s="869"/>
      <c r="AKL117" s="869"/>
      <c r="AKM117" s="869"/>
      <c r="AKN117" s="869"/>
      <c r="AKO117" s="869"/>
      <c r="AKP117" s="869"/>
      <c r="AKQ117" s="869"/>
      <c r="AKR117" s="869"/>
      <c r="AKS117" s="869"/>
      <c r="AKT117" s="869"/>
      <c r="AKU117" s="869"/>
      <c r="AKV117" s="869"/>
      <c r="AKW117" s="869"/>
      <c r="AKX117" s="869"/>
      <c r="AKY117" s="869"/>
      <c r="AKZ117" s="869"/>
      <c r="ALA117" s="869"/>
      <c r="ALB117" s="869"/>
      <c r="ALC117" s="869"/>
      <c r="ALD117" s="869"/>
      <c r="ALE117" s="869"/>
      <c r="ALF117" s="869"/>
      <c r="ALG117" s="869"/>
      <c r="ALH117" s="869"/>
      <c r="ALI117" s="869"/>
      <c r="ALJ117" s="869"/>
      <c r="ALK117" s="869"/>
      <c r="ALL117" s="869"/>
      <c r="ALM117" s="869"/>
      <c r="ALN117" s="869"/>
      <c r="ALO117" s="869"/>
      <c r="ALP117" s="869"/>
      <c r="ALQ117" s="869"/>
      <c r="ALR117" s="869"/>
      <c r="ALS117" s="869"/>
      <c r="ALT117" s="869"/>
      <c r="ALU117" s="869"/>
      <c r="ALV117" s="869"/>
      <c r="ALW117" s="869"/>
      <c r="ALX117" s="869"/>
      <c r="ALY117" s="869"/>
      <c r="ALZ117" s="869"/>
      <c r="AMA117" s="869"/>
      <c r="AMB117" s="869"/>
      <c r="AMC117" s="869"/>
      <c r="AMD117" s="869"/>
      <c r="AME117" s="869"/>
      <c r="AMF117" s="869"/>
      <c r="AMG117" s="869"/>
      <c r="AMH117" s="869"/>
      <c r="AMI117" s="869"/>
      <c r="AMJ117" s="869"/>
      <c r="AMK117" s="869"/>
      <c r="AML117" s="869"/>
      <c r="AMM117" s="869"/>
      <c r="AMN117" s="869"/>
      <c r="AMO117" s="869"/>
      <c r="AMP117" s="869"/>
      <c r="AMQ117" s="869"/>
      <c r="AMR117" s="869"/>
      <c r="AMS117" s="869"/>
      <c r="AMT117" s="869"/>
      <c r="AMU117" s="869"/>
      <c r="AMV117" s="869"/>
      <c r="AMW117" s="869"/>
      <c r="AMX117" s="869"/>
      <c r="AMY117" s="869"/>
      <c r="AMZ117" s="869"/>
      <c r="ANA117" s="869"/>
      <c r="ANB117" s="869"/>
      <c r="ANC117" s="869"/>
      <c r="AND117" s="869"/>
      <c r="ANE117" s="869"/>
      <c r="ANF117" s="869"/>
      <c r="ANG117" s="869"/>
      <c r="ANH117" s="869"/>
      <c r="ANI117" s="869"/>
      <c r="ANJ117" s="869"/>
      <c r="ANK117" s="869"/>
      <c r="ANL117" s="869"/>
      <c r="ANM117" s="869"/>
      <c r="ANN117" s="869"/>
      <c r="ANO117" s="869"/>
      <c r="ANP117" s="869"/>
      <c r="ANQ117" s="869"/>
      <c r="ANR117" s="869"/>
      <c r="ANS117" s="869"/>
      <c r="ANT117" s="869"/>
      <c r="ANU117" s="869"/>
      <c r="ANV117" s="869"/>
      <c r="ANW117" s="869"/>
      <c r="ANX117" s="869"/>
      <c r="ANY117" s="869"/>
      <c r="ANZ117" s="869"/>
      <c r="AOA117" s="869"/>
      <c r="AOB117" s="869"/>
      <c r="AOC117" s="869"/>
      <c r="AOD117" s="869"/>
      <c r="AOE117" s="869"/>
      <c r="AOF117" s="869"/>
      <c r="AOG117" s="869"/>
      <c r="AOH117" s="869"/>
      <c r="AOI117" s="869"/>
      <c r="AOJ117" s="869"/>
      <c r="AOK117" s="869"/>
      <c r="AOL117" s="869"/>
      <c r="AOM117" s="869"/>
      <c r="AON117" s="869"/>
      <c r="AOO117" s="869"/>
      <c r="AOP117" s="869"/>
      <c r="AOQ117" s="869"/>
      <c r="AOR117" s="869"/>
      <c r="AOS117" s="869"/>
      <c r="AOT117" s="869"/>
      <c r="AOU117" s="869"/>
      <c r="AOV117" s="869"/>
      <c r="AOW117" s="869"/>
      <c r="AOX117" s="869"/>
      <c r="AOY117" s="869"/>
      <c r="AOZ117" s="869"/>
      <c r="APA117" s="869"/>
      <c r="APB117" s="869"/>
      <c r="APC117" s="869"/>
      <c r="APD117" s="869"/>
      <c r="APE117" s="869"/>
      <c r="APF117" s="869"/>
      <c r="APG117" s="869"/>
      <c r="APH117" s="869"/>
      <c r="API117" s="869"/>
      <c r="APJ117" s="869"/>
      <c r="APK117" s="869"/>
      <c r="APL117" s="869"/>
      <c r="APM117" s="869"/>
      <c r="APN117" s="869"/>
      <c r="APO117" s="869"/>
      <c r="APP117" s="869"/>
      <c r="APQ117" s="869"/>
      <c r="APR117" s="869"/>
      <c r="APS117" s="869"/>
      <c r="APT117" s="869"/>
      <c r="APU117" s="869"/>
      <c r="APV117" s="869"/>
      <c r="APW117" s="869"/>
      <c r="APX117" s="869"/>
      <c r="APY117" s="869"/>
      <c r="APZ117" s="869"/>
      <c r="AQA117" s="869"/>
      <c r="AQB117" s="869"/>
      <c r="AQC117" s="869"/>
      <c r="AQD117" s="869"/>
      <c r="AQE117" s="869"/>
      <c r="AQF117" s="869"/>
      <c r="AQG117" s="869"/>
      <c r="AQH117" s="869"/>
      <c r="AQI117" s="869"/>
      <c r="AQJ117" s="869"/>
      <c r="AQK117" s="869"/>
      <c r="AQL117" s="869"/>
      <c r="AQM117" s="869"/>
      <c r="AQN117" s="869"/>
      <c r="AQO117" s="869"/>
      <c r="AQP117" s="869"/>
      <c r="AQQ117" s="869"/>
      <c r="AQR117" s="869"/>
      <c r="AQS117" s="869"/>
      <c r="AQT117" s="869"/>
      <c r="AQU117" s="869"/>
      <c r="AQV117" s="869"/>
      <c r="AQW117" s="869"/>
      <c r="AQX117" s="869"/>
      <c r="AQY117" s="869"/>
      <c r="AQZ117" s="869"/>
      <c r="ARA117" s="869"/>
      <c r="ARB117" s="869"/>
      <c r="ARC117" s="869"/>
      <c r="ARD117" s="869"/>
      <c r="ARE117" s="869"/>
      <c r="ARF117" s="869"/>
      <c r="ARG117" s="869"/>
      <c r="ARH117" s="869"/>
      <c r="ARI117" s="869"/>
      <c r="ARJ117" s="869"/>
      <c r="ARK117" s="869"/>
      <c r="ARL117" s="869"/>
      <c r="ARM117" s="869"/>
      <c r="ARN117" s="869"/>
      <c r="ARO117" s="869"/>
      <c r="ARP117" s="869"/>
      <c r="ARQ117" s="869"/>
      <c r="ARR117" s="869"/>
      <c r="ARS117" s="869"/>
      <c r="ART117" s="869"/>
      <c r="ARU117" s="869"/>
      <c r="ARV117" s="869"/>
      <c r="ARW117" s="869"/>
      <c r="ARX117" s="869"/>
      <c r="ARY117" s="869"/>
      <c r="ARZ117" s="869"/>
      <c r="ASA117" s="869"/>
      <c r="ASB117" s="869"/>
      <c r="ASC117" s="869"/>
      <c r="ASD117" s="869"/>
      <c r="ASE117" s="869"/>
      <c r="ASF117" s="869"/>
      <c r="ASG117" s="869"/>
      <c r="ASH117" s="869"/>
      <c r="ASI117" s="869"/>
      <c r="ASJ117" s="869"/>
      <c r="ASK117" s="869"/>
      <c r="ASL117" s="869"/>
      <c r="ASM117" s="869"/>
      <c r="ASN117" s="869"/>
      <c r="ASO117" s="869"/>
      <c r="ASP117" s="869"/>
      <c r="ASQ117" s="869"/>
      <c r="ASR117" s="869"/>
      <c r="ASS117" s="869"/>
      <c r="AST117" s="869"/>
      <c r="ASU117" s="869"/>
      <c r="ASV117" s="869"/>
      <c r="ASW117" s="869"/>
      <c r="ASX117" s="869"/>
      <c r="ASY117" s="869"/>
      <c r="ASZ117" s="869"/>
      <c r="ATA117" s="869"/>
      <c r="ATB117" s="869"/>
      <c r="ATC117" s="869"/>
      <c r="ATD117" s="869"/>
      <c r="ATE117" s="869"/>
      <c r="ATF117" s="869"/>
      <c r="ATG117" s="869"/>
      <c r="ATH117" s="869"/>
      <c r="ATI117" s="869"/>
      <c r="ATJ117" s="869"/>
      <c r="ATK117" s="869"/>
      <c r="ATL117" s="869"/>
      <c r="ATM117" s="869"/>
      <c r="ATN117" s="869"/>
      <c r="ATO117" s="869"/>
      <c r="ATP117" s="869"/>
      <c r="ATQ117" s="869"/>
      <c r="ATR117" s="869"/>
      <c r="ATS117" s="869"/>
      <c r="ATT117" s="869"/>
      <c r="ATU117" s="869"/>
      <c r="ATV117" s="869"/>
      <c r="ATW117" s="869"/>
      <c r="ATX117" s="869"/>
      <c r="ATY117" s="869"/>
      <c r="ATZ117" s="869"/>
      <c r="AUA117" s="869"/>
      <c r="AUB117" s="869"/>
      <c r="AUC117" s="869"/>
      <c r="AUD117" s="869"/>
      <c r="AUE117" s="869"/>
      <c r="AUF117" s="869"/>
      <c r="AUG117" s="869"/>
      <c r="AUH117" s="869"/>
      <c r="AUI117" s="869"/>
      <c r="AUJ117" s="869"/>
      <c r="AUK117" s="869"/>
      <c r="AUL117" s="869"/>
      <c r="AUM117" s="869"/>
      <c r="AUN117" s="869"/>
      <c r="AUO117" s="869"/>
      <c r="AUP117" s="869"/>
      <c r="AUQ117" s="869"/>
      <c r="AUR117" s="869"/>
      <c r="AUS117" s="869"/>
      <c r="AUT117" s="869"/>
      <c r="AUU117" s="869"/>
      <c r="AUV117" s="869"/>
      <c r="AUW117" s="869"/>
      <c r="AUX117" s="869"/>
      <c r="AUY117" s="869"/>
      <c r="AUZ117" s="869"/>
      <c r="AVA117" s="869"/>
      <c r="AVB117" s="869"/>
      <c r="AVC117" s="869"/>
      <c r="AVD117" s="869"/>
      <c r="AVE117" s="869"/>
      <c r="AVF117" s="869"/>
      <c r="AVG117" s="869"/>
      <c r="AVH117" s="869"/>
      <c r="AVI117" s="869"/>
      <c r="AVJ117" s="869"/>
      <c r="AVK117" s="869"/>
      <c r="AVL117" s="869"/>
      <c r="AVM117" s="869"/>
      <c r="AVN117" s="869"/>
      <c r="AVO117" s="869"/>
      <c r="AVP117" s="869"/>
      <c r="AVQ117" s="869"/>
      <c r="AVR117" s="869"/>
      <c r="AVS117" s="869"/>
      <c r="AVT117" s="869"/>
      <c r="AVU117" s="869"/>
      <c r="AVV117" s="869"/>
      <c r="AVW117" s="869"/>
      <c r="AVX117" s="869"/>
      <c r="AVY117" s="869"/>
      <c r="AVZ117" s="869"/>
      <c r="AWA117" s="869"/>
      <c r="AWB117" s="869"/>
      <c r="AWC117" s="869"/>
      <c r="AWD117" s="869"/>
      <c r="AWE117" s="869"/>
      <c r="AWF117" s="869"/>
      <c r="AWG117" s="869"/>
      <c r="AWH117" s="869"/>
      <c r="AWI117" s="869"/>
      <c r="AWJ117" s="869"/>
      <c r="AWK117" s="869"/>
      <c r="AWL117" s="869"/>
      <c r="AWM117" s="869"/>
      <c r="AWN117" s="869"/>
      <c r="AWO117" s="869"/>
      <c r="AWP117" s="869"/>
      <c r="AWQ117" s="869"/>
      <c r="AWR117" s="869"/>
      <c r="AWS117" s="869"/>
      <c r="AWT117" s="869"/>
      <c r="AWU117" s="869"/>
      <c r="AWV117" s="869"/>
      <c r="AWW117" s="869"/>
      <c r="AWX117" s="869"/>
      <c r="AWY117" s="869"/>
      <c r="AWZ117" s="869"/>
      <c r="AXA117" s="869"/>
      <c r="AXB117" s="869"/>
      <c r="AXC117" s="869"/>
      <c r="AXD117" s="869"/>
      <c r="AXE117" s="869"/>
      <c r="AXF117" s="869"/>
      <c r="AXG117" s="869"/>
      <c r="AXH117" s="869"/>
      <c r="AXI117" s="869"/>
      <c r="AXJ117" s="869"/>
      <c r="AXK117" s="869"/>
      <c r="AXL117" s="869"/>
      <c r="AXM117" s="869"/>
      <c r="AXN117" s="869"/>
      <c r="AXO117" s="869"/>
      <c r="AXP117" s="869"/>
      <c r="AXQ117" s="869"/>
      <c r="AXR117" s="869"/>
      <c r="AXS117" s="869"/>
      <c r="AXT117" s="869"/>
      <c r="AXU117" s="869"/>
      <c r="AXV117" s="869"/>
      <c r="AXW117" s="869"/>
      <c r="AXX117" s="869"/>
      <c r="AXY117" s="869"/>
      <c r="AXZ117" s="869"/>
      <c r="AYA117" s="869"/>
      <c r="AYB117" s="869"/>
      <c r="AYC117" s="869"/>
      <c r="AYD117" s="869"/>
      <c r="AYE117" s="869"/>
      <c r="AYF117" s="869"/>
      <c r="AYG117" s="869"/>
      <c r="AYH117" s="869"/>
      <c r="AYI117" s="869"/>
      <c r="AYJ117" s="869"/>
      <c r="AYK117" s="869"/>
      <c r="AYL117" s="869"/>
      <c r="AYM117" s="869"/>
      <c r="AYN117" s="869"/>
      <c r="AYO117" s="869"/>
      <c r="AYP117" s="869"/>
      <c r="AYQ117" s="869"/>
      <c r="AYR117" s="869"/>
      <c r="AYS117" s="869"/>
      <c r="AYT117" s="869"/>
      <c r="AYU117" s="869"/>
      <c r="AYV117" s="869"/>
      <c r="AYW117" s="869"/>
      <c r="AYX117" s="869"/>
      <c r="AYY117" s="869"/>
      <c r="AYZ117" s="869"/>
      <c r="AZA117" s="869"/>
      <c r="AZB117" s="869"/>
      <c r="AZC117" s="869"/>
      <c r="AZD117" s="869"/>
      <c r="AZE117" s="869"/>
      <c r="AZF117" s="869"/>
      <c r="AZG117" s="869"/>
      <c r="AZH117" s="869"/>
      <c r="AZI117" s="869"/>
      <c r="AZJ117" s="869"/>
      <c r="AZK117" s="869"/>
      <c r="AZL117" s="869"/>
      <c r="AZM117" s="869"/>
      <c r="AZN117" s="869"/>
      <c r="AZO117" s="869"/>
      <c r="AZP117" s="869"/>
      <c r="AZQ117" s="869"/>
      <c r="AZR117" s="869"/>
      <c r="AZS117" s="869"/>
      <c r="AZT117" s="869"/>
      <c r="AZU117" s="869"/>
      <c r="AZV117" s="869"/>
      <c r="AZW117" s="869"/>
      <c r="AZX117" s="869"/>
      <c r="AZY117" s="869"/>
      <c r="AZZ117" s="869"/>
      <c r="BAA117" s="869"/>
      <c r="BAB117" s="869"/>
      <c r="BAC117" s="869"/>
      <c r="BAD117" s="869"/>
      <c r="BAE117" s="869"/>
      <c r="BAF117" s="869"/>
      <c r="BAG117" s="869"/>
      <c r="BAH117" s="869"/>
      <c r="BAI117" s="869"/>
      <c r="BAJ117" s="869"/>
      <c r="BAK117" s="869"/>
      <c r="BAL117" s="869"/>
      <c r="BAM117" s="869"/>
      <c r="BAN117" s="869"/>
      <c r="BAO117" s="869"/>
      <c r="BAP117" s="869"/>
      <c r="BAQ117" s="869"/>
      <c r="BAR117" s="869"/>
      <c r="BAS117" s="869"/>
      <c r="BAT117" s="869"/>
      <c r="BAU117" s="869"/>
      <c r="BAV117" s="869"/>
      <c r="BAW117" s="869"/>
      <c r="BAX117" s="869"/>
      <c r="BAY117" s="869"/>
      <c r="BAZ117" s="869"/>
      <c r="BBA117" s="869"/>
      <c r="BBB117" s="869"/>
      <c r="BBC117" s="869"/>
      <c r="BBD117" s="869"/>
      <c r="BBE117" s="869"/>
      <c r="BBF117" s="869"/>
      <c r="BBG117" s="869"/>
      <c r="BBH117" s="869"/>
      <c r="BBI117" s="869"/>
      <c r="BBJ117" s="869"/>
      <c r="BBK117" s="869"/>
      <c r="BBL117" s="869"/>
      <c r="BBM117" s="869"/>
      <c r="BBN117" s="869"/>
      <c r="BBO117" s="869"/>
      <c r="BBP117" s="869"/>
      <c r="BBQ117" s="869"/>
      <c r="BBR117" s="869"/>
      <c r="BBS117" s="869"/>
      <c r="BBT117" s="869"/>
      <c r="BBU117" s="869"/>
      <c r="BBV117" s="869"/>
      <c r="BBW117" s="869"/>
      <c r="BBX117" s="869"/>
      <c r="BBY117" s="869"/>
      <c r="BBZ117" s="869"/>
      <c r="BCA117" s="869"/>
      <c r="BCB117" s="869"/>
      <c r="BCC117" s="869"/>
      <c r="BCD117" s="869"/>
      <c r="BCE117" s="869"/>
      <c r="BCF117" s="869"/>
      <c r="BCG117" s="869"/>
      <c r="BCH117" s="869"/>
      <c r="BCI117" s="869"/>
      <c r="BCJ117" s="869"/>
      <c r="BCK117" s="869"/>
      <c r="BCL117" s="869"/>
      <c r="BCM117" s="869"/>
      <c r="BCN117" s="869"/>
      <c r="BCO117" s="869"/>
      <c r="BCP117" s="869"/>
      <c r="BCQ117" s="869"/>
      <c r="BCR117" s="869"/>
      <c r="BCS117" s="869"/>
      <c r="BCT117" s="869"/>
      <c r="BCU117" s="869"/>
      <c r="BCV117" s="869"/>
      <c r="BCW117" s="869"/>
      <c r="BCX117" s="869"/>
      <c r="BCY117" s="869"/>
      <c r="BCZ117" s="869"/>
      <c r="BDA117" s="869"/>
      <c r="BDB117" s="869"/>
      <c r="BDC117" s="869"/>
      <c r="BDD117" s="869"/>
      <c r="BDE117" s="869"/>
      <c r="BDF117" s="869"/>
      <c r="BDG117" s="869"/>
      <c r="BDH117" s="869"/>
      <c r="BDI117" s="869"/>
      <c r="BDJ117" s="869"/>
      <c r="BDK117" s="869"/>
      <c r="BDL117" s="869"/>
      <c r="BDM117" s="869"/>
      <c r="BDN117" s="869"/>
      <c r="BDO117" s="869"/>
      <c r="BDP117" s="869"/>
      <c r="BDQ117" s="869"/>
      <c r="BDR117" s="869"/>
      <c r="BDS117" s="869"/>
      <c r="BDT117" s="869"/>
      <c r="BDU117" s="869"/>
      <c r="BDV117" s="869"/>
      <c r="BDW117" s="869"/>
      <c r="BDX117" s="869"/>
      <c r="BDY117" s="869"/>
      <c r="BDZ117" s="869"/>
      <c r="BEA117" s="869"/>
      <c r="BEB117" s="869"/>
      <c r="BEC117" s="869"/>
      <c r="BED117" s="869"/>
      <c r="BEE117" s="869"/>
      <c r="BEF117" s="869"/>
      <c r="BEG117" s="869"/>
      <c r="BEH117" s="869"/>
      <c r="BEI117" s="869"/>
      <c r="BEJ117" s="869"/>
      <c r="BEK117" s="869"/>
      <c r="BEL117" s="869"/>
      <c r="BEM117" s="869"/>
      <c r="BEN117" s="869"/>
      <c r="BEO117" s="869"/>
      <c r="BEP117" s="869"/>
      <c r="BEQ117" s="869"/>
      <c r="BER117" s="869"/>
      <c r="BES117" s="869"/>
      <c r="BET117" s="869"/>
      <c r="BEU117" s="869"/>
      <c r="BEV117" s="869"/>
      <c r="BEW117" s="869"/>
      <c r="BEX117" s="869"/>
      <c r="BEY117" s="869"/>
      <c r="BEZ117" s="869"/>
      <c r="BFA117" s="869"/>
      <c r="BFB117" s="869"/>
      <c r="BFC117" s="869"/>
      <c r="BFD117" s="869"/>
      <c r="BFE117" s="869"/>
      <c r="BFF117" s="869"/>
      <c r="BFG117" s="869"/>
      <c r="BFH117" s="869"/>
      <c r="BFI117" s="869"/>
      <c r="BFJ117" s="869"/>
      <c r="BFK117" s="869"/>
      <c r="BFL117" s="869"/>
      <c r="BFM117" s="869"/>
      <c r="BFN117" s="869"/>
      <c r="BFO117" s="869"/>
      <c r="BFP117" s="869"/>
      <c r="BFQ117" s="869"/>
      <c r="BFR117" s="869"/>
      <c r="BFS117" s="869"/>
      <c r="BFT117" s="869"/>
      <c r="BFU117" s="869"/>
      <c r="BFV117" s="869"/>
      <c r="BFW117" s="869"/>
      <c r="BFX117" s="869"/>
      <c r="BFY117" s="869"/>
      <c r="BFZ117" s="869"/>
      <c r="BGA117" s="869"/>
      <c r="BGB117" s="869"/>
      <c r="BGC117" s="869"/>
      <c r="BGD117" s="869"/>
      <c r="BGE117" s="869"/>
      <c r="BGF117" s="869"/>
      <c r="BGG117" s="869"/>
      <c r="BGH117" s="869"/>
      <c r="BGI117" s="869"/>
      <c r="BGJ117" s="869"/>
      <c r="BGK117" s="869"/>
      <c r="BGL117" s="869"/>
      <c r="BGM117" s="869"/>
      <c r="BGN117" s="869"/>
      <c r="BGO117" s="869"/>
      <c r="BGP117" s="869"/>
      <c r="BGQ117" s="869"/>
      <c r="BGR117" s="869"/>
      <c r="BGS117" s="869"/>
      <c r="BGT117" s="869"/>
      <c r="BGU117" s="869"/>
      <c r="BGV117" s="869"/>
      <c r="BGW117" s="869"/>
      <c r="BGX117" s="869"/>
      <c r="BGY117" s="869"/>
      <c r="BGZ117" s="869"/>
      <c r="BHA117" s="869"/>
      <c r="BHB117" s="869"/>
      <c r="BHC117" s="869"/>
      <c r="BHD117" s="869"/>
      <c r="BHE117" s="869"/>
      <c r="BHF117" s="869"/>
      <c r="BHG117" s="869"/>
      <c r="BHH117" s="869"/>
      <c r="BHI117" s="869"/>
      <c r="BHJ117" s="869"/>
      <c r="BHK117" s="869"/>
      <c r="BHL117" s="869"/>
      <c r="BHM117" s="869"/>
      <c r="BHN117" s="869"/>
      <c r="BHO117" s="869"/>
      <c r="BHP117" s="869"/>
      <c r="BHQ117" s="869"/>
      <c r="BHR117" s="869"/>
      <c r="BHS117" s="869"/>
      <c r="BHT117" s="869"/>
      <c r="BHU117" s="869"/>
      <c r="BHV117" s="869"/>
      <c r="BHW117" s="869"/>
      <c r="BHX117" s="869"/>
      <c r="BHY117" s="869"/>
      <c r="BHZ117" s="869"/>
      <c r="BIA117" s="869"/>
      <c r="BIB117" s="869"/>
      <c r="BIC117" s="869"/>
      <c r="BID117" s="869"/>
      <c r="BIE117" s="869"/>
      <c r="BIF117" s="869"/>
      <c r="BIG117" s="869"/>
      <c r="BIH117" s="869"/>
      <c r="BII117" s="869"/>
      <c r="BIJ117" s="869"/>
      <c r="BIK117" s="869"/>
      <c r="BIL117" s="869"/>
      <c r="BIM117" s="869"/>
      <c r="BIN117" s="869"/>
      <c r="BIO117" s="869"/>
      <c r="BIP117" s="869"/>
      <c r="BIQ117" s="869"/>
      <c r="BIR117" s="869"/>
      <c r="BIS117" s="869"/>
      <c r="BIT117" s="869"/>
      <c r="BIU117" s="869"/>
      <c r="BIV117" s="869"/>
      <c r="BIW117" s="869"/>
      <c r="BIX117" s="869"/>
      <c r="BIY117" s="869"/>
      <c r="BIZ117" s="869"/>
      <c r="BJA117" s="869"/>
      <c r="BJB117" s="869"/>
      <c r="BJC117" s="869"/>
      <c r="BJD117" s="869"/>
      <c r="BJE117" s="869"/>
      <c r="BJF117" s="869"/>
      <c r="BJG117" s="869"/>
      <c r="BJH117" s="869"/>
      <c r="BJI117" s="869"/>
      <c r="BJJ117" s="869"/>
      <c r="BJK117" s="869"/>
      <c r="BJL117" s="869"/>
      <c r="BJM117" s="869"/>
      <c r="BJN117" s="869"/>
      <c r="BJO117" s="869"/>
      <c r="BJP117" s="869"/>
      <c r="BJQ117" s="869"/>
      <c r="BJR117" s="869"/>
      <c r="BJS117" s="869"/>
      <c r="BJT117" s="869"/>
      <c r="BJU117" s="869"/>
      <c r="BJV117" s="869"/>
      <c r="BJW117" s="869"/>
      <c r="BJX117" s="869"/>
      <c r="BJY117" s="869"/>
      <c r="BJZ117" s="869"/>
      <c r="BKA117" s="869"/>
      <c r="BKB117" s="869"/>
      <c r="BKC117" s="869"/>
      <c r="BKD117" s="869"/>
      <c r="BKE117" s="869"/>
      <c r="BKF117" s="869"/>
      <c r="BKG117" s="869"/>
      <c r="BKH117" s="869"/>
      <c r="BKI117" s="869"/>
      <c r="BKJ117" s="869"/>
      <c r="BKK117" s="869"/>
      <c r="BKL117" s="869"/>
      <c r="BKM117" s="869"/>
      <c r="BKN117" s="869"/>
      <c r="BKO117" s="869"/>
      <c r="BKP117" s="869"/>
      <c r="BKQ117" s="869"/>
      <c r="BKR117" s="869"/>
      <c r="BKS117" s="869"/>
      <c r="BKT117" s="869"/>
      <c r="BKU117" s="869"/>
      <c r="BKV117" s="869"/>
      <c r="BKW117" s="869"/>
      <c r="BKX117" s="869"/>
      <c r="BKY117" s="869"/>
      <c r="BKZ117" s="869"/>
      <c r="BLA117" s="869"/>
      <c r="BLB117" s="869"/>
      <c r="BLC117" s="869"/>
      <c r="BLD117" s="869"/>
      <c r="BLE117" s="869"/>
      <c r="BLF117" s="869"/>
      <c r="BLG117" s="869"/>
      <c r="BLH117" s="869"/>
      <c r="BLI117" s="869"/>
      <c r="BLJ117" s="869"/>
      <c r="BLK117" s="869"/>
      <c r="BLL117" s="869"/>
      <c r="BLM117" s="869"/>
      <c r="BLN117" s="869"/>
      <c r="BLO117" s="869"/>
      <c r="BLP117" s="869"/>
      <c r="BLQ117" s="869"/>
      <c r="BLR117" s="869"/>
      <c r="BLS117" s="869"/>
      <c r="BLT117" s="869"/>
      <c r="BLU117" s="869"/>
      <c r="BLV117" s="869"/>
      <c r="BLW117" s="869"/>
      <c r="BLX117" s="869"/>
      <c r="BLY117" s="869"/>
      <c r="BLZ117" s="869"/>
      <c r="BMA117" s="869"/>
      <c r="BMB117" s="869"/>
      <c r="BMC117" s="869"/>
      <c r="BMD117" s="869"/>
      <c r="BME117" s="869"/>
      <c r="BMF117" s="869"/>
      <c r="BMG117" s="869"/>
      <c r="BMH117" s="869"/>
      <c r="BMI117" s="869"/>
      <c r="BMJ117" s="869"/>
      <c r="BMK117" s="869"/>
      <c r="BML117" s="869"/>
      <c r="BMM117" s="869"/>
      <c r="BMN117" s="869"/>
      <c r="BMO117" s="869"/>
      <c r="BMP117" s="869"/>
      <c r="BMQ117" s="869"/>
      <c r="BMR117" s="869"/>
      <c r="BMS117" s="869"/>
      <c r="BMT117" s="869"/>
      <c r="BMU117" s="869"/>
      <c r="BMV117" s="869"/>
      <c r="BMW117" s="869"/>
      <c r="BMX117" s="869"/>
      <c r="BMY117" s="869"/>
      <c r="BMZ117" s="869"/>
      <c r="BNA117" s="869"/>
      <c r="BNB117" s="869"/>
      <c r="BNC117" s="869"/>
      <c r="BND117" s="869"/>
      <c r="BNE117" s="869"/>
      <c r="BNF117" s="869"/>
      <c r="BNG117" s="869"/>
      <c r="BNH117" s="869"/>
      <c r="BNI117" s="869"/>
      <c r="BNJ117" s="869"/>
      <c r="BNK117" s="869"/>
      <c r="BNL117" s="869"/>
      <c r="BNM117" s="869"/>
      <c r="BNN117" s="869"/>
      <c r="BNO117" s="869"/>
      <c r="BNP117" s="869"/>
      <c r="BNQ117" s="869"/>
      <c r="BNR117" s="869"/>
      <c r="BNS117" s="869"/>
      <c r="BNT117" s="869"/>
      <c r="BNU117" s="869"/>
      <c r="BNV117" s="869"/>
      <c r="BNW117" s="869"/>
      <c r="BNX117" s="869"/>
      <c r="BNY117" s="869"/>
      <c r="BNZ117" s="869"/>
      <c r="BOA117" s="869"/>
      <c r="BOB117" s="869"/>
      <c r="BOC117" s="869"/>
      <c r="BOD117" s="869"/>
      <c r="BOE117" s="869"/>
      <c r="BOF117" s="869"/>
      <c r="BOG117" s="869"/>
      <c r="BOH117" s="869"/>
      <c r="BOI117" s="869"/>
      <c r="BOJ117" s="869"/>
      <c r="BOK117" s="869"/>
      <c r="BOL117" s="869"/>
      <c r="BOM117" s="869"/>
      <c r="BON117" s="869"/>
      <c r="BOO117" s="869"/>
      <c r="BOP117" s="869"/>
      <c r="BOQ117" s="869"/>
      <c r="BOR117" s="869"/>
      <c r="BOS117" s="869"/>
      <c r="BOT117" s="869"/>
      <c r="BOU117" s="869"/>
      <c r="BOV117" s="869"/>
      <c r="BOW117" s="869"/>
      <c r="BOX117" s="869"/>
      <c r="BOY117" s="869"/>
      <c r="BOZ117" s="869"/>
      <c r="BPA117" s="869"/>
      <c r="BPB117" s="869"/>
      <c r="BPC117" s="869"/>
      <c r="BPD117" s="869"/>
      <c r="BPE117" s="869"/>
      <c r="BPF117" s="869"/>
      <c r="BPG117" s="869"/>
      <c r="BPH117" s="869"/>
      <c r="BPI117" s="869"/>
      <c r="BPJ117" s="869"/>
      <c r="BPK117" s="869"/>
      <c r="BPL117" s="869"/>
      <c r="BPM117" s="869"/>
      <c r="BPN117" s="869"/>
      <c r="BPO117" s="869"/>
      <c r="BPP117" s="869"/>
      <c r="BPQ117" s="869"/>
      <c r="BPR117" s="869"/>
      <c r="BPS117" s="869"/>
      <c r="BPT117" s="869"/>
      <c r="BPU117" s="869"/>
      <c r="BPV117" s="869"/>
      <c r="BPW117" s="869"/>
      <c r="BPX117" s="869"/>
      <c r="BPY117" s="869"/>
      <c r="BPZ117" s="869"/>
      <c r="BQA117" s="869"/>
      <c r="BQB117" s="869"/>
      <c r="BQC117" s="869"/>
      <c r="BQD117" s="869"/>
      <c r="BQE117" s="869"/>
      <c r="BQF117" s="869"/>
      <c r="BQG117" s="869"/>
      <c r="BQH117" s="869"/>
      <c r="BQI117" s="869"/>
      <c r="BQJ117" s="869"/>
      <c r="BQK117" s="869"/>
      <c r="BQL117" s="869"/>
      <c r="BQM117" s="869"/>
      <c r="BQN117" s="869"/>
      <c r="BQO117" s="869"/>
      <c r="BQP117" s="869"/>
      <c r="BQQ117" s="869"/>
      <c r="BQR117" s="869"/>
      <c r="BQS117" s="869"/>
      <c r="BQT117" s="869"/>
      <c r="BQU117" s="869"/>
      <c r="BQV117" s="869"/>
      <c r="BQW117" s="869"/>
      <c r="BQX117" s="869"/>
      <c r="BQY117" s="869"/>
      <c r="BQZ117" s="869"/>
      <c r="BRA117" s="869"/>
      <c r="BRB117" s="869"/>
      <c r="BRC117" s="869"/>
      <c r="BRD117" s="869"/>
      <c r="BRE117" s="869"/>
      <c r="BRF117" s="869"/>
      <c r="BRG117" s="869"/>
      <c r="BRH117" s="869"/>
      <c r="BRI117" s="869"/>
      <c r="BRJ117" s="869"/>
      <c r="BRK117" s="869"/>
      <c r="BRL117" s="869"/>
      <c r="BRM117" s="869"/>
      <c r="BRN117" s="869"/>
      <c r="BRO117" s="869"/>
      <c r="BRP117" s="869"/>
      <c r="BRQ117" s="869"/>
      <c r="BRR117" s="869"/>
      <c r="BRS117" s="869"/>
      <c r="BRT117" s="869"/>
      <c r="BRU117" s="869"/>
      <c r="BRV117" s="869"/>
      <c r="BRW117" s="869"/>
      <c r="BRX117" s="869"/>
      <c r="BRY117" s="869"/>
      <c r="BRZ117" s="869"/>
      <c r="BSA117" s="869"/>
      <c r="BSB117" s="869"/>
      <c r="BSC117" s="869"/>
      <c r="BSD117" s="869"/>
      <c r="BSE117" s="869"/>
      <c r="BSF117" s="869"/>
      <c r="BSG117" s="869"/>
      <c r="BSH117" s="869"/>
      <c r="BSI117" s="869"/>
      <c r="BSJ117" s="869"/>
      <c r="BSK117" s="869"/>
      <c r="BSL117" s="869"/>
      <c r="BSM117" s="869"/>
      <c r="BSN117" s="869"/>
      <c r="BSO117" s="869"/>
      <c r="BSP117" s="869"/>
      <c r="BSQ117" s="869"/>
      <c r="BSR117" s="869"/>
      <c r="BSS117" s="869"/>
      <c r="BST117" s="869"/>
      <c r="BSU117" s="869"/>
      <c r="BSV117" s="869"/>
      <c r="BSW117" s="869"/>
      <c r="BSX117" s="869"/>
      <c r="BSY117" s="869"/>
      <c r="BSZ117" s="869"/>
      <c r="BTA117" s="869"/>
      <c r="BTB117" s="869"/>
      <c r="BTC117" s="869"/>
      <c r="BTD117" s="869"/>
      <c r="BTE117" s="869"/>
      <c r="BTF117" s="869"/>
      <c r="BTG117" s="869"/>
      <c r="BTH117" s="869"/>
      <c r="BTI117" s="869"/>
      <c r="BTJ117" s="869"/>
      <c r="BTK117" s="869"/>
      <c r="BTL117" s="869"/>
      <c r="BTM117" s="869"/>
      <c r="BTN117" s="869"/>
      <c r="BTO117" s="869"/>
      <c r="BTP117" s="869"/>
      <c r="BTQ117" s="869"/>
      <c r="BTR117" s="869"/>
      <c r="BTS117" s="869"/>
      <c r="BTT117" s="869"/>
      <c r="BTU117" s="869"/>
      <c r="BTV117" s="869"/>
      <c r="BTW117" s="869"/>
      <c r="BTX117" s="869"/>
      <c r="BTY117" s="869"/>
      <c r="BTZ117" s="869"/>
      <c r="BUA117" s="869"/>
      <c r="BUB117" s="869"/>
      <c r="BUC117" s="869"/>
      <c r="BUD117" s="869"/>
      <c r="BUE117" s="869"/>
      <c r="BUF117" s="869"/>
      <c r="BUG117" s="869"/>
      <c r="BUH117" s="869"/>
      <c r="BUI117" s="869"/>
      <c r="BUJ117" s="869"/>
      <c r="BUK117" s="869"/>
      <c r="BUL117" s="869"/>
      <c r="BUM117" s="869"/>
      <c r="BUN117" s="869"/>
      <c r="BUO117" s="869"/>
      <c r="BUP117" s="869"/>
      <c r="BUQ117" s="869"/>
      <c r="BUR117" s="869"/>
      <c r="BUS117" s="869"/>
      <c r="BUT117" s="869"/>
      <c r="BUU117" s="869"/>
      <c r="BUV117" s="869"/>
      <c r="BUW117" s="869"/>
      <c r="BUX117" s="869"/>
      <c r="BUY117" s="869"/>
      <c r="BUZ117" s="869"/>
      <c r="BVA117" s="869"/>
      <c r="BVB117" s="869"/>
      <c r="BVC117" s="869"/>
      <c r="BVD117" s="869"/>
      <c r="BVE117" s="869"/>
      <c r="BVF117" s="869"/>
      <c r="BVG117" s="869"/>
      <c r="BVH117" s="869"/>
      <c r="BVI117" s="869"/>
      <c r="BVJ117" s="869"/>
      <c r="BVK117" s="869"/>
      <c r="BVL117" s="869"/>
      <c r="BVM117" s="869"/>
      <c r="BVN117" s="869"/>
      <c r="BVO117" s="869"/>
      <c r="BVP117" s="869"/>
      <c r="BVQ117" s="869"/>
      <c r="BVR117" s="869"/>
      <c r="BVS117" s="869"/>
      <c r="BVT117" s="869"/>
      <c r="BVU117" s="869"/>
      <c r="BVV117" s="869"/>
      <c r="BVW117" s="869"/>
      <c r="BVX117" s="869"/>
      <c r="BVY117" s="869"/>
      <c r="BVZ117" s="869"/>
      <c r="BWA117" s="869"/>
      <c r="BWB117" s="869"/>
      <c r="BWC117" s="869"/>
      <c r="BWD117" s="869"/>
      <c r="BWE117" s="869"/>
      <c r="BWF117" s="869"/>
      <c r="BWG117" s="869"/>
      <c r="BWH117" s="869"/>
      <c r="BWI117" s="869"/>
      <c r="BWJ117" s="869"/>
      <c r="BWK117" s="869"/>
      <c r="BWL117" s="869"/>
      <c r="BWM117" s="869"/>
      <c r="BWN117" s="869"/>
      <c r="BWO117" s="869"/>
      <c r="BWP117" s="869"/>
      <c r="BWQ117" s="869"/>
      <c r="BWR117" s="869"/>
      <c r="BWS117" s="869"/>
      <c r="BWT117" s="869"/>
      <c r="BWU117" s="869"/>
      <c r="BWV117" s="869"/>
      <c r="BWW117" s="869"/>
      <c r="BWX117" s="869"/>
      <c r="BWY117" s="869"/>
      <c r="BWZ117" s="869"/>
      <c r="BXA117" s="869"/>
      <c r="BXB117" s="869"/>
      <c r="BXC117" s="869"/>
      <c r="BXD117" s="869"/>
      <c r="BXE117" s="869"/>
      <c r="BXF117" s="869"/>
      <c r="BXG117" s="869"/>
      <c r="BXH117" s="869"/>
      <c r="BXI117" s="869"/>
      <c r="BXJ117" s="869"/>
      <c r="BXK117" s="869"/>
      <c r="BXL117" s="869"/>
      <c r="BXM117" s="869"/>
      <c r="BXN117" s="869"/>
      <c r="BXO117" s="869"/>
      <c r="BXP117" s="869"/>
      <c r="BXQ117" s="869"/>
      <c r="BXR117" s="869"/>
      <c r="BXS117" s="869"/>
      <c r="BXT117" s="869"/>
      <c r="BXU117" s="869"/>
      <c r="BXV117" s="869"/>
      <c r="BXW117" s="869"/>
      <c r="BXX117" s="869"/>
      <c r="BXY117" s="869"/>
      <c r="BXZ117" s="869"/>
      <c r="BYA117" s="869"/>
      <c r="BYB117" s="869"/>
      <c r="BYC117" s="869"/>
      <c r="BYD117" s="869"/>
      <c r="BYE117" s="869"/>
      <c r="BYF117" s="869"/>
      <c r="BYG117" s="869"/>
      <c r="BYH117" s="869"/>
      <c r="BYI117" s="869"/>
      <c r="BYJ117" s="869"/>
      <c r="BYK117" s="869"/>
      <c r="BYL117" s="869"/>
      <c r="BYM117" s="869"/>
      <c r="BYN117" s="869"/>
      <c r="BYO117" s="869"/>
      <c r="BYP117" s="869"/>
      <c r="BYQ117" s="869"/>
      <c r="BYR117" s="869"/>
      <c r="BYS117" s="869"/>
      <c r="BYT117" s="869"/>
      <c r="BYU117" s="869"/>
      <c r="BYV117" s="869"/>
      <c r="BYW117" s="869"/>
      <c r="BYX117" s="869"/>
      <c r="BYY117" s="869"/>
      <c r="BYZ117" s="869"/>
      <c r="BZA117" s="869"/>
      <c r="BZB117" s="869"/>
      <c r="BZC117" s="869"/>
      <c r="BZD117" s="869"/>
      <c r="BZE117" s="869"/>
      <c r="BZF117" s="869"/>
      <c r="BZG117" s="869"/>
      <c r="BZH117" s="869"/>
      <c r="BZI117" s="869"/>
      <c r="BZJ117" s="869"/>
      <c r="BZK117" s="869"/>
      <c r="BZL117" s="869"/>
      <c r="BZM117" s="869"/>
      <c r="BZN117" s="869"/>
      <c r="BZO117" s="869"/>
      <c r="BZP117" s="869"/>
      <c r="BZQ117" s="869"/>
      <c r="BZR117" s="869"/>
      <c r="BZS117" s="869"/>
      <c r="BZT117" s="869"/>
      <c r="BZU117" s="869"/>
      <c r="BZV117" s="869"/>
      <c r="BZW117" s="869"/>
      <c r="BZX117" s="869"/>
      <c r="BZY117" s="869"/>
      <c r="BZZ117" s="869"/>
      <c r="CAA117" s="869"/>
      <c r="CAB117" s="869"/>
      <c r="CAC117" s="869"/>
      <c r="CAD117" s="869"/>
      <c r="CAE117" s="869"/>
      <c r="CAF117" s="869"/>
      <c r="CAG117" s="869"/>
      <c r="CAH117" s="869"/>
      <c r="CAI117" s="869"/>
      <c r="CAJ117" s="869"/>
      <c r="CAK117" s="869"/>
      <c r="CAL117" s="869"/>
      <c r="CAM117" s="869"/>
      <c r="CAN117" s="869"/>
      <c r="CAO117" s="869"/>
      <c r="CAP117" s="869"/>
      <c r="CAQ117" s="869"/>
      <c r="CAR117" s="869"/>
      <c r="CAS117" s="869"/>
      <c r="CAT117" s="869"/>
      <c r="CAU117" s="869"/>
      <c r="CAV117" s="869"/>
      <c r="CAW117" s="869"/>
      <c r="CAX117" s="869"/>
      <c r="CAY117" s="869"/>
      <c r="CAZ117" s="869"/>
      <c r="CBA117" s="869"/>
      <c r="CBB117" s="869"/>
      <c r="CBC117" s="869"/>
      <c r="CBD117" s="869"/>
      <c r="CBE117" s="869"/>
      <c r="CBF117" s="869"/>
      <c r="CBG117" s="869"/>
      <c r="CBH117" s="869"/>
      <c r="CBI117" s="869"/>
      <c r="CBJ117" s="869"/>
      <c r="CBK117" s="869"/>
      <c r="CBL117" s="869"/>
      <c r="CBM117" s="869"/>
      <c r="CBN117" s="869"/>
      <c r="CBO117" s="869"/>
      <c r="CBP117" s="869"/>
      <c r="CBQ117" s="869"/>
      <c r="CBR117" s="869"/>
      <c r="CBS117" s="869"/>
      <c r="CBT117" s="869"/>
      <c r="CBU117" s="869"/>
      <c r="CBV117" s="869"/>
      <c r="CBW117" s="869"/>
      <c r="CBX117" s="869"/>
      <c r="CBY117" s="869"/>
      <c r="CBZ117" s="869"/>
      <c r="CCA117" s="869"/>
      <c r="CCB117" s="869"/>
      <c r="CCC117" s="869"/>
      <c r="CCD117" s="869"/>
      <c r="CCE117" s="869"/>
      <c r="CCF117" s="869"/>
      <c r="CCG117" s="869"/>
      <c r="CCH117" s="869"/>
      <c r="CCI117" s="869"/>
      <c r="CCJ117" s="869"/>
      <c r="CCK117" s="869"/>
      <c r="CCL117" s="869"/>
      <c r="CCM117" s="869"/>
      <c r="CCN117" s="869"/>
      <c r="CCO117" s="869"/>
      <c r="CCP117" s="869"/>
      <c r="CCQ117" s="869"/>
      <c r="CCR117" s="869"/>
      <c r="CCS117" s="869"/>
      <c r="CCT117" s="869"/>
      <c r="CCU117" s="869"/>
      <c r="CCV117" s="869"/>
      <c r="CCW117" s="869"/>
      <c r="CCX117" s="869"/>
      <c r="CCY117" s="869"/>
      <c r="CCZ117" s="869"/>
      <c r="CDA117" s="869"/>
      <c r="CDB117" s="869"/>
      <c r="CDC117" s="869"/>
      <c r="CDD117" s="869"/>
      <c r="CDE117" s="869"/>
      <c r="CDF117" s="869"/>
      <c r="CDG117" s="869"/>
      <c r="CDH117" s="869"/>
      <c r="CDI117" s="869"/>
      <c r="CDJ117" s="869"/>
      <c r="CDK117" s="869"/>
      <c r="CDL117" s="869"/>
      <c r="CDM117" s="869"/>
      <c r="CDN117" s="869"/>
      <c r="CDO117" s="869"/>
      <c r="CDP117" s="869"/>
      <c r="CDQ117" s="869"/>
      <c r="CDR117" s="869"/>
      <c r="CDS117" s="869"/>
      <c r="CDT117" s="869"/>
      <c r="CDU117" s="869"/>
      <c r="CDV117" s="869"/>
      <c r="CDW117" s="869"/>
      <c r="CDX117" s="869"/>
      <c r="CDY117" s="869"/>
      <c r="CDZ117" s="869"/>
      <c r="CEA117" s="869"/>
      <c r="CEB117" s="869"/>
      <c r="CEC117" s="869"/>
      <c r="CED117" s="869"/>
      <c r="CEE117" s="869"/>
      <c r="CEF117" s="869"/>
      <c r="CEG117" s="869"/>
      <c r="CEH117" s="869"/>
      <c r="CEI117" s="869"/>
      <c r="CEJ117" s="869"/>
      <c r="CEK117" s="869"/>
      <c r="CEL117" s="869"/>
      <c r="CEM117" s="869"/>
      <c r="CEN117" s="869"/>
      <c r="CEO117" s="869"/>
      <c r="CEP117" s="869"/>
      <c r="CEQ117" s="869"/>
      <c r="CER117" s="869"/>
      <c r="CES117" s="869"/>
      <c r="CET117" s="869"/>
      <c r="CEU117" s="869"/>
      <c r="CEV117" s="869"/>
      <c r="CEW117" s="869"/>
      <c r="CEX117" s="869"/>
      <c r="CEY117" s="869"/>
      <c r="CEZ117" s="869"/>
      <c r="CFA117" s="869"/>
      <c r="CFB117" s="869"/>
      <c r="CFC117" s="869"/>
      <c r="CFD117" s="869"/>
      <c r="CFE117" s="869"/>
      <c r="CFF117" s="869"/>
      <c r="CFG117" s="869"/>
      <c r="CFH117" s="869"/>
      <c r="CFI117" s="869"/>
      <c r="CFJ117" s="869"/>
      <c r="CFK117" s="869"/>
      <c r="CFL117" s="869"/>
      <c r="CFM117" s="869"/>
      <c r="CFN117" s="869"/>
      <c r="CFO117" s="869"/>
      <c r="CFP117" s="869"/>
      <c r="CFQ117" s="869"/>
      <c r="CFR117" s="869"/>
      <c r="CFS117" s="869"/>
      <c r="CFT117" s="869"/>
      <c r="CFU117" s="869"/>
      <c r="CFV117" s="869"/>
      <c r="CFW117" s="869"/>
      <c r="CFX117" s="869"/>
      <c r="CFY117" s="869"/>
      <c r="CFZ117" s="869"/>
      <c r="CGA117" s="869"/>
      <c r="CGB117" s="869"/>
      <c r="CGC117" s="869"/>
      <c r="CGD117" s="869"/>
      <c r="CGE117" s="869"/>
      <c r="CGF117" s="869"/>
      <c r="CGG117" s="869"/>
      <c r="CGH117" s="869"/>
      <c r="CGI117" s="869"/>
      <c r="CGJ117" s="869"/>
      <c r="CGK117" s="869"/>
      <c r="CGL117" s="869"/>
      <c r="CGM117" s="869"/>
      <c r="CGN117" s="869"/>
      <c r="CGO117" s="869"/>
      <c r="CGP117" s="869"/>
      <c r="CGQ117" s="869"/>
      <c r="CGR117" s="869"/>
      <c r="CGS117" s="869"/>
      <c r="CGT117" s="869"/>
      <c r="CGU117" s="869"/>
      <c r="CGV117" s="869"/>
      <c r="CGW117" s="869"/>
      <c r="CGX117" s="869"/>
      <c r="CGY117" s="869"/>
      <c r="CGZ117" s="869"/>
      <c r="CHA117" s="869"/>
      <c r="CHB117" s="869"/>
      <c r="CHC117" s="869"/>
      <c r="CHD117" s="869"/>
      <c r="CHE117" s="869"/>
      <c r="CHF117" s="869"/>
      <c r="CHG117" s="869"/>
      <c r="CHH117" s="869"/>
      <c r="CHI117" s="869"/>
      <c r="CHJ117" s="869"/>
      <c r="CHK117" s="869"/>
      <c r="CHL117" s="869"/>
      <c r="CHM117" s="869"/>
      <c r="CHN117" s="869"/>
      <c r="CHO117" s="869"/>
      <c r="CHP117" s="869"/>
      <c r="CHQ117" s="869"/>
      <c r="CHR117" s="869"/>
      <c r="CHS117" s="869"/>
      <c r="CHT117" s="869"/>
      <c r="CHU117" s="869"/>
      <c r="CHV117" s="869"/>
      <c r="CHW117" s="869"/>
      <c r="CHX117" s="869"/>
      <c r="CHY117" s="869"/>
      <c r="CHZ117" s="869"/>
      <c r="CIA117" s="869"/>
      <c r="CIB117" s="869"/>
      <c r="CIC117" s="869"/>
      <c r="CID117" s="869"/>
      <c r="CIE117" s="869"/>
      <c r="CIF117" s="869"/>
      <c r="CIG117" s="869"/>
      <c r="CIH117" s="869"/>
      <c r="CII117" s="869"/>
      <c r="CIJ117" s="869"/>
      <c r="CIK117" s="869"/>
      <c r="CIL117" s="869"/>
      <c r="CIM117" s="869"/>
      <c r="CIN117" s="869"/>
      <c r="CIO117" s="869"/>
      <c r="CIP117" s="869"/>
      <c r="CIQ117" s="869"/>
      <c r="CIR117" s="869"/>
      <c r="CIS117" s="869"/>
      <c r="CIT117" s="869"/>
      <c r="CIU117" s="869"/>
      <c r="CIV117" s="869"/>
      <c r="CIW117" s="869"/>
      <c r="CIX117" s="869"/>
      <c r="CIY117" s="869"/>
      <c r="CIZ117" s="869"/>
      <c r="CJA117" s="869"/>
      <c r="CJB117" s="869"/>
      <c r="CJC117" s="869"/>
      <c r="CJD117" s="869"/>
      <c r="CJE117" s="869"/>
      <c r="CJF117" s="869"/>
      <c r="CJG117" s="869"/>
      <c r="CJH117" s="869"/>
      <c r="CJI117" s="869"/>
      <c r="CJJ117" s="869"/>
      <c r="CJK117" s="869"/>
      <c r="CJL117" s="869"/>
      <c r="CJM117" s="869"/>
      <c r="CJN117" s="869"/>
      <c r="CJO117" s="869"/>
      <c r="CJP117" s="869"/>
      <c r="CJQ117" s="869"/>
      <c r="CJR117" s="869"/>
      <c r="CJS117" s="869"/>
      <c r="CJT117" s="869"/>
      <c r="CJU117" s="869"/>
      <c r="CJV117" s="869"/>
      <c r="CJW117" s="869"/>
      <c r="CJX117" s="869"/>
      <c r="CJY117" s="869"/>
      <c r="CJZ117" s="869"/>
      <c r="CKA117" s="869"/>
      <c r="CKB117" s="869"/>
      <c r="CKC117" s="869"/>
      <c r="CKD117" s="869"/>
      <c r="CKE117" s="869"/>
      <c r="CKF117" s="869"/>
      <c r="CKG117" s="869"/>
      <c r="CKH117" s="869"/>
      <c r="CKI117" s="869"/>
      <c r="CKJ117" s="869"/>
      <c r="CKK117" s="869"/>
      <c r="CKL117" s="869"/>
      <c r="CKM117" s="869"/>
      <c r="CKN117" s="869"/>
      <c r="CKO117" s="869"/>
      <c r="CKP117" s="869"/>
      <c r="CKQ117" s="869"/>
      <c r="CKR117" s="869"/>
      <c r="CKS117" s="869"/>
      <c r="CKT117" s="869"/>
      <c r="CKU117" s="869"/>
      <c r="CKV117" s="869"/>
      <c r="CKW117" s="869"/>
      <c r="CKX117" s="869"/>
      <c r="CKY117" s="869"/>
      <c r="CKZ117" s="869"/>
      <c r="CLA117" s="869"/>
      <c r="CLB117" s="869"/>
      <c r="CLC117" s="869"/>
      <c r="CLD117" s="869"/>
      <c r="CLE117" s="869"/>
      <c r="CLF117" s="869"/>
      <c r="CLG117" s="869"/>
      <c r="CLH117" s="869"/>
      <c r="CLI117" s="869"/>
      <c r="CLJ117" s="869"/>
      <c r="CLK117" s="869"/>
      <c r="CLL117" s="869"/>
      <c r="CLM117" s="869"/>
      <c r="CLN117" s="869"/>
      <c r="CLO117" s="869"/>
      <c r="CLP117" s="869"/>
      <c r="CLQ117" s="869"/>
      <c r="CLR117" s="869"/>
      <c r="CLS117" s="869"/>
      <c r="CLT117" s="869"/>
      <c r="CLU117" s="869"/>
      <c r="CLV117" s="869"/>
      <c r="CLW117" s="869"/>
      <c r="CLX117" s="869"/>
      <c r="CLY117" s="869"/>
      <c r="CLZ117" s="869"/>
      <c r="CMA117" s="869"/>
      <c r="CMB117" s="869"/>
      <c r="CMC117" s="869"/>
      <c r="CMD117" s="869"/>
      <c r="CME117" s="869"/>
      <c r="CMF117" s="869"/>
      <c r="CMG117" s="869"/>
      <c r="CMH117" s="869"/>
      <c r="CMI117" s="869"/>
      <c r="CMJ117" s="869"/>
      <c r="CMK117" s="869"/>
      <c r="CML117" s="869"/>
      <c r="CMM117" s="869"/>
      <c r="CMN117" s="869"/>
      <c r="CMO117" s="869"/>
      <c r="CMP117" s="869"/>
      <c r="CMQ117" s="869"/>
      <c r="CMR117" s="869"/>
      <c r="CMS117" s="869"/>
      <c r="CMT117" s="869"/>
      <c r="CMU117" s="869"/>
      <c r="CMV117" s="869"/>
      <c r="CMW117" s="869"/>
      <c r="CMX117" s="869"/>
      <c r="CMY117" s="869"/>
      <c r="CMZ117" s="869"/>
      <c r="CNA117" s="869"/>
      <c r="CNB117" s="869"/>
      <c r="CNC117" s="869"/>
      <c r="CND117" s="869"/>
      <c r="CNE117" s="869"/>
      <c r="CNF117" s="869"/>
      <c r="CNG117" s="869"/>
      <c r="CNH117" s="869"/>
      <c r="CNI117" s="869"/>
      <c r="CNJ117" s="869"/>
      <c r="CNK117" s="869"/>
      <c r="CNL117" s="869"/>
      <c r="CNM117" s="869"/>
      <c r="CNN117" s="869"/>
      <c r="CNO117" s="869"/>
      <c r="CNP117" s="869"/>
      <c r="CNQ117" s="869"/>
      <c r="CNR117" s="869"/>
      <c r="CNS117" s="869"/>
      <c r="CNT117" s="869"/>
      <c r="CNU117" s="869"/>
      <c r="CNV117" s="869"/>
      <c r="CNW117" s="869"/>
      <c r="CNX117" s="869"/>
      <c r="CNY117" s="869"/>
      <c r="CNZ117" s="869"/>
      <c r="COA117" s="869"/>
      <c r="COB117" s="869"/>
      <c r="COC117" s="869"/>
      <c r="COD117" s="869"/>
      <c r="COE117" s="869"/>
      <c r="COF117" s="869"/>
      <c r="COG117" s="869"/>
      <c r="COH117" s="869"/>
      <c r="COI117" s="869"/>
      <c r="COJ117" s="869"/>
      <c r="COK117" s="869"/>
      <c r="COL117" s="869"/>
      <c r="COM117" s="869"/>
      <c r="CON117" s="869"/>
      <c r="COO117" s="869"/>
      <c r="COP117" s="869"/>
      <c r="COQ117" s="869"/>
      <c r="COR117" s="869"/>
      <c r="COS117" s="869"/>
      <c r="COT117" s="869"/>
      <c r="COU117" s="869"/>
      <c r="COV117" s="869"/>
      <c r="COW117" s="869"/>
      <c r="COX117" s="869"/>
      <c r="COY117" s="869"/>
      <c r="COZ117" s="869"/>
      <c r="CPA117" s="869"/>
      <c r="CPB117" s="869"/>
      <c r="CPC117" s="869"/>
      <c r="CPD117" s="869"/>
      <c r="CPE117" s="869"/>
      <c r="CPF117" s="869"/>
      <c r="CPG117" s="869"/>
      <c r="CPH117" s="869"/>
      <c r="CPI117" s="869"/>
      <c r="CPJ117" s="869"/>
      <c r="CPK117" s="869"/>
      <c r="CPL117" s="869"/>
      <c r="CPM117" s="869"/>
      <c r="CPN117" s="869"/>
      <c r="CPO117" s="869"/>
      <c r="CPP117" s="869"/>
      <c r="CPQ117" s="869"/>
      <c r="CPR117" s="869"/>
      <c r="CPS117" s="869"/>
      <c r="CPT117" s="869"/>
      <c r="CPU117" s="869"/>
      <c r="CPV117" s="869"/>
      <c r="CPW117" s="869"/>
      <c r="CPX117" s="869"/>
      <c r="CPY117" s="869"/>
      <c r="CPZ117" s="869"/>
      <c r="CQA117" s="869"/>
      <c r="CQB117" s="869"/>
      <c r="CQC117" s="869"/>
      <c r="CQD117" s="869"/>
      <c r="CQE117" s="869"/>
      <c r="CQF117" s="869"/>
      <c r="CQG117" s="869"/>
      <c r="CQH117" s="869"/>
      <c r="CQI117" s="869"/>
      <c r="CQJ117" s="869"/>
      <c r="CQK117" s="869"/>
      <c r="CQL117" s="869"/>
      <c r="CQM117" s="869"/>
      <c r="CQN117" s="869"/>
      <c r="CQO117" s="869"/>
      <c r="CQP117" s="869"/>
      <c r="CQQ117" s="869"/>
      <c r="CQR117" s="869"/>
      <c r="CQS117" s="869"/>
      <c r="CQT117" s="869"/>
      <c r="CQU117" s="869"/>
      <c r="CQV117" s="869"/>
      <c r="CQW117" s="869"/>
      <c r="CQX117" s="869"/>
      <c r="CQY117" s="869"/>
      <c r="CQZ117" s="869"/>
      <c r="CRA117" s="869"/>
      <c r="CRB117" s="869"/>
      <c r="CRC117" s="869"/>
      <c r="CRD117" s="869"/>
      <c r="CRE117" s="869"/>
      <c r="CRF117" s="869"/>
      <c r="CRG117" s="869"/>
      <c r="CRH117" s="869"/>
      <c r="CRI117" s="869"/>
      <c r="CRJ117" s="869"/>
      <c r="CRK117" s="869"/>
      <c r="CRL117" s="869"/>
      <c r="CRM117" s="869"/>
      <c r="CRN117" s="869"/>
      <c r="CRO117" s="869"/>
      <c r="CRP117" s="869"/>
      <c r="CRQ117" s="869"/>
      <c r="CRR117" s="869"/>
      <c r="CRS117" s="869"/>
      <c r="CRT117" s="869"/>
      <c r="CRU117" s="869"/>
      <c r="CRV117" s="869"/>
      <c r="CRW117" s="869"/>
      <c r="CRX117" s="869"/>
      <c r="CRY117" s="869"/>
      <c r="CRZ117" s="869"/>
      <c r="CSA117" s="869"/>
      <c r="CSB117" s="869"/>
      <c r="CSC117" s="869"/>
      <c r="CSD117" s="869"/>
      <c r="CSE117" s="869"/>
      <c r="CSF117" s="869"/>
      <c r="CSG117" s="869"/>
      <c r="CSH117" s="869"/>
      <c r="CSI117" s="869"/>
      <c r="CSJ117" s="869"/>
      <c r="CSK117" s="869"/>
      <c r="CSL117" s="869"/>
      <c r="CSM117" s="869"/>
      <c r="CSN117" s="869"/>
      <c r="CSO117" s="869"/>
      <c r="CSP117" s="869"/>
      <c r="CSQ117" s="869"/>
      <c r="CSR117" s="869"/>
      <c r="CSS117" s="869"/>
      <c r="CST117" s="869"/>
      <c r="CSU117" s="869"/>
      <c r="CSV117" s="869"/>
      <c r="CSW117" s="869"/>
      <c r="CSX117" s="869"/>
      <c r="CSY117" s="869"/>
      <c r="CSZ117" s="869"/>
      <c r="CTA117" s="869"/>
      <c r="CTB117" s="869"/>
      <c r="CTC117" s="869"/>
      <c r="CTD117" s="869"/>
      <c r="CTE117" s="869"/>
      <c r="CTF117" s="869"/>
      <c r="CTG117" s="869"/>
      <c r="CTH117" s="869"/>
      <c r="CTI117" s="869"/>
      <c r="CTJ117" s="869"/>
      <c r="CTK117" s="869"/>
      <c r="CTL117" s="869"/>
      <c r="CTM117" s="869"/>
      <c r="CTN117" s="869"/>
      <c r="CTO117" s="869"/>
      <c r="CTP117" s="869"/>
      <c r="CTQ117" s="869"/>
      <c r="CTR117" s="869"/>
      <c r="CTS117" s="869"/>
      <c r="CTT117" s="869"/>
      <c r="CTU117" s="869"/>
      <c r="CTV117" s="869"/>
      <c r="CTW117" s="869"/>
      <c r="CTX117" s="869"/>
      <c r="CTY117" s="869"/>
      <c r="CTZ117" s="869"/>
      <c r="CUA117" s="869"/>
      <c r="CUB117" s="869"/>
      <c r="CUC117" s="869"/>
      <c r="CUD117" s="869"/>
      <c r="CUE117" s="869"/>
      <c r="CUF117" s="869"/>
      <c r="CUG117" s="869"/>
      <c r="CUH117" s="869"/>
      <c r="CUI117" s="869"/>
      <c r="CUJ117" s="869"/>
      <c r="CUK117" s="869"/>
      <c r="CUL117" s="869"/>
      <c r="CUM117" s="869"/>
      <c r="CUN117" s="869"/>
      <c r="CUO117" s="869"/>
      <c r="CUP117" s="869"/>
      <c r="CUQ117" s="869"/>
      <c r="CUR117" s="869"/>
      <c r="CUS117" s="869"/>
      <c r="CUT117" s="869"/>
      <c r="CUU117" s="869"/>
      <c r="CUV117" s="869"/>
      <c r="CUW117" s="869"/>
      <c r="CUX117" s="869"/>
      <c r="CUY117" s="869"/>
      <c r="CUZ117" s="869"/>
      <c r="CVA117" s="869"/>
      <c r="CVB117" s="869"/>
      <c r="CVC117" s="869"/>
      <c r="CVD117" s="869"/>
      <c r="CVE117" s="869"/>
      <c r="CVF117" s="869"/>
      <c r="CVG117" s="869"/>
      <c r="CVH117" s="869"/>
      <c r="CVI117" s="869"/>
      <c r="CVJ117" s="869"/>
      <c r="CVK117" s="869"/>
      <c r="CVL117" s="869"/>
      <c r="CVM117" s="869"/>
      <c r="CVN117" s="869"/>
      <c r="CVO117" s="869"/>
      <c r="CVP117" s="869"/>
      <c r="CVQ117" s="869"/>
      <c r="CVR117" s="869"/>
      <c r="CVS117" s="869"/>
      <c r="CVT117" s="869"/>
      <c r="CVU117" s="869"/>
      <c r="CVV117" s="869"/>
      <c r="CVW117" s="869"/>
      <c r="CVX117" s="869"/>
      <c r="CVY117" s="869"/>
      <c r="CVZ117" s="869"/>
      <c r="CWA117" s="869"/>
      <c r="CWB117" s="869"/>
      <c r="CWC117" s="869"/>
      <c r="CWD117" s="869"/>
      <c r="CWE117" s="869"/>
      <c r="CWF117" s="869"/>
      <c r="CWG117" s="869"/>
      <c r="CWH117" s="869"/>
      <c r="CWI117" s="869"/>
      <c r="CWJ117" s="869"/>
      <c r="CWK117" s="869"/>
      <c r="CWL117" s="869"/>
      <c r="CWM117" s="869"/>
      <c r="CWN117" s="869"/>
      <c r="CWO117" s="869"/>
      <c r="CWP117" s="869"/>
      <c r="CWQ117" s="869"/>
      <c r="CWR117" s="869"/>
      <c r="CWS117" s="869"/>
      <c r="CWT117" s="869"/>
      <c r="CWU117" s="869"/>
      <c r="CWV117" s="869"/>
      <c r="CWW117" s="869"/>
      <c r="CWX117" s="869"/>
      <c r="CWY117" s="869"/>
      <c r="CWZ117" s="869"/>
      <c r="CXA117" s="869"/>
      <c r="CXB117" s="869"/>
      <c r="CXC117" s="869"/>
      <c r="CXD117" s="869"/>
      <c r="CXE117" s="869"/>
      <c r="CXF117" s="869"/>
      <c r="CXG117" s="869"/>
      <c r="CXH117" s="869"/>
      <c r="CXI117" s="869"/>
      <c r="CXJ117" s="869"/>
      <c r="CXK117" s="869"/>
      <c r="CXL117" s="869"/>
      <c r="CXM117" s="869"/>
      <c r="CXN117" s="869"/>
      <c r="CXO117" s="869"/>
      <c r="CXP117" s="869"/>
      <c r="CXQ117" s="869"/>
      <c r="CXR117" s="869"/>
      <c r="CXS117" s="869"/>
      <c r="CXT117" s="869"/>
      <c r="CXU117" s="869"/>
      <c r="CXV117" s="869"/>
      <c r="CXW117" s="869"/>
      <c r="CXX117" s="869"/>
      <c r="CXY117" s="869"/>
      <c r="CXZ117" s="869"/>
      <c r="CYA117" s="869"/>
      <c r="CYB117" s="869"/>
      <c r="CYC117" s="869"/>
      <c r="CYD117" s="869"/>
      <c r="CYE117" s="869"/>
      <c r="CYF117" s="869"/>
      <c r="CYG117" s="869"/>
      <c r="CYH117" s="869"/>
      <c r="CYI117" s="869"/>
      <c r="CYJ117" s="869"/>
      <c r="CYK117" s="869"/>
      <c r="CYL117" s="869"/>
      <c r="CYM117" s="869"/>
      <c r="CYN117" s="869"/>
      <c r="CYO117" s="869"/>
      <c r="CYP117" s="869"/>
      <c r="CYQ117" s="869"/>
      <c r="CYR117" s="869"/>
      <c r="CYS117" s="869"/>
      <c r="CYT117" s="869"/>
      <c r="CYU117" s="869"/>
      <c r="CYV117" s="869"/>
      <c r="CYW117" s="869"/>
      <c r="CYX117" s="869"/>
      <c r="CYY117" s="869"/>
      <c r="CYZ117" s="869"/>
      <c r="CZA117" s="869"/>
      <c r="CZB117" s="869"/>
      <c r="CZC117" s="869"/>
      <c r="CZD117" s="869"/>
      <c r="CZE117" s="869"/>
      <c r="CZF117" s="869"/>
      <c r="CZG117" s="869"/>
      <c r="CZH117" s="869"/>
      <c r="CZI117" s="869"/>
      <c r="CZJ117" s="869"/>
      <c r="CZK117" s="869"/>
      <c r="CZL117" s="869"/>
      <c r="CZM117" s="869"/>
      <c r="CZN117" s="869"/>
      <c r="CZO117" s="869"/>
      <c r="CZP117" s="869"/>
      <c r="CZQ117" s="869"/>
      <c r="CZR117" s="869"/>
      <c r="CZS117" s="869"/>
      <c r="CZT117" s="869"/>
      <c r="CZU117" s="869"/>
      <c r="CZV117" s="869"/>
      <c r="CZW117" s="869"/>
      <c r="CZX117" s="869"/>
      <c r="CZY117" s="869"/>
      <c r="CZZ117" s="869"/>
      <c r="DAA117" s="869"/>
      <c r="DAB117" s="869"/>
      <c r="DAC117" s="869"/>
      <c r="DAD117" s="869"/>
      <c r="DAE117" s="869"/>
      <c r="DAF117" s="869"/>
      <c r="DAG117" s="869"/>
      <c r="DAH117" s="869"/>
      <c r="DAI117" s="869"/>
      <c r="DAJ117" s="869"/>
      <c r="DAK117" s="869"/>
      <c r="DAL117" s="869"/>
      <c r="DAM117" s="869"/>
      <c r="DAN117" s="869"/>
      <c r="DAO117" s="869"/>
      <c r="DAP117" s="869"/>
      <c r="DAQ117" s="869"/>
      <c r="DAR117" s="869"/>
      <c r="DAS117" s="869"/>
      <c r="DAT117" s="869"/>
      <c r="DAU117" s="869"/>
      <c r="DAV117" s="869"/>
      <c r="DAW117" s="869"/>
      <c r="DAX117" s="869"/>
      <c r="DAY117" s="869"/>
      <c r="DAZ117" s="869"/>
      <c r="DBA117" s="869"/>
      <c r="DBB117" s="869"/>
      <c r="DBC117" s="869"/>
      <c r="DBD117" s="869"/>
      <c r="DBE117" s="869"/>
      <c r="DBF117" s="869"/>
      <c r="DBG117" s="869"/>
      <c r="DBH117" s="869"/>
      <c r="DBI117" s="869"/>
      <c r="DBJ117" s="869"/>
      <c r="DBK117" s="869"/>
      <c r="DBL117" s="869"/>
      <c r="DBM117" s="869"/>
      <c r="DBN117" s="869"/>
      <c r="DBO117" s="869"/>
      <c r="DBP117" s="869"/>
      <c r="DBQ117" s="869"/>
      <c r="DBR117" s="869"/>
      <c r="DBS117" s="869"/>
      <c r="DBT117" s="869"/>
      <c r="DBU117" s="869"/>
      <c r="DBV117" s="869"/>
      <c r="DBW117" s="869"/>
      <c r="DBX117" s="869"/>
      <c r="DBY117" s="869"/>
      <c r="DBZ117" s="869"/>
      <c r="DCA117" s="869"/>
      <c r="DCB117" s="869"/>
      <c r="DCC117" s="869"/>
      <c r="DCD117" s="869"/>
      <c r="DCE117" s="869"/>
      <c r="DCF117" s="869"/>
      <c r="DCG117" s="869"/>
      <c r="DCH117" s="869"/>
      <c r="DCI117" s="869"/>
      <c r="DCJ117" s="869"/>
      <c r="DCK117" s="869"/>
      <c r="DCL117" s="869"/>
      <c r="DCM117" s="869"/>
      <c r="DCN117" s="869"/>
      <c r="DCO117" s="869"/>
      <c r="DCP117" s="869"/>
      <c r="DCQ117" s="869"/>
      <c r="DCR117" s="869"/>
      <c r="DCS117" s="869"/>
      <c r="DCT117" s="869"/>
      <c r="DCU117" s="869"/>
      <c r="DCV117" s="869"/>
      <c r="DCW117" s="869"/>
      <c r="DCX117" s="869"/>
      <c r="DCY117" s="869"/>
      <c r="DCZ117" s="869"/>
      <c r="DDA117" s="869"/>
      <c r="DDB117" s="869"/>
      <c r="DDC117" s="869"/>
      <c r="DDD117" s="869"/>
      <c r="DDE117" s="869"/>
      <c r="DDF117" s="869"/>
      <c r="DDG117" s="869"/>
      <c r="DDH117" s="869"/>
      <c r="DDI117" s="869"/>
      <c r="DDJ117" s="869"/>
      <c r="DDK117" s="869"/>
      <c r="DDL117" s="869"/>
      <c r="DDM117" s="869"/>
      <c r="DDN117" s="869"/>
      <c r="DDO117" s="869"/>
      <c r="DDP117" s="869"/>
      <c r="DDQ117" s="869"/>
      <c r="DDR117" s="869"/>
      <c r="DDS117" s="869"/>
      <c r="DDT117" s="869"/>
      <c r="DDU117" s="869"/>
      <c r="DDV117" s="869"/>
      <c r="DDW117" s="869"/>
      <c r="DDX117" s="869"/>
      <c r="DDY117" s="869"/>
      <c r="DDZ117" s="869"/>
      <c r="DEA117" s="869"/>
      <c r="DEB117" s="869"/>
      <c r="DEC117" s="869"/>
      <c r="DED117" s="869"/>
      <c r="DEE117" s="869"/>
      <c r="DEF117" s="869"/>
      <c r="DEG117" s="869"/>
      <c r="DEH117" s="869"/>
      <c r="DEI117" s="869"/>
      <c r="DEJ117" s="869"/>
      <c r="DEK117" s="869"/>
      <c r="DEL117" s="869"/>
      <c r="DEM117" s="869"/>
      <c r="DEN117" s="869"/>
      <c r="DEO117" s="869"/>
      <c r="DEP117" s="869"/>
      <c r="DEQ117" s="869"/>
      <c r="DER117" s="869"/>
      <c r="DES117" s="869"/>
      <c r="DET117" s="869"/>
      <c r="DEU117" s="869"/>
      <c r="DEV117" s="869"/>
      <c r="DEW117" s="869"/>
      <c r="DEX117" s="869"/>
      <c r="DEY117" s="869"/>
      <c r="DEZ117" s="869"/>
      <c r="DFA117" s="869"/>
      <c r="DFB117" s="869"/>
      <c r="DFC117" s="869"/>
      <c r="DFD117" s="869"/>
      <c r="DFE117" s="869"/>
      <c r="DFF117" s="869"/>
      <c r="DFG117" s="869"/>
      <c r="DFH117" s="869"/>
      <c r="DFI117" s="869"/>
      <c r="DFJ117" s="869"/>
      <c r="DFK117" s="869"/>
      <c r="DFL117" s="869"/>
      <c r="DFM117" s="869"/>
      <c r="DFN117" s="869"/>
      <c r="DFO117" s="869"/>
      <c r="DFP117" s="869"/>
      <c r="DFQ117" s="869"/>
      <c r="DFR117" s="869"/>
      <c r="DFS117" s="869"/>
      <c r="DFT117" s="869"/>
      <c r="DFU117" s="869"/>
      <c r="DFV117" s="869"/>
      <c r="DFW117" s="869"/>
      <c r="DFX117" s="869"/>
      <c r="DFY117" s="869"/>
      <c r="DFZ117" s="869"/>
      <c r="DGA117" s="869"/>
      <c r="DGB117" s="869"/>
      <c r="DGC117" s="869"/>
      <c r="DGD117" s="869"/>
      <c r="DGE117" s="869"/>
      <c r="DGF117" s="869"/>
      <c r="DGG117" s="869"/>
      <c r="DGH117" s="869"/>
      <c r="DGI117" s="869"/>
      <c r="DGJ117" s="869"/>
      <c r="DGK117" s="869"/>
      <c r="DGL117" s="869"/>
      <c r="DGM117" s="869"/>
      <c r="DGN117" s="869"/>
      <c r="DGO117" s="869"/>
      <c r="DGP117" s="869"/>
      <c r="DGQ117" s="869"/>
      <c r="DGR117" s="869"/>
      <c r="DGS117" s="869"/>
      <c r="DGT117" s="869"/>
      <c r="DGU117" s="869"/>
      <c r="DGV117" s="869"/>
      <c r="DGW117" s="869"/>
      <c r="DGX117" s="869"/>
      <c r="DGY117" s="869"/>
      <c r="DGZ117" s="869"/>
      <c r="DHA117" s="869"/>
      <c r="DHB117" s="869"/>
      <c r="DHC117" s="869"/>
      <c r="DHD117" s="869"/>
      <c r="DHE117" s="869"/>
      <c r="DHF117" s="869"/>
      <c r="DHG117" s="869"/>
      <c r="DHH117" s="869"/>
      <c r="DHI117" s="869"/>
      <c r="DHJ117" s="869"/>
      <c r="DHK117" s="869"/>
      <c r="DHL117" s="869"/>
      <c r="DHM117" s="869"/>
      <c r="DHN117" s="869"/>
      <c r="DHO117" s="869"/>
      <c r="DHP117" s="869"/>
      <c r="DHQ117" s="869"/>
      <c r="DHR117" s="869"/>
      <c r="DHS117" s="869"/>
      <c r="DHT117" s="869"/>
      <c r="DHU117" s="869"/>
      <c r="DHV117" s="869"/>
      <c r="DHW117" s="869"/>
      <c r="DHX117" s="869"/>
      <c r="DHY117" s="869"/>
      <c r="DHZ117" s="869"/>
      <c r="DIA117" s="869"/>
      <c r="DIB117" s="869"/>
      <c r="DIC117" s="869"/>
      <c r="DID117" s="869"/>
      <c r="DIE117" s="869"/>
      <c r="DIF117" s="869"/>
      <c r="DIG117" s="869"/>
      <c r="DIH117" s="869"/>
      <c r="DII117" s="869"/>
      <c r="DIJ117" s="869"/>
      <c r="DIK117" s="869"/>
      <c r="DIL117" s="869"/>
      <c r="DIM117" s="869"/>
      <c r="DIN117" s="869"/>
      <c r="DIO117" s="869"/>
      <c r="DIP117" s="869"/>
      <c r="DIQ117" s="869"/>
      <c r="DIR117" s="869"/>
      <c r="DIS117" s="869"/>
      <c r="DIT117" s="869"/>
      <c r="DIU117" s="869"/>
      <c r="DIV117" s="869"/>
      <c r="DIW117" s="869"/>
      <c r="DIX117" s="869"/>
      <c r="DIY117" s="869"/>
      <c r="DIZ117" s="869"/>
      <c r="DJA117" s="869"/>
      <c r="DJB117" s="869"/>
      <c r="DJC117" s="869"/>
      <c r="DJD117" s="869"/>
      <c r="DJE117" s="869"/>
      <c r="DJF117" s="869"/>
      <c r="DJG117" s="869"/>
      <c r="DJH117" s="869"/>
      <c r="DJI117" s="869"/>
      <c r="DJJ117" s="869"/>
      <c r="DJK117" s="869"/>
      <c r="DJL117" s="869"/>
      <c r="DJM117" s="869"/>
      <c r="DJN117" s="869"/>
      <c r="DJO117" s="869"/>
      <c r="DJP117" s="869"/>
      <c r="DJQ117" s="869"/>
      <c r="DJR117" s="869"/>
      <c r="DJS117" s="869"/>
      <c r="DJT117" s="869"/>
      <c r="DJU117" s="869"/>
      <c r="DJV117" s="869"/>
      <c r="DJW117" s="869"/>
      <c r="DJX117" s="869"/>
      <c r="DJY117" s="869"/>
      <c r="DJZ117" s="869"/>
      <c r="DKA117" s="869"/>
      <c r="DKB117" s="869"/>
      <c r="DKC117" s="869"/>
      <c r="DKD117" s="869"/>
      <c r="DKE117" s="869"/>
      <c r="DKF117" s="869"/>
      <c r="DKG117" s="869"/>
      <c r="DKH117" s="869"/>
      <c r="DKI117" s="869"/>
      <c r="DKJ117" s="869"/>
      <c r="DKK117" s="869"/>
      <c r="DKL117" s="869"/>
      <c r="DKM117" s="869"/>
      <c r="DKN117" s="869"/>
      <c r="DKO117" s="869"/>
      <c r="DKP117" s="869"/>
      <c r="DKQ117" s="869"/>
      <c r="DKR117" s="869"/>
      <c r="DKS117" s="869"/>
      <c r="DKT117" s="869"/>
      <c r="DKU117" s="869"/>
      <c r="DKV117" s="869"/>
      <c r="DKW117" s="869"/>
      <c r="DKX117" s="869"/>
      <c r="DKY117" s="869"/>
      <c r="DKZ117" s="869"/>
      <c r="DLA117" s="869"/>
      <c r="DLB117" s="869"/>
      <c r="DLC117" s="869"/>
      <c r="DLD117" s="869"/>
      <c r="DLE117" s="869"/>
      <c r="DLF117" s="869"/>
      <c r="DLG117" s="869"/>
      <c r="DLH117" s="869"/>
      <c r="DLI117" s="869"/>
      <c r="DLJ117" s="869"/>
      <c r="DLK117" s="869"/>
      <c r="DLL117" s="869"/>
      <c r="DLM117" s="869"/>
      <c r="DLN117" s="869"/>
      <c r="DLO117" s="869"/>
      <c r="DLP117" s="869"/>
      <c r="DLQ117" s="869"/>
      <c r="DLR117" s="869"/>
      <c r="DLS117" s="869"/>
      <c r="DLT117" s="869"/>
      <c r="DLU117" s="869"/>
      <c r="DLV117" s="869"/>
      <c r="DLW117" s="869"/>
      <c r="DLX117" s="869"/>
      <c r="DLY117" s="869"/>
      <c r="DLZ117" s="869"/>
      <c r="DMA117" s="869"/>
      <c r="DMB117" s="869"/>
      <c r="DMC117" s="869"/>
      <c r="DMD117" s="869"/>
      <c r="DME117" s="869"/>
      <c r="DMF117" s="869"/>
      <c r="DMG117" s="869"/>
      <c r="DMH117" s="869"/>
      <c r="DMI117" s="869"/>
      <c r="DMJ117" s="869"/>
      <c r="DMK117" s="869"/>
      <c r="DML117" s="869"/>
      <c r="DMM117" s="869"/>
      <c r="DMN117" s="869"/>
      <c r="DMO117" s="869"/>
      <c r="DMP117" s="869"/>
      <c r="DMQ117" s="869"/>
      <c r="DMR117" s="869"/>
      <c r="DMS117" s="869"/>
      <c r="DMT117" s="869"/>
      <c r="DMU117" s="869"/>
      <c r="DMV117" s="869"/>
      <c r="DMW117" s="869"/>
      <c r="DMX117" s="869"/>
      <c r="DMY117" s="869"/>
      <c r="DMZ117" s="869"/>
      <c r="DNA117" s="869"/>
      <c r="DNB117" s="869"/>
      <c r="DNC117" s="869"/>
      <c r="DND117" s="869"/>
      <c r="DNE117" s="869"/>
      <c r="DNF117" s="869"/>
      <c r="DNG117" s="869"/>
      <c r="DNH117" s="869"/>
      <c r="DNI117" s="869"/>
      <c r="DNJ117" s="869"/>
      <c r="DNK117" s="869"/>
      <c r="DNL117" s="869"/>
      <c r="DNM117" s="869"/>
      <c r="DNN117" s="869"/>
      <c r="DNO117" s="869"/>
      <c r="DNP117" s="869"/>
      <c r="DNQ117" s="869"/>
      <c r="DNR117" s="869"/>
      <c r="DNS117" s="869"/>
      <c r="DNT117" s="869"/>
      <c r="DNU117" s="869"/>
      <c r="DNV117" s="869"/>
      <c r="DNW117" s="869"/>
      <c r="DNX117" s="869"/>
      <c r="DNY117" s="869"/>
      <c r="DNZ117" s="869"/>
      <c r="DOA117" s="869"/>
      <c r="DOB117" s="869"/>
      <c r="DOC117" s="869"/>
      <c r="DOD117" s="869"/>
      <c r="DOE117" s="869"/>
      <c r="DOF117" s="869"/>
      <c r="DOG117" s="869"/>
      <c r="DOH117" s="869"/>
      <c r="DOI117" s="869"/>
      <c r="DOJ117" s="869"/>
      <c r="DOK117" s="869"/>
      <c r="DOL117" s="869"/>
      <c r="DOM117" s="869"/>
      <c r="DON117" s="869"/>
      <c r="DOO117" s="869"/>
      <c r="DOP117" s="869"/>
      <c r="DOQ117" s="869"/>
      <c r="DOR117" s="869"/>
      <c r="DOS117" s="869"/>
      <c r="DOT117" s="869"/>
      <c r="DOU117" s="869"/>
      <c r="DOV117" s="869"/>
      <c r="DOW117" s="869"/>
      <c r="DOX117" s="869"/>
      <c r="DOY117" s="869"/>
      <c r="DOZ117" s="869"/>
      <c r="DPA117" s="869"/>
      <c r="DPB117" s="869"/>
      <c r="DPC117" s="869"/>
      <c r="DPD117" s="869"/>
      <c r="DPE117" s="869"/>
      <c r="DPF117" s="869"/>
      <c r="DPG117" s="869"/>
      <c r="DPH117" s="869"/>
      <c r="DPI117" s="869"/>
      <c r="DPJ117" s="869"/>
      <c r="DPK117" s="869"/>
      <c r="DPL117" s="869"/>
      <c r="DPM117" s="869"/>
      <c r="DPN117" s="869"/>
      <c r="DPO117" s="869"/>
      <c r="DPP117" s="869"/>
      <c r="DPQ117" s="869"/>
      <c r="DPR117" s="869"/>
      <c r="DPS117" s="869"/>
      <c r="DPT117" s="869"/>
      <c r="DPU117" s="869"/>
      <c r="DPV117" s="869"/>
      <c r="DPW117" s="869"/>
      <c r="DPX117" s="869"/>
      <c r="DPY117" s="869"/>
      <c r="DPZ117" s="869"/>
      <c r="DQA117" s="869"/>
      <c r="DQB117" s="869"/>
      <c r="DQC117" s="869"/>
      <c r="DQD117" s="869"/>
      <c r="DQE117" s="869"/>
      <c r="DQF117" s="869"/>
      <c r="DQG117" s="869"/>
      <c r="DQH117" s="869"/>
      <c r="DQI117" s="869"/>
      <c r="DQJ117" s="869"/>
      <c r="DQK117" s="869"/>
      <c r="DQL117" s="869"/>
      <c r="DQM117" s="869"/>
      <c r="DQN117" s="869"/>
      <c r="DQO117" s="869"/>
      <c r="DQP117" s="869"/>
      <c r="DQQ117" s="869"/>
      <c r="DQR117" s="869"/>
      <c r="DQS117" s="869"/>
      <c r="DQT117" s="869"/>
      <c r="DQU117" s="869"/>
      <c r="DQV117" s="869"/>
      <c r="DQW117" s="869"/>
      <c r="DQX117" s="869"/>
      <c r="DQY117" s="869"/>
      <c r="DQZ117" s="869"/>
      <c r="DRA117" s="869"/>
      <c r="DRB117" s="869"/>
      <c r="DRC117" s="869"/>
      <c r="DRD117" s="869"/>
      <c r="DRE117" s="869"/>
      <c r="DRF117" s="869"/>
      <c r="DRG117" s="869"/>
      <c r="DRH117" s="869"/>
      <c r="DRI117" s="869"/>
      <c r="DRJ117" s="869"/>
      <c r="DRK117" s="869"/>
      <c r="DRL117" s="869"/>
      <c r="DRM117" s="869"/>
      <c r="DRN117" s="869"/>
      <c r="DRO117" s="869"/>
      <c r="DRP117" s="869"/>
      <c r="DRQ117" s="869"/>
      <c r="DRR117" s="869"/>
      <c r="DRS117" s="869"/>
      <c r="DRT117" s="869"/>
      <c r="DRU117" s="869"/>
      <c r="DRV117" s="869"/>
      <c r="DRW117" s="869"/>
      <c r="DRX117" s="869"/>
      <c r="DRY117" s="869"/>
      <c r="DRZ117" s="869"/>
      <c r="DSA117" s="869"/>
      <c r="DSB117" s="869"/>
      <c r="DSC117" s="869"/>
      <c r="DSD117" s="869"/>
      <c r="DSE117" s="869"/>
      <c r="DSF117" s="869"/>
      <c r="DSG117" s="869"/>
      <c r="DSH117" s="869"/>
      <c r="DSI117" s="869"/>
      <c r="DSJ117" s="869"/>
      <c r="DSK117" s="869"/>
      <c r="DSL117" s="869"/>
      <c r="DSM117" s="869"/>
      <c r="DSN117" s="869"/>
      <c r="DSO117" s="869"/>
      <c r="DSP117" s="869"/>
      <c r="DSQ117" s="869"/>
      <c r="DSR117" s="869"/>
      <c r="DSS117" s="869"/>
      <c r="DST117" s="869"/>
      <c r="DSU117" s="869"/>
      <c r="DSV117" s="869"/>
      <c r="DSW117" s="869"/>
      <c r="DSX117" s="869"/>
      <c r="DSY117" s="869"/>
      <c r="DSZ117" s="869"/>
      <c r="DTA117" s="869"/>
      <c r="DTB117" s="869"/>
      <c r="DTC117" s="869"/>
      <c r="DTD117" s="869"/>
      <c r="DTE117" s="869"/>
      <c r="DTF117" s="869"/>
      <c r="DTG117" s="869"/>
      <c r="DTH117" s="869"/>
      <c r="DTI117" s="869"/>
      <c r="DTJ117" s="869"/>
      <c r="DTK117" s="869"/>
      <c r="DTL117" s="869"/>
      <c r="DTM117" s="869"/>
      <c r="DTN117" s="869"/>
      <c r="DTO117" s="869"/>
      <c r="DTP117" s="869"/>
      <c r="DTQ117" s="869"/>
      <c r="DTR117" s="869"/>
      <c r="DTS117" s="869"/>
      <c r="DTT117" s="869"/>
      <c r="DTU117" s="869"/>
      <c r="DTV117" s="869"/>
      <c r="DTW117" s="869"/>
      <c r="DTX117" s="869"/>
      <c r="DTY117" s="869"/>
      <c r="DTZ117" s="869"/>
      <c r="DUA117" s="869"/>
      <c r="DUB117" s="869"/>
      <c r="DUC117" s="869"/>
      <c r="DUD117" s="869"/>
      <c r="DUE117" s="869"/>
      <c r="DUF117" s="869"/>
      <c r="DUG117" s="869"/>
      <c r="DUH117" s="869"/>
      <c r="DUI117" s="869"/>
      <c r="DUJ117" s="869"/>
      <c r="DUK117" s="869"/>
      <c r="DUL117" s="869"/>
      <c r="DUM117" s="869"/>
      <c r="DUN117" s="869"/>
      <c r="DUO117" s="869"/>
      <c r="DUP117" s="869"/>
      <c r="DUQ117" s="869"/>
      <c r="DUR117" s="869"/>
      <c r="DUS117" s="869"/>
      <c r="DUT117" s="869"/>
      <c r="DUU117" s="869"/>
      <c r="DUV117" s="869"/>
      <c r="DUW117" s="869"/>
      <c r="DUX117" s="869"/>
      <c r="DUY117" s="869"/>
      <c r="DUZ117" s="869"/>
      <c r="DVA117" s="869"/>
      <c r="DVB117" s="869"/>
      <c r="DVC117" s="869"/>
      <c r="DVD117" s="869"/>
      <c r="DVE117" s="869"/>
      <c r="DVF117" s="869"/>
      <c r="DVG117" s="869"/>
      <c r="DVH117" s="869"/>
      <c r="DVI117" s="869"/>
      <c r="DVJ117" s="869"/>
      <c r="DVK117" s="869"/>
      <c r="DVL117" s="869"/>
      <c r="DVM117" s="869"/>
      <c r="DVN117" s="869"/>
      <c r="DVO117" s="869"/>
      <c r="DVP117" s="869"/>
      <c r="DVQ117" s="869"/>
      <c r="DVR117" s="869"/>
      <c r="DVS117" s="869"/>
      <c r="DVT117" s="869"/>
      <c r="DVU117" s="869"/>
      <c r="DVV117" s="869"/>
      <c r="DVW117" s="869"/>
      <c r="DVX117" s="869"/>
      <c r="DVY117" s="869"/>
      <c r="DVZ117" s="869"/>
      <c r="DWA117" s="869"/>
      <c r="DWB117" s="869"/>
      <c r="DWC117" s="869"/>
      <c r="DWD117" s="869"/>
      <c r="DWE117" s="869"/>
      <c r="DWF117" s="869"/>
      <c r="DWG117" s="869"/>
      <c r="DWH117" s="869"/>
      <c r="DWI117" s="869"/>
      <c r="DWJ117" s="869"/>
      <c r="DWK117" s="869"/>
      <c r="DWL117" s="869"/>
      <c r="DWM117" s="869"/>
      <c r="DWN117" s="869"/>
      <c r="DWO117" s="869"/>
      <c r="DWP117" s="869"/>
      <c r="DWQ117" s="869"/>
      <c r="DWR117" s="869"/>
      <c r="DWS117" s="869"/>
      <c r="DWT117" s="869"/>
      <c r="DWU117" s="869"/>
      <c r="DWV117" s="869"/>
      <c r="DWW117" s="869"/>
      <c r="DWX117" s="869"/>
      <c r="DWY117" s="869"/>
      <c r="DWZ117" s="869"/>
      <c r="DXA117" s="869"/>
      <c r="DXB117" s="869"/>
      <c r="DXC117" s="869"/>
      <c r="DXD117" s="869"/>
      <c r="DXE117" s="869"/>
      <c r="DXF117" s="869"/>
      <c r="DXG117" s="869"/>
      <c r="DXH117" s="869"/>
      <c r="DXI117" s="869"/>
      <c r="DXJ117" s="869"/>
      <c r="DXK117" s="869"/>
      <c r="DXL117" s="869"/>
      <c r="DXM117" s="869"/>
      <c r="DXN117" s="869"/>
      <c r="DXO117" s="869"/>
      <c r="DXP117" s="869"/>
      <c r="DXQ117" s="869"/>
      <c r="DXR117" s="869"/>
      <c r="DXS117" s="869"/>
      <c r="DXT117" s="869"/>
      <c r="DXU117" s="869"/>
      <c r="DXV117" s="869"/>
      <c r="DXW117" s="869"/>
      <c r="DXX117" s="869"/>
      <c r="DXY117" s="869"/>
      <c r="DXZ117" s="869"/>
      <c r="DYA117" s="869"/>
      <c r="DYB117" s="869"/>
      <c r="DYC117" s="869"/>
      <c r="DYD117" s="869"/>
      <c r="DYE117" s="869"/>
      <c r="DYF117" s="869"/>
      <c r="DYG117" s="869"/>
      <c r="DYH117" s="869"/>
      <c r="DYI117" s="869"/>
      <c r="DYJ117" s="869"/>
      <c r="DYK117" s="869"/>
      <c r="DYL117" s="869"/>
      <c r="DYM117" s="869"/>
      <c r="DYN117" s="869"/>
      <c r="DYO117" s="869"/>
      <c r="DYP117" s="869"/>
      <c r="DYQ117" s="869"/>
      <c r="DYR117" s="869"/>
      <c r="DYS117" s="869"/>
      <c r="DYT117" s="869"/>
      <c r="DYU117" s="869"/>
      <c r="DYV117" s="869"/>
      <c r="DYW117" s="869"/>
      <c r="DYX117" s="869"/>
      <c r="DYY117" s="869"/>
      <c r="DYZ117" s="869"/>
      <c r="DZA117" s="869"/>
      <c r="DZB117" s="869"/>
      <c r="DZC117" s="869"/>
      <c r="DZD117" s="869"/>
      <c r="DZE117" s="869"/>
      <c r="DZF117" s="869"/>
      <c r="DZG117" s="869"/>
      <c r="DZH117" s="869"/>
      <c r="DZI117" s="869"/>
      <c r="DZJ117" s="869"/>
      <c r="DZK117" s="869"/>
      <c r="DZL117" s="869"/>
      <c r="DZM117" s="869"/>
      <c r="DZN117" s="869"/>
      <c r="DZO117" s="869"/>
      <c r="DZP117" s="869"/>
      <c r="DZQ117" s="869"/>
      <c r="DZR117" s="869"/>
      <c r="DZS117" s="869"/>
      <c r="DZT117" s="869"/>
      <c r="DZU117" s="869"/>
      <c r="DZV117" s="869"/>
      <c r="DZW117" s="869"/>
      <c r="DZX117" s="869"/>
      <c r="DZY117" s="869"/>
      <c r="DZZ117" s="869"/>
      <c r="EAA117" s="869"/>
      <c r="EAB117" s="869"/>
      <c r="EAC117" s="869"/>
      <c r="EAD117" s="869"/>
      <c r="EAE117" s="869"/>
      <c r="EAF117" s="869"/>
      <c r="EAG117" s="869"/>
      <c r="EAH117" s="869"/>
      <c r="EAI117" s="869"/>
      <c r="EAJ117" s="869"/>
      <c r="EAK117" s="869"/>
      <c r="EAL117" s="869"/>
      <c r="EAM117" s="869"/>
      <c r="EAN117" s="869"/>
      <c r="EAO117" s="869"/>
      <c r="EAP117" s="869"/>
      <c r="EAQ117" s="869"/>
      <c r="EAR117" s="869"/>
      <c r="EAS117" s="869"/>
      <c r="EAT117" s="869"/>
      <c r="EAU117" s="869"/>
      <c r="EAV117" s="869"/>
      <c r="EAW117" s="869"/>
      <c r="EAX117" s="869"/>
      <c r="EAY117" s="869"/>
      <c r="EAZ117" s="869"/>
      <c r="EBA117" s="869"/>
      <c r="EBB117" s="869"/>
      <c r="EBC117" s="869"/>
      <c r="EBD117" s="869"/>
      <c r="EBE117" s="869"/>
      <c r="EBF117" s="869"/>
      <c r="EBG117" s="869"/>
      <c r="EBH117" s="869"/>
      <c r="EBI117" s="869"/>
      <c r="EBJ117" s="869"/>
      <c r="EBK117" s="869"/>
      <c r="EBL117" s="869"/>
      <c r="EBM117" s="869"/>
      <c r="EBN117" s="869"/>
      <c r="EBO117" s="869"/>
      <c r="EBP117" s="869"/>
      <c r="EBQ117" s="869"/>
      <c r="EBR117" s="869"/>
      <c r="EBS117" s="869"/>
      <c r="EBT117" s="869"/>
      <c r="EBU117" s="869"/>
      <c r="EBV117" s="869"/>
      <c r="EBW117" s="869"/>
      <c r="EBX117" s="869"/>
      <c r="EBY117" s="869"/>
      <c r="EBZ117" s="869"/>
      <c r="ECA117" s="869"/>
      <c r="ECB117" s="869"/>
      <c r="ECC117" s="869"/>
      <c r="ECD117" s="869"/>
      <c r="ECE117" s="869"/>
      <c r="ECF117" s="869"/>
      <c r="ECG117" s="869"/>
      <c r="ECH117" s="869"/>
      <c r="ECI117" s="869"/>
      <c r="ECJ117" s="869"/>
      <c r="ECK117" s="869"/>
      <c r="ECL117" s="869"/>
      <c r="ECM117" s="869"/>
      <c r="ECN117" s="869"/>
      <c r="ECO117" s="869"/>
      <c r="ECP117" s="869"/>
      <c r="ECQ117" s="869"/>
      <c r="ECR117" s="869"/>
      <c r="ECS117" s="869"/>
      <c r="ECT117" s="869"/>
      <c r="ECU117" s="869"/>
      <c r="ECV117" s="869"/>
      <c r="ECW117" s="869"/>
      <c r="ECX117" s="869"/>
      <c r="ECY117" s="869"/>
      <c r="ECZ117" s="869"/>
      <c r="EDA117" s="869"/>
      <c r="EDB117" s="869"/>
      <c r="EDC117" s="869"/>
      <c r="EDD117" s="869"/>
      <c r="EDE117" s="869"/>
      <c r="EDF117" s="869"/>
      <c r="EDG117" s="869"/>
      <c r="EDH117" s="869"/>
      <c r="EDI117" s="869"/>
      <c r="EDJ117" s="869"/>
      <c r="EDK117" s="869"/>
      <c r="EDL117" s="869"/>
      <c r="EDM117" s="869"/>
      <c r="EDN117" s="869"/>
      <c r="EDO117" s="869"/>
      <c r="EDP117" s="869"/>
      <c r="EDQ117" s="869"/>
      <c r="EDR117" s="869"/>
      <c r="EDS117" s="869"/>
      <c r="EDT117" s="869"/>
      <c r="EDU117" s="869"/>
      <c r="EDV117" s="869"/>
      <c r="EDW117" s="869"/>
      <c r="EDX117" s="869"/>
      <c r="EDY117" s="869"/>
      <c r="EDZ117" s="869"/>
      <c r="EEA117" s="869"/>
      <c r="EEB117" s="869"/>
      <c r="EEC117" s="869"/>
      <c r="EED117" s="869"/>
      <c r="EEE117" s="869"/>
      <c r="EEF117" s="869"/>
      <c r="EEG117" s="869"/>
      <c r="EEH117" s="869"/>
      <c r="EEI117" s="869"/>
      <c r="EEJ117" s="869"/>
      <c r="EEK117" s="869"/>
      <c r="EEL117" s="869"/>
      <c r="EEM117" s="869"/>
      <c r="EEN117" s="869"/>
      <c r="EEO117" s="869"/>
      <c r="EEP117" s="869"/>
      <c r="EEQ117" s="869"/>
      <c r="EER117" s="869"/>
      <c r="EES117" s="869"/>
      <c r="EET117" s="869"/>
      <c r="EEU117" s="869"/>
      <c r="EEV117" s="869"/>
      <c r="EEW117" s="869"/>
      <c r="EEX117" s="869"/>
      <c r="EEY117" s="869"/>
      <c r="EEZ117" s="869"/>
      <c r="EFA117" s="869"/>
      <c r="EFB117" s="869"/>
      <c r="EFC117" s="869"/>
      <c r="EFD117" s="869"/>
      <c r="EFE117" s="869"/>
      <c r="EFF117" s="869"/>
      <c r="EFG117" s="869"/>
      <c r="EFH117" s="869"/>
      <c r="EFI117" s="869"/>
      <c r="EFJ117" s="869"/>
      <c r="EFK117" s="869"/>
      <c r="EFL117" s="869"/>
      <c r="EFM117" s="869"/>
      <c r="EFN117" s="869"/>
      <c r="EFO117" s="869"/>
      <c r="EFP117" s="869"/>
      <c r="EFQ117" s="869"/>
      <c r="EFR117" s="869"/>
      <c r="EFS117" s="869"/>
      <c r="EFT117" s="869"/>
      <c r="EFU117" s="869"/>
      <c r="EFV117" s="869"/>
      <c r="EFW117" s="869"/>
      <c r="EFX117" s="869"/>
      <c r="EFY117" s="869"/>
      <c r="EFZ117" s="869"/>
      <c r="EGA117" s="869"/>
      <c r="EGB117" s="869"/>
      <c r="EGC117" s="869"/>
      <c r="EGD117" s="869"/>
      <c r="EGE117" s="869"/>
      <c r="EGF117" s="869"/>
      <c r="EGG117" s="869"/>
      <c r="EGH117" s="869"/>
      <c r="EGI117" s="869"/>
      <c r="EGJ117" s="869"/>
      <c r="EGK117" s="869"/>
      <c r="EGL117" s="869"/>
      <c r="EGM117" s="869"/>
      <c r="EGN117" s="869"/>
      <c r="EGO117" s="869"/>
      <c r="EGP117" s="869"/>
      <c r="EGQ117" s="869"/>
      <c r="EGR117" s="869"/>
      <c r="EGS117" s="869"/>
      <c r="EGT117" s="869"/>
      <c r="EGU117" s="869"/>
      <c r="EGV117" s="869"/>
      <c r="EGW117" s="869"/>
      <c r="EGX117" s="869"/>
      <c r="EGY117" s="869"/>
      <c r="EGZ117" s="869"/>
      <c r="EHA117" s="869"/>
      <c r="EHB117" s="869"/>
      <c r="EHC117" s="869"/>
      <c r="EHD117" s="869"/>
      <c r="EHE117" s="869"/>
      <c r="EHF117" s="869"/>
      <c r="EHG117" s="869"/>
      <c r="EHH117" s="869"/>
      <c r="EHI117" s="869"/>
      <c r="EHJ117" s="869"/>
      <c r="EHK117" s="869"/>
      <c r="EHL117" s="869"/>
      <c r="EHM117" s="869"/>
      <c r="EHN117" s="869"/>
      <c r="EHO117" s="869"/>
      <c r="EHP117" s="869"/>
      <c r="EHQ117" s="869"/>
      <c r="EHR117" s="869"/>
      <c r="EHS117" s="869"/>
      <c r="EHT117" s="869"/>
      <c r="EHU117" s="869"/>
      <c r="EHV117" s="869"/>
      <c r="EHW117" s="869"/>
      <c r="EHX117" s="869"/>
      <c r="EHY117" s="869"/>
      <c r="EHZ117" s="869"/>
      <c r="EIA117" s="869"/>
      <c r="EIB117" s="869"/>
      <c r="EIC117" s="869"/>
      <c r="EID117" s="869"/>
      <c r="EIE117" s="869"/>
      <c r="EIF117" s="869"/>
      <c r="EIG117" s="869"/>
      <c r="EIH117" s="869"/>
      <c r="EII117" s="869"/>
      <c r="EIJ117" s="869"/>
      <c r="EIK117" s="869"/>
      <c r="EIL117" s="869"/>
      <c r="EIM117" s="869"/>
      <c r="EIN117" s="869"/>
      <c r="EIO117" s="869"/>
      <c r="EIP117" s="869"/>
      <c r="EIQ117" s="869"/>
      <c r="EIR117" s="869"/>
      <c r="EIS117" s="869"/>
      <c r="EIT117" s="869"/>
      <c r="EIU117" s="869"/>
      <c r="EIV117" s="869"/>
      <c r="EIW117" s="869"/>
      <c r="EIX117" s="869"/>
      <c r="EIY117" s="869"/>
      <c r="EIZ117" s="869"/>
      <c r="EJA117" s="869"/>
      <c r="EJB117" s="869"/>
      <c r="EJC117" s="869"/>
      <c r="EJD117" s="869"/>
      <c r="EJE117" s="869"/>
      <c r="EJF117" s="869"/>
      <c r="EJG117" s="869"/>
      <c r="EJH117" s="869"/>
      <c r="EJI117" s="869"/>
      <c r="EJJ117" s="869"/>
      <c r="EJK117" s="869"/>
      <c r="EJL117" s="869"/>
      <c r="EJM117" s="869"/>
      <c r="EJN117" s="869"/>
      <c r="EJO117" s="869"/>
      <c r="EJP117" s="869"/>
      <c r="EJQ117" s="869"/>
      <c r="EJR117" s="869"/>
      <c r="EJS117" s="869"/>
      <c r="EJT117" s="869"/>
      <c r="EJU117" s="869"/>
      <c r="EJV117" s="869"/>
      <c r="EJW117" s="869"/>
      <c r="EJX117" s="869"/>
      <c r="EJY117" s="869"/>
      <c r="EJZ117" s="869"/>
      <c r="EKA117" s="869"/>
      <c r="EKB117" s="869"/>
      <c r="EKC117" s="869"/>
      <c r="EKD117" s="869"/>
      <c r="EKE117" s="869"/>
      <c r="EKF117" s="869"/>
      <c r="EKG117" s="869"/>
      <c r="EKH117" s="869"/>
      <c r="EKI117" s="869"/>
      <c r="EKJ117" s="869"/>
      <c r="EKK117" s="869"/>
      <c r="EKL117" s="869"/>
      <c r="EKM117" s="869"/>
      <c r="EKN117" s="869"/>
      <c r="EKO117" s="869"/>
      <c r="EKP117" s="869"/>
      <c r="EKQ117" s="869"/>
      <c r="EKR117" s="869"/>
      <c r="EKS117" s="869"/>
      <c r="EKT117" s="869"/>
      <c r="EKU117" s="869"/>
      <c r="EKV117" s="869"/>
      <c r="EKW117" s="869"/>
      <c r="EKX117" s="869"/>
      <c r="EKY117" s="869"/>
      <c r="EKZ117" s="869"/>
      <c r="ELA117" s="869"/>
      <c r="ELB117" s="869"/>
      <c r="ELC117" s="869"/>
      <c r="ELD117" s="869"/>
      <c r="ELE117" s="869"/>
      <c r="ELF117" s="869"/>
      <c r="ELG117" s="869"/>
      <c r="ELH117" s="869"/>
      <c r="ELI117" s="869"/>
      <c r="ELJ117" s="869"/>
      <c r="ELK117" s="869"/>
      <c r="ELL117" s="869"/>
      <c r="ELM117" s="869"/>
      <c r="ELN117" s="869"/>
      <c r="ELO117" s="869"/>
      <c r="ELP117" s="869"/>
      <c r="ELQ117" s="869"/>
      <c r="ELR117" s="869"/>
      <c r="ELS117" s="869"/>
      <c r="ELT117" s="869"/>
      <c r="ELU117" s="869"/>
      <c r="ELV117" s="869"/>
      <c r="ELW117" s="869"/>
      <c r="ELX117" s="869"/>
      <c r="ELY117" s="869"/>
      <c r="ELZ117" s="869"/>
      <c r="EMA117" s="869"/>
      <c r="EMB117" s="869"/>
      <c r="EMC117" s="869"/>
      <c r="EMD117" s="869"/>
      <c r="EME117" s="869"/>
      <c r="EMF117" s="869"/>
      <c r="EMG117" s="869"/>
      <c r="EMH117" s="869"/>
      <c r="EMI117" s="869"/>
      <c r="EMJ117" s="869"/>
      <c r="EMK117" s="869"/>
      <c r="EML117" s="869"/>
      <c r="EMM117" s="869"/>
      <c r="EMN117" s="869"/>
      <c r="EMO117" s="869"/>
      <c r="EMP117" s="869"/>
      <c r="EMQ117" s="869"/>
      <c r="EMR117" s="869"/>
      <c r="EMS117" s="869"/>
      <c r="EMT117" s="869"/>
      <c r="EMU117" s="869"/>
      <c r="EMV117" s="869"/>
      <c r="EMW117" s="869"/>
      <c r="EMX117" s="869"/>
      <c r="EMY117" s="869"/>
      <c r="EMZ117" s="869"/>
      <c r="ENA117" s="869"/>
      <c r="ENB117" s="869"/>
      <c r="ENC117" s="869"/>
      <c r="END117" s="869"/>
      <c r="ENE117" s="869"/>
      <c r="ENF117" s="869"/>
      <c r="ENG117" s="869"/>
      <c r="ENH117" s="869"/>
      <c r="ENI117" s="869"/>
      <c r="ENJ117" s="869"/>
      <c r="ENK117" s="869"/>
      <c r="ENL117" s="869"/>
      <c r="ENM117" s="869"/>
      <c r="ENN117" s="869"/>
      <c r="ENO117" s="869"/>
      <c r="ENP117" s="869"/>
      <c r="ENQ117" s="869"/>
      <c r="ENR117" s="869"/>
      <c r="ENS117" s="869"/>
      <c r="ENT117" s="869"/>
      <c r="ENU117" s="869"/>
      <c r="ENV117" s="869"/>
      <c r="ENW117" s="869"/>
      <c r="ENX117" s="869"/>
      <c r="ENY117" s="869"/>
      <c r="ENZ117" s="869"/>
      <c r="EOA117" s="869"/>
      <c r="EOB117" s="869"/>
      <c r="EOC117" s="869"/>
      <c r="EOD117" s="869"/>
      <c r="EOE117" s="869"/>
      <c r="EOF117" s="869"/>
      <c r="EOG117" s="869"/>
      <c r="EOH117" s="869"/>
      <c r="EOI117" s="869"/>
      <c r="EOJ117" s="869"/>
      <c r="EOK117" s="869"/>
      <c r="EOL117" s="869"/>
      <c r="EOM117" s="869"/>
      <c r="EON117" s="869"/>
      <c r="EOO117" s="869"/>
      <c r="EOP117" s="869"/>
      <c r="EOQ117" s="869"/>
      <c r="EOR117" s="869"/>
      <c r="EOS117" s="869"/>
      <c r="EOT117" s="869"/>
      <c r="EOU117" s="869"/>
      <c r="EOV117" s="869"/>
      <c r="EOW117" s="869"/>
      <c r="EOX117" s="869"/>
      <c r="EOY117" s="869"/>
      <c r="EOZ117" s="869"/>
      <c r="EPA117" s="869"/>
      <c r="EPB117" s="869"/>
      <c r="EPC117" s="869"/>
      <c r="EPD117" s="869"/>
      <c r="EPE117" s="869"/>
      <c r="EPF117" s="869"/>
      <c r="EPG117" s="869"/>
      <c r="EPH117" s="869"/>
      <c r="EPI117" s="869"/>
      <c r="EPJ117" s="869"/>
      <c r="EPK117" s="869"/>
      <c r="EPL117" s="869"/>
      <c r="EPM117" s="869"/>
      <c r="EPN117" s="869"/>
      <c r="EPO117" s="869"/>
      <c r="EPP117" s="869"/>
      <c r="EPQ117" s="869"/>
      <c r="EPR117" s="869"/>
      <c r="EPS117" s="869"/>
      <c r="EPT117" s="869"/>
      <c r="EPU117" s="869"/>
      <c r="EPV117" s="869"/>
      <c r="EPW117" s="869"/>
      <c r="EPX117" s="869"/>
      <c r="EPY117" s="869"/>
      <c r="EPZ117" s="869"/>
      <c r="EQA117" s="869"/>
      <c r="EQB117" s="869"/>
      <c r="EQC117" s="869"/>
      <c r="EQD117" s="869"/>
      <c r="EQE117" s="869"/>
      <c r="EQF117" s="869"/>
      <c r="EQG117" s="869"/>
      <c r="EQH117" s="869"/>
      <c r="EQI117" s="869"/>
      <c r="EQJ117" s="869"/>
      <c r="EQK117" s="869"/>
      <c r="EQL117" s="869"/>
      <c r="EQM117" s="869"/>
      <c r="EQN117" s="869"/>
      <c r="EQO117" s="869"/>
      <c r="EQP117" s="869"/>
      <c r="EQQ117" s="869"/>
      <c r="EQR117" s="869"/>
      <c r="EQS117" s="869"/>
      <c r="EQT117" s="869"/>
      <c r="EQU117" s="869"/>
      <c r="EQV117" s="869"/>
      <c r="EQW117" s="869"/>
      <c r="EQX117" s="869"/>
      <c r="EQY117" s="869"/>
      <c r="EQZ117" s="869"/>
      <c r="ERA117" s="869"/>
      <c r="ERB117" s="869"/>
      <c r="ERC117" s="869"/>
      <c r="ERD117" s="869"/>
      <c r="ERE117" s="869"/>
      <c r="ERF117" s="869"/>
      <c r="ERG117" s="869"/>
      <c r="ERH117" s="869"/>
      <c r="ERI117" s="869"/>
      <c r="ERJ117" s="869"/>
      <c r="ERK117" s="869"/>
      <c r="ERL117" s="869"/>
      <c r="ERM117" s="869"/>
      <c r="ERN117" s="869"/>
      <c r="ERO117" s="869"/>
      <c r="ERP117" s="869"/>
      <c r="ERQ117" s="869"/>
      <c r="ERR117" s="869"/>
      <c r="ERS117" s="869"/>
      <c r="ERT117" s="869"/>
      <c r="ERU117" s="869"/>
      <c r="ERV117" s="869"/>
      <c r="ERW117" s="869"/>
      <c r="ERX117" s="869"/>
      <c r="ERY117" s="869"/>
      <c r="ERZ117" s="869"/>
      <c r="ESA117" s="869"/>
      <c r="ESB117" s="869"/>
      <c r="ESC117" s="869"/>
      <c r="ESD117" s="869"/>
      <c r="ESE117" s="869"/>
      <c r="ESF117" s="869"/>
      <c r="ESG117" s="869"/>
      <c r="ESH117" s="869"/>
      <c r="ESI117" s="869"/>
      <c r="ESJ117" s="869"/>
      <c r="ESK117" s="869"/>
      <c r="ESL117" s="869"/>
      <c r="ESM117" s="869"/>
      <c r="ESN117" s="869"/>
      <c r="ESO117" s="869"/>
      <c r="ESP117" s="869"/>
      <c r="ESQ117" s="869"/>
      <c r="ESR117" s="869"/>
      <c r="ESS117" s="869"/>
      <c r="EST117" s="869"/>
      <c r="ESU117" s="869"/>
      <c r="ESV117" s="869"/>
      <c r="ESW117" s="869"/>
      <c r="ESX117" s="869"/>
      <c r="ESY117" s="869"/>
      <c r="ESZ117" s="869"/>
      <c r="ETA117" s="869"/>
      <c r="ETB117" s="869"/>
      <c r="ETC117" s="869"/>
      <c r="ETD117" s="869"/>
      <c r="ETE117" s="869"/>
      <c r="ETF117" s="869"/>
      <c r="ETG117" s="869"/>
      <c r="ETH117" s="869"/>
      <c r="ETI117" s="869"/>
      <c r="ETJ117" s="869"/>
      <c r="ETK117" s="869"/>
      <c r="ETL117" s="869"/>
      <c r="ETM117" s="869"/>
      <c r="ETN117" s="869"/>
      <c r="ETO117" s="869"/>
      <c r="ETP117" s="869"/>
      <c r="ETQ117" s="869"/>
      <c r="ETR117" s="869"/>
      <c r="ETS117" s="869"/>
      <c r="ETT117" s="869"/>
      <c r="ETU117" s="869"/>
      <c r="ETV117" s="869"/>
      <c r="ETW117" s="869"/>
      <c r="ETX117" s="869"/>
      <c r="ETY117" s="869"/>
      <c r="ETZ117" s="869"/>
      <c r="EUA117" s="869"/>
      <c r="EUB117" s="869"/>
      <c r="EUC117" s="869"/>
      <c r="EUD117" s="869"/>
      <c r="EUE117" s="869"/>
      <c r="EUF117" s="869"/>
      <c r="EUG117" s="869"/>
      <c r="EUH117" s="869"/>
      <c r="EUI117" s="869"/>
      <c r="EUJ117" s="869"/>
      <c r="EUK117" s="869"/>
      <c r="EUL117" s="869"/>
      <c r="EUM117" s="869"/>
      <c r="EUN117" s="869"/>
      <c r="EUO117" s="869"/>
      <c r="EUP117" s="869"/>
      <c r="EUQ117" s="869"/>
      <c r="EUR117" s="869"/>
      <c r="EUS117" s="869"/>
      <c r="EUT117" s="869"/>
      <c r="EUU117" s="869"/>
      <c r="EUV117" s="869"/>
      <c r="EUW117" s="869"/>
      <c r="EUX117" s="869"/>
      <c r="EUY117" s="869"/>
      <c r="EUZ117" s="869"/>
      <c r="EVA117" s="869"/>
      <c r="EVB117" s="869"/>
      <c r="EVC117" s="869"/>
      <c r="EVD117" s="869"/>
      <c r="EVE117" s="869"/>
      <c r="EVF117" s="869"/>
      <c r="EVG117" s="869"/>
      <c r="EVH117" s="869"/>
      <c r="EVI117" s="869"/>
      <c r="EVJ117" s="869"/>
      <c r="EVK117" s="869"/>
      <c r="EVL117" s="869"/>
      <c r="EVM117" s="869"/>
      <c r="EVN117" s="869"/>
      <c r="EVO117" s="869"/>
      <c r="EVP117" s="869"/>
      <c r="EVQ117" s="869"/>
      <c r="EVR117" s="869"/>
      <c r="EVS117" s="869"/>
      <c r="EVT117" s="869"/>
      <c r="EVU117" s="869"/>
      <c r="EVV117" s="869"/>
      <c r="EVW117" s="869"/>
      <c r="EVX117" s="869"/>
      <c r="EVY117" s="869"/>
      <c r="EVZ117" s="869"/>
      <c r="EWA117" s="869"/>
      <c r="EWB117" s="869"/>
      <c r="EWC117" s="869"/>
      <c r="EWD117" s="869"/>
      <c r="EWE117" s="869"/>
      <c r="EWF117" s="869"/>
      <c r="EWG117" s="869"/>
      <c r="EWH117" s="869"/>
      <c r="EWI117" s="869"/>
      <c r="EWJ117" s="869"/>
      <c r="EWK117" s="869"/>
      <c r="EWL117" s="869"/>
      <c r="EWM117" s="869"/>
      <c r="EWN117" s="869"/>
      <c r="EWO117" s="869"/>
      <c r="EWP117" s="869"/>
      <c r="EWQ117" s="869"/>
      <c r="EWR117" s="869"/>
      <c r="EWS117" s="869"/>
      <c r="EWT117" s="869"/>
      <c r="EWU117" s="869"/>
      <c r="EWV117" s="869"/>
      <c r="EWW117" s="869"/>
      <c r="EWX117" s="869"/>
      <c r="EWY117" s="869"/>
      <c r="EWZ117" s="869"/>
      <c r="EXA117" s="869"/>
      <c r="EXB117" s="869"/>
      <c r="EXC117" s="869"/>
      <c r="EXD117" s="869"/>
      <c r="EXE117" s="869"/>
      <c r="EXF117" s="869"/>
      <c r="EXG117" s="869"/>
      <c r="EXH117" s="869"/>
      <c r="EXI117" s="869"/>
      <c r="EXJ117" s="869"/>
      <c r="EXK117" s="869"/>
      <c r="EXL117" s="869"/>
      <c r="EXM117" s="869"/>
      <c r="EXN117" s="869"/>
      <c r="EXO117" s="869"/>
      <c r="EXP117" s="869"/>
      <c r="EXQ117" s="869"/>
      <c r="EXR117" s="869"/>
      <c r="EXS117" s="869"/>
      <c r="EXT117" s="869"/>
      <c r="EXU117" s="869"/>
      <c r="EXV117" s="869"/>
      <c r="EXW117" s="869"/>
      <c r="EXX117" s="869"/>
      <c r="EXY117" s="869"/>
      <c r="EXZ117" s="869"/>
      <c r="EYA117" s="869"/>
      <c r="EYB117" s="869"/>
      <c r="EYC117" s="869"/>
      <c r="EYD117" s="869"/>
      <c r="EYE117" s="869"/>
      <c r="EYF117" s="869"/>
      <c r="EYG117" s="869"/>
      <c r="EYH117" s="869"/>
      <c r="EYI117" s="869"/>
      <c r="EYJ117" s="869"/>
      <c r="EYK117" s="869"/>
      <c r="EYL117" s="869"/>
      <c r="EYM117" s="869"/>
      <c r="EYN117" s="869"/>
      <c r="EYO117" s="869"/>
      <c r="EYP117" s="869"/>
      <c r="EYQ117" s="869"/>
      <c r="EYR117" s="869"/>
      <c r="EYS117" s="869"/>
      <c r="EYT117" s="869"/>
      <c r="EYU117" s="869"/>
      <c r="EYV117" s="869"/>
      <c r="EYW117" s="869"/>
      <c r="EYX117" s="869"/>
      <c r="EYY117" s="869"/>
      <c r="EYZ117" s="869"/>
      <c r="EZA117" s="869"/>
      <c r="EZB117" s="869"/>
      <c r="EZC117" s="869"/>
      <c r="EZD117" s="869"/>
      <c r="EZE117" s="869"/>
      <c r="EZF117" s="869"/>
      <c r="EZG117" s="869"/>
      <c r="EZH117" s="869"/>
      <c r="EZI117" s="869"/>
      <c r="EZJ117" s="869"/>
      <c r="EZK117" s="869"/>
      <c r="EZL117" s="869"/>
      <c r="EZM117" s="869"/>
      <c r="EZN117" s="869"/>
      <c r="EZO117" s="869"/>
      <c r="EZP117" s="869"/>
      <c r="EZQ117" s="869"/>
      <c r="EZR117" s="869"/>
      <c r="EZS117" s="869"/>
      <c r="EZT117" s="869"/>
      <c r="EZU117" s="869"/>
      <c r="EZV117" s="869"/>
      <c r="EZW117" s="869"/>
      <c r="EZX117" s="869"/>
      <c r="EZY117" s="869"/>
      <c r="EZZ117" s="869"/>
      <c r="FAA117" s="869"/>
      <c r="FAB117" s="869"/>
      <c r="FAC117" s="869"/>
      <c r="FAD117" s="869"/>
      <c r="FAE117" s="869"/>
      <c r="FAF117" s="869"/>
      <c r="FAG117" s="869"/>
      <c r="FAH117" s="869"/>
      <c r="FAI117" s="869"/>
      <c r="FAJ117" s="869"/>
      <c r="FAK117" s="869"/>
      <c r="FAL117" s="869"/>
      <c r="FAM117" s="869"/>
      <c r="FAN117" s="869"/>
      <c r="FAO117" s="869"/>
      <c r="FAP117" s="869"/>
      <c r="FAQ117" s="869"/>
      <c r="FAR117" s="869"/>
      <c r="FAS117" s="869"/>
      <c r="FAT117" s="869"/>
      <c r="FAU117" s="869"/>
      <c r="FAV117" s="869"/>
      <c r="FAW117" s="869"/>
      <c r="FAX117" s="869"/>
      <c r="FAY117" s="869"/>
      <c r="FAZ117" s="869"/>
      <c r="FBA117" s="869"/>
      <c r="FBB117" s="869"/>
      <c r="FBC117" s="869"/>
      <c r="FBD117" s="869"/>
      <c r="FBE117" s="869"/>
      <c r="FBF117" s="869"/>
      <c r="FBG117" s="869"/>
      <c r="FBH117" s="869"/>
      <c r="FBI117" s="869"/>
      <c r="FBJ117" s="869"/>
      <c r="FBK117" s="869"/>
      <c r="FBL117" s="869"/>
      <c r="FBM117" s="869"/>
      <c r="FBN117" s="869"/>
      <c r="FBO117" s="869"/>
      <c r="FBP117" s="869"/>
      <c r="FBQ117" s="869"/>
      <c r="FBR117" s="869"/>
      <c r="FBS117" s="869"/>
      <c r="FBT117" s="869"/>
      <c r="FBU117" s="869"/>
      <c r="FBV117" s="869"/>
      <c r="FBW117" s="869"/>
      <c r="FBX117" s="869"/>
      <c r="FBY117" s="869"/>
      <c r="FBZ117" s="869"/>
      <c r="FCA117" s="869"/>
      <c r="FCB117" s="869"/>
      <c r="FCC117" s="869"/>
      <c r="FCD117" s="869"/>
      <c r="FCE117" s="869"/>
      <c r="FCF117" s="869"/>
      <c r="FCG117" s="869"/>
      <c r="FCH117" s="869"/>
      <c r="FCI117" s="869"/>
      <c r="FCJ117" s="869"/>
      <c r="FCK117" s="869"/>
      <c r="FCL117" s="869"/>
      <c r="FCM117" s="869"/>
      <c r="FCN117" s="869"/>
      <c r="FCO117" s="869"/>
      <c r="FCP117" s="869"/>
      <c r="FCQ117" s="869"/>
      <c r="FCR117" s="869"/>
      <c r="FCS117" s="869"/>
      <c r="FCT117" s="869"/>
      <c r="FCU117" s="869"/>
      <c r="FCV117" s="869"/>
      <c r="FCW117" s="869"/>
      <c r="FCX117" s="869"/>
      <c r="FCY117" s="869"/>
      <c r="FCZ117" s="869"/>
      <c r="FDA117" s="869"/>
      <c r="FDB117" s="869"/>
      <c r="FDC117" s="869"/>
      <c r="FDD117" s="869"/>
      <c r="FDE117" s="869"/>
      <c r="FDF117" s="869"/>
      <c r="FDG117" s="869"/>
      <c r="FDH117" s="869"/>
      <c r="FDI117" s="869"/>
      <c r="FDJ117" s="869"/>
      <c r="FDK117" s="869"/>
      <c r="FDL117" s="869"/>
      <c r="FDM117" s="869"/>
      <c r="FDN117" s="869"/>
      <c r="FDO117" s="869"/>
      <c r="FDP117" s="869"/>
      <c r="FDQ117" s="869"/>
      <c r="FDR117" s="869"/>
      <c r="FDS117" s="869"/>
      <c r="FDT117" s="869"/>
      <c r="FDU117" s="869"/>
      <c r="FDV117" s="869"/>
      <c r="FDW117" s="869"/>
      <c r="FDX117" s="869"/>
      <c r="FDY117" s="869"/>
      <c r="FDZ117" s="869"/>
      <c r="FEA117" s="869"/>
      <c r="FEB117" s="869"/>
      <c r="FEC117" s="869"/>
      <c r="FED117" s="869"/>
      <c r="FEE117" s="869"/>
      <c r="FEF117" s="869"/>
      <c r="FEG117" s="869"/>
      <c r="FEH117" s="869"/>
      <c r="FEI117" s="869"/>
      <c r="FEJ117" s="869"/>
      <c r="FEK117" s="869"/>
      <c r="FEL117" s="869"/>
      <c r="FEM117" s="869"/>
      <c r="FEN117" s="869"/>
      <c r="FEO117" s="869"/>
      <c r="FEP117" s="869"/>
      <c r="FEQ117" s="869"/>
      <c r="FER117" s="869"/>
      <c r="FES117" s="869"/>
      <c r="FET117" s="869"/>
      <c r="FEU117" s="869"/>
      <c r="FEV117" s="869"/>
      <c r="FEW117" s="869"/>
      <c r="FEX117" s="869"/>
      <c r="FEY117" s="869"/>
      <c r="FEZ117" s="869"/>
      <c r="FFA117" s="869"/>
      <c r="FFB117" s="869"/>
      <c r="FFC117" s="869"/>
      <c r="FFD117" s="869"/>
      <c r="FFE117" s="869"/>
      <c r="FFF117" s="869"/>
      <c r="FFG117" s="869"/>
      <c r="FFH117" s="869"/>
      <c r="FFI117" s="869"/>
      <c r="FFJ117" s="869"/>
      <c r="FFK117" s="869"/>
      <c r="FFL117" s="869"/>
      <c r="FFM117" s="869"/>
      <c r="FFN117" s="869"/>
      <c r="FFO117" s="869"/>
      <c r="FFP117" s="869"/>
      <c r="FFQ117" s="869"/>
      <c r="FFR117" s="869"/>
      <c r="FFS117" s="869"/>
      <c r="FFT117" s="869"/>
      <c r="FFU117" s="869"/>
      <c r="FFV117" s="869"/>
      <c r="FFW117" s="869"/>
      <c r="FFX117" s="869"/>
      <c r="FFY117" s="869"/>
      <c r="FFZ117" s="869"/>
      <c r="FGA117" s="869"/>
      <c r="FGB117" s="869"/>
      <c r="FGC117" s="869"/>
      <c r="FGD117" s="869"/>
      <c r="FGE117" s="869"/>
      <c r="FGF117" s="869"/>
      <c r="FGG117" s="869"/>
      <c r="FGH117" s="869"/>
      <c r="FGI117" s="869"/>
      <c r="FGJ117" s="869"/>
      <c r="FGK117" s="869"/>
      <c r="FGL117" s="869"/>
      <c r="FGM117" s="869"/>
      <c r="FGN117" s="869"/>
      <c r="FGO117" s="869"/>
      <c r="FGP117" s="869"/>
      <c r="FGQ117" s="869"/>
      <c r="FGR117" s="869"/>
      <c r="FGS117" s="869"/>
      <c r="FGT117" s="869"/>
      <c r="FGU117" s="869"/>
      <c r="FGV117" s="869"/>
      <c r="FGW117" s="869"/>
      <c r="FGX117" s="869"/>
      <c r="FGY117" s="869"/>
      <c r="FGZ117" s="869"/>
      <c r="FHA117" s="869"/>
      <c r="FHB117" s="869"/>
      <c r="FHC117" s="869"/>
      <c r="FHD117" s="869"/>
      <c r="FHE117" s="869"/>
      <c r="FHF117" s="869"/>
      <c r="FHG117" s="869"/>
      <c r="FHH117" s="869"/>
      <c r="FHI117" s="869"/>
      <c r="FHJ117" s="869"/>
      <c r="FHK117" s="869"/>
      <c r="FHL117" s="869"/>
      <c r="FHM117" s="869"/>
      <c r="FHN117" s="869"/>
      <c r="FHO117" s="869"/>
      <c r="FHP117" s="869"/>
      <c r="FHQ117" s="869"/>
      <c r="FHR117" s="869"/>
      <c r="FHS117" s="869"/>
      <c r="FHT117" s="869"/>
      <c r="FHU117" s="869"/>
      <c r="FHV117" s="869"/>
      <c r="FHW117" s="869"/>
      <c r="FHX117" s="869"/>
      <c r="FHY117" s="869"/>
      <c r="FHZ117" s="869"/>
      <c r="FIA117" s="869"/>
      <c r="FIB117" s="869"/>
      <c r="FIC117" s="869"/>
      <c r="FID117" s="869"/>
      <c r="FIE117" s="869"/>
      <c r="FIF117" s="869"/>
      <c r="FIG117" s="869"/>
      <c r="FIH117" s="869"/>
      <c r="FII117" s="869"/>
      <c r="FIJ117" s="869"/>
      <c r="FIK117" s="869"/>
      <c r="FIL117" s="869"/>
      <c r="FIM117" s="869"/>
      <c r="FIN117" s="869"/>
      <c r="FIO117" s="869"/>
      <c r="FIP117" s="869"/>
      <c r="FIQ117" s="869"/>
      <c r="FIR117" s="869"/>
      <c r="FIS117" s="869"/>
      <c r="FIT117" s="869"/>
      <c r="FIU117" s="869"/>
      <c r="FIV117" s="869"/>
      <c r="FIW117" s="869"/>
      <c r="FIX117" s="869"/>
      <c r="FIY117" s="869"/>
      <c r="FIZ117" s="869"/>
      <c r="FJA117" s="869"/>
      <c r="FJB117" s="869"/>
      <c r="FJC117" s="869"/>
      <c r="FJD117" s="869"/>
      <c r="FJE117" s="869"/>
      <c r="FJF117" s="869"/>
      <c r="FJG117" s="869"/>
      <c r="FJH117" s="869"/>
      <c r="FJI117" s="869"/>
      <c r="FJJ117" s="869"/>
      <c r="FJK117" s="869"/>
      <c r="FJL117" s="869"/>
      <c r="FJM117" s="869"/>
      <c r="FJN117" s="869"/>
      <c r="FJO117" s="869"/>
      <c r="FJP117" s="869"/>
      <c r="FJQ117" s="869"/>
      <c r="FJR117" s="869"/>
      <c r="FJS117" s="869"/>
      <c r="FJT117" s="869"/>
      <c r="FJU117" s="869"/>
      <c r="FJV117" s="869"/>
      <c r="FJW117" s="869"/>
      <c r="FJX117" s="869"/>
      <c r="FJY117" s="869"/>
      <c r="FJZ117" s="869"/>
      <c r="FKA117" s="869"/>
      <c r="FKB117" s="869"/>
      <c r="FKC117" s="869"/>
      <c r="FKD117" s="869"/>
      <c r="FKE117" s="869"/>
      <c r="FKF117" s="869"/>
      <c r="FKG117" s="869"/>
      <c r="FKH117" s="869"/>
      <c r="FKI117" s="869"/>
      <c r="FKJ117" s="869"/>
      <c r="FKK117" s="869"/>
      <c r="FKL117" s="869"/>
      <c r="FKM117" s="869"/>
      <c r="FKN117" s="869"/>
      <c r="FKO117" s="869"/>
      <c r="FKP117" s="869"/>
      <c r="FKQ117" s="869"/>
      <c r="FKR117" s="869"/>
      <c r="FKS117" s="869"/>
      <c r="FKT117" s="869"/>
      <c r="FKU117" s="869"/>
      <c r="FKV117" s="869"/>
      <c r="FKW117" s="869"/>
      <c r="FKX117" s="869"/>
      <c r="FKY117" s="869"/>
      <c r="FKZ117" s="869"/>
      <c r="FLA117" s="869"/>
      <c r="FLB117" s="869"/>
      <c r="FLC117" s="869"/>
      <c r="FLD117" s="869"/>
      <c r="FLE117" s="869"/>
      <c r="FLF117" s="869"/>
      <c r="FLG117" s="869"/>
      <c r="FLH117" s="869"/>
      <c r="FLI117" s="869"/>
      <c r="FLJ117" s="869"/>
      <c r="FLK117" s="869"/>
      <c r="FLL117" s="869"/>
      <c r="FLM117" s="869"/>
      <c r="FLN117" s="869"/>
      <c r="FLO117" s="869"/>
      <c r="FLP117" s="869"/>
      <c r="FLQ117" s="869"/>
      <c r="FLR117" s="869"/>
      <c r="FLS117" s="869"/>
      <c r="FLT117" s="869"/>
      <c r="FLU117" s="869"/>
      <c r="FLV117" s="869"/>
      <c r="FLW117" s="869"/>
      <c r="FLX117" s="869"/>
      <c r="FLY117" s="869"/>
      <c r="FLZ117" s="869"/>
      <c r="FMA117" s="869"/>
      <c r="FMB117" s="869"/>
      <c r="FMC117" s="869"/>
      <c r="FMD117" s="869"/>
      <c r="FME117" s="869"/>
      <c r="FMF117" s="869"/>
      <c r="FMG117" s="869"/>
      <c r="FMH117" s="869"/>
      <c r="FMI117" s="869"/>
      <c r="FMJ117" s="869"/>
      <c r="FMK117" s="869"/>
      <c r="FML117" s="869"/>
      <c r="FMM117" s="869"/>
      <c r="FMN117" s="869"/>
      <c r="FMO117" s="869"/>
      <c r="FMP117" s="869"/>
      <c r="FMQ117" s="869"/>
      <c r="FMR117" s="869"/>
      <c r="FMS117" s="869"/>
      <c r="FMT117" s="869"/>
      <c r="FMU117" s="869"/>
      <c r="FMV117" s="869"/>
      <c r="FMW117" s="869"/>
      <c r="FMX117" s="869"/>
      <c r="FMY117" s="869"/>
      <c r="FMZ117" s="869"/>
      <c r="FNA117" s="869"/>
      <c r="FNB117" s="869"/>
      <c r="FNC117" s="869"/>
      <c r="FND117" s="869"/>
      <c r="FNE117" s="869"/>
      <c r="FNF117" s="869"/>
      <c r="FNG117" s="869"/>
      <c r="FNH117" s="869"/>
      <c r="FNI117" s="869"/>
      <c r="FNJ117" s="869"/>
      <c r="FNK117" s="869"/>
      <c r="FNL117" s="869"/>
      <c r="FNM117" s="869"/>
      <c r="FNN117" s="869"/>
      <c r="FNO117" s="869"/>
      <c r="FNP117" s="869"/>
      <c r="FNQ117" s="869"/>
      <c r="FNR117" s="869"/>
      <c r="FNS117" s="869"/>
      <c r="FNT117" s="869"/>
      <c r="FNU117" s="869"/>
      <c r="FNV117" s="869"/>
      <c r="FNW117" s="869"/>
      <c r="FNX117" s="869"/>
      <c r="FNY117" s="869"/>
      <c r="FNZ117" s="869"/>
      <c r="FOA117" s="869"/>
      <c r="FOB117" s="869"/>
      <c r="FOC117" s="869"/>
      <c r="FOD117" s="869"/>
      <c r="FOE117" s="869"/>
      <c r="FOF117" s="869"/>
      <c r="FOG117" s="869"/>
      <c r="FOH117" s="869"/>
      <c r="FOI117" s="869"/>
      <c r="FOJ117" s="869"/>
      <c r="FOK117" s="869"/>
      <c r="FOL117" s="869"/>
      <c r="FOM117" s="869"/>
      <c r="FON117" s="869"/>
      <c r="FOO117" s="869"/>
      <c r="FOP117" s="869"/>
      <c r="FOQ117" s="869"/>
      <c r="FOR117" s="869"/>
      <c r="FOS117" s="869"/>
      <c r="FOT117" s="869"/>
      <c r="FOU117" s="869"/>
      <c r="FOV117" s="869"/>
      <c r="FOW117" s="869"/>
      <c r="FOX117" s="869"/>
      <c r="FOY117" s="869"/>
      <c r="FOZ117" s="869"/>
      <c r="FPA117" s="869"/>
      <c r="FPB117" s="869"/>
      <c r="FPC117" s="869"/>
      <c r="FPD117" s="869"/>
      <c r="FPE117" s="869"/>
      <c r="FPF117" s="869"/>
      <c r="FPG117" s="869"/>
      <c r="FPH117" s="869"/>
      <c r="FPI117" s="869"/>
      <c r="FPJ117" s="869"/>
      <c r="FPK117" s="869"/>
      <c r="FPL117" s="869"/>
      <c r="FPM117" s="869"/>
      <c r="FPN117" s="869"/>
      <c r="FPO117" s="869"/>
      <c r="FPP117" s="869"/>
      <c r="FPQ117" s="869"/>
      <c r="FPR117" s="869"/>
      <c r="FPS117" s="869"/>
      <c r="FPT117" s="869"/>
      <c r="FPU117" s="869"/>
      <c r="FPV117" s="869"/>
      <c r="FPW117" s="869"/>
      <c r="FPX117" s="869"/>
      <c r="FPY117" s="869"/>
      <c r="FPZ117" s="869"/>
      <c r="FQA117" s="869"/>
      <c r="FQB117" s="869"/>
      <c r="FQC117" s="869"/>
      <c r="FQD117" s="869"/>
      <c r="FQE117" s="869"/>
      <c r="FQF117" s="869"/>
      <c r="FQG117" s="869"/>
      <c r="FQH117" s="869"/>
      <c r="FQI117" s="869"/>
      <c r="FQJ117" s="869"/>
      <c r="FQK117" s="869"/>
      <c r="FQL117" s="869"/>
      <c r="FQM117" s="869"/>
      <c r="FQN117" s="869"/>
      <c r="FQO117" s="869"/>
      <c r="FQP117" s="869"/>
      <c r="FQQ117" s="869"/>
      <c r="FQR117" s="869"/>
      <c r="FQS117" s="869"/>
      <c r="FQT117" s="869"/>
      <c r="FQU117" s="869"/>
      <c r="FQV117" s="869"/>
      <c r="FQW117" s="869"/>
      <c r="FQX117" s="869"/>
      <c r="FQY117" s="869"/>
      <c r="FQZ117" s="869"/>
      <c r="FRA117" s="869"/>
      <c r="FRB117" s="869"/>
      <c r="FRC117" s="869"/>
      <c r="FRD117" s="869"/>
      <c r="FRE117" s="869"/>
      <c r="FRF117" s="869"/>
      <c r="FRG117" s="869"/>
      <c r="FRH117" s="869"/>
      <c r="FRI117" s="869"/>
      <c r="FRJ117" s="869"/>
      <c r="FRK117" s="869"/>
      <c r="FRL117" s="869"/>
      <c r="FRM117" s="869"/>
      <c r="FRN117" s="869"/>
      <c r="FRO117" s="869"/>
      <c r="FRP117" s="869"/>
      <c r="FRQ117" s="869"/>
      <c r="FRR117" s="869"/>
      <c r="FRS117" s="869"/>
      <c r="FRT117" s="869"/>
      <c r="FRU117" s="869"/>
      <c r="FRV117" s="869"/>
      <c r="FRW117" s="869"/>
      <c r="FRX117" s="869"/>
      <c r="FRY117" s="869"/>
      <c r="FRZ117" s="869"/>
      <c r="FSA117" s="869"/>
      <c r="FSB117" s="869"/>
      <c r="FSC117" s="869"/>
      <c r="FSD117" s="869"/>
      <c r="FSE117" s="869"/>
      <c r="FSF117" s="869"/>
      <c r="FSG117" s="869"/>
      <c r="FSH117" s="869"/>
      <c r="FSI117" s="869"/>
      <c r="FSJ117" s="869"/>
      <c r="FSK117" s="869"/>
      <c r="FSL117" s="869"/>
      <c r="FSM117" s="869"/>
      <c r="FSN117" s="869"/>
      <c r="FSO117" s="869"/>
      <c r="FSP117" s="869"/>
      <c r="FSQ117" s="869"/>
      <c r="FSR117" s="869"/>
      <c r="FSS117" s="869"/>
      <c r="FST117" s="869"/>
      <c r="FSU117" s="869"/>
      <c r="FSV117" s="869"/>
      <c r="FSW117" s="869"/>
      <c r="FSX117" s="869"/>
      <c r="FSY117" s="869"/>
      <c r="FSZ117" s="869"/>
      <c r="FTA117" s="869"/>
      <c r="FTB117" s="869"/>
      <c r="FTC117" s="869"/>
      <c r="FTD117" s="869"/>
      <c r="FTE117" s="869"/>
      <c r="FTF117" s="869"/>
      <c r="FTG117" s="869"/>
      <c r="FTH117" s="869"/>
      <c r="FTI117" s="869"/>
      <c r="FTJ117" s="869"/>
      <c r="FTK117" s="869"/>
      <c r="FTL117" s="869"/>
      <c r="FTM117" s="869"/>
      <c r="FTN117" s="869"/>
      <c r="FTO117" s="869"/>
      <c r="FTP117" s="869"/>
      <c r="FTQ117" s="869"/>
      <c r="FTR117" s="869"/>
      <c r="FTS117" s="869"/>
      <c r="FTT117" s="869"/>
      <c r="FTU117" s="869"/>
      <c r="FTV117" s="869"/>
      <c r="FTW117" s="869"/>
      <c r="FTX117" s="869"/>
      <c r="FTY117" s="869"/>
      <c r="FTZ117" s="869"/>
      <c r="FUA117" s="869"/>
      <c r="FUB117" s="869"/>
      <c r="FUC117" s="869"/>
      <c r="FUD117" s="869"/>
      <c r="FUE117" s="869"/>
      <c r="FUF117" s="869"/>
      <c r="FUG117" s="869"/>
      <c r="FUH117" s="869"/>
      <c r="FUI117" s="869"/>
      <c r="FUJ117" s="869"/>
      <c r="FUK117" s="869"/>
      <c r="FUL117" s="869"/>
      <c r="FUM117" s="869"/>
      <c r="FUN117" s="869"/>
      <c r="FUO117" s="869"/>
      <c r="FUP117" s="869"/>
      <c r="FUQ117" s="869"/>
      <c r="FUR117" s="869"/>
      <c r="FUS117" s="869"/>
      <c r="FUT117" s="869"/>
      <c r="FUU117" s="869"/>
      <c r="FUV117" s="869"/>
      <c r="FUW117" s="869"/>
      <c r="FUX117" s="869"/>
      <c r="FUY117" s="869"/>
      <c r="FUZ117" s="869"/>
      <c r="FVA117" s="869"/>
      <c r="FVB117" s="869"/>
      <c r="FVC117" s="869"/>
      <c r="FVD117" s="869"/>
      <c r="FVE117" s="869"/>
      <c r="FVF117" s="869"/>
      <c r="FVG117" s="869"/>
      <c r="FVH117" s="869"/>
      <c r="FVI117" s="869"/>
      <c r="FVJ117" s="869"/>
      <c r="FVK117" s="869"/>
      <c r="FVL117" s="869"/>
      <c r="FVM117" s="869"/>
      <c r="FVN117" s="869"/>
      <c r="FVO117" s="869"/>
      <c r="FVP117" s="869"/>
      <c r="FVQ117" s="869"/>
      <c r="FVR117" s="869"/>
      <c r="FVS117" s="869"/>
      <c r="FVT117" s="869"/>
      <c r="FVU117" s="869"/>
      <c r="FVV117" s="869"/>
      <c r="FVW117" s="869"/>
      <c r="FVX117" s="869"/>
      <c r="FVY117" s="869"/>
      <c r="FVZ117" s="869"/>
      <c r="FWA117" s="869"/>
      <c r="FWB117" s="869"/>
      <c r="FWC117" s="869"/>
      <c r="FWD117" s="869"/>
      <c r="FWE117" s="869"/>
      <c r="FWF117" s="869"/>
      <c r="FWG117" s="869"/>
      <c r="FWH117" s="869"/>
      <c r="FWI117" s="869"/>
      <c r="FWJ117" s="869"/>
      <c r="FWK117" s="869"/>
      <c r="FWL117" s="869"/>
      <c r="FWM117" s="869"/>
      <c r="FWN117" s="869"/>
      <c r="FWO117" s="869"/>
      <c r="FWP117" s="869"/>
      <c r="FWQ117" s="869"/>
      <c r="FWR117" s="869"/>
      <c r="FWS117" s="869"/>
      <c r="FWT117" s="869"/>
      <c r="FWU117" s="869"/>
      <c r="FWV117" s="869"/>
      <c r="FWW117" s="869"/>
      <c r="FWX117" s="869"/>
      <c r="FWY117" s="869"/>
      <c r="FWZ117" s="869"/>
      <c r="FXA117" s="869"/>
      <c r="FXB117" s="869"/>
      <c r="FXC117" s="869"/>
      <c r="FXD117" s="869"/>
      <c r="FXE117" s="869"/>
      <c r="FXF117" s="869"/>
      <c r="FXG117" s="869"/>
      <c r="FXH117" s="869"/>
      <c r="FXI117" s="869"/>
      <c r="FXJ117" s="869"/>
      <c r="FXK117" s="869"/>
      <c r="FXL117" s="869"/>
      <c r="FXM117" s="869"/>
      <c r="FXN117" s="869"/>
      <c r="FXO117" s="869"/>
      <c r="FXP117" s="869"/>
      <c r="FXQ117" s="869"/>
      <c r="FXR117" s="869"/>
      <c r="FXS117" s="869"/>
      <c r="FXT117" s="869"/>
      <c r="FXU117" s="869"/>
      <c r="FXV117" s="869"/>
      <c r="FXW117" s="869"/>
      <c r="FXX117" s="869"/>
      <c r="FXY117" s="869"/>
      <c r="FXZ117" s="869"/>
      <c r="FYA117" s="869"/>
      <c r="FYB117" s="869"/>
      <c r="FYC117" s="869"/>
      <c r="FYD117" s="869"/>
      <c r="FYE117" s="869"/>
      <c r="FYF117" s="869"/>
      <c r="FYG117" s="869"/>
      <c r="FYH117" s="869"/>
      <c r="FYI117" s="869"/>
      <c r="FYJ117" s="869"/>
      <c r="FYK117" s="869"/>
      <c r="FYL117" s="869"/>
      <c r="FYM117" s="869"/>
      <c r="FYN117" s="869"/>
      <c r="FYO117" s="869"/>
      <c r="FYP117" s="869"/>
      <c r="FYQ117" s="869"/>
      <c r="FYR117" s="869"/>
      <c r="FYS117" s="869"/>
      <c r="FYT117" s="869"/>
      <c r="FYU117" s="869"/>
      <c r="FYV117" s="869"/>
      <c r="FYW117" s="869"/>
      <c r="FYX117" s="869"/>
      <c r="FYY117" s="869"/>
      <c r="FYZ117" s="869"/>
      <c r="FZA117" s="869"/>
      <c r="FZB117" s="869"/>
      <c r="FZC117" s="869"/>
      <c r="FZD117" s="869"/>
      <c r="FZE117" s="869"/>
      <c r="FZF117" s="869"/>
      <c r="FZG117" s="869"/>
      <c r="FZH117" s="869"/>
      <c r="FZI117" s="869"/>
      <c r="FZJ117" s="869"/>
      <c r="FZK117" s="869"/>
      <c r="FZL117" s="869"/>
      <c r="FZM117" s="869"/>
      <c r="FZN117" s="869"/>
      <c r="FZO117" s="869"/>
      <c r="FZP117" s="869"/>
      <c r="FZQ117" s="869"/>
      <c r="FZR117" s="869"/>
      <c r="FZS117" s="869"/>
      <c r="FZT117" s="869"/>
      <c r="FZU117" s="869"/>
      <c r="FZV117" s="869"/>
      <c r="FZW117" s="869"/>
      <c r="FZX117" s="869"/>
      <c r="FZY117" s="869"/>
      <c r="FZZ117" s="869"/>
      <c r="GAA117" s="869"/>
      <c r="GAB117" s="869"/>
      <c r="GAC117" s="869"/>
      <c r="GAD117" s="869"/>
      <c r="GAE117" s="869"/>
      <c r="GAF117" s="869"/>
      <c r="GAG117" s="869"/>
      <c r="GAH117" s="869"/>
      <c r="GAI117" s="869"/>
      <c r="GAJ117" s="869"/>
      <c r="GAK117" s="869"/>
      <c r="GAL117" s="869"/>
      <c r="GAM117" s="869"/>
      <c r="GAN117" s="869"/>
      <c r="GAO117" s="869"/>
      <c r="GAP117" s="869"/>
      <c r="GAQ117" s="869"/>
      <c r="GAR117" s="869"/>
      <c r="GAS117" s="869"/>
      <c r="GAT117" s="869"/>
      <c r="GAU117" s="869"/>
      <c r="GAV117" s="869"/>
      <c r="GAW117" s="869"/>
      <c r="GAX117" s="869"/>
      <c r="GAY117" s="869"/>
      <c r="GAZ117" s="869"/>
      <c r="GBA117" s="869"/>
      <c r="GBB117" s="869"/>
      <c r="GBC117" s="869"/>
      <c r="GBD117" s="869"/>
      <c r="GBE117" s="869"/>
      <c r="GBF117" s="869"/>
      <c r="GBG117" s="869"/>
      <c r="GBH117" s="869"/>
      <c r="GBI117" s="869"/>
      <c r="GBJ117" s="869"/>
      <c r="GBK117" s="869"/>
      <c r="GBL117" s="869"/>
      <c r="GBM117" s="869"/>
      <c r="GBN117" s="869"/>
      <c r="GBO117" s="869"/>
      <c r="GBP117" s="869"/>
      <c r="GBQ117" s="869"/>
      <c r="GBR117" s="869"/>
      <c r="GBS117" s="869"/>
      <c r="GBT117" s="869"/>
      <c r="GBU117" s="869"/>
      <c r="GBV117" s="869"/>
      <c r="GBW117" s="869"/>
      <c r="GBX117" s="869"/>
      <c r="GBY117" s="869"/>
      <c r="GBZ117" s="869"/>
      <c r="GCA117" s="869"/>
      <c r="GCB117" s="869"/>
      <c r="GCC117" s="869"/>
      <c r="GCD117" s="869"/>
      <c r="GCE117" s="869"/>
      <c r="GCF117" s="869"/>
      <c r="GCG117" s="869"/>
      <c r="GCH117" s="869"/>
      <c r="GCI117" s="869"/>
      <c r="GCJ117" s="869"/>
      <c r="GCK117" s="869"/>
      <c r="GCL117" s="869"/>
      <c r="GCM117" s="869"/>
      <c r="GCN117" s="869"/>
      <c r="GCO117" s="869"/>
      <c r="GCP117" s="869"/>
      <c r="GCQ117" s="869"/>
      <c r="GCR117" s="869"/>
      <c r="GCS117" s="869"/>
      <c r="GCT117" s="869"/>
      <c r="GCU117" s="869"/>
      <c r="GCV117" s="869"/>
      <c r="GCW117" s="869"/>
      <c r="GCX117" s="869"/>
      <c r="GCY117" s="869"/>
      <c r="GCZ117" s="869"/>
      <c r="GDA117" s="869"/>
      <c r="GDB117" s="869"/>
      <c r="GDC117" s="869"/>
      <c r="GDD117" s="869"/>
      <c r="GDE117" s="869"/>
      <c r="GDF117" s="869"/>
      <c r="GDG117" s="869"/>
      <c r="GDH117" s="869"/>
      <c r="GDI117" s="869"/>
      <c r="GDJ117" s="869"/>
      <c r="GDK117" s="869"/>
      <c r="GDL117" s="869"/>
      <c r="GDM117" s="869"/>
      <c r="GDN117" s="869"/>
      <c r="GDO117" s="869"/>
      <c r="GDP117" s="869"/>
      <c r="GDQ117" s="869"/>
      <c r="GDR117" s="869"/>
      <c r="GDS117" s="869"/>
      <c r="GDT117" s="869"/>
      <c r="GDU117" s="869"/>
      <c r="GDV117" s="869"/>
      <c r="GDW117" s="869"/>
      <c r="GDX117" s="869"/>
      <c r="GDY117" s="869"/>
      <c r="GDZ117" s="869"/>
      <c r="GEA117" s="869"/>
      <c r="GEB117" s="869"/>
      <c r="GEC117" s="869"/>
      <c r="GED117" s="869"/>
      <c r="GEE117" s="869"/>
      <c r="GEF117" s="869"/>
      <c r="GEG117" s="869"/>
      <c r="GEH117" s="869"/>
      <c r="GEI117" s="869"/>
      <c r="GEJ117" s="869"/>
      <c r="GEK117" s="869"/>
      <c r="GEL117" s="869"/>
      <c r="GEM117" s="869"/>
      <c r="GEN117" s="869"/>
      <c r="GEO117" s="869"/>
      <c r="GEP117" s="869"/>
      <c r="GEQ117" s="869"/>
      <c r="GER117" s="869"/>
      <c r="GES117" s="869"/>
      <c r="GET117" s="869"/>
      <c r="GEU117" s="869"/>
      <c r="GEV117" s="869"/>
      <c r="GEW117" s="869"/>
      <c r="GEX117" s="869"/>
      <c r="GEY117" s="869"/>
      <c r="GEZ117" s="869"/>
      <c r="GFA117" s="869"/>
      <c r="GFB117" s="869"/>
      <c r="GFC117" s="869"/>
      <c r="GFD117" s="869"/>
      <c r="GFE117" s="869"/>
      <c r="GFF117" s="869"/>
      <c r="GFG117" s="869"/>
      <c r="GFH117" s="869"/>
      <c r="GFI117" s="869"/>
      <c r="GFJ117" s="869"/>
      <c r="GFK117" s="869"/>
      <c r="GFL117" s="869"/>
      <c r="GFM117" s="869"/>
      <c r="GFN117" s="869"/>
      <c r="GFO117" s="869"/>
      <c r="GFP117" s="869"/>
      <c r="GFQ117" s="869"/>
      <c r="GFR117" s="869"/>
      <c r="GFS117" s="869"/>
      <c r="GFT117" s="869"/>
      <c r="GFU117" s="869"/>
      <c r="GFV117" s="869"/>
      <c r="GFW117" s="869"/>
      <c r="GFX117" s="869"/>
      <c r="GFY117" s="869"/>
      <c r="GFZ117" s="869"/>
      <c r="GGA117" s="869"/>
      <c r="GGB117" s="869"/>
      <c r="GGC117" s="869"/>
      <c r="GGD117" s="869"/>
      <c r="GGE117" s="869"/>
      <c r="GGF117" s="869"/>
      <c r="GGG117" s="869"/>
      <c r="GGH117" s="869"/>
      <c r="GGI117" s="869"/>
      <c r="GGJ117" s="869"/>
      <c r="GGK117" s="869"/>
      <c r="GGL117" s="869"/>
      <c r="GGM117" s="869"/>
      <c r="GGN117" s="869"/>
      <c r="GGO117" s="869"/>
      <c r="GGP117" s="869"/>
      <c r="GGQ117" s="869"/>
      <c r="GGR117" s="869"/>
      <c r="GGS117" s="869"/>
      <c r="GGT117" s="869"/>
      <c r="GGU117" s="869"/>
      <c r="GGV117" s="869"/>
      <c r="GGW117" s="869"/>
      <c r="GGX117" s="869"/>
      <c r="GGY117" s="869"/>
      <c r="GGZ117" s="869"/>
      <c r="GHA117" s="869"/>
      <c r="GHB117" s="869"/>
      <c r="GHC117" s="869"/>
      <c r="GHD117" s="869"/>
      <c r="GHE117" s="869"/>
      <c r="GHF117" s="869"/>
      <c r="GHG117" s="869"/>
      <c r="GHH117" s="869"/>
      <c r="GHI117" s="869"/>
      <c r="GHJ117" s="869"/>
      <c r="GHK117" s="869"/>
      <c r="GHL117" s="869"/>
      <c r="GHM117" s="869"/>
      <c r="GHN117" s="869"/>
      <c r="GHO117" s="869"/>
      <c r="GHP117" s="869"/>
      <c r="GHQ117" s="869"/>
      <c r="GHR117" s="869"/>
      <c r="GHS117" s="869"/>
      <c r="GHT117" s="869"/>
      <c r="GHU117" s="869"/>
      <c r="GHV117" s="869"/>
      <c r="GHW117" s="869"/>
      <c r="GHX117" s="869"/>
      <c r="GHY117" s="869"/>
      <c r="GHZ117" s="869"/>
      <c r="GIA117" s="869"/>
      <c r="GIB117" s="869"/>
      <c r="GIC117" s="869"/>
      <c r="GID117" s="869"/>
      <c r="GIE117" s="869"/>
      <c r="GIF117" s="869"/>
      <c r="GIG117" s="869"/>
      <c r="GIH117" s="869"/>
      <c r="GII117" s="869"/>
      <c r="GIJ117" s="869"/>
      <c r="GIK117" s="869"/>
      <c r="GIL117" s="869"/>
      <c r="GIM117" s="869"/>
      <c r="GIN117" s="869"/>
      <c r="GIO117" s="869"/>
      <c r="GIP117" s="869"/>
      <c r="GIQ117" s="869"/>
      <c r="GIR117" s="869"/>
      <c r="GIS117" s="869"/>
      <c r="GIT117" s="869"/>
      <c r="GIU117" s="869"/>
      <c r="GIV117" s="869"/>
      <c r="GIW117" s="869"/>
      <c r="GIX117" s="869"/>
      <c r="GIY117" s="869"/>
      <c r="GIZ117" s="869"/>
      <c r="GJA117" s="869"/>
      <c r="GJB117" s="869"/>
      <c r="GJC117" s="869"/>
      <c r="GJD117" s="869"/>
      <c r="GJE117" s="869"/>
      <c r="GJF117" s="869"/>
      <c r="GJG117" s="869"/>
      <c r="GJH117" s="869"/>
      <c r="GJI117" s="869"/>
      <c r="GJJ117" s="869"/>
      <c r="GJK117" s="869"/>
      <c r="GJL117" s="869"/>
      <c r="GJM117" s="869"/>
      <c r="GJN117" s="869"/>
      <c r="GJO117" s="869"/>
      <c r="GJP117" s="869"/>
      <c r="GJQ117" s="869"/>
      <c r="GJR117" s="869"/>
      <c r="GJS117" s="869"/>
      <c r="GJT117" s="869"/>
      <c r="GJU117" s="869"/>
      <c r="GJV117" s="869"/>
      <c r="GJW117" s="869"/>
      <c r="GJX117" s="869"/>
      <c r="GJY117" s="869"/>
      <c r="GJZ117" s="869"/>
      <c r="GKA117" s="869"/>
      <c r="GKB117" s="869"/>
      <c r="GKC117" s="869"/>
      <c r="GKD117" s="869"/>
      <c r="GKE117" s="869"/>
      <c r="GKF117" s="869"/>
      <c r="GKG117" s="869"/>
      <c r="GKH117" s="869"/>
      <c r="GKI117" s="869"/>
      <c r="GKJ117" s="869"/>
      <c r="GKK117" s="869"/>
      <c r="GKL117" s="869"/>
      <c r="GKM117" s="869"/>
      <c r="GKN117" s="869"/>
      <c r="GKO117" s="869"/>
      <c r="GKP117" s="869"/>
      <c r="GKQ117" s="869"/>
      <c r="GKR117" s="869"/>
      <c r="GKS117" s="869"/>
      <c r="GKT117" s="869"/>
      <c r="GKU117" s="869"/>
      <c r="GKV117" s="869"/>
      <c r="GKW117" s="869"/>
      <c r="GKX117" s="869"/>
      <c r="GKY117" s="869"/>
      <c r="GKZ117" s="869"/>
      <c r="GLA117" s="869"/>
      <c r="GLB117" s="869"/>
      <c r="GLC117" s="869"/>
      <c r="GLD117" s="869"/>
      <c r="GLE117" s="869"/>
      <c r="GLF117" s="869"/>
      <c r="GLG117" s="869"/>
      <c r="GLH117" s="869"/>
      <c r="GLI117" s="869"/>
      <c r="GLJ117" s="869"/>
      <c r="GLK117" s="869"/>
      <c r="GLL117" s="869"/>
      <c r="GLM117" s="869"/>
      <c r="GLN117" s="869"/>
      <c r="GLO117" s="869"/>
      <c r="GLP117" s="869"/>
      <c r="GLQ117" s="869"/>
      <c r="GLR117" s="869"/>
      <c r="GLS117" s="869"/>
      <c r="GLT117" s="869"/>
      <c r="GLU117" s="869"/>
      <c r="GLV117" s="869"/>
      <c r="GLW117" s="869"/>
      <c r="GLX117" s="869"/>
      <c r="GLY117" s="869"/>
      <c r="GLZ117" s="869"/>
      <c r="GMA117" s="869"/>
      <c r="GMB117" s="869"/>
      <c r="GMC117" s="869"/>
      <c r="GMD117" s="869"/>
      <c r="GME117" s="869"/>
      <c r="GMF117" s="869"/>
      <c r="GMG117" s="869"/>
      <c r="GMH117" s="869"/>
      <c r="GMI117" s="869"/>
      <c r="GMJ117" s="869"/>
      <c r="GMK117" s="869"/>
      <c r="GML117" s="869"/>
      <c r="GMM117" s="869"/>
      <c r="GMN117" s="869"/>
      <c r="GMO117" s="869"/>
      <c r="GMP117" s="869"/>
      <c r="GMQ117" s="869"/>
      <c r="GMR117" s="869"/>
      <c r="GMS117" s="869"/>
      <c r="GMT117" s="869"/>
      <c r="GMU117" s="869"/>
      <c r="GMV117" s="869"/>
      <c r="GMW117" s="869"/>
      <c r="GMX117" s="869"/>
      <c r="GMY117" s="869"/>
      <c r="GMZ117" s="869"/>
      <c r="GNA117" s="869"/>
      <c r="GNB117" s="869"/>
      <c r="GNC117" s="869"/>
      <c r="GND117" s="869"/>
      <c r="GNE117" s="869"/>
      <c r="GNF117" s="869"/>
      <c r="GNG117" s="869"/>
      <c r="GNH117" s="869"/>
      <c r="GNI117" s="869"/>
      <c r="GNJ117" s="869"/>
      <c r="GNK117" s="869"/>
      <c r="GNL117" s="869"/>
      <c r="GNM117" s="869"/>
      <c r="GNN117" s="869"/>
      <c r="GNO117" s="869"/>
      <c r="GNP117" s="869"/>
      <c r="GNQ117" s="869"/>
      <c r="GNR117" s="869"/>
      <c r="GNS117" s="869"/>
      <c r="GNT117" s="869"/>
      <c r="GNU117" s="869"/>
      <c r="GNV117" s="869"/>
      <c r="GNW117" s="869"/>
      <c r="GNX117" s="869"/>
      <c r="GNY117" s="869"/>
      <c r="GNZ117" s="869"/>
      <c r="GOA117" s="869"/>
      <c r="GOB117" s="869"/>
      <c r="GOC117" s="869"/>
      <c r="GOD117" s="869"/>
      <c r="GOE117" s="869"/>
      <c r="GOF117" s="869"/>
      <c r="GOG117" s="869"/>
      <c r="GOH117" s="869"/>
      <c r="GOI117" s="869"/>
      <c r="GOJ117" s="869"/>
      <c r="GOK117" s="869"/>
      <c r="GOL117" s="869"/>
      <c r="GOM117" s="869"/>
      <c r="GON117" s="869"/>
      <c r="GOO117" s="869"/>
      <c r="GOP117" s="869"/>
      <c r="GOQ117" s="869"/>
      <c r="GOR117" s="869"/>
      <c r="GOS117" s="869"/>
      <c r="GOT117" s="869"/>
      <c r="GOU117" s="869"/>
      <c r="GOV117" s="869"/>
      <c r="GOW117" s="869"/>
      <c r="GOX117" s="869"/>
      <c r="GOY117" s="869"/>
      <c r="GOZ117" s="869"/>
      <c r="GPA117" s="869"/>
      <c r="GPB117" s="869"/>
      <c r="GPC117" s="869"/>
      <c r="GPD117" s="869"/>
      <c r="GPE117" s="869"/>
      <c r="GPF117" s="869"/>
      <c r="GPG117" s="869"/>
      <c r="GPH117" s="869"/>
      <c r="GPI117" s="869"/>
      <c r="GPJ117" s="869"/>
      <c r="GPK117" s="869"/>
      <c r="GPL117" s="869"/>
      <c r="GPM117" s="869"/>
      <c r="GPN117" s="869"/>
      <c r="GPO117" s="869"/>
      <c r="GPP117" s="869"/>
      <c r="GPQ117" s="869"/>
      <c r="GPR117" s="869"/>
      <c r="GPS117" s="869"/>
      <c r="GPT117" s="869"/>
      <c r="GPU117" s="869"/>
      <c r="GPV117" s="869"/>
      <c r="GPW117" s="869"/>
      <c r="GPX117" s="869"/>
      <c r="GPY117" s="869"/>
      <c r="GPZ117" s="869"/>
      <c r="GQA117" s="869"/>
      <c r="GQB117" s="869"/>
      <c r="GQC117" s="869"/>
      <c r="GQD117" s="869"/>
      <c r="GQE117" s="869"/>
      <c r="GQF117" s="869"/>
      <c r="GQG117" s="869"/>
      <c r="GQH117" s="869"/>
      <c r="GQI117" s="869"/>
      <c r="GQJ117" s="869"/>
      <c r="GQK117" s="869"/>
      <c r="GQL117" s="869"/>
      <c r="GQM117" s="869"/>
      <c r="GQN117" s="869"/>
      <c r="GQO117" s="869"/>
      <c r="GQP117" s="869"/>
      <c r="GQQ117" s="869"/>
      <c r="GQR117" s="869"/>
      <c r="GQS117" s="869"/>
      <c r="GQT117" s="869"/>
      <c r="GQU117" s="869"/>
      <c r="GQV117" s="869"/>
      <c r="GQW117" s="869"/>
      <c r="GQX117" s="869"/>
      <c r="GQY117" s="869"/>
      <c r="GQZ117" s="869"/>
      <c r="GRA117" s="869"/>
      <c r="GRB117" s="869"/>
      <c r="GRC117" s="869"/>
      <c r="GRD117" s="869"/>
      <c r="GRE117" s="869"/>
      <c r="GRF117" s="869"/>
      <c r="GRG117" s="869"/>
      <c r="GRH117" s="869"/>
      <c r="GRI117" s="869"/>
      <c r="GRJ117" s="869"/>
      <c r="GRK117" s="869"/>
      <c r="GRL117" s="869"/>
      <c r="GRM117" s="869"/>
      <c r="GRN117" s="869"/>
      <c r="GRO117" s="869"/>
      <c r="GRP117" s="869"/>
      <c r="GRQ117" s="869"/>
      <c r="GRR117" s="869"/>
      <c r="GRS117" s="869"/>
      <c r="GRT117" s="869"/>
      <c r="GRU117" s="869"/>
      <c r="GRV117" s="869"/>
      <c r="GRW117" s="869"/>
      <c r="GRX117" s="869"/>
      <c r="GRY117" s="869"/>
      <c r="GRZ117" s="869"/>
      <c r="GSA117" s="869"/>
      <c r="GSB117" s="869"/>
      <c r="GSC117" s="869"/>
      <c r="GSD117" s="869"/>
      <c r="GSE117" s="869"/>
      <c r="GSF117" s="869"/>
      <c r="GSG117" s="869"/>
      <c r="GSH117" s="869"/>
      <c r="GSI117" s="869"/>
      <c r="GSJ117" s="869"/>
      <c r="GSK117" s="869"/>
      <c r="GSL117" s="869"/>
      <c r="GSM117" s="869"/>
      <c r="GSN117" s="869"/>
      <c r="GSO117" s="869"/>
      <c r="GSP117" s="869"/>
      <c r="GSQ117" s="869"/>
      <c r="GSR117" s="869"/>
      <c r="GSS117" s="869"/>
      <c r="GST117" s="869"/>
      <c r="GSU117" s="869"/>
      <c r="GSV117" s="869"/>
      <c r="GSW117" s="869"/>
      <c r="GSX117" s="869"/>
      <c r="GSY117" s="869"/>
      <c r="GSZ117" s="869"/>
      <c r="GTA117" s="869"/>
      <c r="GTB117" s="869"/>
      <c r="GTC117" s="869"/>
      <c r="GTD117" s="869"/>
      <c r="GTE117" s="869"/>
      <c r="GTF117" s="869"/>
      <c r="GTG117" s="869"/>
      <c r="GTH117" s="869"/>
      <c r="GTI117" s="869"/>
      <c r="GTJ117" s="869"/>
      <c r="GTK117" s="869"/>
      <c r="GTL117" s="869"/>
      <c r="GTM117" s="869"/>
      <c r="GTN117" s="869"/>
      <c r="GTO117" s="869"/>
      <c r="GTP117" s="869"/>
      <c r="GTQ117" s="869"/>
      <c r="GTR117" s="869"/>
      <c r="GTS117" s="869"/>
      <c r="GTT117" s="869"/>
      <c r="GTU117" s="869"/>
      <c r="GTV117" s="869"/>
      <c r="GTW117" s="869"/>
      <c r="GTX117" s="869"/>
      <c r="GTY117" s="869"/>
      <c r="GTZ117" s="869"/>
      <c r="GUA117" s="869"/>
      <c r="GUB117" s="869"/>
      <c r="GUC117" s="869"/>
      <c r="GUD117" s="869"/>
      <c r="GUE117" s="869"/>
      <c r="GUF117" s="869"/>
      <c r="GUG117" s="869"/>
      <c r="GUH117" s="869"/>
      <c r="GUI117" s="869"/>
      <c r="GUJ117" s="869"/>
      <c r="GUK117" s="869"/>
      <c r="GUL117" s="869"/>
      <c r="GUM117" s="869"/>
      <c r="GUN117" s="869"/>
      <c r="GUO117" s="869"/>
      <c r="GUP117" s="869"/>
      <c r="GUQ117" s="869"/>
      <c r="GUR117" s="869"/>
      <c r="GUS117" s="869"/>
      <c r="GUT117" s="869"/>
      <c r="GUU117" s="869"/>
      <c r="GUV117" s="869"/>
      <c r="GUW117" s="869"/>
      <c r="GUX117" s="869"/>
      <c r="GUY117" s="869"/>
      <c r="GUZ117" s="869"/>
      <c r="GVA117" s="869"/>
      <c r="GVB117" s="869"/>
      <c r="GVC117" s="869"/>
      <c r="GVD117" s="869"/>
      <c r="GVE117" s="869"/>
      <c r="GVF117" s="869"/>
      <c r="GVG117" s="869"/>
      <c r="GVH117" s="869"/>
      <c r="GVI117" s="869"/>
      <c r="GVJ117" s="869"/>
      <c r="GVK117" s="869"/>
      <c r="GVL117" s="869"/>
      <c r="GVM117" s="869"/>
      <c r="GVN117" s="869"/>
      <c r="GVO117" s="869"/>
      <c r="GVP117" s="869"/>
      <c r="GVQ117" s="869"/>
      <c r="GVR117" s="869"/>
      <c r="GVS117" s="869"/>
      <c r="GVT117" s="869"/>
      <c r="GVU117" s="869"/>
      <c r="GVV117" s="869"/>
      <c r="GVW117" s="869"/>
      <c r="GVX117" s="869"/>
      <c r="GVY117" s="869"/>
      <c r="GVZ117" s="869"/>
      <c r="GWA117" s="869"/>
      <c r="GWB117" s="869"/>
      <c r="GWC117" s="869"/>
      <c r="GWD117" s="869"/>
      <c r="GWE117" s="869"/>
      <c r="GWF117" s="869"/>
      <c r="GWG117" s="869"/>
      <c r="GWH117" s="869"/>
      <c r="GWI117" s="869"/>
      <c r="GWJ117" s="869"/>
      <c r="GWK117" s="869"/>
      <c r="GWL117" s="869"/>
      <c r="GWM117" s="869"/>
      <c r="GWN117" s="869"/>
      <c r="GWO117" s="869"/>
      <c r="GWP117" s="869"/>
      <c r="GWQ117" s="869"/>
      <c r="GWR117" s="869"/>
      <c r="GWS117" s="869"/>
      <c r="GWT117" s="869"/>
      <c r="GWU117" s="869"/>
      <c r="GWV117" s="869"/>
      <c r="GWW117" s="869"/>
      <c r="GWX117" s="869"/>
      <c r="GWY117" s="869"/>
      <c r="GWZ117" s="869"/>
      <c r="GXA117" s="869"/>
      <c r="GXB117" s="869"/>
      <c r="GXC117" s="869"/>
      <c r="GXD117" s="869"/>
      <c r="GXE117" s="869"/>
      <c r="GXF117" s="869"/>
      <c r="GXG117" s="869"/>
      <c r="GXH117" s="869"/>
      <c r="GXI117" s="869"/>
      <c r="GXJ117" s="869"/>
      <c r="GXK117" s="869"/>
      <c r="GXL117" s="869"/>
      <c r="GXM117" s="869"/>
      <c r="GXN117" s="869"/>
      <c r="GXO117" s="869"/>
      <c r="GXP117" s="869"/>
      <c r="GXQ117" s="869"/>
      <c r="GXR117" s="869"/>
      <c r="GXS117" s="869"/>
      <c r="GXT117" s="869"/>
      <c r="GXU117" s="869"/>
      <c r="GXV117" s="869"/>
      <c r="GXW117" s="869"/>
      <c r="GXX117" s="869"/>
      <c r="GXY117" s="869"/>
      <c r="GXZ117" s="869"/>
      <c r="GYA117" s="869"/>
      <c r="GYB117" s="869"/>
      <c r="GYC117" s="869"/>
      <c r="GYD117" s="869"/>
      <c r="GYE117" s="869"/>
      <c r="GYF117" s="869"/>
      <c r="GYG117" s="869"/>
      <c r="GYH117" s="869"/>
      <c r="GYI117" s="869"/>
      <c r="GYJ117" s="869"/>
      <c r="GYK117" s="869"/>
      <c r="GYL117" s="869"/>
      <c r="GYM117" s="869"/>
      <c r="GYN117" s="869"/>
      <c r="GYO117" s="869"/>
      <c r="GYP117" s="869"/>
      <c r="GYQ117" s="869"/>
      <c r="GYR117" s="869"/>
      <c r="GYS117" s="869"/>
      <c r="GYT117" s="869"/>
      <c r="GYU117" s="869"/>
      <c r="GYV117" s="869"/>
      <c r="GYW117" s="869"/>
      <c r="GYX117" s="869"/>
      <c r="GYY117" s="869"/>
      <c r="GYZ117" s="869"/>
      <c r="GZA117" s="869"/>
      <c r="GZB117" s="869"/>
      <c r="GZC117" s="869"/>
      <c r="GZD117" s="869"/>
      <c r="GZE117" s="869"/>
      <c r="GZF117" s="869"/>
      <c r="GZG117" s="869"/>
      <c r="GZH117" s="869"/>
      <c r="GZI117" s="869"/>
      <c r="GZJ117" s="869"/>
      <c r="GZK117" s="869"/>
      <c r="GZL117" s="869"/>
      <c r="GZM117" s="869"/>
      <c r="GZN117" s="869"/>
      <c r="GZO117" s="869"/>
      <c r="GZP117" s="869"/>
      <c r="GZQ117" s="869"/>
      <c r="GZR117" s="869"/>
      <c r="GZS117" s="869"/>
      <c r="GZT117" s="869"/>
      <c r="GZU117" s="869"/>
      <c r="GZV117" s="869"/>
      <c r="GZW117" s="869"/>
      <c r="GZX117" s="869"/>
      <c r="GZY117" s="869"/>
      <c r="GZZ117" s="869"/>
      <c r="HAA117" s="869"/>
      <c r="HAB117" s="869"/>
      <c r="HAC117" s="869"/>
      <c r="HAD117" s="869"/>
      <c r="HAE117" s="869"/>
      <c r="HAF117" s="869"/>
      <c r="HAG117" s="869"/>
      <c r="HAH117" s="869"/>
      <c r="HAI117" s="869"/>
      <c r="HAJ117" s="869"/>
      <c r="HAK117" s="869"/>
      <c r="HAL117" s="869"/>
      <c r="HAM117" s="869"/>
      <c r="HAN117" s="869"/>
      <c r="HAO117" s="869"/>
      <c r="HAP117" s="869"/>
      <c r="HAQ117" s="869"/>
      <c r="HAR117" s="869"/>
      <c r="HAS117" s="869"/>
      <c r="HAT117" s="869"/>
      <c r="HAU117" s="869"/>
      <c r="HAV117" s="869"/>
      <c r="HAW117" s="869"/>
      <c r="HAX117" s="869"/>
      <c r="HAY117" s="869"/>
      <c r="HAZ117" s="869"/>
      <c r="HBA117" s="869"/>
      <c r="HBB117" s="869"/>
      <c r="HBC117" s="869"/>
      <c r="HBD117" s="869"/>
      <c r="HBE117" s="869"/>
      <c r="HBF117" s="869"/>
      <c r="HBG117" s="869"/>
      <c r="HBH117" s="869"/>
      <c r="HBI117" s="869"/>
      <c r="HBJ117" s="869"/>
      <c r="HBK117" s="869"/>
      <c r="HBL117" s="869"/>
      <c r="HBM117" s="869"/>
      <c r="HBN117" s="869"/>
      <c r="HBO117" s="869"/>
      <c r="HBP117" s="869"/>
      <c r="HBQ117" s="869"/>
      <c r="HBR117" s="869"/>
      <c r="HBS117" s="869"/>
      <c r="HBT117" s="869"/>
      <c r="HBU117" s="869"/>
      <c r="HBV117" s="869"/>
      <c r="HBW117" s="869"/>
      <c r="HBX117" s="869"/>
      <c r="HBY117" s="869"/>
      <c r="HBZ117" s="869"/>
      <c r="HCA117" s="869"/>
      <c r="HCB117" s="869"/>
      <c r="HCC117" s="869"/>
      <c r="HCD117" s="869"/>
      <c r="HCE117" s="869"/>
      <c r="HCF117" s="869"/>
      <c r="HCG117" s="869"/>
      <c r="HCH117" s="869"/>
      <c r="HCI117" s="869"/>
      <c r="HCJ117" s="869"/>
      <c r="HCK117" s="869"/>
      <c r="HCL117" s="869"/>
      <c r="HCM117" s="869"/>
      <c r="HCN117" s="869"/>
      <c r="HCO117" s="869"/>
      <c r="HCP117" s="869"/>
      <c r="HCQ117" s="869"/>
      <c r="HCR117" s="869"/>
      <c r="HCS117" s="869"/>
      <c r="HCT117" s="869"/>
      <c r="HCU117" s="869"/>
      <c r="HCV117" s="869"/>
      <c r="HCW117" s="869"/>
      <c r="HCX117" s="869"/>
      <c r="HCY117" s="869"/>
      <c r="HCZ117" s="869"/>
      <c r="HDA117" s="869"/>
      <c r="HDB117" s="869"/>
      <c r="HDC117" s="869"/>
      <c r="HDD117" s="869"/>
      <c r="HDE117" s="869"/>
      <c r="HDF117" s="869"/>
      <c r="HDG117" s="869"/>
      <c r="HDH117" s="869"/>
      <c r="HDI117" s="869"/>
      <c r="HDJ117" s="869"/>
      <c r="HDK117" s="869"/>
      <c r="HDL117" s="869"/>
      <c r="HDM117" s="869"/>
      <c r="HDN117" s="869"/>
      <c r="HDO117" s="869"/>
      <c r="HDP117" s="869"/>
      <c r="HDQ117" s="869"/>
      <c r="HDR117" s="869"/>
      <c r="HDS117" s="869"/>
      <c r="HDT117" s="869"/>
      <c r="HDU117" s="869"/>
      <c r="HDV117" s="869"/>
      <c r="HDW117" s="869"/>
      <c r="HDX117" s="869"/>
      <c r="HDY117" s="869"/>
      <c r="HDZ117" s="869"/>
      <c r="HEA117" s="869"/>
      <c r="HEB117" s="869"/>
      <c r="HEC117" s="869"/>
      <c r="HED117" s="869"/>
      <c r="HEE117" s="869"/>
      <c r="HEF117" s="869"/>
      <c r="HEG117" s="869"/>
      <c r="HEH117" s="869"/>
      <c r="HEI117" s="869"/>
      <c r="HEJ117" s="869"/>
      <c r="HEK117" s="869"/>
      <c r="HEL117" s="869"/>
      <c r="HEM117" s="869"/>
      <c r="HEN117" s="869"/>
      <c r="HEO117" s="869"/>
      <c r="HEP117" s="869"/>
      <c r="HEQ117" s="869"/>
      <c r="HER117" s="869"/>
      <c r="HES117" s="869"/>
      <c r="HET117" s="869"/>
      <c r="HEU117" s="869"/>
      <c r="HEV117" s="869"/>
      <c r="HEW117" s="869"/>
      <c r="HEX117" s="869"/>
      <c r="HEY117" s="869"/>
      <c r="HEZ117" s="869"/>
      <c r="HFA117" s="869"/>
      <c r="HFB117" s="869"/>
      <c r="HFC117" s="869"/>
      <c r="HFD117" s="869"/>
      <c r="HFE117" s="869"/>
      <c r="HFF117" s="869"/>
      <c r="HFG117" s="869"/>
      <c r="HFH117" s="869"/>
      <c r="HFI117" s="869"/>
      <c r="HFJ117" s="869"/>
      <c r="HFK117" s="869"/>
      <c r="HFL117" s="869"/>
      <c r="HFM117" s="869"/>
      <c r="HFN117" s="869"/>
      <c r="HFO117" s="869"/>
      <c r="HFP117" s="869"/>
      <c r="HFQ117" s="869"/>
      <c r="HFR117" s="869"/>
      <c r="HFS117" s="869"/>
      <c r="HFT117" s="869"/>
      <c r="HFU117" s="869"/>
      <c r="HFV117" s="869"/>
      <c r="HFW117" s="869"/>
      <c r="HFX117" s="869"/>
      <c r="HFY117" s="869"/>
      <c r="HFZ117" s="869"/>
      <c r="HGA117" s="869"/>
      <c r="HGB117" s="869"/>
      <c r="HGC117" s="869"/>
      <c r="HGD117" s="869"/>
      <c r="HGE117" s="869"/>
      <c r="HGF117" s="869"/>
      <c r="HGG117" s="869"/>
      <c r="HGH117" s="869"/>
      <c r="HGI117" s="869"/>
      <c r="HGJ117" s="869"/>
      <c r="HGK117" s="869"/>
      <c r="HGL117" s="869"/>
      <c r="HGM117" s="869"/>
      <c r="HGN117" s="869"/>
      <c r="HGO117" s="869"/>
      <c r="HGP117" s="869"/>
      <c r="HGQ117" s="869"/>
      <c r="HGR117" s="869"/>
      <c r="HGS117" s="869"/>
      <c r="HGT117" s="869"/>
      <c r="HGU117" s="869"/>
      <c r="HGV117" s="869"/>
      <c r="HGW117" s="869"/>
      <c r="HGX117" s="869"/>
      <c r="HGY117" s="869"/>
      <c r="HGZ117" s="869"/>
      <c r="HHA117" s="869"/>
      <c r="HHB117" s="869"/>
      <c r="HHC117" s="869"/>
      <c r="HHD117" s="869"/>
      <c r="HHE117" s="869"/>
      <c r="HHF117" s="869"/>
      <c r="HHG117" s="869"/>
      <c r="HHH117" s="869"/>
      <c r="HHI117" s="869"/>
      <c r="HHJ117" s="869"/>
      <c r="HHK117" s="869"/>
      <c r="HHL117" s="869"/>
      <c r="HHM117" s="869"/>
      <c r="HHN117" s="869"/>
      <c r="HHO117" s="869"/>
      <c r="HHP117" s="869"/>
      <c r="HHQ117" s="869"/>
      <c r="HHR117" s="869"/>
      <c r="HHS117" s="869"/>
      <c r="HHT117" s="869"/>
      <c r="HHU117" s="869"/>
      <c r="HHV117" s="869"/>
      <c r="HHW117" s="869"/>
      <c r="HHX117" s="869"/>
      <c r="HHY117" s="869"/>
      <c r="HHZ117" s="869"/>
      <c r="HIA117" s="869"/>
      <c r="HIB117" s="869"/>
      <c r="HIC117" s="869"/>
      <c r="HID117" s="869"/>
      <c r="HIE117" s="869"/>
      <c r="HIF117" s="869"/>
      <c r="HIG117" s="869"/>
      <c r="HIH117" s="869"/>
      <c r="HII117" s="869"/>
      <c r="HIJ117" s="869"/>
      <c r="HIK117" s="869"/>
      <c r="HIL117" s="869"/>
      <c r="HIM117" s="869"/>
      <c r="HIN117" s="869"/>
      <c r="HIO117" s="869"/>
      <c r="HIP117" s="869"/>
      <c r="HIQ117" s="869"/>
      <c r="HIR117" s="869"/>
      <c r="HIS117" s="869"/>
      <c r="HIT117" s="869"/>
      <c r="HIU117" s="869"/>
      <c r="HIV117" s="869"/>
      <c r="HIW117" s="869"/>
      <c r="HIX117" s="869"/>
      <c r="HIY117" s="869"/>
      <c r="HIZ117" s="869"/>
      <c r="HJA117" s="869"/>
      <c r="HJB117" s="869"/>
      <c r="HJC117" s="869"/>
      <c r="HJD117" s="869"/>
      <c r="HJE117" s="869"/>
      <c r="HJF117" s="869"/>
      <c r="HJG117" s="869"/>
      <c r="HJH117" s="869"/>
      <c r="HJI117" s="869"/>
      <c r="HJJ117" s="869"/>
      <c r="HJK117" s="869"/>
      <c r="HJL117" s="869"/>
      <c r="HJM117" s="869"/>
      <c r="HJN117" s="869"/>
      <c r="HJO117" s="869"/>
      <c r="HJP117" s="869"/>
      <c r="HJQ117" s="869"/>
      <c r="HJR117" s="869"/>
      <c r="HJS117" s="869"/>
      <c r="HJT117" s="869"/>
      <c r="HJU117" s="869"/>
      <c r="HJV117" s="869"/>
      <c r="HJW117" s="869"/>
      <c r="HJX117" s="869"/>
      <c r="HJY117" s="869"/>
      <c r="HJZ117" s="869"/>
      <c r="HKA117" s="869"/>
      <c r="HKB117" s="869"/>
      <c r="HKC117" s="869"/>
      <c r="HKD117" s="869"/>
      <c r="HKE117" s="869"/>
      <c r="HKF117" s="869"/>
      <c r="HKG117" s="869"/>
      <c r="HKH117" s="869"/>
      <c r="HKI117" s="869"/>
      <c r="HKJ117" s="869"/>
      <c r="HKK117" s="869"/>
      <c r="HKL117" s="869"/>
      <c r="HKM117" s="869"/>
      <c r="HKN117" s="869"/>
      <c r="HKO117" s="869"/>
      <c r="HKP117" s="869"/>
      <c r="HKQ117" s="869"/>
      <c r="HKR117" s="869"/>
      <c r="HKS117" s="869"/>
      <c r="HKT117" s="869"/>
      <c r="HKU117" s="869"/>
      <c r="HKV117" s="869"/>
      <c r="HKW117" s="869"/>
      <c r="HKX117" s="869"/>
      <c r="HKY117" s="869"/>
      <c r="HKZ117" s="869"/>
      <c r="HLA117" s="869"/>
      <c r="HLB117" s="869"/>
      <c r="HLC117" s="869"/>
      <c r="HLD117" s="869"/>
      <c r="HLE117" s="869"/>
      <c r="HLF117" s="869"/>
      <c r="HLG117" s="869"/>
      <c r="HLH117" s="869"/>
      <c r="HLI117" s="869"/>
      <c r="HLJ117" s="869"/>
      <c r="HLK117" s="869"/>
      <c r="HLL117" s="869"/>
      <c r="HLM117" s="869"/>
      <c r="HLN117" s="869"/>
      <c r="HLO117" s="869"/>
      <c r="HLP117" s="869"/>
      <c r="HLQ117" s="869"/>
      <c r="HLR117" s="869"/>
      <c r="HLS117" s="869"/>
      <c r="HLT117" s="869"/>
      <c r="HLU117" s="869"/>
      <c r="HLV117" s="869"/>
      <c r="HLW117" s="869"/>
      <c r="HLX117" s="869"/>
      <c r="HLY117" s="869"/>
      <c r="HLZ117" s="869"/>
      <c r="HMA117" s="869"/>
      <c r="HMB117" s="869"/>
      <c r="HMC117" s="869"/>
      <c r="HMD117" s="869"/>
      <c r="HME117" s="869"/>
      <c r="HMF117" s="869"/>
      <c r="HMG117" s="869"/>
      <c r="HMH117" s="869"/>
      <c r="HMI117" s="869"/>
      <c r="HMJ117" s="869"/>
      <c r="HMK117" s="869"/>
      <c r="HML117" s="869"/>
      <c r="HMM117" s="869"/>
      <c r="HMN117" s="869"/>
      <c r="HMO117" s="869"/>
      <c r="HMP117" s="869"/>
      <c r="HMQ117" s="869"/>
      <c r="HMR117" s="869"/>
      <c r="HMS117" s="869"/>
      <c r="HMT117" s="869"/>
      <c r="HMU117" s="869"/>
      <c r="HMV117" s="869"/>
      <c r="HMW117" s="869"/>
      <c r="HMX117" s="869"/>
      <c r="HMY117" s="869"/>
      <c r="HMZ117" s="869"/>
      <c r="HNA117" s="869"/>
      <c r="HNB117" s="869"/>
      <c r="HNC117" s="869"/>
      <c r="HND117" s="869"/>
      <c r="HNE117" s="869"/>
      <c r="HNF117" s="869"/>
      <c r="HNG117" s="869"/>
      <c r="HNH117" s="869"/>
      <c r="HNI117" s="869"/>
      <c r="HNJ117" s="869"/>
      <c r="HNK117" s="869"/>
      <c r="HNL117" s="869"/>
      <c r="HNM117" s="869"/>
      <c r="HNN117" s="869"/>
      <c r="HNO117" s="869"/>
      <c r="HNP117" s="869"/>
      <c r="HNQ117" s="869"/>
      <c r="HNR117" s="869"/>
      <c r="HNS117" s="869"/>
      <c r="HNT117" s="869"/>
      <c r="HNU117" s="869"/>
      <c r="HNV117" s="869"/>
      <c r="HNW117" s="869"/>
      <c r="HNX117" s="869"/>
      <c r="HNY117" s="869"/>
      <c r="HNZ117" s="869"/>
      <c r="HOA117" s="869"/>
      <c r="HOB117" s="869"/>
      <c r="HOC117" s="869"/>
      <c r="HOD117" s="869"/>
      <c r="HOE117" s="869"/>
      <c r="HOF117" s="869"/>
      <c r="HOG117" s="869"/>
      <c r="HOH117" s="869"/>
      <c r="HOI117" s="869"/>
      <c r="HOJ117" s="869"/>
      <c r="HOK117" s="869"/>
      <c r="HOL117" s="869"/>
      <c r="HOM117" s="869"/>
      <c r="HON117" s="869"/>
      <c r="HOO117" s="869"/>
      <c r="HOP117" s="869"/>
      <c r="HOQ117" s="869"/>
      <c r="HOR117" s="869"/>
      <c r="HOS117" s="869"/>
      <c r="HOT117" s="869"/>
      <c r="HOU117" s="869"/>
      <c r="HOV117" s="869"/>
      <c r="HOW117" s="869"/>
      <c r="HOX117" s="869"/>
      <c r="HOY117" s="869"/>
      <c r="HOZ117" s="869"/>
      <c r="HPA117" s="869"/>
      <c r="HPB117" s="869"/>
      <c r="HPC117" s="869"/>
      <c r="HPD117" s="869"/>
      <c r="HPE117" s="869"/>
      <c r="HPF117" s="869"/>
      <c r="HPG117" s="869"/>
      <c r="HPH117" s="869"/>
      <c r="HPI117" s="869"/>
      <c r="HPJ117" s="869"/>
      <c r="HPK117" s="869"/>
      <c r="HPL117" s="869"/>
      <c r="HPM117" s="869"/>
      <c r="HPN117" s="869"/>
      <c r="HPO117" s="869"/>
      <c r="HPP117" s="869"/>
      <c r="HPQ117" s="869"/>
      <c r="HPR117" s="869"/>
      <c r="HPS117" s="869"/>
      <c r="HPT117" s="869"/>
      <c r="HPU117" s="869"/>
      <c r="HPV117" s="869"/>
      <c r="HPW117" s="869"/>
      <c r="HPX117" s="869"/>
      <c r="HPY117" s="869"/>
      <c r="HPZ117" s="869"/>
      <c r="HQA117" s="869"/>
      <c r="HQB117" s="869"/>
      <c r="HQC117" s="869"/>
      <c r="HQD117" s="869"/>
      <c r="HQE117" s="869"/>
      <c r="HQF117" s="869"/>
      <c r="HQG117" s="869"/>
      <c r="HQH117" s="869"/>
      <c r="HQI117" s="869"/>
      <c r="HQJ117" s="869"/>
      <c r="HQK117" s="869"/>
      <c r="HQL117" s="869"/>
      <c r="HQM117" s="869"/>
      <c r="HQN117" s="869"/>
      <c r="HQO117" s="869"/>
      <c r="HQP117" s="869"/>
      <c r="HQQ117" s="869"/>
      <c r="HQR117" s="869"/>
      <c r="HQS117" s="869"/>
      <c r="HQT117" s="869"/>
      <c r="HQU117" s="869"/>
      <c r="HQV117" s="869"/>
      <c r="HQW117" s="869"/>
      <c r="HQX117" s="869"/>
      <c r="HQY117" s="869"/>
      <c r="HQZ117" s="869"/>
      <c r="HRA117" s="869"/>
      <c r="HRB117" s="869"/>
      <c r="HRC117" s="869"/>
      <c r="HRD117" s="869"/>
      <c r="HRE117" s="869"/>
      <c r="HRF117" s="869"/>
      <c r="HRG117" s="869"/>
      <c r="HRH117" s="869"/>
      <c r="HRI117" s="869"/>
      <c r="HRJ117" s="869"/>
      <c r="HRK117" s="869"/>
      <c r="HRL117" s="869"/>
      <c r="HRM117" s="869"/>
      <c r="HRN117" s="869"/>
      <c r="HRO117" s="869"/>
      <c r="HRP117" s="869"/>
      <c r="HRQ117" s="869"/>
      <c r="HRR117" s="869"/>
      <c r="HRS117" s="869"/>
      <c r="HRT117" s="869"/>
      <c r="HRU117" s="869"/>
      <c r="HRV117" s="869"/>
      <c r="HRW117" s="869"/>
      <c r="HRX117" s="869"/>
      <c r="HRY117" s="869"/>
      <c r="HRZ117" s="869"/>
      <c r="HSA117" s="869"/>
      <c r="HSB117" s="869"/>
      <c r="HSC117" s="869"/>
      <c r="HSD117" s="869"/>
      <c r="HSE117" s="869"/>
      <c r="HSF117" s="869"/>
      <c r="HSG117" s="869"/>
      <c r="HSH117" s="869"/>
      <c r="HSI117" s="869"/>
      <c r="HSJ117" s="869"/>
      <c r="HSK117" s="869"/>
      <c r="HSL117" s="869"/>
      <c r="HSM117" s="869"/>
      <c r="HSN117" s="869"/>
      <c r="HSO117" s="869"/>
      <c r="HSP117" s="869"/>
      <c r="HSQ117" s="869"/>
      <c r="HSR117" s="869"/>
      <c r="HSS117" s="869"/>
      <c r="HST117" s="869"/>
      <c r="HSU117" s="869"/>
      <c r="HSV117" s="869"/>
      <c r="HSW117" s="869"/>
      <c r="HSX117" s="869"/>
      <c r="HSY117" s="869"/>
      <c r="HSZ117" s="869"/>
      <c r="HTA117" s="869"/>
      <c r="HTB117" s="869"/>
      <c r="HTC117" s="869"/>
      <c r="HTD117" s="869"/>
      <c r="HTE117" s="869"/>
      <c r="HTF117" s="869"/>
      <c r="HTG117" s="869"/>
      <c r="HTH117" s="869"/>
      <c r="HTI117" s="869"/>
      <c r="HTJ117" s="869"/>
      <c r="HTK117" s="869"/>
      <c r="HTL117" s="869"/>
      <c r="HTM117" s="869"/>
      <c r="HTN117" s="869"/>
      <c r="HTO117" s="869"/>
      <c r="HTP117" s="869"/>
      <c r="HTQ117" s="869"/>
      <c r="HTR117" s="869"/>
      <c r="HTS117" s="869"/>
      <c r="HTT117" s="869"/>
      <c r="HTU117" s="869"/>
      <c r="HTV117" s="869"/>
      <c r="HTW117" s="869"/>
      <c r="HTX117" s="869"/>
      <c r="HTY117" s="869"/>
      <c r="HTZ117" s="869"/>
      <c r="HUA117" s="869"/>
      <c r="HUB117" s="869"/>
      <c r="HUC117" s="869"/>
      <c r="HUD117" s="869"/>
      <c r="HUE117" s="869"/>
      <c r="HUF117" s="869"/>
      <c r="HUG117" s="869"/>
      <c r="HUH117" s="869"/>
      <c r="HUI117" s="869"/>
      <c r="HUJ117" s="869"/>
      <c r="HUK117" s="869"/>
      <c r="HUL117" s="869"/>
      <c r="HUM117" s="869"/>
      <c r="HUN117" s="869"/>
      <c r="HUO117" s="869"/>
      <c r="HUP117" s="869"/>
      <c r="HUQ117" s="869"/>
      <c r="HUR117" s="869"/>
      <c r="HUS117" s="869"/>
      <c r="HUT117" s="869"/>
      <c r="HUU117" s="869"/>
      <c r="HUV117" s="869"/>
      <c r="HUW117" s="869"/>
      <c r="HUX117" s="869"/>
      <c r="HUY117" s="869"/>
      <c r="HUZ117" s="869"/>
      <c r="HVA117" s="869"/>
      <c r="HVB117" s="869"/>
      <c r="HVC117" s="869"/>
      <c r="HVD117" s="869"/>
      <c r="HVE117" s="869"/>
      <c r="HVF117" s="869"/>
      <c r="HVG117" s="869"/>
      <c r="HVH117" s="869"/>
      <c r="HVI117" s="869"/>
      <c r="HVJ117" s="869"/>
      <c r="HVK117" s="869"/>
      <c r="HVL117" s="869"/>
      <c r="HVM117" s="869"/>
      <c r="HVN117" s="869"/>
      <c r="HVO117" s="869"/>
      <c r="HVP117" s="869"/>
      <c r="HVQ117" s="869"/>
      <c r="HVR117" s="869"/>
      <c r="HVS117" s="869"/>
      <c r="HVT117" s="869"/>
      <c r="HVU117" s="869"/>
      <c r="HVV117" s="869"/>
      <c r="HVW117" s="869"/>
      <c r="HVX117" s="869"/>
      <c r="HVY117" s="869"/>
      <c r="HVZ117" s="869"/>
      <c r="HWA117" s="869"/>
      <c r="HWB117" s="869"/>
      <c r="HWC117" s="869"/>
      <c r="HWD117" s="869"/>
      <c r="HWE117" s="869"/>
      <c r="HWF117" s="869"/>
      <c r="HWG117" s="869"/>
      <c r="HWH117" s="869"/>
      <c r="HWI117" s="869"/>
      <c r="HWJ117" s="869"/>
      <c r="HWK117" s="869"/>
      <c r="HWL117" s="869"/>
      <c r="HWM117" s="869"/>
      <c r="HWN117" s="869"/>
      <c r="HWO117" s="869"/>
      <c r="HWP117" s="869"/>
      <c r="HWQ117" s="869"/>
      <c r="HWR117" s="869"/>
      <c r="HWS117" s="869"/>
      <c r="HWT117" s="869"/>
      <c r="HWU117" s="869"/>
      <c r="HWV117" s="869"/>
      <c r="HWW117" s="869"/>
      <c r="HWX117" s="869"/>
      <c r="HWY117" s="869"/>
      <c r="HWZ117" s="869"/>
      <c r="HXA117" s="869"/>
      <c r="HXB117" s="869"/>
      <c r="HXC117" s="869"/>
      <c r="HXD117" s="869"/>
      <c r="HXE117" s="869"/>
      <c r="HXF117" s="869"/>
      <c r="HXG117" s="869"/>
      <c r="HXH117" s="869"/>
      <c r="HXI117" s="869"/>
      <c r="HXJ117" s="869"/>
      <c r="HXK117" s="869"/>
      <c r="HXL117" s="869"/>
      <c r="HXM117" s="869"/>
      <c r="HXN117" s="869"/>
      <c r="HXO117" s="869"/>
      <c r="HXP117" s="869"/>
      <c r="HXQ117" s="869"/>
      <c r="HXR117" s="869"/>
      <c r="HXS117" s="869"/>
      <c r="HXT117" s="869"/>
      <c r="HXU117" s="869"/>
      <c r="HXV117" s="869"/>
      <c r="HXW117" s="869"/>
      <c r="HXX117" s="869"/>
      <c r="HXY117" s="869"/>
      <c r="HXZ117" s="869"/>
      <c r="HYA117" s="869"/>
      <c r="HYB117" s="869"/>
      <c r="HYC117" s="869"/>
      <c r="HYD117" s="869"/>
      <c r="HYE117" s="869"/>
      <c r="HYF117" s="869"/>
      <c r="HYG117" s="869"/>
      <c r="HYH117" s="869"/>
      <c r="HYI117" s="869"/>
      <c r="HYJ117" s="869"/>
      <c r="HYK117" s="869"/>
      <c r="HYL117" s="869"/>
      <c r="HYM117" s="869"/>
      <c r="HYN117" s="869"/>
      <c r="HYO117" s="869"/>
      <c r="HYP117" s="869"/>
      <c r="HYQ117" s="869"/>
      <c r="HYR117" s="869"/>
      <c r="HYS117" s="869"/>
      <c r="HYT117" s="869"/>
      <c r="HYU117" s="869"/>
      <c r="HYV117" s="869"/>
      <c r="HYW117" s="869"/>
      <c r="HYX117" s="869"/>
      <c r="HYY117" s="869"/>
      <c r="HYZ117" s="869"/>
      <c r="HZA117" s="869"/>
      <c r="HZB117" s="869"/>
      <c r="HZC117" s="869"/>
      <c r="HZD117" s="869"/>
      <c r="HZE117" s="869"/>
      <c r="HZF117" s="869"/>
      <c r="HZG117" s="869"/>
      <c r="HZH117" s="869"/>
      <c r="HZI117" s="869"/>
      <c r="HZJ117" s="869"/>
      <c r="HZK117" s="869"/>
      <c r="HZL117" s="869"/>
      <c r="HZM117" s="869"/>
      <c r="HZN117" s="869"/>
      <c r="HZO117" s="869"/>
      <c r="HZP117" s="869"/>
      <c r="HZQ117" s="869"/>
      <c r="HZR117" s="869"/>
      <c r="HZS117" s="869"/>
      <c r="HZT117" s="869"/>
      <c r="HZU117" s="869"/>
      <c r="HZV117" s="869"/>
      <c r="HZW117" s="869"/>
      <c r="HZX117" s="869"/>
      <c r="HZY117" s="869"/>
      <c r="HZZ117" s="869"/>
      <c r="IAA117" s="869"/>
      <c r="IAB117" s="869"/>
      <c r="IAC117" s="869"/>
      <c r="IAD117" s="869"/>
      <c r="IAE117" s="869"/>
      <c r="IAF117" s="869"/>
      <c r="IAG117" s="869"/>
      <c r="IAH117" s="869"/>
      <c r="IAI117" s="869"/>
      <c r="IAJ117" s="869"/>
      <c r="IAK117" s="869"/>
      <c r="IAL117" s="869"/>
      <c r="IAM117" s="869"/>
      <c r="IAN117" s="869"/>
      <c r="IAO117" s="869"/>
      <c r="IAP117" s="869"/>
      <c r="IAQ117" s="869"/>
      <c r="IAR117" s="869"/>
      <c r="IAS117" s="869"/>
      <c r="IAT117" s="869"/>
      <c r="IAU117" s="869"/>
      <c r="IAV117" s="869"/>
      <c r="IAW117" s="869"/>
      <c r="IAX117" s="869"/>
      <c r="IAY117" s="869"/>
      <c r="IAZ117" s="869"/>
      <c r="IBA117" s="869"/>
      <c r="IBB117" s="869"/>
      <c r="IBC117" s="869"/>
      <c r="IBD117" s="869"/>
      <c r="IBE117" s="869"/>
      <c r="IBF117" s="869"/>
      <c r="IBG117" s="869"/>
      <c r="IBH117" s="869"/>
      <c r="IBI117" s="869"/>
      <c r="IBJ117" s="869"/>
      <c r="IBK117" s="869"/>
      <c r="IBL117" s="869"/>
      <c r="IBM117" s="869"/>
      <c r="IBN117" s="869"/>
      <c r="IBO117" s="869"/>
      <c r="IBP117" s="869"/>
      <c r="IBQ117" s="869"/>
      <c r="IBR117" s="869"/>
      <c r="IBS117" s="869"/>
      <c r="IBT117" s="869"/>
      <c r="IBU117" s="869"/>
      <c r="IBV117" s="869"/>
      <c r="IBW117" s="869"/>
      <c r="IBX117" s="869"/>
      <c r="IBY117" s="869"/>
      <c r="IBZ117" s="869"/>
      <c r="ICA117" s="869"/>
      <c r="ICB117" s="869"/>
      <c r="ICC117" s="869"/>
      <c r="ICD117" s="869"/>
      <c r="ICE117" s="869"/>
      <c r="ICF117" s="869"/>
      <c r="ICG117" s="869"/>
      <c r="ICH117" s="869"/>
      <c r="ICI117" s="869"/>
      <c r="ICJ117" s="869"/>
      <c r="ICK117" s="869"/>
      <c r="ICL117" s="869"/>
      <c r="ICM117" s="869"/>
      <c r="ICN117" s="869"/>
      <c r="ICO117" s="869"/>
      <c r="ICP117" s="869"/>
      <c r="ICQ117" s="869"/>
      <c r="ICR117" s="869"/>
      <c r="ICS117" s="869"/>
      <c r="ICT117" s="869"/>
      <c r="ICU117" s="869"/>
      <c r="ICV117" s="869"/>
      <c r="ICW117" s="869"/>
      <c r="ICX117" s="869"/>
      <c r="ICY117" s="869"/>
      <c r="ICZ117" s="869"/>
      <c r="IDA117" s="869"/>
      <c r="IDB117" s="869"/>
      <c r="IDC117" s="869"/>
      <c r="IDD117" s="869"/>
      <c r="IDE117" s="869"/>
      <c r="IDF117" s="869"/>
      <c r="IDG117" s="869"/>
      <c r="IDH117" s="869"/>
      <c r="IDI117" s="869"/>
      <c r="IDJ117" s="869"/>
      <c r="IDK117" s="869"/>
      <c r="IDL117" s="869"/>
      <c r="IDM117" s="869"/>
      <c r="IDN117" s="869"/>
      <c r="IDO117" s="869"/>
      <c r="IDP117" s="869"/>
      <c r="IDQ117" s="869"/>
      <c r="IDR117" s="869"/>
      <c r="IDS117" s="869"/>
      <c r="IDT117" s="869"/>
      <c r="IDU117" s="869"/>
      <c r="IDV117" s="869"/>
      <c r="IDW117" s="869"/>
      <c r="IDX117" s="869"/>
      <c r="IDY117" s="869"/>
      <c r="IDZ117" s="869"/>
      <c r="IEA117" s="869"/>
      <c r="IEB117" s="869"/>
      <c r="IEC117" s="869"/>
      <c r="IED117" s="869"/>
      <c r="IEE117" s="869"/>
      <c r="IEF117" s="869"/>
      <c r="IEG117" s="869"/>
      <c r="IEH117" s="869"/>
      <c r="IEI117" s="869"/>
      <c r="IEJ117" s="869"/>
      <c r="IEK117" s="869"/>
      <c r="IEL117" s="869"/>
      <c r="IEM117" s="869"/>
      <c r="IEN117" s="869"/>
      <c r="IEO117" s="869"/>
      <c r="IEP117" s="869"/>
      <c r="IEQ117" s="869"/>
      <c r="IER117" s="869"/>
      <c r="IES117" s="869"/>
      <c r="IET117" s="869"/>
      <c r="IEU117" s="869"/>
      <c r="IEV117" s="869"/>
      <c r="IEW117" s="869"/>
      <c r="IEX117" s="869"/>
      <c r="IEY117" s="869"/>
      <c r="IEZ117" s="869"/>
      <c r="IFA117" s="869"/>
      <c r="IFB117" s="869"/>
      <c r="IFC117" s="869"/>
      <c r="IFD117" s="869"/>
      <c r="IFE117" s="869"/>
      <c r="IFF117" s="869"/>
      <c r="IFG117" s="869"/>
      <c r="IFH117" s="869"/>
      <c r="IFI117" s="869"/>
      <c r="IFJ117" s="869"/>
      <c r="IFK117" s="869"/>
      <c r="IFL117" s="869"/>
      <c r="IFM117" s="869"/>
      <c r="IFN117" s="869"/>
      <c r="IFO117" s="869"/>
      <c r="IFP117" s="869"/>
      <c r="IFQ117" s="869"/>
      <c r="IFR117" s="869"/>
      <c r="IFS117" s="869"/>
      <c r="IFT117" s="869"/>
      <c r="IFU117" s="869"/>
      <c r="IFV117" s="869"/>
      <c r="IFW117" s="869"/>
      <c r="IFX117" s="869"/>
      <c r="IFY117" s="869"/>
      <c r="IFZ117" s="869"/>
      <c r="IGA117" s="869"/>
      <c r="IGB117" s="869"/>
      <c r="IGC117" s="869"/>
      <c r="IGD117" s="869"/>
      <c r="IGE117" s="869"/>
      <c r="IGF117" s="869"/>
      <c r="IGG117" s="869"/>
      <c r="IGH117" s="869"/>
      <c r="IGI117" s="869"/>
      <c r="IGJ117" s="869"/>
      <c r="IGK117" s="869"/>
      <c r="IGL117" s="869"/>
      <c r="IGM117" s="869"/>
      <c r="IGN117" s="869"/>
      <c r="IGO117" s="869"/>
      <c r="IGP117" s="869"/>
      <c r="IGQ117" s="869"/>
      <c r="IGR117" s="869"/>
      <c r="IGS117" s="869"/>
      <c r="IGT117" s="869"/>
      <c r="IGU117" s="869"/>
      <c r="IGV117" s="869"/>
      <c r="IGW117" s="869"/>
      <c r="IGX117" s="869"/>
      <c r="IGY117" s="869"/>
      <c r="IGZ117" s="869"/>
      <c r="IHA117" s="869"/>
      <c r="IHB117" s="869"/>
      <c r="IHC117" s="869"/>
      <c r="IHD117" s="869"/>
      <c r="IHE117" s="869"/>
      <c r="IHF117" s="869"/>
      <c r="IHG117" s="869"/>
      <c r="IHH117" s="869"/>
      <c r="IHI117" s="869"/>
      <c r="IHJ117" s="869"/>
      <c r="IHK117" s="869"/>
      <c r="IHL117" s="869"/>
      <c r="IHM117" s="869"/>
      <c r="IHN117" s="869"/>
      <c r="IHO117" s="869"/>
      <c r="IHP117" s="869"/>
      <c r="IHQ117" s="869"/>
      <c r="IHR117" s="869"/>
      <c r="IHS117" s="869"/>
      <c r="IHT117" s="869"/>
      <c r="IHU117" s="869"/>
      <c r="IHV117" s="869"/>
      <c r="IHW117" s="869"/>
      <c r="IHX117" s="869"/>
      <c r="IHY117" s="869"/>
      <c r="IHZ117" s="869"/>
      <c r="IIA117" s="869"/>
      <c r="IIB117" s="869"/>
      <c r="IIC117" s="869"/>
      <c r="IID117" s="869"/>
      <c r="IIE117" s="869"/>
      <c r="IIF117" s="869"/>
      <c r="IIG117" s="869"/>
      <c r="IIH117" s="869"/>
      <c r="III117" s="869"/>
      <c r="IIJ117" s="869"/>
      <c r="IIK117" s="869"/>
      <c r="IIL117" s="869"/>
      <c r="IIM117" s="869"/>
      <c r="IIN117" s="869"/>
      <c r="IIO117" s="869"/>
      <c r="IIP117" s="869"/>
      <c r="IIQ117" s="869"/>
      <c r="IIR117" s="869"/>
      <c r="IIS117" s="869"/>
      <c r="IIT117" s="869"/>
      <c r="IIU117" s="869"/>
      <c r="IIV117" s="869"/>
      <c r="IIW117" s="869"/>
      <c r="IIX117" s="869"/>
      <c r="IIY117" s="869"/>
      <c r="IIZ117" s="869"/>
      <c r="IJA117" s="869"/>
      <c r="IJB117" s="869"/>
      <c r="IJC117" s="869"/>
      <c r="IJD117" s="869"/>
      <c r="IJE117" s="869"/>
      <c r="IJF117" s="869"/>
      <c r="IJG117" s="869"/>
      <c r="IJH117" s="869"/>
      <c r="IJI117" s="869"/>
      <c r="IJJ117" s="869"/>
      <c r="IJK117" s="869"/>
      <c r="IJL117" s="869"/>
      <c r="IJM117" s="869"/>
      <c r="IJN117" s="869"/>
      <c r="IJO117" s="869"/>
      <c r="IJP117" s="869"/>
      <c r="IJQ117" s="869"/>
      <c r="IJR117" s="869"/>
      <c r="IJS117" s="869"/>
      <c r="IJT117" s="869"/>
      <c r="IJU117" s="869"/>
      <c r="IJV117" s="869"/>
      <c r="IJW117" s="869"/>
      <c r="IJX117" s="869"/>
      <c r="IJY117" s="869"/>
      <c r="IJZ117" s="869"/>
      <c r="IKA117" s="869"/>
      <c r="IKB117" s="869"/>
      <c r="IKC117" s="869"/>
      <c r="IKD117" s="869"/>
      <c r="IKE117" s="869"/>
      <c r="IKF117" s="869"/>
      <c r="IKG117" s="869"/>
      <c r="IKH117" s="869"/>
      <c r="IKI117" s="869"/>
      <c r="IKJ117" s="869"/>
      <c r="IKK117" s="869"/>
      <c r="IKL117" s="869"/>
      <c r="IKM117" s="869"/>
      <c r="IKN117" s="869"/>
      <c r="IKO117" s="869"/>
      <c r="IKP117" s="869"/>
      <c r="IKQ117" s="869"/>
      <c r="IKR117" s="869"/>
      <c r="IKS117" s="869"/>
      <c r="IKT117" s="869"/>
      <c r="IKU117" s="869"/>
      <c r="IKV117" s="869"/>
      <c r="IKW117" s="869"/>
      <c r="IKX117" s="869"/>
      <c r="IKY117" s="869"/>
      <c r="IKZ117" s="869"/>
      <c r="ILA117" s="869"/>
      <c r="ILB117" s="869"/>
      <c r="ILC117" s="869"/>
      <c r="ILD117" s="869"/>
      <c r="ILE117" s="869"/>
      <c r="ILF117" s="869"/>
      <c r="ILG117" s="869"/>
      <c r="ILH117" s="869"/>
      <c r="ILI117" s="869"/>
      <c r="ILJ117" s="869"/>
      <c r="ILK117" s="869"/>
      <c r="ILL117" s="869"/>
      <c r="ILM117" s="869"/>
      <c r="ILN117" s="869"/>
      <c r="ILO117" s="869"/>
      <c r="ILP117" s="869"/>
      <c r="ILQ117" s="869"/>
      <c r="ILR117" s="869"/>
      <c r="ILS117" s="869"/>
      <c r="ILT117" s="869"/>
      <c r="ILU117" s="869"/>
      <c r="ILV117" s="869"/>
      <c r="ILW117" s="869"/>
      <c r="ILX117" s="869"/>
      <c r="ILY117" s="869"/>
      <c r="ILZ117" s="869"/>
      <c r="IMA117" s="869"/>
      <c r="IMB117" s="869"/>
      <c r="IMC117" s="869"/>
      <c r="IMD117" s="869"/>
      <c r="IME117" s="869"/>
      <c r="IMF117" s="869"/>
      <c r="IMG117" s="869"/>
      <c r="IMH117" s="869"/>
      <c r="IMI117" s="869"/>
      <c r="IMJ117" s="869"/>
      <c r="IMK117" s="869"/>
      <c r="IML117" s="869"/>
      <c r="IMM117" s="869"/>
      <c r="IMN117" s="869"/>
      <c r="IMO117" s="869"/>
      <c r="IMP117" s="869"/>
      <c r="IMQ117" s="869"/>
      <c r="IMR117" s="869"/>
      <c r="IMS117" s="869"/>
      <c r="IMT117" s="869"/>
      <c r="IMU117" s="869"/>
      <c r="IMV117" s="869"/>
      <c r="IMW117" s="869"/>
      <c r="IMX117" s="869"/>
      <c r="IMY117" s="869"/>
      <c r="IMZ117" s="869"/>
      <c r="INA117" s="869"/>
      <c r="INB117" s="869"/>
      <c r="INC117" s="869"/>
      <c r="IND117" s="869"/>
      <c r="INE117" s="869"/>
      <c r="INF117" s="869"/>
      <c r="ING117" s="869"/>
      <c r="INH117" s="869"/>
      <c r="INI117" s="869"/>
      <c r="INJ117" s="869"/>
      <c r="INK117" s="869"/>
      <c r="INL117" s="869"/>
      <c r="INM117" s="869"/>
      <c r="INN117" s="869"/>
      <c r="INO117" s="869"/>
      <c r="INP117" s="869"/>
      <c r="INQ117" s="869"/>
      <c r="INR117" s="869"/>
      <c r="INS117" s="869"/>
      <c r="INT117" s="869"/>
      <c r="INU117" s="869"/>
      <c r="INV117" s="869"/>
      <c r="INW117" s="869"/>
      <c r="INX117" s="869"/>
      <c r="INY117" s="869"/>
      <c r="INZ117" s="869"/>
      <c r="IOA117" s="869"/>
      <c r="IOB117" s="869"/>
      <c r="IOC117" s="869"/>
      <c r="IOD117" s="869"/>
      <c r="IOE117" s="869"/>
      <c r="IOF117" s="869"/>
      <c r="IOG117" s="869"/>
      <c r="IOH117" s="869"/>
      <c r="IOI117" s="869"/>
      <c r="IOJ117" s="869"/>
      <c r="IOK117" s="869"/>
      <c r="IOL117" s="869"/>
      <c r="IOM117" s="869"/>
      <c r="ION117" s="869"/>
      <c r="IOO117" s="869"/>
      <c r="IOP117" s="869"/>
      <c r="IOQ117" s="869"/>
      <c r="IOR117" s="869"/>
      <c r="IOS117" s="869"/>
      <c r="IOT117" s="869"/>
      <c r="IOU117" s="869"/>
      <c r="IOV117" s="869"/>
      <c r="IOW117" s="869"/>
      <c r="IOX117" s="869"/>
      <c r="IOY117" s="869"/>
      <c r="IOZ117" s="869"/>
      <c r="IPA117" s="869"/>
      <c r="IPB117" s="869"/>
      <c r="IPC117" s="869"/>
      <c r="IPD117" s="869"/>
      <c r="IPE117" s="869"/>
      <c r="IPF117" s="869"/>
      <c r="IPG117" s="869"/>
      <c r="IPH117" s="869"/>
      <c r="IPI117" s="869"/>
      <c r="IPJ117" s="869"/>
      <c r="IPK117" s="869"/>
      <c r="IPL117" s="869"/>
      <c r="IPM117" s="869"/>
      <c r="IPN117" s="869"/>
      <c r="IPO117" s="869"/>
      <c r="IPP117" s="869"/>
      <c r="IPQ117" s="869"/>
      <c r="IPR117" s="869"/>
      <c r="IPS117" s="869"/>
      <c r="IPT117" s="869"/>
      <c r="IPU117" s="869"/>
      <c r="IPV117" s="869"/>
      <c r="IPW117" s="869"/>
      <c r="IPX117" s="869"/>
      <c r="IPY117" s="869"/>
      <c r="IPZ117" s="869"/>
      <c r="IQA117" s="869"/>
      <c r="IQB117" s="869"/>
      <c r="IQC117" s="869"/>
      <c r="IQD117" s="869"/>
      <c r="IQE117" s="869"/>
      <c r="IQF117" s="869"/>
      <c r="IQG117" s="869"/>
      <c r="IQH117" s="869"/>
      <c r="IQI117" s="869"/>
      <c r="IQJ117" s="869"/>
      <c r="IQK117" s="869"/>
      <c r="IQL117" s="869"/>
      <c r="IQM117" s="869"/>
      <c r="IQN117" s="869"/>
      <c r="IQO117" s="869"/>
      <c r="IQP117" s="869"/>
      <c r="IQQ117" s="869"/>
      <c r="IQR117" s="869"/>
      <c r="IQS117" s="869"/>
      <c r="IQT117" s="869"/>
      <c r="IQU117" s="869"/>
      <c r="IQV117" s="869"/>
      <c r="IQW117" s="869"/>
      <c r="IQX117" s="869"/>
      <c r="IQY117" s="869"/>
      <c r="IQZ117" s="869"/>
      <c r="IRA117" s="869"/>
      <c r="IRB117" s="869"/>
      <c r="IRC117" s="869"/>
      <c r="IRD117" s="869"/>
      <c r="IRE117" s="869"/>
      <c r="IRF117" s="869"/>
      <c r="IRG117" s="869"/>
      <c r="IRH117" s="869"/>
      <c r="IRI117" s="869"/>
      <c r="IRJ117" s="869"/>
      <c r="IRK117" s="869"/>
      <c r="IRL117" s="869"/>
      <c r="IRM117" s="869"/>
      <c r="IRN117" s="869"/>
      <c r="IRO117" s="869"/>
      <c r="IRP117" s="869"/>
      <c r="IRQ117" s="869"/>
      <c r="IRR117" s="869"/>
      <c r="IRS117" s="869"/>
      <c r="IRT117" s="869"/>
      <c r="IRU117" s="869"/>
      <c r="IRV117" s="869"/>
      <c r="IRW117" s="869"/>
      <c r="IRX117" s="869"/>
      <c r="IRY117" s="869"/>
      <c r="IRZ117" s="869"/>
      <c r="ISA117" s="869"/>
      <c r="ISB117" s="869"/>
      <c r="ISC117" s="869"/>
      <c r="ISD117" s="869"/>
      <c r="ISE117" s="869"/>
      <c r="ISF117" s="869"/>
      <c r="ISG117" s="869"/>
      <c r="ISH117" s="869"/>
      <c r="ISI117" s="869"/>
      <c r="ISJ117" s="869"/>
      <c r="ISK117" s="869"/>
      <c r="ISL117" s="869"/>
      <c r="ISM117" s="869"/>
      <c r="ISN117" s="869"/>
      <c r="ISO117" s="869"/>
      <c r="ISP117" s="869"/>
      <c r="ISQ117" s="869"/>
      <c r="ISR117" s="869"/>
      <c r="ISS117" s="869"/>
      <c r="IST117" s="869"/>
      <c r="ISU117" s="869"/>
      <c r="ISV117" s="869"/>
      <c r="ISW117" s="869"/>
      <c r="ISX117" s="869"/>
      <c r="ISY117" s="869"/>
      <c r="ISZ117" s="869"/>
      <c r="ITA117" s="869"/>
      <c r="ITB117" s="869"/>
      <c r="ITC117" s="869"/>
      <c r="ITD117" s="869"/>
      <c r="ITE117" s="869"/>
      <c r="ITF117" s="869"/>
      <c r="ITG117" s="869"/>
      <c r="ITH117" s="869"/>
      <c r="ITI117" s="869"/>
      <c r="ITJ117" s="869"/>
      <c r="ITK117" s="869"/>
      <c r="ITL117" s="869"/>
      <c r="ITM117" s="869"/>
      <c r="ITN117" s="869"/>
      <c r="ITO117" s="869"/>
      <c r="ITP117" s="869"/>
      <c r="ITQ117" s="869"/>
      <c r="ITR117" s="869"/>
      <c r="ITS117" s="869"/>
      <c r="ITT117" s="869"/>
      <c r="ITU117" s="869"/>
      <c r="ITV117" s="869"/>
      <c r="ITW117" s="869"/>
      <c r="ITX117" s="869"/>
      <c r="ITY117" s="869"/>
      <c r="ITZ117" s="869"/>
      <c r="IUA117" s="869"/>
      <c r="IUB117" s="869"/>
      <c r="IUC117" s="869"/>
      <c r="IUD117" s="869"/>
      <c r="IUE117" s="869"/>
      <c r="IUF117" s="869"/>
      <c r="IUG117" s="869"/>
      <c r="IUH117" s="869"/>
      <c r="IUI117" s="869"/>
      <c r="IUJ117" s="869"/>
      <c r="IUK117" s="869"/>
      <c r="IUL117" s="869"/>
      <c r="IUM117" s="869"/>
      <c r="IUN117" s="869"/>
      <c r="IUO117" s="869"/>
      <c r="IUP117" s="869"/>
      <c r="IUQ117" s="869"/>
      <c r="IUR117" s="869"/>
      <c r="IUS117" s="869"/>
      <c r="IUT117" s="869"/>
      <c r="IUU117" s="869"/>
      <c r="IUV117" s="869"/>
      <c r="IUW117" s="869"/>
      <c r="IUX117" s="869"/>
      <c r="IUY117" s="869"/>
      <c r="IUZ117" s="869"/>
      <c r="IVA117" s="869"/>
      <c r="IVB117" s="869"/>
      <c r="IVC117" s="869"/>
      <c r="IVD117" s="869"/>
      <c r="IVE117" s="869"/>
      <c r="IVF117" s="869"/>
      <c r="IVG117" s="869"/>
      <c r="IVH117" s="869"/>
      <c r="IVI117" s="869"/>
      <c r="IVJ117" s="869"/>
      <c r="IVK117" s="869"/>
      <c r="IVL117" s="869"/>
      <c r="IVM117" s="869"/>
      <c r="IVN117" s="869"/>
      <c r="IVO117" s="869"/>
      <c r="IVP117" s="869"/>
      <c r="IVQ117" s="869"/>
      <c r="IVR117" s="869"/>
      <c r="IVS117" s="869"/>
      <c r="IVT117" s="869"/>
      <c r="IVU117" s="869"/>
      <c r="IVV117" s="869"/>
      <c r="IVW117" s="869"/>
      <c r="IVX117" s="869"/>
      <c r="IVY117" s="869"/>
      <c r="IVZ117" s="869"/>
      <c r="IWA117" s="869"/>
      <c r="IWB117" s="869"/>
      <c r="IWC117" s="869"/>
      <c r="IWD117" s="869"/>
      <c r="IWE117" s="869"/>
      <c r="IWF117" s="869"/>
      <c r="IWG117" s="869"/>
      <c r="IWH117" s="869"/>
      <c r="IWI117" s="869"/>
      <c r="IWJ117" s="869"/>
      <c r="IWK117" s="869"/>
      <c r="IWL117" s="869"/>
      <c r="IWM117" s="869"/>
      <c r="IWN117" s="869"/>
      <c r="IWO117" s="869"/>
      <c r="IWP117" s="869"/>
      <c r="IWQ117" s="869"/>
      <c r="IWR117" s="869"/>
      <c r="IWS117" s="869"/>
      <c r="IWT117" s="869"/>
      <c r="IWU117" s="869"/>
      <c r="IWV117" s="869"/>
      <c r="IWW117" s="869"/>
      <c r="IWX117" s="869"/>
      <c r="IWY117" s="869"/>
      <c r="IWZ117" s="869"/>
      <c r="IXA117" s="869"/>
      <c r="IXB117" s="869"/>
      <c r="IXC117" s="869"/>
      <c r="IXD117" s="869"/>
      <c r="IXE117" s="869"/>
      <c r="IXF117" s="869"/>
      <c r="IXG117" s="869"/>
      <c r="IXH117" s="869"/>
      <c r="IXI117" s="869"/>
      <c r="IXJ117" s="869"/>
      <c r="IXK117" s="869"/>
      <c r="IXL117" s="869"/>
      <c r="IXM117" s="869"/>
      <c r="IXN117" s="869"/>
      <c r="IXO117" s="869"/>
      <c r="IXP117" s="869"/>
      <c r="IXQ117" s="869"/>
      <c r="IXR117" s="869"/>
      <c r="IXS117" s="869"/>
      <c r="IXT117" s="869"/>
      <c r="IXU117" s="869"/>
      <c r="IXV117" s="869"/>
      <c r="IXW117" s="869"/>
      <c r="IXX117" s="869"/>
      <c r="IXY117" s="869"/>
      <c r="IXZ117" s="869"/>
      <c r="IYA117" s="869"/>
      <c r="IYB117" s="869"/>
      <c r="IYC117" s="869"/>
      <c r="IYD117" s="869"/>
      <c r="IYE117" s="869"/>
      <c r="IYF117" s="869"/>
      <c r="IYG117" s="869"/>
      <c r="IYH117" s="869"/>
      <c r="IYI117" s="869"/>
      <c r="IYJ117" s="869"/>
      <c r="IYK117" s="869"/>
      <c r="IYL117" s="869"/>
      <c r="IYM117" s="869"/>
      <c r="IYN117" s="869"/>
      <c r="IYO117" s="869"/>
      <c r="IYP117" s="869"/>
      <c r="IYQ117" s="869"/>
      <c r="IYR117" s="869"/>
      <c r="IYS117" s="869"/>
      <c r="IYT117" s="869"/>
      <c r="IYU117" s="869"/>
      <c r="IYV117" s="869"/>
      <c r="IYW117" s="869"/>
      <c r="IYX117" s="869"/>
      <c r="IYY117" s="869"/>
      <c r="IYZ117" s="869"/>
      <c r="IZA117" s="869"/>
      <c r="IZB117" s="869"/>
      <c r="IZC117" s="869"/>
      <c r="IZD117" s="869"/>
      <c r="IZE117" s="869"/>
      <c r="IZF117" s="869"/>
      <c r="IZG117" s="869"/>
      <c r="IZH117" s="869"/>
      <c r="IZI117" s="869"/>
      <c r="IZJ117" s="869"/>
      <c r="IZK117" s="869"/>
      <c r="IZL117" s="869"/>
      <c r="IZM117" s="869"/>
      <c r="IZN117" s="869"/>
      <c r="IZO117" s="869"/>
      <c r="IZP117" s="869"/>
      <c r="IZQ117" s="869"/>
      <c r="IZR117" s="869"/>
      <c r="IZS117" s="869"/>
      <c r="IZT117" s="869"/>
      <c r="IZU117" s="869"/>
      <c r="IZV117" s="869"/>
      <c r="IZW117" s="869"/>
      <c r="IZX117" s="869"/>
      <c r="IZY117" s="869"/>
      <c r="IZZ117" s="869"/>
      <c r="JAA117" s="869"/>
      <c r="JAB117" s="869"/>
      <c r="JAC117" s="869"/>
      <c r="JAD117" s="869"/>
      <c r="JAE117" s="869"/>
      <c r="JAF117" s="869"/>
      <c r="JAG117" s="869"/>
      <c r="JAH117" s="869"/>
      <c r="JAI117" s="869"/>
      <c r="JAJ117" s="869"/>
      <c r="JAK117" s="869"/>
      <c r="JAL117" s="869"/>
      <c r="JAM117" s="869"/>
      <c r="JAN117" s="869"/>
      <c r="JAO117" s="869"/>
      <c r="JAP117" s="869"/>
      <c r="JAQ117" s="869"/>
      <c r="JAR117" s="869"/>
      <c r="JAS117" s="869"/>
      <c r="JAT117" s="869"/>
      <c r="JAU117" s="869"/>
      <c r="JAV117" s="869"/>
      <c r="JAW117" s="869"/>
      <c r="JAX117" s="869"/>
      <c r="JAY117" s="869"/>
      <c r="JAZ117" s="869"/>
      <c r="JBA117" s="869"/>
      <c r="JBB117" s="869"/>
      <c r="JBC117" s="869"/>
      <c r="JBD117" s="869"/>
      <c r="JBE117" s="869"/>
      <c r="JBF117" s="869"/>
      <c r="JBG117" s="869"/>
      <c r="JBH117" s="869"/>
      <c r="JBI117" s="869"/>
      <c r="JBJ117" s="869"/>
      <c r="JBK117" s="869"/>
      <c r="JBL117" s="869"/>
      <c r="JBM117" s="869"/>
      <c r="JBN117" s="869"/>
      <c r="JBO117" s="869"/>
      <c r="JBP117" s="869"/>
      <c r="JBQ117" s="869"/>
      <c r="JBR117" s="869"/>
      <c r="JBS117" s="869"/>
      <c r="JBT117" s="869"/>
      <c r="JBU117" s="869"/>
      <c r="JBV117" s="869"/>
      <c r="JBW117" s="869"/>
      <c r="JBX117" s="869"/>
      <c r="JBY117" s="869"/>
      <c r="JBZ117" s="869"/>
      <c r="JCA117" s="869"/>
      <c r="JCB117" s="869"/>
      <c r="JCC117" s="869"/>
      <c r="JCD117" s="869"/>
      <c r="JCE117" s="869"/>
      <c r="JCF117" s="869"/>
      <c r="JCG117" s="869"/>
      <c r="JCH117" s="869"/>
      <c r="JCI117" s="869"/>
      <c r="JCJ117" s="869"/>
      <c r="JCK117" s="869"/>
      <c r="JCL117" s="869"/>
      <c r="JCM117" s="869"/>
      <c r="JCN117" s="869"/>
      <c r="JCO117" s="869"/>
      <c r="JCP117" s="869"/>
      <c r="JCQ117" s="869"/>
      <c r="JCR117" s="869"/>
      <c r="JCS117" s="869"/>
      <c r="JCT117" s="869"/>
      <c r="JCU117" s="869"/>
      <c r="JCV117" s="869"/>
      <c r="JCW117" s="869"/>
      <c r="JCX117" s="869"/>
      <c r="JCY117" s="869"/>
      <c r="JCZ117" s="869"/>
      <c r="JDA117" s="869"/>
      <c r="JDB117" s="869"/>
      <c r="JDC117" s="869"/>
      <c r="JDD117" s="869"/>
      <c r="JDE117" s="869"/>
      <c r="JDF117" s="869"/>
      <c r="JDG117" s="869"/>
      <c r="JDH117" s="869"/>
      <c r="JDI117" s="869"/>
      <c r="JDJ117" s="869"/>
      <c r="JDK117" s="869"/>
      <c r="JDL117" s="869"/>
      <c r="JDM117" s="869"/>
      <c r="JDN117" s="869"/>
      <c r="JDO117" s="869"/>
      <c r="JDP117" s="869"/>
      <c r="JDQ117" s="869"/>
      <c r="JDR117" s="869"/>
      <c r="JDS117" s="869"/>
      <c r="JDT117" s="869"/>
      <c r="JDU117" s="869"/>
      <c r="JDV117" s="869"/>
      <c r="JDW117" s="869"/>
      <c r="JDX117" s="869"/>
      <c r="JDY117" s="869"/>
      <c r="JDZ117" s="869"/>
      <c r="JEA117" s="869"/>
      <c r="JEB117" s="869"/>
      <c r="JEC117" s="869"/>
      <c r="JED117" s="869"/>
      <c r="JEE117" s="869"/>
      <c r="JEF117" s="869"/>
      <c r="JEG117" s="869"/>
      <c r="JEH117" s="869"/>
      <c r="JEI117" s="869"/>
      <c r="JEJ117" s="869"/>
      <c r="JEK117" s="869"/>
      <c r="JEL117" s="869"/>
      <c r="JEM117" s="869"/>
      <c r="JEN117" s="869"/>
      <c r="JEO117" s="869"/>
      <c r="JEP117" s="869"/>
      <c r="JEQ117" s="869"/>
      <c r="JER117" s="869"/>
      <c r="JES117" s="869"/>
      <c r="JET117" s="869"/>
      <c r="JEU117" s="869"/>
      <c r="JEV117" s="869"/>
      <c r="JEW117" s="869"/>
      <c r="JEX117" s="869"/>
      <c r="JEY117" s="869"/>
      <c r="JEZ117" s="869"/>
      <c r="JFA117" s="869"/>
      <c r="JFB117" s="869"/>
      <c r="JFC117" s="869"/>
      <c r="JFD117" s="869"/>
      <c r="JFE117" s="869"/>
      <c r="JFF117" s="869"/>
      <c r="JFG117" s="869"/>
      <c r="JFH117" s="869"/>
      <c r="JFI117" s="869"/>
      <c r="JFJ117" s="869"/>
      <c r="JFK117" s="869"/>
      <c r="JFL117" s="869"/>
      <c r="JFM117" s="869"/>
      <c r="JFN117" s="869"/>
      <c r="JFO117" s="869"/>
      <c r="JFP117" s="869"/>
      <c r="JFQ117" s="869"/>
      <c r="JFR117" s="869"/>
      <c r="JFS117" s="869"/>
      <c r="JFT117" s="869"/>
      <c r="JFU117" s="869"/>
      <c r="JFV117" s="869"/>
      <c r="JFW117" s="869"/>
      <c r="JFX117" s="869"/>
      <c r="JFY117" s="869"/>
      <c r="JFZ117" s="869"/>
      <c r="JGA117" s="869"/>
      <c r="JGB117" s="869"/>
      <c r="JGC117" s="869"/>
      <c r="JGD117" s="869"/>
      <c r="JGE117" s="869"/>
      <c r="JGF117" s="869"/>
      <c r="JGG117" s="869"/>
      <c r="JGH117" s="869"/>
      <c r="JGI117" s="869"/>
      <c r="JGJ117" s="869"/>
      <c r="JGK117" s="869"/>
      <c r="JGL117" s="869"/>
      <c r="JGM117" s="869"/>
      <c r="JGN117" s="869"/>
      <c r="JGO117" s="869"/>
      <c r="JGP117" s="869"/>
      <c r="JGQ117" s="869"/>
      <c r="JGR117" s="869"/>
      <c r="JGS117" s="869"/>
      <c r="JGT117" s="869"/>
      <c r="JGU117" s="869"/>
      <c r="JGV117" s="869"/>
      <c r="JGW117" s="869"/>
      <c r="JGX117" s="869"/>
      <c r="JGY117" s="869"/>
      <c r="JGZ117" s="869"/>
      <c r="JHA117" s="869"/>
      <c r="JHB117" s="869"/>
      <c r="JHC117" s="869"/>
      <c r="JHD117" s="869"/>
      <c r="JHE117" s="869"/>
      <c r="JHF117" s="869"/>
      <c r="JHG117" s="869"/>
      <c r="JHH117" s="869"/>
      <c r="JHI117" s="869"/>
      <c r="JHJ117" s="869"/>
      <c r="JHK117" s="869"/>
      <c r="JHL117" s="869"/>
      <c r="JHM117" s="869"/>
      <c r="JHN117" s="869"/>
      <c r="JHO117" s="869"/>
      <c r="JHP117" s="869"/>
      <c r="JHQ117" s="869"/>
      <c r="JHR117" s="869"/>
      <c r="JHS117" s="869"/>
      <c r="JHT117" s="869"/>
      <c r="JHU117" s="869"/>
      <c r="JHV117" s="869"/>
      <c r="JHW117" s="869"/>
      <c r="JHX117" s="869"/>
      <c r="JHY117" s="869"/>
      <c r="JHZ117" s="869"/>
      <c r="JIA117" s="869"/>
      <c r="JIB117" s="869"/>
      <c r="JIC117" s="869"/>
      <c r="JID117" s="869"/>
      <c r="JIE117" s="869"/>
      <c r="JIF117" s="869"/>
      <c r="JIG117" s="869"/>
      <c r="JIH117" s="869"/>
      <c r="JII117" s="869"/>
      <c r="JIJ117" s="869"/>
      <c r="JIK117" s="869"/>
      <c r="JIL117" s="869"/>
      <c r="JIM117" s="869"/>
      <c r="JIN117" s="869"/>
      <c r="JIO117" s="869"/>
      <c r="JIP117" s="869"/>
      <c r="JIQ117" s="869"/>
      <c r="JIR117" s="869"/>
      <c r="JIS117" s="869"/>
      <c r="JIT117" s="869"/>
      <c r="JIU117" s="869"/>
      <c r="JIV117" s="869"/>
      <c r="JIW117" s="869"/>
      <c r="JIX117" s="869"/>
      <c r="JIY117" s="869"/>
      <c r="JIZ117" s="869"/>
      <c r="JJA117" s="869"/>
      <c r="JJB117" s="869"/>
      <c r="JJC117" s="869"/>
      <c r="JJD117" s="869"/>
      <c r="JJE117" s="869"/>
      <c r="JJF117" s="869"/>
      <c r="JJG117" s="869"/>
      <c r="JJH117" s="869"/>
      <c r="JJI117" s="869"/>
      <c r="JJJ117" s="869"/>
      <c r="JJK117" s="869"/>
      <c r="JJL117" s="869"/>
      <c r="JJM117" s="869"/>
      <c r="JJN117" s="869"/>
      <c r="JJO117" s="869"/>
      <c r="JJP117" s="869"/>
      <c r="JJQ117" s="869"/>
      <c r="JJR117" s="869"/>
      <c r="JJS117" s="869"/>
      <c r="JJT117" s="869"/>
      <c r="JJU117" s="869"/>
      <c r="JJV117" s="869"/>
      <c r="JJW117" s="869"/>
      <c r="JJX117" s="869"/>
      <c r="JJY117" s="869"/>
      <c r="JJZ117" s="869"/>
      <c r="JKA117" s="869"/>
      <c r="JKB117" s="869"/>
      <c r="JKC117" s="869"/>
      <c r="JKD117" s="869"/>
      <c r="JKE117" s="869"/>
      <c r="JKF117" s="869"/>
      <c r="JKG117" s="869"/>
      <c r="JKH117" s="869"/>
      <c r="JKI117" s="869"/>
      <c r="JKJ117" s="869"/>
      <c r="JKK117" s="869"/>
      <c r="JKL117" s="869"/>
      <c r="JKM117" s="869"/>
      <c r="JKN117" s="869"/>
      <c r="JKO117" s="869"/>
      <c r="JKP117" s="869"/>
      <c r="JKQ117" s="869"/>
      <c r="JKR117" s="869"/>
      <c r="JKS117" s="869"/>
      <c r="JKT117" s="869"/>
      <c r="JKU117" s="869"/>
      <c r="JKV117" s="869"/>
      <c r="JKW117" s="869"/>
      <c r="JKX117" s="869"/>
      <c r="JKY117" s="869"/>
      <c r="JKZ117" s="869"/>
      <c r="JLA117" s="869"/>
      <c r="JLB117" s="869"/>
      <c r="JLC117" s="869"/>
      <c r="JLD117" s="869"/>
      <c r="JLE117" s="869"/>
      <c r="JLF117" s="869"/>
      <c r="JLG117" s="869"/>
      <c r="JLH117" s="869"/>
      <c r="JLI117" s="869"/>
      <c r="JLJ117" s="869"/>
      <c r="JLK117" s="869"/>
      <c r="JLL117" s="869"/>
      <c r="JLM117" s="869"/>
      <c r="JLN117" s="869"/>
      <c r="JLO117" s="869"/>
      <c r="JLP117" s="869"/>
      <c r="JLQ117" s="869"/>
      <c r="JLR117" s="869"/>
      <c r="JLS117" s="869"/>
      <c r="JLT117" s="869"/>
      <c r="JLU117" s="869"/>
      <c r="JLV117" s="869"/>
      <c r="JLW117" s="869"/>
      <c r="JLX117" s="869"/>
      <c r="JLY117" s="869"/>
      <c r="JLZ117" s="869"/>
      <c r="JMA117" s="869"/>
      <c r="JMB117" s="869"/>
      <c r="JMC117" s="869"/>
      <c r="JMD117" s="869"/>
      <c r="JME117" s="869"/>
      <c r="JMF117" s="869"/>
      <c r="JMG117" s="869"/>
      <c r="JMH117" s="869"/>
      <c r="JMI117" s="869"/>
      <c r="JMJ117" s="869"/>
      <c r="JMK117" s="869"/>
      <c r="JML117" s="869"/>
      <c r="JMM117" s="869"/>
      <c r="JMN117" s="869"/>
      <c r="JMO117" s="869"/>
      <c r="JMP117" s="869"/>
      <c r="JMQ117" s="869"/>
      <c r="JMR117" s="869"/>
      <c r="JMS117" s="869"/>
      <c r="JMT117" s="869"/>
      <c r="JMU117" s="869"/>
      <c r="JMV117" s="869"/>
      <c r="JMW117" s="869"/>
      <c r="JMX117" s="869"/>
      <c r="JMY117" s="869"/>
      <c r="JMZ117" s="869"/>
      <c r="JNA117" s="869"/>
      <c r="JNB117" s="869"/>
      <c r="JNC117" s="869"/>
      <c r="JND117" s="869"/>
      <c r="JNE117" s="869"/>
      <c r="JNF117" s="869"/>
      <c r="JNG117" s="869"/>
      <c r="JNH117" s="869"/>
      <c r="JNI117" s="869"/>
      <c r="JNJ117" s="869"/>
      <c r="JNK117" s="869"/>
      <c r="JNL117" s="869"/>
      <c r="JNM117" s="869"/>
      <c r="JNN117" s="869"/>
      <c r="JNO117" s="869"/>
      <c r="JNP117" s="869"/>
      <c r="JNQ117" s="869"/>
      <c r="JNR117" s="869"/>
      <c r="JNS117" s="869"/>
      <c r="JNT117" s="869"/>
      <c r="JNU117" s="869"/>
      <c r="JNV117" s="869"/>
      <c r="JNW117" s="869"/>
      <c r="JNX117" s="869"/>
      <c r="JNY117" s="869"/>
      <c r="JNZ117" s="869"/>
      <c r="JOA117" s="869"/>
      <c r="JOB117" s="869"/>
      <c r="JOC117" s="869"/>
      <c r="JOD117" s="869"/>
      <c r="JOE117" s="869"/>
      <c r="JOF117" s="869"/>
      <c r="JOG117" s="869"/>
      <c r="JOH117" s="869"/>
      <c r="JOI117" s="869"/>
      <c r="JOJ117" s="869"/>
      <c r="JOK117" s="869"/>
      <c r="JOL117" s="869"/>
      <c r="JOM117" s="869"/>
      <c r="JON117" s="869"/>
      <c r="JOO117" s="869"/>
      <c r="JOP117" s="869"/>
      <c r="JOQ117" s="869"/>
      <c r="JOR117" s="869"/>
      <c r="JOS117" s="869"/>
      <c r="JOT117" s="869"/>
      <c r="JOU117" s="869"/>
      <c r="JOV117" s="869"/>
      <c r="JOW117" s="869"/>
      <c r="JOX117" s="869"/>
      <c r="JOY117" s="869"/>
      <c r="JOZ117" s="869"/>
      <c r="JPA117" s="869"/>
      <c r="JPB117" s="869"/>
      <c r="JPC117" s="869"/>
      <c r="JPD117" s="869"/>
      <c r="JPE117" s="869"/>
      <c r="JPF117" s="869"/>
      <c r="JPG117" s="869"/>
      <c r="JPH117" s="869"/>
      <c r="JPI117" s="869"/>
      <c r="JPJ117" s="869"/>
      <c r="JPK117" s="869"/>
      <c r="JPL117" s="869"/>
      <c r="JPM117" s="869"/>
      <c r="JPN117" s="869"/>
      <c r="JPO117" s="869"/>
      <c r="JPP117" s="869"/>
      <c r="JPQ117" s="869"/>
      <c r="JPR117" s="869"/>
      <c r="JPS117" s="869"/>
      <c r="JPT117" s="869"/>
      <c r="JPU117" s="869"/>
      <c r="JPV117" s="869"/>
      <c r="JPW117" s="869"/>
      <c r="JPX117" s="869"/>
      <c r="JPY117" s="869"/>
      <c r="JPZ117" s="869"/>
      <c r="JQA117" s="869"/>
      <c r="JQB117" s="869"/>
      <c r="JQC117" s="869"/>
      <c r="JQD117" s="869"/>
      <c r="JQE117" s="869"/>
      <c r="JQF117" s="869"/>
      <c r="JQG117" s="869"/>
      <c r="JQH117" s="869"/>
      <c r="JQI117" s="869"/>
      <c r="JQJ117" s="869"/>
      <c r="JQK117" s="869"/>
      <c r="JQL117" s="869"/>
      <c r="JQM117" s="869"/>
      <c r="JQN117" s="869"/>
      <c r="JQO117" s="869"/>
      <c r="JQP117" s="869"/>
      <c r="JQQ117" s="869"/>
      <c r="JQR117" s="869"/>
      <c r="JQS117" s="869"/>
      <c r="JQT117" s="869"/>
      <c r="JQU117" s="869"/>
      <c r="JQV117" s="869"/>
      <c r="JQW117" s="869"/>
      <c r="JQX117" s="869"/>
      <c r="JQY117" s="869"/>
      <c r="JQZ117" s="869"/>
      <c r="JRA117" s="869"/>
      <c r="JRB117" s="869"/>
      <c r="JRC117" s="869"/>
      <c r="JRD117" s="869"/>
      <c r="JRE117" s="869"/>
      <c r="JRF117" s="869"/>
      <c r="JRG117" s="869"/>
      <c r="JRH117" s="869"/>
      <c r="JRI117" s="869"/>
      <c r="JRJ117" s="869"/>
      <c r="JRK117" s="869"/>
      <c r="JRL117" s="869"/>
      <c r="JRM117" s="869"/>
      <c r="JRN117" s="869"/>
      <c r="JRO117" s="869"/>
      <c r="JRP117" s="869"/>
      <c r="JRQ117" s="869"/>
      <c r="JRR117" s="869"/>
      <c r="JRS117" s="869"/>
      <c r="JRT117" s="869"/>
      <c r="JRU117" s="869"/>
      <c r="JRV117" s="869"/>
      <c r="JRW117" s="869"/>
      <c r="JRX117" s="869"/>
      <c r="JRY117" s="869"/>
      <c r="JRZ117" s="869"/>
      <c r="JSA117" s="869"/>
      <c r="JSB117" s="869"/>
      <c r="JSC117" s="869"/>
      <c r="JSD117" s="869"/>
      <c r="JSE117" s="869"/>
      <c r="JSF117" s="869"/>
      <c r="JSG117" s="869"/>
      <c r="JSH117" s="869"/>
      <c r="JSI117" s="869"/>
      <c r="JSJ117" s="869"/>
      <c r="JSK117" s="869"/>
      <c r="JSL117" s="869"/>
      <c r="JSM117" s="869"/>
      <c r="JSN117" s="869"/>
      <c r="JSO117" s="869"/>
      <c r="JSP117" s="869"/>
      <c r="JSQ117" s="869"/>
      <c r="JSR117" s="869"/>
      <c r="JSS117" s="869"/>
      <c r="JST117" s="869"/>
      <c r="JSU117" s="869"/>
      <c r="JSV117" s="869"/>
      <c r="JSW117" s="869"/>
      <c r="JSX117" s="869"/>
      <c r="JSY117" s="869"/>
      <c r="JSZ117" s="869"/>
      <c r="JTA117" s="869"/>
      <c r="JTB117" s="869"/>
      <c r="JTC117" s="869"/>
      <c r="JTD117" s="869"/>
      <c r="JTE117" s="869"/>
      <c r="JTF117" s="869"/>
      <c r="JTG117" s="869"/>
      <c r="JTH117" s="869"/>
      <c r="JTI117" s="869"/>
      <c r="JTJ117" s="869"/>
      <c r="JTK117" s="869"/>
      <c r="JTL117" s="869"/>
      <c r="JTM117" s="869"/>
      <c r="JTN117" s="869"/>
      <c r="JTO117" s="869"/>
      <c r="JTP117" s="869"/>
      <c r="JTQ117" s="869"/>
      <c r="JTR117" s="869"/>
      <c r="JTS117" s="869"/>
      <c r="JTT117" s="869"/>
      <c r="JTU117" s="869"/>
      <c r="JTV117" s="869"/>
      <c r="JTW117" s="869"/>
      <c r="JTX117" s="869"/>
      <c r="JTY117" s="869"/>
      <c r="JTZ117" s="869"/>
      <c r="JUA117" s="869"/>
      <c r="JUB117" s="869"/>
      <c r="JUC117" s="869"/>
      <c r="JUD117" s="869"/>
      <c r="JUE117" s="869"/>
      <c r="JUF117" s="869"/>
      <c r="JUG117" s="869"/>
      <c r="JUH117" s="869"/>
      <c r="JUI117" s="869"/>
      <c r="JUJ117" s="869"/>
      <c r="JUK117" s="869"/>
      <c r="JUL117" s="869"/>
      <c r="JUM117" s="869"/>
      <c r="JUN117" s="869"/>
      <c r="JUO117" s="869"/>
      <c r="JUP117" s="869"/>
      <c r="JUQ117" s="869"/>
      <c r="JUR117" s="869"/>
      <c r="JUS117" s="869"/>
      <c r="JUT117" s="869"/>
      <c r="JUU117" s="869"/>
      <c r="JUV117" s="869"/>
      <c r="JUW117" s="869"/>
      <c r="JUX117" s="869"/>
      <c r="JUY117" s="869"/>
      <c r="JUZ117" s="869"/>
      <c r="JVA117" s="869"/>
      <c r="JVB117" s="869"/>
      <c r="JVC117" s="869"/>
      <c r="JVD117" s="869"/>
      <c r="JVE117" s="869"/>
      <c r="JVF117" s="869"/>
      <c r="JVG117" s="869"/>
      <c r="JVH117" s="869"/>
      <c r="JVI117" s="869"/>
      <c r="JVJ117" s="869"/>
      <c r="JVK117" s="869"/>
      <c r="JVL117" s="869"/>
      <c r="JVM117" s="869"/>
      <c r="JVN117" s="869"/>
      <c r="JVO117" s="869"/>
      <c r="JVP117" s="869"/>
      <c r="JVQ117" s="869"/>
      <c r="JVR117" s="869"/>
      <c r="JVS117" s="869"/>
      <c r="JVT117" s="869"/>
      <c r="JVU117" s="869"/>
      <c r="JVV117" s="869"/>
      <c r="JVW117" s="869"/>
      <c r="JVX117" s="869"/>
      <c r="JVY117" s="869"/>
      <c r="JVZ117" s="869"/>
      <c r="JWA117" s="869"/>
      <c r="JWB117" s="869"/>
      <c r="JWC117" s="869"/>
      <c r="JWD117" s="869"/>
      <c r="JWE117" s="869"/>
      <c r="JWF117" s="869"/>
      <c r="JWG117" s="869"/>
      <c r="JWH117" s="869"/>
      <c r="JWI117" s="869"/>
      <c r="JWJ117" s="869"/>
      <c r="JWK117" s="869"/>
      <c r="JWL117" s="869"/>
      <c r="JWM117" s="869"/>
      <c r="JWN117" s="869"/>
      <c r="JWO117" s="869"/>
      <c r="JWP117" s="869"/>
      <c r="JWQ117" s="869"/>
      <c r="JWR117" s="869"/>
      <c r="JWS117" s="869"/>
      <c r="JWT117" s="869"/>
      <c r="JWU117" s="869"/>
      <c r="JWV117" s="869"/>
      <c r="JWW117" s="869"/>
      <c r="JWX117" s="869"/>
      <c r="JWY117" s="869"/>
      <c r="JWZ117" s="869"/>
      <c r="JXA117" s="869"/>
      <c r="JXB117" s="869"/>
      <c r="JXC117" s="869"/>
      <c r="JXD117" s="869"/>
      <c r="JXE117" s="869"/>
      <c r="JXF117" s="869"/>
      <c r="JXG117" s="869"/>
      <c r="JXH117" s="869"/>
      <c r="JXI117" s="869"/>
      <c r="JXJ117" s="869"/>
      <c r="JXK117" s="869"/>
      <c r="JXL117" s="869"/>
      <c r="JXM117" s="869"/>
      <c r="JXN117" s="869"/>
      <c r="JXO117" s="869"/>
      <c r="JXP117" s="869"/>
      <c r="JXQ117" s="869"/>
      <c r="JXR117" s="869"/>
      <c r="JXS117" s="869"/>
      <c r="JXT117" s="869"/>
      <c r="JXU117" s="869"/>
      <c r="JXV117" s="869"/>
      <c r="JXW117" s="869"/>
      <c r="JXX117" s="869"/>
      <c r="JXY117" s="869"/>
      <c r="JXZ117" s="869"/>
      <c r="JYA117" s="869"/>
      <c r="JYB117" s="869"/>
      <c r="JYC117" s="869"/>
      <c r="JYD117" s="869"/>
      <c r="JYE117" s="869"/>
      <c r="JYF117" s="869"/>
      <c r="JYG117" s="869"/>
      <c r="JYH117" s="869"/>
      <c r="JYI117" s="869"/>
      <c r="JYJ117" s="869"/>
      <c r="JYK117" s="869"/>
      <c r="JYL117" s="869"/>
      <c r="JYM117" s="869"/>
      <c r="JYN117" s="869"/>
      <c r="JYO117" s="869"/>
      <c r="JYP117" s="869"/>
      <c r="JYQ117" s="869"/>
      <c r="JYR117" s="869"/>
      <c r="JYS117" s="869"/>
      <c r="JYT117" s="869"/>
      <c r="JYU117" s="869"/>
      <c r="JYV117" s="869"/>
      <c r="JYW117" s="869"/>
      <c r="JYX117" s="869"/>
      <c r="JYY117" s="869"/>
      <c r="JYZ117" s="869"/>
      <c r="JZA117" s="869"/>
      <c r="JZB117" s="869"/>
      <c r="JZC117" s="869"/>
      <c r="JZD117" s="869"/>
      <c r="JZE117" s="869"/>
      <c r="JZF117" s="869"/>
      <c r="JZG117" s="869"/>
      <c r="JZH117" s="869"/>
      <c r="JZI117" s="869"/>
      <c r="JZJ117" s="869"/>
      <c r="JZK117" s="869"/>
      <c r="JZL117" s="869"/>
      <c r="JZM117" s="869"/>
      <c r="JZN117" s="869"/>
      <c r="JZO117" s="869"/>
      <c r="JZP117" s="869"/>
      <c r="JZQ117" s="869"/>
      <c r="JZR117" s="869"/>
      <c r="JZS117" s="869"/>
      <c r="JZT117" s="869"/>
      <c r="JZU117" s="869"/>
      <c r="JZV117" s="869"/>
      <c r="JZW117" s="869"/>
      <c r="JZX117" s="869"/>
      <c r="JZY117" s="869"/>
      <c r="JZZ117" s="869"/>
      <c r="KAA117" s="869"/>
      <c r="KAB117" s="869"/>
      <c r="KAC117" s="869"/>
      <c r="KAD117" s="869"/>
      <c r="KAE117" s="869"/>
      <c r="KAF117" s="869"/>
      <c r="KAG117" s="869"/>
      <c r="KAH117" s="869"/>
      <c r="KAI117" s="869"/>
      <c r="KAJ117" s="869"/>
      <c r="KAK117" s="869"/>
      <c r="KAL117" s="869"/>
      <c r="KAM117" s="869"/>
      <c r="KAN117" s="869"/>
      <c r="KAO117" s="869"/>
      <c r="KAP117" s="869"/>
      <c r="KAQ117" s="869"/>
      <c r="KAR117" s="869"/>
      <c r="KAS117" s="869"/>
      <c r="KAT117" s="869"/>
      <c r="KAU117" s="869"/>
      <c r="KAV117" s="869"/>
      <c r="KAW117" s="869"/>
      <c r="KAX117" s="869"/>
      <c r="KAY117" s="869"/>
      <c r="KAZ117" s="869"/>
      <c r="KBA117" s="869"/>
      <c r="KBB117" s="869"/>
      <c r="KBC117" s="869"/>
      <c r="KBD117" s="869"/>
      <c r="KBE117" s="869"/>
      <c r="KBF117" s="869"/>
      <c r="KBG117" s="869"/>
      <c r="KBH117" s="869"/>
      <c r="KBI117" s="869"/>
      <c r="KBJ117" s="869"/>
      <c r="KBK117" s="869"/>
      <c r="KBL117" s="869"/>
      <c r="KBM117" s="869"/>
      <c r="KBN117" s="869"/>
      <c r="KBO117" s="869"/>
      <c r="KBP117" s="869"/>
      <c r="KBQ117" s="869"/>
      <c r="KBR117" s="869"/>
      <c r="KBS117" s="869"/>
      <c r="KBT117" s="869"/>
      <c r="KBU117" s="869"/>
      <c r="KBV117" s="869"/>
      <c r="KBW117" s="869"/>
      <c r="KBX117" s="869"/>
      <c r="KBY117" s="869"/>
      <c r="KBZ117" s="869"/>
      <c r="KCA117" s="869"/>
      <c r="KCB117" s="869"/>
      <c r="KCC117" s="869"/>
      <c r="KCD117" s="869"/>
      <c r="KCE117" s="869"/>
      <c r="KCF117" s="869"/>
      <c r="KCG117" s="869"/>
      <c r="KCH117" s="869"/>
      <c r="KCI117" s="869"/>
      <c r="KCJ117" s="869"/>
      <c r="KCK117" s="869"/>
      <c r="KCL117" s="869"/>
      <c r="KCM117" s="869"/>
      <c r="KCN117" s="869"/>
      <c r="KCO117" s="869"/>
      <c r="KCP117" s="869"/>
      <c r="KCQ117" s="869"/>
      <c r="KCR117" s="869"/>
      <c r="KCS117" s="869"/>
      <c r="KCT117" s="869"/>
      <c r="KCU117" s="869"/>
      <c r="KCV117" s="869"/>
      <c r="KCW117" s="869"/>
      <c r="KCX117" s="869"/>
      <c r="KCY117" s="869"/>
      <c r="KCZ117" s="869"/>
      <c r="KDA117" s="869"/>
      <c r="KDB117" s="869"/>
      <c r="KDC117" s="869"/>
      <c r="KDD117" s="869"/>
      <c r="KDE117" s="869"/>
      <c r="KDF117" s="869"/>
      <c r="KDG117" s="869"/>
      <c r="KDH117" s="869"/>
      <c r="KDI117" s="869"/>
      <c r="KDJ117" s="869"/>
      <c r="KDK117" s="869"/>
      <c r="KDL117" s="869"/>
      <c r="KDM117" s="869"/>
      <c r="KDN117" s="869"/>
      <c r="KDO117" s="869"/>
      <c r="KDP117" s="869"/>
      <c r="KDQ117" s="869"/>
      <c r="KDR117" s="869"/>
      <c r="KDS117" s="869"/>
      <c r="KDT117" s="869"/>
      <c r="KDU117" s="869"/>
      <c r="KDV117" s="869"/>
      <c r="KDW117" s="869"/>
      <c r="KDX117" s="869"/>
      <c r="KDY117" s="869"/>
      <c r="KDZ117" s="869"/>
      <c r="KEA117" s="869"/>
      <c r="KEB117" s="869"/>
      <c r="KEC117" s="869"/>
      <c r="KED117" s="869"/>
      <c r="KEE117" s="869"/>
      <c r="KEF117" s="869"/>
      <c r="KEG117" s="869"/>
      <c r="KEH117" s="869"/>
      <c r="KEI117" s="869"/>
      <c r="KEJ117" s="869"/>
      <c r="KEK117" s="869"/>
      <c r="KEL117" s="869"/>
      <c r="KEM117" s="869"/>
      <c r="KEN117" s="869"/>
      <c r="KEO117" s="869"/>
      <c r="KEP117" s="869"/>
      <c r="KEQ117" s="869"/>
      <c r="KER117" s="869"/>
      <c r="KES117" s="869"/>
      <c r="KET117" s="869"/>
      <c r="KEU117" s="869"/>
      <c r="KEV117" s="869"/>
      <c r="KEW117" s="869"/>
      <c r="KEX117" s="869"/>
      <c r="KEY117" s="869"/>
      <c r="KEZ117" s="869"/>
      <c r="KFA117" s="869"/>
      <c r="KFB117" s="869"/>
      <c r="KFC117" s="869"/>
      <c r="KFD117" s="869"/>
      <c r="KFE117" s="869"/>
      <c r="KFF117" s="869"/>
      <c r="KFG117" s="869"/>
      <c r="KFH117" s="869"/>
      <c r="KFI117" s="869"/>
      <c r="KFJ117" s="869"/>
      <c r="KFK117" s="869"/>
      <c r="KFL117" s="869"/>
      <c r="KFM117" s="869"/>
      <c r="KFN117" s="869"/>
      <c r="KFO117" s="869"/>
      <c r="KFP117" s="869"/>
      <c r="KFQ117" s="869"/>
      <c r="KFR117" s="869"/>
      <c r="KFS117" s="869"/>
      <c r="KFT117" s="869"/>
      <c r="KFU117" s="869"/>
      <c r="KFV117" s="869"/>
      <c r="KFW117" s="869"/>
      <c r="KFX117" s="869"/>
      <c r="KFY117" s="869"/>
      <c r="KFZ117" s="869"/>
      <c r="KGA117" s="869"/>
      <c r="KGB117" s="869"/>
      <c r="KGC117" s="869"/>
      <c r="KGD117" s="869"/>
      <c r="KGE117" s="869"/>
      <c r="KGF117" s="869"/>
      <c r="KGG117" s="869"/>
      <c r="KGH117" s="869"/>
      <c r="KGI117" s="869"/>
      <c r="KGJ117" s="869"/>
      <c r="KGK117" s="869"/>
      <c r="KGL117" s="869"/>
      <c r="KGM117" s="869"/>
      <c r="KGN117" s="869"/>
      <c r="KGO117" s="869"/>
      <c r="KGP117" s="869"/>
      <c r="KGQ117" s="869"/>
      <c r="KGR117" s="869"/>
      <c r="KGS117" s="869"/>
      <c r="KGT117" s="869"/>
      <c r="KGU117" s="869"/>
      <c r="KGV117" s="869"/>
      <c r="KGW117" s="869"/>
      <c r="KGX117" s="869"/>
      <c r="KGY117" s="869"/>
      <c r="KGZ117" s="869"/>
      <c r="KHA117" s="869"/>
      <c r="KHB117" s="869"/>
      <c r="KHC117" s="869"/>
      <c r="KHD117" s="869"/>
      <c r="KHE117" s="869"/>
      <c r="KHF117" s="869"/>
      <c r="KHG117" s="869"/>
      <c r="KHH117" s="869"/>
      <c r="KHI117" s="869"/>
      <c r="KHJ117" s="869"/>
      <c r="KHK117" s="869"/>
      <c r="KHL117" s="869"/>
      <c r="KHM117" s="869"/>
      <c r="KHN117" s="869"/>
      <c r="KHO117" s="869"/>
      <c r="KHP117" s="869"/>
      <c r="KHQ117" s="869"/>
      <c r="KHR117" s="869"/>
      <c r="KHS117" s="869"/>
      <c r="KHT117" s="869"/>
      <c r="KHU117" s="869"/>
      <c r="KHV117" s="869"/>
      <c r="KHW117" s="869"/>
      <c r="KHX117" s="869"/>
      <c r="KHY117" s="869"/>
      <c r="KHZ117" s="869"/>
      <c r="KIA117" s="869"/>
      <c r="KIB117" s="869"/>
      <c r="KIC117" s="869"/>
      <c r="KID117" s="869"/>
      <c r="KIE117" s="869"/>
      <c r="KIF117" s="869"/>
      <c r="KIG117" s="869"/>
      <c r="KIH117" s="869"/>
      <c r="KII117" s="869"/>
      <c r="KIJ117" s="869"/>
      <c r="KIK117" s="869"/>
      <c r="KIL117" s="869"/>
      <c r="KIM117" s="869"/>
      <c r="KIN117" s="869"/>
      <c r="KIO117" s="869"/>
      <c r="KIP117" s="869"/>
      <c r="KIQ117" s="869"/>
      <c r="KIR117" s="869"/>
      <c r="KIS117" s="869"/>
      <c r="KIT117" s="869"/>
      <c r="KIU117" s="869"/>
      <c r="KIV117" s="869"/>
      <c r="KIW117" s="869"/>
      <c r="KIX117" s="869"/>
      <c r="KIY117" s="869"/>
      <c r="KIZ117" s="869"/>
      <c r="KJA117" s="869"/>
      <c r="KJB117" s="869"/>
      <c r="KJC117" s="869"/>
      <c r="KJD117" s="869"/>
      <c r="KJE117" s="869"/>
      <c r="KJF117" s="869"/>
      <c r="KJG117" s="869"/>
      <c r="KJH117" s="869"/>
      <c r="KJI117" s="869"/>
      <c r="KJJ117" s="869"/>
      <c r="KJK117" s="869"/>
      <c r="KJL117" s="869"/>
      <c r="KJM117" s="869"/>
      <c r="KJN117" s="869"/>
      <c r="KJO117" s="869"/>
      <c r="KJP117" s="869"/>
      <c r="KJQ117" s="869"/>
      <c r="KJR117" s="869"/>
      <c r="KJS117" s="869"/>
      <c r="KJT117" s="869"/>
      <c r="KJU117" s="869"/>
      <c r="KJV117" s="869"/>
      <c r="KJW117" s="869"/>
      <c r="KJX117" s="869"/>
      <c r="KJY117" s="869"/>
      <c r="KJZ117" s="869"/>
      <c r="KKA117" s="869"/>
      <c r="KKB117" s="869"/>
      <c r="KKC117" s="869"/>
      <c r="KKD117" s="869"/>
      <c r="KKE117" s="869"/>
      <c r="KKF117" s="869"/>
      <c r="KKG117" s="869"/>
      <c r="KKH117" s="869"/>
      <c r="KKI117" s="869"/>
      <c r="KKJ117" s="869"/>
      <c r="KKK117" s="869"/>
      <c r="KKL117" s="869"/>
      <c r="KKM117" s="869"/>
      <c r="KKN117" s="869"/>
      <c r="KKO117" s="869"/>
      <c r="KKP117" s="869"/>
      <c r="KKQ117" s="869"/>
      <c r="KKR117" s="869"/>
      <c r="KKS117" s="869"/>
      <c r="KKT117" s="869"/>
      <c r="KKU117" s="869"/>
      <c r="KKV117" s="869"/>
      <c r="KKW117" s="869"/>
      <c r="KKX117" s="869"/>
      <c r="KKY117" s="869"/>
      <c r="KKZ117" s="869"/>
      <c r="KLA117" s="869"/>
      <c r="KLB117" s="869"/>
      <c r="KLC117" s="869"/>
      <c r="KLD117" s="869"/>
      <c r="KLE117" s="869"/>
      <c r="KLF117" s="869"/>
      <c r="KLG117" s="869"/>
      <c r="KLH117" s="869"/>
      <c r="KLI117" s="869"/>
      <c r="KLJ117" s="869"/>
      <c r="KLK117" s="869"/>
      <c r="KLL117" s="869"/>
      <c r="KLM117" s="869"/>
      <c r="KLN117" s="869"/>
      <c r="KLO117" s="869"/>
      <c r="KLP117" s="869"/>
      <c r="KLQ117" s="869"/>
      <c r="KLR117" s="869"/>
      <c r="KLS117" s="869"/>
      <c r="KLT117" s="869"/>
      <c r="KLU117" s="869"/>
      <c r="KLV117" s="869"/>
      <c r="KLW117" s="869"/>
      <c r="KLX117" s="869"/>
      <c r="KLY117" s="869"/>
      <c r="KLZ117" s="869"/>
      <c r="KMA117" s="869"/>
      <c r="KMB117" s="869"/>
      <c r="KMC117" s="869"/>
      <c r="KMD117" s="869"/>
      <c r="KME117" s="869"/>
      <c r="KMF117" s="869"/>
      <c r="KMG117" s="869"/>
      <c r="KMH117" s="869"/>
      <c r="KMI117" s="869"/>
      <c r="KMJ117" s="869"/>
      <c r="KMK117" s="869"/>
      <c r="KML117" s="869"/>
      <c r="KMM117" s="869"/>
      <c r="KMN117" s="869"/>
      <c r="KMO117" s="869"/>
      <c r="KMP117" s="869"/>
      <c r="KMQ117" s="869"/>
      <c r="KMR117" s="869"/>
      <c r="KMS117" s="869"/>
      <c r="KMT117" s="869"/>
      <c r="KMU117" s="869"/>
      <c r="KMV117" s="869"/>
      <c r="KMW117" s="869"/>
      <c r="KMX117" s="869"/>
      <c r="KMY117" s="869"/>
      <c r="KMZ117" s="869"/>
      <c r="KNA117" s="869"/>
      <c r="KNB117" s="869"/>
      <c r="KNC117" s="869"/>
      <c r="KND117" s="869"/>
      <c r="KNE117" s="869"/>
      <c r="KNF117" s="869"/>
      <c r="KNG117" s="869"/>
      <c r="KNH117" s="869"/>
      <c r="KNI117" s="869"/>
      <c r="KNJ117" s="869"/>
      <c r="KNK117" s="869"/>
      <c r="KNL117" s="869"/>
      <c r="KNM117" s="869"/>
      <c r="KNN117" s="869"/>
      <c r="KNO117" s="869"/>
      <c r="KNP117" s="869"/>
      <c r="KNQ117" s="869"/>
      <c r="KNR117" s="869"/>
      <c r="KNS117" s="869"/>
      <c r="KNT117" s="869"/>
      <c r="KNU117" s="869"/>
      <c r="KNV117" s="869"/>
      <c r="KNW117" s="869"/>
      <c r="KNX117" s="869"/>
      <c r="KNY117" s="869"/>
      <c r="KNZ117" s="869"/>
      <c r="KOA117" s="869"/>
      <c r="KOB117" s="869"/>
      <c r="KOC117" s="869"/>
      <c r="KOD117" s="869"/>
      <c r="KOE117" s="869"/>
      <c r="KOF117" s="869"/>
      <c r="KOG117" s="869"/>
      <c r="KOH117" s="869"/>
      <c r="KOI117" s="869"/>
      <c r="KOJ117" s="869"/>
      <c r="KOK117" s="869"/>
      <c r="KOL117" s="869"/>
      <c r="KOM117" s="869"/>
      <c r="KON117" s="869"/>
      <c r="KOO117" s="869"/>
      <c r="KOP117" s="869"/>
      <c r="KOQ117" s="869"/>
      <c r="KOR117" s="869"/>
      <c r="KOS117" s="869"/>
      <c r="KOT117" s="869"/>
      <c r="KOU117" s="869"/>
      <c r="KOV117" s="869"/>
      <c r="KOW117" s="869"/>
      <c r="KOX117" s="869"/>
      <c r="KOY117" s="869"/>
      <c r="KOZ117" s="869"/>
      <c r="KPA117" s="869"/>
      <c r="KPB117" s="869"/>
      <c r="KPC117" s="869"/>
      <c r="KPD117" s="869"/>
      <c r="KPE117" s="869"/>
      <c r="KPF117" s="869"/>
      <c r="KPG117" s="869"/>
      <c r="KPH117" s="869"/>
      <c r="KPI117" s="869"/>
      <c r="KPJ117" s="869"/>
      <c r="KPK117" s="869"/>
      <c r="KPL117" s="869"/>
      <c r="KPM117" s="869"/>
      <c r="KPN117" s="869"/>
      <c r="KPO117" s="869"/>
      <c r="KPP117" s="869"/>
      <c r="KPQ117" s="869"/>
      <c r="KPR117" s="869"/>
      <c r="KPS117" s="869"/>
      <c r="KPT117" s="869"/>
      <c r="KPU117" s="869"/>
      <c r="KPV117" s="869"/>
      <c r="KPW117" s="869"/>
      <c r="KPX117" s="869"/>
      <c r="KPY117" s="869"/>
      <c r="KPZ117" s="869"/>
      <c r="KQA117" s="869"/>
      <c r="KQB117" s="869"/>
      <c r="KQC117" s="869"/>
      <c r="KQD117" s="869"/>
      <c r="KQE117" s="869"/>
      <c r="KQF117" s="869"/>
      <c r="KQG117" s="869"/>
      <c r="KQH117" s="869"/>
      <c r="KQI117" s="869"/>
      <c r="KQJ117" s="869"/>
      <c r="KQK117" s="869"/>
      <c r="KQL117" s="869"/>
      <c r="KQM117" s="869"/>
      <c r="KQN117" s="869"/>
      <c r="KQO117" s="869"/>
      <c r="KQP117" s="869"/>
      <c r="KQQ117" s="869"/>
      <c r="KQR117" s="869"/>
      <c r="KQS117" s="869"/>
      <c r="KQT117" s="869"/>
      <c r="KQU117" s="869"/>
      <c r="KQV117" s="869"/>
      <c r="KQW117" s="869"/>
      <c r="KQX117" s="869"/>
      <c r="KQY117" s="869"/>
      <c r="KQZ117" s="869"/>
      <c r="KRA117" s="869"/>
      <c r="KRB117" s="869"/>
      <c r="KRC117" s="869"/>
      <c r="KRD117" s="869"/>
      <c r="KRE117" s="869"/>
      <c r="KRF117" s="869"/>
      <c r="KRG117" s="869"/>
      <c r="KRH117" s="869"/>
      <c r="KRI117" s="869"/>
      <c r="KRJ117" s="869"/>
      <c r="KRK117" s="869"/>
      <c r="KRL117" s="869"/>
      <c r="KRM117" s="869"/>
      <c r="KRN117" s="869"/>
      <c r="KRO117" s="869"/>
      <c r="KRP117" s="869"/>
      <c r="KRQ117" s="869"/>
      <c r="KRR117" s="869"/>
      <c r="KRS117" s="869"/>
      <c r="KRT117" s="869"/>
      <c r="KRU117" s="869"/>
      <c r="KRV117" s="869"/>
      <c r="KRW117" s="869"/>
      <c r="KRX117" s="869"/>
      <c r="KRY117" s="869"/>
      <c r="KRZ117" s="869"/>
      <c r="KSA117" s="869"/>
      <c r="KSB117" s="869"/>
      <c r="KSC117" s="869"/>
      <c r="KSD117" s="869"/>
      <c r="KSE117" s="869"/>
      <c r="KSF117" s="869"/>
      <c r="KSG117" s="869"/>
      <c r="KSH117" s="869"/>
      <c r="KSI117" s="869"/>
      <c r="KSJ117" s="869"/>
      <c r="KSK117" s="869"/>
      <c r="KSL117" s="869"/>
      <c r="KSM117" s="869"/>
      <c r="KSN117" s="869"/>
      <c r="KSO117" s="869"/>
      <c r="KSP117" s="869"/>
      <c r="KSQ117" s="869"/>
      <c r="KSR117" s="869"/>
      <c r="KSS117" s="869"/>
      <c r="KST117" s="869"/>
      <c r="KSU117" s="869"/>
      <c r="KSV117" s="869"/>
      <c r="KSW117" s="869"/>
      <c r="KSX117" s="869"/>
      <c r="KSY117" s="869"/>
      <c r="KSZ117" s="869"/>
      <c r="KTA117" s="869"/>
      <c r="KTB117" s="869"/>
      <c r="KTC117" s="869"/>
      <c r="KTD117" s="869"/>
      <c r="KTE117" s="869"/>
      <c r="KTF117" s="869"/>
      <c r="KTG117" s="869"/>
      <c r="KTH117" s="869"/>
      <c r="KTI117" s="869"/>
      <c r="KTJ117" s="869"/>
      <c r="KTK117" s="869"/>
      <c r="KTL117" s="869"/>
      <c r="KTM117" s="869"/>
      <c r="KTN117" s="869"/>
      <c r="KTO117" s="869"/>
      <c r="KTP117" s="869"/>
      <c r="KTQ117" s="869"/>
      <c r="KTR117" s="869"/>
      <c r="KTS117" s="869"/>
      <c r="KTT117" s="869"/>
      <c r="KTU117" s="869"/>
      <c r="KTV117" s="869"/>
      <c r="KTW117" s="869"/>
      <c r="KTX117" s="869"/>
      <c r="KTY117" s="869"/>
      <c r="KTZ117" s="869"/>
      <c r="KUA117" s="869"/>
      <c r="KUB117" s="869"/>
      <c r="KUC117" s="869"/>
      <c r="KUD117" s="869"/>
      <c r="KUE117" s="869"/>
      <c r="KUF117" s="869"/>
      <c r="KUG117" s="869"/>
      <c r="KUH117" s="869"/>
      <c r="KUI117" s="869"/>
      <c r="KUJ117" s="869"/>
      <c r="KUK117" s="869"/>
      <c r="KUL117" s="869"/>
      <c r="KUM117" s="869"/>
      <c r="KUN117" s="869"/>
      <c r="KUO117" s="869"/>
      <c r="KUP117" s="869"/>
      <c r="KUQ117" s="869"/>
      <c r="KUR117" s="869"/>
      <c r="KUS117" s="869"/>
      <c r="KUT117" s="869"/>
      <c r="KUU117" s="869"/>
      <c r="KUV117" s="869"/>
      <c r="KUW117" s="869"/>
      <c r="KUX117" s="869"/>
      <c r="KUY117" s="869"/>
      <c r="KUZ117" s="869"/>
      <c r="KVA117" s="869"/>
      <c r="KVB117" s="869"/>
      <c r="KVC117" s="869"/>
      <c r="KVD117" s="869"/>
      <c r="KVE117" s="869"/>
      <c r="KVF117" s="869"/>
      <c r="KVG117" s="869"/>
      <c r="KVH117" s="869"/>
      <c r="KVI117" s="869"/>
      <c r="KVJ117" s="869"/>
      <c r="KVK117" s="869"/>
      <c r="KVL117" s="869"/>
      <c r="KVM117" s="869"/>
      <c r="KVN117" s="869"/>
      <c r="KVO117" s="869"/>
      <c r="KVP117" s="869"/>
      <c r="KVQ117" s="869"/>
      <c r="KVR117" s="869"/>
      <c r="KVS117" s="869"/>
      <c r="KVT117" s="869"/>
      <c r="KVU117" s="869"/>
      <c r="KVV117" s="869"/>
      <c r="KVW117" s="869"/>
      <c r="KVX117" s="869"/>
      <c r="KVY117" s="869"/>
      <c r="KVZ117" s="869"/>
      <c r="KWA117" s="869"/>
      <c r="KWB117" s="869"/>
      <c r="KWC117" s="869"/>
      <c r="KWD117" s="869"/>
      <c r="KWE117" s="869"/>
      <c r="KWF117" s="869"/>
      <c r="KWG117" s="869"/>
      <c r="KWH117" s="869"/>
      <c r="KWI117" s="869"/>
      <c r="KWJ117" s="869"/>
      <c r="KWK117" s="869"/>
      <c r="KWL117" s="869"/>
      <c r="KWM117" s="869"/>
      <c r="KWN117" s="869"/>
      <c r="KWO117" s="869"/>
      <c r="KWP117" s="869"/>
      <c r="KWQ117" s="869"/>
      <c r="KWR117" s="869"/>
      <c r="KWS117" s="869"/>
      <c r="KWT117" s="869"/>
      <c r="KWU117" s="869"/>
      <c r="KWV117" s="869"/>
      <c r="KWW117" s="869"/>
      <c r="KWX117" s="869"/>
      <c r="KWY117" s="869"/>
      <c r="KWZ117" s="869"/>
      <c r="KXA117" s="869"/>
      <c r="KXB117" s="869"/>
      <c r="KXC117" s="869"/>
      <c r="KXD117" s="869"/>
      <c r="KXE117" s="869"/>
      <c r="KXF117" s="869"/>
      <c r="KXG117" s="869"/>
      <c r="KXH117" s="869"/>
      <c r="KXI117" s="869"/>
      <c r="KXJ117" s="869"/>
      <c r="KXK117" s="869"/>
      <c r="KXL117" s="869"/>
      <c r="KXM117" s="869"/>
      <c r="KXN117" s="869"/>
      <c r="KXO117" s="869"/>
      <c r="KXP117" s="869"/>
      <c r="KXQ117" s="869"/>
      <c r="KXR117" s="869"/>
      <c r="KXS117" s="869"/>
      <c r="KXT117" s="869"/>
      <c r="KXU117" s="869"/>
      <c r="KXV117" s="869"/>
      <c r="KXW117" s="869"/>
      <c r="KXX117" s="869"/>
      <c r="KXY117" s="869"/>
      <c r="KXZ117" s="869"/>
      <c r="KYA117" s="869"/>
      <c r="KYB117" s="869"/>
      <c r="KYC117" s="869"/>
      <c r="KYD117" s="869"/>
      <c r="KYE117" s="869"/>
      <c r="KYF117" s="869"/>
      <c r="KYG117" s="869"/>
      <c r="KYH117" s="869"/>
      <c r="KYI117" s="869"/>
      <c r="KYJ117" s="869"/>
      <c r="KYK117" s="869"/>
      <c r="KYL117" s="869"/>
      <c r="KYM117" s="869"/>
      <c r="KYN117" s="869"/>
      <c r="KYO117" s="869"/>
      <c r="KYP117" s="869"/>
      <c r="KYQ117" s="869"/>
      <c r="KYR117" s="869"/>
      <c r="KYS117" s="869"/>
      <c r="KYT117" s="869"/>
      <c r="KYU117" s="869"/>
      <c r="KYV117" s="869"/>
      <c r="KYW117" s="869"/>
      <c r="KYX117" s="869"/>
      <c r="KYY117" s="869"/>
      <c r="KYZ117" s="869"/>
      <c r="KZA117" s="869"/>
      <c r="KZB117" s="869"/>
      <c r="KZC117" s="869"/>
      <c r="KZD117" s="869"/>
      <c r="KZE117" s="869"/>
      <c r="KZF117" s="869"/>
      <c r="KZG117" s="869"/>
      <c r="KZH117" s="869"/>
      <c r="KZI117" s="869"/>
      <c r="KZJ117" s="869"/>
      <c r="KZK117" s="869"/>
      <c r="KZL117" s="869"/>
      <c r="KZM117" s="869"/>
      <c r="KZN117" s="869"/>
      <c r="KZO117" s="869"/>
      <c r="KZP117" s="869"/>
      <c r="KZQ117" s="869"/>
      <c r="KZR117" s="869"/>
      <c r="KZS117" s="869"/>
      <c r="KZT117" s="869"/>
      <c r="KZU117" s="869"/>
      <c r="KZV117" s="869"/>
      <c r="KZW117" s="869"/>
      <c r="KZX117" s="869"/>
      <c r="KZY117" s="869"/>
      <c r="KZZ117" s="869"/>
      <c r="LAA117" s="869"/>
      <c r="LAB117" s="869"/>
      <c r="LAC117" s="869"/>
      <c r="LAD117" s="869"/>
      <c r="LAE117" s="869"/>
      <c r="LAF117" s="869"/>
      <c r="LAG117" s="869"/>
      <c r="LAH117" s="869"/>
      <c r="LAI117" s="869"/>
      <c r="LAJ117" s="869"/>
      <c r="LAK117" s="869"/>
      <c r="LAL117" s="869"/>
      <c r="LAM117" s="869"/>
      <c r="LAN117" s="869"/>
      <c r="LAO117" s="869"/>
      <c r="LAP117" s="869"/>
      <c r="LAQ117" s="869"/>
      <c r="LAR117" s="869"/>
      <c r="LAS117" s="869"/>
      <c r="LAT117" s="869"/>
      <c r="LAU117" s="869"/>
      <c r="LAV117" s="869"/>
      <c r="LAW117" s="869"/>
      <c r="LAX117" s="869"/>
      <c r="LAY117" s="869"/>
      <c r="LAZ117" s="869"/>
      <c r="LBA117" s="869"/>
      <c r="LBB117" s="869"/>
      <c r="LBC117" s="869"/>
      <c r="LBD117" s="869"/>
      <c r="LBE117" s="869"/>
      <c r="LBF117" s="869"/>
      <c r="LBG117" s="869"/>
      <c r="LBH117" s="869"/>
      <c r="LBI117" s="869"/>
      <c r="LBJ117" s="869"/>
      <c r="LBK117" s="869"/>
      <c r="LBL117" s="869"/>
      <c r="LBM117" s="869"/>
      <c r="LBN117" s="869"/>
      <c r="LBO117" s="869"/>
      <c r="LBP117" s="869"/>
      <c r="LBQ117" s="869"/>
      <c r="LBR117" s="869"/>
      <c r="LBS117" s="869"/>
      <c r="LBT117" s="869"/>
      <c r="LBU117" s="869"/>
      <c r="LBV117" s="869"/>
      <c r="LBW117" s="869"/>
      <c r="LBX117" s="869"/>
      <c r="LBY117" s="869"/>
      <c r="LBZ117" s="869"/>
      <c r="LCA117" s="869"/>
      <c r="LCB117" s="869"/>
      <c r="LCC117" s="869"/>
      <c r="LCD117" s="869"/>
      <c r="LCE117" s="869"/>
      <c r="LCF117" s="869"/>
      <c r="LCG117" s="869"/>
      <c r="LCH117" s="869"/>
      <c r="LCI117" s="869"/>
      <c r="LCJ117" s="869"/>
      <c r="LCK117" s="869"/>
      <c r="LCL117" s="869"/>
      <c r="LCM117" s="869"/>
      <c r="LCN117" s="869"/>
      <c r="LCO117" s="869"/>
      <c r="LCP117" s="869"/>
      <c r="LCQ117" s="869"/>
      <c r="LCR117" s="869"/>
      <c r="LCS117" s="869"/>
      <c r="LCT117" s="869"/>
      <c r="LCU117" s="869"/>
      <c r="LCV117" s="869"/>
      <c r="LCW117" s="869"/>
      <c r="LCX117" s="869"/>
      <c r="LCY117" s="869"/>
      <c r="LCZ117" s="869"/>
      <c r="LDA117" s="869"/>
      <c r="LDB117" s="869"/>
      <c r="LDC117" s="869"/>
      <c r="LDD117" s="869"/>
      <c r="LDE117" s="869"/>
      <c r="LDF117" s="869"/>
      <c r="LDG117" s="869"/>
      <c r="LDH117" s="869"/>
      <c r="LDI117" s="869"/>
      <c r="LDJ117" s="869"/>
      <c r="LDK117" s="869"/>
      <c r="LDL117" s="869"/>
      <c r="LDM117" s="869"/>
      <c r="LDN117" s="869"/>
      <c r="LDO117" s="869"/>
      <c r="LDP117" s="869"/>
      <c r="LDQ117" s="869"/>
      <c r="LDR117" s="869"/>
      <c r="LDS117" s="869"/>
      <c r="LDT117" s="869"/>
      <c r="LDU117" s="869"/>
      <c r="LDV117" s="869"/>
      <c r="LDW117" s="869"/>
      <c r="LDX117" s="869"/>
      <c r="LDY117" s="869"/>
      <c r="LDZ117" s="869"/>
      <c r="LEA117" s="869"/>
      <c r="LEB117" s="869"/>
      <c r="LEC117" s="869"/>
      <c r="LED117" s="869"/>
      <c r="LEE117" s="869"/>
      <c r="LEF117" s="869"/>
      <c r="LEG117" s="869"/>
      <c r="LEH117" s="869"/>
      <c r="LEI117" s="869"/>
      <c r="LEJ117" s="869"/>
      <c r="LEK117" s="869"/>
      <c r="LEL117" s="869"/>
      <c r="LEM117" s="869"/>
      <c r="LEN117" s="869"/>
      <c r="LEO117" s="869"/>
      <c r="LEP117" s="869"/>
      <c r="LEQ117" s="869"/>
      <c r="LER117" s="869"/>
      <c r="LES117" s="869"/>
      <c r="LET117" s="869"/>
      <c r="LEU117" s="869"/>
      <c r="LEV117" s="869"/>
      <c r="LEW117" s="869"/>
      <c r="LEX117" s="869"/>
      <c r="LEY117" s="869"/>
      <c r="LEZ117" s="869"/>
      <c r="LFA117" s="869"/>
      <c r="LFB117" s="869"/>
      <c r="LFC117" s="869"/>
      <c r="LFD117" s="869"/>
      <c r="LFE117" s="869"/>
      <c r="LFF117" s="869"/>
      <c r="LFG117" s="869"/>
      <c r="LFH117" s="869"/>
      <c r="LFI117" s="869"/>
      <c r="LFJ117" s="869"/>
      <c r="LFK117" s="869"/>
      <c r="LFL117" s="869"/>
      <c r="LFM117" s="869"/>
      <c r="LFN117" s="869"/>
      <c r="LFO117" s="869"/>
      <c r="LFP117" s="869"/>
      <c r="LFQ117" s="869"/>
      <c r="LFR117" s="869"/>
      <c r="LFS117" s="869"/>
      <c r="LFT117" s="869"/>
      <c r="LFU117" s="869"/>
      <c r="LFV117" s="869"/>
      <c r="LFW117" s="869"/>
      <c r="LFX117" s="869"/>
      <c r="LFY117" s="869"/>
      <c r="LFZ117" s="869"/>
      <c r="LGA117" s="869"/>
      <c r="LGB117" s="869"/>
      <c r="LGC117" s="869"/>
      <c r="LGD117" s="869"/>
      <c r="LGE117" s="869"/>
      <c r="LGF117" s="869"/>
      <c r="LGG117" s="869"/>
      <c r="LGH117" s="869"/>
      <c r="LGI117" s="869"/>
      <c r="LGJ117" s="869"/>
      <c r="LGK117" s="869"/>
      <c r="LGL117" s="869"/>
      <c r="LGM117" s="869"/>
      <c r="LGN117" s="869"/>
      <c r="LGO117" s="869"/>
      <c r="LGP117" s="869"/>
      <c r="LGQ117" s="869"/>
      <c r="LGR117" s="869"/>
      <c r="LGS117" s="869"/>
      <c r="LGT117" s="869"/>
      <c r="LGU117" s="869"/>
      <c r="LGV117" s="869"/>
      <c r="LGW117" s="869"/>
      <c r="LGX117" s="869"/>
      <c r="LGY117" s="869"/>
      <c r="LGZ117" s="869"/>
      <c r="LHA117" s="869"/>
      <c r="LHB117" s="869"/>
      <c r="LHC117" s="869"/>
      <c r="LHD117" s="869"/>
      <c r="LHE117" s="869"/>
      <c r="LHF117" s="869"/>
      <c r="LHG117" s="869"/>
      <c r="LHH117" s="869"/>
      <c r="LHI117" s="869"/>
      <c r="LHJ117" s="869"/>
      <c r="LHK117" s="869"/>
      <c r="LHL117" s="869"/>
      <c r="LHM117" s="869"/>
      <c r="LHN117" s="869"/>
      <c r="LHO117" s="869"/>
      <c r="LHP117" s="869"/>
      <c r="LHQ117" s="869"/>
      <c r="LHR117" s="869"/>
      <c r="LHS117" s="869"/>
      <c r="LHT117" s="869"/>
      <c r="LHU117" s="869"/>
      <c r="LHV117" s="869"/>
      <c r="LHW117" s="869"/>
      <c r="LHX117" s="869"/>
      <c r="LHY117" s="869"/>
      <c r="LHZ117" s="869"/>
      <c r="LIA117" s="869"/>
      <c r="LIB117" s="869"/>
      <c r="LIC117" s="869"/>
      <c r="LID117" s="869"/>
      <c r="LIE117" s="869"/>
      <c r="LIF117" s="869"/>
      <c r="LIG117" s="869"/>
      <c r="LIH117" s="869"/>
      <c r="LII117" s="869"/>
      <c r="LIJ117" s="869"/>
      <c r="LIK117" s="869"/>
      <c r="LIL117" s="869"/>
      <c r="LIM117" s="869"/>
      <c r="LIN117" s="869"/>
      <c r="LIO117" s="869"/>
      <c r="LIP117" s="869"/>
      <c r="LIQ117" s="869"/>
      <c r="LIR117" s="869"/>
      <c r="LIS117" s="869"/>
      <c r="LIT117" s="869"/>
      <c r="LIU117" s="869"/>
      <c r="LIV117" s="869"/>
      <c r="LIW117" s="869"/>
      <c r="LIX117" s="869"/>
      <c r="LIY117" s="869"/>
      <c r="LIZ117" s="869"/>
      <c r="LJA117" s="869"/>
      <c r="LJB117" s="869"/>
      <c r="LJC117" s="869"/>
      <c r="LJD117" s="869"/>
      <c r="LJE117" s="869"/>
      <c r="LJF117" s="869"/>
      <c r="LJG117" s="869"/>
      <c r="LJH117" s="869"/>
      <c r="LJI117" s="869"/>
      <c r="LJJ117" s="869"/>
      <c r="LJK117" s="869"/>
      <c r="LJL117" s="869"/>
      <c r="LJM117" s="869"/>
      <c r="LJN117" s="869"/>
      <c r="LJO117" s="869"/>
      <c r="LJP117" s="869"/>
      <c r="LJQ117" s="869"/>
      <c r="LJR117" s="869"/>
      <c r="LJS117" s="869"/>
      <c r="LJT117" s="869"/>
      <c r="LJU117" s="869"/>
      <c r="LJV117" s="869"/>
      <c r="LJW117" s="869"/>
      <c r="LJX117" s="869"/>
      <c r="LJY117" s="869"/>
      <c r="LJZ117" s="869"/>
      <c r="LKA117" s="869"/>
      <c r="LKB117" s="869"/>
      <c r="LKC117" s="869"/>
      <c r="LKD117" s="869"/>
      <c r="LKE117" s="869"/>
      <c r="LKF117" s="869"/>
      <c r="LKG117" s="869"/>
      <c r="LKH117" s="869"/>
      <c r="LKI117" s="869"/>
      <c r="LKJ117" s="869"/>
      <c r="LKK117" s="869"/>
      <c r="LKL117" s="869"/>
      <c r="LKM117" s="869"/>
      <c r="LKN117" s="869"/>
      <c r="LKO117" s="869"/>
      <c r="LKP117" s="869"/>
      <c r="LKQ117" s="869"/>
      <c r="LKR117" s="869"/>
      <c r="LKS117" s="869"/>
      <c r="LKT117" s="869"/>
      <c r="LKU117" s="869"/>
      <c r="LKV117" s="869"/>
      <c r="LKW117" s="869"/>
      <c r="LKX117" s="869"/>
      <c r="LKY117" s="869"/>
      <c r="LKZ117" s="869"/>
      <c r="LLA117" s="869"/>
      <c r="LLB117" s="869"/>
      <c r="LLC117" s="869"/>
      <c r="LLD117" s="869"/>
      <c r="LLE117" s="869"/>
      <c r="LLF117" s="869"/>
      <c r="LLG117" s="869"/>
      <c r="LLH117" s="869"/>
      <c r="LLI117" s="869"/>
      <c r="LLJ117" s="869"/>
      <c r="LLK117" s="869"/>
      <c r="LLL117" s="869"/>
      <c r="LLM117" s="869"/>
      <c r="LLN117" s="869"/>
      <c r="LLO117" s="869"/>
      <c r="LLP117" s="869"/>
      <c r="LLQ117" s="869"/>
      <c r="LLR117" s="869"/>
      <c r="LLS117" s="869"/>
      <c r="LLT117" s="869"/>
      <c r="LLU117" s="869"/>
      <c r="LLV117" s="869"/>
      <c r="LLW117" s="869"/>
      <c r="LLX117" s="869"/>
      <c r="LLY117" s="869"/>
      <c r="LLZ117" s="869"/>
      <c r="LMA117" s="869"/>
      <c r="LMB117" s="869"/>
      <c r="LMC117" s="869"/>
      <c r="LMD117" s="869"/>
      <c r="LME117" s="869"/>
      <c r="LMF117" s="869"/>
      <c r="LMG117" s="869"/>
      <c r="LMH117" s="869"/>
      <c r="LMI117" s="869"/>
      <c r="LMJ117" s="869"/>
      <c r="LMK117" s="869"/>
      <c r="LML117" s="869"/>
      <c r="LMM117" s="869"/>
      <c r="LMN117" s="869"/>
      <c r="LMO117" s="869"/>
      <c r="LMP117" s="869"/>
      <c r="LMQ117" s="869"/>
      <c r="LMR117" s="869"/>
      <c r="LMS117" s="869"/>
      <c r="LMT117" s="869"/>
      <c r="LMU117" s="869"/>
      <c r="LMV117" s="869"/>
      <c r="LMW117" s="869"/>
      <c r="LMX117" s="869"/>
      <c r="LMY117" s="869"/>
      <c r="LMZ117" s="869"/>
      <c r="LNA117" s="869"/>
      <c r="LNB117" s="869"/>
      <c r="LNC117" s="869"/>
      <c r="LND117" s="869"/>
      <c r="LNE117" s="869"/>
      <c r="LNF117" s="869"/>
      <c r="LNG117" s="869"/>
      <c r="LNH117" s="869"/>
      <c r="LNI117" s="869"/>
      <c r="LNJ117" s="869"/>
      <c r="LNK117" s="869"/>
      <c r="LNL117" s="869"/>
      <c r="LNM117" s="869"/>
      <c r="LNN117" s="869"/>
      <c r="LNO117" s="869"/>
      <c r="LNP117" s="869"/>
      <c r="LNQ117" s="869"/>
      <c r="LNR117" s="869"/>
      <c r="LNS117" s="869"/>
      <c r="LNT117" s="869"/>
      <c r="LNU117" s="869"/>
      <c r="LNV117" s="869"/>
      <c r="LNW117" s="869"/>
      <c r="LNX117" s="869"/>
      <c r="LNY117" s="869"/>
      <c r="LNZ117" s="869"/>
      <c r="LOA117" s="869"/>
      <c r="LOB117" s="869"/>
      <c r="LOC117" s="869"/>
      <c r="LOD117" s="869"/>
      <c r="LOE117" s="869"/>
      <c r="LOF117" s="869"/>
      <c r="LOG117" s="869"/>
      <c r="LOH117" s="869"/>
      <c r="LOI117" s="869"/>
      <c r="LOJ117" s="869"/>
      <c r="LOK117" s="869"/>
      <c r="LOL117" s="869"/>
      <c r="LOM117" s="869"/>
      <c r="LON117" s="869"/>
      <c r="LOO117" s="869"/>
      <c r="LOP117" s="869"/>
      <c r="LOQ117" s="869"/>
      <c r="LOR117" s="869"/>
      <c r="LOS117" s="869"/>
      <c r="LOT117" s="869"/>
      <c r="LOU117" s="869"/>
      <c r="LOV117" s="869"/>
      <c r="LOW117" s="869"/>
      <c r="LOX117" s="869"/>
      <c r="LOY117" s="869"/>
      <c r="LOZ117" s="869"/>
      <c r="LPA117" s="869"/>
      <c r="LPB117" s="869"/>
      <c r="LPC117" s="869"/>
      <c r="LPD117" s="869"/>
      <c r="LPE117" s="869"/>
      <c r="LPF117" s="869"/>
      <c r="LPG117" s="869"/>
      <c r="LPH117" s="869"/>
      <c r="LPI117" s="869"/>
      <c r="LPJ117" s="869"/>
      <c r="LPK117" s="869"/>
      <c r="LPL117" s="869"/>
      <c r="LPM117" s="869"/>
      <c r="LPN117" s="869"/>
      <c r="LPO117" s="869"/>
      <c r="LPP117" s="869"/>
      <c r="LPQ117" s="869"/>
      <c r="LPR117" s="869"/>
      <c r="LPS117" s="869"/>
      <c r="LPT117" s="869"/>
      <c r="LPU117" s="869"/>
      <c r="LPV117" s="869"/>
      <c r="LPW117" s="869"/>
      <c r="LPX117" s="869"/>
      <c r="LPY117" s="869"/>
      <c r="LPZ117" s="869"/>
      <c r="LQA117" s="869"/>
      <c r="LQB117" s="869"/>
      <c r="LQC117" s="869"/>
      <c r="LQD117" s="869"/>
      <c r="LQE117" s="869"/>
      <c r="LQF117" s="869"/>
      <c r="LQG117" s="869"/>
      <c r="LQH117" s="869"/>
      <c r="LQI117" s="869"/>
      <c r="LQJ117" s="869"/>
      <c r="LQK117" s="869"/>
      <c r="LQL117" s="869"/>
      <c r="LQM117" s="869"/>
      <c r="LQN117" s="869"/>
      <c r="LQO117" s="869"/>
      <c r="LQP117" s="869"/>
      <c r="LQQ117" s="869"/>
      <c r="LQR117" s="869"/>
      <c r="LQS117" s="869"/>
      <c r="LQT117" s="869"/>
      <c r="LQU117" s="869"/>
      <c r="LQV117" s="869"/>
      <c r="LQW117" s="869"/>
      <c r="LQX117" s="869"/>
      <c r="LQY117" s="869"/>
      <c r="LQZ117" s="869"/>
      <c r="LRA117" s="869"/>
      <c r="LRB117" s="869"/>
      <c r="LRC117" s="869"/>
      <c r="LRD117" s="869"/>
      <c r="LRE117" s="869"/>
      <c r="LRF117" s="869"/>
      <c r="LRG117" s="869"/>
      <c r="LRH117" s="869"/>
      <c r="LRI117" s="869"/>
      <c r="LRJ117" s="869"/>
      <c r="LRK117" s="869"/>
      <c r="LRL117" s="869"/>
      <c r="LRM117" s="869"/>
      <c r="LRN117" s="869"/>
      <c r="LRO117" s="869"/>
      <c r="LRP117" s="869"/>
      <c r="LRQ117" s="869"/>
      <c r="LRR117" s="869"/>
      <c r="LRS117" s="869"/>
      <c r="LRT117" s="869"/>
      <c r="LRU117" s="869"/>
      <c r="LRV117" s="869"/>
      <c r="LRW117" s="869"/>
      <c r="LRX117" s="869"/>
      <c r="LRY117" s="869"/>
      <c r="LRZ117" s="869"/>
      <c r="LSA117" s="869"/>
      <c r="LSB117" s="869"/>
      <c r="LSC117" s="869"/>
      <c r="LSD117" s="869"/>
      <c r="LSE117" s="869"/>
      <c r="LSF117" s="869"/>
      <c r="LSG117" s="869"/>
      <c r="LSH117" s="869"/>
      <c r="LSI117" s="869"/>
      <c r="LSJ117" s="869"/>
      <c r="LSK117" s="869"/>
      <c r="LSL117" s="869"/>
      <c r="LSM117" s="869"/>
      <c r="LSN117" s="869"/>
      <c r="LSO117" s="869"/>
      <c r="LSP117" s="869"/>
      <c r="LSQ117" s="869"/>
      <c r="LSR117" s="869"/>
      <c r="LSS117" s="869"/>
      <c r="LST117" s="869"/>
      <c r="LSU117" s="869"/>
      <c r="LSV117" s="869"/>
      <c r="LSW117" s="869"/>
      <c r="LSX117" s="869"/>
      <c r="LSY117" s="869"/>
      <c r="LSZ117" s="869"/>
      <c r="LTA117" s="869"/>
      <c r="LTB117" s="869"/>
      <c r="LTC117" s="869"/>
      <c r="LTD117" s="869"/>
      <c r="LTE117" s="869"/>
      <c r="LTF117" s="869"/>
      <c r="LTG117" s="869"/>
      <c r="LTH117" s="869"/>
      <c r="LTI117" s="869"/>
      <c r="LTJ117" s="869"/>
      <c r="LTK117" s="869"/>
      <c r="LTL117" s="869"/>
      <c r="LTM117" s="869"/>
      <c r="LTN117" s="869"/>
      <c r="LTO117" s="869"/>
      <c r="LTP117" s="869"/>
      <c r="LTQ117" s="869"/>
      <c r="LTR117" s="869"/>
      <c r="LTS117" s="869"/>
      <c r="LTT117" s="869"/>
      <c r="LTU117" s="869"/>
      <c r="LTV117" s="869"/>
      <c r="LTW117" s="869"/>
      <c r="LTX117" s="869"/>
      <c r="LTY117" s="869"/>
      <c r="LTZ117" s="869"/>
      <c r="LUA117" s="869"/>
      <c r="LUB117" s="869"/>
      <c r="LUC117" s="869"/>
      <c r="LUD117" s="869"/>
      <c r="LUE117" s="869"/>
      <c r="LUF117" s="869"/>
      <c r="LUG117" s="869"/>
      <c r="LUH117" s="869"/>
      <c r="LUI117" s="869"/>
      <c r="LUJ117" s="869"/>
      <c r="LUK117" s="869"/>
      <c r="LUL117" s="869"/>
      <c r="LUM117" s="869"/>
      <c r="LUN117" s="869"/>
      <c r="LUO117" s="869"/>
      <c r="LUP117" s="869"/>
      <c r="LUQ117" s="869"/>
      <c r="LUR117" s="869"/>
      <c r="LUS117" s="869"/>
      <c r="LUT117" s="869"/>
      <c r="LUU117" s="869"/>
      <c r="LUV117" s="869"/>
      <c r="LUW117" s="869"/>
      <c r="LUX117" s="869"/>
      <c r="LUY117" s="869"/>
      <c r="LUZ117" s="869"/>
      <c r="LVA117" s="869"/>
      <c r="LVB117" s="869"/>
      <c r="LVC117" s="869"/>
      <c r="LVD117" s="869"/>
      <c r="LVE117" s="869"/>
      <c r="LVF117" s="869"/>
      <c r="LVG117" s="869"/>
      <c r="LVH117" s="869"/>
      <c r="LVI117" s="869"/>
      <c r="LVJ117" s="869"/>
      <c r="LVK117" s="869"/>
      <c r="LVL117" s="869"/>
      <c r="LVM117" s="869"/>
      <c r="LVN117" s="869"/>
      <c r="LVO117" s="869"/>
      <c r="LVP117" s="869"/>
      <c r="LVQ117" s="869"/>
      <c r="LVR117" s="869"/>
      <c r="LVS117" s="869"/>
      <c r="LVT117" s="869"/>
      <c r="LVU117" s="869"/>
      <c r="LVV117" s="869"/>
      <c r="LVW117" s="869"/>
      <c r="LVX117" s="869"/>
      <c r="LVY117" s="869"/>
      <c r="LVZ117" s="869"/>
      <c r="LWA117" s="869"/>
      <c r="LWB117" s="869"/>
      <c r="LWC117" s="869"/>
      <c r="LWD117" s="869"/>
      <c r="LWE117" s="869"/>
      <c r="LWF117" s="869"/>
      <c r="LWG117" s="869"/>
      <c r="LWH117" s="869"/>
      <c r="LWI117" s="869"/>
      <c r="LWJ117" s="869"/>
      <c r="LWK117" s="869"/>
      <c r="LWL117" s="869"/>
      <c r="LWM117" s="869"/>
      <c r="LWN117" s="869"/>
      <c r="LWO117" s="869"/>
      <c r="LWP117" s="869"/>
      <c r="LWQ117" s="869"/>
      <c r="LWR117" s="869"/>
      <c r="LWS117" s="869"/>
      <c r="LWT117" s="869"/>
      <c r="LWU117" s="869"/>
      <c r="LWV117" s="869"/>
      <c r="LWW117" s="869"/>
      <c r="LWX117" s="869"/>
      <c r="LWY117" s="869"/>
      <c r="LWZ117" s="869"/>
      <c r="LXA117" s="869"/>
      <c r="LXB117" s="869"/>
      <c r="LXC117" s="869"/>
      <c r="LXD117" s="869"/>
      <c r="LXE117" s="869"/>
      <c r="LXF117" s="869"/>
      <c r="LXG117" s="869"/>
      <c r="LXH117" s="869"/>
      <c r="LXI117" s="869"/>
      <c r="LXJ117" s="869"/>
      <c r="LXK117" s="869"/>
      <c r="LXL117" s="869"/>
      <c r="LXM117" s="869"/>
      <c r="LXN117" s="869"/>
      <c r="LXO117" s="869"/>
      <c r="LXP117" s="869"/>
      <c r="LXQ117" s="869"/>
      <c r="LXR117" s="869"/>
      <c r="LXS117" s="869"/>
      <c r="LXT117" s="869"/>
      <c r="LXU117" s="869"/>
      <c r="LXV117" s="869"/>
      <c r="LXW117" s="869"/>
      <c r="LXX117" s="869"/>
      <c r="LXY117" s="869"/>
      <c r="LXZ117" s="869"/>
      <c r="LYA117" s="869"/>
      <c r="LYB117" s="869"/>
      <c r="LYC117" s="869"/>
      <c r="LYD117" s="869"/>
      <c r="LYE117" s="869"/>
      <c r="LYF117" s="869"/>
      <c r="LYG117" s="869"/>
      <c r="LYH117" s="869"/>
      <c r="LYI117" s="869"/>
      <c r="LYJ117" s="869"/>
      <c r="LYK117" s="869"/>
      <c r="LYL117" s="869"/>
      <c r="LYM117" s="869"/>
      <c r="LYN117" s="869"/>
      <c r="LYO117" s="869"/>
      <c r="LYP117" s="869"/>
      <c r="LYQ117" s="869"/>
      <c r="LYR117" s="869"/>
      <c r="LYS117" s="869"/>
      <c r="LYT117" s="869"/>
      <c r="LYU117" s="869"/>
      <c r="LYV117" s="869"/>
      <c r="LYW117" s="869"/>
      <c r="LYX117" s="869"/>
      <c r="LYY117" s="869"/>
      <c r="LYZ117" s="869"/>
      <c r="LZA117" s="869"/>
      <c r="LZB117" s="869"/>
      <c r="LZC117" s="869"/>
      <c r="LZD117" s="869"/>
      <c r="LZE117" s="869"/>
      <c r="LZF117" s="869"/>
      <c r="LZG117" s="869"/>
      <c r="LZH117" s="869"/>
      <c r="LZI117" s="869"/>
      <c r="LZJ117" s="869"/>
      <c r="LZK117" s="869"/>
      <c r="LZL117" s="869"/>
      <c r="LZM117" s="869"/>
      <c r="LZN117" s="869"/>
      <c r="LZO117" s="869"/>
      <c r="LZP117" s="869"/>
      <c r="LZQ117" s="869"/>
      <c r="LZR117" s="869"/>
      <c r="LZS117" s="869"/>
      <c r="LZT117" s="869"/>
      <c r="LZU117" s="869"/>
      <c r="LZV117" s="869"/>
      <c r="LZW117" s="869"/>
      <c r="LZX117" s="869"/>
      <c r="LZY117" s="869"/>
      <c r="LZZ117" s="869"/>
      <c r="MAA117" s="869"/>
      <c r="MAB117" s="869"/>
      <c r="MAC117" s="869"/>
      <c r="MAD117" s="869"/>
      <c r="MAE117" s="869"/>
      <c r="MAF117" s="869"/>
      <c r="MAG117" s="869"/>
      <c r="MAH117" s="869"/>
      <c r="MAI117" s="869"/>
      <c r="MAJ117" s="869"/>
      <c r="MAK117" s="869"/>
      <c r="MAL117" s="869"/>
      <c r="MAM117" s="869"/>
      <c r="MAN117" s="869"/>
      <c r="MAO117" s="869"/>
      <c r="MAP117" s="869"/>
      <c r="MAQ117" s="869"/>
      <c r="MAR117" s="869"/>
      <c r="MAS117" s="869"/>
      <c r="MAT117" s="869"/>
      <c r="MAU117" s="869"/>
      <c r="MAV117" s="869"/>
      <c r="MAW117" s="869"/>
      <c r="MAX117" s="869"/>
      <c r="MAY117" s="869"/>
      <c r="MAZ117" s="869"/>
      <c r="MBA117" s="869"/>
      <c r="MBB117" s="869"/>
      <c r="MBC117" s="869"/>
      <c r="MBD117" s="869"/>
      <c r="MBE117" s="869"/>
      <c r="MBF117" s="869"/>
      <c r="MBG117" s="869"/>
      <c r="MBH117" s="869"/>
      <c r="MBI117" s="869"/>
      <c r="MBJ117" s="869"/>
      <c r="MBK117" s="869"/>
      <c r="MBL117" s="869"/>
      <c r="MBM117" s="869"/>
      <c r="MBN117" s="869"/>
      <c r="MBO117" s="869"/>
      <c r="MBP117" s="869"/>
      <c r="MBQ117" s="869"/>
      <c r="MBR117" s="869"/>
      <c r="MBS117" s="869"/>
      <c r="MBT117" s="869"/>
      <c r="MBU117" s="869"/>
      <c r="MBV117" s="869"/>
      <c r="MBW117" s="869"/>
      <c r="MBX117" s="869"/>
      <c r="MBY117" s="869"/>
      <c r="MBZ117" s="869"/>
      <c r="MCA117" s="869"/>
      <c r="MCB117" s="869"/>
      <c r="MCC117" s="869"/>
      <c r="MCD117" s="869"/>
      <c r="MCE117" s="869"/>
      <c r="MCF117" s="869"/>
      <c r="MCG117" s="869"/>
      <c r="MCH117" s="869"/>
      <c r="MCI117" s="869"/>
      <c r="MCJ117" s="869"/>
      <c r="MCK117" s="869"/>
      <c r="MCL117" s="869"/>
      <c r="MCM117" s="869"/>
      <c r="MCN117" s="869"/>
      <c r="MCO117" s="869"/>
      <c r="MCP117" s="869"/>
      <c r="MCQ117" s="869"/>
      <c r="MCR117" s="869"/>
      <c r="MCS117" s="869"/>
      <c r="MCT117" s="869"/>
      <c r="MCU117" s="869"/>
      <c r="MCV117" s="869"/>
      <c r="MCW117" s="869"/>
      <c r="MCX117" s="869"/>
      <c r="MCY117" s="869"/>
      <c r="MCZ117" s="869"/>
      <c r="MDA117" s="869"/>
      <c r="MDB117" s="869"/>
      <c r="MDC117" s="869"/>
      <c r="MDD117" s="869"/>
      <c r="MDE117" s="869"/>
      <c r="MDF117" s="869"/>
      <c r="MDG117" s="869"/>
      <c r="MDH117" s="869"/>
      <c r="MDI117" s="869"/>
      <c r="MDJ117" s="869"/>
      <c r="MDK117" s="869"/>
      <c r="MDL117" s="869"/>
      <c r="MDM117" s="869"/>
      <c r="MDN117" s="869"/>
      <c r="MDO117" s="869"/>
      <c r="MDP117" s="869"/>
      <c r="MDQ117" s="869"/>
      <c r="MDR117" s="869"/>
      <c r="MDS117" s="869"/>
      <c r="MDT117" s="869"/>
      <c r="MDU117" s="869"/>
      <c r="MDV117" s="869"/>
      <c r="MDW117" s="869"/>
      <c r="MDX117" s="869"/>
      <c r="MDY117" s="869"/>
      <c r="MDZ117" s="869"/>
      <c r="MEA117" s="869"/>
      <c r="MEB117" s="869"/>
      <c r="MEC117" s="869"/>
      <c r="MED117" s="869"/>
      <c r="MEE117" s="869"/>
      <c r="MEF117" s="869"/>
      <c r="MEG117" s="869"/>
      <c r="MEH117" s="869"/>
      <c r="MEI117" s="869"/>
      <c r="MEJ117" s="869"/>
      <c r="MEK117" s="869"/>
      <c r="MEL117" s="869"/>
      <c r="MEM117" s="869"/>
      <c r="MEN117" s="869"/>
      <c r="MEO117" s="869"/>
      <c r="MEP117" s="869"/>
      <c r="MEQ117" s="869"/>
      <c r="MER117" s="869"/>
      <c r="MES117" s="869"/>
      <c r="MET117" s="869"/>
      <c r="MEU117" s="869"/>
      <c r="MEV117" s="869"/>
      <c r="MEW117" s="869"/>
      <c r="MEX117" s="869"/>
      <c r="MEY117" s="869"/>
      <c r="MEZ117" s="869"/>
      <c r="MFA117" s="869"/>
      <c r="MFB117" s="869"/>
      <c r="MFC117" s="869"/>
      <c r="MFD117" s="869"/>
      <c r="MFE117" s="869"/>
      <c r="MFF117" s="869"/>
      <c r="MFG117" s="869"/>
      <c r="MFH117" s="869"/>
      <c r="MFI117" s="869"/>
      <c r="MFJ117" s="869"/>
      <c r="MFK117" s="869"/>
      <c r="MFL117" s="869"/>
      <c r="MFM117" s="869"/>
      <c r="MFN117" s="869"/>
      <c r="MFO117" s="869"/>
      <c r="MFP117" s="869"/>
      <c r="MFQ117" s="869"/>
      <c r="MFR117" s="869"/>
      <c r="MFS117" s="869"/>
      <c r="MFT117" s="869"/>
      <c r="MFU117" s="869"/>
      <c r="MFV117" s="869"/>
      <c r="MFW117" s="869"/>
      <c r="MFX117" s="869"/>
      <c r="MFY117" s="869"/>
      <c r="MFZ117" s="869"/>
      <c r="MGA117" s="869"/>
      <c r="MGB117" s="869"/>
      <c r="MGC117" s="869"/>
      <c r="MGD117" s="869"/>
      <c r="MGE117" s="869"/>
      <c r="MGF117" s="869"/>
      <c r="MGG117" s="869"/>
      <c r="MGH117" s="869"/>
      <c r="MGI117" s="869"/>
      <c r="MGJ117" s="869"/>
      <c r="MGK117" s="869"/>
      <c r="MGL117" s="869"/>
      <c r="MGM117" s="869"/>
      <c r="MGN117" s="869"/>
      <c r="MGO117" s="869"/>
      <c r="MGP117" s="869"/>
      <c r="MGQ117" s="869"/>
      <c r="MGR117" s="869"/>
      <c r="MGS117" s="869"/>
      <c r="MGT117" s="869"/>
      <c r="MGU117" s="869"/>
      <c r="MGV117" s="869"/>
      <c r="MGW117" s="869"/>
      <c r="MGX117" s="869"/>
      <c r="MGY117" s="869"/>
      <c r="MGZ117" s="869"/>
      <c r="MHA117" s="869"/>
      <c r="MHB117" s="869"/>
      <c r="MHC117" s="869"/>
      <c r="MHD117" s="869"/>
      <c r="MHE117" s="869"/>
      <c r="MHF117" s="869"/>
      <c r="MHG117" s="869"/>
      <c r="MHH117" s="869"/>
      <c r="MHI117" s="869"/>
      <c r="MHJ117" s="869"/>
      <c r="MHK117" s="869"/>
      <c r="MHL117" s="869"/>
      <c r="MHM117" s="869"/>
      <c r="MHN117" s="869"/>
      <c r="MHO117" s="869"/>
      <c r="MHP117" s="869"/>
      <c r="MHQ117" s="869"/>
      <c r="MHR117" s="869"/>
      <c r="MHS117" s="869"/>
      <c r="MHT117" s="869"/>
      <c r="MHU117" s="869"/>
      <c r="MHV117" s="869"/>
      <c r="MHW117" s="869"/>
      <c r="MHX117" s="869"/>
      <c r="MHY117" s="869"/>
      <c r="MHZ117" s="869"/>
      <c r="MIA117" s="869"/>
      <c r="MIB117" s="869"/>
      <c r="MIC117" s="869"/>
      <c r="MID117" s="869"/>
      <c r="MIE117" s="869"/>
      <c r="MIF117" s="869"/>
      <c r="MIG117" s="869"/>
      <c r="MIH117" s="869"/>
      <c r="MII117" s="869"/>
      <c r="MIJ117" s="869"/>
      <c r="MIK117" s="869"/>
      <c r="MIL117" s="869"/>
      <c r="MIM117" s="869"/>
      <c r="MIN117" s="869"/>
      <c r="MIO117" s="869"/>
      <c r="MIP117" s="869"/>
      <c r="MIQ117" s="869"/>
      <c r="MIR117" s="869"/>
      <c r="MIS117" s="869"/>
      <c r="MIT117" s="869"/>
      <c r="MIU117" s="869"/>
      <c r="MIV117" s="869"/>
      <c r="MIW117" s="869"/>
      <c r="MIX117" s="869"/>
      <c r="MIY117" s="869"/>
      <c r="MIZ117" s="869"/>
      <c r="MJA117" s="869"/>
      <c r="MJB117" s="869"/>
      <c r="MJC117" s="869"/>
      <c r="MJD117" s="869"/>
      <c r="MJE117" s="869"/>
      <c r="MJF117" s="869"/>
      <c r="MJG117" s="869"/>
      <c r="MJH117" s="869"/>
      <c r="MJI117" s="869"/>
      <c r="MJJ117" s="869"/>
      <c r="MJK117" s="869"/>
      <c r="MJL117" s="869"/>
      <c r="MJM117" s="869"/>
      <c r="MJN117" s="869"/>
      <c r="MJO117" s="869"/>
      <c r="MJP117" s="869"/>
      <c r="MJQ117" s="869"/>
      <c r="MJR117" s="869"/>
      <c r="MJS117" s="869"/>
      <c r="MJT117" s="869"/>
      <c r="MJU117" s="869"/>
      <c r="MJV117" s="869"/>
      <c r="MJW117" s="869"/>
      <c r="MJX117" s="869"/>
      <c r="MJY117" s="869"/>
      <c r="MJZ117" s="869"/>
      <c r="MKA117" s="869"/>
      <c r="MKB117" s="869"/>
      <c r="MKC117" s="869"/>
      <c r="MKD117" s="869"/>
      <c r="MKE117" s="869"/>
      <c r="MKF117" s="869"/>
      <c r="MKG117" s="869"/>
      <c r="MKH117" s="869"/>
      <c r="MKI117" s="869"/>
      <c r="MKJ117" s="869"/>
      <c r="MKK117" s="869"/>
      <c r="MKL117" s="869"/>
      <c r="MKM117" s="869"/>
      <c r="MKN117" s="869"/>
      <c r="MKO117" s="869"/>
      <c r="MKP117" s="869"/>
      <c r="MKQ117" s="869"/>
      <c r="MKR117" s="869"/>
      <c r="MKS117" s="869"/>
      <c r="MKT117" s="869"/>
      <c r="MKU117" s="869"/>
      <c r="MKV117" s="869"/>
      <c r="MKW117" s="869"/>
      <c r="MKX117" s="869"/>
      <c r="MKY117" s="869"/>
      <c r="MKZ117" s="869"/>
      <c r="MLA117" s="869"/>
      <c r="MLB117" s="869"/>
      <c r="MLC117" s="869"/>
      <c r="MLD117" s="869"/>
      <c r="MLE117" s="869"/>
      <c r="MLF117" s="869"/>
      <c r="MLG117" s="869"/>
      <c r="MLH117" s="869"/>
      <c r="MLI117" s="869"/>
      <c r="MLJ117" s="869"/>
      <c r="MLK117" s="869"/>
      <c r="MLL117" s="869"/>
      <c r="MLM117" s="869"/>
      <c r="MLN117" s="869"/>
      <c r="MLO117" s="869"/>
      <c r="MLP117" s="869"/>
      <c r="MLQ117" s="869"/>
      <c r="MLR117" s="869"/>
      <c r="MLS117" s="869"/>
      <c r="MLT117" s="869"/>
      <c r="MLU117" s="869"/>
      <c r="MLV117" s="869"/>
      <c r="MLW117" s="869"/>
      <c r="MLX117" s="869"/>
      <c r="MLY117" s="869"/>
      <c r="MLZ117" s="869"/>
      <c r="MMA117" s="869"/>
      <c r="MMB117" s="869"/>
      <c r="MMC117" s="869"/>
      <c r="MMD117" s="869"/>
      <c r="MME117" s="869"/>
      <c r="MMF117" s="869"/>
      <c r="MMG117" s="869"/>
      <c r="MMH117" s="869"/>
      <c r="MMI117" s="869"/>
      <c r="MMJ117" s="869"/>
      <c r="MMK117" s="869"/>
      <c r="MML117" s="869"/>
      <c r="MMM117" s="869"/>
      <c r="MMN117" s="869"/>
      <c r="MMO117" s="869"/>
      <c r="MMP117" s="869"/>
      <c r="MMQ117" s="869"/>
      <c r="MMR117" s="869"/>
      <c r="MMS117" s="869"/>
      <c r="MMT117" s="869"/>
      <c r="MMU117" s="869"/>
      <c r="MMV117" s="869"/>
      <c r="MMW117" s="869"/>
      <c r="MMX117" s="869"/>
      <c r="MMY117" s="869"/>
      <c r="MMZ117" s="869"/>
      <c r="MNA117" s="869"/>
      <c r="MNB117" s="869"/>
      <c r="MNC117" s="869"/>
      <c r="MND117" s="869"/>
      <c r="MNE117" s="869"/>
      <c r="MNF117" s="869"/>
      <c r="MNG117" s="869"/>
      <c r="MNH117" s="869"/>
      <c r="MNI117" s="869"/>
      <c r="MNJ117" s="869"/>
      <c r="MNK117" s="869"/>
      <c r="MNL117" s="869"/>
      <c r="MNM117" s="869"/>
      <c r="MNN117" s="869"/>
      <c r="MNO117" s="869"/>
      <c r="MNP117" s="869"/>
      <c r="MNQ117" s="869"/>
      <c r="MNR117" s="869"/>
      <c r="MNS117" s="869"/>
      <c r="MNT117" s="869"/>
      <c r="MNU117" s="869"/>
      <c r="MNV117" s="869"/>
      <c r="MNW117" s="869"/>
      <c r="MNX117" s="869"/>
      <c r="MNY117" s="869"/>
      <c r="MNZ117" s="869"/>
      <c r="MOA117" s="869"/>
      <c r="MOB117" s="869"/>
      <c r="MOC117" s="869"/>
      <c r="MOD117" s="869"/>
      <c r="MOE117" s="869"/>
      <c r="MOF117" s="869"/>
      <c r="MOG117" s="869"/>
      <c r="MOH117" s="869"/>
      <c r="MOI117" s="869"/>
      <c r="MOJ117" s="869"/>
      <c r="MOK117" s="869"/>
      <c r="MOL117" s="869"/>
      <c r="MOM117" s="869"/>
      <c r="MON117" s="869"/>
      <c r="MOO117" s="869"/>
      <c r="MOP117" s="869"/>
      <c r="MOQ117" s="869"/>
      <c r="MOR117" s="869"/>
      <c r="MOS117" s="869"/>
      <c r="MOT117" s="869"/>
      <c r="MOU117" s="869"/>
      <c r="MOV117" s="869"/>
      <c r="MOW117" s="869"/>
      <c r="MOX117" s="869"/>
      <c r="MOY117" s="869"/>
      <c r="MOZ117" s="869"/>
      <c r="MPA117" s="869"/>
      <c r="MPB117" s="869"/>
      <c r="MPC117" s="869"/>
      <c r="MPD117" s="869"/>
      <c r="MPE117" s="869"/>
      <c r="MPF117" s="869"/>
      <c r="MPG117" s="869"/>
      <c r="MPH117" s="869"/>
      <c r="MPI117" s="869"/>
      <c r="MPJ117" s="869"/>
      <c r="MPK117" s="869"/>
      <c r="MPL117" s="869"/>
      <c r="MPM117" s="869"/>
      <c r="MPN117" s="869"/>
      <c r="MPO117" s="869"/>
      <c r="MPP117" s="869"/>
      <c r="MPQ117" s="869"/>
      <c r="MPR117" s="869"/>
      <c r="MPS117" s="869"/>
      <c r="MPT117" s="869"/>
      <c r="MPU117" s="869"/>
      <c r="MPV117" s="869"/>
      <c r="MPW117" s="869"/>
      <c r="MPX117" s="869"/>
      <c r="MPY117" s="869"/>
      <c r="MPZ117" s="869"/>
      <c r="MQA117" s="869"/>
      <c r="MQB117" s="869"/>
      <c r="MQC117" s="869"/>
      <c r="MQD117" s="869"/>
      <c r="MQE117" s="869"/>
      <c r="MQF117" s="869"/>
      <c r="MQG117" s="869"/>
      <c r="MQH117" s="869"/>
      <c r="MQI117" s="869"/>
      <c r="MQJ117" s="869"/>
      <c r="MQK117" s="869"/>
      <c r="MQL117" s="869"/>
      <c r="MQM117" s="869"/>
      <c r="MQN117" s="869"/>
      <c r="MQO117" s="869"/>
      <c r="MQP117" s="869"/>
      <c r="MQQ117" s="869"/>
      <c r="MQR117" s="869"/>
      <c r="MQS117" s="869"/>
      <c r="MQT117" s="869"/>
      <c r="MQU117" s="869"/>
      <c r="MQV117" s="869"/>
      <c r="MQW117" s="869"/>
      <c r="MQX117" s="869"/>
      <c r="MQY117" s="869"/>
      <c r="MQZ117" s="869"/>
      <c r="MRA117" s="869"/>
      <c r="MRB117" s="869"/>
      <c r="MRC117" s="869"/>
      <c r="MRD117" s="869"/>
      <c r="MRE117" s="869"/>
      <c r="MRF117" s="869"/>
      <c r="MRG117" s="869"/>
      <c r="MRH117" s="869"/>
      <c r="MRI117" s="869"/>
      <c r="MRJ117" s="869"/>
      <c r="MRK117" s="869"/>
      <c r="MRL117" s="869"/>
      <c r="MRM117" s="869"/>
      <c r="MRN117" s="869"/>
      <c r="MRO117" s="869"/>
      <c r="MRP117" s="869"/>
      <c r="MRQ117" s="869"/>
      <c r="MRR117" s="869"/>
      <c r="MRS117" s="869"/>
      <c r="MRT117" s="869"/>
      <c r="MRU117" s="869"/>
      <c r="MRV117" s="869"/>
      <c r="MRW117" s="869"/>
      <c r="MRX117" s="869"/>
      <c r="MRY117" s="869"/>
      <c r="MRZ117" s="869"/>
      <c r="MSA117" s="869"/>
      <c r="MSB117" s="869"/>
      <c r="MSC117" s="869"/>
      <c r="MSD117" s="869"/>
      <c r="MSE117" s="869"/>
      <c r="MSF117" s="869"/>
      <c r="MSG117" s="869"/>
      <c r="MSH117" s="869"/>
      <c r="MSI117" s="869"/>
      <c r="MSJ117" s="869"/>
      <c r="MSK117" s="869"/>
      <c r="MSL117" s="869"/>
      <c r="MSM117" s="869"/>
      <c r="MSN117" s="869"/>
      <c r="MSO117" s="869"/>
      <c r="MSP117" s="869"/>
      <c r="MSQ117" s="869"/>
      <c r="MSR117" s="869"/>
      <c r="MSS117" s="869"/>
      <c r="MST117" s="869"/>
      <c r="MSU117" s="869"/>
      <c r="MSV117" s="869"/>
      <c r="MSW117" s="869"/>
      <c r="MSX117" s="869"/>
      <c r="MSY117" s="869"/>
      <c r="MSZ117" s="869"/>
      <c r="MTA117" s="869"/>
      <c r="MTB117" s="869"/>
      <c r="MTC117" s="869"/>
      <c r="MTD117" s="869"/>
      <c r="MTE117" s="869"/>
      <c r="MTF117" s="869"/>
      <c r="MTG117" s="869"/>
      <c r="MTH117" s="869"/>
      <c r="MTI117" s="869"/>
      <c r="MTJ117" s="869"/>
      <c r="MTK117" s="869"/>
      <c r="MTL117" s="869"/>
      <c r="MTM117" s="869"/>
      <c r="MTN117" s="869"/>
      <c r="MTO117" s="869"/>
      <c r="MTP117" s="869"/>
      <c r="MTQ117" s="869"/>
      <c r="MTR117" s="869"/>
      <c r="MTS117" s="869"/>
      <c r="MTT117" s="869"/>
      <c r="MTU117" s="869"/>
      <c r="MTV117" s="869"/>
      <c r="MTW117" s="869"/>
      <c r="MTX117" s="869"/>
      <c r="MTY117" s="869"/>
      <c r="MTZ117" s="869"/>
      <c r="MUA117" s="869"/>
      <c r="MUB117" s="869"/>
      <c r="MUC117" s="869"/>
      <c r="MUD117" s="869"/>
      <c r="MUE117" s="869"/>
      <c r="MUF117" s="869"/>
      <c r="MUG117" s="869"/>
      <c r="MUH117" s="869"/>
      <c r="MUI117" s="869"/>
      <c r="MUJ117" s="869"/>
      <c r="MUK117" s="869"/>
      <c r="MUL117" s="869"/>
      <c r="MUM117" s="869"/>
      <c r="MUN117" s="869"/>
      <c r="MUO117" s="869"/>
      <c r="MUP117" s="869"/>
      <c r="MUQ117" s="869"/>
      <c r="MUR117" s="869"/>
      <c r="MUS117" s="869"/>
      <c r="MUT117" s="869"/>
      <c r="MUU117" s="869"/>
      <c r="MUV117" s="869"/>
      <c r="MUW117" s="869"/>
      <c r="MUX117" s="869"/>
      <c r="MUY117" s="869"/>
      <c r="MUZ117" s="869"/>
      <c r="MVA117" s="869"/>
      <c r="MVB117" s="869"/>
      <c r="MVC117" s="869"/>
      <c r="MVD117" s="869"/>
      <c r="MVE117" s="869"/>
      <c r="MVF117" s="869"/>
      <c r="MVG117" s="869"/>
      <c r="MVH117" s="869"/>
      <c r="MVI117" s="869"/>
      <c r="MVJ117" s="869"/>
      <c r="MVK117" s="869"/>
      <c r="MVL117" s="869"/>
      <c r="MVM117" s="869"/>
      <c r="MVN117" s="869"/>
      <c r="MVO117" s="869"/>
      <c r="MVP117" s="869"/>
      <c r="MVQ117" s="869"/>
      <c r="MVR117" s="869"/>
      <c r="MVS117" s="869"/>
      <c r="MVT117" s="869"/>
      <c r="MVU117" s="869"/>
      <c r="MVV117" s="869"/>
      <c r="MVW117" s="869"/>
      <c r="MVX117" s="869"/>
      <c r="MVY117" s="869"/>
      <c r="MVZ117" s="869"/>
      <c r="MWA117" s="869"/>
      <c r="MWB117" s="869"/>
      <c r="MWC117" s="869"/>
      <c r="MWD117" s="869"/>
      <c r="MWE117" s="869"/>
      <c r="MWF117" s="869"/>
      <c r="MWG117" s="869"/>
      <c r="MWH117" s="869"/>
      <c r="MWI117" s="869"/>
      <c r="MWJ117" s="869"/>
      <c r="MWK117" s="869"/>
      <c r="MWL117" s="869"/>
      <c r="MWM117" s="869"/>
      <c r="MWN117" s="869"/>
      <c r="MWO117" s="869"/>
      <c r="MWP117" s="869"/>
      <c r="MWQ117" s="869"/>
      <c r="MWR117" s="869"/>
      <c r="MWS117" s="869"/>
      <c r="MWT117" s="869"/>
      <c r="MWU117" s="869"/>
      <c r="MWV117" s="869"/>
      <c r="MWW117" s="869"/>
      <c r="MWX117" s="869"/>
      <c r="MWY117" s="869"/>
      <c r="MWZ117" s="869"/>
      <c r="MXA117" s="869"/>
      <c r="MXB117" s="869"/>
      <c r="MXC117" s="869"/>
      <c r="MXD117" s="869"/>
      <c r="MXE117" s="869"/>
      <c r="MXF117" s="869"/>
      <c r="MXG117" s="869"/>
      <c r="MXH117" s="869"/>
      <c r="MXI117" s="869"/>
      <c r="MXJ117" s="869"/>
      <c r="MXK117" s="869"/>
      <c r="MXL117" s="869"/>
      <c r="MXM117" s="869"/>
      <c r="MXN117" s="869"/>
      <c r="MXO117" s="869"/>
      <c r="MXP117" s="869"/>
      <c r="MXQ117" s="869"/>
      <c r="MXR117" s="869"/>
      <c r="MXS117" s="869"/>
      <c r="MXT117" s="869"/>
      <c r="MXU117" s="869"/>
      <c r="MXV117" s="869"/>
      <c r="MXW117" s="869"/>
      <c r="MXX117" s="869"/>
      <c r="MXY117" s="869"/>
      <c r="MXZ117" s="869"/>
      <c r="MYA117" s="869"/>
      <c r="MYB117" s="869"/>
      <c r="MYC117" s="869"/>
      <c r="MYD117" s="869"/>
      <c r="MYE117" s="869"/>
      <c r="MYF117" s="869"/>
      <c r="MYG117" s="869"/>
      <c r="MYH117" s="869"/>
      <c r="MYI117" s="869"/>
      <c r="MYJ117" s="869"/>
      <c r="MYK117" s="869"/>
      <c r="MYL117" s="869"/>
      <c r="MYM117" s="869"/>
      <c r="MYN117" s="869"/>
      <c r="MYO117" s="869"/>
      <c r="MYP117" s="869"/>
      <c r="MYQ117" s="869"/>
      <c r="MYR117" s="869"/>
      <c r="MYS117" s="869"/>
      <c r="MYT117" s="869"/>
      <c r="MYU117" s="869"/>
      <c r="MYV117" s="869"/>
      <c r="MYW117" s="869"/>
      <c r="MYX117" s="869"/>
      <c r="MYY117" s="869"/>
      <c r="MYZ117" s="869"/>
      <c r="MZA117" s="869"/>
      <c r="MZB117" s="869"/>
      <c r="MZC117" s="869"/>
      <c r="MZD117" s="869"/>
      <c r="MZE117" s="869"/>
      <c r="MZF117" s="869"/>
      <c r="MZG117" s="869"/>
      <c r="MZH117" s="869"/>
      <c r="MZI117" s="869"/>
      <c r="MZJ117" s="869"/>
      <c r="MZK117" s="869"/>
      <c r="MZL117" s="869"/>
      <c r="MZM117" s="869"/>
      <c r="MZN117" s="869"/>
      <c r="MZO117" s="869"/>
      <c r="MZP117" s="869"/>
      <c r="MZQ117" s="869"/>
      <c r="MZR117" s="869"/>
      <c r="MZS117" s="869"/>
      <c r="MZT117" s="869"/>
      <c r="MZU117" s="869"/>
      <c r="MZV117" s="869"/>
      <c r="MZW117" s="869"/>
      <c r="MZX117" s="869"/>
      <c r="MZY117" s="869"/>
      <c r="MZZ117" s="869"/>
      <c r="NAA117" s="869"/>
      <c r="NAB117" s="869"/>
      <c r="NAC117" s="869"/>
      <c r="NAD117" s="869"/>
      <c r="NAE117" s="869"/>
      <c r="NAF117" s="869"/>
      <c r="NAG117" s="869"/>
      <c r="NAH117" s="869"/>
      <c r="NAI117" s="869"/>
      <c r="NAJ117" s="869"/>
      <c r="NAK117" s="869"/>
      <c r="NAL117" s="869"/>
      <c r="NAM117" s="869"/>
      <c r="NAN117" s="869"/>
      <c r="NAO117" s="869"/>
      <c r="NAP117" s="869"/>
      <c r="NAQ117" s="869"/>
      <c r="NAR117" s="869"/>
      <c r="NAS117" s="869"/>
      <c r="NAT117" s="869"/>
      <c r="NAU117" s="869"/>
      <c r="NAV117" s="869"/>
      <c r="NAW117" s="869"/>
      <c r="NAX117" s="869"/>
      <c r="NAY117" s="869"/>
      <c r="NAZ117" s="869"/>
      <c r="NBA117" s="869"/>
      <c r="NBB117" s="869"/>
      <c r="NBC117" s="869"/>
      <c r="NBD117" s="869"/>
      <c r="NBE117" s="869"/>
      <c r="NBF117" s="869"/>
      <c r="NBG117" s="869"/>
      <c r="NBH117" s="869"/>
      <c r="NBI117" s="869"/>
      <c r="NBJ117" s="869"/>
      <c r="NBK117" s="869"/>
      <c r="NBL117" s="869"/>
      <c r="NBM117" s="869"/>
      <c r="NBN117" s="869"/>
      <c r="NBO117" s="869"/>
      <c r="NBP117" s="869"/>
      <c r="NBQ117" s="869"/>
      <c r="NBR117" s="869"/>
      <c r="NBS117" s="869"/>
      <c r="NBT117" s="869"/>
      <c r="NBU117" s="869"/>
      <c r="NBV117" s="869"/>
      <c r="NBW117" s="869"/>
      <c r="NBX117" s="869"/>
      <c r="NBY117" s="869"/>
      <c r="NBZ117" s="869"/>
      <c r="NCA117" s="869"/>
      <c r="NCB117" s="869"/>
      <c r="NCC117" s="869"/>
      <c r="NCD117" s="869"/>
      <c r="NCE117" s="869"/>
      <c r="NCF117" s="869"/>
      <c r="NCG117" s="869"/>
      <c r="NCH117" s="869"/>
      <c r="NCI117" s="869"/>
      <c r="NCJ117" s="869"/>
      <c r="NCK117" s="869"/>
      <c r="NCL117" s="869"/>
      <c r="NCM117" s="869"/>
      <c r="NCN117" s="869"/>
      <c r="NCO117" s="869"/>
      <c r="NCP117" s="869"/>
      <c r="NCQ117" s="869"/>
      <c r="NCR117" s="869"/>
      <c r="NCS117" s="869"/>
      <c r="NCT117" s="869"/>
      <c r="NCU117" s="869"/>
      <c r="NCV117" s="869"/>
      <c r="NCW117" s="869"/>
      <c r="NCX117" s="869"/>
      <c r="NCY117" s="869"/>
      <c r="NCZ117" s="869"/>
      <c r="NDA117" s="869"/>
      <c r="NDB117" s="869"/>
      <c r="NDC117" s="869"/>
      <c r="NDD117" s="869"/>
      <c r="NDE117" s="869"/>
      <c r="NDF117" s="869"/>
      <c r="NDG117" s="869"/>
      <c r="NDH117" s="869"/>
      <c r="NDI117" s="869"/>
      <c r="NDJ117" s="869"/>
      <c r="NDK117" s="869"/>
      <c r="NDL117" s="869"/>
      <c r="NDM117" s="869"/>
      <c r="NDN117" s="869"/>
      <c r="NDO117" s="869"/>
      <c r="NDP117" s="869"/>
      <c r="NDQ117" s="869"/>
      <c r="NDR117" s="869"/>
      <c r="NDS117" s="869"/>
      <c r="NDT117" s="869"/>
      <c r="NDU117" s="869"/>
      <c r="NDV117" s="869"/>
      <c r="NDW117" s="869"/>
      <c r="NDX117" s="869"/>
      <c r="NDY117" s="869"/>
      <c r="NDZ117" s="869"/>
      <c r="NEA117" s="869"/>
      <c r="NEB117" s="869"/>
      <c r="NEC117" s="869"/>
      <c r="NED117" s="869"/>
      <c r="NEE117" s="869"/>
      <c r="NEF117" s="869"/>
      <c r="NEG117" s="869"/>
      <c r="NEH117" s="869"/>
      <c r="NEI117" s="869"/>
      <c r="NEJ117" s="869"/>
      <c r="NEK117" s="869"/>
      <c r="NEL117" s="869"/>
      <c r="NEM117" s="869"/>
      <c r="NEN117" s="869"/>
      <c r="NEO117" s="869"/>
      <c r="NEP117" s="869"/>
      <c r="NEQ117" s="869"/>
      <c r="NER117" s="869"/>
      <c r="NES117" s="869"/>
      <c r="NET117" s="869"/>
      <c r="NEU117" s="869"/>
      <c r="NEV117" s="869"/>
      <c r="NEW117" s="869"/>
      <c r="NEX117" s="869"/>
      <c r="NEY117" s="869"/>
      <c r="NEZ117" s="869"/>
      <c r="NFA117" s="869"/>
      <c r="NFB117" s="869"/>
      <c r="NFC117" s="869"/>
      <c r="NFD117" s="869"/>
      <c r="NFE117" s="869"/>
      <c r="NFF117" s="869"/>
      <c r="NFG117" s="869"/>
      <c r="NFH117" s="869"/>
      <c r="NFI117" s="869"/>
      <c r="NFJ117" s="869"/>
      <c r="NFK117" s="869"/>
      <c r="NFL117" s="869"/>
      <c r="NFM117" s="869"/>
      <c r="NFN117" s="869"/>
      <c r="NFO117" s="869"/>
      <c r="NFP117" s="869"/>
      <c r="NFQ117" s="869"/>
      <c r="NFR117" s="869"/>
      <c r="NFS117" s="869"/>
      <c r="NFT117" s="869"/>
      <c r="NFU117" s="869"/>
      <c r="NFV117" s="869"/>
      <c r="NFW117" s="869"/>
      <c r="NFX117" s="869"/>
      <c r="NFY117" s="869"/>
      <c r="NFZ117" s="869"/>
      <c r="NGA117" s="869"/>
      <c r="NGB117" s="869"/>
      <c r="NGC117" s="869"/>
      <c r="NGD117" s="869"/>
      <c r="NGE117" s="869"/>
      <c r="NGF117" s="869"/>
      <c r="NGG117" s="869"/>
      <c r="NGH117" s="869"/>
      <c r="NGI117" s="869"/>
      <c r="NGJ117" s="869"/>
      <c r="NGK117" s="869"/>
      <c r="NGL117" s="869"/>
      <c r="NGM117" s="869"/>
      <c r="NGN117" s="869"/>
      <c r="NGO117" s="869"/>
      <c r="NGP117" s="869"/>
      <c r="NGQ117" s="869"/>
      <c r="NGR117" s="869"/>
      <c r="NGS117" s="869"/>
      <c r="NGT117" s="869"/>
      <c r="NGU117" s="869"/>
      <c r="NGV117" s="869"/>
      <c r="NGW117" s="869"/>
      <c r="NGX117" s="869"/>
      <c r="NGY117" s="869"/>
      <c r="NGZ117" s="869"/>
      <c r="NHA117" s="869"/>
      <c r="NHB117" s="869"/>
      <c r="NHC117" s="869"/>
      <c r="NHD117" s="869"/>
      <c r="NHE117" s="869"/>
      <c r="NHF117" s="869"/>
      <c r="NHG117" s="869"/>
      <c r="NHH117" s="869"/>
      <c r="NHI117" s="869"/>
      <c r="NHJ117" s="869"/>
      <c r="NHK117" s="869"/>
      <c r="NHL117" s="869"/>
      <c r="NHM117" s="869"/>
      <c r="NHN117" s="869"/>
      <c r="NHO117" s="869"/>
      <c r="NHP117" s="869"/>
      <c r="NHQ117" s="869"/>
      <c r="NHR117" s="869"/>
      <c r="NHS117" s="869"/>
      <c r="NHT117" s="869"/>
      <c r="NHU117" s="869"/>
      <c r="NHV117" s="869"/>
      <c r="NHW117" s="869"/>
      <c r="NHX117" s="869"/>
      <c r="NHY117" s="869"/>
      <c r="NHZ117" s="869"/>
      <c r="NIA117" s="869"/>
      <c r="NIB117" s="869"/>
      <c r="NIC117" s="869"/>
      <c r="NID117" s="869"/>
      <c r="NIE117" s="869"/>
      <c r="NIF117" s="869"/>
      <c r="NIG117" s="869"/>
      <c r="NIH117" s="869"/>
      <c r="NII117" s="869"/>
      <c r="NIJ117" s="869"/>
      <c r="NIK117" s="869"/>
      <c r="NIL117" s="869"/>
      <c r="NIM117" s="869"/>
      <c r="NIN117" s="869"/>
      <c r="NIO117" s="869"/>
      <c r="NIP117" s="869"/>
      <c r="NIQ117" s="869"/>
      <c r="NIR117" s="869"/>
      <c r="NIS117" s="869"/>
      <c r="NIT117" s="869"/>
      <c r="NIU117" s="869"/>
      <c r="NIV117" s="869"/>
      <c r="NIW117" s="869"/>
      <c r="NIX117" s="869"/>
      <c r="NIY117" s="869"/>
      <c r="NIZ117" s="869"/>
      <c r="NJA117" s="869"/>
      <c r="NJB117" s="869"/>
      <c r="NJC117" s="869"/>
      <c r="NJD117" s="869"/>
      <c r="NJE117" s="869"/>
      <c r="NJF117" s="869"/>
      <c r="NJG117" s="869"/>
      <c r="NJH117" s="869"/>
      <c r="NJI117" s="869"/>
      <c r="NJJ117" s="869"/>
      <c r="NJK117" s="869"/>
      <c r="NJL117" s="869"/>
      <c r="NJM117" s="869"/>
      <c r="NJN117" s="869"/>
      <c r="NJO117" s="869"/>
      <c r="NJP117" s="869"/>
      <c r="NJQ117" s="869"/>
      <c r="NJR117" s="869"/>
      <c r="NJS117" s="869"/>
      <c r="NJT117" s="869"/>
      <c r="NJU117" s="869"/>
      <c r="NJV117" s="869"/>
      <c r="NJW117" s="869"/>
      <c r="NJX117" s="869"/>
      <c r="NJY117" s="869"/>
      <c r="NJZ117" s="869"/>
      <c r="NKA117" s="869"/>
      <c r="NKB117" s="869"/>
      <c r="NKC117" s="869"/>
      <c r="NKD117" s="869"/>
      <c r="NKE117" s="869"/>
      <c r="NKF117" s="869"/>
      <c r="NKG117" s="869"/>
      <c r="NKH117" s="869"/>
      <c r="NKI117" s="869"/>
      <c r="NKJ117" s="869"/>
      <c r="NKK117" s="869"/>
      <c r="NKL117" s="869"/>
      <c r="NKM117" s="869"/>
      <c r="NKN117" s="869"/>
      <c r="NKO117" s="869"/>
      <c r="NKP117" s="869"/>
      <c r="NKQ117" s="869"/>
      <c r="NKR117" s="869"/>
      <c r="NKS117" s="869"/>
      <c r="NKT117" s="869"/>
      <c r="NKU117" s="869"/>
      <c r="NKV117" s="869"/>
      <c r="NKW117" s="869"/>
      <c r="NKX117" s="869"/>
      <c r="NKY117" s="869"/>
      <c r="NKZ117" s="869"/>
      <c r="NLA117" s="869"/>
      <c r="NLB117" s="869"/>
      <c r="NLC117" s="869"/>
      <c r="NLD117" s="869"/>
      <c r="NLE117" s="869"/>
      <c r="NLF117" s="869"/>
      <c r="NLG117" s="869"/>
      <c r="NLH117" s="869"/>
      <c r="NLI117" s="869"/>
      <c r="NLJ117" s="869"/>
      <c r="NLK117" s="869"/>
      <c r="NLL117" s="869"/>
      <c r="NLM117" s="869"/>
      <c r="NLN117" s="869"/>
      <c r="NLO117" s="869"/>
      <c r="NLP117" s="869"/>
      <c r="NLQ117" s="869"/>
      <c r="NLR117" s="869"/>
      <c r="NLS117" s="869"/>
      <c r="NLT117" s="869"/>
      <c r="NLU117" s="869"/>
      <c r="NLV117" s="869"/>
      <c r="NLW117" s="869"/>
      <c r="NLX117" s="869"/>
      <c r="NLY117" s="869"/>
      <c r="NLZ117" s="869"/>
      <c r="NMA117" s="869"/>
      <c r="NMB117" s="869"/>
      <c r="NMC117" s="869"/>
      <c r="NMD117" s="869"/>
      <c r="NME117" s="869"/>
      <c r="NMF117" s="869"/>
      <c r="NMG117" s="869"/>
      <c r="NMH117" s="869"/>
      <c r="NMI117" s="869"/>
      <c r="NMJ117" s="869"/>
      <c r="NMK117" s="869"/>
      <c r="NML117" s="869"/>
      <c r="NMM117" s="869"/>
      <c r="NMN117" s="869"/>
      <c r="NMO117" s="869"/>
      <c r="NMP117" s="869"/>
      <c r="NMQ117" s="869"/>
      <c r="NMR117" s="869"/>
      <c r="NMS117" s="869"/>
      <c r="NMT117" s="869"/>
      <c r="NMU117" s="869"/>
      <c r="NMV117" s="869"/>
      <c r="NMW117" s="869"/>
      <c r="NMX117" s="869"/>
      <c r="NMY117" s="869"/>
      <c r="NMZ117" s="869"/>
      <c r="NNA117" s="869"/>
      <c r="NNB117" s="869"/>
      <c r="NNC117" s="869"/>
      <c r="NND117" s="869"/>
      <c r="NNE117" s="869"/>
      <c r="NNF117" s="869"/>
      <c r="NNG117" s="869"/>
      <c r="NNH117" s="869"/>
      <c r="NNI117" s="869"/>
      <c r="NNJ117" s="869"/>
      <c r="NNK117" s="869"/>
      <c r="NNL117" s="869"/>
      <c r="NNM117" s="869"/>
      <c r="NNN117" s="869"/>
      <c r="NNO117" s="869"/>
      <c r="NNP117" s="869"/>
      <c r="NNQ117" s="869"/>
      <c r="NNR117" s="869"/>
      <c r="NNS117" s="869"/>
      <c r="NNT117" s="869"/>
      <c r="NNU117" s="869"/>
      <c r="NNV117" s="869"/>
      <c r="NNW117" s="869"/>
      <c r="NNX117" s="869"/>
      <c r="NNY117" s="869"/>
      <c r="NNZ117" s="869"/>
      <c r="NOA117" s="869"/>
      <c r="NOB117" s="869"/>
      <c r="NOC117" s="869"/>
      <c r="NOD117" s="869"/>
      <c r="NOE117" s="869"/>
      <c r="NOF117" s="869"/>
      <c r="NOG117" s="869"/>
      <c r="NOH117" s="869"/>
      <c r="NOI117" s="869"/>
      <c r="NOJ117" s="869"/>
      <c r="NOK117" s="869"/>
      <c r="NOL117" s="869"/>
      <c r="NOM117" s="869"/>
      <c r="NON117" s="869"/>
      <c r="NOO117" s="869"/>
      <c r="NOP117" s="869"/>
      <c r="NOQ117" s="869"/>
      <c r="NOR117" s="869"/>
      <c r="NOS117" s="869"/>
      <c r="NOT117" s="869"/>
      <c r="NOU117" s="869"/>
      <c r="NOV117" s="869"/>
      <c r="NOW117" s="869"/>
      <c r="NOX117" s="869"/>
      <c r="NOY117" s="869"/>
      <c r="NOZ117" s="869"/>
      <c r="NPA117" s="869"/>
      <c r="NPB117" s="869"/>
      <c r="NPC117" s="869"/>
      <c r="NPD117" s="869"/>
      <c r="NPE117" s="869"/>
      <c r="NPF117" s="869"/>
      <c r="NPG117" s="869"/>
      <c r="NPH117" s="869"/>
      <c r="NPI117" s="869"/>
      <c r="NPJ117" s="869"/>
      <c r="NPK117" s="869"/>
      <c r="NPL117" s="869"/>
      <c r="NPM117" s="869"/>
      <c r="NPN117" s="869"/>
      <c r="NPO117" s="869"/>
      <c r="NPP117" s="869"/>
      <c r="NPQ117" s="869"/>
      <c r="NPR117" s="869"/>
      <c r="NPS117" s="869"/>
      <c r="NPT117" s="869"/>
      <c r="NPU117" s="869"/>
      <c r="NPV117" s="869"/>
      <c r="NPW117" s="869"/>
      <c r="NPX117" s="869"/>
      <c r="NPY117" s="869"/>
      <c r="NPZ117" s="869"/>
      <c r="NQA117" s="869"/>
      <c r="NQB117" s="869"/>
      <c r="NQC117" s="869"/>
      <c r="NQD117" s="869"/>
      <c r="NQE117" s="869"/>
      <c r="NQF117" s="869"/>
      <c r="NQG117" s="869"/>
      <c r="NQH117" s="869"/>
      <c r="NQI117" s="869"/>
      <c r="NQJ117" s="869"/>
      <c r="NQK117" s="869"/>
      <c r="NQL117" s="869"/>
      <c r="NQM117" s="869"/>
      <c r="NQN117" s="869"/>
      <c r="NQO117" s="869"/>
      <c r="NQP117" s="869"/>
      <c r="NQQ117" s="869"/>
      <c r="NQR117" s="869"/>
      <c r="NQS117" s="869"/>
      <c r="NQT117" s="869"/>
      <c r="NQU117" s="869"/>
      <c r="NQV117" s="869"/>
      <c r="NQW117" s="869"/>
      <c r="NQX117" s="869"/>
      <c r="NQY117" s="869"/>
      <c r="NQZ117" s="869"/>
      <c r="NRA117" s="869"/>
      <c r="NRB117" s="869"/>
      <c r="NRC117" s="869"/>
      <c r="NRD117" s="869"/>
      <c r="NRE117" s="869"/>
      <c r="NRF117" s="869"/>
      <c r="NRG117" s="869"/>
      <c r="NRH117" s="869"/>
      <c r="NRI117" s="869"/>
      <c r="NRJ117" s="869"/>
      <c r="NRK117" s="869"/>
      <c r="NRL117" s="869"/>
      <c r="NRM117" s="869"/>
      <c r="NRN117" s="869"/>
      <c r="NRO117" s="869"/>
      <c r="NRP117" s="869"/>
      <c r="NRQ117" s="869"/>
      <c r="NRR117" s="869"/>
      <c r="NRS117" s="869"/>
      <c r="NRT117" s="869"/>
      <c r="NRU117" s="869"/>
      <c r="NRV117" s="869"/>
      <c r="NRW117" s="869"/>
      <c r="NRX117" s="869"/>
      <c r="NRY117" s="869"/>
      <c r="NRZ117" s="869"/>
      <c r="NSA117" s="869"/>
      <c r="NSB117" s="869"/>
      <c r="NSC117" s="869"/>
      <c r="NSD117" s="869"/>
      <c r="NSE117" s="869"/>
      <c r="NSF117" s="869"/>
      <c r="NSG117" s="869"/>
      <c r="NSH117" s="869"/>
      <c r="NSI117" s="869"/>
      <c r="NSJ117" s="869"/>
      <c r="NSK117" s="869"/>
      <c r="NSL117" s="869"/>
      <c r="NSM117" s="869"/>
      <c r="NSN117" s="869"/>
      <c r="NSO117" s="869"/>
      <c r="NSP117" s="869"/>
      <c r="NSQ117" s="869"/>
      <c r="NSR117" s="869"/>
      <c r="NSS117" s="869"/>
      <c r="NST117" s="869"/>
      <c r="NSU117" s="869"/>
      <c r="NSV117" s="869"/>
      <c r="NSW117" s="869"/>
      <c r="NSX117" s="869"/>
      <c r="NSY117" s="869"/>
      <c r="NSZ117" s="869"/>
      <c r="NTA117" s="869"/>
      <c r="NTB117" s="869"/>
      <c r="NTC117" s="869"/>
      <c r="NTD117" s="869"/>
      <c r="NTE117" s="869"/>
      <c r="NTF117" s="869"/>
      <c r="NTG117" s="869"/>
      <c r="NTH117" s="869"/>
      <c r="NTI117" s="869"/>
      <c r="NTJ117" s="869"/>
      <c r="NTK117" s="869"/>
      <c r="NTL117" s="869"/>
      <c r="NTM117" s="869"/>
      <c r="NTN117" s="869"/>
      <c r="NTO117" s="869"/>
      <c r="NTP117" s="869"/>
      <c r="NTQ117" s="869"/>
      <c r="NTR117" s="869"/>
      <c r="NTS117" s="869"/>
      <c r="NTT117" s="869"/>
      <c r="NTU117" s="869"/>
      <c r="NTV117" s="869"/>
      <c r="NTW117" s="869"/>
      <c r="NTX117" s="869"/>
      <c r="NTY117" s="869"/>
      <c r="NTZ117" s="869"/>
      <c r="NUA117" s="869"/>
      <c r="NUB117" s="869"/>
      <c r="NUC117" s="869"/>
      <c r="NUD117" s="869"/>
      <c r="NUE117" s="869"/>
      <c r="NUF117" s="869"/>
      <c r="NUG117" s="869"/>
      <c r="NUH117" s="869"/>
      <c r="NUI117" s="869"/>
      <c r="NUJ117" s="869"/>
      <c r="NUK117" s="869"/>
      <c r="NUL117" s="869"/>
      <c r="NUM117" s="869"/>
      <c r="NUN117" s="869"/>
      <c r="NUO117" s="869"/>
      <c r="NUP117" s="869"/>
      <c r="NUQ117" s="869"/>
      <c r="NUR117" s="869"/>
      <c r="NUS117" s="869"/>
      <c r="NUT117" s="869"/>
      <c r="NUU117" s="869"/>
      <c r="NUV117" s="869"/>
      <c r="NUW117" s="869"/>
      <c r="NUX117" s="869"/>
      <c r="NUY117" s="869"/>
      <c r="NUZ117" s="869"/>
      <c r="NVA117" s="869"/>
      <c r="NVB117" s="869"/>
      <c r="NVC117" s="869"/>
      <c r="NVD117" s="869"/>
      <c r="NVE117" s="869"/>
      <c r="NVF117" s="869"/>
      <c r="NVG117" s="869"/>
      <c r="NVH117" s="869"/>
      <c r="NVI117" s="869"/>
      <c r="NVJ117" s="869"/>
      <c r="NVK117" s="869"/>
      <c r="NVL117" s="869"/>
      <c r="NVM117" s="869"/>
      <c r="NVN117" s="869"/>
      <c r="NVO117" s="869"/>
      <c r="NVP117" s="869"/>
      <c r="NVQ117" s="869"/>
      <c r="NVR117" s="869"/>
      <c r="NVS117" s="869"/>
      <c r="NVT117" s="869"/>
      <c r="NVU117" s="869"/>
      <c r="NVV117" s="869"/>
      <c r="NVW117" s="869"/>
      <c r="NVX117" s="869"/>
      <c r="NVY117" s="869"/>
      <c r="NVZ117" s="869"/>
      <c r="NWA117" s="869"/>
      <c r="NWB117" s="869"/>
      <c r="NWC117" s="869"/>
      <c r="NWD117" s="869"/>
      <c r="NWE117" s="869"/>
      <c r="NWF117" s="869"/>
      <c r="NWG117" s="869"/>
      <c r="NWH117" s="869"/>
      <c r="NWI117" s="869"/>
      <c r="NWJ117" s="869"/>
      <c r="NWK117" s="869"/>
      <c r="NWL117" s="869"/>
      <c r="NWM117" s="869"/>
      <c r="NWN117" s="869"/>
      <c r="NWO117" s="869"/>
      <c r="NWP117" s="869"/>
      <c r="NWQ117" s="869"/>
      <c r="NWR117" s="869"/>
      <c r="NWS117" s="869"/>
      <c r="NWT117" s="869"/>
      <c r="NWU117" s="869"/>
      <c r="NWV117" s="869"/>
      <c r="NWW117" s="869"/>
      <c r="NWX117" s="869"/>
      <c r="NWY117" s="869"/>
      <c r="NWZ117" s="869"/>
      <c r="NXA117" s="869"/>
      <c r="NXB117" s="869"/>
      <c r="NXC117" s="869"/>
      <c r="NXD117" s="869"/>
      <c r="NXE117" s="869"/>
      <c r="NXF117" s="869"/>
      <c r="NXG117" s="869"/>
      <c r="NXH117" s="869"/>
      <c r="NXI117" s="869"/>
      <c r="NXJ117" s="869"/>
      <c r="NXK117" s="869"/>
      <c r="NXL117" s="869"/>
      <c r="NXM117" s="869"/>
      <c r="NXN117" s="869"/>
      <c r="NXO117" s="869"/>
      <c r="NXP117" s="869"/>
      <c r="NXQ117" s="869"/>
      <c r="NXR117" s="869"/>
      <c r="NXS117" s="869"/>
      <c r="NXT117" s="869"/>
      <c r="NXU117" s="869"/>
      <c r="NXV117" s="869"/>
      <c r="NXW117" s="869"/>
      <c r="NXX117" s="869"/>
      <c r="NXY117" s="869"/>
      <c r="NXZ117" s="869"/>
      <c r="NYA117" s="869"/>
      <c r="NYB117" s="869"/>
      <c r="NYC117" s="869"/>
      <c r="NYD117" s="869"/>
      <c r="NYE117" s="869"/>
      <c r="NYF117" s="869"/>
      <c r="NYG117" s="869"/>
      <c r="NYH117" s="869"/>
      <c r="NYI117" s="869"/>
      <c r="NYJ117" s="869"/>
      <c r="NYK117" s="869"/>
      <c r="NYL117" s="869"/>
      <c r="NYM117" s="869"/>
      <c r="NYN117" s="869"/>
      <c r="NYO117" s="869"/>
      <c r="NYP117" s="869"/>
      <c r="NYQ117" s="869"/>
      <c r="NYR117" s="869"/>
      <c r="NYS117" s="869"/>
      <c r="NYT117" s="869"/>
      <c r="NYU117" s="869"/>
      <c r="NYV117" s="869"/>
      <c r="NYW117" s="869"/>
      <c r="NYX117" s="869"/>
      <c r="NYY117" s="869"/>
      <c r="NYZ117" s="869"/>
      <c r="NZA117" s="869"/>
      <c r="NZB117" s="869"/>
      <c r="NZC117" s="869"/>
      <c r="NZD117" s="869"/>
      <c r="NZE117" s="869"/>
      <c r="NZF117" s="869"/>
      <c r="NZG117" s="869"/>
      <c r="NZH117" s="869"/>
      <c r="NZI117" s="869"/>
      <c r="NZJ117" s="869"/>
      <c r="NZK117" s="869"/>
      <c r="NZL117" s="869"/>
      <c r="NZM117" s="869"/>
      <c r="NZN117" s="869"/>
      <c r="NZO117" s="869"/>
      <c r="NZP117" s="869"/>
      <c r="NZQ117" s="869"/>
      <c r="NZR117" s="869"/>
      <c r="NZS117" s="869"/>
      <c r="NZT117" s="869"/>
      <c r="NZU117" s="869"/>
      <c r="NZV117" s="869"/>
      <c r="NZW117" s="869"/>
      <c r="NZX117" s="869"/>
      <c r="NZY117" s="869"/>
      <c r="NZZ117" s="869"/>
      <c r="OAA117" s="869"/>
      <c r="OAB117" s="869"/>
      <c r="OAC117" s="869"/>
      <c r="OAD117" s="869"/>
      <c r="OAE117" s="869"/>
      <c r="OAF117" s="869"/>
      <c r="OAG117" s="869"/>
      <c r="OAH117" s="869"/>
      <c r="OAI117" s="869"/>
      <c r="OAJ117" s="869"/>
      <c r="OAK117" s="869"/>
      <c r="OAL117" s="869"/>
      <c r="OAM117" s="869"/>
      <c r="OAN117" s="869"/>
      <c r="OAO117" s="869"/>
      <c r="OAP117" s="869"/>
      <c r="OAQ117" s="869"/>
      <c r="OAR117" s="869"/>
      <c r="OAS117" s="869"/>
      <c r="OAT117" s="869"/>
      <c r="OAU117" s="869"/>
      <c r="OAV117" s="869"/>
      <c r="OAW117" s="869"/>
      <c r="OAX117" s="869"/>
      <c r="OAY117" s="869"/>
      <c r="OAZ117" s="869"/>
      <c r="OBA117" s="869"/>
      <c r="OBB117" s="869"/>
      <c r="OBC117" s="869"/>
      <c r="OBD117" s="869"/>
      <c r="OBE117" s="869"/>
      <c r="OBF117" s="869"/>
      <c r="OBG117" s="869"/>
      <c r="OBH117" s="869"/>
      <c r="OBI117" s="869"/>
      <c r="OBJ117" s="869"/>
      <c r="OBK117" s="869"/>
      <c r="OBL117" s="869"/>
      <c r="OBM117" s="869"/>
      <c r="OBN117" s="869"/>
      <c r="OBO117" s="869"/>
      <c r="OBP117" s="869"/>
      <c r="OBQ117" s="869"/>
      <c r="OBR117" s="869"/>
      <c r="OBS117" s="869"/>
      <c r="OBT117" s="869"/>
      <c r="OBU117" s="869"/>
      <c r="OBV117" s="869"/>
      <c r="OBW117" s="869"/>
      <c r="OBX117" s="869"/>
      <c r="OBY117" s="869"/>
      <c r="OBZ117" s="869"/>
      <c r="OCA117" s="869"/>
      <c r="OCB117" s="869"/>
      <c r="OCC117" s="869"/>
      <c r="OCD117" s="869"/>
      <c r="OCE117" s="869"/>
      <c r="OCF117" s="869"/>
      <c r="OCG117" s="869"/>
      <c r="OCH117" s="869"/>
      <c r="OCI117" s="869"/>
      <c r="OCJ117" s="869"/>
      <c r="OCK117" s="869"/>
      <c r="OCL117" s="869"/>
      <c r="OCM117" s="869"/>
      <c r="OCN117" s="869"/>
      <c r="OCO117" s="869"/>
      <c r="OCP117" s="869"/>
      <c r="OCQ117" s="869"/>
      <c r="OCR117" s="869"/>
      <c r="OCS117" s="869"/>
      <c r="OCT117" s="869"/>
      <c r="OCU117" s="869"/>
      <c r="OCV117" s="869"/>
      <c r="OCW117" s="869"/>
      <c r="OCX117" s="869"/>
      <c r="OCY117" s="869"/>
      <c r="OCZ117" s="869"/>
      <c r="ODA117" s="869"/>
      <c r="ODB117" s="869"/>
      <c r="ODC117" s="869"/>
      <c r="ODD117" s="869"/>
      <c r="ODE117" s="869"/>
      <c r="ODF117" s="869"/>
      <c r="ODG117" s="869"/>
      <c r="ODH117" s="869"/>
      <c r="ODI117" s="869"/>
      <c r="ODJ117" s="869"/>
      <c r="ODK117" s="869"/>
      <c r="ODL117" s="869"/>
      <c r="ODM117" s="869"/>
      <c r="ODN117" s="869"/>
      <c r="ODO117" s="869"/>
      <c r="ODP117" s="869"/>
      <c r="ODQ117" s="869"/>
      <c r="ODR117" s="869"/>
      <c r="ODS117" s="869"/>
      <c r="ODT117" s="869"/>
      <c r="ODU117" s="869"/>
      <c r="ODV117" s="869"/>
      <c r="ODW117" s="869"/>
      <c r="ODX117" s="869"/>
      <c r="ODY117" s="869"/>
      <c r="ODZ117" s="869"/>
      <c r="OEA117" s="869"/>
      <c r="OEB117" s="869"/>
      <c r="OEC117" s="869"/>
      <c r="OED117" s="869"/>
      <c r="OEE117" s="869"/>
      <c r="OEF117" s="869"/>
      <c r="OEG117" s="869"/>
      <c r="OEH117" s="869"/>
      <c r="OEI117" s="869"/>
      <c r="OEJ117" s="869"/>
      <c r="OEK117" s="869"/>
      <c r="OEL117" s="869"/>
      <c r="OEM117" s="869"/>
      <c r="OEN117" s="869"/>
      <c r="OEO117" s="869"/>
      <c r="OEP117" s="869"/>
      <c r="OEQ117" s="869"/>
      <c r="OER117" s="869"/>
      <c r="OES117" s="869"/>
      <c r="OET117" s="869"/>
      <c r="OEU117" s="869"/>
      <c r="OEV117" s="869"/>
      <c r="OEW117" s="869"/>
      <c r="OEX117" s="869"/>
      <c r="OEY117" s="869"/>
      <c r="OEZ117" s="869"/>
      <c r="OFA117" s="869"/>
      <c r="OFB117" s="869"/>
      <c r="OFC117" s="869"/>
      <c r="OFD117" s="869"/>
      <c r="OFE117" s="869"/>
      <c r="OFF117" s="869"/>
      <c r="OFG117" s="869"/>
      <c r="OFH117" s="869"/>
      <c r="OFI117" s="869"/>
      <c r="OFJ117" s="869"/>
      <c r="OFK117" s="869"/>
      <c r="OFL117" s="869"/>
      <c r="OFM117" s="869"/>
      <c r="OFN117" s="869"/>
      <c r="OFO117" s="869"/>
      <c r="OFP117" s="869"/>
      <c r="OFQ117" s="869"/>
      <c r="OFR117" s="869"/>
      <c r="OFS117" s="869"/>
      <c r="OFT117" s="869"/>
      <c r="OFU117" s="869"/>
      <c r="OFV117" s="869"/>
      <c r="OFW117" s="869"/>
      <c r="OFX117" s="869"/>
      <c r="OFY117" s="869"/>
      <c r="OFZ117" s="869"/>
      <c r="OGA117" s="869"/>
      <c r="OGB117" s="869"/>
      <c r="OGC117" s="869"/>
      <c r="OGD117" s="869"/>
      <c r="OGE117" s="869"/>
      <c r="OGF117" s="869"/>
      <c r="OGG117" s="869"/>
      <c r="OGH117" s="869"/>
      <c r="OGI117" s="869"/>
      <c r="OGJ117" s="869"/>
      <c r="OGK117" s="869"/>
      <c r="OGL117" s="869"/>
      <c r="OGM117" s="869"/>
      <c r="OGN117" s="869"/>
      <c r="OGO117" s="869"/>
      <c r="OGP117" s="869"/>
      <c r="OGQ117" s="869"/>
      <c r="OGR117" s="869"/>
      <c r="OGS117" s="869"/>
      <c r="OGT117" s="869"/>
      <c r="OGU117" s="869"/>
      <c r="OGV117" s="869"/>
      <c r="OGW117" s="869"/>
      <c r="OGX117" s="869"/>
      <c r="OGY117" s="869"/>
      <c r="OGZ117" s="869"/>
      <c r="OHA117" s="869"/>
      <c r="OHB117" s="869"/>
      <c r="OHC117" s="869"/>
      <c r="OHD117" s="869"/>
      <c r="OHE117" s="869"/>
      <c r="OHF117" s="869"/>
      <c r="OHG117" s="869"/>
      <c r="OHH117" s="869"/>
      <c r="OHI117" s="869"/>
      <c r="OHJ117" s="869"/>
      <c r="OHK117" s="869"/>
      <c r="OHL117" s="869"/>
      <c r="OHM117" s="869"/>
      <c r="OHN117" s="869"/>
      <c r="OHO117" s="869"/>
      <c r="OHP117" s="869"/>
      <c r="OHQ117" s="869"/>
      <c r="OHR117" s="869"/>
      <c r="OHS117" s="869"/>
      <c r="OHT117" s="869"/>
      <c r="OHU117" s="869"/>
      <c r="OHV117" s="869"/>
      <c r="OHW117" s="869"/>
      <c r="OHX117" s="869"/>
      <c r="OHY117" s="869"/>
      <c r="OHZ117" s="869"/>
      <c r="OIA117" s="869"/>
      <c r="OIB117" s="869"/>
      <c r="OIC117" s="869"/>
      <c r="OID117" s="869"/>
      <c r="OIE117" s="869"/>
      <c r="OIF117" s="869"/>
      <c r="OIG117" s="869"/>
      <c r="OIH117" s="869"/>
      <c r="OII117" s="869"/>
      <c r="OIJ117" s="869"/>
      <c r="OIK117" s="869"/>
      <c r="OIL117" s="869"/>
      <c r="OIM117" s="869"/>
      <c r="OIN117" s="869"/>
      <c r="OIO117" s="869"/>
      <c r="OIP117" s="869"/>
      <c r="OIQ117" s="869"/>
      <c r="OIR117" s="869"/>
      <c r="OIS117" s="869"/>
      <c r="OIT117" s="869"/>
      <c r="OIU117" s="869"/>
      <c r="OIV117" s="869"/>
      <c r="OIW117" s="869"/>
      <c r="OIX117" s="869"/>
      <c r="OIY117" s="869"/>
      <c r="OIZ117" s="869"/>
      <c r="OJA117" s="869"/>
      <c r="OJB117" s="869"/>
      <c r="OJC117" s="869"/>
      <c r="OJD117" s="869"/>
      <c r="OJE117" s="869"/>
      <c r="OJF117" s="869"/>
      <c r="OJG117" s="869"/>
      <c r="OJH117" s="869"/>
      <c r="OJI117" s="869"/>
      <c r="OJJ117" s="869"/>
      <c r="OJK117" s="869"/>
      <c r="OJL117" s="869"/>
      <c r="OJM117" s="869"/>
      <c r="OJN117" s="869"/>
      <c r="OJO117" s="869"/>
      <c r="OJP117" s="869"/>
      <c r="OJQ117" s="869"/>
      <c r="OJR117" s="869"/>
      <c r="OJS117" s="869"/>
      <c r="OJT117" s="869"/>
      <c r="OJU117" s="869"/>
      <c r="OJV117" s="869"/>
      <c r="OJW117" s="869"/>
      <c r="OJX117" s="869"/>
      <c r="OJY117" s="869"/>
      <c r="OJZ117" s="869"/>
      <c r="OKA117" s="869"/>
      <c r="OKB117" s="869"/>
      <c r="OKC117" s="869"/>
      <c r="OKD117" s="869"/>
      <c r="OKE117" s="869"/>
      <c r="OKF117" s="869"/>
      <c r="OKG117" s="869"/>
      <c r="OKH117" s="869"/>
      <c r="OKI117" s="869"/>
      <c r="OKJ117" s="869"/>
      <c r="OKK117" s="869"/>
      <c r="OKL117" s="869"/>
      <c r="OKM117" s="869"/>
      <c r="OKN117" s="869"/>
      <c r="OKO117" s="869"/>
      <c r="OKP117" s="869"/>
      <c r="OKQ117" s="869"/>
      <c r="OKR117" s="869"/>
      <c r="OKS117" s="869"/>
      <c r="OKT117" s="869"/>
      <c r="OKU117" s="869"/>
      <c r="OKV117" s="869"/>
      <c r="OKW117" s="869"/>
      <c r="OKX117" s="869"/>
      <c r="OKY117" s="869"/>
      <c r="OKZ117" s="869"/>
      <c r="OLA117" s="869"/>
      <c r="OLB117" s="869"/>
      <c r="OLC117" s="869"/>
      <c r="OLD117" s="869"/>
      <c r="OLE117" s="869"/>
      <c r="OLF117" s="869"/>
      <c r="OLG117" s="869"/>
      <c r="OLH117" s="869"/>
      <c r="OLI117" s="869"/>
      <c r="OLJ117" s="869"/>
      <c r="OLK117" s="869"/>
      <c r="OLL117" s="869"/>
      <c r="OLM117" s="869"/>
      <c r="OLN117" s="869"/>
      <c r="OLO117" s="869"/>
      <c r="OLP117" s="869"/>
      <c r="OLQ117" s="869"/>
      <c r="OLR117" s="869"/>
      <c r="OLS117" s="869"/>
      <c r="OLT117" s="869"/>
      <c r="OLU117" s="869"/>
      <c r="OLV117" s="869"/>
      <c r="OLW117" s="869"/>
      <c r="OLX117" s="869"/>
      <c r="OLY117" s="869"/>
      <c r="OLZ117" s="869"/>
      <c r="OMA117" s="869"/>
      <c r="OMB117" s="869"/>
      <c r="OMC117" s="869"/>
      <c r="OMD117" s="869"/>
      <c r="OME117" s="869"/>
      <c r="OMF117" s="869"/>
      <c r="OMG117" s="869"/>
      <c r="OMH117" s="869"/>
      <c r="OMI117" s="869"/>
      <c r="OMJ117" s="869"/>
      <c r="OMK117" s="869"/>
      <c r="OML117" s="869"/>
      <c r="OMM117" s="869"/>
      <c r="OMN117" s="869"/>
      <c r="OMO117" s="869"/>
      <c r="OMP117" s="869"/>
      <c r="OMQ117" s="869"/>
      <c r="OMR117" s="869"/>
      <c r="OMS117" s="869"/>
      <c r="OMT117" s="869"/>
      <c r="OMU117" s="869"/>
      <c r="OMV117" s="869"/>
      <c r="OMW117" s="869"/>
      <c r="OMX117" s="869"/>
      <c r="OMY117" s="869"/>
      <c r="OMZ117" s="869"/>
      <c r="ONA117" s="869"/>
      <c r="ONB117" s="869"/>
      <c r="ONC117" s="869"/>
      <c r="OND117" s="869"/>
      <c r="ONE117" s="869"/>
      <c r="ONF117" s="869"/>
      <c r="ONG117" s="869"/>
      <c r="ONH117" s="869"/>
      <c r="ONI117" s="869"/>
      <c r="ONJ117" s="869"/>
      <c r="ONK117" s="869"/>
      <c r="ONL117" s="869"/>
      <c r="ONM117" s="869"/>
      <c r="ONN117" s="869"/>
      <c r="ONO117" s="869"/>
      <c r="ONP117" s="869"/>
      <c r="ONQ117" s="869"/>
      <c r="ONR117" s="869"/>
      <c r="ONS117" s="869"/>
      <c r="ONT117" s="869"/>
      <c r="ONU117" s="869"/>
      <c r="ONV117" s="869"/>
      <c r="ONW117" s="869"/>
      <c r="ONX117" s="869"/>
      <c r="ONY117" s="869"/>
      <c r="ONZ117" s="869"/>
      <c r="OOA117" s="869"/>
      <c r="OOB117" s="869"/>
      <c r="OOC117" s="869"/>
      <c r="OOD117" s="869"/>
      <c r="OOE117" s="869"/>
      <c r="OOF117" s="869"/>
      <c r="OOG117" s="869"/>
      <c r="OOH117" s="869"/>
      <c r="OOI117" s="869"/>
      <c r="OOJ117" s="869"/>
      <c r="OOK117" s="869"/>
      <c r="OOL117" s="869"/>
      <c r="OOM117" s="869"/>
      <c r="OON117" s="869"/>
      <c r="OOO117" s="869"/>
      <c r="OOP117" s="869"/>
      <c r="OOQ117" s="869"/>
      <c r="OOR117" s="869"/>
      <c r="OOS117" s="869"/>
      <c r="OOT117" s="869"/>
      <c r="OOU117" s="869"/>
      <c r="OOV117" s="869"/>
      <c r="OOW117" s="869"/>
      <c r="OOX117" s="869"/>
      <c r="OOY117" s="869"/>
      <c r="OOZ117" s="869"/>
      <c r="OPA117" s="869"/>
      <c r="OPB117" s="869"/>
      <c r="OPC117" s="869"/>
      <c r="OPD117" s="869"/>
      <c r="OPE117" s="869"/>
      <c r="OPF117" s="869"/>
      <c r="OPG117" s="869"/>
      <c r="OPH117" s="869"/>
      <c r="OPI117" s="869"/>
      <c r="OPJ117" s="869"/>
      <c r="OPK117" s="869"/>
      <c r="OPL117" s="869"/>
      <c r="OPM117" s="869"/>
      <c r="OPN117" s="869"/>
      <c r="OPO117" s="869"/>
      <c r="OPP117" s="869"/>
      <c r="OPQ117" s="869"/>
      <c r="OPR117" s="869"/>
      <c r="OPS117" s="869"/>
      <c r="OPT117" s="869"/>
      <c r="OPU117" s="869"/>
      <c r="OPV117" s="869"/>
      <c r="OPW117" s="869"/>
      <c r="OPX117" s="869"/>
      <c r="OPY117" s="869"/>
      <c r="OPZ117" s="869"/>
      <c r="OQA117" s="869"/>
      <c r="OQB117" s="869"/>
      <c r="OQC117" s="869"/>
      <c r="OQD117" s="869"/>
      <c r="OQE117" s="869"/>
      <c r="OQF117" s="869"/>
      <c r="OQG117" s="869"/>
      <c r="OQH117" s="869"/>
      <c r="OQI117" s="869"/>
      <c r="OQJ117" s="869"/>
      <c r="OQK117" s="869"/>
      <c r="OQL117" s="869"/>
      <c r="OQM117" s="869"/>
      <c r="OQN117" s="869"/>
      <c r="OQO117" s="869"/>
      <c r="OQP117" s="869"/>
      <c r="OQQ117" s="869"/>
      <c r="OQR117" s="869"/>
      <c r="OQS117" s="869"/>
      <c r="OQT117" s="869"/>
      <c r="OQU117" s="869"/>
      <c r="OQV117" s="869"/>
      <c r="OQW117" s="869"/>
      <c r="OQX117" s="869"/>
      <c r="OQY117" s="869"/>
      <c r="OQZ117" s="869"/>
      <c r="ORA117" s="869"/>
      <c r="ORB117" s="869"/>
      <c r="ORC117" s="869"/>
      <c r="ORD117" s="869"/>
      <c r="ORE117" s="869"/>
      <c r="ORF117" s="869"/>
      <c r="ORG117" s="869"/>
      <c r="ORH117" s="869"/>
      <c r="ORI117" s="869"/>
      <c r="ORJ117" s="869"/>
      <c r="ORK117" s="869"/>
      <c r="ORL117" s="869"/>
      <c r="ORM117" s="869"/>
      <c r="ORN117" s="869"/>
      <c r="ORO117" s="869"/>
      <c r="ORP117" s="869"/>
      <c r="ORQ117" s="869"/>
      <c r="ORR117" s="869"/>
      <c r="ORS117" s="869"/>
      <c r="ORT117" s="869"/>
      <c r="ORU117" s="869"/>
      <c r="ORV117" s="869"/>
      <c r="ORW117" s="869"/>
      <c r="ORX117" s="869"/>
      <c r="ORY117" s="869"/>
      <c r="ORZ117" s="869"/>
      <c r="OSA117" s="869"/>
      <c r="OSB117" s="869"/>
      <c r="OSC117" s="869"/>
      <c r="OSD117" s="869"/>
      <c r="OSE117" s="869"/>
      <c r="OSF117" s="869"/>
      <c r="OSG117" s="869"/>
      <c r="OSH117" s="869"/>
      <c r="OSI117" s="869"/>
      <c r="OSJ117" s="869"/>
      <c r="OSK117" s="869"/>
      <c r="OSL117" s="869"/>
      <c r="OSM117" s="869"/>
      <c r="OSN117" s="869"/>
      <c r="OSO117" s="869"/>
      <c r="OSP117" s="869"/>
      <c r="OSQ117" s="869"/>
      <c r="OSR117" s="869"/>
      <c r="OSS117" s="869"/>
      <c r="OST117" s="869"/>
      <c r="OSU117" s="869"/>
      <c r="OSV117" s="869"/>
      <c r="OSW117" s="869"/>
      <c r="OSX117" s="869"/>
      <c r="OSY117" s="869"/>
      <c r="OSZ117" s="869"/>
      <c r="OTA117" s="869"/>
      <c r="OTB117" s="869"/>
      <c r="OTC117" s="869"/>
      <c r="OTD117" s="869"/>
      <c r="OTE117" s="869"/>
      <c r="OTF117" s="869"/>
      <c r="OTG117" s="869"/>
      <c r="OTH117" s="869"/>
      <c r="OTI117" s="869"/>
      <c r="OTJ117" s="869"/>
      <c r="OTK117" s="869"/>
      <c r="OTL117" s="869"/>
      <c r="OTM117" s="869"/>
      <c r="OTN117" s="869"/>
      <c r="OTO117" s="869"/>
      <c r="OTP117" s="869"/>
      <c r="OTQ117" s="869"/>
      <c r="OTR117" s="869"/>
      <c r="OTS117" s="869"/>
      <c r="OTT117" s="869"/>
      <c r="OTU117" s="869"/>
      <c r="OTV117" s="869"/>
      <c r="OTW117" s="869"/>
      <c r="OTX117" s="869"/>
      <c r="OTY117" s="869"/>
      <c r="OTZ117" s="869"/>
      <c r="OUA117" s="869"/>
      <c r="OUB117" s="869"/>
      <c r="OUC117" s="869"/>
      <c r="OUD117" s="869"/>
      <c r="OUE117" s="869"/>
      <c r="OUF117" s="869"/>
      <c r="OUG117" s="869"/>
      <c r="OUH117" s="869"/>
      <c r="OUI117" s="869"/>
      <c r="OUJ117" s="869"/>
      <c r="OUK117" s="869"/>
      <c r="OUL117" s="869"/>
      <c r="OUM117" s="869"/>
      <c r="OUN117" s="869"/>
      <c r="OUO117" s="869"/>
      <c r="OUP117" s="869"/>
      <c r="OUQ117" s="869"/>
      <c r="OUR117" s="869"/>
      <c r="OUS117" s="869"/>
      <c r="OUT117" s="869"/>
      <c r="OUU117" s="869"/>
      <c r="OUV117" s="869"/>
      <c r="OUW117" s="869"/>
      <c r="OUX117" s="869"/>
      <c r="OUY117" s="869"/>
      <c r="OUZ117" s="869"/>
      <c r="OVA117" s="869"/>
      <c r="OVB117" s="869"/>
      <c r="OVC117" s="869"/>
      <c r="OVD117" s="869"/>
      <c r="OVE117" s="869"/>
      <c r="OVF117" s="869"/>
      <c r="OVG117" s="869"/>
      <c r="OVH117" s="869"/>
      <c r="OVI117" s="869"/>
      <c r="OVJ117" s="869"/>
      <c r="OVK117" s="869"/>
      <c r="OVL117" s="869"/>
      <c r="OVM117" s="869"/>
      <c r="OVN117" s="869"/>
      <c r="OVO117" s="869"/>
      <c r="OVP117" s="869"/>
      <c r="OVQ117" s="869"/>
      <c r="OVR117" s="869"/>
      <c r="OVS117" s="869"/>
      <c r="OVT117" s="869"/>
      <c r="OVU117" s="869"/>
      <c r="OVV117" s="869"/>
      <c r="OVW117" s="869"/>
      <c r="OVX117" s="869"/>
      <c r="OVY117" s="869"/>
      <c r="OVZ117" s="869"/>
      <c r="OWA117" s="869"/>
      <c r="OWB117" s="869"/>
      <c r="OWC117" s="869"/>
      <c r="OWD117" s="869"/>
      <c r="OWE117" s="869"/>
      <c r="OWF117" s="869"/>
      <c r="OWG117" s="869"/>
      <c r="OWH117" s="869"/>
      <c r="OWI117" s="869"/>
      <c r="OWJ117" s="869"/>
      <c r="OWK117" s="869"/>
      <c r="OWL117" s="869"/>
      <c r="OWM117" s="869"/>
      <c r="OWN117" s="869"/>
      <c r="OWO117" s="869"/>
      <c r="OWP117" s="869"/>
      <c r="OWQ117" s="869"/>
      <c r="OWR117" s="869"/>
      <c r="OWS117" s="869"/>
      <c r="OWT117" s="869"/>
      <c r="OWU117" s="869"/>
      <c r="OWV117" s="869"/>
      <c r="OWW117" s="869"/>
      <c r="OWX117" s="869"/>
      <c r="OWY117" s="869"/>
      <c r="OWZ117" s="869"/>
      <c r="OXA117" s="869"/>
      <c r="OXB117" s="869"/>
      <c r="OXC117" s="869"/>
      <c r="OXD117" s="869"/>
      <c r="OXE117" s="869"/>
      <c r="OXF117" s="869"/>
      <c r="OXG117" s="869"/>
      <c r="OXH117" s="869"/>
      <c r="OXI117" s="869"/>
      <c r="OXJ117" s="869"/>
      <c r="OXK117" s="869"/>
      <c r="OXL117" s="869"/>
      <c r="OXM117" s="869"/>
      <c r="OXN117" s="869"/>
      <c r="OXO117" s="869"/>
      <c r="OXP117" s="869"/>
      <c r="OXQ117" s="869"/>
      <c r="OXR117" s="869"/>
      <c r="OXS117" s="869"/>
      <c r="OXT117" s="869"/>
      <c r="OXU117" s="869"/>
      <c r="OXV117" s="869"/>
      <c r="OXW117" s="869"/>
      <c r="OXX117" s="869"/>
      <c r="OXY117" s="869"/>
      <c r="OXZ117" s="869"/>
      <c r="OYA117" s="869"/>
      <c r="OYB117" s="869"/>
      <c r="OYC117" s="869"/>
      <c r="OYD117" s="869"/>
      <c r="OYE117" s="869"/>
      <c r="OYF117" s="869"/>
      <c r="OYG117" s="869"/>
      <c r="OYH117" s="869"/>
      <c r="OYI117" s="869"/>
      <c r="OYJ117" s="869"/>
      <c r="OYK117" s="869"/>
      <c r="OYL117" s="869"/>
      <c r="OYM117" s="869"/>
      <c r="OYN117" s="869"/>
      <c r="OYO117" s="869"/>
      <c r="OYP117" s="869"/>
      <c r="OYQ117" s="869"/>
      <c r="OYR117" s="869"/>
      <c r="OYS117" s="869"/>
      <c r="OYT117" s="869"/>
      <c r="OYU117" s="869"/>
      <c r="OYV117" s="869"/>
      <c r="OYW117" s="869"/>
      <c r="OYX117" s="869"/>
      <c r="OYY117" s="869"/>
      <c r="OYZ117" s="869"/>
      <c r="OZA117" s="869"/>
      <c r="OZB117" s="869"/>
      <c r="OZC117" s="869"/>
      <c r="OZD117" s="869"/>
      <c r="OZE117" s="869"/>
      <c r="OZF117" s="869"/>
      <c r="OZG117" s="869"/>
      <c r="OZH117" s="869"/>
      <c r="OZI117" s="869"/>
      <c r="OZJ117" s="869"/>
      <c r="OZK117" s="869"/>
      <c r="OZL117" s="869"/>
      <c r="OZM117" s="869"/>
      <c r="OZN117" s="869"/>
      <c r="OZO117" s="869"/>
      <c r="OZP117" s="869"/>
      <c r="OZQ117" s="869"/>
      <c r="OZR117" s="869"/>
      <c r="OZS117" s="869"/>
      <c r="OZT117" s="869"/>
      <c r="OZU117" s="869"/>
      <c r="OZV117" s="869"/>
      <c r="OZW117" s="869"/>
      <c r="OZX117" s="869"/>
      <c r="OZY117" s="869"/>
      <c r="OZZ117" s="869"/>
      <c r="PAA117" s="869"/>
      <c r="PAB117" s="869"/>
      <c r="PAC117" s="869"/>
      <c r="PAD117" s="869"/>
      <c r="PAE117" s="869"/>
      <c r="PAF117" s="869"/>
      <c r="PAG117" s="869"/>
      <c r="PAH117" s="869"/>
      <c r="PAI117" s="869"/>
      <c r="PAJ117" s="869"/>
      <c r="PAK117" s="869"/>
      <c r="PAL117" s="869"/>
      <c r="PAM117" s="869"/>
      <c r="PAN117" s="869"/>
      <c r="PAO117" s="869"/>
      <c r="PAP117" s="869"/>
      <c r="PAQ117" s="869"/>
      <c r="PAR117" s="869"/>
      <c r="PAS117" s="869"/>
      <c r="PAT117" s="869"/>
      <c r="PAU117" s="869"/>
      <c r="PAV117" s="869"/>
      <c r="PAW117" s="869"/>
      <c r="PAX117" s="869"/>
      <c r="PAY117" s="869"/>
      <c r="PAZ117" s="869"/>
      <c r="PBA117" s="869"/>
      <c r="PBB117" s="869"/>
      <c r="PBC117" s="869"/>
      <c r="PBD117" s="869"/>
      <c r="PBE117" s="869"/>
      <c r="PBF117" s="869"/>
      <c r="PBG117" s="869"/>
      <c r="PBH117" s="869"/>
      <c r="PBI117" s="869"/>
      <c r="PBJ117" s="869"/>
      <c r="PBK117" s="869"/>
      <c r="PBL117" s="869"/>
      <c r="PBM117" s="869"/>
      <c r="PBN117" s="869"/>
      <c r="PBO117" s="869"/>
      <c r="PBP117" s="869"/>
      <c r="PBQ117" s="869"/>
      <c r="PBR117" s="869"/>
      <c r="PBS117" s="869"/>
      <c r="PBT117" s="869"/>
      <c r="PBU117" s="869"/>
      <c r="PBV117" s="869"/>
      <c r="PBW117" s="869"/>
      <c r="PBX117" s="869"/>
      <c r="PBY117" s="869"/>
      <c r="PBZ117" s="869"/>
      <c r="PCA117" s="869"/>
      <c r="PCB117" s="869"/>
      <c r="PCC117" s="869"/>
      <c r="PCD117" s="869"/>
      <c r="PCE117" s="869"/>
      <c r="PCF117" s="869"/>
      <c r="PCG117" s="869"/>
      <c r="PCH117" s="869"/>
      <c r="PCI117" s="869"/>
      <c r="PCJ117" s="869"/>
      <c r="PCK117" s="869"/>
      <c r="PCL117" s="869"/>
      <c r="PCM117" s="869"/>
      <c r="PCN117" s="869"/>
      <c r="PCO117" s="869"/>
      <c r="PCP117" s="869"/>
      <c r="PCQ117" s="869"/>
      <c r="PCR117" s="869"/>
      <c r="PCS117" s="869"/>
      <c r="PCT117" s="869"/>
      <c r="PCU117" s="869"/>
      <c r="PCV117" s="869"/>
      <c r="PCW117" s="869"/>
      <c r="PCX117" s="869"/>
      <c r="PCY117" s="869"/>
      <c r="PCZ117" s="869"/>
      <c r="PDA117" s="869"/>
      <c r="PDB117" s="869"/>
      <c r="PDC117" s="869"/>
      <c r="PDD117" s="869"/>
      <c r="PDE117" s="869"/>
      <c r="PDF117" s="869"/>
      <c r="PDG117" s="869"/>
      <c r="PDH117" s="869"/>
      <c r="PDI117" s="869"/>
      <c r="PDJ117" s="869"/>
      <c r="PDK117" s="869"/>
      <c r="PDL117" s="869"/>
      <c r="PDM117" s="869"/>
      <c r="PDN117" s="869"/>
      <c r="PDO117" s="869"/>
      <c r="PDP117" s="869"/>
      <c r="PDQ117" s="869"/>
      <c r="PDR117" s="869"/>
      <c r="PDS117" s="869"/>
      <c r="PDT117" s="869"/>
      <c r="PDU117" s="869"/>
      <c r="PDV117" s="869"/>
      <c r="PDW117" s="869"/>
      <c r="PDX117" s="869"/>
      <c r="PDY117" s="869"/>
      <c r="PDZ117" s="869"/>
      <c r="PEA117" s="869"/>
      <c r="PEB117" s="869"/>
      <c r="PEC117" s="869"/>
      <c r="PED117" s="869"/>
      <c r="PEE117" s="869"/>
      <c r="PEF117" s="869"/>
      <c r="PEG117" s="869"/>
      <c r="PEH117" s="869"/>
      <c r="PEI117" s="869"/>
      <c r="PEJ117" s="869"/>
      <c r="PEK117" s="869"/>
      <c r="PEL117" s="869"/>
      <c r="PEM117" s="869"/>
      <c r="PEN117" s="869"/>
      <c r="PEO117" s="869"/>
      <c r="PEP117" s="869"/>
      <c r="PEQ117" s="869"/>
      <c r="PER117" s="869"/>
      <c r="PES117" s="869"/>
      <c r="PET117" s="869"/>
      <c r="PEU117" s="869"/>
      <c r="PEV117" s="869"/>
      <c r="PEW117" s="869"/>
      <c r="PEX117" s="869"/>
      <c r="PEY117" s="869"/>
      <c r="PEZ117" s="869"/>
      <c r="PFA117" s="869"/>
      <c r="PFB117" s="869"/>
      <c r="PFC117" s="869"/>
      <c r="PFD117" s="869"/>
      <c r="PFE117" s="869"/>
      <c r="PFF117" s="869"/>
      <c r="PFG117" s="869"/>
      <c r="PFH117" s="869"/>
      <c r="PFI117" s="869"/>
      <c r="PFJ117" s="869"/>
      <c r="PFK117" s="869"/>
      <c r="PFL117" s="869"/>
      <c r="PFM117" s="869"/>
      <c r="PFN117" s="869"/>
      <c r="PFO117" s="869"/>
      <c r="PFP117" s="869"/>
      <c r="PFQ117" s="869"/>
      <c r="PFR117" s="869"/>
      <c r="PFS117" s="869"/>
      <c r="PFT117" s="869"/>
      <c r="PFU117" s="869"/>
      <c r="PFV117" s="869"/>
      <c r="PFW117" s="869"/>
      <c r="PFX117" s="869"/>
      <c r="PFY117" s="869"/>
      <c r="PFZ117" s="869"/>
      <c r="PGA117" s="869"/>
      <c r="PGB117" s="869"/>
      <c r="PGC117" s="869"/>
      <c r="PGD117" s="869"/>
      <c r="PGE117" s="869"/>
      <c r="PGF117" s="869"/>
      <c r="PGG117" s="869"/>
      <c r="PGH117" s="869"/>
      <c r="PGI117" s="869"/>
      <c r="PGJ117" s="869"/>
      <c r="PGK117" s="869"/>
      <c r="PGL117" s="869"/>
      <c r="PGM117" s="869"/>
      <c r="PGN117" s="869"/>
      <c r="PGO117" s="869"/>
      <c r="PGP117" s="869"/>
      <c r="PGQ117" s="869"/>
      <c r="PGR117" s="869"/>
      <c r="PGS117" s="869"/>
      <c r="PGT117" s="869"/>
      <c r="PGU117" s="869"/>
      <c r="PGV117" s="869"/>
      <c r="PGW117" s="869"/>
      <c r="PGX117" s="869"/>
      <c r="PGY117" s="869"/>
      <c r="PGZ117" s="869"/>
      <c r="PHA117" s="869"/>
      <c r="PHB117" s="869"/>
      <c r="PHC117" s="869"/>
      <c r="PHD117" s="869"/>
      <c r="PHE117" s="869"/>
      <c r="PHF117" s="869"/>
      <c r="PHG117" s="869"/>
      <c r="PHH117" s="869"/>
      <c r="PHI117" s="869"/>
      <c r="PHJ117" s="869"/>
      <c r="PHK117" s="869"/>
      <c r="PHL117" s="869"/>
      <c r="PHM117" s="869"/>
      <c r="PHN117" s="869"/>
      <c r="PHO117" s="869"/>
      <c r="PHP117" s="869"/>
      <c r="PHQ117" s="869"/>
      <c r="PHR117" s="869"/>
      <c r="PHS117" s="869"/>
      <c r="PHT117" s="869"/>
      <c r="PHU117" s="869"/>
      <c r="PHV117" s="869"/>
      <c r="PHW117" s="869"/>
      <c r="PHX117" s="869"/>
      <c r="PHY117" s="869"/>
      <c r="PHZ117" s="869"/>
      <c r="PIA117" s="869"/>
      <c r="PIB117" s="869"/>
      <c r="PIC117" s="869"/>
      <c r="PID117" s="869"/>
      <c r="PIE117" s="869"/>
      <c r="PIF117" s="869"/>
      <c r="PIG117" s="869"/>
      <c r="PIH117" s="869"/>
      <c r="PII117" s="869"/>
      <c r="PIJ117" s="869"/>
      <c r="PIK117" s="869"/>
      <c r="PIL117" s="869"/>
      <c r="PIM117" s="869"/>
      <c r="PIN117" s="869"/>
      <c r="PIO117" s="869"/>
      <c r="PIP117" s="869"/>
      <c r="PIQ117" s="869"/>
      <c r="PIR117" s="869"/>
      <c r="PIS117" s="869"/>
      <c r="PIT117" s="869"/>
      <c r="PIU117" s="869"/>
      <c r="PIV117" s="869"/>
      <c r="PIW117" s="869"/>
      <c r="PIX117" s="869"/>
      <c r="PIY117" s="869"/>
      <c r="PIZ117" s="869"/>
      <c r="PJA117" s="869"/>
      <c r="PJB117" s="869"/>
      <c r="PJC117" s="869"/>
      <c r="PJD117" s="869"/>
      <c r="PJE117" s="869"/>
      <c r="PJF117" s="869"/>
      <c r="PJG117" s="869"/>
      <c r="PJH117" s="869"/>
      <c r="PJI117" s="869"/>
      <c r="PJJ117" s="869"/>
      <c r="PJK117" s="869"/>
      <c r="PJL117" s="869"/>
      <c r="PJM117" s="869"/>
      <c r="PJN117" s="869"/>
      <c r="PJO117" s="869"/>
      <c r="PJP117" s="869"/>
      <c r="PJQ117" s="869"/>
      <c r="PJR117" s="869"/>
      <c r="PJS117" s="869"/>
      <c r="PJT117" s="869"/>
      <c r="PJU117" s="869"/>
      <c r="PJV117" s="869"/>
      <c r="PJW117" s="869"/>
      <c r="PJX117" s="869"/>
      <c r="PJY117" s="869"/>
      <c r="PJZ117" s="869"/>
      <c r="PKA117" s="869"/>
      <c r="PKB117" s="869"/>
      <c r="PKC117" s="869"/>
      <c r="PKD117" s="869"/>
      <c r="PKE117" s="869"/>
      <c r="PKF117" s="869"/>
      <c r="PKG117" s="869"/>
      <c r="PKH117" s="869"/>
      <c r="PKI117" s="869"/>
      <c r="PKJ117" s="869"/>
      <c r="PKK117" s="869"/>
      <c r="PKL117" s="869"/>
      <c r="PKM117" s="869"/>
      <c r="PKN117" s="869"/>
      <c r="PKO117" s="869"/>
      <c r="PKP117" s="869"/>
      <c r="PKQ117" s="869"/>
      <c r="PKR117" s="869"/>
      <c r="PKS117" s="869"/>
      <c r="PKT117" s="869"/>
      <c r="PKU117" s="869"/>
      <c r="PKV117" s="869"/>
      <c r="PKW117" s="869"/>
      <c r="PKX117" s="869"/>
      <c r="PKY117" s="869"/>
      <c r="PKZ117" s="869"/>
      <c r="PLA117" s="869"/>
      <c r="PLB117" s="869"/>
      <c r="PLC117" s="869"/>
      <c r="PLD117" s="869"/>
      <c r="PLE117" s="869"/>
      <c r="PLF117" s="869"/>
      <c r="PLG117" s="869"/>
      <c r="PLH117" s="869"/>
      <c r="PLI117" s="869"/>
      <c r="PLJ117" s="869"/>
      <c r="PLK117" s="869"/>
      <c r="PLL117" s="869"/>
      <c r="PLM117" s="869"/>
      <c r="PLN117" s="869"/>
      <c r="PLO117" s="869"/>
      <c r="PLP117" s="869"/>
      <c r="PLQ117" s="869"/>
      <c r="PLR117" s="869"/>
      <c r="PLS117" s="869"/>
      <c r="PLT117" s="869"/>
      <c r="PLU117" s="869"/>
      <c r="PLV117" s="869"/>
      <c r="PLW117" s="869"/>
      <c r="PLX117" s="869"/>
      <c r="PLY117" s="869"/>
      <c r="PLZ117" s="869"/>
      <c r="PMA117" s="869"/>
      <c r="PMB117" s="869"/>
      <c r="PMC117" s="869"/>
      <c r="PMD117" s="869"/>
      <c r="PME117" s="869"/>
      <c r="PMF117" s="869"/>
      <c r="PMG117" s="869"/>
      <c r="PMH117" s="869"/>
      <c r="PMI117" s="869"/>
      <c r="PMJ117" s="869"/>
      <c r="PMK117" s="869"/>
      <c r="PML117" s="869"/>
      <c r="PMM117" s="869"/>
      <c r="PMN117" s="869"/>
      <c r="PMO117" s="869"/>
      <c r="PMP117" s="869"/>
      <c r="PMQ117" s="869"/>
      <c r="PMR117" s="869"/>
      <c r="PMS117" s="869"/>
      <c r="PMT117" s="869"/>
      <c r="PMU117" s="869"/>
      <c r="PMV117" s="869"/>
      <c r="PMW117" s="869"/>
      <c r="PMX117" s="869"/>
      <c r="PMY117" s="869"/>
      <c r="PMZ117" s="869"/>
      <c r="PNA117" s="869"/>
      <c r="PNB117" s="869"/>
      <c r="PNC117" s="869"/>
      <c r="PND117" s="869"/>
      <c r="PNE117" s="869"/>
      <c r="PNF117" s="869"/>
      <c r="PNG117" s="869"/>
      <c r="PNH117" s="869"/>
      <c r="PNI117" s="869"/>
      <c r="PNJ117" s="869"/>
      <c r="PNK117" s="869"/>
      <c r="PNL117" s="869"/>
      <c r="PNM117" s="869"/>
      <c r="PNN117" s="869"/>
      <c r="PNO117" s="869"/>
      <c r="PNP117" s="869"/>
      <c r="PNQ117" s="869"/>
      <c r="PNR117" s="869"/>
      <c r="PNS117" s="869"/>
      <c r="PNT117" s="869"/>
      <c r="PNU117" s="869"/>
      <c r="PNV117" s="869"/>
      <c r="PNW117" s="869"/>
      <c r="PNX117" s="869"/>
      <c r="PNY117" s="869"/>
      <c r="PNZ117" s="869"/>
      <c r="POA117" s="869"/>
      <c r="POB117" s="869"/>
      <c r="POC117" s="869"/>
      <c r="POD117" s="869"/>
      <c r="POE117" s="869"/>
      <c r="POF117" s="869"/>
      <c r="POG117" s="869"/>
      <c r="POH117" s="869"/>
      <c r="POI117" s="869"/>
      <c r="POJ117" s="869"/>
      <c r="POK117" s="869"/>
      <c r="POL117" s="869"/>
      <c r="POM117" s="869"/>
      <c r="PON117" s="869"/>
      <c r="POO117" s="869"/>
      <c r="POP117" s="869"/>
      <c r="POQ117" s="869"/>
      <c r="POR117" s="869"/>
      <c r="POS117" s="869"/>
      <c r="POT117" s="869"/>
      <c r="POU117" s="869"/>
      <c r="POV117" s="869"/>
      <c r="POW117" s="869"/>
      <c r="POX117" s="869"/>
      <c r="POY117" s="869"/>
      <c r="POZ117" s="869"/>
      <c r="PPA117" s="869"/>
      <c r="PPB117" s="869"/>
      <c r="PPC117" s="869"/>
      <c r="PPD117" s="869"/>
      <c r="PPE117" s="869"/>
      <c r="PPF117" s="869"/>
      <c r="PPG117" s="869"/>
      <c r="PPH117" s="869"/>
      <c r="PPI117" s="869"/>
      <c r="PPJ117" s="869"/>
      <c r="PPK117" s="869"/>
      <c r="PPL117" s="869"/>
      <c r="PPM117" s="869"/>
      <c r="PPN117" s="869"/>
      <c r="PPO117" s="869"/>
      <c r="PPP117" s="869"/>
      <c r="PPQ117" s="869"/>
      <c r="PPR117" s="869"/>
      <c r="PPS117" s="869"/>
      <c r="PPT117" s="869"/>
      <c r="PPU117" s="869"/>
      <c r="PPV117" s="869"/>
      <c r="PPW117" s="869"/>
      <c r="PPX117" s="869"/>
      <c r="PPY117" s="869"/>
      <c r="PPZ117" s="869"/>
      <c r="PQA117" s="869"/>
      <c r="PQB117" s="869"/>
      <c r="PQC117" s="869"/>
      <c r="PQD117" s="869"/>
      <c r="PQE117" s="869"/>
      <c r="PQF117" s="869"/>
      <c r="PQG117" s="869"/>
      <c r="PQH117" s="869"/>
      <c r="PQI117" s="869"/>
      <c r="PQJ117" s="869"/>
      <c r="PQK117" s="869"/>
      <c r="PQL117" s="869"/>
      <c r="PQM117" s="869"/>
      <c r="PQN117" s="869"/>
      <c r="PQO117" s="869"/>
      <c r="PQP117" s="869"/>
      <c r="PQQ117" s="869"/>
      <c r="PQR117" s="869"/>
      <c r="PQS117" s="869"/>
      <c r="PQT117" s="869"/>
      <c r="PQU117" s="869"/>
      <c r="PQV117" s="869"/>
      <c r="PQW117" s="869"/>
      <c r="PQX117" s="869"/>
      <c r="PQY117" s="869"/>
      <c r="PQZ117" s="869"/>
      <c r="PRA117" s="869"/>
      <c r="PRB117" s="869"/>
      <c r="PRC117" s="869"/>
      <c r="PRD117" s="869"/>
      <c r="PRE117" s="869"/>
      <c r="PRF117" s="869"/>
      <c r="PRG117" s="869"/>
      <c r="PRH117" s="869"/>
      <c r="PRI117" s="869"/>
      <c r="PRJ117" s="869"/>
      <c r="PRK117" s="869"/>
      <c r="PRL117" s="869"/>
      <c r="PRM117" s="869"/>
      <c r="PRN117" s="869"/>
      <c r="PRO117" s="869"/>
      <c r="PRP117" s="869"/>
      <c r="PRQ117" s="869"/>
      <c r="PRR117" s="869"/>
      <c r="PRS117" s="869"/>
      <c r="PRT117" s="869"/>
      <c r="PRU117" s="869"/>
      <c r="PRV117" s="869"/>
      <c r="PRW117" s="869"/>
      <c r="PRX117" s="869"/>
      <c r="PRY117" s="869"/>
      <c r="PRZ117" s="869"/>
      <c r="PSA117" s="869"/>
      <c r="PSB117" s="869"/>
      <c r="PSC117" s="869"/>
      <c r="PSD117" s="869"/>
      <c r="PSE117" s="869"/>
      <c r="PSF117" s="869"/>
      <c r="PSG117" s="869"/>
      <c r="PSH117" s="869"/>
      <c r="PSI117" s="869"/>
      <c r="PSJ117" s="869"/>
      <c r="PSK117" s="869"/>
      <c r="PSL117" s="869"/>
      <c r="PSM117" s="869"/>
      <c r="PSN117" s="869"/>
      <c r="PSO117" s="869"/>
      <c r="PSP117" s="869"/>
      <c r="PSQ117" s="869"/>
      <c r="PSR117" s="869"/>
      <c r="PSS117" s="869"/>
      <c r="PST117" s="869"/>
      <c r="PSU117" s="869"/>
      <c r="PSV117" s="869"/>
      <c r="PSW117" s="869"/>
      <c r="PSX117" s="869"/>
      <c r="PSY117" s="869"/>
      <c r="PSZ117" s="869"/>
      <c r="PTA117" s="869"/>
      <c r="PTB117" s="869"/>
      <c r="PTC117" s="869"/>
      <c r="PTD117" s="869"/>
      <c r="PTE117" s="869"/>
      <c r="PTF117" s="869"/>
      <c r="PTG117" s="869"/>
      <c r="PTH117" s="869"/>
      <c r="PTI117" s="869"/>
      <c r="PTJ117" s="869"/>
      <c r="PTK117" s="869"/>
      <c r="PTL117" s="869"/>
      <c r="PTM117" s="869"/>
      <c r="PTN117" s="869"/>
      <c r="PTO117" s="869"/>
      <c r="PTP117" s="869"/>
      <c r="PTQ117" s="869"/>
      <c r="PTR117" s="869"/>
      <c r="PTS117" s="869"/>
      <c r="PTT117" s="869"/>
      <c r="PTU117" s="869"/>
      <c r="PTV117" s="869"/>
      <c r="PTW117" s="869"/>
      <c r="PTX117" s="869"/>
      <c r="PTY117" s="869"/>
      <c r="PTZ117" s="869"/>
      <c r="PUA117" s="869"/>
      <c r="PUB117" s="869"/>
      <c r="PUC117" s="869"/>
      <c r="PUD117" s="869"/>
      <c r="PUE117" s="869"/>
      <c r="PUF117" s="869"/>
      <c r="PUG117" s="869"/>
      <c r="PUH117" s="869"/>
      <c r="PUI117" s="869"/>
      <c r="PUJ117" s="869"/>
      <c r="PUK117" s="869"/>
      <c r="PUL117" s="869"/>
      <c r="PUM117" s="869"/>
      <c r="PUN117" s="869"/>
      <c r="PUO117" s="869"/>
      <c r="PUP117" s="869"/>
      <c r="PUQ117" s="869"/>
      <c r="PUR117" s="869"/>
      <c r="PUS117" s="869"/>
      <c r="PUT117" s="869"/>
      <c r="PUU117" s="869"/>
      <c r="PUV117" s="869"/>
      <c r="PUW117" s="869"/>
      <c r="PUX117" s="869"/>
      <c r="PUY117" s="869"/>
      <c r="PUZ117" s="869"/>
      <c r="PVA117" s="869"/>
      <c r="PVB117" s="869"/>
      <c r="PVC117" s="869"/>
      <c r="PVD117" s="869"/>
      <c r="PVE117" s="869"/>
      <c r="PVF117" s="869"/>
      <c r="PVG117" s="869"/>
      <c r="PVH117" s="869"/>
      <c r="PVI117" s="869"/>
      <c r="PVJ117" s="869"/>
      <c r="PVK117" s="869"/>
      <c r="PVL117" s="869"/>
      <c r="PVM117" s="869"/>
      <c r="PVN117" s="869"/>
      <c r="PVO117" s="869"/>
      <c r="PVP117" s="869"/>
      <c r="PVQ117" s="869"/>
      <c r="PVR117" s="869"/>
      <c r="PVS117" s="869"/>
      <c r="PVT117" s="869"/>
      <c r="PVU117" s="869"/>
      <c r="PVV117" s="869"/>
      <c r="PVW117" s="869"/>
      <c r="PVX117" s="869"/>
      <c r="PVY117" s="869"/>
      <c r="PVZ117" s="869"/>
      <c r="PWA117" s="869"/>
      <c r="PWB117" s="869"/>
      <c r="PWC117" s="869"/>
      <c r="PWD117" s="869"/>
      <c r="PWE117" s="869"/>
      <c r="PWF117" s="869"/>
      <c r="PWG117" s="869"/>
      <c r="PWH117" s="869"/>
      <c r="PWI117" s="869"/>
      <c r="PWJ117" s="869"/>
      <c r="PWK117" s="869"/>
      <c r="PWL117" s="869"/>
      <c r="PWM117" s="869"/>
      <c r="PWN117" s="869"/>
      <c r="PWO117" s="869"/>
      <c r="PWP117" s="869"/>
      <c r="PWQ117" s="869"/>
      <c r="PWR117" s="869"/>
      <c r="PWS117" s="869"/>
      <c r="PWT117" s="869"/>
      <c r="PWU117" s="869"/>
      <c r="PWV117" s="869"/>
      <c r="PWW117" s="869"/>
      <c r="PWX117" s="869"/>
      <c r="PWY117" s="869"/>
      <c r="PWZ117" s="869"/>
      <c r="PXA117" s="869"/>
      <c r="PXB117" s="869"/>
      <c r="PXC117" s="869"/>
      <c r="PXD117" s="869"/>
      <c r="PXE117" s="869"/>
      <c r="PXF117" s="869"/>
      <c r="PXG117" s="869"/>
      <c r="PXH117" s="869"/>
      <c r="PXI117" s="869"/>
      <c r="PXJ117" s="869"/>
      <c r="PXK117" s="869"/>
      <c r="PXL117" s="869"/>
      <c r="PXM117" s="869"/>
      <c r="PXN117" s="869"/>
      <c r="PXO117" s="869"/>
      <c r="PXP117" s="869"/>
      <c r="PXQ117" s="869"/>
      <c r="PXR117" s="869"/>
      <c r="PXS117" s="869"/>
      <c r="PXT117" s="869"/>
      <c r="PXU117" s="869"/>
      <c r="PXV117" s="869"/>
      <c r="PXW117" s="869"/>
      <c r="PXX117" s="869"/>
      <c r="PXY117" s="869"/>
      <c r="PXZ117" s="869"/>
      <c r="PYA117" s="869"/>
      <c r="PYB117" s="869"/>
      <c r="PYC117" s="869"/>
      <c r="PYD117" s="869"/>
      <c r="PYE117" s="869"/>
      <c r="PYF117" s="869"/>
      <c r="PYG117" s="869"/>
      <c r="PYH117" s="869"/>
      <c r="PYI117" s="869"/>
      <c r="PYJ117" s="869"/>
      <c r="PYK117" s="869"/>
      <c r="PYL117" s="869"/>
      <c r="PYM117" s="869"/>
      <c r="PYN117" s="869"/>
      <c r="PYO117" s="869"/>
      <c r="PYP117" s="869"/>
      <c r="PYQ117" s="869"/>
      <c r="PYR117" s="869"/>
      <c r="PYS117" s="869"/>
      <c r="PYT117" s="869"/>
      <c r="PYU117" s="869"/>
      <c r="PYV117" s="869"/>
      <c r="PYW117" s="869"/>
      <c r="PYX117" s="869"/>
      <c r="PYY117" s="869"/>
      <c r="PYZ117" s="869"/>
      <c r="PZA117" s="869"/>
      <c r="PZB117" s="869"/>
      <c r="PZC117" s="869"/>
      <c r="PZD117" s="869"/>
      <c r="PZE117" s="869"/>
      <c r="PZF117" s="869"/>
      <c r="PZG117" s="869"/>
      <c r="PZH117" s="869"/>
      <c r="PZI117" s="869"/>
      <c r="PZJ117" s="869"/>
      <c r="PZK117" s="869"/>
      <c r="PZL117" s="869"/>
      <c r="PZM117" s="869"/>
      <c r="PZN117" s="869"/>
      <c r="PZO117" s="869"/>
      <c r="PZP117" s="869"/>
      <c r="PZQ117" s="869"/>
      <c r="PZR117" s="869"/>
      <c r="PZS117" s="869"/>
      <c r="PZT117" s="869"/>
      <c r="PZU117" s="869"/>
      <c r="PZV117" s="869"/>
      <c r="PZW117" s="869"/>
      <c r="PZX117" s="869"/>
      <c r="PZY117" s="869"/>
      <c r="PZZ117" s="869"/>
      <c r="QAA117" s="869"/>
      <c r="QAB117" s="869"/>
      <c r="QAC117" s="869"/>
      <c r="QAD117" s="869"/>
      <c r="QAE117" s="869"/>
      <c r="QAF117" s="869"/>
      <c r="QAG117" s="869"/>
      <c r="QAH117" s="869"/>
      <c r="QAI117" s="869"/>
      <c r="QAJ117" s="869"/>
      <c r="QAK117" s="869"/>
      <c r="QAL117" s="869"/>
      <c r="QAM117" s="869"/>
      <c r="QAN117" s="869"/>
      <c r="QAO117" s="869"/>
      <c r="QAP117" s="869"/>
      <c r="QAQ117" s="869"/>
      <c r="QAR117" s="869"/>
      <c r="QAS117" s="869"/>
      <c r="QAT117" s="869"/>
      <c r="QAU117" s="869"/>
      <c r="QAV117" s="869"/>
      <c r="QAW117" s="869"/>
      <c r="QAX117" s="869"/>
      <c r="QAY117" s="869"/>
      <c r="QAZ117" s="869"/>
      <c r="QBA117" s="869"/>
      <c r="QBB117" s="869"/>
      <c r="QBC117" s="869"/>
      <c r="QBD117" s="869"/>
      <c r="QBE117" s="869"/>
      <c r="QBF117" s="869"/>
      <c r="QBG117" s="869"/>
      <c r="QBH117" s="869"/>
      <c r="QBI117" s="869"/>
      <c r="QBJ117" s="869"/>
      <c r="QBK117" s="869"/>
      <c r="QBL117" s="869"/>
      <c r="QBM117" s="869"/>
      <c r="QBN117" s="869"/>
      <c r="QBO117" s="869"/>
      <c r="QBP117" s="869"/>
      <c r="QBQ117" s="869"/>
      <c r="QBR117" s="869"/>
      <c r="QBS117" s="869"/>
      <c r="QBT117" s="869"/>
      <c r="QBU117" s="869"/>
      <c r="QBV117" s="869"/>
      <c r="QBW117" s="869"/>
      <c r="QBX117" s="869"/>
      <c r="QBY117" s="869"/>
      <c r="QBZ117" s="869"/>
      <c r="QCA117" s="869"/>
      <c r="QCB117" s="869"/>
      <c r="QCC117" s="869"/>
      <c r="QCD117" s="869"/>
      <c r="QCE117" s="869"/>
      <c r="QCF117" s="869"/>
      <c r="QCG117" s="869"/>
      <c r="QCH117" s="869"/>
      <c r="QCI117" s="869"/>
      <c r="QCJ117" s="869"/>
      <c r="QCK117" s="869"/>
      <c r="QCL117" s="869"/>
      <c r="QCM117" s="869"/>
      <c r="QCN117" s="869"/>
      <c r="QCO117" s="869"/>
      <c r="QCP117" s="869"/>
      <c r="QCQ117" s="869"/>
      <c r="QCR117" s="869"/>
      <c r="QCS117" s="869"/>
      <c r="QCT117" s="869"/>
      <c r="QCU117" s="869"/>
      <c r="QCV117" s="869"/>
      <c r="QCW117" s="869"/>
      <c r="QCX117" s="869"/>
      <c r="QCY117" s="869"/>
      <c r="QCZ117" s="869"/>
      <c r="QDA117" s="869"/>
      <c r="QDB117" s="869"/>
      <c r="QDC117" s="869"/>
      <c r="QDD117" s="869"/>
      <c r="QDE117" s="869"/>
      <c r="QDF117" s="869"/>
      <c r="QDG117" s="869"/>
      <c r="QDH117" s="869"/>
      <c r="QDI117" s="869"/>
      <c r="QDJ117" s="869"/>
      <c r="QDK117" s="869"/>
      <c r="QDL117" s="869"/>
      <c r="QDM117" s="869"/>
      <c r="QDN117" s="869"/>
      <c r="QDO117" s="869"/>
      <c r="QDP117" s="869"/>
      <c r="QDQ117" s="869"/>
      <c r="QDR117" s="869"/>
      <c r="QDS117" s="869"/>
      <c r="QDT117" s="869"/>
      <c r="QDU117" s="869"/>
      <c r="QDV117" s="869"/>
      <c r="QDW117" s="869"/>
      <c r="QDX117" s="869"/>
      <c r="QDY117" s="869"/>
      <c r="QDZ117" s="869"/>
      <c r="QEA117" s="869"/>
      <c r="QEB117" s="869"/>
      <c r="QEC117" s="869"/>
      <c r="QED117" s="869"/>
      <c r="QEE117" s="869"/>
      <c r="QEF117" s="869"/>
      <c r="QEG117" s="869"/>
      <c r="QEH117" s="869"/>
      <c r="QEI117" s="869"/>
      <c r="QEJ117" s="869"/>
      <c r="QEK117" s="869"/>
      <c r="QEL117" s="869"/>
      <c r="QEM117" s="869"/>
      <c r="QEN117" s="869"/>
      <c r="QEO117" s="869"/>
      <c r="QEP117" s="869"/>
      <c r="QEQ117" s="869"/>
      <c r="QER117" s="869"/>
      <c r="QES117" s="869"/>
      <c r="QET117" s="869"/>
      <c r="QEU117" s="869"/>
      <c r="QEV117" s="869"/>
      <c r="QEW117" s="869"/>
      <c r="QEX117" s="869"/>
      <c r="QEY117" s="869"/>
      <c r="QEZ117" s="869"/>
      <c r="QFA117" s="869"/>
      <c r="QFB117" s="869"/>
      <c r="QFC117" s="869"/>
      <c r="QFD117" s="869"/>
      <c r="QFE117" s="869"/>
      <c r="QFF117" s="869"/>
      <c r="QFG117" s="869"/>
      <c r="QFH117" s="869"/>
      <c r="QFI117" s="869"/>
      <c r="QFJ117" s="869"/>
      <c r="QFK117" s="869"/>
      <c r="QFL117" s="869"/>
      <c r="QFM117" s="869"/>
      <c r="QFN117" s="869"/>
      <c r="QFO117" s="869"/>
      <c r="QFP117" s="869"/>
      <c r="QFQ117" s="869"/>
      <c r="QFR117" s="869"/>
      <c r="QFS117" s="869"/>
      <c r="QFT117" s="869"/>
      <c r="QFU117" s="869"/>
      <c r="QFV117" s="869"/>
      <c r="QFW117" s="869"/>
      <c r="QFX117" s="869"/>
      <c r="QFY117" s="869"/>
      <c r="QFZ117" s="869"/>
      <c r="QGA117" s="869"/>
      <c r="QGB117" s="869"/>
      <c r="QGC117" s="869"/>
      <c r="QGD117" s="869"/>
      <c r="QGE117" s="869"/>
      <c r="QGF117" s="869"/>
      <c r="QGG117" s="869"/>
      <c r="QGH117" s="869"/>
      <c r="QGI117" s="869"/>
      <c r="QGJ117" s="869"/>
      <c r="QGK117" s="869"/>
      <c r="QGL117" s="869"/>
      <c r="QGM117" s="869"/>
      <c r="QGN117" s="869"/>
      <c r="QGO117" s="869"/>
      <c r="QGP117" s="869"/>
      <c r="QGQ117" s="869"/>
      <c r="QGR117" s="869"/>
      <c r="QGS117" s="869"/>
      <c r="QGT117" s="869"/>
      <c r="QGU117" s="869"/>
      <c r="QGV117" s="869"/>
      <c r="QGW117" s="869"/>
      <c r="QGX117" s="869"/>
      <c r="QGY117" s="869"/>
      <c r="QGZ117" s="869"/>
      <c r="QHA117" s="869"/>
      <c r="QHB117" s="869"/>
      <c r="QHC117" s="869"/>
      <c r="QHD117" s="869"/>
      <c r="QHE117" s="869"/>
      <c r="QHF117" s="869"/>
      <c r="QHG117" s="869"/>
      <c r="QHH117" s="869"/>
      <c r="QHI117" s="869"/>
      <c r="QHJ117" s="869"/>
      <c r="QHK117" s="869"/>
      <c r="QHL117" s="869"/>
      <c r="QHM117" s="869"/>
      <c r="QHN117" s="869"/>
      <c r="QHO117" s="869"/>
      <c r="QHP117" s="869"/>
      <c r="QHQ117" s="869"/>
      <c r="QHR117" s="869"/>
      <c r="QHS117" s="869"/>
      <c r="QHT117" s="869"/>
      <c r="QHU117" s="869"/>
      <c r="QHV117" s="869"/>
      <c r="QHW117" s="869"/>
      <c r="QHX117" s="869"/>
      <c r="QHY117" s="869"/>
      <c r="QHZ117" s="869"/>
      <c r="QIA117" s="869"/>
      <c r="QIB117" s="869"/>
      <c r="QIC117" s="869"/>
      <c r="QID117" s="869"/>
      <c r="QIE117" s="869"/>
      <c r="QIF117" s="869"/>
      <c r="QIG117" s="869"/>
      <c r="QIH117" s="869"/>
      <c r="QII117" s="869"/>
      <c r="QIJ117" s="869"/>
      <c r="QIK117" s="869"/>
      <c r="QIL117" s="869"/>
      <c r="QIM117" s="869"/>
      <c r="QIN117" s="869"/>
      <c r="QIO117" s="869"/>
      <c r="QIP117" s="869"/>
      <c r="QIQ117" s="869"/>
      <c r="QIR117" s="869"/>
      <c r="QIS117" s="869"/>
      <c r="QIT117" s="869"/>
      <c r="QIU117" s="869"/>
      <c r="QIV117" s="869"/>
      <c r="QIW117" s="869"/>
      <c r="QIX117" s="869"/>
      <c r="QIY117" s="869"/>
      <c r="QIZ117" s="869"/>
      <c r="QJA117" s="869"/>
      <c r="QJB117" s="869"/>
      <c r="QJC117" s="869"/>
      <c r="QJD117" s="869"/>
      <c r="QJE117" s="869"/>
      <c r="QJF117" s="869"/>
      <c r="QJG117" s="869"/>
      <c r="QJH117" s="869"/>
      <c r="QJI117" s="869"/>
      <c r="QJJ117" s="869"/>
      <c r="QJK117" s="869"/>
      <c r="QJL117" s="869"/>
      <c r="QJM117" s="869"/>
      <c r="QJN117" s="869"/>
      <c r="QJO117" s="869"/>
      <c r="QJP117" s="869"/>
      <c r="QJQ117" s="869"/>
      <c r="QJR117" s="869"/>
      <c r="QJS117" s="869"/>
      <c r="QJT117" s="869"/>
      <c r="QJU117" s="869"/>
      <c r="QJV117" s="869"/>
      <c r="QJW117" s="869"/>
      <c r="QJX117" s="869"/>
      <c r="QJY117" s="869"/>
      <c r="QJZ117" s="869"/>
      <c r="QKA117" s="869"/>
      <c r="QKB117" s="869"/>
      <c r="QKC117" s="869"/>
      <c r="QKD117" s="869"/>
      <c r="QKE117" s="869"/>
      <c r="QKF117" s="869"/>
      <c r="QKG117" s="869"/>
      <c r="QKH117" s="869"/>
      <c r="QKI117" s="869"/>
      <c r="QKJ117" s="869"/>
      <c r="QKK117" s="869"/>
      <c r="QKL117" s="869"/>
      <c r="QKM117" s="869"/>
      <c r="QKN117" s="869"/>
      <c r="QKO117" s="869"/>
      <c r="QKP117" s="869"/>
      <c r="QKQ117" s="869"/>
      <c r="QKR117" s="869"/>
      <c r="QKS117" s="869"/>
      <c r="QKT117" s="869"/>
      <c r="QKU117" s="869"/>
      <c r="QKV117" s="869"/>
      <c r="QKW117" s="869"/>
      <c r="QKX117" s="869"/>
      <c r="QKY117" s="869"/>
      <c r="QKZ117" s="869"/>
      <c r="QLA117" s="869"/>
      <c r="QLB117" s="869"/>
      <c r="QLC117" s="869"/>
      <c r="QLD117" s="869"/>
      <c r="QLE117" s="869"/>
      <c r="QLF117" s="869"/>
      <c r="QLG117" s="869"/>
      <c r="QLH117" s="869"/>
      <c r="QLI117" s="869"/>
      <c r="QLJ117" s="869"/>
      <c r="QLK117" s="869"/>
      <c r="QLL117" s="869"/>
      <c r="QLM117" s="869"/>
      <c r="QLN117" s="869"/>
      <c r="QLO117" s="869"/>
      <c r="QLP117" s="869"/>
      <c r="QLQ117" s="869"/>
      <c r="QLR117" s="869"/>
      <c r="QLS117" s="869"/>
      <c r="QLT117" s="869"/>
      <c r="QLU117" s="869"/>
      <c r="QLV117" s="869"/>
      <c r="QLW117" s="869"/>
      <c r="QLX117" s="869"/>
      <c r="QLY117" s="869"/>
      <c r="QLZ117" s="869"/>
      <c r="QMA117" s="869"/>
      <c r="QMB117" s="869"/>
      <c r="QMC117" s="869"/>
      <c r="QMD117" s="869"/>
      <c r="QME117" s="869"/>
      <c r="QMF117" s="869"/>
      <c r="QMG117" s="869"/>
      <c r="QMH117" s="869"/>
      <c r="QMI117" s="869"/>
      <c r="QMJ117" s="869"/>
      <c r="QMK117" s="869"/>
      <c r="QML117" s="869"/>
      <c r="QMM117" s="869"/>
      <c r="QMN117" s="869"/>
      <c r="QMO117" s="869"/>
      <c r="QMP117" s="869"/>
      <c r="QMQ117" s="869"/>
      <c r="QMR117" s="869"/>
      <c r="QMS117" s="869"/>
      <c r="QMT117" s="869"/>
      <c r="QMU117" s="869"/>
      <c r="QMV117" s="869"/>
      <c r="QMW117" s="869"/>
      <c r="QMX117" s="869"/>
      <c r="QMY117" s="869"/>
      <c r="QMZ117" s="869"/>
      <c r="QNA117" s="869"/>
      <c r="QNB117" s="869"/>
      <c r="QNC117" s="869"/>
      <c r="QND117" s="869"/>
      <c r="QNE117" s="869"/>
      <c r="QNF117" s="869"/>
      <c r="QNG117" s="869"/>
      <c r="QNH117" s="869"/>
      <c r="QNI117" s="869"/>
      <c r="QNJ117" s="869"/>
      <c r="QNK117" s="869"/>
      <c r="QNL117" s="869"/>
      <c r="QNM117" s="869"/>
      <c r="QNN117" s="869"/>
      <c r="QNO117" s="869"/>
      <c r="QNP117" s="869"/>
      <c r="QNQ117" s="869"/>
      <c r="QNR117" s="869"/>
      <c r="QNS117" s="869"/>
      <c r="QNT117" s="869"/>
      <c r="QNU117" s="869"/>
      <c r="QNV117" s="869"/>
      <c r="QNW117" s="869"/>
      <c r="QNX117" s="869"/>
      <c r="QNY117" s="869"/>
      <c r="QNZ117" s="869"/>
      <c r="QOA117" s="869"/>
      <c r="QOB117" s="869"/>
      <c r="QOC117" s="869"/>
      <c r="QOD117" s="869"/>
      <c r="QOE117" s="869"/>
      <c r="QOF117" s="869"/>
      <c r="QOG117" s="869"/>
      <c r="QOH117" s="869"/>
      <c r="QOI117" s="869"/>
      <c r="QOJ117" s="869"/>
      <c r="QOK117" s="869"/>
      <c r="QOL117" s="869"/>
      <c r="QOM117" s="869"/>
      <c r="QON117" s="869"/>
      <c r="QOO117" s="869"/>
      <c r="QOP117" s="869"/>
      <c r="QOQ117" s="869"/>
      <c r="QOR117" s="869"/>
      <c r="QOS117" s="869"/>
      <c r="QOT117" s="869"/>
      <c r="QOU117" s="869"/>
      <c r="QOV117" s="869"/>
      <c r="QOW117" s="869"/>
      <c r="QOX117" s="869"/>
      <c r="QOY117" s="869"/>
      <c r="QOZ117" s="869"/>
      <c r="QPA117" s="869"/>
      <c r="QPB117" s="869"/>
      <c r="QPC117" s="869"/>
      <c r="QPD117" s="869"/>
      <c r="QPE117" s="869"/>
      <c r="QPF117" s="869"/>
      <c r="QPG117" s="869"/>
      <c r="QPH117" s="869"/>
      <c r="QPI117" s="869"/>
      <c r="QPJ117" s="869"/>
      <c r="QPK117" s="869"/>
      <c r="QPL117" s="869"/>
      <c r="QPM117" s="869"/>
      <c r="QPN117" s="869"/>
      <c r="QPO117" s="869"/>
      <c r="QPP117" s="869"/>
      <c r="QPQ117" s="869"/>
      <c r="QPR117" s="869"/>
      <c r="QPS117" s="869"/>
      <c r="QPT117" s="869"/>
      <c r="QPU117" s="869"/>
      <c r="QPV117" s="869"/>
      <c r="QPW117" s="869"/>
      <c r="QPX117" s="869"/>
      <c r="QPY117" s="869"/>
      <c r="QPZ117" s="869"/>
      <c r="QQA117" s="869"/>
      <c r="QQB117" s="869"/>
      <c r="QQC117" s="869"/>
      <c r="QQD117" s="869"/>
      <c r="QQE117" s="869"/>
      <c r="QQF117" s="869"/>
      <c r="QQG117" s="869"/>
      <c r="QQH117" s="869"/>
      <c r="QQI117" s="869"/>
      <c r="QQJ117" s="869"/>
      <c r="QQK117" s="869"/>
      <c r="QQL117" s="869"/>
      <c r="QQM117" s="869"/>
      <c r="QQN117" s="869"/>
      <c r="QQO117" s="869"/>
      <c r="QQP117" s="869"/>
      <c r="QQQ117" s="869"/>
      <c r="QQR117" s="869"/>
      <c r="QQS117" s="869"/>
      <c r="QQT117" s="869"/>
      <c r="QQU117" s="869"/>
      <c r="QQV117" s="869"/>
      <c r="QQW117" s="869"/>
      <c r="QQX117" s="869"/>
      <c r="QQY117" s="869"/>
      <c r="QQZ117" s="869"/>
      <c r="QRA117" s="869"/>
      <c r="QRB117" s="869"/>
      <c r="QRC117" s="869"/>
      <c r="QRD117" s="869"/>
      <c r="QRE117" s="869"/>
      <c r="QRF117" s="869"/>
      <c r="QRG117" s="869"/>
      <c r="QRH117" s="869"/>
      <c r="QRI117" s="869"/>
      <c r="QRJ117" s="869"/>
      <c r="QRK117" s="869"/>
      <c r="QRL117" s="869"/>
      <c r="QRM117" s="869"/>
      <c r="QRN117" s="869"/>
      <c r="QRO117" s="869"/>
      <c r="QRP117" s="869"/>
      <c r="QRQ117" s="869"/>
      <c r="QRR117" s="869"/>
      <c r="QRS117" s="869"/>
      <c r="QRT117" s="869"/>
      <c r="QRU117" s="869"/>
      <c r="QRV117" s="869"/>
      <c r="QRW117" s="869"/>
      <c r="QRX117" s="869"/>
      <c r="QRY117" s="869"/>
      <c r="QRZ117" s="869"/>
      <c r="QSA117" s="869"/>
      <c r="QSB117" s="869"/>
      <c r="QSC117" s="869"/>
      <c r="QSD117" s="869"/>
      <c r="QSE117" s="869"/>
      <c r="QSF117" s="869"/>
      <c r="QSG117" s="869"/>
      <c r="QSH117" s="869"/>
      <c r="QSI117" s="869"/>
      <c r="QSJ117" s="869"/>
      <c r="QSK117" s="869"/>
      <c r="QSL117" s="869"/>
      <c r="QSM117" s="869"/>
      <c r="QSN117" s="869"/>
      <c r="QSO117" s="869"/>
      <c r="QSP117" s="869"/>
      <c r="QSQ117" s="869"/>
      <c r="QSR117" s="869"/>
      <c r="QSS117" s="869"/>
      <c r="QST117" s="869"/>
      <c r="QSU117" s="869"/>
      <c r="QSV117" s="869"/>
      <c r="QSW117" s="869"/>
      <c r="QSX117" s="869"/>
      <c r="QSY117" s="869"/>
      <c r="QSZ117" s="869"/>
      <c r="QTA117" s="869"/>
      <c r="QTB117" s="869"/>
      <c r="QTC117" s="869"/>
      <c r="QTD117" s="869"/>
      <c r="QTE117" s="869"/>
      <c r="QTF117" s="869"/>
      <c r="QTG117" s="869"/>
      <c r="QTH117" s="869"/>
      <c r="QTI117" s="869"/>
      <c r="QTJ117" s="869"/>
      <c r="QTK117" s="869"/>
      <c r="QTL117" s="869"/>
      <c r="QTM117" s="869"/>
      <c r="QTN117" s="869"/>
      <c r="QTO117" s="869"/>
      <c r="QTP117" s="869"/>
      <c r="QTQ117" s="869"/>
      <c r="QTR117" s="869"/>
      <c r="QTS117" s="869"/>
      <c r="QTT117" s="869"/>
      <c r="QTU117" s="869"/>
      <c r="QTV117" s="869"/>
      <c r="QTW117" s="869"/>
      <c r="QTX117" s="869"/>
      <c r="QTY117" s="869"/>
      <c r="QTZ117" s="869"/>
      <c r="QUA117" s="869"/>
      <c r="QUB117" s="869"/>
      <c r="QUC117" s="869"/>
      <c r="QUD117" s="869"/>
      <c r="QUE117" s="869"/>
      <c r="QUF117" s="869"/>
      <c r="QUG117" s="869"/>
      <c r="QUH117" s="869"/>
      <c r="QUI117" s="869"/>
      <c r="QUJ117" s="869"/>
      <c r="QUK117" s="869"/>
      <c r="QUL117" s="869"/>
      <c r="QUM117" s="869"/>
      <c r="QUN117" s="869"/>
      <c r="QUO117" s="869"/>
      <c r="QUP117" s="869"/>
      <c r="QUQ117" s="869"/>
      <c r="QUR117" s="869"/>
      <c r="QUS117" s="869"/>
      <c r="QUT117" s="869"/>
      <c r="QUU117" s="869"/>
      <c r="QUV117" s="869"/>
      <c r="QUW117" s="869"/>
      <c r="QUX117" s="869"/>
      <c r="QUY117" s="869"/>
      <c r="QUZ117" s="869"/>
      <c r="QVA117" s="869"/>
      <c r="QVB117" s="869"/>
      <c r="QVC117" s="869"/>
      <c r="QVD117" s="869"/>
      <c r="QVE117" s="869"/>
      <c r="QVF117" s="869"/>
      <c r="QVG117" s="869"/>
      <c r="QVH117" s="869"/>
      <c r="QVI117" s="869"/>
      <c r="QVJ117" s="869"/>
      <c r="QVK117" s="869"/>
      <c r="QVL117" s="869"/>
      <c r="QVM117" s="869"/>
      <c r="QVN117" s="869"/>
      <c r="QVO117" s="869"/>
      <c r="QVP117" s="869"/>
      <c r="QVQ117" s="869"/>
      <c r="QVR117" s="869"/>
      <c r="QVS117" s="869"/>
      <c r="QVT117" s="869"/>
      <c r="QVU117" s="869"/>
      <c r="QVV117" s="869"/>
      <c r="QVW117" s="869"/>
      <c r="QVX117" s="869"/>
      <c r="QVY117" s="869"/>
      <c r="QVZ117" s="869"/>
      <c r="QWA117" s="869"/>
      <c r="QWB117" s="869"/>
      <c r="QWC117" s="869"/>
      <c r="QWD117" s="869"/>
      <c r="QWE117" s="869"/>
      <c r="QWF117" s="869"/>
      <c r="QWG117" s="869"/>
      <c r="QWH117" s="869"/>
      <c r="QWI117" s="869"/>
      <c r="QWJ117" s="869"/>
      <c r="QWK117" s="869"/>
      <c r="QWL117" s="869"/>
      <c r="QWM117" s="869"/>
      <c r="QWN117" s="869"/>
      <c r="QWO117" s="869"/>
      <c r="QWP117" s="869"/>
      <c r="QWQ117" s="869"/>
      <c r="QWR117" s="869"/>
      <c r="QWS117" s="869"/>
      <c r="QWT117" s="869"/>
      <c r="QWU117" s="869"/>
      <c r="QWV117" s="869"/>
      <c r="QWW117" s="869"/>
      <c r="QWX117" s="869"/>
      <c r="QWY117" s="869"/>
      <c r="QWZ117" s="869"/>
      <c r="QXA117" s="869"/>
      <c r="QXB117" s="869"/>
      <c r="QXC117" s="869"/>
      <c r="QXD117" s="869"/>
      <c r="QXE117" s="869"/>
      <c r="QXF117" s="869"/>
      <c r="QXG117" s="869"/>
      <c r="QXH117" s="869"/>
      <c r="QXI117" s="869"/>
      <c r="QXJ117" s="869"/>
      <c r="QXK117" s="869"/>
      <c r="QXL117" s="869"/>
      <c r="QXM117" s="869"/>
      <c r="QXN117" s="869"/>
      <c r="QXO117" s="869"/>
      <c r="QXP117" s="869"/>
      <c r="QXQ117" s="869"/>
      <c r="QXR117" s="869"/>
      <c r="QXS117" s="869"/>
      <c r="QXT117" s="869"/>
      <c r="QXU117" s="869"/>
      <c r="QXV117" s="869"/>
      <c r="QXW117" s="869"/>
      <c r="QXX117" s="869"/>
      <c r="QXY117" s="869"/>
      <c r="QXZ117" s="869"/>
      <c r="QYA117" s="869"/>
      <c r="QYB117" s="869"/>
      <c r="QYC117" s="869"/>
      <c r="QYD117" s="869"/>
      <c r="QYE117" s="869"/>
      <c r="QYF117" s="869"/>
      <c r="QYG117" s="869"/>
      <c r="QYH117" s="869"/>
      <c r="QYI117" s="869"/>
      <c r="QYJ117" s="869"/>
      <c r="QYK117" s="869"/>
      <c r="QYL117" s="869"/>
      <c r="QYM117" s="869"/>
      <c r="QYN117" s="869"/>
      <c r="QYO117" s="869"/>
      <c r="QYP117" s="869"/>
      <c r="QYQ117" s="869"/>
      <c r="QYR117" s="869"/>
      <c r="QYS117" s="869"/>
      <c r="QYT117" s="869"/>
      <c r="QYU117" s="869"/>
      <c r="QYV117" s="869"/>
      <c r="QYW117" s="869"/>
      <c r="QYX117" s="869"/>
      <c r="QYY117" s="869"/>
      <c r="QYZ117" s="869"/>
      <c r="QZA117" s="869"/>
      <c r="QZB117" s="869"/>
      <c r="QZC117" s="869"/>
      <c r="QZD117" s="869"/>
      <c r="QZE117" s="869"/>
      <c r="QZF117" s="869"/>
      <c r="QZG117" s="869"/>
      <c r="QZH117" s="869"/>
      <c r="QZI117" s="869"/>
      <c r="QZJ117" s="869"/>
      <c r="QZK117" s="869"/>
      <c r="QZL117" s="869"/>
      <c r="QZM117" s="869"/>
      <c r="QZN117" s="869"/>
      <c r="QZO117" s="869"/>
      <c r="QZP117" s="869"/>
      <c r="QZQ117" s="869"/>
      <c r="QZR117" s="869"/>
      <c r="QZS117" s="869"/>
      <c r="QZT117" s="869"/>
      <c r="QZU117" s="869"/>
      <c r="QZV117" s="869"/>
      <c r="QZW117" s="869"/>
      <c r="QZX117" s="869"/>
      <c r="QZY117" s="869"/>
      <c r="QZZ117" s="869"/>
      <c r="RAA117" s="869"/>
      <c r="RAB117" s="869"/>
      <c r="RAC117" s="869"/>
      <c r="RAD117" s="869"/>
      <c r="RAE117" s="869"/>
      <c r="RAF117" s="869"/>
      <c r="RAG117" s="869"/>
      <c r="RAH117" s="869"/>
      <c r="RAI117" s="869"/>
      <c r="RAJ117" s="869"/>
      <c r="RAK117" s="869"/>
      <c r="RAL117" s="869"/>
      <c r="RAM117" s="869"/>
      <c r="RAN117" s="869"/>
      <c r="RAO117" s="869"/>
      <c r="RAP117" s="869"/>
      <c r="RAQ117" s="869"/>
      <c r="RAR117" s="869"/>
      <c r="RAS117" s="869"/>
      <c r="RAT117" s="869"/>
      <c r="RAU117" s="869"/>
      <c r="RAV117" s="869"/>
      <c r="RAW117" s="869"/>
      <c r="RAX117" s="869"/>
      <c r="RAY117" s="869"/>
      <c r="RAZ117" s="869"/>
      <c r="RBA117" s="869"/>
      <c r="RBB117" s="869"/>
      <c r="RBC117" s="869"/>
      <c r="RBD117" s="869"/>
      <c r="RBE117" s="869"/>
      <c r="RBF117" s="869"/>
      <c r="RBG117" s="869"/>
      <c r="RBH117" s="869"/>
      <c r="RBI117" s="869"/>
      <c r="RBJ117" s="869"/>
      <c r="RBK117" s="869"/>
      <c r="RBL117" s="869"/>
      <c r="RBM117" s="869"/>
      <c r="RBN117" s="869"/>
      <c r="RBO117" s="869"/>
      <c r="RBP117" s="869"/>
      <c r="RBQ117" s="869"/>
      <c r="RBR117" s="869"/>
      <c r="RBS117" s="869"/>
      <c r="RBT117" s="869"/>
      <c r="RBU117" s="869"/>
      <c r="RBV117" s="869"/>
      <c r="RBW117" s="869"/>
      <c r="RBX117" s="869"/>
      <c r="RBY117" s="869"/>
      <c r="RBZ117" s="869"/>
      <c r="RCA117" s="869"/>
      <c r="RCB117" s="869"/>
      <c r="RCC117" s="869"/>
      <c r="RCD117" s="869"/>
      <c r="RCE117" s="869"/>
      <c r="RCF117" s="869"/>
      <c r="RCG117" s="869"/>
      <c r="RCH117" s="869"/>
      <c r="RCI117" s="869"/>
      <c r="RCJ117" s="869"/>
      <c r="RCK117" s="869"/>
      <c r="RCL117" s="869"/>
      <c r="RCM117" s="869"/>
      <c r="RCN117" s="869"/>
      <c r="RCO117" s="869"/>
      <c r="RCP117" s="869"/>
      <c r="RCQ117" s="869"/>
      <c r="RCR117" s="869"/>
      <c r="RCS117" s="869"/>
      <c r="RCT117" s="869"/>
      <c r="RCU117" s="869"/>
      <c r="RCV117" s="869"/>
      <c r="RCW117" s="869"/>
      <c r="RCX117" s="869"/>
      <c r="RCY117" s="869"/>
      <c r="RCZ117" s="869"/>
      <c r="RDA117" s="869"/>
      <c r="RDB117" s="869"/>
      <c r="RDC117" s="869"/>
      <c r="RDD117" s="869"/>
      <c r="RDE117" s="869"/>
      <c r="RDF117" s="869"/>
      <c r="RDG117" s="869"/>
      <c r="RDH117" s="869"/>
      <c r="RDI117" s="869"/>
      <c r="RDJ117" s="869"/>
      <c r="RDK117" s="869"/>
      <c r="RDL117" s="869"/>
      <c r="RDM117" s="869"/>
      <c r="RDN117" s="869"/>
      <c r="RDO117" s="869"/>
      <c r="RDP117" s="869"/>
      <c r="RDQ117" s="869"/>
      <c r="RDR117" s="869"/>
      <c r="RDS117" s="869"/>
      <c r="RDT117" s="869"/>
      <c r="RDU117" s="869"/>
      <c r="RDV117" s="869"/>
      <c r="RDW117" s="869"/>
      <c r="RDX117" s="869"/>
      <c r="RDY117" s="869"/>
      <c r="RDZ117" s="869"/>
      <c r="REA117" s="869"/>
      <c r="REB117" s="869"/>
      <c r="REC117" s="869"/>
      <c r="RED117" s="869"/>
      <c r="REE117" s="869"/>
      <c r="REF117" s="869"/>
      <c r="REG117" s="869"/>
      <c r="REH117" s="869"/>
      <c r="REI117" s="869"/>
      <c r="REJ117" s="869"/>
      <c r="REK117" s="869"/>
      <c r="REL117" s="869"/>
      <c r="REM117" s="869"/>
      <c r="REN117" s="869"/>
      <c r="REO117" s="869"/>
      <c r="REP117" s="869"/>
      <c r="REQ117" s="869"/>
      <c r="RER117" s="869"/>
      <c r="RES117" s="869"/>
      <c r="RET117" s="869"/>
      <c r="REU117" s="869"/>
      <c r="REV117" s="869"/>
      <c r="REW117" s="869"/>
      <c r="REX117" s="869"/>
      <c r="REY117" s="869"/>
      <c r="REZ117" s="869"/>
      <c r="RFA117" s="869"/>
      <c r="RFB117" s="869"/>
      <c r="RFC117" s="869"/>
      <c r="RFD117" s="869"/>
      <c r="RFE117" s="869"/>
      <c r="RFF117" s="869"/>
      <c r="RFG117" s="869"/>
      <c r="RFH117" s="869"/>
      <c r="RFI117" s="869"/>
      <c r="RFJ117" s="869"/>
      <c r="RFK117" s="869"/>
      <c r="RFL117" s="869"/>
      <c r="RFM117" s="869"/>
      <c r="RFN117" s="869"/>
      <c r="RFO117" s="869"/>
      <c r="RFP117" s="869"/>
      <c r="RFQ117" s="869"/>
      <c r="RFR117" s="869"/>
      <c r="RFS117" s="869"/>
      <c r="RFT117" s="869"/>
      <c r="RFU117" s="869"/>
      <c r="RFV117" s="869"/>
      <c r="RFW117" s="869"/>
      <c r="RFX117" s="869"/>
      <c r="RFY117" s="869"/>
      <c r="RFZ117" s="869"/>
      <c r="RGA117" s="869"/>
      <c r="RGB117" s="869"/>
      <c r="RGC117" s="869"/>
      <c r="RGD117" s="869"/>
      <c r="RGE117" s="869"/>
      <c r="RGF117" s="869"/>
      <c r="RGG117" s="869"/>
      <c r="RGH117" s="869"/>
      <c r="RGI117" s="869"/>
      <c r="RGJ117" s="869"/>
      <c r="RGK117" s="869"/>
      <c r="RGL117" s="869"/>
      <c r="RGM117" s="869"/>
      <c r="RGN117" s="869"/>
      <c r="RGO117" s="869"/>
      <c r="RGP117" s="869"/>
      <c r="RGQ117" s="869"/>
      <c r="RGR117" s="869"/>
      <c r="RGS117" s="869"/>
      <c r="RGT117" s="869"/>
      <c r="RGU117" s="869"/>
      <c r="RGV117" s="869"/>
      <c r="RGW117" s="869"/>
      <c r="RGX117" s="869"/>
      <c r="RGY117" s="869"/>
      <c r="RGZ117" s="869"/>
      <c r="RHA117" s="869"/>
      <c r="RHB117" s="869"/>
      <c r="RHC117" s="869"/>
      <c r="RHD117" s="869"/>
      <c r="RHE117" s="869"/>
      <c r="RHF117" s="869"/>
      <c r="RHG117" s="869"/>
      <c r="RHH117" s="869"/>
      <c r="RHI117" s="869"/>
      <c r="RHJ117" s="869"/>
      <c r="RHK117" s="869"/>
      <c r="RHL117" s="869"/>
      <c r="RHM117" s="869"/>
      <c r="RHN117" s="869"/>
      <c r="RHO117" s="869"/>
      <c r="RHP117" s="869"/>
      <c r="RHQ117" s="869"/>
      <c r="RHR117" s="869"/>
      <c r="RHS117" s="869"/>
      <c r="RHT117" s="869"/>
      <c r="RHU117" s="869"/>
      <c r="RHV117" s="869"/>
      <c r="RHW117" s="869"/>
      <c r="RHX117" s="869"/>
      <c r="RHY117" s="869"/>
      <c r="RHZ117" s="869"/>
      <c r="RIA117" s="869"/>
      <c r="RIB117" s="869"/>
      <c r="RIC117" s="869"/>
      <c r="RID117" s="869"/>
      <c r="RIE117" s="869"/>
      <c r="RIF117" s="869"/>
      <c r="RIG117" s="869"/>
      <c r="RIH117" s="869"/>
      <c r="RII117" s="869"/>
      <c r="RIJ117" s="869"/>
      <c r="RIK117" s="869"/>
      <c r="RIL117" s="869"/>
      <c r="RIM117" s="869"/>
      <c r="RIN117" s="869"/>
      <c r="RIO117" s="869"/>
      <c r="RIP117" s="869"/>
      <c r="RIQ117" s="869"/>
      <c r="RIR117" s="869"/>
      <c r="RIS117" s="869"/>
      <c r="RIT117" s="869"/>
      <c r="RIU117" s="869"/>
      <c r="RIV117" s="869"/>
      <c r="RIW117" s="869"/>
      <c r="RIX117" s="869"/>
      <c r="RIY117" s="869"/>
      <c r="RIZ117" s="869"/>
      <c r="RJA117" s="869"/>
      <c r="RJB117" s="869"/>
      <c r="RJC117" s="869"/>
      <c r="RJD117" s="869"/>
      <c r="RJE117" s="869"/>
      <c r="RJF117" s="869"/>
      <c r="RJG117" s="869"/>
      <c r="RJH117" s="869"/>
      <c r="RJI117" s="869"/>
      <c r="RJJ117" s="869"/>
      <c r="RJK117" s="869"/>
      <c r="RJL117" s="869"/>
      <c r="RJM117" s="869"/>
      <c r="RJN117" s="869"/>
      <c r="RJO117" s="869"/>
      <c r="RJP117" s="869"/>
      <c r="RJQ117" s="869"/>
      <c r="RJR117" s="869"/>
      <c r="RJS117" s="869"/>
      <c r="RJT117" s="869"/>
      <c r="RJU117" s="869"/>
      <c r="RJV117" s="869"/>
      <c r="RJW117" s="869"/>
      <c r="RJX117" s="869"/>
      <c r="RJY117" s="869"/>
      <c r="RJZ117" s="869"/>
      <c r="RKA117" s="869"/>
      <c r="RKB117" s="869"/>
      <c r="RKC117" s="869"/>
      <c r="RKD117" s="869"/>
      <c r="RKE117" s="869"/>
      <c r="RKF117" s="869"/>
      <c r="RKG117" s="869"/>
      <c r="RKH117" s="869"/>
      <c r="RKI117" s="869"/>
      <c r="RKJ117" s="869"/>
      <c r="RKK117" s="869"/>
      <c r="RKL117" s="869"/>
      <c r="RKM117" s="869"/>
      <c r="RKN117" s="869"/>
      <c r="RKO117" s="869"/>
      <c r="RKP117" s="869"/>
      <c r="RKQ117" s="869"/>
      <c r="RKR117" s="869"/>
      <c r="RKS117" s="869"/>
      <c r="RKT117" s="869"/>
      <c r="RKU117" s="869"/>
      <c r="RKV117" s="869"/>
      <c r="RKW117" s="869"/>
      <c r="RKX117" s="869"/>
      <c r="RKY117" s="869"/>
      <c r="RKZ117" s="869"/>
      <c r="RLA117" s="869"/>
      <c r="RLB117" s="869"/>
      <c r="RLC117" s="869"/>
      <c r="RLD117" s="869"/>
      <c r="RLE117" s="869"/>
      <c r="RLF117" s="869"/>
      <c r="RLG117" s="869"/>
      <c r="RLH117" s="869"/>
      <c r="RLI117" s="869"/>
      <c r="RLJ117" s="869"/>
      <c r="RLK117" s="869"/>
      <c r="RLL117" s="869"/>
      <c r="RLM117" s="869"/>
      <c r="RLN117" s="869"/>
      <c r="RLO117" s="869"/>
      <c r="RLP117" s="869"/>
      <c r="RLQ117" s="869"/>
      <c r="RLR117" s="869"/>
      <c r="RLS117" s="869"/>
      <c r="RLT117" s="869"/>
      <c r="RLU117" s="869"/>
      <c r="RLV117" s="869"/>
      <c r="RLW117" s="869"/>
      <c r="RLX117" s="869"/>
      <c r="RLY117" s="869"/>
      <c r="RLZ117" s="869"/>
      <c r="RMA117" s="869"/>
      <c r="RMB117" s="869"/>
      <c r="RMC117" s="869"/>
      <c r="RMD117" s="869"/>
      <c r="RME117" s="869"/>
      <c r="RMF117" s="869"/>
      <c r="RMG117" s="869"/>
      <c r="RMH117" s="869"/>
      <c r="RMI117" s="869"/>
      <c r="RMJ117" s="869"/>
      <c r="RMK117" s="869"/>
      <c r="RML117" s="869"/>
      <c r="RMM117" s="869"/>
      <c r="RMN117" s="869"/>
      <c r="RMO117" s="869"/>
      <c r="RMP117" s="869"/>
      <c r="RMQ117" s="869"/>
      <c r="RMR117" s="869"/>
      <c r="RMS117" s="869"/>
      <c r="RMT117" s="869"/>
      <c r="RMU117" s="869"/>
      <c r="RMV117" s="869"/>
      <c r="RMW117" s="869"/>
      <c r="RMX117" s="869"/>
      <c r="RMY117" s="869"/>
      <c r="RMZ117" s="869"/>
      <c r="RNA117" s="869"/>
      <c r="RNB117" s="869"/>
      <c r="RNC117" s="869"/>
      <c r="RND117" s="869"/>
      <c r="RNE117" s="869"/>
      <c r="RNF117" s="869"/>
      <c r="RNG117" s="869"/>
      <c r="RNH117" s="869"/>
      <c r="RNI117" s="869"/>
      <c r="RNJ117" s="869"/>
      <c r="RNK117" s="869"/>
      <c r="RNL117" s="869"/>
      <c r="RNM117" s="869"/>
      <c r="RNN117" s="869"/>
      <c r="RNO117" s="869"/>
      <c r="RNP117" s="869"/>
      <c r="RNQ117" s="869"/>
      <c r="RNR117" s="869"/>
      <c r="RNS117" s="869"/>
      <c r="RNT117" s="869"/>
      <c r="RNU117" s="869"/>
      <c r="RNV117" s="869"/>
      <c r="RNW117" s="869"/>
      <c r="RNX117" s="869"/>
      <c r="RNY117" s="869"/>
      <c r="RNZ117" s="869"/>
      <c r="ROA117" s="869"/>
      <c r="ROB117" s="869"/>
      <c r="ROC117" s="869"/>
      <c r="ROD117" s="869"/>
      <c r="ROE117" s="869"/>
      <c r="ROF117" s="869"/>
      <c r="ROG117" s="869"/>
      <c r="ROH117" s="869"/>
      <c r="ROI117" s="869"/>
      <c r="ROJ117" s="869"/>
      <c r="ROK117" s="869"/>
      <c r="ROL117" s="869"/>
      <c r="ROM117" s="869"/>
      <c r="RON117" s="869"/>
      <c r="ROO117" s="869"/>
      <c r="ROP117" s="869"/>
      <c r="ROQ117" s="869"/>
      <c r="ROR117" s="869"/>
      <c r="ROS117" s="869"/>
      <c r="ROT117" s="869"/>
      <c r="ROU117" s="869"/>
      <c r="ROV117" s="869"/>
      <c r="ROW117" s="869"/>
      <c r="ROX117" s="869"/>
      <c r="ROY117" s="869"/>
      <c r="ROZ117" s="869"/>
      <c r="RPA117" s="869"/>
      <c r="RPB117" s="869"/>
      <c r="RPC117" s="869"/>
      <c r="RPD117" s="869"/>
      <c r="RPE117" s="869"/>
      <c r="RPF117" s="869"/>
      <c r="RPG117" s="869"/>
      <c r="RPH117" s="869"/>
      <c r="RPI117" s="869"/>
      <c r="RPJ117" s="869"/>
      <c r="RPK117" s="869"/>
      <c r="RPL117" s="869"/>
      <c r="RPM117" s="869"/>
      <c r="RPN117" s="869"/>
      <c r="RPO117" s="869"/>
      <c r="RPP117" s="869"/>
      <c r="RPQ117" s="869"/>
      <c r="RPR117" s="869"/>
      <c r="RPS117" s="869"/>
      <c r="RPT117" s="869"/>
      <c r="RPU117" s="869"/>
      <c r="RPV117" s="869"/>
      <c r="RPW117" s="869"/>
      <c r="RPX117" s="869"/>
      <c r="RPY117" s="869"/>
      <c r="RPZ117" s="869"/>
      <c r="RQA117" s="869"/>
      <c r="RQB117" s="869"/>
      <c r="RQC117" s="869"/>
      <c r="RQD117" s="869"/>
      <c r="RQE117" s="869"/>
      <c r="RQF117" s="869"/>
      <c r="RQG117" s="869"/>
      <c r="RQH117" s="869"/>
      <c r="RQI117" s="869"/>
      <c r="RQJ117" s="869"/>
      <c r="RQK117" s="869"/>
      <c r="RQL117" s="869"/>
      <c r="RQM117" s="869"/>
      <c r="RQN117" s="869"/>
      <c r="RQO117" s="869"/>
      <c r="RQP117" s="869"/>
      <c r="RQQ117" s="869"/>
      <c r="RQR117" s="869"/>
      <c r="RQS117" s="869"/>
      <c r="RQT117" s="869"/>
      <c r="RQU117" s="869"/>
      <c r="RQV117" s="869"/>
      <c r="RQW117" s="869"/>
      <c r="RQX117" s="869"/>
      <c r="RQY117" s="869"/>
      <c r="RQZ117" s="869"/>
      <c r="RRA117" s="869"/>
      <c r="RRB117" s="869"/>
      <c r="RRC117" s="869"/>
      <c r="RRD117" s="869"/>
      <c r="RRE117" s="869"/>
      <c r="RRF117" s="869"/>
      <c r="RRG117" s="869"/>
      <c r="RRH117" s="869"/>
      <c r="RRI117" s="869"/>
      <c r="RRJ117" s="869"/>
      <c r="RRK117" s="869"/>
      <c r="RRL117" s="869"/>
      <c r="RRM117" s="869"/>
      <c r="RRN117" s="869"/>
      <c r="RRO117" s="869"/>
      <c r="RRP117" s="869"/>
      <c r="RRQ117" s="869"/>
      <c r="RRR117" s="869"/>
      <c r="RRS117" s="869"/>
      <c r="RRT117" s="869"/>
      <c r="RRU117" s="869"/>
      <c r="RRV117" s="869"/>
      <c r="RRW117" s="869"/>
      <c r="RRX117" s="869"/>
      <c r="RRY117" s="869"/>
      <c r="RRZ117" s="869"/>
      <c r="RSA117" s="869"/>
      <c r="RSB117" s="869"/>
      <c r="RSC117" s="869"/>
      <c r="RSD117" s="869"/>
      <c r="RSE117" s="869"/>
      <c r="RSF117" s="869"/>
      <c r="RSG117" s="869"/>
      <c r="RSH117" s="869"/>
      <c r="RSI117" s="869"/>
      <c r="RSJ117" s="869"/>
      <c r="RSK117" s="869"/>
      <c r="RSL117" s="869"/>
      <c r="RSM117" s="869"/>
      <c r="RSN117" s="869"/>
      <c r="RSO117" s="869"/>
      <c r="RSP117" s="869"/>
      <c r="RSQ117" s="869"/>
      <c r="RSR117" s="869"/>
      <c r="RSS117" s="869"/>
      <c r="RST117" s="869"/>
      <c r="RSU117" s="869"/>
      <c r="RSV117" s="869"/>
      <c r="RSW117" s="869"/>
      <c r="RSX117" s="869"/>
      <c r="RSY117" s="869"/>
      <c r="RSZ117" s="869"/>
      <c r="RTA117" s="869"/>
      <c r="RTB117" s="869"/>
      <c r="RTC117" s="869"/>
      <c r="RTD117" s="869"/>
      <c r="RTE117" s="869"/>
      <c r="RTF117" s="869"/>
      <c r="RTG117" s="869"/>
      <c r="RTH117" s="869"/>
      <c r="RTI117" s="869"/>
      <c r="RTJ117" s="869"/>
      <c r="RTK117" s="869"/>
      <c r="RTL117" s="869"/>
      <c r="RTM117" s="869"/>
      <c r="RTN117" s="869"/>
      <c r="RTO117" s="869"/>
      <c r="RTP117" s="869"/>
      <c r="RTQ117" s="869"/>
      <c r="RTR117" s="869"/>
      <c r="RTS117" s="869"/>
      <c r="RTT117" s="869"/>
      <c r="RTU117" s="869"/>
      <c r="RTV117" s="869"/>
      <c r="RTW117" s="869"/>
      <c r="RTX117" s="869"/>
      <c r="RTY117" s="869"/>
      <c r="RTZ117" s="869"/>
      <c r="RUA117" s="869"/>
      <c r="RUB117" s="869"/>
      <c r="RUC117" s="869"/>
      <c r="RUD117" s="869"/>
      <c r="RUE117" s="869"/>
      <c r="RUF117" s="869"/>
      <c r="RUG117" s="869"/>
      <c r="RUH117" s="869"/>
      <c r="RUI117" s="869"/>
      <c r="RUJ117" s="869"/>
      <c r="RUK117" s="869"/>
      <c r="RUL117" s="869"/>
      <c r="RUM117" s="869"/>
      <c r="RUN117" s="869"/>
      <c r="RUO117" s="869"/>
      <c r="RUP117" s="869"/>
      <c r="RUQ117" s="869"/>
      <c r="RUR117" s="869"/>
      <c r="RUS117" s="869"/>
      <c r="RUT117" s="869"/>
      <c r="RUU117" s="869"/>
      <c r="RUV117" s="869"/>
      <c r="RUW117" s="869"/>
      <c r="RUX117" s="869"/>
      <c r="RUY117" s="869"/>
      <c r="RUZ117" s="869"/>
      <c r="RVA117" s="869"/>
      <c r="RVB117" s="869"/>
      <c r="RVC117" s="869"/>
      <c r="RVD117" s="869"/>
      <c r="RVE117" s="869"/>
      <c r="RVF117" s="869"/>
      <c r="RVG117" s="869"/>
      <c r="RVH117" s="869"/>
      <c r="RVI117" s="869"/>
      <c r="RVJ117" s="869"/>
      <c r="RVK117" s="869"/>
      <c r="RVL117" s="869"/>
      <c r="RVM117" s="869"/>
      <c r="RVN117" s="869"/>
      <c r="RVO117" s="869"/>
      <c r="RVP117" s="869"/>
      <c r="RVQ117" s="869"/>
      <c r="RVR117" s="869"/>
      <c r="RVS117" s="869"/>
      <c r="RVT117" s="869"/>
      <c r="RVU117" s="869"/>
      <c r="RVV117" s="869"/>
      <c r="RVW117" s="869"/>
      <c r="RVX117" s="869"/>
      <c r="RVY117" s="869"/>
      <c r="RVZ117" s="869"/>
      <c r="RWA117" s="869"/>
      <c r="RWB117" s="869"/>
      <c r="RWC117" s="869"/>
      <c r="RWD117" s="869"/>
      <c r="RWE117" s="869"/>
      <c r="RWF117" s="869"/>
      <c r="RWG117" s="869"/>
      <c r="RWH117" s="869"/>
      <c r="RWI117" s="869"/>
      <c r="RWJ117" s="869"/>
      <c r="RWK117" s="869"/>
      <c r="RWL117" s="869"/>
      <c r="RWM117" s="869"/>
      <c r="RWN117" s="869"/>
      <c r="RWO117" s="869"/>
      <c r="RWP117" s="869"/>
      <c r="RWQ117" s="869"/>
      <c r="RWR117" s="869"/>
      <c r="RWS117" s="869"/>
      <c r="RWT117" s="869"/>
      <c r="RWU117" s="869"/>
      <c r="RWV117" s="869"/>
      <c r="RWW117" s="869"/>
      <c r="RWX117" s="869"/>
      <c r="RWY117" s="869"/>
      <c r="RWZ117" s="869"/>
      <c r="RXA117" s="869"/>
      <c r="RXB117" s="869"/>
      <c r="RXC117" s="869"/>
      <c r="RXD117" s="869"/>
      <c r="RXE117" s="869"/>
      <c r="RXF117" s="869"/>
      <c r="RXG117" s="869"/>
      <c r="RXH117" s="869"/>
      <c r="RXI117" s="869"/>
      <c r="RXJ117" s="869"/>
      <c r="RXK117" s="869"/>
      <c r="RXL117" s="869"/>
      <c r="RXM117" s="869"/>
      <c r="RXN117" s="869"/>
      <c r="RXO117" s="869"/>
      <c r="RXP117" s="869"/>
      <c r="RXQ117" s="869"/>
      <c r="RXR117" s="869"/>
      <c r="RXS117" s="869"/>
      <c r="RXT117" s="869"/>
      <c r="RXU117" s="869"/>
      <c r="RXV117" s="869"/>
      <c r="RXW117" s="869"/>
      <c r="RXX117" s="869"/>
      <c r="RXY117" s="869"/>
      <c r="RXZ117" s="869"/>
      <c r="RYA117" s="869"/>
      <c r="RYB117" s="869"/>
      <c r="RYC117" s="869"/>
      <c r="RYD117" s="869"/>
      <c r="RYE117" s="869"/>
      <c r="RYF117" s="869"/>
      <c r="RYG117" s="869"/>
      <c r="RYH117" s="869"/>
      <c r="RYI117" s="869"/>
      <c r="RYJ117" s="869"/>
      <c r="RYK117" s="869"/>
      <c r="RYL117" s="869"/>
      <c r="RYM117" s="869"/>
      <c r="RYN117" s="869"/>
      <c r="RYO117" s="869"/>
      <c r="RYP117" s="869"/>
      <c r="RYQ117" s="869"/>
      <c r="RYR117" s="869"/>
      <c r="RYS117" s="869"/>
      <c r="RYT117" s="869"/>
      <c r="RYU117" s="869"/>
      <c r="RYV117" s="869"/>
      <c r="RYW117" s="869"/>
      <c r="RYX117" s="869"/>
      <c r="RYY117" s="869"/>
      <c r="RYZ117" s="869"/>
      <c r="RZA117" s="869"/>
      <c r="RZB117" s="869"/>
      <c r="RZC117" s="869"/>
      <c r="RZD117" s="869"/>
      <c r="RZE117" s="869"/>
      <c r="RZF117" s="869"/>
      <c r="RZG117" s="869"/>
      <c r="RZH117" s="869"/>
      <c r="RZI117" s="869"/>
      <c r="RZJ117" s="869"/>
      <c r="RZK117" s="869"/>
      <c r="RZL117" s="869"/>
      <c r="RZM117" s="869"/>
      <c r="RZN117" s="869"/>
      <c r="RZO117" s="869"/>
      <c r="RZP117" s="869"/>
      <c r="RZQ117" s="869"/>
      <c r="RZR117" s="869"/>
      <c r="RZS117" s="869"/>
      <c r="RZT117" s="869"/>
      <c r="RZU117" s="869"/>
      <c r="RZV117" s="869"/>
      <c r="RZW117" s="869"/>
      <c r="RZX117" s="869"/>
      <c r="RZY117" s="869"/>
      <c r="RZZ117" s="869"/>
      <c r="SAA117" s="869"/>
      <c r="SAB117" s="869"/>
      <c r="SAC117" s="869"/>
      <c r="SAD117" s="869"/>
      <c r="SAE117" s="869"/>
      <c r="SAF117" s="869"/>
      <c r="SAG117" s="869"/>
      <c r="SAH117" s="869"/>
      <c r="SAI117" s="869"/>
      <c r="SAJ117" s="869"/>
      <c r="SAK117" s="869"/>
      <c r="SAL117" s="869"/>
      <c r="SAM117" s="869"/>
      <c r="SAN117" s="869"/>
      <c r="SAO117" s="869"/>
      <c r="SAP117" s="869"/>
      <c r="SAQ117" s="869"/>
      <c r="SAR117" s="869"/>
      <c r="SAS117" s="869"/>
      <c r="SAT117" s="869"/>
      <c r="SAU117" s="869"/>
      <c r="SAV117" s="869"/>
      <c r="SAW117" s="869"/>
      <c r="SAX117" s="869"/>
      <c r="SAY117" s="869"/>
      <c r="SAZ117" s="869"/>
      <c r="SBA117" s="869"/>
      <c r="SBB117" s="869"/>
      <c r="SBC117" s="869"/>
      <c r="SBD117" s="869"/>
      <c r="SBE117" s="869"/>
      <c r="SBF117" s="869"/>
      <c r="SBG117" s="869"/>
      <c r="SBH117" s="869"/>
      <c r="SBI117" s="869"/>
      <c r="SBJ117" s="869"/>
      <c r="SBK117" s="869"/>
      <c r="SBL117" s="869"/>
      <c r="SBM117" s="869"/>
      <c r="SBN117" s="869"/>
      <c r="SBO117" s="869"/>
      <c r="SBP117" s="869"/>
      <c r="SBQ117" s="869"/>
      <c r="SBR117" s="869"/>
      <c r="SBS117" s="869"/>
      <c r="SBT117" s="869"/>
      <c r="SBU117" s="869"/>
      <c r="SBV117" s="869"/>
      <c r="SBW117" s="869"/>
      <c r="SBX117" s="869"/>
      <c r="SBY117" s="869"/>
      <c r="SBZ117" s="869"/>
      <c r="SCA117" s="869"/>
      <c r="SCB117" s="869"/>
      <c r="SCC117" s="869"/>
      <c r="SCD117" s="869"/>
      <c r="SCE117" s="869"/>
      <c r="SCF117" s="869"/>
      <c r="SCG117" s="869"/>
      <c r="SCH117" s="869"/>
      <c r="SCI117" s="869"/>
      <c r="SCJ117" s="869"/>
      <c r="SCK117" s="869"/>
      <c r="SCL117" s="869"/>
      <c r="SCM117" s="869"/>
      <c r="SCN117" s="869"/>
      <c r="SCO117" s="869"/>
      <c r="SCP117" s="869"/>
      <c r="SCQ117" s="869"/>
      <c r="SCR117" s="869"/>
      <c r="SCS117" s="869"/>
      <c r="SCT117" s="869"/>
      <c r="SCU117" s="869"/>
      <c r="SCV117" s="869"/>
      <c r="SCW117" s="869"/>
      <c r="SCX117" s="869"/>
      <c r="SCY117" s="869"/>
      <c r="SCZ117" s="869"/>
      <c r="SDA117" s="869"/>
      <c r="SDB117" s="869"/>
      <c r="SDC117" s="869"/>
      <c r="SDD117" s="869"/>
      <c r="SDE117" s="869"/>
      <c r="SDF117" s="869"/>
      <c r="SDG117" s="869"/>
      <c r="SDH117" s="869"/>
      <c r="SDI117" s="869"/>
      <c r="SDJ117" s="869"/>
      <c r="SDK117" s="869"/>
      <c r="SDL117" s="869"/>
      <c r="SDM117" s="869"/>
      <c r="SDN117" s="869"/>
      <c r="SDO117" s="869"/>
      <c r="SDP117" s="869"/>
      <c r="SDQ117" s="869"/>
      <c r="SDR117" s="869"/>
      <c r="SDS117" s="869"/>
      <c r="SDT117" s="869"/>
      <c r="SDU117" s="869"/>
      <c r="SDV117" s="869"/>
      <c r="SDW117" s="869"/>
      <c r="SDX117" s="869"/>
      <c r="SDY117" s="869"/>
      <c r="SDZ117" s="869"/>
      <c r="SEA117" s="869"/>
      <c r="SEB117" s="869"/>
      <c r="SEC117" s="869"/>
      <c r="SED117" s="869"/>
      <c r="SEE117" s="869"/>
      <c r="SEF117" s="869"/>
      <c r="SEG117" s="869"/>
      <c r="SEH117" s="869"/>
      <c r="SEI117" s="869"/>
      <c r="SEJ117" s="869"/>
      <c r="SEK117" s="869"/>
      <c r="SEL117" s="869"/>
      <c r="SEM117" s="869"/>
      <c r="SEN117" s="869"/>
      <c r="SEO117" s="869"/>
      <c r="SEP117" s="869"/>
      <c r="SEQ117" s="869"/>
      <c r="SER117" s="869"/>
      <c r="SES117" s="869"/>
      <c r="SET117" s="869"/>
      <c r="SEU117" s="869"/>
      <c r="SEV117" s="869"/>
      <c r="SEW117" s="869"/>
      <c r="SEX117" s="869"/>
      <c r="SEY117" s="869"/>
      <c r="SEZ117" s="869"/>
      <c r="SFA117" s="869"/>
      <c r="SFB117" s="869"/>
      <c r="SFC117" s="869"/>
      <c r="SFD117" s="869"/>
      <c r="SFE117" s="869"/>
      <c r="SFF117" s="869"/>
      <c r="SFG117" s="869"/>
      <c r="SFH117" s="869"/>
      <c r="SFI117" s="869"/>
      <c r="SFJ117" s="869"/>
      <c r="SFK117" s="869"/>
      <c r="SFL117" s="869"/>
      <c r="SFM117" s="869"/>
      <c r="SFN117" s="869"/>
      <c r="SFO117" s="869"/>
      <c r="SFP117" s="869"/>
      <c r="SFQ117" s="869"/>
      <c r="SFR117" s="869"/>
      <c r="SFS117" s="869"/>
      <c r="SFT117" s="869"/>
      <c r="SFU117" s="869"/>
      <c r="SFV117" s="869"/>
      <c r="SFW117" s="869"/>
      <c r="SFX117" s="869"/>
      <c r="SFY117" s="869"/>
      <c r="SFZ117" s="869"/>
      <c r="SGA117" s="869"/>
      <c r="SGB117" s="869"/>
      <c r="SGC117" s="869"/>
      <c r="SGD117" s="869"/>
      <c r="SGE117" s="869"/>
      <c r="SGF117" s="869"/>
      <c r="SGG117" s="869"/>
      <c r="SGH117" s="869"/>
      <c r="SGI117" s="869"/>
      <c r="SGJ117" s="869"/>
      <c r="SGK117" s="869"/>
      <c r="SGL117" s="869"/>
      <c r="SGM117" s="869"/>
      <c r="SGN117" s="869"/>
      <c r="SGO117" s="869"/>
      <c r="SGP117" s="869"/>
      <c r="SGQ117" s="869"/>
      <c r="SGR117" s="869"/>
      <c r="SGS117" s="869"/>
      <c r="SGT117" s="869"/>
      <c r="SGU117" s="869"/>
      <c r="SGV117" s="869"/>
      <c r="SGW117" s="869"/>
      <c r="SGX117" s="869"/>
      <c r="SGY117" s="869"/>
      <c r="SGZ117" s="869"/>
      <c r="SHA117" s="869"/>
      <c r="SHB117" s="869"/>
      <c r="SHC117" s="869"/>
      <c r="SHD117" s="869"/>
      <c r="SHE117" s="869"/>
      <c r="SHF117" s="869"/>
      <c r="SHG117" s="869"/>
      <c r="SHH117" s="869"/>
      <c r="SHI117" s="869"/>
      <c r="SHJ117" s="869"/>
      <c r="SHK117" s="869"/>
      <c r="SHL117" s="869"/>
      <c r="SHM117" s="869"/>
      <c r="SHN117" s="869"/>
      <c r="SHO117" s="869"/>
      <c r="SHP117" s="869"/>
      <c r="SHQ117" s="869"/>
      <c r="SHR117" s="869"/>
      <c r="SHS117" s="869"/>
      <c r="SHT117" s="869"/>
      <c r="SHU117" s="869"/>
      <c r="SHV117" s="869"/>
      <c r="SHW117" s="869"/>
      <c r="SHX117" s="869"/>
      <c r="SHY117" s="869"/>
      <c r="SHZ117" s="869"/>
      <c r="SIA117" s="869"/>
      <c r="SIB117" s="869"/>
      <c r="SIC117" s="869"/>
      <c r="SID117" s="869"/>
      <c r="SIE117" s="869"/>
      <c r="SIF117" s="869"/>
      <c r="SIG117" s="869"/>
      <c r="SIH117" s="869"/>
      <c r="SII117" s="869"/>
      <c r="SIJ117" s="869"/>
      <c r="SIK117" s="869"/>
      <c r="SIL117" s="869"/>
      <c r="SIM117" s="869"/>
      <c r="SIN117" s="869"/>
      <c r="SIO117" s="869"/>
      <c r="SIP117" s="869"/>
      <c r="SIQ117" s="869"/>
      <c r="SIR117" s="869"/>
      <c r="SIS117" s="869"/>
      <c r="SIT117" s="869"/>
      <c r="SIU117" s="869"/>
      <c r="SIV117" s="869"/>
      <c r="SIW117" s="869"/>
      <c r="SIX117" s="869"/>
      <c r="SIY117" s="869"/>
      <c r="SIZ117" s="869"/>
      <c r="SJA117" s="869"/>
      <c r="SJB117" s="869"/>
      <c r="SJC117" s="869"/>
      <c r="SJD117" s="869"/>
      <c r="SJE117" s="869"/>
      <c r="SJF117" s="869"/>
      <c r="SJG117" s="869"/>
      <c r="SJH117" s="869"/>
      <c r="SJI117" s="869"/>
      <c r="SJJ117" s="869"/>
      <c r="SJK117" s="869"/>
      <c r="SJL117" s="869"/>
      <c r="SJM117" s="869"/>
      <c r="SJN117" s="869"/>
      <c r="SJO117" s="869"/>
      <c r="SJP117" s="869"/>
      <c r="SJQ117" s="869"/>
      <c r="SJR117" s="869"/>
      <c r="SJS117" s="869"/>
      <c r="SJT117" s="869"/>
      <c r="SJU117" s="869"/>
      <c r="SJV117" s="869"/>
      <c r="SJW117" s="869"/>
      <c r="SJX117" s="869"/>
      <c r="SJY117" s="869"/>
      <c r="SJZ117" s="869"/>
      <c r="SKA117" s="869"/>
      <c r="SKB117" s="869"/>
      <c r="SKC117" s="869"/>
      <c r="SKD117" s="869"/>
      <c r="SKE117" s="869"/>
      <c r="SKF117" s="869"/>
      <c r="SKG117" s="869"/>
      <c r="SKH117" s="869"/>
      <c r="SKI117" s="869"/>
      <c r="SKJ117" s="869"/>
      <c r="SKK117" s="869"/>
      <c r="SKL117" s="869"/>
      <c r="SKM117" s="869"/>
      <c r="SKN117" s="869"/>
      <c r="SKO117" s="869"/>
      <c r="SKP117" s="869"/>
      <c r="SKQ117" s="869"/>
      <c r="SKR117" s="869"/>
      <c r="SKS117" s="869"/>
      <c r="SKT117" s="869"/>
      <c r="SKU117" s="869"/>
      <c r="SKV117" s="869"/>
      <c r="SKW117" s="869"/>
      <c r="SKX117" s="869"/>
      <c r="SKY117" s="869"/>
      <c r="SKZ117" s="869"/>
      <c r="SLA117" s="869"/>
      <c r="SLB117" s="869"/>
      <c r="SLC117" s="869"/>
      <c r="SLD117" s="869"/>
      <c r="SLE117" s="869"/>
      <c r="SLF117" s="869"/>
      <c r="SLG117" s="869"/>
      <c r="SLH117" s="869"/>
      <c r="SLI117" s="869"/>
      <c r="SLJ117" s="869"/>
      <c r="SLK117" s="869"/>
      <c r="SLL117" s="869"/>
      <c r="SLM117" s="869"/>
      <c r="SLN117" s="869"/>
      <c r="SLO117" s="869"/>
      <c r="SLP117" s="869"/>
      <c r="SLQ117" s="869"/>
      <c r="SLR117" s="869"/>
      <c r="SLS117" s="869"/>
      <c r="SLT117" s="869"/>
      <c r="SLU117" s="869"/>
      <c r="SLV117" s="869"/>
      <c r="SLW117" s="869"/>
      <c r="SLX117" s="869"/>
      <c r="SLY117" s="869"/>
      <c r="SLZ117" s="869"/>
      <c r="SMA117" s="869"/>
      <c r="SMB117" s="869"/>
      <c r="SMC117" s="869"/>
      <c r="SMD117" s="869"/>
      <c r="SME117" s="869"/>
      <c r="SMF117" s="869"/>
      <c r="SMG117" s="869"/>
      <c r="SMH117" s="869"/>
      <c r="SMI117" s="869"/>
      <c r="SMJ117" s="869"/>
      <c r="SMK117" s="869"/>
      <c r="SML117" s="869"/>
      <c r="SMM117" s="869"/>
      <c r="SMN117" s="869"/>
      <c r="SMO117" s="869"/>
      <c r="SMP117" s="869"/>
      <c r="SMQ117" s="869"/>
      <c r="SMR117" s="869"/>
      <c r="SMS117" s="869"/>
      <c r="SMT117" s="869"/>
      <c r="SMU117" s="869"/>
      <c r="SMV117" s="869"/>
      <c r="SMW117" s="869"/>
      <c r="SMX117" s="869"/>
      <c r="SMY117" s="869"/>
      <c r="SMZ117" s="869"/>
      <c r="SNA117" s="869"/>
      <c r="SNB117" s="869"/>
      <c r="SNC117" s="869"/>
      <c r="SND117" s="869"/>
      <c r="SNE117" s="869"/>
      <c r="SNF117" s="869"/>
      <c r="SNG117" s="869"/>
      <c r="SNH117" s="869"/>
      <c r="SNI117" s="869"/>
      <c r="SNJ117" s="869"/>
      <c r="SNK117" s="869"/>
      <c r="SNL117" s="869"/>
      <c r="SNM117" s="869"/>
      <c r="SNN117" s="869"/>
      <c r="SNO117" s="869"/>
      <c r="SNP117" s="869"/>
      <c r="SNQ117" s="869"/>
      <c r="SNR117" s="869"/>
      <c r="SNS117" s="869"/>
      <c r="SNT117" s="869"/>
      <c r="SNU117" s="869"/>
      <c r="SNV117" s="869"/>
      <c r="SNW117" s="869"/>
      <c r="SNX117" s="869"/>
      <c r="SNY117" s="869"/>
      <c r="SNZ117" s="869"/>
      <c r="SOA117" s="869"/>
      <c r="SOB117" s="869"/>
      <c r="SOC117" s="869"/>
      <c r="SOD117" s="869"/>
      <c r="SOE117" s="869"/>
      <c r="SOF117" s="869"/>
      <c r="SOG117" s="869"/>
      <c r="SOH117" s="869"/>
      <c r="SOI117" s="869"/>
      <c r="SOJ117" s="869"/>
      <c r="SOK117" s="869"/>
      <c r="SOL117" s="869"/>
      <c r="SOM117" s="869"/>
      <c r="SON117" s="869"/>
      <c r="SOO117" s="869"/>
      <c r="SOP117" s="869"/>
      <c r="SOQ117" s="869"/>
      <c r="SOR117" s="869"/>
      <c r="SOS117" s="869"/>
      <c r="SOT117" s="869"/>
      <c r="SOU117" s="869"/>
      <c r="SOV117" s="869"/>
      <c r="SOW117" s="869"/>
      <c r="SOX117" s="869"/>
      <c r="SOY117" s="869"/>
      <c r="SOZ117" s="869"/>
      <c r="SPA117" s="869"/>
      <c r="SPB117" s="869"/>
      <c r="SPC117" s="869"/>
      <c r="SPD117" s="869"/>
      <c r="SPE117" s="869"/>
      <c r="SPF117" s="869"/>
      <c r="SPG117" s="869"/>
      <c r="SPH117" s="869"/>
      <c r="SPI117" s="869"/>
      <c r="SPJ117" s="869"/>
      <c r="SPK117" s="869"/>
      <c r="SPL117" s="869"/>
      <c r="SPM117" s="869"/>
      <c r="SPN117" s="869"/>
      <c r="SPO117" s="869"/>
      <c r="SPP117" s="869"/>
      <c r="SPQ117" s="869"/>
      <c r="SPR117" s="869"/>
      <c r="SPS117" s="869"/>
      <c r="SPT117" s="869"/>
      <c r="SPU117" s="869"/>
      <c r="SPV117" s="869"/>
      <c r="SPW117" s="869"/>
      <c r="SPX117" s="869"/>
      <c r="SPY117" s="869"/>
      <c r="SPZ117" s="869"/>
      <c r="SQA117" s="869"/>
      <c r="SQB117" s="869"/>
      <c r="SQC117" s="869"/>
      <c r="SQD117" s="869"/>
      <c r="SQE117" s="869"/>
      <c r="SQF117" s="869"/>
      <c r="SQG117" s="869"/>
      <c r="SQH117" s="869"/>
      <c r="SQI117" s="869"/>
      <c r="SQJ117" s="869"/>
      <c r="SQK117" s="869"/>
      <c r="SQL117" s="869"/>
      <c r="SQM117" s="869"/>
      <c r="SQN117" s="869"/>
      <c r="SQO117" s="869"/>
      <c r="SQP117" s="869"/>
      <c r="SQQ117" s="869"/>
      <c r="SQR117" s="869"/>
      <c r="SQS117" s="869"/>
      <c r="SQT117" s="869"/>
      <c r="SQU117" s="869"/>
      <c r="SQV117" s="869"/>
      <c r="SQW117" s="869"/>
      <c r="SQX117" s="869"/>
      <c r="SQY117" s="869"/>
      <c r="SQZ117" s="869"/>
      <c r="SRA117" s="869"/>
      <c r="SRB117" s="869"/>
      <c r="SRC117" s="869"/>
      <c r="SRD117" s="869"/>
      <c r="SRE117" s="869"/>
      <c r="SRF117" s="869"/>
      <c r="SRG117" s="869"/>
      <c r="SRH117" s="869"/>
      <c r="SRI117" s="869"/>
      <c r="SRJ117" s="869"/>
      <c r="SRK117" s="869"/>
      <c r="SRL117" s="869"/>
      <c r="SRM117" s="869"/>
      <c r="SRN117" s="869"/>
      <c r="SRO117" s="869"/>
      <c r="SRP117" s="869"/>
      <c r="SRQ117" s="869"/>
      <c r="SRR117" s="869"/>
      <c r="SRS117" s="869"/>
      <c r="SRT117" s="869"/>
      <c r="SRU117" s="869"/>
      <c r="SRV117" s="869"/>
      <c r="SRW117" s="869"/>
      <c r="SRX117" s="869"/>
      <c r="SRY117" s="869"/>
      <c r="SRZ117" s="869"/>
      <c r="SSA117" s="869"/>
      <c r="SSB117" s="869"/>
      <c r="SSC117" s="869"/>
      <c r="SSD117" s="869"/>
      <c r="SSE117" s="869"/>
      <c r="SSF117" s="869"/>
      <c r="SSG117" s="869"/>
      <c r="SSH117" s="869"/>
      <c r="SSI117" s="869"/>
      <c r="SSJ117" s="869"/>
      <c r="SSK117" s="869"/>
      <c r="SSL117" s="869"/>
      <c r="SSM117" s="869"/>
      <c r="SSN117" s="869"/>
      <c r="SSO117" s="869"/>
      <c r="SSP117" s="869"/>
      <c r="SSQ117" s="869"/>
      <c r="SSR117" s="869"/>
      <c r="SSS117" s="869"/>
      <c r="SST117" s="869"/>
      <c r="SSU117" s="869"/>
      <c r="SSV117" s="869"/>
      <c r="SSW117" s="869"/>
      <c r="SSX117" s="869"/>
      <c r="SSY117" s="869"/>
      <c r="SSZ117" s="869"/>
      <c r="STA117" s="869"/>
      <c r="STB117" s="869"/>
      <c r="STC117" s="869"/>
      <c r="STD117" s="869"/>
      <c r="STE117" s="869"/>
      <c r="STF117" s="869"/>
      <c r="STG117" s="869"/>
      <c r="STH117" s="869"/>
      <c r="STI117" s="869"/>
      <c r="STJ117" s="869"/>
      <c r="STK117" s="869"/>
      <c r="STL117" s="869"/>
      <c r="STM117" s="869"/>
      <c r="STN117" s="869"/>
      <c r="STO117" s="869"/>
      <c r="STP117" s="869"/>
      <c r="STQ117" s="869"/>
      <c r="STR117" s="869"/>
      <c r="STS117" s="869"/>
      <c r="STT117" s="869"/>
      <c r="STU117" s="869"/>
      <c r="STV117" s="869"/>
      <c r="STW117" s="869"/>
      <c r="STX117" s="869"/>
      <c r="STY117" s="869"/>
      <c r="STZ117" s="869"/>
      <c r="SUA117" s="869"/>
      <c r="SUB117" s="869"/>
      <c r="SUC117" s="869"/>
      <c r="SUD117" s="869"/>
      <c r="SUE117" s="869"/>
      <c r="SUF117" s="869"/>
      <c r="SUG117" s="869"/>
      <c r="SUH117" s="869"/>
      <c r="SUI117" s="869"/>
      <c r="SUJ117" s="869"/>
      <c r="SUK117" s="869"/>
      <c r="SUL117" s="869"/>
      <c r="SUM117" s="869"/>
      <c r="SUN117" s="869"/>
      <c r="SUO117" s="869"/>
      <c r="SUP117" s="869"/>
      <c r="SUQ117" s="869"/>
      <c r="SUR117" s="869"/>
      <c r="SUS117" s="869"/>
      <c r="SUT117" s="869"/>
      <c r="SUU117" s="869"/>
      <c r="SUV117" s="869"/>
      <c r="SUW117" s="869"/>
      <c r="SUX117" s="869"/>
      <c r="SUY117" s="869"/>
      <c r="SUZ117" s="869"/>
      <c r="SVA117" s="869"/>
      <c r="SVB117" s="869"/>
      <c r="SVC117" s="869"/>
      <c r="SVD117" s="869"/>
      <c r="SVE117" s="869"/>
      <c r="SVF117" s="869"/>
      <c r="SVG117" s="869"/>
      <c r="SVH117" s="869"/>
      <c r="SVI117" s="869"/>
      <c r="SVJ117" s="869"/>
      <c r="SVK117" s="869"/>
      <c r="SVL117" s="869"/>
      <c r="SVM117" s="869"/>
      <c r="SVN117" s="869"/>
      <c r="SVO117" s="869"/>
      <c r="SVP117" s="869"/>
      <c r="SVQ117" s="869"/>
      <c r="SVR117" s="869"/>
      <c r="SVS117" s="869"/>
      <c r="SVT117" s="869"/>
      <c r="SVU117" s="869"/>
      <c r="SVV117" s="869"/>
      <c r="SVW117" s="869"/>
      <c r="SVX117" s="869"/>
      <c r="SVY117" s="869"/>
      <c r="SVZ117" s="869"/>
      <c r="SWA117" s="869"/>
      <c r="SWB117" s="869"/>
      <c r="SWC117" s="869"/>
      <c r="SWD117" s="869"/>
      <c r="SWE117" s="869"/>
      <c r="SWF117" s="869"/>
      <c r="SWG117" s="869"/>
      <c r="SWH117" s="869"/>
      <c r="SWI117" s="869"/>
      <c r="SWJ117" s="869"/>
      <c r="SWK117" s="869"/>
      <c r="SWL117" s="869"/>
      <c r="SWM117" s="869"/>
      <c r="SWN117" s="869"/>
      <c r="SWO117" s="869"/>
      <c r="SWP117" s="869"/>
      <c r="SWQ117" s="869"/>
      <c r="SWR117" s="869"/>
      <c r="SWS117" s="869"/>
      <c r="SWT117" s="869"/>
      <c r="SWU117" s="869"/>
      <c r="SWV117" s="869"/>
      <c r="SWW117" s="869"/>
      <c r="SWX117" s="869"/>
      <c r="SWY117" s="869"/>
      <c r="SWZ117" s="869"/>
      <c r="SXA117" s="869"/>
      <c r="SXB117" s="869"/>
      <c r="SXC117" s="869"/>
      <c r="SXD117" s="869"/>
      <c r="SXE117" s="869"/>
      <c r="SXF117" s="869"/>
      <c r="SXG117" s="869"/>
      <c r="SXH117" s="869"/>
      <c r="SXI117" s="869"/>
      <c r="SXJ117" s="869"/>
      <c r="SXK117" s="869"/>
      <c r="SXL117" s="869"/>
      <c r="SXM117" s="869"/>
      <c r="SXN117" s="869"/>
      <c r="SXO117" s="869"/>
      <c r="SXP117" s="869"/>
      <c r="SXQ117" s="869"/>
      <c r="SXR117" s="869"/>
      <c r="SXS117" s="869"/>
      <c r="SXT117" s="869"/>
      <c r="SXU117" s="869"/>
      <c r="SXV117" s="869"/>
      <c r="SXW117" s="869"/>
      <c r="SXX117" s="869"/>
      <c r="SXY117" s="869"/>
      <c r="SXZ117" s="869"/>
      <c r="SYA117" s="869"/>
      <c r="SYB117" s="869"/>
      <c r="SYC117" s="869"/>
      <c r="SYD117" s="869"/>
      <c r="SYE117" s="869"/>
      <c r="SYF117" s="869"/>
      <c r="SYG117" s="869"/>
      <c r="SYH117" s="869"/>
      <c r="SYI117" s="869"/>
      <c r="SYJ117" s="869"/>
      <c r="SYK117" s="869"/>
      <c r="SYL117" s="869"/>
      <c r="SYM117" s="869"/>
      <c r="SYN117" s="869"/>
      <c r="SYO117" s="869"/>
      <c r="SYP117" s="869"/>
      <c r="SYQ117" s="869"/>
      <c r="SYR117" s="869"/>
      <c r="SYS117" s="869"/>
      <c r="SYT117" s="869"/>
      <c r="SYU117" s="869"/>
      <c r="SYV117" s="869"/>
      <c r="SYW117" s="869"/>
      <c r="SYX117" s="869"/>
      <c r="SYY117" s="869"/>
      <c r="SYZ117" s="869"/>
      <c r="SZA117" s="869"/>
      <c r="SZB117" s="869"/>
      <c r="SZC117" s="869"/>
      <c r="SZD117" s="869"/>
      <c r="SZE117" s="869"/>
      <c r="SZF117" s="869"/>
      <c r="SZG117" s="869"/>
      <c r="SZH117" s="869"/>
      <c r="SZI117" s="869"/>
      <c r="SZJ117" s="869"/>
      <c r="SZK117" s="869"/>
      <c r="SZL117" s="869"/>
      <c r="SZM117" s="869"/>
      <c r="SZN117" s="869"/>
      <c r="SZO117" s="869"/>
      <c r="SZP117" s="869"/>
      <c r="SZQ117" s="869"/>
      <c r="SZR117" s="869"/>
      <c r="SZS117" s="869"/>
      <c r="SZT117" s="869"/>
      <c r="SZU117" s="869"/>
      <c r="SZV117" s="869"/>
      <c r="SZW117" s="869"/>
      <c r="SZX117" s="869"/>
      <c r="SZY117" s="869"/>
      <c r="SZZ117" s="869"/>
      <c r="TAA117" s="869"/>
      <c r="TAB117" s="869"/>
      <c r="TAC117" s="869"/>
      <c r="TAD117" s="869"/>
      <c r="TAE117" s="869"/>
      <c r="TAF117" s="869"/>
      <c r="TAG117" s="869"/>
      <c r="TAH117" s="869"/>
      <c r="TAI117" s="869"/>
      <c r="TAJ117" s="869"/>
      <c r="TAK117" s="869"/>
      <c r="TAL117" s="869"/>
      <c r="TAM117" s="869"/>
      <c r="TAN117" s="869"/>
      <c r="TAO117" s="869"/>
      <c r="TAP117" s="869"/>
      <c r="TAQ117" s="869"/>
      <c r="TAR117" s="869"/>
      <c r="TAS117" s="869"/>
      <c r="TAT117" s="869"/>
      <c r="TAU117" s="869"/>
      <c r="TAV117" s="869"/>
      <c r="TAW117" s="869"/>
      <c r="TAX117" s="869"/>
      <c r="TAY117" s="869"/>
      <c r="TAZ117" s="869"/>
      <c r="TBA117" s="869"/>
      <c r="TBB117" s="869"/>
      <c r="TBC117" s="869"/>
      <c r="TBD117" s="869"/>
      <c r="TBE117" s="869"/>
      <c r="TBF117" s="869"/>
      <c r="TBG117" s="869"/>
      <c r="TBH117" s="869"/>
      <c r="TBI117" s="869"/>
      <c r="TBJ117" s="869"/>
      <c r="TBK117" s="869"/>
      <c r="TBL117" s="869"/>
      <c r="TBM117" s="869"/>
      <c r="TBN117" s="869"/>
      <c r="TBO117" s="869"/>
      <c r="TBP117" s="869"/>
      <c r="TBQ117" s="869"/>
      <c r="TBR117" s="869"/>
      <c r="TBS117" s="869"/>
      <c r="TBT117" s="869"/>
      <c r="TBU117" s="869"/>
      <c r="TBV117" s="869"/>
      <c r="TBW117" s="869"/>
      <c r="TBX117" s="869"/>
      <c r="TBY117" s="869"/>
      <c r="TBZ117" s="869"/>
      <c r="TCA117" s="869"/>
      <c r="TCB117" s="869"/>
      <c r="TCC117" s="869"/>
      <c r="TCD117" s="869"/>
      <c r="TCE117" s="869"/>
      <c r="TCF117" s="869"/>
      <c r="TCG117" s="869"/>
      <c r="TCH117" s="869"/>
      <c r="TCI117" s="869"/>
      <c r="TCJ117" s="869"/>
      <c r="TCK117" s="869"/>
      <c r="TCL117" s="869"/>
      <c r="TCM117" s="869"/>
      <c r="TCN117" s="869"/>
      <c r="TCO117" s="869"/>
      <c r="TCP117" s="869"/>
      <c r="TCQ117" s="869"/>
      <c r="TCR117" s="869"/>
      <c r="TCS117" s="869"/>
      <c r="TCT117" s="869"/>
      <c r="TCU117" s="869"/>
      <c r="TCV117" s="869"/>
      <c r="TCW117" s="869"/>
      <c r="TCX117" s="869"/>
      <c r="TCY117" s="869"/>
      <c r="TCZ117" s="869"/>
      <c r="TDA117" s="869"/>
      <c r="TDB117" s="869"/>
      <c r="TDC117" s="869"/>
      <c r="TDD117" s="869"/>
      <c r="TDE117" s="869"/>
      <c r="TDF117" s="869"/>
      <c r="TDG117" s="869"/>
      <c r="TDH117" s="869"/>
      <c r="TDI117" s="869"/>
      <c r="TDJ117" s="869"/>
      <c r="TDK117" s="869"/>
      <c r="TDL117" s="869"/>
      <c r="TDM117" s="869"/>
      <c r="TDN117" s="869"/>
      <c r="TDO117" s="869"/>
      <c r="TDP117" s="869"/>
      <c r="TDQ117" s="869"/>
      <c r="TDR117" s="869"/>
      <c r="TDS117" s="869"/>
      <c r="TDT117" s="869"/>
      <c r="TDU117" s="869"/>
      <c r="TDV117" s="869"/>
      <c r="TDW117" s="869"/>
      <c r="TDX117" s="869"/>
      <c r="TDY117" s="869"/>
      <c r="TDZ117" s="869"/>
      <c r="TEA117" s="869"/>
      <c r="TEB117" s="869"/>
      <c r="TEC117" s="869"/>
      <c r="TED117" s="869"/>
      <c r="TEE117" s="869"/>
      <c r="TEF117" s="869"/>
      <c r="TEG117" s="869"/>
      <c r="TEH117" s="869"/>
      <c r="TEI117" s="869"/>
      <c r="TEJ117" s="869"/>
      <c r="TEK117" s="869"/>
      <c r="TEL117" s="869"/>
      <c r="TEM117" s="869"/>
      <c r="TEN117" s="869"/>
      <c r="TEO117" s="869"/>
      <c r="TEP117" s="869"/>
      <c r="TEQ117" s="869"/>
      <c r="TER117" s="869"/>
      <c r="TES117" s="869"/>
      <c r="TET117" s="869"/>
      <c r="TEU117" s="869"/>
      <c r="TEV117" s="869"/>
      <c r="TEW117" s="869"/>
      <c r="TEX117" s="869"/>
      <c r="TEY117" s="869"/>
      <c r="TEZ117" s="869"/>
      <c r="TFA117" s="869"/>
      <c r="TFB117" s="869"/>
      <c r="TFC117" s="869"/>
      <c r="TFD117" s="869"/>
      <c r="TFE117" s="869"/>
      <c r="TFF117" s="869"/>
      <c r="TFG117" s="869"/>
      <c r="TFH117" s="869"/>
      <c r="TFI117" s="869"/>
      <c r="TFJ117" s="869"/>
      <c r="TFK117" s="869"/>
      <c r="TFL117" s="869"/>
      <c r="TFM117" s="869"/>
      <c r="TFN117" s="869"/>
      <c r="TFO117" s="869"/>
      <c r="TFP117" s="869"/>
      <c r="TFQ117" s="869"/>
      <c r="TFR117" s="869"/>
      <c r="TFS117" s="869"/>
      <c r="TFT117" s="869"/>
      <c r="TFU117" s="869"/>
      <c r="TFV117" s="869"/>
      <c r="TFW117" s="869"/>
      <c r="TFX117" s="869"/>
      <c r="TFY117" s="869"/>
      <c r="TFZ117" s="869"/>
      <c r="TGA117" s="869"/>
      <c r="TGB117" s="869"/>
      <c r="TGC117" s="869"/>
      <c r="TGD117" s="869"/>
      <c r="TGE117" s="869"/>
      <c r="TGF117" s="869"/>
      <c r="TGG117" s="869"/>
      <c r="TGH117" s="869"/>
      <c r="TGI117" s="869"/>
      <c r="TGJ117" s="869"/>
      <c r="TGK117" s="869"/>
      <c r="TGL117" s="869"/>
      <c r="TGM117" s="869"/>
      <c r="TGN117" s="869"/>
      <c r="TGO117" s="869"/>
      <c r="TGP117" s="869"/>
      <c r="TGQ117" s="869"/>
      <c r="TGR117" s="869"/>
      <c r="TGS117" s="869"/>
      <c r="TGT117" s="869"/>
      <c r="TGU117" s="869"/>
      <c r="TGV117" s="869"/>
      <c r="TGW117" s="869"/>
      <c r="TGX117" s="869"/>
      <c r="TGY117" s="869"/>
      <c r="TGZ117" s="869"/>
      <c r="THA117" s="869"/>
      <c r="THB117" s="869"/>
      <c r="THC117" s="869"/>
      <c r="THD117" s="869"/>
      <c r="THE117" s="869"/>
      <c r="THF117" s="869"/>
      <c r="THG117" s="869"/>
      <c r="THH117" s="869"/>
      <c r="THI117" s="869"/>
      <c r="THJ117" s="869"/>
      <c r="THK117" s="869"/>
      <c r="THL117" s="869"/>
      <c r="THM117" s="869"/>
      <c r="THN117" s="869"/>
      <c r="THO117" s="869"/>
      <c r="THP117" s="869"/>
      <c r="THQ117" s="869"/>
      <c r="THR117" s="869"/>
      <c r="THS117" s="869"/>
      <c r="THT117" s="869"/>
      <c r="THU117" s="869"/>
      <c r="THV117" s="869"/>
      <c r="THW117" s="869"/>
      <c r="THX117" s="869"/>
      <c r="THY117" s="869"/>
      <c r="THZ117" s="869"/>
      <c r="TIA117" s="869"/>
      <c r="TIB117" s="869"/>
      <c r="TIC117" s="869"/>
      <c r="TID117" s="869"/>
      <c r="TIE117" s="869"/>
      <c r="TIF117" s="869"/>
      <c r="TIG117" s="869"/>
      <c r="TIH117" s="869"/>
      <c r="TII117" s="869"/>
      <c r="TIJ117" s="869"/>
      <c r="TIK117" s="869"/>
      <c r="TIL117" s="869"/>
      <c r="TIM117" s="869"/>
      <c r="TIN117" s="869"/>
      <c r="TIO117" s="869"/>
      <c r="TIP117" s="869"/>
      <c r="TIQ117" s="869"/>
      <c r="TIR117" s="869"/>
      <c r="TIS117" s="869"/>
      <c r="TIT117" s="869"/>
      <c r="TIU117" s="869"/>
      <c r="TIV117" s="869"/>
      <c r="TIW117" s="869"/>
      <c r="TIX117" s="869"/>
      <c r="TIY117" s="869"/>
      <c r="TIZ117" s="869"/>
      <c r="TJA117" s="869"/>
      <c r="TJB117" s="869"/>
      <c r="TJC117" s="869"/>
      <c r="TJD117" s="869"/>
      <c r="TJE117" s="869"/>
      <c r="TJF117" s="869"/>
      <c r="TJG117" s="869"/>
      <c r="TJH117" s="869"/>
      <c r="TJI117" s="869"/>
      <c r="TJJ117" s="869"/>
      <c r="TJK117" s="869"/>
      <c r="TJL117" s="869"/>
      <c r="TJM117" s="869"/>
      <c r="TJN117" s="869"/>
      <c r="TJO117" s="869"/>
      <c r="TJP117" s="869"/>
      <c r="TJQ117" s="869"/>
      <c r="TJR117" s="869"/>
      <c r="TJS117" s="869"/>
      <c r="TJT117" s="869"/>
      <c r="TJU117" s="869"/>
      <c r="TJV117" s="869"/>
      <c r="TJW117" s="869"/>
      <c r="TJX117" s="869"/>
      <c r="TJY117" s="869"/>
      <c r="TJZ117" s="869"/>
      <c r="TKA117" s="869"/>
      <c r="TKB117" s="869"/>
      <c r="TKC117" s="869"/>
      <c r="TKD117" s="869"/>
      <c r="TKE117" s="869"/>
      <c r="TKF117" s="869"/>
      <c r="TKG117" s="869"/>
      <c r="TKH117" s="869"/>
      <c r="TKI117" s="869"/>
      <c r="TKJ117" s="869"/>
      <c r="TKK117" s="869"/>
      <c r="TKL117" s="869"/>
      <c r="TKM117" s="869"/>
      <c r="TKN117" s="869"/>
      <c r="TKO117" s="869"/>
      <c r="TKP117" s="869"/>
      <c r="TKQ117" s="869"/>
      <c r="TKR117" s="869"/>
      <c r="TKS117" s="869"/>
      <c r="TKT117" s="869"/>
      <c r="TKU117" s="869"/>
      <c r="TKV117" s="869"/>
      <c r="TKW117" s="869"/>
      <c r="TKX117" s="869"/>
      <c r="TKY117" s="869"/>
      <c r="TKZ117" s="869"/>
      <c r="TLA117" s="869"/>
      <c r="TLB117" s="869"/>
      <c r="TLC117" s="869"/>
      <c r="TLD117" s="869"/>
      <c r="TLE117" s="869"/>
      <c r="TLF117" s="869"/>
      <c r="TLG117" s="869"/>
      <c r="TLH117" s="869"/>
      <c r="TLI117" s="869"/>
      <c r="TLJ117" s="869"/>
      <c r="TLK117" s="869"/>
      <c r="TLL117" s="869"/>
      <c r="TLM117" s="869"/>
      <c r="TLN117" s="869"/>
      <c r="TLO117" s="869"/>
      <c r="TLP117" s="869"/>
      <c r="TLQ117" s="869"/>
      <c r="TLR117" s="869"/>
      <c r="TLS117" s="869"/>
      <c r="TLT117" s="869"/>
      <c r="TLU117" s="869"/>
      <c r="TLV117" s="869"/>
      <c r="TLW117" s="869"/>
      <c r="TLX117" s="869"/>
      <c r="TLY117" s="869"/>
      <c r="TLZ117" s="869"/>
      <c r="TMA117" s="869"/>
      <c r="TMB117" s="869"/>
      <c r="TMC117" s="869"/>
      <c r="TMD117" s="869"/>
      <c r="TME117" s="869"/>
      <c r="TMF117" s="869"/>
      <c r="TMG117" s="869"/>
      <c r="TMH117" s="869"/>
      <c r="TMI117" s="869"/>
      <c r="TMJ117" s="869"/>
      <c r="TMK117" s="869"/>
      <c r="TML117" s="869"/>
      <c r="TMM117" s="869"/>
      <c r="TMN117" s="869"/>
      <c r="TMO117" s="869"/>
      <c r="TMP117" s="869"/>
      <c r="TMQ117" s="869"/>
      <c r="TMR117" s="869"/>
      <c r="TMS117" s="869"/>
      <c r="TMT117" s="869"/>
      <c r="TMU117" s="869"/>
      <c r="TMV117" s="869"/>
      <c r="TMW117" s="869"/>
      <c r="TMX117" s="869"/>
      <c r="TMY117" s="869"/>
      <c r="TMZ117" s="869"/>
      <c r="TNA117" s="869"/>
      <c r="TNB117" s="869"/>
      <c r="TNC117" s="869"/>
      <c r="TND117" s="869"/>
      <c r="TNE117" s="869"/>
      <c r="TNF117" s="869"/>
      <c r="TNG117" s="869"/>
      <c r="TNH117" s="869"/>
      <c r="TNI117" s="869"/>
      <c r="TNJ117" s="869"/>
      <c r="TNK117" s="869"/>
      <c r="TNL117" s="869"/>
      <c r="TNM117" s="869"/>
      <c r="TNN117" s="869"/>
      <c r="TNO117" s="869"/>
      <c r="TNP117" s="869"/>
      <c r="TNQ117" s="869"/>
      <c r="TNR117" s="869"/>
      <c r="TNS117" s="869"/>
      <c r="TNT117" s="869"/>
      <c r="TNU117" s="869"/>
      <c r="TNV117" s="869"/>
      <c r="TNW117" s="869"/>
      <c r="TNX117" s="869"/>
      <c r="TNY117" s="869"/>
      <c r="TNZ117" s="869"/>
      <c r="TOA117" s="869"/>
      <c r="TOB117" s="869"/>
      <c r="TOC117" s="869"/>
      <c r="TOD117" s="869"/>
      <c r="TOE117" s="869"/>
      <c r="TOF117" s="869"/>
      <c r="TOG117" s="869"/>
      <c r="TOH117" s="869"/>
      <c r="TOI117" s="869"/>
      <c r="TOJ117" s="869"/>
      <c r="TOK117" s="869"/>
      <c r="TOL117" s="869"/>
      <c r="TOM117" s="869"/>
      <c r="TON117" s="869"/>
      <c r="TOO117" s="869"/>
      <c r="TOP117" s="869"/>
      <c r="TOQ117" s="869"/>
      <c r="TOR117" s="869"/>
      <c r="TOS117" s="869"/>
      <c r="TOT117" s="869"/>
      <c r="TOU117" s="869"/>
      <c r="TOV117" s="869"/>
      <c r="TOW117" s="869"/>
      <c r="TOX117" s="869"/>
      <c r="TOY117" s="869"/>
      <c r="TOZ117" s="869"/>
      <c r="TPA117" s="869"/>
      <c r="TPB117" s="869"/>
      <c r="TPC117" s="869"/>
      <c r="TPD117" s="869"/>
      <c r="TPE117" s="869"/>
      <c r="TPF117" s="869"/>
      <c r="TPG117" s="869"/>
      <c r="TPH117" s="869"/>
      <c r="TPI117" s="869"/>
      <c r="TPJ117" s="869"/>
      <c r="TPK117" s="869"/>
      <c r="TPL117" s="869"/>
      <c r="TPM117" s="869"/>
      <c r="TPN117" s="869"/>
      <c r="TPO117" s="869"/>
      <c r="TPP117" s="869"/>
      <c r="TPQ117" s="869"/>
      <c r="TPR117" s="869"/>
      <c r="TPS117" s="869"/>
      <c r="TPT117" s="869"/>
      <c r="TPU117" s="869"/>
      <c r="TPV117" s="869"/>
      <c r="TPW117" s="869"/>
      <c r="TPX117" s="869"/>
      <c r="TPY117" s="869"/>
      <c r="TPZ117" s="869"/>
      <c r="TQA117" s="869"/>
      <c r="TQB117" s="869"/>
      <c r="TQC117" s="869"/>
      <c r="TQD117" s="869"/>
      <c r="TQE117" s="869"/>
      <c r="TQF117" s="869"/>
      <c r="TQG117" s="869"/>
      <c r="TQH117" s="869"/>
      <c r="TQI117" s="869"/>
      <c r="TQJ117" s="869"/>
      <c r="TQK117" s="869"/>
      <c r="TQL117" s="869"/>
      <c r="TQM117" s="869"/>
      <c r="TQN117" s="869"/>
      <c r="TQO117" s="869"/>
      <c r="TQP117" s="869"/>
      <c r="TQQ117" s="869"/>
      <c r="TQR117" s="869"/>
      <c r="TQS117" s="869"/>
      <c r="TQT117" s="869"/>
      <c r="TQU117" s="869"/>
      <c r="TQV117" s="869"/>
      <c r="TQW117" s="869"/>
      <c r="TQX117" s="869"/>
      <c r="TQY117" s="869"/>
      <c r="TQZ117" s="869"/>
      <c r="TRA117" s="869"/>
      <c r="TRB117" s="869"/>
      <c r="TRC117" s="869"/>
      <c r="TRD117" s="869"/>
      <c r="TRE117" s="869"/>
      <c r="TRF117" s="869"/>
      <c r="TRG117" s="869"/>
      <c r="TRH117" s="869"/>
      <c r="TRI117" s="869"/>
      <c r="TRJ117" s="869"/>
      <c r="TRK117" s="869"/>
      <c r="TRL117" s="869"/>
      <c r="TRM117" s="869"/>
      <c r="TRN117" s="869"/>
      <c r="TRO117" s="869"/>
      <c r="TRP117" s="869"/>
      <c r="TRQ117" s="869"/>
      <c r="TRR117" s="869"/>
      <c r="TRS117" s="869"/>
      <c r="TRT117" s="869"/>
      <c r="TRU117" s="869"/>
      <c r="TRV117" s="869"/>
      <c r="TRW117" s="869"/>
      <c r="TRX117" s="869"/>
      <c r="TRY117" s="869"/>
      <c r="TRZ117" s="869"/>
      <c r="TSA117" s="869"/>
      <c r="TSB117" s="869"/>
      <c r="TSC117" s="869"/>
      <c r="TSD117" s="869"/>
      <c r="TSE117" s="869"/>
      <c r="TSF117" s="869"/>
      <c r="TSG117" s="869"/>
      <c r="TSH117" s="869"/>
      <c r="TSI117" s="869"/>
      <c r="TSJ117" s="869"/>
      <c r="TSK117" s="869"/>
      <c r="TSL117" s="869"/>
      <c r="TSM117" s="869"/>
      <c r="TSN117" s="869"/>
      <c r="TSO117" s="869"/>
      <c r="TSP117" s="869"/>
      <c r="TSQ117" s="869"/>
      <c r="TSR117" s="869"/>
      <c r="TSS117" s="869"/>
      <c r="TST117" s="869"/>
      <c r="TSU117" s="869"/>
      <c r="TSV117" s="869"/>
      <c r="TSW117" s="869"/>
      <c r="TSX117" s="869"/>
      <c r="TSY117" s="869"/>
      <c r="TSZ117" s="869"/>
      <c r="TTA117" s="869"/>
      <c r="TTB117" s="869"/>
      <c r="TTC117" s="869"/>
      <c r="TTD117" s="869"/>
      <c r="TTE117" s="869"/>
      <c r="TTF117" s="869"/>
      <c r="TTG117" s="869"/>
      <c r="TTH117" s="869"/>
      <c r="TTI117" s="869"/>
      <c r="TTJ117" s="869"/>
      <c r="TTK117" s="869"/>
      <c r="TTL117" s="869"/>
      <c r="TTM117" s="869"/>
      <c r="TTN117" s="869"/>
      <c r="TTO117" s="869"/>
      <c r="TTP117" s="869"/>
      <c r="TTQ117" s="869"/>
      <c r="TTR117" s="869"/>
      <c r="TTS117" s="869"/>
      <c r="TTT117" s="869"/>
      <c r="TTU117" s="869"/>
      <c r="TTV117" s="869"/>
      <c r="TTW117" s="869"/>
      <c r="TTX117" s="869"/>
      <c r="TTY117" s="869"/>
      <c r="TTZ117" s="869"/>
      <c r="TUA117" s="869"/>
      <c r="TUB117" s="869"/>
      <c r="TUC117" s="869"/>
      <c r="TUD117" s="869"/>
      <c r="TUE117" s="869"/>
      <c r="TUF117" s="869"/>
      <c r="TUG117" s="869"/>
      <c r="TUH117" s="869"/>
      <c r="TUI117" s="869"/>
      <c r="TUJ117" s="869"/>
      <c r="TUK117" s="869"/>
      <c r="TUL117" s="869"/>
      <c r="TUM117" s="869"/>
      <c r="TUN117" s="869"/>
      <c r="TUO117" s="869"/>
      <c r="TUP117" s="869"/>
      <c r="TUQ117" s="869"/>
      <c r="TUR117" s="869"/>
      <c r="TUS117" s="869"/>
      <c r="TUT117" s="869"/>
      <c r="TUU117" s="869"/>
      <c r="TUV117" s="869"/>
      <c r="TUW117" s="869"/>
      <c r="TUX117" s="869"/>
      <c r="TUY117" s="869"/>
      <c r="TUZ117" s="869"/>
      <c r="TVA117" s="869"/>
      <c r="TVB117" s="869"/>
      <c r="TVC117" s="869"/>
      <c r="TVD117" s="869"/>
      <c r="TVE117" s="869"/>
      <c r="TVF117" s="869"/>
      <c r="TVG117" s="869"/>
      <c r="TVH117" s="869"/>
      <c r="TVI117" s="869"/>
      <c r="TVJ117" s="869"/>
      <c r="TVK117" s="869"/>
      <c r="TVL117" s="869"/>
      <c r="TVM117" s="869"/>
      <c r="TVN117" s="869"/>
      <c r="TVO117" s="869"/>
      <c r="TVP117" s="869"/>
      <c r="TVQ117" s="869"/>
      <c r="TVR117" s="869"/>
      <c r="TVS117" s="869"/>
      <c r="TVT117" s="869"/>
      <c r="TVU117" s="869"/>
      <c r="TVV117" s="869"/>
      <c r="TVW117" s="869"/>
      <c r="TVX117" s="869"/>
      <c r="TVY117" s="869"/>
      <c r="TVZ117" s="869"/>
      <c r="TWA117" s="869"/>
      <c r="TWB117" s="869"/>
      <c r="TWC117" s="869"/>
      <c r="TWD117" s="869"/>
      <c r="TWE117" s="869"/>
      <c r="TWF117" s="869"/>
      <c r="TWG117" s="869"/>
      <c r="TWH117" s="869"/>
      <c r="TWI117" s="869"/>
      <c r="TWJ117" s="869"/>
      <c r="TWK117" s="869"/>
      <c r="TWL117" s="869"/>
      <c r="TWM117" s="869"/>
      <c r="TWN117" s="869"/>
      <c r="TWO117" s="869"/>
      <c r="TWP117" s="869"/>
      <c r="TWQ117" s="869"/>
      <c r="TWR117" s="869"/>
      <c r="TWS117" s="869"/>
      <c r="TWT117" s="869"/>
      <c r="TWU117" s="869"/>
      <c r="TWV117" s="869"/>
      <c r="TWW117" s="869"/>
      <c r="TWX117" s="869"/>
      <c r="TWY117" s="869"/>
      <c r="TWZ117" s="869"/>
      <c r="TXA117" s="869"/>
      <c r="TXB117" s="869"/>
      <c r="TXC117" s="869"/>
      <c r="TXD117" s="869"/>
      <c r="TXE117" s="869"/>
      <c r="TXF117" s="869"/>
      <c r="TXG117" s="869"/>
      <c r="TXH117" s="869"/>
      <c r="TXI117" s="869"/>
      <c r="TXJ117" s="869"/>
      <c r="TXK117" s="869"/>
      <c r="TXL117" s="869"/>
      <c r="TXM117" s="869"/>
      <c r="TXN117" s="869"/>
      <c r="TXO117" s="869"/>
      <c r="TXP117" s="869"/>
      <c r="TXQ117" s="869"/>
      <c r="TXR117" s="869"/>
      <c r="TXS117" s="869"/>
      <c r="TXT117" s="869"/>
      <c r="TXU117" s="869"/>
      <c r="TXV117" s="869"/>
      <c r="TXW117" s="869"/>
      <c r="TXX117" s="869"/>
      <c r="TXY117" s="869"/>
      <c r="TXZ117" s="869"/>
      <c r="TYA117" s="869"/>
      <c r="TYB117" s="869"/>
      <c r="TYC117" s="869"/>
      <c r="TYD117" s="869"/>
      <c r="TYE117" s="869"/>
      <c r="TYF117" s="869"/>
      <c r="TYG117" s="869"/>
      <c r="TYH117" s="869"/>
      <c r="TYI117" s="869"/>
      <c r="TYJ117" s="869"/>
      <c r="TYK117" s="869"/>
      <c r="TYL117" s="869"/>
      <c r="TYM117" s="869"/>
      <c r="TYN117" s="869"/>
      <c r="TYO117" s="869"/>
      <c r="TYP117" s="869"/>
      <c r="TYQ117" s="869"/>
      <c r="TYR117" s="869"/>
      <c r="TYS117" s="869"/>
      <c r="TYT117" s="869"/>
      <c r="TYU117" s="869"/>
      <c r="TYV117" s="869"/>
      <c r="TYW117" s="869"/>
      <c r="TYX117" s="869"/>
      <c r="TYY117" s="869"/>
      <c r="TYZ117" s="869"/>
      <c r="TZA117" s="869"/>
      <c r="TZB117" s="869"/>
      <c r="TZC117" s="869"/>
      <c r="TZD117" s="869"/>
      <c r="TZE117" s="869"/>
      <c r="TZF117" s="869"/>
      <c r="TZG117" s="869"/>
      <c r="TZH117" s="869"/>
      <c r="TZI117" s="869"/>
      <c r="TZJ117" s="869"/>
      <c r="TZK117" s="869"/>
      <c r="TZL117" s="869"/>
      <c r="TZM117" s="869"/>
      <c r="TZN117" s="869"/>
      <c r="TZO117" s="869"/>
      <c r="TZP117" s="869"/>
      <c r="TZQ117" s="869"/>
      <c r="TZR117" s="869"/>
      <c r="TZS117" s="869"/>
      <c r="TZT117" s="869"/>
      <c r="TZU117" s="869"/>
      <c r="TZV117" s="869"/>
      <c r="TZW117" s="869"/>
      <c r="TZX117" s="869"/>
      <c r="TZY117" s="869"/>
      <c r="TZZ117" s="869"/>
      <c r="UAA117" s="869"/>
      <c r="UAB117" s="869"/>
      <c r="UAC117" s="869"/>
      <c r="UAD117" s="869"/>
      <c r="UAE117" s="869"/>
      <c r="UAF117" s="869"/>
      <c r="UAG117" s="869"/>
      <c r="UAH117" s="869"/>
      <c r="UAI117" s="869"/>
      <c r="UAJ117" s="869"/>
      <c r="UAK117" s="869"/>
      <c r="UAL117" s="869"/>
      <c r="UAM117" s="869"/>
      <c r="UAN117" s="869"/>
      <c r="UAO117" s="869"/>
      <c r="UAP117" s="869"/>
      <c r="UAQ117" s="869"/>
      <c r="UAR117" s="869"/>
      <c r="UAS117" s="869"/>
      <c r="UAT117" s="869"/>
      <c r="UAU117" s="869"/>
      <c r="UAV117" s="869"/>
      <c r="UAW117" s="869"/>
      <c r="UAX117" s="869"/>
      <c r="UAY117" s="869"/>
      <c r="UAZ117" s="869"/>
      <c r="UBA117" s="869"/>
      <c r="UBB117" s="869"/>
      <c r="UBC117" s="869"/>
      <c r="UBD117" s="869"/>
      <c r="UBE117" s="869"/>
      <c r="UBF117" s="869"/>
      <c r="UBG117" s="869"/>
      <c r="UBH117" s="869"/>
      <c r="UBI117" s="869"/>
      <c r="UBJ117" s="869"/>
      <c r="UBK117" s="869"/>
      <c r="UBL117" s="869"/>
      <c r="UBM117" s="869"/>
      <c r="UBN117" s="869"/>
      <c r="UBO117" s="869"/>
      <c r="UBP117" s="869"/>
      <c r="UBQ117" s="869"/>
      <c r="UBR117" s="869"/>
      <c r="UBS117" s="869"/>
      <c r="UBT117" s="869"/>
      <c r="UBU117" s="869"/>
      <c r="UBV117" s="869"/>
      <c r="UBW117" s="869"/>
      <c r="UBX117" s="869"/>
      <c r="UBY117" s="869"/>
      <c r="UBZ117" s="869"/>
      <c r="UCA117" s="869"/>
      <c r="UCB117" s="869"/>
      <c r="UCC117" s="869"/>
      <c r="UCD117" s="869"/>
      <c r="UCE117" s="869"/>
      <c r="UCF117" s="869"/>
      <c r="UCG117" s="869"/>
      <c r="UCH117" s="869"/>
      <c r="UCI117" s="869"/>
      <c r="UCJ117" s="869"/>
      <c r="UCK117" s="869"/>
      <c r="UCL117" s="869"/>
      <c r="UCM117" s="869"/>
      <c r="UCN117" s="869"/>
      <c r="UCO117" s="869"/>
      <c r="UCP117" s="869"/>
      <c r="UCQ117" s="869"/>
      <c r="UCR117" s="869"/>
      <c r="UCS117" s="869"/>
      <c r="UCT117" s="869"/>
      <c r="UCU117" s="869"/>
      <c r="UCV117" s="869"/>
      <c r="UCW117" s="869"/>
      <c r="UCX117" s="869"/>
      <c r="UCY117" s="869"/>
      <c r="UCZ117" s="869"/>
      <c r="UDA117" s="869"/>
      <c r="UDB117" s="869"/>
      <c r="UDC117" s="869"/>
      <c r="UDD117" s="869"/>
      <c r="UDE117" s="869"/>
      <c r="UDF117" s="869"/>
      <c r="UDG117" s="869"/>
      <c r="UDH117" s="869"/>
      <c r="UDI117" s="869"/>
      <c r="UDJ117" s="869"/>
      <c r="UDK117" s="869"/>
      <c r="UDL117" s="869"/>
      <c r="UDM117" s="869"/>
      <c r="UDN117" s="869"/>
      <c r="UDO117" s="869"/>
      <c r="UDP117" s="869"/>
      <c r="UDQ117" s="869"/>
      <c r="UDR117" s="869"/>
      <c r="UDS117" s="869"/>
      <c r="UDT117" s="869"/>
      <c r="UDU117" s="869"/>
      <c r="UDV117" s="869"/>
      <c r="UDW117" s="869"/>
      <c r="UDX117" s="869"/>
      <c r="UDY117" s="869"/>
      <c r="UDZ117" s="869"/>
      <c r="UEA117" s="869"/>
      <c r="UEB117" s="869"/>
      <c r="UEC117" s="869"/>
      <c r="UED117" s="869"/>
      <c r="UEE117" s="869"/>
      <c r="UEF117" s="869"/>
      <c r="UEG117" s="869"/>
      <c r="UEH117" s="869"/>
      <c r="UEI117" s="869"/>
      <c r="UEJ117" s="869"/>
      <c r="UEK117" s="869"/>
      <c r="UEL117" s="869"/>
      <c r="UEM117" s="869"/>
      <c r="UEN117" s="869"/>
      <c r="UEO117" s="869"/>
      <c r="UEP117" s="869"/>
      <c r="UEQ117" s="869"/>
      <c r="UER117" s="869"/>
      <c r="UES117" s="869"/>
      <c r="UET117" s="869"/>
      <c r="UEU117" s="869"/>
      <c r="UEV117" s="869"/>
      <c r="UEW117" s="869"/>
      <c r="UEX117" s="869"/>
      <c r="UEY117" s="869"/>
      <c r="UEZ117" s="869"/>
      <c r="UFA117" s="869"/>
      <c r="UFB117" s="869"/>
      <c r="UFC117" s="869"/>
      <c r="UFD117" s="869"/>
      <c r="UFE117" s="869"/>
      <c r="UFF117" s="869"/>
      <c r="UFG117" s="869"/>
      <c r="UFH117" s="869"/>
      <c r="UFI117" s="869"/>
      <c r="UFJ117" s="869"/>
      <c r="UFK117" s="869"/>
      <c r="UFL117" s="869"/>
      <c r="UFM117" s="869"/>
      <c r="UFN117" s="869"/>
      <c r="UFO117" s="869"/>
      <c r="UFP117" s="869"/>
      <c r="UFQ117" s="869"/>
      <c r="UFR117" s="869"/>
      <c r="UFS117" s="869"/>
      <c r="UFT117" s="869"/>
      <c r="UFU117" s="869"/>
      <c r="UFV117" s="869"/>
      <c r="UFW117" s="869"/>
      <c r="UFX117" s="869"/>
      <c r="UFY117" s="869"/>
      <c r="UFZ117" s="869"/>
      <c r="UGA117" s="869"/>
      <c r="UGB117" s="869"/>
      <c r="UGC117" s="869"/>
      <c r="UGD117" s="869"/>
      <c r="UGE117" s="869"/>
      <c r="UGF117" s="869"/>
      <c r="UGG117" s="869"/>
      <c r="UGH117" s="869"/>
      <c r="UGI117" s="869"/>
      <c r="UGJ117" s="869"/>
      <c r="UGK117" s="869"/>
      <c r="UGL117" s="869"/>
      <c r="UGM117" s="869"/>
      <c r="UGN117" s="869"/>
      <c r="UGO117" s="869"/>
      <c r="UGP117" s="869"/>
      <c r="UGQ117" s="869"/>
      <c r="UGR117" s="869"/>
      <c r="UGS117" s="869"/>
      <c r="UGT117" s="869"/>
      <c r="UGU117" s="869"/>
      <c r="UGV117" s="869"/>
      <c r="UGW117" s="869"/>
      <c r="UGX117" s="869"/>
      <c r="UGY117" s="869"/>
      <c r="UGZ117" s="869"/>
      <c r="UHA117" s="869"/>
      <c r="UHB117" s="869"/>
      <c r="UHC117" s="869"/>
      <c r="UHD117" s="869"/>
      <c r="UHE117" s="869"/>
      <c r="UHF117" s="869"/>
      <c r="UHG117" s="869"/>
      <c r="UHH117" s="869"/>
      <c r="UHI117" s="869"/>
      <c r="UHJ117" s="869"/>
      <c r="UHK117" s="869"/>
      <c r="UHL117" s="869"/>
      <c r="UHM117" s="869"/>
      <c r="UHN117" s="869"/>
      <c r="UHO117" s="869"/>
      <c r="UHP117" s="869"/>
      <c r="UHQ117" s="869"/>
      <c r="UHR117" s="869"/>
      <c r="UHS117" s="869"/>
      <c r="UHT117" s="869"/>
      <c r="UHU117" s="869"/>
      <c r="UHV117" s="869"/>
      <c r="UHW117" s="869"/>
      <c r="UHX117" s="869"/>
      <c r="UHY117" s="869"/>
      <c r="UHZ117" s="869"/>
      <c r="UIA117" s="869"/>
      <c r="UIB117" s="869"/>
      <c r="UIC117" s="869"/>
      <c r="UID117" s="869"/>
      <c r="UIE117" s="869"/>
      <c r="UIF117" s="869"/>
      <c r="UIG117" s="869"/>
      <c r="UIH117" s="869"/>
      <c r="UII117" s="869"/>
      <c r="UIJ117" s="869"/>
      <c r="UIK117" s="869"/>
      <c r="UIL117" s="869"/>
      <c r="UIM117" s="869"/>
      <c r="UIN117" s="869"/>
      <c r="UIO117" s="869"/>
      <c r="UIP117" s="869"/>
      <c r="UIQ117" s="869"/>
      <c r="UIR117" s="869"/>
      <c r="UIS117" s="869"/>
      <c r="UIT117" s="869"/>
      <c r="UIU117" s="869"/>
      <c r="UIV117" s="869"/>
      <c r="UIW117" s="869"/>
      <c r="UIX117" s="869"/>
      <c r="UIY117" s="869"/>
      <c r="UIZ117" s="869"/>
      <c r="UJA117" s="869"/>
      <c r="UJB117" s="869"/>
      <c r="UJC117" s="869"/>
      <c r="UJD117" s="869"/>
      <c r="UJE117" s="869"/>
      <c r="UJF117" s="869"/>
      <c r="UJG117" s="869"/>
      <c r="UJH117" s="869"/>
      <c r="UJI117" s="869"/>
      <c r="UJJ117" s="869"/>
      <c r="UJK117" s="869"/>
      <c r="UJL117" s="869"/>
      <c r="UJM117" s="869"/>
      <c r="UJN117" s="869"/>
      <c r="UJO117" s="869"/>
      <c r="UJP117" s="869"/>
      <c r="UJQ117" s="869"/>
      <c r="UJR117" s="869"/>
      <c r="UJS117" s="869"/>
      <c r="UJT117" s="869"/>
      <c r="UJU117" s="869"/>
      <c r="UJV117" s="869"/>
      <c r="UJW117" s="869"/>
      <c r="UJX117" s="869"/>
      <c r="UJY117" s="869"/>
      <c r="UJZ117" s="869"/>
      <c r="UKA117" s="869"/>
      <c r="UKB117" s="869"/>
      <c r="UKC117" s="869"/>
      <c r="UKD117" s="869"/>
      <c r="UKE117" s="869"/>
      <c r="UKF117" s="869"/>
      <c r="UKG117" s="869"/>
      <c r="UKH117" s="869"/>
      <c r="UKI117" s="869"/>
      <c r="UKJ117" s="869"/>
      <c r="UKK117" s="869"/>
      <c r="UKL117" s="869"/>
      <c r="UKM117" s="869"/>
      <c r="UKN117" s="869"/>
      <c r="UKO117" s="869"/>
      <c r="UKP117" s="869"/>
      <c r="UKQ117" s="869"/>
      <c r="UKR117" s="869"/>
      <c r="UKS117" s="869"/>
      <c r="UKT117" s="869"/>
      <c r="UKU117" s="869"/>
      <c r="UKV117" s="869"/>
      <c r="UKW117" s="869"/>
      <c r="UKX117" s="869"/>
      <c r="UKY117" s="869"/>
      <c r="UKZ117" s="869"/>
      <c r="ULA117" s="869"/>
      <c r="ULB117" s="869"/>
      <c r="ULC117" s="869"/>
      <c r="ULD117" s="869"/>
      <c r="ULE117" s="869"/>
      <c r="ULF117" s="869"/>
      <c r="ULG117" s="869"/>
      <c r="ULH117" s="869"/>
      <c r="ULI117" s="869"/>
      <c r="ULJ117" s="869"/>
      <c r="ULK117" s="869"/>
      <c r="ULL117" s="869"/>
      <c r="ULM117" s="869"/>
      <c r="ULN117" s="869"/>
      <c r="ULO117" s="869"/>
      <c r="ULP117" s="869"/>
      <c r="ULQ117" s="869"/>
      <c r="ULR117" s="869"/>
      <c r="ULS117" s="869"/>
      <c r="ULT117" s="869"/>
      <c r="ULU117" s="869"/>
      <c r="ULV117" s="869"/>
      <c r="ULW117" s="869"/>
      <c r="ULX117" s="869"/>
      <c r="ULY117" s="869"/>
      <c r="ULZ117" s="869"/>
      <c r="UMA117" s="869"/>
      <c r="UMB117" s="869"/>
      <c r="UMC117" s="869"/>
      <c r="UMD117" s="869"/>
      <c r="UME117" s="869"/>
      <c r="UMF117" s="869"/>
      <c r="UMG117" s="869"/>
      <c r="UMH117" s="869"/>
      <c r="UMI117" s="869"/>
      <c r="UMJ117" s="869"/>
      <c r="UMK117" s="869"/>
      <c r="UML117" s="869"/>
      <c r="UMM117" s="869"/>
      <c r="UMN117" s="869"/>
      <c r="UMO117" s="869"/>
      <c r="UMP117" s="869"/>
      <c r="UMQ117" s="869"/>
      <c r="UMR117" s="869"/>
      <c r="UMS117" s="869"/>
      <c r="UMT117" s="869"/>
      <c r="UMU117" s="869"/>
      <c r="UMV117" s="869"/>
      <c r="UMW117" s="869"/>
      <c r="UMX117" s="869"/>
      <c r="UMY117" s="869"/>
      <c r="UMZ117" s="869"/>
      <c r="UNA117" s="869"/>
      <c r="UNB117" s="869"/>
      <c r="UNC117" s="869"/>
      <c r="UND117" s="869"/>
      <c r="UNE117" s="869"/>
      <c r="UNF117" s="869"/>
      <c r="UNG117" s="869"/>
      <c r="UNH117" s="869"/>
      <c r="UNI117" s="869"/>
      <c r="UNJ117" s="869"/>
      <c r="UNK117" s="869"/>
      <c r="UNL117" s="869"/>
      <c r="UNM117" s="869"/>
      <c r="UNN117" s="869"/>
      <c r="UNO117" s="869"/>
      <c r="UNP117" s="869"/>
      <c r="UNQ117" s="869"/>
      <c r="UNR117" s="869"/>
      <c r="UNS117" s="869"/>
      <c r="UNT117" s="869"/>
      <c r="UNU117" s="869"/>
      <c r="UNV117" s="869"/>
      <c r="UNW117" s="869"/>
      <c r="UNX117" s="869"/>
      <c r="UNY117" s="869"/>
      <c r="UNZ117" s="869"/>
      <c r="UOA117" s="869"/>
      <c r="UOB117" s="869"/>
      <c r="UOC117" s="869"/>
      <c r="UOD117" s="869"/>
      <c r="UOE117" s="869"/>
      <c r="UOF117" s="869"/>
      <c r="UOG117" s="869"/>
      <c r="UOH117" s="869"/>
      <c r="UOI117" s="869"/>
      <c r="UOJ117" s="869"/>
      <c r="UOK117" s="869"/>
      <c r="UOL117" s="869"/>
      <c r="UOM117" s="869"/>
      <c r="UON117" s="869"/>
      <c r="UOO117" s="869"/>
      <c r="UOP117" s="869"/>
      <c r="UOQ117" s="869"/>
      <c r="UOR117" s="869"/>
      <c r="UOS117" s="869"/>
      <c r="UOT117" s="869"/>
      <c r="UOU117" s="869"/>
      <c r="UOV117" s="869"/>
      <c r="UOW117" s="869"/>
      <c r="UOX117" s="869"/>
      <c r="UOY117" s="869"/>
      <c r="UOZ117" s="869"/>
      <c r="UPA117" s="869"/>
      <c r="UPB117" s="869"/>
      <c r="UPC117" s="869"/>
      <c r="UPD117" s="869"/>
      <c r="UPE117" s="869"/>
      <c r="UPF117" s="869"/>
      <c r="UPG117" s="869"/>
      <c r="UPH117" s="869"/>
      <c r="UPI117" s="869"/>
      <c r="UPJ117" s="869"/>
      <c r="UPK117" s="869"/>
      <c r="UPL117" s="869"/>
      <c r="UPM117" s="869"/>
      <c r="UPN117" s="869"/>
      <c r="UPO117" s="869"/>
      <c r="UPP117" s="869"/>
      <c r="UPQ117" s="869"/>
      <c r="UPR117" s="869"/>
      <c r="UPS117" s="869"/>
      <c r="UPT117" s="869"/>
      <c r="UPU117" s="869"/>
      <c r="UPV117" s="869"/>
      <c r="UPW117" s="869"/>
      <c r="UPX117" s="869"/>
      <c r="UPY117" s="869"/>
      <c r="UPZ117" s="869"/>
      <c r="UQA117" s="869"/>
      <c r="UQB117" s="869"/>
      <c r="UQC117" s="869"/>
      <c r="UQD117" s="869"/>
      <c r="UQE117" s="869"/>
      <c r="UQF117" s="869"/>
      <c r="UQG117" s="869"/>
      <c r="UQH117" s="869"/>
      <c r="UQI117" s="869"/>
      <c r="UQJ117" s="869"/>
      <c r="UQK117" s="869"/>
      <c r="UQL117" s="869"/>
      <c r="UQM117" s="869"/>
      <c r="UQN117" s="869"/>
      <c r="UQO117" s="869"/>
      <c r="UQP117" s="869"/>
      <c r="UQQ117" s="869"/>
      <c r="UQR117" s="869"/>
      <c r="UQS117" s="869"/>
      <c r="UQT117" s="869"/>
      <c r="UQU117" s="869"/>
      <c r="UQV117" s="869"/>
      <c r="UQW117" s="869"/>
      <c r="UQX117" s="869"/>
      <c r="UQY117" s="869"/>
      <c r="UQZ117" s="869"/>
      <c r="URA117" s="869"/>
      <c r="URB117" s="869"/>
      <c r="URC117" s="869"/>
      <c r="URD117" s="869"/>
      <c r="URE117" s="869"/>
      <c r="URF117" s="869"/>
      <c r="URG117" s="869"/>
      <c r="URH117" s="869"/>
      <c r="URI117" s="869"/>
      <c r="URJ117" s="869"/>
      <c r="URK117" s="869"/>
      <c r="URL117" s="869"/>
      <c r="URM117" s="869"/>
      <c r="URN117" s="869"/>
      <c r="URO117" s="869"/>
      <c r="URP117" s="869"/>
      <c r="URQ117" s="869"/>
      <c r="URR117" s="869"/>
      <c r="URS117" s="869"/>
      <c r="URT117" s="869"/>
      <c r="URU117" s="869"/>
      <c r="URV117" s="869"/>
      <c r="URW117" s="869"/>
      <c r="URX117" s="869"/>
      <c r="URY117" s="869"/>
      <c r="URZ117" s="869"/>
      <c r="USA117" s="869"/>
      <c r="USB117" s="869"/>
      <c r="USC117" s="869"/>
      <c r="USD117" s="869"/>
      <c r="USE117" s="869"/>
      <c r="USF117" s="869"/>
      <c r="USG117" s="869"/>
      <c r="USH117" s="869"/>
      <c r="USI117" s="869"/>
      <c r="USJ117" s="869"/>
      <c r="USK117" s="869"/>
      <c r="USL117" s="869"/>
      <c r="USM117" s="869"/>
      <c r="USN117" s="869"/>
      <c r="USO117" s="869"/>
      <c r="USP117" s="869"/>
      <c r="USQ117" s="869"/>
      <c r="USR117" s="869"/>
      <c r="USS117" s="869"/>
      <c r="UST117" s="869"/>
      <c r="USU117" s="869"/>
      <c r="USV117" s="869"/>
      <c r="USW117" s="869"/>
      <c r="USX117" s="869"/>
      <c r="USY117" s="869"/>
      <c r="USZ117" s="869"/>
      <c r="UTA117" s="869"/>
      <c r="UTB117" s="869"/>
      <c r="UTC117" s="869"/>
      <c r="UTD117" s="869"/>
      <c r="UTE117" s="869"/>
      <c r="UTF117" s="869"/>
      <c r="UTG117" s="869"/>
      <c r="UTH117" s="869"/>
      <c r="UTI117" s="869"/>
      <c r="UTJ117" s="869"/>
      <c r="UTK117" s="869"/>
      <c r="UTL117" s="869"/>
      <c r="UTM117" s="869"/>
      <c r="UTN117" s="869"/>
      <c r="UTO117" s="869"/>
      <c r="UTP117" s="869"/>
      <c r="UTQ117" s="869"/>
      <c r="UTR117" s="869"/>
      <c r="UTS117" s="869"/>
      <c r="UTT117" s="869"/>
      <c r="UTU117" s="869"/>
      <c r="UTV117" s="869"/>
      <c r="UTW117" s="869"/>
      <c r="UTX117" s="869"/>
      <c r="UTY117" s="869"/>
      <c r="UTZ117" s="869"/>
      <c r="UUA117" s="869"/>
      <c r="UUB117" s="869"/>
      <c r="UUC117" s="869"/>
      <c r="UUD117" s="869"/>
      <c r="UUE117" s="869"/>
      <c r="UUF117" s="869"/>
      <c r="UUG117" s="869"/>
      <c r="UUH117" s="869"/>
      <c r="UUI117" s="869"/>
      <c r="UUJ117" s="869"/>
      <c r="UUK117" s="869"/>
      <c r="UUL117" s="869"/>
      <c r="UUM117" s="869"/>
      <c r="UUN117" s="869"/>
      <c r="UUO117" s="869"/>
      <c r="UUP117" s="869"/>
      <c r="UUQ117" s="869"/>
      <c r="UUR117" s="869"/>
      <c r="UUS117" s="869"/>
      <c r="UUT117" s="869"/>
      <c r="UUU117" s="869"/>
      <c r="UUV117" s="869"/>
      <c r="UUW117" s="869"/>
      <c r="UUX117" s="869"/>
      <c r="UUY117" s="869"/>
      <c r="UUZ117" s="869"/>
      <c r="UVA117" s="869"/>
      <c r="UVB117" s="869"/>
      <c r="UVC117" s="869"/>
      <c r="UVD117" s="869"/>
      <c r="UVE117" s="869"/>
      <c r="UVF117" s="869"/>
      <c r="UVG117" s="869"/>
      <c r="UVH117" s="869"/>
      <c r="UVI117" s="869"/>
      <c r="UVJ117" s="869"/>
      <c r="UVK117" s="869"/>
      <c r="UVL117" s="869"/>
      <c r="UVM117" s="869"/>
      <c r="UVN117" s="869"/>
      <c r="UVO117" s="869"/>
      <c r="UVP117" s="869"/>
      <c r="UVQ117" s="869"/>
      <c r="UVR117" s="869"/>
      <c r="UVS117" s="869"/>
      <c r="UVT117" s="869"/>
      <c r="UVU117" s="869"/>
      <c r="UVV117" s="869"/>
      <c r="UVW117" s="869"/>
      <c r="UVX117" s="869"/>
      <c r="UVY117" s="869"/>
      <c r="UVZ117" s="869"/>
      <c r="UWA117" s="869"/>
      <c r="UWB117" s="869"/>
      <c r="UWC117" s="869"/>
      <c r="UWD117" s="869"/>
      <c r="UWE117" s="869"/>
      <c r="UWF117" s="869"/>
      <c r="UWG117" s="869"/>
      <c r="UWH117" s="869"/>
      <c r="UWI117" s="869"/>
      <c r="UWJ117" s="869"/>
      <c r="UWK117" s="869"/>
      <c r="UWL117" s="869"/>
      <c r="UWM117" s="869"/>
      <c r="UWN117" s="869"/>
      <c r="UWO117" s="869"/>
      <c r="UWP117" s="869"/>
      <c r="UWQ117" s="869"/>
      <c r="UWR117" s="869"/>
      <c r="UWS117" s="869"/>
      <c r="UWT117" s="869"/>
      <c r="UWU117" s="869"/>
      <c r="UWV117" s="869"/>
      <c r="UWW117" s="869"/>
      <c r="UWX117" s="869"/>
      <c r="UWY117" s="869"/>
      <c r="UWZ117" s="869"/>
      <c r="UXA117" s="869"/>
      <c r="UXB117" s="869"/>
      <c r="UXC117" s="869"/>
      <c r="UXD117" s="869"/>
      <c r="UXE117" s="869"/>
      <c r="UXF117" s="869"/>
      <c r="UXG117" s="869"/>
      <c r="UXH117" s="869"/>
      <c r="UXI117" s="869"/>
      <c r="UXJ117" s="869"/>
      <c r="UXK117" s="869"/>
      <c r="UXL117" s="869"/>
      <c r="UXM117" s="869"/>
      <c r="UXN117" s="869"/>
      <c r="UXO117" s="869"/>
      <c r="UXP117" s="869"/>
      <c r="UXQ117" s="869"/>
      <c r="UXR117" s="869"/>
      <c r="UXS117" s="869"/>
      <c r="UXT117" s="869"/>
      <c r="UXU117" s="869"/>
      <c r="UXV117" s="869"/>
      <c r="UXW117" s="869"/>
      <c r="UXX117" s="869"/>
      <c r="UXY117" s="869"/>
      <c r="UXZ117" s="869"/>
      <c r="UYA117" s="869"/>
      <c r="UYB117" s="869"/>
      <c r="UYC117" s="869"/>
      <c r="UYD117" s="869"/>
      <c r="UYE117" s="869"/>
      <c r="UYF117" s="869"/>
      <c r="UYG117" s="869"/>
      <c r="UYH117" s="869"/>
      <c r="UYI117" s="869"/>
      <c r="UYJ117" s="869"/>
      <c r="UYK117" s="869"/>
      <c r="UYL117" s="869"/>
      <c r="UYM117" s="869"/>
      <c r="UYN117" s="869"/>
      <c r="UYO117" s="869"/>
      <c r="UYP117" s="869"/>
      <c r="UYQ117" s="869"/>
      <c r="UYR117" s="869"/>
      <c r="UYS117" s="869"/>
      <c r="UYT117" s="869"/>
      <c r="UYU117" s="869"/>
      <c r="UYV117" s="869"/>
      <c r="UYW117" s="869"/>
      <c r="UYX117" s="869"/>
      <c r="UYY117" s="869"/>
      <c r="UYZ117" s="869"/>
      <c r="UZA117" s="869"/>
      <c r="UZB117" s="869"/>
      <c r="UZC117" s="869"/>
      <c r="UZD117" s="869"/>
      <c r="UZE117" s="869"/>
      <c r="UZF117" s="869"/>
      <c r="UZG117" s="869"/>
      <c r="UZH117" s="869"/>
      <c r="UZI117" s="869"/>
      <c r="UZJ117" s="869"/>
      <c r="UZK117" s="869"/>
      <c r="UZL117" s="869"/>
      <c r="UZM117" s="869"/>
      <c r="UZN117" s="869"/>
      <c r="UZO117" s="869"/>
      <c r="UZP117" s="869"/>
      <c r="UZQ117" s="869"/>
      <c r="UZR117" s="869"/>
      <c r="UZS117" s="869"/>
      <c r="UZT117" s="869"/>
      <c r="UZU117" s="869"/>
      <c r="UZV117" s="869"/>
      <c r="UZW117" s="869"/>
      <c r="UZX117" s="869"/>
      <c r="UZY117" s="869"/>
      <c r="UZZ117" s="869"/>
      <c r="VAA117" s="869"/>
      <c r="VAB117" s="869"/>
      <c r="VAC117" s="869"/>
      <c r="VAD117" s="869"/>
      <c r="VAE117" s="869"/>
      <c r="VAF117" s="869"/>
      <c r="VAG117" s="869"/>
      <c r="VAH117" s="869"/>
      <c r="VAI117" s="869"/>
      <c r="VAJ117" s="869"/>
      <c r="VAK117" s="869"/>
      <c r="VAL117" s="869"/>
      <c r="VAM117" s="869"/>
      <c r="VAN117" s="869"/>
      <c r="VAO117" s="869"/>
      <c r="VAP117" s="869"/>
      <c r="VAQ117" s="869"/>
      <c r="VAR117" s="869"/>
      <c r="VAS117" s="869"/>
      <c r="VAT117" s="869"/>
      <c r="VAU117" s="869"/>
      <c r="VAV117" s="869"/>
      <c r="VAW117" s="869"/>
      <c r="VAX117" s="869"/>
      <c r="VAY117" s="869"/>
      <c r="VAZ117" s="869"/>
      <c r="VBA117" s="869"/>
      <c r="VBB117" s="869"/>
      <c r="VBC117" s="869"/>
      <c r="VBD117" s="869"/>
      <c r="VBE117" s="869"/>
      <c r="VBF117" s="869"/>
      <c r="VBG117" s="869"/>
      <c r="VBH117" s="869"/>
      <c r="VBI117" s="869"/>
      <c r="VBJ117" s="869"/>
      <c r="VBK117" s="869"/>
      <c r="VBL117" s="869"/>
      <c r="VBM117" s="869"/>
      <c r="VBN117" s="869"/>
      <c r="VBO117" s="869"/>
      <c r="VBP117" s="869"/>
      <c r="VBQ117" s="869"/>
      <c r="VBR117" s="869"/>
      <c r="VBS117" s="869"/>
      <c r="VBT117" s="869"/>
      <c r="VBU117" s="869"/>
      <c r="VBV117" s="869"/>
      <c r="VBW117" s="869"/>
      <c r="VBX117" s="869"/>
      <c r="VBY117" s="869"/>
      <c r="VBZ117" s="869"/>
      <c r="VCA117" s="869"/>
      <c r="VCB117" s="869"/>
      <c r="VCC117" s="869"/>
      <c r="VCD117" s="869"/>
      <c r="VCE117" s="869"/>
      <c r="VCF117" s="869"/>
      <c r="VCG117" s="869"/>
      <c r="VCH117" s="869"/>
      <c r="VCI117" s="869"/>
      <c r="VCJ117" s="869"/>
      <c r="VCK117" s="869"/>
      <c r="VCL117" s="869"/>
      <c r="VCM117" s="869"/>
      <c r="VCN117" s="869"/>
      <c r="VCO117" s="869"/>
      <c r="VCP117" s="869"/>
      <c r="VCQ117" s="869"/>
      <c r="VCR117" s="869"/>
      <c r="VCS117" s="869"/>
      <c r="VCT117" s="869"/>
      <c r="VCU117" s="869"/>
      <c r="VCV117" s="869"/>
      <c r="VCW117" s="869"/>
      <c r="VCX117" s="869"/>
      <c r="VCY117" s="869"/>
      <c r="VCZ117" s="869"/>
      <c r="VDA117" s="869"/>
      <c r="VDB117" s="869"/>
      <c r="VDC117" s="869"/>
      <c r="VDD117" s="869"/>
      <c r="VDE117" s="869"/>
      <c r="VDF117" s="869"/>
      <c r="VDG117" s="869"/>
      <c r="VDH117" s="869"/>
      <c r="VDI117" s="869"/>
      <c r="VDJ117" s="869"/>
      <c r="VDK117" s="869"/>
      <c r="VDL117" s="869"/>
      <c r="VDM117" s="869"/>
      <c r="VDN117" s="869"/>
      <c r="VDO117" s="869"/>
      <c r="VDP117" s="869"/>
      <c r="VDQ117" s="869"/>
      <c r="VDR117" s="869"/>
      <c r="VDS117" s="869"/>
      <c r="VDT117" s="869"/>
      <c r="VDU117" s="869"/>
      <c r="VDV117" s="869"/>
      <c r="VDW117" s="869"/>
      <c r="VDX117" s="869"/>
      <c r="VDY117" s="869"/>
      <c r="VDZ117" s="869"/>
      <c r="VEA117" s="869"/>
      <c r="VEB117" s="869"/>
      <c r="VEC117" s="869"/>
      <c r="VED117" s="869"/>
      <c r="VEE117" s="869"/>
      <c r="VEF117" s="869"/>
      <c r="VEG117" s="869"/>
      <c r="VEH117" s="869"/>
      <c r="VEI117" s="869"/>
      <c r="VEJ117" s="869"/>
      <c r="VEK117" s="869"/>
      <c r="VEL117" s="869"/>
      <c r="VEM117" s="869"/>
      <c r="VEN117" s="869"/>
      <c r="VEO117" s="869"/>
      <c r="VEP117" s="869"/>
      <c r="VEQ117" s="869"/>
      <c r="VER117" s="869"/>
      <c r="VES117" s="869"/>
      <c r="VET117" s="869"/>
      <c r="VEU117" s="869"/>
      <c r="VEV117" s="869"/>
      <c r="VEW117" s="869"/>
      <c r="VEX117" s="869"/>
      <c r="VEY117" s="869"/>
      <c r="VEZ117" s="869"/>
      <c r="VFA117" s="869"/>
      <c r="VFB117" s="869"/>
      <c r="VFC117" s="869"/>
      <c r="VFD117" s="869"/>
      <c r="VFE117" s="869"/>
      <c r="VFF117" s="869"/>
      <c r="VFG117" s="869"/>
      <c r="VFH117" s="869"/>
      <c r="VFI117" s="869"/>
      <c r="VFJ117" s="869"/>
      <c r="VFK117" s="869"/>
      <c r="VFL117" s="869"/>
      <c r="VFM117" s="869"/>
      <c r="VFN117" s="869"/>
      <c r="VFO117" s="869"/>
      <c r="VFP117" s="869"/>
      <c r="VFQ117" s="869"/>
      <c r="VFR117" s="869"/>
      <c r="VFS117" s="869"/>
      <c r="VFT117" s="869"/>
      <c r="VFU117" s="869"/>
      <c r="VFV117" s="869"/>
      <c r="VFW117" s="869"/>
      <c r="VFX117" s="869"/>
      <c r="VFY117" s="869"/>
      <c r="VFZ117" s="869"/>
      <c r="VGA117" s="869"/>
      <c r="VGB117" s="869"/>
      <c r="VGC117" s="869"/>
      <c r="VGD117" s="869"/>
      <c r="VGE117" s="869"/>
      <c r="VGF117" s="869"/>
      <c r="VGG117" s="869"/>
      <c r="VGH117" s="869"/>
      <c r="VGI117" s="869"/>
      <c r="VGJ117" s="869"/>
      <c r="VGK117" s="869"/>
      <c r="VGL117" s="869"/>
      <c r="VGM117" s="869"/>
      <c r="VGN117" s="869"/>
      <c r="VGO117" s="869"/>
      <c r="VGP117" s="869"/>
      <c r="VGQ117" s="869"/>
      <c r="VGR117" s="869"/>
      <c r="VGS117" s="869"/>
      <c r="VGT117" s="869"/>
      <c r="VGU117" s="869"/>
      <c r="VGV117" s="869"/>
      <c r="VGW117" s="869"/>
      <c r="VGX117" s="869"/>
      <c r="VGY117" s="869"/>
      <c r="VGZ117" s="869"/>
      <c r="VHA117" s="869"/>
      <c r="VHB117" s="869"/>
      <c r="VHC117" s="869"/>
      <c r="VHD117" s="869"/>
      <c r="VHE117" s="869"/>
      <c r="VHF117" s="869"/>
      <c r="VHG117" s="869"/>
      <c r="VHH117" s="869"/>
      <c r="VHI117" s="869"/>
      <c r="VHJ117" s="869"/>
      <c r="VHK117" s="869"/>
      <c r="VHL117" s="869"/>
      <c r="VHM117" s="869"/>
      <c r="VHN117" s="869"/>
      <c r="VHO117" s="869"/>
      <c r="VHP117" s="869"/>
      <c r="VHQ117" s="869"/>
      <c r="VHR117" s="869"/>
      <c r="VHS117" s="869"/>
      <c r="VHT117" s="869"/>
      <c r="VHU117" s="869"/>
      <c r="VHV117" s="869"/>
      <c r="VHW117" s="869"/>
      <c r="VHX117" s="869"/>
      <c r="VHY117" s="869"/>
      <c r="VHZ117" s="869"/>
      <c r="VIA117" s="869"/>
      <c r="VIB117" s="869"/>
      <c r="VIC117" s="869"/>
      <c r="VID117" s="869"/>
      <c r="VIE117" s="869"/>
      <c r="VIF117" s="869"/>
      <c r="VIG117" s="869"/>
      <c r="VIH117" s="869"/>
      <c r="VII117" s="869"/>
      <c r="VIJ117" s="869"/>
      <c r="VIK117" s="869"/>
      <c r="VIL117" s="869"/>
      <c r="VIM117" s="869"/>
      <c r="VIN117" s="869"/>
      <c r="VIO117" s="869"/>
      <c r="VIP117" s="869"/>
      <c r="VIQ117" s="869"/>
      <c r="VIR117" s="869"/>
      <c r="VIS117" s="869"/>
      <c r="VIT117" s="869"/>
      <c r="VIU117" s="869"/>
      <c r="VIV117" s="869"/>
      <c r="VIW117" s="869"/>
      <c r="VIX117" s="869"/>
      <c r="VIY117" s="869"/>
      <c r="VIZ117" s="869"/>
      <c r="VJA117" s="869"/>
      <c r="VJB117" s="869"/>
      <c r="VJC117" s="869"/>
      <c r="VJD117" s="869"/>
      <c r="VJE117" s="869"/>
      <c r="VJF117" s="869"/>
      <c r="VJG117" s="869"/>
      <c r="VJH117" s="869"/>
      <c r="VJI117" s="869"/>
      <c r="VJJ117" s="869"/>
      <c r="VJK117" s="869"/>
      <c r="VJL117" s="869"/>
      <c r="VJM117" s="869"/>
      <c r="VJN117" s="869"/>
      <c r="VJO117" s="869"/>
      <c r="VJP117" s="869"/>
      <c r="VJQ117" s="869"/>
      <c r="VJR117" s="869"/>
      <c r="VJS117" s="869"/>
      <c r="VJT117" s="869"/>
      <c r="VJU117" s="869"/>
      <c r="VJV117" s="869"/>
      <c r="VJW117" s="869"/>
      <c r="VJX117" s="869"/>
      <c r="VJY117" s="869"/>
      <c r="VJZ117" s="869"/>
      <c r="VKA117" s="869"/>
      <c r="VKB117" s="869"/>
      <c r="VKC117" s="869"/>
      <c r="VKD117" s="869"/>
      <c r="VKE117" s="869"/>
      <c r="VKF117" s="869"/>
      <c r="VKG117" s="869"/>
      <c r="VKH117" s="869"/>
      <c r="VKI117" s="869"/>
      <c r="VKJ117" s="869"/>
      <c r="VKK117" s="869"/>
      <c r="VKL117" s="869"/>
      <c r="VKM117" s="869"/>
      <c r="VKN117" s="869"/>
      <c r="VKO117" s="869"/>
      <c r="VKP117" s="869"/>
      <c r="VKQ117" s="869"/>
      <c r="VKR117" s="869"/>
      <c r="VKS117" s="869"/>
      <c r="VKT117" s="869"/>
      <c r="VKU117" s="869"/>
      <c r="VKV117" s="869"/>
      <c r="VKW117" s="869"/>
      <c r="VKX117" s="869"/>
      <c r="VKY117" s="869"/>
      <c r="VKZ117" s="869"/>
      <c r="VLA117" s="869"/>
      <c r="VLB117" s="869"/>
      <c r="VLC117" s="869"/>
      <c r="VLD117" s="869"/>
      <c r="VLE117" s="869"/>
      <c r="VLF117" s="869"/>
      <c r="VLG117" s="869"/>
      <c r="VLH117" s="869"/>
      <c r="VLI117" s="869"/>
      <c r="VLJ117" s="869"/>
      <c r="VLK117" s="869"/>
      <c r="VLL117" s="869"/>
      <c r="VLM117" s="869"/>
      <c r="VLN117" s="869"/>
      <c r="VLO117" s="869"/>
      <c r="VLP117" s="869"/>
      <c r="VLQ117" s="869"/>
      <c r="VLR117" s="869"/>
      <c r="VLS117" s="869"/>
      <c r="VLT117" s="869"/>
      <c r="VLU117" s="869"/>
      <c r="VLV117" s="869"/>
      <c r="VLW117" s="869"/>
      <c r="VLX117" s="869"/>
      <c r="VLY117" s="869"/>
      <c r="VLZ117" s="869"/>
      <c r="VMA117" s="869"/>
      <c r="VMB117" s="869"/>
      <c r="VMC117" s="869"/>
      <c r="VMD117" s="869"/>
      <c r="VME117" s="869"/>
      <c r="VMF117" s="869"/>
      <c r="VMG117" s="869"/>
      <c r="VMH117" s="869"/>
      <c r="VMI117" s="869"/>
      <c r="VMJ117" s="869"/>
      <c r="VMK117" s="869"/>
      <c r="VML117" s="869"/>
      <c r="VMM117" s="869"/>
      <c r="VMN117" s="869"/>
      <c r="VMO117" s="869"/>
      <c r="VMP117" s="869"/>
      <c r="VMQ117" s="869"/>
      <c r="VMR117" s="869"/>
      <c r="VMS117" s="869"/>
      <c r="VMT117" s="869"/>
      <c r="VMU117" s="869"/>
      <c r="VMV117" s="869"/>
      <c r="VMW117" s="869"/>
      <c r="VMX117" s="869"/>
      <c r="VMY117" s="869"/>
      <c r="VMZ117" s="869"/>
      <c r="VNA117" s="869"/>
      <c r="VNB117" s="869"/>
      <c r="VNC117" s="869"/>
      <c r="VND117" s="869"/>
      <c r="VNE117" s="869"/>
      <c r="VNF117" s="869"/>
      <c r="VNG117" s="869"/>
      <c r="VNH117" s="869"/>
      <c r="VNI117" s="869"/>
      <c r="VNJ117" s="869"/>
      <c r="VNK117" s="869"/>
      <c r="VNL117" s="869"/>
      <c r="VNM117" s="869"/>
      <c r="VNN117" s="869"/>
      <c r="VNO117" s="869"/>
      <c r="VNP117" s="869"/>
      <c r="VNQ117" s="869"/>
      <c r="VNR117" s="869"/>
      <c r="VNS117" s="869"/>
      <c r="VNT117" s="869"/>
      <c r="VNU117" s="869"/>
      <c r="VNV117" s="869"/>
      <c r="VNW117" s="869"/>
      <c r="VNX117" s="869"/>
      <c r="VNY117" s="869"/>
      <c r="VNZ117" s="869"/>
      <c r="VOA117" s="869"/>
      <c r="VOB117" s="869"/>
      <c r="VOC117" s="869"/>
      <c r="VOD117" s="869"/>
      <c r="VOE117" s="869"/>
      <c r="VOF117" s="869"/>
      <c r="VOG117" s="869"/>
      <c r="VOH117" s="869"/>
      <c r="VOI117" s="869"/>
      <c r="VOJ117" s="869"/>
      <c r="VOK117" s="869"/>
      <c r="VOL117" s="869"/>
      <c r="VOM117" s="869"/>
      <c r="VON117" s="869"/>
      <c r="VOO117" s="869"/>
      <c r="VOP117" s="869"/>
      <c r="VOQ117" s="869"/>
      <c r="VOR117" s="869"/>
      <c r="VOS117" s="869"/>
      <c r="VOT117" s="869"/>
      <c r="VOU117" s="869"/>
      <c r="VOV117" s="869"/>
      <c r="VOW117" s="869"/>
      <c r="VOX117" s="869"/>
      <c r="VOY117" s="869"/>
      <c r="VOZ117" s="869"/>
      <c r="VPA117" s="869"/>
      <c r="VPB117" s="869"/>
      <c r="VPC117" s="869"/>
      <c r="VPD117" s="869"/>
      <c r="VPE117" s="869"/>
      <c r="VPF117" s="869"/>
      <c r="VPG117" s="869"/>
      <c r="VPH117" s="869"/>
      <c r="VPI117" s="869"/>
      <c r="VPJ117" s="869"/>
      <c r="VPK117" s="869"/>
      <c r="VPL117" s="869"/>
      <c r="VPM117" s="869"/>
      <c r="VPN117" s="869"/>
      <c r="VPO117" s="869"/>
      <c r="VPP117" s="869"/>
      <c r="VPQ117" s="869"/>
      <c r="VPR117" s="869"/>
      <c r="VPS117" s="869"/>
      <c r="VPT117" s="869"/>
      <c r="VPU117" s="869"/>
      <c r="VPV117" s="869"/>
      <c r="VPW117" s="869"/>
      <c r="VPX117" s="869"/>
      <c r="VPY117" s="869"/>
      <c r="VPZ117" s="869"/>
      <c r="VQA117" s="869"/>
      <c r="VQB117" s="869"/>
      <c r="VQC117" s="869"/>
      <c r="VQD117" s="869"/>
      <c r="VQE117" s="869"/>
      <c r="VQF117" s="869"/>
      <c r="VQG117" s="869"/>
      <c r="VQH117" s="869"/>
      <c r="VQI117" s="869"/>
      <c r="VQJ117" s="869"/>
      <c r="VQK117" s="869"/>
      <c r="VQL117" s="869"/>
      <c r="VQM117" s="869"/>
      <c r="VQN117" s="869"/>
      <c r="VQO117" s="869"/>
      <c r="VQP117" s="869"/>
      <c r="VQQ117" s="869"/>
      <c r="VQR117" s="869"/>
      <c r="VQS117" s="869"/>
      <c r="VQT117" s="869"/>
      <c r="VQU117" s="869"/>
      <c r="VQV117" s="869"/>
      <c r="VQW117" s="869"/>
      <c r="VQX117" s="869"/>
      <c r="VQY117" s="869"/>
      <c r="VQZ117" s="869"/>
      <c r="VRA117" s="869"/>
      <c r="VRB117" s="869"/>
      <c r="VRC117" s="869"/>
      <c r="VRD117" s="869"/>
      <c r="VRE117" s="869"/>
      <c r="VRF117" s="869"/>
      <c r="VRG117" s="869"/>
      <c r="VRH117" s="869"/>
      <c r="VRI117" s="869"/>
      <c r="VRJ117" s="869"/>
      <c r="VRK117" s="869"/>
      <c r="VRL117" s="869"/>
      <c r="VRM117" s="869"/>
      <c r="VRN117" s="869"/>
      <c r="VRO117" s="869"/>
      <c r="VRP117" s="869"/>
      <c r="VRQ117" s="869"/>
      <c r="VRR117" s="869"/>
      <c r="VRS117" s="869"/>
      <c r="VRT117" s="869"/>
      <c r="VRU117" s="869"/>
      <c r="VRV117" s="869"/>
      <c r="VRW117" s="869"/>
      <c r="VRX117" s="869"/>
      <c r="VRY117" s="869"/>
      <c r="VRZ117" s="869"/>
      <c r="VSA117" s="869"/>
      <c r="VSB117" s="869"/>
      <c r="VSC117" s="869"/>
      <c r="VSD117" s="869"/>
      <c r="VSE117" s="869"/>
      <c r="VSF117" s="869"/>
      <c r="VSG117" s="869"/>
      <c r="VSH117" s="869"/>
      <c r="VSI117" s="869"/>
      <c r="VSJ117" s="869"/>
      <c r="VSK117" s="869"/>
      <c r="VSL117" s="869"/>
      <c r="VSM117" s="869"/>
      <c r="VSN117" s="869"/>
      <c r="VSO117" s="869"/>
      <c r="VSP117" s="869"/>
      <c r="VSQ117" s="869"/>
      <c r="VSR117" s="869"/>
      <c r="VSS117" s="869"/>
      <c r="VST117" s="869"/>
      <c r="VSU117" s="869"/>
      <c r="VSV117" s="869"/>
      <c r="VSW117" s="869"/>
      <c r="VSX117" s="869"/>
      <c r="VSY117" s="869"/>
      <c r="VSZ117" s="869"/>
      <c r="VTA117" s="869"/>
      <c r="VTB117" s="869"/>
      <c r="VTC117" s="869"/>
      <c r="VTD117" s="869"/>
      <c r="VTE117" s="869"/>
      <c r="VTF117" s="869"/>
      <c r="VTG117" s="869"/>
      <c r="VTH117" s="869"/>
      <c r="VTI117" s="869"/>
      <c r="VTJ117" s="869"/>
      <c r="VTK117" s="869"/>
      <c r="VTL117" s="869"/>
      <c r="VTM117" s="869"/>
      <c r="VTN117" s="869"/>
      <c r="VTO117" s="869"/>
      <c r="VTP117" s="869"/>
      <c r="VTQ117" s="869"/>
      <c r="VTR117" s="869"/>
      <c r="VTS117" s="869"/>
      <c r="VTT117" s="869"/>
      <c r="VTU117" s="869"/>
      <c r="VTV117" s="869"/>
      <c r="VTW117" s="869"/>
      <c r="VTX117" s="869"/>
      <c r="VTY117" s="869"/>
      <c r="VTZ117" s="869"/>
      <c r="VUA117" s="869"/>
      <c r="VUB117" s="869"/>
      <c r="VUC117" s="869"/>
      <c r="VUD117" s="869"/>
      <c r="VUE117" s="869"/>
      <c r="VUF117" s="869"/>
      <c r="VUG117" s="869"/>
      <c r="VUH117" s="869"/>
      <c r="VUI117" s="869"/>
      <c r="VUJ117" s="869"/>
      <c r="VUK117" s="869"/>
      <c r="VUL117" s="869"/>
      <c r="VUM117" s="869"/>
      <c r="VUN117" s="869"/>
      <c r="VUO117" s="869"/>
      <c r="VUP117" s="869"/>
      <c r="VUQ117" s="869"/>
      <c r="VUR117" s="869"/>
      <c r="VUS117" s="869"/>
      <c r="VUT117" s="869"/>
      <c r="VUU117" s="869"/>
      <c r="VUV117" s="869"/>
      <c r="VUW117" s="869"/>
      <c r="VUX117" s="869"/>
      <c r="VUY117" s="869"/>
      <c r="VUZ117" s="869"/>
      <c r="VVA117" s="869"/>
      <c r="VVB117" s="869"/>
      <c r="VVC117" s="869"/>
      <c r="VVD117" s="869"/>
      <c r="VVE117" s="869"/>
      <c r="VVF117" s="869"/>
      <c r="VVG117" s="869"/>
      <c r="VVH117" s="869"/>
      <c r="VVI117" s="869"/>
      <c r="VVJ117" s="869"/>
      <c r="VVK117" s="869"/>
      <c r="VVL117" s="869"/>
      <c r="VVM117" s="869"/>
      <c r="VVN117" s="869"/>
      <c r="VVO117" s="869"/>
      <c r="VVP117" s="869"/>
      <c r="VVQ117" s="869"/>
      <c r="VVR117" s="869"/>
      <c r="VVS117" s="869"/>
      <c r="VVT117" s="869"/>
      <c r="VVU117" s="869"/>
      <c r="VVV117" s="869"/>
      <c r="VVW117" s="869"/>
      <c r="VVX117" s="869"/>
      <c r="VVY117" s="869"/>
      <c r="VVZ117" s="869"/>
      <c r="VWA117" s="869"/>
      <c r="VWB117" s="869"/>
      <c r="VWC117" s="869"/>
      <c r="VWD117" s="869"/>
      <c r="VWE117" s="869"/>
      <c r="VWF117" s="869"/>
      <c r="VWG117" s="869"/>
      <c r="VWH117" s="869"/>
      <c r="VWI117" s="869"/>
      <c r="VWJ117" s="869"/>
      <c r="VWK117" s="869"/>
      <c r="VWL117" s="869"/>
      <c r="VWM117" s="869"/>
      <c r="VWN117" s="869"/>
      <c r="VWO117" s="869"/>
      <c r="VWP117" s="869"/>
      <c r="VWQ117" s="869"/>
      <c r="VWR117" s="869"/>
      <c r="VWS117" s="869"/>
      <c r="VWT117" s="869"/>
      <c r="VWU117" s="869"/>
      <c r="VWV117" s="869"/>
      <c r="VWW117" s="869"/>
      <c r="VWX117" s="869"/>
      <c r="VWY117" s="869"/>
      <c r="VWZ117" s="869"/>
      <c r="VXA117" s="869"/>
      <c r="VXB117" s="869"/>
      <c r="VXC117" s="869"/>
      <c r="VXD117" s="869"/>
      <c r="VXE117" s="869"/>
      <c r="VXF117" s="869"/>
      <c r="VXG117" s="869"/>
      <c r="VXH117" s="869"/>
      <c r="VXI117" s="869"/>
      <c r="VXJ117" s="869"/>
      <c r="VXK117" s="869"/>
      <c r="VXL117" s="869"/>
      <c r="VXM117" s="869"/>
      <c r="VXN117" s="869"/>
      <c r="VXO117" s="869"/>
      <c r="VXP117" s="869"/>
      <c r="VXQ117" s="869"/>
      <c r="VXR117" s="869"/>
      <c r="VXS117" s="869"/>
      <c r="VXT117" s="869"/>
      <c r="VXU117" s="869"/>
      <c r="VXV117" s="869"/>
      <c r="VXW117" s="869"/>
      <c r="VXX117" s="869"/>
      <c r="VXY117" s="869"/>
      <c r="VXZ117" s="869"/>
      <c r="VYA117" s="869"/>
      <c r="VYB117" s="869"/>
      <c r="VYC117" s="869"/>
      <c r="VYD117" s="869"/>
      <c r="VYE117" s="869"/>
      <c r="VYF117" s="869"/>
      <c r="VYG117" s="869"/>
      <c r="VYH117" s="869"/>
      <c r="VYI117" s="869"/>
      <c r="VYJ117" s="869"/>
      <c r="VYK117" s="869"/>
      <c r="VYL117" s="869"/>
      <c r="VYM117" s="869"/>
      <c r="VYN117" s="869"/>
      <c r="VYO117" s="869"/>
      <c r="VYP117" s="869"/>
      <c r="VYQ117" s="869"/>
      <c r="VYR117" s="869"/>
      <c r="VYS117" s="869"/>
      <c r="VYT117" s="869"/>
      <c r="VYU117" s="869"/>
      <c r="VYV117" s="869"/>
      <c r="VYW117" s="869"/>
      <c r="VYX117" s="869"/>
      <c r="VYY117" s="869"/>
      <c r="VYZ117" s="869"/>
      <c r="VZA117" s="869"/>
      <c r="VZB117" s="869"/>
      <c r="VZC117" s="869"/>
      <c r="VZD117" s="869"/>
      <c r="VZE117" s="869"/>
      <c r="VZF117" s="869"/>
      <c r="VZG117" s="869"/>
      <c r="VZH117" s="869"/>
      <c r="VZI117" s="869"/>
      <c r="VZJ117" s="869"/>
      <c r="VZK117" s="869"/>
      <c r="VZL117" s="869"/>
      <c r="VZM117" s="869"/>
      <c r="VZN117" s="869"/>
      <c r="VZO117" s="869"/>
      <c r="VZP117" s="869"/>
      <c r="VZQ117" s="869"/>
      <c r="VZR117" s="869"/>
      <c r="VZS117" s="869"/>
      <c r="VZT117" s="869"/>
      <c r="VZU117" s="869"/>
      <c r="VZV117" s="869"/>
      <c r="VZW117" s="869"/>
      <c r="VZX117" s="869"/>
      <c r="VZY117" s="869"/>
      <c r="VZZ117" s="869"/>
      <c r="WAA117" s="869"/>
      <c r="WAB117" s="869"/>
      <c r="WAC117" s="869"/>
      <c r="WAD117" s="869"/>
      <c r="WAE117" s="869"/>
      <c r="WAF117" s="869"/>
      <c r="WAG117" s="869"/>
      <c r="WAH117" s="869"/>
      <c r="WAI117" s="869"/>
      <c r="WAJ117" s="869"/>
      <c r="WAK117" s="869"/>
      <c r="WAL117" s="869"/>
      <c r="WAM117" s="869"/>
      <c r="WAN117" s="869"/>
      <c r="WAO117" s="869"/>
      <c r="WAP117" s="869"/>
      <c r="WAQ117" s="869"/>
      <c r="WAR117" s="869"/>
      <c r="WAS117" s="869"/>
      <c r="WAT117" s="869"/>
      <c r="WAU117" s="869"/>
      <c r="WAV117" s="869"/>
      <c r="WAW117" s="869"/>
      <c r="WAX117" s="869"/>
      <c r="WAY117" s="869"/>
      <c r="WAZ117" s="869"/>
      <c r="WBA117" s="869"/>
      <c r="WBB117" s="869"/>
      <c r="WBC117" s="869"/>
      <c r="WBD117" s="869"/>
      <c r="WBE117" s="869"/>
      <c r="WBF117" s="869"/>
      <c r="WBG117" s="869"/>
      <c r="WBH117" s="869"/>
      <c r="WBI117" s="869"/>
      <c r="WBJ117" s="869"/>
      <c r="WBK117" s="869"/>
      <c r="WBL117" s="869"/>
      <c r="WBM117" s="869"/>
      <c r="WBN117" s="869"/>
      <c r="WBO117" s="869"/>
      <c r="WBP117" s="869"/>
      <c r="WBQ117" s="869"/>
      <c r="WBR117" s="869"/>
      <c r="WBS117" s="869"/>
      <c r="WBT117" s="869"/>
      <c r="WBU117" s="869"/>
      <c r="WBV117" s="869"/>
      <c r="WBW117" s="869"/>
      <c r="WBX117" s="869"/>
      <c r="WBY117" s="869"/>
      <c r="WBZ117" s="869"/>
      <c r="WCA117" s="869"/>
      <c r="WCB117" s="869"/>
      <c r="WCC117" s="869"/>
      <c r="WCD117" s="869"/>
      <c r="WCE117" s="869"/>
      <c r="WCF117" s="869"/>
      <c r="WCG117" s="869"/>
      <c r="WCH117" s="869"/>
      <c r="WCI117" s="869"/>
      <c r="WCJ117" s="869"/>
      <c r="WCK117" s="869"/>
      <c r="WCL117" s="869"/>
      <c r="WCM117" s="869"/>
      <c r="WCN117" s="869"/>
      <c r="WCO117" s="869"/>
      <c r="WCP117" s="869"/>
      <c r="WCQ117" s="869"/>
      <c r="WCR117" s="869"/>
      <c r="WCS117" s="869"/>
      <c r="WCT117" s="869"/>
      <c r="WCU117" s="869"/>
      <c r="WCV117" s="869"/>
      <c r="WCW117" s="869"/>
      <c r="WCX117" s="869"/>
      <c r="WCY117" s="869"/>
      <c r="WCZ117" s="869"/>
      <c r="WDA117" s="869"/>
      <c r="WDB117" s="869"/>
      <c r="WDC117" s="869"/>
      <c r="WDD117" s="869"/>
      <c r="WDE117" s="869"/>
      <c r="WDF117" s="869"/>
      <c r="WDG117" s="869"/>
      <c r="WDH117" s="869"/>
      <c r="WDI117" s="869"/>
      <c r="WDJ117" s="869"/>
      <c r="WDK117" s="869"/>
      <c r="WDL117" s="869"/>
      <c r="WDM117" s="869"/>
      <c r="WDN117" s="869"/>
      <c r="WDO117" s="869"/>
      <c r="WDP117" s="869"/>
      <c r="WDQ117" s="869"/>
      <c r="WDR117" s="869"/>
      <c r="WDS117" s="869"/>
      <c r="WDT117" s="869"/>
      <c r="WDU117" s="869"/>
      <c r="WDV117" s="869"/>
      <c r="WDW117" s="869"/>
      <c r="WDX117" s="869"/>
      <c r="WDY117" s="869"/>
      <c r="WDZ117" s="869"/>
      <c r="WEA117" s="869"/>
      <c r="WEB117" s="869"/>
      <c r="WEC117" s="869"/>
      <c r="WED117" s="869"/>
      <c r="WEE117" s="869"/>
      <c r="WEF117" s="869"/>
      <c r="WEG117" s="869"/>
      <c r="WEH117" s="869"/>
      <c r="WEI117" s="869"/>
      <c r="WEJ117" s="869"/>
      <c r="WEK117" s="869"/>
      <c r="WEL117" s="869"/>
      <c r="WEM117" s="869"/>
      <c r="WEN117" s="869"/>
      <c r="WEO117" s="869"/>
      <c r="WEP117" s="869"/>
      <c r="WEQ117" s="869"/>
      <c r="WER117" s="869"/>
      <c r="WES117" s="869"/>
      <c r="WET117" s="869"/>
      <c r="WEU117" s="869"/>
      <c r="WEV117" s="869"/>
      <c r="WEW117" s="869"/>
      <c r="WEX117" s="869"/>
      <c r="WEY117" s="869"/>
      <c r="WEZ117" s="869"/>
      <c r="WFA117" s="869"/>
      <c r="WFB117" s="869"/>
      <c r="WFC117" s="869"/>
      <c r="WFD117" s="869"/>
      <c r="WFE117" s="869"/>
      <c r="WFF117" s="869"/>
      <c r="WFG117" s="869"/>
      <c r="WFH117" s="869"/>
      <c r="WFI117" s="869"/>
      <c r="WFJ117" s="869"/>
      <c r="WFK117" s="869"/>
      <c r="WFL117" s="869"/>
      <c r="WFM117" s="869"/>
      <c r="WFN117" s="869"/>
      <c r="WFO117" s="869"/>
      <c r="WFP117" s="869"/>
      <c r="WFQ117" s="869"/>
      <c r="WFR117" s="869"/>
      <c r="WFS117" s="869"/>
      <c r="WFT117" s="869"/>
      <c r="WFU117" s="869"/>
      <c r="WFV117" s="869"/>
      <c r="WFW117" s="869"/>
      <c r="WFX117" s="869"/>
      <c r="WFY117" s="869"/>
      <c r="WFZ117" s="869"/>
      <c r="WGA117" s="869"/>
      <c r="WGB117" s="869"/>
      <c r="WGC117" s="869"/>
      <c r="WGD117" s="869"/>
      <c r="WGE117" s="869"/>
      <c r="WGF117" s="869"/>
      <c r="WGG117" s="869"/>
      <c r="WGH117" s="869"/>
      <c r="WGI117" s="869"/>
      <c r="WGJ117" s="869"/>
      <c r="WGK117" s="869"/>
      <c r="WGL117" s="869"/>
      <c r="WGM117" s="869"/>
      <c r="WGN117" s="869"/>
      <c r="WGO117" s="869"/>
      <c r="WGP117" s="869"/>
      <c r="WGQ117" s="869"/>
      <c r="WGR117" s="869"/>
      <c r="WGS117" s="869"/>
      <c r="WGT117" s="869"/>
      <c r="WGU117" s="869"/>
      <c r="WGV117" s="869"/>
      <c r="WGW117" s="869"/>
      <c r="WGX117" s="869"/>
      <c r="WGY117" s="869"/>
      <c r="WGZ117" s="869"/>
      <c r="WHA117" s="869"/>
      <c r="WHB117" s="869"/>
      <c r="WHC117" s="869"/>
      <c r="WHD117" s="869"/>
      <c r="WHE117" s="869"/>
      <c r="WHF117" s="869"/>
      <c r="WHG117" s="869"/>
      <c r="WHH117" s="869"/>
      <c r="WHI117" s="869"/>
      <c r="WHJ117" s="869"/>
      <c r="WHK117" s="869"/>
      <c r="WHL117" s="869"/>
      <c r="WHM117" s="869"/>
      <c r="WHN117" s="869"/>
      <c r="WHO117" s="869"/>
      <c r="WHP117" s="869"/>
      <c r="WHQ117" s="869"/>
      <c r="WHR117" s="869"/>
      <c r="WHS117" s="869"/>
      <c r="WHT117" s="869"/>
      <c r="WHU117" s="869"/>
      <c r="WHV117" s="869"/>
      <c r="WHW117" s="869"/>
      <c r="WHX117" s="869"/>
      <c r="WHY117" s="869"/>
      <c r="WHZ117" s="869"/>
      <c r="WIA117" s="869"/>
      <c r="WIB117" s="869"/>
      <c r="WIC117" s="869"/>
      <c r="WID117" s="869"/>
      <c r="WIE117" s="869"/>
      <c r="WIF117" s="869"/>
      <c r="WIG117" s="869"/>
      <c r="WIH117" s="869"/>
      <c r="WII117" s="869"/>
      <c r="WIJ117" s="869"/>
      <c r="WIK117" s="869"/>
      <c r="WIL117" s="869"/>
      <c r="WIM117" s="869"/>
      <c r="WIN117" s="869"/>
      <c r="WIO117" s="869"/>
      <c r="WIP117" s="869"/>
      <c r="WIQ117" s="869"/>
      <c r="WIR117" s="869"/>
      <c r="WIS117" s="869"/>
      <c r="WIT117" s="869"/>
      <c r="WIU117" s="869"/>
      <c r="WIV117" s="869"/>
      <c r="WIW117" s="869"/>
      <c r="WIX117" s="869"/>
      <c r="WIY117" s="869"/>
      <c r="WIZ117" s="869"/>
      <c r="WJA117" s="869"/>
      <c r="WJB117" s="869"/>
      <c r="WJC117" s="869"/>
      <c r="WJD117" s="869"/>
      <c r="WJE117" s="869"/>
      <c r="WJF117" s="869"/>
      <c r="WJG117" s="869"/>
      <c r="WJH117" s="869"/>
      <c r="WJI117" s="869"/>
      <c r="WJJ117" s="869"/>
      <c r="WJK117" s="869"/>
      <c r="WJL117" s="869"/>
      <c r="WJM117" s="869"/>
      <c r="WJN117" s="869"/>
      <c r="WJO117" s="869"/>
      <c r="WJP117" s="869"/>
      <c r="WJQ117" s="869"/>
      <c r="WJR117" s="869"/>
      <c r="WJS117" s="869"/>
      <c r="WJT117" s="869"/>
      <c r="WJU117" s="869"/>
      <c r="WJV117" s="869"/>
      <c r="WJW117" s="869"/>
      <c r="WJX117" s="869"/>
      <c r="WJY117" s="869"/>
      <c r="WJZ117" s="869"/>
      <c r="WKA117" s="869"/>
      <c r="WKB117" s="869"/>
      <c r="WKC117" s="869"/>
      <c r="WKD117" s="869"/>
      <c r="WKE117" s="869"/>
      <c r="WKF117" s="869"/>
      <c r="WKG117" s="869"/>
      <c r="WKH117" s="869"/>
      <c r="WKI117" s="869"/>
      <c r="WKJ117" s="869"/>
      <c r="WKK117" s="869"/>
      <c r="WKL117" s="869"/>
      <c r="WKM117" s="869"/>
      <c r="WKN117" s="869"/>
      <c r="WKO117" s="869"/>
      <c r="WKP117" s="869"/>
      <c r="WKQ117" s="869"/>
      <c r="WKR117" s="869"/>
      <c r="WKS117" s="869"/>
      <c r="WKT117" s="869"/>
      <c r="WKU117" s="869"/>
      <c r="WKV117" s="869"/>
      <c r="WKW117" s="869"/>
      <c r="WKX117" s="869"/>
      <c r="WKY117" s="869"/>
      <c r="WKZ117" s="869"/>
      <c r="WLA117" s="869"/>
      <c r="WLB117" s="869"/>
      <c r="WLC117" s="869"/>
      <c r="WLD117" s="869"/>
      <c r="WLE117" s="869"/>
      <c r="WLF117" s="869"/>
      <c r="WLG117" s="869"/>
      <c r="WLH117" s="869"/>
      <c r="WLI117" s="869"/>
      <c r="WLJ117" s="869"/>
      <c r="WLK117" s="869"/>
      <c r="WLL117" s="869"/>
      <c r="WLM117" s="869"/>
      <c r="WLN117" s="869"/>
      <c r="WLO117" s="869"/>
      <c r="WLP117" s="869"/>
      <c r="WLQ117" s="869"/>
      <c r="WLR117" s="869"/>
      <c r="WLS117" s="869"/>
      <c r="WLT117" s="869"/>
      <c r="WLU117" s="869"/>
      <c r="WLV117" s="869"/>
      <c r="WLW117" s="869"/>
      <c r="WLX117" s="869"/>
      <c r="WLY117" s="869"/>
      <c r="WLZ117" s="869"/>
      <c r="WMA117" s="869"/>
      <c r="WMB117" s="869"/>
      <c r="WMC117" s="869"/>
      <c r="WMD117" s="869"/>
      <c r="WME117" s="869"/>
      <c r="WMF117" s="869"/>
      <c r="WMG117" s="869"/>
      <c r="WMH117" s="869"/>
      <c r="WMI117" s="869"/>
      <c r="WMJ117" s="869"/>
      <c r="WMK117" s="869"/>
      <c r="WML117" s="869"/>
      <c r="WMM117" s="869"/>
      <c r="WMN117" s="869"/>
      <c r="WMO117" s="869"/>
      <c r="WMP117" s="869"/>
      <c r="WMQ117" s="869"/>
      <c r="WMR117" s="869"/>
      <c r="WMS117" s="869"/>
      <c r="WMT117" s="869"/>
      <c r="WMU117" s="869"/>
      <c r="WMV117" s="869"/>
      <c r="WMW117" s="869"/>
      <c r="WMX117" s="869"/>
      <c r="WMY117" s="869"/>
      <c r="WMZ117" s="869"/>
      <c r="WNA117" s="869"/>
      <c r="WNB117" s="869"/>
      <c r="WNC117" s="869"/>
      <c r="WND117" s="869"/>
      <c r="WNE117" s="869"/>
      <c r="WNF117" s="869"/>
      <c r="WNG117" s="869"/>
      <c r="WNH117" s="869"/>
      <c r="WNI117" s="869"/>
      <c r="WNJ117" s="869"/>
      <c r="WNK117" s="869"/>
      <c r="WNL117" s="869"/>
      <c r="WNM117" s="869"/>
      <c r="WNN117" s="869"/>
      <c r="WNO117" s="869"/>
      <c r="WNP117" s="869"/>
      <c r="WNQ117" s="869"/>
      <c r="WNR117" s="869"/>
      <c r="WNS117" s="869"/>
      <c r="WNT117" s="869"/>
      <c r="WNU117" s="869"/>
      <c r="WNV117" s="869"/>
      <c r="WNW117" s="869"/>
      <c r="WNX117" s="869"/>
      <c r="WNY117" s="869"/>
      <c r="WNZ117" s="869"/>
      <c r="WOA117" s="869"/>
      <c r="WOB117" s="869"/>
      <c r="WOC117" s="869"/>
      <c r="WOD117" s="869"/>
      <c r="WOE117" s="869"/>
      <c r="WOF117" s="869"/>
      <c r="WOG117" s="869"/>
      <c r="WOH117" s="869"/>
      <c r="WOI117" s="869"/>
      <c r="WOJ117" s="869"/>
      <c r="WOK117" s="869"/>
      <c r="WOL117" s="869"/>
      <c r="WOM117" s="869"/>
      <c r="WON117" s="869"/>
      <c r="WOO117" s="869"/>
      <c r="WOP117" s="869"/>
      <c r="WOQ117" s="869"/>
      <c r="WOR117" s="869"/>
      <c r="WOS117" s="869"/>
      <c r="WOT117" s="869"/>
      <c r="WOU117" s="869"/>
      <c r="WOV117" s="869"/>
      <c r="WOW117" s="869"/>
      <c r="WOX117" s="869"/>
      <c r="WOY117" s="869"/>
      <c r="WOZ117" s="869"/>
      <c r="WPA117" s="869"/>
      <c r="WPB117" s="869"/>
      <c r="WPC117" s="869"/>
      <c r="WPD117" s="869"/>
      <c r="WPE117" s="869"/>
      <c r="WPF117" s="869"/>
      <c r="WPG117" s="869"/>
      <c r="WPH117" s="869"/>
      <c r="WPI117" s="869"/>
      <c r="WPJ117" s="869"/>
      <c r="WPK117" s="869"/>
      <c r="WPL117" s="869"/>
      <c r="WPM117" s="869"/>
      <c r="WPN117" s="869"/>
      <c r="WPO117" s="869"/>
      <c r="WPP117" s="869"/>
      <c r="WPQ117" s="869"/>
      <c r="WPR117" s="869"/>
      <c r="WPS117" s="869"/>
      <c r="WPT117" s="869"/>
      <c r="WPU117" s="869"/>
      <c r="WPV117" s="869"/>
      <c r="WPW117" s="869"/>
      <c r="WPX117" s="869"/>
      <c r="WPY117" s="869"/>
      <c r="WPZ117" s="869"/>
      <c r="WQA117" s="869"/>
      <c r="WQB117" s="869"/>
      <c r="WQC117" s="869"/>
      <c r="WQD117" s="869"/>
      <c r="WQE117" s="869"/>
      <c r="WQF117" s="869"/>
      <c r="WQG117" s="869"/>
      <c r="WQH117" s="869"/>
      <c r="WQI117" s="869"/>
      <c r="WQJ117" s="869"/>
      <c r="WQK117" s="869"/>
      <c r="WQL117" s="869"/>
      <c r="WQM117" s="869"/>
      <c r="WQN117" s="869"/>
      <c r="WQO117" s="869"/>
      <c r="WQP117" s="869"/>
      <c r="WQQ117" s="869"/>
      <c r="WQR117" s="869"/>
      <c r="WQS117" s="869"/>
      <c r="WQT117" s="869"/>
      <c r="WQU117" s="869"/>
      <c r="WQV117" s="869"/>
      <c r="WQW117" s="869"/>
      <c r="WQX117" s="869"/>
      <c r="WQY117" s="869"/>
      <c r="WQZ117" s="869"/>
      <c r="WRA117" s="869"/>
      <c r="WRB117" s="869"/>
      <c r="WRC117" s="869"/>
      <c r="WRD117" s="869"/>
      <c r="WRE117" s="869"/>
      <c r="WRF117" s="869"/>
      <c r="WRG117" s="869"/>
      <c r="WRH117" s="869"/>
      <c r="WRI117" s="869"/>
      <c r="WRJ117" s="869"/>
      <c r="WRK117" s="869"/>
      <c r="WRL117" s="869"/>
      <c r="WRM117" s="869"/>
      <c r="WRN117" s="869"/>
      <c r="WRO117" s="869"/>
      <c r="WRP117" s="869"/>
      <c r="WRQ117" s="869"/>
      <c r="WRR117" s="869"/>
      <c r="WRS117" s="869"/>
      <c r="WRT117" s="869"/>
      <c r="WRU117" s="869"/>
      <c r="WRV117" s="869"/>
      <c r="WRW117" s="869"/>
      <c r="WRX117" s="869"/>
      <c r="WRY117" s="869"/>
      <c r="WRZ117" s="869"/>
      <c r="WSA117" s="869"/>
      <c r="WSB117" s="869"/>
      <c r="WSC117" s="869"/>
      <c r="WSD117" s="869"/>
      <c r="WSE117" s="869"/>
      <c r="WSF117" s="869"/>
      <c r="WSG117" s="869"/>
      <c r="WSH117" s="869"/>
      <c r="WSI117" s="869"/>
      <c r="WSJ117" s="869"/>
      <c r="WSK117" s="869"/>
      <c r="WSL117" s="869"/>
      <c r="WSM117" s="869"/>
      <c r="WSN117" s="869"/>
      <c r="WSO117" s="869"/>
      <c r="WSP117" s="869"/>
      <c r="WSQ117" s="869"/>
      <c r="WSR117" s="869"/>
      <c r="WSS117" s="869"/>
      <c r="WST117" s="869"/>
      <c r="WSU117" s="869"/>
      <c r="WSV117" s="869"/>
      <c r="WSW117" s="869"/>
      <c r="WSX117" s="869"/>
      <c r="WSY117" s="869"/>
      <c r="WSZ117" s="869"/>
      <c r="WTA117" s="869"/>
      <c r="WTB117" s="869"/>
      <c r="WTC117" s="869"/>
      <c r="WTD117" s="869"/>
      <c r="WTE117" s="869"/>
      <c r="WTF117" s="869"/>
      <c r="WTG117" s="869"/>
      <c r="WTH117" s="869"/>
      <c r="WTI117" s="869"/>
      <c r="WTJ117" s="869"/>
      <c r="WTK117" s="869"/>
      <c r="WTL117" s="869"/>
      <c r="WTM117" s="869"/>
      <c r="WTN117" s="869"/>
      <c r="WTO117" s="869"/>
      <c r="WTP117" s="869"/>
      <c r="WTQ117" s="869"/>
      <c r="WTR117" s="869"/>
      <c r="WTS117" s="869"/>
      <c r="WTT117" s="869"/>
      <c r="WTU117" s="869"/>
      <c r="WTV117" s="869"/>
      <c r="WTW117" s="869"/>
      <c r="WTX117" s="869"/>
      <c r="WTY117" s="869"/>
      <c r="WTZ117" s="869"/>
      <c r="WUA117" s="869"/>
      <c r="WUB117" s="869"/>
      <c r="WUC117" s="869"/>
      <c r="WUD117" s="869"/>
      <c r="WUE117" s="869"/>
      <c r="WUF117" s="869"/>
      <c r="WUG117" s="869"/>
      <c r="WUH117" s="869"/>
      <c r="WUI117" s="869"/>
      <c r="WUJ117" s="869"/>
      <c r="WUK117" s="869"/>
      <c r="WUL117" s="869"/>
      <c r="WUM117" s="869"/>
      <c r="WUN117" s="869"/>
      <c r="WUO117" s="869"/>
      <c r="WUP117" s="869"/>
      <c r="WUQ117" s="869"/>
      <c r="WUR117" s="869"/>
      <c r="WUS117" s="869"/>
      <c r="WUT117" s="869"/>
      <c r="WUU117" s="869"/>
      <c r="WUV117" s="869"/>
      <c r="WUW117" s="869"/>
      <c r="WUX117" s="869"/>
      <c r="WUY117" s="869"/>
      <c r="WUZ117" s="869"/>
      <c r="WVA117" s="869"/>
      <c r="WVB117" s="869"/>
      <c r="WVC117" s="869"/>
      <c r="WVD117" s="869"/>
      <c r="WVE117" s="869"/>
      <c r="WVF117" s="869"/>
      <c r="WVG117" s="869"/>
      <c r="WVH117" s="869"/>
      <c r="WVI117" s="869"/>
      <c r="WVJ117" s="869"/>
      <c r="WVK117" s="869"/>
      <c r="WVL117" s="869"/>
      <c r="WVM117" s="869"/>
      <c r="WVN117" s="869"/>
      <c r="WVO117" s="869"/>
      <c r="WVP117" s="869"/>
      <c r="WVQ117" s="869"/>
      <c r="WVR117" s="869"/>
      <c r="WVS117" s="869"/>
      <c r="WVT117" s="869"/>
      <c r="WVU117" s="869"/>
      <c r="WVV117" s="869"/>
      <c r="WVW117" s="869"/>
      <c r="WVX117" s="869"/>
      <c r="WVY117" s="869"/>
      <c r="WVZ117" s="869"/>
      <c r="WWA117" s="869"/>
      <c r="WWB117" s="869"/>
      <c r="WWC117" s="869"/>
      <c r="WWD117" s="869"/>
      <c r="WWE117" s="869"/>
      <c r="WWF117" s="869"/>
      <c r="WWG117" s="869"/>
      <c r="WWH117" s="869"/>
      <c r="WWI117" s="869"/>
      <c r="WWJ117" s="869"/>
      <c r="WWK117" s="869"/>
      <c r="WWL117" s="869"/>
      <c r="WWM117" s="869"/>
      <c r="WWN117" s="869"/>
      <c r="WWO117" s="869"/>
      <c r="WWP117" s="869"/>
      <c r="WWQ117" s="869"/>
      <c r="WWR117" s="869"/>
      <c r="WWS117" s="869"/>
      <c r="WWT117" s="869"/>
      <c r="WWU117" s="869"/>
      <c r="WWV117" s="869"/>
      <c r="WWW117" s="869"/>
      <c r="WWX117" s="869"/>
      <c r="WWY117" s="869"/>
      <c r="WWZ117" s="869"/>
      <c r="WXA117" s="869"/>
      <c r="WXB117" s="869"/>
      <c r="WXC117" s="869"/>
      <c r="WXD117" s="869"/>
      <c r="WXE117" s="869"/>
      <c r="WXF117" s="869"/>
      <c r="WXG117" s="869"/>
      <c r="WXH117" s="869"/>
      <c r="WXI117" s="869"/>
      <c r="WXJ117" s="869"/>
      <c r="WXK117" s="869"/>
      <c r="WXL117" s="869"/>
      <c r="WXM117" s="869"/>
      <c r="WXN117" s="869"/>
      <c r="WXO117" s="869"/>
      <c r="WXP117" s="869"/>
      <c r="WXQ117" s="869"/>
      <c r="WXR117" s="869"/>
      <c r="WXS117" s="869"/>
      <c r="WXT117" s="869"/>
      <c r="WXU117" s="869"/>
      <c r="WXV117" s="869"/>
      <c r="WXW117" s="869"/>
      <c r="WXX117" s="869"/>
      <c r="WXY117" s="869"/>
      <c r="WXZ117" s="869"/>
      <c r="WYA117" s="869"/>
      <c r="WYB117" s="869"/>
      <c r="WYC117" s="869"/>
      <c r="WYD117" s="869"/>
      <c r="WYE117" s="869"/>
      <c r="WYF117" s="869"/>
      <c r="WYG117" s="869"/>
      <c r="WYH117" s="869"/>
      <c r="WYI117" s="869"/>
      <c r="WYJ117" s="869"/>
      <c r="WYK117" s="869"/>
      <c r="WYL117" s="869"/>
      <c r="WYM117" s="869"/>
      <c r="WYN117" s="869"/>
      <c r="WYO117" s="869"/>
      <c r="WYP117" s="869"/>
      <c r="WYQ117" s="869"/>
      <c r="WYR117" s="869"/>
      <c r="WYS117" s="869"/>
      <c r="WYT117" s="869"/>
      <c r="WYU117" s="869"/>
      <c r="WYV117" s="869"/>
      <c r="WYW117" s="869"/>
      <c r="WYX117" s="869"/>
      <c r="WYY117" s="869"/>
      <c r="WYZ117" s="869"/>
      <c r="WZA117" s="869"/>
      <c r="WZB117" s="869"/>
      <c r="WZC117" s="869"/>
      <c r="WZD117" s="869"/>
      <c r="WZE117" s="869"/>
      <c r="WZF117" s="869"/>
      <c r="WZG117" s="869"/>
      <c r="WZH117" s="869"/>
      <c r="WZI117" s="869"/>
      <c r="WZJ117" s="869"/>
      <c r="WZK117" s="869"/>
      <c r="WZL117" s="869"/>
      <c r="WZM117" s="869"/>
      <c r="WZN117" s="869"/>
      <c r="WZO117" s="869"/>
      <c r="WZP117" s="869"/>
      <c r="WZQ117" s="869"/>
      <c r="WZR117" s="869"/>
      <c r="WZS117" s="869"/>
      <c r="WZT117" s="869"/>
      <c r="WZU117" s="869"/>
      <c r="WZV117" s="869"/>
      <c r="WZW117" s="869"/>
      <c r="WZX117" s="869"/>
      <c r="WZY117" s="869"/>
      <c r="WZZ117" s="869"/>
      <c r="XAA117" s="869"/>
      <c r="XAB117" s="869"/>
      <c r="XAC117" s="869"/>
      <c r="XAD117" s="869"/>
      <c r="XAE117" s="869"/>
      <c r="XAF117" s="869"/>
      <c r="XAG117" s="869"/>
      <c r="XAH117" s="869"/>
      <c r="XAI117" s="869"/>
      <c r="XAJ117" s="869"/>
      <c r="XAK117" s="869"/>
      <c r="XAL117" s="869"/>
      <c r="XAM117" s="869"/>
      <c r="XAN117" s="869"/>
      <c r="XAO117" s="869"/>
      <c r="XAP117" s="869"/>
      <c r="XAQ117" s="869"/>
      <c r="XAR117" s="869"/>
      <c r="XAS117" s="869"/>
      <c r="XAT117" s="869"/>
      <c r="XAU117" s="869"/>
      <c r="XAV117" s="869"/>
      <c r="XAW117" s="869"/>
      <c r="XAX117" s="869"/>
      <c r="XAY117" s="869"/>
      <c r="XAZ117" s="869"/>
      <c r="XBA117" s="869"/>
      <c r="XBB117" s="869"/>
      <c r="XBC117" s="869"/>
      <c r="XBD117" s="869"/>
      <c r="XBE117" s="869"/>
      <c r="XBF117" s="869"/>
      <c r="XBG117" s="869"/>
      <c r="XBH117" s="869"/>
      <c r="XBI117" s="869"/>
      <c r="XBJ117" s="869"/>
      <c r="XBK117" s="869"/>
      <c r="XBL117" s="869"/>
      <c r="XBM117" s="869"/>
      <c r="XBN117" s="869"/>
      <c r="XBO117" s="869"/>
      <c r="XBP117" s="869"/>
      <c r="XBQ117" s="869"/>
      <c r="XBR117" s="869"/>
      <c r="XBS117" s="869"/>
      <c r="XBT117" s="869"/>
      <c r="XBU117" s="869"/>
      <c r="XBV117" s="869"/>
      <c r="XBW117" s="869"/>
      <c r="XBX117" s="869"/>
      <c r="XBY117" s="869"/>
      <c r="XBZ117" s="869"/>
      <c r="XCA117" s="869"/>
      <c r="XCB117" s="869"/>
      <c r="XCC117" s="869"/>
      <c r="XCD117" s="869"/>
      <c r="XCE117" s="869"/>
      <c r="XCF117" s="869"/>
      <c r="XCG117" s="869"/>
      <c r="XCH117" s="869"/>
      <c r="XCI117" s="869"/>
      <c r="XCJ117" s="869"/>
      <c r="XCK117" s="869"/>
      <c r="XCL117" s="869"/>
      <c r="XCM117" s="869"/>
      <c r="XCN117" s="869"/>
      <c r="XCO117" s="869"/>
      <c r="XCP117" s="869"/>
      <c r="XCQ117" s="869"/>
      <c r="XCR117" s="869"/>
      <c r="XCS117" s="869"/>
      <c r="XCT117" s="869"/>
      <c r="XCU117" s="869"/>
      <c r="XCV117" s="869"/>
      <c r="XCW117" s="869"/>
      <c r="XCX117" s="869"/>
      <c r="XCY117" s="869"/>
      <c r="XCZ117" s="869"/>
      <c r="XDA117" s="869"/>
      <c r="XDB117" s="869"/>
      <c r="XDC117" s="869"/>
      <c r="XDD117" s="869"/>
      <c r="XDE117" s="869"/>
      <c r="XDF117" s="869"/>
      <c r="XDG117" s="869"/>
      <c r="XDH117" s="869"/>
      <c r="XDI117" s="869"/>
      <c r="XDJ117" s="869"/>
      <c r="XDK117" s="869"/>
      <c r="XDL117" s="869"/>
      <c r="XDM117" s="869"/>
      <c r="XDN117" s="869"/>
      <c r="XDO117" s="869"/>
      <c r="XDP117" s="869"/>
      <c r="XDQ117" s="869"/>
      <c r="XDR117" s="869"/>
      <c r="XDS117" s="869"/>
      <c r="XDT117" s="869"/>
      <c r="XDU117" s="869"/>
      <c r="XDV117" s="869"/>
      <c r="XDW117" s="869"/>
      <c r="XDX117" s="869"/>
      <c r="XDY117" s="869"/>
      <c r="XDZ117" s="869"/>
      <c r="XEA117" s="869"/>
      <c r="XEB117" s="869"/>
      <c r="XEC117" s="869"/>
      <c r="XED117" s="869"/>
      <c r="XEE117" s="869"/>
      <c r="XEF117" s="869"/>
      <c r="XEG117" s="869"/>
      <c r="XEH117" s="869"/>
      <c r="XEI117" s="869"/>
      <c r="XEJ117" s="869"/>
      <c r="XEK117" s="869"/>
      <c r="XEL117" s="869"/>
      <c r="XEM117" s="869"/>
      <c r="XEN117" s="869"/>
      <c r="XEO117" s="869"/>
      <c r="XEP117" s="869"/>
      <c r="XEQ117" s="869"/>
      <c r="XER117" s="869"/>
      <c r="XES117" s="869"/>
      <c r="XET117" s="869"/>
      <c r="XEU117" s="869"/>
      <c r="XEV117" s="869"/>
      <c r="XEW117" s="869"/>
      <c r="XEX117" s="869"/>
      <c r="XEY117" s="869"/>
      <c r="XEZ117" s="869"/>
      <c r="XFA117" s="869"/>
      <c r="XFB117" s="869"/>
      <c r="XFC117" s="869"/>
      <c r="XFD117" s="869"/>
    </row>
    <row r="118" spans="1:16384" s="212" customFormat="1" ht="12.6" customHeight="1" x14ac:dyDescent="0.25">
      <c r="A118" s="867" t="s">
        <v>1325</v>
      </c>
      <c r="B118" s="867"/>
      <c r="C118" s="867"/>
      <c r="D118" s="867"/>
      <c r="E118" s="867"/>
      <c r="F118" s="867"/>
      <c r="G118" s="867"/>
      <c r="H118" s="867"/>
      <c r="I118" s="867"/>
      <c r="J118" s="867"/>
      <c r="K118" s="867"/>
      <c r="L118" s="867"/>
      <c r="M118" s="867"/>
      <c r="N118" s="867"/>
      <c r="O118" s="867"/>
      <c r="P118" s="867"/>
      <c r="Q118" s="867"/>
      <c r="R118" s="867"/>
      <c r="S118" s="867"/>
      <c r="T118" s="1296" t="s">
        <v>1326</v>
      </c>
      <c r="U118" s="1296"/>
      <c r="V118" s="1296"/>
      <c r="W118" s="1296"/>
      <c r="X118" s="1296"/>
      <c r="Y118" s="1296"/>
      <c r="Z118" s="1296"/>
      <c r="AA118" s="1296"/>
      <c r="AB118" s="1296"/>
      <c r="AC118" s="1296" t="s">
        <v>1321</v>
      </c>
      <c r="AD118" s="1296"/>
      <c r="AE118" s="1296"/>
      <c r="AF118" s="1296"/>
      <c r="AG118" s="1296"/>
      <c r="AH118" s="1296"/>
      <c r="AI118" s="1296"/>
      <c r="AJ118" s="1296"/>
      <c r="AK118" s="1296" t="s">
        <v>1327</v>
      </c>
      <c r="AL118" s="1296"/>
      <c r="AM118" s="1296"/>
      <c r="AN118" s="1296"/>
      <c r="AO118" s="1296"/>
      <c r="AP118" s="1296"/>
      <c r="AQ118" s="1296"/>
      <c r="AR118" s="1296"/>
      <c r="AS118" s="1296"/>
      <c r="AT118" s="1296"/>
      <c r="AU118" s="1296"/>
      <c r="AV118" s="179"/>
      <c r="AW118" s="179"/>
      <c r="AX118" s="179"/>
      <c r="AY118" s="179"/>
    </row>
    <row r="119" spans="1:16384" s="183" customFormat="1" ht="12.6" customHeight="1" x14ac:dyDescent="0.25">
      <c r="A119" s="867" t="s">
        <v>1328</v>
      </c>
      <c r="B119" s="867"/>
      <c r="C119" s="867"/>
      <c r="D119" s="867"/>
      <c r="E119" s="867"/>
      <c r="F119" s="867"/>
      <c r="G119" s="867"/>
      <c r="H119" s="867"/>
      <c r="I119" s="867"/>
      <c r="J119" s="867"/>
      <c r="K119" s="867"/>
      <c r="L119" s="867"/>
      <c r="M119" s="867"/>
      <c r="N119" s="867"/>
      <c r="O119" s="867"/>
      <c r="P119" s="867"/>
      <c r="Q119" s="867"/>
      <c r="R119" s="867"/>
      <c r="S119" s="867"/>
      <c r="T119" s="1296" t="s">
        <v>1329</v>
      </c>
      <c r="U119" s="1296"/>
      <c r="V119" s="1296"/>
      <c r="W119" s="1296"/>
      <c r="X119" s="1296"/>
      <c r="Y119" s="1296"/>
      <c r="Z119" s="1296"/>
      <c r="AA119" s="1296"/>
      <c r="AB119" s="1296"/>
      <c r="AC119" s="1296" t="s">
        <v>1330</v>
      </c>
      <c r="AD119" s="1296"/>
      <c r="AE119" s="1296"/>
      <c r="AF119" s="1296"/>
      <c r="AG119" s="1296"/>
      <c r="AH119" s="1296"/>
      <c r="AI119" s="1296"/>
      <c r="AJ119" s="1296"/>
      <c r="AK119" s="1296" t="s">
        <v>1331</v>
      </c>
      <c r="AL119" s="1296"/>
      <c r="AM119" s="1296"/>
      <c r="AN119" s="1296"/>
      <c r="AO119" s="1296"/>
      <c r="AP119" s="1296"/>
      <c r="AQ119" s="1296"/>
      <c r="AR119" s="1296"/>
      <c r="AS119" s="1296"/>
      <c r="AT119" s="1296"/>
      <c r="AU119" s="1296"/>
      <c r="AV119" s="179"/>
      <c r="AW119" s="179"/>
      <c r="AX119" s="179"/>
      <c r="AY119" s="179"/>
      <c r="AZ119" s="213"/>
      <c r="BA119" s="213"/>
      <c r="BB119" s="213"/>
    </row>
    <row r="120" spans="1:16384" s="183" customFormat="1" ht="12.6" customHeight="1" x14ac:dyDescent="0.25">
      <c r="A120" s="867" t="s">
        <v>1332</v>
      </c>
      <c r="B120" s="867"/>
      <c r="C120" s="867"/>
      <c r="D120" s="867"/>
      <c r="E120" s="867"/>
      <c r="F120" s="867"/>
      <c r="G120" s="867"/>
      <c r="H120" s="867"/>
      <c r="I120" s="867"/>
      <c r="J120" s="867"/>
      <c r="K120" s="867"/>
      <c r="L120" s="867"/>
      <c r="M120" s="867"/>
      <c r="N120" s="867"/>
      <c r="O120" s="867"/>
      <c r="P120" s="867"/>
      <c r="Q120" s="867"/>
      <c r="R120" s="867"/>
      <c r="S120" s="867"/>
      <c r="T120" s="1296">
        <v>6</v>
      </c>
      <c r="U120" s="1296"/>
      <c r="V120" s="1296"/>
      <c r="W120" s="1296"/>
      <c r="X120" s="1296"/>
      <c r="Y120" s="1296"/>
      <c r="Z120" s="1296"/>
      <c r="AA120" s="1296"/>
      <c r="AB120" s="1296"/>
      <c r="AC120" s="1296" t="s">
        <v>1321</v>
      </c>
      <c r="AD120" s="1296"/>
      <c r="AE120" s="1296"/>
      <c r="AF120" s="1296"/>
      <c r="AG120" s="1296"/>
      <c r="AH120" s="1296"/>
      <c r="AI120" s="1296"/>
      <c r="AJ120" s="1296"/>
      <c r="AK120" s="1296">
        <v>16.670000000000002</v>
      </c>
      <c r="AL120" s="1296"/>
      <c r="AM120" s="1296"/>
      <c r="AN120" s="1296"/>
      <c r="AO120" s="1296"/>
      <c r="AP120" s="1296"/>
      <c r="AQ120" s="1296"/>
      <c r="AR120" s="1296"/>
      <c r="AS120" s="1296"/>
      <c r="AT120" s="1296"/>
      <c r="AU120" s="1296"/>
      <c r="AV120" s="179"/>
      <c r="AW120" s="179"/>
      <c r="AX120" s="179"/>
      <c r="AY120" s="179"/>
      <c r="AZ120" s="213"/>
      <c r="BA120" s="213"/>
      <c r="BB120" s="213"/>
    </row>
    <row r="121" spans="1:16384" s="183" customFormat="1" ht="12.6" customHeight="1" x14ac:dyDescent="0.25">
      <c r="A121" s="1288" t="s">
        <v>1333</v>
      </c>
      <c r="B121" s="1289"/>
      <c r="C121" s="1289"/>
      <c r="D121" s="1289"/>
      <c r="E121" s="1289"/>
      <c r="F121" s="1289"/>
      <c r="G121" s="1289"/>
      <c r="H121" s="1289"/>
      <c r="I121" s="1289"/>
      <c r="J121" s="1289"/>
      <c r="K121" s="1289"/>
      <c r="L121" s="1289"/>
      <c r="M121" s="1289"/>
      <c r="N121" s="1289"/>
      <c r="O121" s="1289"/>
      <c r="P121" s="1289"/>
      <c r="Q121" s="1289"/>
      <c r="R121" s="1289"/>
      <c r="S121" s="1289"/>
      <c r="T121" s="1289"/>
      <c r="U121" s="1289"/>
      <c r="V121" s="1289"/>
      <c r="W121" s="1289"/>
      <c r="X121" s="1289"/>
      <c r="Y121" s="1289"/>
      <c r="Z121" s="1289"/>
      <c r="AA121" s="1289"/>
      <c r="AB121" s="1289"/>
      <c r="AC121" s="1289"/>
      <c r="AD121" s="1289"/>
      <c r="AE121" s="1289"/>
      <c r="AF121" s="1289"/>
      <c r="AG121" s="1289"/>
      <c r="AH121" s="1289"/>
      <c r="AI121" s="1289"/>
      <c r="AJ121" s="1289"/>
      <c r="AK121" s="1289"/>
      <c r="AL121" s="1289"/>
      <c r="AM121" s="1289"/>
      <c r="AN121" s="1289"/>
      <c r="AO121" s="1289"/>
      <c r="AP121" s="1289"/>
      <c r="AQ121" s="1289"/>
      <c r="AR121" s="1289"/>
      <c r="AS121" s="1289"/>
      <c r="AT121" s="1289"/>
      <c r="AU121" s="1289"/>
      <c r="AV121" s="1289"/>
      <c r="AW121" s="1289"/>
      <c r="AX121" s="1289"/>
      <c r="AY121" s="1289"/>
      <c r="AZ121" s="213"/>
      <c r="BA121" s="213"/>
      <c r="BB121" s="213"/>
    </row>
    <row r="122" spans="1:16384" s="183" customFormat="1" ht="12.6" customHeight="1" x14ac:dyDescent="0.25">
      <c r="A122" s="1290" t="s">
        <v>1334</v>
      </c>
      <c r="B122" s="1290"/>
      <c r="C122" s="1290"/>
      <c r="D122" s="1290"/>
      <c r="E122" s="1290"/>
      <c r="F122" s="1290"/>
      <c r="G122" s="1290"/>
      <c r="H122" s="1290"/>
      <c r="I122" s="1290"/>
      <c r="J122" s="1290"/>
      <c r="K122" s="1290"/>
      <c r="L122" s="1290"/>
      <c r="M122" s="1290"/>
      <c r="N122" s="1290"/>
      <c r="O122" s="1290"/>
      <c r="P122" s="1290"/>
      <c r="Q122" s="1290"/>
      <c r="R122" s="1290"/>
      <c r="S122" s="1290"/>
      <c r="T122" s="1290"/>
      <c r="U122" s="1290"/>
      <c r="V122" s="1290"/>
      <c r="W122" s="1290"/>
      <c r="X122" s="1290"/>
      <c r="Y122" s="1290"/>
      <c r="Z122" s="1290"/>
      <c r="AA122" s="1290"/>
      <c r="AB122" s="1290"/>
      <c r="AC122" s="1290"/>
      <c r="AD122" s="1290"/>
      <c r="AE122" s="1290"/>
      <c r="AF122" s="1290"/>
      <c r="AG122" s="1290"/>
      <c r="AH122" s="1290"/>
      <c r="AI122" s="1290"/>
      <c r="AJ122" s="1290"/>
      <c r="AK122" s="1290"/>
      <c r="AL122" s="1290"/>
      <c r="AM122" s="1290"/>
      <c r="AN122" s="1290"/>
      <c r="AO122" s="1290"/>
      <c r="AP122" s="1290"/>
      <c r="AQ122" s="1290"/>
      <c r="AR122" s="1290"/>
      <c r="AS122" s="1290"/>
      <c r="AT122" s="1290"/>
      <c r="AU122" s="1295"/>
      <c r="AV122" s="1291" t="s">
        <v>1252</v>
      </c>
      <c r="AW122" s="1292"/>
      <c r="AX122" s="1293"/>
      <c r="BB122" s="213"/>
    </row>
    <row r="123" spans="1:16384" s="183" customFormat="1" ht="6" customHeight="1" x14ac:dyDescent="0.25">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14"/>
      <c r="AS123" s="214"/>
      <c r="AT123" s="214"/>
      <c r="AU123" s="214"/>
      <c r="AV123" s="214"/>
      <c r="AW123" s="214"/>
      <c r="AX123" s="214"/>
      <c r="AY123" s="210"/>
      <c r="AZ123" s="213"/>
      <c r="BA123" s="213"/>
      <c r="BB123" s="213"/>
    </row>
    <row r="124" spans="1:16384" s="183" customFormat="1" ht="12.6" customHeight="1" x14ac:dyDescent="0.25">
      <c r="A124" s="1290" t="s">
        <v>1335</v>
      </c>
      <c r="B124" s="1290"/>
      <c r="C124" s="1290"/>
      <c r="D124" s="1290"/>
      <c r="E124" s="1290"/>
      <c r="F124" s="1290"/>
      <c r="G124" s="1290"/>
      <c r="H124" s="1290"/>
      <c r="I124" s="1290"/>
      <c r="J124" s="1290"/>
      <c r="K124" s="1290"/>
      <c r="L124" s="1290"/>
      <c r="M124" s="1290"/>
      <c r="N124" s="1290"/>
      <c r="O124" s="1290"/>
      <c r="P124" s="1290"/>
      <c r="Q124" s="1290"/>
      <c r="R124" s="1290"/>
      <c r="S124" s="1290"/>
      <c r="T124" s="1290"/>
      <c r="U124" s="1290"/>
      <c r="V124" s="1290"/>
      <c r="W124" s="1290"/>
      <c r="X124" s="1290"/>
      <c r="Y124" s="1290"/>
      <c r="Z124" s="1290"/>
      <c r="AA124" s="1290"/>
      <c r="AB124" s="1290"/>
      <c r="AC124" s="1290"/>
      <c r="AD124" s="1290"/>
      <c r="AE124" s="1290"/>
      <c r="AF124" s="1290"/>
      <c r="AG124" s="1290"/>
      <c r="AH124" s="1290"/>
      <c r="AI124" s="1290"/>
      <c r="AJ124" s="1290"/>
      <c r="AK124" s="1290"/>
      <c r="AL124" s="1290"/>
      <c r="AM124" s="1290"/>
      <c r="AN124" s="1290"/>
      <c r="AO124" s="1290"/>
      <c r="AP124" s="1290"/>
      <c r="AQ124" s="1290"/>
      <c r="AR124" s="1290"/>
      <c r="AS124" s="1290"/>
      <c r="AT124" s="1290"/>
      <c r="AU124" s="1290"/>
      <c r="AV124" s="1290"/>
      <c r="AW124" s="1290"/>
      <c r="AX124" s="215"/>
      <c r="AY124" s="210"/>
      <c r="AZ124" s="213"/>
      <c r="BA124" s="213"/>
      <c r="BB124" s="213"/>
    </row>
    <row r="125" spans="1:16384" s="183" customFormat="1" ht="12.6" customHeight="1" x14ac:dyDescent="0.25">
      <c r="A125" s="1290" t="s">
        <v>1336</v>
      </c>
      <c r="B125" s="1290"/>
      <c r="C125" s="1290"/>
      <c r="D125" s="1290"/>
      <c r="E125" s="1290"/>
      <c r="F125" s="1290"/>
      <c r="G125" s="1290"/>
      <c r="H125" s="1290"/>
      <c r="I125" s="1290"/>
      <c r="J125" s="1290"/>
      <c r="K125" s="1290"/>
      <c r="L125" s="1290"/>
      <c r="M125" s="1290"/>
      <c r="N125" s="1290"/>
      <c r="O125" s="1290"/>
      <c r="P125" s="1290"/>
      <c r="Q125" s="1290"/>
      <c r="R125" s="1290"/>
      <c r="S125" s="1290"/>
      <c r="T125" s="1290"/>
      <c r="U125" s="1290"/>
      <c r="V125" s="1290"/>
      <c r="W125" s="1290"/>
      <c r="X125" s="1290"/>
      <c r="Y125" s="1290"/>
      <c r="Z125" s="1290"/>
      <c r="AA125" s="1290"/>
      <c r="AB125" s="1290"/>
      <c r="AC125" s="1290"/>
      <c r="AD125" s="1290"/>
      <c r="AE125" s="1290"/>
      <c r="AF125" s="1290"/>
      <c r="AG125" s="1290"/>
      <c r="AH125" s="1290"/>
      <c r="AI125" s="1290"/>
      <c r="AJ125" s="1290"/>
      <c r="AK125" s="1290"/>
      <c r="AL125" s="1290"/>
      <c r="AM125" s="1290"/>
      <c r="AN125" s="1290"/>
      <c r="AO125" s="1290"/>
      <c r="AP125" s="1290"/>
      <c r="AQ125" s="1290"/>
      <c r="AR125" s="1290"/>
      <c r="AS125" s="1290"/>
      <c r="AT125" s="1290"/>
      <c r="AU125" s="1295"/>
      <c r="AV125" s="1291" t="s">
        <v>1257</v>
      </c>
      <c r="AW125" s="1292"/>
      <c r="AX125" s="1293"/>
      <c r="BB125" s="213"/>
    </row>
    <row r="126" spans="1:16384" s="183" customFormat="1" ht="5.25" customHeight="1" x14ac:dyDescent="0.25">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0"/>
      <c r="AZ126" s="213"/>
      <c r="BA126" s="213"/>
      <c r="BB126" s="213"/>
    </row>
    <row r="127" spans="1:16384" s="183" customFormat="1" ht="12.6" customHeight="1" x14ac:dyDescent="0.25">
      <c r="A127" s="1290" t="s">
        <v>1337</v>
      </c>
      <c r="B127" s="1290"/>
      <c r="C127" s="1290"/>
      <c r="D127" s="1290"/>
      <c r="E127" s="1290"/>
      <c r="F127" s="1290"/>
      <c r="G127" s="1290"/>
      <c r="H127" s="1290"/>
      <c r="I127" s="1290"/>
      <c r="J127" s="1290"/>
      <c r="K127" s="1290"/>
      <c r="L127" s="1290"/>
      <c r="M127" s="1290"/>
      <c r="N127" s="1290"/>
      <c r="O127" s="1290"/>
      <c r="P127" s="1290"/>
      <c r="Q127" s="1290"/>
      <c r="R127" s="1290"/>
      <c r="S127" s="1290"/>
      <c r="T127" s="1290"/>
      <c r="U127" s="1290"/>
      <c r="V127" s="1290"/>
      <c r="W127" s="1290"/>
      <c r="X127" s="1290"/>
      <c r="Y127" s="1290"/>
      <c r="Z127" s="1290"/>
      <c r="AA127" s="1290"/>
      <c r="AB127" s="1290"/>
      <c r="AC127" s="1290"/>
      <c r="AD127" s="1290"/>
      <c r="AE127" s="1290"/>
      <c r="AF127" s="1290"/>
      <c r="AG127" s="1290"/>
      <c r="AH127" s="1290"/>
      <c r="AI127" s="1290"/>
      <c r="AJ127" s="1290"/>
      <c r="AK127" s="1290"/>
      <c r="AL127" s="1290"/>
      <c r="AM127" s="1290"/>
      <c r="AN127" s="1290"/>
      <c r="AO127" s="1290"/>
      <c r="AP127" s="1290"/>
      <c r="AQ127" s="1290"/>
      <c r="AR127" s="1290"/>
      <c r="AS127" s="1290"/>
      <c r="AT127" s="1290"/>
      <c r="AU127" s="1295"/>
      <c r="AV127" s="1291" t="s">
        <v>1252</v>
      </c>
      <c r="AW127" s="1292"/>
      <c r="AX127" s="1293"/>
      <c r="BB127" s="213"/>
    </row>
    <row r="128" spans="1:16384" s="183" customFormat="1" ht="4.5" customHeight="1" x14ac:dyDescent="0.25">
      <c r="A128" s="202"/>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3"/>
      <c r="BA128" s="213"/>
      <c r="BB128" s="213"/>
    </row>
    <row r="129" spans="1:54" s="183" customFormat="1" ht="30" customHeight="1" x14ac:dyDescent="0.25">
      <c r="A129" s="977" t="s">
        <v>1338</v>
      </c>
      <c r="B129" s="977"/>
      <c r="C129" s="977"/>
      <c r="D129" s="977"/>
      <c r="E129" s="977"/>
      <c r="F129" s="977"/>
      <c r="G129" s="977"/>
      <c r="H129" s="977"/>
      <c r="I129" s="977"/>
      <c r="J129" s="977"/>
      <c r="K129" s="977"/>
      <c r="L129" s="977"/>
      <c r="M129" s="977"/>
      <c r="N129" s="977"/>
      <c r="O129" s="977"/>
      <c r="P129" s="977"/>
      <c r="Q129" s="977"/>
      <c r="R129" s="977"/>
      <c r="S129" s="977"/>
      <c r="T129" s="977"/>
      <c r="U129" s="977"/>
      <c r="V129" s="977"/>
      <c r="W129" s="977"/>
      <c r="X129" s="977"/>
      <c r="Y129" s="977"/>
      <c r="Z129" s="977"/>
      <c r="AA129" s="977"/>
      <c r="AB129" s="977"/>
      <c r="AC129" s="977"/>
      <c r="AD129" s="977"/>
      <c r="AE129" s="977"/>
      <c r="AF129" s="977"/>
      <c r="AG129" s="977"/>
      <c r="AH129" s="977"/>
      <c r="AI129" s="977"/>
      <c r="AJ129" s="977"/>
      <c r="AK129" s="977"/>
      <c r="AL129" s="977"/>
      <c r="AM129" s="977"/>
      <c r="AN129" s="977"/>
      <c r="AO129" s="977"/>
      <c r="AP129" s="977"/>
      <c r="AQ129" s="977"/>
      <c r="AR129" s="977"/>
      <c r="AS129" s="977"/>
      <c r="AT129" s="977"/>
      <c r="AU129" s="977"/>
      <c r="AV129" s="977"/>
      <c r="AW129" s="977"/>
      <c r="AX129" s="977"/>
      <c r="AY129" s="977"/>
      <c r="AZ129" s="213"/>
      <c r="BA129" s="213"/>
      <c r="BB129" s="213"/>
    </row>
    <row r="130" spans="1:54" s="183" customFormat="1" ht="3.75" customHeight="1" x14ac:dyDescent="0.25">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13"/>
      <c r="BA130" s="213"/>
      <c r="BB130" s="213"/>
    </row>
    <row r="131" spans="1:54" s="183" customFormat="1" ht="13.5" x14ac:dyDescent="0.25">
      <c r="A131" s="1288" t="s">
        <v>1339</v>
      </c>
      <c r="B131" s="1289"/>
      <c r="C131" s="1289"/>
      <c r="D131" s="1289"/>
      <c r="E131" s="1289"/>
      <c r="F131" s="1289"/>
      <c r="G131" s="1289"/>
      <c r="H131" s="1289"/>
      <c r="I131" s="1289"/>
      <c r="J131" s="1289"/>
      <c r="K131" s="1289"/>
      <c r="L131" s="1289"/>
      <c r="M131" s="1289"/>
      <c r="N131" s="1289"/>
      <c r="O131" s="1289"/>
      <c r="P131" s="1289"/>
      <c r="Q131" s="1289"/>
      <c r="R131" s="1289"/>
      <c r="S131" s="1289"/>
      <c r="T131" s="1289"/>
      <c r="U131" s="1289"/>
      <c r="V131" s="1289"/>
      <c r="W131" s="1289"/>
      <c r="X131" s="1289"/>
      <c r="Y131" s="1289"/>
      <c r="Z131" s="1289"/>
      <c r="AA131" s="1289"/>
      <c r="AB131" s="1289"/>
      <c r="AC131" s="1289"/>
      <c r="AD131" s="1289"/>
      <c r="AE131" s="1289"/>
      <c r="AF131" s="1289"/>
      <c r="AG131" s="1289"/>
      <c r="AH131" s="1289"/>
      <c r="AI131" s="1289"/>
      <c r="AJ131" s="1289"/>
      <c r="AK131" s="1289"/>
      <c r="AL131" s="1289"/>
      <c r="AM131" s="1289"/>
      <c r="AN131" s="1289"/>
      <c r="AO131" s="1289"/>
      <c r="AP131" s="1289"/>
      <c r="AQ131" s="1289"/>
      <c r="AR131" s="1289"/>
      <c r="AS131" s="1289"/>
      <c r="AT131" s="1289"/>
      <c r="AU131" s="1289"/>
      <c r="AV131" s="1289"/>
      <c r="AW131" s="1289"/>
      <c r="AX131" s="1289"/>
      <c r="AY131" s="1289"/>
      <c r="AZ131" s="213"/>
      <c r="BA131" s="213"/>
      <c r="BB131" s="213"/>
    </row>
    <row r="132" spans="1:54" s="183" customFormat="1" ht="13.9" customHeight="1" x14ac:dyDescent="0.25">
      <c r="A132" s="1290" t="s">
        <v>1336</v>
      </c>
      <c r="B132" s="1290"/>
      <c r="C132" s="1290"/>
      <c r="D132" s="1290"/>
      <c r="E132" s="1290"/>
      <c r="F132" s="1290"/>
      <c r="G132" s="1290"/>
      <c r="H132" s="1290"/>
      <c r="I132" s="1290"/>
      <c r="J132" s="1290"/>
      <c r="K132" s="1290"/>
      <c r="L132" s="1290"/>
      <c r="M132" s="1290"/>
      <c r="N132" s="1290"/>
      <c r="O132" s="1290"/>
      <c r="P132" s="1290"/>
      <c r="Q132" s="1290"/>
      <c r="R132" s="1290"/>
      <c r="S132" s="1290"/>
      <c r="T132" s="1290"/>
      <c r="U132" s="1290"/>
      <c r="V132" s="1290"/>
      <c r="W132" s="1290"/>
      <c r="X132" s="1290"/>
      <c r="Y132" s="1290"/>
      <c r="Z132" s="1290"/>
      <c r="AA132" s="1290"/>
      <c r="AB132" s="1290"/>
      <c r="AC132" s="1290"/>
      <c r="AD132" s="1290"/>
      <c r="AE132" s="1290"/>
      <c r="AF132" s="1290"/>
      <c r="AG132" s="1290"/>
      <c r="AH132" s="1290"/>
      <c r="AI132" s="1290"/>
      <c r="AJ132" s="1290"/>
      <c r="AK132" s="1290"/>
      <c r="AL132" s="1290"/>
      <c r="AM132" s="1290"/>
      <c r="AN132" s="1290"/>
      <c r="AO132" s="1290"/>
      <c r="AP132" s="1290"/>
      <c r="AQ132" s="1290"/>
      <c r="AR132" s="1290"/>
      <c r="AS132" s="1290"/>
      <c r="AT132" s="1290"/>
      <c r="AU132" s="1295"/>
      <c r="AV132" s="1291" t="s">
        <v>1257</v>
      </c>
      <c r="AW132" s="1292"/>
      <c r="AX132" s="1293"/>
      <c r="BB132" s="213"/>
    </row>
    <row r="133" spans="1:54" s="183" customFormat="1" ht="2.25" customHeight="1" x14ac:dyDescent="0.25">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6"/>
      <c r="AZ133" s="216"/>
      <c r="BA133" s="213"/>
      <c r="BB133" s="213"/>
    </row>
    <row r="134" spans="1:54" s="183" customFormat="1" ht="13.9" customHeight="1" x14ac:dyDescent="0.25">
      <c r="A134" s="217" t="s">
        <v>1340</v>
      </c>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1291" t="s">
        <v>1252</v>
      </c>
      <c r="AW134" s="1292"/>
      <c r="AX134" s="1293"/>
      <c r="BB134" s="213"/>
    </row>
    <row r="135" spans="1:54" s="183" customFormat="1" ht="2.25" customHeight="1" x14ac:dyDescent="0.25">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c r="AH135" s="209"/>
      <c r="AI135" s="209"/>
      <c r="AJ135" s="209"/>
      <c r="AK135" s="209"/>
      <c r="AL135" s="209"/>
      <c r="AM135" s="209"/>
      <c r="AN135" s="209"/>
      <c r="AO135" s="209"/>
      <c r="AP135" s="209"/>
      <c r="AQ135" s="209"/>
      <c r="AR135" s="209"/>
      <c r="AS135" s="209"/>
      <c r="AT135" s="209"/>
      <c r="AU135" s="209"/>
      <c r="AV135" s="209"/>
      <c r="AW135" s="209"/>
      <c r="AX135" s="209"/>
      <c r="AY135" s="209"/>
      <c r="AZ135" s="213"/>
      <c r="BA135" s="213"/>
      <c r="BB135" s="213"/>
    </row>
    <row r="136" spans="1:54" s="183" customFormat="1" ht="12" customHeight="1" x14ac:dyDescent="0.25">
      <c r="A136" s="1294" t="s">
        <v>1341</v>
      </c>
      <c r="B136" s="1294"/>
      <c r="C136" s="1294"/>
      <c r="D136" s="1294"/>
      <c r="E136" s="1294"/>
      <c r="F136" s="1294"/>
      <c r="G136" s="1294"/>
      <c r="H136" s="1294"/>
      <c r="I136" s="1294"/>
      <c r="J136" s="1294"/>
      <c r="K136" s="1294"/>
      <c r="L136" s="1294"/>
      <c r="M136" s="1294"/>
      <c r="N136" s="1294"/>
      <c r="O136" s="1294"/>
      <c r="P136" s="1294"/>
      <c r="Q136" s="1294"/>
      <c r="R136" s="1294"/>
      <c r="S136" s="1294"/>
      <c r="T136" s="1294"/>
      <c r="U136" s="1294"/>
      <c r="V136" s="1294"/>
      <c r="W136" s="1294"/>
      <c r="X136" s="1294"/>
      <c r="Y136" s="1294"/>
      <c r="Z136" s="1294"/>
      <c r="AA136" s="1294"/>
      <c r="AB136" s="1294"/>
      <c r="AC136" s="1294"/>
      <c r="AD136" s="1294"/>
      <c r="AE136" s="1294"/>
      <c r="AF136" s="1294"/>
      <c r="AG136" s="1294"/>
      <c r="AH136" s="1294"/>
      <c r="AI136" s="1294"/>
      <c r="AJ136" s="1294"/>
      <c r="AK136" s="1294"/>
      <c r="AL136" s="1294"/>
      <c r="AM136" s="1294"/>
      <c r="AN136" s="1294"/>
      <c r="AO136" s="1294"/>
      <c r="AP136" s="1294"/>
      <c r="AQ136" s="1294"/>
      <c r="AR136" s="1294"/>
      <c r="AS136" s="1294"/>
      <c r="AT136" s="1294"/>
      <c r="AU136" s="1294"/>
      <c r="AV136" s="1294"/>
      <c r="AW136" s="1294"/>
      <c r="AX136" s="1294"/>
      <c r="AY136" s="215"/>
      <c r="AZ136" s="215"/>
      <c r="BA136" s="215"/>
      <c r="BB136" s="215"/>
    </row>
    <row r="137" spans="1:54" s="183" customFormat="1" ht="13.9" customHeight="1" x14ac:dyDescent="0.25">
      <c r="A137" s="1290" t="s">
        <v>1342</v>
      </c>
      <c r="B137" s="1290"/>
      <c r="C137" s="1290"/>
      <c r="D137" s="1290"/>
      <c r="E137" s="1290"/>
      <c r="F137" s="1290"/>
      <c r="G137" s="1290"/>
      <c r="H137" s="1290"/>
      <c r="I137" s="1290"/>
      <c r="J137" s="1290"/>
      <c r="K137" s="1290"/>
      <c r="L137" s="1290"/>
      <c r="M137" s="1290"/>
      <c r="N137" s="1290"/>
      <c r="O137" s="1290"/>
      <c r="P137" s="1290"/>
      <c r="Q137" s="1290"/>
      <c r="R137" s="1290"/>
      <c r="S137" s="1290"/>
      <c r="T137" s="1290"/>
      <c r="U137" s="1290"/>
      <c r="V137" s="1290"/>
      <c r="W137" s="1290"/>
      <c r="X137" s="1290"/>
      <c r="Y137" s="1290"/>
      <c r="Z137" s="1290"/>
      <c r="AA137" s="1290"/>
      <c r="AB137" s="1290"/>
      <c r="AC137" s="1290"/>
      <c r="AD137" s="1290"/>
      <c r="AE137" s="1290"/>
      <c r="AF137" s="1290"/>
      <c r="AG137" s="1290"/>
      <c r="AH137" s="1290"/>
      <c r="AI137" s="1290"/>
      <c r="AJ137" s="1290"/>
      <c r="AK137" s="1290"/>
      <c r="AL137" s="1290"/>
      <c r="AM137" s="1290"/>
      <c r="AN137" s="1290"/>
      <c r="AO137" s="1290"/>
      <c r="AP137" s="1290"/>
      <c r="AQ137" s="1290"/>
      <c r="AR137" s="1290"/>
      <c r="AS137" s="1290"/>
      <c r="AT137" s="1290"/>
      <c r="AU137" s="1290"/>
      <c r="AV137" s="1291" t="s">
        <v>1257</v>
      </c>
      <c r="AW137" s="1292"/>
      <c r="AX137" s="1293"/>
      <c r="BB137" s="214"/>
    </row>
    <row r="138" spans="1:54" s="183" customFormat="1" ht="2.25" customHeight="1" x14ac:dyDescent="0.25">
      <c r="A138" s="1290"/>
      <c r="B138" s="1290"/>
      <c r="C138" s="1290"/>
      <c r="D138" s="1290"/>
      <c r="E138" s="1290"/>
      <c r="F138" s="1290"/>
      <c r="G138" s="1290"/>
      <c r="H138" s="1290"/>
      <c r="I138" s="1290"/>
      <c r="J138" s="1290"/>
      <c r="K138" s="1290"/>
      <c r="L138" s="1290"/>
      <c r="M138" s="1290"/>
      <c r="N138" s="1290"/>
      <c r="O138" s="1290"/>
      <c r="P138" s="1290"/>
      <c r="Q138" s="1290"/>
      <c r="R138" s="1290"/>
      <c r="S138" s="1290"/>
      <c r="T138" s="1290"/>
      <c r="U138" s="1290"/>
      <c r="V138" s="1290"/>
      <c r="W138" s="1290"/>
      <c r="X138" s="1290"/>
      <c r="Y138" s="1290"/>
      <c r="Z138" s="1290"/>
      <c r="AA138" s="1290"/>
      <c r="AB138" s="1290"/>
      <c r="AC138" s="1290"/>
      <c r="AD138" s="1290"/>
      <c r="AE138" s="1290"/>
      <c r="AF138" s="1290"/>
      <c r="AG138" s="1290"/>
      <c r="AH138" s="1290"/>
      <c r="AI138" s="1290"/>
      <c r="AJ138" s="1290"/>
      <c r="AK138" s="1290"/>
      <c r="AL138" s="1290"/>
      <c r="AM138" s="1290"/>
      <c r="AN138" s="1290"/>
      <c r="AO138" s="1290"/>
      <c r="AP138" s="1290"/>
      <c r="AQ138" s="1290"/>
      <c r="AR138" s="1290"/>
      <c r="AS138" s="1290"/>
      <c r="AT138" s="1290"/>
      <c r="AU138" s="1290"/>
      <c r="AV138" s="214"/>
      <c r="AW138" s="214"/>
      <c r="AX138" s="214"/>
      <c r="BB138" s="214"/>
    </row>
    <row r="139" spans="1:54" s="183" customFormat="1" ht="13.9" customHeight="1" x14ac:dyDescent="0.25">
      <c r="A139" s="1290" t="s">
        <v>1337</v>
      </c>
      <c r="B139" s="1290"/>
      <c r="C139" s="1290"/>
      <c r="D139" s="1290"/>
      <c r="E139" s="1290"/>
      <c r="F139" s="1290"/>
      <c r="G139" s="1290"/>
      <c r="H139" s="1290"/>
      <c r="I139" s="1290"/>
      <c r="J139" s="1290"/>
      <c r="K139" s="1290"/>
      <c r="L139" s="1290"/>
      <c r="M139" s="1290"/>
      <c r="N139" s="1290"/>
      <c r="O139" s="1290"/>
      <c r="P139" s="1290"/>
      <c r="Q139" s="1290"/>
      <c r="R139" s="1290"/>
      <c r="S139" s="1290"/>
      <c r="T139" s="1290"/>
      <c r="U139" s="1290"/>
      <c r="V139" s="1290"/>
      <c r="W139" s="1290"/>
      <c r="X139" s="1290"/>
      <c r="Y139" s="1290"/>
      <c r="Z139" s="1290"/>
      <c r="AA139" s="1290"/>
      <c r="AB139" s="1290"/>
      <c r="AC139" s="1290"/>
      <c r="AD139" s="1290"/>
      <c r="AE139" s="1290"/>
      <c r="AF139" s="1290"/>
      <c r="AG139" s="1290"/>
      <c r="AH139" s="1290"/>
      <c r="AI139" s="1290"/>
      <c r="AJ139" s="1290"/>
      <c r="AK139" s="1290"/>
      <c r="AL139" s="1290"/>
      <c r="AM139" s="1290"/>
      <c r="AN139" s="1290"/>
      <c r="AO139" s="1290"/>
      <c r="AP139" s="1290"/>
      <c r="AQ139" s="1290"/>
      <c r="AR139" s="1290"/>
      <c r="AS139" s="1290"/>
      <c r="AT139" s="1290"/>
      <c r="AU139" s="1295"/>
      <c r="AV139" s="1291" t="s">
        <v>1252</v>
      </c>
      <c r="AW139" s="1292"/>
      <c r="AX139" s="1293"/>
      <c r="BB139" s="214"/>
    </row>
    <row r="140" spans="1:54" s="183" customFormat="1" ht="2.25" customHeight="1" x14ac:dyDescent="0.25">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row>
    <row r="141" spans="1:54" s="183" customFormat="1" ht="66.75" customHeight="1" x14ac:dyDescent="0.25">
      <c r="A141" s="1290" t="s">
        <v>1343</v>
      </c>
      <c r="B141" s="1290"/>
      <c r="C141" s="1290"/>
      <c r="D141" s="1290"/>
      <c r="E141" s="1290"/>
      <c r="F141" s="1290"/>
      <c r="G141" s="1290"/>
      <c r="H141" s="1290"/>
      <c r="I141" s="1290"/>
      <c r="J141" s="1290"/>
      <c r="K141" s="1290"/>
      <c r="L141" s="1290"/>
      <c r="M141" s="1290"/>
      <c r="N141" s="1290"/>
      <c r="O141" s="1290"/>
      <c r="P141" s="1290"/>
      <c r="Q141" s="1290"/>
      <c r="R141" s="1290"/>
      <c r="S141" s="1290"/>
      <c r="T141" s="1290"/>
      <c r="U141" s="1290"/>
      <c r="V141" s="1290"/>
      <c r="W141" s="1290"/>
      <c r="X141" s="1290"/>
      <c r="Y141" s="1290"/>
      <c r="Z141" s="1290"/>
      <c r="AA141" s="1290"/>
      <c r="AB141" s="1290"/>
      <c r="AC141" s="1290"/>
      <c r="AD141" s="1290"/>
      <c r="AE141" s="1290"/>
      <c r="AF141" s="1290"/>
      <c r="AG141" s="1290"/>
      <c r="AH141" s="1290"/>
      <c r="AI141" s="1290"/>
      <c r="AJ141" s="1290"/>
      <c r="AK141" s="1290"/>
      <c r="AL141" s="1290"/>
      <c r="AM141" s="1290"/>
      <c r="AN141" s="1290"/>
      <c r="AO141" s="1290"/>
      <c r="AP141" s="1290"/>
      <c r="AQ141" s="1290"/>
      <c r="AR141" s="1290"/>
      <c r="AS141" s="1290"/>
      <c r="AT141" s="1290"/>
      <c r="AU141" s="1290"/>
      <c r="AV141" s="1290"/>
      <c r="AW141" s="1290"/>
      <c r="AX141" s="1290"/>
      <c r="AY141" s="215"/>
      <c r="AZ141" s="215"/>
      <c r="BA141" s="215"/>
      <c r="BB141" s="215"/>
    </row>
    <row r="142" spans="1:54" s="183" customFormat="1" ht="1.5" customHeight="1" x14ac:dyDescent="0.25">
      <c r="A142" s="218"/>
      <c r="B142" s="218"/>
      <c r="C142" s="218"/>
      <c r="D142" s="218"/>
      <c r="E142" s="218"/>
      <c r="F142" s="218"/>
      <c r="G142" s="218"/>
      <c r="H142" s="218"/>
      <c r="I142" s="218"/>
      <c r="J142" s="218"/>
      <c r="K142" s="218"/>
      <c r="L142" s="218"/>
      <c r="M142" s="218"/>
      <c r="N142" s="218"/>
      <c r="O142" s="218"/>
      <c r="P142" s="218"/>
      <c r="Q142" s="218"/>
      <c r="R142" s="218"/>
      <c r="S142" s="218"/>
      <c r="T142" s="218"/>
      <c r="U142" s="218"/>
      <c r="V142" s="218"/>
      <c r="W142" s="218"/>
      <c r="X142" s="218"/>
      <c r="Y142" s="218"/>
      <c r="Z142" s="218"/>
      <c r="AA142" s="218"/>
      <c r="AB142" s="218"/>
      <c r="AC142" s="218"/>
      <c r="AD142" s="218"/>
      <c r="AE142" s="218"/>
      <c r="AF142" s="218"/>
      <c r="AG142" s="218"/>
      <c r="AH142" s="218"/>
      <c r="AI142" s="218"/>
      <c r="AJ142" s="218"/>
      <c r="AK142" s="218"/>
      <c r="AL142" s="218"/>
      <c r="AM142" s="218"/>
      <c r="AN142" s="218"/>
      <c r="AO142" s="218"/>
      <c r="AP142" s="218"/>
      <c r="AQ142" s="218"/>
      <c r="AR142" s="218"/>
      <c r="AS142" s="218"/>
      <c r="AT142" s="218"/>
      <c r="AU142" s="218"/>
      <c r="AV142" s="218"/>
      <c r="AW142" s="218"/>
      <c r="AX142" s="218"/>
      <c r="AY142" s="218"/>
      <c r="AZ142" s="218"/>
      <c r="BA142" s="218"/>
      <c r="BB142" s="218"/>
    </row>
    <row r="143" spans="1:54" s="183" customFormat="1" ht="12.6" customHeight="1" x14ac:dyDescent="0.25">
      <c r="A143" s="1288" t="s">
        <v>1344</v>
      </c>
      <c r="B143" s="1289"/>
      <c r="C143" s="1289"/>
      <c r="D143" s="1289"/>
      <c r="E143" s="1289"/>
      <c r="F143" s="1289"/>
      <c r="G143" s="1289"/>
      <c r="H143" s="1289"/>
      <c r="I143" s="1289"/>
      <c r="J143" s="1289"/>
      <c r="K143" s="1289"/>
      <c r="L143" s="1289"/>
      <c r="M143" s="1289"/>
      <c r="N143" s="1289"/>
      <c r="O143" s="1289"/>
      <c r="P143" s="1289"/>
      <c r="Q143" s="1289"/>
      <c r="R143" s="1289"/>
      <c r="S143" s="1289"/>
      <c r="T143" s="1289"/>
      <c r="U143" s="1289"/>
      <c r="V143" s="1289"/>
      <c r="W143" s="1289"/>
      <c r="X143" s="1289"/>
      <c r="Y143" s="1289"/>
      <c r="Z143" s="1289"/>
      <c r="AA143" s="1289"/>
      <c r="AB143" s="1289"/>
      <c r="AC143" s="1289"/>
      <c r="AD143" s="1289"/>
      <c r="AE143" s="1289"/>
      <c r="AF143" s="1289"/>
      <c r="AG143" s="1289"/>
      <c r="AH143" s="1289"/>
      <c r="AI143" s="1289"/>
      <c r="AJ143" s="1289"/>
      <c r="AK143" s="1289"/>
      <c r="AL143" s="1289"/>
      <c r="AM143" s="1289"/>
      <c r="AN143" s="1289"/>
      <c r="AO143" s="1289"/>
      <c r="AP143" s="1289"/>
      <c r="AQ143" s="1289"/>
      <c r="AR143" s="1289"/>
      <c r="AS143" s="1289"/>
      <c r="AT143" s="1289"/>
      <c r="AU143" s="1289"/>
      <c r="AV143" s="1289"/>
      <c r="AW143" s="1289"/>
      <c r="AX143" s="1289"/>
      <c r="AY143" s="1289"/>
      <c r="AZ143" s="218"/>
      <c r="BA143" s="218"/>
      <c r="BB143" s="218"/>
    </row>
    <row r="144" spans="1:54" s="183" customFormat="1" ht="25.5" customHeight="1" x14ac:dyDescent="0.25">
      <c r="A144" s="977" t="s">
        <v>1345</v>
      </c>
      <c r="B144" s="977"/>
      <c r="C144" s="977"/>
      <c r="D144" s="977"/>
      <c r="E144" s="977"/>
      <c r="F144" s="977"/>
      <c r="G144" s="977"/>
      <c r="H144" s="977"/>
      <c r="I144" s="977"/>
      <c r="J144" s="977"/>
      <c r="K144" s="977"/>
      <c r="L144" s="977"/>
      <c r="M144" s="977"/>
      <c r="N144" s="977"/>
      <c r="O144" s="977"/>
      <c r="P144" s="977"/>
      <c r="Q144" s="977"/>
      <c r="R144" s="977"/>
      <c r="S144" s="977"/>
      <c r="T144" s="977"/>
      <c r="U144" s="977"/>
      <c r="V144" s="977"/>
      <c r="W144" s="977"/>
      <c r="X144" s="977"/>
      <c r="Y144" s="977"/>
      <c r="Z144" s="977"/>
      <c r="AA144" s="977"/>
      <c r="AB144" s="977"/>
      <c r="AC144" s="977"/>
      <c r="AD144" s="977"/>
      <c r="AE144" s="977"/>
      <c r="AF144" s="977"/>
      <c r="AG144" s="977"/>
      <c r="AH144" s="977"/>
      <c r="AI144" s="977"/>
      <c r="AJ144" s="977"/>
      <c r="AK144" s="977"/>
      <c r="AL144" s="977"/>
      <c r="AM144" s="977"/>
      <c r="AN144" s="977"/>
      <c r="AO144" s="977"/>
      <c r="AP144" s="977"/>
      <c r="AQ144" s="977"/>
      <c r="AR144" s="977"/>
      <c r="AS144" s="977"/>
      <c r="AT144" s="977"/>
      <c r="AU144" s="977"/>
      <c r="AV144" s="977"/>
      <c r="AW144" s="977"/>
      <c r="AX144" s="977"/>
      <c r="AY144" s="977"/>
      <c r="AZ144" s="218"/>
      <c r="BA144" s="218"/>
      <c r="BB144" s="218"/>
    </row>
    <row r="145" spans="1:54" s="183" customFormat="1" ht="25.5" customHeight="1" x14ac:dyDescent="0.25">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18"/>
      <c r="BA145" s="218"/>
      <c r="BB145" s="218"/>
    </row>
    <row r="146" spans="1:54" s="183" customFormat="1" ht="25.5" customHeight="1" x14ac:dyDescent="0.25">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18"/>
      <c r="BA146" s="218"/>
      <c r="BB146" s="218"/>
    </row>
    <row r="147" spans="1:54" s="183" customFormat="1" ht="25.5" customHeight="1" x14ac:dyDescent="0.25">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18"/>
      <c r="BA147" s="218"/>
      <c r="BB147" s="218"/>
    </row>
    <row r="148" spans="1:54" s="183" customFormat="1" ht="12.6" customHeight="1" x14ac:dyDescent="0.25">
      <c r="A148" s="1288" t="s">
        <v>1346</v>
      </c>
      <c r="B148" s="1289"/>
      <c r="C148" s="1289"/>
      <c r="D148" s="1289"/>
      <c r="E148" s="1289"/>
      <c r="F148" s="1289"/>
      <c r="G148" s="1289"/>
      <c r="H148" s="1289"/>
      <c r="I148" s="1289"/>
      <c r="J148" s="1289"/>
      <c r="K148" s="1289"/>
      <c r="L148" s="1289"/>
      <c r="M148" s="1289"/>
      <c r="N148" s="1289"/>
      <c r="O148" s="1289"/>
      <c r="P148" s="1289"/>
      <c r="Q148" s="1289"/>
      <c r="R148" s="1289"/>
      <c r="S148" s="1289"/>
      <c r="T148" s="1289"/>
      <c r="U148" s="1289"/>
      <c r="V148" s="1289"/>
      <c r="W148" s="1289"/>
      <c r="X148" s="1289"/>
      <c r="Y148" s="1289"/>
      <c r="Z148" s="1289"/>
      <c r="AA148" s="1289"/>
      <c r="AB148" s="1289"/>
      <c r="AC148" s="1289"/>
      <c r="AD148" s="1289"/>
      <c r="AE148" s="1289"/>
      <c r="AF148" s="1289"/>
      <c r="AG148" s="1289"/>
      <c r="AH148" s="1289"/>
      <c r="AI148" s="1289"/>
      <c r="AJ148" s="1289"/>
      <c r="AK148" s="1289"/>
      <c r="AL148" s="1289"/>
      <c r="AM148" s="1289"/>
      <c r="AN148" s="1289"/>
      <c r="AO148" s="1289"/>
      <c r="AP148" s="1289"/>
      <c r="AQ148" s="1289"/>
      <c r="AR148" s="1289"/>
      <c r="AS148" s="1289"/>
      <c r="AT148" s="1289"/>
      <c r="AU148" s="1289"/>
      <c r="AV148" s="1289"/>
      <c r="AW148" s="1289"/>
      <c r="AX148" s="1289"/>
      <c r="AY148" s="1289"/>
      <c r="AZ148" s="218"/>
      <c r="BA148" s="218"/>
      <c r="BB148" s="218"/>
    </row>
    <row r="149" spans="1:54" s="183" customFormat="1" ht="105" customHeight="1" x14ac:dyDescent="0.25">
      <c r="A149" s="977" t="s">
        <v>1347</v>
      </c>
      <c r="B149" s="977"/>
      <c r="C149" s="977"/>
      <c r="D149" s="977"/>
      <c r="E149" s="977"/>
      <c r="F149" s="977"/>
      <c r="G149" s="977"/>
      <c r="H149" s="977"/>
      <c r="I149" s="977"/>
      <c r="J149" s="977"/>
      <c r="K149" s="977"/>
      <c r="L149" s="977"/>
      <c r="M149" s="977"/>
      <c r="N149" s="977"/>
      <c r="O149" s="977"/>
      <c r="P149" s="977"/>
      <c r="Q149" s="977"/>
      <c r="R149" s="977"/>
      <c r="S149" s="977"/>
      <c r="T149" s="977"/>
      <c r="U149" s="977"/>
      <c r="V149" s="977"/>
      <c r="W149" s="977"/>
      <c r="X149" s="977"/>
      <c r="Y149" s="977"/>
      <c r="Z149" s="977"/>
      <c r="AA149" s="977"/>
      <c r="AB149" s="977"/>
      <c r="AC149" s="977"/>
      <c r="AD149" s="977"/>
      <c r="AE149" s="977"/>
      <c r="AF149" s="977"/>
      <c r="AG149" s="977"/>
      <c r="AH149" s="977"/>
      <c r="AI149" s="977"/>
      <c r="AJ149" s="977"/>
      <c r="AK149" s="977"/>
      <c r="AL149" s="977"/>
      <c r="AM149" s="977"/>
      <c r="AN149" s="977"/>
      <c r="AO149" s="977"/>
      <c r="AP149" s="977"/>
      <c r="AQ149" s="977"/>
      <c r="AR149" s="977"/>
      <c r="AS149" s="977"/>
      <c r="AT149" s="977"/>
      <c r="AU149" s="977"/>
      <c r="AV149" s="977"/>
      <c r="AW149" s="977"/>
      <c r="AX149" s="977"/>
      <c r="AY149" s="977"/>
      <c r="AZ149" s="218"/>
      <c r="BA149" s="218"/>
      <c r="BB149" s="218"/>
    </row>
    <row r="150" spans="1:54" s="183" customFormat="1" ht="13.5" x14ac:dyDescent="0.25">
      <c r="A150" s="1288" t="s">
        <v>1348</v>
      </c>
      <c r="B150" s="1289"/>
      <c r="C150" s="1289"/>
      <c r="D150" s="1289"/>
      <c r="E150" s="1289"/>
      <c r="F150" s="1289"/>
      <c r="G150" s="1289"/>
      <c r="H150" s="1289"/>
      <c r="I150" s="1289"/>
      <c r="J150" s="1289"/>
      <c r="K150" s="1289"/>
      <c r="L150" s="1289"/>
      <c r="M150" s="1289"/>
      <c r="N150" s="1289"/>
      <c r="O150" s="1289"/>
      <c r="P150" s="1289"/>
      <c r="Q150" s="1289"/>
      <c r="R150" s="1289"/>
      <c r="S150" s="1289"/>
      <c r="T150" s="1289"/>
      <c r="U150" s="1289"/>
      <c r="V150" s="1289"/>
      <c r="W150" s="1289"/>
      <c r="X150" s="1289"/>
      <c r="Y150" s="1289"/>
      <c r="Z150" s="1289"/>
      <c r="AA150" s="1289"/>
      <c r="AB150" s="1289"/>
      <c r="AC150" s="1289"/>
      <c r="AD150" s="1289"/>
      <c r="AE150" s="1289"/>
      <c r="AF150" s="1289"/>
      <c r="AG150" s="1289"/>
      <c r="AH150" s="1289"/>
      <c r="AI150" s="1289"/>
      <c r="AJ150" s="1289"/>
      <c r="AK150" s="1289"/>
      <c r="AL150" s="1289"/>
      <c r="AM150" s="1289"/>
      <c r="AN150" s="1289"/>
      <c r="AO150" s="1289"/>
      <c r="AP150" s="1289"/>
      <c r="AQ150" s="1289"/>
      <c r="AR150" s="1289"/>
      <c r="AS150" s="1289"/>
      <c r="AT150" s="1289"/>
      <c r="AU150" s="1289"/>
      <c r="AV150" s="1289"/>
      <c r="AW150" s="1289"/>
      <c r="AX150" s="1289"/>
      <c r="AY150" s="1289"/>
      <c r="AZ150" s="218"/>
      <c r="BA150" s="218"/>
      <c r="BB150" s="218"/>
    </row>
    <row r="151" spans="1:54" s="183" customFormat="1" ht="12.6" customHeight="1" x14ac:dyDescent="0.25">
      <c r="A151" s="869" t="s">
        <v>1349</v>
      </c>
      <c r="B151" s="869"/>
      <c r="C151" s="869"/>
      <c r="D151" s="869"/>
      <c r="E151" s="869"/>
      <c r="F151" s="869"/>
      <c r="G151" s="869"/>
      <c r="H151" s="869"/>
      <c r="I151" s="869"/>
      <c r="J151" s="869"/>
      <c r="K151" s="869"/>
      <c r="L151" s="869"/>
      <c r="M151" s="869"/>
      <c r="N151" s="869"/>
      <c r="O151" s="869"/>
      <c r="P151" s="869"/>
      <c r="Q151" s="869"/>
      <c r="R151" s="869"/>
      <c r="S151" s="869"/>
      <c r="T151" s="869"/>
      <c r="U151" s="869"/>
      <c r="V151" s="869"/>
      <c r="W151" s="869"/>
      <c r="X151" s="869"/>
      <c r="Y151" s="869"/>
      <c r="Z151" s="869"/>
      <c r="AA151" s="869"/>
      <c r="AB151" s="869"/>
      <c r="AC151" s="869"/>
      <c r="AD151" s="869"/>
      <c r="AE151" s="869"/>
      <c r="AF151" s="869"/>
      <c r="AG151" s="869"/>
      <c r="AH151" s="869"/>
      <c r="AI151" s="869"/>
      <c r="AJ151" s="869"/>
      <c r="AK151" s="869"/>
      <c r="AL151" s="869"/>
      <c r="AM151" s="869"/>
      <c r="AN151" s="869"/>
      <c r="AO151" s="869"/>
      <c r="AP151" s="869"/>
      <c r="AQ151" s="869"/>
      <c r="AR151" s="869"/>
      <c r="AS151" s="869"/>
      <c r="AT151" s="869"/>
      <c r="AU151" s="869"/>
      <c r="AV151" s="869"/>
      <c r="AW151" s="869"/>
      <c r="AX151" s="869"/>
      <c r="AY151" s="869"/>
      <c r="AZ151" s="218"/>
      <c r="BA151" s="218"/>
      <c r="BB151" s="218"/>
    </row>
    <row r="152" spans="1:54" s="183" customFormat="1" ht="12.6" customHeight="1" x14ac:dyDescent="0.25">
      <c r="A152" s="1288" t="s">
        <v>1350</v>
      </c>
      <c r="B152" s="1289"/>
      <c r="C152" s="1289"/>
      <c r="D152" s="1289"/>
      <c r="E152" s="1289"/>
      <c r="F152" s="1289"/>
      <c r="G152" s="1289"/>
      <c r="H152" s="1289"/>
      <c r="I152" s="1289"/>
      <c r="J152" s="1289"/>
      <c r="K152" s="1289"/>
      <c r="L152" s="1289"/>
      <c r="M152" s="1289"/>
      <c r="N152" s="1289"/>
      <c r="O152" s="1289"/>
      <c r="P152" s="1289"/>
      <c r="Q152" s="1289"/>
      <c r="R152" s="1289"/>
      <c r="S152" s="1289"/>
      <c r="T152" s="1289"/>
      <c r="U152" s="1289"/>
      <c r="V152" s="1289"/>
      <c r="W152" s="1289"/>
      <c r="X152" s="1289"/>
      <c r="Y152" s="1289"/>
      <c r="Z152" s="1289"/>
      <c r="AA152" s="1289"/>
      <c r="AB152" s="1289"/>
      <c r="AC152" s="1289"/>
      <c r="AD152" s="1289"/>
      <c r="AE152" s="1289"/>
      <c r="AF152" s="1289"/>
      <c r="AG152" s="1289"/>
      <c r="AH152" s="1289"/>
      <c r="AI152" s="1289"/>
      <c r="AJ152" s="1289"/>
      <c r="AK152" s="1289"/>
      <c r="AL152" s="1289"/>
      <c r="AM152" s="1289"/>
      <c r="AN152" s="1289"/>
      <c r="AO152" s="1289"/>
      <c r="AP152" s="1289"/>
      <c r="AQ152" s="1289"/>
      <c r="AR152" s="1289"/>
      <c r="AS152" s="1289"/>
      <c r="AT152" s="1289"/>
      <c r="AU152" s="1289"/>
      <c r="AV152" s="1289"/>
      <c r="AW152" s="1289"/>
      <c r="AX152" s="1289"/>
      <c r="AY152" s="1289"/>
      <c r="AZ152" s="218"/>
      <c r="BA152" s="218"/>
      <c r="BB152" s="218"/>
    </row>
    <row r="153" spans="1:54" s="183" customFormat="1" ht="63.75" customHeight="1" x14ac:dyDescent="0.25">
      <c r="A153" s="977" t="s">
        <v>1351</v>
      </c>
      <c r="B153" s="977"/>
      <c r="C153" s="977"/>
      <c r="D153" s="977"/>
      <c r="E153" s="977"/>
      <c r="F153" s="977"/>
      <c r="G153" s="977"/>
      <c r="H153" s="977"/>
      <c r="I153" s="977"/>
      <c r="J153" s="977"/>
      <c r="K153" s="977"/>
      <c r="L153" s="977"/>
      <c r="M153" s="977"/>
      <c r="N153" s="977"/>
      <c r="O153" s="977"/>
      <c r="P153" s="977"/>
      <c r="Q153" s="977"/>
      <c r="R153" s="977"/>
      <c r="S153" s="977"/>
      <c r="T153" s="977"/>
      <c r="U153" s="977"/>
      <c r="V153" s="977"/>
      <c r="W153" s="977"/>
      <c r="X153" s="977"/>
      <c r="Y153" s="977"/>
      <c r="Z153" s="977"/>
      <c r="AA153" s="977"/>
      <c r="AB153" s="977"/>
      <c r="AC153" s="977"/>
      <c r="AD153" s="977"/>
      <c r="AE153" s="977"/>
      <c r="AF153" s="977"/>
      <c r="AG153" s="977"/>
      <c r="AH153" s="977"/>
      <c r="AI153" s="977"/>
      <c r="AJ153" s="977"/>
      <c r="AK153" s="977"/>
      <c r="AL153" s="977"/>
      <c r="AM153" s="977"/>
      <c r="AN153" s="977"/>
      <c r="AO153" s="977"/>
      <c r="AP153" s="977"/>
      <c r="AQ153" s="977"/>
      <c r="AR153" s="977"/>
      <c r="AS153" s="977"/>
      <c r="AT153" s="977"/>
      <c r="AU153" s="977"/>
      <c r="AV153" s="977"/>
      <c r="AW153" s="977"/>
      <c r="AX153" s="977"/>
      <c r="AY153" s="977"/>
      <c r="AZ153" s="218"/>
      <c r="BA153" s="218"/>
      <c r="BB153" s="218"/>
    </row>
    <row r="154" spans="1:54" s="183" customFormat="1" ht="12.6" customHeight="1" x14ac:dyDescent="0.25">
      <c r="A154" s="1288" t="s">
        <v>1352</v>
      </c>
      <c r="B154" s="1289"/>
      <c r="C154" s="1289"/>
      <c r="D154" s="1289"/>
      <c r="E154" s="1289"/>
      <c r="F154" s="1289"/>
      <c r="G154" s="1289"/>
      <c r="H154" s="1289"/>
      <c r="I154" s="1289"/>
      <c r="J154" s="1289"/>
      <c r="K154" s="1289"/>
      <c r="L154" s="1289"/>
      <c r="M154" s="1289"/>
      <c r="N154" s="1289"/>
      <c r="O154" s="1289"/>
      <c r="P154" s="1289"/>
      <c r="Q154" s="1289"/>
      <c r="R154" s="1289"/>
      <c r="S154" s="1289"/>
      <c r="T154" s="1289"/>
      <c r="U154" s="1289"/>
      <c r="V154" s="1289"/>
      <c r="W154" s="1289"/>
      <c r="X154" s="1289"/>
      <c r="Y154" s="1289"/>
      <c r="Z154" s="1289"/>
      <c r="AA154" s="1289"/>
      <c r="AB154" s="1289"/>
      <c r="AC154" s="1289"/>
      <c r="AD154" s="1289"/>
      <c r="AE154" s="1289"/>
      <c r="AF154" s="1289"/>
      <c r="AG154" s="1289"/>
      <c r="AH154" s="1289"/>
      <c r="AI154" s="1289"/>
      <c r="AJ154" s="1289"/>
      <c r="AK154" s="1289"/>
      <c r="AL154" s="1289"/>
      <c r="AM154" s="1289"/>
      <c r="AN154" s="1289"/>
      <c r="AO154" s="1289"/>
      <c r="AP154" s="1289"/>
      <c r="AQ154" s="1289"/>
      <c r="AR154" s="1289"/>
      <c r="AS154" s="1289"/>
      <c r="AT154" s="1289"/>
      <c r="AU154" s="1289"/>
      <c r="AV154" s="1289"/>
      <c r="AW154" s="1289"/>
      <c r="AX154" s="1289"/>
      <c r="AY154" s="1289"/>
      <c r="AZ154" s="218"/>
      <c r="BA154" s="218"/>
      <c r="BB154" s="218"/>
    </row>
    <row r="155" spans="1:54" s="183" customFormat="1" ht="25.5" customHeight="1" x14ac:dyDescent="0.25">
      <c r="A155" s="977" t="s">
        <v>1353</v>
      </c>
      <c r="B155" s="977"/>
      <c r="C155" s="977"/>
      <c r="D155" s="977"/>
      <c r="E155" s="977"/>
      <c r="F155" s="977"/>
      <c r="G155" s="977"/>
      <c r="H155" s="977"/>
      <c r="I155" s="977"/>
      <c r="J155" s="977"/>
      <c r="K155" s="977"/>
      <c r="L155" s="977"/>
      <c r="M155" s="977"/>
      <c r="N155" s="977"/>
      <c r="O155" s="977"/>
      <c r="P155" s="977"/>
      <c r="Q155" s="977"/>
      <c r="R155" s="977"/>
      <c r="S155" s="977"/>
      <c r="T155" s="977"/>
      <c r="U155" s="977"/>
      <c r="V155" s="977"/>
      <c r="W155" s="977"/>
      <c r="X155" s="977"/>
      <c r="Y155" s="977"/>
      <c r="Z155" s="977"/>
      <c r="AA155" s="977"/>
      <c r="AB155" s="977"/>
      <c r="AC155" s="977"/>
      <c r="AD155" s="977"/>
      <c r="AE155" s="977"/>
      <c r="AF155" s="977"/>
      <c r="AG155" s="977"/>
      <c r="AH155" s="977"/>
      <c r="AI155" s="977"/>
      <c r="AJ155" s="977"/>
      <c r="AK155" s="977"/>
      <c r="AL155" s="977"/>
      <c r="AM155" s="977"/>
      <c r="AN155" s="977"/>
      <c r="AO155" s="977"/>
      <c r="AP155" s="977"/>
      <c r="AQ155" s="977"/>
      <c r="AR155" s="977"/>
      <c r="AS155" s="977"/>
      <c r="AT155" s="977"/>
      <c r="AU155" s="977"/>
      <c r="AV155" s="977"/>
      <c r="AW155" s="977"/>
      <c r="AX155" s="977"/>
      <c r="AY155" s="977"/>
      <c r="AZ155" s="218"/>
      <c r="BA155" s="218"/>
      <c r="BB155" s="218"/>
    </row>
    <row r="156" spans="1:54" s="183" customFormat="1" ht="12.6" customHeight="1" x14ac:dyDescent="0.25">
      <c r="A156" s="1288" t="s">
        <v>1354</v>
      </c>
      <c r="B156" s="1289"/>
      <c r="C156" s="1289"/>
      <c r="D156" s="1289"/>
      <c r="E156" s="1289"/>
      <c r="F156" s="1289"/>
      <c r="G156" s="1289"/>
      <c r="H156" s="1289"/>
      <c r="I156" s="1289"/>
      <c r="J156" s="1289"/>
      <c r="K156" s="1289"/>
      <c r="L156" s="1289"/>
      <c r="M156" s="1289"/>
      <c r="N156" s="1289"/>
      <c r="O156" s="1289"/>
      <c r="P156" s="1289"/>
      <c r="Q156" s="1289"/>
      <c r="R156" s="1289"/>
      <c r="S156" s="1289"/>
      <c r="T156" s="1289"/>
      <c r="U156" s="1289"/>
      <c r="V156" s="1289"/>
      <c r="W156" s="1289"/>
      <c r="X156" s="1289"/>
      <c r="Y156" s="1289"/>
      <c r="Z156" s="1289"/>
      <c r="AA156" s="1289"/>
      <c r="AB156" s="1289"/>
      <c r="AC156" s="1289"/>
      <c r="AD156" s="1289"/>
      <c r="AE156" s="1289"/>
      <c r="AF156" s="1289"/>
      <c r="AG156" s="1289"/>
      <c r="AH156" s="1289"/>
      <c r="AI156" s="1289"/>
      <c r="AJ156" s="1289"/>
      <c r="AK156" s="1289"/>
      <c r="AL156" s="1289"/>
      <c r="AM156" s="1289"/>
      <c r="AN156" s="1289"/>
      <c r="AO156" s="1289"/>
      <c r="AP156" s="1289"/>
      <c r="AQ156" s="1289"/>
      <c r="AR156" s="1289"/>
      <c r="AS156" s="1289"/>
      <c r="AT156" s="1289"/>
      <c r="AU156" s="1289"/>
      <c r="AV156" s="1289"/>
      <c r="AW156" s="1289"/>
      <c r="AX156" s="1289"/>
      <c r="AY156" s="1289"/>
      <c r="AZ156" s="218"/>
      <c r="BA156" s="218"/>
      <c r="BB156" s="218"/>
    </row>
    <row r="157" spans="1:54" s="183" customFormat="1" ht="12.6" customHeight="1" x14ac:dyDescent="0.25">
      <c r="A157" s="869" t="s">
        <v>1355</v>
      </c>
      <c r="B157" s="869"/>
      <c r="C157" s="869"/>
      <c r="D157" s="869"/>
      <c r="E157" s="869"/>
      <c r="F157" s="869"/>
      <c r="G157" s="869"/>
      <c r="H157" s="869"/>
      <c r="I157" s="869"/>
      <c r="J157" s="869"/>
      <c r="K157" s="869"/>
      <c r="L157" s="869"/>
      <c r="M157" s="869"/>
      <c r="N157" s="869"/>
      <c r="O157" s="869"/>
      <c r="P157" s="869"/>
      <c r="Q157" s="869"/>
      <c r="R157" s="869"/>
      <c r="S157" s="869"/>
      <c r="T157" s="869"/>
      <c r="U157" s="869"/>
      <c r="V157" s="869"/>
      <c r="W157" s="869"/>
      <c r="X157" s="869"/>
      <c r="Y157" s="869"/>
      <c r="Z157" s="869"/>
      <c r="AA157" s="869"/>
      <c r="AB157" s="869"/>
      <c r="AC157" s="869"/>
      <c r="AD157" s="869"/>
      <c r="AE157" s="869"/>
      <c r="AF157" s="869"/>
      <c r="AG157" s="869"/>
      <c r="AH157" s="869"/>
      <c r="AI157" s="869"/>
      <c r="AJ157" s="869"/>
      <c r="AK157" s="869"/>
      <c r="AL157" s="869"/>
      <c r="AM157" s="869"/>
      <c r="AN157" s="869"/>
      <c r="AO157" s="869"/>
      <c r="AP157" s="869"/>
      <c r="AQ157" s="869"/>
      <c r="AR157" s="869"/>
      <c r="AS157" s="869"/>
      <c r="AT157" s="869"/>
      <c r="AU157" s="869"/>
      <c r="AV157" s="869"/>
      <c r="AW157" s="869"/>
      <c r="AX157" s="869"/>
      <c r="AY157" s="869"/>
      <c r="AZ157" s="218"/>
      <c r="BA157" s="218"/>
      <c r="BB157" s="218"/>
    </row>
    <row r="158" spans="1:54" s="183" customFormat="1" ht="12.6" customHeight="1" x14ac:dyDescent="0.25">
      <c r="A158" s="1288" t="s">
        <v>1356</v>
      </c>
      <c r="B158" s="1289"/>
      <c r="C158" s="1289"/>
      <c r="D158" s="1289"/>
      <c r="E158" s="1289"/>
      <c r="F158" s="1289"/>
      <c r="G158" s="1289"/>
      <c r="H158" s="1289"/>
      <c r="I158" s="1289"/>
      <c r="J158" s="1289"/>
      <c r="K158" s="1289"/>
      <c r="L158" s="1289"/>
      <c r="M158" s="1289"/>
      <c r="N158" s="1289"/>
      <c r="O158" s="1289"/>
      <c r="P158" s="1289"/>
      <c r="Q158" s="1289"/>
      <c r="R158" s="1289"/>
      <c r="S158" s="1289"/>
      <c r="T158" s="1289"/>
      <c r="U158" s="1289"/>
      <c r="V158" s="1289"/>
      <c r="W158" s="1289"/>
      <c r="X158" s="1289"/>
      <c r="Y158" s="1289"/>
      <c r="Z158" s="1289"/>
      <c r="AA158" s="1289"/>
      <c r="AB158" s="1289"/>
      <c r="AC158" s="1289"/>
      <c r="AD158" s="1289"/>
      <c r="AE158" s="1289"/>
      <c r="AF158" s="1289"/>
      <c r="AG158" s="1289"/>
      <c r="AH158" s="1289"/>
      <c r="AI158" s="1289"/>
      <c r="AJ158" s="1289"/>
      <c r="AK158" s="1289"/>
      <c r="AL158" s="1289"/>
      <c r="AM158" s="1289"/>
      <c r="AN158" s="1289"/>
      <c r="AO158" s="1289"/>
      <c r="AP158" s="1289"/>
      <c r="AQ158" s="1289"/>
      <c r="AR158" s="1289"/>
      <c r="AS158" s="1289"/>
      <c r="AT158" s="1289"/>
      <c r="AU158" s="1289"/>
      <c r="AV158" s="1289"/>
      <c r="AW158" s="1289"/>
      <c r="AX158" s="1289"/>
      <c r="AY158" s="1289"/>
      <c r="AZ158" s="218"/>
      <c r="BA158" s="218"/>
      <c r="BB158" s="218"/>
    </row>
    <row r="159" spans="1:54" s="183" customFormat="1" ht="13.5" x14ac:dyDescent="0.25">
      <c r="A159" s="977" t="s">
        <v>1357</v>
      </c>
      <c r="B159" s="977"/>
      <c r="C159" s="977"/>
      <c r="D159" s="977"/>
      <c r="E159" s="977"/>
      <c r="F159" s="97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c r="AL159" s="977"/>
      <c r="AM159" s="977"/>
      <c r="AN159" s="977"/>
      <c r="AO159" s="977"/>
      <c r="AP159" s="977"/>
      <c r="AQ159" s="977"/>
      <c r="AR159" s="977"/>
      <c r="AS159" s="977"/>
      <c r="AT159" s="977"/>
      <c r="AU159" s="977"/>
      <c r="AV159" s="977"/>
      <c r="AW159" s="977"/>
      <c r="AX159" s="977"/>
      <c r="AY159" s="977"/>
      <c r="AZ159" s="218"/>
      <c r="BA159" s="218"/>
      <c r="BB159" s="218"/>
    </row>
    <row r="160" spans="1:54" s="183" customFormat="1" ht="12.6" customHeight="1" x14ac:dyDescent="0.25">
      <c r="A160" s="1288" t="s">
        <v>1358</v>
      </c>
      <c r="B160" s="1289"/>
      <c r="C160" s="1289"/>
      <c r="D160" s="1289"/>
      <c r="E160" s="1289"/>
      <c r="F160" s="1289"/>
      <c r="G160" s="1289"/>
      <c r="H160" s="1289"/>
      <c r="I160" s="1289"/>
      <c r="J160" s="1289"/>
      <c r="K160" s="1289"/>
      <c r="L160" s="1289"/>
      <c r="M160" s="1289"/>
      <c r="N160" s="1289"/>
      <c r="O160" s="1289"/>
      <c r="P160" s="1289"/>
      <c r="Q160" s="1289"/>
      <c r="R160" s="1289"/>
      <c r="S160" s="1289"/>
      <c r="T160" s="1289"/>
      <c r="U160" s="1289"/>
      <c r="V160" s="1289"/>
      <c r="W160" s="1289"/>
      <c r="X160" s="1289"/>
      <c r="Y160" s="1289"/>
      <c r="Z160" s="1289"/>
      <c r="AA160" s="1289"/>
      <c r="AB160" s="1289"/>
      <c r="AC160" s="1289"/>
      <c r="AD160" s="1289"/>
      <c r="AE160" s="1289"/>
      <c r="AF160" s="1289"/>
      <c r="AG160" s="1289"/>
      <c r="AH160" s="1289"/>
      <c r="AI160" s="1289"/>
      <c r="AJ160" s="1289"/>
      <c r="AK160" s="1289"/>
      <c r="AL160" s="1289"/>
      <c r="AM160" s="1289"/>
      <c r="AN160" s="1289"/>
      <c r="AO160" s="1289"/>
      <c r="AP160" s="1289"/>
      <c r="AQ160" s="1289"/>
      <c r="AR160" s="1289"/>
      <c r="AS160" s="1289"/>
      <c r="AT160" s="1289"/>
      <c r="AU160" s="1289"/>
      <c r="AV160" s="1289"/>
      <c r="AW160" s="1289"/>
      <c r="AX160" s="1289"/>
      <c r="AY160" s="1289"/>
      <c r="AZ160" s="218"/>
      <c r="BA160" s="218"/>
      <c r="BB160" s="218"/>
    </row>
    <row r="161" spans="1:54" s="192" customFormat="1" ht="92.25" customHeight="1" x14ac:dyDescent="0.25">
      <c r="A161" s="977" t="s">
        <v>1359</v>
      </c>
      <c r="B161" s="977"/>
      <c r="C161" s="977"/>
      <c r="D161" s="977"/>
      <c r="E161" s="977"/>
      <c r="F161" s="977"/>
      <c r="G161" s="977"/>
      <c r="H161" s="977"/>
      <c r="I161" s="977"/>
      <c r="J161" s="977"/>
      <c r="K161" s="977"/>
      <c r="L161" s="977"/>
      <c r="M161" s="977"/>
      <c r="N161" s="977"/>
      <c r="O161" s="977"/>
      <c r="P161" s="977"/>
      <c r="Q161" s="977"/>
      <c r="R161" s="977"/>
      <c r="S161" s="977"/>
      <c r="T161" s="977"/>
      <c r="U161" s="977"/>
      <c r="V161" s="977"/>
      <c r="W161" s="977"/>
      <c r="X161" s="977"/>
      <c r="Y161" s="977"/>
      <c r="Z161" s="977"/>
      <c r="AA161" s="977"/>
      <c r="AB161" s="977"/>
      <c r="AC161" s="977"/>
      <c r="AD161" s="977"/>
      <c r="AE161" s="977"/>
      <c r="AF161" s="977"/>
      <c r="AG161" s="977"/>
      <c r="AH161" s="977"/>
      <c r="AI161" s="977"/>
      <c r="AJ161" s="977"/>
      <c r="AK161" s="977"/>
      <c r="AL161" s="977"/>
      <c r="AM161" s="977"/>
      <c r="AN161" s="977"/>
      <c r="AO161" s="977"/>
      <c r="AP161" s="977"/>
      <c r="AQ161" s="977"/>
      <c r="AR161" s="977"/>
      <c r="AS161" s="977"/>
      <c r="AT161" s="977"/>
      <c r="AU161" s="977"/>
      <c r="AV161" s="977"/>
      <c r="AW161" s="977"/>
      <c r="AX161" s="977"/>
      <c r="AY161" s="977"/>
      <c r="AZ161" s="182"/>
      <c r="BA161" s="182"/>
      <c r="BB161" s="182"/>
    </row>
    <row r="162" spans="1:54" s="192" customFormat="1" ht="12.6" customHeight="1" x14ac:dyDescent="0.25">
      <c r="A162" s="1288" t="s">
        <v>1360</v>
      </c>
      <c r="B162" s="1289"/>
      <c r="C162" s="1289"/>
      <c r="D162" s="1289"/>
      <c r="E162" s="1289"/>
      <c r="F162" s="1289"/>
      <c r="G162" s="1289"/>
      <c r="H162" s="1289"/>
      <c r="I162" s="1289"/>
      <c r="J162" s="1289"/>
      <c r="K162" s="1289"/>
      <c r="L162" s="1289"/>
      <c r="M162" s="1289"/>
      <c r="N162" s="1289"/>
      <c r="O162" s="1289"/>
      <c r="P162" s="1289"/>
      <c r="Q162" s="1289"/>
      <c r="R162" s="1289"/>
      <c r="S162" s="1289"/>
      <c r="T162" s="1289"/>
      <c r="U162" s="1289"/>
      <c r="V162" s="1289"/>
      <c r="W162" s="1289"/>
      <c r="X162" s="1289"/>
      <c r="Y162" s="1289"/>
      <c r="Z162" s="1289"/>
      <c r="AA162" s="1289"/>
      <c r="AB162" s="1289"/>
      <c r="AC162" s="1289"/>
      <c r="AD162" s="1289"/>
      <c r="AE162" s="1289"/>
      <c r="AF162" s="1289"/>
      <c r="AG162" s="1289"/>
      <c r="AH162" s="1289"/>
      <c r="AI162" s="1289"/>
      <c r="AJ162" s="1289"/>
      <c r="AK162" s="1289"/>
      <c r="AL162" s="1289"/>
      <c r="AM162" s="1289"/>
      <c r="AN162" s="1289"/>
      <c r="AO162" s="1289"/>
      <c r="AP162" s="1289"/>
      <c r="AQ162" s="1289"/>
      <c r="AR162" s="1289"/>
      <c r="AS162" s="1289"/>
      <c r="AT162" s="1289"/>
      <c r="AU162" s="1289"/>
      <c r="AV162" s="1289"/>
      <c r="AW162" s="1289"/>
      <c r="AX162" s="1289"/>
      <c r="AY162" s="1289"/>
      <c r="AZ162" s="182"/>
      <c r="BA162" s="182"/>
      <c r="BB162" s="182"/>
    </row>
    <row r="163" spans="1:54" s="192" customFormat="1" ht="25.5" customHeight="1" x14ac:dyDescent="0.25">
      <c r="A163" s="977" t="s">
        <v>1361</v>
      </c>
      <c r="B163" s="977"/>
      <c r="C163" s="977"/>
      <c r="D163" s="977"/>
      <c r="E163" s="977"/>
      <c r="F163" s="977"/>
      <c r="G163" s="977"/>
      <c r="H163" s="977"/>
      <c r="I163" s="977"/>
      <c r="J163" s="977"/>
      <c r="K163" s="977"/>
      <c r="L163" s="977"/>
      <c r="M163" s="977"/>
      <c r="N163" s="977"/>
      <c r="O163" s="977"/>
      <c r="P163" s="977"/>
      <c r="Q163" s="977"/>
      <c r="R163" s="977"/>
      <c r="S163" s="977"/>
      <c r="T163" s="977"/>
      <c r="U163" s="977"/>
      <c r="V163" s="977"/>
      <c r="W163" s="977"/>
      <c r="X163" s="977"/>
      <c r="Y163" s="977"/>
      <c r="Z163" s="977"/>
      <c r="AA163" s="977"/>
      <c r="AB163" s="977"/>
      <c r="AC163" s="977"/>
      <c r="AD163" s="977"/>
      <c r="AE163" s="977"/>
      <c r="AF163" s="977"/>
      <c r="AG163" s="977"/>
      <c r="AH163" s="977"/>
      <c r="AI163" s="977"/>
      <c r="AJ163" s="977"/>
      <c r="AK163" s="977"/>
      <c r="AL163" s="977"/>
      <c r="AM163" s="977"/>
      <c r="AN163" s="977"/>
      <c r="AO163" s="977"/>
      <c r="AP163" s="977"/>
      <c r="AQ163" s="977"/>
      <c r="AR163" s="977"/>
      <c r="AS163" s="977"/>
      <c r="AT163" s="977"/>
      <c r="AU163" s="977"/>
      <c r="AV163" s="977"/>
      <c r="AW163" s="977"/>
      <c r="AX163" s="977"/>
      <c r="AY163" s="977"/>
      <c r="AZ163" s="182"/>
      <c r="BA163" s="182"/>
      <c r="BB163" s="182"/>
    </row>
    <row r="164" spans="1:54" s="192" customFormat="1" ht="13.5" x14ac:dyDescent="0.25">
      <c r="A164" s="1288" t="s">
        <v>1362</v>
      </c>
      <c r="B164" s="1289"/>
      <c r="C164" s="1289"/>
      <c r="D164" s="1289"/>
      <c r="E164" s="1289"/>
      <c r="F164" s="1289"/>
      <c r="G164" s="1289"/>
      <c r="H164" s="1289"/>
      <c r="I164" s="1289"/>
      <c r="J164" s="1289"/>
      <c r="K164" s="1289"/>
      <c r="L164" s="1289"/>
      <c r="M164" s="1289"/>
      <c r="N164" s="1289"/>
      <c r="O164" s="1289"/>
      <c r="P164" s="1289"/>
      <c r="Q164" s="1289"/>
      <c r="R164" s="1289"/>
      <c r="S164" s="1289"/>
      <c r="T164" s="1289"/>
      <c r="U164" s="1289"/>
      <c r="V164" s="1289"/>
      <c r="W164" s="1289"/>
      <c r="X164" s="1289"/>
      <c r="Y164" s="1289"/>
      <c r="Z164" s="1289"/>
      <c r="AA164" s="1289"/>
      <c r="AB164" s="1289"/>
      <c r="AC164" s="1289"/>
      <c r="AD164" s="1289"/>
      <c r="AE164" s="1289"/>
      <c r="AF164" s="1289"/>
      <c r="AG164" s="1289"/>
      <c r="AH164" s="1289"/>
      <c r="AI164" s="1289"/>
      <c r="AJ164" s="1289"/>
      <c r="AK164" s="1289"/>
      <c r="AL164" s="1289"/>
      <c r="AM164" s="1289"/>
      <c r="AN164" s="1289"/>
      <c r="AO164" s="1289"/>
      <c r="AP164" s="1289"/>
      <c r="AQ164" s="1289"/>
      <c r="AR164" s="1289"/>
      <c r="AS164" s="1289"/>
      <c r="AT164" s="1289"/>
      <c r="AU164" s="1289"/>
      <c r="AV164" s="1289"/>
      <c r="AW164" s="1289"/>
      <c r="AX164" s="1289"/>
      <c r="AY164" s="1289"/>
      <c r="AZ164" s="182"/>
      <c r="BA164" s="182"/>
      <c r="BB164" s="182"/>
    </row>
    <row r="165" spans="1:54" s="192" customFormat="1" ht="51.75" customHeight="1" x14ac:dyDescent="0.25">
      <c r="A165" s="977" t="s">
        <v>1363</v>
      </c>
      <c r="B165" s="977"/>
      <c r="C165" s="977"/>
      <c r="D165" s="977"/>
      <c r="E165" s="977"/>
      <c r="F165" s="977"/>
      <c r="G165" s="977"/>
      <c r="H165" s="977"/>
      <c r="I165" s="977"/>
      <c r="J165" s="977"/>
      <c r="K165" s="977"/>
      <c r="L165" s="977"/>
      <c r="M165" s="977"/>
      <c r="N165" s="977"/>
      <c r="O165" s="977"/>
      <c r="P165" s="977"/>
      <c r="Q165" s="977"/>
      <c r="R165" s="977"/>
      <c r="S165" s="977"/>
      <c r="T165" s="977"/>
      <c r="U165" s="977"/>
      <c r="V165" s="977"/>
      <c r="W165" s="977"/>
      <c r="X165" s="977"/>
      <c r="Y165" s="977"/>
      <c r="Z165" s="977"/>
      <c r="AA165" s="977"/>
      <c r="AB165" s="977"/>
      <c r="AC165" s="977"/>
      <c r="AD165" s="977"/>
      <c r="AE165" s="977"/>
      <c r="AF165" s="977"/>
      <c r="AG165" s="977"/>
      <c r="AH165" s="977"/>
      <c r="AI165" s="977"/>
      <c r="AJ165" s="977"/>
      <c r="AK165" s="977"/>
      <c r="AL165" s="977"/>
      <c r="AM165" s="977"/>
      <c r="AN165" s="977"/>
      <c r="AO165" s="977"/>
      <c r="AP165" s="977"/>
      <c r="AQ165" s="977"/>
      <c r="AR165" s="977"/>
      <c r="AS165" s="977"/>
      <c r="AT165" s="977"/>
      <c r="AU165" s="977"/>
      <c r="AV165" s="977"/>
      <c r="AW165" s="977"/>
      <c r="AX165" s="977"/>
      <c r="AY165" s="977"/>
      <c r="AZ165" s="182"/>
      <c r="BA165" s="182"/>
      <c r="BB165" s="182"/>
    </row>
    <row r="166" spans="1:54" s="192" customFormat="1" ht="13.5" x14ac:dyDescent="0.25">
      <c r="A166" s="1288" t="s">
        <v>1364</v>
      </c>
      <c r="B166" s="1289"/>
      <c r="C166" s="1289"/>
      <c r="D166" s="1289"/>
      <c r="E166" s="1289"/>
      <c r="F166" s="1289"/>
      <c r="G166" s="1289"/>
      <c r="H166" s="1289"/>
      <c r="I166" s="1289"/>
      <c r="J166" s="1289"/>
      <c r="K166" s="1289"/>
      <c r="L166" s="1289"/>
      <c r="M166" s="1289"/>
      <c r="N166" s="1289"/>
      <c r="O166" s="1289"/>
      <c r="P166" s="1289"/>
      <c r="Q166" s="1289"/>
      <c r="R166" s="1289"/>
      <c r="S166" s="1289"/>
      <c r="T166" s="1289"/>
      <c r="U166" s="1289"/>
      <c r="V166" s="1289"/>
      <c r="W166" s="1289"/>
      <c r="X166" s="1289"/>
      <c r="Y166" s="1289"/>
      <c r="Z166" s="1289"/>
      <c r="AA166" s="1289"/>
      <c r="AB166" s="1289"/>
      <c r="AC166" s="1289"/>
      <c r="AD166" s="1289"/>
      <c r="AE166" s="1289"/>
      <c r="AF166" s="1289"/>
      <c r="AG166" s="1289"/>
      <c r="AH166" s="1289"/>
      <c r="AI166" s="1289"/>
      <c r="AJ166" s="1289"/>
      <c r="AK166" s="1289"/>
      <c r="AL166" s="1289"/>
      <c r="AM166" s="1289"/>
      <c r="AN166" s="1289"/>
      <c r="AO166" s="1289"/>
      <c r="AP166" s="1289"/>
      <c r="AQ166" s="1289"/>
      <c r="AR166" s="1289"/>
      <c r="AS166" s="1289"/>
      <c r="AT166" s="1289"/>
      <c r="AU166" s="1289"/>
      <c r="AV166" s="1289"/>
      <c r="AW166" s="1289"/>
      <c r="AX166" s="1289"/>
      <c r="AY166" s="1289"/>
      <c r="AZ166" s="182"/>
      <c r="BA166" s="182"/>
      <c r="BB166" s="182"/>
    </row>
    <row r="167" spans="1:54" s="192" customFormat="1" ht="51.75" customHeight="1" x14ac:dyDescent="0.25">
      <c r="A167" s="977" t="s">
        <v>1365</v>
      </c>
      <c r="B167" s="977"/>
      <c r="C167" s="977"/>
      <c r="D167" s="977"/>
      <c r="E167" s="977"/>
      <c r="F167" s="977"/>
      <c r="G167" s="977"/>
      <c r="H167" s="977"/>
      <c r="I167" s="977"/>
      <c r="J167" s="977"/>
      <c r="K167" s="977"/>
      <c r="L167" s="977"/>
      <c r="M167" s="977"/>
      <c r="N167" s="977"/>
      <c r="O167" s="977"/>
      <c r="P167" s="977"/>
      <c r="Q167" s="977"/>
      <c r="R167" s="977"/>
      <c r="S167" s="977"/>
      <c r="T167" s="977"/>
      <c r="U167" s="977"/>
      <c r="V167" s="977"/>
      <c r="W167" s="977"/>
      <c r="X167" s="977"/>
      <c r="Y167" s="977"/>
      <c r="Z167" s="977"/>
      <c r="AA167" s="977"/>
      <c r="AB167" s="977"/>
      <c r="AC167" s="977"/>
      <c r="AD167" s="977"/>
      <c r="AE167" s="977"/>
      <c r="AF167" s="977"/>
      <c r="AG167" s="977"/>
      <c r="AH167" s="977"/>
      <c r="AI167" s="977"/>
      <c r="AJ167" s="977"/>
      <c r="AK167" s="977"/>
      <c r="AL167" s="977"/>
      <c r="AM167" s="977"/>
      <c r="AN167" s="977"/>
      <c r="AO167" s="977"/>
      <c r="AP167" s="977"/>
      <c r="AQ167" s="977"/>
      <c r="AR167" s="977"/>
      <c r="AS167" s="977"/>
      <c r="AT167" s="977"/>
      <c r="AU167" s="977"/>
      <c r="AV167" s="977"/>
      <c r="AW167" s="977"/>
      <c r="AX167" s="977"/>
      <c r="AY167" s="977"/>
      <c r="AZ167" s="182"/>
      <c r="BA167" s="182"/>
      <c r="BB167" s="182"/>
    </row>
    <row r="168" spans="1:54" s="192" customFormat="1" ht="10.5" customHeight="1" x14ac:dyDescent="0.25">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182"/>
      <c r="BA168" s="182"/>
      <c r="BB168" s="182"/>
    </row>
    <row r="169" spans="1:54" s="192" customFormat="1" ht="13.5" x14ac:dyDescent="0.25">
      <c r="A169" s="1288" t="s">
        <v>1366</v>
      </c>
      <c r="B169" s="1289"/>
      <c r="C169" s="1289"/>
      <c r="D169" s="1289"/>
      <c r="E169" s="1289"/>
      <c r="F169" s="1289"/>
      <c r="G169" s="1289"/>
      <c r="H169" s="1289"/>
      <c r="I169" s="1289"/>
      <c r="J169" s="1289"/>
      <c r="K169" s="1289"/>
      <c r="L169" s="1289"/>
      <c r="M169" s="1289"/>
      <c r="N169" s="1289"/>
      <c r="O169" s="1289"/>
      <c r="P169" s="1289"/>
      <c r="Q169" s="1289"/>
      <c r="R169" s="1289"/>
      <c r="S169" s="1289"/>
      <c r="T169" s="1289"/>
      <c r="U169" s="1289"/>
      <c r="V169" s="1289"/>
      <c r="W169" s="1289"/>
      <c r="X169" s="1289"/>
      <c r="Y169" s="1289"/>
      <c r="Z169" s="1289"/>
      <c r="AA169" s="1289"/>
      <c r="AB169" s="1289"/>
      <c r="AC169" s="1289"/>
      <c r="AD169" s="1289"/>
      <c r="AE169" s="1289"/>
      <c r="AF169" s="1289"/>
      <c r="AG169" s="1289"/>
      <c r="AH169" s="1289"/>
      <c r="AI169" s="1289"/>
      <c r="AJ169" s="1289"/>
      <c r="AK169" s="1289"/>
      <c r="AL169" s="1289"/>
      <c r="AM169" s="1289"/>
      <c r="AN169" s="1289"/>
      <c r="AO169" s="1289"/>
      <c r="AP169" s="1289"/>
      <c r="AQ169" s="1289"/>
      <c r="AR169" s="1289"/>
      <c r="AS169" s="1289"/>
      <c r="AT169" s="1289"/>
      <c r="AU169" s="1289"/>
      <c r="AV169" s="1289"/>
      <c r="AW169" s="1289"/>
      <c r="AX169" s="1289"/>
      <c r="AY169" s="1289"/>
      <c r="AZ169" s="182"/>
      <c r="BA169" s="182"/>
      <c r="BB169" s="182"/>
    </row>
    <row r="170" spans="1:54" s="192" customFormat="1" ht="143.25" customHeight="1" x14ac:dyDescent="0.25">
      <c r="A170" s="977" t="s">
        <v>1367</v>
      </c>
      <c r="B170" s="977"/>
      <c r="C170" s="977"/>
      <c r="D170" s="977"/>
      <c r="E170" s="977"/>
      <c r="F170" s="977"/>
      <c r="G170" s="977"/>
      <c r="H170" s="977"/>
      <c r="I170" s="977"/>
      <c r="J170" s="977"/>
      <c r="K170" s="977"/>
      <c r="L170" s="977"/>
      <c r="M170" s="977"/>
      <c r="N170" s="977"/>
      <c r="O170" s="977"/>
      <c r="P170" s="977"/>
      <c r="Q170" s="977"/>
      <c r="R170" s="977"/>
      <c r="S170" s="977"/>
      <c r="T170" s="977"/>
      <c r="U170" s="977"/>
      <c r="V170" s="977"/>
      <c r="W170" s="977"/>
      <c r="X170" s="977"/>
      <c r="Y170" s="977"/>
      <c r="Z170" s="977"/>
      <c r="AA170" s="977"/>
      <c r="AB170" s="977"/>
      <c r="AC170" s="977"/>
      <c r="AD170" s="977"/>
      <c r="AE170" s="977"/>
      <c r="AF170" s="977"/>
      <c r="AG170" s="977"/>
      <c r="AH170" s="977"/>
      <c r="AI170" s="977"/>
      <c r="AJ170" s="977"/>
      <c r="AK170" s="977"/>
      <c r="AL170" s="977"/>
      <c r="AM170" s="977"/>
      <c r="AN170" s="977"/>
      <c r="AO170" s="977"/>
      <c r="AP170" s="977"/>
      <c r="AQ170" s="977"/>
      <c r="AR170" s="977"/>
      <c r="AS170" s="977"/>
      <c r="AT170" s="977"/>
      <c r="AU170" s="977"/>
      <c r="AV170" s="977"/>
      <c r="AW170" s="977"/>
      <c r="AX170" s="977"/>
      <c r="AY170" s="977"/>
      <c r="AZ170" s="182"/>
      <c r="BA170" s="182"/>
      <c r="BB170" s="182"/>
    </row>
    <row r="171" spans="1:54" s="192" customFormat="1" ht="12.6" customHeight="1" x14ac:dyDescent="0.25">
      <c r="A171" s="1288" t="s">
        <v>1368</v>
      </c>
      <c r="B171" s="1289"/>
      <c r="C171" s="1289"/>
      <c r="D171" s="1289"/>
      <c r="E171" s="1289"/>
      <c r="F171" s="1289"/>
      <c r="G171" s="1289"/>
      <c r="H171" s="1289"/>
      <c r="I171" s="1289"/>
      <c r="J171" s="1289"/>
      <c r="K171" s="1289"/>
      <c r="L171" s="1289"/>
      <c r="M171" s="1289"/>
      <c r="N171" s="1289"/>
      <c r="O171" s="1289"/>
      <c r="P171" s="1289"/>
      <c r="Q171" s="1289"/>
      <c r="R171" s="1289"/>
      <c r="S171" s="1289"/>
      <c r="T171" s="1289"/>
      <c r="U171" s="1289"/>
      <c r="V171" s="1289"/>
      <c r="W171" s="1289"/>
      <c r="X171" s="1289"/>
      <c r="Y171" s="1289"/>
      <c r="Z171" s="1289"/>
      <c r="AA171" s="1289"/>
      <c r="AB171" s="1289"/>
      <c r="AC171" s="1289"/>
      <c r="AD171" s="1289"/>
      <c r="AE171" s="1289"/>
      <c r="AF171" s="1289"/>
      <c r="AG171" s="1289"/>
      <c r="AH171" s="1289"/>
      <c r="AI171" s="1289"/>
      <c r="AJ171" s="1289"/>
      <c r="AK171" s="1289"/>
      <c r="AL171" s="1289"/>
      <c r="AM171" s="1289"/>
      <c r="AN171" s="1289"/>
      <c r="AO171" s="1289"/>
      <c r="AP171" s="1289"/>
      <c r="AQ171" s="1289"/>
      <c r="AR171" s="1289"/>
      <c r="AS171" s="1289"/>
      <c r="AT171" s="1289"/>
      <c r="AU171" s="1289"/>
      <c r="AV171" s="1289"/>
      <c r="AW171" s="1289"/>
      <c r="AX171" s="1289"/>
      <c r="AY171" s="1289"/>
      <c r="AZ171" s="182"/>
      <c r="BA171" s="182"/>
      <c r="BB171" s="182"/>
    </row>
    <row r="172" spans="1:54" s="192" customFormat="1" ht="55.5" customHeight="1" x14ac:dyDescent="0.25">
      <c r="A172" s="977" t="s">
        <v>1369</v>
      </c>
      <c r="B172" s="977"/>
      <c r="C172" s="977"/>
      <c r="D172" s="977"/>
      <c r="E172" s="977"/>
      <c r="F172" s="977"/>
      <c r="G172" s="977"/>
      <c r="H172" s="977"/>
      <c r="I172" s="977"/>
      <c r="J172" s="977"/>
      <c r="K172" s="977"/>
      <c r="L172" s="977"/>
      <c r="M172" s="977"/>
      <c r="N172" s="977"/>
      <c r="O172" s="977"/>
      <c r="P172" s="977"/>
      <c r="Q172" s="977"/>
      <c r="R172" s="977"/>
      <c r="S172" s="977"/>
      <c r="T172" s="977"/>
      <c r="U172" s="977"/>
      <c r="V172" s="977"/>
      <c r="W172" s="977"/>
      <c r="X172" s="977"/>
      <c r="Y172" s="977"/>
      <c r="Z172" s="977"/>
      <c r="AA172" s="977"/>
      <c r="AB172" s="977"/>
      <c r="AC172" s="977"/>
      <c r="AD172" s="977"/>
      <c r="AE172" s="977"/>
      <c r="AF172" s="977"/>
      <c r="AG172" s="977"/>
      <c r="AH172" s="977"/>
      <c r="AI172" s="977"/>
      <c r="AJ172" s="977"/>
      <c r="AK172" s="977"/>
      <c r="AL172" s="977"/>
      <c r="AM172" s="977"/>
      <c r="AN172" s="977"/>
      <c r="AO172" s="977"/>
      <c r="AP172" s="977"/>
      <c r="AQ172" s="977"/>
      <c r="AR172" s="977"/>
      <c r="AS172" s="977"/>
      <c r="AT172" s="977"/>
      <c r="AU172" s="977"/>
      <c r="AV172" s="977"/>
      <c r="AW172" s="977"/>
      <c r="AX172" s="977"/>
      <c r="AY172" s="977"/>
      <c r="AZ172" s="182"/>
      <c r="BA172" s="182"/>
      <c r="BB172" s="182"/>
    </row>
    <row r="173" spans="1:54" s="192" customFormat="1" ht="12.6" customHeight="1" x14ac:dyDescent="0.25">
      <c r="A173" s="1288" t="s">
        <v>1370</v>
      </c>
      <c r="B173" s="1289"/>
      <c r="C173" s="1289"/>
      <c r="D173" s="1289"/>
      <c r="E173" s="1289"/>
      <c r="F173" s="1289"/>
      <c r="G173" s="1289"/>
      <c r="H173" s="1289"/>
      <c r="I173" s="1289"/>
      <c r="J173" s="1289"/>
      <c r="K173" s="1289"/>
      <c r="L173" s="1289"/>
      <c r="M173" s="1289"/>
      <c r="N173" s="1289"/>
      <c r="O173" s="1289"/>
      <c r="P173" s="1289"/>
      <c r="Q173" s="1289"/>
      <c r="R173" s="1289"/>
      <c r="S173" s="1289"/>
      <c r="T173" s="1289"/>
      <c r="U173" s="1289"/>
      <c r="V173" s="1289"/>
      <c r="W173" s="1289"/>
      <c r="X173" s="1289"/>
      <c r="Y173" s="1289"/>
      <c r="Z173" s="1289"/>
      <c r="AA173" s="1289"/>
      <c r="AB173" s="1289"/>
      <c r="AC173" s="1289"/>
      <c r="AD173" s="1289"/>
      <c r="AE173" s="1289"/>
      <c r="AF173" s="1289"/>
      <c r="AG173" s="1289"/>
      <c r="AH173" s="1289"/>
      <c r="AI173" s="1289"/>
      <c r="AJ173" s="1289"/>
      <c r="AK173" s="1289"/>
      <c r="AL173" s="1289"/>
      <c r="AM173" s="1289"/>
      <c r="AN173" s="1289"/>
      <c r="AO173" s="1289"/>
      <c r="AP173" s="1289"/>
      <c r="AQ173" s="1289"/>
      <c r="AR173" s="1289"/>
      <c r="AS173" s="1289"/>
      <c r="AT173" s="1289"/>
      <c r="AU173" s="1289"/>
      <c r="AV173" s="1289"/>
      <c r="AW173" s="1289"/>
      <c r="AX173" s="1289"/>
      <c r="AY173" s="1289"/>
      <c r="AZ173" s="182"/>
      <c r="BA173" s="182"/>
      <c r="BB173" s="182"/>
    </row>
    <row r="174" spans="1:54" s="192" customFormat="1" ht="12.6" customHeight="1" x14ac:dyDescent="0.25">
      <c r="A174" s="869" t="s">
        <v>1371</v>
      </c>
      <c r="B174" s="1289"/>
      <c r="C174" s="1289"/>
      <c r="D174" s="1289"/>
      <c r="E174" s="1289"/>
      <c r="F174" s="1289"/>
      <c r="G174" s="1289"/>
      <c r="H174" s="1289"/>
      <c r="I174" s="1289"/>
      <c r="J174" s="1289"/>
      <c r="K174" s="1289"/>
      <c r="L174" s="1289"/>
      <c r="M174" s="1289"/>
      <c r="N174" s="1289"/>
      <c r="O174" s="1289"/>
      <c r="P174" s="1289"/>
      <c r="Q174" s="1289"/>
      <c r="R174" s="1289"/>
      <c r="S174" s="1289"/>
      <c r="T174" s="1289"/>
      <c r="U174" s="1289"/>
      <c r="V174" s="1289"/>
      <c r="W174" s="1289"/>
      <c r="X174" s="1289"/>
      <c r="Y174" s="1289"/>
      <c r="Z174" s="1289"/>
      <c r="AA174" s="1289"/>
      <c r="AB174" s="1289"/>
      <c r="AC174" s="1289"/>
      <c r="AD174" s="1289"/>
      <c r="AE174" s="1289"/>
      <c r="AF174" s="1289"/>
      <c r="AG174" s="1289"/>
      <c r="AH174" s="1289"/>
      <c r="AI174" s="1289"/>
      <c r="AJ174" s="1289"/>
      <c r="AK174" s="1289"/>
      <c r="AL174" s="1289"/>
      <c r="AM174" s="1289"/>
      <c r="AN174" s="1289"/>
      <c r="AO174" s="1289"/>
      <c r="AP174" s="1289"/>
      <c r="AQ174" s="1289"/>
      <c r="AR174" s="1289"/>
      <c r="AS174" s="1289"/>
      <c r="AT174" s="1289"/>
      <c r="AU174" s="1289"/>
      <c r="AV174" s="1289"/>
      <c r="AW174" s="1289"/>
      <c r="AX174" s="1289"/>
      <c r="AY174" s="1289"/>
      <c r="AZ174" s="182"/>
      <c r="BA174" s="182"/>
      <c r="BB174" s="182"/>
    </row>
    <row r="175" spans="1:54" s="192" customFormat="1" ht="12.6" customHeight="1" x14ac:dyDescent="0.25">
      <c r="A175" s="1288" t="s">
        <v>1372</v>
      </c>
      <c r="B175" s="1289"/>
      <c r="C175" s="1289"/>
      <c r="D175" s="1289"/>
      <c r="E175" s="1289"/>
      <c r="F175" s="1289"/>
      <c r="G175" s="1289"/>
      <c r="H175" s="1289"/>
      <c r="I175" s="1289"/>
      <c r="J175" s="1289"/>
      <c r="K175" s="1289"/>
      <c r="L175" s="1289"/>
      <c r="M175" s="1289"/>
      <c r="N175" s="1289"/>
      <c r="O175" s="1289"/>
      <c r="P175" s="1289"/>
      <c r="Q175" s="1289"/>
      <c r="R175" s="1289"/>
      <c r="S175" s="1289"/>
      <c r="T175" s="1289"/>
      <c r="U175" s="1289"/>
      <c r="V175" s="1289"/>
      <c r="W175" s="1289"/>
      <c r="X175" s="1289"/>
      <c r="Y175" s="1289"/>
      <c r="Z175" s="1289"/>
      <c r="AA175" s="1289"/>
      <c r="AB175" s="1289"/>
      <c r="AC175" s="1289"/>
      <c r="AD175" s="1289"/>
      <c r="AE175" s="1289"/>
      <c r="AF175" s="1289"/>
      <c r="AG175" s="1289"/>
      <c r="AH175" s="1289"/>
      <c r="AI175" s="1289"/>
      <c r="AJ175" s="1289"/>
      <c r="AK175" s="1289"/>
      <c r="AL175" s="1289"/>
      <c r="AM175" s="1289"/>
      <c r="AN175" s="1289"/>
      <c r="AO175" s="1289"/>
      <c r="AP175" s="1289"/>
      <c r="AQ175" s="1289"/>
      <c r="AR175" s="1289"/>
      <c r="AS175" s="1289"/>
      <c r="AT175" s="1289"/>
      <c r="AU175" s="1289"/>
      <c r="AV175" s="1289"/>
      <c r="AW175" s="1289"/>
      <c r="AX175" s="1289"/>
      <c r="AY175" s="1289"/>
      <c r="AZ175" s="182"/>
      <c r="BA175" s="182"/>
      <c r="BB175" s="182"/>
    </row>
    <row r="176" spans="1:54" s="192" customFormat="1" ht="13.5" x14ac:dyDescent="0.25">
      <c r="A176" s="977" t="s">
        <v>1373</v>
      </c>
      <c r="B176" s="977"/>
      <c r="C176" s="977"/>
      <c r="D176" s="977"/>
      <c r="E176" s="977"/>
      <c r="F176" s="977"/>
      <c r="G176" s="977"/>
      <c r="H176" s="977"/>
      <c r="I176" s="977"/>
      <c r="J176" s="977"/>
      <c r="K176" s="977"/>
      <c r="L176" s="977"/>
      <c r="M176" s="977"/>
      <c r="N176" s="977"/>
      <c r="O176" s="977"/>
      <c r="P176" s="977"/>
      <c r="Q176" s="977"/>
      <c r="R176" s="977"/>
      <c r="S176" s="977"/>
      <c r="T176" s="977"/>
      <c r="U176" s="977"/>
      <c r="V176" s="977"/>
      <c r="W176" s="977"/>
      <c r="X176" s="977"/>
      <c r="Y176" s="977"/>
      <c r="Z176" s="977"/>
      <c r="AA176" s="977"/>
      <c r="AB176" s="977"/>
      <c r="AC176" s="977"/>
      <c r="AD176" s="977"/>
      <c r="AE176" s="977"/>
      <c r="AF176" s="977"/>
      <c r="AG176" s="977"/>
      <c r="AH176" s="977"/>
      <c r="AI176" s="977"/>
      <c r="AJ176" s="977"/>
      <c r="AK176" s="977"/>
      <c r="AL176" s="977"/>
      <c r="AM176" s="977"/>
      <c r="AN176" s="977"/>
      <c r="AO176" s="977"/>
      <c r="AP176" s="977"/>
      <c r="AQ176" s="977"/>
      <c r="AR176" s="977"/>
      <c r="AS176" s="977"/>
      <c r="AT176" s="977"/>
      <c r="AU176" s="977"/>
      <c r="AV176" s="977"/>
      <c r="AW176" s="977"/>
      <c r="AX176" s="977"/>
      <c r="AY176" s="977"/>
      <c r="AZ176" s="182"/>
      <c r="BA176" s="182"/>
      <c r="BB176" s="182"/>
    </row>
    <row r="177" spans="1:16384" s="192" customFormat="1" ht="12.6" customHeight="1" x14ac:dyDescent="0.25">
      <c r="A177" s="1288" t="s">
        <v>1374</v>
      </c>
      <c r="B177" s="1289"/>
      <c r="C177" s="1289"/>
      <c r="D177" s="1289"/>
      <c r="E177" s="1289"/>
      <c r="F177" s="1289"/>
      <c r="G177" s="1289"/>
      <c r="H177" s="1289"/>
      <c r="I177" s="1289"/>
      <c r="J177" s="1289"/>
      <c r="K177" s="1289"/>
      <c r="L177" s="1289"/>
      <c r="M177" s="1289"/>
      <c r="N177" s="1289"/>
      <c r="O177" s="1289"/>
      <c r="P177" s="1289"/>
      <c r="Q177" s="1289"/>
      <c r="R177" s="1289"/>
      <c r="S177" s="1289"/>
      <c r="T177" s="1289"/>
      <c r="U177" s="1289"/>
      <c r="V177" s="1289"/>
      <c r="W177" s="1289"/>
      <c r="X177" s="1289"/>
      <c r="Y177" s="1289"/>
      <c r="Z177" s="1289"/>
      <c r="AA177" s="1289"/>
      <c r="AB177" s="1289"/>
      <c r="AC177" s="1289"/>
      <c r="AD177" s="1289"/>
      <c r="AE177" s="1289"/>
      <c r="AF177" s="1289"/>
      <c r="AG177" s="1289"/>
      <c r="AH177" s="1289"/>
      <c r="AI177" s="1289"/>
      <c r="AJ177" s="1289"/>
      <c r="AK177" s="1289"/>
      <c r="AL177" s="1289"/>
      <c r="AM177" s="1289"/>
      <c r="AN177" s="1289"/>
      <c r="AO177" s="1289"/>
      <c r="AP177" s="1289"/>
      <c r="AQ177" s="1289"/>
      <c r="AR177" s="1289"/>
      <c r="AS177" s="1289"/>
      <c r="AT177" s="1289"/>
      <c r="AU177" s="1289"/>
      <c r="AV177" s="1289"/>
      <c r="AW177" s="1289"/>
      <c r="AX177" s="1289"/>
      <c r="AY177" s="1289"/>
      <c r="AZ177" s="182"/>
      <c r="BA177" s="182"/>
      <c r="BB177" s="182"/>
    </row>
    <row r="178" spans="1:16384" s="192" customFormat="1" ht="51" customHeight="1" x14ac:dyDescent="0.25">
      <c r="A178" s="977" t="s">
        <v>1375</v>
      </c>
      <c r="B178" s="977"/>
      <c r="C178" s="977"/>
      <c r="D178" s="977"/>
      <c r="E178" s="977"/>
      <c r="F178" s="977"/>
      <c r="G178" s="977"/>
      <c r="H178" s="977"/>
      <c r="I178" s="977"/>
      <c r="J178" s="977"/>
      <c r="K178" s="977"/>
      <c r="L178" s="977"/>
      <c r="M178" s="977"/>
      <c r="N178" s="977"/>
      <c r="O178" s="977"/>
      <c r="P178" s="977"/>
      <c r="Q178" s="977"/>
      <c r="R178" s="977"/>
      <c r="S178" s="977"/>
      <c r="T178" s="977"/>
      <c r="U178" s="977"/>
      <c r="V178" s="977"/>
      <c r="W178" s="977"/>
      <c r="X178" s="977"/>
      <c r="Y178" s="977"/>
      <c r="Z178" s="977"/>
      <c r="AA178" s="977"/>
      <c r="AB178" s="977"/>
      <c r="AC178" s="977"/>
      <c r="AD178" s="977"/>
      <c r="AE178" s="977"/>
      <c r="AF178" s="977"/>
      <c r="AG178" s="977"/>
      <c r="AH178" s="977"/>
      <c r="AI178" s="977"/>
      <c r="AJ178" s="977"/>
      <c r="AK178" s="977"/>
      <c r="AL178" s="977"/>
      <c r="AM178" s="977"/>
      <c r="AN178" s="977"/>
      <c r="AO178" s="977"/>
      <c r="AP178" s="977"/>
      <c r="AQ178" s="977"/>
      <c r="AR178" s="977"/>
      <c r="AS178" s="977"/>
      <c r="AT178" s="977"/>
      <c r="AU178" s="977"/>
      <c r="AV178" s="977"/>
      <c r="AW178" s="977"/>
      <c r="AX178" s="977"/>
      <c r="AY178" s="977"/>
      <c r="AZ178" s="182"/>
      <c r="BA178" s="182"/>
      <c r="BB178" s="182"/>
    </row>
    <row r="179" spans="1:16384" s="192" customFormat="1" ht="12.6" customHeight="1" x14ac:dyDescent="0.25">
      <c r="A179" s="1288" t="s">
        <v>1376</v>
      </c>
      <c r="B179" s="1289"/>
      <c r="C179" s="1289"/>
      <c r="D179" s="1289"/>
      <c r="E179" s="1289"/>
      <c r="F179" s="1289"/>
      <c r="G179" s="1289"/>
      <c r="H179" s="1289"/>
      <c r="I179" s="1289"/>
      <c r="J179" s="1289"/>
      <c r="K179" s="1289"/>
      <c r="L179" s="1289"/>
      <c r="M179" s="1289"/>
      <c r="N179" s="1289"/>
      <c r="O179" s="1289"/>
      <c r="P179" s="1289"/>
      <c r="Q179" s="1289"/>
      <c r="R179" s="1289"/>
      <c r="S179" s="1289"/>
      <c r="T179" s="1289"/>
      <c r="U179" s="1289"/>
      <c r="V179" s="1289"/>
      <c r="W179" s="1289"/>
      <c r="X179" s="1289"/>
      <c r="Y179" s="1289"/>
      <c r="Z179" s="1289"/>
      <c r="AA179" s="1289"/>
      <c r="AB179" s="1289"/>
      <c r="AC179" s="1289"/>
      <c r="AD179" s="1289"/>
      <c r="AE179" s="1289"/>
      <c r="AF179" s="1289"/>
      <c r="AG179" s="1289"/>
      <c r="AH179" s="1289"/>
      <c r="AI179" s="1289"/>
      <c r="AJ179" s="1289"/>
      <c r="AK179" s="1289"/>
      <c r="AL179" s="1289"/>
      <c r="AM179" s="1289"/>
      <c r="AN179" s="1289"/>
      <c r="AO179" s="1289"/>
      <c r="AP179" s="1289"/>
      <c r="AQ179" s="1289"/>
      <c r="AR179" s="1289"/>
      <c r="AS179" s="1289"/>
      <c r="AT179" s="1289"/>
      <c r="AU179" s="1289"/>
      <c r="AV179" s="1289"/>
      <c r="AW179" s="1289"/>
      <c r="AX179" s="1289"/>
      <c r="AY179" s="1289"/>
      <c r="AZ179" s="182"/>
      <c r="BA179" s="182"/>
      <c r="BB179" s="182"/>
    </row>
    <row r="180" spans="1:16384" s="192" customFormat="1" ht="63" customHeight="1" x14ac:dyDescent="0.25">
      <c r="A180" s="977" t="s">
        <v>1377</v>
      </c>
      <c r="B180" s="977"/>
      <c r="C180" s="977"/>
      <c r="D180" s="977"/>
      <c r="E180" s="977"/>
      <c r="F180" s="977"/>
      <c r="G180" s="977"/>
      <c r="H180" s="977"/>
      <c r="I180" s="977"/>
      <c r="J180" s="977"/>
      <c r="K180" s="977"/>
      <c r="L180" s="977"/>
      <c r="M180" s="977"/>
      <c r="N180" s="977"/>
      <c r="O180" s="977"/>
      <c r="P180" s="977"/>
      <c r="Q180" s="977"/>
      <c r="R180" s="977"/>
      <c r="S180" s="977"/>
      <c r="T180" s="977"/>
      <c r="U180" s="977"/>
      <c r="V180" s="977"/>
      <c r="W180" s="977"/>
      <c r="X180" s="977"/>
      <c r="Y180" s="977"/>
      <c r="Z180" s="977"/>
      <c r="AA180" s="977"/>
      <c r="AB180" s="977"/>
      <c r="AC180" s="977"/>
      <c r="AD180" s="977"/>
      <c r="AE180" s="977"/>
      <c r="AF180" s="977"/>
      <c r="AG180" s="977"/>
      <c r="AH180" s="977"/>
      <c r="AI180" s="977"/>
      <c r="AJ180" s="977"/>
      <c r="AK180" s="977"/>
      <c r="AL180" s="977"/>
      <c r="AM180" s="977"/>
      <c r="AN180" s="977"/>
      <c r="AO180" s="977"/>
      <c r="AP180" s="977"/>
      <c r="AQ180" s="977"/>
      <c r="AR180" s="977"/>
      <c r="AS180" s="977"/>
      <c r="AT180" s="977"/>
      <c r="AU180" s="977"/>
      <c r="AV180" s="977"/>
      <c r="AW180" s="977"/>
      <c r="AX180" s="977"/>
      <c r="AY180" s="977"/>
      <c r="AZ180" s="182"/>
      <c r="BA180" s="182"/>
      <c r="BB180" s="182"/>
    </row>
    <row r="181" spans="1:16384" s="192" customFormat="1" ht="13.5" x14ac:dyDescent="0.25">
      <c r="A181" s="1288" t="s">
        <v>1378</v>
      </c>
      <c r="B181" s="1289"/>
      <c r="C181" s="1289"/>
      <c r="D181" s="1289"/>
      <c r="E181" s="1289"/>
      <c r="F181" s="1289"/>
      <c r="G181" s="1289"/>
      <c r="H181" s="1289"/>
      <c r="I181" s="1289"/>
      <c r="J181" s="1289"/>
      <c r="K181" s="1289"/>
      <c r="L181" s="1289"/>
      <c r="M181" s="1289"/>
      <c r="N181" s="1289"/>
      <c r="O181" s="1289"/>
      <c r="P181" s="1289"/>
      <c r="Q181" s="1289"/>
      <c r="R181" s="1289"/>
      <c r="S181" s="1289"/>
      <c r="T181" s="1289"/>
      <c r="U181" s="1289"/>
      <c r="V181" s="1289"/>
      <c r="W181" s="1289"/>
      <c r="X181" s="1289"/>
      <c r="Y181" s="1289"/>
      <c r="Z181" s="1289"/>
      <c r="AA181" s="1289"/>
      <c r="AB181" s="1289"/>
      <c r="AC181" s="1289"/>
      <c r="AD181" s="1289"/>
      <c r="AE181" s="1289"/>
      <c r="AF181" s="1289"/>
      <c r="AG181" s="1289"/>
      <c r="AH181" s="1289"/>
      <c r="AI181" s="1289"/>
      <c r="AJ181" s="1289"/>
      <c r="AK181" s="1289"/>
      <c r="AL181" s="1289"/>
      <c r="AM181" s="1289"/>
      <c r="AN181" s="1289"/>
      <c r="AO181" s="1289"/>
      <c r="AP181" s="1289"/>
      <c r="AQ181" s="1289"/>
      <c r="AR181" s="1289"/>
      <c r="AS181" s="1289"/>
      <c r="AT181" s="1289"/>
      <c r="AU181" s="1289"/>
      <c r="AV181" s="1289"/>
      <c r="AW181" s="1289"/>
      <c r="AX181" s="1289"/>
      <c r="AY181" s="1289"/>
      <c r="AZ181" s="182"/>
      <c r="BA181" s="182"/>
      <c r="BB181" s="182"/>
    </row>
    <row r="182" spans="1:16384" s="192" customFormat="1" ht="114" customHeight="1" x14ac:dyDescent="0.25">
      <c r="A182" s="977" t="s">
        <v>1379</v>
      </c>
      <c r="B182" s="977"/>
      <c r="C182" s="977"/>
      <c r="D182" s="977"/>
      <c r="E182" s="977"/>
      <c r="F182" s="977"/>
      <c r="G182" s="977"/>
      <c r="H182" s="977"/>
      <c r="I182" s="977"/>
      <c r="J182" s="977"/>
      <c r="K182" s="977"/>
      <c r="L182" s="977"/>
      <c r="M182" s="977"/>
      <c r="N182" s="977"/>
      <c r="O182" s="977"/>
      <c r="P182" s="977"/>
      <c r="Q182" s="977"/>
      <c r="R182" s="977"/>
      <c r="S182" s="977"/>
      <c r="T182" s="977"/>
      <c r="U182" s="977"/>
      <c r="V182" s="977"/>
      <c r="W182" s="977"/>
      <c r="X182" s="977"/>
      <c r="Y182" s="977"/>
      <c r="Z182" s="977"/>
      <c r="AA182" s="977"/>
      <c r="AB182" s="977"/>
      <c r="AC182" s="977"/>
      <c r="AD182" s="977"/>
      <c r="AE182" s="977"/>
      <c r="AF182" s="977"/>
      <c r="AG182" s="977"/>
      <c r="AH182" s="977"/>
      <c r="AI182" s="977"/>
      <c r="AJ182" s="977"/>
      <c r="AK182" s="977"/>
      <c r="AL182" s="977"/>
      <c r="AM182" s="977"/>
      <c r="AN182" s="977"/>
      <c r="AO182" s="977"/>
      <c r="AP182" s="977"/>
      <c r="AQ182" s="977"/>
      <c r="AR182" s="977"/>
      <c r="AS182" s="977"/>
      <c r="AT182" s="977"/>
      <c r="AU182" s="977"/>
      <c r="AV182" s="977"/>
      <c r="AW182" s="977"/>
      <c r="AX182" s="977"/>
      <c r="AY182" s="977"/>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977"/>
      <c r="CZ182" s="977"/>
      <c r="DA182" s="977"/>
      <c r="DB182" s="977"/>
      <c r="DC182" s="977"/>
      <c r="DD182" s="977"/>
      <c r="DE182" s="977"/>
      <c r="DF182" s="977"/>
      <c r="DG182" s="977"/>
      <c r="DH182" s="977"/>
      <c r="DI182" s="977"/>
      <c r="DJ182" s="977"/>
      <c r="DK182" s="977"/>
      <c r="DL182" s="977"/>
      <c r="DM182" s="977"/>
      <c r="DN182" s="977"/>
      <c r="DO182" s="977"/>
      <c r="DP182" s="977"/>
      <c r="DQ182" s="977"/>
      <c r="DR182" s="977"/>
      <c r="DS182" s="977"/>
      <c r="DT182" s="977"/>
      <c r="DU182" s="977"/>
      <c r="DV182" s="977"/>
      <c r="DW182" s="977"/>
      <c r="DX182" s="977"/>
      <c r="DY182" s="977"/>
      <c r="DZ182" s="977"/>
      <c r="EA182" s="977"/>
      <c r="EB182" s="977"/>
      <c r="EC182" s="977"/>
      <c r="ED182" s="977"/>
      <c r="EE182" s="977"/>
      <c r="EF182" s="977"/>
      <c r="EG182" s="977"/>
      <c r="EH182" s="977"/>
      <c r="EI182" s="977"/>
      <c r="EJ182" s="977"/>
      <c r="EK182" s="977"/>
      <c r="EL182" s="977"/>
      <c r="EM182" s="977"/>
      <c r="EN182" s="977"/>
      <c r="EO182" s="977"/>
      <c r="EP182" s="977"/>
      <c r="EQ182" s="977"/>
      <c r="ER182" s="977"/>
      <c r="ES182" s="977"/>
      <c r="ET182" s="977"/>
      <c r="EU182" s="977"/>
      <c r="EV182" s="977"/>
      <c r="EW182" s="977"/>
      <c r="EX182" s="977"/>
      <c r="EY182" s="977"/>
      <c r="EZ182" s="977"/>
      <c r="FA182" s="977"/>
      <c r="FB182" s="977"/>
      <c r="FC182" s="977"/>
      <c r="FD182" s="977"/>
      <c r="FE182" s="977"/>
      <c r="FF182" s="977"/>
      <c r="FG182" s="977"/>
      <c r="FH182" s="977"/>
      <c r="FI182" s="977"/>
      <c r="FJ182" s="977"/>
      <c r="FK182" s="977"/>
      <c r="FL182" s="977"/>
      <c r="FM182" s="977"/>
      <c r="FN182" s="977"/>
      <c r="FO182" s="977"/>
      <c r="FP182" s="977"/>
      <c r="FQ182" s="977"/>
      <c r="FR182" s="977"/>
      <c r="FS182" s="977"/>
      <c r="FT182" s="977"/>
      <c r="FU182" s="977"/>
      <c r="FV182" s="977"/>
      <c r="FW182" s="977"/>
      <c r="FX182" s="977"/>
      <c r="FY182" s="977"/>
      <c r="FZ182" s="977"/>
      <c r="GA182" s="977"/>
      <c r="GB182" s="977"/>
      <c r="GC182" s="977"/>
      <c r="GD182" s="977"/>
      <c r="GE182" s="977"/>
      <c r="GF182" s="977"/>
      <c r="GG182" s="977"/>
      <c r="GH182" s="977"/>
      <c r="GI182" s="977"/>
      <c r="GJ182" s="977"/>
      <c r="GK182" s="977"/>
      <c r="GL182" s="977"/>
      <c r="GM182" s="977"/>
      <c r="GN182" s="977"/>
      <c r="GO182" s="977"/>
      <c r="GP182" s="977"/>
      <c r="GQ182" s="977"/>
      <c r="GR182" s="977"/>
      <c r="GS182" s="977"/>
      <c r="GT182" s="977"/>
      <c r="GU182" s="977"/>
      <c r="GV182" s="977"/>
      <c r="GW182" s="977"/>
      <c r="GX182" s="977"/>
      <c r="GY182" s="977"/>
      <c r="GZ182" s="977"/>
      <c r="HA182" s="977"/>
      <c r="HB182" s="977"/>
      <c r="HC182" s="977"/>
      <c r="HD182" s="977"/>
      <c r="HE182" s="977"/>
      <c r="HF182" s="977"/>
      <c r="HG182" s="977"/>
      <c r="HH182" s="977"/>
      <c r="HI182" s="977"/>
      <c r="HJ182" s="977"/>
      <c r="HK182" s="977"/>
      <c r="HL182" s="977"/>
      <c r="HM182" s="977"/>
      <c r="HN182" s="977"/>
      <c r="HO182" s="977"/>
      <c r="HP182" s="977"/>
      <c r="HQ182" s="977"/>
      <c r="HR182" s="977"/>
      <c r="HS182" s="977"/>
      <c r="HT182" s="977"/>
      <c r="HU182" s="977"/>
      <c r="HV182" s="977"/>
      <c r="HW182" s="977"/>
      <c r="HX182" s="977"/>
      <c r="HY182" s="977"/>
      <c r="HZ182" s="977"/>
      <c r="IA182" s="977"/>
      <c r="IB182" s="977"/>
      <c r="IC182" s="977"/>
      <c r="ID182" s="977"/>
      <c r="IE182" s="977"/>
      <c r="IF182" s="977"/>
      <c r="IG182" s="977"/>
      <c r="IH182" s="977"/>
      <c r="II182" s="977"/>
      <c r="IJ182" s="977"/>
      <c r="IK182" s="977"/>
      <c r="IL182" s="977"/>
      <c r="IM182" s="977"/>
      <c r="IN182" s="977"/>
      <c r="IO182" s="977"/>
      <c r="IP182" s="977"/>
      <c r="IQ182" s="977"/>
      <c r="IR182" s="977"/>
      <c r="IS182" s="977"/>
      <c r="IT182" s="977"/>
      <c r="IU182" s="977"/>
      <c r="IV182" s="977"/>
      <c r="IW182" s="977"/>
      <c r="IX182" s="977"/>
      <c r="IY182" s="977"/>
      <c r="IZ182" s="977"/>
      <c r="JA182" s="977"/>
      <c r="JB182" s="977"/>
      <c r="JC182" s="977"/>
      <c r="JD182" s="977"/>
      <c r="JE182" s="977"/>
      <c r="JF182" s="977"/>
      <c r="JG182" s="977"/>
      <c r="JH182" s="977"/>
      <c r="JI182" s="977"/>
      <c r="JJ182" s="977"/>
      <c r="JK182" s="977"/>
      <c r="JL182" s="977"/>
      <c r="JM182" s="977"/>
      <c r="JN182" s="977"/>
      <c r="JO182" s="977"/>
      <c r="JP182" s="977"/>
      <c r="JQ182" s="977"/>
      <c r="JR182" s="977"/>
      <c r="JS182" s="977"/>
      <c r="JT182" s="977"/>
      <c r="JU182" s="977"/>
      <c r="JV182" s="977"/>
      <c r="JW182" s="977"/>
      <c r="JX182" s="977"/>
      <c r="JY182" s="977"/>
      <c r="JZ182" s="977"/>
      <c r="KA182" s="977"/>
      <c r="KB182" s="977"/>
      <c r="KC182" s="977"/>
      <c r="KD182" s="977"/>
      <c r="KE182" s="977"/>
      <c r="KF182" s="977"/>
      <c r="KG182" s="977"/>
      <c r="KH182" s="977"/>
      <c r="KI182" s="977"/>
      <c r="KJ182" s="977"/>
      <c r="KK182" s="977"/>
      <c r="KL182" s="977"/>
      <c r="KM182" s="977"/>
      <c r="KN182" s="977"/>
      <c r="KO182" s="977"/>
      <c r="KP182" s="977"/>
      <c r="KQ182" s="977"/>
      <c r="KR182" s="977"/>
      <c r="KS182" s="977"/>
      <c r="KT182" s="977"/>
      <c r="KU182" s="977"/>
      <c r="KV182" s="977"/>
      <c r="KW182" s="977"/>
      <c r="KX182" s="977"/>
      <c r="KY182" s="977"/>
      <c r="KZ182" s="977"/>
      <c r="LA182" s="977"/>
      <c r="LB182" s="977"/>
      <c r="LC182" s="977"/>
      <c r="LD182" s="977"/>
      <c r="LE182" s="977"/>
      <c r="LF182" s="977"/>
      <c r="LG182" s="977"/>
      <c r="LH182" s="977"/>
      <c r="LI182" s="977"/>
      <c r="LJ182" s="977"/>
      <c r="LK182" s="977"/>
      <c r="LL182" s="977"/>
      <c r="LM182" s="977"/>
      <c r="LN182" s="977"/>
      <c r="LO182" s="977"/>
      <c r="LP182" s="977"/>
      <c r="LQ182" s="977"/>
      <c r="LR182" s="977"/>
      <c r="LS182" s="977"/>
      <c r="LT182" s="977"/>
      <c r="LU182" s="977"/>
      <c r="LV182" s="977"/>
      <c r="LW182" s="977"/>
      <c r="LX182" s="977"/>
      <c r="LY182" s="977"/>
      <c r="LZ182" s="977"/>
      <c r="MA182" s="977"/>
      <c r="MB182" s="977"/>
      <c r="MC182" s="977"/>
      <c r="MD182" s="977"/>
      <c r="ME182" s="977"/>
      <c r="MF182" s="977"/>
      <c r="MG182" s="977"/>
      <c r="MH182" s="977"/>
      <c r="MI182" s="977"/>
      <c r="MJ182" s="977"/>
      <c r="MK182" s="977"/>
      <c r="ML182" s="977"/>
      <c r="MM182" s="977"/>
      <c r="MN182" s="977"/>
      <c r="MO182" s="977"/>
      <c r="MP182" s="977"/>
      <c r="MQ182" s="977"/>
      <c r="MR182" s="977"/>
      <c r="MS182" s="977"/>
      <c r="MT182" s="977"/>
      <c r="MU182" s="977"/>
      <c r="MV182" s="977"/>
      <c r="MW182" s="977"/>
      <c r="MX182" s="977"/>
      <c r="MY182" s="977"/>
      <c r="MZ182" s="977"/>
      <c r="NA182" s="977"/>
      <c r="NB182" s="977"/>
      <c r="NC182" s="977"/>
      <c r="ND182" s="977"/>
      <c r="NE182" s="977"/>
      <c r="NF182" s="977"/>
      <c r="NG182" s="977"/>
      <c r="NH182" s="977"/>
      <c r="NI182" s="977"/>
      <c r="NJ182" s="977"/>
      <c r="NK182" s="977"/>
      <c r="NL182" s="977"/>
      <c r="NM182" s="977"/>
      <c r="NN182" s="977"/>
      <c r="NO182" s="977"/>
      <c r="NP182" s="977"/>
      <c r="NQ182" s="977"/>
      <c r="NR182" s="977"/>
      <c r="NS182" s="977"/>
      <c r="NT182" s="977"/>
      <c r="NU182" s="977"/>
      <c r="NV182" s="977"/>
      <c r="NW182" s="977"/>
      <c r="NX182" s="977"/>
      <c r="NY182" s="977"/>
      <c r="NZ182" s="977"/>
      <c r="OA182" s="977"/>
      <c r="OB182" s="977"/>
      <c r="OC182" s="977"/>
      <c r="OD182" s="977"/>
      <c r="OE182" s="977"/>
      <c r="OF182" s="977"/>
      <c r="OG182" s="977"/>
      <c r="OH182" s="977"/>
      <c r="OI182" s="977"/>
      <c r="OJ182" s="977"/>
      <c r="OK182" s="977"/>
      <c r="OL182" s="977"/>
      <c r="OM182" s="977"/>
      <c r="ON182" s="977"/>
      <c r="OO182" s="977"/>
      <c r="OP182" s="977"/>
      <c r="OQ182" s="977"/>
      <c r="OR182" s="977"/>
      <c r="OS182" s="977"/>
      <c r="OT182" s="977"/>
      <c r="OU182" s="977"/>
      <c r="OV182" s="977"/>
      <c r="OW182" s="977"/>
      <c r="OX182" s="977"/>
      <c r="OY182" s="977"/>
      <c r="OZ182" s="977"/>
      <c r="PA182" s="977"/>
      <c r="PB182" s="977"/>
      <c r="PC182" s="977"/>
      <c r="PD182" s="977"/>
      <c r="PE182" s="977"/>
      <c r="PF182" s="977"/>
      <c r="PG182" s="977"/>
      <c r="PH182" s="977"/>
      <c r="PI182" s="977"/>
      <c r="PJ182" s="977"/>
      <c r="PK182" s="977"/>
      <c r="PL182" s="977"/>
      <c r="PM182" s="977"/>
      <c r="PN182" s="977"/>
      <c r="PO182" s="977"/>
      <c r="PP182" s="977"/>
      <c r="PQ182" s="977"/>
      <c r="PR182" s="977"/>
      <c r="PS182" s="977"/>
      <c r="PT182" s="977"/>
      <c r="PU182" s="977"/>
      <c r="PV182" s="977"/>
      <c r="PW182" s="977"/>
      <c r="PX182" s="977"/>
      <c r="PY182" s="977"/>
      <c r="PZ182" s="977"/>
      <c r="QA182" s="977"/>
      <c r="QB182" s="977"/>
      <c r="QC182" s="977"/>
      <c r="QD182" s="977"/>
      <c r="QE182" s="977"/>
      <c r="QF182" s="977"/>
      <c r="QG182" s="977"/>
      <c r="QH182" s="977"/>
      <c r="QI182" s="977"/>
      <c r="QJ182" s="977"/>
      <c r="QK182" s="977"/>
      <c r="QL182" s="977"/>
      <c r="QM182" s="977"/>
      <c r="QN182" s="977"/>
      <c r="QO182" s="977"/>
      <c r="QP182" s="977"/>
      <c r="QQ182" s="977"/>
      <c r="QR182" s="977"/>
      <c r="QS182" s="977"/>
      <c r="QT182" s="977"/>
      <c r="QU182" s="977"/>
      <c r="QV182" s="977"/>
      <c r="QW182" s="977"/>
      <c r="QX182" s="977"/>
      <c r="QY182" s="977"/>
      <c r="QZ182" s="977"/>
      <c r="RA182" s="977"/>
      <c r="RB182" s="977"/>
      <c r="RC182" s="977"/>
      <c r="RD182" s="977"/>
      <c r="RE182" s="977"/>
      <c r="RF182" s="977"/>
      <c r="RG182" s="977"/>
      <c r="RH182" s="977"/>
      <c r="RI182" s="977"/>
      <c r="RJ182" s="977"/>
      <c r="RK182" s="977"/>
      <c r="RL182" s="977"/>
      <c r="RM182" s="977"/>
      <c r="RN182" s="977"/>
      <c r="RO182" s="977"/>
      <c r="RP182" s="977"/>
      <c r="RQ182" s="977"/>
      <c r="RR182" s="977"/>
      <c r="RS182" s="977"/>
      <c r="RT182" s="977"/>
      <c r="RU182" s="977"/>
      <c r="RV182" s="977"/>
      <c r="RW182" s="977"/>
      <c r="RX182" s="977"/>
      <c r="RY182" s="977"/>
      <c r="RZ182" s="977"/>
      <c r="SA182" s="977"/>
      <c r="SB182" s="977"/>
      <c r="SC182" s="977"/>
      <c r="SD182" s="977"/>
      <c r="SE182" s="977"/>
      <c r="SF182" s="977"/>
      <c r="SG182" s="977"/>
      <c r="SH182" s="977"/>
      <c r="SI182" s="977"/>
      <c r="SJ182" s="977"/>
      <c r="SK182" s="977"/>
      <c r="SL182" s="977"/>
      <c r="SM182" s="977"/>
      <c r="SN182" s="977"/>
      <c r="SO182" s="977"/>
      <c r="SP182" s="977"/>
      <c r="SQ182" s="977"/>
      <c r="SR182" s="977"/>
      <c r="SS182" s="977"/>
      <c r="ST182" s="977"/>
      <c r="SU182" s="977"/>
      <c r="SV182" s="977"/>
      <c r="SW182" s="977"/>
      <c r="SX182" s="977"/>
      <c r="SY182" s="977"/>
      <c r="SZ182" s="977"/>
      <c r="TA182" s="977"/>
      <c r="TB182" s="977"/>
      <c r="TC182" s="977"/>
      <c r="TD182" s="977"/>
      <c r="TE182" s="977"/>
      <c r="TF182" s="977"/>
      <c r="TG182" s="977"/>
      <c r="TH182" s="977"/>
      <c r="TI182" s="977"/>
      <c r="TJ182" s="977"/>
      <c r="TK182" s="977"/>
      <c r="TL182" s="977"/>
      <c r="TM182" s="977"/>
      <c r="TN182" s="977"/>
      <c r="TO182" s="977"/>
      <c r="TP182" s="977"/>
      <c r="TQ182" s="977"/>
      <c r="TR182" s="977"/>
      <c r="TS182" s="977"/>
      <c r="TT182" s="977"/>
      <c r="TU182" s="977"/>
      <c r="TV182" s="977"/>
      <c r="TW182" s="977"/>
      <c r="TX182" s="977"/>
      <c r="TY182" s="977"/>
      <c r="TZ182" s="977"/>
      <c r="UA182" s="977"/>
      <c r="UB182" s="977"/>
      <c r="UC182" s="977"/>
      <c r="UD182" s="977"/>
      <c r="UE182" s="977"/>
      <c r="UF182" s="977"/>
      <c r="UG182" s="977"/>
      <c r="UH182" s="977"/>
      <c r="UI182" s="977"/>
      <c r="UJ182" s="977"/>
      <c r="UK182" s="977"/>
      <c r="UL182" s="977"/>
      <c r="UM182" s="977"/>
      <c r="UN182" s="977"/>
      <c r="UO182" s="977"/>
      <c r="UP182" s="977"/>
      <c r="UQ182" s="977"/>
      <c r="UR182" s="977"/>
      <c r="US182" s="977"/>
      <c r="UT182" s="977"/>
      <c r="UU182" s="977"/>
      <c r="UV182" s="977"/>
      <c r="UW182" s="977"/>
      <c r="UX182" s="977"/>
      <c r="UY182" s="977"/>
      <c r="UZ182" s="977"/>
      <c r="VA182" s="977"/>
      <c r="VB182" s="977"/>
      <c r="VC182" s="977"/>
      <c r="VD182" s="977"/>
      <c r="VE182" s="977"/>
      <c r="VF182" s="977"/>
      <c r="VG182" s="977"/>
      <c r="VH182" s="977"/>
      <c r="VI182" s="977"/>
      <c r="VJ182" s="977"/>
      <c r="VK182" s="977"/>
      <c r="VL182" s="977"/>
      <c r="VM182" s="977"/>
      <c r="VN182" s="977"/>
      <c r="VO182" s="977"/>
      <c r="VP182" s="977"/>
      <c r="VQ182" s="977"/>
      <c r="VR182" s="977"/>
      <c r="VS182" s="977"/>
      <c r="VT182" s="977"/>
      <c r="VU182" s="977"/>
      <c r="VV182" s="977"/>
      <c r="VW182" s="977"/>
      <c r="VX182" s="977"/>
      <c r="VY182" s="977"/>
      <c r="VZ182" s="977"/>
      <c r="WA182" s="977"/>
      <c r="WB182" s="977"/>
      <c r="WC182" s="977"/>
      <c r="WD182" s="977"/>
      <c r="WE182" s="977"/>
      <c r="WF182" s="977"/>
      <c r="WG182" s="977"/>
      <c r="WH182" s="977"/>
      <c r="WI182" s="977"/>
      <c r="WJ182" s="977"/>
      <c r="WK182" s="977"/>
      <c r="WL182" s="977"/>
      <c r="WM182" s="977"/>
      <c r="WN182" s="977"/>
      <c r="WO182" s="977"/>
      <c r="WP182" s="977"/>
      <c r="WQ182" s="977"/>
      <c r="WR182" s="977"/>
      <c r="WS182" s="977"/>
      <c r="WT182" s="977"/>
      <c r="WU182" s="977"/>
      <c r="WV182" s="977"/>
      <c r="WW182" s="977"/>
      <c r="WX182" s="977"/>
      <c r="WY182" s="977"/>
      <c r="WZ182" s="977"/>
      <c r="XA182" s="977"/>
      <c r="XB182" s="977"/>
      <c r="XC182" s="977"/>
      <c r="XD182" s="977"/>
      <c r="XE182" s="977"/>
      <c r="XF182" s="977"/>
      <c r="XG182" s="977"/>
      <c r="XH182" s="977"/>
      <c r="XI182" s="977"/>
      <c r="XJ182" s="977"/>
      <c r="XK182" s="977"/>
      <c r="XL182" s="977"/>
      <c r="XM182" s="977"/>
      <c r="XN182" s="977"/>
      <c r="XO182" s="977"/>
      <c r="XP182" s="977"/>
      <c r="XQ182" s="977"/>
      <c r="XR182" s="977"/>
      <c r="XS182" s="977"/>
      <c r="XT182" s="977"/>
      <c r="XU182" s="977"/>
      <c r="XV182" s="977"/>
      <c r="XW182" s="977"/>
      <c r="XX182" s="977"/>
      <c r="XY182" s="977"/>
      <c r="XZ182" s="977"/>
      <c r="YA182" s="977"/>
      <c r="YB182" s="977"/>
      <c r="YC182" s="977"/>
      <c r="YD182" s="977"/>
      <c r="YE182" s="977"/>
      <c r="YF182" s="977"/>
      <c r="YG182" s="977"/>
      <c r="YH182" s="977"/>
      <c r="YI182" s="977"/>
      <c r="YJ182" s="977"/>
      <c r="YK182" s="977"/>
      <c r="YL182" s="977"/>
      <c r="YM182" s="977"/>
      <c r="YN182" s="977"/>
      <c r="YO182" s="977"/>
      <c r="YP182" s="977"/>
      <c r="YQ182" s="977"/>
      <c r="YR182" s="977"/>
      <c r="YS182" s="977"/>
      <c r="YT182" s="977"/>
      <c r="YU182" s="977"/>
      <c r="YV182" s="977"/>
      <c r="YW182" s="977"/>
      <c r="YX182" s="977"/>
      <c r="YY182" s="977"/>
      <c r="YZ182" s="977"/>
      <c r="ZA182" s="977"/>
      <c r="ZB182" s="977"/>
      <c r="ZC182" s="977"/>
      <c r="ZD182" s="977"/>
      <c r="ZE182" s="977"/>
      <c r="ZF182" s="977"/>
      <c r="ZG182" s="977"/>
      <c r="ZH182" s="977"/>
      <c r="ZI182" s="977"/>
      <c r="ZJ182" s="977"/>
      <c r="ZK182" s="977"/>
      <c r="ZL182" s="977"/>
      <c r="ZM182" s="977"/>
      <c r="ZN182" s="977"/>
      <c r="ZO182" s="977"/>
      <c r="ZP182" s="977"/>
      <c r="ZQ182" s="977"/>
      <c r="ZR182" s="977"/>
      <c r="ZS182" s="977"/>
      <c r="ZT182" s="977"/>
      <c r="ZU182" s="977"/>
      <c r="ZV182" s="977"/>
      <c r="ZW182" s="977"/>
      <c r="ZX182" s="977"/>
      <c r="ZY182" s="977"/>
      <c r="ZZ182" s="977"/>
      <c r="AAA182" s="977"/>
      <c r="AAB182" s="977"/>
      <c r="AAC182" s="977"/>
      <c r="AAD182" s="977"/>
      <c r="AAE182" s="977"/>
      <c r="AAF182" s="977"/>
      <c r="AAG182" s="977"/>
      <c r="AAH182" s="977"/>
      <c r="AAI182" s="977"/>
      <c r="AAJ182" s="977"/>
      <c r="AAK182" s="977"/>
      <c r="AAL182" s="977"/>
      <c r="AAM182" s="977"/>
      <c r="AAN182" s="977"/>
      <c r="AAO182" s="977"/>
      <c r="AAP182" s="977"/>
      <c r="AAQ182" s="977"/>
      <c r="AAR182" s="977"/>
      <c r="AAS182" s="977"/>
      <c r="AAT182" s="977"/>
      <c r="AAU182" s="977"/>
      <c r="AAV182" s="977"/>
      <c r="AAW182" s="977"/>
      <c r="AAX182" s="977"/>
      <c r="AAY182" s="977"/>
      <c r="AAZ182" s="977"/>
      <c r="ABA182" s="977"/>
      <c r="ABB182" s="977"/>
      <c r="ABC182" s="977"/>
      <c r="ABD182" s="977"/>
      <c r="ABE182" s="977"/>
      <c r="ABF182" s="977"/>
      <c r="ABG182" s="977"/>
      <c r="ABH182" s="977"/>
      <c r="ABI182" s="977"/>
      <c r="ABJ182" s="977"/>
      <c r="ABK182" s="977"/>
      <c r="ABL182" s="977"/>
      <c r="ABM182" s="977"/>
      <c r="ABN182" s="977"/>
      <c r="ABO182" s="977"/>
      <c r="ABP182" s="977"/>
      <c r="ABQ182" s="977"/>
      <c r="ABR182" s="977"/>
      <c r="ABS182" s="977"/>
      <c r="ABT182" s="977"/>
      <c r="ABU182" s="977"/>
      <c r="ABV182" s="977"/>
      <c r="ABW182" s="977"/>
      <c r="ABX182" s="977"/>
      <c r="ABY182" s="977"/>
      <c r="ABZ182" s="977"/>
      <c r="ACA182" s="977"/>
      <c r="ACB182" s="977"/>
      <c r="ACC182" s="977"/>
      <c r="ACD182" s="977"/>
      <c r="ACE182" s="977"/>
      <c r="ACF182" s="977"/>
      <c r="ACG182" s="977"/>
      <c r="ACH182" s="977"/>
      <c r="ACI182" s="977"/>
      <c r="ACJ182" s="977"/>
      <c r="ACK182" s="977"/>
      <c r="ACL182" s="977"/>
      <c r="ACM182" s="977"/>
      <c r="ACN182" s="977"/>
      <c r="ACO182" s="977"/>
      <c r="ACP182" s="977"/>
      <c r="ACQ182" s="977"/>
      <c r="ACR182" s="977"/>
      <c r="ACS182" s="977"/>
      <c r="ACT182" s="977"/>
      <c r="ACU182" s="977"/>
      <c r="ACV182" s="977"/>
      <c r="ACW182" s="977"/>
      <c r="ACX182" s="977"/>
      <c r="ACY182" s="977"/>
      <c r="ACZ182" s="977"/>
      <c r="ADA182" s="977"/>
      <c r="ADB182" s="977"/>
      <c r="ADC182" s="977"/>
      <c r="ADD182" s="977"/>
      <c r="ADE182" s="977"/>
      <c r="ADF182" s="977"/>
      <c r="ADG182" s="977"/>
      <c r="ADH182" s="977"/>
      <c r="ADI182" s="977"/>
      <c r="ADJ182" s="977"/>
      <c r="ADK182" s="977"/>
      <c r="ADL182" s="977"/>
      <c r="ADM182" s="977"/>
      <c r="ADN182" s="977"/>
      <c r="ADO182" s="977"/>
      <c r="ADP182" s="977"/>
      <c r="ADQ182" s="977"/>
      <c r="ADR182" s="977"/>
      <c r="ADS182" s="977"/>
      <c r="ADT182" s="977"/>
      <c r="ADU182" s="977"/>
      <c r="ADV182" s="977"/>
      <c r="ADW182" s="977"/>
      <c r="ADX182" s="977"/>
      <c r="ADY182" s="977"/>
      <c r="ADZ182" s="977"/>
      <c r="AEA182" s="977"/>
      <c r="AEB182" s="977"/>
      <c r="AEC182" s="977"/>
      <c r="AED182" s="977"/>
      <c r="AEE182" s="977"/>
      <c r="AEF182" s="977"/>
      <c r="AEG182" s="977"/>
      <c r="AEH182" s="977"/>
      <c r="AEI182" s="977"/>
      <c r="AEJ182" s="977"/>
      <c r="AEK182" s="977"/>
      <c r="AEL182" s="977"/>
      <c r="AEM182" s="977"/>
      <c r="AEN182" s="977"/>
      <c r="AEO182" s="977"/>
      <c r="AEP182" s="977"/>
      <c r="AEQ182" s="977"/>
      <c r="AER182" s="977"/>
      <c r="AES182" s="977"/>
      <c r="AET182" s="977"/>
      <c r="AEU182" s="977"/>
      <c r="AEV182" s="977"/>
      <c r="AEW182" s="977"/>
      <c r="AEX182" s="977"/>
      <c r="AEY182" s="977"/>
      <c r="AEZ182" s="977"/>
      <c r="AFA182" s="977"/>
      <c r="AFB182" s="977"/>
      <c r="AFC182" s="977"/>
      <c r="AFD182" s="977"/>
      <c r="AFE182" s="977"/>
      <c r="AFF182" s="977"/>
      <c r="AFG182" s="977"/>
      <c r="AFH182" s="977"/>
      <c r="AFI182" s="977"/>
      <c r="AFJ182" s="977"/>
      <c r="AFK182" s="977"/>
      <c r="AFL182" s="977"/>
      <c r="AFM182" s="977"/>
      <c r="AFN182" s="977"/>
      <c r="AFO182" s="977"/>
      <c r="AFP182" s="977"/>
      <c r="AFQ182" s="977"/>
      <c r="AFR182" s="977"/>
      <c r="AFS182" s="977"/>
      <c r="AFT182" s="977"/>
      <c r="AFU182" s="977"/>
      <c r="AFV182" s="977"/>
      <c r="AFW182" s="977"/>
      <c r="AFX182" s="977"/>
      <c r="AFY182" s="977"/>
      <c r="AFZ182" s="977"/>
      <c r="AGA182" s="977"/>
      <c r="AGB182" s="977"/>
      <c r="AGC182" s="977"/>
      <c r="AGD182" s="977"/>
      <c r="AGE182" s="977"/>
      <c r="AGF182" s="977"/>
      <c r="AGG182" s="977"/>
      <c r="AGH182" s="977"/>
      <c r="AGI182" s="977"/>
      <c r="AGJ182" s="977"/>
      <c r="AGK182" s="977"/>
      <c r="AGL182" s="977"/>
      <c r="AGM182" s="977"/>
      <c r="AGN182" s="977"/>
      <c r="AGO182" s="977"/>
      <c r="AGP182" s="977"/>
      <c r="AGQ182" s="977"/>
      <c r="AGR182" s="977"/>
      <c r="AGS182" s="977"/>
      <c r="AGT182" s="977"/>
      <c r="AGU182" s="977"/>
      <c r="AGV182" s="977"/>
      <c r="AGW182" s="977"/>
      <c r="AGX182" s="977"/>
      <c r="AGY182" s="977"/>
      <c r="AGZ182" s="977"/>
      <c r="AHA182" s="977"/>
      <c r="AHB182" s="977"/>
      <c r="AHC182" s="977"/>
      <c r="AHD182" s="977"/>
      <c r="AHE182" s="977"/>
      <c r="AHF182" s="977"/>
      <c r="AHG182" s="977"/>
      <c r="AHH182" s="977"/>
      <c r="AHI182" s="977"/>
      <c r="AHJ182" s="977"/>
      <c r="AHK182" s="977"/>
      <c r="AHL182" s="977"/>
      <c r="AHM182" s="977"/>
      <c r="AHN182" s="977"/>
      <c r="AHO182" s="977"/>
      <c r="AHP182" s="977"/>
      <c r="AHQ182" s="977"/>
      <c r="AHR182" s="977"/>
      <c r="AHS182" s="977"/>
      <c r="AHT182" s="977"/>
      <c r="AHU182" s="977"/>
      <c r="AHV182" s="977"/>
      <c r="AHW182" s="977"/>
      <c r="AHX182" s="977"/>
      <c r="AHY182" s="977"/>
      <c r="AHZ182" s="977"/>
      <c r="AIA182" s="977"/>
      <c r="AIB182" s="977"/>
      <c r="AIC182" s="977"/>
      <c r="AID182" s="977"/>
      <c r="AIE182" s="977"/>
      <c r="AIF182" s="977"/>
      <c r="AIG182" s="977"/>
      <c r="AIH182" s="977"/>
      <c r="AII182" s="977"/>
      <c r="AIJ182" s="977"/>
      <c r="AIK182" s="977"/>
      <c r="AIL182" s="977"/>
      <c r="AIM182" s="977"/>
      <c r="AIN182" s="977"/>
      <c r="AIO182" s="977"/>
      <c r="AIP182" s="977"/>
      <c r="AIQ182" s="977"/>
      <c r="AIR182" s="977"/>
      <c r="AIS182" s="977"/>
      <c r="AIT182" s="977"/>
      <c r="AIU182" s="977"/>
      <c r="AIV182" s="977"/>
      <c r="AIW182" s="977"/>
      <c r="AIX182" s="977"/>
      <c r="AIY182" s="977"/>
      <c r="AIZ182" s="977"/>
      <c r="AJA182" s="977"/>
      <c r="AJB182" s="977"/>
      <c r="AJC182" s="977"/>
      <c r="AJD182" s="977"/>
      <c r="AJE182" s="977"/>
      <c r="AJF182" s="977"/>
      <c r="AJG182" s="977"/>
      <c r="AJH182" s="977"/>
      <c r="AJI182" s="977"/>
      <c r="AJJ182" s="977"/>
      <c r="AJK182" s="977"/>
      <c r="AJL182" s="977"/>
      <c r="AJM182" s="977"/>
      <c r="AJN182" s="977"/>
      <c r="AJO182" s="977"/>
      <c r="AJP182" s="977"/>
      <c r="AJQ182" s="977"/>
      <c r="AJR182" s="977"/>
      <c r="AJS182" s="977"/>
      <c r="AJT182" s="977"/>
      <c r="AJU182" s="977"/>
      <c r="AJV182" s="977"/>
      <c r="AJW182" s="977"/>
      <c r="AJX182" s="977"/>
      <c r="AJY182" s="977"/>
      <c r="AJZ182" s="977"/>
      <c r="AKA182" s="977"/>
      <c r="AKB182" s="977"/>
      <c r="AKC182" s="977"/>
      <c r="AKD182" s="977"/>
      <c r="AKE182" s="977"/>
      <c r="AKF182" s="977"/>
      <c r="AKG182" s="977"/>
      <c r="AKH182" s="977"/>
      <c r="AKI182" s="977"/>
      <c r="AKJ182" s="977"/>
      <c r="AKK182" s="977"/>
      <c r="AKL182" s="977"/>
      <c r="AKM182" s="977"/>
      <c r="AKN182" s="977"/>
      <c r="AKO182" s="977"/>
      <c r="AKP182" s="977"/>
      <c r="AKQ182" s="977"/>
      <c r="AKR182" s="977"/>
      <c r="AKS182" s="977"/>
      <c r="AKT182" s="977"/>
      <c r="AKU182" s="977"/>
      <c r="AKV182" s="977"/>
      <c r="AKW182" s="977"/>
      <c r="AKX182" s="977"/>
      <c r="AKY182" s="977"/>
      <c r="AKZ182" s="977"/>
      <c r="ALA182" s="977"/>
      <c r="ALB182" s="977"/>
      <c r="ALC182" s="977"/>
      <c r="ALD182" s="977"/>
      <c r="ALE182" s="977"/>
      <c r="ALF182" s="977"/>
      <c r="ALG182" s="977"/>
      <c r="ALH182" s="977"/>
      <c r="ALI182" s="977"/>
      <c r="ALJ182" s="977"/>
      <c r="ALK182" s="977"/>
      <c r="ALL182" s="977"/>
      <c r="ALM182" s="977"/>
      <c r="ALN182" s="977"/>
      <c r="ALO182" s="977"/>
      <c r="ALP182" s="977"/>
      <c r="ALQ182" s="977"/>
      <c r="ALR182" s="977"/>
      <c r="ALS182" s="977"/>
      <c r="ALT182" s="977"/>
      <c r="ALU182" s="977"/>
      <c r="ALV182" s="977"/>
      <c r="ALW182" s="977"/>
      <c r="ALX182" s="977"/>
      <c r="ALY182" s="977"/>
      <c r="ALZ182" s="977"/>
      <c r="AMA182" s="977"/>
      <c r="AMB182" s="977"/>
      <c r="AMC182" s="977"/>
      <c r="AMD182" s="977"/>
      <c r="AME182" s="977"/>
      <c r="AMF182" s="977"/>
      <c r="AMG182" s="977"/>
      <c r="AMH182" s="977"/>
      <c r="AMI182" s="977"/>
      <c r="AMJ182" s="977"/>
      <c r="AMK182" s="977"/>
      <c r="AML182" s="977"/>
      <c r="AMM182" s="977"/>
      <c r="AMN182" s="977"/>
      <c r="AMO182" s="977"/>
      <c r="AMP182" s="977"/>
      <c r="AMQ182" s="977"/>
      <c r="AMR182" s="977"/>
      <c r="AMS182" s="977"/>
      <c r="AMT182" s="977"/>
      <c r="AMU182" s="977"/>
      <c r="AMV182" s="977"/>
      <c r="AMW182" s="977"/>
      <c r="AMX182" s="977"/>
      <c r="AMY182" s="977"/>
      <c r="AMZ182" s="977"/>
      <c r="ANA182" s="977"/>
      <c r="ANB182" s="977"/>
      <c r="ANC182" s="977"/>
      <c r="AND182" s="977"/>
      <c r="ANE182" s="977"/>
      <c r="ANF182" s="977"/>
      <c r="ANG182" s="977"/>
      <c r="ANH182" s="977"/>
      <c r="ANI182" s="977"/>
      <c r="ANJ182" s="977"/>
      <c r="ANK182" s="977"/>
      <c r="ANL182" s="977"/>
      <c r="ANM182" s="977"/>
      <c r="ANN182" s="977"/>
      <c r="ANO182" s="977"/>
      <c r="ANP182" s="977"/>
      <c r="ANQ182" s="977"/>
      <c r="ANR182" s="977"/>
      <c r="ANS182" s="977"/>
      <c r="ANT182" s="977"/>
      <c r="ANU182" s="977"/>
      <c r="ANV182" s="977"/>
      <c r="ANW182" s="977"/>
      <c r="ANX182" s="977"/>
      <c r="ANY182" s="977"/>
      <c r="ANZ182" s="977"/>
      <c r="AOA182" s="977"/>
      <c r="AOB182" s="977"/>
      <c r="AOC182" s="977"/>
      <c r="AOD182" s="977"/>
      <c r="AOE182" s="977"/>
      <c r="AOF182" s="977"/>
      <c r="AOG182" s="977"/>
      <c r="AOH182" s="977"/>
      <c r="AOI182" s="977"/>
      <c r="AOJ182" s="977"/>
      <c r="AOK182" s="977"/>
      <c r="AOL182" s="977"/>
      <c r="AOM182" s="977"/>
      <c r="AON182" s="977"/>
      <c r="AOO182" s="977"/>
      <c r="AOP182" s="977"/>
      <c r="AOQ182" s="977"/>
      <c r="AOR182" s="977"/>
      <c r="AOS182" s="977"/>
      <c r="AOT182" s="977"/>
      <c r="AOU182" s="977"/>
      <c r="AOV182" s="977"/>
      <c r="AOW182" s="977"/>
      <c r="AOX182" s="977"/>
      <c r="AOY182" s="977"/>
      <c r="AOZ182" s="977"/>
      <c r="APA182" s="977"/>
      <c r="APB182" s="977"/>
      <c r="APC182" s="977"/>
      <c r="APD182" s="977"/>
      <c r="APE182" s="977"/>
      <c r="APF182" s="977"/>
      <c r="APG182" s="977"/>
      <c r="APH182" s="977"/>
      <c r="API182" s="977"/>
      <c r="APJ182" s="977"/>
      <c r="APK182" s="977"/>
      <c r="APL182" s="977"/>
      <c r="APM182" s="977"/>
      <c r="APN182" s="977"/>
      <c r="APO182" s="977"/>
      <c r="APP182" s="977"/>
      <c r="APQ182" s="977"/>
      <c r="APR182" s="977"/>
      <c r="APS182" s="977"/>
      <c r="APT182" s="977"/>
      <c r="APU182" s="977"/>
      <c r="APV182" s="977"/>
      <c r="APW182" s="977"/>
      <c r="APX182" s="977"/>
      <c r="APY182" s="977"/>
      <c r="APZ182" s="977"/>
      <c r="AQA182" s="977"/>
      <c r="AQB182" s="977"/>
      <c r="AQC182" s="977"/>
      <c r="AQD182" s="977"/>
      <c r="AQE182" s="977"/>
      <c r="AQF182" s="977"/>
      <c r="AQG182" s="977"/>
      <c r="AQH182" s="977"/>
      <c r="AQI182" s="977"/>
      <c r="AQJ182" s="977"/>
      <c r="AQK182" s="977"/>
      <c r="AQL182" s="977"/>
      <c r="AQM182" s="977"/>
      <c r="AQN182" s="977"/>
      <c r="AQO182" s="977"/>
      <c r="AQP182" s="977"/>
      <c r="AQQ182" s="977"/>
      <c r="AQR182" s="977"/>
      <c r="AQS182" s="977"/>
      <c r="AQT182" s="977"/>
      <c r="AQU182" s="977"/>
      <c r="AQV182" s="977"/>
      <c r="AQW182" s="977"/>
      <c r="AQX182" s="977"/>
      <c r="AQY182" s="977"/>
      <c r="AQZ182" s="977"/>
      <c r="ARA182" s="977"/>
      <c r="ARB182" s="977"/>
      <c r="ARC182" s="977"/>
      <c r="ARD182" s="977"/>
      <c r="ARE182" s="977"/>
      <c r="ARF182" s="977"/>
      <c r="ARG182" s="977"/>
      <c r="ARH182" s="977"/>
      <c r="ARI182" s="977"/>
      <c r="ARJ182" s="977"/>
      <c r="ARK182" s="977"/>
      <c r="ARL182" s="977"/>
      <c r="ARM182" s="977"/>
      <c r="ARN182" s="977"/>
      <c r="ARO182" s="977"/>
      <c r="ARP182" s="977"/>
      <c r="ARQ182" s="977"/>
      <c r="ARR182" s="977"/>
      <c r="ARS182" s="977"/>
      <c r="ART182" s="977"/>
      <c r="ARU182" s="977"/>
      <c r="ARV182" s="977"/>
      <c r="ARW182" s="977"/>
      <c r="ARX182" s="977"/>
      <c r="ARY182" s="977"/>
      <c r="ARZ182" s="977"/>
      <c r="ASA182" s="977"/>
      <c r="ASB182" s="977"/>
      <c r="ASC182" s="977"/>
      <c r="ASD182" s="977"/>
      <c r="ASE182" s="977"/>
      <c r="ASF182" s="977"/>
      <c r="ASG182" s="977"/>
      <c r="ASH182" s="977"/>
      <c r="ASI182" s="977"/>
      <c r="ASJ182" s="977"/>
      <c r="ASK182" s="977"/>
      <c r="ASL182" s="977"/>
      <c r="ASM182" s="977"/>
      <c r="ASN182" s="977"/>
      <c r="ASO182" s="977"/>
      <c r="ASP182" s="977"/>
      <c r="ASQ182" s="977"/>
      <c r="ASR182" s="977"/>
      <c r="ASS182" s="977"/>
      <c r="AST182" s="977"/>
      <c r="ASU182" s="977"/>
      <c r="ASV182" s="977"/>
      <c r="ASW182" s="977"/>
      <c r="ASX182" s="977"/>
      <c r="ASY182" s="977"/>
      <c r="ASZ182" s="977"/>
      <c r="ATA182" s="977"/>
      <c r="ATB182" s="977"/>
      <c r="ATC182" s="977"/>
      <c r="ATD182" s="977"/>
      <c r="ATE182" s="977"/>
      <c r="ATF182" s="977"/>
      <c r="ATG182" s="977"/>
      <c r="ATH182" s="977"/>
      <c r="ATI182" s="977"/>
      <c r="ATJ182" s="977"/>
      <c r="ATK182" s="977"/>
      <c r="ATL182" s="977"/>
      <c r="ATM182" s="977"/>
      <c r="ATN182" s="977"/>
      <c r="ATO182" s="977"/>
      <c r="ATP182" s="977"/>
      <c r="ATQ182" s="977"/>
      <c r="ATR182" s="977"/>
      <c r="ATS182" s="977"/>
      <c r="ATT182" s="977"/>
      <c r="ATU182" s="977"/>
      <c r="ATV182" s="977"/>
      <c r="ATW182" s="977"/>
      <c r="ATX182" s="977"/>
      <c r="ATY182" s="977"/>
      <c r="ATZ182" s="977"/>
      <c r="AUA182" s="977"/>
      <c r="AUB182" s="977"/>
      <c r="AUC182" s="977"/>
      <c r="AUD182" s="977"/>
      <c r="AUE182" s="977"/>
      <c r="AUF182" s="977"/>
      <c r="AUG182" s="977"/>
      <c r="AUH182" s="977"/>
      <c r="AUI182" s="977"/>
      <c r="AUJ182" s="977"/>
      <c r="AUK182" s="977"/>
      <c r="AUL182" s="977"/>
      <c r="AUM182" s="977"/>
      <c r="AUN182" s="977"/>
      <c r="AUO182" s="977"/>
      <c r="AUP182" s="977"/>
      <c r="AUQ182" s="977"/>
      <c r="AUR182" s="977"/>
      <c r="AUS182" s="977"/>
      <c r="AUT182" s="977"/>
      <c r="AUU182" s="977"/>
      <c r="AUV182" s="977"/>
      <c r="AUW182" s="977"/>
      <c r="AUX182" s="977"/>
      <c r="AUY182" s="977"/>
      <c r="AUZ182" s="977"/>
      <c r="AVA182" s="977"/>
      <c r="AVB182" s="977"/>
      <c r="AVC182" s="977"/>
      <c r="AVD182" s="977"/>
      <c r="AVE182" s="977"/>
      <c r="AVF182" s="977"/>
      <c r="AVG182" s="977"/>
      <c r="AVH182" s="977"/>
      <c r="AVI182" s="977"/>
      <c r="AVJ182" s="977"/>
      <c r="AVK182" s="977"/>
      <c r="AVL182" s="977"/>
      <c r="AVM182" s="977"/>
      <c r="AVN182" s="977"/>
      <c r="AVO182" s="977"/>
      <c r="AVP182" s="977"/>
      <c r="AVQ182" s="977"/>
      <c r="AVR182" s="977"/>
      <c r="AVS182" s="977"/>
      <c r="AVT182" s="977"/>
      <c r="AVU182" s="977"/>
      <c r="AVV182" s="977"/>
      <c r="AVW182" s="977"/>
      <c r="AVX182" s="977"/>
      <c r="AVY182" s="977"/>
      <c r="AVZ182" s="977"/>
      <c r="AWA182" s="977"/>
      <c r="AWB182" s="977"/>
      <c r="AWC182" s="977"/>
      <c r="AWD182" s="977"/>
      <c r="AWE182" s="977"/>
      <c r="AWF182" s="977"/>
      <c r="AWG182" s="977"/>
      <c r="AWH182" s="977"/>
      <c r="AWI182" s="977"/>
      <c r="AWJ182" s="977"/>
      <c r="AWK182" s="977"/>
      <c r="AWL182" s="977"/>
      <c r="AWM182" s="977"/>
      <c r="AWN182" s="977"/>
      <c r="AWO182" s="977"/>
      <c r="AWP182" s="977"/>
      <c r="AWQ182" s="977"/>
      <c r="AWR182" s="977"/>
      <c r="AWS182" s="977"/>
      <c r="AWT182" s="977"/>
      <c r="AWU182" s="977"/>
      <c r="AWV182" s="977"/>
      <c r="AWW182" s="977"/>
      <c r="AWX182" s="977"/>
      <c r="AWY182" s="977"/>
      <c r="AWZ182" s="977"/>
      <c r="AXA182" s="977"/>
      <c r="AXB182" s="977"/>
      <c r="AXC182" s="977"/>
      <c r="AXD182" s="977"/>
      <c r="AXE182" s="977"/>
      <c r="AXF182" s="977"/>
      <c r="AXG182" s="977"/>
      <c r="AXH182" s="977"/>
      <c r="AXI182" s="977"/>
      <c r="AXJ182" s="977"/>
      <c r="AXK182" s="977"/>
      <c r="AXL182" s="977"/>
      <c r="AXM182" s="977"/>
      <c r="AXN182" s="977"/>
      <c r="AXO182" s="977"/>
      <c r="AXP182" s="977"/>
      <c r="AXQ182" s="977"/>
      <c r="AXR182" s="977"/>
      <c r="AXS182" s="977"/>
      <c r="AXT182" s="977"/>
      <c r="AXU182" s="977"/>
      <c r="AXV182" s="977"/>
      <c r="AXW182" s="977"/>
      <c r="AXX182" s="977"/>
      <c r="AXY182" s="977"/>
      <c r="AXZ182" s="977"/>
      <c r="AYA182" s="977"/>
      <c r="AYB182" s="977"/>
      <c r="AYC182" s="977"/>
      <c r="AYD182" s="977"/>
      <c r="AYE182" s="977"/>
      <c r="AYF182" s="977"/>
      <c r="AYG182" s="977"/>
      <c r="AYH182" s="977"/>
      <c r="AYI182" s="977"/>
      <c r="AYJ182" s="977"/>
      <c r="AYK182" s="977"/>
      <c r="AYL182" s="977"/>
      <c r="AYM182" s="977"/>
      <c r="AYN182" s="977"/>
      <c r="AYO182" s="977"/>
      <c r="AYP182" s="977"/>
      <c r="AYQ182" s="977"/>
      <c r="AYR182" s="977"/>
      <c r="AYS182" s="977"/>
      <c r="AYT182" s="977"/>
      <c r="AYU182" s="977"/>
      <c r="AYV182" s="977"/>
      <c r="AYW182" s="977"/>
      <c r="AYX182" s="977"/>
      <c r="AYY182" s="977"/>
      <c r="AYZ182" s="977"/>
      <c r="AZA182" s="977"/>
      <c r="AZB182" s="977"/>
      <c r="AZC182" s="977"/>
      <c r="AZD182" s="977"/>
      <c r="AZE182" s="977"/>
      <c r="AZF182" s="977"/>
      <c r="AZG182" s="977"/>
      <c r="AZH182" s="977"/>
      <c r="AZI182" s="977"/>
      <c r="AZJ182" s="977"/>
      <c r="AZK182" s="977"/>
      <c r="AZL182" s="977"/>
      <c r="AZM182" s="977"/>
      <c r="AZN182" s="977"/>
      <c r="AZO182" s="977"/>
      <c r="AZP182" s="977"/>
      <c r="AZQ182" s="977"/>
      <c r="AZR182" s="977"/>
      <c r="AZS182" s="977"/>
      <c r="AZT182" s="977"/>
      <c r="AZU182" s="977"/>
      <c r="AZV182" s="977"/>
      <c r="AZW182" s="977"/>
      <c r="AZX182" s="977"/>
      <c r="AZY182" s="977"/>
      <c r="AZZ182" s="977"/>
      <c r="BAA182" s="977"/>
      <c r="BAB182" s="977"/>
      <c r="BAC182" s="977"/>
      <c r="BAD182" s="977"/>
      <c r="BAE182" s="977"/>
      <c r="BAF182" s="977"/>
      <c r="BAG182" s="977"/>
      <c r="BAH182" s="977"/>
      <c r="BAI182" s="977"/>
      <c r="BAJ182" s="977"/>
      <c r="BAK182" s="977"/>
      <c r="BAL182" s="977"/>
      <c r="BAM182" s="977"/>
      <c r="BAN182" s="977"/>
      <c r="BAO182" s="977"/>
      <c r="BAP182" s="977"/>
      <c r="BAQ182" s="977"/>
      <c r="BAR182" s="977"/>
      <c r="BAS182" s="977"/>
      <c r="BAT182" s="977"/>
      <c r="BAU182" s="977"/>
      <c r="BAV182" s="977"/>
      <c r="BAW182" s="977"/>
      <c r="BAX182" s="977"/>
      <c r="BAY182" s="977"/>
      <c r="BAZ182" s="977"/>
      <c r="BBA182" s="977"/>
      <c r="BBB182" s="977"/>
      <c r="BBC182" s="977"/>
      <c r="BBD182" s="977"/>
      <c r="BBE182" s="977"/>
      <c r="BBF182" s="977"/>
      <c r="BBG182" s="977"/>
      <c r="BBH182" s="977"/>
      <c r="BBI182" s="977"/>
      <c r="BBJ182" s="977"/>
      <c r="BBK182" s="977"/>
      <c r="BBL182" s="977"/>
      <c r="BBM182" s="977"/>
      <c r="BBN182" s="977"/>
      <c r="BBO182" s="977"/>
      <c r="BBP182" s="977"/>
      <c r="BBQ182" s="977"/>
      <c r="BBR182" s="977"/>
      <c r="BBS182" s="977"/>
      <c r="BBT182" s="977"/>
      <c r="BBU182" s="977"/>
      <c r="BBV182" s="977"/>
      <c r="BBW182" s="977"/>
      <c r="BBX182" s="977"/>
      <c r="BBY182" s="977"/>
      <c r="BBZ182" s="977"/>
      <c r="BCA182" s="977"/>
      <c r="BCB182" s="977"/>
      <c r="BCC182" s="977"/>
      <c r="BCD182" s="977"/>
      <c r="BCE182" s="977"/>
      <c r="BCF182" s="977"/>
      <c r="BCG182" s="977"/>
      <c r="BCH182" s="977"/>
      <c r="BCI182" s="977"/>
      <c r="BCJ182" s="977"/>
      <c r="BCK182" s="977"/>
      <c r="BCL182" s="977"/>
      <c r="BCM182" s="977"/>
      <c r="BCN182" s="977"/>
      <c r="BCO182" s="977"/>
      <c r="BCP182" s="977"/>
      <c r="BCQ182" s="977"/>
      <c r="BCR182" s="977"/>
      <c r="BCS182" s="977"/>
      <c r="BCT182" s="977"/>
      <c r="BCU182" s="977"/>
      <c r="BCV182" s="977"/>
      <c r="BCW182" s="977"/>
      <c r="BCX182" s="977"/>
      <c r="BCY182" s="977"/>
      <c r="BCZ182" s="977"/>
      <c r="BDA182" s="977"/>
      <c r="BDB182" s="977"/>
      <c r="BDC182" s="977"/>
      <c r="BDD182" s="977"/>
      <c r="BDE182" s="977"/>
      <c r="BDF182" s="977"/>
      <c r="BDG182" s="977"/>
      <c r="BDH182" s="977"/>
      <c r="BDI182" s="977"/>
      <c r="BDJ182" s="977"/>
      <c r="BDK182" s="977"/>
      <c r="BDL182" s="977"/>
      <c r="BDM182" s="977"/>
      <c r="BDN182" s="977"/>
      <c r="BDO182" s="977"/>
      <c r="BDP182" s="977"/>
      <c r="BDQ182" s="977"/>
      <c r="BDR182" s="977"/>
      <c r="BDS182" s="977"/>
      <c r="BDT182" s="977"/>
      <c r="BDU182" s="977"/>
      <c r="BDV182" s="977"/>
      <c r="BDW182" s="977"/>
      <c r="BDX182" s="977"/>
      <c r="BDY182" s="977"/>
      <c r="BDZ182" s="977"/>
      <c r="BEA182" s="977"/>
      <c r="BEB182" s="977"/>
      <c r="BEC182" s="977"/>
      <c r="BED182" s="977"/>
      <c r="BEE182" s="977"/>
      <c r="BEF182" s="977"/>
      <c r="BEG182" s="977"/>
      <c r="BEH182" s="977"/>
      <c r="BEI182" s="977"/>
      <c r="BEJ182" s="977"/>
      <c r="BEK182" s="977"/>
      <c r="BEL182" s="977"/>
      <c r="BEM182" s="977"/>
      <c r="BEN182" s="977"/>
      <c r="BEO182" s="977"/>
      <c r="BEP182" s="977"/>
      <c r="BEQ182" s="977"/>
      <c r="BER182" s="977"/>
      <c r="BES182" s="977"/>
      <c r="BET182" s="977"/>
      <c r="BEU182" s="977"/>
      <c r="BEV182" s="977"/>
      <c r="BEW182" s="977"/>
      <c r="BEX182" s="977"/>
      <c r="BEY182" s="977"/>
      <c r="BEZ182" s="977"/>
      <c r="BFA182" s="977"/>
      <c r="BFB182" s="977"/>
      <c r="BFC182" s="977"/>
      <c r="BFD182" s="977"/>
      <c r="BFE182" s="977"/>
      <c r="BFF182" s="977"/>
      <c r="BFG182" s="977"/>
      <c r="BFH182" s="977"/>
      <c r="BFI182" s="977"/>
      <c r="BFJ182" s="977"/>
      <c r="BFK182" s="977"/>
      <c r="BFL182" s="977"/>
      <c r="BFM182" s="977"/>
      <c r="BFN182" s="977"/>
      <c r="BFO182" s="977"/>
      <c r="BFP182" s="977"/>
      <c r="BFQ182" s="977"/>
      <c r="BFR182" s="977"/>
      <c r="BFS182" s="977"/>
      <c r="BFT182" s="977"/>
      <c r="BFU182" s="977"/>
      <c r="BFV182" s="977"/>
      <c r="BFW182" s="977"/>
      <c r="BFX182" s="977"/>
      <c r="BFY182" s="977"/>
      <c r="BFZ182" s="977"/>
      <c r="BGA182" s="977"/>
      <c r="BGB182" s="977"/>
      <c r="BGC182" s="977"/>
      <c r="BGD182" s="977"/>
      <c r="BGE182" s="977"/>
      <c r="BGF182" s="977"/>
      <c r="BGG182" s="977"/>
      <c r="BGH182" s="977"/>
      <c r="BGI182" s="977"/>
      <c r="BGJ182" s="977"/>
      <c r="BGK182" s="977"/>
      <c r="BGL182" s="977"/>
      <c r="BGM182" s="977"/>
      <c r="BGN182" s="977"/>
      <c r="BGO182" s="977"/>
      <c r="BGP182" s="977"/>
      <c r="BGQ182" s="977"/>
      <c r="BGR182" s="977"/>
      <c r="BGS182" s="977"/>
      <c r="BGT182" s="977"/>
      <c r="BGU182" s="977"/>
      <c r="BGV182" s="977"/>
      <c r="BGW182" s="977"/>
      <c r="BGX182" s="977"/>
      <c r="BGY182" s="977"/>
      <c r="BGZ182" s="977"/>
      <c r="BHA182" s="977"/>
      <c r="BHB182" s="977"/>
      <c r="BHC182" s="977"/>
      <c r="BHD182" s="977"/>
      <c r="BHE182" s="977"/>
      <c r="BHF182" s="977"/>
      <c r="BHG182" s="977"/>
      <c r="BHH182" s="977"/>
      <c r="BHI182" s="977"/>
      <c r="BHJ182" s="977"/>
      <c r="BHK182" s="977"/>
      <c r="BHL182" s="977"/>
      <c r="BHM182" s="977"/>
      <c r="BHN182" s="977"/>
      <c r="BHO182" s="977"/>
      <c r="BHP182" s="977"/>
      <c r="BHQ182" s="977"/>
      <c r="BHR182" s="977"/>
      <c r="BHS182" s="977"/>
      <c r="BHT182" s="977"/>
      <c r="BHU182" s="977"/>
      <c r="BHV182" s="977"/>
      <c r="BHW182" s="977"/>
      <c r="BHX182" s="977"/>
      <c r="BHY182" s="977"/>
      <c r="BHZ182" s="977"/>
      <c r="BIA182" s="977"/>
      <c r="BIB182" s="977"/>
      <c r="BIC182" s="977"/>
      <c r="BID182" s="977"/>
      <c r="BIE182" s="977"/>
      <c r="BIF182" s="977"/>
      <c r="BIG182" s="977"/>
      <c r="BIH182" s="977"/>
      <c r="BII182" s="977"/>
      <c r="BIJ182" s="977"/>
      <c r="BIK182" s="977"/>
      <c r="BIL182" s="977"/>
      <c r="BIM182" s="977"/>
      <c r="BIN182" s="977"/>
      <c r="BIO182" s="977"/>
      <c r="BIP182" s="977"/>
      <c r="BIQ182" s="977"/>
      <c r="BIR182" s="977"/>
      <c r="BIS182" s="977"/>
      <c r="BIT182" s="977"/>
      <c r="BIU182" s="977"/>
      <c r="BIV182" s="977"/>
      <c r="BIW182" s="977"/>
      <c r="BIX182" s="977"/>
      <c r="BIY182" s="977"/>
      <c r="BIZ182" s="977"/>
      <c r="BJA182" s="977"/>
      <c r="BJB182" s="977"/>
      <c r="BJC182" s="977"/>
      <c r="BJD182" s="977"/>
      <c r="BJE182" s="977"/>
      <c r="BJF182" s="977"/>
      <c r="BJG182" s="977"/>
      <c r="BJH182" s="977"/>
      <c r="BJI182" s="977"/>
      <c r="BJJ182" s="977"/>
      <c r="BJK182" s="977"/>
      <c r="BJL182" s="977"/>
      <c r="BJM182" s="977"/>
      <c r="BJN182" s="977"/>
      <c r="BJO182" s="977"/>
      <c r="BJP182" s="977"/>
      <c r="BJQ182" s="977"/>
      <c r="BJR182" s="977"/>
      <c r="BJS182" s="977"/>
      <c r="BJT182" s="977"/>
      <c r="BJU182" s="977"/>
      <c r="BJV182" s="977"/>
      <c r="BJW182" s="977"/>
      <c r="BJX182" s="977"/>
      <c r="BJY182" s="977"/>
      <c r="BJZ182" s="977"/>
      <c r="BKA182" s="977"/>
      <c r="BKB182" s="977"/>
      <c r="BKC182" s="977"/>
      <c r="BKD182" s="977"/>
      <c r="BKE182" s="977"/>
      <c r="BKF182" s="977"/>
      <c r="BKG182" s="977"/>
      <c r="BKH182" s="977"/>
      <c r="BKI182" s="977"/>
      <c r="BKJ182" s="977"/>
      <c r="BKK182" s="977"/>
      <c r="BKL182" s="977"/>
      <c r="BKM182" s="977"/>
      <c r="BKN182" s="977"/>
      <c r="BKO182" s="977"/>
      <c r="BKP182" s="977"/>
      <c r="BKQ182" s="977"/>
      <c r="BKR182" s="977"/>
      <c r="BKS182" s="977"/>
      <c r="BKT182" s="977"/>
      <c r="BKU182" s="977"/>
      <c r="BKV182" s="977"/>
      <c r="BKW182" s="977"/>
      <c r="BKX182" s="977"/>
      <c r="BKY182" s="977"/>
      <c r="BKZ182" s="977"/>
      <c r="BLA182" s="977"/>
      <c r="BLB182" s="977"/>
      <c r="BLC182" s="977"/>
      <c r="BLD182" s="977"/>
      <c r="BLE182" s="977"/>
      <c r="BLF182" s="977"/>
      <c r="BLG182" s="977"/>
      <c r="BLH182" s="977"/>
      <c r="BLI182" s="977"/>
      <c r="BLJ182" s="977"/>
      <c r="BLK182" s="977"/>
      <c r="BLL182" s="977"/>
      <c r="BLM182" s="977"/>
      <c r="BLN182" s="977"/>
      <c r="BLO182" s="977"/>
      <c r="BLP182" s="977"/>
      <c r="BLQ182" s="977"/>
      <c r="BLR182" s="977"/>
      <c r="BLS182" s="977"/>
      <c r="BLT182" s="977"/>
      <c r="BLU182" s="977"/>
      <c r="BLV182" s="977"/>
      <c r="BLW182" s="977"/>
      <c r="BLX182" s="977"/>
      <c r="BLY182" s="977"/>
      <c r="BLZ182" s="977"/>
      <c r="BMA182" s="977"/>
      <c r="BMB182" s="977"/>
      <c r="BMC182" s="977"/>
      <c r="BMD182" s="977"/>
      <c r="BME182" s="977"/>
      <c r="BMF182" s="977"/>
      <c r="BMG182" s="977"/>
      <c r="BMH182" s="977"/>
      <c r="BMI182" s="977"/>
      <c r="BMJ182" s="977"/>
      <c r="BMK182" s="977"/>
      <c r="BML182" s="977"/>
      <c r="BMM182" s="977"/>
      <c r="BMN182" s="977"/>
      <c r="BMO182" s="977"/>
      <c r="BMP182" s="977"/>
      <c r="BMQ182" s="977"/>
      <c r="BMR182" s="977"/>
      <c r="BMS182" s="977"/>
      <c r="BMT182" s="977"/>
      <c r="BMU182" s="977"/>
      <c r="BMV182" s="977"/>
      <c r="BMW182" s="977"/>
      <c r="BMX182" s="977"/>
      <c r="BMY182" s="977"/>
      <c r="BMZ182" s="977"/>
      <c r="BNA182" s="977"/>
      <c r="BNB182" s="977"/>
      <c r="BNC182" s="977"/>
      <c r="BND182" s="977"/>
      <c r="BNE182" s="977"/>
      <c r="BNF182" s="977"/>
      <c r="BNG182" s="977"/>
      <c r="BNH182" s="977"/>
      <c r="BNI182" s="977"/>
      <c r="BNJ182" s="977"/>
      <c r="BNK182" s="977"/>
      <c r="BNL182" s="977"/>
      <c r="BNM182" s="977"/>
      <c r="BNN182" s="977"/>
      <c r="BNO182" s="977"/>
      <c r="BNP182" s="977"/>
      <c r="BNQ182" s="977"/>
      <c r="BNR182" s="977"/>
      <c r="BNS182" s="977"/>
      <c r="BNT182" s="977"/>
      <c r="BNU182" s="977"/>
      <c r="BNV182" s="977"/>
      <c r="BNW182" s="977"/>
      <c r="BNX182" s="977"/>
      <c r="BNY182" s="977"/>
      <c r="BNZ182" s="977"/>
      <c r="BOA182" s="977"/>
      <c r="BOB182" s="977"/>
      <c r="BOC182" s="977"/>
      <c r="BOD182" s="977"/>
      <c r="BOE182" s="977"/>
      <c r="BOF182" s="977"/>
      <c r="BOG182" s="977"/>
      <c r="BOH182" s="977"/>
      <c r="BOI182" s="977"/>
      <c r="BOJ182" s="977"/>
      <c r="BOK182" s="977"/>
      <c r="BOL182" s="977"/>
      <c r="BOM182" s="977"/>
      <c r="BON182" s="977"/>
      <c r="BOO182" s="977"/>
      <c r="BOP182" s="977"/>
      <c r="BOQ182" s="977"/>
      <c r="BOR182" s="977"/>
      <c r="BOS182" s="977"/>
      <c r="BOT182" s="977"/>
      <c r="BOU182" s="977"/>
      <c r="BOV182" s="977"/>
      <c r="BOW182" s="977"/>
      <c r="BOX182" s="977"/>
      <c r="BOY182" s="977"/>
      <c r="BOZ182" s="977"/>
      <c r="BPA182" s="977"/>
      <c r="BPB182" s="977"/>
      <c r="BPC182" s="977"/>
      <c r="BPD182" s="977"/>
      <c r="BPE182" s="977"/>
      <c r="BPF182" s="977"/>
      <c r="BPG182" s="977"/>
      <c r="BPH182" s="977"/>
      <c r="BPI182" s="977"/>
      <c r="BPJ182" s="977"/>
      <c r="BPK182" s="977"/>
      <c r="BPL182" s="977"/>
      <c r="BPM182" s="977"/>
      <c r="BPN182" s="977"/>
      <c r="BPO182" s="977"/>
      <c r="BPP182" s="977"/>
      <c r="BPQ182" s="977"/>
      <c r="BPR182" s="977"/>
      <c r="BPS182" s="977"/>
      <c r="BPT182" s="977"/>
      <c r="BPU182" s="977"/>
      <c r="BPV182" s="977"/>
      <c r="BPW182" s="977"/>
      <c r="BPX182" s="977"/>
      <c r="BPY182" s="977"/>
      <c r="BPZ182" s="977"/>
      <c r="BQA182" s="977"/>
      <c r="BQB182" s="977"/>
      <c r="BQC182" s="977"/>
      <c r="BQD182" s="977"/>
      <c r="BQE182" s="977"/>
      <c r="BQF182" s="977"/>
      <c r="BQG182" s="977"/>
      <c r="BQH182" s="977"/>
      <c r="BQI182" s="977"/>
      <c r="BQJ182" s="977"/>
      <c r="BQK182" s="977"/>
      <c r="BQL182" s="977"/>
      <c r="BQM182" s="977"/>
      <c r="BQN182" s="977"/>
      <c r="BQO182" s="977"/>
      <c r="BQP182" s="977"/>
      <c r="BQQ182" s="977"/>
      <c r="BQR182" s="977"/>
      <c r="BQS182" s="977"/>
      <c r="BQT182" s="977"/>
      <c r="BQU182" s="977"/>
      <c r="BQV182" s="977"/>
      <c r="BQW182" s="977"/>
      <c r="BQX182" s="977"/>
      <c r="BQY182" s="977"/>
      <c r="BQZ182" s="977"/>
      <c r="BRA182" s="977"/>
      <c r="BRB182" s="977"/>
      <c r="BRC182" s="977"/>
      <c r="BRD182" s="977"/>
      <c r="BRE182" s="977"/>
      <c r="BRF182" s="977"/>
      <c r="BRG182" s="977"/>
      <c r="BRH182" s="977"/>
      <c r="BRI182" s="977"/>
      <c r="BRJ182" s="977"/>
      <c r="BRK182" s="977"/>
      <c r="BRL182" s="977"/>
      <c r="BRM182" s="977"/>
      <c r="BRN182" s="977"/>
      <c r="BRO182" s="977"/>
      <c r="BRP182" s="977"/>
      <c r="BRQ182" s="977"/>
      <c r="BRR182" s="977"/>
      <c r="BRS182" s="977"/>
      <c r="BRT182" s="977"/>
      <c r="BRU182" s="977"/>
      <c r="BRV182" s="977"/>
      <c r="BRW182" s="977"/>
      <c r="BRX182" s="977"/>
      <c r="BRY182" s="977"/>
      <c r="BRZ182" s="977"/>
      <c r="BSA182" s="977"/>
      <c r="BSB182" s="977"/>
      <c r="BSC182" s="977"/>
      <c r="BSD182" s="977"/>
      <c r="BSE182" s="977"/>
      <c r="BSF182" s="977"/>
      <c r="BSG182" s="977"/>
      <c r="BSH182" s="977"/>
      <c r="BSI182" s="977"/>
      <c r="BSJ182" s="977"/>
      <c r="BSK182" s="977"/>
      <c r="BSL182" s="977"/>
      <c r="BSM182" s="977"/>
      <c r="BSN182" s="977"/>
      <c r="BSO182" s="977"/>
      <c r="BSP182" s="977"/>
      <c r="BSQ182" s="977"/>
      <c r="BSR182" s="977"/>
      <c r="BSS182" s="977"/>
      <c r="BST182" s="977"/>
      <c r="BSU182" s="977"/>
      <c r="BSV182" s="977"/>
      <c r="BSW182" s="977"/>
      <c r="BSX182" s="977"/>
      <c r="BSY182" s="977"/>
      <c r="BSZ182" s="977"/>
      <c r="BTA182" s="977"/>
      <c r="BTB182" s="977"/>
      <c r="BTC182" s="977"/>
      <c r="BTD182" s="977"/>
      <c r="BTE182" s="977"/>
      <c r="BTF182" s="977"/>
      <c r="BTG182" s="977"/>
      <c r="BTH182" s="977"/>
      <c r="BTI182" s="977"/>
      <c r="BTJ182" s="977"/>
      <c r="BTK182" s="977"/>
      <c r="BTL182" s="977"/>
      <c r="BTM182" s="977"/>
      <c r="BTN182" s="977"/>
      <c r="BTO182" s="977"/>
      <c r="BTP182" s="977"/>
      <c r="BTQ182" s="977"/>
      <c r="BTR182" s="977"/>
      <c r="BTS182" s="977"/>
      <c r="BTT182" s="977"/>
      <c r="BTU182" s="977"/>
      <c r="BTV182" s="977"/>
      <c r="BTW182" s="977"/>
      <c r="BTX182" s="977"/>
      <c r="BTY182" s="977"/>
      <c r="BTZ182" s="977"/>
      <c r="BUA182" s="977"/>
      <c r="BUB182" s="977"/>
      <c r="BUC182" s="977"/>
      <c r="BUD182" s="977"/>
      <c r="BUE182" s="977"/>
      <c r="BUF182" s="977"/>
      <c r="BUG182" s="977"/>
      <c r="BUH182" s="977"/>
      <c r="BUI182" s="977"/>
      <c r="BUJ182" s="977"/>
      <c r="BUK182" s="977"/>
      <c r="BUL182" s="977"/>
      <c r="BUM182" s="977"/>
      <c r="BUN182" s="977"/>
      <c r="BUO182" s="977"/>
      <c r="BUP182" s="977"/>
      <c r="BUQ182" s="977"/>
      <c r="BUR182" s="977"/>
      <c r="BUS182" s="977"/>
      <c r="BUT182" s="977"/>
      <c r="BUU182" s="977"/>
      <c r="BUV182" s="977"/>
      <c r="BUW182" s="977"/>
      <c r="BUX182" s="977"/>
      <c r="BUY182" s="977"/>
      <c r="BUZ182" s="977"/>
      <c r="BVA182" s="977"/>
      <c r="BVB182" s="977"/>
      <c r="BVC182" s="977"/>
      <c r="BVD182" s="977"/>
      <c r="BVE182" s="977"/>
      <c r="BVF182" s="977"/>
      <c r="BVG182" s="977"/>
      <c r="BVH182" s="977"/>
      <c r="BVI182" s="977"/>
      <c r="BVJ182" s="977"/>
      <c r="BVK182" s="977"/>
      <c r="BVL182" s="977"/>
      <c r="BVM182" s="977"/>
      <c r="BVN182" s="977"/>
      <c r="BVO182" s="977"/>
      <c r="BVP182" s="977"/>
      <c r="BVQ182" s="977"/>
      <c r="BVR182" s="977"/>
      <c r="BVS182" s="977"/>
      <c r="BVT182" s="977"/>
      <c r="BVU182" s="977"/>
      <c r="BVV182" s="977"/>
      <c r="BVW182" s="977"/>
      <c r="BVX182" s="977"/>
      <c r="BVY182" s="977"/>
      <c r="BVZ182" s="977"/>
      <c r="BWA182" s="977"/>
      <c r="BWB182" s="977"/>
      <c r="BWC182" s="977"/>
      <c r="BWD182" s="977"/>
      <c r="BWE182" s="977"/>
      <c r="BWF182" s="977"/>
      <c r="BWG182" s="977"/>
      <c r="BWH182" s="977"/>
      <c r="BWI182" s="977"/>
      <c r="BWJ182" s="977"/>
      <c r="BWK182" s="977"/>
      <c r="BWL182" s="977"/>
      <c r="BWM182" s="977"/>
      <c r="BWN182" s="977"/>
      <c r="BWO182" s="977"/>
      <c r="BWP182" s="977"/>
      <c r="BWQ182" s="977"/>
      <c r="BWR182" s="977"/>
      <c r="BWS182" s="977"/>
      <c r="BWT182" s="977"/>
      <c r="BWU182" s="977"/>
      <c r="BWV182" s="977"/>
      <c r="BWW182" s="977"/>
      <c r="BWX182" s="977"/>
      <c r="BWY182" s="977"/>
      <c r="BWZ182" s="977"/>
      <c r="BXA182" s="977"/>
      <c r="BXB182" s="977"/>
      <c r="BXC182" s="977"/>
      <c r="BXD182" s="977"/>
      <c r="BXE182" s="977"/>
      <c r="BXF182" s="977"/>
      <c r="BXG182" s="977"/>
      <c r="BXH182" s="977"/>
      <c r="BXI182" s="977"/>
      <c r="BXJ182" s="977"/>
      <c r="BXK182" s="977"/>
      <c r="BXL182" s="977"/>
      <c r="BXM182" s="977"/>
      <c r="BXN182" s="977"/>
      <c r="BXO182" s="977"/>
      <c r="BXP182" s="977"/>
      <c r="BXQ182" s="977"/>
      <c r="BXR182" s="977"/>
      <c r="BXS182" s="977"/>
      <c r="BXT182" s="977"/>
      <c r="BXU182" s="977"/>
      <c r="BXV182" s="977"/>
      <c r="BXW182" s="977"/>
      <c r="BXX182" s="977"/>
      <c r="BXY182" s="977"/>
      <c r="BXZ182" s="977"/>
      <c r="BYA182" s="977"/>
      <c r="BYB182" s="977"/>
      <c r="BYC182" s="977"/>
      <c r="BYD182" s="977"/>
      <c r="BYE182" s="977"/>
      <c r="BYF182" s="977"/>
      <c r="BYG182" s="977"/>
      <c r="BYH182" s="977"/>
      <c r="BYI182" s="977"/>
      <c r="BYJ182" s="977"/>
      <c r="BYK182" s="977"/>
      <c r="BYL182" s="977"/>
      <c r="BYM182" s="977"/>
      <c r="BYN182" s="977"/>
      <c r="BYO182" s="977"/>
      <c r="BYP182" s="977"/>
      <c r="BYQ182" s="977"/>
      <c r="BYR182" s="977"/>
      <c r="BYS182" s="977"/>
      <c r="BYT182" s="977"/>
      <c r="BYU182" s="977"/>
      <c r="BYV182" s="977"/>
      <c r="BYW182" s="977"/>
      <c r="BYX182" s="977"/>
      <c r="BYY182" s="977"/>
      <c r="BYZ182" s="977"/>
      <c r="BZA182" s="977"/>
      <c r="BZB182" s="977"/>
      <c r="BZC182" s="977"/>
      <c r="BZD182" s="977"/>
      <c r="BZE182" s="977"/>
      <c r="BZF182" s="977"/>
      <c r="BZG182" s="977"/>
      <c r="BZH182" s="977"/>
      <c r="BZI182" s="977"/>
      <c r="BZJ182" s="977"/>
      <c r="BZK182" s="977"/>
      <c r="BZL182" s="977"/>
      <c r="BZM182" s="977"/>
      <c r="BZN182" s="977"/>
      <c r="BZO182" s="977"/>
      <c r="BZP182" s="977"/>
      <c r="BZQ182" s="977"/>
      <c r="BZR182" s="977"/>
      <c r="BZS182" s="977"/>
      <c r="BZT182" s="977"/>
      <c r="BZU182" s="977"/>
      <c r="BZV182" s="977"/>
      <c r="BZW182" s="977"/>
      <c r="BZX182" s="977"/>
      <c r="BZY182" s="977"/>
      <c r="BZZ182" s="977"/>
      <c r="CAA182" s="977"/>
      <c r="CAB182" s="977"/>
      <c r="CAC182" s="977"/>
      <c r="CAD182" s="977"/>
      <c r="CAE182" s="977"/>
      <c r="CAF182" s="977"/>
      <c r="CAG182" s="977"/>
      <c r="CAH182" s="977"/>
      <c r="CAI182" s="977"/>
      <c r="CAJ182" s="977"/>
      <c r="CAK182" s="977"/>
      <c r="CAL182" s="977"/>
      <c r="CAM182" s="977"/>
      <c r="CAN182" s="977"/>
      <c r="CAO182" s="977"/>
      <c r="CAP182" s="977"/>
      <c r="CAQ182" s="977"/>
      <c r="CAR182" s="977"/>
      <c r="CAS182" s="977"/>
      <c r="CAT182" s="977"/>
      <c r="CAU182" s="977"/>
      <c r="CAV182" s="977"/>
      <c r="CAW182" s="977"/>
      <c r="CAX182" s="977"/>
      <c r="CAY182" s="977"/>
      <c r="CAZ182" s="977"/>
      <c r="CBA182" s="977"/>
      <c r="CBB182" s="977"/>
      <c r="CBC182" s="977"/>
      <c r="CBD182" s="977"/>
      <c r="CBE182" s="977"/>
      <c r="CBF182" s="977"/>
      <c r="CBG182" s="977"/>
      <c r="CBH182" s="977"/>
      <c r="CBI182" s="977"/>
      <c r="CBJ182" s="977"/>
      <c r="CBK182" s="977"/>
      <c r="CBL182" s="977"/>
      <c r="CBM182" s="977"/>
      <c r="CBN182" s="977"/>
      <c r="CBO182" s="977"/>
      <c r="CBP182" s="977"/>
      <c r="CBQ182" s="977"/>
      <c r="CBR182" s="977"/>
      <c r="CBS182" s="977"/>
      <c r="CBT182" s="977"/>
      <c r="CBU182" s="977"/>
      <c r="CBV182" s="977"/>
      <c r="CBW182" s="977"/>
      <c r="CBX182" s="977"/>
      <c r="CBY182" s="977"/>
      <c r="CBZ182" s="977"/>
      <c r="CCA182" s="977"/>
      <c r="CCB182" s="977"/>
      <c r="CCC182" s="977"/>
      <c r="CCD182" s="977"/>
      <c r="CCE182" s="977"/>
      <c r="CCF182" s="977"/>
      <c r="CCG182" s="977"/>
      <c r="CCH182" s="977"/>
      <c r="CCI182" s="977"/>
      <c r="CCJ182" s="977"/>
      <c r="CCK182" s="977"/>
      <c r="CCL182" s="977"/>
      <c r="CCM182" s="977"/>
      <c r="CCN182" s="977"/>
      <c r="CCO182" s="977"/>
      <c r="CCP182" s="977"/>
      <c r="CCQ182" s="977"/>
      <c r="CCR182" s="977"/>
      <c r="CCS182" s="977"/>
      <c r="CCT182" s="977"/>
      <c r="CCU182" s="977"/>
      <c r="CCV182" s="977"/>
      <c r="CCW182" s="977"/>
      <c r="CCX182" s="977"/>
      <c r="CCY182" s="977"/>
      <c r="CCZ182" s="977"/>
      <c r="CDA182" s="977"/>
      <c r="CDB182" s="977"/>
      <c r="CDC182" s="977"/>
      <c r="CDD182" s="977"/>
      <c r="CDE182" s="977"/>
      <c r="CDF182" s="977"/>
      <c r="CDG182" s="977"/>
      <c r="CDH182" s="977"/>
      <c r="CDI182" s="977"/>
      <c r="CDJ182" s="977"/>
      <c r="CDK182" s="977"/>
      <c r="CDL182" s="977"/>
      <c r="CDM182" s="977"/>
      <c r="CDN182" s="977"/>
      <c r="CDO182" s="977"/>
      <c r="CDP182" s="977"/>
      <c r="CDQ182" s="977"/>
      <c r="CDR182" s="977"/>
      <c r="CDS182" s="977"/>
      <c r="CDT182" s="977"/>
      <c r="CDU182" s="977"/>
      <c r="CDV182" s="977"/>
      <c r="CDW182" s="977"/>
      <c r="CDX182" s="977"/>
      <c r="CDY182" s="977"/>
      <c r="CDZ182" s="977"/>
      <c r="CEA182" s="977"/>
      <c r="CEB182" s="977"/>
      <c r="CEC182" s="977"/>
      <c r="CED182" s="977"/>
      <c r="CEE182" s="977"/>
      <c r="CEF182" s="977"/>
      <c r="CEG182" s="977"/>
      <c r="CEH182" s="977"/>
      <c r="CEI182" s="977"/>
      <c r="CEJ182" s="977"/>
      <c r="CEK182" s="977"/>
      <c r="CEL182" s="977"/>
      <c r="CEM182" s="977"/>
      <c r="CEN182" s="977"/>
      <c r="CEO182" s="977"/>
      <c r="CEP182" s="977"/>
      <c r="CEQ182" s="977"/>
      <c r="CER182" s="977"/>
      <c r="CES182" s="977"/>
      <c r="CET182" s="977"/>
      <c r="CEU182" s="977"/>
      <c r="CEV182" s="977"/>
      <c r="CEW182" s="977"/>
      <c r="CEX182" s="977"/>
      <c r="CEY182" s="977"/>
      <c r="CEZ182" s="977"/>
      <c r="CFA182" s="977"/>
      <c r="CFB182" s="977"/>
      <c r="CFC182" s="977"/>
      <c r="CFD182" s="977"/>
      <c r="CFE182" s="977"/>
      <c r="CFF182" s="977"/>
      <c r="CFG182" s="977"/>
      <c r="CFH182" s="977"/>
      <c r="CFI182" s="977"/>
      <c r="CFJ182" s="977"/>
      <c r="CFK182" s="977"/>
      <c r="CFL182" s="977"/>
      <c r="CFM182" s="977"/>
      <c r="CFN182" s="977"/>
      <c r="CFO182" s="977"/>
      <c r="CFP182" s="977"/>
      <c r="CFQ182" s="977"/>
      <c r="CFR182" s="977"/>
      <c r="CFS182" s="977"/>
      <c r="CFT182" s="977"/>
      <c r="CFU182" s="977"/>
      <c r="CFV182" s="977"/>
      <c r="CFW182" s="977"/>
      <c r="CFX182" s="977"/>
      <c r="CFY182" s="977"/>
      <c r="CFZ182" s="977"/>
      <c r="CGA182" s="977"/>
      <c r="CGB182" s="977"/>
      <c r="CGC182" s="977"/>
      <c r="CGD182" s="977"/>
      <c r="CGE182" s="977"/>
      <c r="CGF182" s="977"/>
      <c r="CGG182" s="977"/>
      <c r="CGH182" s="977"/>
      <c r="CGI182" s="977"/>
      <c r="CGJ182" s="977"/>
      <c r="CGK182" s="977"/>
      <c r="CGL182" s="977"/>
      <c r="CGM182" s="977"/>
      <c r="CGN182" s="977"/>
      <c r="CGO182" s="977"/>
      <c r="CGP182" s="977"/>
      <c r="CGQ182" s="977"/>
      <c r="CGR182" s="977"/>
      <c r="CGS182" s="977"/>
      <c r="CGT182" s="977"/>
      <c r="CGU182" s="977"/>
      <c r="CGV182" s="977"/>
      <c r="CGW182" s="977"/>
      <c r="CGX182" s="977"/>
      <c r="CGY182" s="977"/>
      <c r="CGZ182" s="977"/>
      <c r="CHA182" s="977"/>
      <c r="CHB182" s="977"/>
      <c r="CHC182" s="977"/>
      <c r="CHD182" s="977"/>
      <c r="CHE182" s="977"/>
      <c r="CHF182" s="977"/>
      <c r="CHG182" s="977"/>
      <c r="CHH182" s="977"/>
      <c r="CHI182" s="977"/>
      <c r="CHJ182" s="977"/>
      <c r="CHK182" s="977"/>
      <c r="CHL182" s="977"/>
      <c r="CHM182" s="977"/>
      <c r="CHN182" s="977"/>
      <c r="CHO182" s="977"/>
      <c r="CHP182" s="977"/>
      <c r="CHQ182" s="977"/>
      <c r="CHR182" s="977"/>
      <c r="CHS182" s="977"/>
      <c r="CHT182" s="977"/>
      <c r="CHU182" s="977"/>
      <c r="CHV182" s="977"/>
      <c r="CHW182" s="977"/>
      <c r="CHX182" s="977"/>
      <c r="CHY182" s="977"/>
      <c r="CHZ182" s="977"/>
      <c r="CIA182" s="977"/>
      <c r="CIB182" s="977"/>
      <c r="CIC182" s="977"/>
      <c r="CID182" s="977"/>
      <c r="CIE182" s="977"/>
      <c r="CIF182" s="977"/>
      <c r="CIG182" s="977"/>
      <c r="CIH182" s="977"/>
      <c r="CII182" s="977"/>
      <c r="CIJ182" s="977"/>
      <c r="CIK182" s="977"/>
      <c r="CIL182" s="977"/>
      <c r="CIM182" s="977"/>
      <c r="CIN182" s="977"/>
      <c r="CIO182" s="977"/>
      <c r="CIP182" s="977"/>
      <c r="CIQ182" s="977"/>
      <c r="CIR182" s="977"/>
      <c r="CIS182" s="977"/>
      <c r="CIT182" s="977"/>
      <c r="CIU182" s="977"/>
      <c r="CIV182" s="977"/>
      <c r="CIW182" s="977"/>
      <c r="CIX182" s="977"/>
      <c r="CIY182" s="977"/>
      <c r="CIZ182" s="977"/>
      <c r="CJA182" s="977"/>
      <c r="CJB182" s="977"/>
      <c r="CJC182" s="977"/>
      <c r="CJD182" s="977"/>
      <c r="CJE182" s="977"/>
      <c r="CJF182" s="977"/>
      <c r="CJG182" s="977"/>
      <c r="CJH182" s="977"/>
      <c r="CJI182" s="977"/>
      <c r="CJJ182" s="977"/>
      <c r="CJK182" s="977"/>
      <c r="CJL182" s="977"/>
      <c r="CJM182" s="977"/>
      <c r="CJN182" s="977"/>
      <c r="CJO182" s="977"/>
      <c r="CJP182" s="977"/>
      <c r="CJQ182" s="977"/>
      <c r="CJR182" s="977"/>
      <c r="CJS182" s="977"/>
      <c r="CJT182" s="977"/>
      <c r="CJU182" s="977"/>
      <c r="CJV182" s="977"/>
      <c r="CJW182" s="977"/>
      <c r="CJX182" s="977"/>
      <c r="CJY182" s="977"/>
      <c r="CJZ182" s="977"/>
      <c r="CKA182" s="977"/>
      <c r="CKB182" s="977"/>
      <c r="CKC182" s="977"/>
      <c r="CKD182" s="977"/>
      <c r="CKE182" s="977"/>
      <c r="CKF182" s="977"/>
      <c r="CKG182" s="977"/>
      <c r="CKH182" s="977"/>
      <c r="CKI182" s="977"/>
      <c r="CKJ182" s="977"/>
      <c r="CKK182" s="977"/>
      <c r="CKL182" s="977"/>
      <c r="CKM182" s="977"/>
      <c r="CKN182" s="977"/>
      <c r="CKO182" s="977"/>
      <c r="CKP182" s="977"/>
      <c r="CKQ182" s="977"/>
      <c r="CKR182" s="977"/>
      <c r="CKS182" s="977"/>
      <c r="CKT182" s="977"/>
      <c r="CKU182" s="977"/>
      <c r="CKV182" s="977"/>
      <c r="CKW182" s="977"/>
      <c r="CKX182" s="977"/>
      <c r="CKY182" s="977"/>
      <c r="CKZ182" s="977"/>
      <c r="CLA182" s="977"/>
      <c r="CLB182" s="977"/>
      <c r="CLC182" s="977"/>
      <c r="CLD182" s="977"/>
      <c r="CLE182" s="977"/>
      <c r="CLF182" s="977"/>
      <c r="CLG182" s="977"/>
      <c r="CLH182" s="977"/>
      <c r="CLI182" s="977"/>
      <c r="CLJ182" s="977"/>
      <c r="CLK182" s="977"/>
      <c r="CLL182" s="977"/>
      <c r="CLM182" s="977"/>
      <c r="CLN182" s="977"/>
      <c r="CLO182" s="977"/>
      <c r="CLP182" s="977"/>
      <c r="CLQ182" s="977"/>
      <c r="CLR182" s="977"/>
      <c r="CLS182" s="977"/>
      <c r="CLT182" s="977"/>
      <c r="CLU182" s="977"/>
      <c r="CLV182" s="977"/>
      <c r="CLW182" s="977"/>
      <c r="CLX182" s="977"/>
      <c r="CLY182" s="977"/>
      <c r="CLZ182" s="977"/>
      <c r="CMA182" s="977"/>
      <c r="CMB182" s="977"/>
      <c r="CMC182" s="977"/>
      <c r="CMD182" s="977"/>
      <c r="CME182" s="977"/>
      <c r="CMF182" s="977"/>
      <c r="CMG182" s="977"/>
      <c r="CMH182" s="977"/>
      <c r="CMI182" s="977"/>
      <c r="CMJ182" s="977"/>
      <c r="CMK182" s="977"/>
      <c r="CML182" s="977"/>
      <c r="CMM182" s="977"/>
      <c r="CMN182" s="977"/>
      <c r="CMO182" s="977"/>
      <c r="CMP182" s="977"/>
      <c r="CMQ182" s="977"/>
      <c r="CMR182" s="977"/>
      <c r="CMS182" s="977"/>
      <c r="CMT182" s="977"/>
      <c r="CMU182" s="977"/>
      <c r="CMV182" s="977"/>
      <c r="CMW182" s="977"/>
      <c r="CMX182" s="977"/>
      <c r="CMY182" s="977"/>
      <c r="CMZ182" s="977"/>
      <c r="CNA182" s="977"/>
      <c r="CNB182" s="977"/>
      <c r="CNC182" s="977"/>
      <c r="CND182" s="977"/>
      <c r="CNE182" s="977"/>
      <c r="CNF182" s="977"/>
      <c r="CNG182" s="977"/>
      <c r="CNH182" s="977"/>
      <c r="CNI182" s="977"/>
      <c r="CNJ182" s="977"/>
      <c r="CNK182" s="977"/>
      <c r="CNL182" s="977"/>
      <c r="CNM182" s="977"/>
      <c r="CNN182" s="977"/>
      <c r="CNO182" s="977"/>
      <c r="CNP182" s="977"/>
      <c r="CNQ182" s="977"/>
      <c r="CNR182" s="977"/>
      <c r="CNS182" s="977"/>
      <c r="CNT182" s="977"/>
      <c r="CNU182" s="977"/>
      <c r="CNV182" s="977"/>
      <c r="CNW182" s="977"/>
      <c r="CNX182" s="977"/>
      <c r="CNY182" s="977"/>
      <c r="CNZ182" s="977"/>
      <c r="COA182" s="977"/>
      <c r="COB182" s="977"/>
      <c r="COC182" s="977"/>
      <c r="COD182" s="977"/>
      <c r="COE182" s="977"/>
      <c r="COF182" s="977"/>
      <c r="COG182" s="977"/>
      <c r="COH182" s="977"/>
      <c r="COI182" s="977"/>
      <c r="COJ182" s="977"/>
      <c r="COK182" s="977"/>
      <c r="COL182" s="977"/>
      <c r="COM182" s="977"/>
      <c r="CON182" s="977"/>
      <c r="COO182" s="977"/>
      <c r="COP182" s="977"/>
      <c r="COQ182" s="977"/>
      <c r="COR182" s="977"/>
      <c r="COS182" s="977"/>
      <c r="COT182" s="977"/>
      <c r="COU182" s="977"/>
      <c r="COV182" s="977"/>
      <c r="COW182" s="977"/>
      <c r="COX182" s="977"/>
      <c r="COY182" s="977"/>
      <c r="COZ182" s="977"/>
      <c r="CPA182" s="977"/>
      <c r="CPB182" s="977"/>
      <c r="CPC182" s="977"/>
      <c r="CPD182" s="977"/>
      <c r="CPE182" s="977"/>
      <c r="CPF182" s="977"/>
      <c r="CPG182" s="977"/>
      <c r="CPH182" s="977"/>
      <c r="CPI182" s="977"/>
      <c r="CPJ182" s="977"/>
      <c r="CPK182" s="977"/>
      <c r="CPL182" s="977"/>
      <c r="CPM182" s="977"/>
      <c r="CPN182" s="977"/>
      <c r="CPO182" s="977"/>
      <c r="CPP182" s="977"/>
      <c r="CPQ182" s="977"/>
      <c r="CPR182" s="977"/>
      <c r="CPS182" s="977"/>
      <c r="CPT182" s="977"/>
      <c r="CPU182" s="977"/>
      <c r="CPV182" s="977"/>
      <c r="CPW182" s="977"/>
      <c r="CPX182" s="977"/>
      <c r="CPY182" s="977"/>
      <c r="CPZ182" s="977"/>
      <c r="CQA182" s="977"/>
      <c r="CQB182" s="977"/>
      <c r="CQC182" s="977"/>
      <c r="CQD182" s="977"/>
      <c r="CQE182" s="977"/>
      <c r="CQF182" s="977"/>
      <c r="CQG182" s="977"/>
      <c r="CQH182" s="977"/>
      <c r="CQI182" s="977"/>
      <c r="CQJ182" s="977"/>
      <c r="CQK182" s="977"/>
      <c r="CQL182" s="977"/>
      <c r="CQM182" s="977"/>
      <c r="CQN182" s="977"/>
      <c r="CQO182" s="977"/>
      <c r="CQP182" s="977"/>
      <c r="CQQ182" s="977"/>
      <c r="CQR182" s="977"/>
      <c r="CQS182" s="977"/>
      <c r="CQT182" s="977"/>
      <c r="CQU182" s="977"/>
      <c r="CQV182" s="977"/>
      <c r="CQW182" s="977"/>
      <c r="CQX182" s="977"/>
      <c r="CQY182" s="977"/>
      <c r="CQZ182" s="977"/>
      <c r="CRA182" s="977"/>
      <c r="CRB182" s="977"/>
      <c r="CRC182" s="977"/>
      <c r="CRD182" s="977"/>
      <c r="CRE182" s="977"/>
      <c r="CRF182" s="977"/>
      <c r="CRG182" s="977"/>
      <c r="CRH182" s="977"/>
      <c r="CRI182" s="977"/>
      <c r="CRJ182" s="977"/>
      <c r="CRK182" s="977"/>
      <c r="CRL182" s="977"/>
      <c r="CRM182" s="977"/>
      <c r="CRN182" s="977"/>
      <c r="CRO182" s="977"/>
      <c r="CRP182" s="977"/>
      <c r="CRQ182" s="977"/>
      <c r="CRR182" s="977"/>
      <c r="CRS182" s="977"/>
      <c r="CRT182" s="977"/>
      <c r="CRU182" s="977"/>
      <c r="CRV182" s="977"/>
      <c r="CRW182" s="977"/>
      <c r="CRX182" s="977"/>
      <c r="CRY182" s="977"/>
      <c r="CRZ182" s="977"/>
      <c r="CSA182" s="977"/>
      <c r="CSB182" s="977"/>
      <c r="CSC182" s="977"/>
      <c r="CSD182" s="977"/>
      <c r="CSE182" s="977"/>
      <c r="CSF182" s="977"/>
      <c r="CSG182" s="977"/>
      <c r="CSH182" s="977"/>
      <c r="CSI182" s="977"/>
      <c r="CSJ182" s="977"/>
      <c r="CSK182" s="977"/>
      <c r="CSL182" s="977"/>
      <c r="CSM182" s="977"/>
      <c r="CSN182" s="977"/>
      <c r="CSO182" s="977"/>
      <c r="CSP182" s="977"/>
      <c r="CSQ182" s="977"/>
      <c r="CSR182" s="977"/>
      <c r="CSS182" s="977"/>
      <c r="CST182" s="977"/>
      <c r="CSU182" s="977"/>
      <c r="CSV182" s="977"/>
      <c r="CSW182" s="977"/>
      <c r="CSX182" s="977"/>
      <c r="CSY182" s="977"/>
      <c r="CSZ182" s="977"/>
      <c r="CTA182" s="977"/>
      <c r="CTB182" s="977"/>
      <c r="CTC182" s="977"/>
      <c r="CTD182" s="977"/>
      <c r="CTE182" s="977"/>
      <c r="CTF182" s="977"/>
      <c r="CTG182" s="977"/>
      <c r="CTH182" s="977"/>
      <c r="CTI182" s="977"/>
      <c r="CTJ182" s="977"/>
      <c r="CTK182" s="977"/>
      <c r="CTL182" s="977"/>
      <c r="CTM182" s="977"/>
      <c r="CTN182" s="977"/>
      <c r="CTO182" s="977"/>
      <c r="CTP182" s="977"/>
      <c r="CTQ182" s="977"/>
      <c r="CTR182" s="977"/>
      <c r="CTS182" s="977"/>
      <c r="CTT182" s="977"/>
      <c r="CTU182" s="977"/>
      <c r="CTV182" s="977"/>
      <c r="CTW182" s="977"/>
      <c r="CTX182" s="977"/>
      <c r="CTY182" s="977"/>
      <c r="CTZ182" s="977"/>
      <c r="CUA182" s="977"/>
      <c r="CUB182" s="977"/>
      <c r="CUC182" s="977"/>
      <c r="CUD182" s="977"/>
      <c r="CUE182" s="977"/>
      <c r="CUF182" s="977"/>
      <c r="CUG182" s="977"/>
      <c r="CUH182" s="977"/>
      <c r="CUI182" s="977"/>
      <c r="CUJ182" s="977"/>
      <c r="CUK182" s="977"/>
      <c r="CUL182" s="977"/>
      <c r="CUM182" s="977"/>
      <c r="CUN182" s="977"/>
      <c r="CUO182" s="977"/>
      <c r="CUP182" s="977"/>
      <c r="CUQ182" s="977"/>
      <c r="CUR182" s="977"/>
      <c r="CUS182" s="977"/>
      <c r="CUT182" s="977"/>
      <c r="CUU182" s="977"/>
      <c r="CUV182" s="977"/>
      <c r="CUW182" s="977"/>
      <c r="CUX182" s="977"/>
      <c r="CUY182" s="977"/>
      <c r="CUZ182" s="977"/>
      <c r="CVA182" s="977"/>
      <c r="CVB182" s="977"/>
      <c r="CVC182" s="977"/>
      <c r="CVD182" s="977"/>
      <c r="CVE182" s="977"/>
      <c r="CVF182" s="977"/>
      <c r="CVG182" s="977"/>
      <c r="CVH182" s="977"/>
      <c r="CVI182" s="977"/>
      <c r="CVJ182" s="977"/>
      <c r="CVK182" s="977"/>
      <c r="CVL182" s="977"/>
      <c r="CVM182" s="977"/>
      <c r="CVN182" s="977"/>
      <c r="CVO182" s="977"/>
      <c r="CVP182" s="977"/>
      <c r="CVQ182" s="977"/>
      <c r="CVR182" s="977"/>
      <c r="CVS182" s="977"/>
      <c r="CVT182" s="977"/>
      <c r="CVU182" s="977"/>
      <c r="CVV182" s="977"/>
      <c r="CVW182" s="977"/>
      <c r="CVX182" s="977"/>
      <c r="CVY182" s="977"/>
      <c r="CVZ182" s="977"/>
      <c r="CWA182" s="977"/>
      <c r="CWB182" s="977"/>
      <c r="CWC182" s="977"/>
      <c r="CWD182" s="977"/>
      <c r="CWE182" s="977"/>
      <c r="CWF182" s="977"/>
      <c r="CWG182" s="977"/>
      <c r="CWH182" s="977"/>
      <c r="CWI182" s="977"/>
      <c r="CWJ182" s="977"/>
      <c r="CWK182" s="977"/>
      <c r="CWL182" s="977"/>
      <c r="CWM182" s="977"/>
      <c r="CWN182" s="977"/>
      <c r="CWO182" s="977"/>
      <c r="CWP182" s="977"/>
      <c r="CWQ182" s="977"/>
      <c r="CWR182" s="977"/>
      <c r="CWS182" s="977"/>
      <c r="CWT182" s="977"/>
      <c r="CWU182" s="977"/>
      <c r="CWV182" s="977"/>
      <c r="CWW182" s="977"/>
      <c r="CWX182" s="977"/>
      <c r="CWY182" s="977"/>
      <c r="CWZ182" s="977"/>
      <c r="CXA182" s="977"/>
      <c r="CXB182" s="977"/>
      <c r="CXC182" s="977"/>
      <c r="CXD182" s="977"/>
      <c r="CXE182" s="977"/>
      <c r="CXF182" s="977"/>
      <c r="CXG182" s="977"/>
      <c r="CXH182" s="977"/>
      <c r="CXI182" s="977"/>
      <c r="CXJ182" s="977"/>
      <c r="CXK182" s="977"/>
      <c r="CXL182" s="977"/>
      <c r="CXM182" s="977"/>
      <c r="CXN182" s="977"/>
      <c r="CXO182" s="977"/>
      <c r="CXP182" s="977"/>
      <c r="CXQ182" s="977"/>
      <c r="CXR182" s="977"/>
      <c r="CXS182" s="977"/>
      <c r="CXT182" s="977"/>
      <c r="CXU182" s="977"/>
      <c r="CXV182" s="977"/>
      <c r="CXW182" s="977"/>
      <c r="CXX182" s="977"/>
      <c r="CXY182" s="977"/>
      <c r="CXZ182" s="977"/>
      <c r="CYA182" s="977"/>
      <c r="CYB182" s="977"/>
      <c r="CYC182" s="977"/>
      <c r="CYD182" s="977"/>
      <c r="CYE182" s="977"/>
      <c r="CYF182" s="977"/>
      <c r="CYG182" s="977"/>
      <c r="CYH182" s="977"/>
      <c r="CYI182" s="977"/>
      <c r="CYJ182" s="977"/>
      <c r="CYK182" s="977"/>
      <c r="CYL182" s="977"/>
      <c r="CYM182" s="977"/>
      <c r="CYN182" s="977"/>
      <c r="CYO182" s="977"/>
      <c r="CYP182" s="977"/>
      <c r="CYQ182" s="977"/>
      <c r="CYR182" s="977"/>
      <c r="CYS182" s="977"/>
      <c r="CYT182" s="977"/>
      <c r="CYU182" s="977"/>
      <c r="CYV182" s="977"/>
      <c r="CYW182" s="977"/>
      <c r="CYX182" s="977"/>
      <c r="CYY182" s="977"/>
      <c r="CYZ182" s="977"/>
      <c r="CZA182" s="977"/>
      <c r="CZB182" s="977"/>
      <c r="CZC182" s="977"/>
      <c r="CZD182" s="977"/>
      <c r="CZE182" s="977"/>
      <c r="CZF182" s="977"/>
      <c r="CZG182" s="977"/>
      <c r="CZH182" s="977"/>
      <c r="CZI182" s="977"/>
      <c r="CZJ182" s="977"/>
      <c r="CZK182" s="977"/>
      <c r="CZL182" s="977"/>
      <c r="CZM182" s="977"/>
      <c r="CZN182" s="977"/>
      <c r="CZO182" s="977"/>
      <c r="CZP182" s="977"/>
      <c r="CZQ182" s="977"/>
      <c r="CZR182" s="977"/>
      <c r="CZS182" s="977"/>
      <c r="CZT182" s="977"/>
      <c r="CZU182" s="977"/>
      <c r="CZV182" s="977"/>
      <c r="CZW182" s="977"/>
      <c r="CZX182" s="977"/>
      <c r="CZY182" s="977"/>
      <c r="CZZ182" s="977"/>
      <c r="DAA182" s="977"/>
      <c r="DAB182" s="977"/>
      <c r="DAC182" s="977"/>
      <c r="DAD182" s="977"/>
      <c r="DAE182" s="977"/>
      <c r="DAF182" s="977"/>
      <c r="DAG182" s="977"/>
      <c r="DAH182" s="977"/>
      <c r="DAI182" s="977"/>
      <c r="DAJ182" s="977"/>
      <c r="DAK182" s="977"/>
      <c r="DAL182" s="977"/>
      <c r="DAM182" s="977"/>
      <c r="DAN182" s="977"/>
      <c r="DAO182" s="977"/>
      <c r="DAP182" s="977"/>
      <c r="DAQ182" s="977"/>
      <c r="DAR182" s="977"/>
      <c r="DAS182" s="977"/>
      <c r="DAT182" s="977"/>
      <c r="DAU182" s="977"/>
      <c r="DAV182" s="977"/>
      <c r="DAW182" s="977"/>
      <c r="DAX182" s="977"/>
      <c r="DAY182" s="977"/>
      <c r="DAZ182" s="977"/>
      <c r="DBA182" s="977"/>
      <c r="DBB182" s="977"/>
      <c r="DBC182" s="977"/>
      <c r="DBD182" s="977"/>
      <c r="DBE182" s="977"/>
      <c r="DBF182" s="977"/>
      <c r="DBG182" s="977"/>
      <c r="DBH182" s="977"/>
      <c r="DBI182" s="977"/>
      <c r="DBJ182" s="977"/>
      <c r="DBK182" s="977"/>
      <c r="DBL182" s="977"/>
      <c r="DBM182" s="977"/>
      <c r="DBN182" s="977"/>
      <c r="DBO182" s="977"/>
      <c r="DBP182" s="977"/>
      <c r="DBQ182" s="977"/>
      <c r="DBR182" s="977"/>
      <c r="DBS182" s="977"/>
      <c r="DBT182" s="977"/>
      <c r="DBU182" s="977"/>
      <c r="DBV182" s="977"/>
      <c r="DBW182" s="977"/>
      <c r="DBX182" s="977"/>
      <c r="DBY182" s="977"/>
      <c r="DBZ182" s="977"/>
      <c r="DCA182" s="977"/>
      <c r="DCB182" s="977"/>
      <c r="DCC182" s="977"/>
      <c r="DCD182" s="977"/>
      <c r="DCE182" s="977"/>
      <c r="DCF182" s="977"/>
      <c r="DCG182" s="977"/>
      <c r="DCH182" s="977"/>
      <c r="DCI182" s="977"/>
      <c r="DCJ182" s="977"/>
      <c r="DCK182" s="977"/>
      <c r="DCL182" s="977"/>
      <c r="DCM182" s="977"/>
      <c r="DCN182" s="977"/>
      <c r="DCO182" s="977"/>
      <c r="DCP182" s="977"/>
      <c r="DCQ182" s="977"/>
      <c r="DCR182" s="977"/>
      <c r="DCS182" s="977"/>
      <c r="DCT182" s="977"/>
      <c r="DCU182" s="977"/>
      <c r="DCV182" s="977"/>
      <c r="DCW182" s="977"/>
      <c r="DCX182" s="977"/>
      <c r="DCY182" s="977"/>
      <c r="DCZ182" s="977"/>
      <c r="DDA182" s="977"/>
      <c r="DDB182" s="977"/>
      <c r="DDC182" s="977"/>
      <c r="DDD182" s="977"/>
      <c r="DDE182" s="977"/>
      <c r="DDF182" s="977"/>
      <c r="DDG182" s="977"/>
      <c r="DDH182" s="977"/>
      <c r="DDI182" s="977"/>
      <c r="DDJ182" s="977"/>
      <c r="DDK182" s="977"/>
      <c r="DDL182" s="977"/>
      <c r="DDM182" s="977"/>
      <c r="DDN182" s="977"/>
      <c r="DDO182" s="977"/>
      <c r="DDP182" s="977"/>
      <c r="DDQ182" s="977"/>
      <c r="DDR182" s="977"/>
      <c r="DDS182" s="977"/>
      <c r="DDT182" s="977"/>
      <c r="DDU182" s="977"/>
      <c r="DDV182" s="977"/>
      <c r="DDW182" s="977"/>
      <c r="DDX182" s="977"/>
      <c r="DDY182" s="977"/>
      <c r="DDZ182" s="977"/>
      <c r="DEA182" s="977"/>
      <c r="DEB182" s="977"/>
      <c r="DEC182" s="977"/>
      <c r="DED182" s="977"/>
      <c r="DEE182" s="977"/>
      <c r="DEF182" s="977"/>
      <c r="DEG182" s="977"/>
      <c r="DEH182" s="977"/>
      <c r="DEI182" s="977"/>
      <c r="DEJ182" s="977"/>
      <c r="DEK182" s="977"/>
      <c r="DEL182" s="977"/>
      <c r="DEM182" s="977"/>
      <c r="DEN182" s="977"/>
      <c r="DEO182" s="977"/>
      <c r="DEP182" s="977"/>
      <c r="DEQ182" s="977"/>
      <c r="DER182" s="977"/>
      <c r="DES182" s="977"/>
      <c r="DET182" s="977"/>
      <c r="DEU182" s="977"/>
      <c r="DEV182" s="977"/>
      <c r="DEW182" s="977"/>
      <c r="DEX182" s="977"/>
      <c r="DEY182" s="977"/>
      <c r="DEZ182" s="977"/>
      <c r="DFA182" s="977"/>
      <c r="DFB182" s="977"/>
      <c r="DFC182" s="977"/>
      <c r="DFD182" s="977"/>
      <c r="DFE182" s="977"/>
      <c r="DFF182" s="977"/>
      <c r="DFG182" s="977"/>
      <c r="DFH182" s="977"/>
      <c r="DFI182" s="977"/>
      <c r="DFJ182" s="977"/>
      <c r="DFK182" s="977"/>
      <c r="DFL182" s="977"/>
      <c r="DFM182" s="977"/>
      <c r="DFN182" s="977"/>
      <c r="DFO182" s="977"/>
      <c r="DFP182" s="977"/>
      <c r="DFQ182" s="977"/>
      <c r="DFR182" s="977"/>
      <c r="DFS182" s="977"/>
      <c r="DFT182" s="977"/>
      <c r="DFU182" s="977"/>
      <c r="DFV182" s="977"/>
      <c r="DFW182" s="977"/>
      <c r="DFX182" s="977"/>
      <c r="DFY182" s="977"/>
      <c r="DFZ182" s="977"/>
      <c r="DGA182" s="977"/>
      <c r="DGB182" s="977"/>
      <c r="DGC182" s="977"/>
      <c r="DGD182" s="977"/>
      <c r="DGE182" s="977"/>
      <c r="DGF182" s="977"/>
      <c r="DGG182" s="977"/>
      <c r="DGH182" s="977"/>
      <c r="DGI182" s="977"/>
      <c r="DGJ182" s="977"/>
      <c r="DGK182" s="977"/>
      <c r="DGL182" s="977"/>
      <c r="DGM182" s="977"/>
      <c r="DGN182" s="977"/>
      <c r="DGO182" s="977"/>
      <c r="DGP182" s="977"/>
      <c r="DGQ182" s="977"/>
      <c r="DGR182" s="977"/>
      <c r="DGS182" s="977"/>
      <c r="DGT182" s="977"/>
      <c r="DGU182" s="977"/>
      <c r="DGV182" s="977"/>
      <c r="DGW182" s="977"/>
      <c r="DGX182" s="977"/>
      <c r="DGY182" s="977"/>
      <c r="DGZ182" s="977"/>
      <c r="DHA182" s="977"/>
      <c r="DHB182" s="977"/>
      <c r="DHC182" s="977"/>
      <c r="DHD182" s="977"/>
      <c r="DHE182" s="977"/>
      <c r="DHF182" s="977"/>
      <c r="DHG182" s="977"/>
      <c r="DHH182" s="977"/>
      <c r="DHI182" s="977"/>
      <c r="DHJ182" s="977"/>
      <c r="DHK182" s="977"/>
      <c r="DHL182" s="977"/>
      <c r="DHM182" s="977"/>
      <c r="DHN182" s="977"/>
      <c r="DHO182" s="977"/>
      <c r="DHP182" s="977"/>
      <c r="DHQ182" s="977"/>
      <c r="DHR182" s="977"/>
      <c r="DHS182" s="977"/>
      <c r="DHT182" s="977"/>
      <c r="DHU182" s="977"/>
      <c r="DHV182" s="977"/>
      <c r="DHW182" s="977"/>
      <c r="DHX182" s="977"/>
      <c r="DHY182" s="977"/>
      <c r="DHZ182" s="977"/>
      <c r="DIA182" s="977"/>
      <c r="DIB182" s="977"/>
      <c r="DIC182" s="977"/>
      <c r="DID182" s="977"/>
      <c r="DIE182" s="977"/>
      <c r="DIF182" s="977"/>
      <c r="DIG182" s="977"/>
      <c r="DIH182" s="977"/>
      <c r="DII182" s="977"/>
      <c r="DIJ182" s="977"/>
      <c r="DIK182" s="977"/>
      <c r="DIL182" s="977"/>
      <c r="DIM182" s="977"/>
      <c r="DIN182" s="977"/>
      <c r="DIO182" s="977"/>
      <c r="DIP182" s="977"/>
      <c r="DIQ182" s="977"/>
      <c r="DIR182" s="977"/>
      <c r="DIS182" s="977"/>
      <c r="DIT182" s="977"/>
      <c r="DIU182" s="977"/>
      <c r="DIV182" s="977"/>
      <c r="DIW182" s="977"/>
      <c r="DIX182" s="977"/>
      <c r="DIY182" s="977"/>
      <c r="DIZ182" s="977"/>
      <c r="DJA182" s="977"/>
      <c r="DJB182" s="977"/>
      <c r="DJC182" s="977"/>
      <c r="DJD182" s="977"/>
      <c r="DJE182" s="977"/>
      <c r="DJF182" s="977"/>
      <c r="DJG182" s="977"/>
      <c r="DJH182" s="977"/>
      <c r="DJI182" s="977"/>
      <c r="DJJ182" s="977"/>
      <c r="DJK182" s="977"/>
      <c r="DJL182" s="977"/>
      <c r="DJM182" s="977"/>
      <c r="DJN182" s="977"/>
      <c r="DJO182" s="977"/>
      <c r="DJP182" s="977"/>
      <c r="DJQ182" s="977"/>
      <c r="DJR182" s="977"/>
      <c r="DJS182" s="977"/>
      <c r="DJT182" s="977"/>
      <c r="DJU182" s="977"/>
      <c r="DJV182" s="977"/>
      <c r="DJW182" s="977"/>
      <c r="DJX182" s="977"/>
      <c r="DJY182" s="977"/>
      <c r="DJZ182" s="977"/>
      <c r="DKA182" s="977"/>
      <c r="DKB182" s="977"/>
      <c r="DKC182" s="977"/>
      <c r="DKD182" s="977"/>
      <c r="DKE182" s="977"/>
      <c r="DKF182" s="977"/>
      <c r="DKG182" s="977"/>
      <c r="DKH182" s="977"/>
      <c r="DKI182" s="977"/>
      <c r="DKJ182" s="977"/>
      <c r="DKK182" s="977"/>
      <c r="DKL182" s="977"/>
      <c r="DKM182" s="977"/>
      <c r="DKN182" s="977"/>
      <c r="DKO182" s="977"/>
      <c r="DKP182" s="977"/>
      <c r="DKQ182" s="977"/>
      <c r="DKR182" s="977"/>
      <c r="DKS182" s="977"/>
      <c r="DKT182" s="977"/>
      <c r="DKU182" s="977"/>
      <c r="DKV182" s="977"/>
      <c r="DKW182" s="977"/>
      <c r="DKX182" s="977"/>
      <c r="DKY182" s="977"/>
      <c r="DKZ182" s="977"/>
      <c r="DLA182" s="977"/>
      <c r="DLB182" s="977"/>
      <c r="DLC182" s="977"/>
      <c r="DLD182" s="977"/>
      <c r="DLE182" s="977"/>
      <c r="DLF182" s="977"/>
      <c r="DLG182" s="977"/>
      <c r="DLH182" s="977"/>
      <c r="DLI182" s="977"/>
      <c r="DLJ182" s="977"/>
      <c r="DLK182" s="977"/>
      <c r="DLL182" s="977"/>
      <c r="DLM182" s="977"/>
      <c r="DLN182" s="977"/>
      <c r="DLO182" s="977"/>
      <c r="DLP182" s="977"/>
      <c r="DLQ182" s="977"/>
      <c r="DLR182" s="977"/>
      <c r="DLS182" s="977"/>
      <c r="DLT182" s="977"/>
      <c r="DLU182" s="977"/>
      <c r="DLV182" s="977"/>
      <c r="DLW182" s="977"/>
      <c r="DLX182" s="977"/>
      <c r="DLY182" s="977"/>
      <c r="DLZ182" s="977"/>
      <c r="DMA182" s="977"/>
      <c r="DMB182" s="977"/>
      <c r="DMC182" s="977"/>
      <c r="DMD182" s="977"/>
      <c r="DME182" s="977"/>
      <c r="DMF182" s="977"/>
      <c r="DMG182" s="977"/>
      <c r="DMH182" s="977"/>
      <c r="DMI182" s="977"/>
      <c r="DMJ182" s="977"/>
      <c r="DMK182" s="977"/>
      <c r="DML182" s="977"/>
      <c r="DMM182" s="977"/>
      <c r="DMN182" s="977"/>
      <c r="DMO182" s="977"/>
      <c r="DMP182" s="977"/>
      <c r="DMQ182" s="977"/>
      <c r="DMR182" s="977"/>
      <c r="DMS182" s="977"/>
      <c r="DMT182" s="977"/>
      <c r="DMU182" s="977"/>
      <c r="DMV182" s="977"/>
      <c r="DMW182" s="977"/>
      <c r="DMX182" s="977"/>
      <c r="DMY182" s="977"/>
      <c r="DMZ182" s="977"/>
      <c r="DNA182" s="977"/>
      <c r="DNB182" s="977"/>
      <c r="DNC182" s="977"/>
      <c r="DND182" s="977"/>
      <c r="DNE182" s="977"/>
      <c r="DNF182" s="977"/>
      <c r="DNG182" s="977"/>
      <c r="DNH182" s="977"/>
      <c r="DNI182" s="977"/>
      <c r="DNJ182" s="977"/>
      <c r="DNK182" s="977"/>
      <c r="DNL182" s="977"/>
      <c r="DNM182" s="977"/>
      <c r="DNN182" s="977"/>
      <c r="DNO182" s="977"/>
      <c r="DNP182" s="977"/>
      <c r="DNQ182" s="977"/>
      <c r="DNR182" s="977"/>
      <c r="DNS182" s="977"/>
      <c r="DNT182" s="977"/>
      <c r="DNU182" s="977"/>
      <c r="DNV182" s="977"/>
      <c r="DNW182" s="977"/>
      <c r="DNX182" s="977"/>
      <c r="DNY182" s="977"/>
      <c r="DNZ182" s="977"/>
      <c r="DOA182" s="977"/>
      <c r="DOB182" s="977"/>
      <c r="DOC182" s="977"/>
      <c r="DOD182" s="977"/>
      <c r="DOE182" s="977"/>
      <c r="DOF182" s="977"/>
      <c r="DOG182" s="977"/>
      <c r="DOH182" s="977"/>
      <c r="DOI182" s="977"/>
      <c r="DOJ182" s="977"/>
      <c r="DOK182" s="977"/>
      <c r="DOL182" s="977"/>
      <c r="DOM182" s="977"/>
      <c r="DON182" s="977"/>
      <c r="DOO182" s="977"/>
      <c r="DOP182" s="977"/>
      <c r="DOQ182" s="977"/>
      <c r="DOR182" s="977"/>
      <c r="DOS182" s="977"/>
      <c r="DOT182" s="977"/>
      <c r="DOU182" s="977"/>
      <c r="DOV182" s="977"/>
      <c r="DOW182" s="977"/>
      <c r="DOX182" s="977"/>
      <c r="DOY182" s="977"/>
      <c r="DOZ182" s="977"/>
      <c r="DPA182" s="977"/>
      <c r="DPB182" s="977"/>
      <c r="DPC182" s="977"/>
      <c r="DPD182" s="977"/>
      <c r="DPE182" s="977"/>
      <c r="DPF182" s="977"/>
      <c r="DPG182" s="977"/>
      <c r="DPH182" s="977"/>
      <c r="DPI182" s="977"/>
      <c r="DPJ182" s="977"/>
      <c r="DPK182" s="977"/>
      <c r="DPL182" s="977"/>
      <c r="DPM182" s="977"/>
      <c r="DPN182" s="977"/>
      <c r="DPO182" s="977"/>
      <c r="DPP182" s="977"/>
      <c r="DPQ182" s="977"/>
      <c r="DPR182" s="977"/>
      <c r="DPS182" s="977"/>
      <c r="DPT182" s="977"/>
      <c r="DPU182" s="977"/>
      <c r="DPV182" s="977"/>
      <c r="DPW182" s="977"/>
      <c r="DPX182" s="977"/>
      <c r="DPY182" s="977"/>
      <c r="DPZ182" s="977"/>
      <c r="DQA182" s="977"/>
      <c r="DQB182" s="977"/>
      <c r="DQC182" s="977"/>
      <c r="DQD182" s="977"/>
      <c r="DQE182" s="977"/>
      <c r="DQF182" s="977"/>
      <c r="DQG182" s="977"/>
      <c r="DQH182" s="977"/>
      <c r="DQI182" s="977"/>
      <c r="DQJ182" s="977"/>
      <c r="DQK182" s="977"/>
      <c r="DQL182" s="977"/>
      <c r="DQM182" s="977"/>
      <c r="DQN182" s="977"/>
      <c r="DQO182" s="977"/>
      <c r="DQP182" s="977"/>
      <c r="DQQ182" s="977"/>
      <c r="DQR182" s="977"/>
      <c r="DQS182" s="977"/>
      <c r="DQT182" s="977"/>
      <c r="DQU182" s="977"/>
      <c r="DQV182" s="977"/>
      <c r="DQW182" s="977"/>
      <c r="DQX182" s="977"/>
      <c r="DQY182" s="977"/>
      <c r="DQZ182" s="977"/>
      <c r="DRA182" s="977"/>
      <c r="DRB182" s="977"/>
      <c r="DRC182" s="977"/>
      <c r="DRD182" s="977"/>
      <c r="DRE182" s="977"/>
      <c r="DRF182" s="977"/>
      <c r="DRG182" s="977"/>
      <c r="DRH182" s="977"/>
      <c r="DRI182" s="977"/>
      <c r="DRJ182" s="977"/>
      <c r="DRK182" s="977"/>
      <c r="DRL182" s="977"/>
      <c r="DRM182" s="977"/>
      <c r="DRN182" s="977"/>
      <c r="DRO182" s="977"/>
      <c r="DRP182" s="977"/>
      <c r="DRQ182" s="977"/>
      <c r="DRR182" s="977"/>
      <c r="DRS182" s="977"/>
      <c r="DRT182" s="977"/>
      <c r="DRU182" s="977"/>
      <c r="DRV182" s="977"/>
      <c r="DRW182" s="977"/>
      <c r="DRX182" s="977"/>
      <c r="DRY182" s="977"/>
      <c r="DRZ182" s="977"/>
      <c r="DSA182" s="977"/>
      <c r="DSB182" s="977"/>
      <c r="DSC182" s="977"/>
      <c r="DSD182" s="977"/>
      <c r="DSE182" s="977"/>
      <c r="DSF182" s="977"/>
      <c r="DSG182" s="977"/>
      <c r="DSH182" s="977"/>
      <c r="DSI182" s="977"/>
      <c r="DSJ182" s="977"/>
      <c r="DSK182" s="977"/>
      <c r="DSL182" s="977"/>
      <c r="DSM182" s="977"/>
      <c r="DSN182" s="977"/>
      <c r="DSO182" s="977"/>
      <c r="DSP182" s="977"/>
      <c r="DSQ182" s="977"/>
      <c r="DSR182" s="977"/>
      <c r="DSS182" s="977"/>
      <c r="DST182" s="977"/>
      <c r="DSU182" s="977"/>
      <c r="DSV182" s="977"/>
      <c r="DSW182" s="977"/>
      <c r="DSX182" s="977"/>
      <c r="DSY182" s="977"/>
      <c r="DSZ182" s="977"/>
      <c r="DTA182" s="977"/>
      <c r="DTB182" s="977"/>
      <c r="DTC182" s="977"/>
      <c r="DTD182" s="977"/>
      <c r="DTE182" s="977"/>
      <c r="DTF182" s="977"/>
      <c r="DTG182" s="977"/>
      <c r="DTH182" s="977"/>
      <c r="DTI182" s="977"/>
      <c r="DTJ182" s="977"/>
      <c r="DTK182" s="977"/>
      <c r="DTL182" s="977"/>
      <c r="DTM182" s="977"/>
      <c r="DTN182" s="977"/>
      <c r="DTO182" s="977"/>
      <c r="DTP182" s="977"/>
      <c r="DTQ182" s="977"/>
      <c r="DTR182" s="977"/>
      <c r="DTS182" s="977"/>
      <c r="DTT182" s="977"/>
      <c r="DTU182" s="977"/>
      <c r="DTV182" s="977"/>
      <c r="DTW182" s="977"/>
      <c r="DTX182" s="977"/>
      <c r="DTY182" s="977"/>
      <c r="DTZ182" s="977"/>
      <c r="DUA182" s="977"/>
      <c r="DUB182" s="977"/>
      <c r="DUC182" s="977"/>
      <c r="DUD182" s="977"/>
      <c r="DUE182" s="977"/>
      <c r="DUF182" s="977"/>
      <c r="DUG182" s="977"/>
      <c r="DUH182" s="977"/>
      <c r="DUI182" s="977"/>
      <c r="DUJ182" s="977"/>
      <c r="DUK182" s="977"/>
      <c r="DUL182" s="977"/>
      <c r="DUM182" s="977"/>
      <c r="DUN182" s="977"/>
      <c r="DUO182" s="977"/>
      <c r="DUP182" s="977"/>
      <c r="DUQ182" s="977"/>
      <c r="DUR182" s="977"/>
      <c r="DUS182" s="977"/>
      <c r="DUT182" s="977"/>
      <c r="DUU182" s="977"/>
      <c r="DUV182" s="977"/>
      <c r="DUW182" s="977"/>
      <c r="DUX182" s="977"/>
      <c r="DUY182" s="977"/>
      <c r="DUZ182" s="977"/>
      <c r="DVA182" s="977"/>
      <c r="DVB182" s="977"/>
      <c r="DVC182" s="977"/>
      <c r="DVD182" s="977"/>
      <c r="DVE182" s="977"/>
      <c r="DVF182" s="977"/>
      <c r="DVG182" s="977"/>
      <c r="DVH182" s="977"/>
      <c r="DVI182" s="977"/>
      <c r="DVJ182" s="977"/>
      <c r="DVK182" s="977"/>
      <c r="DVL182" s="977"/>
      <c r="DVM182" s="977"/>
      <c r="DVN182" s="977"/>
      <c r="DVO182" s="977"/>
      <c r="DVP182" s="977"/>
      <c r="DVQ182" s="977"/>
      <c r="DVR182" s="977"/>
      <c r="DVS182" s="977"/>
      <c r="DVT182" s="977"/>
      <c r="DVU182" s="977"/>
      <c r="DVV182" s="977"/>
      <c r="DVW182" s="977"/>
      <c r="DVX182" s="977"/>
      <c r="DVY182" s="977"/>
      <c r="DVZ182" s="977"/>
      <c r="DWA182" s="977"/>
      <c r="DWB182" s="977"/>
      <c r="DWC182" s="977"/>
      <c r="DWD182" s="977"/>
      <c r="DWE182" s="977"/>
      <c r="DWF182" s="977"/>
      <c r="DWG182" s="977"/>
      <c r="DWH182" s="977"/>
      <c r="DWI182" s="977"/>
      <c r="DWJ182" s="977"/>
      <c r="DWK182" s="977"/>
      <c r="DWL182" s="977"/>
      <c r="DWM182" s="977"/>
      <c r="DWN182" s="977"/>
      <c r="DWO182" s="977"/>
      <c r="DWP182" s="977"/>
      <c r="DWQ182" s="977"/>
      <c r="DWR182" s="977"/>
      <c r="DWS182" s="977"/>
      <c r="DWT182" s="977"/>
      <c r="DWU182" s="977"/>
      <c r="DWV182" s="977"/>
      <c r="DWW182" s="977"/>
      <c r="DWX182" s="977"/>
      <c r="DWY182" s="977"/>
      <c r="DWZ182" s="977"/>
      <c r="DXA182" s="977"/>
      <c r="DXB182" s="977"/>
      <c r="DXC182" s="977"/>
      <c r="DXD182" s="977"/>
      <c r="DXE182" s="977"/>
      <c r="DXF182" s="977"/>
      <c r="DXG182" s="977"/>
      <c r="DXH182" s="977"/>
      <c r="DXI182" s="977"/>
      <c r="DXJ182" s="977"/>
      <c r="DXK182" s="977"/>
      <c r="DXL182" s="977"/>
      <c r="DXM182" s="977"/>
      <c r="DXN182" s="977"/>
      <c r="DXO182" s="977"/>
      <c r="DXP182" s="977"/>
      <c r="DXQ182" s="977"/>
      <c r="DXR182" s="977"/>
      <c r="DXS182" s="977"/>
      <c r="DXT182" s="977"/>
      <c r="DXU182" s="977"/>
      <c r="DXV182" s="977"/>
      <c r="DXW182" s="977"/>
      <c r="DXX182" s="977"/>
      <c r="DXY182" s="977"/>
      <c r="DXZ182" s="977"/>
      <c r="DYA182" s="977"/>
      <c r="DYB182" s="977"/>
      <c r="DYC182" s="977"/>
      <c r="DYD182" s="977"/>
      <c r="DYE182" s="977"/>
      <c r="DYF182" s="977"/>
      <c r="DYG182" s="977"/>
      <c r="DYH182" s="977"/>
      <c r="DYI182" s="977"/>
      <c r="DYJ182" s="977"/>
      <c r="DYK182" s="977"/>
      <c r="DYL182" s="977"/>
      <c r="DYM182" s="977"/>
      <c r="DYN182" s="977"/>
      <c r="DYO182" s="977"/>
      <c r="DYP182" s="977"/>
      <c r="DYQ182" s="977"/>
      <c r="DYR182" s="977"/>
      <c r="DYS182" s="977"/>
      <c r="DYT182" s="977"/>
      <c r="DYU182" s="977"/>
      <c r="DYV182" s="977"/>
      <c r="DYW182" s="977"/>
      <c r="DYX182" s="977"/>
      <c r="DYY182" s="977"/>
      <c r="DYZ182" s="977"/>
      <c r="DZA182" s="977"/>
      <c r="DZB182" s="977"/>
      <c r="DZC182" s="977"/>
      <c r="DZD182" s="977"/>
      <c r="DZE182" s="977"/>
      <c r="DZF182" s="977"/>
      <c r="DZG182" s="977"/>
      <c r="DZH182" s="977"/>
      <c r="DZI182" s="977"/>
      <c r="DZJ182" s="977"/>
      <c r="DZK182" s="977"/>
      <c r="DZL182" s="977"/>
      <c r="DZM182" s="977"/>
      <c r="DZN182" s="977"/>
      <c r="DZO182" s="977"/>
      <c r="DZP182" s="977"/>
      <c r="DZQ182" s="977"/>
      <c r="DZR182" s="977"/>
      <c r="DZS182" s="977"/>
      <c r="DZT182" s="977"/>
      <c r="DZU182" s="977"/>
      <c r="DZV182" s="977"/>
      <c r="DZW182" s="977"/>
      <c r="DZX182" s="977"/>
      <c r="DZY182" s="977"/>
      <c r="DZZ182" s="977"/>
      <c r="EAA182" s="977"/>
      <c r="EAB182" s="977"/>
      <c r="EAC182" s="977"/>
      <c r="EAD182" s="977"/>
      <c r="EAE182" s="977"/>
      <c r="EAF182" s="977"/>
      <c r="EAG182" s="977"/>
      <c r="EAH182" s="977"/>
      <c r="EAI182" s="977"/>
      <c r="EAJ182" s="977"/>
      <c r="EAK182" s="977"/>
      <c r="EAL182" s="977"/>
      <c r="EAM182" s="977"/>
      <c r="EAN182" s="977"/>
      <c r="EAO182" s="977"/>
      <c r="EAP182" s="977"/>
      <c r="EAQ182" s="977"/>
      <c r="EAR182" s="977"/>
      <c r="EAS182" s="977"/>
      <c r="EAT182" s="977"/>
      <c r="EAU182" s="977"/>
      <c r="EAV182" s="977"/>
      <c r="EAW182" s="977"/>
      <c r="EAX182" s="977"/>
      <c r="EAY182" s="977"/>
      <c r="EAZ182" s="977"/>
      <c r="EBA182" s="977"/>
      <c r="EBB182" s="977"/>
      <c r="EBC182" s="977"/>
      <c r="EBD182" s="977"/>
      <c r="EBE182" s="977"/>
      <c r="EBF182" s="977"/>
      <c r="EBG182" s="977"/>
      <c r="EBH182" s="977"/>
      <c r="EBI182" s="977"/>
      <c r="EBJ182" s="977"/>
      <c r="EBK182" s="977"/>
      <c r="EBL182" s="977"/>
      <c r="EBM182" s="977"/>
      <c r="EBN182" s="977"/>
      <c r="EBO182" s="977"/>
      <c r="EBP182" s="977"/>
      <c r="EBQ182" s="977"/>
      <c r="EBR182" s="977"/>
      <c r="EBS182" s="977"/>
      <c r="EBT182" s="977"/>
      <c r="EBU182" s="977"/>
      <c r="EBV182" s="977"/>
      <c r="EBW182" s="977"/>
      <c r="EBX182" s="977"/>
      <c r="EBY182" s="977"/>
      <c r="EBZ182" s="977"/>
      <c r="ECA182" s="977"/>
      <c r="ECB182" s="977"/>
      <c r="ECC182" s="977"/>
      <c r="ECD182" s="977"/>
      <c r="ECE182" s="977"/>
      <c r="ECF182" s="977"/>
      <c r="ECG182" s="977"/>
      <c r="ECH182" s="977"/>
      <c r="ECI182" s="977"/>
      <c r="ECJ182" s="977"/>
      <c r="ECK182" s="977"/>
      <c r="ECL182" s="977"/>
      <c r="ECM182" s="977"/>
      <c r="ECN182" s="977"/>
      <c r="ECO182" s="977"/>
      <c r="ECP182" s="977"/>
      <c r="ECQ182" s="977"/>
      <c r="ECR182" s="977"/>
      <c r="ECS182" s="977"/>
      <c r="ECT182" s="977"/>
      <c r="ECU182" s="977"/>
      <c r="ECV182" s="977"/>
      <c r="ECW182" s="977"/>
      <c r="ECX182" s="977"/>
      <c r="ECY182" s="977"/>
      <c r="ECZ182" s="977"/>
      <c r="EDA182" s="977"/>
      <c r="EDB182" s="977"/>
      <c r="EDC182" s="977"/>
      <c r="EDD182" s="977"/>
      <c r="EDE182" s="977"/>
      <c r="EDF182" s="977"/>
      <c r="EDG182" s="977"/>
      <c r="EDH182" s="977"/>
      <c r="EDI182" s="977"/>
      <c r="EDJ182" s="977"/>
      <c r="EDK182" s="977"/>
      <c r="EDL182" s="977"/>
      <c r="EDM182" s="977"/>
      <c r="EDN182" s="977"/>
      <c r="EDO182" s="977"/>
      <c r="EDP182" s="977"/>
      <c r="EDQ182" s="977"/>
      <c r="EDR182" s="977"/>
      <c r="EDS182" s="977"/>
      <c r="EDT182" s="977"/>
      <c r="EDU182" s="977"/>
      <c r="EDV182" s="977"/>
      <c r="EDW182" s="977"/>
      <c r="EDX182" s="977"/>
      <c r="EDY182" s="977"/>
      <c r="EDZ182" s="977"/>
      <c r="EEA182" s="977"/>
      <c r="EEB182" s="977"/>
      <c r="EEC182" s="977"/>
      <c r="EED182" s="977"/>
      <c r="EEE182" s="977"/>
      <c r="EEF182" s="977"/>
      <c r="EEG182" s="977"/>
      <c r="EEH182" s="977"/>
      <c r="EEI182" s="977"/>
      <c r="EEJ182" s="977"/>
      <c r="EEK182" s="977"/>
      <c r="EEL182" s="977"/>
      <c r="EEM182" s="977"/>
      <c r="EEN182" s="977"/>
      <c r="EEO182" s="977"/>
      <c r="EEP182" s="977"/>
      <c r="EEQ182" s="977"/>
      <c r="EER182" s="977"/>
      <c r="EES182" s="977"/>
      <c r="EET182" s="977"/>
      <c r="EEU182" s="977"/>
      <c r="EEV182" s="977"/>
      <c r="EEW182" s="977"/>
      <c r="EEX182" s="977"/>
      <c r="EEY182" s="977"/>
      <c r="EEZ182" s="977"/>
      <c r="EFA182" s="977"/>
      <c r="EFB182" s="977"/>
      <c r="EFC182" s="977"/>
      <c r="EFD182" s="977"/>
      <c r="EFE182" s="977"/>
      <c r="EFF182" s="977"/>
      <c r="EFG182" s="977"/>
      <c r="EFH182" s="977"/>
      <c r="EFI182" s="977"/>
      <c r="EFJ182" s="977"/>
      <c r="EFK182" s="977"/>
      <c r="EFL182" s="977"/>
      <c r="EFM182" s="977"/>
      <c r="EFN182" s="977"/>
      <c r="EFO182" s="977"/>
      <c r="EFP182" s="977"/>
      <c r="EFQ182" s="977"/>
      <c r="EFR182" s="977"/>
      <c r="EFS182" s="977"/>
      <c r="EFT182" s="977"/>
      <c r="EFU182" s="977"/>
      <c r="EFV182" s="977"/>
      <c r="EFW182" s="977"/>
      <c r="EFX182" s="977"/>
      <c r="EFY182" s="977"/>
      <c r="EFZ182" s="977"/>
      <c r="EGA182" s="977"/>
      <c r="EGB182" s="977"/>
      <c r="EGC182" s="977"/>
      <c r="EGD182" s="977"/>
      <c r="EGE182" s="977"/>
      <c r="EGF182" s="977"/>
      <c r="EGG182" s="977"/>
      <c r="EGH182" s="977"/>
      <c r="EGI182" s="977"/>
      <c r="EGJ182" s="977"/>
      <c r="EGK182" s="977"/>
      <c r="EGL182" s="977"/>
      <c r="EGM182" s="977"/>
      <c r="EGN182" s="977"/>
      <c r="EGO182" s="977"/>
      <c r="EGP182" s="977"/>
      <c r="EGQ182" s="977"/>
      <c r="EGR182" s="977"/>
      <c r="EGS182" s="977"/>
      <c r="EGT182" s="977"/>
      <c r="EGU182" s="977"/>
      <c r="EGV182" s="977"/>
      <c r="EGW182" s="977"/>
      <c r="EGX182" s="977"/>
      <c r="EGY182" s="977"/>
      <c r="EGZ182" s="977"/>
      <c r="EHA182" s="977"/>
      <c r="EHB182" s="977"/>
      <c r="EHC182" s="977"/>
      <c r="EHD182" s="977"/>
      <c r="EHE182" s="977"/>
      <c r="EHF182" s="977"/>
      <c r="EHG182" s="977"/>
      <c r="EHH182" s="977"/>
      <c r="EHI182" s="977"/>
      <c r="EHJ182" s="977"/>
      <c r="EHK182" s="977"/>
      <c r="EHL182" s="977"/>
      <c r="EHM182" s="977"/>
      <c r="EHN182" s="977"/>
      <c r="EHO182" s="977"/>
      <c r="EHP182" s="977"/>
      <c r="EHQ182" s="977"/>
      <c r="EHR182" s="977"/>
      <c r="EHS182" s="977"/>
      <c r="EHT182" s="977"/>
      <c r="EHU182" s="977"/>
      <c r="EHV182" s="977"/>
      <c r="EHW182" s="977"/>
      <c r="EHX182" s="977"/>
      <c r="EHY182" s="977"/>
      <c r="EHZ182" s="977"/>
      <c r="EIA182" s="977"/>
      <c r="EIB182" s="977"/>
      <c r="EIC182" s="977"/>
      <c r="EID182" s="977"/>
      <c r="EIE182" s="977"/>
      <c r="EIF182" s="977"/>
      <c r="EIG182" s="977"/>
      <c r="EIH182" s="977"/>
      <c r="EII182" s="977"/>
      <c r="EIJ182" s="977"/>
      <c r="EIK182" s="977"/>
      <c r="EIL182" s="977"/>
      <c r="EIM182" s="977"/>
      <c r="EIN182" s="977"/>
      <c r="EIO182" s="977"/>
      <c r="EIP182" s="977"/>
      <c r="EIQ182" s="977"/>
      <c r="EIR182" s="977"/>
      <c r="EIS182" s="977"/>
      <c r="EIT182" s="977"/>
      <c r="EIU182" s="977"/>
      <c r="EIV182" s="977"/>
      <c r="EIW182" s="977"/>
      <c r="EIX182" s="977"/>
      <c r="EIY182" s="977"/>
      <c r="EIZ182" s="977"/>
      <c r="EJA182" s="977"/>
      <c r="EJB182" s="977"/>
      <c r="EJC182" s="977"/>
      <c r="EJD182" s="977"/>
      <c r="EJE182" s="977"/>
      <c r="EJF182" s="977"/>
      <c r="EJG182" s="977"/>
      <c r="EJH182" s="977"/>
      <c r="EJI182" s="977"/>
      <c r="EJJ182" s="977"/>
      <c r="EJK182" s="977"/>
      <c r="EJL182" s="977"/>
      <c r="EJM182" s="977"/>
      <c r="EJN182" s="977"/>
      <c r="EJO182" s="977"/>
      <c r="EJP182" s="977"/>
      <c r="EJQ182" s="977"/>
      <c r="EJR182" s="977"/>
      <c r="EJS182" s="977"/>
      <c r="EJT182" s="977"/>
      <c r="EJU182" s="977"/>
      <c r="EJV182" s="977"/>
      <c r="EJW182" s="977"/>
      <c r="EJX182" s="977"/>
      <c r="EJY182" s="977"/>
      <c r="EJZ182" s="977"/>
      <c r="EKA182" s="977"/>
      <c r="EKB182" s="977"/>
      <c r="EKC182" s="977"/>
      <c r="EKD182" s="977"/>
      <c r="EKE182" s="977"/>
      <c r="EKF182" s="977"/>
      <c r="EKG182" s="977"/>
      <c r="EKH182" s="977"/>
      <c r="EKI182" s="977"/>
      <c r="EKJ182" s="977"/>
      <c r="EKK182" s="977"/>
      <c r="EKL182" s="977"/>
      <c r="EKM182" s="977"/>
      <c r="EKN182" s="977"/>
      <c r="EKO182" s="977"/>
      <c r="EKP182" s="977"/>
      <c r="EKQ182" s="977"/>
      <c r="EKR182" s="977"/>
      <c r="EKS182" s="977"/>
      <c r="EKT182" s="977"/>
      <c r="EKU182" s="977"/>
      <c r="EKV182" s="977"/>
      <c r="EKW182" s="977"/>
      <c r="EKX182" s="977"/>
      <c r="EKY182" s="977"/>
      <c r="EKZ182" s="977"/>
      <c r="ELA182" s="977"/>
      <c r="ELB182" s="977"/>
      <c r="ELC182" s="977"/>
      <c r="ELD182" s="977"/>
      <c r="ELE182" s="977"/>
      <c r="ELF182" s="977"/>
      <c r="ELG182" s="977"/>
      <c r="ELH182" s="977"/>
      <c r="ELI182" s="977"/>
      <c r="ELJ182" s="977"/>
      <c r="ELK182" s="977"/>
      <c r="ELL182" s="977"/>
      <c r="ELM182" s="977"/>
      <c r="ELN182" s="977"/>
      <c r="ELO182" s="977"/>
      <c r="ELP182" s="977"/>
      <c r="ELQ182" s="977"/>
      <c r="ELR182" s="977"/>
      <c r="ELS182" s="977"/>
      <c r="ELT182" s="977"/>
      <c r="ELU182" s="977"/>
      <c r="ELV182" s="977"/>
      <c r="ELW182" s="977"/>
      <c r="ELX182" s="977"/>
      <c r="ELY182" s="977"/>
      <c r="ELZ182" s="977"/>
      <c r="EMA182" s="977"/>
      <c r="EMB182" s="977"/>
      <c r="EMC182" s="977"/>
      <c r="EMD182" s="977"/>
      <c r="EME182" s="977"/>
      <c r="EMF182" s="977"/>
      <c r="EMG182" s="977"/>
      <c r="EMH182" s="977"/>
      <c r="EMI182" s="977"/>
      <c r="EMJ182" s="977"/>
      <c r="EMK182" s="977"/>
      <c r="EML182" s="977"/>
      <c r="EMM182" s="977"/>
      <c r="EMN182" s="977"/>
      <c r="EMO182" s="977"/>
      <c r="EMP182" s="977"/>
      <c r="EMQ182" s="977"/>
      <c r="EMR182" s="977"/>
      <c r="EMS182" s="977"/>
      <c r="EMT182" s="977"/>
      <c r="EMU182" s="977"/>
      <c r="EMV182" s="977"/>
      <c r="EMW182" s="977"/>
      <c r="EMX182" s="977"/>
      <c r="EMY182" s="977"/>
      <c r="EMZ182" s="977"/>
      <c r="ENA182" s="977"/>
      <c r="ENB182" s="977"/>
      <c r="ENC182" s="977"/>
      <c r="END182" s="977"/>
      <c r="ENE182" s="977"/>
      <c r="ENF182" s="977"/>
      <c r="ENG182" s="977"/>
      <c r="ENH182" s="977"/>
      <c r="ENI182" s="977"/>
      <c r="ENJ182" s="977"/>
      <c r="ENK182" s="977"/>
      <c r="ENL182" s="977"/>
      <c r="ENM182" s="977"/>
      <c r="ENN182" s="977"/>
      <c r="ENO182" s="977"/>
      <c r="ENP182" s="977"/>
      <c r="ENQ182" s="977"/>
      <c r="ENR182" s="977"/>
      <c r="ENS182" s="977"/>
      <c r="ENT182" s="977"/>
      <c r="ENU182" s="977"/>
      <c r="ENV182" s="977"/>
      <c r="ENW182" s="977"/>
      <c r="ENX182" s="977"/>
      <c r="ENY182" s="977"/>
      <c r="ENZ182" s="977"/>
      <c r="EOA182" s="977"/>
      <c r="EOB182" s="977"/>
      <c r="EOC182" s="977"/>
      <c r="EOD182" s="977"/>
      <c r="EOE182" s="977"/>
      <c r="EOF182" s="977"/>
      <c r="EOG182" s="977"/>
      <c r="EOH182" s="977"/>
      <c r="EOI182" s="977"/>
      <c r="EOJ182" s="977"/>
      <c r="EOK182" s="977"/>
      <c r="EOL182" s="977"/>
      <c r="EOM182" s="977"/>
      <c r="EON182" s="977"/>
      <c r="EOO182" s="977"/>
      <c r="EOP182" s="977"/>
      <c r="EOQ182" s="977"/>
      <c r="EOR182" s="977"/>
      <c r="EOS182" s="977"/>
      <c r="EOT182" s="977"/>
      <c r="EOU182" s="977"/>
      <c r="EOV182" s="977"/>
      <c r="EOW182" s="977"/>
      <c r="EOX182" s="977"/>
      <c r="EOY182" s="977"/>
      <c r="EOZ182" s="977"/>
      <c r="EPA182" s="977"/>
      <c r="EPB182" s="977"/>
      <c r="EPC182" s="977"/>
      <c r="EPD182" s="977"/>
      <c r="EPE182" s="977"/>
      <c r="EPF182" s="977"/>
      <c r="EPG182" s="977"/>
      <c r="EPH182" s="977"/>
      <c r="EPI182" s="977"/>
      <c r="EPJ182" s="977"/>
      <c r="EPK182" s="977"/>
      <c r="EPL182" s="977"/>
      <c r="EPM182" s="977"/>
      <c r="EPN182" s="977"/>
      <c r="EPO182" s="977"/>
      <c r="EPP182" s="977"/>
      <c r="EPQ182" s="977"/>
      <c r="EPR182" s="977"/>
      <c r="EPS182" s="977"/>
      <c r="EPT182" s="977"/>
      <c r="EPU182" s="977"/>
      <c r="EPV182" s="977"/>
      <c r="EPW182" s="977"/>
      <c r="EPX182" s="977"/>
      <c r="EPY182" s="977"/>
      <c r="EPZ182" s="977"/>
      <c r="EQA182" s="977"/>
      <c r="EQB182" s="977"/>
      <c r="EQC182" s="977"/>
      <c r="EQD182" s="977"/>
      <c r="EQE182" s="977"/>
      <c r="EQF182" s="977"/>
      <c r="EQG182" s="977"/>
      <c r="EQH182" s="977"/>
      <c r="EQI182" s="977"/>
      <c r="EQJ182" s="977"/>
      <c r="EQK182" s="977"/>
      <c r="EQL182" s="977"/>
      <c r="EQM182" s="977"/>
      <c r="EQN182" s="977"/>
      <c r="EQO182" s="977"/>
      <c r="EQP182" s="977"/>
      <c r="EQQ182" s="977"/>
      <c r="EQR182" s="977"/>
      <c r="EQS182" s="977"/>
      <c r="EQT182" s="977"/>
      <c r="EQU182" s="977"/>
      <c r="EQV182" s="977"/>
      <c r="EQW182" s="977"/>
      <c r="EQX182" s="977"/>
      <c r="EQY182" s="977"/>
      <c r="EQZ182" s="977"/>
      <c r="ERA182" s="977"/>
      <c r="ERB182" s="977"/>
      <c r="ERC182" s="977"/>
      <c r="ERD182" s="977"/>
      <c r="ERE182" s="977"/>
      <c r="ERF182" s="977"/>
      <c r="ERG182" s="977"/>
      <c r="ERH182" s="977"/>
      <c r="ERI182" s="977"/>
      <c r="ERJ182" s="977"/>
      <c r="ERK182" s="977"/>
      <c r="ERL182" s="977"/>
      <c r="ERM182" s="977"/>
      <c r="ERN182" s="977"/>
      <c r="ERO182" s="977"/>
      <c r="ERP182" s="977"/>
      <c r="ERQ182" s="977"/>
      <c r="ERR182" s="977"/>
      <c r="ERS182" s="977"/>
      <c r="ERT182" s="977"/>
      <c r="ERU182" s="977"/>
      <c r="ERV182" s="977"/>
      <c r="ERW182" s="977"/>
      <c r="ERX182" s="977"/>
      <c r="ERY182" s="977"/>
      <c r="ERZ182" s="977"/>
      <c r="ESA182" s="977"/>
      <c r="ESB182" s="977"/>
      <c r="ESC182" s="977"/>
      <c r="ESD182" s="977"/>
      <c r="ESE182" s="977"/>
      <c r="ESF182" s="977"/>
      <c r="ESG182" s="977"/>
      <c r="ESH182" s="977"/>
      <c r="ESI182" s="977"/>
      <c r="ESJ182" s="977"/>
      <c r="ESK182" s="977"/>
      <c r="ESL182" s="977"/>
      <c r="ESM182" s="977"/>
      <c r="ESN182" s="977"/>
      <c r="ESO182" s="977"/>
      <c r="ESP182" s="977"/>
      <c r="ESQ182" s="977"/>
      <c r="ESR182" s="977"/>
      <c r="ESS182" s="977"/>
      <c r="EST182" s="977"/>
      <c r="ESU182" s="977"/>
      <c r="ESV182" s="977"/>
      <c r="ESW182" s="977"/>
      <c r="ESX182" s="977"/>
      <c r="ESY182" s="977"/>
      <c r="ESZ182" s="977"/>
      <c r="ETA182" s="977"/>
      <c r="ETB182" s="977"/>
      <c r="ETC182" s="977"/>
      <c r="ETD182" s="977"/>
      <c r="ETE182" s="977"/>
      <c r="ETF182" s="977"/>
      <c r="ETG182" s="977"/>
      <c r="ETH182" s="977"/>
      <c r="ETI182" s="977"/>
      <c r="ETJ182" s="977"/>
      <c r="ETK182" s="977"/>
      <c r="ETL182" s="977"/>
      <c r="ETM182" s="977"/>
      <c r="ETN182" s="977"/>
      <c r="ETO182" s="977"/>
      <c r="ETP182" s="977"/>
      <c r="ETQ182" s="977"/>
      <c r="ETR182" s="977"/>
      <c r="ETS182" s="977"/>
      <c r="ETT182" s="977"/>
      <c r="ETU182" s="977"/>
      <c r="ETV182" s="977"/>
      <c r="ETW182" s="977"/>
      <c r="ETX182" s="977"/>
      <c r="ETY182" s="977"/>
      <c r="ETZ182" s="977"/>
      <c r="EUA182" s="977"/>
      <c r="EUB182" s="977"/>
      <c r="EUC182" s="977"/>
      <c r="EUD182" s="977"/>
      <c r="EUE182" s="977"/>
      <c r="EUF182" s="977"/>
      <c r="EUG182" s="977"/>
      <c r="EUH182" s="977"/>
      <c r="EUI182" s="977"/>
      <c r="EUJ182" s="977"/>
      <c r="EUK182" s="977"/>
      <c r="EUL182" s="977"/>
      <c r="EUM182" s="977"/>
      <c r="EUN182" s="977"/>
      <c r="EUO182" s="977"/>
      <c r="EUP182" s="977"/>
      <c r="EUQ182" s="977"/>
      <c r="EUR182" s="977"/>
      <c r="EUS182" s="977"/>
      <c r="EUT182" s="977"/>
      <c r="EUU182" s="977"/>
      <c r="EUV182" s="977"/>
      <c r="EUW182" s="977"/>
      <c r="EUX182" s="977"/>
      <c r="EUY182" s="977"/>
      <c r="EUZ182" s="977"/>
      <c r="EVA182" s="977"/>
      <c r="EVB182" s="977"/>
      <c r="EVC182" s="977"/>
      <c r="EVD182" s="977"/>
      <c r="EVE182" s="977"/>
      <c r="EVF182" s="977"/>
      <c r="EVG182" s="977"/>
      <c r="EVH182" s="977"/>
      <c r="EVI182" s="977"/>
      <c r="EVJ182" s="977"/>
      <c r="EVK182" s="977"/>
      <c r="EVL182" s="977"/>
      <c r="EVM182" s="977"/>
      <c r="EVN182" s="977"/>
      <c r="EVO182" s="977"/>
      <c r="EVP182" s="977"/>
      <c r="EVQ182" s="977"/>
      <c r="EVR182" s="977"/>
      <c r="EVS182" s="977"/>
      <c r="EVT182" s="977"/>
      <c r="EVU182" s="977"/>
      <c r="EVV182" s="977"/>
      <c r="EVW182" s="977"/>
      <c r="EVX182" s="977"/>
      <c r="EVY182" s="977"/>
      <c r="EVZ182" s="977"/>
      <c r="EWA182" s="977"/>
      <c r="EWB182" s="977"/>
      <c r="EWC182" s="977"/>
      <c r="EWD182" s="977"/>
      <c r="EWE182" s="977"/>
      <c r="EWF182" s="977"/>
      <c r="EWG182" s="977"/>
      <c r="EWH182" s="977"/>
      <c r="EWI182" s="977"/>
      <c r="EWJ182" s="977"/>
      <c r="EWK182" s="977"/>
      <c r="EWL182" s="977"/>
      <c r="EWM182" s="977"/>
      <c r="EWN182" s="977"/>
      <c r="EWO182" s="977"/>
      <c r="EWP182" s="977"/>
      <c r="EWQ182" s="977"/>
      <c r="EWR182" s="977"/>
      <c r="EWS182" s="977"/>
      <c r="EWT182" s="977"/>
      <c r="EWU182" s="977"/>
      <c r="EWV182" s="977"/>
      <c r="EWW182" s="977"/>
      <c r="EWX182" s="977"/>
      <c r="EWY182" s="977"/>
      <c r="EWZ182" s="977"/>
      <c r="EXA182" s="977"/>
      <c r="EXB182" s="977"/>
      <c r="EXC182" s="977"/>
      <c r="EXD182" s="977"/>
      <c r="EXE182" s="977"/>
      <c r="EXF182" s="977"/>
      <c r="EXG182" s="977"/>
      <c r="EXH182" s="977"/>
      <c r="EXI182" s="977"/>
      <c r="EXJ182" s="977"/>
      <c r="EXK182" s="977"/>
      <c r="EXL182" s="977"/>
      <c r="EXM182" s="977"/>
      <c r="EXN182" s="977"/>
      <c r="EXO182" s="977"/>
      <c r="EXP182" s="977"/>
      <c r="EXQ182" s="977"/>
      <c r="EXR182" s="977"/>
      <c r="EXS182" s="977"/>
      <c r="EXT182" s="977"/>
      <c r="EXU182" s="977"/>
      <c r="EXV182" s="977"/>
      <c r="EXW182" s="977"/>
      <c r="EXX182" s="977"/>
      <c r="EXY182" s="977"/>
      <c r="EXZ182" s="977"/>
      <c r="EYA182" s="977"/>
      <c r="EYB182" s="977"/>
      <c r="EYC182" s="977"/>
      <c r="EYD182" s="977"/>
      <c r="EYE182" s="977"/>
      <c r="EYF182" s="977"/>
      <c r="EYG182" s="977"/>
      <c r="EYH182" s="977"/>
      <c r="EYI182" s="977"/>
      <c r="EYJ182" s="977"/>
      <c r="EYK182" s="977"/>
      <c r="EYL182" s="977"/>
      <c r="EYM182" s="977"/>
      <c r="EYN182" s="977"/>
      <c r="EYO182" s="977"/>
      <c r="EYP182" s="977"/>
      <c r="EYQ182" s="977"/>
      <c r="EYR182" s="977"/>
      <c r="EYS182" s="977"/>
      <c r="EYT182" s="977"/>
      <c r="EYU182" s="977"/>
      <c r="EYV182" s="977"/>
      <c r="EYW182" s="977"/>
      <c r="EYX182" s="977"/>
      <c r="EYY182" s="977"/>
      <c r="EYZ182" s="977"/>
      <c r="EZA182" s="977"/>
      <c r="EZB182" s="977"/>
      <c r="EZC182" s="977"/>
      <c r="EZD182" s="977"/>
      <c r="EZE182" s="977"/>
      <c r="EZF182" s="977"/>
      <c r="EZG182" s="977"/>
      <c r="EZH182" s="977"/>
      <c r="EZI182" s="977"/>
      <c r="EZJ182" s="977"/>
      <c r="EZK182" s="977"/>
      <c r="EZL182" s="977"/>
      <c r="EZM182" s="977"/>
      <c r="EZN182" s="977"/>
      <c r="EZO182" s="977"/>
      <c r="EZP182" s="977"/>
      <c r="EZQ182" s="977"/>
      <c r="EZR182" s="977"/>
      <c r="EZS182" s="977"/>
      <c r="EZT182" s="977"/>
      <c r="EZU182" s="977"/>
      <c r="EZV182" s="977"/>
      <c r="EZW182" s="977"/>
      <c r="EZX182" s="977"/>
      <c r="EZY182" s="977"/>
      <c r="EZZ182" s="977"/>
      <c r="FAA182" s="977"/>
      <c r="FAB182" s="977"/>
      <c r="FAC182" s="977"/>
      <c r="FAD182" s="977"/>
      <c r="FAE182" s="977"/>
      <c r="FAF182" s="977"/>
      <c r="FAG182" s="977"/>
      <c r="FAH182" s="977"/>
      <c r="FAI182" s="977"/>
      <c r="FAJ182" s="977"/>
      <c r="FAK182" s="977"/>
      <c r="FAL182" s="977"/>
      <c r="FAM182" s="977"/>
      <c r="FAN182" s="977"/>
      <c r="FAO182" s="977"/>
      <c r="FAP182" s="977"/>
      <c r="FAQ182" s="977"/>
      <c r="FAR182" s="977"/>
      <c r="FAS182" s="977"/>
      <c r="FAT182" s="977"/>
      <c r="FAU182" s="977"/>
      <c r="FAV182" s="977"/>
      <c r="FAW182" s="977"/>
      <c r="FAX182" s="977"/>
      <c r="FAY182" s="977"/>
      <c r="FAZ182" s="977"/>
      <c r="FBA182" s="977"/>
      <c r="FBB182" s="977"/>
      <c r="FBC182" s="977"/>
      <c r="FBD182" s="977"/>
      <c r="FBE182" s="977"/>
      <c r="FBF182" s="977"/>
      <c r="FBG182" s="977"/>
      <c r="FBH182" s="977"/>
      <c r="FBI182" s="977"/>
      <c r="FBJ182" s="977"/>
      <c r="FBK182" s="977"/>
      <c r="FBL182" s="977"/>
      <c r="FBM182" s="977"/>
      <c r="FBN182" s="977"/>
      <c r="FBO182" s="977"/>
      <c r="FBP182" s="977"/>
      <c r="FBQ182" s="977"/>
      <c r="FBR182" s="977"/>
      <c r="FBS182" s="977"/>
      <c r="FBT182" s="977"/>
      <c r="FBU182" s="977"/>
      <c r="FBV182" s="977"/>
      <c r="FBW182" s="977"/>
      <c r="FBX182" s="977"/>
      <c r="FBY182" s="977"/>
      <c r="FBZ182" s="977"/>
      <c r="FCA182" s="977"/>
      <c r="FCB182" s="977"/>
      <c r="FCC182" s="977"/>
      <c r="FCD182" s="977"/>
      <c r="FCE182" s="977"/>
      <c r="FCF182" s="977"/>
      <c r="FCG182" s="977"/>
      <c r="FCH182" s="977"/>
      <c r="FCI182" s="977"/>
      <c r="FCJ182" s="977"/>
      <c r="FCK182" s="977"/>
      <c r="FCL182" s="977"/>
      <c r="FCM182" s="977"/>
      <c r="FCN182" s="977"/>
      <c r="FCO182" s="977"/>
      <c r="FCP182" s="977"/>
      <c r="FCQ182" s="977"/>
      <c r="FCR182" s="977"/>
      <c r="FCS182" s="977"/>
      <c r="FCT182" s="977"/>
      <c r="FCU182" s="977"/>
      <c r="FCV182" s="977"/>
      <c r="FCW182" s="977"/>
      <c r="FCX182" s="977"/>
      <c r="FCY182" s="977"/>
      <c r="FCZ182" s="977"/>
      <c r="FDA182" s="977"/>
      <c r="FDB182" s="977"/>
      <c r="FDC182" s="977"/>
      <c r="FDD182" s="977"/>
      <c r="FDE182" s="977"/>
      <c r="FDF182" s="977"/>
      <c r="FDG182" s="977"/>
      <c r="FDH182" s="977"/>
      <c r="FDI182" s="977"/>
      <c r="FDJ182" s="977"/>
      <c r="FDK182" s="977"/>
      <c r="FDL182" s="977"/>
      <c r="FDM182" s="977"/>
      <c r="FDN182" s="977"/>
      <c r="FDO182" s="977"/>
      <c r="FDP182" s="977"/>
      <c r="FDQ182" s="977"/>
      <c r="FDR182" s="977"/>
      <c r="FDS182" s="977"/>
      <c r="FDT182" s="977"/>
      <c r="FDU182" s="977"/>
      <c r="FDV182" s="977"/>
      <c r="FDW182" s="977"/>
      <c r="FDX182" s="977"/>
      <c r="FDY182" s="977"/>
      <c r="FDZ182" s="977"/>
      <c r="FEA182" s="977"/>
      <c r="FEB182" s="977"/>
      <c r="FEC182" s="977"/>
      <c r="FED182" s="977"/>
      <c r="FEE182" s="977"/>
      <c r="FEF182" s="977"/>
      <c r="FEG182" s="977"/>
      <c r="FEH182" s="977"/>
      <c r="FEI182" s="977"/>
      <c r="FEJ182" s="977"/>
      <c r="FEK182" s="977"/>
      <c r="FEL182" s="977"/>
      <c r="FEM182" s="977"/>
      <c r="FEN182" s="977"/>
      <c r="FEO182" s="977"/>
      <c r="FEP182" s="977"/>
      <c r="FEQ182" s="977"/>
      <c r="FER182" s="977"/>
      <c r="FES182" s="977"/>
      <c r="FET182" s="977"/>
      <c r="FEU182" s="977"/>
      <c r="FEV182" s="977"/>
      <c r="FEW182" s="977"/>
      <c r="FEX182" s="977"/>
      <c r="FEY182" s="977"/>
      <c r="FEZ182" s="977"/>
      <c r="FFA182" s="977"/>
      <c r="FFB182" s="977"/>
      <c r="FFC182" s="977"/>
      <c r="FFD182" s="977"/>
      <c r="FFE182" s="977"/>
      <c r="FFF182" s="977"/>
      <c r="FFG182" s="977"/>
      <c r="FFH182" s="977"/>
      <c r="FFI182" s="977"/>
      <c r="FFJ182" s="977"/>
      <c r="FFK182" s="977"/>
      <c r="FFL182" s="977"/>
      <c r="FFM182" s="977"/>
      <c r="FFN182" s="977"/>
      <c r="FFO182" s="977"/>
      <c r="FFP182" s="977"/>
      <c r="FFQ182" s="977"/>
      <c r="FFR182" s="977"/>
      <c r="FFS182" s="977"/>
      <c r="FFT182" s="977"/>
      <c r="FFU182" s="977"/>
      <c r="FFV182" s="977"/>
      <c r="FFW182" s="977"/>
      <c r="FFX182" s="977"/>
      <c r="FFY182" s="977"/>
      <c r="FFZ182" s="977"/>
      <c r="FGA182" s="977"/>
      <c r="FGB182" s="977"/>
      <c r="FGC182" s="977"/>
      <c r="FGD182" s="977"/>
      <c r="FGE182" s="977"/>
      <c r="FGF182" s="977"/>
      <c r="FGG182" s="977"/>
      <c r="FGH182" s="977"/>
      <c r="FGI182" s="977"/>
      <c r="FGJ182" s="977"/>
      <c r="FGK182" s="977"/>
      <c r="FGL182" s="977"/>
      <c r="FGM182" s="977"/>
      <c r="FGN182" s="977"/>
      <c r="FGO182" s="977"/>
      <c r="FGP182" s="977"/>
      <c r="FGQ182" s="977"/>
      <c r="FGR182" s="977"/>
      <c r="FGS182" s="977"/>
      <c r="FGT182" s="977"/>
      <c r="FGU182" s="977"/>
      <c r="FGV182" s="977"/>
      <c r="FGW182" s="977"/>
      <c r="FGX182" s="977"/>
      <c r="FGY182" s="977"/>
      <c r="FGZ182" s="977"/>
      <c r="FHA182" s="977"/>
      <c r="FHB182" s="977"/>
      <c r="FHC182" s="977"/>
      <c r="FHD182" s="977"/>
      <c r="FHE182" s="977"/>
      <c r="FHF182" s="977"/>
      <c r="FHG182" s="977"/>
      <c r="FHH182" s="977"/>
      <c r="FHI182" s="977"/>
      <c r="FHJ182" s="977"/>
      <c r="FHK182" s="977"/>
      <c r="FHL182" s="977"/>
      <c r="FHM182" s="977"/>
      <c r="FHN182" s="977"/>
      <c r="FHO182" s="977"/>
      <c r="FHP182" s="977"/>
      <c r="FHQ182" s="977"/>
      <c r="FHR182" s="977"/>
      <c r="FHS182" s="977"/>
      <c r="FHT182" s="977"/>
      <c r="FHU182" s="977"/>
      <c r="FHV182" s="977"/>
      <c r="FHW182" s="977"/>
      <c r="FHX182" s="977"/>
      <c r="FHY182" s="977"/>
      <c r="FHZ182" s="977"/>
      <c r="FIA182" s="977"/>
      <c r="FIB182" s="977"/>
      <c r="FIC182" s="977"/>
      <c r="FID182" s="977"/>
      <c r="FIE182" s="977"/>
      <c r="FIF182" s="977"/>
      <c r="FIG182" s="977"/>
      <c r="FIH182" s="977"/>
      <c r="FII182" s="977"/>
      <c r="FIJ182" s="977"/>
      <c r="FIK182" s="977"/>
      <c r="FIL182" s="977"/>
      <c r="FIM182" s="977"/>
      <c r="FIN182" s="977"/>
      <c r="FIO182" s="977"/>
      <c r="FIP182" s="977"/>
      <c r="FIQ182" s="977"/>
      <c r="FIR182" s="977"/>
      <c r="FIS182" s="977"/>
      <c r="FIT182" s="977"/>
      <c r="FIU182" s="977"/>
      <c r="FIV182" s="977"/>
      <c r="FIW182" s="977"/>
      <c r="FIX182" s="977"/>
      <c r="FIY182" s="977"/>
      <c r="FIZ182" s="977"/>
      <c r="FJA182" s="977"/>
      <c r="FJB182" s="977"/>
      <c r="FJC182" s="977"/>
      <c r="FJD182" s="977"/>
      <c r="FJE182" s="977"/>
      <c r="FJF182" s="977"/>
      <c r="FJG182" s="977"/>
      <c r="FJH182" s="977"/>
      <c r="FJI182" s="977"/>
      <c r="FJJ182" s="977"/>
      <c r="FJK182" s="977"/>
      <c r="FJL182" s="977"/>
      <c r="FJM182" s="977"/>
      <c r="FJN182" s="977"/>
      <c r="FJO182" s="977"/>
      <c r="FJP182" s="977"/>
      <c r="FJQ182" s="977"/>
      <c r="FJR182" s="977"/>
      <c r="FJS182" s="977"/>
      <c r="FJT182" s="977"/>
      <c r="FJU182" s="977"/>
      <c r="FJV182" s="977"/>
      <c r="FJW182" s="977"/>
      <c r="FJX182" s="977"/>
      <c r="FJY182" s="977"/>
      <c r="FJZ182" s="977"/>
      <c r="FKA182" s="977"/>
      <c r="FKB182" s="977"/>
      <c r="FKC182" s="977"/>
      <c r="FKD182" s="977"/>
      <c r="FKE182" s="977"/>
      <c r="FKF182" s="977"/>
      <c r="FKG182" s="977"/>
      <c r="FKH182" s="977"/>
      <c r="FKI182" s="977"/>
      <c r="FKJ182" s="977"/>
      <c r="FKK182" s="977"/>
      <c r="FKL182" s="977"/>
      <c r="FKM182" s="977"/>
      <c r="FKN182" s="977"/>
      <c r="FKO182" s="977"/>
      <c r="FKP182" s="977"/>
      <c r="FKQ182" s="977"/>
      <c r="FKR182" s="977"/>
      <c r="FKS182" s="977"/>
      <c r="FKT182" s="977"/>
      <c r="FKU182" s="977"/>
      <c r="FKV182" s="977"/>
      <c r="FKW182" s="977"/>
      <c r="FKX182" s="977"/>
      <c r="FKY182" s="977"/>
      <c r="FKZ182" s="977"/>
      <c r="FLA182" s="977"/>
      <c r="FLB182" s="977"/>
      <c r="FLC182" s="977"/>
      <c r="FLD182" s="977"/>
      <c r="FLE182" s="977"/>
      <c r="FLF182" s="977"/>
      <c r="FLG182" s="977"/>
      <c r="FLH182" s="977"/>
      <c r="FLI182" s="977"/>
      <c r="FLJ182" s="977"/>
      <c r="FLK182" s="977"/>
      <c r="FLL182" s="977"/>
      <c r="FLM182" s="977"/>
      <c r="FLN182" s="977"/>
      <c r="FLO182" s="977"/>
      <c r="FLP182" s="977"/>
      <c r="FLQ182" s="977"/>
      <c r="FLR182" s="977"/>
      <c r="FLS182" s="977"/>
      <c r="FLT182" s="977"/>
      <c r="FLU182" s="977"/>
      <c r="FLV182" s="977"/>
      <c r="FLW182" s="977"/>
      <c r="FLX182" s="977"/>
      <c r="FLY182" s="977"/>
      <c r="FLZ182" s="977"/>
      <c r="FMA182" s="977"/>
      <c r="FMB182" s="977"/>
      <c r="FMC182" s="977"/>
      <c r="FMD182" s="977"/>
      <c r="FME182" s="977"/>
      <c r="FMF182" s="977"/>
      <c r="FMG182" s="977"/>
      <c r="FMH182" s="977"/>
      <c r="FMI182" s="977"/>
      <c r="FMJ182" s="977"/>
      <c r="FMK182" s="977"/>
      <c r="FML182" s="977"/>
      <c r="FMM182" s="977"/>
      <c r="FMN182" s="977"/>
      <c r="FMO182" s="977"/>
      <c r="FMP182" s="977"/>
      <c r="FMQ182" s="977"/>
      <c r="FMR182" s="977"/>
      <c r="FMS182" s="977"/>
      <c r="FMT182" s="977"/>
      <c r="FMU182" s="977"/>
      <c r="FMV182" s="977"/>
      <c r="FMW182" s="977"/>
      <c r="FMX182" s="977"/>
      <c r="FMY182" s="977"/>
      <c r="FMZ182" s="977"/>
      <c r="FNA182" s="977"/>
      <c r="FNB182" s="977"/>
      <c r="FNC182" s="977"/>
      <c r="FND182" s="977"/>
      <c r="FNE182" s="977"/>
      <c r="FNF182" s="977"/>
      <c r="FNG182" s="977"/>
      <c r="FNH182" s="977"/>
      <c r="FNI182" s="977"/>
      <c r="FNJ182" s="977"/>
      <c r="FNK182" s="977"/>
      <c r="FNL182" s="977"/>
      <c r="FNM182" s="977"/>
      <c r="FNN182" s="977"/>
      <c r="FNO182" s="977"/>
      <c r="FNP182" s="977"/>
      <c r="FNQ182" s="977"/>
      <c r="FNR182" s="977"/>
      <c r="FNS182" s="977"/>
      <c r="FNT182" s="977"/>
      <c r="FNU182" s="977"/>
      <c r="FNV182" s="977"/>
      <c r="FNW182" s="977"/>
      <c r="FNX182" s="977"/>
      <c r="FNY182" s="977"/>
      <c r="FNZ182" s="977"/>
      <c r="FOA182" s="977"/>
      <c r="FOB182" s="977"/>
      <c r="FOC182" s="977"/>
      <c r="FOD182" s="977"/>
      <c r="FOE182" s="977"/>
      <c r="FOF182" s="977"/>
      <c r="FOG182" s="977"/>
      <c r="FOH182" s="977"/>
      <c r="FOI182" s="977"/>
      <c r="FOJ182" s="977"/>
      <c r="FOK182" s="977"/>
      <c r="FOL182" s="977"/>
      <c r="FOM182" s="977"/>
      <c r="FON182" s="977"/>
      <c r="FOO182" s="977"/>
      <c r="FOP182" s="977"/>
      <c r="FOQ182" s="977"/>
      <c r="FOR182" s="977"/>
      <c r="FOS182" s="977"/>
      <c r="FOT182" s="977"/>
      <c r="FOU182" s="977"/>
      <c r="FOV182" s="977"/>
      <c r="FOW182" s="977"/>
      <c r="FOX182" s="977"/>
      <c r="FOY182" s="977"/>
      <c r="FOZ182" s="977"/>
      <c r="FPA182" s="977"/>
      <c r="FPB182" s="977"/>
      <c r="FPC182" s="977"/>
      <c r="FPD182" s="977"/>
      <c r="FPE182" s="977"/>
      <c r="FPF182" s="977"/>
      <c r="FPG182" s="977"/>
      <c r="FPH182" s="977"/>
      <c r="FPI182" s="977"/>
      <c r="FPJ182" s="977"/>
      <c r="FPK182" s="977"/>
      <c r="FPL182" s="977"/>
      <c r="FPM182" s="977"/>
      <c r="FPN182" s="977"/>
      <c r="FPO182" s="977"/>
      <c r="FPP182" s="977"/>
      <c r="FPQ182" s="977"/>
      <c r="FPR182" s="977"/>
      <c r="FPS182" s="977"/>
      <c r="FPT182" s="977"/>
      <c r="FPU182" s="977"/>
      <c r="FPV182" s="977"/>
      <c r="FPW182" s="977"/>
      <c r="FPX182" s="977"/>
      <c r="FPY182" s="977"/>
      <c r="FPZ182" s="977"/>
      <c r="FQA182" s="977"/>
      <c r="FQB182" s="977"/>
      <c r="FQC182" s="977"/>
      <c r="FQD182" s="977"/>
      <c r="FQE182" s="977"/>
      <c r="FQF182" s="977"/>
      <c r="FQG182" s="977"/>
      <c r="FQH182" s="977"/>
      <c r="FQI182" s="977"/>
      <c r="FQJ182" s="977"/>
      <c r="FQK182" s="977"/>
      <c r="FQL182" s="977"/>
      <c r="FQM182" s="977"/>
      <c r="FQN182" s="977"/>
      <c r="FQO182" s="977"/>
      <c r="FQP182" s="977"/>
      <c r="FQQ182" s="977"/>
      <c r="FQR182" s="977"/>
      <c r="FQS182" s="977"/>
      <c r="FQT182" s="977"/>
      <c r="FQU182" s="977"/>
      <c r="FQV182" s="977"/>
      <c r="FQW182" s="977"/>
      <c r="FQX182" s="977"/>
      <c r="FQY182" s="977"/>
      <c r="FQZ182" s="977"/>
      <c r="FRA182" s="977"/>
      <c r="FRB182" s="977"/>
      <c r="FRC182" s="977"/>
      <c r="FRD182" s="977"/>
      <c r="FRE182" s="977"/>
      <c r="FRF182" s="977"/>
      <c r="FRG182" s="977"/>
      <c r="FRH182" s="977"/>
      <c r="FRI182" s="977"/>
      <c r="FRJ182" s="977"/>
      <c r="FRK182" s="977"/>
      <c r="FRL182" s="977"/>
      <c r="FRM182" s="977"/>
      <c r="FRN182" s="977"/>
      <c r="FRO182" s="977"/>
      <c r="FRP182" s="977"/>
      <c r="FRQ182" s="977"/>
      <c r="FRR182" s="977"/>
      <c r="FRS182" s="977"/>
      <c r="FRT182" s="977"/>
      <c r="FRU182" s="977"/>
      <c r="FRV182" s="977"/>
      <c r="FRW182" s="977"/>
      <c r="FRX182" s="977"/>
      <c r="FRY182" s="977"/>
      <c r="FRZ182" s="977"/>
      <c r="FSA182" s="977"/>
      <c r="FSB182" s="977"/>
      <c r="FSC182" s="977"/>
      <c r="FSD182" s="977"/>
      <c r="FSE182" s="977"/>
      <c r="FSF182" s="977"/>
      <c r="FSG182" s="977"/>
      <c r="FSH182" s="977"/>
      <c r="FSI182" s="977"/>
      <c r="FSJ182" s="977"/>
      <c r="FSK182" s="977"/>
      <c r="FSL182" s="977"/>
      <c r="FSM182" s="977"/>
      <c r="FSN182" s="977"/>
      <c r="FSO182" s="977"/>
      <c r="FSP182" s="977"/>
      <c r="FSQ182" s="977"/>
      <c r="FSR182" s="977"/>
      <c r="FSS182" s="977"/>
      <c r="FST182" s="977"/>
      <c r="FSU182" s="977"/>
      <c r="FSV182" s="977"/>
      <c r="FSW182" s="977"/>
      <c r="FSX182" s="977"/>
      <c r="FSY182" s="977"/>
      <c r="FSZ182" s="977"/>
      <c r="FTA182" s="977"/>
      <c r="FTB182" s="977"/>
      <c r="FTC182" s="977"/>
      <c r="FTD182" s="977"/>
      <c r="FTE182" s="977"/>
      <c r="FTF182" s="977"/>
      <c r="FTG182" s="977"/>
      <c r="FTH182" s="977"/>
      <c r="FTI182" s="977"/>
      <c r="FTJ182" s="977"/>
      <c r="FTK182" s="977"/>
      <c r="FTL182" s="977"/>
      <c r="FTM182" s="977"/>
      <c r="FTN182" s="977"/>
      <c r="FTO182" s="977"/>
      <c r="FTP182" s="977"/>
      <c r="FTQ182" s="977"/>
      <c r="FTR182" s="977"/>
      <c r="FTS182" s="977"/>
      <c r="FTT182" s="977"/>
      <c r="FTU182" s="977"/>
      <c r="FTV182" s="977"/>
      <c r="FTW182" s="977"/>
      <c r="FTX182" s="977"/>
      <c r="FTY182" s="977"/>
      <c r="FTZ182" s="977"/>
      <c r="FUA182" s="977"/>
      <c r="FUB182" s="977"/>
      <c r="FUC182" s="977"/>
      <c r="FUD182" s="977"/>
      <c r="FUE182" s="977"/>
      <c r="FUF182" s="977"/>
      <c r="FUG182" s="977"/>
      <c r="FUH182" s="977"/>
      <c r="FUI182" s="977"/>
      <c r="FUJ182" s="977"/>
      <c r="FUK182" s="977"/>
      <c r="FUL182" s="977"/>
      <c r="FUM182" s="977"/>
      <c r="FUN182" s="977"/>
      <c r="FUO182" s="977"/>
      <c r="FUP182" s="977"/>
      <c r="FUQ182" s="977"/>
      <c r="FUR182" s="977"/>
      <c r="FUS182" s="977"/>
      <c r="FUT182" s="977"/>
      <c r="FUU182" s="977"/>
      <c r="FUV182" s="977"/>
      <c r="FUW182" s="977"/>
      <c r="FUX182" s="977"/>
      <c r="FUY182" s="977"/>
      <c r="FUZ182" s="977"/>
      <c r="FVA182" s="977"/>
      <c r="FVB182" s="977"/>
      <c r="FVC182" s="977"/>
      <c r="FVD182" s="977"/>
      <c r="FVE182" s="977"/>
      <c r="FVF182" s="977"/>
      <c r="FVG182" s="977"/>
      <c r="FVH182" s="977"/>
      <c r="FVI182" s="977"/>
      <c r="FVJ182" s="977"/>
      <c r="FVK182" s="977"/>
      <c r="FVL182" s="977"/>
      <c r="FVM182" s="977"/>
      <c r="FVN182" s="977"/>
      <c r="FVO182" s="977"/>
      <c r="FVP182" s="977"/>
      <c r="FVQ182" s="977"/>
      <c r="FVR182" s="977"/>
      <c r="FVS182" s="977"/>
      <c r="FVT182" s="977"/>
      <c r="FVU182" s="977"/>
      <c r="FVV182" s="977"/>
      <c r="FVW182" s="977"/>
      <c r="FVX182" s="977"/>
      <c r="FVY182" s="977"/>
      <c r="FVZ182" s="977"/>
      <c r="FWA182" s="977"/>
      <c r="FWB182" s="977"/>
      <c r="FWC182" s="977"/>
      <c r="FWD182" s="977"/>
      <c r="FWE182" s="977"/>
      <c r="FWF182" s="977"/>
      <c r="FWG182" s="977"/>
      <c r="FWH182" s="977"/>
      <c r="FWI182" s="977"/>
      <c r="FWJ182" s="977"/>
      <c r="FWK182" s="977"/>
      <c r="FWL182" s="977"/>
      <c r="FWM182" s="977"/>
      <c r="FWN182" s="977"/>
      <c r="FWO182" s="977"/>
      <c r="FWP182" s="977"/>
      <c r="FWQ182" s="977"/>
      <c r="FWR182" s="977"/>
      <c r="FWS182" s="977"/>
      <c r="FWT182" s="977"/>
      <c r="FWU182" s="977"/>
      <c r="FWV182" s="977"/>
      <c r="FWW182" s="977"/>
      <c r="FWX182" s="977"/>
      <c r="FWY182" s="977"/>
      <c r="FWZ182" s="977"/>
      <c r="FXA182" s="977"/>
      <c r="FXB182" s="977"/>
      <c r="FXC182" s="977"/>
      <c r="FXD182" s="977"/>
      <c r="FXE182" s="977"/>
      <c r="FXF182" s="977"/>
      <c r="FXG182" s="977"/>
      <c r="FXH182" s="977"/>
      <c r="FXI182" s="977"/>
      <c r="FXJ182" s="977"/>
      <c r="FXK182" s="977"/>
      <c r="FXL182" s="977"/>
      <c r="FXM182" s="977"/>
      <c r="FXN182" s="977"/>
      <c r="FXO182" s="977"/>
      <c r="FXP182" s="977"/>
      <c r="FXQ182" s="977"/>
      <c r="FXR182" s="977"/>
      <c r="FXS182" s="977"/>
      <c r="FXT182" s="977"/>
      <c r="FXU182" s="977"/>
      <c r="FXV182" s="977"/>
      <c r="FXW182" s="977"/>
      <c r="FXX182" s="977"/>
      <c r="FXY182" s="977"/>
      <c r="FXZ182" s="977"/>
      <c r="FYA182" s="977"/>
      <c r="FYB182" s="977"/>
      <c r="FYC182" s="977"/>
      <c r="FYD182" s="977"/>
      <c r="FYE182" s="977"/>
      <c r="FYF182" s="977"/>
      <c r="FYG182" s="977"/>
      <c r="FYH182" s="977"/>
      <c r="FYI182" s="977"/>
      <c r="FYJ182" s="977"/>
      <c r="FYK182" s="977"/>
      <c r="FYL182" s="977"/>
      <c r="FYM182" s="977"/>
      <c r="FYN182" s="977"/>
      <c r="FYO182" s="977"/>
      <c r="FYP182" s="977"/>
      <c r="FYQ182" s="977"/>
      <c r="FYR182" s="977"/>
      <c r="FYS182" s="977"/>
      <c r="FYT182" s="977"/>
      <c r="FYU182" s="977"/>
      <c r="FYV182" s="977"/>
      <c r="FYW182" s="977"/>
      <c r="FYX182" s="977"/>
      <c r="FYY182" s="977"/>
      <c r="FYZ182" s="977"/>
      <c r="FZA182" s="977"/>
      <c r="FZB182" s="977"/>
      <c r="FZC182" s="977"/>
      <c r="FZD182" s="977"/>
      <c r="FZE182" s="977"/>
      <c r="FZF182" s="977"/>
      <c r="FZG182" s="977"/>
      <c r="FZH182" s="977"/>
      <c r="FZI182" s="977"/>
      <c r="FZJ182" s="977"/>
      <c r="FZK182" s="977"/>
      <c r="FZL182" s="977"/>
      <c r="FZM182" s="977"/>
      <c r="FZN182" s="977"/>
      <c r="FZO182" s="977"/>
      <c r="FZP182" s="977"/>
      <c r="FZQ182" s="977"/>
      <c r="FZR182" s="977"/>
      <c r="FZS182" s="977"/>
      <c r="FZT182" s="977"/>
      <c r="FZU182" s="977"/>
      <c r="FZV182" s="977"/>
      <c r="FZW182" s="977"/>
      <c r="FZX182" s="977"/>
      <c r="FZY182" s="977"/>
      <c r="FZZ182" s="977"/>
      <c r="GAA182" s="977"/>
      <c r="GAB182" s="977"/>
      <c r="GAC182" s="977"/>
      <c r="GAD182" s="977"/>
      <c r="GAE182" s="977"/>
      <c r="GAF182" s="977"/>
      <c r="GAG182" s="977"/>
      <c r="GAH182" s="977"/>
      <c r="GAI182" s="977"/>
      <c r="GAJ182" s="977"/>
      <c r="GAK182" s="977"/>
      <c r="GAL182" s="977"/>
      <c r="GAM182" s="977"/>
      <c r="GAN182" s="977"/>
      <c r="GAO182" s="977"/>
      <c r="GAP182" s="977"/>
      <c r="GAQ182" s="977"/>
      <c r="GAR182" s="977"/>
      <c r="GAS182" s="977"/>
      <c r="GAT182" s="977"/>
      <c r="GAU182" s="977"/>
      <c r="GAV182" s="977"/>
      <c r="GAW182" s="977"/>
      <c r="GAX182" s="977"/>
      <c r="GAY182" s="977"/>
      <c r="GAZ182" s="977"/>
      <c r="GBA182" s="977"/>
      <c r="GBB182" s="977"/>
      <c r="GBC182" s="977"/>
      <c r="GBD182" s="977"/>
      <c r="GBE182" s="977"/>
      <c r="GBF182" s="977"/>
      <c r="GBG182" s="977"/>
      <c r="GBH182" s="977"/>
      <c r="GBI182" s="977"/>
      <c r="GBJ182" s="977"/>
      <c r="GBK182" s="977"/>
      <c r="GBL182" s="977"/>
      <c r="GBM182" s="977"/>
      <c r="GBN182" s="977"/>
      <c r="GBO182" s="977"/>
      <c r="GBP182" s="977"/>
      <c r="GBQ182" s="977"/>
      <c r="GBR182" s="977"/>
      <c r="GBS182" s="977"/>
      <c r="GBT182" s="977"/>
      <c r="GBU182" s="977"/>
      <c r="GBV182" s="977"/>
      <c r="GBW182" s="977"/>
      <c r="GBX182" s="977"/>
      <c r="GBY182" s="977"/>
      <c r="GBZ182" s="977"/>
      <c r="GCA182" s="977"/>
      <c r="GCB182" s="977"/>
      <c r="GCC182" s="977"/>
      <c r="GCD182" s="977"/>
      <c r="GCE182" s="977"/>
      <c r="GCF182" s="977"/>
      <c r="GCG182" s="977"/>
      <c r="GCH182" s="977"/>
      <c r="GCI182" s="977"/>
      <c r="GCJ182" s="977"/>
      <c r="GCK182" s="977"/>
      <c r="GCL182" s="977"/>
      <c r="GCM182" s="977"/>
      <c r="GCN182" s="977"/>
      <c r="GCO182" s="977"/>
      <c r="GCP182" s="977"/>
      <c r="GCQ182" s="977"/>
      <c r="GCR182" s="977"/>
      <c r="GCS182" s="977"/>
      <c r="GCT182" s="977"/>
      <c r="GCU182" s="977"/>
      <c r="GCV182" s="977"/>
      <c r="GCW182" s="977"/>
      <c r="GCX182" s="977"/>
      <c r="GCY182" s="977"/>
      <c r="GCZ182" s="977"/>
      <c r="GDA182" s="977"/>
      <c r="GDB182" s="977"/>
      <c r="GDC182" s="977"/>
      <c r="GDD182" s="977"/>
      <c r="GDE182" s="977"/>
      <c r="GDF182" s="977"/>
      <c r="GDG182" s="977"/>
      <c r="GDH182" s="977"/>
      <c r="GDI182" s="977"/>
      <c r="GDJ182" s="977"/>
      <c r="GDK182" s="977"/>
      <c r="GDL182" s="977"/>
      <c r="GDM182" s="977"/>
      <c r="GDN182" s="977"/>
      <c r="GDO182" s="977"/>
      <c r="GDP182" s="977"/>
      <c r="GDQ182" s="977"/>
      <c r="GDR182" s="977"/>
      <c r="GDS182" s="977"/>
      <c r="GDT182" s="977"/>
      <c r="GDU182" s="977"/>
      <c r="GDV182" s="977"/>
      <c r="GDW182" s="977"/>
      <c r="GDX182" s="977"/>
      <c r="GDY182" s="977"/>
      <c r="GDZ182" s="977"/>
      <c r="GEA182" s="977"/>
      <c r="GEB182" s="977"/>
      <c r="GEC182" s="977"/>
      <c r="GED182" s="977"/>
      <c r="GEE182" s="977"/>
      <c r="GEF182" s="977"/>
      <c r="GEG182" s="977"/>
      <c r="GEH182" s="977"/>
      <c r="GEI182" s="977"/>
      <c r="GEJ182" s="977"/>
      <c r="GEK182" s="977"/>
      <c r="GEL182" s="977"/>
      <c r="GEM182" s="977"/>
      <c r="GEN182" s="977"/>
      <c r="GEO182" s="977"/>
      <c r="GEP182" s="977"/>
      <c r="GEQ182" s="977"/>
      <c r="GER182" s="977"/>
      <c r="GES182" s="977"/>
      <c r="GET182" s="977"/>
      <c r="GEU182" s="977"/>
      <c r="GEV182" s="977"/>
      <c r="GEW182" s="977"/>
      <c r="GEX182" s="977"/>
      <c r="GEY182" s="977"/>
      <c r="GEZ182" s="977"/>
      <c r="GFA182" s="977"/>
      <c r="GFB182" s="977"/>
      <c r="GFC182" s="977"/>
      <c r="GFD182" s="977"/>
      <c r="GFE182" s="977"/>
      <c r="GFF182" s="977"/>
      <c r="GFG182" s="977"/>
      <c r="GFH182" s="977"/>
      <c r="GFI182" s="977"/>
      <c r="GFJ182" s="977"/>
      <c r="GFK182" s="977"/>
      <c r="GFL182" s="977"/>
      <c r="GFM182" s="977"/>
      <c r="GFN182" s="977"/>
      <c r="GFO182" s="977"/>
      <c r="GFP182" s="977"/>
      <c r="GFQ182" s="977"/>
      <c r="GFR182" s="977"/>
      <c r="GFS182" s="977"/>
      <c r="GFT182" s="977"/>
      <c r="GFU182" s="977"/>
      <c r="GFV182" s="977"/>
      <c r="GFW182" s="977"/>
      <c r="GFX182" s="977"/>
      <c r="GFY182" s="977"/>
      <c r="GFZ182" s="977"/>
      <c r="GGA182" s="977"/>
      <c r="GGB182" s="977"/>
      <c r="GGC182" s="977"/>
      <c r="GGD182" s="977"/>
      <c r="GGE182" s="977"/>
      <c r="GGF182" s="977"/>
      <c r="GGG182" s="977"/>
      <c r="GGH182" s="977"/>
      <c r="GGI182" s="977"/>
      <c r="GGJ182" s="977"/>
      <c r="GGK182" s="977"/>
      <c r="GGL182" s="977"/>
      <c r="GGM182" s="977"/>
      <c r="GGN182" s="977"/>
      <c r="GGO182" s="977"/>
      <c r="GGP182" s="977"/>
      <c r="GGQ182" s="977"/>
      <c r="GGR182" s="977"/>
      <c r="GGS182" s="977"/>
      <c r="GGT182" s="977"/>
      <c r="GGU182" s="977"/>
      <c r="GGV182" s="977"/>
      <c r="GGW182" s="977"/>
      <c r="GGX182" s="977"/>
      <c r="GGY182" s="977"/>
      <c r="GGZ182" s="977"/>
      <c r="GHA182" s="977"/>
      <c r="GHB182" s="977"/>
      <c r="GHC182" s="977"/>
      <c r="GHD182" s="977"/>
      <c r="GHE182" s="977"/>
      <c r="GHF182" s="977"/>
      <c r="GHG182" s="977"/>
      <c r="GHH182" s="977"/>
      <c r="GHI182" s="977"/>
      <c r="GHJ182" s="977"/>
      <c r="GHK182" s="977"/>
      <c r="GHL182" s="977"/>
      <c r="GHM182" s="977"/>
      <c r="GHN182" s="977"/>
      <c r="GHO182" s="977"/>
      <c r="GHP182" s="977"/>
      <c r="GHQ182" s="977"/>
      <c r="GHR182" s="977"/>
      <c r="GHS182" s="977"/>
      <c r="GHT182" s="977"/>
      <c r="GHU182" s="977"/>
      <c r="GHV182" s="977"/>
      <c r="GHW182" s="977"/>
      <c r="GHX182" s="977"/>
      <c r="GHY182" s="977"/>
      <c r="GHZ182" s="977"/>
      <c r="GIA182" s="977"/>
      <c r="GIB182" s="977"/>
      <c r="GIC182" s="977"/>
      <c r="GID182" s="977"/>
      <c r="GIE182" s="977"/>
      <c r="GIF182" s="977"/>
      <c r="GIG182" s="977"/>
      <c r="GIH182" s="977"/>
      <c r="GII182" s="977"/>
      <c r="GIJ182" s="977"/>
      <c r="GIK182" s="977"/>
      <c r="GIL182" s="977"/>
      <c r="GIM182" s="977"/>
      <c r="GIN182" s="977"/>
      <c r="GIO182" s="977"/>
      <c r="GIP182" s="977"/>
      <c r="GIQ182" s="977"/>
      <c r="GIR182" s="977"/>
      <c r="GIS182" s="977"/>
      <c r="GIT182" s="977"/>
      <c r="GIU182" s="977"/>
      <c r="GIV182" s="977"/>
      <c r="GIW182" s="977"/>
      <c r="GIX182" s="977"/>
      <c r="GIY182" s="977"/>
      <c r="GIZ182" s="977"/>
      <c r="GJA182" s="977"/>
      <c r="GJB182" s="977"/>
      <c r="GJC182" s="977"/>
      <c r="GJD182" s="977"/>
      <c r="GJE182" s="977"/>
      <c r="GJF182" s="977"/>
      <c r="GJG182" s="977"/>
      <c r="GJH182" s="977"/>
      <c r="GJI182" s="977"/>
      <c r="GJJ182" s="977"/>
      <c r="GJK182" s="977"/>
      <c r="GJL182" s="977"/>
      <c r="GJM182" s="977"/>
      <c r="GJN182" s="977"/>
      <c r="GJO182" s="977"/>
      <c r="GJP182" s="977"/>
      <c r="GJQ182" s="977"/>
      <c r="GJR182" s="977"/>
      <c r="GJS182" s="977"/>
      <c r="GJT182" s="977"/>
      <c r="GJU182" s="977"/>
      <c r="GJV182" s="977"/>
      <c r="GJW182" s="977"/>
      <c r="GJX182" s="977"/>
      <c r="GJY182" s="977"/>
      <c r="GJZ182" s="977"/>
      <c r="GKA182" s="977"/>
      <c r="GKB182" s="977"/>
      <c r="GKC182" s="977"/>
      <c r="GKD182" s="977"/>
      <c r="GKE182" s="977"/>
      <c r="GKF182" s="977"/>
      <c r="GKG182" s="977"/>
      <c r="GKH182" s="977"/>
      <c r="GKI182" s="977"/>
      <c r="GKJ182" s="977"/>
      <c r="GKK182" s="977"/>
      <c r="GKL182" s="977"/>
      <c r="GKM182" s="977"/>
      <c r="GKN182" s="977"/>
      <c r="GKO182" s="977"/>
      <c r="GKP182" s="977"/>
      <c r="GKQ182" s="977"/>
      <c r="GKR182" s="977"/>
      <c r="GKS182" s="977"/>
      <c r="GKT182" s="977"/>
      <c r="GKU182" s="977"/>
      <c r="GKV182" s="977"/>
      <c r="GKW182" s="977"/>
      <c r="GKX182" s="977"/>
      <c r="GKY182" s="977"/>
      <c r="GKZ182" s="977"/>
      <c r="GLA182" s="977"/>
      <c r="GLB182" s="977"/>
      <c r="GLC182" s="977"/>
      <c r="GLD182" s="977"/>
      <c r="GLE182" s="977"/>
      <c r="GLF182" s="977"/>
      <c r="GLG182" s="977"/>
      <c r="GLH182" s="977"/>
      <c r="GLI182" s="977"/>
      <c r="GLJ182" s="977"/>
      <c r="GLK182" s="977"/>
      <c r="GLL182" s="977"/>
      <c r="GLM182" s="977"/>
      <c r="GLN182" s="977"/>
      <c r="GLO182" s="977"/>
      <c r="GLP182" s="977"/>
      <c r="GLQ182" s="977"/>
      <c r="GLR182" s="977"/>
      <c r="GLS182" s="977"/>
      <c r="GLT182" s="977"/>
      <c r="GLU182" s="977"/>
      <c r="GLV182" s="977"/>
      <c r="GLW182" s="977"/>
      <c r="GLX182" s="977"/>
      <c r="GLY182" s="977"/>
      <c r="GLZ182" s="977"/>
      <c r="GMA182" s="977"/>
      <c r="GMB182" s="977"/>
      <c r="GMC182" s="977"/>
      <c r="GMD182" s="977"/>
      <c r="GME182" s="977"/>
      <c r="GMF182" s="977"/>
      <c r="GMG182" s="977"/>
      <c r="GMH182" s="977"/>
      <c r="GMI182" s="977"/>
      <c r="GMJ182" s="977"/>
      <c r="GMK182" s="977"/>
      <c r="GML182" s="977"/>
      <c r="GMM182" s="977"/>
      <c r="GMN182" s="977"/>
      <c r="GMO182" s="977"/>
      <c r="GMP182" s="977"/>
      <c r="GMQ182" s="977"/>
      <c r="GMR182" s="977"/>
      <c r="GMS182" s="977"/>
      <c r="GMT182" s="977"/>
      <c r="GMU182" s="977"/>
      <c r="GMV182" s="977"/>
      <c r="GMW182" s="977"/>
      <c r="GMX182" s="977"/>
      <c r="GMY182" s="977"/>
      <c r="GMZ182" s="977"/>
      <c r="GNA182" s="977"/>
      <c r="GNB182" s="977"/>
      <c r="GNC182" s="977"/>
      <c r="GND182" s="977"/>
      <c r="GNE182" s="977"/>
      <c r="GNF182" s="977"/>
      <c r="GNG182" s="977"/>
      <c r="GNH182" s="977"/>
      <c r="GNI182" s="977"/>
      <c r="GNJ182" s="977"/>
      <c r="GNK182" s="977"/>
      <c r="GNL182" s="977"/>
      <c r="GNM182" s="977"/>
      <c r="GNN182" s="977"/>
      <c r="GNO182" s="977"/>
      <c r="GNP182" s="977"/>
      <c r="GNQ182" s="977"/>
      <c r="GNR182" s="977"/>
      <c r="GNS182" s="977"/>
      <c r="GNT182" s="977"/>
      <c r="GNU182" s="977"/>
      <c r="GNV182" s="977"/>
      <c r="GNW182" s="977"/>
      <c r="GNX182" s="977"/>
      <c r="GNY182" s="977"/>
      <c r="GNZ182" s="977"/>
      <c r="GOA182" s="977"/>
      <c r="GOB182" s="977"/>
      <c r="GOC182" s="977"/>
      <c r="GOD182" s="977"/>
      <c r="GOE182" s="977"/>
      <c r="GOF182" s="977"/>
      <c r="GOG182" s="977"/>
      <c r="GOH182" s="977"/>
      <c r="GOI182" s="977"/>
      <c r="GOJ182" s="977"/>
      <c r="GOK182" s="977"/>
      <c r="GOL182" s="977"/>
      <c r="GOM182" s="977"/>
      <c r="GON182" s="977"/>
      <c r="GOO182" s="977"/>
      <c r="GOP182" s="977"/>
      <c r="GOQ182" s="977"/>
      <c r="GOR182" s="977"/>
      <c r="GOS182" s="977"/>
      <c r="GOT182" s="977"/>
      <c r="GOU182" s="977"/>
      <c r="GOV182" s="977"/>
      <c r="GOW182" s="977"/>
      <c r="GOX182" s="977"/>
      <c r="GOY182" s="977"/>
      <c r="GOZ182" s="977"/>
      <c r="GPA182" s="977"/>
      <c r="GPB182" s="977"/>
      <c r="GPC182" s="977"/>
      <c r="GPD182" s="977"/>
      <c r="GPE182" s="977"/>
      <c r="GPF182" s="977"/>
      <c r="GPG182" s="977"/>
      <c r="GPH182" s="977"/>
      <c r="GPI182" s="977"/>
      <c r="GPJ182" s="977"/>
      <c r="GPK182" s="977"/>
      <c r="GPL182" s="977"/>
      <c r="GPM182" s="977"/>
      <c r="GPN182" s="977"/>
      <c r="GPO182" s="977"/>
      <c r="GPP182" s="977"/>
      <c r="GPQ182" s="977"/>
      <c r="GPR182" s="977"/>
      <c r="GPS182" s="977"/>
      <c r="GPT182" s="977"/>
      <c r="GPU182" s="977"/>
      <c r="GPV182" s="977"/>
      <c r="GPW182" s="977"/>
      <c r="GPX182" s="977"/>
      <c r="GPY182" s="977"/>
      <c r="GPZ182" s="977"/>
      <c r="GQA182" s="977"/>
      <c r="GQB182" s="977"/>
      <c r="GQC182" s="977"/>
      <c r="GQD182" s="977"/>
      <c r="GQE182" s="977"/>
      <c r="GQF182" s="977"/>
      <c r="GQG182" s="977"/>
      <c r="GQH182" s="977"/>
      <c r="GQI182" s="977"/>
      <c r="GQJ182" s="977"/>
      <c r="GQK182" s="977"/>
      <c r="GQL182" s="977"/>
      <c r="GQM182" s="977"/>
      <c r="GQN182" s="977"/>
      <c r="GQO182" s="977"/>
      <c r="GQP182" s="977"/>
      <c r="GQQ182" s="977"/>
      <c r="GQR182" s="977"/>
      <c r="GQS182" s="977"/>
      <c r="GQT182" s="977"/>
      <c r="GQU182" s="977"/>
      <c r="GQV182" s="977"/>
      <c r="GQW182" s="977"/>
      <c r="GQX182" s="977"/>
      <c r="GQY182" s="977"/>
      <c r="GQZ182" s="977"/>
      <c r="GRA182" s="977"/>
      <c r="GRB182" s="977"/>
      <c r="GRC182" s="977"/>
      <c r="GRD182" s="977"/>
      <c r="GRE182" s="977"/>
      <c r="GRF182" s="977"/>
      <c r="GRG182" s="977"/>
      <c r="GRH182" s="977"/>
      <c r="GRI182" s="977"/>
      <c r="GRJ182" s="977"/>
      <c r="GRK182" s="977"/>
      <c r="GRL182" s="977"/>
      <c r="GRM182" s="977"/>
      <c r="GRN182" s="977"/>
      <c r="GRO182" s="977"/>
      <c r="GRP182" s="977"/>
      <c r="GRQ182" s="977"/>
      <c r="GRR182" s="977"/>
      <c r="GRS182" s="977"/>
      <c r="GRT182" s="977"/>
      <c r="GRU182" s="977"/>
      <c r="GRV182" s="977"/>
      <c r="GRW182" s="977"/>
      <c r="GRX182" s="977"/>
      <c r="GRY182" s="977"/>
      <c r="GRZ182" s="977"/>
      <c r="GSA182" s="977"/>
      <c r="GSB182" s="977"/>
      <c r="GSC182" s="977"/>
      <c r="GSD182" s="977"/>
      <c r="GSE182" s="977"/>
      <c r="GSF182" s="977"/>
      <c r="GSG182" s="977"/>
      <c r="GSH182" s="977"/>
      <c r="GSI182" s="977"/>
      <c r="GSJ182" s="977"/>
      <c r="GSK182" s="977"/>
      <c r="GSL182" s="977"/>
      <c r="GSM182" s="977"/>
      <c r="GSN182" s="977"/>
      <c r="GSO182" s="977"/>
      <c r="GSP182" s="977"/>
      <c r="GSQ182" s="977"/>
      <c r="GSR182" s="977"/>
      <c r="GSS182" s="977"/>
      <c r="GST182" s="977"/>
      <c r="GSU182" s="977"/>
      <c r="GSV182" s="977"/>
      <c r="GSW182" s="977"/>
      <c r="GSX182" s="977"/>
      <c r="GSY182" s="977"/>
      <c r="GSZ182" s="977"/>
      <c r="GTA182" s="977"/>
      <c r="GTB182" s="977"/>
      <c r="GTC182" s="977"/>
      <c r="GTD182" s="977"/>
      <c r="GTE182" s="977"/>
      <c r="GTF182" s="977"/>
      <c r="GTG182" s="977"/>
      <c r="GTH182" s="977"/>
      <c r="GTI182" s="977"/>
      <c r="GTJ182" s="977"/>
      <c r="GTK182" s="977"/>
      <c r="GTL182" s="977"/>
      <c r="GTM182" s="977"/>
      <c r="GTN182" s="977"/>
      <c r="GTO182" s="977"/>
      <c r="GTP182" s="977"/>
      <c r="GTQ182" s="977"/>
      <c r="GTR182" s="977"/>
      <c r="GTS182" s="977"/>
      <c r="GTT182" s="977"/>
      <c r="GTU182" s="977"/>
      <c r="GTV182" s="977"/>
      <c r="GTW182" s="977"/>
      <c r="GTX182" s="977"/>
      <c r="GTY182" s="977"/>
      <c r="GTZ182" s="977"/>
      <c r="GUA182" s="977"/>
      <c r="GUB182" s="977"/>
      <c r="GUC182" s="977"/>
      <c r="GUD182" s="977"/>
      <c r="GUE182" s="977"/>
      <c r="GUF182" s="977"/>
      <c r="GUG182" s="977"/>
      <c r="GUH182" s="977"/>
      <c r="GUI182" s="977"/>
      <c r="GUJ182" s="977"/>
      <c r="GUK182" s="977"/>
      <c r="GUL182" s="977"/>
      <c r="GUM182" s="977"/>
      <c r="GUN182" s="977"/>
      <c r="GUO182" s="977"/>
      <c r="GUP182" s="977"/>
      <c r="GUQ182" s="977"/>
      <c r="GUR182" s="977"/>
      <c r="GUS182" s="977"/>
      <c r="GUT182" s="977"/>
      <c r="GUU182" s="977"/>
      <c r="GUV182" s="977"/>
      <c r="GUW182" s="977"/>
      <c r="GUX182" s="977"/>
      <c r="GUY182" s="977"/>
      <c r="GUZ182" s="977"/>
      <c r="GVA182" s="977"/>
      <c r="GVB182" s="977"/>
      <c r="GVC182" s="977"/>
      <c r="GVD182" s="977"/>
      <c r="GVE182" s="977"/>
      <c r="GVF182" s="977"/>
      <c r="GVG182" s="977"/>
      <c r="GVH182" s="977"/>
      <c r="GVI182" s="977"/>
      <c r="GVJ182" s="977"/>
      <c r="GVK182" s="977"/>
      <c r="GVL182" s="977"/>
      <c r="GVM182" s="977"/>
      <c r="GVN182" s="977"/>
      <c r="GVO182" s="977"/>
      <c r="GVP182" s="977"/>
      <c r="GVQ182" s="977"/>
      <c r="GVR182" s="977"/>
      <c r="GVS182" s="977"/>
      <c r="GVT182" s="977"/>
      <c r="GVU182" s="977"/>
      <c r="GVV182" s="977"/>
      <c r="GVW182" s="977"/>
      <c r="GVX182" s="977"/>
      <c r="GVY182" s="977"/>
      <c r="GVZ182" s="977"/>
      <c r="GWA182" s="977"/>
      <c r="GWB182" s="977"/>
      <c r="GWC182" s="977"/>
      <c r="GWD182" s="977"/>
      <c r="GWE182" s="977"/>
      <c r="GWF182" s="977"/>
      <c r="GWG182" s="977"/>
      <c r="GWH182" s="977"/>
      <c r="GWI182" s="977"/>
      <c r="GWJ182" s="977"/>
      <c r="GWK182" s="977"/>
      <c r="GWL182" s="977"/>
      <c r="GWM182" s="977"/>
      <c r="GWN182" s="977"/>
      <c r="GWO182" s="977"/>
      <c r="GWP182" s="977"/>
      <c r="GWQ182" s="977"/>
      <c r="GWR182" s="977"/>
      <c r="GWS182" s="977"/>
      <c r="GWT182" s="977"/>
      <c r="GWU182" s="977"/>
      <c r="GWV182" s="977"/>
      <c r="GWW182" s="977"/>
      <c r="GWX182" s="977"/>
      <c r="GWY182" s="977"/>
      <c r="GWZ182" s="977"/>
      <c r="GXA182" s="977"/>
      <c r="GXB182" s="977"/>
      <c r="GXC182" s="977"/>
      <c r="GXD182" s="977"/>
      <c r="GXE182" s="977"/>
      <c r="GXF182" s="977"/>
      <c r="GXG182" s="977"/>
      <c r="GXH182" s="977"/>
      <c r="GXI182" s="977"/>
      <c r="GXJ182" s="977"/>
      <c r="GXK182" s="977"/>
      <c r="GXL182" s="977"/>
      <c r="GXM182" s="977"/>
      <c r="GXN182" s="977"/>
      <c r="GXO182" s="977"/>
      <c r="GXP182" s="977"/>
      <c r="GXQ182" s="977"/>
      <c r="GXR182" s="977"/>
      <c r="GXS182" s="977"/>
      <c r="GXT182" s="977"/>
      <c r="GXU182" s="977"/>
      <c r="GXV182" s="977"/>
      <c r="GXW182" s="977"/>
      <c r="GXX182" s="977"/>
      <c r="GXY182" s="977"/>
      <c r="GXZ182" s="977"/>
      <c r="GYA182" s="977"/>
      <c r="GYB182" s="977"/>
      <c r="GYC182" s="977"/>
      <c r="GYD182" s="977"/>
      <c r="GYE182" s="977"/>
      <c r="GYF182" s="977"/>
      <c r="GYG182" s="977"/>
      <c r="GYH182" s="977"/>
      <c r="GYI182" s="977"/>
      <c r="GYJ182" s="977"/>
      <c r="GYK182" s="977"/>
      <c r="GYL182" s="977"/>
      <c r="GYM182" s="977"/>
      <c r="GYN182" s="977"/>
      <c r="GYO182" s="977"/>
      <c r="GYP182" s="977"/>
      <c r="GYQ182" s="977"/>
      <c r="GYR182" s="977"/>
      <c r="GYS182" s="977"/>
      <c r="GYT182" s="977"/>
      <c r="GYU182" s="977"/>
      <c r="GYV182" s="977"/>
      <c r="GYW182" s="977"/>
      <c r="GYX182" s="977"/>
      <c r="GYY182" s="977"/>
      <c r="GYZ182" s="977"/>
      <c r="GZA182" s="977"/>
      <c r="GZB182" s="977"/>
      <c r="GZC182" s="977"/>
      <c r="GZD182" s="977"/>
      <c r="GZE182" s="977"/>
      <c r="GZF182" s="977"/>
      <c r="GZG182" s="977"/>
      <c r="GZH182" s="977"/>
      <c r="GZI182" s="977"/>
      <c r="GZJ182" s="977"/>
      <c r="GZK182" s="977"/>
      <c r="GZL182" s="977"/>
      <c r="GZM182" s="977"/>
      <c r="GZN182" s="977"/>
      <c r="GZO182" s="977"/>
      <c r="GZP182" s="977"/>
      <c r="GZQ182" s="977"/>
      <c r="GZR182" s="977"/>
      <c r="GZS182" s="977"/>
      <c r="GZT182" s="977"/>
      <c r="GZU182" s="977"/>
      <c r="GZV182" s="977"/>
      <c r="GZW182" s="977"/>
      <c r="GZX182" s="977"/>
      <c r="GZY182" s="977"/>
      <c r="GZZ182" s="977"/>
      <c r="HAA182" s="977"/>
      <c r="HAB182" s="977"/>
      <c r="HAC182" s="977"/>
      <c r="HAD182" s="977"/>
      <c r="HAE182" s="977"/>
      <c r="HAF182" s="977"/>
      <c r="HAG182" s="977"/>
      <c r="HAH182" s="977"/>
      <c r="HAI182" s="977"/>
      <c r="HAJ182" s="977"/>
      <c r="HAK182" s="977"/>
      <c r="HAL182" s="977"/>
      <c r="HAM182" s="977"/>
      <c r="HAN182" s="977"/>
      <c r="HAO182" s="977"/>
      <c r="HAP182" s="977"/>
      <c r="HAQ182" s="977"/>
      <c r="HAR182" s="977"/>
      <c r="HAS182" s="977"/>
      <c r="HAT182" s="977"/>
      <c r="HAU182" s="977"/>
      <c r="HAV182" s="977"/>
      <c r="HAW182" s="977"/>
      <c r="HAX182" s="977"/>
      <c r="HAY182" s="977"/>
      <c r="HAZ182" s="977"/>
      <c r="HBA182" s="977"/>
      <c r="HBB182" s="977"/>
      <c r="HBC182" s="977"/>
      <c r="HBD182" s="977"/>
      <c r="HBE182" s="977"/>
      <c r="HBF182" s="977"/>
      <c r="HBG182" s="977"/>
      <c r="HBH182" s="977"/>
      <c r="HBI182" s="977"/>
      <c r="HBJ182" s="977"/>
      <c r="HBK182" s="977"/>
      <c r="HBL182" s="977"/>
      <c r="HBM182" s="977"/>
      <c r="HBN182" s="977"/>
      <c r="HBO182" s="977"/>
      <c r="HBP182" s="977"/>
      <c r="HBQ182" s="977"/>
      <c r="HBR182" s="977"/>
      <c r="HBS182" s="977"/>
      <c r="HBT182" s="977"/>
      <c r="HBU182" s="977"/>
      <c r="HBV182" s="977"/>
      <c r="HBW182" s="977"/>
      <c r="HBX182" s="977"/>
      <c r="HBY182" s="977"/>
      <c r="HBZ182" s="977"/>
      <c r="HCA182" s="977"/>
      <c r="HCB182" s="977"/>
      <c r="HCC182" s="977"/>
      <c r="HCD182" s="977"/>
      <c r="HCE182" s="977"/>
      <c r="HCF182" s="977"/>
      <c r="HCG182" s="977"/>
      <c r="HCH182" s="977"/>
      <c r="HCI182" s="977"/>
      <c r="HCJ182" s="977"/>
      <c r="HCK182" s="977"/>
      <c r="HCL182" s="977"/>
      <c r="HCM182" s="977"/>
      <c r="HCN182" s="977"/>
      <c r="HCO182" s="977"/>
      <c r="HCP182" s="977"/>
      <c r="HCQ182" s="977"/>
      <c r="HCR182" s="977"/>
      <c r="HCS182" s="977"/>
      <c r="HCT182" s="977"/>
      <c r="HCU182" s="977"/>
      <c r="HCV182" s="977"/>
      <c r="HCW182" s="977"/>
      <c r="HCX182" s="977"/>
      <c r="HCY182" s="977"/>
      <c r="HCZ182" s="977"/>
      <c r="HDA182" s="977"/>
      <c r="HDB182" s="977"/>
      <c r="HDC182" s="977"/>
      <c r="HDD182" s="977"/>
      <c r="HDE182" s="977"/>
      <c r="HDF182" s="977"/>
      <c r="HDG182" s="977"/>
      <c r="HDH182" s="977"/>
      <c r="HDI182" s="977"/>
      <c r="HDJ182" s="977"/>
      <c r="HDK182" s="977"/>
      <c r="HDL182" s="977"/>
      <c r="HDM182" s="977"/>
      <c r="HDN182" s="977"/>
      <c r="HDO182" s="977"/>
      <c r="HDP182" s="977"/>
      <c r="HDQ182" s="977"/>
      <c r="HDR182" s="977"/>
      <c r="HDS182" s="977"/>
      <c r="HDT182" s="977"/>
      <c r="HDU182" s="977"/>
      <c r="HDV182" s="977"/>
      <c r="HDW182" s="977"/>
      <c r="HDX182" s="977"/>
      <c r="HDY182" s="977"/>
      <c r="HDZ182" s="977"/>
      <c r="HEA182" s="977"/>
      <c r="HEB182" s="977"/>
      <c r="HEC182" s="977"/>
      <c r="HED182" s="977"/>
      <c r="HEE182" s="977"/>
      <c r="HEF182" s="977"/>
      <c r="HEG182" s="977"/>
      <c r="HEH182" s="977"/>
      <c r="HEI182" s="977"/>
      <c r="HEJ182" s="977"/>
      <c r="HEK182" s="977"/>
      <c r="HEL182" s="977"/>
      <c r="HEM182" s="977"/>
      <c r="HEN182" s="977"/>
      <c r="HEO182" s="977"/>
      <c r="HEP182" s="977"/>
      <c r="HEQ182" s="977"/>
      <c r="HER182" s="977"/>
      <c r="HES182" s="977"/>
      <c r="HET182" s="977"/>
      <c r="HEU182" s="977"/>
      <c r="HEV182" s="977"/>
      <c r="HEW182" s="977"/>
      <c r="HEX182" s="977"/>
      <c r="HEY182" s="977"/>
      <c r="HEZ182" s="977"/>
      <c r="HFA182" s="977"/>
      <c r="HFB182" s="977"/>
      <c r="HFC182" s="977"/>
      <c r="HFD182" s="977"/>
      <c r="HFE182" s="977"/>
      <c r="HFF182" s="977"/>
      <c r="HFG182" s="977"/>
      <c r="HFH182" s="977"/>
      <c r="HFI182" s="977"/>
      <c r="HFJ182" s="977"/>
      <c r="HFK182" s="977"/>
      <c r="HFL182" s="977"/>
      <c r="HFM182" s="977"/>
      <c r="HFN182" s="977"/>
      <c r="HFO182" s="977"/>
      <c r="HFP182" s="977"/>
      <c r="HFQ182" s="977"/>
      <c r="HFR182" s="977"/>
      <c r="HFS182" s="977"/>
      <c r="HFT182" s="977"/>
      <c r="HFU182" s="977"/>
      <c r="HFV182" s="977"/>
      <c r="HFW182" s="977"/>
      <c r="HFX182" s="977"/>
      <c r="HFY182" s="977"/>
      <c r="HFZ182" s="977"/>
      <c r="HGA182" s="977"/>
      <c r="HGB182" s="977"/>
      <c r="HGC182" s="977"/>
      <c r="HGD182" s="977"/>
      <c r="HGE182" s="977"/>
      <c r="HGF182" s="977"/>
      <c r="HGG182" s="977"/>
      <c r="HGH182" s="977"/>
      <c r="HGI182" s="977"/>
      <c r="HGJ182" s="977"/>
      <c r="HGK182" s="977"/>
      <c r="HGL182" s="977"/>
      <c r="HGM182" s="977"/>
      <c r="HGN182" s="977"/>
      <c r="HGO182" s="977"/>
      <c r="HGP182" s="977"/>
      <c r="HGQ182" s="977"/>
      <c r="HGR182" s="977"/>
      <c r="HGS182" s="977"/>
      <c r="HGT182" s="977"/>
      <c r="HGU182" s="977"/>
      <c r="HGV182" s="977"/>
      <c r="HGW182" s="977"/>
      <c r="HGX182" s="977"/>
      <c r="HGY182" s="977"/>
      <c r="HGZ182" s="977"/>
      <c r="HHA182" s="977"/>
      <c r="HHB182" s="977"/>
      <c r="HHC182" s="977"/>
      <c r="HHD182" s="977"/>
      <c r="HHE182" s="977"/>
      <c r="HHF182" s="977"/>
      <c r="HHG182" s="977"/>
      <c r="HHH182" s="977"/>
      <c r="HHI182" s="977"/>
      <c r="HHJ182" s="977"/>
      <c r="HHK182" s="977"/>
      <c r="HHL182" s="977"/>
      <c r="HHM182" s="977"/>
      <c r="HHN182" s="977"/>
      <c r="HHO182" s="977"/>
      <c r="HHP182" s="977"/>
      <c r="HHQ182" s="977"/>
      <c r="HHR182" s="977"/>
      <c r="HHS182" s="977"/>
      <c r="HHT182" s="977"/>
      <c r="HHU182" s="977"/>
      <c r="HHV182" s="977"/>
      <c r="HHW182" s="977"/>
      <c r="HHX182" s="977"/>
      <c r="HHY182" s="977"/>
      <c r="HHZ182" s="977"/>
      <c r="HIA182" s="977"/>
      <c r="HIB182" s="977"/>
      <c r="HIC182" s="977"/>
      <c r="HID182" s="977"/>
      <c r="HIE182" s="977"/>
      <c r="HIF182" s="977"/>
      <c r="HIG182" s="977"/>
      <c r="HIH182" s="977"/>
      <c r="HII182" s="977"/>
      <c r="HIJ182" s="977"/>
      <c r="HIK182" s="977"/>
      <c r="HIL182" s="977"/>
      <c r="HIM182" s="977"/>
      <c r="HIN182" s="977"/>
      <c r="HIO182" s="977"/>
      <c r="HIP182" s="977"/>
      <c r="HIQ182" s="977"/>
      <c r="HIR182" s="977"/>
      <c r="HIS182" s="977"/>
      <c r="HIT182" s="977"/>
      <c r="HIU182" s="977"/>
      <c r="HIV182" s="977"/>
      <c r="HIW182" s="977"/>
      <c r="HIX182" s="977"/>
      <c r="HIY182" s="977"/>
      <c r="HIZ182" s="977"/>
      <c r="HJA182" s="977"/>
      <c r="HJB182" s="977"/>
      <c r="HJC182" s="977"/>
      <c r="HJD182" s="977"/>
      <c r="HJE182" s="977"/>
      <c r="HJF182" s="977"/>
      <c r="HJG182" s="977"/>
      <c r="HJH182" s="977"/>
      <c r="HJI182" s="977"/>
      <c r="HJJ182" s="977"/>
      <c r="HJK182" s="977"/>
      <c r="HJL182" s="977"/>
      <c r="HJM182" s="977"/>
      <c r="HJN182" s="977"/>
      <c r="HJO182" s="977"/>
      <c r="HJP182" s="977"/>
      <c r="HJQ182" s="977"/>
      <c r="HJR182" s="977"/>
      <c r="HJS182" s="977"/>
      <c r="HJT182" s="977"/>
      <c r="HJU182" s="977"/>
      <c r="HJV182" s="977"/>
      <c r="HJW182" s="977"/>
      <c r="HJX182" s="977"/>
      <c r="HJY182" s="977"/>
      <c r="HJZ182" s="977"/>
      <c r="HKA182" s="977"/>
      <c r="HKB182" s="977"/>
      <c r="HKC182" s="977"/>
      <c r="HKD182" s="977"/>
      <c r="HKE182" s="977"/>
      <c r="HKF182" s="977"/>
      <c r="HKG182" s="977"/>
      <c r="HKH182" s="977"/>
      <c r="HKI182" s="977"/>
      <c r="HKJ182" s="977"/>
      <c r="HKK182" s="977"/>
      <c r="HKL182" s="977"/>
      <c r="HKM182" s="977"/>
      <c r="HKN182" s="977"/>
      <c r="HKO182" s="977"/>
      <c r="HKP182" s="977"/>
      <c r="HKQ182" s="977"/>
      <c r="HKR182" s="977"/>
      <c r="HKS182" s="977"/>
      <c r="HKT182" s="977"/>
      <c r="HKU182" s="977"/>
      <c r="HKV182" s="977"/>
      <c r="HKW182" s="977"/>
      <c r="HKX182" s="977"/>
      <c r="HKY182" s="977"/>
      <c r="HKZ182" s="977"/>
      <c r="HLA182" s="977"/>
      <c r="HLB182" s="977"/>
      <c r="HLC182" s="977"/>
      <c r="HLD182" s="977"/>
      <c r="HLE182" s="977"/>
      <c r="HLF182" s="977"/>
      <c r="HLG182" s="977"/>
      <c r="HLH182" s="977"/>
      <c r="HLI182" s="977"/>
      <c r="HLJ182" s="977"/>
      <c r="HLK182" s="977"/>
      <c r="HLL182" s="977"/>
      <c r="HLM182" s="977"/>
      <c r="HLN182" s="977"/>
      <c r="HLO182" s="977"/>
      <c r="HLP182" s="977"/>
      <c r="HLQ182" s="977"/>
      <c r="HLR182" s="977"/>
      <c r="HLS182" s="977"/>
      <c r="HLT182" s="977"/>
      <c r="HLU182" s="977"/>
      <c r="HLV182" s="977"/>
      <c r="HLW182" s="977"/>
      <c r="HLX182" s="977"/>
      <c r="HLY182" s="977"/>
      <c r="HLZ182" s="977"/>
      <c r="HMA182" s="977"/>
      <c r="HMB182" s="977"/>
      <c r="HMC182" s="977"/>
      <c r="HMD182" s="977"/>
      <c r="HME182" s="977"/>
      <c r="HMF182" s="977"/>
      <c r="HMG182" s="977"/>
      <c r="HMH182" s="977"/>
      <c r="HMI182" s="977"/>
      <c r="HMJ182" s="977"/>
      <c r="HMK182" s="977"/>
      <c r="HML182" s="977"/>
      <c r="HMM182" s="977"/>
      <c r="HMN182" s="977"/>
      <c r="HMO182" s="977"/>
      <c r="HMP182" s="977"/>
      <c r="HMQ182" s="977"/>
      <c r="HMR182" s="977"/>
      <c r="HMS182" s="977"/>
      <c r="HMT182" s="977"/>
      <c r="HMU182" s="977"/>
      <c r="HMV182" s="977"/>
      <c r="HMW182" s="977"/>
      <c r="HMX182" s="977"/>
      <c r="HMY182" s="977"/>
      <c r="HMZ182" s="977"/>
      <c r="HNA182" s="977"/>
      <c r="HNB182" s="977"/>
      <c r="HNC182" s="977"/>
      <c r="HND182" s="977"/>
      <c r="HNE182" s="977"/>
      <c r="HNF182" s="977"/>
      <c r="HNG182" s="977"/>
      <c r="HNH182" s="977"/>
      <c r="HNI182" s="977"/>
      <c r="HNJ182" s="977"/>
      <c r="HNK182" s="977"/>
      <c r="HNL182" s="977"/>
      <c r="HNM182" s="977"/>
      <c r="HNN182" s="977"/>
      <c r="HNO182" s="977"/>
      <c r="HNP182" s="977"/>
      <c r="HNQ182" s="977"/>
      <c r="HNR182" s="977"/>
      <c r="HNS182" s="977"/>
      <c r="HNT182" s="977"/>
      <c r="HNU182" s="977"/>
      <c r="HNV182" s="977"/>
      <c r="HNW182" s="977"/>
      <c r="HNX182" s="977"/>
      <c r="HNY182" s="977"/>
      <c r="HNZ182" s="977"/>
      <c r="HOA182" s="977"/>
      <c r="HOB182" s="977"/>
      <c r="HOC182" s="977"/>
      <c r="HOD182" s="977"/>
      <c r="HOE182" s="977"/>
      <c r="HOF182" s="977"/>
      <c r="HOG182" s="977"/>
      <c r="HOH182" s="977"/>
      <c r="HOI182" s="977"/>
      <c r="HOJ182" s="977"/>
      <c r="HOK182" s="977"/>
      <c r="HOL182" s="977"/>
      <c r="HOM182" s="977"/>
      <c r="HON182" s="977"/>
      <c r="HOO182" s="977"/>
      <c r="HOP182" s="977"/>
      <c r="HOQ182" s="977"/>
      <c r="HOR182" s="977"/>
      <c r="HOS182" s="977"/>
      <c r="HOT182" s="977"/>
      <c r="HOU182" s="977"/>
      <c r="HOV182" s="977"/>
      <c r="HOW182" s="977"/>
      <c r="HOX182" s="977"/>
      <c r="HOY182" s="977"/>
      <c r="HOZ182" s="977"/>
      <c r="HPA182" s="977"/>
      <c r="HPB182" s="977"/>
      <c r="HPC182" s="977"/>
      <c r="HPD182" s="977"/>
      <c r="HPE182" s="977"/>
      <c r="HPF182" s="977"/>
      <c r="HPG182" s="977"/>
      <c r="HPH182" s="977"/>
      <c r="HPI182" s="977"/>
      <c r="HPJ182" s="977"/>
      <c r="HPK182" s="977"/>
      <c r="HPL182" s="977"/>
      <c r="HPM182" s="977"/>
      <c r="HPN182" s="977"/>
      <c r="HPO182" s="977"/>
      <c r="HPP182" s="977"/>
      <c r="HPQ182" s="977"/>
      <c r="HPR182" s="977"/>
      <c r="HPS182" s="977"/>
      <c r="HPT182" s="977"/>
      <c r="HPU182" s="977"/>
      <c r="HPV182" s="977"/>
      <c r="HPW182" s="977"/>
      <c r="HPX182" s="977"/>
      <c r="HPY182" s="977"/>
      <c r="HPZ182" s="977"/>
      <c r="HQA182" s="977"/>
      <c r="HQB182" s="977"/>
      <c r="HQC182" s="977"/>
      <c r="HQD182" s="977"/>
      <c r="HQE182" s="977"/>
      <c r="HQF182" s="977"/>
      <c r="HQG182" s="977"/>
      <c r="HQH182" s="977"/>
      <c r="HQI182" s="977"/>
      <c r="HQJ182" s="977"/>
      <c r="HQK182" s="977"/>
      <c r="HQL182" s="977"/>
      <c r="HQM182" s="977"/>
      <c r="HQN182" s="977"/>
      <c r="HQO182" s="977"/>
      <c r="HQP182" s="977"/>
      <c r="HQQ182" s="977"/>
      <c r="HQR182" s="977"/>
      <c r="HQS182" s="977"/>
      <c r="HQT182" s="977"/>
      <c r="HQU182" s="977"/>
      <c r="HQV182" s="977"/>
      <c r="HQW182" s="977"/>
      <c r="HQX182" s="977"/>
      <c r="HQY182" s="977"/>
      <c r="HQZ182" s="977"/>
      <c r="HRA182" s="977"/>
      <c r="HRB182" s="977"/>
      <c r="HRC182" s="977"/>
      <c r="HRD182" s="977"/>
      <c r="HRE182" s="977"/>
      <c r="HRF182" s="977"/>
      <c r="HRG182" s="977"/>
      <c r="HRH182" s="977"/>
      <c r="HRI182" s="977"/>
      <c r="HRJ182" s="977"/>
      <c r="HRK182" s="977"/>
      <c r="HRL182" s="977"/>
      <c r="HRM182" s="977"/>
      <c r="HRN182" s="977"/>
      <c r="HRO182" s="977"/>
      <c r="HRP182" s="977"/>
      <c r="HRQ182" s="977"/>
      <c r="HRR182" s="977"/>
      <c r="HRS182" s="977"/>
      <c r="HRT182" s="977"/>
      <c r="HRU182" s="977"/>
      <c r="HRV182" s="977"/>
      <c r="HRW182" s="977"/>
      <c r="HRX182" s="977"/>
      <c r="HRY182" s="977"/>
      <c r="HRZ182" s="977"/>
      <c r="HSA182" s="977"/>
      <c r="HSB182" s="977"/>
      <c r="HSC182" s="977"/>
      <c r="HSD182" s="977"/>
      <c r="HSE182" s="977"/>
      <c r="HSF182" s="977"/>
      <c r="HSG182" s="977"/>
      <c r="HSH182" s="977"/>
      <c r="HSI182" s="977"/>
      <c r="HSJ182" s="977"/>
      <c r="HSK182" s="977"/>
      <c r="HSL182" s="977"/>
      <c r="HSM182" s="977"/>
      <c r="HSN182" s="977"/>
      <c r="HSO182" s="977"/>
      <c r="HSP182" s="977"/>
      <c r="HSQ182" s="977"/>
      <c r="HSR182" s="977"/>
      <c r="HSS182" s="977"/>
      <c r="HST182" s="977"/>
      <c r="HSU182" s="977"/>
      <c r="HSV182" s="977"/>
      <c r="HSW182" s="977"/>
      <c r="HSX182" s="977"/>
      <c r="HSY182" s="977"/>
      <c r="HSZ182" s="977"/>
      <c r="HTA182" s="977"/>
      <c r="HTB182" s="977"/>
      <c r="HTC182" s="977"/>
      <c r="HTD182" s="977"/>
      <c r="HTE182" s="977"/>
      <c r="HTF182" s="977"/>
      <c r="HTG182" s="977"/>
      <c r="HTH182" s="977"/>
      <c r="HTI182" s="977"/>
      <c r="HTJ182" s="977"/>
      <c r="HTK182" s="977"/>
      <c r="HTL182" s="977"/>
      <c r="HTM182" s="977"/>
      <c r="HTN182" s="977"/>
      <c r="HTO182" s="977"/>
      <c r="HTP182" s="977"/>
      <c r="HTQ182" s="977"/>
      <c r="HTR182" s="977"/>
      <c r="HTS182" s="977"/>
      <c r="HTT182" s="977"/>
      <c r="HTU182" s="977"/>
      <c r="HTV182" s="977"/>
      <c r="HTW182" s="977"/>
      <c r="HTX182" s="977"/>
      <c r="HTY182" s="977"/>
      <c r="HTZ182" s="977"/>
      <c r="HUA182" s="977"/>
      <c r="HUB182" s="977"/>
      <c r="HUC182" s="977"/>
      <c r="HUD182" s="977"/>
      <c r="HUE182" s="977"/>
      <c r="HUF182" s="977"/>
      <c r="HUG182" s="977"/>
      <c r="HUH182" s="977"/>
      <c r="HUI182" s="977"/>
      <c r="HUJ182" s="977"/>
      <c r="HUK182" s="977"/>
      <c r="HUL182" s="977"/>
      <c r="HUM182" s="977"/>
      <c r="HUN182" s="977"/>
      <c r="HUO182" s="977"/>
      <c r="HUP182" s="977"/>
      <c r="HUQ182" s="977"/>
      <c r="HUR182" s="977"/>
      <c r="HUS182" s="977"/>
      <c r="HUT182" s="977"/>
      <c r="HUU182" s="977"/>
      <c r="HUV182" s="977"/>
      <c r="HUW182" s="977"/>
      <c r="HUX182" s="977"/>
      <c r="HUY182" s="977"/>
      <c r="HUZ182" s="977"/>
      <c r="HVA182" s="977"/>
      <c r="HVB182" s="977"/>
      <c r="HVC182" s="977"/>
      <c r="HVD182" s="977"/>
      <c r="HVE182" s="977"/>
      <c r="HVF182" s="977"/>
      <c r="HVG182" s="977"/>
      <c r="HVH182" s="977"/>
      <c r="HVI182" s="977"/>
      <c r="HVJ182" s="977"/>
      <c r="HVK182" s="977"/>
      <c r="HVL182" s="977"/>
      <c r="HVM182" s="977"/>
      <c r="HVN182" s="977"/>
      <c r="HVO182" s="977"/>
      <c r="HVP182" s="977"/>
      <c r="HVQ182" s="977"/>
      <c r="HVR182" s="977"/>
      <c r="HVS182" s="977"/>
      <c r="HVT182" s="977"/>
      <c r="HVU182" s="977"/>
      <c r="HVV182" s="977"/>
      <c r="HVW182" s="977"/>
      <c r="HVX182" s="977"/>
      <c r="HVY182" s="977"/>
      <c r="HVZ182" s="977"/>
      <c r="HWA182" s="977"/>
      <c r="HWB182" s="977"/>
      <c r="HWC182" s="977"/>
      <c r="HWD182" s="977"/>
      <c r="HWE182" s="977"/>
      <c r="HWF182" s="977"/>
      <c r="HWG182" s="977"/>
      <c r="HWH182" s="977"/>
      <c r="HWI182" s="977"/>
      <c r="HWJ182" s="977"/>
      <c r="HWK182" s="977"/>
      <c r="HWL182" s="977"/>
      <c r="HWM182" s="977"/>
      <c r="HWN182" s="977"/>
      <c r="HWO182" s="977"/>
      <c r="HWP182" s="977"/>
      <c r="HWQ182" s="977"/>
      <c r="HWR182" s="977"/>
      <c r="HWS182" s="977"/>
      <c r="HWT182" s="977"/>
      <c r="HWU182" s="977"/>
      <c r="HWV182" s="977"/>
      <c r="HWW182" s="977"/>
      <c r="HWX182" s="977"/>
      <c r="HWY182" s="977"/>
      <c r="HWZ182" s="977"/>
      <c r="HXA182" s="977"/>
      <c r="HXB182" s="977"/>
      <c r="HXC182" s="977"/>
      <c r="HXD182" s="977"/>
      <c r="HXE182" s="977"/>
      <c r="HXF182" s="977"/>
      <c r="HXG182" s="977"/>
      <c r="HXH182" s="977"/>
      <c r="HXI182" s="977"/>
      <c r="HXJ182" s="977"/>
      <c r="HXK182" s="977"/>
      <c r="HXL182" s="977"/>
      <c r="HXM182" s="977"/>
      <c r="HXN182" s="977"/>
      <c r="HXO182" s="977"/>
      <c r="HXP182" s="977"/>
      <c r="HXQ182" s="977"/>
      <c r="HXR182" s="977"/>
      <c r="HXS182" s="977"/>
      <c r="HXT182" s="977"/>
      <c r="HXU182" s="977"/>
      <c r="HXV182" s="977"/>
      <c r="HXW182" s="977"/>
      <c r="HXX182" s="977"/>
      <c r="HXY182" s="977"/>
      <c r="HXZ182" s="977"/>
      <c r="HYA182" s="977"/>
      <c r="HYB182" s="977"/>
      <c r="HYC182" s="977"/>
      <c r="HYD182" s="977"/>
      <c r="HYE182" s="977"/>
      <c r="HYF182" s="977"/>
      <c r="HYG182" s="977"/>
      <c r="HYH182" s="977"/>
      <c r="HYI182" s="977"/>
      <c r="HYJ182" s="977"/>
      <c r="HYK182" s="977"/>
      <c r="HYL182" s="977"/>
      <c r="HYM182" s="977"/>
      <c r="HYN182" s="977"/>
      <c r="HYO182" s="977"/>
      <c r="HYP182" s="977"/>
      <c r="HYQ182" s="977"/>
      <c r="HYR182" s="977"/>
      <c r="HYS182" s="977"/>
      <c r="HYT182" s="977"/>
      <c r="HYU182" s="977"/>
      <c r="HYV182" s="977"/>
      <c r="HYW182" s="977"/>
      <c r="HYX182" s="977"/>
      <c r="HYY182" s="977"/>
      <c r="HYZ182" s="977"/>
      <c r="HZA182" s="977"/>
      <c r="HZB182" s="977"/>
      <c r="HZC182" s="977"/>
      <c r="HZD182" s="977"/>
      <c r="HZE182" s="977"/>
      <c r="HZF182" s="977"/>
      <c r="HZG182" s="977"/>
      <c r="HZH182" s="977"/>
      <c r="HZI182" s="977"/>
      <c r="HZJ182" s="977"/>
      <c r="HZK182" s="977"/>
      <c r="HZL182" s="977"/>
      <c r="HZM182" s="977"/>
      <c r="HZN182" s="977"/>
      <c r="HZO182" s="977"/>
      <c r="HZP182" s="977"/>
      <c r="HZQ182" s="977"/>
      <c r="HZR182" s="977"/>
      <c r="HZS182" s="977"/>
      <c r="HZT182" s="977"/>
      <c r="HZU182" s="977"/>
      <c r="HZV182" s="977"/>
      <c r="HZW182" s="977"/>
      <c r="HZX182" s="977"/>
      <c r="HZY182" s="977"/>
      <c r="HZZ182" s="977"/>
      <c r="IAA182" s="977"/>
      <c r="IAB182" s="977"/>
      <c r="IAC182" s="977"/>
      <c r="IAD182" s="977"/>
      <c r="IAE182" s="977"/>
      <c r="IAF182" s="977"/>
      <c r="IAG182" s="977"/>
      <c r="IAH182" s="977"/>
      <c r="IAI182" s="977"/>
      <c r="IAJ182" s="977"/>
      <c r="IAK182" s="977"/>
      <c r="IAL182" s="977"/>
      <c r="IAM182" s="977"/>
      <c r="IAN182" s="977"/>
      <c r="IAO182" s="977"/>
      <c r="IAP182" s="977"/>
      <c r="IAQ182" s="977"/>
      <c r="IAR182" s="977"/>
      <c r="IAS182" s="977"/>
      <c r="IAT182" s="977"/>
      <c r="IAU182" s="977"/>
      <c r="IAV182" s="977"/>
      <c r="IAW182" s="977"/>
      <c r="IAX182" s="977"/>
      <c r="IAY182" s="977"/>
      <c r="IAZ182" s="977"/>
      <c r="IBA182" s="977"/>
      <c r="IBB182" s="977"/>
      <c r="IBC182" s="977"/>
      <c r="IBD182" s="977"/>
      <c r="IBE182" s="977"/>
      <c r="IBF182" s="977"/>
      <c r="IBG182" s="977"/>
      <c r="IBH182" s="977"/>
      <c r="IBI182" s="977"/>
      <c r="IBJ182" s="977"/>
      <c r="IBK182" s="977"/>
      <c r="IBL182" s="977"/>
      <c r="IBM182" s="977"/>
      <c r="IBN182" s="977"/>
      <c r="IBO182" s="977"/>
      <c r="IBP182" s="977"/>
      <c r="IBQ182" s="977"/>
      <c r="IBR182" s="977"/>
      <c r="IBS182" s="977"/>
      <c r="IBT182" s="977"/>
      <c r="IBU182" s="977"/>
      <c r="IBV182" s="977"/>
      <c r="IBW182" s="977"/>
      <c r="IBX182" s="977"/>
      <c r="IBY182" s="977"/>
      <c r="IBZ182" s="977"/>
      <c r="ICA182" s="977"/>
      <c r="ICB182" s="977"/>
      <c r="ICC182" s="977"/>
      <c r="ICD182" s="977"/>
      <c r="ICE182" s="977"/>
      <c r="ICF182" s="977"/>
      <c r="ICG182" s="977"/>
      <c r="ICH182" s="977"/>
      <c r="ICI182" s="977"/>
      <c r="ICJ182" s="977"/>
      <c r="ICK182" s="977"/>
      <c r="ICL182" s="977"/>
      <c r="ICM182" s="977"/>
      <c r="ICN182" s="977"/>
      <c r="ICO182" s="977"/>
      <c r="ICP182" s="977"/>
      <c r="ICQ182" s="977"/>
      <c r="ICR182" s="977"/>
      <c r="ICS182" s="977"/>
      <c r="ICT182" s="977"/>
      <c r="ICU182" s="977"/>
      <c r="ICV182" s="977"/>
      <c r="ICW182" s="977"/>
      <c r="ICX182" s="977"/>
      <c r="ICY182" s="977"/>
      <c r="ICZ182" s="977"/>
      <c r="IDA182" s="977"/>
      <c r="IDB182" s="977"/>
      <c r="IDC182" s="977"/>
      <c r="IDD182" s="977"/>
      <c r="IDE182" s="977"/>
      <c r="IDF182" s="977"/>
      <c r="IDG182" s="977"/>
      <c r="IDH182" s="977"/>
      <c r="IDI182" s="977"/>
      <c r="IDJ182" s="977"/>
      <c r="IDK182" s="977"/>
      <c r="IDL182" s="977"/>
      <c r="IDM182" s="977"/>
      <c r="IDN182" s="977"/>
      <c r="IDO182" s="977"/>
      <c r="IDP182" s="977"/>
      <c r="IDQ182" s="977"/>
      <c r="IDR182" s="977"/>
      <c r="IDS182" s="977"/>
      <c r="IDT182" s="977"/>
      <c r="IDU182" s="977"/>
      <c r="IDV182" s="977"/>
      <c r="IDW182" s="977"/>
      <c r="IDX182" s="977"/>
      <c r="IDY182" s="977"/>
      <c r="IDZ182" s="977"/>
      <c r="IEA182" s="977"/>
      <c r="IEB182" s="977"/>
      <c r="IEC182" s="977"/>
      <c r="IED182" s="977"/>
      <c r="IEE182" s="977"/>
      <c r="IEF182" s="977"/>
      <c r="IEG182" s="977"/>
      <c r="IEH182" s="977"/>
      <c r="IEI182" s="977"/>
      <c r="IEJ182" s="977"/>
      <c r="IEK182" s="977"/>
      <c r="IEL182" s="977"/>
      <c r="IEM182" s="977"/>
      <c r="IEN182" s="977"/>
      <c r="IEO182" s="977"/>
      <c r="IEP182" s="977"/>
      <c r="IEQ182" s="977"/>
      <c r="IER182" s="977"/>
      <c r="IES182" s="977"/>
      <c r="IET182" s="977"/>
      <c r="IEU182" s="977"/>
      <c r="IEV182" s="977"/>
      <c r="IEW182" s="977"/>
      <c r="IEX182" s="977"/>
      <c r="IEY182" s="977"/>
      <c r="IEZ182" s="977"/>
      <c r="IFA182" s="977"/>
      <c r="IFB182" s="977"/>
      <c r="IFC182" s="977"/>
      <c r="IFD182" s="977"/>
      <c r="IFE182" s="977"/>
      <c r="IFF182" s="977"/>
      <c r="IFG182" s="977"/>
      <c r="IFH182" s="977"/>
      <c r="IFI182" s="977"/>
      <c r="IFJ182" s="977"/>
      <c r="IFK182" s="977"/>
      <c r="IFL182" s="977"/>
      <c r="IFM182" s="977"/>
      <c r="IFN182" s="977"/>
      <c r="IFO182" s="977"/>
      <c r="IFP182" s="977"/>
      <c r="IFQ182" s="977"/>
      <c r="IFR182" s="977"/>
      <c r="IFS182" s="977"/>
      <c r="IFT182" s="977"/>
      <c r="IFU182" s="977"/>
      <c r="IFV182" s="977"/>
      <c r="IFW182" s="977"/>
      <c r="IFX182" s="977"/>
      <c r="IFY182" s="977"/>
      <c r="IFZ182" s="977"/>
      <c r="IGA182" s="977"/>
      <c r="IGB182" s="977"/>
      <c r="IGC182" s="977"/>
      <c r="IGD182" s="977"/>
      <c r="IGE182" s="977"/>
      <c r="IGF182" s="977"/>
      <c r="IGG182" s="977"/>
      <c r="IGH182" s="977"/>
      <c r="IGI182" s="977"/>
      <c r="IGJ182" s="977"/>
      <c r="IGK182" s="977"/>
      <c r="IGL182" s="977"/>
      <c r="IGM182" s="977"/>
      <c r="IGN182" s="977"/>
      <c r="IGO182" s="977"/>
      <c r="IGP182" s="977"/>
      <c r="IGQ182" s="977"/>
      <c r="IGR182" s="977"/>
      <c r="IGS182" s="977"/>
      <c r="IGT182" s="977"/>
      <c r="IGU182" s="977"/>
      <c r="IGV182" s="977"/>
      <c r="IGW182" s="977"/>
      <c r="IGX182" s="977"/>
      <c r="IGY182" s="977"/>
      <c r="IGZ182" s="977"/>
      <c r="IHA182" s="977"/>
      <c r="IHB182" s="977"/>
      <c r="IHC182" s="977"/>
      <c r="IHD182" s="977"/>
      <c r="IHE182" s="977"/>
      <c r="IHF182" s="977"/>
      <c r="IHG182" s="977"/>
      <c r="IHH182" s="977"/>
      <c r="IHI182" s="977"/>
      <c r="IHJ182" s="977"/>
      <c r="IHK182" s="977"/>
      <c r="IHL182" s="977"/>
      <c r="IHM182" s="977"/>
      <c r="IHN182" s="977"/>
      <c r="IHO182" s="977"/>
      <c r="IHP182" s="977"/>
      <c r="IHQ182" s="977"/>
      <c r="IHR182" s="977"/>
      <c r="IHS182" s="977"/>
      <c r="IHT182" s="977"/>
      <c r="IHU182" s="977"/>
      <c r="IHV182" s="977"/>
      <c r="IHW182" s="977"/>
      <c r="IHX182" s="977"/>
      <c r="IHY182" s="977"/>
      <c r="IHZ182" s="977"/>
      <c r="IIA182" s="977"/>
      <c r="IIB182" s="977"/>
      <c r="IIC182" s="977"/>
      <c r="IID182" s="977"/>
      <c r="IIE182" s="977"/>
      <c r="IIF182" s="977"/>
      <c r="IIG182" s="977"/>
      <c r="IIH182" s="977"/>
      <c r="III182" s="977"/>
      <c r="IIJ182" s="977"/>
      <c r="IIK182" s="977"/>
      <c r="IIL182" s="977"/>
      <c r="IIM182" s="977"/>
      <c r="IIN182" s="977"/>
      <c r="IIO182" s="977"/>
      <c r="IIP182" s="977"/>
      <c r="IIQ182" s="977"/>
      <c r="IIR182" s="977"/>
      <c r="IIS182" s="977"/>
      <c r="IIT182" s="977"/>
      <c r="IIU182" s="977"/>
      <c r="IIV182" s="977"/>
      <c r="IIW182" s="977"/>
      <c r="IIX182" s="977"/>
      <c r="IIY182" s="977"/>
      <c r="IIZ182" s="977"/>
      <c r="IJA182" s="977"/>
      <c r="IJB182" s="977"/>
      <c r="IJC182" s="977"/>
      <c r="IJD182" s="977"/>
      <c r="IJE182" s="977"/>
      <c r="IJF182" s="977"/>
      <c r="IJG182" s="977"/>
      <c r="IJH182" s="977"/>
      <c r="IJI182" s="977"/>
      <c r="IJJ182" s="977"/>
      <c r="IJK182" s="977"/>
      <c r="IJL182" s="977"/>
      <c r="IJM182" s="977"/>
      <c r="IJN182" s="977"/>
      <c r="IJO182" s="977"/>
      <c r="IJP182" s="977"/>
      <c r="IJQ182" s="977"/>
      <c r="IJR182" s="977"/>
      <c r="IJS182" s="977"/>
      <c r="IJT182" s="977"/>
      <c r="IJU182" s="977"/>
      <c r="IJV182" s="977"/>
      <c r="IJW182" s="977"/>
      <c r="IJX182" s="977"/>
      <c r="IJY182" s="977"/>
      <c r="IJZ182" s="977"/>
      <c r="IKA182" s="977"/>
      <c r="IKB182" s="977"/>
      <c r="IKC182" s="977"/>
      <c r="IKD182" s="977"/>
      <c r="IKE182" s="977"/>
      <c r="IKF182" s="977"/>
      <c r="IKG182" s="977"/>
      <c r="IKH182" s="977"/>
      <c r="IKI182" s="977"/>
      <c r="IKJ182" s="977"/>
      <c r="IKK182" s="977"/>
      <c r="IKL182" s="977"/>
      <c r="IKM182" s="977"/>
      <c r="IKN182" s="977"/>
      <c r="IKO182" s="977"/>
      <c r="IKP182" s="977"/>
      <c r="IKQ182" s="977"/>
      <c r="IKR182" s="977"/>
      <c r="IKS182" s="977"/>
      <c r="IKT182" s="977"/>
      <c r="IKU182" s="977"/>
      <c r="IKV182" s="977"/>
      <c r="IKW182" s="977"/>
      <c r="IKX182" s="977"/>
      <c r="IKY182" s="977"/>
      <c r="IKZ182" s="977"/>
      <c r="ILA182" s="977"/>
      <c r="ILB182" s="977"/>
      <c r="ILC182" s="977"/>
      <c r="ILD182" s="977"/>
      <c r="ILE182" s="977"/>
      <c r="ILF182" s="977"/>
      <c r="ILG182" s="977"/>
      <c r="ILH182" s="977"/>
      <c r="ILI182" s="977"/>
      <c r="ILJ182" s="977"/>
      <c r="ILK182" s="977"/>
      <c r="ILL182" s="977"/>
      <c r="ILM182" s="977"/>
      <c r="ILN182" s="977"/>
      <c r="ILO182" s="977"/>
      <c r="ILP182" s="977"/>
      <c r="ILQ182" s="977"/>
      <c r="ILR182" s="977"/>
      <c r="ILS182" s="977"/>
      <c r="ILT182" s="977"/>
      <c r="ILU182" s="977"/>
      <c r="ILV182" s="977"/>
      <c r="ILW182" s="977"/>
      <c r="ILX182" s="977"/>
      <c r="ILY182" s="977"/>
      <c r="ILZ182" s="977"/>
      <c r="IMA182" s="977"/>
      <c r="IMB182" s="977"/>
      <c r="IMC182" s="977"/>
      <c r="IMD182" s="977"/>
      <c r="IME182" s="977"/>
      <c r="IMF182" s="977"/>
      <c r="IMG182" s="977"/>
      <c r="IMH182" s="977"/>
      <c r="IMI182" s="977"/>
      <c r="IMJ182" s="977"/>
      <c r="IMK182" s="977"/>
      <c r="IML182" s="977"/>
      <c r="IMM182" s="977"/>
      <c r="IMN182" s="977"/>
      <c r="IMO182" s="977"/>
      <c r="IMP182" s="977"/>
      <c r="IMQ182" s="977"/>
      <c r="IMR182" s="977"/>
      <c r="IMS182" s="977"/>
      <c r="IMT182" s="977"/>
      <c r="IMU182" s="977"/>
      <c r="IMV182" s="977"/>
      <c r="IMW182" s="977"/>
      <c r="IMX182" s="977"/>
      <c r="IMY182" s="977"/>
      <c r="IMZ182" s="977"/>
      <c r="INA182" s="977"/>
      <c r="INB182" s="977"/>
      <c r="INC182" s="977"/>
      <c r="IND182" s="977"/>
      <c r="INE182" s="977"/>
      <c r="INF182" s="977"/>
      <c r="ING182" s="977"/>
      <c r="INH182" s="977"/>
      <c r="INI182" s="977"/>
      <c r="INJ182" s="977"/>
      <c r="INK182" s="977"/>
      <c r="INL182" s="977"/>
      <c r="INM182" s="977"/>
      <c r="INN182" s="977"/>
      <c r="INO182" s="977"/>
      <c r="INP182" s="977"/>
      <c r="INQ182" s="977"/>
      <c r="INR182" s="977"/>
      <c r="INS182" s="977"/>
      <c r="INT182" s="977"/>
      <c r="INU182" s="977"/>
      <c r="INV182" s="977"/>
      <c r="INW182" s="977"/>
      <c r="INX182" s="977"/>
      <c r="INY182" s="977"/>
      <c r="INZ182" s="977"/>
      <c r="IOA182" s="977"/>
      <c r="IOB182" s="977"/>
      <c r="IOC182" s="977"/>
      <c r="IOD182" s="977"/>
      <c r="IOE182" s="977"/>
      <c r="IOF182" s="977"/>
      <c r="IOG182" s="977"/>
      <c r="IOH182" s="977"/>
      <c r="IOI182" s="977"/>
      <c r="IOJ182" s="977"/>
      <c r="IOK182" s="977"/>
      <c r="IOL182" s="977"/>
      <c r="IOM182" s="977"/>
      <c r="ION182" s="977"/>
      <c r="IOO182" s="977"/>
      <c r="IOP182" s="977"/>
      <c r="IOQ182" s="977"/>
      <c r="IOR182" s="977"/>
      <c r="IOS182" s="977"/>
      <c r="IOT182" s="977"/>
      <c r="IOU182" s="977"/>
      <c r="IOV182" s="977"/>
      <c r="IOW182" s="977"/>
      <c r="IOX182" s="977"/>
      <c r="IOY182" s="977"/>
      <c r="IOZ182" s="977"/>
      <c r="IPA182" s="977"/>
      <c r="IPB182" s="977"/>
      <c r="IPC182" s="977"/>
      <c r="IPD182" s="977"/>
      <c r="IPE182" s="977"/>
      <c r="IPF182" s="977"/>
      <c r="IPG182" s="977"/>
      <c r="IPH182" s="977"/>
      <c r="IPI182" s="977"/>
      <c r="IPJ182" s="977"/>
      <c r="IPK182" s="977"/>
      <c r="IPL182" s="977"/>
      <c r="IPM182" s="977"/>
      <c r="IPN182" s="977"/>
      <c r="IPO182" s="977"/>
      <c r="IPP182" s="977"/>
      <c r="IPQ182" s="977"/>
      <c r="IPR182" s="977"/>
      <c r="IPS182" s="977"/>
      <c r="IPT182" s="977"/>
      <c r="IPU182" s="977"/>
      <c r="IPV182" s="977"/>
      <c r="IPW182" s="977"/>
      <c r="IPX182" s="977"/>
      <c r="IPY182" s="977"/>
      <c r="IPZ182" s="977"/>
      <c r="IQA182" s="977"/>
      <c r="IQB182" s="977"/>
      <c r="IQC182" s="977"/>
      <c r="IQD182" s="977"/>
      <c r="IQE182" s="977"/>
      <c r="IQF182" s="977"/>
      <c r="IQG182" s="977"/>
      <c r="IQH182" s="977"/>
      <c r="IQI182" s="977"/>
      <c r="IQJ182" s="977"/>
      <c r="IQK182" s="977"/>
      <c r="IQL182" s="977"/>
      <c r="IQM182" s="977"/>
      <c r="IQN182" s="977"/>
      <c r="IQO182" s="977"/>
      <c r="IQP182" s="977"/>
      <c r="IQQ182" s="977"/>
      <c r="IQR182" s="977"/>
      <c r="IQS182" s="977"/>
      <c r="IQT182" s="977"/>
      <c r="IQU182" s="977"/>
      <c r="IQV182" s="977"/>
      <c r="IQW182" s="977"/>
      <c r="IQX182" s="977"/>
      <c r="IQY182" s="977"/>
      <c r="IQZ182" s="977"/>
      <c r="IRA182" s="977"/>
      <c r="IRB182" s="977"/>
      <c r="IRC182" s="977"/>
      <c r="IRD182" s="977"/>
      <c r="IRE182" s="977"/>
      <c r="IRF182" s="977"/>
      <c r="IRG182" s="977"/>
      <c r="IRH182" s="977"/>
      <c r="IRI182" s="977"/>
      <c r="IRJ182" s="977"/>
      <c r="IRK182" s="977"/>
      <c r="IRL182" s="977"/>
      <c r="IRM182" s="977"/>
      <c r="IRN182" s="977"/>
      <c r="IRO182" s="977"/>
      <c r="IRP182" s="977"/>
      <c r="IRQ182" s="977"/>
      <c r="IRR182" s="977"/>
      <c r="IRS182" s="977"/>
      <c r="IRT182" s="977"/>
      <c r="IRU182" s="977"/>
      <c r="IRV182" s="977"/>
      <c r="IRW182" s="977"/>
      <c r="IRX182" s="977"/>
      <c r="IRY182" s="977"/>
      <c r="IRZ182" s="977"/>
      <c r="ISA182" s="977"/>
      <c r="ISB182" s="977"/>
      <c r="ISC182" s="977"/>
      <c r="ISD182" s="977"/>
      <c r="ISE182" s="977"/>
      <c r="ISF182" s="977"/>
      <c r="ISG182" s="977"/>
      <c r="ISH182" s="977"/>
      <c r="ISI182" s="977"/>
      <c r="ISJ182" s="977"/>
      <c r="ISK182" s="977"/>
      <c r="ISL182" s="977"/>
      <c r="ISM182" s="977"/>
      <c r="ISN182" s="977"/>
      <c r="ISO182" s="977"/>
      <c r="ISP182" s="977"/>
      <c r="ISQ182" s="977"/>
      <c r="ISR182" s="977"/>
      <c r="ISS182" s="977"/>
      <c r="IST182" s="977"/>
      <c r="ISU182" s="977"/>
      <c r="ISV182" s="977"/>
      <c r="ISW182" s="977"/>
      <c r="ISX182" s="977"/>
      <c r="ISY182" s="977"/>
      <c r="ISZ182" s="977"/>
      <c r="ITA182" s="977"/>
      <c r="ITB182" s="977"/>
      <c r="ITC182" s="977"/>
      <c r="ITD182" s="977"/>
      <c r="ITE182" s="977"/>
      <c r="ITF182" s="977"/>
      <c r="ITG182" s="977"/>
      <c r="ITH182" s="977"/>
      <c r="ITI182" s="977"/>
      <c r="ITJ182" s="977"/>
      <c r="ITK182" s="977"/>
      <c r="ITL182" s="977"/>
      <c r="ITM182" s="977"/>
      <c r="ITN182" s="977"/>
      <c r="ITO182" s="977"/>
      <c r="ITP182" s="977"/>
      <c r="ITQ182" s="977"/>
      <c r="ITR182" s="977"/>
      <c r="ITS182" s="977"/>
      <c r="ITT182" s="977"/>
      <c r="ITU182" s="977"/>
      <c r="ITV182" s="977"/>
      <c r="ITW182" s="977"/>
      <c r="ITX182" s="977"/>
      <c r="ITY182" s="977"/>
      <c r="ITZ182" s="977"/>
      <c r="IUA182" s="977"/>
      <c r="IUB182" s="977"/>
      <c r="IUC182" s="977"/>
      <c r="IUD182" s="977"/>
      <c r="IUE182" s="977"/>
      <c r="IUF182" s="977"/>
      <c r="IUG182" s="977"/>
      <c r="IUH182" s="977"/>
      <c r="IUI182" s="977"/>
      <c r="IUJ182" s="977"/>
      <c r="IUK182" s="977"/>
      <c r="IUL182" s="977"/>
      <c r="IUM182" s="977"/>
      <c r="IUN182" s="977"/>
      <c r="IUO182" s="977"/>
      <c r="IUP182" s="977"/>
      <c r="IUQ182" s="977"/>
      <c r="IUR182" s="977"/>
      <c r="IUS182" s="977"/>
      <c r="IUT182" s="977"/>
      <c r="IUU182" s="977"/>
      <c r="IUV182" s="977"/>
      <c r="IUW182" s="977"/>
      <c r="IUX182" s="977"/>
      <c r="IUY182" s="977"/>
      <c r="IUZ182" s="977"/>
      <c r="IVA182" s="977"/>
      <c r="IVB182" s="977"/>
      <c r="IVC182" s="977"/>
      <c r="IVD182" s="977"/>
      <c r="IVE182" s="977"/>
      <c r="IVF182" s="977"/>
      <c r="IVG182" s="977"/>
      <c r="IVH182" s="977"/>
      <c r="IVI182" s="977"/>
      <c r="IVJ182" s="977"/>
      <c r="IVK182" s="977"/>
      <c r="IVL182" s="977"/>
      <c r="IVM182" s="977"/>
      <c r="IVN182" s="977"/>
      <c r="IVO182" s="977"/>
      <c r="IVP182" s="977"/>
      <c r="IVQ182" s="977"/>
      <c r="IVR182" s="977"/>
      <c r="IVS182" s="977"/>
      <c r="IVT182" s="977"/>
      <c r="IVU182" s="977"/>
      <c r="IVV182" s="977"/>
      <c r="IVW182" s="977"/>
      <c r="IVX182" s="977"/>
      <c r="IVY182" s="977"/>
      <c r="IVZ182" s="977"/>
      <c r="IWA182" s="977"/>
      <c r="IWB182" s="977"/>
      <c r="IWC182" s="977"/>
      <c r="IWD182" s="977"/>
      <c r="IWE182" s="977"/>
      <c r="IWF182" s="977"/>
      <c r="IWG182" s="977"/>
      <c r="IWH182" s="977"/>
      <c r="IWI182" s="977"/>
      <c r="IWJ182" s="977"/>
      <c r="IWK182" s="977"/>
      <c r="IWL182" s="977"/>
      <c r="IWM182" s="977"/>
      <c r="IWN182" s="977"/>
      <c r="IWO182" s="977"/>
      <c r="IWP182" s="977"/>
      <c r="IWQ182" s="977"/>
      <c r="IWR182" s="977"/>
      <c r="IWS182" s="977"/>
      <c r="IWT182" s="977"/>
      <c r="IWU182" s="977"/>
      <c r="IWV182" s="977"/>
      <c r="IWW182" s="977"/>
      <c r="IWX182" s="977"/>
      <c r="IWY182" s="977"/>
      <c r="IWZ182" s="977"/>
      <c r="IXA182" s="977"/>
      <c r="IXB182" s="977"/>
      <c r="IXC182" s="977"/>
      <c r="IXD182" s="977"/>
      <c r="IXE182" s="977"/>
      <c r="IXF182" s="977"/>
      <c r="IXG182" s="977"/>
      <c r="IXH182" s="977"/>
      <c r="IXI182" s="977"/>
      <c r="IXJ182" s="977"/>
      <c r="IXK182" s="977"/>
      <c r="IXL182" s="977"/>
      <c r="IXM182" s="977"/>
      <c r="IXN182" s="977"/>
      <c r="IXO182" s="977"/>
      <c r="IXP182" s="977"/>
      <c r="IXQ182" s="977"/>
      <c r="IXR182" s="977"/>
      <c r="IXS182" s="977"/>
      <c r="IXT182" s="977"/>
      <c r="IXU182" s="977"/>
      <c r="IXV182" s="977"/>
      <c r="IXW182" s="977"/>
      <c r="IXX182" s="977"/>
      <c r="IXY182" s="977"/>
      <c r="IXZ182" s="977"/>
      <c r="IYA182" s="977"/>
      <c r="IYB182" s="977"/>
      <c r="IYC182" s="977"/>
      <c r="IYD182" s="977"/>
      <c r="IYE182" s="977"/>
      <c r="IYF182" s="977"/>
      <c r="IYG182" s="977"/>
      <c r="IYH182" s="977"/>
      <c r="IYI182" s="977"/>
      <c r="IYJ182" s="977"/>
      <c r="IYK182" s="977"/>
      <c r="IYL182" s="977"/>
      <c r="IYM182" s="977"/>
      <c r="IYN182" s="977"/>
      <c r="IYO182" s="977"/>
      <c r="IYP182" s="977"/>
      <c r="IYQ182" s="977"/>
      <c r="IYR182" s="977"/>
      <c r="IYS182" s="977"/>
      <c r="IYT182" s="977"/>
      <c r="IYU182" s="977"/>
      <c r="IYV182" s="977"/>
      <c r="IYW182" s="977"/>
      <c r="IYX182" s="977"/>
      <c r="IYY182" s="977"/>
      <c r="IYZ182" s="977"/>
      <c r="IZA182" s="977"/>
      <c r="IZB182" s="977"/>
      <c r="IZC182" s="977"/>
      <c r="IZD182" s="977"/>
      <c r="IZE182" s="977"/>
      <c r="IZF182" s="977"/>
      <c r="IZG182" s="977"/>
      <c r="IZH182" s="977"/>
      <c r="IZI182" s="977"/>
      <c r="IZJ182" s="977"/>
      <c r="IZK182" s="977"/>
      <c r="IZL182" s="977"/>
      <c r="IZM182" s="977"/>
      <c r="IZN182" s="977"/>
      <c r="IZO182" s="977"/>
      <c r="IZP182" s="977"/>
      <c r="IZQ182" s="977"/>
      <c r="IZR182" s="977"/>
      <c r="IZS182" s="977"/>
      <c r="IZT182" s="977"/>
      <c r="IZU182" s="977"/>
      <c r="IZV182" s="977"/>
      <c r="IZW182" s="977"/>
      <c r="IZX182" s="977"/>
      <c r="IZY182" s="977"/>
      <c r="IZZ182" s="977"/>
      <c r="JAA182" s="977"/>
      <c r="JAB182" s="977"/>
      <c r="JAC182" s="977"/>
      <c r="JAD182" s="977"/>
      <c r="JAE182" s="977"/>
      <c r="JAF182" s="977"/>
      <c r="JAG182" s="977"/>
      <c r="JAH182" s="977"/>
      <c r="JAI182" s="977"/>
      <c r="JAJ182" s="977"/>
      <c r="JAK182" s="977"/>
      <c r="JAL182" s="977"/>
      <c r="JAM182" s="977"/>
      <c r="JAN182" s="977"/>
      <c r="JAO182" s="977"/>
      <c r="JAP182" s="977"/>
      <c r="JAQ182" s="977"/>
      <c r="JAR182" s="977"/>
      <c r="JAS182" s="977"/>
      <c r="JAT182" s="977"/>
      <c r="JAU182" s="977"/>
      <c r="JAV182" s="977"/>
      <c r="JAW182" s="977"/>
      <c r="JAX182" s="977"/>
      <c r="JAY182" s="977"/>
      <c r="JAZ182" s="977"/>
      <c r="JBA182" s="977"/>
      <c r="JBB182" s="977"/>
      <c r="JBC182" s="977"/>
      <c r="JBD182" s="977"/>
      <c r="JBE182" s="977"/>
      <c r="JBF182" s="977"/>
      <c r="JBG182" s="977"/>
      <c r="JBH182" s="977"/>
      <c r="JBI182" s="977"/>
      <c r="JBJ182" s="977"/>
      <c r="JBK182" s="977"/>
      <c r="JBL182" s="977"/>
      <c r="JBM182" s="977"/>
      <c r="JBN182" s="977"/>
      <c r="JBO182" s="977"/>
      <c r="JBP182" s="977"/>
      <c r="JBQ182" s="977"/>
      <c r="JBR182" s="977"/>
      <c r="JBS182" s="977"/>
      <c r="JBT182" s="977"/>
      <c r="JBU182" s="977"/>
      <c r="JBV182" s="977"/>
      <c r="JBW182" s="977"/>
      <c r="JBX182" s="977"/>
      <c r="JBY182" s="977"/>
      <c r="JBZ182" s="977"/>
      <c r="JCA182" s="977"/>
      <c r="JCB182" s="977"/>
      <c r="JCC182" s="977"/>
      <c r="JCD182" s="977"/>
      <c r="JCE182" s="977"/>
      <c r="JCF182" s="977"/>
      <c r="JCG182" s="977"/>
      <c r="JCH182" s="977"/>
      <c r="JCI182" s="977"/>
      <c r="JCJ182" s="977"/>
      <c r="JCK182" s="977"/>
      <c r="JCL182" s="977"/>
      <c r="JCM182" s="977"/>
      <c r="JCN182" s="977"/>
      <c r="JCO182" s="977"/>
      <c r="JCP182" s="977"/>
      <c r="JCQ182" s="977"/>
      <c r="JCR182" s="977"/>
      <c r="JCS182" s="977"/>
      <c r="JCT182" s="977"/>
      <c r="JCU182" s="977"/>
      <c r="JCV182" s="977"/>
      <c r="JCW182" s="977"/>
      <c r="JCX182" s="977"/>
      <c r="JCY182" s="977"/>
      <c r="JCZ182" s="977"/>
      <c r="JDA182" s="977"/>
      <c r="JDB182" s="977"/>
      <c r="JDC182" s="977"/>
      <c r="JDD182" s="977"/>
      <c r="JDE182" s="977"/>
      <c r="JDF182" s="977"/>
      <c r="JDG182" s="977"/>
      <c r="JDH182" s="977"/>
      <c r="JDI182" s="977"/>
      <c r="JDJ182" s="977"/>
      <c r="JDK182" s="977"/>
      <c r="JDL182" s="977"/>
      <c r="JDM182" s="977"/>
      <c r="JDN182" s="977"/>
      <c r="JDO182" s="977"/>
      <c r="JDP182" s="977"/>
      <c r="JDQ182" s="977"/>
      <c r="JDR182" s="977"/>
      <c r="JDS182" s="977"/>
      <c r="JDT182" s="977"/>
      <c r="JDU182" s="977"/>
      <c r="JDV182" s="977"/>
      <c r="JDW182" s="977"/>
      <c r="JDX182" s="977"/>
      <c r="JDY182" s="977"/>
      <c r="JDZ182" s="977"/>
      <c r="JEA182" s="977"/>
      <c r="JEB182" s="977"/>
      <c r="JEC182" s="977"/>
      <c r="JED182" s="977"/>
      <c r="JEE182" s="977"/>
      <c r="JEF182" s="977"/>
      <c r="JEG182" s="977"/>
      <c r="JEH182" s="977"/>
      <c r="JEI182" s="977"/>
      <c r="JEJ182" s="977"/>
      <c r="JEK182" s="977"/>
      <c r="JEL182" s="977"/>
      <c r="JEM182" s="977"/>
      <c r="JEN182" s="977"/>
      <c r="JEO182" s="977"/>
      <c r="JEP182" s="977"/>
      <c r="JEQ182" s="977"/>
      <c r="JER182" s="977"/>
      <c r="JES182" s="977"/>
      <c r="JET182" s="977"/>
      <c r="JEU182" s="977"/>
      <c r="JEV182" s="977"/>
      <c r="JEW182" s="977"/>
      <c r="JEX182" s="977"/>
      <c r="JEY182" s="977"/>
      <c r="JEZ182" s="977"/>
      <c r="JFA182" s="977"/>
      <c r="JFB182" s="977"/>
      <c r="JFC182" s="977"/>
      <c r="JFD182" s="977"/>
      <c r="JFE182" s="977"/>
      <c r="JFF182" s="977"/>
      <c r="JFG182" s="977"/>
      <c r="JFH182" s="977"/>
      <c r="JFI182" s="977"/>
      <c r="JFJ182" s="977"/>
      <c r="JFK182" s="977"/>
      <c r="JFL182" s="977"/>
      <c r="JFM182" s="977"/>
      <c r="JFN182" s="977"/>
      <c r="JFO182" s="977"/>
      <c r="JFP182" s="977"/>
      <c r="JFQ182" s="977"/>
      <c r="JFR182" s="977"/>
      <c r="JFS182" s="977"/>
      <c r="JFT182" s="977"/>
      <c r="JFU182" s="977"/>
      <c r="JFV182" s="977"/>
      <c r="JFW182" s="977"/>
      <c r="JFX182" s="977"/>
      <c r="JFY182" s="977"/>
      <c r="JFZ182" s="977"/>
      <c r="JGA182" s="977"/>
      <c r="JGB182" s="977"/>
      <c r="JGC182" s="977"/>
      <c r="JGD182" s="977"/>
      <c r="JGE182" s="977"/>
      <c r="JGF182" s="977"/>
      <c r="JGG182" s="977"/>
      <c r="JGH182" s="977"/>
      <c r="JGI182" s="977"/>
      <c r="JGJ182" s="977"/>
      <c r="JGK182" s="977"/>
      <c r="JGL182" s="977"/>
      <c r="JGM182" s="977"/>
      <c r="JGN182" s="977"/>
      <c r="JGO182" s="977"/>
      <c r="JGP182" s="977"/>
      <c r="JGQ182" s="977"/>
      <c r="JGR182" s="977"/>
      <c r="JGS182" s="977"/>
      <c r="JGT182" s="977"/>
      <c r="JGU182" s="977"/>
      <c r="JGV182" s="977"/>
      <c r="JGW182" s="977"/>
      <c r="JGX182" s="977"/>
      <c r="JGY182" s="977"/>
      <c r="JGZ182" s="977"/>
      <c r="JHA182" s="977"/>
      <c r="JHB182" s="977"/>
      <c r="JHC182" s="977"/>
      <c r="JHD182" s="977"/>
      <c r="JHE182" s="977"/>
      <c r="JHF182" s="977"/>
      <c r="JHG182" s="977"/>
      <c r="JHH182" s="977"/>
      <c r="JHI182" s="977"/>
      <c r="JHJ182" s="977"/>
      <c r="JHK182" s="977"/>
      <c r="JHL182" s="977"/>
      <c r="JHM182" s="977"/>
      <c r="JHN182" s="977"/>
      <c r="JHO182" s="977"/>
      <c r="JHP182" s="977"/>
      <c r="JHQ182" s="977"/>
      <c r="JHR182" s="977"/>
      <c r="JHS182" s="977"/>
      <c r="JHT182" s="977"/>
      <c r="JHU182" s="977"/>
      <c r="JHV182" s="977"/>
      <c r="JHW182" s="977"/>
      <c r="JHX182" s="977"/>
      <c r="JHY182" s="977"/>
      <c r="JHZ182" s="977"/>
      <c r="JIA182" s="977"/>
      <c r="JIB182" s="977"/>
      <c r="JIC182" s="977"/>
      <c r="JID182" s="977"/>
      <c r="JIE182" s="977"/>
      <c r="JIF182" s="977"/>
      <c r="JIG182" s="977"/>
      <c r="JIH182" s="977"/>
      <c r="JII182" s="977"/>
      <c r="JIJ182" s="977"/>
      <c r="JIK182" s="977"/>
      <c r="JIL182" s="977"/>
      <c r="JIM182" s="977"/>
      <c r="JIN182" s="977"/>
      <c r="JIO182" s="977"/>
      <c r="JIP182" s="977"/>
      <c r="JIQ182" s="977"/>
      <c r="JIR182" s="977"/>
      <c r="JIS182" s="977"/>
      <c r="JIT182" s="977"/>
      <c r="JIU182" s="977"/>
      <c r="JIV182" s="977"/>
      <c r="JIW182" s="977"/>
      <c r="JIX182" s="977"/>
      <c r="JIY182" s="977"/>
      <c r="JIZ182" s="977"/>
      <c r="JJA182" s="977"/>
      <c r="JJB182" s="977"/>
      <c r="JJC182" s="977"/>
      <c r="JJD182" s="977"/>
      <c r="JJE182" s="977"/>
      <c r="JJF182" s="977"/>
      <c r="JJG182" s="977"/>
      <c r="JJH182" s="977"/>
      <c r="JJI182" s="977"/>
      <c r="JJJ182" s="977"/>
      <c r="JJK182" s="977"/>
      <c r="JJL182" s="977"/>
      <c r="JJM182" s="977"/>
      <c r="JJN182" s="977"/>
      <c r="JJO182" s="977"/>
      <c r="JJP182" s="977"/>
      <c r="JJQ182" s="977"/>
      <c r="JJR182" s="977"/>
      <c r="JJS182" s="977"/>
      <c r="JJT182" s="977"/>
      <c r="JJU182" s="977"/>
      <c r="JJV182" s="977"/>
      <c r="JJW182" s="977"/>
      <c r="JJX182" s="977"/>
      <c r="JJY182" s="977"/>
      <c r="JJZ182" s="977"/>
      <c r="JKA182" s="977"/>
      <c r="JKB182" s="977"/>
      <c r="JKC182" s="977"/>
      <c r="JKD182" s="977"/>
      <c r="JKE182" s="977"/>
      <c r="JKF182" s="977"/>
      <c r="JKG182" s="977"/>
      <c r="JKH182" s="977"/>
      <c r="JKI182" s="977"/>
      <c r="JKJ182" s="977"/>
      <c r="JKK182" s="977"/>
      <c r="JKL182" s="977"/>
      <c r="JKM182" s="977"/>
      <c r="JKN182" s="977"/>
      <c r="JKO182" s="977"/>
      <c r="JKP182" s="977"/>
      <c r="JKQ182" s="977"/>
      <c r="JKR182" s="977"/>
      <c r="JKS182" s="977"/>
      <c r="JKT182" s="977"/>
      <c r="JKU182" s="977"/>
      <c r="JKV182" s="977"/>
      <c r="JKW182" s="977"/>
      <c r="JKX182" s="977"/>
      <c r="JKY182" s="977"/>
      <c r="JKZ182" s="977"/>
      <c r="JLA182" s="977"/>
      <c r="JLB182" s="977"/>
      <c r="JLC182" s="977"/>
      <c r="JLD182" s="977"/>
      <c r="JLE182" s="977"/>
      <c r="JLF182" s="977"/>
      <c r="JLG182" s="977"/>
      <c r="JLH182" s="977"/>
      <c r="JLI182" s="977"/>
      <c r="JLJ182" s="977"/>
      <c r="JLK182" s="977"/>
      <c r="JLL182" s="977"/>
      <c r="JLM182" s="977"/>
      <c r="JLN182" s="977"/>
      <c r="JLO182" s="977"/>
      <c r="JLP182" s="977"/>
      <c r="JLQ182" s="977"/>
      <c r="JLR182" s="977"/>
      <c r="JLS182" s="977"/>
      <c r="JLT182" s="977"/>
      <c r="JLU182" s="977"/>
      <c r="JLV182" s="977"/>
      <c r="JLW182" s="977"/>
      <c r="JLX182" s="977"/>
      <c r="JLY182" s="977"/>
      <c r="JLZ182" s="977"/>
      <c r="JMA182" s="977"/>
      <c r="JMB182" s="977"/>
      <c r="JMC182" s="977"/>
      <c r="JMD182" s="977"/>
      <c r="JME182" s="977"/>
      <c r="JMF182" s="977"/>
      <c r="JMG182" s="977"/>
      <c r="JMH182" s="977"/>
      <c r="JMI182" s="977"/>
      <c r="JMJ182" s="977"/>
      <c r="JMK182" s="977"/>
      <c r="JML182" s="977"/>
      <c r="JMM182" s="977"/>
      <c r="JMN182" s="977"/>
      <c r="JMO182" s="977"/>
      <c r="JMP182" s="977"/>
      <c r="JMQ182" s="977"/>
      <c r="JMR182" s="977"/>
      <c r="JMS182" s="977"/>
      <c r="JMT182" s="977"/>
      <c r="JMU182" s="977"/>
      <c r="JMV182" s="977"/>
      <c r="JMW182" s="977"/>
      <c r="JMX182" s="977"/>
      <c r="JMY182" s="977"/>
      <c r="JMZ182" s="977"/>
      <c r="JNA182" s="977"/>
      <c r="JNB182" s="977"/>
      <c r="JNC182" s="977"/>
      <c r="JND182" s="977"/>
      <c r="JNE182" s="977"/>
      <c r="JNF182" s="977"/>
      <c r="JNG182" s="977"/>
      <c r="JNH182" s="977"/>
      <c r="JNI182" s="977"/>
      <c r="JNJ182" s="977"/>
      <c r="JNK182" s="977"/>
      <c r="JNL182" s="977"/>
      <c r="JNM182" s="977"/>
      <c r="JNN182" s="977"/>
      <c r="JNO182" s="977"/>
      <c r="JNP182" s="977"/>
      <c r="JNQ182" s="977"/>
      <c r="JNR182" s="977"/>
      <c r="JNS182" s="977"/>
      <c r="JNT182" s="977"/>
      <c r="JNU182" s="977"/>
      <c r="JNV182" s="977"/>
      <c r="JNW182" s="977"/>
      <c r="JNX182" s="977"/>
      <c r="JNY182" s="977"/>
      <c r="JNZ182" s="977"/>
      <c r="JOA182" s="977"/>
      <c r="JOB182" s="977"/>
      <c r="JOC182" s="977"/>
      <c r="JOD182" s="977"/>
      <c r="JOE182" s="977"/>
      <c r="JOF182" s="977"/>
      <c r="JOG182" s="977"/>
      <c r="JOH182" s="977"/>
      <c r="JOI182" s="977"/>
      <c r="JOJ182" s="977"/>
      <c r="JOK182" s="977"/>
      <c r="JOL182" s="977"/>
      <c r="JOM182" s="977"/>
      <c r="JON182" s="977"/>
      <c r="JOO182" s="977"/>
      <c r="JOP182" s="977"/>
      <c r="JOQ182" s="977"/>
      <c r="JOR182" s="977"/>
      <c r="JOS182" s="977"/>
      <c r="JOT182" s="977"/>
      <c r="JOU182" s="977"/>
      <c r="JOV182" s="977"/>
      <c r="JOW182" s="977"/>
      <c r="JOX182" s="977"/>
      <c r="JOY182" s="977"/>
      <c r="JOZ182" s="977"/>
      <c r="JPA182" s="977"/>
      <c r="JPB182" s="977"/>
      <c r="JPC182" s="977"/>
      <c r="JPD182" s="977"/>
      <c r="JPE182" s="977"/>
      <c r="JPF182" s="977"/>
      <c r="JPG182" s="977"/>
      <c r="JPH182" s="977"/>
      <c r="JPI182" s="977"/>
      <c r="JPJ182" s="977"/>
      <c r="JPK182" s="977"/>
      <c r="JPL182" s="977"/>
      <c r="JPM182" s="977"/>
      <c r="JPN182" s="977"/>
      <c r="JPO182" s="977"/>
      <c r="JPP182" s="977"/>
      <c r="JPQ182" s="977"/>
      <c r="JPR182" s="977"/>
      <c r="JPS182" s="977"/>
      <c r="JPT182" s="977"/>
      <c r="JPU182" s="977"/>
      <c r="JPV182" s="977"/>
      <c r="JPW182" s="977"/>
      <c r="JPX182" s="977"/>
      <c r="JPY182" s="977"/>
      <c r="JPZ182" s="977"/>
      <c r="JQA182" s="977"/>
      <c r="JQB182" s="977"/>
      <c r="JQC182" s="977"/>
      <c r="JQD182" s="977"/>
      <c r="JQE182" s="977"/>
      <c r="JQF182" s="977"/>
      <c r="JQG182" s="977"/>
      <c r="JQH182" s="977"/>
      <c r="JQI182" s="977"/>
      <c r="JQJ182" s="977"/>
      <c r="JQK182" s="977"/>
      <c r="JQL182" s="977"/>
      <c r="JQM182" s="977"/>
      <c r="JQN182" s="977"/>
      <c r="JQO182" s="977"/>
      <c r="JQP182" s="977"/>
      <c r="JQQ182" s="977"/>
      <c r="JQR182" s="977"/>
      <c r="JQS182" s="977"/>
      <c r="JQT182" s="977"/>
      <c r="JQU182" s="977"/>
      <c r="JQV182" s="977"/>
      <c r="JQW182" s="977"/>
      <c r="JQX182" s="977"/>
      <c r="JQY182" s="977"/>
      <c r="JQZ182" s="977"/>
      <c r="JRA182" s="977"/>
      <c r="JRB182" s="977"/>
      <c r="JRC182" s="977"/>
      <c r="JRD182" s="977"/>
      <c r="JRE182" s="977"/>
      <c r="JRF182" s="977"/>
      <c r="JRG182" s="977"/>
      <c r="JRH182" s="977"/>
      <c r="JRI182" s="977"/>
      <c r="JRJ182" s="977"/>
      <c r="JRK182" s="977"/>
      <c r="JRL182" s="977"/>
      <c r="JRM182" s="977"/>
      <c r="JRN182" s="977"/>
      <c r="JRO182" s="977"/>
      <c r="JRP182" s="977"/>
      <c r="JRQ182" s="977"/>
      <c r="JRR182" s="977"/>
      <c r="JRS182" s="977"/>
      <c r="JRT182" s="977"/>
      <c r="JRU182" s="977"/>
      <c r="JRV182" s="977"/>
      <c r="JRW182" s="977"/>
      <c r="JRX182" s="977"/>
      <c r="JRY182" s="977"/>
      <c r="JRZ182" s="977"/>
      <c r="JSA182" s="977"/>
      <c r="JSB182" s="977"/>
      <c r="JSC182" s="977"/>
      <c r="JSD182" s="977"/>
      <c r="JSE182" s="977"/>
      <c r="JSF182" s="977"/>
      <c r="JSG182" s="977"/>
      <c r="JSH182" s="977"/>
      <c r="JSI182" s="977"/>
      <c r="JSJ182" s="977"/>
      <c r="JSK182" s="977"/>
      <c r="JSL182" s="977"/>
      <c r="JSM182" s="977"/>
      <c r="JSN182" s="977"/>
      <c r="JSO182" s="977"/>
      <c r="JSP182" s="977"/>
      <c r="JSQ182" s="977"/>
      <c r="JSR182" s="977"/>
      <c r="JSS182" s="977"/>
      <c r="JST182" s="977"/>
      <c r="JSU182" s="977"/>
      <c r="JSV182" s="977"/>
      <c r="JSW182" s="977"/>
      <c r="JSX182" s="977"/>
      <c r="JSY182" s="977"/>
      <c r="JSZ182" s="977"/>
      <c r="JTA182" s="977"/>
      <c r="JTB182" s="977"/>
      <c r="JTC182" s="977"/>
      <c r="JTD182" s="977"/>
      <c r="JTE182" s="977"/>
      <c r="JTF182" s="977"/>
      <c r="JTG182" s="977"/>
      <c r="JTH182" s="977"/>
      <c r="JTI182" s="977"/>
      <c r="JTJ182" s="977"/>
      <c r="JTK182" s="977"/>
      <c r="JTL182" s="977"/>
      <c r="JTM182" s="977"/>
      <c r="JTN182" s="977"/>
      <c r="JTO182" s="977"/>
      <c r="JTP182" s="977"/>
      <c r="JTQ182" s="977"/>
      <c r="JTR182" s="977"/>
      <c r="JTS182" s="977"/>
      <c r="JTT182" s="977"/>
      <c r="JTU182" s="977"/>
      <c r="JTV182" s="977"/>
      <c r="JTW182" s="977"/>
      <c r="JTX182" s="977"/>
      <c r="JTY182" s="977"/>
      <c r="JTZ182" s="977"/>
      <c r="JUA182" s="977"/>
      <c r="JUB182" s="977"/>
      <c r="JUC182" s="977"/>
      <c r="JUD182" s="977"/>
      <c r="JUE182" s="977"/>
      <c r="JUF182" s="977"/>
      <c r="JUG182" s="977"/>
      <c r="JUH182" s="977"/>
      <c r="JUI182" s="977"/>
      <c r="JUJ182" s="977"/>
      <c r="JUK182" s="977"/>
      <c r="JUL182" s="977"/>
      <c r="JUM182" s="977"/>
      <c r="JUN182" s="977"/>
      <c r="JUO182" s="977"/>
      <c r="JUP182" s="977"/>
      <c r="JUQ182" s="977"/>
      <c r="JUR182" s="977"/>
      <c r="JUS182" s="977"/>
      <c r="JUT182" s="977"/>
      <c r="JUU182" s="977"/>
      <c r="JUV182" s="977"/>
      <c r="JUW182" s="977"/>
      <c r="JUX182" s="977"/>
      <c r="JUY182" s="977"/>
      <c r="JUZ182" s="977"/>
      <c r="JVA182" s="977"/>
      <c r="JVB182" s="977"/>
      <c r="JVC182" s="977"/>
      <c r="JVD182" s="977"/>
      <c r="JVE182" s="977"/>
      <c r="JVF182" s="977"/>
      <c r="JVG182" s="977"/>
      <c r="JVH182" s="977"/>
      <c r="JVI182" s="977"/>
      <c r="JVJ182" s="977"/>
      <c r="JVK182" s="977"/>
      <c r="JVL182" s="977"/>
      <c r="JVM182" s="977"/>
      <c r="JVN182" s="977"/>
      <c r="JVO182" s="977"/>
      <c r="JVP182" s="977"/>
      <c r="JVQ182" s="977"/>
      <c r="JVR182" s="977"/>
      <c r="JVS182" s="977"/>
      <c r="JVT182" s="977"/>
      <c r="JVU182" s="977"/>
      <c r="JVV182" s="977"/>
      <c r="JVW182" s="977"/>
      <c r="JVX182" s="977"/>
      <c r="JVY182" s="977"/>
      <c r="JVZ182" s="977"/>
      <c r="JWA182" s="977"/>
      <c r="JWB182" s="977"/>
      <c r="JWC182" s="977"/>
      <c r="JWD182" s="977"/>
      <c r="JWE182" s="977"/>
      <c r="JWF182" s="977"/>
      <c r="JWG182" s="977"/>
      <c r="JWH182" s="977"/>
      <c r="JWI182" s="977"/>
      <c r="JWJ182" s="977"/>
      <c r="JWK182" s="977"/>
      <c r="JWL182" s="977"/>
      <c r="JWM182" s="977"/>
      <c r="JWN182" s="977"/>
      <c r="JWO182" s="977"/>
      <c r="JWP182" s="977"/>
      <c r="JWQ182" s="977"/>
      <c r="JWR182" s="977"/>
      <c r="JWS182" s="977"/>
      <c r="JWT182" s="977"/>
      <c r="JWU182" s="977"/>
      <c r="JWV182" s="977"/>
      <c r="JWW182" s="977"/>
      <c r="JWX182" s="977"/>
      <c r="JWY182" s="977"/>
      <c r="JWZ182" s="977"/>
      <c r="JXA182" s="977"/>
      <c r="JXB182" s="977"/>
      <c r="JXC182" s="977"/>
      <c r="JXD182" s="977"/>
      <c r="JXE182" s="977"/>
      <c r="JXF182" s="977"/>
      <c r="JXG182" s="977"/>
      <c r="JXH182" s="977"/>
      <c r="JXI182" s="977"/>
      <c r="JXJ182" s="977"/>
      <c r="JXK182" s="977"/>
      <c r="JXL182" s="977"/>
      <c r="JXM182" s="977"/>
      <c r="JXN182" s="977"/>
      <c r="JXO182" s="977"/>
      <c r="JXP182" s="977"/>
      <c r="JXQ182" s="977"/>
      <c r="JXR182" s="977"/>
      <c r="JXS182" s="977"/>
      <c r="JXT182" s="977"/>
      <c r="JXU182" s="977"/>
      <c r="JXV182" s="977"/>
      <c r="JXW182" s="977"/>
      <c r="JXX182" s="977"/>
      <c r="JXY182" s="977"/>
      <c r="JXZ182" s="977"/>
      <c r="JYA182" s="977"/>
      <c r="JYB182" s="977"/>
      <c r="JYC182" s="977"/>
      <c r="JYD182" s="977"/>
      <c r="JYE182" s="977"/>
      <c r="JYF182" s="977"/>
      <c r="JYG182" s="977"/>
      <c r="JYH182" s="977"/>
      <c r="JYI182" s="977"/>
      <c r="JYJ182" s="977"/>
      <c r="JYK182" s="977"/>
      <c r="JYL182" s="977"/>
      <c r="JYM182" s="977"/>
      <c r="JYN182" s="977"/>
      <c r="JYO182" s="977"/>
      <c r="JYP182" s="977"/>
      <c r="JYQ182" s="977"/>
      <c r="JYR182" s="977"/>
      <c r="JYS182" s="977"/>
      <c r="JYT182" s="977"/>
      <c r="JYU182" s="977"/>
      <c r="JYV182" s="977"/>
      <c r="JYW182" s="977"/>
      <c r="JYX182" s="977"/>
      <c r="JYY182" s="977"/>
      <c r="JYZ182" s="977"/>
      <c r="JZA182" s="977"/>
      <c r="JZB182" s="977"/>
      <c r="JZC182" s="977"/>
      <c r="JZD182" s="977"/>
      <c r="JZE182" s="977"/>
      <c r="JZF182" s="977"/>
      <c r="JZG182" s="977"/>
      <c r="JZH182" s="977"/>
      <c r="JZI182" s="977"/>
      <c r="JZJ182" s="977"/>
      <c r="JZK182" s="977"/>
      <c r="JZL182" s="977"/>
      <c r="JZM182" s="977"/>
      <c r="JZN182" s="977"/>
      <c r="JZO182" s="977"/>
      <c r="JZP182" s="977"/>
      <c r="JZQ182" s="977"/>
      <c r="JZR182" s="977"/>
      <c r="JZS182" s="977"/>
      <c r="JZT182" s="977"/>
      <c r="JZU182" s="977"/>
      <c r="JZV182" s="977"/>
      <c r="JZW182" s="977"/>
      <c r="JZX182" s="977"/>
      <c r="JZY182" s="977"/>
      <c r="JZZ182" s="977"/>
      <c r="KAA182" s="977"/>
      <c r="KAB182" s="977"/>
      <c r="KAC182" s="977"/>
      <c r="KAD182" s="977"/>
      <c r="KAE182" s="977"/>
      <c r="KAF182" s="977"/>
      <c r="KAG182" s="977"/>
      <c r="KAH182" s="977"/>
      <c r="KAI182" s="977"/>
      <c r="KAJ182" s="977"/>
      <c r="KAK182" s="977"/>
      <c r="KAL182" s="977"/>
      <c r="KAM182" s="977"/>
      <c r="KAN182" s="977"/>
      <c r="KAO182" s="977"/>
      <c r="KAP182" s="977"/>
      <c r="KAQ182" s="977"/>
      <c r="KAR182" s="977"/>
      <c r="KAS182" s="977"/>
      <c r="KAT182" s="977"/>
      <c r="KAU182" s="977"/>
      <c r="KAV182" s="977"/>
      <c r="KAW182" s="977"/>
      <c r="KAX182" s="977"/>
      <c r="KAY182" s="977"/>
      <c r="KAZ182" s="977"/>
      <c r="KBA182" s="977"/>
      <c r="KBB182" s="977"/>
      <c r="KBC182" s="977"/>
      <c r="KBD182" s="977"/>
      <c r="KBE182" s="977"/>
      <c r="KBF182" s="977"/>
      <c r="KBG182" s="977"/>
      <c r="KBH182" s="977"/>
      <c r="KBI182" s="977"/>
      <c r="KBJ182" s="977"/>
      <c r="KBK182" s="977"/>
      <c r="KBL182" s="977"/>
      <c r="KBM182" s="977"/>
      <c r="KBN182" s="977"/>
      <c r="KBO182" s="977"/>
      <c r="KBP182" s="977"/>
      <c r="KBQ182" s="977"/>
      <c r="KBR182" s="977"/>
      <c r="KBS182" s="977"/>
      <c r="KBT182" s="977"/>
      <c r="KBU182" s="977"/>
      <c r="KBV182" s="977"/>
      <c r="KBW182" s="977"/>
      <c r="KBX182" s="977"/>
      <c r="KBY182" s="977"/>
      <c r="KBZ182" s="977"/>
      <c r="KCA182" s="977"/>
      <c r="KCB182" s="977"/>
      <c r="KCC182" s="977"/>
      <c r="KCD182" s="977"/>
      <c r="KCE182" s="977"/>
      <c r="KCF182" s="977"/>
      <c r="KCG182" s="977"/>
      <c r="KCH182" s="977"/>
      <c r="KCI182" s="977"/>
      <c r="KCJ182" s="977"/>
      <c r="KCK182" s="977"/>
      <c r="KCL182" s="977"/>
      <c r="KCM182" s="977"/>
      <c r="KCN182" s="977"/>
      <c r="KCO182" s="977"/>
      <c r="KCP182" s="977"/>
      <c r="KCQ182" s="977"/>
      <c r="KCR182" s="977"/>
      <c r="KCS182" s="977"/>
      <c r="KCT182" s="977"/>
      <c r="KCU182" s="977"/>
      <c r="KCV182" s="977"/>
      <c r="KCW182" s="977"/>
      <c r="KCX182" s="977"/>
      <c r="KCY182" s="977"/>
      <c r="KCZ182" s="977"/>
      <c r="KDA182" s="977"/>
      <c r="KDB182" s="977"/>
      <c r="KDC182" s="977"/>
      <c r="KDD182" s="977"/>
      <c r="KDE182" s="977"/>
      <c r="KDF182" s="977"/>
      <c r="KDG182" s="977"/>
      <c r="KDH182" s="977"/>
      <c r="KDI182" s="977"/>
      <c r="KDJ182" s="977"/>
      <c r="KDK182" s="977"/>
      <c r="KDL182" s="977"/>
      <c r="KDM182" s="977"/>
      <c r="KDN182" s="977"/>
      <c r="KDO182" s="977"/>
      <c r="KDP182" s="977"/>
      <c r="KDQ182" s="977"/>
      <c r="KDR182" s="977"/>
      <c r="KDS182" s="977"/>
      <c r="KDT182" s="977"/>
      <c r="KDU182" s="977"/>
      <c r="KDV182" s="977"/>
      <c r="KDW182" s="977"/>
      <c r="KDX182" s="977"/>
      <c r="KDY182" s="977"/>
      <c r="KDZ182" s="977"/>
      <c r="KEA182" s="977"/>
      <c r="KEB182" s="977"/>
      <c r="KEC182" s="977"/>
      <c r="KED182" s="977"/>
      <c r="KEE182" s="977"/>
      <c r="KEF182" s="977"/>
      <c r="KEG182" s="977"/>
      <c r="KEH182" s="977"/>
      <c r="KEI182" s="977"/>
      <c r="KEJ182" s="977"/>
      <c r="KEK182" s="977"/>
      <c r="KEL182" s="977"/>
      <c r="KEM182" s="977"/>
      <c r="KEN182" s="977"/>
      <c r="KEO182" s="977"/>
      <c r="KEP182" s="977"/>
      <c r="KEQ182" s="977"/>
      <c r="KER182" s="977"/>
      <c r="KES182" s="977"/>
      <c r="KET182" s="977"/>
      <c r="KEU182" s="977"/>
      <c r="KEV182" s="977"/>
      <c r="KEW182" s="977"/>
      <c r="KEX182" s="977"/>
      <c r="KEY182" s="977"/>
      <c r="KEZ182" s="977"/>
      <c r="KFA182" s="977"/>
      <c r="KFB182" s="977"/>
      <c r="KFC182" s="977"/>
      <c r="KFD182" s="977"/>
      <c r="KFE182" s="977"/>
      <c r="KFF182" s="977"/>
      <c r="KFG182" s="977"/>
      <c r="KFH182" s="977"/>
      <c r="KFI182" s="977"/>
      <c r="KFJ182" s="977"/>
      <c r="KFK182" s="977"/>
      <c r="KFL182" s="977"/>
      <c r="KFM182" s="977"/>
      <c r="KFN182" s="977"/>
      <c r="KFO182" s="977"/>
      <c r="KFP182" s="977"/>
      <c r="KFQ182" s="977"/>
      <c r="KFR182" s="977"/>
      <c r="KFS182" s="977"/>
      <c r="KFT182" s="977"/>
      <c r="KFU182" s="977"/>
      <c r="KFV182" s="977"/>
      <c r="KFW182" s="977"/>
      <c r="KFX182" s="977"/>
      <c r="KFY182" s="977"/>
      <c r="KFZ182" s="977"/>
      <c r="KGA182" s="977"/>
      <c r="KGB182" s="977"/>
      <c r="KGC182" s="977"/>
      <c r="KGD182" s="977"/>
      <c r="KGE182" s="977"/>
      <c r="KGF182" s="977"/>
      <c r="KGG182" s="977"/>
      <c r="KGH182" s="977"/>
      <c r="KGI182" s="977"/>
      <c r="KGJ182" s="977"/>
      <c r="KGK182" s="977"/>
      <c r="KGL182" s="977"/>
      <c r="KGM182" s="977"/>
      <c r="KGN182" s="977"/>
      <c r="KGO182" s="977"/>
      <c r="KGP182" s="977"/>
      <c r="KGQ182" s="977"/>
      <c r="KGR182" s="977"/>
      <c r="KGS182" s="977"/>
      <c r="KGT182" s="977"/>
      <c r="KGU182" s="977"/>
      <c r="KGV182" s="977"/>
      <c r="KGW182" s="977"/>
      <c r="KGX182" s="977"/>
      <c r="KGY182" s="977"/>
      <c r="KGZ182" s="977"/>
      <c r="KHA182" s="977"/>
      <c r="KHB182" s="977"/>
      <c r="KHC182" s="977"/>
      <c r="KHD182" s="977"/>
      <c r="KHE182" s="977"/>
      <c r="KHF182" s="977"/>
      <c r="KHG182" s="977"/>
      <c r="KHH182" s="977"/>
      <c r="KHI182" s="977"/>
      <c r="KHJ182" s="977"/>
      <c r="KHK182" s="977"/>
      <c r="KHL182" s="977"/>
      <c r="KHM182" s="977"/>
      <c r="KHN182" s="977"/>
      <c r="KHO182" s="977"/>
      <c r="KHP182" s="977"/>
      <c r="KHQ182" s="977"/>
      <c r="KHR182" s="977"/>
      <c r="KHS182" s="977"/>
      <c r="KHT182" s="977"/>
      <c r="KHU182" s="977"/>
      <c r="KHV182" s="977"/>
      <c r="KHW182" s="977"/>
      <c r="KHX182" s="977"/>
      <c r="KHY182" s="977"/>
      <c r="KHZ182" s="977"/>
      <c r="KIA182" s="977"/>
      <c r="KIB182" s="977"/>
      <c r="KIC182" s="977"/>
      <c r="KID182" s="977"/>
      <c r="KIE182" s="977"/>
      <c r="KIF182" s="977"/>
      <c r="KIG182" s="977"/>
      <c r="KIH182" s="977"/>
      <c r="KII182" s="977"/>
      <c r="KIJ182" s="977"/>
      <c r="KIK182" s="977"/>
      <c r="KIL182" s="977"/>
      <c r="KIM182" s="977"/>
      <c r="KIN182" s="977"/>
      <c r="KIO182" s="977"/>
      <c r="KIP182" s="977"/>
      <c r="KIQ182" s="977"/>
      <c r="KIR182" s="977"/>
      <c r="KIS182" s="977"/>
      <c r="KIT182" s="977"/>
      <c r="KIU182" s="977"/>
      <c r="KIV182" s="977"/>
      <c r="KIW182" s="977"/>
      <c r="KIX182" s="977"/>
      <c r="KIY182" s="977"/>
      <c r="KIZ182" s="977"/>
      <c r="KJA182" s="977"/>
      <c r="KJB182" s="977"/>
      <c r="KJC182" s="977"/>
      <c r="KJD182" s="977"/>
      <c r="KJE182" s="977"/>
      <c r="KJF182" s="977"/>
      <c r="KJG182" s="977"/>
      <c r="KJH182" s="977"/>
      <c r="KJI182" s="977"/>
      <c r="KJJ182" s="977"/>
      <c r="KJK182" s="977"/>
      <c r="KJL182" s="977"/>
      <c r="KJM182" s="977"/>
      <c r="KJN182" s="977"/>
      <c r="KJO182" s="977"/>
      <c r="KJP182" s="977"/>
      <c r="KJQ182" s="977"/>
      <c r="KJR182" s="977"/>
      <c r="KJS182" s="977"/>
      <c r="KJT182" s="977"/>
      <c r="KJU182" s="977"/>
      <c r="KJV182" s="977"/>
      <c r="KJW182" s="977"/>
      <c r="KJX182" s="977"/>
      <c r="KJY182" s="977"/>
      <c r="KJZ182" s="977"/>
      <c r="KKA182" s="977"/>
      <c r="KKB182" s="977"/>
      <c r="KKC182" s="977"/>
      <c r="KKD182" s="977"/>
      <c r="KKE182" s="977"/>
      <c r="KKF182" s="977"/>
      <c r="KKG182" s="977"/>
      <c r="KKH182" s="977"/>
      <c r="KKI182" s="977"/>
      <c r="KKJ182" s="977"/>
      <c r="KKK182" s="977"/>
      <c r="KKL182" s="977"/>
      <c r="KKM182" s="977"/>
      <c r="KKN182" s="977"/>
      <c r="KKO182" s="977"/>
      <c r="KKP182" s="977"/>
      <c r="KKQ182" s="977"/>
      <c r="KKR182" s="977"/>
      <c r="KKS182" s="977"/>
      <c r="KKT182" s="977"/>
      <c r="KKU182" s="977"/>
      <c r="KKV182" s="977"/>
      <c r="KKW182" s="977"/>
      <c r="KKX182" s="977"/>
      <c r="KKY182" s="977"/>
      <c r="KKZ182" s="977"/>
      <c r="KLA182" s="977"/>
      <c r="KLB182" s="977"/>
      <c r="KLC182" s="977"/>
      <c r="KLD182" s="977"/>
      <c r="KLE182" s="977"/>
      <c r="KLF182" s="977"/>
      <c r="KLG182" s="977"/>
      <c r="KLH182" s="977"/>
      <c r="KLI182" s="977"/>
      <c r="KLJ182" s="977"/>
      <c r="KLK182" s="977"/>
      <c r="KLL182" s="977"/>
      <c r="KLM182" s="977"/>
      <c r="KLN182" s="977"/>
      <c r="KLO182" s="977"/>
      <c r="KLP182" s="977"/>
      <c r="KLQ182" s="977"/>
      <c r="KLR182" s="977"/>
      <c r="KLS182" s="977"/>
      <c r="KLT182" s="977"/>
      <c r="KLU182" s="977"/>
      <c r="KLV182" s="977"/>
      <c r="KLW182" s="977"/>
      <c r="KLX182" s="977"/>
      <c r="KLY182" s="977"/>
      <c r="KLZ182" s="977"/>
      <c r="KMA182" s="977"/>
      <c r="KMB182" s="977"/>
      <c r="KMC182" s="977"/>
      <c r="KMD182" s="977"/>
      <c r="KME182" s="977"/>
      <c r="KMF182" s="977"/>
      <c r="KMG182" s="977"/>
      <c r="KMH182" s="977"/>
      <c r="KMI182" s="977"/>
      <c r="KMJ182" s="977"/>
      <c r="KMK182" s="977"/>
      <c r="KML182" s="977"/>
      <c r="KMM182" s="977"/>
      <c r="KMN182" s="977"/>
      <c r="KMO182" s="977"/>
      <c r="KMP182" s="977"/>
      <c r="KMQ182" s="977"/>
      <c r="KMR182" s="977"/>
      <c r="KMS182" s="977"/>
      <c r="KMT182" s="977"/>
      <c r="KMU182" s="977"/>
      <c r="KMV182" s="977"/>
      <c r="KMW182" s="977"/>
      <c r="KMX182" s="977"/>
      <c r="KMY182" s="977"/>
      <c r="KMZ182" s="977"/>
      <c r="KNA182" s="977"/>
      <c r="KNB182" s="977"/>
      <c r="KNC182" s="977"/>
      <c r="KND182" s="977"/>
      <c r="KNE182" s="977"/>
      <c r="KNF182" s="977"/>
      <c r="KNG182" s="977"/>
      <c r="KNH182" s="977"/>
      <c r="KNI182" s="977"/>
      <c r="KNJ182" s="977"/>
      <c r="KNK182" s="977"/>
      <c r="KNL182" s="977"/>
      <c r="KNM182" s="977"/>
      <c r="KNN182" s="977"/>
      <c r="KNO182" s="977"/>
      <c r="KNP182" s="977"/>
      <c r="KNQ182" s="977"/>
      <c r="KNR182" s="977"/>
      <c r="KNS182" s="977"/>
      <c r="KNT182" s="977"/>
      <c r="KNU182" s="977"/>
      <c r="KNV182" s="977"/>
      <c r="KNW182" s="977"/>
      <c r="KNX182" s="977"/>
      <c r="KNY182" s="977"/>
      <c r="KNZ182" s="977"/>
      <c r="KOA182" s="977"/>
      <c r="KOB182" s="977"/>
      <c r="KOC182" s="977"/>
      <c r="KOD182" s="977"/>
      <c r="KOE182" s="977"/>
      <c r="KOF182" s="977"/>
      <c r="KOG182" s="977"/>
      <c r="KOH182" s="977"/>
      <c r="KOI182" s="977"/>
      <c r="KOJ182" s="977"/>
      <c r="KOK182" s="977"/>
      <c r="KOL182" s="977"/>
      <c r="KOM182" s="977"/>
      <c r="KON182" s="977"/>
      <c r="KOO182" s="977"/>
      <c r="KOP182" s="977"/>
      <c r="KOQ182" s="977"/>
      <c r="KOR182" s="977"/>
      <c r="KOS182" s="977"/>
      <c r="KOT182" s="977"/>
      <c r="KOU182" s="977"/>
      <c r="KOV182" s="977"/>
      <c r="KOW182" s="977"/>
      <c r="KOX182" s="977"/>
      <c r="KOY182" s="977"/>
      <c r="KOZ182" s="977"/>
      <c r="KPA182" s="977"/>
      <c r="KPB182" s="977"/>
      <c r="KPC182" s="977"/>
      <c r="KPD182" s="977"/>
      <c r="KPE182" s="977"/>
      <c r="KPF182" s="977"/>
      <c r="KPG182" s="977"/>
      <c r="KPH182" s="977"/>
      <c r="KPI182" s="977"/>
      <c r="KPJ182" s="977"/>
      <c r="KPK182" s="977"/>
      <c r="KPL182" s="977"/>
      <c r="KPM182" s="977"/>
      <c r="KPN182" s="977"/>
      <c r="KPO182" s="977"/>
      <c r="KPP182" s="977"/>
      <c r="KPQ182" s="977"/>
      <c r="KPR182" s="977"/>
      <c r="KPS182" s="977"/>
      <c r="KPT182" s="977"/>
      <c r="KPU182" s="977"/>
      <c r="KPV182" s="977"/>
      <c r="KPW182" s="977"/>
      <c r="KPX182" s="977"/>
      <c r="KPY182" s="977"/>
      <c r="KPZ182" s="977"/>
      <c r="KQA182" s="977"/>
      <c r="KQB182" s="977"/>
      <c r="KQC182" s="977"/>
      <c r="KQD182" s="977"/>
      <c r="KQE182" s="977"/>
      <c r="KQF182" s="977"/>
      <c r="KQG182" s="977"/>
      <c r="KQH182" s="977"/>
      <c r="KQI182" s="977"/>
      <c r="KQJ182" s="977"/>
      <c r="KQK182" s="977"/>
      <c r="KQL182" s="977"/>
      <c r="KQM182" s="977"/>
      <c r="KQN182" s="977"/>
      <c r="KQO182" s="977"/>
      <c r="KQP182" s="977"/>
      <c r="KQQ182" s="977"/>
      <c r="KQR182" s="977"/>
      <c r="KQS182" s="977"/>
      <c r="KQT182" s="977"/>
      <c r="KQU182" s="977"/>
      <c r="KQV182" s="977"/>
      <c r="KQW182" s="977"/>
      <c r="KQX182" s="977"/>
      <c r="KQY182" s="977"/>
      <c r="KQZ182" s="977"/>
      <c r="KRA182" s="977"/>
      <c r="KRB182" s="977"/>
      <c r="KRC182" s="977"/>
      <c r="KRD182" s="977"/>
      <c r="KRE182" s="977"/>
      <c r="KRF182" s="977"/>
      <c r="KRG182" s="977"/>
      <c r="KRH182" s="977"/>
      <c r="KRI182" s="977"/>
      <c r="KRJ182" s="977"/>
      <c r="KRK182" s="977"/>
      <c r="KRL182" s="977"/>
      <c r="KRM182" s="977"/>
      <c r="KRN182" s="977"/>
      <c r="KRO182" s="977"/>
      <c r="KRP182" s="977"/>
      <c r="KRQ182" s="977"/>
      <c r="KRR182" s="977"/>
      <c r="KRS182" s="977"/>
      <c r="KRT182" s="977"/>
      <c r="KRU182" s="977"/>
      <c r="KRV182" s="977"/>
      <c r="KRW182" s="977"/>
      <c r="KRX182" s="977"/>
      <c r="KRY182" s="977"/>
      <c r="KRZ182" s="977"/>
      <c r="KSA182" s="977"/>
      <c r="KSB182" s="977"/>
      <c r="KSC182" s="977"/>
      <c r="KSD182" s="977"/>
      <c r="KSE182" s="977"/>
      <c r="KSF182" s="977"/>
      <c r="KSG182" s="977"/>
      <c r="KSH182" s="977"/>
      <c r="KSI182" s="977"/>
      <c r="KSJ182" s="977"/>
      <c r="KSK182" s="977"/>
      <c r="KSL182" s="977"/>
      <c r="KSM182" s="977"/>
      <c r="KSN182" s="977"/>
      <c r="KSO182" s="977"/>
      <c r="KSP182" s="977"/>
      <c r="KSQ182" s="977"/>
      <c r="KSR182" s="977"/>
      <c r="KSS182" s="977"/>
      <c r="KST182" s="977"/>
      <c r="KSU182" s="977"/>
      <c r="KSV182" s="977"/>
      <c r="KSW182" s="977"/>
      <c r="KSX182" s="977"/>
      <c r="KSY182" s="977"/>
      <c r="KSZ182" s="977"/>
      <c r="KTA182" s="977"/>
      <c r="KTB182" s="977"/>
      <c r="KTC182" s="977"/>
      <c r="KTD182" s="977"/>
      <c r="KTE182" s="977"/>
      <c r="KTF182" s="977"/>
      <c r="KTG182" s="977"/>
      <c r="KTH182" s="977"/>
      <c r="KTI182" s="977"/>
      <c r="KTJ182" s="977"/>
      <c r="KTK182" s="977"/>
      <c r="KTL182" s="977"/>
      <c r="KTM182" s="977"/>
      <c r="KTN182" s="977"/>
      <c r="KTO182" s="977"/>
      <c r="KTP182" s="977"/>
      <c r="KTQ182" s="977"/>
      <c r="KTR182" s="977"/>
      <c r="KTS182" s="977"/>
      <c r="KTT182" s="977"/>
      <c r="KTU182" s="977"/>
      <c r="KTV182" s="977"/>
      <c r="KTW182" s="977"/>
      <c r="KTX182" s="977"/>
      <c r="KTY182" s="977"/>
      <c r="KTZ182" s="977"/>
      <c r="KUA182" s="977"/>
      <c r="KUB182" s="977"/>
      <c r="KUC182" s="977"/>
      <c r="KUD182" s="977"/>
      <c r="KUE182" s="977"/>
      <c r="KUF182" s="977"/>
      <c r="KUG182" s="977"/>
      <c r="KUH182" s="977"/>
      <c r="KUI182" s="977"/>
      <c r="KUJ182" s="977"/>
      <c r="KUK182" s="977"/>
      <c r="KUL182" s="977"/>
      <c r="KUM182" s="977"/>
      <c r="KUN182" s="977"/>
      <c r="KUO182" s="977"/>
      <c r="KUP182" s="977"/>
      <c r="KUQ182" s="977"/>
      <c r="KUR182" s="977"/>
      <c r="KUS182" s="977"/>
      <c r="KUT182" s="977"/>
      <c r="KUU182" s="977"/>
      <c r="KUV182" s="977"/>
      <c r="KUW182" s="977"/>
      <c r="KUX182" s="977"/>
      <c r="KUY182" s="977"/>
      <c r="KUZ182" s="977"/>
      <c r="KVA182" s="977"/>
      <c r="KVB182" s="977"/>
      <c r="KVC182" s="977"/>
      <c r="KVD182" s="977"/>
      <c r="KVE182" s="977"/>
      <c r="KVF182" s="977"/>
      <c r="KVG182" s="977"/>
      <c r="KVH182" s="977"/>
      <c r="KVI182" s="977"/>
      <c r="KVJ182" s="977"/>
      <c r="KVK182" s="977"/>
      <c r="KVL182" s="977"/>
      <c r="KVM182" s="977"/>
      <c r="KVN182" s="977"/>
      <c r="KVO182" s="977"/>
      <c r="KVP182" s="977"/>
      <c r="KVQ182" s="977"/>
      <c r="KVR182" s="977"/>
      <c r="KVS182" s="977"/>
      <c r="KVT182" s="977"/>
      <c r="KVU182" s="977"/>
      <c r="KVV182" s="977"/>
      <c r="KVW182" s="977"/>
      <c r="KVX182" s="977"/>
      <c r="KVY182" s="977"/>
      <c r="KVZ182" s="977"/>
      <c r="KWA182" s="977"/>
      <c r="KWB182" s="977"/>
      <c r="KWC182" s="977"/>
      <c r="KWD182" s="977"/>
      <c r="KWE182" s="977"/>
      <c r="KWF182" s="977"/>
      <c r="KWG182" s="977"/>
      <c r="KWH182" s="977"/>
      <c r="KWI182" s="977"/>
      <c r="KWJ182" s="977"/>
      <c r="KWK182" s="977"/>
      <c r="KWL182" s="977"/>
      <c r="KWM182" s="977"/>
      <c r="KWN182" s="977"/>
      <c r="KWO182" s="977"/>
      <c r="KWP182" s="977"/>
      <c r="KWQ182" s="977"/>
      <c r="KWR182" s="977"/>
      <c r="KWS182" s="977"/>
      <c r="KWT182" s="977"/>
      <c r="KWU182" s="977"/>
      <c r="KWV182" s="977"/>
      <c r="KWW182" s="977"/>
      <c r="KWX182" s="977"/>
      <c r="KWY182" s="977"/>
      <c r="KWZ182" s="977"/>
      <c r="KXA182" s="977"/>
      <c r="KXB182" s="977"/>
      <c r="KXC182" s="977"/>
      <c r="KXD182" s="977"/>
      <c r="KXE182" s="977"/>
      <c r="KXF182" s="977"/>
      <c r="KXG182" s="977"/>
      <c r="KXH182" s="977"/>
      <c r="KXI182" s="977"/>
      <c r="KXJ182" s="977"/>
      <c r="KXK182" s="977"/>
      <c r="KXL182" s="977"/>
      <c r="KXM182" s="977"/>
      <c r="KXN182" s="977"/>
      <c r="KXO182" s="977"/>
      <c r="KXP182" s="977"/>
      <c r="KXQ182" s="977"/>
      <c r="KXR182" s="977"/>
      <c r="KXS182" s="977"/>
      <c r="KXT182" s="977"/>
      <c r="KXU182" s="977"/>
      <c r="KXV182" s="977"/>
      <c r="KXW182" s="977"/>
      <c r="KXX182" s="977"/>
      <c r="KXY182" s="977"/>
      <c r="KXZ182" s="977"/>
      <c r="KYA182" s="977"/>
      <c r="KYB182" s="977"/>
      <c r="KYC182" s="977"/>
      <c r="KYD182" s="977"/>
      <c r="KYE182" s="977"/>
      <c r="KYF182" s="977"/>
      <c r="KYG182" s="977"/>
      <c r="KYH182" s="977"/>
      <c r="KYI182" s="977"/>
      <c r="KYJ182" s="977"/>
      <c r="KYK182" s="977"/>
      <c r="KYL182" s="977"/>
      <c r="KYM182" s="977"/>
      <c r="KYN182" s="977"/>
      <c r="KYO182" s="977"/>
      <c r="KYP182" s="977"/>
      <c r="KYQ182" s="977"/>
      <c r="KYR182" s="977"/>
      <c r="KYS182" s="977"/>
      <c r="KYT182" s="977"/>
      <c r="KYU182" s="977"/>
      <c r="KYV182" s="977"/>
      <c r="KYW182" s="977"/>
      <c r="KYX182" s="977"/>
      <c r="KYY182" s="977"/>
      <c r="KYZ182" s="977"/>
      <c r="KZA182" s="977"/>
      <c r="KZB182" s="977"/>
      <c r="KZC182" s="977"/>
      <c r="KZD182" s="977"/>
      <c r="KZE182" s="977"/>
      <c r="KZF182" s="977"/>
      <c r="KZG182" s="977"/>
      <c r="KZH182" s="977"/>
      <c r="KZI182" s="977"/>
      <c r="KZJ182" s="977"/>
      <c r="KZK182" s="977"/>
      <c r="KZL182" s="977"/>
      <c r="KZM182" s="977"/>
      <c r="KZN182" s="977"/>
      <c r="KZO182" s="977"/>
      <c r="KZP182" s="977"/>
      <c r="KZQ182" s="977"/>
      <c r="KZR182" s="977"/>
      <c r="KZS182" s="977"/>
      <c r="KZT182" s="977"/>
      <c r="KZU182" s="977"/>
      <c r="KZV182" s="977"/>
      <c r="KZW182" s="977"/>
      <c r="KZX182" s="977"/>
      <c r="KZY182" s="977"/>
      <c r="KZZ182" s="977"/>
      <c r="LAA182" s="977"/>
      <c r="LAB182" s="977"/>
      <c r="LAC182" s="977"/>
      <c r="LAD182" s="977"/>
      <c r="LAE182" s="977"/>
      <c r="LAF182" s="977"/>
      <c r="LAG182" s="977"/>
      <c r="LAH182" s="977"/>
      <c r="LAI182" s="977"/>
      <c r="LAJ182" s="977"/>
      <c r="LAK182" s="977"/>
      <c r="LAL182" s="977"/>
      <c r="LAM182" s="977"/>
      <c r="LAN182" s="977"/>
      <c r="LAO182" s="977"/>
      <c r="LAP182" s="977"/>
      <c r="LAQ182" s="977"/>
      <c r="LAR182" s="977"/>
      <c r="LAS182" s="977"/>
      <c r="LAT182" s="977"/>
      <c r="LAU182" s="977"/>
      <c r="LAV182" s="977"/>
      <c r="LAW182" s="977"/>
      <c r="LAX182" s="977"/>
      <c r="LAY182" s="977"/>
      <c r="LAZ182" s="977"/>
      <c r="LBA182" s="977"/>
      <c r="LBB182" s="977"/>
      <c r="LBC182" s="977"/>
      <c r="LBD182" s="977"/>
      <c r="LBE182" s="977"/>
      <c r="LBF182" s="977"/>
      <c r="LBG182" s="977"/>
      <c r="LBH182" s="977"/>
      <c r="LBI182" s="977"/>
      <c r="LBJ182" s="977"/>
      <c r="LBK182" s="977"/>
      <c r="LBL182" s="977"/>
      <c r="LBM182" s="977"/>
      <c r="LBN182" s="977"/>
      <c r="LBO182" s="977"/>
      <c r="LBP182" s="977"/>
      <c r="LBQ182" s="977"/>
      <c r="LBR182" s="977"/>
      <c r="LBS182" s="977"/>
      <c r="LBT182" s="977"/>
      <c r="LBU182" s="977"/>
      <c r="LBV182" s="977"/>
      <c r="LBW182" s="977"/>
      <c r="LBX182" s="977"/>
      <c r="LBY182" s="977"/>
      <c r="LBZ182" s="977"/>
      <c r="LCA182" s="977"/>
      <c r="LCB182" s="977"/>
      <c r="LCC182" s="977"/>
      <c r="LCD182" s="977"/>
      <c r="LCE182" s="977"/>
      <c r="LCF182" s="977"/>
      <c r="LCG182" s="977"/>
      <c r="LCH182" s="977"/>
      <c r="LCI182" s="977"/>
      <c r="LCJ182" s="977"/>
      <c r="LCK182" s="977"/>
      <c r="LCL182" s="977"/>
      <c r="LCM182" s="977"/>
      <c r="LCN182" s="977"/>
      <c r="LCO182" s="977"/>
      <c r="LCP182" s="977"/>
      <c r="LCQ182" s="977"/>
      <c r="LCR182" s="977"/>
      <c r="LCS182" s="977"/>
      <c r="LCT182" s="977"/>
      <c r="LCU182" s="977"/>
      <c r="LCV182" s="977"/>
      <c r="LCW182" s="977"/>
      <c r="LCX182" s="977"/>
      <c r="LCY182" s="977"/>
      <c r="LCZ182" s="977"/>
      <c r="LDA182" s="977"/>
      <c r="LDB182" s="977"/>
      <c r="LDC182" s="977"/>
      <c r="LDD182" s="977"/>
      <c r="LDE182" s="977"/>
      <c r="LDF182" s="977"/>
      <c r="LDG182" s="977"/>
      <c r="LDH182" s="977"/>
      <c r="LDI182" s="977"/>
      <c r="LDJ182" s="977"/>
      <c r="LDK182" s="977"/>
      <c r="LDL182" s="977"/>
      <c r="LDM182" s="977"/>
      <c r="LDN182" s="977"/>
      <c r="LDO182" s="977"/>
      <c r="LDP182" s="977"/>
      <c r="LDQ182" s="977"/>
      <c r="LDR182" s="977"/>
      <c r="LDS182" s="977"/>
      <c r="LDT182" s="977"/>
      <c r="LDU182" s="977"/>
      <c r="LDV182" s="977"/>
      <c r="LDW182" s="977"/>
      <c r="LDX182" s="977"/>
      <c r="LDY182" s="977"/>
      <c r="LDZ182" s="977"/>
      <c r="LEA182" s="977"/>
      <c r="LEB182" s="977"/>
      <c r="LEC182" s="977"/>
      <c r="LED182" s="977"/>
      <c r="LEE182" s="977"/>
      <c r="LEF182" s="977"/>
      <c r="LEG182" s="977"/>
      <c r="LEH182" s="977"/>
      <c r="LEI182" s="977"/>
      <c r="LEJ182" s="977"/>
      <c r="LEK182" s="977"/>
      <c r="LEL182" s="977"/>
      <c r="LEM182" s="977"/>
      <c r="LEN182" s="977"/>
      <c r="LEO182" s="977"/>
      <c r="LEP182" s="977"/>
      <c r="LEQ182" s="977"/>
      <c r="LER182" s="977"/>
      <c r="LES182" s="977"/>
      <c r="LET182" s="977"/>
      <c r="LEU182" s="977"/>
      <c r="LEV182" s="977"/>
      <c r="LEW182" s="977"/>
      <c r="LEX182" s="977"/>
      <c r="LEY182" s="977"/>
      <c r="LEZ182" s="977"/>
      <c r="LFA182" s="977"/>
      <c r="LFB182" s="977"/>
      <c r="LFC182" s="977"/>
      <c r="LFD182" s="977"/>
      <c r="LFE182" s="977"/>
      <c r="LFF182" s="977"/>
      <c r="LFG182" s="977"/>
      <c r="LFH182" s="977"/>
      <c r="LFI182" s="977"/>
      <c r="LFJ182" s="977"/>
      <c r="LFK182" s="977"/>
      <c r="LFL182" s="977"/>
      <c r="LFM182" s="977"/>
      <c r="LFN182" s="977"/>
      <c r="LFO182" s="977"/>
      <c r="LFP182" s="977"/>
      <c r="LFQ182" s="977"/>
      <c r="LFR182" s="977"/>
      <c r="LFS182" s="977"/>
      <c r="LFT182" s="977"/>
      <c r="LFU182" s="977"/>
      <c r="LFV182" s="977"/>
      <c r="LFW182" s="977"/>
      <c r="LFX182" s="977"/>
      <c r="LFY182" s="977"/>
      <c r="LFZ182" s="977"/>
      <c r="LGA182" s="977"/>
      <c r="LGB182" s="977"/>
      <c r="LGC182" s="977"/>
      <c r="LGD182" s="977"/>
      <c r="LGE182" s="977"/>
      <c r="LGF182" s="977"/>
      <c r="LGG182" s="977"/>
      <c r="LGH182" s="977"/>
      <c r="LGI182" s="977"/>
      <c r="LGJ182" s="977"/>
      <c r="LGK182" s="977"/>
      <c r="LGL182" s="977"/>
      <c r="LGM182" s="977"/>
      <c r="LGN182" s="977"/>
      <c r="LGO182" s="977"/>
      <c r="LGP182" s="977"/>
      <c r="LGQ182" s="977"/>
      <c r="LGR182" s="977"/>
      <c r="LGS182" s="977"/>
      <c r="LGT182" s="977"/>
      <c r="LGU182" s="977"/>
      <c r="LGV182" s="977"/>
      <c r="LGW182" s="977"/>
      <c r="LGX182" s="977"/>
      <c r="LGY182" s="977"/>
      <c r="LGZ182" s="977"/>
      <c r="LHA182" s="977"/>
      <c r="LHB182" s="977"/>
      <c r="LHC182" s="977"/>
      <c r="LHD182" s="977"/>
      <c r="LHE182" s="977"/>
      <c r="LHF182" s="977"/>
      <c r="LHG182" s="977"/>
      <c r="LHH182" s="977"/>
      <c r="LHI182" s="977"/>
      <c r="LHJ182" s="977"/>
      <c r="LHK182" s="977"/>
      <c r="LHL182" s="977"/>
      <c r="LHM182" s="977"/>
      <c r="LHN182" s="977"/>
      <c r="LHO182" s="977"/>
      <c r="LHP182" s="977"/>
      <c r="LHQ182" s="977"/>
      <c r="LHR182" s="977"/>
      <c r="LHS182" s="977"/>
      <c r="LHT182" s="977"/>
      <c r="LHU182" s="977"/>
      <c r="LHV182" s="977"/>
      <c r="LHW182" s="977"/>
      <c r="LHX182" s="977"/>
      <c r="LHY182" s="977"/>
      <c r="LHZ182" s="977"/>
      <c r="LIA182" s="977"/>
      <c r="LIB182" s="977"/>
      <c r="LIC182" s="977"/>
      <c r="LID182" s="977"/>
      <c r="LIE182" s="977"/>
      <c r="LIF182" s="977"/>
      <c r="LIG182" s="977"/>
      <c r="LIH182" s="977"/>
      <c r="LII182" s="977"/>
      <c r="LIJ182" s="977"/>
      <c r="LIK182" s="977"/>
      <c r="LIL182" s="977"/>
      <c r="LIM182" s="977"/>
      <c r="LIN182" s="977"/>
      <c r="LIO182" s="977"/>
      <c r="LIP182" s="977"/>
      <c r="LIQ182" s="977"/>
      <c r="LIR182" s="977"/>
      <c r="LIS182" s="977"/>
      <c r="LIT182" s="977"/>
      <c r="LIU182" s="977"/>
      <c r="LIV182" s="977"/>
      <c r="LIW182" s="977"/>
      <c r="LIX182" s="977"/>
      <c r="LIY182" s="977"/>
      <c r="LIZ182" s="977"/>
      <c r="LJA182" s="977"/>
      <c r="LJB182" s="977"/>
      <c r="LJC182" s="977"/>
      <c r="LJD182" s="977"/>
      <c r="LJE182" s="977"/>
      <c r="LJF182" s="977"/>
      <c r="LJG182" s="977"/>
      <c r="LJH182" s="977"/>
      <c r="LJI182" s="977"/>
      <c r="LJJ182" s="977"/>
      <c r="LJK182" s="977"/>
      <c r="LJL182" s="977"/>
      <c r="LJM182" s="977"/>
      <c r="LJN182" s="977"/>
      <c r="LJO182" s="977"/>
      <c r="LJP182" s="977"/>
      <c r="LJQ182" s="977"/>
      <c r="LJR182" s="977"/>
      <c r="LJS182" s="977"/>
      <c r="LJT182" s="977"/>
      <c r="LJU182" s="977"/>
      <c r="LJV182" s="977"/>
      <c r="LJW182" s="977"/>
      <c r="LJX182" s="977"/>
      <c r="LJY182" s="977"/>
      <c r="LJZ182" s="977"/>
      <c r="LKA182" s="977"/>
      <c r="LKB182" s="977"/>
      <c r="LKC182" s="977"/>
      <c r="LKD182" s="977"/>
      <c r="LKE182" s="977"/>
      <c r="LKF182" s="977"/>
      <c r="LKG182" s="977"/>
      <c r="LKH182" s="977"/>
      <c r="LKI182" s="977"/>
      <c r="LKJ182" s="977"/>
      <c r="LKK182" s="977"/>
      <c r="LKL182" s="977"/>
      <c r="LKM182" s="977"/>
      <c r="LKN182" s="977"/>
      <c r="LKO182" s="977"/>
      <c r="LKP182" s="977"/>
      <c r="LKQ182" s="977"/>
      <c r="LKR182" s="977"/>
      <c r="LKS182" s="977"/>
      <c r="LKT182" s="977"/>
      <c r="LKU182" s="977"/>
      <c r="LKV182" s="977"/>
      <c r="LKW182" s="977"/>
      <c r="LKX182" s="977"/>
      <c r="LKY182" s="977"/>
      <c r="LKZ182" s="977"/>
      <c r="LLA182" s="977"/>
      <c r="LLB182" s="977"/>
      <c r="LLC182" s="977"/>
      <c r="LLD182" s="977"/>
      <c r="LLE182" s="977"/>
      <c r="LLF182" s="977"/>
      <c r="LLG182" s="977"/>
      <c r="LLH182" s="977"/>
      <c r="LLI182" s="977"/>
      <c r="LLJ182" s="977"/>
      <c r="LLK182" s="977"/>
      <c r="LLL182" s="977"/>
      <c r="LLM182" s="977"/>
      <c r="LLN182" s="977"/>
      <c r="LLO182" s="977"/>
      <c r="LLP182" s="977"/>
      <c r="LLQ182" s="977"/>
      <c r="LLR182" s="977"/>
      <c r="LLS182" s="977"/>
      <c r="LLT182" s="977"/>
      <c r="LLU182" s="977"/>
      <c r="LLV182" s="977"/>
      <c r="LLW182" s="977"/>
      <c r="LLX182" s="977"/>
      <c r="LLY182" s="977"/>
      <c r="LLZ182" s="977"/>
      <c r="LMA182" s="977"/>
      <c r="LMB182" s="977"/>
      <c r="LMC182" s="977"/>
      <c r="LMD182" s="977"/>
      <c r="LME182" s="977"/>
      <c r="LMF182" s="977"/>
      <c r="LMG182" s="977"/>
      <c r="LMH182" s="977"/>
      <c r="LMI182" s="977"/>
      <c r="LMJ182" s="977"/>
      <c r="LMK182" s="977"/>
      <c r="LML182" s="977"/>
      <c r="LMM182" s="977"/>
      <c r="LMN182" s="977"/>
      <c r="LMO182" s="977"/>
      <c r="LMP182" s="977"/>
      <c r="LMQ182" s="977"/>
      <c r="LMR182" s="977"/>
      <c r="LMS182" s="977"/>
      <c r="LMT182" s="977"/>
      <c r="LMU182" s="977"/>
      <c r="LMV182" s="977"/>
      <c r="LMW182" s="977"/>
      <c r="LMX182" s="977"/>
      <c r="LMY182" s="977"/>
      <c r="LMZ182" s="977"/>
      <c r="LNA182" s="977"/>
      <c r="LNB182" s="977"/>
      <c r="LNC182" s="977"/>
      <c r="LND182" s="977"/>
      <c r="LNE182" s="977"/>
      <c r="LNF182" s="977"/>
      <c r="LNG182" s="977"/>
      <c r="LNH182" s="977"/>
      <c r="LNI182" s="977"/>
      <c r="LNJ182" s="977"/>
      <c r="LNK182" s="977"/>
      <c r="LNL182" s="977"/>
      <c r="LNM182" s="977"/>
      <c r="LNN182" s="977"/>
      <c r="LNO182" s="977"/>
      <c r="LNP182" s="977"/>
      <c r="LNQ182" s="977"/>
      <c r="LNR182" s="977"/>
      <c r="LNS182" s="977"/>
      <c r="LNT182" s="977"/>
      <c r="LNU182" s="977"/>
      <c r="LNV182" s="977"/>
      <c r="LNW182" s="977"/>
      <c r="LNX182" s="977"/>
      <c r="LNY182" s="977"/>
      <c r="LNZ182" s="977"/>
      <c r="LOA182" s="977"/>
      <c r="LOB182" s="977"/>
      <c r="LOC182" s="977"/>
      <c r="LOD182" s="977"/>
      <c r="LOE182" s="977"/>
      <c r="LOF182" s="977"/>
      <c r="LOG182" s="977"/>
      <c r="LOH182" s="977"/>
      <c r="LOI182" s="977"/>
      <c r="LOJ182" s="977"/>
      <c r="LOK182" s="977"/>
      <c r="LOL182" s="977"/>
      <c r="LOM182" s="977"/>
      <c r="LON182" s="977"/>
      <c r="LOO182" s="977"/>
      <c r="LOP182" s="977"/>
      <c r="LOQ182" s="977"/>
      <c r="LOR182" s="977"/>
      <c r="LOS182" s="977"/>
      <c r="LOT182" s="977"/>
      <c r="LOU182" s="977"/>
      <c r="LOV182" s="977"/>
      <c r="LOW182" s="977"/>
      <c r="LOX182" s="977"/>
      <c r="LOY182" s="977"/>
      <c r="LOZ182" s="977"/>
      <c r="LPA182" s="977"/>
      <c r="LPB182" s="977"/>
      <c r="LPC182" s="977"/>
      <c r="LPD182" s="977"/>
      <c r="LPE182" s="977"/>
      <c r="LPF182" s="977"/>
      <c r="LPG182" s="977"/>
      <c r="LPH182" s="977"/>
      <c r="LPI182" s="977"/>
      <c r="LPJ182" s="977"/>
      <c r="LPK182" s="977"/>
      <c r="LPL182" s="977"/>
      <c r="LPM182" s="977"/>
      <c r="LPN182" s="977"/>
      <c r="LPO182" s="977"/>
      <c r="LPP182" s="977"/>
      <c r="LPQ182" s="977"/>
      <c r="LPR182" s="977"/>
      <c r="LPS182" s="977"/>
      <c r="LPT182" s="977"/>
      <c r="LPU182" s="977"/>
      <c r="LPV182" s="977"/>
      <c r="LPW182" s="977"/>
      <c r="LPX182" s="977"/>
      <c r="LPY182" s="977"/>
      <c r="LPZ182" s="977"/>
      <c r="LQA182" s="977"/>
      <c r="LQB182" s="977"/>
      <c r="LQC182" s="977"/>
      <c r="LQD182" s="977"/>
      <c r="LQE182" s="977"/>
      <c r="LQF182" s="977"/>
      <c r="LQG182" s="977"/>
      <c r="LQH182" s="977"/>
      <c r="LQI182" s="977"/>
      <c r="LQJ182" s="977"/>
      <c r="LQK182" s="977"/>
      <c r="LQL182" s="977"/>
      <c r="LQM182" s="977"/>
      <c r="LQN182" s="977"/>
      <c r="LQO182" s="977"/>
      <c r="LQP182" s="977"/>
      <c r="LQQ182" s="977"/>
      <c r="LQR182" s="977"/>
      <c r="LQS182" s="977"/>
      <c r="LQT182" s="977"/>
      <c r="LQU182" s="977"/>
      <c r="LQV182" s="977"/>
      <c r="LQW182" s="977"/>
      <c r="LQX182" s="977"/>
      <c r="LQY182" s="977"/>
      <c r="LQZ182" s="977"/>
      <c r="LRA182" s="977"/>
      <c r="LRB182" s="977"/>
      <c r="LRC182" s="977"/>
      <c r="LRD182" s="977"/>
      <c r="LRE182" s="977"/>
      <c r="LRF182" s="977"/>
      <c r="LRG182" s="977"/>
      <c r="LRH182" s="977"/>
      <c r="LRI182" s="977"/>
      <c r="LRJ182" s="977"/>
      <c r="LRK182" s="977"/>
      <c r="LRL182" s="977"/>
      <c r="LRM182" s="977"/>
      <c r="LRN182" s="977"/>
      <c r="LRO182" s="977"/>
      <c r="LRP182" s="977"/>
      <c r="LRQ182" s="977"/>
      <c r="LRR182" s="977"/>
      <c r="LRS182" s="977"/>
      <c r="LRT182" s="977"/>
      <c r="LRU182" s="977"/>
      <c r="LRV182" s="977"/>
      <c r="LRW182" s="977"/>
      <c r="LRX182" s="977"/>
      <c r="LRY182" s="977"/>
      <c r="LRZ182" s="977"/>
      <c r="LSA182" s="977"/>
      <c r="LSB182" s="977"/>
      <c r="LSC182" s="977"/>
      <c r="LSD182" s="977"/>
      <c r="LSE182" s="977"/>
      <c r="LSF182" s="977"/>
      <c r="LSG182" s="977"/>
      <c r="LSH182" s="977"/>
      <c r="LSI182" s="977"/>
      <c r="LSJ182" s="977"/>
      <c r="LSK182" s="977"/>
      <c r="LSL182" s="977"/>
      <c r="LSM182" s="977"/>
      <c r="LSN182" s="977"/>
      <c r="LSO182" s="977"/>
      <c r="LSP182" s="977"/>
      <c r="LSQ182" s="977"/>
      <c r="LSR182" s="977"/>
      <c r="LSS182" s="977"/>
      <c r="LST182" s="977"/>
      <c r="LSU182" s="977"/>
      <c r="LSV182" s="977"/>
      <c r="LSW182" s="977"/>
      <c r="LSX182" s="977"/>
      <c r="LSY182" s="977"/>
      <c r="LSZ182" s="977"/>
      <c r="LTA182" s="977"/>
      <c r="LTB182" s="977"/>
      <c r="LTC182" s="977"/>
      <c r="LTD182" s="977"/>
      <c r="LTE182" s="977"/>
      <c r="LTF182" s="977"/>
      <c r="LTG182" s="977"/>
      <c r="LTH182" s="977"/>
      <c r="LTI182" s="977"/>
      <c r="LTJ182" s="977"/>
      <c r="LTK182" s="977"/>
      <c r="LTL182" s="977"/>
      <c r="LTM182" s="977"/>
      <c r="LTN182" s="977"/>
      <c r="LTO182" s="977"/>
      <c r="LTP182" s="977"/>
      <c r="LTQ182" s="977"/>
      <c r="LTR182" s="977"/>
      <c r="LTS182" s="977"/>
      <c r="LTT182" s="977"/>
      <c r="LTU182" s="977"/>
      <c r="LTV182" s="977"/>
      <c r="LTW182" s="977"/>
      <c r="LTX182" s="977"/>
      <c r="LTY182" s="977"/>
      <c r="LTZ182" s="977"/>
      <c r="LUA182" s="977"/>
      <c r="LUB182" s="977"/>
      <c r="LUC182" s="977"/>
      <c r="LUD182" s="977"/>
      <c r="LUE182" s="977"/>
      <c r="LUF182" s="977"/>
      <c r="LUG182" s="977"/>
      <c r="LUH182" s="977"/>
      <c r="LUI182" s="977"/>
      <c r="LUJ182" s="977"/>
      <c r="LUK182" s="977"/>
      <c r="LUL182" s="977"/>
      <c r="LUM182" s="977"/>
      <c r="LUN182" s="977"/>
      <c r="LUO182" s="977"/>
      <c r="LUP182" s="977"/>
      <c r="LUQ182" s="977"/>
      <c r="LUR182" s="977"/>
      <c r="LUS182" s="977"/>
      <c r="LUT182" s="977"/>
      <c r="LUU182" s="977"/>
      <c r="LUV182" s="977"/>
      <c r="LUW182" s="977"/>
      <c r="LUX182" s="977"/>
      <c r="LUY182" s="977"/>
      <c r="LUZ182" s="977"/>
      <c r="LVA182" s="977"/>
      <c r="LVB182" s="977"/>
      <c r="LVC182" s="977"/>
      <c r="LVD182" s="977"/>
      <c r="LVE182" s="977"/>
      <c r="LVF182" s="977"/>
      <c r="LVG182" s="977"/>
      <c r="LVH182" s="977"/>
      <c r="LVI182" s="977"/>
      <c r="LVJ182" s="977"/>
      <c r="LVK182" s="977"/>
      <c r="LVL182" s="977"/>
      <c r="LVM182" s="977"/>
      <c r="LVN182" s="977"/>
      <c r="LVO182" s="977"/>
      <c r="LVP182" s="977"/>
      <c r="LVQ182" s="977"/>
      <c r="LVR182" s="977"/>
      <c r="LVS182" s="977"/>
      <c r="LVT182" s="977"/>
      <c r="LVU182" s="977"/>
      <c r="LVV182" s="977"/>
      <c r="LVW182" s="977"/>
      <c r="LVX182" s="977"/>
      <c r="LVY182" s="977"/>
      <c r="LVZ182" s="977"/>
      <c r="LWA182" s="977"/>
      <c r="LWB182" s="977"/>
      <c r="LWC182" s="977"/>
      <c r="LWD182" s="977"/>
      <c r="LWE182" s="977"/>
      <c r="LWF182" s="977"/>
      <c r="LWG182" s="977"/>
      <c r="LWH182" s="977"/>
      <c r="LWI182" s="977"/>
      <c r="LWJ182" s="977"/>
      <c r="LWK182" s="977"/>
      <c r="LWL182" s="977"/>
      <c r="LWM182" s="977"/>
      <c r="LWN182" s="977"/>
      <c r="LWO182" s="977"/>
      <c r="LWP182" s="977"/>
      <c r="LWQ182" s="977"/>
      <c r="LWR182" s="977"/>
      <c r="LWS182" s="977"/>
      <c r="LWT182" s="977"/>
      <c r="LWU182" s="977"/>
      <c r="LWV182" s="977"/>
      <c r="LWW182" s="977"/>
      <c r="LWX182" s="977"/>
      <c r="LWY182" s="977"/>
      <c r="LWZ182" s="977"/>
      <c r="LXA182" s="977"/>
      <c r="LXB182" s="977"/>
      <c r="LXC182" s="977"/>
      <c r="LXD182" s="977"/>
      <c r="LXE182" s="977"/>
      <c r="LXF182" s="977"/>
      <c r="LXG182" s="977"/>
      <c r="LXH182" s="977"/>
      <c r="LXI182" s="977"/>
      <c r="LXJ182" s="977"/>
      <c r="LXK182" s="977"/>
      <c r="LXL182" s="977"/>
      <c r="LXM182" s="977"/>
      <c r="LXN182" s="977"/>
      <c r="LXO182" s="977"/>
      <c r="LXP182" s="977"/>
      <c r="LXQ182" s="977"/>
      <c r="LXR182" s="977"/>
      <c r="LXS182" s="977"/>
      <c r="LXT182" s="977"/>
      <c r="LXU182" s="977"/>
      <c r="LXV182" s="977"/>
      <c r="LXW182" s="977"/>
      <c r="LXX182" s="977"/>
      <c r="LXY182" s="977"/>
      <c r="LXZ182" s="977"/>
      <c r="LYA182" s="977"/>
      <c r="LYB182" s="977"/>
      <c r="LYC182" s="977"/>
      <c r="LYD182" s="977"/>
      <c r="LYE182" s="977"/>
      <c r="LYF182" s="977"/>
      <c r="LYG182" s="977"/>
      <c r="LYH182" s="977"/>
      <c r="LYI182" s="977"/>
      <c r="LYJ182" s="977"/>
      <c r="LYK182" s="977"/>
      <c r="LYL182" s="977"/>
      <c r="LYM182" s="977"/>
      <c r="LYN182" s="977"/>
      <c r="LYO182" s="977"/>
      <c r="LYP182" s="977"/>
      <c r="LYQ182" s="977"/>
      <c r="LYR182" s="977"/>
      <c r="LYS182" s="977"/>
      <c r="LYT182" s="977"/>
      <c r="LYU182" s="977"/>
      <c r="LYV182" s="977"/>
      <c r="LYW182" s="977"/>
      <c r="LYX182" s="977"/>
      <c r="LYY182" s="977"/>
      <c r="LYZ182" s="977"/>
      <c r="LZA182" s="977"/>
      <c r="LZB182" s="977"/>
      <c r="LZC182" s="977"/>
      <c r="LZD182" s="977"/>
      <c r="LZE182" s="977"/>
      <c r="LZF182" s="977"/>
      <c r="LZG182" s="977"/>
      <c r="LZH182" s="977"/>
      <c r="LZI182" s="977"/>
      <c r="LZJ182" s="977"/>
      <c r="LZK182" s="977"/>
      <c r="LZL182" s="977"/>
      <c r="LZM182" s="977"/>
      <c r="LZN182" s="977"/>
      <c r="LZO182" s="977"/>
      <c r="LZP182" s="977"/>
      <c r="LZQ182" s="977"/>
      <c r="LZR182" s="977"/>
      <c r="LZS182" s="977"/>
      <c r="LZT182" s="977"/>
      <c r="LZU182" s="977"/>
      <c r="LZV182" s="977"/>
      <c r="LZW182" s="977"/>
      <c r="LZX182" s="977"/>
      <c r="LZY182" s="977"/>
      <c r="LZZ182" s="977"/>
      <c r="MAA182" s="977"/>
      <c r="MAB182" s="977"/>
      <c r="MAC182" s="977"/>
      <c r="MAD182" s="977"/>
      <c r="MAE182" s="977"/>
      <c r="MAF182" s="977"/>
      <c r="MAG182" s="977"/>
      <c r="MAH182" s="977"/>
      <c r="MAI182" s="977"/>
      <c r="MAJ182" s="977"/>
      <c r="MAK182" s="977"/>
      <c r="MAL182" s="977"/>
      <c r="MAM182" s="977"/>
      <c r="MAN182" s="977"/>
      <c r="MAO182" s="977"/>
      <c r="MAP182" s="977"/>
      <c r="MAQ182" s="977"/>
      <c r="MAR182" s="977"/>
      <c r="MAS182" s="977"/>
      <c r="MAT182" s="977"/>
      <c r="MAU182" s="977"/>
      <c r="MAV182" s="977"/>
      <c r="MAW182" s="977"/>
      <c r="MAX182" s="977"/>
      <c r="MAY182" s="977"/>
      <c r="MAZ182" s="977"/>
      <c r="MBA182" s="977"/>
      <c r="MBB182" s="977"/>
      <c r="MBC182" s="977"/>
      <c r="MBD182" s="977"/>
      <c r="MBE182" s="977"/>
      <c r="MBF182" s="977"/>
      <c r="MBG182" s="977"/>
      <c r="MBH182" s="977"/>
      <c r="MBI182" s="977"/>
      <c r="MBJ182" s="977"/>
      <c r="MBK182" s="977"/>
      <c r="MBL182" s="977"/>
      <c r="MBM182" s="977"/>
      <c r="MBN182" s="977"/>
      <c r="MBO182" s="977"/>
      <c r="MBP182" s="977"/>
      <c r="MBQ182" s="977"/>
      <c r="MBR182" s="977"/>
      <c r="MBS182" s="977"/>
      <c r="MBT182" s="977"/>
      <c r="MBU182" s="977"/>
      <c r="MBV182" s="977"/>
      <c r="MBW182" s="977"/>
      <c r="MBX182" s="977"/>
      <c r="MBY182" s="977"/>
      <c r="MBZ182" s="977"/>
      <c r="MCA182" s="977"/>
      <c r="MCB182" s="977"/>
      <c r="MCC182" s="977"/>
      <c r="MCD182" s="977"/>
      <c r="MCE182" s="977"/>
      <c r="MCF182" s="977"/>
      <c r="MCG182" s="977"/>
      <c r="MCH182" s="977"/>
      <c r="MCI182" s="977"/>
      <c r="MCJ182" s="977"/>
      <c r="MCK182" s="977"/>
      <c r="MCL182" s="977"/>
      <c r="MCM182" s="977"/>
      <c r="MCN182" s="977"/>
      <c r="MCO182" s="977"/>
      <c r="MCP182" s="977"/>
      <c r="MCQ182" s="977"/>
      <c r="MCR182" s="977"/>
      <c r="MCS182" s="977"/>
      <c r="MCT182" s="977"/>
      <c r="MCU182" s="977"/>
      <c r="MCV182" s="977"/>
      <c r="MCW182" s="977"/>
      <c r="MCX182" s="977"/>
      <c r="MCY182" s="977"/>
      <c r="MCZ182" s="977"/>
      <c r="MDA182" s="977"/>
      <c r="MDB182" s="977"/>
      <c r="MDC182" s="977"/>
      <c r="MDD182" s="977"/>
      <c r="MDE182" s="977"/>
      <c r="MDF182" s="977"/>
      <c r="MDG182" s="977"/>
      <c r="MDH182" s="977"/>
      <c r="MDI182" s="977"/>
      <c r="MDJ182" s="977"/>
      <c r="MDK182" s="977"/>
      <c r="MDL182" s="977"/>
      <c r="MDM182" s="977"/>
      <c r="MDN182" s="977"/>
      <c r="MDO182" s="977"/>
      <c r="MDP182" s="977"/>
      <c r="MDQ182" s="977"/>
      <c r="MDR182" s="977"/>
      <c r="MDS182" s="977"/>
      <c r="MDT182" s="977"/>
      <c r="MDU182" s="977"/>
      <c r="MDV182" s="977"/>
      <c r="MDW182" s="977"/>
      <c r="MDX182" s="977"/>
      <c r="MDY182" s="977"/>
      <c r="MDZ182" s="977"/>
      <c r="MEA182" s="977"/>
      <c r="MEB182" s="977"/>
      <c r="MEC182" s="977"/>
      <c r="MED182" s="977"/>
      <c r="MEE182" s="977"/>
      <c r="MEF182" s="977"/>
      <c r="MEG182" s="977"/>
      <c r="MEH182" s="977"/>
      <c r="MEI182" s="977"/>
      <c r="MEJ182" s="977"/>
      <c r="MEK182" s="977"/>
      <c r="MEL182" s="977"/>
      <c r="MEM182" s="977"/>
      <c r="MEN182" s="977"/>
      <c r="MEO182" s="977"/>
      <c r="MEP182" s="977"/>
      <c r="MEQ182" s="977"/>
      <c r="MER182" s="977"/>
      <c r="MES182" s="977"/>
      <c r="MET182" s="977"/>
      <c r="MEU182" s="977"/>
      <c r="MEV182" s="977"/>
      <c r="MEW182" s="977"/>
      <c r="MEX182" s="977"/>
      <c r="MEY182" s="977"/>
      <c r="MEZ182" s="977"/>
      <c r="MFA182" s="977"/>
      <c r="MFB182" s="977"/>
      <c r="MFC182" s="977"/>
      <c r="MFD182" s="977"/>
      <c r="MFE182" s="977"/>
      <c r="MFF182" s="977"/>
      <c r="MFG182" s="977"/>
      <c r="MFH182" s="977"/>
      <c r="MFI182" s="977"/>
      <c r="MFJ182" s="977"/>
      <c r="MFK182" s="977"/>
      <c r="MFL182" s="977"/>
      <c r="MFM182" s="977"/>
      <c r="MFN182" s="977"/>
      <c r="MFO182" s="977"/>
      <c r="MFP182" s="977"/>
      <c r="MFQ182" s="977"/>
      <c r="MFR182" s="977"/>
      <c r="MFS182" s="977"/>
      <c r="MFT182" s="977"/>
      <c r="MFU182" s="977"/>
      <c r="MFV182" s="977"/>
      <c r="MFW182" s="977"/>
      <c r="MFX182" s="977"/>
      <c r="MFY182" s="977"/>
      <c r="MFZ182" s="977"/>
      <c r="MGA182" s="977"/>
      <c r="MGB182" s="977"/>
      <c r="MGC182" s="977"/>
      <c r="MGD182" s="977"/>
      <c r="MGE182" s="977"/>
      <c r="MGF182" s="977"/>
      <c r="MGG182" s="977"/>
      <c r="MGH182" s="977"/>
      <c r="MGI182" s="977"/>
      <c r="MGJ182" s="977"/>
      <c r="MGK182" s="977"/>
      <c r="MGL182" s="977"/>
      <c r="MGM182" s="977"/>
      <c r="MGN182" s="977"/>
      <c r="MGO182" s="977"/>
      <c r="MGP182" s="977"/>
      <c r="MGQ182" s="977"/>
      <c r="MGR182" s="977"/>
      <c r="MGS182" s="977"/>
      <c r="MGT182" s="977"/>
      <c r="MGU182" s="977"/>
      <c r="MGV182" s="977"/>
      <c r="MGW182" s="977"/>
      <c r="MGX182" s="977"/>
      <c r="MGY182" s="977"/>
      <c r="MGZ182" s="977"/>
      <c r="MHA182" s="977"/>
      <c r="MHB182" s="977"/>
      <c r="MHC182" s="977"/>
      <c r="MHD182" s="977"/>
      <c r="MHE182" s="977"/>
      <c r="MHF182" s="977"/>
      <c r="MHG182" s="977"/>
      <c r="MHH182" s="977"/>
      <c r="MHI182" s="977"/>
      <c r="MHJ182" s="977"/>
      <c r="MHK182" s="977"/>
      <c r="MHL182" s="977"/>
      <c r="MHM182" s="977"/>
      <c r="MHN182" s="977"/>
      <c r="MHO182" s="977"/>
      <c r="MHP182" s="977"/>
      <c r="MHQ182" s="977"/>
      <c r="MHR182" s="977"/>
      <c r="MHS182" s="977"/>
      <c r="MHT182" s="977"/>
      <c r="MHU182" s="977"/>
      <c r="MHV182" s="977"/>
      <c r="MHW182" s="977"/>
      <c r="MHX182" s="977"/>
      <c r="MHY182" s="977"/>
      <c r="MHZ182" s="977"/>
      <c r="MIA182" s="977"/>
      <c r="MIB182" s="977"/>
      <c r="MIC182" s="977"/>
      <c r="MID182" s="977"/>
      <c r="MIE182" s="977"/>
      <c r="MIF182" s="977"/>
      <c r="MIG182" s="977"/>
      <c r="MIH182" s="977"/>
      <c r="MII182" s="977"/>
      <c r="MIJ182" s="977"/>
      <c r="MIK182" s="977"/>
      <c r="MIL182" s="977"/>
      <c r="MIM182" s="977"/>
      <c r="MIN182" s="977"/>
      <c r="MIO182" s="977"/>
      <c r="MIP182" s="977"/>
      <c r="MIQ182" s="977"/>
      <c r="MIR182" s="977"/>
      <c r="MIS182" s="977"/>
      <c r="MIT182" s="977"/>
      <c r="MIU182" s="977"/>
      <c r="MIV182" s="977"/>
      <c r="MIW182" s="977"/>
      <c r="MIX182" s="977"/>
      <c r="MIY182" s="977"/>
      <c r="MIZ182" s="977"/>
      <c r="MJA182" s="977"/>
      <c r="MJB182" s="977"/>
      <c r="MJC182" s="977"/>
      <c r="MJD182" s="977"/>
      <c r="MJE182" s="977"/>
      <c r="MJF182" s="977"/>
      <c r="MJG182" s="977"/>
      <c r="MJH182" s="977"/>
      <c r="MJI182" s="977"/>
      <c r="MJJ182" s="977"/>
      <c r="MJK182" s="977"/>
      <c r="MJL182" s="977"/>
      <c r="MJM182" s="977"/>
      <c r="MJN182" s="977"/>
      <c r="MJO182" s="977"/>
      <c r="MJP182" s="977"/>
      <c r="MJQ182" s="977"/>
      <c r="MJR182" s="977"/>
      <c r="MJS182" s="977"/>
      <c r="MJT182" s="977"/>
      <c r="MJU182" s="977"/>
      <c r="MJV182" s="977"/>
      <c r="MJW182" s="977"/>
      <c r="MJX182" s="977"/>
      <c r="MJY182" s="977"/>
      <c r="MJZ182" s="977"/>
      <c r="MKA182" s="977"/>
      <c r="MKB182" s="977"/>
      <c r="MKC182" s="977"/>
      <c r="MKD182" s="977"/>
      <c r="MKE182" s="977"/>
      <c r="MKF182" s="977"/>
      <c r="MKG182" s="977"/>
      <c r="MKH182" s="977"/>
      <c r="MKI182" s="977"/>
      <c r="MKJ182" s="977"/>
      <c r="MKK182" s="977"/>
      <c r="MKL182" s="977"/>
      <c r="MKM182" s="977"/>
      <c r="MKN182" s="977"/>
      <c r="MKO182" s="977"/>
      <c r="MKP182" s="977"/>
      <c r="MKQ182" s="977"/>
      <c r="MKR182" s="977"/>
      <c r="MKS182" s="977"/>
      <c r="MKT182" s="977"/>
      <c r="MKU182" s="977"/>
      <c r="MKV182" s="977"/>
      <c r="MKW182" s="977"/>
      <c r="MKX182" s="977"/>
      <c r="MKY182" s="977"/>
      <c r="MKZ182" s="977"/>
      <c r="MLA182" s="977"/>
      <c r="MLB182" s="977"/>
      <c r="MLC182" s="977"/>
      <c r="MLD182" s="977"/>
      <c r="MLE182" s="977"/>
      <c r="MLF182" s="977"/>
      <c r="MLG182" s="977"/>
      <c r="MLH182" s="977"/>
      <c r="MLI182" s="977"/>
      <c r="MLJ182" s="977"/>
      <c r="MLK182" s="977"/>
      <c r="MLL182" s="977"/>
      <c r="MLM182" s="977"/>
      <c r="MLN182" s="977"/>
      <c r="MLO182" s="977"/>
      <c r="MLP182" s="977"/>
      <c r="MLQ182" s="977"/>
      <c r="MLR182" s="977"/>
      <c r="MLS182" s="977"/>
      <c r="MLT182" s="977"/>
      <c r="MLU182" s="977"/>
      <c r="MLV182" s="977"/>
      <c r="MLW182" s="977"/>
      <c r="MLX182" s="977"/>
      <c r="MLY182" s="977"/>
      <c r="MLZ182" s="977"/>
      <c r="MMA182" s="977"/>
      <c r="MMB182" s="977"/>
      <c r="MMC182" s="977"/>
      <c r="MMD182" s="977"/>
      <c r="MME182" s="977"/>
      <c r="MMF182" s="977"/>
      <c r="MMG182" s="977"/>
      <c r="MMH182" s="977"/>
      <c r="MMI182" s="977"/>
      <c r="MMJ182" s="977"/>
      <c r="MMK182" s="977"/>
      <c r="MML182" s="977"/>
      <c r="MMM182" s="977"/>
      <c r="MMN182" s="977"/>
      <c r="MMO182" s="977"/>
      <c r="MMP182" s="977"/>
      <c r="MMQ182" s="977"/>
      <c r="MMR182" s="977"/>
      <c r="MMS182" s="977"/>
      <c r="MMT182" s="977"/>
      <c r="MMU182" s="977"/>
      <c r="MMV182" s="977"/>
      <c r="MMW182" s="977"/>
      <c r="MMX182" s="977"/>
      <c r="MMY182" s="977"/>
      <c r="MMZ182" s="977"/>
      <c r="MNA182" s="977"/>
      <c r="MNB182" s="977"/>
      <c r="MNC182" s="977"/>
      <c r="MND182" s="977"/>
      <c r="MNE182" s="977"/>
      <c r="MNF182" s="977"/>
      <c r="MNG182" s="977"/>
      <c r="MNH182" s="977"/>
      <c r="MNI182" s="977"/>
      <c r="MNJ182" s="977"/>
      <c r="MNK182" s="977"/>
      <c r="MNL182" s="977"/>
      <c r="MNM182" s="977"/>
      <c r="MNN182" s="977"/>
      <c r="MNO182" s="977"/>
      <c r="MNP182" s="977"/>
      <c r="MNQ182" s="977"/>
      <c r="MNR182" s="977"/>
      <c r="MNS182" s="977"/>
      <c r="MNT182" s="977"/>
      <c r="MNU182" s="977"/>
      <c r="MNV182" s="977"/>
      <c r="MNW182" s="977"/>
      <c r="MNX182" s="977"/>
      <c r="MNY182" s="977"/>
      <c r="MNZ182" s="977"/>
      <c r="MOA182" s="977"/>
      <c r="MOB182" s="977"/>
      <c r="MOC182" s="977"/>
      <c r="MOD182" s="977"/>
      <c r="MOE182" s="977"/>
      <c r="MOF182" s="977"/>
      <c r="MOG182" s="977"/>
      <c r="MOH182" s="977"/>
      <c r="MOI182" s="977"/>
      <c r="MOJ182" s="977"/>
      <c r="MOK182" s="977"/>
      <c r="MOL182" s="977"/>
      <c r="MOM182" s="977"/>
      <c r="MON182" s="977"/>
      <c r="MOO182" s="977"/>
      <c r="MOP182" s="977"/>
      <c r="MOQ182" s="977"/>
      <c r="MOR182" s="977"/>
      <c r="MOS182" s="977"/>
      <c r="MOT182" s="977"/>
      <c r="MOU182" s="977"/>
      <c r="MOV182" s="977"/>
      <c r="MOW182" s="977"/>
      <c r="MOX182" s="977"/>
      <c r="MOY182" s="977"/>
      <c r="MOZ182" s="977"/>
      <c r="MPA182" s="977"/>
      <c r="MPB182" s="977"/>
      <c r="MPC182" s="977"/>
      <c r="MPD182" s="977"/>
      <c r="MPE182" s="977"/>
      <c r="MPF182" s="977"/>
      <c r="MPG182" s="977"/>
      <c r="MPH182" s="977"/>
      <c r="MPI182" s="977"/>
      <c r="MPJ182" s="977"/>
      <c r="MPK182" s="977"/>
      <c r="MPL182" s="977"/>
      <c r="MPM182" s="977"/>
      <c r="MPN182" s="977"/>
      <c r="MPO182" s="977"/>
      <c r="MPP182" s="977"/>
      <c r="MPQ182" s="977"/>
      <c r="MPR182" s="977"/>
      <c r="MPS182" s="977"/>
      <c r="MPT182" s="977"/>
      <c r="MPU182" s="977"/>
      <c r="MPV182" s="977"/>
      <c r="MPW182" s="977"/>
      <c r="MPX182" s="977"/>
      <c r="MPY182" s="977"/>
      <c r="MPZ182" s="977"/>
      <c r="MQA182" s="977"/>
      <c r="MQB182" s="977"/>
      <c r="MQC182" s="977"/>
      <c r="MQD182" s="977"/>
      <c r="MQE182" s="977"/>
      <c r="MQF182" s="977"/>
      <c r="MQG182" s="977"/>
      <c r="MQH182" s="977"/>
      <c r="MQI182" s="977"/>
      <c r="MQJ182" s="977"/>
      <c r="MQK182" s="977"/>
      <c r="MQL182" s="977"/>
      <c r="MQM182" s="977"/>
      <c r="MQN182" s="977"/>
      <c r="MQO182" s="977"/>
      <c r="MQP182" s="977"/>
      <c r="MQQ182" s="977"/>
      <c r="MQR182" s="977"/>
      <c r="MQS182" s="977"/>
      <c r="MQT182" s="977"/>
      <c r="MQU182" s="977"/>
      <c r="MQV182" s="977"/>
      <c r="MQW182" s="977"/>
      <c r="MQX182" s="977"/>
      <c r="MQY182" s="977"/>
      <c r="MQZ182" s="977"/>
      <c r="MRA182" s="977"/>
      <c r="MRB182" s="977"/>
      <c r="MRC182" s="977"/>
      <c r="MRD182" s="977"/>
      <c r="MRE182" s="977"/>
      <c r="MRF182" s="977"/>
      <c r="MRG182" s="977"/>
      <c r="MRH182" s="977"/>
      <c r="MRI182" s="977"/>
      <c r="MRJ182" s="977"/>
      <c r="MRK182" s="977"/>
      <c r="MRL182" s="977"/>
      <c r="MRM182" s="977"/>
      <c r="MRN182" s="977"/>
      <c r="MRO182" s="977"/>
      <c r="MRP182" s="977"/>
      <c r="MRQ182" s="977"/>
      <c r="MRR182" s="977"/>
      <c r="MRS182" s="977"/>
      <c r="MRT182" s="977"/>
      <c r="MRU182" s="977"/>
      <c r="MRV182" s="977"/>
      <c r="MRW182" s="977"/>
      <c r="MRX182" s="977"/>
      <c r="MRY182" s="977"/>
      <c r="MRZ182" s="977"/>
      <c r="MSA182" s="977"/>
      <c r="MSB182" s="977"/>
      <c r="MSC182" s="977"/>
      <c r="MSD182" s="977"/>
      <c r="MSE182" s="977"/>
      <c r="MSF182" s="977"/>
      <c r="MSG182" s="977"/>
      <c r="MSH182" s="977"/>
      <c r="MSI182" s="977"/>
      <c r="MSJ182" s="977"/>
      <c r="MSK182" s="977"/>
      <c r="MSL182" s="977"/>
      <c r="MSM182" s="977"/>
      <c r="MSN182" s="977"/>
      <c r="MSO182" s="977"/>
      <c r="MSP182" s="977"/>
      <c r="MSQ182" s="977"/>
      <c r="MSR182" s="977"/>
      <c r="MSS182" s="977"/>
      <c r="MST182" s="977"/>
      <c r="MSU182" s="977"/>
      <c r="MSV182" s="977"/>
      <c r="MSW182" s="977"/>
      <c r="MSX182" s="977"/>
      <c r="MSY182" s="977"/>
      <c r="MSZ182" s="977"/>
      <c r="MTA182" s="977"/>
      <c r="MTB182" s="977"/>
      <c r="MTC182" s="977"/>
      <c r="MTD182" s="977"/>
      <c r="MTE182" s="977"/>
      <c r="MTF182" s="977"/>
      <c r="MTG182" s="977"/>
      <c r="MTH182" s="977"/>
      <c r="MTI182" s="977"/>
      <c r="MTJ182" s="977"/>
      <c r="MTK182" s="977"/>
      <c r="MTL182" s="977"/>
      <c r="MTM182" s="977"/>
      <c r="MTN182" s="977"/>
      <c r="MTO182" s="977"/>
      <c r="MTP182" s="977"/>
      <c r="MTQ182" s="977"/>
      <c r="MTR182" s="977"/>
      <c r="MTS182" s="977"/>
      <c r="MTT182" s="977"/>
      <c r="MTU182" s="977"/>
      <c r="MTV182" s="977"/>
      <c r="MTW182" s="977"/>
      <c r="MTX182" s="977"/>
      <c r="MTY182" s="977"/>
      <c r="MTZ182" s="977"/>
      <c r="MUA182" s="977"/>
      <c r="MUB182" s="977"/>
      <c r="MUC182" s="977"/>
      <c r="MUD182" s="977"/>
      <c r="MUE182" s="977"/>
      <c r="MUF182" s="977"/>
      <c r="MUG182" s="977"/>
      <c r="MUH182" s="977"/>
      <c r="MUI182" s="977"/>
      <c r="MUJ182" s="977"/>
      <c r="MUK182" s="977"/>
      <c r="MUL182" s="977"/>
      <c r="MUM182" s="977"/>
      <c r="MUN182" s="977"/>
      <c r="MUO182" s="977"/>
      <c r="MUP182" s="977"/>
      <c r="MUQ182" s="977"/>
      <c r="MUR182" s="977"/>
      <c r="MUS182" s="977"/>
      <c r="MUT182" s="977"/>
      <c r="MUU182" s="977"/>
      <c r="MUV182" s="977"/>
      <c r="MUW182" s="977"/>
      <c r="MUX182" s="977"/>
      <c r="MUY182" s="977"/>
      <c r="MUZ182" s="977"/>
      <c r="MVA182" s="977"/>
      <c r="MVB182" s="977"/>
      <c r="MVC182" s="977"/>
      <c r="MVD182" s="977"/>
      <c r="MVE182" s="977"/>
      <c r="MVF182" s="977"/>
      <c r="MVG182" s="977"/>
      <c r="MVH182" s="977"/>
      <c r="MVI182" s="977"/>
      <c r="MVJ182" s="977"/>
      <c r="MVK182" s="977"/>
      <c r="MVL182" s="977"/>
      <c r="MVM182" s="977"/>
      <c r="MVN182" s="977"/>
      <c r="MVO182" s="977"/>
      <c r="MVP182" s="977"/>
      <c r="MVQ182" s="977"/>
      <c r="MVR182" s="977"/>
      <c r="MVS182" s="977"/>
      <c r="MVT182" s="977"/>
      <c r="MVU182" s="977"/>
      <c r="MVV182" s="977"/>
      <c r="MVW182" s="977"/>
      <c r="MVX182" s="977"/>
      <c r="MVY182" s="977"/>
      <c r="MVZ182" s="977"/>
      <c r="MWA182" s="977"/>
      <c r="MWB182" s="977"/>
      <c r="MWC182" s="977"/>
      <c r="MWD182" s="977"/>
      <c r="MWE182" s="977"/>
      <c r="MWF182" s="977"/>
      <c r="MWG182" s="977"/>
      <c r="MWH182" s="977"/>
      <c r="MWI182" s="977"/>
      <c r="MWJ182" s="977"/>
      <c r="MWK182" s="977"/>
      <c r="MWL182" s="977"/>
      <c r="MWM182" s="977"/>
      <c r="MWN182" s="977"/>
      <c r="MWO182" s="977"/>
      <c r="MWP182" s="977"/>
      <c r="MWQ182" s="977"/>
      <c r="MWR182" s="977"/>
      <c r="MWS182" s="977"/>
      <c r="MWT182" s="977"/>
      <c r="MWU182" s="977"/>
      <c r="MWV182" s="977"/>
      <c r="MWW182" s="977"/>
      <c r="MWX182" s="977"/>
      <c r="MWY182" s="977"/>
      <c r="MWZ182" s="977"/>
      <c r="MXA182" s="977"/>
      <c r="MXB182" s="977"/>
      <c r="MXC182" s="977"/>
      <c r="MXD182" s="977"/>
      <c r="MXE182" s="977"/>
      <c r="MXF182" s="977"/>
      <c r="MXG182" s="977"/>
      <c r="MXH182" s="977"/>
      <c r="MXI182" s="977"/>
      <c r="MXJ182" s="977"/>
      <c r="MXK182" s="977"/>
      <c r="MXL182" s="977"/>
      <c r="MXM182" s="977"/>
      <c r="MXN182" s="977"/>
      <c r="MXO182" s="977"/>
      <c r="MXP182" s="977"/>
      <c r="MXQ182" s="977"/>
      <c r="MXR182" s="977"/>
      <c r="MXS182" s="977"/>
      <c r="MXT182" s="977"/>
      <c r="MXU182" s="977"/>
      <c r="MXV182" s="977"/>
      <c r="MXW182" s="977"/>
      <c r="MXX182" s="977"/>
      <c r="MXY182" s="977"/>
      <c r="MXZ182" s="977"/>
      <c r="MYA182" s="977"/>
      <c r="MYB182" s="977"/>
      <c r="MYC182" s="977"/>
      <c r="MYD182" s="977"/>
      <c r="MYE182" s="977"/>
      <c r="MYF182" s="977"/>
      <c r="MYG182" s="977"/>
      <c r="MYH182" s="977"/>
      <c r="MYI182" s="977"/>
      <c r="MYJ182" s="977"/>
      <c r="MYK182" s="977"/>
      <c r="MYL182" s="977"/>
      <c r="MYM182" s="977"/>
      <c r="MYN182" s="977"/>
      <c r="MYO182" s="977"/>
      <c r="MYP182" s="977"/>
      <c r="MYQ182" s="977"/>
      <c r="MYR182" s="977"/>
      <c r="MYS182" s="977"/>
      <c r="MYT182" s="977"/>
      <c r="MYU182" s="977"/>
      <c r="MYV182" s="977"/>
      <c r="MYW182" s="977"/>
      <c r="MYX182" s="977"/>
      <c r="MYY182" s="977"/>
      <c r="MYZ182" s="977"/>
      <c r="MZA182" s="977"/>
      <c r="MZB182" s="977"/>
      <c r="MZC182" s="977"/>
      <c r="MZD182" s="977"/>
      <c r="MZE182" s="977"/>
      <c r="MZF182" s="977"/>
      <c r="MZG182" s="977"/>
      <c r="MZH182" s="977"/>
      <c r="MZI182" s="977"/>
      <c r="MZJ182" s="977"/>
      <c r="MZK182" s="977"/>
      <c r="MZL182" s="977"/>
      <c r="MZM182" s="977"/>
      <c r="MZN182" s="977"/>
      <c r="MZO182" s="977"/>
      <c r="MZP182" s="977"/>
      <c r="MZQ182" s="977"/>
      <c r="MZR182" s="977"/>
      <c r="MZS182" s="977"/>
      <c r="MZT182" s="977"/>
      <c r="MZU182" s="977"/>
      <c r="MZV182" s="977"/>
      <c r="MZW182" s="977"/>
      <c r="MZX182" s="977"/>
      <c r="MZY182" s="977"/>
      <c r="MZZ182" s="977"/>
      <c r="NAA182" s="977"/>
      <c r="NAB182" s="977"/>
      <c r="NAC182" s="977"/>
      <c r="NAD182" s="977"/>
      <c r="NAE182" s="977"/>
      <c r="NAF182" s="977"/>
      <c r="NAG182" s="977"/>
      <c r="NAH182" s="977"/>
      <c r="NAI182" s="977"/>
      <c r="NAJ182" s="977"/>
      <c r="NAK182" s="977"/>
      <c r="NAL182" s="977"/>
      <c r="NAM182" s="977"/>
      <c r="NAN182" s="977"/>
      <c r="NAO182" s="977"/>
      <c r="NAP182" s="977"/>
      <c r="NAQ182" s="977"/>
      <c r="NAR182" s="977"/>
      <c r="NAS182" s="977"/>
      <c r="NAT182" s="977"/>
      <c r="NAU182" s="977"/>
      <c r="NAV182" s="977"/>
      <c r="NAW182" s="977"/>
      <c r="NAX182" s="977"/>
      <c r="NAY182" s="977"/>
      <c r="NAZ182" s="977"/>
      <c r="NBA182" s="977"/>
      <c r="NBB182" s="977"/>
      <c r="NBC182" s="977"/>
      <c r="NBD182" s="977"/>
      <c r="NBE182" s="977"/>
      <c r="NBF182" s="977"/>
      <c r="NBG182" s="977"/>
      <c r="NBH182" s="977"/>
      <c r="NBI182" s="977"/>
      <c r="NBJ182" s="977"/>
      <c r="NBK182" s="977"/>
      <c r="NBL182" s="977"/>
      <c r="NBM182" s="977"/>
      <c r="NBN182" s="977"/>
      <c r="NBO182" s="977"/>
      <c r="NBP182" s="977"/>
      <c r="NBQ182" s="977"/>
      <c r="NBR182" s="977"/>
      <c r="NBS182" s="977"/>
      <c r="NBT182" s="977"/>
      <c r="NBU182" s="977"/>
      <c r="NBV182" s="977"/>
      <c r="NBW182" s="977"/>
      <c r="NBX182" s="977"/>
      <c r="NBY182" s="977"/>
      <c r="NBZ182" s="977"/>
      <c r="NCA182" s="977"/>
      <c r="NCB182" s="977"/>
      <c r="NCC182" s="977"/>
      <c r="NCD182" s="977"/>
      <c r="NCE182" s="977"/>
      <c r="NCF182" s="977"/>
      <c r="NCG182" s="977"/>
      <c r="NCH182" s="977"/>
      <c r="NCI182" s="977"/>
      <c r="NCJ182" s="977"/>
      <c r="NCK182" s="977"/>
      <c r="NCL182" s="977"/>
      <c r="NCM182" s="977"/>
      <c r="NCN182" s="977"/>
      <c r="NCO182" s="977"/>
      <c r="NCP182" s="977"/>
      <c r="NCQ182" s="977"/>
      <c r="NCR182" s="977"/>
      <c r="NCS182" s="977"/>
      <c r="NCT182" s="977"/>
      <c r="NCU182" s="977"/>
      <c r="NCV182" s="977"/>
      <c r="NCW182" s="977"/>
      <c r="NCX182" s="977"/>
      <c r="NCY182" s="977"/>
      <c r="NCZ182" s="977"/>
      <c r="NDA182" s="977"/>
      <c r="NDB182" s="977"/>
      <c r="NDC182" s="977"/>
      <c r="NDD182" s="977"/>
      <c r="NDE182" s="977"/>
      <c r="NDF182" s="977"/>
      <c r="NDG182" s="977"/>
      <c r="NDH182" s="977"/>
      <c r="NDI182" s="977"/>
      <c r="NDJ182" s="977"/>
      <c r="NDK182" s="977"/>
      <c r="NDL182" s="977"/>
      <c r="NDM182" s="977"/>
      <c r="NDN182" s="977"/>
      <c r="NDO182" s="977"/>
      <c r="NDP182" s="977"/>
      <c r="NDQ182" s="977"/>
      <c r="NDR182" s="977"/>
      <c r="NDS182" s="977"/>
      <c r="NDT182" s="977"/>
      <c r="NDU182" s="977"/>
      <c r="NDV182" s="977"/>
      <c r="NDW182" s="977"/>
      <c r="NDX182" s="977"/>
      <c r="NDY182" s="977"/>
      <c r="NDZ182" s="977"/>
      <c r="NEA182" s="977"/>
      <c r="NEB182" s="977"/>
      <c r="NEC182" s="977"/>
      <c r="NED182" s="977"/>
      <c r="NEE182" s="977"/>
      <c r="NEF182" s="977"/>
      <c r="NEG182" s="977"/>
      <c r="NEH182" s="977"/>
      <c r="NEI182" s="977"/>
      <c r="NEJ182" s="977"/>
      <c r="NEK182" s="977"/>
      <c r="NEL182" s="977"/>
      <c r="NEM182" s="977"/>
      <c r="NEN182" s="977"/>
      <c r="NEO182" s="977"/>
      <c r="NEP182" s="977"/>
      <c r="NEQ182" s="977"/>
      <c r="NER182" s="977"/>
      <c r="NES182" s="977"/>
      <c r="NET182" s="977"/>
      <c r="NEU182" s="977"/>
      <c r="NEV182" s="977"/>
      <c r="NEW182" s="977"/>
      <c r="NEX182" s="977"/>
      <c r="NEY182" s="977"/>
      <c r="NEZ182" s="977"/>
      <c r="NFA182" s="977"/>
      <c r="NFB182" s="977"/>
      <c r="NFC182" s="977"/>
      <c r="NFD182" s="977"/>
      <c r="NFE182" s="977"/>
      <c r="NFF182" s="977"/>
      <c r="NFG182" s="977"/>
      <c r="NFH182" s="977"/>
      <c r="NFI182" s="977"/>
      <c r="NFJ182" s="977"/>
      <c r="NFK182" s="977"/>
      <c r="NFL182" s="977"/>
      <c r="NFM182" s="977"/>
      <c r="NFN182" s="977"/>
      <c r="NFO182" s="977"/>
      <c r="NFP182" s="977"/>
      <c r="NFQ182" s="977"/>
      <c r="NFR182" s="977"/>
      <c r="NFS182" s="977"/>
      <c r="NFT182" s="977"/>
      <c r="NFU182" s="977"/>
      <c r="NFV182" s="977"/>
      <c r="NFW182" s="977"/>
      <c r="NFX182" s="977"/>
      <c r="NFY182" s="977"/>
      <c r="NFZ182" s="977"/>
      <c r="NGA182" s="977"/>
      <c r="NGB182" s="977"/>
      <c r="NGC182" s="977"/>
      <c r="NGD182" s="977"/>
      <c r="NGE182" s="977"/>
      <c r="NGF182" s="977"/>
      <c r="NGG182" s="977"/>
      <c r="NGH182" s="977"/>
      <c r="NGI182" s="977"/>
      <c r="NGJ182" s="977"/>
      <c r="NGK182" s="977"/>
      <c r="NGL182" s="977"/>
      <c r="NGM182" s="977"/>
      <c r="NGN182" s="977"/>
      <c r="NGO182" s="977"/>
      <c r="NGP182" s="977"/>
      <c r="NGQ182" s="977"/>
      <c r="NGR182" s="977"/>
      <c r="NGS182" s="977"/>
      <c r="NGT182" s="977"/>
      <c r="NGU182" s="977"/>
      <c r="NGV182" s="977"/>
      <c r="NGW182" s="977"/>
      <c r="NGX182" s="977"/>
      <c r="NGY182" s="977"/>
      <c r="NGZ182" s="977"/>
      <c r="NHA182" s="977"/>
      <c r="NHB182" s="977"/>
      <c r="NHC182" s="977"/>
      <c r="NHD182" s="977"/>
      <c r="NHE182" s="977"/>
      <c r="NHF182" s="977"/>
      <c r="NHG182" s="977"/>
      <c r="NHH182" s="977"/>
      <c r="NHI182" s="977"/>
      <c r="NHJ182" s="977"/>
      <c r="NHK182" s="977"/>
      <c r="NHL182" s="977"/>
      <c r="NHM182" s="977"/>
      <c r="NHN182" s="977"/>
      <c r="NHO182" s="977"/>
      <c r="NHP182" s="977"/>
      <c r="NHQ182" s="977"/>
      <c r="NHR182" s="977"/>
      <c r="NHS182" s="977"/>
      <c r="NHT182" s="977"/>
      <c r="NHU182" s="977"/>
      <c r="NHV182" s="977"/>
      <c r="NHW182" s="977"/>
      <c r="NHX182" s="977"/>
      <c r="NHY182" s="977"/>
      <c r="NHZ182" s="977"/>
      <c r="NIA182" s="977"/>
      <c r="NIB182" s="977"/>
      <c r="NIC182" s="977"/>
      <c r="NID182" s="977"/>
      <c r="NIE182" s="977"/>
      <c r="NIF182" s="977"/>
      <c r="NIG182" s="977"/>
      <c r="NIH182" s="977"/>
      <c r="NII182" s="977"/>
      <c r="NIJ182" s="977"/>
      <c r="NIK182" s="977"/>
      <c r="NIL182" s="977"/>
      <c r="NIM182" s="977"/>
      <c r="NIN182" s="977"/>
      <c r="NIO182" s="977"/>
      <c r="NIP182" s="977"/>
      <c r="NIQ182" s="977"/>
      <c r="NIR182" s="977"/>
      <c r="NIS182" s="977"/>
      <c r="NIT182" s="977"/>
      <c r="NIU182" s="977"/>
      <c r="NIV182" s="977"/>
      <c r="NIW182" s="977"/>
      <c r="NIX182" s="977"/>
      <c r="NIY182" s="977"/>
      <c r="NIZ182" s="977"/>
      <c r="NJA182" s="977"/>
      <c r="NJB182" s="977"/>
      <c r="NJC182" s="977"/>
      <c r="NJD182" s="977"/>
      <c r="NJE182" s="977"/>
      <c r="NJF182" s="977"/>
      <c r="NJG182" s="977"/>
      <c r="NJH182" s="977"/>
      <c r="NJI182" s="977"/>
      <c r="NJJ182" s="977"/>
      <c r="NJK182" s="977"/>
      <c r="NJL182" s="977"/>
      <c r="NJM182" s="977"/>
      <c r="NJN182" s="977"/>
      <c r="NJO182" s="977"/>
      <c r="NJP182" s="977"/>
      <c r="NJQ182" s="977"/>
      <c r="NJR182" s="977"/>
      <c r="NJS182" s="977"/>
      <c r="NJT182" s="977"/>
      <c r="NJU182" s="977"/>
      <c r="NJV182" s="977"/>
      <c r="NJW182" s="977"/>
      <c r="NJX182" s="977"/>
      <c r="NJY182" s="977"/>
      <c r="NJZ182" s="977"/>
      <c r="NKA182" s="977"/>
      <c r="NKB182" s="977"/>
      <c r="NKC182" s="977"/>
      <c r="NKD182" s="977"/>
      <c r="NKE182" s="977"/>
      <c r="NKF182" s="977"/>
      <c r="NKG182" s="977"/>
      <c r="NKH182" s="977"/>
      <c r="NKI182" s="977"/>
      <c r="NKJ182" s="977"/>
      <c r="NKK182" s="977"/>
      <c r="NKL182" s="977"/>
      <c r="NKM182" s="977"/>
      <c r="NKN182" s="977"/>
      <c r="NKO182" s="977"/>
      <c r="NKP182" s="977"/>
      <c r="NKQ182" s="977"/>
      <c r="NKR182" s="977"/>
      <c r="NKS182" s="977"/>
      <c r="NKT182" s="977"/>
      <c r="NKU182" s="977"/>
      <c r="NKV182" s="977"/>
      <c r="NKW182" s="977"/>
      <c r="NKX182" s="977"/>
      <c r="NKY182" s="977"/>
      <c r="NKZ182" s="977"/>
      <c r="NLA182" s="977"/>
      <c r="NLB182" s="977"/>
      <c r="NLC182" s="977"/>
      <c r="NLD182" s="977"/>
      <c r="NLE182" s="977"/>
      <c r="NLF182" s="977"/>
      <c r="NLG182" s="977"/>
      <c r="NLH182" s="977"/>
      <c r="NLI182" s="977"/>
      <c r="NLJ182" s="977"/>
      <c r="NLK182" s="977"/>
      <c r="NLL182" s="977"/>
      <c r="NLM182" s="977"/>
      <c r="NLN182" s="977"/>
      <c r="NLO182" s="977"/>
      <c r="NLP182" s="977"/>
      <c r="NLQ182" s="977"/>
      <c r="NLR182" s="977"/>
      <c r="NLS182" s="977"/>
      <c r="NLT182" s="977"/>
      <c r="NLU182" s="977"/>
      <c r="NLV182" s="977"/>
      <c r="NLW182" s="977"/>
      <c r="NLX182" s="977"/>
      <c r="NLY182" s="977"/>
      <c r="NLZ182" s="977"/>
      <c r="NMA182" s="977"/>
      <c r="NMB182" s="977"/>
      <c r="NMC182" s="977"/>
      <c r="NMD182" s="977"/>
      <c r="NME182" s="977"/>
      <c r="NMF182" s="977"/>
      <c r="NMG182" s="977"/>
      <c r="NMH182" s="977"/>
      <c r="NMI182" s="977"/>
      <c r="NMJ182" s="977"/>
      <c r="NMK182" s="977"/>
      <c r="NML182" s="977"/>
      <c r="NMM182" s="977"/>
      <c r="NMN182" s="977"/>
      <c r="NMO182" s="977"/>
      <c r="NMP182" s="977"/>
      <c r="NMQ182" s="977"/>
      <c r="NMR182" s="977"/>
      <c r="NMS182" s="977"/>
      <c r="NMT182" s="977"/>
      <c r="NMU182" s="977"/>
      <c r="NMV182" s="977"/>
      <c r="NMW182" s="977"/>
      <c r="NMX182" s="977"/>
      <c r="NMY182" s="977"/>
      <c r="NMZ182" s="977"/>
      <c r="NNA182" s="977"/>
      <c r="NNB182" s="977"/>
      <c r="NNC182" s="977"/>
      <c r="NND182" s="977"/>
      <c r="NNE182" s="977"/>
      <c r="NNF182" s="977"/>
      <c r="NNG182" s="977"/>
      <c r="NNH182" s="977"/>
      <c r="NNI182" s="977"/>
      <c r="NNJ182" s="977"/>
      <c r="NNK182" s="977"/>
      <c r="NNL182" s="977"/>
      <c r="NNM182" s="977"/>
      <c r="NNN182" s="977"/>
      <c r="NNO182" s="977"/>
      <c r="NNP182" s="977"/>
      <c r="NNQ182" s="977"/>
      <c r="NNR182" s="977"/>
      <c r="NNS182" s="977"/>
      <c r="NNT182" s="977"/>
      <c r="NNU182" s="977"/>
      <c r="NNV182" s="977"/>
      <c r="NNW182" s="977"/>
      <c r="NNX182" s="977"/>
      <c r="NNY182" s="977"/>
      <c r="NNZ182" s="977"/>
      <c r="NOA182" s="977"/>
      <c r="NOB182" s="977"/>
      <c r="NOC182" s="977"/>
      <c r="NOD182" s="977"/>
      <c r="NOE182" s="977"/>
      <c r="NOF182" s="977"/>
      <c r="NOG182" s="977"/>
      <c r="NOH182" s="977"/>
      <c r="NOI182" s="977"/>
      <c r="NOJ182" s="977"/>
      <c r="NOK182" s="977"/>
      <c r="NOL182" s="977"/>
      <c r="NOM182" s="977"/>
      <c r="NON182" s="977"/>
      <c r="NOO182" s="977"/>
      <c r="NOP182" s="977"/>
      <c r="NOQ182" s="977"/>
      <c r="NOR182" s="977"/>
      <c r="NOS182" s="977"/>
      <c r="NOT182" s="977"/>
      <c r="NOU182" s="977"/>
      <c r="NOV182" s="977"/>
      <c r="NOW182" s="977"/>
      <c r="NOX182" s="977"/>
      <c r="NOY182" s="977"/>
      <c r="NOZ182" s="977"/>
      <c r="NPA182" s="977"/>
      <c r="NPB182" s="977"/>
      <c r="NPC182" s="977"/>
      <c r="NPD182" s="977"/>
      <c r="NPE182" s="977"/>
      <c r="NPF182" s="977"/>
      <c r="NPG182" s="977"/>
      <c r="NPH182" s="977"/>
      <c r="NPI182" s="977"/>
      <c r="NPJ182" s="977"/>
      <c r="NPK182" s="977"/>
      <c r="NPL182" s="977"/>
      <c r="NPM182" s="977"/>
      <c r="NPN182" s="977"/>
      <c r="NPO182" s="977"/>
      <c r="NPP182" s="977"/>
      <c r="NPQ182" s="977"/>
      <c r="NPR182" s="977"/>
      <c r="NPS182" s="977"/>
      <c r="NPT182" s="977"/>
      <c r="NPU182" s="977"/>
      <c r="NPV182" s="977"/>
      <c r="NPW182" s="977"/>
      <c r="NPX182" s="977"/>
      <c r="NPY182" s="977"/>
      <c r="NPZ182" s="977"/>
      <c r="NQA182" s="977"/>
      <c r="NQB182" s="977"/>
      <c r="NQC182" s="977"/>
      <c r="NQD182" s="977"/>
      <c r="NQE182" s="977"/>
      <c r="NQF182" s="977"/>
      <c r="NQG182" s="977"/>
      <c r="NQH182" s="977"/>
      <c r="NQI182" s="977"/>
      <c r="NQJ182" s="977"/>
      <c r="NQK182" s="977"/>
      <c r="NQL182" s="977"/>
      <c r="NQM182" s="977"/>
      <c r="NQN182" s="977"/>
      <c r="NQO182" s="977"/>
      <c r="NQP182" s="977"/>
      <c r="NQQ182" s="977"/>
      <c r="NQR182" s="977"/>
      <c r="NQS182" s="977"/>
      <c r="NQT182" s="977"/>
      <c r="NQU182" s="977"/>
      <c r="NQV182" s="977"/>
      <c r="NQW182" s="977"/>
      <c r="NQX182" s="977"/>
      <c r="NQY182" s="977"/>
      <c r="NQZ182" s="977"/>
      <c r="NRA182" s="977"/>
      <c r="NRB182" s="977"/>
      <c r="NRC182" s="977"/>
      <c r="NRD182" s="977"/>
      <c r="NRE182" s="977"/>
      <c r="NRF182" s="977"/>
      <c r="NRG182" s="977"/>
      <c r="NRH182" s="977"/>
      <c r="NRI182" s="977"/>
      <c r="NRJ182" s="977"/>
      <c r="NRK182" s="977"/>
      <c r="NRL182" s="977"/>
      <c r="NRM182" s="977"/>
      <c r="NRN182" s="977"/>
      <c r="NRO182" s="977"/>
      <c r="NRP182" s="977"/>
      <c r="NRQ182" s="977"/>
      <c r="NRR182" s="977"/>
      <c r="NRS182" s="977"/>
      <c r="NRT182" s="977"/>
      <c r="NRU182" s="977"/>
      <c r="NRV182" s="977"/>
      <c r="NRW182" s="977"/>
      <c r="NRX182" s="977"/>
      <c r="NRY182" s="977"/>
      <c r="NRZ182" s="977"/>
      <c r="NSA182" s="977"/>
      <c r="NSB182" s="977"/>
      <c r="NSC182" s="977"/>
      <c r="NSD182" s="977"/>
      <c r="NSE182" s="977"/>
      <c r="NSF182" s="977"/>
      <c r="NSG182" s="977"/>
      <c r="NSH182" s="977"/>
      <c r="NSI182" s="977"/>
      <c r="NSJ182" s="977"/>
      <c r="NSK182" s="977"/>
      <c r="NSL182" s="977"/>
      <c r="NSM182" s="977"/>
      <c r="NSN182" s="977"/>
      <c r="NSO182" s="977"/>
      <c r="NSP182" s="977"/>
      <c r="NSQ182" s="977"/>
      <c r="NSR182" s="977"/>
      <c r="NSS182" s="977"/>
      <c r="NST182" s="977"/>
      <c r="NSU182" s="977"/>
      <c r="NSV182" s="977"/>
      <c r="NSW182" s="977"/>
      <c r="NSX182" s="977"/>
      <c r="NSY182" s="977"/>
      <c r="NSZ182" s="977"/>
      <c r="NTA182" s="977"/>
      <c r="NTB182" s="977"/>
      <c r="NTC182" s="977"/>
      <c r="NTD182" s="977"/>
      <c r="NTE182" s="977"/>
      <c r="NTF182" s="977"/>
      <c r="NTG182" s="977"/>
      <c r="NTH182" s="977"/>
      <c r="NTI182" s="977"/>
      <c r="NTJ182" s="977"/>
      <c r="NTK182" s="977"/>
      <c r="NTL182" s="977"/>
      <c r="NTM182" s="977"/>
      <c r="NTN182" s="977"/>
      <c r="NTO182" s="977"/>
      <c r="NTP182" s="977"/>
      <c r="NTQ182" s="977"/>
      <c r="NTR182" s="977"/>
      <c r="NTS182" s="977"/>
      <c r="NTT182" s="977"/>
      <c r="NTU182" s="977"/>
      <c r="NTV182" s="977"/>
      <c r="NTW182" s="977"/>
      <c r="NTX182" s="977"/>
      <c r="NTY182" s="977"/>
      <c r="NTZ182" s="977"/>
      <c r="NUA182" s="977"/>
      <c r="NUB182" s="977"/>
      <c r="NUC182" s="977"/>
      <c r="NUD182" s="977"/>
      <c r="NUE182" s="977"/>
      <c r="NUF182" s="977"/>
      <c r="NUG182" s="977"/>
      <c r="NUH182" s="977"/>
      <c r="NUI182" s="977"/>
      <c r="NUJ182" s="977"/>
      <c r="NUK182" s="977"/>
      <c r="NUL182" s="977"/>
      <c r="NUM182" s="977"/>
      <c r="NUN182" s="977"/>
      <c r="NUO182" s="977"/>
      <c r="NUP182" s="977"/>
      <c r="NUQ182" s="977"/>
      <c r="NUR182" s="977"/>
      <c r="NUS182" s="977"/>
      <c r="NUT182" s="977"/>
      <c r="NUU182" s="977"/>
      <c r="NUV182" s="977"/>
      <c r="NUW182" s="977"/>
      <c r="NUX182" s="977"/>
      <c r="NUY182" s="977"/>
      <c r="NUZ182" s="977"/>
      <c r="NVA182" s="977"/>
      <c r="NVB182" s="977"/>
      <c r="NVC182" s="977"/>
      <c r="NVD182" s="977"/>
      <c r="NVE182" s="977"/>
      <c r="NVF182" s="977"/>
      <c r="NVG182" s="977"/>
      <c r="NVH182" s="977"/>
      <c r="NVI182" s="977"/>
      <c r="NVJ182" s="977"/>
      <c r="NVK182" s="977"/>
      <c r="NVL182" s="977"/>
      <c r="NVM182" s="977"/>
      <c r="NVN182" s="977"/>
      <c r="NVO182" s="977"/>
      <c r="NVP182" s="977"/>
      <c r="NVQ182" s="977"/>
      <c r="NVR182" s="977"/>
      <c r="NVS182" s="977"/>
      <c r="NVT182" s="977"/>
      <c r="NVU182" s="977"/>
      <c r="NVV182" s="977"/>
      <c r="NVW182" s="977"/>
      <c r="NVX182" s="977"/>
      <c r="NVY182" s="977"/>
      <c r="NVZ182" s="977"/>
      <c r="NWA182" s="977"/>
      <c r="NWB182" s="977"/>
      <c r="NWC182" s="977"/>
      <c r="NWD182" s="977"/>
      <c r="NWE182" s="977"/>
      <c r="NWF182" s="977"/>
      <c r="NWG182" s="977"/>
      <c r="NWH182" s="977"/>
      <c r="NWI182" s="977"/>
      <c r="NWJ182" s="977"/>
      <c r="NWK182" s="977"/>
      <c r="NWL182" s="977"/>
      <c r="NWM182" s="977"/>
      <c r="NWN182" s="977"/>
      <c r="NWO182" s="977"/>
      <c r="NWP182" s="977"/>
      <c r="NWQ182" s="977"/>
      <c r="NWR182" s="977"/>
      <c r="NWS182" s="977"/>
      <c r="NWT182" s="977"/>
      <c r="NWU182" s="977"/>
      <c r="NWV182" s="977"/>
      <c r="NWW182" s="977"/>
      <c r="NWX182" s="977"/>
      <c r="NWY182" s="977"/>
      <c r="NWZ182" s="977"/>
      <c r="NXA182" s="977"/>
      <c r="NXB182" s="977"/>
      <c r="NXC182" s="977"/>
      <c r="NXD182" s="977"/>
      <c r="NXE182" s="977"/>
      <c r="NXF182" s="977"/>
      <c r="NXG182" s="977"/>
      <c r="NXH182" s="977"/>
      <c r="NXI182" s="977"/>
      <c r="NXJ182" s="977"/>
      <c r="NXK182" s="977"/>
      <c r="NXL182" s="977"/>
      <c r="NXM182" s="977"/>
      <c r="NXN182" s="977"/>
      <c r="NXO182" s="977"/>
      <c r="NXP182" s="977"/>
      <c r="NXQ182" s="977"/>
      <c r="NXR182" s="977"/>
      <c r="NXS182" s="977"/>
      <c r="NXT182" s="977"/>
      <c r="NXU182" s="977"/>
      <c r="NXV182" s="977"/>
      <c r="NXW182" s="977"/>
      <c r="NXX182" s="977"/>
      <c r="NXY182" s="977"/>
      <c r="NXZ182" s="977"/>
      <c r="NYA182" s="977"/>
      <c r="NYB182" s="977"/>
      <c r="NYC182" s="977"/>
      <c r="NYD182" s="977"/>
      <c r="NYE182" s="977"/>
      <c r="NYF182" s="977"/>
      <c r="NYG182" s="977"/>
      <c r="NYH182" s="977"/>
      <c r="NYI182" s="977"/>
      <c r="NYJ182" s="977"/>
      <c r="NYK182" s="977"/>
      <c r="NYL182" s="977"/>
      <c r="NYM182" s="977"/>
      <c r="NYN182" s="977"/>
      <c r="NYO182" s="977"/>
      <c r="NYP182" s="977"/>
      <c r="NYQ182" s="977"/>
      <c r="NYR182" s="977"/>
      <c r="NYS182" s="977"/>
      <c r="NYT182" s="977"/>
      <c r="NYU182" s="977"/>
      <c r="NYV182" s="977"/>
      <c r="NYW182" s="977"/>
      <c r="NYX182" s="977"/>
      <c r="NYY182" s="977"/>
      <c r="NYZ182" s="977"/>
      <c r="NZA182" s="977"/>
      <c r="NZB182" s="977"/>
      <c r="NZC182" s="977"/>
      <c r="NZD182" s="977"/>
      <c r="NZE182" s="977"/>
      <c r="NZF182" s="977"/>
      <c r="NZG182" s="977"/>
      <c r="NZH182" s="977"/>
      <c r="NZI182" s="977"/>
      <c r="NZJ182" s="977"/>
      <c r="NZK182" s="977"/>
      <c r="NZL182" s="977"/>
      <c r="NZM182" s="977"/>
      <c r="NZN182" s="977"/>
      <c r="NZO182" s="977"/>
      <c r="NZP182" s="977"/>
      <c r="NZQ182" s="977"/>
      <c r="NZR182" s="977"/>
      <c r="NZS182" s="977"/>
      <c r="NZT182" s="977"/>
      <c r="NZU182" s="977"/>
      <c r="NZV182" s="977"/>
      <c r="NZW182" s="977"/>
      <c r="NZX182" s="977"/>
      <c r="NZY182" s="977"/>
      <c r="NZZ182" s="977"/>
      <c r="OAA182" s="977"/>
      <c r="OAB182" s="977"/>
      <c r="OAC182" s="977"/>
      <c r="OAD182" s="977"/>
      <c r="OAE182" s="977"/>
      <c r="OAF182" s="977"/>
      <c r="OAG182" s="977"/>
      <c r="OAH182" s="977"/>
      <c r="OAI182" s="977"/>
      <c r="OAJ182" s="977"/>
      <c r="OAK182" s="977"/>
      <c r="OAL182" s="977"/>
      <c r="OAM182" s="977"/>
      <c r="OAN182" s="977"/>
      <c r="OAO182" s="977"/>
      <c r="OAP182" s="977"/>
      <c r="OAQ182" s="977"/>
      <c r="OAR182" s="977"/>
      <c r="OAS182" s="977"/>
      <c r="OAT182" s="977"/>
      <c r="OAU182" s="977"/>
      <c r="OAV182" s="977"/>
      <c r="OAW182" s="977"/>
      <c r="OAX182" s="977"/>
      <c r="OAY182" s="977"/>
      <c r="OAZ182" s="977"/>
      <c r="OBA182" s="977"/>
      <c r="OBB182" s="977"/>
      <c r="OBC182" s="977"/>
      <c r="OBD182" s="977"/>
      <c r="OBE182" s="977"/>
      <c r="OBF182" s="977"/>
      <c r="OBG182" s="977"/>
      <c r="OBH182" s="977"/>
      <c r="OBI182" s="977"/>
      <c r="OBJ182" s="977"/>
      <c r="OBK182" s="977"/>
      <c r="OBL182" s="977"/>
      <c r="OBM182" s="977"/>
      <c r="OBN182" s="977"/>
      <c r="OBO182" s="977"/>
      <c r="OBP182" s="977"/>
      <c r="OBQ182" s="977"/>
      <c r="OBR182" s="977"/>
      <c r="OBS182" s="977"/>
      <c r="OBT182" s="977"/>
      <c r="OBU182" s="977"/>
      <c r="OBV182" s="977"/>
      <c r="OBW182" s="977"/>
      <c r="OBX182" s="977"/>
      <c r="OBY182" s="977"/>
      <c r="OBZ182" s="977"/>
      <c r="OCA182" s="977"/>
      <c r="OCB182" s="977"/>
      <c r="OCC182" s="977"/>
      <c r="OCD182" s="977"/>
      <c r="OCE182" s="977"/>
      <c r="OCF182" s="977"/>
      <c r="OCG182" s="977"/>
      <c r="OCH182" s="977"/>
      <c r="OCI182" s="977"/>
      <c r="OCJ182" s="977"/>
      <c r="OCK182" s="977"/>
      <c r="OCL182" s="977"/>
      <c r="OCM182" s="977"/>
      <c r="OCN182" s="977"/>
      <c r="OCO182" s="977"/>
      <c r="OCP182" s="977"/>
      <c r="OCQ182" s="977"/>
      <c r="OCR182" s="977"/>
      <c r="OCS182" s="977"/>
      <c r="OCT182" s="977"/>
      <c r="OCU182" s="977"/>
      <c r="OCV182" s="977"/>
      <c r="OCW182" s="977"/>
      <c r="OCX182" s="977"/>
      <c r="OCY182" s="977"/>
      <c r="OCZ182" s="977"/>
      <c r="ODA182" s="977"/>
      <c r="ODB182" s="977"/>
      <c r="ODC182" s="977"/>
      <c r="ODD182" s="977"/>
      <c r="ODE182" s="977"/>
      <c r="ODF182" s="977"/>
      <c r="ODG182" s="977"/>
      <c r="ODH182" s="977"/>
      <c r="ODI182" s="977"/>
      <c r="ODJ182" s="977"/>
      <c r="ODK182" s="977"/>
      <c r="ODL182" s="977"/>
      <c r="ODM182" s="977"/>
      <c r="ODN182" s="977"/>
      <c r="ODO182" s="977"/>
      <c r="ODP182" s="977"/>
      <c r="ODQ182" s="977"/>
      <c r="ODR182" s="977"/>
      <c r="ODS182" s="977"/>
      <c r="ODT182" s="977"/>
      <c r="ODU182" s="977"/>
      <c r="ODV182" s="977"/>
      <c r="ODW182" s="977"/>
      <c r="ODX182" s="977"/>
      <c r="ODY182" s="977"/>
      <c r="ODZ182" s="977"/>
      <c r="OEA182" s="977"/>
      <c r="OEB182" s="977"/>
      <c r="OEC182" s="977"/>
      <c r="OED182" s="977"/>
      <c r="OEE182" s="977"/>
      <c r="OEF182" s="977"/>
      <c r="OEG182" s="977"/>
      <c r="OEH182" s="977"/>
      <c r="OEI182" s="977"/>
      <c r="OEJ182" s="977"/>
      <c r="OEK182" s="977"/>
      <c r="OEL182" s="977"/>
      <c r="OEM182" s="977"/>
      <c r="OEN182" s="977"/>
      <c r="OEO182" s="977"/>
      <c r="OEP182" s="977"/>
      <c r="OEQ182" s="977"/>
      <c r="OER182" s="977"/>
      <c r="OES182" s="977"/>
      <c r="OET182" s="977"/>
      <c r="OEU182" s="977"/>
      <c r="OEV182" s="977"/>
      <c r="OEW182" s="977"/>
      <c r="OEX182" s="977"/>
      <c r="OEY182" s="977"/>
      <c r="OEZ182" s="977"/>
      <c r="OFA182" s="977"/>
      <c r="OFB182" s="977"/>
      <c r="OFC182" s="977"/>
      <c r="OFD182" s="977"/>
      <c r="OFE182" s="977"/>
      <c r="OFF182" s="977"/>
      <c r="OFG182" s="977"/>
      <c r="OFH182" s="977"/>
      <c r="OFI182" s="977"/>
      <c r="OFJ182" s="977"/>
      <c r="OFK182" s="977"/>
      <c r="OFL182" s="977"/>
      <c r="OFM182" s="977"/>
      <c r="OFN182" s="977"/>
      <c r="OFO182" s="977"/>
      <c r="OFP182" s="977"/>
      <c r="OFQ182" s="977"/>
      <c r="OFR182" s="977"/>
      <c r="OFS182" s="977"/>
      <c r="OFT182" s="977"/>
      <c r="OFU182" s="977"/>
      <c r="OFV182" s="977"/>
      <c r="OFW182" s="977"/>
      <c r="OFX182" s="977"/>
      <c r="OFY182" s="977"/>
      <c r="OFZ182" s="977"/>
      <c r="OGA182" s="977"/>
      <c r="OGB182" s="977"/>
      <c r="OGC182" s="977"/>
      <c r="OGD182" s="977"/>
      <c r="OGE182" s="977"/>
      <c r="OGF182" s="977"/>
      <c r="OGG182" s="977"/>
      <c r="OGH182" s="977"/>
      <c r="OGI182" s="977"/>
      <c r="OGJ182" s="977"/>
      <c r="OGK182" s="977"/>
      <c r="OGL182" s="977"/>
      <c r="OGM182" s="977"/>
      <c r="OGN182" s="977"/>
      <c r="OGO182" s="977"/>
      <c r="OGP182" s="977"/>
      <c r="OGQ182" s="977"/>
      <c r="OGR182" s="977"/>
      <c r="OGS182" s="977"/>
      <c r="OGT182" s="977"/>
      <c r="OGU182" s="977"/>
      <c r="OGV182" s="977"/>
      <c r="OGW182" s="977"/>
      <c r="OGX182" s="977"/>
      <c r="OGY182" s="977"/>
      <c r="OGZ182" s="977"/>
      <c r="OHA182" s="977"/>
      <c r="OHB182" s="977"/>
      <c r="OHC182" s="977"/>
      <c r="OHD182" s="977"/>
      <c r="OHE182" s="977"/>
      <c r="OHF182" s="977"/>
      <c r="OHG182" s="977"/>
      <c r="OHH182" s="977"/>
      <c r="OHI182" s="977"/>
      <c r="OHJ182" s="977"/>
      <c r="OHK182" s="977"/>
      <c r="OHL182" s="977"/>
      <c r="OHM182" s="977"/>
      <c r="OHN182" s="977"/>
      <c r="OHO182" s="977"/>
      <c r="OHP182" s="977"/>
      <c r="OHQ182" s="977"/>
      <c r="OHR182" s="977"/>
      <c r="OHS182" s="977"/>
      <c r="OHT182" s="977"/>
      <c r="OHU182" s="977"/>
      <c r="OHV182" s="977"/>
      <c r="OHW182" s="977"/>
      <c r="OHX182" s="977"/>
      <c r="OHY182" s="977"/>
      <c r="OHZ182" s="977"/>
      <c r="OIA182" s="977"/>
      <c r="OIB182" s="977"/>
      <c r="OIC182" s="977"/>
      <c r="OID182" s="977"/>
      <c r="OIE182" s="977"/>
      <c r="OIF182" s="977"/>
      <c r="OIG182" s="977"/>
      <c r="OIH182" s="977"/>
      <c r="OII182" s="977"/>
      <c r="OIJ182" s="977"/>
      <c r="OIK182" s="977"/>
      <c r="OIL182" s="977"/>
      <c r="OIM182" s="977"/>
      <c r="OIN182" s="977"/>
      <c r="OIO182" s="977"/>
      <c r="OIP182" s="977"/>
      <c r="OIQ182" s="977"/>
      <c r="OIR182" s="977"/>
      <c r="OIS182" s="977"/>
      <c r="OIT182" s="977"/>
      <c r="OIU182" s="977"/>
      <c r="OIV182" s="977"/>
      <c r="OIW182" s="977"/>
      <c r="OIX182" s="977"/>
      <c r="OIY182" s="977"/>
      <c r="OIZ182" s="977"/>
      <c r="OJA182" s="977"/>
      <c r="OJB182" s="977"/>
      <c r="OJC182" s="977"/>
      <c r="OJD182" s="977"/>
      <c r="OJE182" s="977"/>
      <c r="OJF182" s="977"/>
      <c r="OJG182" s="977"/>
      <c r="OJH182" s="977"/>
      <c r="OJI182" s="977"/>
      <c r="OJJ182" s="977"/>
      <c r="OJK182" s="977"/>
      <c r="OJL182" s="977"/>
      <c r="OJM182" s="977"/>
      <c r="OJN182" s="977"/>
      <c r="OJO182" s="977"/>
      <c r="OJP182" s="977"/>
      <c r="OJQ182" s="977"/>
      <c r="OJR182" s="977"/>
      <c r="OJS182" s="977"/>
      <c r="OJT182" s="977"/>
      <c r="OJU182" s="977"/>
      <c r="OJV182" s="977"/>
      <c r="OJW182" s="977"/>
      <c r="OJX182" s="977"/>
      <c r="OJY182" s="977"/>
      <c r="OJZ182" s="977"/>
      <c r="OKA182" s="977"/>
      <c r="OKB182" s="977"/>
      <c r="OKC182" s="977"/>
      <c r="OKD182" s="977"/>
      <c r="OKE182" s="977"/>
      <c r="OKF182" s="977"/>
      <c r="OKG182" s="977"/>
      <c r="OKH182" s="977"/>
      <c r="OKI182" s="977"/>
      <c r="OKJ182" s="977"/>
      <c r="OKK182" s="977"/>
      <c r="OKL182" s="977"/>
      <c r="OKM182" s="977"/>
      <c r="OKN182" s="977"/>
      <c r="OKO182" s="977"/>
      <c r="OKP182" s="977"/>
      <c r="OKQ182" s="977"/>
      <c r="OKR182" s="977"/>
      <c r="OKS182" s="977"/>
      <c r="OKT182" s="977"/>
      <c r="OKU182" s="977"/>
      <c r="OKV182" s="977"/>
      <c r="OKW182" s="977"/>
      <c r="OKX182" s="977"/>
      <c r="OKY182" s="977"/>
      <c r="OKZ182" s="977"/>
      <c r="OLA182" s="977"/>
      <c r="OLB182" s="977"/>
      <c r="OLC182" s="977"/>
      <c r="OLD182" s="977"/>
      <c r="OLE182" s="977"/>
      <c r="OLF182" s="977"/>
      <c r="OLG182" s="977"/>
      <c r="OLH182" s="977"/>
      <c r="OLI182" s="977"/>
      <c r="OLJ182" s="977"/>
      <c r="OLK182" s="977"/>
      <c r="OLL182" s="977"/>
      <c r="OLM182" s="977"/>
      <c r="OLN182" s="977"/>
      <c r="OLO182" s="977"/>
      <c r="OLP182" s="977"/>
      <c r="OLQ182" s="977"/>
      <c r="OLR182" s="977"/>
      <c r="OLS182" s="977"/>
      <c r="OLT182" s="977"/>
      <c r="OLU182" s="977"/>
      <c r="OLV182" s="977"/>
      <c r="OLW182" s="977"/>
      <c r="OLX182" s="977"/>
      <c r="OLY182" s="977"/>
      <c r="OLZ182" s="977"/>
      <c r="OMA182" s="977"/>
      <c r="OMB182" s="977"/>
      <c r="OMC182" s="977"/>
      <c r="OMD182" s="977"/>
      <c r="OME182" s="977"/>
      <c r="OMF182" s="977"/>
      <c r="OMG182" s="977"/>
      <c r="OMH182" s="977"/>
      <c r="OMI182" s="977"/>
      <c r="OMJ182" s="977"/>
      <c r="OMK182" s="977"/>
      <c r="OML182" s="977"/>
      <c r="OMM182" s="977"/>
      <c r="OMN182" s="977"/>
      <c r="OMO182" s="977"/>
      <c r="OMP182" s="977"/>
      <c r="OMQ182" s="977"/>
      <c r="OMR182" s="977"/>
      <c r="OMS182" s="977"/>
      <c r="OMT182" s="977"/>
      <c r="OMU182" s="977"/>
      <c r="OMV182" s="977"/>
      <c r="OMW182" s="977"/>
      <c r="OMX182" s="977"/>
      <c r="OMY182" s="977"/>
      <c r="OMZ182" s="977"/>
      <c r="ONA182" s="977"/>
      <c r="ONB182" s="977"/>
      <c r="ONC182" s="977"/>
      <c r="OND182" s="977"/>
      <c r="ONE182" s="977"/>
      <c r="ONF182" s="977"/>
      <c r="ONG182" s="977"/>
      <c r="ONH182" s="977"/>
      <c r="ONI182" s="977"/>
      <c r="ONJ182" s="977"/>
      <c r="ONK182" s="977"/>
      <c r="ONL182" s="977"/>
      <c r="ONM182" s="977"/>
      <c r="ONN182" s="977"/>
      <c r="ONO182" s="977"/>
      <c r="ONP182" s="977"/>
      <c r="ONQ182" s="977"/>
      <c r="ONR182" s="977"/>
      <c r="ONS182" s="977"/>
      <c r="ONT182" s="977"/>
      <c r="ONU182" s="977"/>
      <c r="ONV182" s="977"/>
      <c r="ONW182" s="977"/>
      <c r="ONX182" s="977"/>
      <c r="ONY182" s="977"/>
      <c r="ONZ182" s="977"/>
      <c r="OOA182" s="977"/>
      <c r="OOB182" s="977"/>
      <c r="OOC182" s="977"/>
      <c r="OOD182" s="977"/>
      <c r="OOE182" s="977"/>
      <c r="OOF182" s="977"/>
      <c r="OOG182" s="977"/>
      <c r="OOH182" s="977"/>
      <c r="OOI182" s="977"/>
      <c r="OOJ182" s="977"/>
      <c r="OOK182" s="977"/>
      <c r="OOL182" s="977"/>
      <c r="OOM182" s="977"/>
      <c r="OON182" s="977"/>
      <c r="OOO182" s="977"/>
      <c r="OOP182" s="977"/>
      <c r="OOQ182" s="977"/>
      <c r="OOR182" s="977"/>
      <c r="OOS182" s="977"/>
      <c r="OOT182" s="977"/>
      <c r="OOU182" s="977"/>
      <c r="OOV182" s="977"/>
      <c r="OOW182" s="977"/>
      <c r="OOX182" s="977"/>
      <c r="OOY182" s="977"/>
      <c r="OOZ182" s="977"/>
      <c r="OPA182" s="977"/>
      <c r="OPB182" s="977"/>
      <c r="OPC182" s="977"/>
      <c r="OPD182" s="977"/>
      <c r="OPE182" s="977"/>
      <c r="OPF182" s="977"/>
      <c r="OPG182" s="977"/>
      <c r="OPH182" s="977"/>
      <c r="OPI182" s="977"/>
      <c r="OPJ182" s="977"/>
      <c r="OPK182" s="977"/>
      <c r="OPL182" s="977"/>
      <c r="OPM182" s="977"/>
      <c r="OPN182" s="977"/>
      <c r="OPO182" s="977"/>
      <c r="OPP182" s="977"/>
      <c r="OPQ182" s="977"/>
      <c r="OPR182" s="977"/>
      <c r="OPS182" s="977"/>
      <c r="OPT182" s="977"/>
      <c r="OPU182" s="977"/>
      <c r="OPV182" s="977"/>
      <c r="OPW182" s="977"/>
      <c r="OPX182" s="977"/>
      <c r="OPY182" s="977"/>
      <c r="OPZ182" s="977"/>
      <c r="OQA182" s="977"/>
      <c r="OQB182" s="977"/>
      <c r="OQC182" s="977"/>
      <c r="OQD182" s="977"/>
      <c r="OQE182" s="977"/>
      <c r="OQF182" s="977"/>
      <c r="OQG182" s="977"/>
      <c r="OQH182" s="977"/>
      <c r="OQI182" s="977"/>
      <c r="OQJ182" s="977"/>
      <c r="OQK182" s="977"/>
      <c r="OQL182" s="977"/>
      <c r="OQM182" s="977"/>
      <c r="OQN182" s="977"/>
      <c r="OQO182" s="977"/>
      <c r="OQP182" s="977"/>
      <c r="OQQ182" s="977"/>
      <c r="OQR182" s="977"/>
      <c r="OQS182" s="977"/>
      <c r="OQT182" s="977"/>
      <c r="OQU182" s="977"/>
      <c r="OQV182" s="977"/>
      <c r="OQW182" s="977"/>
      <c r="OQX182" s="977"/>
      <c r="OQY182" s="977"/>
      <c r="OQZ182" s="977"/>
      <c r="ORA182" s="977"/>
      <c r="ORB182" s="977"/>
      <c r="ORC182" s="977"/>
      <c r="ORD182" s="977"/>
      <c r="ORE182" s="977"/>
      <c r="ORF182" s="977"/>
      <c r="ORG182" s="977"/>
      <c r="ORH182" s="977"/>
      <c r="ORI182" s="977"/>
      <c r="ORJ182" s="977"/>
      <c r="ORK182" s="977"/>
      <c r="ORL182" s="977"/>
      <c r="ORM182" s="977"/>
      <c r="ORN182" s="977"/>
      <c r="ORO182" s="977"/>
      <c r="ORP182" s="977"/>
      <c r="ORQ182" s="977"/>
      <c r="ORR182" s="977"/>
      <c r="ORS182" s="977"/>
      <c r="ORT182" s="977"/>
      <c r="ORU182" s="977"/>
      <c r="ORV182" s="977"/>
      <c r="ORW182" s="977"/>
      <c r="ORX182" s="977"/>
      <c r="ORY182" s="977"/>
      <c r="ORZ182" s="977"/>
      <c r="OSA182" s="977"/>
      <c r="OSB182" s="977"/>
      <c r="OSC182" s="977"/>
      <c r="OSD182" s="977"/>
      <c r="OSE182" s="977"/>
      <c r="OSF182" s="977"/>
      <c r="OSG182" s="977"/>
      <c r="OSH182" s="977"/>
      <c r="OSI182" s="977"/>
      <c r="OSJ182" s="977"/>
      <c r="OSK182" s="977"/>
      <c r="OSL182" s="977"/>
      <c r="OSM182" s="977"/>
      <c r="OSN182" s="977"/>
      <c r="OSO182" s="977"/>
      <c r="OSP182" s="977"/>
      <c r="OSQ182" s="977"/>
      <c r="OSR182" s="977"/>
      <c r="OSS182" s="977"/>
      <c r="OST182" s="977"/>
      <c r="OSU182" s="977"/>
      <c r="OSV182" s="977"/>
      <c r="OSW182" s="977"/>
      <c r="OSX182" s="977"/>
      <c r="OSY182" s="977"/>
      <c r="OSZ182" s="977"/>
      <c r="OTA182" s="977"/>
      <c r="OTB182" s="977"/>
      <c r="OTC182" s="977"/>
      <c r="OTD182" s="977"/>
      <c r="OTE182" s="977"/>
      <c r="OTF182" s="977"/>
      <c r="OTG182" s="977"/>
      <c r="OTH182" s="977"/>
      <c r="OTI182" s="977"/>
      <c r="OTJ182" s="977"/>
      <c r="OTK182" s="977"/>
      <c r="OTL182" s="977"/>
      <c r="OTM182" s="977"/>
      <c r="OTN182" s="977"/>
      <c r="OTO182" s="977"/>
      <c r="OTP182" s="977"/>
      <c r="OTQ182" s="977"/>
      <c r="OTR182" s="977"/>
      <c r="OTS182" s="977"/>
      <c r="OTT182" s="977"/>
      <c r="OTU182" s="977"/>
      <c r="OTV182" s="977"/>
      <c r="OTW182" s="977"/>
      <c r="OTX182" s="977"/>
      <c r="OTY182" s="977"/>
      <c r="OTZ182" s="977"/>
      <c r="OUA182" s="977"/>
      <c r="OUB182" s="977"/>
      <c r="OUC182" s="977"/>
      <c r="OUD182" s="977"/>
      <c r="OUE182" s="977"/>
      <c r="OUF182" s="977"/>
      <c r="OUG182" s="977"/>
      <c r="OUH182" s="977"/>
      <c r="OUI182" s="977"/>
      <c r="OUJ182" s="977"/>
      <c r="OUK182" s="977"/>
      <c r="OUL182" s="977"/>
      <c r="OUM182" s="977"/>
      <c r="OUN182" s="977"/>
      <c r="OUO182" s="977"/>
      <c r="OUP182" s="977"/>
      <c r="OUQ182" s="977"/>
      <c r="OUR182" s="977"/>
      <c r="OUS182" s="977"/>
      <c r="OUT182" s="977"/>
      <c r="OUU182" s="977"/>
      <c r="OUV182" s="977"/>
      <c r="OUW182" s="977"/>
      <c r="OUX182" s="977"/>
      <c r="OUY182" s="977"/>
      <c r="OUZ182" s="977"/>
      <c r="OVA182" s="977"/>
      <c r="OVB182" s="977"/>
      <c r="OVC182" s="977"/>
      <c r="OVD182" s="977"/>
      <c r="OVE182" s="977"/>
      <c r="OVF182" s="977"/>
      <c r="OVG182" s="977"/>
      <c r="OVH182" s="977"/>
      <c r="OVI182" s="977"/>
      <c r="OVJ182" s="977"/>
      <c r="OVK182" s="977"/>
      <c r="OVL182" s="977"/>
      <c r="OVM182" s="977"/>
      <c r="OVN182" s="977"/>
      <c r="OVO182" s="977"/>
      <c r="OVP182" s="977"/>
      <c r="OVQ182" s="977"/>
      <c r="OVR182" s="977"/>
      <c r="OVS182" s="977"/>
      <c r="OVT182" s="977"/>
      <c r="OVU182" s="977"/>
      <c r="OVV182" s="977"/>
      <c r="OVW182" s="977"/>
      <c r="OVX182" s="977"/>
      <c r="OVY182" s="977"/>
      <c r="OVZ182" s="977"/>
      <c r="OWA182" s="977"/>
      <c r="OWB182" s="977"/>
      <c r="OWC182" s="977"/>
      <c r="OWD182" s="977"/>
      <c r="OWE182" s="977"/>
      <c r="OWF182" s="977"/>
      <c r="OWG182" s="977"/>
      <c r="OWH182" s="977"/>
      <c r="OWI182" s="977"/>
      <c r="OWJ182" s="977"/>
      <c r="OWK182" s="977"/>
      <c r="OWL182" s="977"/>
      <c r="OWM182" s="977"/>
      <c r="OWN182" s="977"/>
      <c r="OWO182" s="977"/>
      <c r="OWP182" s="977"/>
      <c r="OWQ182" s="977"/>
      <c r="OWR182" s="977"/>
      <c r="OWS182" s="977"/>
      <c r="OWT182" s="977"/>
      <c r="OWU182" s="977"/>
      <c r="OWV182" s="977"/>
      <c r="OWW182" s="977"/>
      <c r="OWX182" s="977"/>
      <c r="OWY182" s="977"/>
      <c r="OWZ182" s="977"/>
      <c r="OXA182" s="977"/>
      <c r="OXB182" s="977"/>
      <c r="OXC182" s="977"/>
      <c r="OXD182" s="977"/>
      <c r="OXE182" s="977"/>
      <c r="OXF182" s="977"/>
      <c r="OXG182" s="977"/>
      <c r="OXH182" s="977"/>
      <c r="OXI182" s="977"/>
      <c r="OXJ182" s="977"/>
      <c r="OXK182" s="977"/>
      <c r="OXL182" s="977"/>
      <c r="OXM182" s="977"/>
      <c r="OXN182" s="977"/>
      <c r="OXO182" s="977"/>
      <c r="OXP182" s="977"/>
      <c r="OXQ182" s="977"/>
      <c r="OXR182" s="977"/>
      <c r="OXS182" s="977"/>
      <c r="OXT182" s="977"/>
      <c r="OXU182" s="977"/>
      <c r="OXV182" s="977"/>
      <c r="OXW182" s="977"/>
      <c r="OXX182" s="977"/>
      <c r="OXY182" s="977"/>
      <c r="OXZ182" s="977"/>
      <c r="OYA182" s="977"/>
      <c r="OYB182" s="977"/>
      <c r="OYC182" s="977"/>
      <c r="OYD182" s="977"/>
      <c r="OYE182" s="977"/>
      <c r="OYF182" s="977"/>
      <c r="OYG182" s="977"/>
      <c r="OYH182" s="977"/>
      <c r="OYI182" s="977"/>
      <c r="OYJ182" s="977"/>
      <c r="OYK182" s="977"/>
      <c r="OYL182" s="977"/>
      <c r="OYM182" s="977"/>
      <c r="OYN182" s="977"/>
      <c r="OYO182" s="977"/>
      <c r="OYP182" s="977"/>
      <c r="OYQ182" s="977"/>
      <c r="OYR182" s="977"/>
      <c r="OYS182" s="977"/>
      <c r="OYT182" s="977"/>
      <c r="OYU182" s="977"/>
      <c r="OYV182" s="977"/>
      <c r="OYW182" s="977"/>
      <c r="OYX182" s="977"/>
      <c r="OYY182" s="977"/>
      <c r="OYZ182" s="977"/>
      <c r="OZA182" s="977"/>
      <c r="OZB182" s="977"/>
      <c r="OZC182" s="977"/>
      <c r="OZD182" s="977"/>
      <c r="OZE182" s="977"/>
      <c r="OZF182" s="977"/>
      <c r="OZG182" s="977"/>
      <c r="OZH182" s="977"/>
      <c r="OZI182" s="977"/>
      <c r="OZJ182" s="977"/>
      <c r="OZK182" s="977"/>
      <c r="OZL182" s="977"/>
      <c r="OZM182" s="977"/>
      <c r="OZN182" s="977"/>
      <c r="OZO182" s="977"/>
      <c r="OZP182" s="977"/>
      <c r="OZQ182" s="977"/>
      <c r="OZR182" s="977"/>
      <c r="OZS182" s="977"/>
      <c r="OZT182" s="977"/>
      <c r="OZU182" s="977"/>
      <c r="OZV182" s="977"/>
      <c r="OZW182" s="977"/>
      <c r="OZX182" s="977"/>
      <c r="OZY182" s="977"/>
      <c r="OZZ182" s="977"/>
      <c r="PAA182" s="977"/>
      <c r="PAB182" s="977"/>
      <c r="PAC182" s="977"/>
      <c r="PAD182" s="977"/>
      <c r="PAE182" s="977"/>
      <c r="PAF182" s="977"/>
      <c r="PAG182" s="977"/>
      <c r="PAH182" s="977"/>
      <c r="PAI182" s="977"/>
      <c r="PAJ182" s="977"/>
      <c r="PAK182" s="977"/>
      <c r="PAL182" s="977"/>
      <c r="PAM182" s="977"/>
      <c r="PAN182" s="977"/>
      <c r="PAO182" s="977"/>
      <c r="PAP182" s="977"/>
      <c r="PAQ182" s="977"/>
      <c r="PAR182" s="977"/>
      <c r="PAS182" s="977"/>
      <c r="PAT182" s="977"/>
      <c r="PAU182" s="977"/>
      <c r="PAV182" s="977"/>
      <c r="PAW182" s="977"/>
      <c r="PAX182" s="977"/>
      <c r="PAY182" s="977"/>
      <c r="PAZ182" s="977"/>
      <c r="PBA182" s="977"/>
      <c r="PBB182" s="977"/>
      <c r="PBC182" s="977"/>
      <c r="PBD182" s="977"/>
      <c r="PBE182" s="977"/>
      <c r="PBF182" s="977"/>
      <c r="PBG182" s="977"/>
      <c r="PBH182" s="977"/>
      <c r="PBI182" s="977"/>
      <c r="PBJ182" s="977"/>
      <c r="PBK182" s="977"/>
      <c r="PBL182" s="977"/>
      <c r="PBM182" s="977"/>
      <c r="PBN182" s="977"/>
      <c r="PBO182" s="977"/>
      <c r="PBP182" s="977"/>
      <c r="PBQ182" s="977"/>
      <c r="PBR182" s="977"/>
      <c r="PBS182" s="977"/>
      <c r="PBT182" s="977"/>
      <c r="PBU182" s="977"/>
      <c r="PBV182" s="977"/>
      <c r="PBW182" s="977"/>
      <c r="PBX182" s="977"/>
      <c r="PBY182" s="977"/>
      <c r="PBZ182" s="977"/>
      <c r="PCA182" s="977"/>
      <c r="PCB182" s="977"/>
      <c r="PCC182" s="977"/>
      <c r="PCD182" s="977"/>
      <c r="PCE182" s="977"/>
      <c r="PCF182" s="977"/>
      <c r="PCG182" s="977"/>
      <c r="PCH182" s="977"/>
      <c r="PCI182" s="977"/>
      <c r="PCJ182" s="977"/>
      <c r="PCK182" s="977"/>
      <c r="PCL182" s="977"/>
      <c r="PCM182" s="977"/>
      <c r="PCN182" s="977"/>
      <c r="PCO182" s="977"/>
      <c r="PCP182" s="977"/>
      <c r="PCQ182" s="977"/>
      <c r="PCR182" s="977"/>
      <c r="PCS182" s="977"/>
      <c r="PCT182" s="977"/>
      <c r="PCU182" s="977"/>
      <c r="PCV182" s="977"/>
      <c r="PCW182" s="977"/>
      <c r="PCX182" s="977"/>
      <c r="PCY182" s="977"/>
      <c r="PCZ182" s="977"/>
      <c r="PDA182" s="977"/>
      <c r="PDB182" s="977"/>
      <c r="PDC182" s="977"/>
      <c r="PDD182" s="977"/>
      <c r="PDE182" s="977"/>
      <c r="PDF182" s="977"/>
      <c r="PDG182" s="977"/>
      <c r="PDH182" s="977"/>
      <c r="PDI182" s="977"/>
      <c r="PDJ182" s="977"/>
      <c r="PDK182" s="977"/>
      <c r="PDL182" s="977"/>
      <c r="PDM182" s="977"/>
      <c r="PDN182" s="977"/>
      <c r="PDO182" s="977"/>
      <c r="PDP182" s="977"/>
      <c r="PDQ182" s="977"/>
      <c r="PDR182" s="977"/>
      <c r="PDS182" s="977"/>
      <c r="PDT182" s="977"/>
      <c r="PDU182" s="977"/>
      <c r="PDV182" s="977"/>
      <c r="PDW182" s="977"/>
      <c r="PDX182" s="977"/>
      <c r="PDY182" s="977"/>
      <c r="PDZ182" s="977"/>
      <c r="PEA182" s="977"/>
      <c r="PEB182" s="977"/>
      <c r="PEC182" s="977"/>
      <c r="PED182" s="977"/>
      <c r="PEE182" s="977"/>
      <c r="PEF182" s="977"/>
      <c r="PEG182" s="977"/>
      <c r="PEH182" s="977"/>
      <c r="PEI182" s="977"/>
      <c r="PEJ182" s="977"/>
      <c r="PEK182" s="977"/>
      <c r="PEL182" s="977"/>
      <c r="PEM182" s="977"/>
      <c r="PEN182" s="977"/>
      <c r="PEO182" s="977"/>
      <c r="PEP182" s="977"/>
      <c r="PEQ182" s="977"/>
      <c r="PER182" s="977"/>
      <c r="PES182" s="977"/>
      <c r="PET182" s="977"/>
      <c r="PEU182" s="977"/>
      <c r="PEV182" s="977"/>
      <c r="PEW182" s="977"/>
      <c r="PEX182" s="977"/>
      <c r="PEY182" s="977"/>
      <c r="PEZ182" s="977"/>
      <c r="PFA182" s="977"/>
      <c r="PFB182" s="977"/>
      <c r="PFC182" s="977"/>
      <c r="PFD182" s="977"/>
      <c r="PFE182" s="977"/>
      <c r="PFF182" s="977"/>
      <c r="PFG182" s="977"/>
      <c r="PFH182" s="977"/>
      <c r="PFI182" s="977"/>
      <c r="PFJ182" s="977"/>
      <c r="PFK182" s="977"/>
      <c r="PFL182" s="977"/>
      <c r="PFM182" s="977"/>
      <c r="PFN182" s="977"/>
      <c r="PFO182" s="977"/>
      <c r="PFP182" s="977"/>
      <c r="PFQ182" s="977"/>
      <c r="PFR182" s="977"/>
      <c r="PFS182" s="977"/>
      <c r="PFT182" s="977"/>
      <c r="PFU182" s="977"/>
      <c r="PFV182" s="977"/>
      <c r="PFW182" s="977"/>
      <c r="PFX182" s="977"/>
      <c r="PFY182" s="977"/>
      <c r="PFZ182" s="977"/>
      <c r="PGA182" s="977"/>
      <c r="PGB182" s="977"/>
      <c r="PGC182" s="977"/>
      <c r="PGD182" s="977"/>
      <c r="PGE182" s="977"/>
      <c r="PGF182" s="977"/>
      <c r="PGG182" s="977"/>
      <c r="PGH182" s="977"/>
      <c r="PGI182" s="977"/>
      <c r="PGJ182" s="977"/>
      <c r="PGK182" s="977"/>
      <c r="PGL182" s="977"/>
      <c r="PGM182" s="977"/>
      <c r="PGN182" s="977"/>
      <c r="PGO182" s="977"/>
      <c r="PGP182" s="977"/>
      <c r="PGQ182" s="977"/>
      <c r="PGR182" s="977"/>
      <c r="PGS182" s="977"/>
      <c r="PGT182" s="977"/>
      <c r="PGU182" s="977"/>
      <c r="PGV182" s="977"/>
      <c r="PGW182" s="977"/>
      <c r="PGX182" s="977"/>
      <c r="PGY182" s="977"/>
      <c r="PGZ182" s="977"/>
      <c r="PHA182" s="977"/>
      <c r="PHB182" s="977"/>
      <c r="PHC182" s="977"/>
      <c r="PHD182" s="977"/>
      <c r="PHE182" s="977"/>
      <c r="PHF182" s="977"/>
      <c r="PHG182" s="977"/>
      <c r="PHH182" s="977"/>
      <c r="PHI182" s="977"/>
      <c r="PHJ182" s="977"/>
      <c r="PHK182" s="977"/>
      <c r="PHL182" s="977"/>
      <c r="PHM182" s="977"/>
      <c r="PHN182" s="977"/>
      <c r="PHO182" s="977"/>
      <c r="PHP182" s="977"/>
      <c r="PHQ182" s="977"/>
      <c r="PHR182" s="977"/>
      <c r="PHS182" s="977"/>
      <c r="PHT182" s="977"/>
      <c r="PHU182" s="977"/>
      <c r="PHV182" s="977"/>
      <c r="PHW182" s="977"/>
      <c r="PHX182" s="977"/>
      <c r="PHY182" s="977"/>
      <c r="PHZ182" s="977"/>
      <c r="PIA182" s="977"/>
      <c r="PIB182" s="977"/>
      <c r="PIC182" s="977"/>
      <c r="PID182" s="977"/>
      <c r="PIE182" s="977"/>
      <c r="PIF182" s="977"/>
      <c r="PIG182" s="977"/>
      <c r="PIH182" s="977"/>
      <c r="PII182" s="977"/>
      <c r="PIJ182" s="977"/>
      <c r="PIK182" s="977"/>
      <c r="PIL182" s="977"/>
      <c r="PIM182" s="977"/>
      <c r="PIN182" s="977"/>
      <c r="PIO182" s="977"/>
      <c r="PIP182" s="977"/>
      <c r="PIQ182" s="977"/>
      <c r="PIR182" s="977"/>
      <c r="PIS182" s="977"/>
      <c r="PIT182" s="977"/>
      <c r="PIU182" s="977"/>
      <c r="PIV182" s="977"/>
      <c r="PIW182" s="977"/>
      <c r="PIX182" s="977"/>
      <c r="PIY182" s="977"/>
      <c r="PIZ182" s="977"/>
      <c r="PJA182" s="977"/>
      <c r="PJB182" s="977"/>
      <c r="PJC182" s="977"/>
      <c r="PJD182" s="977"/>
      <c r="PJE182" s="977"/>
      <c r="PJF182" s="977"/>
      <c r="PJG182" s="977"/>
      <c r="PJH182" s="977"/>
      <c r="PJI182" s="977"/>
      <c r="PJJ182" s="977"/>
      <c r="PJK182" s="977"/>
      <c r="PJL182" s="977"/>
      <c r="PJM182" s="977"/>
      <c r="PJN182" s="977"/>
      <c r="PJO182" s="977"/>
      <c r="PJP182" s="977"/>
      <c r="PJQ182" s="977"/>
      <c r="PJR182" s="977"/>
      <c r="PJS182" s="977"/>
      <c r="PJT182" s="977"/>
      <c r="PJU182" s="977"/>
      <c r="PJV182" s="977"/>
      <c r="PJW182" s="977"/>
      <c r="PJX182" s="977"/>
      <c r="PJY182" s="977"/>
      <c r="PJZ182" s="977"/>
      <c r="PKA182" s="977"/>
      <c r="PKB182" s="977"/>
      <c r="PKC182" s="977"/>
      <c r="PKD182" s="977"/>
      <c r="PKE182" s="977"/>
      <c r="PKF182" s="977"/>
      <c r="PKG182" s="977"/>
      <c r="PKH182" s="977"/>
      <c r="PKI182" s="977"/>
      <c r="PKJ182" s="977"/>
      <c r="PKK182" s="977"/>
      <c r="PKL182" s="977"/>
      <c r="PKM182" s="977"/>
      <c r="PKN182" s="977"/>
      <c r="PKO182" s="977"/>
      <c r="PKP182" s="977"/>
      <c r="PKQ182" s="977"/>
      <c r="PKR182" s="977"/>
      <c r="PKS182" s="977"/>
      <c r="PKT182" s="977"/>
      <c r="PKU182" s="977"/>
      <c r="PKV182" s="977"/>
      <c r="PKW182" s="977"/>
      <c r="PKX182" s="977"/>
      <c r="PKY182" s="977"/>
      <c r="PKZ182" s="977"/>
      <c r="PLA182" s="977"/>
      <c r="PLB182" s="977"/>
      <c r="PLC182" s="977"/>
      <c r="PLD182" s="977"/>
      <c r="PLE182" s="977"/>
      <c r="PLF182" s="977"/>
      <c r="PLG182" s="977"/>
      <c r="PLH182" s="977"/>
      <c r="PLI182" s="977"/>
      <c r="PLJ182" s="977"/>
      <c r="PLK182" s="977"/>
      <c r="PLL182" s="977"/>
      <c r="PLM182" s="977"/>
      <c r="PLN182" s="977"/>
      <c r="PLO182" s="977"/>
      <c r="PLP182" s="977"/>
      <c r="PLQ182" s="977"/>
      <c r="PLR182" s="977"/>
      <c r="PLS182" s="977"/>
      <c r="PLT182" s="977"/>
      <c r="PLU182" s="977"/>
      <c r="PLV182" s="977"/>
      <c r="PLW182" s="977"/>
      <c r="PLX182" s="977"/>
      <c r="PLY182" s="977"/>
      <c r="PLZ182" s="977"/>
      <c r="PMA182" s="977"/>
      <c r="PMB182" s="977"/>
      <c r="PMC182" s="977"/>
      <c r="PMD182" s="977"/>
      <c r="PME182" s="977"/>
      <c r="PMF182" s="977"/>
      <c r="PMG182" s="977"/>
      <c r="PMH182" s="977"/>
      <c r="PMI182" s="977"/>
      <c r="PMJ182" s="977"/>
      <c r="PMK182" s="977"/>
      <c r="PML182" s="977"/>
      <c r="PMM182" s="977"/>
      <c r="PMN182" s="977"/>
      <c r="PMO182" s="977"/>
      <c r="PMP182" s="977"/>
      <c r="PMQ182" s="977"/>
      <c r="PMR182" s="977"/>
      <c r="PMS182" s="977"/>
      <c r="PMT182" s="977"/>
      <c r="PMU182" s="977"/>
      <c r="PMV182" s="977"/>
      <c r="PMW182" s="977"/>
      <c r="PMX182" s="977"/>
      <c r="PMY182" s="977"/>
      <c r="PMZ182" s="977"/>
      <c r="PNA182" s="977"/>
      <c r="PNB182" s="977"/>
      <c r="PNC182" s="977"/>
      <c r="PND182" s="977"/>
      <c r="PNE182" s="977"/>
      <c r="PNF182" s="977"/>
      <c r="PNG182" s="977"/>
      <c r="PNH182" s="977"/>
      <c r="PNI182" s="977"/>
      <c r="PNJ182" s="977"/>
      <c r="PNK182" s="977"/>
      <c r="PNL182" s="977"/>
      <c r="PNM182" s="977"/>
      <c r="PNN182" s="977"/>
      <c r="PNO182" s="977"/>
      <c r="PNP182" s="977"/>
      <c r="PNQ182" s="977"/>
      <c r="PNR182" s="977"/>
      <c r="PNS182" s="977"/>
      <c r="PNT182" s="977"/>
      <c r="PNU182" s="977"/>
      <c r="PNV182" s="977"/>
      <c r="PNW182" s="977"/>
      <c r="PNX182" s="977"/>
      <c r="PNY182" s="977"/>
      <c r="PNZ182" s="977"/>
      <c r="POA182" s="977"/>
      <c r="POB182" s="977"/>
      <c r="POC182" s="977"/>
      <c r="POD182" s="977"/>
      <c r="POE182" s="977"/>
      <c r="POF182" s="977"/>
      <c r="POG182" s="977"/>
      <c r="POH182" s="977"/>
      <c r="POI182" s="977"/>
      <c r="POJ182" s="977"/>
      <c r="POK182" s="977"/>
      <c r="POL182" s="977"/>
      <c r="POM182" s="977"/>
      <c r="PON182" s="977"/>
      <c r="POO182" s="977"/>
      <c r="POP182" s="977"/>
      <c r="POQ182" s="977"/>
      <c r="POR182" s="977"/>
      <c r="POS182" s="977"/>
      <c r="POT182" s="977"/>
      <c r="POU182" s="977"/>
      <c r="POV182" s="977"/>
      <c r="POW182" s="977"/>
      <c r="POX182" s="977"/>
      <c r="POY182" s="977"/>
      <c r="POZ182" s="977"/>
      <c r="PPA182" s="977"/>
      <c r="PPB182" s="977"/>
      <c r="PPC182" s="977"/>
      <c r="PPD182" s="977"/>
      <c r="PPE182" s="977"/>
      <c r="PPF182" s="977"/>
      <c r="PPG182" s="977"/>
      <c r="PPH182" s="977"/>
      <c r="PPI182" s="977"/>
      <c r="PPJ182" s="977"/>
      <c r="PPK182" s="977"/>
      <c r="PPL182" s="977"/>
      <c r="PPM182" s="977"/>
      <c r="PPN182" s="977"/>
      <c r="PPO182" s="977"/>
      <c r="PPP182" s="977"/>
      <c r="PPQ182" s="977"/>
      <c r="PPR182" s="977"/>
      <c r="PPS182" s="977"/>
      <c r="PPT182" s="977"/>
      <c r="PPU182" s="977"/>
      <c r="PPV182" s="977"/>
      <c r="PPW182" s="977"/>
      <c r="PPX182" s="977"/>
      <c r="PPY182" s="977"/>
      <c r="PPZ182" s="977"/>
      <c r="PQA182" s="977"/>
      <c r="PQB182" s="977"/>
      <c r="PQC182" s="977"/>
      <c r="PQD182" s="977"/>
      <c r="PQE182" s="977"/>
      <c r="PQF182" s="977"/>
      <c r="PQG182" s="977"/>
      <c r="PQH182" s="977"/>
      <c r="PQI182" s="977"/>
      <c r="PQJ182" s="977"/>
      <c r="PQK182" s="977"/>
      <c r="PQL182" s="977"/>
      <c r="PQM182" s="977"/>
      <c r="PQN182" s="977"/>
      <c r="PQO182" s="977"/>
      <c r="PQP182" s="977"/>
      <c r="PQQ182" s="977"/>
      <c r="PQR182" s="977"/>
      <c r="PQS182" s="977"/>
      <c r="PQT182" s="977"/>
      <c r="PQU182" s="977"/>
      <c r="PQV182" s="977"/>
      <c r="PQW182" s="977"/>
      <c r="PQX182" s="977"/>
      <c r="PQY182" s="977"/>
      <c r="PQZ182" s="977"/>
      <c r="PRA182" s="977"/>
      <c r="PRB182" s="977"/>
      <c r="PRC182" s="977"/>
      <c r="PRD182" s="977"/>
      <c r="PRE182" s="977"/>
      <c r="PRF182" s="977"/>
      <c r="PRG182" s="977"/>
      <c r="PRH182" s="977"/>
      <c r="PRI182" s="977"/>
      <c r="PRJ182" s="977"/>
      <c r="PRK182" s="977"/>
      <c r="PRL182" s="977"/>
      <c r="PRM182" s="977"/>
      <c r="PRN182" s="977"/>
      <c r="PRO182" s="977"/>
      <c r="PRP182" s="977"/>
      <c r="PRQ182" s="977"/>
      <c r="PRR182" s="977"/>
      <c r="PRS182" s="977"/>
      <c r="PRT182" s="977"/>
      <c r="PRU182" s="977"/>
      <c r="PRV182" s="977"/>
      <c r="PRW182" s="977"/>
      <c r="PRX182" s="977"/>
      <c r="PRY182" s="977"/>
      <c r="PRZ182" s="977"/>
      <c r="PSA182" s="977"/>
      <c r="PSB182" s="977"/>
      <c r="PSC182" s="977"/>
      <c r="PSD182" s="977"/>
      <c r="PSE182" s="977"/>
      <c r="PSF182" s="977"/>
      <c r="PSG182" s="977"/>
      <c r="PSH182" s="977"/>
      <c r="PSI182" s="977"/>
      <c r="PSJ182" s="977"/>
      <c r="PSK182" s="977"/>
      <c r="PSL182" s="977"/>
      <c r="PSM182" s="977"/>
      <c r="PSN182" s="977"/>
      <c r="PSO182" s="977"/>
      <c r="PSP182" s="977"/>
      <c r="PSQ182" s="977"/>
      <c r="PSR182" s="977"/>
      <c r="PSS182" s="977"/>
      <c r="PST182" s="977"/>
      <c r="PSU182" s="977"/>
      <c r="PSV182" s="977"/>
      <c r="PSW182" s="977"/>
      <c r="PSX182" s="977"/>
      <c r="PSY182" s="977"/>
      <c r="PSZ182" s="977"/>
      <c r="PTA182" s="977"/>
      <c r="PTB182" s="977"/>
      <c r="PTC182" s="977"/>
      <c r="PTD182" s="977"/>
      <c r="PTE182" s="977"/>
      <c r="PTF182" s="977"/>
      <c r="PTG182" s="977"/>
      <c r="PTH182" s="977"/>
      <c r="PTI182" s="977"/>
      <c r="PTJ182" s="977"/>
      <c r="PTK182" s="977"/>
      <c r="PTL182" s="977"/>
      <c r="PTM182" s="977"/>
      <c r="PTN182" s="977"/>
      <c r="PTO182" s="977"/>
      <c r="PTP182" s="977"/>
      <c r="PTQ182" s="977"/>
      <c r="PTR182" s="977"/>
      <c r="PTS182" s="977"/>
      <c r="PTT182" s="977"/>
      <c r="PTU182" s="977"/>
      <c r="PTV182" s="977"/>
      <c r="PTW182" s="977"/>
      <c r="PTX182" s="977"/>
      <c r="PTY182" s="977"/>
      <c r="PTZ182" s="977"/>
      <c r="PUA182" s="977"/>
      <c r="PUB182" s="977"/>
      <c r="PUC182" s="977"/>
      <c r="PUD182" s="977"/>
      <c r="PUE182" s="977"/>
      <c r="PUF182" s="977"/>
      <c r="PUG182" s="977"/>
      <c r="PUH182" s="977"/>
      <c r="PUI182" s="977"/>
      <c r="PUJ182" s="977"/>
      <c r="PUK182" s="977"/>
      <c r="PUL182" s="977"/>
      <c r="PUM182" s="977"/>
      <c r="PUN182" s="977"/>
      <c r="PUO182" s="977"/>
      <c r="PUP182" s="977"/>
      <c r="PUQ182" s="977"/>
      <c r="PUR182" s="977"/>
      <c r="PUS182" s="977"/>
      <c r="PUT182" s="977"/>
      <c r="PUU182" s="977"/>
      <c r="PUV182" s="977"/>
      <c r="PUW182" s="977"/>
      <c r="PUX182" s="977"/>
      <c r="PUY182" s="977"/>
      <c r="PUZ182" s="977"/>
      <c r="PVA182" s="977"/>
      <c r="PVB182" s="977"/>
      <c r="PVC182" s="977"/>
      <c r="PVD182" s="977"/>
      <c r="PVE182" s="977"/>
      <c r="PVF182" s="977"/>
      <c r="PVG182" s="977"/>
      <c r="PVH182" s="977"/>
      <c r="PVI182" s="977"/>
      <c r="PVJ182" s="977"/>
      <c r="PVK182" s="977"/>
      <c r="PVL182" s="977"/>
      <c r="PVM182" s="977"/>
      <c r="PVN182" s="977"/>
      <c r="PVO182" s="977"/>
      <c r="PVP182" s="977"/>
      <c r="PVQ182" s="977"/>
      <c r="PVR182" s="977"/>
      <c r="PVS182" s="977"/>
      <c r="PVT182" s="977"/>
      <c r="PVU182" s="977"/>
      <c r="PVV182" s="977"/>
      <c r="PVW182" s="977"/>
      <c r="PVX182" s="977"/>
      <c r="PVY182" s="977"/>
      <c r="PVZ182" s="977"/>
      <c r="PWA182" s="977"/>
      <c r="PWB182" s="977"/>
      <c r="PWC182" s="977"/>
      <c r="PWD182" s="977"/>
      <c r="PWE182" s="977"/>
      <c r="PWF182" s="977"/>
      <c r="PWG182" s="977"/>
      <c r="PWH182" s="977"/>
      <c r="PWI182" s="977"/>
      <c r="PWJ182" s="977"/>
      <c r="PWK182" s="977"/>
      <c r="PWL182" s="977"/>
      <c r="PWM182" s="977"/>
      <c r="PWN182" s="977"/>
      <c r="PWO182" s="977"/>
      <c r="PWP182" s="977"/>
      <c r="PWQ182" s="977"/>
      <c r="PWR182" s="977"/>
      <c r="PWS182" s="977"/>
      <c r="PWT182" s="977"/>
      <c r="PWU182" s="977"/>
      <c r="PWV182" s="977"/>
      <c r="PWW182" s="977"/>
      <c r="PWX182" s="977"/>
      <c r="PWY182" s="977"/>
      <c r="PWZ182" s="977"/>
      <c r="PXA182" s="977"/>
      <c r="PXB182" s="977"/>
      <c r="PXC182" s="977"/>
      <c r="PXD182" s="977"/>
      <c r="PXE182" s="977"/>
      <c r="PXF182" s="977"/>
      <c r="PXG182" s="977"/>
      <c r="PXH182" s="977"/>
      <c r="PXI182" s="977"/>
      <c r="PXJ182" s="977"/>
      <c r="PXK182" s="977"/>
      <c r="PXL182" s="977"/>
      <c r="PXM182" s="977"/>
      <c r="PXN182" s="977"/>
      <c r="PXO182" s="977"/>
      <c r="PXP182" s="977"/>
      <c r="PXQ182" s="977"/>
      <c r="PXR182" s="977"/>
      <c r="PXS182" s="977"/>
      <c r="PXT182" s="977"/>
      <c r="PXU182" s="977"/>
      <c r="PXV182" s="977"/>
      <c r="PXW182" s="977"/>
      <c r="PXX182" s="977"/>
      <c r="PXY182" s="977"/>
      <c r="PXZ182" s="977"/>
      <c r="PYA182" s="977"/>
      <c r="PYB182" s="977"/>
      <c r="PYC182" s="977"/>
      <c r="PYD182" s="977"/>
      <c r="PYE182" s="977"/>
      <c r="PYF182" s="977"/>
      <c r="PYG182" s="977"/>
      <c r="PYH182" s="977"/>
      <c r="PYI182" s="977"/>
      <c r="PYJ182" s="977"/>
      <c r="PYK182" s="977"/>
      <c r="PYL182" s="977"/>
      <c r="PYM182" s="977"/>
      <c r="PYN182" s="977"/>
      <c r="PYO182" s="977"/>
      <c r="PYP182" s="977"/>
      <c r="PYQ182" s="977"/>
      <c r="PYR182" s="977"/>
      <c r="PYS182" s="977"/>
      <c r="PYT182" s="977"/>
      <c r="PYU182" s="977"/>
      <c r="PYV182" s="977"/>
      <c r="PYW182" s="977"/>
      <c r="PYX182" s="977"/>
      <c r="PYY182" s="977"/>
      <c r="PYZ182" s="977"/>
      <c r="PZA182" s="977"/>
      <c r="PZB182" s="977"/>
      <c r="PZC182" s="977"/>
      <c r="PZD182" s="977"/>
      <c r="PZE182" s="977"/>
      <c r="PZF182" s="977"/>
      <c r="PZG182" s="977"/>
      <c r="PZH182" s="977"/>
      <c r="PZI182" s="977"/>
      <c r="PZJ182" s="977"/>
      <c r="PZK182" s="977"/>
      <c r="PZL182" s="977"/>
      <c r="PZM182" s="977"/>
      <c r="PZN182" s="977"/>
      <c r="PZO182" s="977"/>
      <c r="PZP182" s="977"/>
      <c r="PZQ182" s="977"/>
      <c r="PZR182" s="977"/>
      <c r="PZS182" s="977"/>
      <c r="PZT182" s="977"/>
      <c r="PZU182" s="977"/>
      <c r="PZV182" s="977"/>
      <c r="PZW182" s="977"/>
      <c r="PZX182" s="977"/>
      <c r="PZY182" s="977"/>
      <c r="PZZ182" s="977"/>
      <c r="QAA182" s="977"/>
      <c r="QAB182" s="977"/>
      <c r="QAC182" s="977"/>
      <c r="QAD182" s="977"/>
      <c r="QAE182" s="977"/>
      <c r="QAF182" s="977"/>
      <c r="QAG182" s="977"/>
      <c r="QAH182" s="977"/>
      <c r="QAI182" s="977"/>
      <c r="QAJ182" s="977"/>
      <c r="QAK182" s="977"/>
      <c r="QAL182" s="977"/>
      <c r="QAM182" s="977"/>
      <c r="QAN182" s="977"/>
      <c r="QAO182" s="977"/>
      <c r="QAP182" s="977"/>
      <c r="QAQ182" s="977"/>
      <c r="QAR182" s="977"/>
      <c r="QAS182" s="977"/>
      <c r="QAT182" s="977"/>
      <c r="QAU182" s="977"/>
      <c r="QAV182" s="977"/>
      <c r="QAW182" s="977"/>
      <c r="QAX182" s="977"/>
      <c r="QAY182" s="977"/>
      <c r="QAZ182" s="977"/>
      <c r="QBA182" s="977"/>
      <c r="QBB182" s="977"/>
      <c r="QBC182" s="977"/>
      <c r="QBD182" s="977"/>
      <c r="QBE182" s="977"/>
      <c r="QBF182" s="977"/>
      <c r="QBG182" s="977"/>
      <c r="QBH182" s="977"/>
      <c r="QBI182" s="977"/>
      <c r="QBJ182" s="977"/>
      <c r="QBK182" s="977"/>
      <c r="QBL182" s="977"/>
      <c r="QBM182" s="977"/>
      <c r="QBN182" s="977"/>
      <c r="QBO182" s="977"/>
      <c r="QBP182" s="977"/>
      <c r="QBQ182" s="977"/>
      <c r="QBR182" s="977"/>
      <c r="QBS182" s="977"/>
      <c r="QBT182" s="977"/>
      <c r="QBU182" s="977"/>
      <c r="QBV182" s="977"/>
      <c r="QBW182" s="977"/>
      <c r="QBX182" s="977"/>
      <c r="QBY182" s="977"/>
      <c r="QBZ182" s="977"/>
      <c r="QCA182" s="977"/>
      <c r="QCB182" s="977"/>
      <c r="QCC182" s="977"/>
      <c r="QCD182" s="977"/>
      <c r="QCE182" s="977"/>
      <c r="QCF182" s="977"/>
      <c r="QCG182" s="977"/>
      <c r="QCH182" s="977"/>
      <c r="QCI182" s="977"/>
      <c r="QCJ182" s="977"/>
      <c r="QCK182" s="977"/>
      <c r="QCL182" s="977"/>
      <c r="QCM182" s="977"/>
      <c r="QCN182" s="977"/>
      <c r="QCO182" s="977"/>
      <c r="QCP182" s="977"/>
      <c r="QCQ182" s="977"/>
      <c r="QCR182" s="977"/>
      <c r="QCS182" s="977"/>
      <c r="QCT182" s="977"/>
      <c r="QCU182" s="977"/>
      <c r="QCV182" s="977"/>
      <c r="QCW182" s="977"/>
      <c r="QCX182" s="977"/>
      <c r="QCY182" s="977"/>
      <c r="QCZ182" s="977"/>
      <c r="QDA182" s="977"/>
      <c r="QDB182" s="977"/>
      <c r="QDC182" s="977"/>
      <c r="QDD182" s="977"/>
      <c r="QDE182" s="977"/>
      <c r="QDF182" s="977"/>
      <c r="QDG182" s="977"/>
      <c r="QDH182" s="977"/>
      <c r="QDI182" s="977"/>
      <c r="QDJ182" s="977"/>
      <c r="QDK182" s="977"/>
      <c r="QDL182" s="977"/>
      <c r="QDM182" s="977"/>
      <c r="QDN182" s="977"/>
      <c r="QDO182" s="977"/>
      <c r="QDP182" s="977"/>
      <c r="QDQ182" s="977"/>
      <c r="QDR182" s="977"/>
      <c r="QDS182" s="977"/>
      <c r="QDT182" s="977"/>
      <c r="QDU182" s="977"/>
      <c r="QDV182" s="977"/>
      <c r="QDW182" s="977"/>
      <c r="QDX182" s="977"/>
      <c r="QDY182" s="977"/>
      <c r="QDZ182" s="977"/>
      <c r="QEA182" s="977"/>
      <c r="QEB182" s="977"/>
      <c r="QEC182" s="977"/>
      <c r="QED182" s="977"/>
      <c r="QEE182" s="977"/>
      <c r="QEF182" s="977"/>
      <c r="QEG182" s="977"/>
      <c r="QEH182" s="977"/>
      <c r="QEI182" s="977"/>
      <c r="QEJ182" s="977"/>
      <c r="QEK182" s="977"/>
      <c r="QEL182" s="977"/>
      <c r="QEM182" s="977"/>
      <c r="QEN182" s="977"/>
      <c r="QEO182" s="977"/>
      <c r="QEP182" s="977"/>
      <c r="QEQ182" s="977"/>
      <c r="QER182" s="977"/>
      <c r="QES182" s="977"/>
      <c r="QET182" s="977"/>
      <c r="QEU182" s="977"/>
      <c r="QEV182" s="977"/>
      <c r="QEW182" s="977"/>
      <c r="QEX182" s="977"/>
      <c r="QEY182" s="977"/>
      <c r="QEZ182" s="977"/>
      <c r="QFA182" s="977"/>
      <c r="QFB182" s="977"/>
      <c r="QFC182" s="977"/>
      <c r="QFD182" s="977"/>
      <c r="QFE182" s="977"/>
      <c r="QFF182" s="977"/>
      <c r="QFG182" s="977"/>
      <c r="QFH182" s="977"/>
      <c r="QFI182" s="977"/>
      <c r="QFJ182" s="977"/>
      <c r="QFK182" s="977"/>
      <c r="QFL182" s="977"/>
      <c r="QFM182" s="977"/>
      <c r="QFN182" s="977"/>
      <c r="QFO182" s="977"/>
      <c r="QFP182" s="977"/>
      <c r="QFQ182" s="977"/>
      <c r="QFR182" s="977"/>
      <c r="QFS182" s="977"/>
      <c r="QFT182" s="977"/>
      <c r="QFU182" s="977"/>
      <c r="QFV182" s="977"/>
      <c r="QFW182" s="977"/>
      <c r="QFX182" s="977"/>
      <c r="QFY182" s="977"/>
      <c r="QFZ182" s="977"/>
      <c r="QGA182" s="977"/>
      <c r="QGB182" s="977"/>
      <c r="QGC182" s="977"/>
      <c r="QGD182" s="977"/>
      <c r="QGE182" s="977"/>
      <c r="QGF182" s="977"/>
      <c r="QGG182" s="977"/>
      <c r="QGH182" s="977"/>
      <c r="QGI182" s="977"/>
      <c r="QGJ182" s="977"/>
      <c r="QGK182" s="977"/>
      <c r="QGL182" s="977"/>
      <c r="QGM182" s="977"/>
      <c r="QGN182" s="977"/>
      <c r="QGO182" s="977"/>
      <c r="QGP182" s="977"/>
      <c r="QGQ182" s="977"/>
      <c r="QGR182" s="977"/>
      <c r="QGS182" s="977"/>
      <c r="QGT182" s="977"/>
      <c r="QGU182" s="977"/>
      <c r="QGV182" s="977"/>
      <c r="QGW182" s="977"/>
      <c r="QGX182" s="977"/>
      <c r="QGY182" s="977"/>
      <c r="QGZ182" s="977"/>
      <c r="QHA182" s="977"/>
      <c r="QHB182" s="977"/>
      <c r="QHC182" s="977"/>
      <c r="QHD182" s="977"/>
      <c r="QHE182" s="977"/>
      <c r="QHF182" s="977"/>
      <c r="QHG182" s="977"/>
      <c r="QHH182" s="977"/>
      <c r="QHI182" s="977"/>
      <c r="QHJ182" s="977"/>
      <c r="QHK182" s="977"/>
      <c r="QHL182" s="977"/>
      <c r="QHM182" s="977"/>
      <c r="QHN182" s="977"/>
      <c r="QHO182" s="977"/>
      <c r="QHP182" s="977"/>
      <c r="QHQ182" s="977"/>
      <c r="QHR182" s="977"/>
      <c r="QHS182" s="977"/>
      <c r="QHT182" s="977"/>
      <c r="QHU182" s="977"/>
      <c r="QHV182" s="977"/>
      <c r="QHW182" s="977"/>
      <c r="QHX182" s="977"/>
      <c r="QHY182" s="977"/>
      <c r="QHZ182" s="977"/>
      <c r="QIA182" s="977"/>
      <c r="QIB182" s="977"/>
      <c r="QIC182" s="977"/>
      <c r="QID182" s="977"/>
      <c r="QIE182" s="977"/>
      <c r="QIF182" s="977"/>
      <c r="QIG182" s="977"/>
      <c r="QIH182" s="977"/>
      <c r="QII182" s="977"/>
      <c r="QIJ182" s="977"/>
      <c r="QIK182" s="977"/>
      <c r="QIL182" s="977"/>
      <c r="QIM182" s="977"/>
      <c r="QIN182" s="977"/>
      <c r="QIO182" s="977"/>
      <c r="QIP182" s="977"/>
      <c r="QIQ182" s="977"/>
      <c r="QIR182" s="977"/>
      <c r="QIS182" s="977"/>
      <c r="QIT182" s="977"/>
      <c r="QIU182" s="977"/>
      <c r="QIV182" s="977"/>
      <c r="QIW182" s="977"/>
      <c r="QIX182" s="977"/>
      <c r="QIY182" s="977"/>
      <c r="QIZ182" s="977"/>
      <c r="QJA182" s="977"/>
      <c r="QJB182" s="977"/>
      <c r="QJC182" s="977"/>
      <c r="QJD182" s="977"/>
      <c r="QJE182" s="977"/>
      <c r="QJF182" s="977"/>
      <c r="QJG182" s="977"/>
      <c r="QJH182" s="977"/>
      <c r="QJI182" s="977"/>
      <c r="QJJ182" s="977"/>
      <c r="QJK182" s="977"/>
      <c r="QJL182" s="977"/>
      <c r="QJM182" s="977"/>
      <c r="QJN182" s="977"/>
      <c r="QJO182" s="977"/>
      <c r="QJP182" s="977"/>
      <c r="QJQ182" s="977"/>
      <c r="QJR182" s="977"/>
      <c r="QJS182" s="977"/>
      <c r="QJT182" s="977"/>
      <c r="QJU182" s="977"/>
      <c r="QJV182" s="977"/>
      <c r="QJW182" s="977"/>
      <c r="QJX182" s="977"/>
      <c r="QJY182" s="977"/>
      <c r="QJZ182" s="977"/>
      <c r="QKA182" s="977"/>
      <c r="QKB182" s="977"/>
      <c r="QKC182" s="977"/>
      <c r="QKD182" s="977"/>
      <c r="QKE182" s="977"/>
      <c r="QKF182" s="977"/>
      <c r="QKG182" s="977"/>
      <c r="QKH182" s="977"/>
      <c r="QKI182" s="977"/>
      <c r="QKJ182" s="977"/>
      <c r="QKK182" s="977"/>
      <c r="QKL182" s="977"/>
      <c r="QKM182" s="977"/>
      <c r="QKN182" s="977"/>
      <c r="QKO182" s="977"/>
      <c r="QKP182" s="977"/>
      <c r="QKQ182" s="977"/>
      <c r="QKR182" s="977"/>
      <c r="QKS182" s="977"/>
      <c r="QKT182" s="977"/>
      <c r="QKU182" s="977"/>
      <c r="QKV182" s="977"/>
      <c r="QKW182" s="977"/>
      <c r="QKX182" s="977"/>
      <c r="QKY182" s="977"/>
      <c r="QKZ182" s="977"/>
      <c r="QLA182" s="977"/>
      <c r="QLB182" s="977"/>
      <c r="QLC182" s="977"/>
      <c r="QLD182" s="977"/>
      <c r="QLE182" s="977"/>
      <c r="QLF182" s="977"/>
      <c r="QLG182" s="977"/>
      <c r="QLH182" s="977"/>
      <c r="QLI182" s="977"/>
      <c r="QLJ182" s="977"/>
      <c r="QLK182" s="977"/>
      <c r="QLL182" s="977"/>
      <c r="QLM182" s="977"/>
      <c r="QLN182" s="977"/>
      <c r="QLO182" s="977"/>
      <c r="QLP182" s="977"/>
      <c r="QLQ182" s="977"/>
      <c r="QLR182" s="977"/>
      <c r="QLS182" s="977"/>
      <c r="QLT182" s="977"/>
      <c r="QLU182" s="977"/>
      <c r="QLV182" s="977"/>
      <c r="QLW182" s="977"/>
      <c r="QLX182" s="977"/>
      <c r="QLY182" s="977"/>
      <c r="QLZ182" s="977"/>
      <c r="QMA182" s="977"/>
      <c r="QMB182" s="977"/>
      <c r="QMC182" s="977"/>
      <c r="QMD182" s="977"/>
      <c r="QME182" s="977"/>
      <c r="QMF182" s="977"/>
      <c r="QMG182" s="977"/>
      <c r="QMH182" s="977"/>
      <c r="QMI182" s="977"/>
      <c r="QMJ182" s="977"/>
      <c r="QMK182" s="977"/>
      <c r="QML182" s="977"/>
      <c r="QMM182" s="977"/>
      <c r="QMN182" s="977"/>
      <c r="QMO182" s="977"/>
      <c r="QMP182" s="977"/>
      <c r="QMQ182" s="977"/>
      <c r="QMR182" s="977"/>
      <c r="QMS182" s="977"/>
      <c r="QMT182" s="977"/>
      <c r="QMU182" s="977"/>
      <c r="QMV182" s="977"/>
      <c r="QMW182" s="977"/>
      <c r="QMX182" s="977"/>
      <c r="QMY182" s="977"/>
      <c r="QMZ182" s="977"/>
      <c r="QNA182" s="977"/>
      <c r="QNB182" s="977"/>
      <c r="QNC182" s="977"/>
      <c r="QND182" s="977"/>
      <c r="QNE182" s="977"/>
      <c r="QNF182" s="977"/>
      <c r="QNG182" s="977"/>
      <c r="QNH182" s="977"/>
      <c r="QNI182" s="977"/>
      <c r="QNJ182" s="977"/>
      <c r="QNK182" s="977"/>
      <c r="QNL182" s="977"/>
      <c r="QNM182" s="977"/>
      <c r="QNN182" s="977"/>
      <c r="QNO182" s="977"/>
      <c r="QNP182" s="977"/>
      <c r="QNQ182" s="977"/>
      <c r="QNR182" s="977"/>
      <c r="QNS182" s="977"/>
      <c r="QNT182" s="977"/>
      <c r="QNU182" s="977"/>
      <c r="QNV182" s="977"/>
      <c r="QNW182" s="977"/>
      <c r="QNX182" s="977"/>
      <c r="QNY182" s="977"/>
      <c r="QNZ182" s="977"/>
      <c r="QOA182" s="977"/>
      <c r="QOB182" s="977"/>
      <c r="QOC182" s="977"/>
      <c r="QOD182" s="977"/>
      <c r="QOE182" s="977"/>
      <c r="QOF182" s="977"/>
      <c r="QOG182" s="977"/>
      <c r="QOH182" s="977"/>
      <c r="QOI182" s="977"/>
      <c r="QOJ182" s="977"/>
      <c r="QOK182" s="977"/>
      <c r="QOL182" s="977"/>
      <c r="QOM182" s="977"/>
      <c r="QON182" s="977"/>
      <c r="QOO182" s="977"/>
      <c r="QOP182" s="977"/>
      <c r="QOQ182" s="977"/>
      <c r="QOR182" s="977"/>
      <c r="QOS182" s="977"/>
      <c r="QOT182" s="977"/>
      <c r="QOU182" s="977"/>
      <c r="QOV182" s="977"/>
      <c r="QOW182" s="977"/>
      <c r="QOX182" s="977"/>
      <c r="QOY182" s="977"/>
      <c r="QOZ182" s="977"/>
      <c r="QPA182" s="977"/>
      <c r="QPB182" s="977"/>
      <c r="QPC182" s="977"/>
      <c r="QPD182" s="977"/>
      <c r="QPE182" s="977"/>
      <c r="QPF182" s="977"/>
      <c r="QPG182" s="977"/>
      <c r="QPH182" s="977"/>
      <c r="QPI182" s="977"/>
      <c r="QPJ182" s="977"/>
      <c r="QPK182" s="977"/>
      <c r="QPL182" s="977"/>
      <c r="QPM182" s="977"/>
      <c r="QPN182" s="977"/>
      <c r="QPO182" s="977"/>
      <c r="QPP182" s="977"/>
      <c r="QPQ182" s="977"/>
      <c r="QPR182" s="977"/>
      <c r="QPS182" s="977"/>
      <c r="QPT182" s="977"/>
      <c r="QPU182" s="977"/>
      <c r="QPV182" s="977"/>
      <c r="QPW182" s="977"/>
      <c r="QPX182" s="977"/>
      <c r="QPY182" s="977"/>
      <c r="QPZ182" s="977"/>
      <c r="QQA182" s="977"/>
      <c r="QQB182" s="977"/>
      <c r="QQC182" s="977"/>
      <c r="QQD182" s="977"/>
      <c r="QQE182" s="977"/>
      <c r="QQF182" s="977"/>
      <c r="QQG182" s="977"/>
      <c r="QQH182" s="977"/>
      <c r="QQI182" s="977"/>
      <c r="QQJ182" s="977"/>
      <c r="QQK182" s="977"/>
      <c r="QQL182" s="977"/>
      <c r="QQM182" s="977"/>
      <c r="QQN182" s="977"/>
      <c r="QQO182" s="977"/>
      <c r="QQP182" s="977"/>
      <c r="QQQ182" s="977"/>
      <c r="QQR182" s="977"/>
      <c r="QQS182" s="977"/>
      <c r="QQT182" s="977"/>
      <c r="QQU182" s="977"/>
      <c r="QQV182" s="977"/>
      <c r="QQW182" s="977"/>
      <c r="QQX182" s="977"/>
      <c r="QQY182" s="977"/>
      <c r="QQZ182" s="977"/>
      <c r="QRA182" s="977"/>
      <c r="QRB182" s="977"/>
      <c r="QRC182" s="977"/>
      <c r="QRD182" s="977"/>
      <c r="QRE182" s="977"/>
      <c r="QRF182" s="977"/>
      <c r="QRG182" s="977"/>
      <c r="QRH182" s="977"/>
      <c r="QRI182" s="977"/>
      <c r="QRJ182" s="977"/>
      <c r="QRK182" s="977"/>
      <c r="QRL182" s="977"/>
      <c r="QRM182" s="977"/>
      <c r="QRN182" s="977"/>
      <c r="QRO182" s="977"/>
      <c r="QRP182" s="977"/>
      <c r="QRQ182" s="977"/>
      <c r="QRR182" s="977"/>
      <c r="QRS182" s="977"/>
      <c r="QRT182" s="977"/>
      <c r="QRU182" s="977"/>
      <c r="QRV182" s="977"/>
      <c r="QRW182" s="977"/>
      <c r="QRX182" s="977"/>
      <c r="QRY182" s="977"/>
      <c r="QRZ182" s="977"/>
      <c r="QSA182" s="977"/>
      <c r="QSB182" s="977"/>
      <c r="QSC182" s="977"/>
      <c r="QSD182" s="977"/>
      <c r="QSE182" s="977"/>
      <c r="QSF182" s="977"/>
      <c r="QSG182" s="977"/>
      <c r="QSH182" s="977"/>
      <c r="QSI182" s="977"/>
      <c r="QSJ182" s="977"/>
      <c r="QSK182" s="977"/>
      <c r="QSL182" s="977"/>
      <c r="QSM182" s="977"/>
      <c r="QSN182" s="977"/>
      <c r="QSO182" s="977"/>
      <c r="QSP182" s="977"/>
      <c r="QSQ182" s="977"/>
      <c r="QSR182" s="977"/>
      <c r="QSS182" s="977"/>
      <c r="QST182" s="977"/>
      <c r="QSU182" s="977"/>
      <c r="QSV182" s="977"/>
      <c r="QSW182" s="977"/>
      <c r="QSX182" s="977"/>
      <c r="QSY182" s="977"/>
      <c r="QSZ182" s="977"/>
      <c r="QTA182" s="977"/>
      <c r="QTB182" s="977"/>
      <c r="QTC182" s="977"/>
      <c r="QTD182" s="977"/>
      <c r="QTE182" s="977"/>
      <c r="QTF182" s="977"/>
      <c r="QTG182" s="977"/>
      <c r="QTH182" s="977"/>
      <c r="QTI182" s="977"/>
      <c r="QTJ182" s="977"/>
      <c r="QTK182" s="977"/>
      <c r="QTL182" s="977"/>
      <c r="QTM182" s="977"/>
      <c r="QTN182" s="977"/>
      <c r="QTO182" s="977"/>
      <c r="QTP182" s="977"/>
      <c r="QTQ182" s="977"/>
      <c r="QTR182" s="977"/>
      <c r="QTS182" s="977"/>
      <c r="QTT182" s="977"/>
      <c r="QTU182" s="977"/>
      <c r="QTV182" s="977"/>
      <c r="QTW182" s="977"/>
      <c r="QTX182" s="977"/>
      <c r="QTY182" s="977"/>
      <c r="QTZ182" s="977"/>
      <c r="QUA182" s="977"/>
      <c r="QUB182" s="977"/>
      <c r="QUC182" s="977"/>
      <c r="QUD182" s="977"/>
      <c r="QUE182" s="977"/>
      <c r="QUF182" s="977"/>
      <c r="QUG182" s="977"/>
      <c r="QUH182" s="977"/>
      <c r="QUI182" s="977"/>
      <c r="QUJ182" s="977"/>
      <c r="QUK182" s="977"/>
      <c r="QUL182" s="977"/>
      <c r="QUM182" s="977"/>
      <c r="QUN182" s="977"/>
      <c r="QUO182" s="977"/>
      <c r="QUP182" s="977"/>
      <c r="QUQ182" s="977"/>
      <c r="QUR182" s="977"/>
      <c r="QUS182" s="977"/>
      <c r="QUT182" s="977"/>
      <c r="QUU182" s="977"/>
      <c r="QUV182" s="977"/>
      <c r="QUW182" s="977"/>
      <c r="QUX182" s="977"/>
      <c r="QUY182" s="977"/>
      <c r="QUZ182" s="977"/>
      <c r="QVA182" s="977"/>
      <c r="QVB182" s="977"/>
      <c r="QVC182" s="977"/>
      <c r="QVD182" s="977"/>
      <c r="QVE182" s="977"/>
      <c r="QVF182" s="977"/>
      <c r="QVG182" s="977"/>
      <c r="QVH182" s="977"/>
      <c r="QVI182" s="977"/>
      <c r="QVJ182" s="977"/>
      <c r="QVK182" s="977"/>
      <c r="QVL182" s="977"/>
      <c r="QVM182" s="977"/>
      <c r="QVN182" s="977"/>
      <c r="QVO182" s="977"/>
      <c r="QVP182" s="977"/>
      <c r="QVQ182" s="977"/>
      <c r="QVR182" s="977"/>
      <c r="QVS182" s="977"/>
      <c r="QVT182" s="977"/>
      <c r="QVU182" s="977"/>
      <c r="QVV182" s="977"/>
      <c r="QVW182" s="977"/>
      <c r="QVX182" s="977"/>
      <c r="QVY182" s="977"/>
      <c r="QVZ182" s="977"/>
      <c r="QWA182" s="977"/>
      <c r="QWB182" s="977"/>
      <c r="QWC182" s="977"/>
      <c r="QWD182" s="977"/>
      <c r="QWE182" s="977"/>
      <c r="QWF182" s="977"/>
      <c r="QWG182" s="977"/>
      <c r="QWH182" s="977"/>
      <c r="QWI182" s="977"/>
      <c r="QWJ182" s="977"/>
      <c r="QWK182" s="977"/>
      <c r="QWL182" s="977"/>
      <c r="QWM182" s="977"/>
      <c r="QWN182" s="977"/>
      <c r="QWO182" s="977"/>
      <c r="QWP182" s="977"/>
      <c r="QWQ182" s="977"/>
      <c r="QWR182" s="977"/>
      <c r="QWS182" s="977"/>
      <c r="QWT182" s="977"/>
      <c r="QWU182" s="977"/>
      <c r="QWV182" s="977"/>
      <c r="QWW182" s="977"/>
      <c r="QWX182" s="977"/>
      <c r="QWY182" s="977"/>
      <c r="QWZ182" s="977"/>
      <c r="QXA182" s="977"/>
      <c r="QXB182" s="977"/>
      <c r="QXC182" s="977"/>
      <c r="QXD182" s="977"/>
      <c r="QXE182" s="977"/>
      <c r="QXF182" s="977"/>
      <c r="QXG182" s="977"/>
      <c r="QXH182" s="977"/>
      <c r="QXI182" s="977"/>
      <c r="QXJ182" s="977"/>
      <c r="QXK182" s="977"/>
      <c r="QXL182" s="977"/>
      <c r="QXM182" s="977"/>
      <c r="QXN182" s="977"/>
      <c r="QXO182" s="977"/>
      <c r="QXP182" s="977"/>
      <c r="QXQ182" s="977"/>
      <c r="QXR182" s="977"/>
      <c r="QXS182" s="977"/>
      <c r="QXT182" s="977"/>
      <c r="QXU182" s="977"/>
      <c r="QXV182" s="977"/>
      <c r="QXW182" s="977"/>
      <c r="QXX182" s="977"/>
      <c r="QXY182" s="977"/>
      <c r="QXZ182" s="977"/>
      <c r="QYA182" s="977"/>
      <c r="QYB182" s="977"/>
      <c r="QYC182" s="977"/>
      <c r="QYD182" s="977"/>
      <c r="QYE182" s="977"/>
      <c r="QYF182" s="977"/>
      <c r="QYG182" s="977"/>
      <c r="QYH182" s="977"/>
      <c r="QYI182" s="977"/>
      <c r="QYJ182" s="977"/>
      <c r="QYK182" s="977"/>
      <c r="QYL182" s="977"/>
      <c r="QYM182" s="977"/>
      <c r="QYN182" s="977"/>
      <c r="QYO182" s="977"/>
      <c r="QYP182" s="977"/>
      <c r="QYQ182" s="977"/>
      <c r="QYR182" s="977"/>
      <c r="QYS182" s="977"/>
      <c r="QYT182" s="977"/>
      <c r="QYU182" s="977"/>
      <c r="QYV182" s="977"/>
      <c r="QYW182" s="977"/>
      <c r="QYX182" s="977"/>
      <c r="QYY182" s="977"/>
      <c r="QYZ182" s="977"/>
      <c r="QZA182" s="977"/>
      <c r="QZB182" s="977"/>
      <c r="QZC182" s="977"/>
      <c r="QZD182" s="977"/>
      <c r="QZE182" s="977"/>
      <c r="QZF182" s="977"/>
      <c r="QZG182" s="977"/>
      <c r="QZH182" s="977"/>
      <c r="QZI182" s="977"/>
      <c r="QZJ182" s="977"/>
      <c r="QZK182" s="977"/>
      <c r="QZL182" s="977"/>
      <c r="QZM182" s="977"/>
      <c r="QZN182" s="977"/>
      <c r="QZO182" s="977"/>
      <c r="QZP182" s="977"/>
      <c r="QZQ182" s="977"/>
      <c r="QZR182" s="977"/>
      <c r="QZS182" s="977"/>
      <c r="QZT182" s="977"/>
      <c r="QZU182" s="977"/>
      <c r="QZV182" s="977"/>
      <c r="QZW182" s="977"/>
      <c r="QZX182" s="977"/>
      <c r="QZY182" s="977"/>
      <c r="QZZ182" s="977"/>
      <c r="RAA182" s="977"/>
      <c r="RAB182" s="977"/>
      <c r="RAC182" s="977"/>
      <c r="RAD182" s="977"/>
      <c r="RAE182" s="977"/>
      <c r="RAF182" s="977"/>
      <c r="RAG182" s="977"/>
      <c r="RAH182" s="977"/>
      <c r="RAI182" s="977"/>
      <c r="RAJ182" s="977"/>
      <c r="RAK182" s="977"/>
      <c r="RAL182" s="977"/>
      <c r="RAM182" s="977"/>
      <c r="RAN182" s="977"/>
      <c r="RAO182" s="977"/>
      <c r="RAP182" s="977"/>
      <c r="RAQ182" s="977"/>
      <c r="RAR182" s="977"/>
      <c r="RAS182" s="977"/>
      <c r="RAT182" s="977"/>
      <c r="RAU182" s="977"/>
      <c r="RAV182" s="977"/>
      <c r="RAW182" s="977"/>
      <c r="RAX182" s="977"/>
      <c r="RAY182" s="977"/>
      <c r="RAZ182" s="977"/>
      <c r="RBA182" s="977"/>
      <c r="RBB182" s="977"/>
      <c r="RBC182" s="977"/>
      <c r="RBD182" s="977"/>
      <c r="RBE182" s="977"/>
      <c r="RBF182" s="977"/>
      <c r="RBG182" s="977"/>
      <c r="RBH182" s="977"/>
      <c r="RBI182" s="977"/>
      <c r="RBJ182" s="977"/>
      <c r="RBK182" s="977"/>
      <c r="RBL182" s="977"/>
      <c r="RBM182" s="977"/>
      <c r="RBN182" s="977"/>
      <c r="RBO182" s="977"/>
      <c r="RBP182" s="977"/>
      <c r="RBQ182" s="977"/>
      <c r="RBR182" s="977"/>
      <c r="RBS182" s="977"/>
      <c r="RBT182" s="977"/>
      <c r="RBU182" s="977"/>
      <c r="RBV182" s="977"/>
      <c r="RBW182" s="977"/>
      <c r="RBX182" s="977"/>
      <c r="RBY182" s="977"/>
      <c r="RBZ182" s="977"/>
      <c r="RCA182" s="977"/>
      <c r="RCB182" s="977"/>
      <c r="RCC182" s="977"/>
      <c r="RCD182" s="977"/>
      <c r="RCE182" s="977"/>
      <c r="RCF182" s="977"/>
      <c r="RCG182" s="977"/>
      <c r="RCH182" s="977"/>
      <c r="RCI182" s="977"/>
      <c r="RCJ182" s="977"/>
      <c r="RCK182" s="977"/>
      <c r="RCL182" s="977"/>
      <c r="RCM182" s="977"/>
      <c r="RCN182" s="977"/>
      <c r="RCO182" s="977"/>
      <c r="RCP182" s="977"/>
      <c r="RCQ182" s="977"/>
      <c r="RCR182" s="977"/>
      <c r="RCS182" s="977"/>
      <c r="RCT182" s="977"/>
      <c r="RCU182" s="977"/>
      <c r="RCV182" s="977"/>
      <c r="RCW182" s="977"/>
      <c r="RCX182" s="977"/>
      <c r="RCY182" s="977"/>
      <c r="RCZ182" s="977"/>
      <c r="RDA182" s="977"/>
      <c r="RDB182" s="977"/>
      <c r="RDC182" s="977"/>
      <c r="RDD182" s="977"/>
      <c r="RDE182" s="977"/>
      <c r="RDF182" s="977"/>
      <c r="RDG182" s="977"/>
      <c r="RDH182" s="977"/>
      <c r="RDI182" s="977"/>
      <c r="RDJ182" s="977"/>
      <c r="RDK182" s="977"/>
      <c r="RDL182" s="977"/>
      <c r="RDM182" s="977"/>
      <c r="RDN182" s="977"/>
      <c r="RDO182" s="977"/>
      <c r="RDP182" s="977"/>
      <c r="RDQ182" s="977"/>
      <c r="RDR182" s="977"/>
      <c r="RDS182" s="977"/>
      <c r="RDT182" s="977"/>
      <c r="RDU182" s="977"/>
      <c r="RDV182" s="977"/>
      <c r="RDW182" s="977"/>
      <c r="RDX182" s="977"/>
      <c r="RDY182" s="977"/>
      <c r="RDZ182" s="977"/>
      <c r="REA182" s="977"/>
      <c r="REB182" s="977"/>
      <c r="REC182" s="977"/>
      <c r="RED182" s="977"/>
      <c r="REE182" s="977"/>
      <c r="REF182" s="977"/>
      <c r="REG182" s="977"/>
      <c r="REH182" s="977"/>
      <c r="REI182" s="977"/>
      <c r="REJ182" s="977"/>
      <c r="REK182" s="977"/>
      <c r="REL182" s="977"/>
      <c r="REM182" s="977"/>
      <c r="REN182" s="977"/>
      <c r="REO182" s="977"/>
      <c r="REP182" s="977"/>
      <c r="REQ182" s="977"/>
      <c r="RER182" s="977"/>
      <c r="RES182" s="977"/>
      <c r="RET182" s="977"/>
      <c r="REU182" s="977"/>
      <c r="REV182" s="977"/>
      <c r="REW182" s="977"/>
      <c r="REX182" s="977"/>
      <c r="REY182" s="977"/>
      <c r="REZ182" s="977"/>
      <c r="RFA182" s="977"/>
      <c r="RFB182" s="977"/>
      <c r="RFC182" s="977"/>
      <c r="RFD182" s="977"/>
      <c r="RFE182" s="977"/>
      <c r="RFF182" s="977"/>
      <c r="RFG182" s="977"/>
      <c r="RFH182" s="977"/>
      <c r="RFI182" s="977"/>
      <c r="RFJ182" s="977"/>
      <c r="RFK182" s="977"/>
      <c r="RFL182" s="977"/>
      <c r="RFM182" s="977"/>
      <c r="RFN182" s="977"/>
      <c r="RFO182" s="977"/>
      <c r="RFP182" s="977"/>
      <c r="RFQ182" s="977"/>
      <c r="RFR182" s="977"/>
      <c r="RFS182" s="977"/>
      <c r="RFT182" s="977"/>
      <c r="RFU182" s="977"/>
      <c r="RFV182" s="977"/>
      <c r="RFW182" s="977"/>
      <c r="RFX182" s="977"/>
      <c r="RFY182" s="977"/>
      <c r="RFZ182" s="977"/>
      <c r="RGA182" s="977"/>
      <c r="RGB182" s="977"/>
      <c r="RGC182" s="977"/>
      <c r="RGD182" s="977"/>
      <c r="RGE182" s="977"/>
      <c r="RGF182" s="977"/>
      <c r="RGG182" s="977"/>
      <c r="RGH182" s="977"/>
      <c r="RGI182" s="977"/>
      <c r="RGJ182" s="977"/>
      <c r="RGK182" s="977"/>
      <c r="RGL182" s="977"/>
      <c r="RGM182" s="977"/>
      <c r="RGN182" s="977"/>
      <c r="RGO182" s="977"/>
      <c r="RGP182" s="977"/>
      <c r="RGQ182" s="977"/>
      <c r="RGR182" s="977"/>
      <c r="RGS182" s="977"/>
      <c r="RGT182" s="977"/>
      <c r="RGU182" s="977"/>
      <c r="RGV182" s="977"/>
      <c r="RGW182" s="977"/>
      <c r="RGX182" s="977"/>
      <c r="RGY182" s="977"/>
      <c r="RGZ182" s="977"/>
      <c r="RHA182" s="977"/>
      <c r="RHB182" s="977"/>
      <c r="RHC182" s="977"/>
      <c r="RHD182" s="977"/>
      <c r="RHE182" s="977"/>
      <c r="RHF182" s="977"/>
      <c r="RHG182" s="977"/>
      <c r="RHH182" s="977"/>
      <c r="RHI182" s="977"/>
      <c r="RHJ182" s="977"/>
      <c r="RHK182" s="977"/>
      <c r="RHL182" s="977"/>
      <c r="RHM182" s="977"/>
      <c r="RHN182" s="977"/>
      <c r="RHO182" s="977"/>
      <c r="RHP182" s="977"/>
      <c r="RHQ182" s="977"/>
      <c r="RHR182" s="977"/>
      <c r="RHS182" s="977"/>
      <c r="RHT182" s="977"/>
      <c r="RHU182" s="977"/>
      <c r="RHV182" s="977"/>
      <c r="RHW182" s="977"/>
      <c r="RHX182" s="977"/>
      <c r="RHY182" s="977"/>
      <c r="RHZ182" s="977"/>
      <c r="RIA182" s="977"/>
      <c r="RIB182" s="977"/>
      <c r="RIC182" s="977"/>
      <c r="RID182" s="977"/>
      <c r="RIE182" s="977"/>
      <c r="RIF182" s="977"/>
      <c r="RIG182" s="977"/>
      <c r="RIH182" s="977"/>
      <c r="RII182" s="977"/>
      <c r="RIJ182" s="977"/>
      <c r="RIK182" s="977"/>
      <c r="RIL182" s="977"/>
      <c r="RIM182" s="977"/>
      <c r="RIN182" s="977"/>
      <c r="RIO182" s="977"/>
      <c r="RIP182" s="977"/>
      <c r="RIQ182" s="977"/>
      <c r="RIR182" s="977"/>
      <c r="RIS182" s="977"/>
      <c r="RIT182" s="977"/>
      <c r="RIU182" s="977"/>
      <c r="RIV182" s="977"/>
      <c r="RIW182" s="977"/>
      <c r="RIX182" s="977"/>
      <c r="RIY182" s="977"/>
      <c r="RIZ182" s="977"/>
      <c r="RJA182" s="977"/>
      <c r="RJB182" s="977"/>
      <c r="RJC182" s="977"/>
      <c r="RJD182" s="977"/>
      <c r="RJE182" s="977"/>
      <c r="RJF182" s="977"/>
      <c r="RJG182" s="977"/>
      <c r="RJH182" s="977"/>
      <c r="RJI182" s="977"/>
      <c r="RJJ182" s="977"/>
      <c r="RJK182" s="977"/>
      <c r="RJL182" s="977"/>
      <c r="RJM182" s="977"/>
      <c r="RJN182" s="977"/>
      <c r="RJO182" s="977"/>
      <c r="RJP182" s="977"/>
      <c r="RJQ182" s="977"/>
      <c r="RJR182" s="977"/>
      <c r="RJS182" s="977"/>
      <c r="RJT182" s="977"/>
      <c r="RJU182" s="977"/>
      <c r="RJV182" s="977"/>
      <c r="RJW182" s="977"/>
      <c r="RJX182" s="977"/>
      <c r="RJY182" s="977"/>
      <c r="RJZ182" s="977"/>
      <c r="RKA182" s="977"/>
      <c r="RKB182" s="977"/>
      <c r="RKC182" s="977"/>
      <c r="RKD182" s="977"/>
      <c r="RKE182" s="977"/>
      <c r="RKF182" s="977"/>
      <c r="RKG182" s="977"/>
      <c r="RKH182" s="977"/>
      <c r="RKI182" s="977"/>
      <c r="RKJ182" s="977"/>
      <c r="RKK182" s="977"/>
      <c r="RKL182" s="977"/>
      <c r="RKM182" s="977"/>
      <c r="RKN182" s="977"/>
      <c r="RKO182" s="977"/>
      <c r="RKP182" s="977"/>
      <c r="RKQ182" s="977"/>
      <c r="RKR182" s="977"/>
      <c r="RKS182" s="977"/>
      <c r="RKT182" s="977"/>
      <c r="RKU182" s="977"/>
      <c r="RKV182" s="977"/>
      <c r="RKW182" s="977"/>
      <c r="RKX182" s="977"/>
      <c r="RKY182" s="977"/>
      <c r="RKZ182" s="977"/>
      <c r="RLA182" s="977"/>
      <c r="RLB182" s="977"/>
      <c r="RLC182" s="977"/>
      <c r="RLD182" s="977"/>
      <c r="RLE182" s="977"/>
      <c r="RLF182" s="977"/>
      <c r="RLG182" s="977"/>
      <c r="RLH182" s="977"/>
      <c r="RLI182" s="977"/>
      <c r="RLJ182" s="977"/>
      <c r="RLK182" s="977"/>
      <c r="RLL182" s="977"/>
      <c r="RLM182" s="977"/>
      <c r="RLN182" s="977"/>
      <c r="RLO182" s="977"/>
      <c r="RLP182" s="977"/>
      <c r="RLQ182" s="977"/>
      <c r="RLR182" s="977"/>
      <c r="RLS182" s="977"/>
      <c r="RLT182" s="977"/>
      <c r="RLU182" s="977"/>
      <c r="RLV182" s="977"/>
      <c r="RLW182" s="977"/>
      <c r="RLX182" s="977"/>
      <c r="RLY182" s="977"/>
      <c r="RLZ182" s="977"/>
      <c r="RMA182" s="977"/>
      <c r="RMB182" s="977"/>
      <c r="RMC182" s="977"/>
      <c r="RMD182" s="977"/>
      <c r="RME182" s="977"/>
      <c r="RMF182" s="977"/>
      <c r="RMG182" s="977"/>
      <c r="RMH182" s="977"/>
      <c r="RMI182" s="977"/>
      <c r="RMJ182" s="977"/>
      <c r="RMK182" s="977"/>
      <c r="RML182" s="977"/>
      <c r="RMM182" s="977"/>
      <c r="RMN182" s="977"/>
      <c r="RMO182" s="977"/>
      <c r="RMP182" s="977"/>
      <c r="RMQ182" s="977"/>
      <c r="RMR182" s="977"/>
      <c r="RMS182" s="977"/>
      <c r="RMT182" s="977"/>
      <c r="RMU182" s="977"/>
      <c r="RMV182" s="977"/>
      <c r="RMW182" s="977"/>
      <c r="RMX182" s="977"/>
      <c r="RMY182" s="977"/>
      <c r="RMZ182" s="977"/>
      <c r="RNA182" s="977"/>
      <c r="RNB182" s="977"/>
      <c r="RNC182" s="977"/>
      <c r="RND182" s="977"/>
      <c r="RNE182" s="977"/>
      <c r="RNF182" s="977"/>
      <c r="RNG182" s="977"/>
      <c r="RNH182" s="977"/>
      <c r="RNI182" s="977"/>
      <c r="RNJ182" s="977"/>
      <c r="RNK182" s="977"/>
      <c r="RNL182" s="977"/>
      <c r="RNM182" s="977"/>
      <c r="RNN182" s="977"/>
      <c r="RNO182" s="977"/>
      <c r="RNP182" s="977"/>
      <c r="RNQ182" s="977"/>
      <c r="RNR182" s="977"/>
      <c r="RNS182" s="977"/>
      <c r="RNT182" s="977"/>
      <c r="RNU182" s="977"/>
      <c r="RNV182" s="977"/>
      <c r="RNW182" s="977"/>
      <c r="RNX182" s="977"/>
      <c r="RNY182" s="977"/>
      <c r="RNZ182" s="977"/>
      <c r="ROA182" s="977"/>
      <c r="ROB182" s="977"/>
      <c r="ROC182" s="977"/>
      <c r="ROD182" s="977"/>
      <c r="ROE182" s="977"/>
      <c r="ROF182" s="977"/>
      <c r="ROG182" s="977"/>
      <c r="ROH182" s="977"/>
      <c r="ROI182" s="977"/>
      <c r="ROJ182" s="977"/>
      <c r="ROK182" s="977"/>
      <c r="ROL182" s="977"/>
      <c r="ROM182" s="977"/>
      <c r="RON182" s="977"/>
      <c r="ROO182" s="977"/>
      <c r="ROP182" s="977"/>
      <c r="ROQ182" s="977"/>
      <c r="ROR182" s="977"/>
      <c r="ROS182" s="977"/>
      <c r="ROT182" s="977"/>
      <c r="ROU182" s="977"/>
      <c r="ROV182" s="977"/>
      <c r="ROW182" s="977"/>
      <c r="ROX182" s="977"/>
      <c r="ROY182" s="977"/>
      <c r="ROZ182" s="977"/>
      <c r="RPA182" s="977"/>
      <c r="RPB182" s="977"/>
      <c r="RPC182" s="977"/>
      <c r="RPD182" s="977"/>
      <c r="RPE182" s="977"/>
      <c r="RPF182" s="977"/>
      <c r="RPG182" s="977"/>
      <c r="RPH182" s="977"/>
      <c r="RPI182" s="977"/>
      <c r="RPJ182" s="977"/>
      <c r="RPK182" s="977"/>
      <c r="RPL182" s="977"/>
      <c r="RPM182" s="977"/>
      <c r="RPN182" s="977"/>
      <c r="RPO182" s="977"/>
      <c r="RPP182" s="977"/>
      <c r="RPQ182" s="977"/>
      <c r="RPR182" s="977"/>
      <c r="RPS182" s="977"/>
      <c r="RPT182" s="977"/>
      <c r="RPU182" s="977"/>
      <c r="RPV182" s="977"/>
      <c r="RPW182" s="977"/>
      <c r="RPX182" s="977"/>
      <c r="RPY182" s="977"/>
      <c r="RPZ182" s="977"/>
      <c r="RQA182" s="977"/>
      <c r="RQB182" s="977"/>
      <c r="RQC182" s="977"/>
      <c r="RQD182" s="977"/>
      <c r="RQE182" s="977"/>
      <c r="RQF182" s="977"/>
      <c r="RQG182" s="977"/>
      <c r="RQH182" s="977"/>
      <c r="RQI182" s="977"/>
      <c r="RQJ182" s="977"/>
      <c r="RQK182" s="977"/>
      <c r="RQL182" s="977"/>
      <c r="RQM182" s="977"/>
      <c r="RQN182" s="977"/>
      <c r="RQO182" s="977"/>
      <c r="RQP182" s="977"/>
      <c r="RQQ182" s="977"/>
      <c r="RQR182" s="977"/>
      <c r="RQS182" s="977"/>
      <c r="RQT182" s="977"/>
      <c r="RQU182" s="977"/>
      <c r="RQV182" s="977"/>
      <c r="RQW182" s="977"/>
      <c r="RQX182" s="977"/>
      <c r="RQY182" s="977"/>
      <c r="RQZ182" s="977"/>
      <c r="RRA182" s="977"/>
      <c r="RRB182" s="977"/>
      <c r="RRC182" s="977"/>
      <c r="RRD182" s="977"/>
      <c r="RRE182" s="977"/>
      <c r="RRF182" s="977"/>
      <c r="RRG182" s="977"/>
      <c r="RRH182" s="977"/>
      <c r="RRI182" s="977"/>
      <c r="RRJ182" s="977"/>
      <c r="RRK182" s="977"/>
      <c r="RRL182" s="977"/>
      <c r="RRM182" s="977"/>
      <c r="RRN182" s="977"/>
      <c r="RRO182" s="977"/>
      <c r="RRP182" s="977"/>
      <c r="RRQ182" s="977"/>
      <c r="RRR182" s="977"/>
      <c r="RRS182" s="977"/>
      <c r="RRT182" s="977"/>
      <c r="RRU182" s="977"/>
      <c r="RRV182" s="977"/>
      <c r="RRW182" s="977"/>
      <c r="RRX182" s="977"/>
      <c r="RRY182" s="977"/>
      <c r="RRZ182" s="977"/>
      <c r="RSA182" s="977"/>
      <c r="RSB182" s="977"/>
      <c r="RSC182" s="977"/>
      <c r="RSD182" s="977"/>
      <c r="RSE182" s="977"/>
      <c r="RSF182" s="977"/>
      <c r="RSG182" s="977"/>
      <c r="RSH182" s="977"/>
      <c r="RSI182" s="977"/>
      <c r="RSJ182" s="977"/>
      <c r="RSK182" s="977"/>
      <c r="RSL182" s="977"/>
      <c r="RSM182" s="977"/>
      <c r="RSN182" s="977"/>
      <c r="RSO182" s="977"/>
      <c r="RSP182" s="977"/>
      <c r="RSQ182" s="977"/>
      <c r="RSR182" s="977"/>
      <c r="RSS182" s="977"/>
      <c r="RST182" s="977"/>
      <c r="RSU182" s="977"/>
      <c r="RSV182" s="977"/>
      <c r="RSW182" s="977"/>
      <c r="RSX182" s="977"/>
      <c r="RSY182" s="977"/>
      <c r="RSZ182" s="977"/>
      <c r="RTA182" s="977"/>
      <c r="RTB182" s="977"/>
      <c r="RTC182" s="977"/>
      <c r="RTD182" s="977"/>
      <c r="RTE182" s="977"/>
      <c r="RTF182" s="977"/>
      <c r="RTG182" s="977"/>
      <c r="RTH182" s="977"/>
      <c r="RTI182" s="977"/>
      <c r="RTJ182" s="977"/>
      <c r="RTK182" s="977"/>
      <c r="RTL182" s="977"/>
      <c r="RTM182" s="977"/>
      <c r="RTN182" s="977"/>
      <c r="RTO182" s="977"/>
      <c r="RTP182" s="977"/>
      <c r="RTQ182" s="977"/>
      <c r="RTR182" s="977"/>
      <c r="RTS182" s="977"/>
      <c r="RTT182" s="977"/>
      <c r="RTU182" s="977"/>
      <c r="RTV182" s="977"/>
      <c r="RTW182" s="977"/>
      <c r="RTX182" s="977"/>
      <c r="RTY182" s="977"/>
      <c r="RTZ182" s="977"/>
      <c r="RUA182" s="977"/>
      <c r="RUB182" s="977"/>
      <c r="RUC182" s="977"/>
      <c r="RUD182" s="977"/>
      <c r="RUE182" s="977"/>
      <c r="RUF182" s="977"/>
      <c r="RUG182" s="977"/>
      <c r="RUH182" s="977"/>
      <c r="RUI182" s="977"/>
      <c r="RUJ182" s="977"/>
      <c r="RUK182" s="977"/>
      <c r="RUL182" s="977"/>
      <c r="RUM182" s="977"/>
      <c r="RUN182" s="977"/>
      <c r="RUO182" s="977"/>
      <c r="RUP182" s="977"/>
      <c r="RUQ182" s="977"/>
      <c r="RUR182" s="977"/>
      <c r="RUS182" s="977"/>
      <c r="RUT182" s="977"/>
      <c r="RUU182" s="977"/>
      <c r="RUV182" s="977"/>
      <c r="RUW182" s="977"/>
      <c r="RUX182" s="977"/>
      <c r="RUY182" s="977"/>
      <c r="RUZ182" s="977"/>
      <c r="RVA182" s="977"/>
      <c r="RVB182" s="977"/>
      <c r="RVC182" s="977"/>
      <c r="RVD182" s="977"/>
      <c r="RVE182" s="977"/>
      <c r="RVF182" s="977"/>
      <c r="RVG182" s="977"/>
      <c r="RVH182" s="977"/>
      <c r="RVI182" s="977"/>
      <c r="RVJ182" s="977"/>
      <c r="RVK182" s="977"/>
      <c r="RVL182" s="977"/>
      <c r="RVM182" s="977"/>
      <c r="RVN182" s="977"/>
      <c r="RVO182" s="977"/>
      <c r="RVP182" s="977"/>
      <c r="RVQ182" s="977"/>
      <c r="RVR182" s="977"/>
      <c r="RVS182" s="977"/>
      <c r="RVT182" s="977"/>
      <c r="RVU182" s="977"/>
      <c r="RVV182" s="977"/>
      <c r="RVW182" s="977"/>
      <c r="RVX182" s="977"/>
      <c r="RVY182" s="977"/>
      <c r="RVZ182" s="977"/>
      <c r="RWA182" s="977"/>
      <c r="RWB182" s="977"/>
      <c r="RWC182" s="977"/>
      <c r="RWD182" s="977"/>
      <c r="RWE182" s="977"/>
      <c r="RWF182" s="977"/>
      <c r="RWG182" s="977"/>
      <c r="RWH182" s="977"/>
      <c r="RWI182" s="977"/>
      <c r="RWJ182" s="977"/>
      <c r="RWK182" s="977"/>
      <c r="RWL182" s="977"/>
      <c r="RWM182" s="977"/>
      <c r="RWN182" s="977"/>
      <c r="RWO182" s="977"/>
      <c r="RWP182" s="977"/>
      <c r="RWQ182" s="977"/>
      <c r="RWR182" s="977"/>
      <c r="RWS182" s="977"/>
      <c r="RWT182" s="977"/>
      <c r="RWU182" s="977"/>
      <c r="RWV182" s="977"/>
      <c r="RWW182" s="977"/>
      <c r="RWX182" s="977"/>
      <c r="RWY182" s="977"/>
      <c r="RWZ182" s="977"/>
      <c r="RXA182" s="977"/>
      <c r="RXB182" s="977"/>
      <c r="RXC182" s="977"/>
      <c r="RXD182" s="977"/>
      <c r="RXE182" s="977"/>
      <c r="RXF182" s="977"/>
      <c r="RXG182" s="977"/>
      <c r="RXH182" s="977"/>
      <c r="RXI182" s="977"/>
      <c r="RXJ182" s="977"/>
      <c r="RXK182" s="977"/>
      <c r="RXL182" s="977"/>
      <c r="RXM182" s="977"/>
      <c r="RXN182" s="977"/>
      <c r="RXO182" s="977"/>
      <c r="RXP182" s="977"/>
      <c r="RXQ182" s="977"/>
      <c r="RXR182" s="977"/>
      <c r="RXS182" s="977"/>
      <c r="RXT182" s="977"/>
      <c r="RXU182" s="977"/>
      <c r="RXV182" s="977"/>
      <c r="RXW182" s="977"/>
      <c r="RXX182" s="977"/>
      <c r="RXY182" s="977"/>
      <c r="RXZ182" s="977"/>
      <c r="RYA182" s="977"/>
      <c r="RYB182" s="977"/>
      <c r="RYC182" s="977"/>
      <c r="RYD182" s="977"/>
      <c r="RYE182" s="977"/>
      <c r="RYF182" s="977"/>
      <c r="RYG182" s="977"/>
      <c r="RYH182" s="977"/>
      <c r="RYI182" s="977"/>
      <c r="RYJ182" s="977"/>
      <c r="RYK182" s="977"/>
      <c r="RYL182" s="977"/>
      <c r="RYM182" s="977"/>
      <c r="RYN182" s="977"/>
      <c r="RYO182" s="977"/>
      <c r="RYP182" s="977"/>
      <c r="RYQ182" s="977"/>
      <c r="RYR182" s="977"/>
      <c r="RYS182" s="977"/>
      <c r="RYT182" s="977"/>
      <c r="RYU182" s="977"/>
      <c r="RYV182" s="977"/>
      <c r="RYW182" s="977"/>
      <c r="RYX182" s="977"/>
      <c r="RYY182" s="977"/>
      <c r="RYZ182" s="977"/>
      <c r="RZA182" s="977"/>
      <c r="RZB182" s="977"/>
      <c r="RZC182" s="977"/>
      <c r="RZD182" s="977"/>
      <c r="RZE182" s="977"/>
      <c r="RZF182" s="977"/>
      <c r="RZG182" s="977"/>
      <c r="RZH182" s="977"/>
      <c r="RZI182" s="977"/>
      <c r="RZJ182" s="977"/>
      <c r="RZK182" s="977"/>
      <c r="RZL182" s="977"/>
      <c r="RZM182" s="977"/>
      <c r="RZN182" s="977"/>
      <c r="RZO182" s="977"/>
      <c r="RZP182" s="977"/>
      <c r="RZQ182" s="977"/>
      <c r="RZR182" s="977"/>
      <c r="RZS182" s="977"/>
      <c r="RZT182" s="977"/>
      <c r="RZU182" s="977"/>
      <c r="RZV182" s="977"/>
      <c r="RZW182" s="977"/>
      <c r="RZX182" s="977"/>
      <c r="RZY182" s="977"/>
      <c r="RZZ182" s="977"/>
      <c r="SAA182" s="977"/>
      <c r="SAB182" s="977"/>
      <c r="SAC182" s="977"/>
      <c r="SAD182" s="977"/>
      <c r="SAE182" s="977"/>
      <c r="SAF182" s="977"/>
      <c r="SAG182" s="977"/>
      <c r="SAH182" s="977"/>
      <c r="SAI182" s="977"/>
      <c r="SAJ182" s="977"/>
      <c r="SAK182" s="977"/>
      <c r="SAL182" s="977"/>
      <c r="SAM182" s="977"/>
      <c r="SAN182" s="977"/>
      <c r="SAO182" s="977"/>
      <c r="SAP182" s="977"/>
      <c r="SAQ182" s="977"/>
      <c r="SAR182" s="977"/>
      <c r="SAS182" s="977"/>
      <c r="SAT182" s="977"/>
      <c r="SAU182" s="977"/>
      <c r="SAV182" s="977"/>
      <c r="SAW182" s="977"/>
      <c r="SAX182" s="977"/>
      <c r="SAY182" s="977"/>
      <c r="SAZ182" s="977"/>
      <c r="SBA182" s="977"/>
      <c r="SBB182" s="977"/>
      <c r="SBC182" s="977"/>
      <c r="SBD182" s="977"/>
      <c r="SBE182" s="977"/>
      <c r="SBF182" s="977"/>
      <c r="SBG182" s="977"/>
      <c r="SBH182" s="977"/>
      <c r="SBI182" s="977"/>
      <c r="SBJ182" s="977"/>
      <c r="SBK182" s="977"/>
      <c r="SBL182" s="977"/>
      <c r="SBM182" s="977"/>
      <c r="SBN182" s="977"/>
      <c r="SBO182" s="977"/>
      <c r="SBP182" s="977"/>
      <c r="SBQ182" s="977"/>
      <c r="SBR182" s="977"/>
      <c r="SBS182" s="977"/>
      <c r="SBT182" s="977"/>
      <c r="SBU182" s="977"/>
      <c r="SBV182" s="977"/>
      <c r="SBW182" s="977"/>
      <c r="SBX182" s="977"/>
      <c r="SBY182" s="977"/>
      <c r="SBZ182" s="977"/>
      <c r="SCA182" s="977"/>
      <c r="SCB182" s="977"/>
      <c r="SCC182" s="977"/>
      <c r="SCD182" s="977"/>
      <c r="SCE182" s="977"/>
      <c r="SCF182" s="977"/>
      <c r="SCG182" s="977"/>
      <c r="SCH182" s="977"/>
      <c r="SCI182" s="977"/>
      <c r="SCJ182" s="977"/>
      <c r="SCK182" s="977"/>
      <c r="SCL182" s="977"/>
      <c r="SCM182" s="977"/>
      <c r="SCN182" s="977"/>
      <c r="SCO182" s="977"/>
      <c r="SCP182" s="977"/>
      <c r="SCQ182" s="977"/>
      <c r="SCR182" s="977"/>
      <c r="SCS182" s="977"/>
      <c r="SCT182" s="977"/>
      <c r="SCU182" s="977"/>
      <c r="SCV182" s="977"/>
      <c r="SCW182" s="977"/>
      <c r="SCX182" s="977"/>
      <c r="SCY182" s="977"/>
      <c r="SCZ182" s="977"/>
      <c r="SDA182" s="977"/>
      <c r="SDB182" s="977"/>
      <c r="SDC182" s="977"/>
      <c r="SDD182" s="977"/>
      <c r="SDE182" s="977"/>
      <c r="SDF182" s="977"/>
      <c r="SDG182" s="977"/>
      <c r="SDH182" s="977"/>
      <c r="SDI182" s="977"/>
      <c r="SDJ182" s="977"/>
      <c r="SDK182" s="977"/>
      <c r="SDL182" s="977"/>
      <c r="SDM182" s="977"/>
      <c r="SDN182" s="977"/>
      <c r="SDO182" s="977"/>
      <c r="SDP182" s="977"/>
      <c r="SDQ182" s="977"/>
      <c r="SDR182" s="977"/>
      <c r="SDS182" s="977"/>
      <c r="SDT182" s="977"/>
      <c r="SDU182" s="977"/>
      <c r="SDV182" s="977"/>
      <c r="SDW182" s="977"/>
      <c r="SDX182" s="977"/>
      <c r="SDY182" s="977"/>
      <c r="SDZ182" s="977"/>
      <c r="SEA182" s="977"/>
      <c r="SEB182" s="977"/>
      <c r="SEC182" s="977"/>
      <c r="SED182" s="977"/>
      <c r="SEE182" s="977"/>
      <c r="SEF182" s="977"/>
      <c r="SEG182" s="977"/>
      <c r="SEH182" s="977"/>
      <c r="SEI182" s="977"/>
      <c r="SEJ182" s="977"/>
      <c r="SEK182" s="977"/>
      <c r="SEL182" s="977"/>
      <c r="SEM182" s="977"/>
      <c r="SEN182" s="977"/>
      <c r="SEO182" s="977"/>
      <c r="SEP182" s="977"/>
      <c r="SEQ182" s="977"/>
      <c r="SER182" s="977"/>
      <c r="SES182" s="977"/>
      <c r="SET182" s="977"/>
      <c r="SEU182" s="977"/>
      <c r="SEV182" s="977"/>
      <c r="SEW182" s="977"/>
      <c r="SEX182" s="977"/>
      <c r="SEY182" s="977"/>
      <c r="SEZ182" s="977"/>
      <c r="SFA182" s="977"/>
      <c r="SFB182" s="977"/>
      <c r="SFC182" s="977"/>
      <c r="SFD182" s="977"/>
      <c r="SFE182" s="977"/>
      <c r="SFF182" s="977"/>
      <c r="SFG182" s="977"/>
      <c r="SFH182" s="977"/>
      <c r="SFI182" s="977"/>
      <c r="SFJ182" s="977"/>
      <c r="SFK182" s="977"/>
      <c r="SFL182" s="977"/>
      <c r="SFM182" s="977"/>
      <c r="SFN182" s="977"/>
      <c r="SFO182" s="977"/>
      <c r="SFP182" s="977"/>
      <c r="SFQ182" s="977"/>
      <c r="SFR182" s="977"/>
      <c r="SFS182" s="977"/>
      <c r="SFT182" s="977"/>
      <c r="SFU182" s="977"/>
      <c r="SFV182" s="977"/>
      <c r="SFW182" s="977"/>
      <c r="SFX182" s="977"/>
      <c r="SFY182" s="977"/>
      <c r="SFZ182" s="977"/>
      <c r="SGA182" s="977"/>
      <c r="SGB182" s="977"/>
      <c r="SGC182" s="977"/>
      <c r="SGD182" s="977"/>
      <c r="SGE182" s="977"/>
      <c r="SGF182" s="977"/>
      <c r="SGG182" s="977"/>
      <c r="SGH182" s="977"/>
      <c r="SGI182" s="977"/>
      <c r="SGJ182" s="977"/>
      <c r="SGK182" s="977"/>
      <c r="SGL182" s="977"/>
      <c r="SGM182" s="977"/>
      <c r="SGN182" s="977"/>
      <c r="SGO182" s="977"/>
      <c r="SGP182" s="977"/>
      <c r="SGQ182" s="977"/>
      <c r="SGR182" s="977"/>
      <c r="SGS182" s="977"/>
      <c r="SGT182" s="977"/>
      <c r="SGU182" s="977"/>
      <c r="SGV182" s="977"/>
      <c r="SGW182" s="977"/>
      <c r="SGX182" s="977"/>
      <c r="SGY182" s="977"/>
      <c r="SGZ182" s="977"/>
      <c r="SHA182" s="977"/>
      <c r="SHB182" s="977"/>
      <c r="SHC182" s="977"/>
      <c r="SHD182" s="977"/>
      <c r="SHE182" s="977"/>
      <c r="SHF182" s="977"/>
      <c r="SHG182" s="977"/>
      <c r="SHH182" s="977"/>
      <c r="SHI182" s="977"/>
      <c r="SHJ182" s="977"/>
      <c r="SHK182" s="977"/>
      <c r="SHL182" s="977"/>
      <c r="SHM182" s="977"/>
      <c r="SHN182" s="977"/>
      <c r="SHO182" s="977"/>
      <c r="SHP182" s="977"/>
      <c r="SHQ182" s="977"/>
      <c r="SHR182" s="977"/>
      <c r="SHS182" s="977"/>
      <c r="SHT182" s="977"/>
      <c r="SHU182" s="977"/>
      <c r="SHV182" s="977"/>
      <c r="SHW182" s="977"/>
      <c r="SHX182" s="977"/>
      <c r="SHY182" s="977"/>
      <c r="SHZ182" s="977"/>
      <c r="SIA182" s="977"/>
      <c r="SIB182" s="977"/>
      <c r="SIC182" s="977"/>
      <c r="SID182" s="977"/>
      <c r="SIE182" s="977"/>
      <c r="SIF182" s="977"/>
      <c r="SIG182" s="977"/>
      <c r="SIH182" s="977"/>
      <c r="SII182" s="977"/>
      <c r="SIJ182" s="977"/>
      <c r="SIK182" s="977"/>
      <c r="SIL182" s="977"/>
      <c r="SIM182" s="977"/>
      <c r="SIN182" s="977"/>
      <c r="SIO182" s="977"/>
      <c r="SIP182" s="977"/>
      <c r="SIQ182" s="977"/>
      <c r="SIR182" s="977"/>
      <c r="SIS182" s="977"/>
      <c r="SIT182" s="977"/>
      <c r="SIU182" s="977"/>
      <c r="SIV182" s="977"/>
      <c r="SIW182" s="977"/>
      <c r="SIX182" s="977"/>
      <c r="SIY182" s="977"/>
      <c r="SIZ182" s="977"/>
      <c r="SJA182" s="977"/>
      <c r="SJB182" s="977"/>
      <c r="SJC182" s="977"/>
      <c r="SJD182" s="977"/>
      <c r="SJE182" s="977"/>
      <c r="SJF182" s="977"/>
      <c r="SJG182" s="977"/>
      <c r="SJH182" s="977"/>
      <c r="SJI182" s="977"/>
      <c r="SJJ182" s="977"/>
      <c r="SJK182" s="977"/>
      <c r="SJL182" s="977"/>
      <c r="SJM182" s="977"/>
      <c r="SJN182" s="977"/>
      <c r="SJO182" s="977"/>
      <c r="SJP182" s="977"/>
      <c r="SJQ182" s="977"/>
      <c r="SJR182" s="977"/>
      <c r="SJS182" s="977"/>
      <c r="SJT182" s="977"/>
      <c r="SJU182" s="977"/>
      <c r="SJV182" s="977"/>
      <c r="SJW182" s="977"/>
      <c r="SJX182" s="977"/>
      <c r="SJY182" s="977"/>
      <c r="SJZ182" s="977"/>
      <c r="SKA182" s="977"/>
      <c r="SKB182" s="977"/>
      <c r="SKC182" s="977"/>
      <c r="SKD182" s="977"/>
      <c r="SKE182" s="977"/>
      <c r="SKF182" s="977"/>
      <c r="SKG182" s="977"/>
      <c r="SKH182" s="977"/>
      <c r="SKI182" s="977"/>
      <c r="SKJ182" s="977"/>
      <c r="SKK182" s="977"/>
      <c r="SKL182" s="977"/>
      <c r="SKM182" s="977"/>
      <c r="SKN182" s="977"/>
      <c r="SKO182" s="977"/>
      <c r="SKP182" s="977"/>
      <c r="SKQ182" s="977"/>
      <c r="SKR182" s="977"/>
      <c r="SKS182" s="977"/>
      <c r="SKT182" s="977"/>
      <c r="SKU182" s="977"/>
      <c r="SKV182" s="977"/>
      <c r="SKW182" s="977"/>
      <c r="SKX182" s="977"/>
      <c r="SKY182" s="977"/>
      <c r="SKZ182" s="977"/>
      <c r="SLA182" s="977"/>
      <c r="SLB182" s="977"/>
      <c r="SLC182" s="977"/>
      <c r="SLD182" s="977"/>
      <c r="SLE182" s="977"/>
      <c r="SLF182" s="977"/>
      <c r="SLG182" s="977"/>
      <c r="SLH182" s="977"/>
      <c r="SLI182" s="977"/>
      <c r="SLJ182" s="977"/>
      <c r="SLK182" s="977"/>
      <c r="SLL182" s="977"/>
      <c r="SLM182" s="977"/>
      <c r="SLN182" s="977"/>
      <c r="SLO182" s="977"/>
      <c r="SLP182" s="977"/>
      <c r="SLQ182" s="977"/>
      <c r="SLR182" s="977"/>
      <c r="SLS182" s="977"/>
      <c r="SLT182" s="977"/>
      <c r="SLU182" s="977"/>
      <c r="SLV182" s="977"/>
      <c r="SLW182" s="977"/>
      <c r="SLX182" s="977"/>
      <c r="SLY182" s="977"/>
      <c r="SLZ182" s="977"/>
      <c r="SMA182" s="977"/>
      <c r="SMB182" s="977"/>
      <c r="SMC182" s="977"/>
      <c r="SMD182" s="977"/>
      <c r="SME182" s="977"/>
      <c r="SMF182" s="977"/>
      <c r="SMG182" s="977"/>
      <c r="SMH182" s="977"/>
      <c r="SMI182" s="977"/>
      <c r="SMJ182" s="977"/>
      <c r="SMK182" s="977"/>
      <c r="SML182" s="977"/>
      <c r="SMM182" s="977"/>
      <c r="SMN182" s="977"/>
      <c r="SMO182" s="977"/>
      <c r="SMP182" s="977"/>
      <c r="SMQ182" s="977"/>
      <c r="SMR182" s="977"/>
      <c r="SMS182" s="977"/>
      <c r="SMT182" s="977"/>
      <c r="SMU182" s="977"/>
      <c r="SMV182" s="977"/>
      <c r="SMW182" s="977"/>
      <c r="SMX182" s="977"/>
      <c r="SMY182" s="977"/>
      <c r="SMZ182" s="977"/>
      <c r="SNA182" s="977"/>
      <c r="SNB182" s="977"/>
      <c r="SNC182" s="977"/>
      <c r="SND182" s="977"/>
      <c r="SNE182" s="977"/>
      <c r="SNF182" s="977"/>
      <c r="SNG182" s="977"/>
      <c r="SNH182" s="977"/>
      <c r="SNI182" s="977"/>
      <c r="SNJ182" s="977"/>
      <c r="SNK182" s="977"/>
      <c r="SNL182" s="977"/>
      <c r="SNM182" s="977"/>
      <c r="SNN182" s="977"/>
      <c r="SNO182" s="977"/>
      <c r="SNP182" s="977"/>
      <c r="SNQ182" s="977"/>
      <c r="SNR182" s="977"/>
      <c r="SNS182" s="977"/>
      <c r="SNT182" s="977"/>
      <c r="SNU182" s="977"/>
      <c r="SNV182" s="977"/>
      <c r="SNW182" s="977"/>
      <c r="SNX182" s="977"/>
      <c r="SNY182" s="977"/>
      <c r="SNZ182" s="977"/>
      <c r="SOA182" s="977"/>
      <c r="SOB182" s="977"/>
      <c r="SOC182" s="977"/>
      <c r="SOD182" s="977"/>
      <c r="SOE182" s="977"/>
      <c r="SOF182" s="977"/>
      <c r="SOG182" s="977"/>
      <c r="SOH182" s="977"/>
      <c r="SOI182" s="977"/>
      <c r="SOJ182" s="977"/>
      <c r="SOK182" s="977"/>
      <c r="SOL182" s="977"/>
      <c r="SOM182" s="977"/>
      <c r="SON182" s="977"/>
      <c r="SOO182" s="977"/>
      <c r="SOP182" s="977"/>
      <c r="SOQ182" s="977"/>
      <c r="SOR182" s="977"/>
      <c r="SOS182" s="977"/>
      <c r="SOT182" s="977"/>
      <c r="SOU182" s="977"/>
      <c r="SOV182" s="977"/>
      <c r="SOW182" s="977"/>
      <c r="SOX182" s="977"/>
      <c r="SOY182" s="977"/>
      <c r="SOZ182" s="977"/>
      <c r="SPA182" s="977"/>
      <c r="SPB182" s="977"/>
      <c r="SPC182" s="977"/>
      <c r="SPD182" s="977"/>
      <c r="SPE182" s="977"/>
      <c r="SPF182" s="977"/>
      <c r="SPG182" s="977"/>
      <c r="SPH182" s="977"/>
      <c r="SPI182" s="977"/>
      <c r="SPJ182" s="977"/>
      <c r="SPK182" s="977"/>
      <c r="SPL182" s="977"/>
      <c r="SPM182" s="977"/>
      <c r="SPN182" s="977"/>
      <c r="SPO182" s="977"/>
      <c r="SPP182" s="977"/>
      <c r="SPQ182" s="977"/>
      <c r="SPR182" s="977"/>
      <c r="SPS182" s="977"/>
      <c r="SPT182" s="977"/>
      <c r="SPU182" s="977"/>
      <c r="SPV182" s="977"/>
      <c r="SPW182" s="977"/>
      <c r="SPX182" s="977"/>
      <c r="SPY182" s="977"/>
      <c r="SPZ182" s="977"/>
      <c r="SQA182" s="977"/>
      <c r="SQB182" s="977"/>
      <c r="SQC182" s="977"/>
      <c r="SQD182" s="977"/>
      <c r="SQE182" s="977"/>
      <c r="SQF182" s="977"/>
      <c r="SQG182" s="977"/>
      <c r="SQH182" s="977"/>
      <c r="SQI182" s="977"/>
      <c r="SQJ182" s="977"/>
      <c r="SQK182" s="977"/>
      <c r="SQL182" s="977"/>
      <c r="SQM182" s="977"/>
      <c r="SQN182" s="977"/>
      <c r="SQO182" s="977"/>
      <c r="SQP182" s="977"/>
      <c r="SQQ182" s="977"/>
      <c r="SQR182" s="977"/>
      <c r="SQS182" s="977"/>
      <c r="SQT182" s="977"/>
      <c r="SQU182" s="977"/>
      <c r="SQV182" s="977"/>
      <c r="SQW182" s="977"/>
      <c r="SQX182" s="977"/>
      <c r="SQY182" s="977"/>
      <c r="SQZ182" s="977"/>
      <c r="SRA182" s="977"/>
      <c r="SRB182" s="977"/>
      <c r="SRC182" s="977"/>
      <c r="SRD182" s="977"/>
      <c r="SRE182" s="977"/>
      <c r="SRF182" s="977"/>
      <c r="SRG182" s="977"/>
      <c r="SRH182" s="977"/>
      <c r="SRI182" s="977"/>
      <c r="SRJ182" s="977"/>
      <c r="SRK182" s="977"/>
      <c r="SRL182" s="977"/>
      <c r="SRM182" s="977"/>
      <c r="SRN182" s="977"/>
      <c r="SRO182" s="977"/>
      <c r="SRP182" s="977"/>
      <c r="SRQ182" s="977"/>
      <c r="SRR182" s="977"/>
      <c r="SRS182" s="977"/>
      <c r="SRT182" s="977"/>
      <c r="SRU182" s="977"/>
      <c r="SRV182" s="977"/>
      <c r="SRW182" s="977"/>
      <c r="SRX182" s="977"/>
      <c r="SRY182" s="977"/>
      <c r="SRZ182" s="977"/>
      <c r="SSA182" s="977"/>
      <c r="SSB182" s="977"/>
      <c r="SSC182" s="977"/>
      <c r="SSD182" s="977"/>
      <c r="SSE182" s="977"/>
      <c r="SSF182" s="977"/>
      <c r="SSG182" s="977"/>
      <c r="SSH182" s="977"/>
      <c r="SSI182" s="977"/>
      <c r="SSJ182" s="977"/>
      <c r="SSK182" s="977"/>
      <c r="SSL182" s="977"/>
      <c r="SSM182" s="977"/>
      <c r="SSN182" s="977"/>
      <c r="SSO182" s="977"/>
      <c r="SSP182" s="977"/>
      <c r="SSQ182" s="977"/>
      <c r="SSR182" s="977"/>
      <c r="SSS182" s="977"/>
      <c r="SST182" s="977"/>
      <c r="SSU182" s="977"/>
      <c r="SSV182" s="977"/>
      <c r="SSW182" s="977"/>
      <c r="SSX182" s="977"/>
      <c r="SSY182" s="977"/>
      <c r="SSZ182" s="977"/>
      <c r="STA182" s="977"/>
      <c r="STB182" s="977"/>
      <c r="STC182" s="977"/>
      <c r="STD182" s="977"/>
      <c r="STE182" s="977"/>
      <c r="STF182" s="977"/>
      <c r="STG182" s="977"/>
      <c r="STH182" s="977"/>
      <c r="STI182" s="977"/>
      <c r="STJ182" s="977"/>
      <c r="STK182" s="977"/>
      <c r="STL182" s="977"/>
      <c r="STM182" s="977"/>
      <c r="STN182" s="977"/>
      <c r="STO182" s="977"/>
      <c r="STP182" s="977"/>
      <c r="STQ182" s="977"/>
      <c r="STR182" s="977"/>
      <c r="STS182" s="977"/>
      <c r="STT182" s="977"/>
      <c r="STU182" s="977"/>
      <c r="STV182" s="977"/>
      <c r="STW182" s="977"/>
      <c r="STX182" s="977"/>
      <c r="STY182" s="977"/>
      <c r="STZ182" s="977"/>
      <c r="SUA182" s="977"/>
      <c r="SUB182" s="977"/>
      <c r="SUC182" s="977"/>
      <c r="SUD182" s="977"/>
      <c r="SUE182" s="977"/>
      <c r="SUF182" s="977"/>
      <c r="SUG182" s="977"/>
      <c r="SUH182" s="977"/>
      <c r="SUI182" s="977"/>
      <c r="SUJ182" s="977"/>
      <c r="SUK182" s="977"/>
      <c r="SUL182" s="977"/>
      <c r="SUM182" s="977"/>
      <c r="SUN182" s="977"/>
      <c r="SUO182" s="977"/>
      <c r="SUP182" s="977"/>
      <c r="SUQ182" s="977"/>
      <c r="SUR182" s="977"/>
      <c r="SUS182" s="977"/>
      <c r="SUT182" s="977"/>
      <c r="SUU182" s="977"/>
      <c r="SUV182" s="977"/>
      <c r="SUW182" s="977"/>
      <c r="SUX182" s="977"/>
      <c r="SUY182" s="977"/>
      <c r="SUZ182" s="977"/>
      <c r="SVA182" s="977"/>
      <c r="SVB182" s="977"/>
      <c r="SVC182" s="977"/>
      <c r="SVD182" s="977"/>
      <c r="SVE182" s="977"/>
      <c r="SVF182" s="977"/>
      <c r="SVG182" s="977"/>
      <c r="SVH182" s="977"/>
      <c r="SVI182" s="977"/>
      <c r="SVJ182" s="977"/>
      <c r="SVK182" s="977"/>
      <c r="SVL182" s="977"/>
      <c r="SVM182" s="977"/>
      <c r="SVN182" s="977"/>
      <c r="SVO182" s="977"/>
      <c r="SVP182" s="977"/>
      <c r="SVQ182" s="977"/>
      <c r="SVR182" s="977"/>
      <c r="SVS182" s="977"/>
      <c r="SVT182" s="977"/>
      <c r="SVU182" s="977"/>
      <c r="SVV182" s="977"/>
      <c r="SVW182" s="977"/>
      <c r="SVX182" s="977"/>
      <c r="SVY182" s="977"/>
      <c r="SVZ182" s="977"/>
      <c r="SWA182" s="977"/>
      <c r="SWB182" s="977"/>
      <c r="SWC182" s="977"/>
      <c r="SWD182" s="977"/>
      <c r="SWE182" s="977"/>
      <c r="SWF182" s="977"/>
      <c r="SWG182" s="977"/>
      <c r="SWH182" s="977"/>
      <c r="SWI182" s="977"/>
      <c r="SWJ182" s="977"/>
      <c r="SWK182" s="977"/>
      <c r="SWL182" s="977"/>
      <c r="SWM182" s="977"/>
      <c r="SWN182" s="977"/>
      <c r="SWO182" s="977"/>
      <c r="SWP182" s="977"/>
      <c r="SWQ182" s="977"/>
      <c r="SWR182" s="977"/>
      <c r="SWS182" s="977"/>
      <c r="SWT182" s="977"/>
      <c r="SWU182" s="977"/>
      <c r="SWV182" s="977"/>
      <c r="SWW182" s="977"/>
      <c r="SWX182" s="977"/>
      <c r="SWY182" s="977"/>
      <c r="SWZ182" s="977"/>
      <c r="SXA182" s="977"/>
      <c r="SXB182" s="977"/>
      <c r="SXC182" s="977"/>
      <c r="SXD182" s="977"/>
      <c r="SXE182" s="977"/>
      <c r="SXF182" s="977"/>
      <c r="SXG182" s="977"/>
      <c r="SXH182" s="977"/>
      <c r="SXI182" s="977"/>
      <c r="SXJ182" s="977"/>
      <c r="SXK182" s="977"/>
      <c r="SXL182" s="977"/>
      <c r="SXM182" s="977"/>
      <c r="SXN182" s="977"/>
      <c r="SXO182" s="977"/>
      <c r="SXP182" s="977"/>
      <c r="SXQ182" s="977"/>
      <c r="SXR182" s="977"/>
      <c r="SXS182" s="977"/>
      <c r="SXT182" s="977"/>
      <c r="SXU182" s="977"/>
      <c r="SXV182" s="977"/>
      <c r="SXW182" s="977"/>
      <c r="SXX182" s="977"/>
      <c r="SXY182" s="977"/>
      <c r="SXZ182" s="977"/>
      <c r="SYA182" s="977"/>
      <c r="SYB182" s="977"/>
      <c r="SYC182" s="977"/>
      <c r="SYD182" s="977"/>
      <c r="SYE182" s="977"/>
      <c r="SYF182" s="977"/>
      <c r="SYG182" s="977"/>
      <c r="SYH182" s="977"/>
      <c r="SYI182" s="977"/>
      <c r="SYJ182" s="977"/>
      <c r="SYK182" s="977"/>
      <c r="SYL182" s="977"/>
      <c r="SYM182" s="977"/>
      <c r="SYN182" s="977"/>
      <c r="SYO182" s="977"/>
      <c r="SYP182" s="977"/>
      <c r="SYQ182" s="977"/>
      <c r="SYR182" s="977"/>
      <c r="SYS182" s="977"/>
      <c r="SYT182" s="977"/>
      <c r="SYU182" s="977"/>
      <c r="SYV182" s="977"/>
      <c r="SYW182" s="977"/>
      <c r="SYX182" s="977"/>
      <c r="SYY182" s="977"/>
      <c r="SYZ182" s="977"/>
      <c r="SZA182" s="977"/>
      <c r="SZB182" s="977"/>
      <c r="SZC182" s="977"/>
      <c r="SZD182" s="977"/>
      <c r="SZE182" s="977"/>
      <c r="SZF182" s="977"/>
      <c r="SZG182" s="977"/>
      <c r="SZH182" s="977"/>
      <c r="SZI182" s="977"/>
      <c r="SZJ182" s="977"/>
      <c r="SZK182" s="977"/>
      <c r="SZL182" s="977"/>
      <c r="SZM182" s="977"/>
      <c r="SZN182" s="977"/>
      <c r="SZO182" s="977"/>
      <c r="SZP182" s="977"/>
      <c r="SZQ182" s="977"/>
      <c r="SZR182" s="977"/>
      <c r="SZS182" s="977"/>
      <c r="SZT182" s="977"/>
      <c r="SZU182" s="977"/>
      <c r="SZV182" s="977"/>
      <c r="SZW182" s="977"/>
      <c r="SZX182" s="977"/>
      <c r="SZY182" s="977"/>
      <c r="SZZ182" s="977"/>
      <c r="TAA182" s="977"/>
      <c r="TAB182" s="977"/>
      <c r="TAC182" s="977"/>
      <c r="TAD182" s="977"/>
      <c r="TAE182" s="977"/>
      <c r="TAF182" s="977"/>
      <c r="TAG182" s="977"/>
      <c r="TAH182" s="977"/>
      <c r="TAI182" s="977"/>
      <c r="TAJ182" s="977"/>
      <c r="TAK182" s="977"/>
      <c r="TAL182" s="977"/>
      <c r="TAM182" s="977"/>
      <c r="TAN182" s="977"/>
      <c r="TAO182" s="977"/>
      <c r="TAP182" s="977"/>
      <c r="TAQ182" s="977"/>
      <c r="TAR182" s="977"/>
      <c r="TAS182" s="977"/>
      <c r="TAT182" s="977"/>
      <c r="TAU182" s="977"/>
      <c r="TAV182" s="977"/>
      <c r="TAW182" s="977"/>
      <c r="TAX182" s="977"/>
      <c r="TAY182" s="977"/>
      <c r="TAZ182" s="977"/>
      <c r="TBA182" s="977"/>
      <c r="TBB182" s="977"/>
      <c r="TBC182" s="977"/>
      <c r="TBD182" s="977"/>
      <c r="TBE182" s="977"/>
      <c r="TBF182" s="977"/>
      <c r="TBG182" s="977"/>
      <c r="TBH182" s="977"/>
      <c r="TBI182" s="977"/>
      <c r="TBJ182" s="977"/>
      <c r="TBK182" s="977"/>
      <c r="TBL182" s="977"/>
      <c r="TBM182" s="977"/>
      <c r="TBN182" s="977"/>
      <c r="TBO182" s="977"/>
      <c r="TBP182" s="977"/>
      <c r="TBQ182" s="977"/>
      <c r="TBR182" s="977"/>
      <c r="TBS182" s="977"/>
      <c r="TBT182" s="977"/>
      <c r="TBU182" s="977"/>
      <c r="TBV182" s="977"/>
      <c r="TBW182" s="977"/>
      <c r="TBX182" s="977"/>
      <c r="TBY182" s="977"/>
      <c r="TBZ182" s="977"/>
      <c r="TCA182" s="977"/>
      <c r="TCB182" s="977"/>
      <c r="TCC182" s="977"/>
      <c r="TCD182" s="977"/>
      <c r="TCE182" s="977"/>
      <c r="TCF182" s="977"/>
      <c r="TCG182" s="977"/>
      <c r="TCH182" s="977"/>
      <c r="TCI182" s="977"/>
      <c r="TCJ182" s="977"/>
      <c r="TCK182" s="977"/>
      <c r="TCL182" s="977"/>
      <c r="TCM182" s="977"/>
      <c r="TCN182" s="977"/>
      <c r="TCO182" s="977"/>
      <c r="TCP182" s="977"/>
      <c r="TCQ182" s="977"/>
      <c r="TCR182" s="977"/>
      <c r="TCS182" s="977"/>
      <c r="TCT182" s="977"/>
      <c r="TCU182" s="977"/>
      <c r="TCV182" s="977"/>
      <c r="TCW182" s="977"/>
      <c r="TCX182" s="977"/>
      <c r="TCY182" s="977"/>
      <c r="TCZ182" s="977"/>
      <c r="TDA182" s="977"/>
      <c r="TDB182" s="977"/>
      <c r="TDC182" s="977"/>
      <c r="TDD182" s="977"/>
      <c r="TDE182" s="977"/>
      <c r="TDF182" s="977"/>
      <c r="TDG182" s="977"/>
      <c r="TDH182" s="977"/>
      <c r="TDI182" s="977"/>
      <c r="TDJ182" s="977"/>
      <c r="TDK182" s="977"/>
      <c r="TDL182" s="977"/>
      <c r="TDM182" s="977"/>
      <c r="TDN182" s="977"/>
      <c r="TDO182" s="977"/>
      <c r="TDP182" s="977"/>
      <c r="TDQ182" s="977"/>
      <c r="TDR182" s="977"/>
      <c r="TDS182" s="977"/>
      <c r="TDT182" s="977"/>
      <c r="TDU182" s="977"/>
      <c r="TDV182" s="977"/>
      <c r="TDW182" s="977"/>
      <c r="TDX182" s="977"/>
      <c r="TDY182" s="977"/>
      <c r="TDZ182" s="977"/>
      <c r="TEA182" s="977"/>
      <c r="TEB182" s="977"/>
      <c r="TEC182" s="977"/>
      <c r="TED182" s="977"/>
      <c r="TEE182" s="977"/>
      <c r="TEF182" s="977"/>
      <c r="TEG182" s="977"/>
      <c r="TEH182" s="977"/>
      <c r="TEI182" s="977"/>
      <c r="TEJ182" s="977"/>
      <c r="TEK182" s="977"/>
      <c r="TEL182" s="977"/>
      <c r="TEM182" s="977"/>
      <c r="TEN182" s="977"/>
      <c r="TEO182" s="977"/>
      <c r="TEP182" s="977"/>
      <c r="TEQ182" s="977"/>
      <c r="TER182" s="977"/>
      <c r="TES182" s="977"/>
      <c r="TET182" s="977"/>
      <c r="TEU182" s="977"/>
      <c r="TEV182" s="977"/>
      <c r="TEW182" s="977"/>
      <c r="TEX182" s="977"/>
      <c r="TEY182" s="977"/>
      <c r="TEZ182" s="977"/>
      <c r="TFA182" s="977"/>
      <c r="TFB182" s="977"/>
      <c r="TFC182" s="977"/>
      <c r="TFD182" s="977"/>
      <c r="TFE182" s="977"/>
      <c r="TFF182" s="977"/>
      <c r="TFG182" s="977"/>
      <c r="TFH182" s="977"/>
      <c r="TFI182" s="977"/>
      <c r="TFJ182" s="977"/>
      <c r="TFK182" s="977"/>
      <c r="TFL182" s="977"/>
      <c r="TFM182" s="977"/>
      <c r="TFN182" s="977"/>
      <c r="TFO182" s="977"/>
      <c r="TFP182" s="977"/>
      <c r="TFQ182" s="977"/>
      <c r="TFR182" s="977"/>
      <c r="TFS182" s="977"/>
      <c r="TFT182" s="977"/>
      <c r="TFU182" s="977"/>
      <c r="TFV182" s="977"/>
      <c r="TFW182" s="977"/>
      <c r="TFX182" s="977"/>
      <c r="TFY182" s="977"/>
      <c r="TFZ182" s="977"/>
      <c r="TGA182" s="977"/>
      <c r="TGB182" s="977"/>
      <c r="TGC182" s="977"/>
      <c r="TGD182" s="977"/>
      <c r="TGE182" s="977"/>
      <c r="TGF182" s="977"/>
      <c r="TGG182" s="977"/>
      <c r="TGH182" s="977"/>
      <c r="TGI182" s="977"/>
      <c r="TGJ182" s="977"/>
      <c r="TGK182" s="977"/>
      <c r="TGL182" s="977"/>
      <c r="TGM182" s="977"/>
      <c r="TGN182" s="977"/>
      <c r="TGO182" s="977"/>
      <c r="TGP182" s="977"/>
      <c r="TGQ182" s="977"/>
      <c r="TGR182" s="977"/>
      <c r="TGS182" s="977"/>
      <c r="TGT182" s="977"/>
      <c r="TGU182" s="977"/>
      <c r="TGV182" s="977"/>
      <c r="TGW182" s="977"/>
      <c r="TGX182" s="977"/>
      <c r="TGY182" s="977"/>
      <c r="TGZ182" s="977"/>
      <c r="THA182" s="977"/>
      <c r="THB182" s="977"/>
      <c r="THC182" s="977"/>
      <c r="THD182" s="977"/>
      <c r="THE182" s="977"/>
      <c r="THF182" s="977"/>
      <c r="THG182" s="977"/>
      <c r="THH182" s="977"/>
      <c r="THI182" s="977"/>
      <c r="THJ182" s="977"/>
      <c r="THK182" s="977"/>
      <c r="THL182" s="977"/>
      <c r="THM182" s="977"/>
      <c r="THN182" s="977"/>
      <c r="THO182" s="977"/>
      <c r="THP182" s="977"/>
      <c r="THQ182" s="977"/>
      <c r="THR182" s="977"/>
      <c r="THS182" s="977"/>
      <c r="THT182" s="977"/>
      <c r="THU182" s="977"/>
      <c r="THV182" s="977"/>
      <c r="THW182" s="977"/>
      <c r="THX182" s="977"/>
      <c r="THY182" s="977"/>
      <c r="THZ182" s="977"/>
      <c r="TIA182" s="977"/>
      <c r="TIB182" s="977"/>
      <c r="TIC182" s="977"/>
      <c r="TID182" s="977"/>
      <c r="TIE182" s="977"/>
      <c r="TIF182" s="977"/>
      <c r="TIG182" s="977"/>
      <c r="TIH182" s="977"/>
      <c r="TII182" s="977"/>
      <c r="TIJ182" s="977"/>
      <c r="TIK182" s="977"/>
      <c r="TIL182" s="977"/>
      <c r="TIM182" s="977"/>
      <c r="TIN182" s="977"/>
      <c r="TIO182" s="977"/>
      <c r="TIP182" s="977"/>
      <c r="TIQ182" s="977"/>
      <c r="TIR182" s="977"/>
      <c r="TIS182" s="977"/>
      <c r="TIT182" s="977"/>
      <c r="TIU182" s="977"/>
      <c r="TIV182" s="977"/>
      <c r="TIW182" s="977"/>
      <c r="TIX182" s="977"/>
      <c r="TIY182" s="977"/>
      <c r="TIZ182" s="977"/>
      <c r="TJA182" s="977"/>
      <c r="TJB182" s="977"/>
      <c r="TJC182" s="977"/>
      <c r="TJD182" s="977"/>
      <c r="TJE182" s="977"/>
      <c r="TJF182" s="977"/>
      <c r="TJG182" s="977"/>
      <c r="TJH182" s="977"/>
      <c r="TJI182" s="977"/>
      <c r="TJJ182" s="977"/>
      <c r="TJK182" s="977"/>
      <c r="TJL182" s="977"/>
      <c r="TJM182" s="977"/>
      <c r="TJN182" s="977"/>
      <c r="TJO182" s="977"/>
      <c r="TJP182" s="977"/>
      <c r="TJQ182" s="977"/>
      <c r="TJR182" s="977"/>
      <c r="TJS182" s="977"/>
      <c r="TJT182" s="977"/>
      <c r="TJU182" s="977"/>
      <c r="TJV182" s="977"/>
      <c r="TJW182" s="977"/>
      <c r="TJX182" s="977"/>
      <c r="TJY182" s="977"/>
      <c r="TJZ182" s="977"/>
      <c r="TKA182" s="977"/>
      <c r="TKB182" s="977"/>
      <c r="TKC182" s="977"/>
      <c r="TKD182" s="977"/>
      <c r="TKE182" s="977"/>
      <c r="TKF182" s="977"/>
      <c r="TKG182" s="977"/>
      <c r="TKH182" s="977"/>
      <c r="TKI182" s="977"/>
      <c r="TKJ182" s="977"/>
      <c r="TKK182" s="977"/>
      <c r="TKL182" s="977"/>
      <c r="TKM182" s="977"/>
      <c r="TKN182" s="977"/>
      <c r="TKO182" s="977"/>
      <c r="TKP182" s="977"/>
      <c r="TKQ182" s="977"/>
      <c r="TKR182" s="977"/>
      <c r="TKS182" s="977"/>
      <c r="TKT182" s="977"/>
      <c r="TKU182" s="977"/>
      <c r="TKV182" s="977"/>
      <c r="TKW182" s="977"/>
      <c r="TKX182" s="977"/>
      <c r="TKY182" s="977"/>
      <c r="TKZ182" s="977"/>
      <c r="TLA182" s="977"/>
      <c r="TLB182" s="977"/>
      <c r="TLC182" s="977"/>
      <c r="TLD182" s="977"/>
      <c r="TLE182" s="977"/>
      <c r="TLF182" s="977"/>
      <c r="TLG182" s="977"/>
      <c r="TLH182" s="977"/>
      <c r="TLI182" s="977"/>
      <c r="TLJ182" s="977"/>
      <c r="TLK182" s="977"/>
      <c r="TLL182" s="977"/>
      <c r="TLM182" s="977"/>
      <c r="TLN182" s="977"/>
      <c r="TLO182" s="977"/>
      <c r="TLP182" s="977"/>
      <c r="TLQ182" s="977"/>
      <c r="TLR182" s="977"/>
      <c r="TLS182" s="977"/>
      <c r="TLT182" s="977"/>
      <c r="TLU182" s="977"/>
      <c r="TLV182" s="977"/>
      <c r="TLW182" s="977"/>
      <c r="TLX182" s="977"/>
      <c r="TLY182" s="977"/>
      <c r="TLZ182" s="977"/>
      <c r="TMA182" s="977"/>
      <c r="TMB182" s="977"/>
      <c r="TMC182" s="977"/>
      <c r="TMD182" s="977"/>
      <c r="TME182" s="977"/>
      <c r="TMF182" s="977"/>
      <c r="TMG182" s="977"/>
      <c r="TMH182" s="977"/>
      <c r="TMI182" s="977"/>
      <c r="TMJ182" s="977"/>
      <c r="TMK182" s="977"/>
      <c r="TML182" s="977"/>
      <c r="TMM182" s="977"/>
      <c r="TMN182" s="977"/>
      <c r="TMO182" s="977"/>
      <c r="TMP182" s="977"/>
      <c r="TMQ182" s="977"/>
      <c r="TMR182" s="977"/>
      <c r="TMS182" s="977"/>
      <c r="TMT182" s="977"/>
      <c r="TMU182" s="977"/>
      <c r="TMV182" s="977"/>
      <c r="TMW182" s="977"/>
      <c r="TMX182" s="977"/>
      <c r="TMY182" s="977"/>
      <c r="TMZ182" s="977"/>
      <c r="TNA182" s="977"/>
      <c r="TNB182" s="977"/>
      <c r="TNC182" s="977"/>
      <c r="TND182" s="977"/>
      <c r="TNE182" s="977"/>
      <c r="TNF182" s="977"/>
      <c r="TNG182" s="977"/>
      <c r="TNH182" s="977"/>
      <c r="TNI182" s="977"/>
      <c r="TNJ182" s="977"/>
      <c r="TNK182" s="977"/>
      <c r="TNL182" s="977"/>
      <c r="TNM182" s="977"/>
      <c r="TNN182" s="977"/>
      <c r="TNO182" s="977"/>
      <c r="TNP182" s="977"/>
      <c r="TNQ182" s="977"/>
      <c r="TNR182" s="977"/>
      <c r="TNS182" s="977"/>
      <c r="TNT182" s="977"/>
      <c r="TNU182" s="977"/>
      <c r="TNV182" s="977"/>
      <c r="TNW182" s="977"/>
      <c r="TNX182" s="977"/>
      <c r="TNY182" s="977"/>
      <c r="TNZ182" s="977"/>
      <c r="TOA182" s="977"/>
      <c r="TOB182" s="977"/>
      <c r="TOC182" s="977"/>
      <c r="TOD182" s="977"/>
      <c r="TOE182" s="977"/>
      <c r="TOF182" s="977"/>
      <c r="TOG182" s="977"/>
      <c r="TOH182" s="977"/>
      <c r="TOI182" s="977"/>
      <c r="TOJ182" s="977"/>
      <c r="TOK182" s="977"/>
      <c r="TOL182" s="977"/>
      <c r="TOM182" s="977"/>
      <c r="TON182" s="977"/>
      <c r="TOO182" s="977"/>
      <c r="TOP182" s="977"/>
      <c r="TOQ182" s="977"/>
      <c r="TOR182" s="977"/>
      <c r="TOS182" s="977"/>
      <c r="TOT182" s="977"/>
      <c r="TOU182" s="977"/>
      <c r="TOV182" s="977"/>
      <c r="TOW182" s="977"/>
      <c r="TOX182" s="977"/>
      <c r="TOY182" s="977"/>
      <c r="TOZ182" s="977"/>
      <c r="TPA182" s="977"/>
      <c r="TPB182" s="977"/>
      <c r="TPC182" s="977"/>
      <c r="TPD182" s="977"/>
      <c r="TPE182" s="977"/>
      <c r="TPF182" s="977"/>
      <c r="TPG182" s="977"/>
      <c r="TPH182" s="977"/>
      <c r="TPI182" s="977"/>
      <c r="TPJ182" s="977"/>
      <c r="TPK182" s="977"/>
      <c r="TPL182" s="977"/>
      <c r="TPM182" s="977"/>
      <c r="TPN182" s="977"/>
      <c r="TPO182" s="977"/>
      <c r="TPP182" s="977"/>
      <c r="TPQ182" s="977"/>
      <c r="TPR182" s="977"/>
      <c r="TPS182" s="977"/>
      <c r="TPT182" s="977"/>
      <c r="TPU182" s="977"/>
      <c r="TPV182" s="977"/>
      <c r="TPW182" s="977"/>
      <c r="TPX182" s="977"/>
      <c r="TPY182" s="977"/>
      <c r="TPZ182" s="977"/>
      <c r="TQA182" s="977"/>
      <c r="TQB182" s="977"/>
      <c r="TQC182" s="977"/>
      <c r="TQD182" s="977"/>
      <c r="TQE182" s="977"/>
      <c r="TQF182" s="977"/>
      <c r="TQG182" s="977"/>
      <c r="TQH182" s="977"/>
      <c r="TQI182" s="977"/>
      <c r="TQJ182" s="977"/>
      <c r="TQK182" s="977"/>
      <c r="TQL182" s="977"/>
      <c r="TQM182" s="977"/>
      <c r="TQN182" s="977"/>
      <c r="TQO182" s="977"/>
      <c r="TQP182" s="977"/>
      <c r="TQQ182" s="977"/>
      <c r="TQR182" s="977"/>
      <c r="TQS182" s="977"/>
      <c r="TQT182" s="977"/>
      <c r="TQU182" s="977"/>
      <c r="TQV182" s="977"/>
      <c r="TQW182" s="977"/>
      <c r="TQX182" s="977"/>
      <c r="TQY182" s="977"/>
      <c r="TQZ182" s="977"/>
      <c r="TRA182" s="977"/>
      <c r="TRB182" s="977"/>
      <c r="TRC182" s="977"/>
      <c r="TRD182" s="977"/>
      <c r="TRE182" s="977"/>
      <c r="TRF182" s="977"/>
      <c r="TRG182" s="977"/>
      <c r="TRH182" s="977"/>
      <c r="TRI182" s="977"/>
      <c r="TRJ182" s="977"/>
      <c r="TRK182" s="977"/>
      <c r="TRL182" s="977"/>
      <c r="TRM182" s="977"/>
      <c r="TRN182" s="977"/>
      <c r="TRO182" s="977"/>
      <c r="TRP182" s="977"/>
      <c r="TRQ182" s="977"/>
      <c r="TRR182" s="977"/>
      <c r="TRS182" s="977"/>
      <c r="TRT182" s="977"/>
      <c r="TRU182" s="977"/>
      <c r="TRV182" s="977"/>
      <c r="TRW182" s="977"/>
      <c r="TRX182" s="977"/>
      <c r="TRY182" s="977"/>
      <c r="TRZ182" s="977"/>
      <c r="TSA182" s="977"/>
      <c r="TSB182" s="977"/>
      <c r="TSC182" s="977"/>
      <c r="TSD182" s="977"/>
      <c r="TSE182" s="977"/>
      <c r="TSF182" s="977"/>
      <c r="TSG182" s="977"/>
      <c r="TSH182" s="977"/>
      <c r="TSI182" s="977"/>
      <c r="TSJ182" s="977"/>
      <c r="TSK182" s="977"/>
      <c r="TSL182" s="977"/>
      <c r="TSM182" s="977"/>
      <c r="TSN182" s="977"/>
      <c r="TSO182" s="977"/>
      <c r="TSP182" s="977"/>
      <c r="TSQ182" s="977"/>
      <c r="TSR182" s="977"/>
      <c r="TSS182" s="977"/>
      <c r="TST182" s="977"/>
      <c r="TSU182" s="977"/>
      <c r="TSV182" s="977"/>
      <c r="TSW182" s="977"/>
      <c r="TSX182" s="977"/>
      <c r="TSY182" s="977"/>
      <c r="TSZ182" s="977"/>
      <c r="TTA182" s="977"/>
      <c r="TTB182" s="977"/>
      <c r="TTC182" s="977"/>
      <c r="TTD182" s="977"/>
      <c r="TTE182" s="977"/>
      <c r="TTF182" s="977"/>
      <c r="TTG182" s="977"/>
      <c r="TTH182" s="977"/>
      <c r="TTI182" s="977"/>
      <c r="TTJ182" s="977"/>
      <c r="TTK182" s="977"/>
      <c r="TTL182" s="977"/>
      <c r="TTM182" s="977"/>
      <c r="TTN182" s="977"/>
      <c r="TTO182" s="977"/>
      <c r="TTP182" s="977"/>
      <c r="TTQ182" s="977"/>
      <c r="TTR182" s="977"/>
      <c r="TTS182" s="977"/>
      <c r="TTT182" s="977"/>
      <c r="TTU182" s="977"/>
      <c r="TTV182" s="977"/>
      <c r="TTW182" s="977"/>
      <c r="TTX182" s="977"/>
      <c r="TTY182" s="977"/>
      <c r="TTZ182" s="977"/>
      <c r="TUA182" s="977"/>
      <c r="TUB182" s="977"/>
      <c r="TUC182" s="977"/>
      <c r="TUD182" s="977"/>
      <c r="TUE182" s="977"/>
      <c r="TUF182" s="977"/>
      <c r="TUG182" s="977"/>
      <c r="TUH182" s="977"/>
      <c r="TUI182" s="977"/>
      <c r="TUJ182" s="977"/>
      <c r="TUK182" s="977"/>
      <c r="TUL182" s="977"/>
      <c r="TUM182" s="977"/>
      <c r="TUN182" s="977"/>
      <c r="TUO182" s="977"/>
      <c r="TUP182" s="977"/>
      <c r="TUQ182" s="977"/>
      <c r="TUR182" s="977"/>
      <c r="TUS182" s="977"/>
      <c r="TUT182" s="977"/>
      <c r="TUU182" s="977"/>
      <c r="TUV182" s="977"/>
      <c r="TUW182" s="977"/>
      <c r="TUX182" s="977"/>
      <c r="TUY182" s="977"/>
      <c r="TUZ182" s="977"/>
      <c r="TVA182" s="977"/>
      <c r="TVB182" s="977"/>
      <c r="TVC182" s="977"/>
      <c r="TVD182" s="977"/>
      <c r="TVE182" s="977"/>
      <c r="TVF182" s="977"/>
      <c r="TVG182" s="977"/>
      <c r="TVH182" s="977"/>
      <c r="TVI182" s="977"/>
      <c r="TVJ182" s="977"/>
      <c r="TVK182" s="977"/>
      <c r="TVL182" s="977"/>
      <c r="TVM182" s="977"/>
      <c r="TVN182" s="977"/>
      <c r="TVO182" s="977"/>
      <c r="TVP182" s="977"/>
      <c r="TVQ182" s="977"/>
      <c r="TVR182" s="977"/>
      <c r="TVS182" s="977"/>
      <c r="TVT182" s="977"/>
      <c r="TVU182" s="977"/>
      <c r="TVV182" s="977"/>
      <c r="TVW182" s="977"/>
      <c r="TVX182" s="977"/>
      <c r="TVY182" s="977"/>
      <c r="TVZ182" s="977"/>
      <c r="TWA182" s="977"/>
      <c r="TWB182" s="977"/>
      <c r="TWC182" s="977"/>
      <c r="TWD182" s="977"/>
      <c r="TWE182" s="977"/>
      <c r="TWF182" s="977"/>
      <c r="TWG182" s="977"/>
      <c r="TWH182" s="977"/>
      <c r="TWI182" s="977"/>
      <c r="TWJ182" s="977"/>
      <c r="TWK182" s="977"/>
      <c r="TWL182" s="977"/>
      <c r="TWM182" s="977"/>
      <c r="TWN182" s="977"/>
      <c r="TWO182" s="977"/>
      <c r="TWP182" s="977"/>
      <c r="TWQ182" s="977"/>
      <c r="TWR182" s="977"/>
      <c r="TWS182" s="977"/>
      <c r="TWT182" s="977"/>
      <c r="TWU182" s="977"/>
      <c r="TWV182" s="977"/>
      <c r="TWW182" s="977"/>
      <c r="TWX182" s="977"/>
      <c r="TWY182" s="977"/>
      <c r="TWZ182" s="977"/>
      <c r="TXA182" s="977"/>
      <c r="TXB182" s="977"/>
      <c r="TXC182" s="977"/>
      <c r="TXD182" s="977"/>
      <c r="TXE182" s="977"/>
      <c r="TXF182" s="977"/>
      <c r="TXG182" s="977"/>
      <c r="TXH182" s="977"/>
      <c r="TXI182" s="977"/>
      <c r="TXJ182" s="977"/>
      <c r="TXK182" s="977"/>
      <c r="TXL182" s="977"/>
      <c r="TXM182" s="977"/>
      <c r="TXN182" s="977"/>
      <c r="TXO182" s="977"/>
      <c r="TXP182" s="977"/>
      <c r="TXQ182" s="977"/>
      <c r="TXR182" s="977"/>
      <c r="TXS182" s="977"/>
      <c r="TXT182" s="977"/>
      <c r="TXU182" s="977"/>
      <c r="TXV182" s="977"/>
      <c r="TXW182" s="977"/>
      <c r="TXX182" s="977"/>
      <c r="TXY182" s="977"/>
      <c r="TXZ182" s="977"/>
      <c r="TYA182" s="977"/>
      <c r="TYB182" s="977"/>
      <c r="TYC182" s="977"/>
      <c r="TYD182" s="977"/>
      <c r="TYE182" s="977"/>
      <c r="TYF182" s="977"/>
      <c r="TYG182" s="977"/>
      <c r="TYH182" s="977"/>
      <c r="TYI182" s="977"/>
      <c r="TYJ182" s="977"/>
      <c r="TYK182" s="977"/>
      <c r="TYL182" s="977"/>
      <c r="TYM182" s="977"/>
      <c r="TYN182" s="977"/>
      <c r="TYO182" s="977"/>
      <c r="TYP182" s="977"/>
      <c r="TYQ182" s="977"/>
      <c r="TYR182" s="977"/>
      <c r="TYS182" s="977"/>
      <c r="TYT182" s="977"/>
      <c r="TYU182" s="977"/>
      <c r="TYV182" s="977"/>
      <c r="TYW182" s="977"/>
      <c r="TYX182" s="977"/>
      <c r="TYY182" s="977"/>
      <c r="TYZ182" s="977"/>
      <c r="TZA182" s="977"/>
      <c r="TZB182" s="977"/>
      <c r="TZC182" s="977"/>
      <c r="TZD182" s="977"/>
      <c r="TZE182" s="977"/>
      <c r="TZF182" s="977"/>
      <c r="TZG182" s="977"/>
      <c r="TZH182" s="977"/>
      <c r="TZI182" s="977"/>
      <c r="TZJ182" s="977"/>
      <c r="TZK182" s="977"/>
      <c r="TZL182" s="977"/>
      <c r="TZM182" s="977"/>
      <c r="TZN182" s="977"/>
      <c r="TZO182" s="977"/>
      <c r="TZP182" s="977"/>
      <c r="TZQ182" s="977"/>
      <c r="TZR182" s="977"/>
      <c r="TZS182" s="977"/>
      <c r="TZT182" s="977"/>
      <c r="TZU182" s="977"/>
      <c r="TZV182" s="977"/>
      <c r="TZW182" s="977"/>
      <c r="TZX182" s="977"/>
      <c r="TZY182" s="977"/>
      <c r="TZZ182" s="977"/>
      <c r="UAA182" s="977"/>
      <c r="UAB182" s="977"/>
      <c r="UAC182" s="977"/>
      <c r="UAD182" s="977"/>
      <c r="UAE182" s="977"/>
      <c r="UAF182" s="977"/>
      <c r="UAG182" s="977"/>
      <c r="UAH182" s="977"/>
      <c r="UAI182" s="977"/>
      <c r="UAJ182" s="977"/>
      <c r="UAK182" s="977"/>
      <c r="UAL182" s="977"/>
      <c r="UAM182" s="977"/>
      <c r="UAN182" s="977"/>
      <c r="UAO182" s="977"/>
      <c r="UAP182" s="977"/>
      <c r="UAQ182" s="977"/>
      <c r="UAR182" s="977"/>
      <c r="UAS182" s="977"/>
      <c r="UAT182" s="977"/>
      <c r="UAU182" s="977"/>
      <c r="UAV182" s="977"/>
      <c r="UAW182" s="977"/>
      <c r="UAX182" s="977"/>
      <c r="UAY182" s="977"/>
      <c r="UAZ182" s="977"/>
      <c r="UBA182" s="977"/>
      <c r="UBB182" s="977"/>
      <c r="UBC182" s="977"/>
      <c r="UBD182" s="977"/>
      <c r="UBE182" s="977"/>
      <c r="UBF182" s="977"/>
      <c r="UBG182" s="977"/>
      <c r="UBH182" s="977"/>
      <c r="UBI182" s="977"/>
      <c r="UBJ182" s="977"/>
      <c r="UBK182" s="977"/>
      <c r="UBL182" s="977"/>
      <c r="UBM182" s="977"/>
      <c r="UBN182" s="977"/>
      <c r="UBO182" s="977"/>
      <c r="UBP182" s="977"/>
      <c r="UBQ182" s="977"/>
      <c r="UBR182" s="977"/>
      <c r="UBS182" s="977"/>
      <c r="UBT182" s="977"/>
      <c r="UBU182" s="977"/>
      <c r="UBV182" s="977"/>
      <c r="UBW182" s="977"/>
      <c r="UBX182" s="977"/>
      <c r="UBY182" s="977"/>
      <c r="UBZ182" s="977"/>
      <c r="UCA182" s="977"/>
      <c r="UCB182" s="977"/>
      <c r="UCC182" s="977"/>
      <c r="UCD182" s="977"/>
      <c r="UCE182" s="977"/>
      <c r="UCF182" s="977"/>
      <c r="UCG182" s="977"/>
      <c r="UCH182" s="977"/>
      <c r="UCI182" s="977"/>
      <c r="UCJ182" s="977"/>
      <c r="UCK182" s="977"/>
      <c r="UCL182" s="977"/>
      <c r="UCM182" s="977"/>
      <c r="UCN182" s="977"/>
      <c r="UCO182" s="977"/>
      <c r="UCP182" s="977"/>
      <c r="UCQ182" s="977"/>
      <c r="UCR182" s="977"/>
      <c r="UCS182" s="977"/>
      <c r="UCT182" s="977"/>
      <c r="UCU182" s="977"/>
      <c r="UCV182" s="977"/>
      <c r="UCW182" s="977"/>
      <c r="UCX182" s="977"/>
      <c r="UCY182" s="977"/>
      <c r="UCZ182" s="977"/>
      <c r="UDA182" s="977"/>
      <c r="UDB182" s="977"/>
      <c r="UDC182" s="977"/>
      <c r="UDD182" s="977"/>
      <c r="UDE182" s="977"/>
      <c r="UDF182" s="977"/>
      <c r="UDG182" s="977"/>
      <c r="UDH182" s="977"/>
      <c r="UDI182" s="977"/>
      <c r="UDJ182" s="977"/>
      <c r="UDK182" s="977"/>
      <c r="UDL182" s="977"/>
      <c r="UDM182" s="977"/>
      <c r="UDN182" s="977"/>
      <c r="UDO182" s="977"/>
      <c r="UDP182" s="977"/>
      <c r="UDQ182" s="977"/>
      <c r="UDR182" s="977"/>
      <c r="UDS182" s="977"/>
      <c r="UDT182" s="977"/>
      <c r="UDU182" s="977"/>
      <c r="UDV182" s="977"/>
      <c r="UDW182" s="977"/>
      <c r="UDX182" s="977"/>
      <c r="UDY182" s="977"/>
      <c r="UDZ182" s="977"/>
      <c r="UEA182" s="977"/>
      <c r="UEB182" s="977"/>
      <c r="UEC182" s="977"/>
      <c r="UED182" s="977"/>
      <c r="UEE182" s="977"/>
      <c r="UEF182" s="977"/>
      <c r="UEG182" s="977"/>
      <c r="UEH182" s="977"/>
      <c r="UEI182" s="977"/>
      <c r="UEJ182" s="977"/>
      <c r="UEK182" s="977"/>
      <c r="UEL182" s="977"/>
      <c r="UEM182" s="977"/>
      <c r="UEN182" s="977"/>
      <c r="UEO182" s="977"/>
      <c r="UEP182" s="977"/>
      <c r="UEQ182" s="977"/>
      <c r="UER182" s="977"/>
      <c r="UES182" s="977"/>
      <c r="UET182" s="977"/>
      <c r="UEU182" s="977"/>
      <c r="UEV182" s="977"/>
      <c r="UEW182" s="977"/>
      <c r="UEX182" s="977"/>
      <c r="UEY182" s="977"/>
      <c r="UEZ182" s="977"/>
      <c r="UFA182" s="977"/>
      <c r="UFB182" s="977"/>
      <c r="UFC182" s="977"/>
      <c r="UFD182" s="977"/>
      <c r="UFE182" s="977"/>
      <c r="UFF182" s="977"/>
      <c r="UFG182" s="977"/>
      <c r="UFH182" s="977"/>
      <c r="UFI182" s="977"/>
      <c r="UFJ182" s="977"/>
      <c r="UFK182" s="977"/>
      <c r="UFL182" s="977"/>
      <c r="UFM182" s="977"/>
      <c r="UFN182" s="977"/>
      <c r="UFO182" s="977"/>
      <c r="UFP182" s="977"/>
      <c r="UFQ182" s="977"/>
      <c r="UFR182" s="977"/>
      <c r="UFS182" s="977"/>
      <c r="UFT182" s="977"/>
      <c r="UFU182" s="977"/>
      <c r="UFV182" s="977"/>
      <c r="UFW182" s="977"/>
      <c r="UFX182" s="977"/>
      <c r="UFY182" s="977"/>
      <c r="UFZ182" s="977"/>
      <c r="UGA182" s="977"/>
      <c r="UGB182" s="977"/>
      <c r="UGC182" s="977"/>
      <c r="UGD182" s="977"/>
      <c r="UGE182" s="977"/>
      <c r="UGF182" s="977"/>
      <c r="UGG182" s="977"/>
      <c r="UGH182" s="977"/>
      <c r="UGI182" s="977"/>
      <c r="UGJ182" s="977"/>
      <c r="UGK182" s="977"/>
      <c r="UGL182" s="977"/>
      <c r="UGM182" s="977"/>
      <c r="UGN182" s="977"/>
      <c r="UGO182" s="977"/>
      <c r="UGP182" s="977"/>
      <c r="UGQ182" s="977"/>
      <c r="UGR182" s="977"/>
      <c r="UGS182" s="977"/>
      <c r="UGT182" s="977"/>
      <c r="UGU182" s="977"/>
      <c r="UGV182" s="977"/>
      <c r="UGW182" s="977"/>
      <c r="UGX182" s="977"/>
      <c r="UGY182" s="977"/>
      <c r="UGZ182" s="977"/>
      <c r="UHA182" s="977"/>
      <c r="UHB182" s="977"/>
      <c r="UHC182" s="977"/>
      <c r="UHD182" s="977"/>
      <c r="UHE182" s="977"/>
      <c r="UHF182" s="977"/>
      <c r="UHG182" s="977"/>
      <c r="UHH182" s="977"/>
      <c r="UHI182" s="977"/>
      <c r="UHJ182" s="977"/>
      <c r="UHK182" s="977"/>
      <c r="UHL182" s="977"/>
      <c r="UHM182" s="977"/>
      <c r="UHN182" s="977"/>
      <c r="UHO182" s="977"/>
      <c r="UHP182" s="977"/>
      <c r="UHQ182" s="977"/>
      <c r="UHR182" s="977"/>
      <c r="UHS182" s="977"/>
      <c r="UHT182" s="977"/>
      <c r="UHU182" s="977"/>
      <c r="UHV182" s="977"/>
      <c r="UHW182" s="977"/>
      <c r="UHX182" s="977"/>
      <c r="UHY182" s="977"/>
      <c r="UHZ182" s="977"/>
      <c r="UIA182" s="977"/>
      <c r="UIB182" s="977"/>
      <c r="UIC182" s="977"/>
      <c r="UID182" s="977"/>
      <c r="UIE182" s="977"/>
      <c r="UIF182" s="977"/>
      <c r="UIG182" s="977"/>
      <c r="UIH182" s="977"/>
      <c r="UII182" s="977"/>
      <c r="UIJ182" s="977"/>
      <c r="UIK182" s="977"/>
      <c r="UIL182" s="977"/>
      <c r="UIM182" s="977"/>
      <c r="UIN182" s="977"/>
      <c r="UIO182" s="977"/>
      <c r="UIP182" s="977"/>
      <c r="UIQ182" s="977"/>
      <c r="UIR182" s="977"/>
      <c r="UIS182" s="977"/>
      <c r="UIT182" s="977"/>
      <c r="UIU182" s="977"/>
      <c r="UIV182" s="977"/>
      <c r="UIW182" s="977"/>
      <c r="UIX182" s="977"/>
      <c r="UIY182" s="977"/>
      <c r="UIZ182" s="977"/>
      <c r="UJA182" s="977"/>
      <c r="UJB182" s="977"/>
      <c r="UJC182" s="977"/>
      <c r="UJD182" s="977"/>
      <c r="UJE182" s="977"/>
      <c r="UJF182" s="977"/>
      <c r="UJG182" s="977"/>
      <c r="UJH182" s="977"/>
      <c r="UJI182" s="977"/>
      <c r="UJJ182" s="977"/>
      <c r="UJK182" s="977"/>
      <c r="UJL182" s="977"/>
      <c r="UJM182" s="977"/>
      <c r="UJN182" s="977"/>
      <c r="UJO182" s="977"/>
      <c r="UJP182" s="977"/>
      <c r="UJQ182" s="977"/>
      <c r="UJR182" s="977"/>
      <c r="UJS182" s="977"/>
      <c r="UJT182" s="977"/>
      <c r="UJU182" s="977"/>
      <c r="UJV182" s="977"/>
      <c r="UJW182" s="977"/>
      <c r="UJX182" s="977"/>
      <c r="UJY182" s="977"/>
      <c r="UJZ182" s="977"/>
      <c r="UKA182" s="977"/>
      <c r="UKB182" s="977"/>
      <c r="UKC182" s="977"/>
      <c r="UKD182" s="977"/>
      <c r="UKE182" s="977"/>
      <c r="UKF182" s="977"/>
      <c r="UKG182" s="977"/>
      <c r="UKH182" s="977"/>
      <c r="UKI182" s="977"/>
      <c r="UKJ182" s="977"/>
      <c r="UKK182" s="977"/>
      <c r="UKL182" s="977"/>
      <c r="UKM182" s="977"/>
      <c r="UKN182" s="977"/>
      <c r="UKO182" s="977"/>
      <c r="UKP182" s="977"/>
      <c r="UKQ182" s="977"/>
      <c r="UKR182" s="977"/>
      <c r="UKS182" s="977"/>
      <c r="UKT182" s="977"/>
      <c r="UKU182" s="977"/>
      <c r="UKV182" s="977"/>
      <c r="UKW182" s="977"/>
      <c r="UKX182" s="977"/>
      <c r="UKY182" s="977"/>
      <c r="UKZ182" s="977"/>
      <c r="ULA182" s="977"/>
      <c r="ULB182" s="977"/>
      <c r="ULC182" s="977"/>
      <c r="ULD182" s="977"/>
      <c r="ULE182" s="977"/>
      <c r="ULF182" s="977"/>
      <c r="ULG182" s="977"/>
      <c r="ULH182" s="977"/>
      <c r="ULI182" s="977"/>
      <c r="ULJ182" s="977"/>
      <c r="ULK182" s="977"/>
      <c r="ULL182" s="977"/>
      <c r="ULM182" s="977"/>
      <c r="ULN182" s="977"/>
      <c r="ULO182" s="977"/>
      <c r="ULP182" s="977"/>
      <c r="ULQ182" s="977"/>
      <c r="ULR182" s="977"/>
      <c r="ULS182" s="977"/>
      <c r="ULT182" s="977"/>
      <c r="ULU182" s="977"/>
      <c r="ULV182" s="977"/>
      <c r="ULW182" s="977"/>
      <c r="ULX182" s="977"/>
      <c r="ULY182" s="977"/>
      <c r="ULZ182" s="977"/>
      <c r="UMA182" s="977"/>
      <c r="UMB182" s="977"/>
      <c r="UMC182" s="977"/>
      <c r="UMD182" s="977"/>
      <c r="UME182" s="977"/>
      <c r="UMF182" s="977"/>
      <c r="UMG182" s="977"/>
      <c r="UMH182" s="977"/>
      <c r="UMI182" s="977"/>
      <c r="UMJ182" s="977"/>
      <c r="UMK182" s="977"/>
      <c r="UML182" s="977"/>
      <c r="UMM182" s="977"/>
      <c r="UMN182" s="977"/>
      <c r="UMO182" s="977"/>
      <c r="UMP182" s="977"/>
      <c r="UMQ182" s="977"/>
      <c r="UMR182" s="977"/>
      <c r="UMS182" s="977"/>
      <c r="UMT182" s="977"/>
      <c r="UMU182" s="977"/>
      <c r="UMV182" s="977"/>
      <c r="UMW182" s="977"/>
      <c r="UMX182" s="977"/>
      <c r="UMY182" s="977"/>
      <c r="UMZ182" s="977"/>
      <c r="UNA182" s="977"/>
      <c r="UNB182" s="977"/>
      <c r="UNC182" s="977"/>
      <c r="UND182" s="977"/>
      <c r="UNE182" s="977"/>
      <c r="UNF182" s="977"/>
      <c r="UNG182" s="977"/>
      <c r="UNH182" s="977"/>
      <c r="UNI182" s="977"/>
      <c r="UNJ182" s="977"/>
      <c r="UNK182" s="977"/>
      <c r="UNL182" s="977"/>
      <c r="UNM182" s="977"/>
      <c r="UNN182" s="977"/>
      <c r="UNO182" s="977"/>
      <c r="UNP182" s="977"/>
      <c r="UNQ182" s="977"/>
      <c r="UNR182" s="977"/>
      <c r="UNS182" s="977"/>
      <c r="UNT182" s="977"/>
      <c r="UNU182" s="977"/>
      <c r="UNV182" s="977"/>
      <c r="UNW182" s="977"/>
      <c r="UNX182" s="977"/>
      <c r="UNY182" s="977"/>
      <c r="UNZ182" s="977"/>
      <c r="UOA182" s="977"/>
      <c r="UOB182" s="977"/>
      <c r="UOC182" s="977"/>
      <c r="UOD182" s="977"/>
      <c r="UOE182" s="977"/>
      <c r="UOF182" s="977"/>
      <c r="UOG182" s="977"/>
      <c r="UOH182" s="977"/>
      <c r="UOI182" s="977"/>
      <c r="UOJ182" s="977"/>
      <c r="UOK182" s="977"/>
      <c r="UOL182" s="977"/>
      <c r="UOM182" s="977"/>
      <c r="UON182" s="977"/>
      <c r="UOO182" s="977"/>
      <c r="UOP182" s="977"/>
      <c r="UOQ182" s="977"/>
      <c r="UOR182" s="977"/>
      <c r="UOS182" s="977"/>
      <c r="UOT182" s="977"/>
      <c r="UOU182" s="977"/>
      <c r="UOV182" s="977"/>
      <c r="UOW182" s="977"/>
      <c r="UOX182" s="977"/>
      <c r="UOY182" s="977"/>
      <c r="UOZ182" s="977"/>
      <c r="UPA182" s="977"/>
      <c r="UPB182" s="977"/>
      <c r="UPC182" s="977"/>
      <c r="UPD182" s="977"/>
      <c r="UPE182" s="977"/>
      <c r="UPF182" s="977"/>
      <c r="UPG182" s="977"/>
      <c r="UPH182" s="977"/>
      <c r="UPI182" s="977"/>
      <c r="UPJ182" s="977"/>
      <c r="UPK182" s="977"/>
      <c r="UPL182" s="977"/>
      <c r="UPM182" s="977"/>
      <c r="UPN182" s="977"/>
      <c r="UPO182" s="977"/>
      <c r="UPP182" s="977"/>
      <c r="UPQ182" s="977"/>
      <c r="UPR182" s="977"/>
      <c r="UPS182" s="977"/>
      <c r="UPT182" s="977"/>
      <c r="UPU182" s="977"/>
      <c r="UPV182" s="977"/>
      <c r="UPW182" s="977"/>
      <c r="UPX182" s="977"/>
      <c r="UPY182" s="977"/>
      <c r="UPZ182" s="977"/>
      <c r="UQA182" s="977"/>
      <c r="UQB182" s="977"/>
      <c r="UQC182" s="977"/>
      <c r="UQD182" s="977"/>
      <c r="UQE182" s="977"/>
      <c r="UQF182" s="977"/>
      <c r="UQG182" s="977"/>
      <c r="UQH182" s="977"/>
      <c r="UQI182" s="977"/>
      <c r="UQJ182" s="977"/>
      <c r="UQK182" s="977"/>
      <c r="UQL182" s="977"/>
      <c r="UQM182" s="977"/>
      <c r="UQN182" s="977"/>
      <c r="UQO182" s="977"/>
      <c r="UQP182" s="977"/>
      <c r="UQQ182" s="977"/>
      <c r="UQR182" s="977"/>
      <c r="UQS182" s="977"/>
      <c r="UQT182" s="977"/>
      <c r="UQU182" s="977"/>
      <c r="UQV182" s="977"/>
      <c r="UQW182" s="977"/>
      <c r="UQX182" s="977"/>
      <c r="UQY182" s="977"/>
      <c r="UQZ182" s="977"/>
      <c r="URA182" s="977"/>
      <c r="URB182" s="977"/>
      <c r="URC182" s="977"/>
      <c r="URD182" s="977"/>
      <c r="URE182" s="977"/>
      <c r="URF182" s="977"/>
      <c r="URG182" s="977"/>
      <c r="URH182" s="977"/>
      <c r="URI182" s="977"/>
      <c r="URJ182" s="977"/>
      <c r="URK182" s="977"/>
      <c r="URL182" s="977"/>
      <c r="URM182" s="977"/>
      <c r="URN182" s="977"/>
      <c r="URO182" s="977"/>
      <c r="URP182" s="977"/>
      <c r="URQ182" s="977"/>
      <c r="URR182" s="977"/>
      <c r="URS182" s="977"/>
      <c r="URT182" s="977"/>
      <c r="URU182" s="977"/>
      <c r="URV182" s="977"/>
      <c r="URW182" s="977"/>
      <c r="URX182" s="977"/>
      <c r="URY182" s="977"/>
      <c r="URZ182" s="977"/>
      <c r="USA182" s="977"/>
      <c r="USB182" s="977"/>
      <c r="USC182" s="977"/>
      <c r="USD182" s="977"/>
      <c r="USE182" s="977"/>
      <c r="USF182" s="977"/>
      <c r="USG182" s="977"/>
      <c r="USH182" s="977"/>
      <c r="USI182" s="977"/>
      <c r="USJ182" s="977"/>
      <c r="USK182" s="977"/>
      <c r="USL182" s="977"/>
      <c r="USM182" s="977"/>
      <c r="USN182" s="977"/>
      <c r="USO182" s="977"/>
      <c r="USP182" s="977"/>
      <c r="USQ182" s="977"/>
      <c r="USR182" s="977"/>
      <c r="USS182" s="977"/>
      <c r="UST182" s="977"/>
      <c r="USU182" s="977"/>
      <c r="USV182" s="977"/>
      <c r="USW182" s="977"/>
      <c r="USX182" s="977"/>
      <c r="USY182" s="977"/>
      <c r="USZ182" s="977"/>
      <c r="UTA182" s="977"/>
      <c r="UTB182" s="977"/>
      <c r="UTC182" s="977"/>
      <c r="UTD182" s="977"/>
      <c r="UTE182" s="977"/>
      <c r="UTF182" s="977"/>
      <c r="UTG182" s="977"/>
      <c r="UTH182" s="977"/>
      <c r="UTI182" s="977"/>
      <c r="UTJ182" s="977"/>
      <c r="UTK182" s="977"/>
      <c r="UTL182" s="977"/>
      <c r="UTM182" s="977"/>
      <c r="UTN182" s="977"/>
      <c r="UTO182" s="977"/>
      <c r="UTP182" s="977"/>
      <c r="UTQ182" s="977"/>
      <c r="UTR182" s="977"/>
      <c r="UTS182" s="977"/>
      <c r="UTT182" s="977"/>
      <c r="UTU182" s="977"/>
      <c r="UTV182" s="977"/>
      <c r="UTW182" s="977"/>
      <c r="UTX182" s="977"/>
      <c r="UTY182" s="977"/>
      <c r="UTZ182" s="977"/>
      <c r="UUA182" s="977"/>
      <c r="UUB182" s="977"/>
      <c r="UUC182" s="977"/>
      <c r="UUD182" s="977"/>
      <c r="UUE182" s="977"/>
      <c r="UUF182" s="977"/>
      <c r="UUG182" s="977"/>
      <c r="UUH182" s="977"/>
      <c r="UUI182" s="977"/>
      <c r="UUJ182" s="977"/>
      <c r="UUK182" s="977"/>
      <c r="UUL182" s="977"/>
      <c r="UUM182" s="977"/>
      <c r="UUN182" s="977"/>
      <c r="UUO182" s="977"/>
      <c r="UUP182" s="977"/>
      <c r="UUQ182" s="977"/>
      <c r="UUR182" s="977"/>
      <c r="UUS182" s="977"/>
      <c r="UUT182" s="977"/>
      <c r="UUU182" s="977"/>
      <c r="UUV182" s="977"/>
      <c r="UUW182" s="977"/>
      <c r="UUX182" s="977"/>
      <c r="UUY182" s="977"/>
      <c r="UUZ182" s="977"/>
      <c r="UVA182" s="977"/>
      <c r="UVB182" s="977"/>
      <c r="UVC182" s="977"/>
      <c r="UVD182" s="977"/>
      <c r="UVE182" s="977"/>
      <c r="UVF182" s="977"/>
      <c r="UVG182" s="977"/>
      <c r="UVH182" s="977"/>
      <c r="UVI182" s="977"/>
      <c r="UVJ182" s="977"/>
      <c r="UVK182" s="977"/>
      <c r="UVL182" s="977"/>
      <c r="UVM182" s="977"/>
      <c r="UVN182" s="977"/>
      <c r="UVO182" s="977"/>
      <c r="UVP182" s="977"/>
      <c r="UVQ182" s="977"/>
      <c r="UVR182" s="977"/>
      <c r="UVS182" s="977"/>
      <c r="UVT182" s="977"/>
      <c r="UVU182" s="977"/>
      <c r="UVV182" s="977"/>
      <c r="UVW182" s="977"/>
      <c r="UVX182" s="977"/>
      <c r="UVY182" s="977"/>
      <c r="UVZ182" s="977"/>
      <c r="UWA182" s="977"/>
      <c r="UWB182" s="977"/>
      <c r="UWC182" s="977"/>
      <c r="UWD182" s="977"/>
      <c r="UWE182" s="977"/>
      <c r="UWF182" s="977"/>
      <c r="UWG182" s="977"/>
      <c r="UWH182" s="977"/>
      <c r="UWI182" s="977"/>
      <c r="UWJ182" s="977"/>
      <c r="UWK182" s="977"/>
      <c r="UWL182" s="977"/>
      <c r="UWM182" s="977"/>
      <c r="UWN182" s="977"/>
      <c r="UWO182" s="977"/>
      <c r="UWP182" s="977"/>
      <c r="UWQ182" s="977"/>
      <c r="UWR182" s="977"/>
      <c r="UWS182" s="977"/>
      <c r="UWT182" s="977"/>
      <c r="UWU182" s="977"/>
      <c r="UWV182" s="977"/>
      <c r="UWW182" s="977"/>
      <c r="UWX182" s="977"/>
      <c r="UWY182" s="977"/>
      <c r="UWZ182" s="977"/>
      <c r="UXA182" s="977"/>
      <c r="UXB182" s="977"/>
      <c r="UXC182" s="977"/>
      <c r="UXD182" s="977"/>
      <c r="UXE182" s="977"/>
      <c r="UXF182" s="977"/>
      <c r="UXG182" s="977"/>
      <c r="UXH182" s="977"/>
      <c r="UXI182" s="977"/>
      <c r="UXJ182" s="977"/>
      <c r="UXK182" s="977"/>
      <c r="UXL182" s="977"/>
      <c r="UXM182" s="977"/>
      <c r="UXN182" s="977"/>
      <c r="UXO182" s="977"/>
      <c r="UXP182" s="977"/>
      <c r="UXQ182" s="977"/>
      <c r="UXR182" s="977"/>
      <c r="UXS182" s="977"/>
      <c r="UXT182" s="977"/>
      <c r="UXU182" s="977"/>
      <c r="UXV182" s="977"/>
      <c r="UXW182" s="977"/>
      <c r="UXX182" s="977"/>
      <c r="UXY182" s="977"/>
      <c r="UXZ182" s="977"/>
      <c r="UYA182" s="977"/>
      <c r="UYB182" s="977"/>
      <c r="UYC182" s="977"/>
      <c r="UYD182" s="977"/>
      <c r="UYE182" s="977"/>
      <c r="UYF182" s="977"/>
      <c r="UYG182" s="977"/>
      <c r="UYH182" s="977"/>
      <c r="UYI182" s="977"/>
      <c r="UYJ182" s="977"/>
      <c r="UYK182" s="977"/>
      <c r="UYL182" s="977"/>
      <c r="UYM182" s="977"/>
      <c r="UYN182" s="977"/>
      <c r="UYO182" s="977"/>
      <c r="UYP182" s="977"/>
      <c r="UYQ182" s="977"/>
      <c r="UYR182" s="977"/>
      <c r="UYS182" s="977"/>
      <c r="UYT182" s="977"/>
      <c r="UYU182" s="977"/>
      <c r="UYV182" s="977"/>
      <c r="UYW182" s="977"/>
      <c r="UYX182" s="977"/>
      <c r="UYY182" s="977"/>
      <c r="UYZ182" s="977"/>
      <c r="UZA182" s="977"/>
      <c r="UZB182" s="977"/>
      <c r="UZC182" s="977"/>
      <c r="UZD182" s="977"/>
      <c r="UZE182" s="977"/>
      <c r="UZF182" s="977"/>
      <c r="UZG182" s="977"/>
      <c r="UZH182" s="977"/>
      <c r="UZI182" s="977"/>
      <c r="UZJ182" s="977"/>
      <c r="UZK182" s="977"/>
      <c r="UZL182" s="977"/>
      <c r="UZM182" s="977"/>
      <c r="UZN182" s="977"/>
      <c r="UZO182" s="977"/>
      <c r="UZP182" s="977"/>
      <c r="UZQ182" s="977"/>
      <c r="UZR182" s="977"/>
      <c r="UZS182" s="977"/>
      <c r="UZT182" s="977"/>
      <c r="UZU182" s="977"/>
      <c r="UZV182" s="977"/>
      <c r="UZW182" s="977"/>
      <c r="UZX182" s="977"/>
      <c r="UZY182" s="977"/>
      <c r="UZZ182" s="977"/>
      <c r="VAA182" s="977"/>
      <c r="VAB182" s="977"/>
      <c r="VAC182" s="977"/>
      <c r="VAD182" s="977"/>
      <c r="VAE182" s="977"/>
      <c r="VAF182" s="977"/>
      <c r="VAG182" s="977"/>
      <c r="VAH182" s="977"/>
      <c r="VAI182" s="977"/>
      <c r="VAJ182" s="977"/>
      <c r="VAK182" s="977"/>
      <c r="VAL182" s="977"/>
      <c r="VAM182" s="977"/>
      <c r="VAN182" s="977"/>
      <c r="VAO182" s="977"/>
      <c r="VAP182" s="977"/>
      <c r="VAQ182" s="977"/>
      <c r="VAR182" s="977"/>
      <c r="VAS182" s="977"/>
      <c r="VAT182" s="977"/>
      <c r="VAU182" s="977"/>
      <c r="VAV182" s="977"/>
      <c r="VAW182" s="977"/>
      <c r="VAX182" s="977"/>
      <c r="VAY182" s="977"/>
      <c r="VAZ182" s="977"/>
      <c r="VBA182" s="977"/>
      <c r="VBB182" s="977"/>
      <c r="VBC182" s="977"/>
      <c r="VBD182" s="977"/>
      <c r="VBE182" s="977"/>
      <c r="VBF182" s="977"/>
      <c r="VBG182" s="977"/>
      <c r="VBH182" s="977"/>
      <c r="VBI182" s="977"/>
      <c r="VBJ182" s="977"/>
      <c r="VBK182" s="977"/>
      <c r="VBL182" s="977"/>
      <c r="VBM182" s="977"/>
      <c r="VBN182" s="977"/>
      <c r="VBO182" s="977"/>
      <c r="VBP182" s="977"/>
      <c r="VBQ182" s="977"/>
      <c r="VBR182" s="977"/>
      <c r="VBS182" s="977"/>
      <c r="VBT182" s="977"/>
      <c r="VBU182" s="977"/>
      <c r="VBV182" s="977"/>
      <c r="VBW182" s="977"/>
      <c r="VBX182" s="977"/>
      <c r="VBY182" s="977"/>
      <c r="VBZ182" s="977"/>
      <c r="VCA182" s="977"/>
      <c r="VCB182" s="977"/>
      <c r="VCC182" s="977"/>
      <c r="VCD182" s="977"/>
      <c r="VCE182" s="977"/>
      <c r="VCF182" s="977"/>
      <c r="VCG182" s="977"/>
      <c r="VCH182" s="977"/>
      <c r="VCI182" s="977"/>
      <c r="VCJ182" s="977"/>
      <c r="VCK182" s="977"/>
      <c r="VCL182" s="977"/>
      <c r="VCM182" s="977"/>
      <c r="VCN182" s="977"/>
      <c r="VCO182" s="977"/>
      <c r="VCP182" s="977"/>
      <c r="VCQ182" s="977"/>
      <c r="VCR182" s="977"/>
      <c r="VCS182" s="977"/>
      <c r="VCT182" s="977"/>
      <c r="VCU182" s="977"/>
      <c r="VCV182" s="977"/>
      <c r="VCW182" s="977"/>
      <c r="VCX182" s="977"/>
      <c r="VCY182" s="977"/>
      <c r="VCZ182" s="977"/>
      <c r="VDA182" s="977"/>
      <c r="VDB182" s="977"/>
      <c r="VDC182" s="977"/>
      <c r="VDD182" s="977"/>
      <c r="VDE182" s="977"/>
      <c r="VDF182" s="977"/>
      <c r="VDG182" s="977"/>
      <c r="VDH182" s="977"/>
      <c r="VDI182" s="977"/>
      <c r="VDJ182" s="977"/>
      <c r="VDK182" s="977"/>
      <c r="VDL182" s="977"/>
      <c r="VDM182" s="977"/>
      <c r="VDN182" s="977"/>
      <c r="VDO182" s="977"/>
      <c r="VDP182" s="977"/>
      <c r="VDQ182" s="977"/>
      <c r="VDR182" s="977"/>
      <c r="VDS182" s="977"/>
      <c r="VDT182" s="977"/>
      <c r="VDU182" s="977"/>
      <c r="VDV182" s="977"/>
      <c r="VDW182" s="977"/>
      <c r="VDX182" s="977"/>
      <c r="VDY182" s="977"/>
      <c r="VDZ182" s="977"/>
      <c r="VEA182" s="977"/>
      <c r="VEB182" s="977"/>
      <c r="VEC182" s="977"/>
      <c r="VED182" s="977"/>
      <c r="VEE182" s="977"/>
      <c r="VEF182" s="977"/>
      <c r="VEG182" s="977"/>
      <c r="VEH182" s="977"/>
      <c r="VEI182" s="977"/>
      <c r="VEJ182" s="977"/>
      <c r="VEK182" s="977"/>
      <c r="VEL182" s="977"/>
      <c r="VEM182" s="977"/>
      <c r="VEN182" s="977"/>
      <c r="VEO182" s="977"/>
      <c r="VEP182" s="977"/>
      <c r="VEQ182" s="977"/>
      <c r="VER182" s="977"/>
      <c r="VES182" s="977"/>
      <c r="VET182" s="977"/>
      <c r="VEU182" s="977"/>
      <c r="VEV182" s="977"/>
      <c r="VEW182" s="977"/>
      <c r="VEX182" s="977"/>
      <c r="VEY182" s="977"/>
      <c r="VEZ182" s="977"/>
      <c r="VFA182" s="977"/>
      <c r="VFB182" s="977"/>
      <c r="VFC182" s="977"/>
      <c r="VFD182" s="977"/>
      <c r="VFE182" s="977"/>
      <c r="VFF182" s="977"/>
      <c r="VFG182" s="977"/>
      <c r="VFH182" s="977"/>
      <c r="VFI182" s="977"/>
      <c r="VFJ182" s="977"/>
      <c r="VFK182" s="977"/>
      <c r="VFL182" s="977"/>
      <c r="VFM182" s="977"/>
      <c r="VFN182" s="977"/>
      <c r="VFO182" s="977"/>
      <c r="VFP182" s="977"/>
      <c r="VFQ182" s="977"/>
      <c r="VFR182" s="977"/>
      <c r="VFS182" s="977"/>
      <c r="VFT182" s="977"/>
      <c r="VFU182" s="977"/>
      <c r="VFV182" s="977"/>
      <c r="VFW182" s="977"/>
      <c r="VFX182" s="977"/>
      <c r="VFY182" s="977"/>
      <c r="VFZ182" s="977"/>
      <c r="VGA182" s="977"/>
      <c r="VGB182" s="977"/>
      <c r="VGC182" s="977"/>
      <c r="VGD182" s="977"/>
      <c r="VGE182" s="977"/>
      <c r="VGF182" s="977"/>
      <c r="VGG182" s="977"/>
      <c r="VGH182" s="977"/>
      <c r="VGI182" s="977"/>
      <c r="VGJ182" s="977"/>
      <c r="VGK182" s="977"/>
      <c r="VGL182" s="977"/>
      <c r="VGM182" s="977"/>
      <c r="VGN182" s="977"/>
      <c r="VGO182" s="977"/>
      <c r="VGP182" s="977"/>
      <c r="VGQ182" s="977"/>
      <c r="VGR182" s="977"/>
      <c r="VGS182" s="977"/>
      <c r="VGT182" s="977"/>
      <c r="VGU182" s="977"/>
      <c r="VGV182" s="977"/>
      <c r="VGW182" s="977"/>
      <c r="VGX182" s="977"/>
      <c r="VGY182" s="977"/>
      <c r="VGZ182" s="977"/>
      <c r="VHA182" s="977"/>
      <c r="VHB182" s="977"/>
      <c r="VHC182" s="977"/>
      <c r="VHD182" s="977"/>
      <c r="VHE182" s="977"/>
      <c r="VHF182" s="977"/>
      <c r="VHG182" s="977"/>
      <c r="VHH182" s="977"/>
      <c r="VHI182" s="977"/>
      <c r="VHJ182" s="977"/>
      <c r="VHK182" s="977"/>
      <c r="VHL182" s="977"/>
      <c r="VHM182" s="977"/>
      <c r="VHN182" s="977"/>
      <c r="VHO182" s="977"/>
      <c r="VHP182" s="977"/>
      <c r="VHQ182" s="977"/>
      <c r="VHR182" s="977"/>
      <c r="VHS182" s="977"/>
      <c r="VHT182" s="977"/>
      <c r="VHU182" s="977"/>
      <c r="VHV182" s="977"/>
      <c r="VHW182" s="977"/>
      <c r="VHX182" s="977"/>
      <c r="VHY182" s="977"/>
      <c r="VHZ182" s="977"/>
      <c r="VIA182" s="977"/>
      <c r="VIB182" s="977"/>
      <c r="VIC182" s="977"/>
      <c r="VID182" s="977"/>
      <c r="VIE182" s="977"/>
      <c r="VIF182" s="977"/>
      <c r="VIG182" s="977"/>
      <c r="VIH182" s="977"/>
      <c r="VII182" s="977"/>
      <c r="VIJ182" s="977"/>
      <c r="VIK182" s="977"/>
      <c r="VIL182" s="977"/>
      <c r="VIM182" s="977"/>
      <c r="VIN182" s="977"/>
      <c r="VIO182" s="977"/>
      <c r="VIP182" s="977"/>
      <c r="VIQ182" s="977"/>
      <c r="VIR182" s="977"/>
      <c r="VIS182" s="977"/>
      <c r="VIT182" s="977"/>
      <c r="VIU182" s="977"/>
      <c r="VIV182" s="977"/>
      <c r="VIW182" s="977"/>
      <c r="VIX182" s="977"/>
      <c r="VIY182" s="977"/>
      <c r="VIZ182" s="977"/>
      <c r="VJA182" s="977"/>
      <c r="VJB182" s="977"/>
      <c r="VJC182" s="977"/>
      <c r="VJD182" s="977"/>
      <c r="VJE182" s="977"/>
      <c r="VJF182" s="977"/>
      <c r="VJG182" s="977"/>
      <c r="VJH182" s="977"/>
      <c r="VJI182" s="977"/>
      <c r="VJJ182" s="977"/>
      <c r="VJK182" s="977"/>
      <c r="VJL182" s="977"/>
      <c r="VJM182" s="977"/>
      <c r="VJN182" s="977"/>
      <c r="VJO182" s="977"/>
      <c r="VJP182" s="977"/>
      <c r="VJQ182" s="977"/>
      <c r="VJR182" s="977"/>
      <c r="VJS182" s="977"/>
      <c r="VJT182" s="977"/>
      <c r="VJU182" s="977"/>
      <c r="VJV182" s="977"/>
      <c r="VJW182" s="977"/>
      <c r="VJX182" s="977"/>
      <c r="VJY182" s="977"/>
      <c r="VJZ182" s="977"/>
      <c r="VKA182" s="977"/>
      <c r="VKB182" s="977"/>
      <c r="VKC182" s="977"/>
      <c r="VKD182" s="977"/>
      <c r="VKE182" s="977"/>
      <c r="VKF182" s="977"/>
      <c r="VKG182" s="977"/>
      <c r="VKH182" s="977"/>
      <c r="VKI182" s="977"/>
      <c r="VKJ182" s="977"/>
      <c r="VKK182" s="977"/>
      <c r="VKL182" s="977"/>
      <c r="VKM182" s="977"/>
      <c r="VKN182" s="977"/>
      <c r="VKO182" s="977"/>
      <c r="VKP182" s="977"/>
      <c r="VKQ182" s="977"/>
      <c r="VKR182" s="977"/>
      <c r="VKS182" s="977"/>
      <c r="VKT182" s="977"/>
      <c r="VKU182" s="977"/>
      <c r="VKV182" s="977"/>
      <c r="VKW182" s="977"/>
      <c r="VKX182" s="977"/>
      <c r="VKY182" s="977"/>
      <c r="VKZ182" s="977"/>
      <c r="VLA182" s="977"/>
      <c r="VLB182" s="977"/>
      <c r="VLC182" s="977"/>
      <c r="VLD182" s="977"/>
      <c r="VLE182" s="977"/>
      <c r="VLF182" s="977"/>
      <c r="VLG182" s="977"/>
      <c r="VLH182" s="977"/>
      <c r="VLI182" s="977"/>
      <c r="VLJ182" s="977"/>
      <c r="VLK182" s="977"/>
      <c r="VLL182" s="977"/>
      <c r="VLM182" s="977"/>
      <c r="VLN182" s="977"/>
      <c r="VLO182" s="977"/>
      <c r="VLP182" s="977"/>
      <c r="VLQ182" s="977"/>
      <c r="VLR182" s="977"/>
      <c r="VLS182" s="977"/>
      <c r="VLT182" s="977"/>
      <c r="VLU182" s="977"/>
      <c r="VLV182" s="977"/>
      <c r="VLW182" s="977"/>
      <c r="VLX182" s="977"/>
      <c r="VLY182" s="977"/>
      <c r="VLZ182" s="977"/>
      <c r="VMA182" s="977"/>
      <c r="VMB182" s="977"/>
      <c r="VMC182" s="977"/>
      <c r="VMD182" s="977"/>
      <c r="VME182" s="977"/>
      <c r="VMF182" s="977"/>
      <c r="VMG182" s="977"/>
      <c r="VMH182" s="977"/>
      <c r="VMI182" s="977"/>
      <c r="VMJ182" s="977"/>
      <c r="VMK182" s="977"/>
      <c r="VML182" s="977"/>
      <c r="VMM182" s="977"/>
      <c r="VMN182" s="977"/>
      <c r="VMO182" s="977"/>
      <c r="VMP182" s="977"/>
      <c r="VMQ182" s="977"/>
      <c r="VMR182" s="977"/>
      <c r="VMS182" s="977"/>
      <c r="VMT182" s="977"/>
      <c r="VMU182" s="977"/>
      <c r="VMV182" s="977"/>
      <c r="VMW182" s="977"/>
      <c r="VMX182" s="977"/>
      <c r="VMY182" s="977"/>
      <c r="VMZ182" s="977"/>
      <c r="VNA182" s="977"/>
      <c r="VNB182" s="977"/>
      <c r="VNC182" s="977"/>
      <c r="VND182" s="977"/>
      <c r="VNE182" s="977"/>
      <c r="VNF182" s="977"/>
      <c r="VNG182" s="977"/>
      <c r="VNH182" s="977"/>
      <c r="VNI182" s="977"/>
      <c r="VNJ182" s="977"/>
      <c r="VNK182" s="977"/>
      <c r="VNL182" s="977"/>
      <c r="VNM182" s="977"/>
      <c r="VNN182" s="977"/>
      <c r="VNO182" s="977"/>
      <c r="VNP182" s="977"/>
      <c r="VNQ182" s="977"/>
      <c r="VNR182" s="977"/>
      <c r="VNS182" s="977"/>
      <c r="VNT182" s="977"/>
      <c r="VNU182" s="977"/>
      <c r="VNV182" s="977"/>
      <c r="VNW182" s="977"/>
      <c r="VNX182" s="977"/>
      <c r="VNY182" s="977"/>
      <c r="VNZ182" s="977"/>
      <c r="VOA182" s="977"/>
      <c r="VOB182" s="977"/>
      <c r="VOC182" s="977"/>
      <c r="VOD182" s="977"/>
      <c r="VOE182" s="977"/>
      <c r="VOF182" s="977"/>
      <c r="VOG182" s="977"/>
      <c r="VOH182" s="977"/>
      <c r="VOI182" s="977"/>
      <c r="VOJ182" s="977"/>
      <c r="VOK182" s="977"/>
      <c r="VOL182" s="977"/>
      <c r="VOM182" s="977"/>
      <c r="VON182" s="977"/>
      <c r="VOO182" s="977"/>
      <c r="VOP182" s="977"/>
      <c r="VOQ182" s="977"/>
      <c r="VOR182" s="977"/>
      <c r="VOS182" s="977"/>
      <c r="VOT182" s="977"/>
      <c r="VOU182" s="977"/>
      <c r="VOV182" s="977"/>
      <c r="VOW182" s="977"/>
      <c r="VOX182" s="977"/>
      <c r="VOY182" s="977"/>
      <c r="VOZ182" s="977"/>
      <c r="VPA182" s="977"/>
      <c r="VPB182" s="977"/>
      <c r="VPC182" s="977"/>
      <c r="VPD182" s="977"/>
      <c r="VPE182" s="977"/>
      <c r="VPF182" s="977"/>
      <c r="VPG182" s="977"/>
      <c r="VPH182" s="977"/>
      <c r="VPI182" s="977"/>
      <c r="VPJ182" s="977"/>
      <c r="VPK182" s="977"/>
      <c r="VPL182" s="977"/>
      <c r="VPM182" s="977"/>
      <c r="VPN182" s="977"/>
      <c r="VPO182" s="977"/>
      <c r="VPP182" s="977"/>
      <c r="VPQ182" s="977"/>
      <c r="VPR182" s="977"/>
      <c r="VPS182" s="977"/>
      <c r="VPT182" s="977"/>
      <c r="VPU182" s="977"/>
      <c r="VPV182" s="977"/>
      <c r="VPW182" s="977"/>
      <c r="VPX182" s="977"/>
      <c r="VPY182" s="977"/>
      <c r="VPZ182" s="977"/>
      <c r="VQA182" s="977"/>
      <c r="VQB182" s="977"/>
      <c r="VQC182" s="977"/>
      <c r="VQD182" s="977"/>
      <c r="VQE182" s="977"/>
      <c r="VQF182" s="977"/>
      <c r="VQG182" s="977"/>
      <c r="VQH182" s="977"/>
      <c r="VQI182" s="977"/>
      <c r="VQJ182" s="977"/>
      <c r="VQK182" s="977"/>
      <c r="VQL182" s="977"/>
      <c r="VQM182" s="977"/>
      <c r="VQN182" s="977"/>
      <c r="VQO182" s="977"/>
      <c r="VQP182" s="977"/>
      <c r="VQQ182" s="977"/>
      <c r="VQR182" s="977"/>
      <c r="VQS182" s="977"/>
      <c r="VQT182" s="977"/>
      <c r="VQU182" s="977"/>
      <c r="VQV182" s="977"/>
      <c r="VQW182" s="977"/>
      <c r="VQX182" s="977"/>
      <c r="VQY182" s="977"/>
      <c r="VQZ182" s="977"/>
      <c r="VRA182" s="977"/>
      <c r="VRB182" s="977"/>
      <c r="VRC182" s="977"/>
      <c r="VRD182" s="977"/>
      <c r="VRE182" s="977"/>
      <c r="VRF182" s="977"/>
      <c r="VRG182" s="977"/>
      <c r="VRH182" s="977"/>
      <c r="VRI182" s="977"/>
      <c r="VRJ182" s="977"/>
      <c r="VRK182" s="977"/>
      <c r="VRL182" s="977"/>
      <c r="VRM182" s="977"/>
      <c r="VRN182" s="977"/>
      <c r="VRO182" s="977"/>
      <c r="VRP182" s="977"/>
      <c r="VRQ182" s="977"/>
      <c r="VRR182" s="977"/>
      <c r="VRS182" s="977"/>
      <c r="VRT182" s="977"/>
      <c r="VRU182" s="977"/>
      <c r="VRV182" s="977"/>
      <c r="VRW182" s="977"/>
      <c r="VRX182" s="977"/>
      <c r="VRY182" s="977"/>
      <c r="VRZ182" s="977"/>
      <c r="VSA182" s="977"/>
      <c r="VSB182" s="977"/>
      <c r="VSC182" s="977"/>
      <c r="VSD182" s="977"/>
      <c r="VSE182" s="977"/>
      <c r="VSF182" s="977"/>
      <c r="VSG182" s="977"/>
      <c r="VSH182" s="977"/>
      <c r="VSI182" s="977"/>
      <c r="VSJ182" s="977"/>
      <c r="VSK182" s="977"/>
      <c r="VSL182" s="977"/>
      <c r="VSM182" s="977"/>
      <c r="VSN182" s="977"/>
      <c r="VSO182" s="977"/>
      <c r="VSP182" s="977"/>
      <c r="VSQ182" s="977"/>
      <c r="VSR182" s="977"/>
      <c r="VSS182" s="977"/>
      <c r="VST182" s="977"/>
      <c r="VSU182" s="977"/>
      <c r="VSV182" s="977"/>
      <c r="VSW182" s="977"/>
      <c r="VSX182" s="977"/>
      <c r="VSY182" s="977"/>
      <c r="VSZ182" s="977"/>
      <c r="VTA182" s="977"/>
      <c r="VTB182" s="977"/>
      <c r="VTC182" s="977"/>
      <c r="VTD182" s="977"/>
      <c r="VTE182" s="977"/>
      <c r="VTF182" s="977"/>
      <c r="VTG182" s="977"/>
      <c r="VTH182" s="977"/>
      <c r="VTI182" s="977"/>
      <c r="VTJ182" s="977"/>
      <c r="VTK182" s="977"/>
      <c r="VTL182" s="977"/>
      <c r="VTM182" s="977"/>
      <c r="VTN182" s="977"/>
      <c r="VTO182" s="977"/>
      <c r="VTP182" s="977"/>
      <c r="VTQ182" s="977"/>
      <c r="VTR182" s="977"/>
      <c r="VTS182" s="977"/>
      <c r="VTT182" s="977"/>
      <c r="VTU182" s="977"/>
      <c r="VTV182" s="977"/>
      <c r="VTW182" s="977"/>
      <c r="VTX182" s="977"/>
      <c r="VTY182" s="977"/>
      <c r="VTZ182" s="977"/>
      <c r="VUA182" s="977"/>
      <c r="VUB182" s="977"/>
      <c r="VUC182" s="977"/>
      <c r="VUD182" s="977"/>
      <c r="VUE182" s="977"/>
      <c r="VUF182" s="977"/>
      <c r="VUG182" s="977"/>
      <c r="VUH182" s="977"/>
      <c r="VUI182" s="977"/>
      <c r="VUJ182" s="977"/>
      <c r="VUK182" s="977"/>
      <c r="VUL182" s="977"/>
      <c r="VUM182" s="977"/>
      <c r="VUN182" s="977"/>
      <c r="VUO182" s="977"/>
      <c r="VUP182" s="977"/>
      <c r="VUQ182" s="977"/>
      <c r="VUR182" s="977"/>
      <c r="VUS182" s="977"/>
      <c r="VUT182" s="977"/>
      <c r="VUU182" s="977"/>
      <c r="VUV182" s="977"/>
      <c r="VUW182" s="977"/>
      <c r="VUX182" s="977"/>
      <c r="VUY182" s="977"/>
      <c r="VUZ182" s="977"/>
      <c r="VVA182" s="977"/>
      <c r="VVB182" s="977"/>
      <c r="VVC182" s="977"/>
      <c r="VVD182" s="977"/>
      <c r="VVE182" s="977"/>
      <c r="VVF182" s="977"/>
      <c r="VVG182" s="977"/>
      <c r="VVH182" s="977"/>
      <c r="VVI182" s="977"/>
      <c r="VVJ182" s="977"/>
      <c r="VVK182" s="977"/>
      <c r="VVL182" s="977"/>
      <c r="VVM182" s="977"/>
      <c r="VVN182" s="977"/>
      <c r="VVO182" s="977"/>
      <c r="VVP182" s="977"/>
      <c r="VVQ182" s="977"/>
      <c r="VVR182" s="977"/>
      <c r="VVS182" s="977"/>
      <c r="VVT182" s="977"/>
      <c r="VVU182" s="977"/>
      <c r="VVV182" s="977"/>
      <c r="VVW182" s="977"/>
      <c r="VVX182" s="977"/>
      <c r="VVY182" s="977"/>
      <c r="VVZ182" s="977"/>
      <c r="VWA182" s="977"/>
      <c r="VWB182" s="977"/>
      <c r="VWC182" s="977"/>
      <c r="VWD182" s="977"/>
      <c r="VWE182" s="977"/>
      <c r="VWF182" s="977"/>
      <c r="VWG182" s="977"/>
      <c r="VWH182" s="977"/>
      <c r="VWI182" s="977"/>
      <c r="VWJ182" s="977"/>
      <c r="VWK182" s="977"/>
      <c r="VWL182" s="977"/>
      <c r="VWM182" s="977"/>
      <c r="VWN182" s="977"/>
      <c r="VWO182" s="977"/>
      <c r="VWP182" s="977"/>
      <c r="VWQ182" s="977"/>
      <c r="VWR182" s="977"/>
      <c r="VWS182" s="977"/>
      <c r="VWT182" s="977"/>
      <c r="VWU182" s="977"/>
      <c r="VWV182" s="977"/>
      <c r="VWW182" s="977"/>
      <c r="VWX182" s="977"/>
      <c r="VWY182" s="977"/>
      <c r="VWZ182" s="977"/>
      <c r="VXA182" s="977"/>
      <c r="VXB182" s="977"/>
      <c r="VXC182" s="977"/>
      <c r="VXD182" s="977"/>
      <c r="VXE182" s="977"/>
      <c r="VXF182" s="977"/>
      <c r="VXG182" s="977"/>
      <c r="VXH182" s="977"/>
      <c r="VXI182" s="977"/>
      <c r="VXJ182" s="977"/>
      <c r="VXK182" s="977"/>
      <c r="VXL182" s="977"/>
      <c r="VXM182" s="977"/>
      <c r="VXN182" s="977"/>
      <c r="VXO182" s="977"/>
      <c r="VXP182" s="977"/>
      <c r="VXQ182" s="977"/>
      <c r="VXR182" s="977"/>
      <c r="VXS182" s="977"/>
      <c r="VXT182" s="977"/>
      <c r="VXU182" s="977"/>
      <c r="VXV182" s="977"/>
      <c r="VXW182" s="977"/>
      <c r="VXX182" s="977"/>
      <c r="VXY182" s="977"/>
      <c r="VXZ182" s="977"/>
      <c r="VYA182" s="977"/>
      <c r="VYB182" s="977"/>
      <c r="VYC182" s="977"/>
      <c r="VYD182" s="977"/>
      <c r="VYE182" s="977"/>
      <c r="VYF182" s="977"/>
      <c r="VYG182" s="977"/>
      <c r="VYH182" s="977"/>
      <c r="VYI182" s="977"/>
      <c r="VYJ182" s="977"/>
      <c r="VYK182" s="977"/>
      <c r="VYL182" s="977"/>
      <c r="VYM182" s="977"/>
      <c r="VYN182" s="977"/>
      <c r="VYO182" s="977"/>
      <c r="VYP182" s="977"/>
      <c r="VYQ182" s="977"/>
      <c r="VYR182" s="977"/>
      <c r="VYS182" s="977"/>
      <c r="VYT182" s="977"/>
      <c r="VYU182" s="977"/>
      <c r="VYV182" s="977"/>
      <c r="VYW182" s="977"/>
      <c r="VYX182" s="977"/>
      <c r="VYY182" s="977"/>
      <c r="VYZ182" s="977"/>
      <c r="VZA182" s="977"/>
      <c r="VZB182" s="977"/>
      <c r="VZC182" s="977"/>
      <c r="VZD182" s="977"/>
      <c r="VZE182" s="977"/>
      <c r="VZF182" s="977"/>
      <c r="VZG182" s="977"/>
      <c r="VZH182" s="977"/>
      <c r="VZI182" s="977"/>
      <c r="VZJ182" s="977"/>
      <c r="VZK182" s="977"/>
      <c r="VZL182" s="977"/>
      <c r="VZM182" s="977"/>
      <c r="VZN182" s="977"/>
      <c r="VZO182" s="977"/>
      <c r="VZP182" s="977"/>
      <c r="VZQ182" s="977"/>
      <c r="VZR182" s="977"/>
      <c r="VZS182" s="977"/>
      <c r="VZT182" s="977"/>
      <c r="VZU182" s="977"/>
      <c r="VZV182" s="977"/>
      <c r="VZW182" s="977"/>
      <c r="VZX182" s="977"/>
      <c r="VZY182" s="977"/>
      <c r="VZZ182" s="977"/>
      <c r="WAA182" s="977"/>
      <c r="WAB182" s="977"/>
      <c r="WAC182" s="977"/>
      <c r="WAD182" s="977"/>
      <c r="WAE182" s="977"/>
      <c r="WAF182" s="977"/>
      <c r="WAG182" s="977"/>
      <c r="WAH182" s="977"/>
      <c r="WAI182" s="977"/>
      <c r="WAJ182" s="977"/>
      <c r="WAK182" s="977"/>
      <c r="WAL182" s="977"/>
      <c r="WAM182" s="977"/>
      <c r="WAN182" s="977"/>
      <c r="WAO182" s="977"/>
      <c r="WAP182" s="977"/>
      <c r="WAQ182" s="977"/>
      <c r="WAR182" s="977"/>
      <c r="WAS182" s="977"/>
      <c r="WAT182" s="977"/>
      <c r="WAU182" s="977"/>
      <c r="WAV182" s="977"/>
      <c r="WAW182" s="977"/>
      <c r="WAX182" s="977"/>
      <c r="WAY182" s="977"/>
      <c r="WAZ182" s="977"/>
      <c r="WBA182" s="977"/>
      <c r="WBB182" s="977"/>
      <c r="WBC182" s="977"/>
      <c r="WBD182" s="977"/>
      <c r="WBE182" s="977"/>
      <c r="WBF182" s="977"/>
      <c r="WBG182" s="977"/>
      <c r="WBH182" s="977"/>
      <c r="WBI182" s="977"/>
      <c r="WBJ182" s="977"/>
      <c r="WBK182" s="977"/>
      <c r="WBL182" s="977"/>
      <c r="WBM182" s="977"/>
      <c r="WBN182" s="977"/>
      <c r="WBO182" s="977"/>
      <c r="WBP182" s="977"/>
      <c r="WBQ182" s="977"/>
      <c r="WBR182" s="977"/>
      <c r="WBS182" s="977"/>
      <c r="WBT182" s="977"/>
      <c r="WBU182" s="977"/>
      <c r="WBV182" s="977"/>
      <c r="WBW182" s="977"/>
      <c r="WBX182" s="977"/>
      <c r="WBY182" s="977"/>
      <c r="WBZ182" s="977"/>
      <c r="WCA182" s="977"/>
      <c r="WCB182" s="977"/>
      <c r="WCC182" s="977"/>
      <c r="WCD182" s="977"/>
      <c r="WCE182" s="977"/>
      <c r="WCF182" s="977"/>
      <c r="WCG182" s="977"/>
      <c r="WCH182" s="977"/>
      <c r="WCI182" s="977"/>
      <c r="WCJ182" s="977"/>
      <c r="WCK182" s="977"/>
      <c r="WCL182" s="977"/>
      <c r="WCM182" s="977"/>
      <c r="WCN182" s="977"/>
      <c r="WCO182" s="977"/>
      <c r="WCP182" s="977"/>
      <c r="WCQ182" s="977"/>
      <c r="WCR182" s="977"/>
      <c r="WCS182" s="977"/>
      <c r="WCT182" s="977"/>
      <c r="WCU182" s="977"/>
      <c r="WCV182" s="977"/>
      <c r="WCW182" s="977"/>
      <c r="WCX182" s="977"/>
      <c r="WCY182" s="977"/>
      <c r="WCZ182" s="977"/>
      <c r="WDA182" s="977"/>
      <c r="WDB182" s="977"/>
      <c r="WDC182" s="977"/>
      <c r="WDD182" s="977"/>
      <c r="WDE182" s="977"/>
      <c r="WDF182" s="977"/>
      <c r="WDG182" s="977"/>
      <c r="WDH182" s="977"/>
      <c r="WDI182" s="977"/>
      <c r="WDJ182" s="977"/>
      <c r="WDK182" s="977"/>
      <c r="WDL182" s="977"/>
      <c r="WDM182" s="977"/>
      <c r="WDN182" s="977"/>
      <c r="WDO182" s="977"/>
      <c r="WDP182" s="977"/>
      <c r="WDQ182" s="977"/>
      <c r="WDR182" s="977"/>
      <c r="WDS182" s="977"/>
      <c r="WDT182" s="977"/>
      <c r="WDU182" s="977"/>
      <c r="WDV182" s="977"/>
      <c r="WDW182" s="977"/>
      <c r="WDX182" s="977"/>
      <c r="WDY182" s="977"/>
      <c r="WDZ182" s="977"/>
      <c r="WEA182" s="977"/>
      <c r="WEB182" s="977"/>
      <c r="WEC182" s="977"/>
      <c r="WED182" s="977"/>
      <c r="WEE182" s="977"/>
      <c r="WEF182" s="977"/>
      <c r="WEG182" s="977"/>
      <c r="WEH182" s="977"/>
      <c r="WEI182" s="977"/>
      <c r="WEJ182" s="977"/>
      <c r="WEK182" s="977"/>
      <c r="WEL182" s="977"/>
      <c r="WEM182" s="977"/>
      <c r="WEN182" s="977"/>
      <c r="WEO182" s="977"/>
      <c r="WEP182" s="977"/>
      <c r="WEQ182" s="977"/>
      <c r="WER182" s="977"/>
      <c r="WES182" s="977"/>
      <c r="WET182" s="977"/>
      <c r="WEU182" s="977"/>
      <c r="WEV182" s="977"/>
      <c r="WEW182" s="977"/>
      <c r="WEX182" s="977"/>
      <c r="WEY182" s="977"/>
      <c r="WEZ182" s="977"/>
      <c r="WFA182" s="977"/>
      <c r="WFB182" s="977"/>
      <c r="WFC182" s="977"/>
      <c r="WFD182" s="977"/>
      <c r="WFE182" s="977"/>
      <c r="WFF182" s="977"/>
      <c r="WFG182" s="977"/>
      <c r="WFH182" s="977"/>
      <c r="WFI182" s="977"/>
      <c r="WFJ182" s="977"/>
      <c r="WFK182" s="977"/>
      <c r="WFL182" s="977"/>
      <c r="WFM182" s="977"/>
      <c r="WFN182" s="977"/>
      <c r="WFO182" s="977"/>
      <c r="WFP182" s="977"/>
      <c r="WFQ182" s="977"/>
      <c r="WFR182" s="977"/>
      <c r="WFS182" s="977"/>
      <c r="WFT182" s="977"/>
      <c r="WFU182" s="977"/>
      <c r="WFV182" s="977"/>
      <c r="WFW182" s="977"/>
      <c r="WFX182" s="977"/>
      <c r="WFY182" s="977"/>
      <c r="WFZ182" s="977"/>
      <c r="WGA182" s="977"/>
      <c r="WGB182" s="977"/>
      <c r="WGC182" s="977"/>
      <c r="WGD182" s="977"/>
      <c r="WGE182" s="977"/>
      <c r="WGF182" s="977"/>
      <c r="WGG182" s="977"/>
      <c r="WGH182" s="977"/>
      <c r="WGI182" s="977"/>
      <c r="WGJ182" s="977"/>
      <c r="WGK182" s="977"/>
      <c r="WGL182" s="977"/>
      <c r="WGM182" s="977"/>
      <c r="WGN182" s="977"/>
      <c r="WGO182" s="977"/>
      <c r="WGP182" s="977"/>
      <c r="WGQ182" s="977"/>
      <c r="WGR182" s="977"/>
      <c r="WGS182" s="977"/>
      <c r="WGT182" s="977"/>
      <c r="WGU182" s="977"/>
      <c r="WGV182" s="977"/>
      <c r="WGW182" s="977"/>
      <c r="WGX182" s="977"/>
      <c r="WGY182" s="977"/>
      <c r="WGZ182" s="977"/>
      <c r="WHA182" s="977"/>
      <c r="WHB182" s="977"/>
      <c r="WHC182" s="977"/>
      <c r="WHD182" s="977"/>
      <c r="WHE182" s="977"/>
      <c r="WHF182" s="977"/>
      <c r="WHG182" s="977"/>
      <c r="WHH182" s="977"/>
      <c r="WHI182" s="977"/>
      <c r="WHJ182" s="977"/>
      <c r="WHK182" s="977"/>
      <c r="WHL182" s="977"/>
      <c r="WHM182" s="977"/>
      <c r="WHN182" s="977"/>
      <c r="WHO182" s="977"/>
      <c r="WHP182" s="977"/>
      <c r="WHQ182" s="977"/>
      <c r="WHR182" s="977"/>
      <c r="WHS182" s="977"/>
      <c r="WHT182" s="977"/>
      <c r="WHU182" s="977"/>
      <c r="WHV182" s="977"/>
      <c r="WHW182" s="977"/>
      <c r="WHX182" s="977"/>
      <c r="WHY182" s="977"/>
      <c r="WHZ182" s="977"/>
      <c r="WIA182" s="977"/>
      <c r="WIB182" s="977"/>
      <c r="WIC182" s="977"/>
      <c r="WID182" s="977"/>
      <c r="WIE182" s="977"/>
      <c r="WIF182" s="977"/>
      <c r="WIG182" s="977"/>
      <c r="WIH182" s="977"/>
      <c r="WII182" s="977"/>
      <c r="WIJ182" s="977"/>
      <c r="WIK182" s="977"/>
      <c r="WIL182" s="977"/>
      <c r="WIM182" s="977"/>
      <c r="WIN182" s="977"/>
      <c r="WIO182" s="977"/>
      <c r="WIP182" s="977"/>
      <c r="WIQ182" s="977"/>
      <c r="WIR182" s="977"/>
      <c r="WIS182" s="977"/>
      <c r="WIT182" s="977"/>
      <c r="WIU182" s="977"/>
      <c r="WIV182" s="977"/>
      <c r="WIW182" s="977"/>
      <c r="WIX182" s="977"/>
      <c r="WIY182" s="977"/>
      <c r="WIZ182" s="977"/>
      <c r="WJA182" s="977"/>
      <c r="WJB182" s="977"/>
      <c r="WJC182" s="977"/>
      <c r="WJD182" s="977"/>
      <c r="WJE182" s="977"/>
      <c r="WJF182" s="977"/>
      <c r="WJG182" s="977"/>
      <c r="WJH182" s="977"/>
      <c r="WJI182" s="977"/>
      <c r="WJJ182" s="977"/>
      <c r="WJK182" s="977"/>
      <c r="WJL182" s="977"/>
      <c r="WJM182" s="977"/>
      <c r="WJN182" s="977"/>
      <c r="WJO182" s="977"/>
      <c r="WJP182" s="977"/>
      <c r="WJQ182" s="977"/>
      <c r="WJR182" s="977"/>
      <c r="WJS182" s="977"/>
      <c r="WJT182" s="977"/>
      <c r="WJU182" s="977"/>
      <c r="WJV182" s="977"/>
      <c r="WJW182" s="977"/>
      <c r="WJX182" s="977"/>
      <c r="WJY182" s="977"/>
      <c r="WJZ182" s="977"/>
      <c r="WKA182" s="977"/>
      <c r="WKB182" s="977"/>
      <c r="WKC182" s="977"/>
      <c r="WKD182" s="977"/>
      <c r="WKE182" s="977"/>
      <c r="WKF182" s="977"/>
      <c r="WKG182" s="977"/>
      <c r="WKH182" s="977"/>
      <c r="WKI182" s="977"/>
      <c r="WKJ182" s="977"/>
      <c r="WKK182" s="977"/>
      <c r="WKL182" s="977"/>
      <c r="WKM182" s="977"/>
      <c r="WKN182" s="977"/>
      <c r="WKO182" s="977"/>
      <c r="WKP182" s="977"/>
      <c r="WKQ182" s="977"/>
      <c r="WKR182" s="977"/>
      <c r="WKS182" s="977"/>
      <c r="WKT182" s="977"/>
      <c r="WKU182" s="977"/>
      <c r="WKV182" s="977"/>
      <c r="WKW182" s="977"/>
      <c r="WKX182" s="977"/>
      <c r="WKY182" s="977"/>
      <c r="WKZ182" s="977"/>
      <c r="WLA182" s="977"/>
      <c r="WLB182" s="977"/>
      <c r="WLC182" s="977"/>
      <c r="WLD182" s="977"/>
      <c r="WLE182" s="977"/>
      <c r="WLF182" s="977"/>
      <c r="WLG182" s="977"/>
      <c r="WLH182" s="977"/>
      <c r="WLI182" s="977"/>
      <c r="WLJ182" s="977"/>
      <c r="WLK182" s="977"/>
      <c r="WLL182" s="977"/>
      <c r="WLM182" s="977"/>
      <c r="WLN182" s="977"/>
      <c r="WLO182" s="977"/>
      <c r="WLP182" s="977"/>
      <c r="WLQ182" s="977"/>
      <c r="WLR182" s="977"/>
      <c r="WLS182" s="977"/>
      <c r="WLT182" s="977"/>
      <c r="WLU182" s="977"/>
      <c r="WLV182" s="977"/>
      <c r="WLW182" s="977"/>
      <c r="WLX182" s="977"/>
      <c r="WLY182" s="977"/>
      <c r="WLZ182" s="977"/>
      <c r="WMA182" s="977"/>
      <c r="WMB182" s="977"/>
      <c r="WMC182" s="977"/>
      <c r="WMD182" s="977"/>
      <c r="WME182" s="977"/>
      <c r="WMF182" s="977"/>
      <c r="WMG182" s="977"/>
      <c r="WMH182" s="977"/>
      <c r="WMI182" s="977"/>
      <c r="WMJ182" s="977"/>
      <c r="WMK182" s="977"/>
      <c r="WML182" s="977"/>
      <c r="WMM182" s="977"/>
      <c r="WMN182" s="977"/>
      <c r="WMO182" s="977"/>
      <c r="WMP182" s="977"/>
      <c r="WMQ182" s="977"/>
      <c r="WMR182" s="977"/>
      <c r="WMS182" s="977"/>
      <c r="WMT182" s="977"/>
      <c r="WMU182" s="977"/>
      <c r="WMV182" s="977"/>
      <c r="WMW182" s="977"/>
      <c r="WMX182" s="977"/>
      <c r="WMY182" s="977"/>
      <c r="WMZ182" s="977"/>
      <c r="WNA182" s="977"/>
      <c r="WNB182" s="977"/>
      <c r="WNC182" s="977"/>
      <c r="WND182" s="977"/>
      <c r="WNE182" s="977"/>
      <c r="WNF182" s="977"/>
      <c r="WNG182" s="977"/>
      <c r="WNH182" s="977"/>
      <c r="WNI182" s="977"/>
      <c r="WNJ182" s="977"/>
      <c r="WNK182" s="977"/>
      <c r="WNL182" s="977"/>
      <c r="WNM182" s="977"/>
      <c r="WNN182" s="977"/>
      <c r="WNO182" s="977"/>
      <c r="WNP182" s="977"/>
      <c r="WNQ182" s="977"/>
      <c r="WNR182" s="977"/>
      <c r="WNS182" s="977"/>
      <c r="WNT182" s="977"/>
      <c r="WNU182" s="977"/>
      <c r="WNV182" s="977"/>
      <c r="WNW182" s="977"/>
      <c r="WNX182" s="977"/>
      <c r="WNY182" s="977"/>
      <c r="WNZ182" s="977"/>
      <c r="WOA182" s="977"/>
      <c r="WOB182" s="977"/>
      <c r="WOC182" s="977"/>
      <c r="WOD182" s="977"/>
      <c r="WOE182" s="977"/>
      <c r="WOF182" s="977"/>
      <c r="WOG182" s="977"/>
      <c r="WOH182" s="977"/>
      <c r="WOI182" s="977"/>
      <c r="WOJ182" s="977"/>
      <c r="WOK182" s="977"/>
      <c r="WOL182" s="977"/>
      <c r="WOM182" s="977"/>
      <c r="WON182" s="977"/>
      <c r="WOO182" s="977"/>
      <c r="WOP182" s="977"/>
      <c r="WOQ182" s="977"/>
      <c r="WOR182" s="977"/>
      <c r="WOS182" s="977"/>
      <c r="WOT182" s="977"/>
      <c r="WOU182" s="977"/>
      <c r="WOV182" s="977"/>
      <c r="WOW182" s="977"/>
      <c r="WOX182" s="977"/>
      <c r="WOY182" s="977"/>
      <c r="WOZ182" s="977"/>
      <c r="WPA182" s="977"/>
      <c r="WPB182" s="977"/>
      <c r="WPC182" s="977"/>
      <c r="WPD182" s="977"/>
      <c r="WPE182" s="977"/>
      <c r="WPF182" s="977"/>
      <c r="WPG182" s="977"/>
      <c r="WPH182" s="977"/>
      <c r="WPI182" s="977"/>
      <c r="WPJ182" s="977"/>
      <c r="WPK182" s="977"/>
      <c r="WPL182" s="977"/>
      <c r="WPM182" s="977"/>
      <c r="WPN182" s="977"/>
      <c r="WPO182" s="977"/>
      <c r="WPP182" s="977"/>
      <c r="WPQ182" s="977"/>
      <c r="WPR182" s="977"/>
      <c r="WPS182" s="977"/>
      <c r="WPT182" s="977"/>
      <c r="WPU182" s="977"/>
      <c r="WPV182" s="977"/>
      <c r="WPW182" s="977"/>
      <c r="WPX182" s="977"/>
      <c r="WPY182" s="977"/>
      <c r="WPZ182" s="977"/>
      <c r="WQA182" s="977"/>
      <c r="WQB182" s="977"/>
      <c r="WQC182" s="977"/>
      <c r="WQD182" s="977"/>
      <c r="WQE182" s="977"/>
      <c r="WQF182" s="977"/>
      <c r="WQG182" s="977"/>
      <c r="WQH182" s="977"/>
      <c r="WQI182" s="977"/>
      <c r="WQJ182" s="977"/>
      <c r="WQK182" s="977"/>
      <c r="WQL182" s="977"/>
      <c r="WQM182" s="977"/>
      <c r="WQN182" s="977"/>
      <c r="WQO182" s="977"/>
      <c r="WQP182" s="977"/>
      <c r="WQQ182" s="977"/>
      <c r="WQR182" s="977"/>
      <c r="WQS182" s="977"/>
      <c r="WQT182" s="977"/>
      <c r="WQU182" s="977"/>
      <c r="WQV182" s="977"/>
      <c r="WQW182" s="977"/>
      <c r="WQX182" s="977"/>
      <c r="WQY182" s="977"/>
      <c r="WQZ182" s="977"/>
      <c r="WRA182" s="977"/>
      <c r="WRB182" s="977"/>
      <c r="WRC182" s="977"/>
      <c r="WRD182" s="977"/>
      <c r="WRE182" s="977"/>
      <c r="WRF182" s="977"/>
      <c r="WRG182" s="977"/>
      <c r="WRH182" s="977"/>
      <c r="WRI182" s="977"/>
      <c r="WRJ182" s="977"/>
      <c r="WRK182" s="977"/>
      <c r="WRL182" s="977"/>
      <c r="WRM182" s="977"/>
      <c r="WRN182" s="977"/>
      <c r="WRO182" s="977"/>
      <c r="WRP182" s="977"/>
      <c r="WRQ182" s="977"/>
      <c r="WRR182" s="977"/>
      <c r="WRS182" s="977"/>
      <c r="WRT182" s="977"/>
      <c r="WRU182" s="977"/>
      <c r="WRV182" s="977"/>
      <c r="WRW182" s="977"/>
      <c r="WRX182" s="977"/>
      <c r="WRY182" s="977"/>
      <c r="WRZ182" s="977"/>
      <c r="WSA182" s="977"/>
      <c r="WSB182" s="977"/>
      <c r="WSC182" s="977"/>
      <c r="WSD182" s="977"/>
      <c r="WSE182" s="977"/>
      <c r="WSF182" s="977"/>
      <c r="WSG182" s="977"/>
      <c r="WSH182" s="977"/>
      <c r="WSI182" s="977"/>
      <c r="WSJ182" s="977"/>
      <c r="WSK182" s="977"/>
      <c r="WSL182" s="977"/>
      <c r="WSM182" s="977"/>
      <c r="WSN182" s="977"/>
      <c r="WSO182" s="977"/>
      <c r="WSP182" s="977"/>
      <c r="WSQ182" s="977"/>
      <c r="WSR182" s="977"/>
      <c r="WSS182" s="977"/>
      <c r="WST182" s="977"/>
      <c r="WSU182" s="977"/>
      <c r="WSV182" s="977"/>
      <c r="WSW182" s="977"/>
      <c r="WSX182" s="977"/>
      <c r="WSY182" s="977"/>
      <c r="WSZ182" s="977"/>
      <c r="WTA182" s="977"/>
      <c r="WTB182" s="977"/>
      <c r="WTC182" s="977"/>
      <c r="WTD182" s="977"/>
      <c r="WTE182" s="977"/>
      <c r="WTF182" s="977"/>
      <c r="WTG182" s="977"/>
      <c r="WTH182" s="977"/>
      <c r="WTI182" s="977"/>
      <c r="WTJ182" s="977"/>
      <c r="WTK182" s="977"/>
      <c r="WTL182" s="977"/>
      <c r="WTM182" s="977"/>
      <c r="WTN182" s="977"/>
      <c r="WTO182" s="977"/>
      <c r="WTP182" s="977"/>
      <c r="WTQ182" s="977"/>
      <c r="WTR182" s="977"/>
      <c r="WTS182" s="977"/>
      <c r="WTT182" s="977"/>
      <c r="WTU182" s="977"/>
      <c r="WTV182" s="977"/>
      <c r="WTW182" s="977"/>
      <c r="WTX182" s="977"/>
      <c r="WTY182" s="977"/>
      <c r="WTZ182" s="977"/>
      <c r="WUA182" s="977"/>
      <c r="WUB182" s="977"/>
      <c r="WUC182" s="977"/>
      <c r="WUD182" s="977"/>
      <c r="WUE182" s="977"/>
      <c r="WUF182" s="977"/>
      <c r="WUG182" s="977"/>
      <c r="WUH182" s="977"/>
      <c r="WUI182" s="977"/>
      <c r="WUJ182" s="977"/>
      <c r="WUK182" s="977"/>
      <c r="WUL182" s="977"/>
      <c r="WUM182" s="977"/>
      <c r="WUN182" s="977"/>
      <c r="WUO182" s="977"/>
      <c r="WUP182" s="977"/>
      <c r="WUQ182" s="977"/>
      <c r="WUR182" s="977"/>
      <c r="WUS182" s="977"/>
      <c r="WUT182" s="977"/>
      <c r="WUU182" s="977"/>
      <c r="WUV182" s="977"/>
      <c r="WUW182" s="977"/>
      <c r="WUX182" s="977"/>
      <c r="WUY182" s="977"/>
      <c r="WUZ182" s="977"/>
      <c r="WVA182" s="977"/>
      <c r="WVB182" s="977"/>
      <c r="WVC182" s="977"/>
      <c r="WVD182" s="977"/>
      <c r="WVE182" s="977"/>
      <c r="WVF182" s="977"/>
      <c r="WVG182" s="977"/>
      <c r="WVH182" s="977"/>
      <c r="WVI182" s="977"/>
      <c r="WVJ182" s="977"/>
      <c r="WVK182" s="977"/>
      <c r="WVL182" s="977"/>
      <c r="WVM182" s="977"/>
      <c r="WVN182" s="977"/>
      <c r="WVO182" s="977"/>
      <c r="WVP182" s="977"/>
      <c r="WVQ182" s="977"/>
      <c r="WVR182" s="977"/>
      <c r="WVS182" s="977"/>
      <c r="WVT182" s="977"/>
      <c r="WVU182" s="977"/>
      <c r="WVV182" s="977"/>
      <c r="WVW182" s="977"/>
      <c r="WVX182" s="977"/>
      <c r="WVY182" s="977"/>
      <c r="WVZ182" s="977"/>
      <c r="WWA182" s="977"/>
      <c r="WWB182" s="977"/>
      <c r="WWC182" s="977"/>
      <c r="WWD182" s="977"/>
      <c r="WWE182" s="977"/>
      <c r="WWF182" s="977"/>
      <c r="WWG182" s="977"/>
      <c r="WWH182" s="977"/>
      <c r="WWI182" s="977"/>
      <c r="WWJ182" s="977"/>
      <c r="WWK182" s="977"/>
      <c r="WWL182" s="977"/>
      <c r="WWM182" s="977"/>
      <c r="WWN182" s="977"/>
      <c r="WWO182" s="977"/>
      <c r="WWP182" s="977"/>
      <c r="WWQ182" s="977"/>
      <c r="WWR182" s="977"/>
      <c r="WWS182" s="977"/>
      <c r="WWT182" s="977"/>
      <c r="WWU182" s="977"/>
      <c r="WWV182" s="977"/>
      <c r="WWW182" s="977"/>
      <c r="WWX182" s="977"/>
      <c r="WWY182" s="977"/>
      <c r="WWZ182" s="977"/>
      <c r="WXA182" s="977"/>
      <c r="WXB182" s="977"/>
      <c r="WXC182" s="977"/>
      <c r="WXD182" s="977"/>
      <c r="WXE182" s="977"/>
      <c r="WXF182" s="977"/>
      <c r="WXG182" s="977"/>
      <c r="WXH182" s="977"/>
      <c r="WXI182" s="977"/>
      <c r="WXJ182" s="977"/>
      <c r="WXK182" s="977"/>
      <c r="WXL182" s="977"/>
      <c r="WXM182" s="977"/>
      <c r="WXN182" s="977"/>
      <c r="WXO182" s="977"/>
      <c r="WXP182" s="977"/>
      <c r="WXQ182" s="977"/>
      <c r="WXR182" s="977"/>
      <c r="WXS182" s="977"/>
      <c r="WXT182" s="977"/>
      <c r="WXU182" s="977"/>
      <c r="WXV182" s="977"/>
      <c r="WXW182" s="977"/>
      <c r="WXX182" s="977"/>
      <c r="WXY182" s="977"/>
      <c r="WXZ182" s="977"/>
      <c r="WYA182" s="977"/>
      <c r="WYB182" s="977"/>
      <c r="WYC182" s="977"/>
      <c r="WYD182" s="977"/>
      <c r="WYE182" s="977"/>
      <c r="WYF182" s="977"/>
      <c r="WYG182" s="977"/>
      <c r="WYH182" s="977"/>
      <c r="WYI182" s="977"/>
      <c r="WYJ182" s="977"/>
      <c r="WYK182" s="977"/>
      <c r="WYL182" s="977"/>
      <c r="WYM182" s="977"/>
      <c r="WYN182" s="977"/>
      <c r="WYO182" s="977"/>
      <c r="WYP182" s="977"/>
      <c r="WYQ182" s="977"/>
      <c r="WYR182" s="977"/>
      <c r="WYS182" s="977"/>
      <c r="WYT182" s="977"/>
      <c r="WYU182" s="977"/>
      <c r="WYV182" s="977"/>
      <c r="WYW182" s="977"/>
      <c r="WYX182" s="977"/>
      <c r="WYY182" s="977"/>
      <c r="WYZ182" s="977"/>
      <c r="WZA182" s="977"/>
      <c r="WZB182" s="977"/>
      <c r="WZC182" s="977"/>
      <c r="WZD182" s="977"/>
      <c r="WZE182" s="977"/>
      <c r="WZF182" s="977"/>
      <c r="WZG182" s="977"/>
      <c r="WZH182" s="977"/>
      <c r="WZI182" s="977"/>
      <c r="WZJ182" s="977"/>
      <c r="WZK182" s="977"/>
      <c r="WZL182" s="977"/>
      <c r="WZM182" s="977"/>
      <c r="WZN182" s="977"/>
      <c r="WZO182" s="977"/>
      <c r="WZP182" s="977"/>
      <c r="WZQ182" s="977"/>
      <c r="WZR182" s="977"/>
      <c r="WZS182" s="977"/>
      <c r="WZT182" s="977"/>
      <c r="WZU182" s="977"/>
      <c r="WZV182" s="977"/>
      <c r="WZW182" s="977"/>
      <c r="WZX182" s="977"/>
      <c r="WZY182" s="977"/>
      <c r="WZZ182" s="977"/>
      <c r="XAA182" s="977"/>
      <c r="XAB182" s="977"/>
      <c r="XAC182" s="977"/>
      <c r="XAD182" s="977"/>
      <c r="XAE182" s="977"/>
      <c r="XAF182" s="977"/>
      <c r="XAG182" s="977"/>
      <c r="XAH182" s="977"/>
      <c r="XAI182" s="977"/>
      <c r="XAJ182" s="977"/>
      <c r="XAK182" s="977"/>
      <c r="XAL182" s="977"/>
      <c r="XAM182" s="977"/>
      <c r="XAN182" s="977"/>
      <c r="XAO182" s="977"/>
      <c r="XAP182" s="977"/>
      <c r="XAQ182" s="977"/>
      <c r="XAR182" s="977"/>
      <c r="XAS182" s="977"/>
      <c r="XAT182" s="977"/>
      <c r="XAU182" s="977"/>
      <c r="XAV182" s="977"/>
      <c r="XAW182" s="977"/>
      <c r="XAX182" s="977"/>
      <c r="XAY182" s="977"/>
      <c r="XAZ182" s="977"/>
      <c r="XBA182" s="977"/>
      <c r="XBB182" s="977"/>
      <c r="XBC182" s="977"/>
      <c r="XBD182" s="977"/>
      <c r="XBE182" s="977"/>
      <c r="XBF182" s="977"/>
      <c r="XBG182" s="977"/>
      <c r="XBH182" s="977"/>
      <c r="XBI182" s="977"/>
      <c r="XBJ182" s="977"/>
      <c r="XBK182" s="977"/>
      <c r="XBL182" s="977"/>
      <c r="XBM182" s="977"/>
      <c r="XBN182" s="977"/>
      <c r="XBO182" s="977"/>
      <c r="XBP182" s="977"/>
      <c r="XBQ182" s="977"/>
      <c r="XBR182" s="977"/>
      <c r="XBS182" s="977"/>
      <c r="XBT182" s="977"/>
      <c r="XBU182" s="977"/>
      <c r="XBV182" s="977"/>
      <c r="XBW182" s="977"/>
      <c r="XBX182" s="977"/>
      <c r="XBY182" s="977"/>
      <c r="XBZ182" s="977"/>
      <c r="XCA182" s="977"/>
      <c r="XCB182" s="977"/>
      <c r="XCC182" s="977"/>
      <c r="XCD182" s="977"/>
      <c r="XCE182" s="977"/>
      <c r="XCF182" s="977"/>
      <c r="XCG182" s="977"/>
      <c r="XCH182" s="977"/>
      <c r="XCI182" s="977"/>
      <c r="XCJ182" s="977"/>
      <c r="XCK182" s="977"/>
      <c r="XCL182" s="977"/>
      <c r="XCM182" s="977"/>
      <c r="XCN182" s="977"/>
      <c r="XCO182" s="977"/>
      <c r="XCP182" s="977"/>
      <c r="XCQ182" s="977"/>
      <c r="XCR182" s="977"/>
      <c r="XCS182" s="977"/>
      <c r="XCT182" s="977"/>
      <c r="XCU182" s="977"/>
      <c r="XCV182" s="977"/>
      <c r="XCW182" s="977"/>
      <c r="XCX182" s="977"/>
      <c r="XCY182" s="977"/>
      <c r="XCZ182" s="977"/>
      <c r="XDA182" s="977"/>
      <c r="XDB182" s="977"/>
      <c r="XDC182" s="977"/>
      <c r="XDD182" s="977"/>
      <c r="XDE182" s="977"/>
      <c r="XDF182" s="977"/>
      <c r="XDG182" s="977"/>
      <c r="XDH182" s="977"/>
      <c r="XDI182" s="977"/>
      <c r="XDJ182" s="977"/>
      <c r="XDK182" s="977"/>
      <c r="XDL182" s="977"/>
      <c r="XDM182" s="977"/>
      <c r="XDN182" s="977"/>
      <c r="XDO182" s="977"/>
      <c r="XDP182" s="977"/>
      <c r="XDQ182" s="977"/>
      <c r="XDR182" s="977"/>
      <c r="XDS182" s="977"/>
      <c r="XDT182" s="977"/>
      <c r="XDU182" s="977"/>
      <c r="XDV182" s="977"/>
      <c r="XDW182" s="977"/>
      <c r="XDX182" s="977"/>
      <c r="XDY182" s="977"/>
      <c r="XDZ182" s="977"/>
      <c r="XEA182" s="977"/>
      <c r="XEB182" s="977"/>
      <c r="XEC182" s="977"/>
      <c r="XED182" s="977"/>
      <c r="XEE182" s="977"/>
      <c r="XEF182" s="977"/>
      <c r="XEG182" s="977"/>
      <c r="XEH182" s="977"/>
      <c r="XEI182" s="977"/>
      <c r="XEJ182" s="977"/>
      <c r="XEK182" s="977"/>
      <c r="XEL182" s="977"/>
      <c r="XEM182" s="977"/>
      <c r="XEN182" s="977"/>
      <c r="XEO182" s="977"/>
      <c r="XEP182" s="977"/>
      <c r="XEQ182" s="977"/>
      <c r="XER182" s="977"/>
      <c r="XES182" s="977"/>
      <c r="XET182" s="977"/>
      <c r="XEU182" s="977"/>
      <c r="XEV182" s="977"/>
      <c r="XEW182" s="977"/>
      <c r="XEX182" s="977"/>
      <c r="XEY182" s="977"/>
      <c r="XEZ182" s="977"/>
      <c r="XFA182" s="977"/>
      <c r="XFB182" s="977"/>
      <c r="XFC182" s="977"/>
      <c r="XFD182" s="977"/>
    </row>
    <row r="183" spans="1:16384" s="192" customFormat="1" ht="13.5" x14ac:dyDescent="0.25">
      <c r="A183" s="1288" t="s">
        <v>1380</v>
      </c>
      <c r="B183" s="1289"/>
      <c r="C183" s="1289"/>
      <c r="D183" s="1289"/>
      <c r="E183" s="1289"/>
      <c r="F183" s="1289"/>
      <c r="G183" s="1289"/>
      <c r="H183" s="1289"/>
      <c r="I183" s="1289"/>
      <c r="J183" s="1289"/>
      <c r="K183" s="1289"/>
      <c r="L183" s="1289"/>
      <c r="M183" s="1289"/>
      <c r="N183" s="1289"/>
      <c r="O183" s="1289"/>
      <c r="P183" s="1289"/>
      <c r="Q183" s="1289"/>
      <c r="R183" s="1289"/>
      <c r="S183" s="1289"/>
      <c r="T183" s="1289"/>
      <c r="U183" s="1289"/>
      <c r="V183" s="1289"/>
      <c r="W183" s="1289"/>
      <c r="X183" s="1289"/>
      <c r="Y183" s="1289"/>
      <c r="Z183" s="1289"/>
      <c r="AA183" s="1289"/>
      <c r="AB183" s="1289"/>
      <c r="AC183" s="1289"/>
      <c r="AD183" s="1289"/>
      <c r="AE183" s="1289"/>
      <c r="AF183" s="1289"/>
      <c r="AG183" s="1289"/>
      <c r="AH183" s="1289"/>
      <c r="AI183" s="1289"/>
      <c r="AJ183" s="1289"/>
      <c r="AK183" s="1289"/>
      <c r="AL183" s="1289"/>
      <c r="AM183" s="1289"/>
      <c r="AN183" s="1289"/>
      <c r="AO183" s="1289"/>
      <c r="AP183" s="1289"/>
      <c r="AQ183" s="1289"/>
      <c r="AR183" s="1289"/>
      <c r="AS183" s="1289"/>
      <c r="AT183" s="1289"/>
      <c r="AU183" s="1289"/>
      <c r="AV183" s="1289"/>
      <c r="AW183" s="1289"/>
      <c r="AX183" s="1289"/>
      <c r="AY183" s="1289"/>
      <c r="AZ183" s="182"/>
      <c r="BA183" s="182"/>
      <c r="BB183" s="182"/>
    </row>
    <row r="184" spans="1:16384" s="192" customFormat="1" ht="63" customHeight="1" x14ac:dyDescent="0.25">
      <c r="A184" s="977" t="s">
        <v>1381</v>
      </c>
      <c r="B184" s="977"/>
      <c r="C184" s="977"/>
      <c r="D184" s="977"/>
      <c r="E184" s="977"/>
      <c r="F184" s="977"/>
      <c r="G184" s="977"/>
      <c r="H184" s="977"/>
      <c r="I184" s="977"/>
      <c r="J184" s="977"/>
      <c r="K184" s="977"/>
      <c r="L184" s="977"/>
      <c r="M184" s="977"/>
      <c r="N184" s="977"/>
      <c r="O184" s="977"/>
      <c r="P184" s="977"/>
      <c r="Q184" s="977"/>
      <c r="R184" s="977"/>
      <c r="S184" s="977"/>
      <c r="T184" s="977"/>
      <c r="U184" s="977"/>
      <c r="V184" s="977"/>
      <c r="W184" s="977"/>
      <c r="X184" s="977"/>
      <c r="Y184" s="977"/>
      <c r="Z184" s="977"/>
      <c r="AA184" s="977"/>
      <c r="AB184" s="977"/>
      <c r="AC184" s="977"/>
      <c r="AD184" s="977"/>
      <c r="AE184" s="977"/>
      <c r="AF184" s="977"/>
      <c r="AG184" s="977"/>
      <c r="AH184" s="977"/>
      <c r="AI184" s="977"/>
      <c r="AJ184" s="977"/>
      <c r="AK184" s="977"/>
      <c r="AL184" s="977"/>
      <c r="AM184" s="977"/>
      <c r="AN184" s="977"/>
      <c r="AO184" s="977"/>
      <c r="AP184" s="977"/>
      <c r="AQ184" s="977"/>
      <c r="AR184" s="977"/>
      <c r="AS184" s="977"/>
      <c r="AT184" s="977"/>
      <c r="AU184" s="977"/>
      <c r="AV184" s="977"/>
      <c r="AW184" s="977"/>
      <c r="AX184" s="977"/>
      <c r="AY184" s="977"/>
      <c r="AZ184" s="182"/>
      <c r="BA184" s="182"/>
      <c r="BB184" s="182"/>
    </row>
    <row r="185" spans="1:16384" s="192" customFormat="1" ht="13.5" x14ac:dyDescent="0.25">
      <c r="A185" s="1288" t="s">
        <v>1382</v>
      </c>
      <c r="B185" s="1289"/>
      <c r="C185" s="1289"/>
      <c r="D185" s="1289"/>
      <c r="E185" s="1289"/>
      <c r="F185" s="1289"/>
      <c r="G185" s="1289"/>
      <c r="H185" s="1289"/>
      <c r="I185" s="1289"/>
      <c r="J185" s="1289"/>
      <c r="K185" s="1289"/>
      <c r="L185" s="1289"/>
      <c r="M185" s="1289"/>
      <c r="N185" s="1289"/>
      <c r="O185" s="1289"/>
      <c r="P185" s="1289"/>
      <c r="Q185" s="1289"/>
      <c r="R185" s="1289"/>
      <c r="S185" s="1289"/>
      <c r="T185" s="1289"/>
      <c r="U185" s="1289"/>
      <c r="V185" s="1289"/>
      <c r="W185" s="1289"/>
      <c r="X185" s="1289"/>
      <c r="Y185" s="1289"/>
      <c r="Z185" s="1289"/>
      <c r="AA185" s="1289"/>
      <c r="AB185" s="1289"/>
      <c r="AC185" s="1289"/>
      <c r="AD185" s="1289"/>
      <c r="AE185" s="1289"/>
      <c r="AF185" s="1289"/>
      <c r="AG185" s="1289"/>
      <c r="AH185" s="1289"/>
      <c r="AI185" s="1289"/>
      <c r="AJ185" s="1289"/>
      <c r="AK185" s="1289"/>
      <c r="AL185" s="1289"/>
      <c r="AM185" s="1289"/>
      <c r="AN185" s="1289"/>
      <c r="AO185" s="1289"/>
      <c r="AP185" s="1289"/>
      <c r="AQ185" s="1289"/>
      <c r="AR185" s="1289"/>
      <c r="AS185" s="1289"/>
      <c r="AT185" s="1289"/>
      <c r="AU185" s="1289"/>
      <c r="AV185" s="1289"/>
      <c r="AW185" s="1289"/>
      <c r="AX185" s="1289"/>
      <c r="AY185" s="1289"/>
      <c r="AZ185" s="182"/>
      <c r="BA185" s="182"/>
      <c r="BB185" s="182"/>
    </row>
    <row r="186" spans="1:16384" s="192" customFormat="1" ht="25.5" customHeight="1" x14ac:dyDescent="0.25">
      <c r="A186" s="977" t="s">
        <v>1383</v>
      </c>
      <c r="B186" s="977"/>
      <c r="C186" s="977"/>
      <c r="D186" s="977"/>
      <c r="E186" s="977"/>
      <c r="F186" s="977"/>
      <c r="G186" s="977"/>
      <c r="H186" s="977"/>
      <c r="I186" s="977"/>
      <c r="J186" s="977"/>
      <c r="K186" s="977"/>
      <c r="L186" s="977"/>
      <c r="M186" s="977"/>
      <c r="N186" s="977"/>
      <c r="O186" s="977"/>
      <c r="P186" s="977"/>
      <c r="Q186" s="977"/>
      <c r="R186" s="977"/>
      <c r="S186" s="977"/>
      <c r="T186" s="977"/>
      <c r="U186" s="977"/>
      <c r="V186" s="977"/>
      <c r="W186" s="977"/>
      <c r="X186" s="977"/>
      <c r="Y186" s="977"/>
      <c r="Z186" s="977"/>
      <c r="AA186" s="977"/>
      <c r="AB186" s="977"/>
      <c r="AC186" s="977"/>
      <c r="AD186" s="977"/>
      <c r="AE186" s="977"/>
      <c r="AF186" s="977"/>
      <c r="AG186" s="977"/>
      <c r="AH186" s="977"/>
      <c r="AI186" s="977"/>
      <c r="AJ186" s="977"/>
      <c r="AK186" s="977"/>
      <c r="AL186" s="977"/>
      <c r="AM186" s="977"/>
      <c r="AN186" s="977"/>
      <c r="AO186" s="977"/>
      <c r="AP186" s="977"/>
      <c r="AQ186" s="977"/>
      <c r="AR186" s="977"/>
      <c r="AS186" s="977"/>
      <c r="AT186" s="977"/>
      <c r="AU186" s="977"/>
      <c r="AV186" s="977"/>
      <c r="AW186" s="977"/>
      <c r="AX186" s="977"/>
      <c r="AY186" s="977"/>
      <c r="AZ186" s="182"/>
      <c r="BA186" s="182"/>
      <c r="BB186" s="182"/>
    </row>
    <row r="187" spans="1:16384" s="192" customFormat="1" ht="13.5" x14ac:dyDescent="0.25">
      <c r="A187" s="1288" t="s">
        <v>1384</v>
      </c>
      <c r="B187" s="1289"/>
      <c r="C187" s="1289"/>
      <c r="D187" s="1289"/>
      <c r="E187" s="1289"/>
      <c r="F187" s="1289"/>
      <c r="G187" s="1289"/>
      <c r="H187" s="1289"/>
      <c r="I187" s="1289"/>
      <c r="J187" s="1289"/>
      <c r="K187" s="1289"/>
      <c r="L187" s="1289"/>
      <c r="M187" s="1289"/>
      <c r="N187" s="1289"/>
      <c r="O187" s="1289"/>
      <c r="P187" s="1289"/>
      <c r="Q187" s="1289"/>
      <c r="R187" s="1289"/>
      <c r="S187" s="1289"/>
      <c r="T187" s="1289"/>
      <c r="U187" s="1289"/>
      <c r="V187" s="1289"/>
      <c r="W187" s="1289"/>
      <c r="X187" s="1289"/>
      <c r="Y187" s="1289"/>
      <c r="Z187" s="1289"/>
      <c r="AA187" s="1289"/>
      <c r="AB187" s="1289"/>
      <c r="AC187" s="1289"/>
      <c r="AD187" s="1289"/>
      <c r="AE187" s="1289"/>
      <c r="AF187" s="1289"/>
      <c r="AG187" s="1289"/>
      <c r="AH187" s="1289"/>
      <c r="AI187" s="1289"/>
      <c r="AJ187" s="1289"/>
      <c r="AK187" s="1289"/>
      <c r="AL187" s="1289"/>
      <c r="AM187" s="1289"/>
      <c r="AN187" s="1289"/>
      <c r="AO187" s="1289"/>
      <c r="AP187" s="1289"/>
      <c r="AQ187" s="1289"/>
      <c r="AR187" s="1289"/>
      <c r="AS187" s="1289"/>
      <c r="AT187" s="1289"/>
      <c r="AU187" s="1289"/>
      <c r="AV187" s="1289"/>
      <c r="AW187" s="1289"/>
      <c r="AX187" s="1289"/>
      <c r="AY187" s="1289"/>
      <c r="AZ187" s="182"/>
      <c r="BA187" s="182"/>
      <c r="BB187" s="182"/>
    </row>
    <row r="188" spans="1:16384" s="192" customFormat="1" ht="143.25" customHeight="1" x14ac:dyDescent="0.25">
      <c r="A188" s="977" t="s">
        <v>1385</v>
      </c>
      <c r="B188" s="977"/>
      <c r="C188" s="977"/>
      <c r="D188" s="977"/>
      <c r="E188" s="977"/>
      <c r="F188" s="977"/>
      <c r="G188" s="977"/>
      <c r="H188" s="977"/>
      <c r="I188" s="977"/>
      <c r="J188" s="977"/>
      <c r="K188" s="977"/>
      <c r="L188" s="977"/>
      <c r="M188" s="977"/>
      <c r="N188" s="977"/>
      <c r="O188" s="977"/>
      <c r="P188" s="977"/>
      <c r="Q188" s="977"/>
      <c r="R188" s="977"/>
      <c r="S188" s="977"/>
      <c r="T188" s="977"/>
      <c r="U188" s="977"/>
      <c r="V188" s="977"/>
      <c r="W188" s="977"/>
      <c r="X188" s="977"/>
      <c r="Y188" s="977"/>
      <c r="Z188" s="977"/>
      <c r="AA188" s="977"/>
      <c r="AB188" s="977"/>
      <c r="AC188" s="977"/>
      <c r="AD188" s="977"/>
      <c r="AE188" s="977"/>
      <c r="AF188" s="977"/>
      <c r="AG188" s="977"/>
      <c r="AH188" s="977"/>
      <c r="AI188" s="977"/>
      <c r="AJ188" s="977"/>
      <c r="AK188" s="977"/>
      <c r="AL188" s="977"/>
      <c r="AM188" s="977"/>
      <c r="AN188" s="977"/>
      <c r="AO188" s="977"/>
      <c r="AP188" s="977"/>
      <c r="AQ188" s="977"/>
      <c r="AR188" s="977"/>
      <c r="AS188" s="977"/>
      <c r="AT188" s="977"/>
      <c r="AU188" s="977"/>
      <c r="AV188" s="977"/>
      <c r="AW188" s="977"/>
      <c r="AX188" s="977"/>
      <c r="AY188" s="977"/>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977"/>
      <c r="CZ188" s="977"/>
      <c r="DA188" s="977"/>
      <c r="DB188" s="977"/>
      <c r="DC188" s="977"/>
      <c r="DD188" s="977"/>
      <c r="DE188" s="977"/>
      <c r="DF188" s="977"/>
      <c r="DG188" s="977"/>
      <c r="DH188" s="977"/>
      <c r="DI188" s="977"/>
      <c r="DJ188" s="977"/>
      <c r="DK188" s="977"/>
      <c r="DL188" s="977"/>
      <c r="DM188" s="977"/>
      <c r="DN188" s="977"/>
      <c r="DO188" s="977"/>
      <c r="DP188" s="977"/>
      <c r="DQ188" s="977"/>
      <c r="DR188" s="977"/>
      <c r="DS188" s="977"/>
      <c r="DT188" s="977"/>
      <c r="DU188" s="977"/>
      <c r="DV188" s="977"/>
      <c r="DW188" s="977"/>
      <c r="DX188" s="977"/>
      <c r="DY188" s="977"/>
      <c r="DZ188" s="977"/>
      <c r="EA188" s="977"/>
      <c r="EB188" s="977"/>
      <c r="EC188" s="977"/>
      <c r="ED188" s="977"/>
      <c r="EE188" s="977"/>
      <c r="EF188" s="977"/>
      <c r="EG188" s="977"/>
      <c r="EH188" s="977"/>
      <c r="EI188" s="977"/>
      <c r="EJ188" s="977"/>
      <c r="EK188" s="977"/>
      <c r="EL188" s="977"/>
      <c r="EM188" s="977"/>
      <c r="EN188" s="977"/>
      <c r="EO188" s="977"/>
      <c r="EP188" s="977"/>
      <c r="EQ188" s="977"/>
      <c r="ER188" s="977"/>
      <c r="ES188" s="977"/>
      <c r="ET188" s="977"/>
      <c r="EU188" s="977"/>
      <c r="EV188" s="977"/>
      <c r="EW188" s="977"/>
      <c r="EX188" s="977"/>
      <c r="EY188" s="977"/>
      <c r="EZ188" s="977"/>
      <c r="FA188" s="977"/>
      <c r="FB188" s="977"/>
      <c r="FC188" s="977"/>
      <c r="FD188" s="977"/>
      <c r="FE188" s="977"/>
      <c r="FF188" s="977"/>
      <c r="FG188" s="977"/>
      <c r="FH188" s="977"/>
      <c r="FI188" s="977"/>
      <c r="FJ188" s="977"/>
      <c r="FK188" s="977"/>
      <c r="FL188" s="977"/>
      <c r="FM188" s="977"/>
      <c r="FN188" s="977"/>
      <c r="FO188" s="977"/>
      <c r="FP188" s="977"/>
      <c r="FQ188" s="977"/>
      <c r="FR188" s="977"/>
      <c r="FS188" s="977"/>
      <c r="FT188" s="977"/>
      <c r="FU188" s="977"/>
      <c r="FV188" s="977"/>
      <c r="FW188" s="977"/>
      <c r="FX188" s="977"/>
      <c r="FY188" s="977"/>
      <c r="FZ188" s="977"/>
      <c r="GA188" s="977"/>
      <c r="GB188" s="977"/>
      <c r="GC188" s="977"/>
      <c r="GD188" s="977"/>
      <c r="GE188" s="977"/>
      <c r="GF188" s="977"/>
      <c r="GG188" s="977"/>
      <c r="GH188" s="977"/>
      <c r="GI188" s="977"/>
      <c r="GJ188" s="977"/>
      <c r="GK188" s="977"/>
      <c r="GL188" s="977"/>
      <c r="GM188" s="977"/>
      <c r="GN188" s="977"/>
      <c r="GO188" s="977"/>
      <c r="GP188" s="977"/>
      <c r="GQ188" s="977"/>
      <c r="GR188" s="977"/>
      <c r="GS188" s="977"/>
      <c r="GT188" s="977"/>
      <c r="GU188" s="977"/>
      <c r="GV188" s="977"/>
      <c r="GW188" s="977"/>
      <c r="GX188" s="977"/>
      <c r="GY188" s="977"/>
      <c r="GZ188" s="977"/>
      <c r="HA188" s="977"/>
      <c r="HB188" s="977"/>
      <c r="HC188" s="977"/>
      <c r="HD188" s="977"/>
      <c r="HE188" s="977"/>
      <c r="HF188" s="977"/>
      <c r="HG188" s="977"/>
      <c r="HH188" s="977"/>
      <c r="HI188" s="977"/>
      <c r="HJ188" s="977"/>
      <c r="HK188" s="977"/>
      <c r="HL188" s="977"/>
      <c r="HM188" s="977"/>
      <c r="HN188" s="977"/>
      <c r="HO188" s="977"/>
      <c r="HP188" s="977"/>
      <c r="HQ188" s="977"/>
      <c r="HR188" s="977"/>
      <c r="HS188" s="977"/>
      <c r="HT188" s="977"/>
      <c r="HU188" s="977"/>
      <c r="HV188" s="977"/>
      <c r="HW188" s="977"/>
      <c r="HX188" s="977"/>
      <c r="HY188" s="977"/>
      <c r="HZ188" s="977"/>
      <c r="IA188" s="977"/>
      <c r="IB188" s="977"/>
      <c r="IC188" s="977"/>
      <c r="ID188" s="977"/>
      <c r="IE188" s="977"/>
      <c r="IF188" s="977"/>
      <c r="IG188" s="977"/>
      <c r="IH188" s="977"/>
      <c r="II188" s="977"/>
      <c r="IJ188" s="977"/>
      <c r="IK188" s="977"/>
      <c r="IL188" s="977"/>
      <c r="IM188" s="977"/>
      <c r="IN188" s="977"/>
      <c r="IO188" s="977"/>
      <c r="IP188" s="977"/>
      <c r="IQ188" s="977"/>
      <c r="IR188" s="977"/>
      <c r="IS188" s="977"/>
      <c r="IT188" s="977"/>
      <c r="IU188" s="977"/>
      <c r="IV188" s="977"/>
      <c r="IW188" s="977"/>
      <c r="IX188" s="977"/>
      <c r="IY188" s="977"/>
      <c r="IZ188" s="977"/>
      <c r="JA188" s="977"/>
      <c r="JB188" s="977"/>
      <c r="JC188" s="977"/>
      <c r="JD188" s="977"/>
      <c r="JE188" s="977"/>
      <c r="JF188" s="977"/>
      <c r="JG188" s="977"/>
      <c r="JH188" s="977"/>
      <c r="JI188" s="977"/>
      <c r="JJ188" s="977"/>
      <c r="JK188" s="977"/>
      <c r="JL188" s="977"/>
      <c r="JM188" s="977"/>
      <c r="JN188" s="977"/>
      <c r="JO188" s="977"/>
      <c r="JP188" s="977"/>
      <c r="JQ188" s="977"/>
      <c r="JR188" s="977"/>
      <c r="JS188" s="977"/>
      <c r="JT188" s="977"/>
      <c r="JU188" s="977"/>
      <c r="JV188" s="977"/>
      <c r="JW188" s="977"/>
      <c r="JX188" s="977"/>
      <c r="JY188" s="977"/>
      <c r="JZ188" s="977"/>
      <c r="KA188" s="977"/>
      <c r="KB188" s="977"/>
      <c r="KC188" s="977"/>
      <c r="KD188" s="977"/>
      <c r="KE188" s="977"/>
      <c r="KF188" s="977"/>
      <c r="KG188" s="977"/>
      <c r="KH188" s="977"/>
      <c r="KI188" s="977"/>
      <c r="KJ188" s="977"/>
      <c r="KK188" s="977"/>
      <c r="KL188" s="977"/>
      <c r="KM188" s="977"/>
      <c r="KN188" s="977"/>
      <c r="KO188" s="977"/>
      <c r="KP188" s="977"/>
      <c r="KQ188" s="977"/>
      <c r="KR188" s="977"/>
      <c r="KS188" s="977"/>
      <c r="KT188" s="977"/>
      <c r="KU188" s="977"/>
      <c r="KV188" s="977"/>
      <c r="KW188" s="977"/>
      <c r="KX188" s="977"/>
      <c r="KY188" s="977"/>
      <c r="KZ188" s="977"/>
      <c r="LA188" s="977"/>
      <c r="LB188" s="977"/>
      <c r="LC188" s="977"/>
      <c r="LD188" s="977"/>
      <c r="LE188" s="977"/>
      <c r="LF188" s="977"/>
      <c r="LG188" s="977"/>
      <c r="LH188" s="977"/>
      <c r="LI188" s="977"/>
      <c r="LJ188" s="977"/>
      <c r="LK188" s="977"/>
      <c r="LL188" s="977"/>
      <c r="LM188" s="977"/>
      <c r="LN188" s="977"/>
      <c r="LO188" s="977"/>
      <c r="LP188" s="977"/>
      <c r="LQ188" s="977"/>
      <c r="LR188" s="977"/>
      <c r="LS188" s="977"/>
      <c r="LT188" s="977"/>
      <c r="LU188" s="977"/>
      <c r="LV188" s="977"/>
      <c r="LW188" s="977"/>
      <c r="LX188" s="977"/>
      <c r="LY188" s="977"/>
      <c r="LZ188" s="977"/>
      <c r="MA188" s="977"/>
      <c r="MB188" s="977"/>
      <c r="MC188" s="977"/>
      <c r="MD188" s="977"/>
      <c r="ME188" s="977"/>
      <c r="MF188" s="977"/>
      <c r="MG188" s="977"/>
      <c r="MH188" s="977"/>
      <c r="MI188" s="977"/>
      <c r="MJ188" s="977"/>
      <c r="MK188" s="977"/>
      <c r="ML188" s="977"/>
      <c r="MM188" s="977"/>
      <c r="MN188" s="977"/>
      <c r="MO188" s="977"/>
      <c r="MP188" s="977"/>
      <c r="MQ188" s="977"/>
      <c r="MR188" s="977"/>
      <c r="MS188" s="977"/>
      <c r="MT188" s="977"/>
      <c r="MU188" s="977"/>
      <c r="MV188" s="977"/>
      <c r="MW188" s="977"/>
      <c r="MX188" s="977"/>
      <c r="MY188" s="977"/>
      <c r="MZ188" s="977"/>
      <c r="NA188" s="977"/>
      <c r="NB188" s="977"/>
      <c r="NC188" s="977"/>
      <c r="ND188" s="977"/>
      <c r="NE188" s="977"/>
      <c r="NF188" s="977"/>
      <c r="NG188" s="977"/>
      <c r="NH188" s="977"/>
      <c r="NI188" s="977"/>
      <c r="NJ188" s="977"/>
      <c r="NK188" s="977"/>
      <c r="NL188" s="977"/>
      <c r="NM188" s="977"/>
      <c r="NN188" s="977"/>
      <c r="NO188" s="977"/>
      <c r="NP188" s="977"/>
      <c r="NQ188" s="977"/>
      <c r="NR188" s="977"/>
      <c r="NS188" s="977"/>
      <c r="NT188" s="977"/>
      <c r="NU188" s="977"/>
      <c r="NV188" s="977"/>
      <c r="NW188" s="977"/>
      <c r="NX188" s="977"/>
      <c r="NY188" s="977"/>
      <c r="NZ188" s="977"/>
      <c r="OA188" s="977"/>
      <c r="OB188" s="977"/>
      <c r="OC188" s="977"/>
      <c r="OD188" s="977"/>
      <c r="OE188" s="977"/>
      <c r="OF188" s="977"/>
      <c r="OG188" s="977"/>
      <c r="OH188" s="977"/>
      <c r="OI188" s="977"/>
      <c r="OJ188" s="977"/>
      <c r="OK188" s="977"/>
      <c r="OL188" s="977"/>
      <c r="OM188" s="977"/>
      <c r="ON188" s="977"/>
      <c r="OO188" s="977"/>
      <c r="OP188" s="977"/>
      <c r="OQ188" s="977"/>
      <c r="OR188" s="977"/>
      <c r="OS188" s="977"/>
      <c r="OT188" s="977"/>
      <c r="OU188" s="977"/>
      <c r="OV188" s="977"/>
      <c r="OW188" s="977"/>
      <c r="OX188" s="977"/>
      <c r="OY188" s="977"/>
      <c r="OZ188" s="977"/>
      <c r="PA188" s="977"/>
      <c r="PB188" s="977"/>
      <c r="PC188" s="977"/>
      <c r="PD188" s="977"/>
      <c r="PE188" s="977"/>
      <c r="PF188" s="977"/>
      <c r="PG188" s="977"/>
      <c r="PH188" s="977"/>
      <c r="PI188" s="977"/>
      <c r="PJ188" s="977"/>
      <c r="PK188" s="977"/>
      <c r="PL188" s="977"/>
      <c r="PM188" s="977"/>
      <c r="PN188" s="977"/>
      <c r="PO188" s="977"/>
      <c r="PP188" s="977"/>
      <c r="PQ188" s="977"/>
      <c r="PR188" s="977"/>
      <c r="PS188" s="977"/>
      <c r="PT188" s="977"/>
      <c r="PU188" s="977"/>
      <c r="PV188" s="977"/>
      <c r="PW188" s="977"/>
      <c r="PX188" s="977"/>
      <c r="PY188" s="977"/>
      <c r="PZ188" s="977"/>
      <c r="QA188" s="977"/>
      <c r="QB188" s="977"/>
      <c r="QC188" s="977"/>
      <c r="QD188" s="977"/>
      <c r="QE188" s="977"/>
      <c r="QF188" s="977"/>
      <c r="QG188" s="977"/>
      <c r="QH188" s="977"/>
      <c r="QI188" s="977"/>
      <c r="QJ188" s="977"/>
      <c r="QK188" s="977"/>
      <c r="QL188" s="977"/>
      <c r="QM188" s="977"/>
      <c r="QN188" s="977"/>
      <c r="QO188" s="977"/>
      <c r="QP188" s="977"/>
      <c r="QQ188" s="977"/>
      <c r="QR188" s="977"/>
      <c r="QS188" s="977"/>
      <c r="QT188" s="977"/>
      <c r="QU188" s="977"/>
      <c r="QV188" s="977"/>
      <c r="QW188" s="977"/>
      <c r="QX188" s="977"/>
      <c r="QY188" s="977"/>
      <c r="QZ188" s="977"/>
      <c r="RA188" s="977"/>
      <c r="RB188" s="977"/>
      <c r="RC188" s="977"/>
      <c r="RD188" s="977"/>
      <c r="RE188" s="977"/>
      <c r="RF188" s="977"/>
      <c r="RG188" s="977"/>
      <c r="RH188" s="977"/>
      <c r="RI188" s="977"/>
      <c r="RJ188" s="977"/>
      <c r="RK188" s="977"/>
      <c r="RL188" s="977"/>
      <c r="RM188" s="977"/>
      <c r="RN188" s="977"/>
      <c r="RO188" s="977"/>
      <c r="RP188" s="977"/>
      <c r="RQ188" s="977"/>
      <c r="RR188" s="977"/>
      <c r="RS188" s="977"/>
      <c r="RT188" s="977"/>
      <c r="RU188" s="977"/>
      <c r="RV188" s="977"/>
      <c r="RW188" s="977"/>
      <c r="RX188" s="977"/>
      <c r="RY188" s="977"/>
      <c r="RZ188" s="977"/>
      <c r="SA188" s="977"/>
      <c r="SB188" s="977"/>
      <c r="SC188" s="977"/>
      <c r="SD188" s="977"/>
      <c r="SE188" s="977"/>
      <c r="SF188" s="977"/>
      <c r="SG188" s="977"/>
      <c r="SH188" s="977"/>
      <c r="SI188" s="977"/>
      <c r="SJ188" s="977"/>
      <c r="SK188" s="977"/>
      <c r="SL188" s="977"/>
      <c r="SM188" s="977"/>
      <c r="SN188" s="977"/>
      <c r="SO188" s="977"/>
      <c r="SP188" s="977"/>
      <c r="SQ188" s="977"/>
      <c r="SR188" s="977"/>
      <c r="SS188" s="977"/>
      <c r="ST188" s="977"/>
      <c r="SU188" s="977"/>
      <c r="SV188" s="977"/>
      <c r="SW188" s="977"/>
      <c r="SX188" s="977"/>
      <c r="SY188" s="977"/>
      <c r="SZ188" s="977"/>
      <c r="TA188" s="977"/>
      <c r="TB188" s="977"/>
      <c r="TC188" s="977"/>
      <c r="TD188" s="977"/>
      <c r="TE188" s="977"/>
      <c r="TF188" s="977"/>
      <c r="TG188" s="977"/>
      <c r="TH188" s="977"/>
      <c r="TI188" s="977"/>
      <c r="TJ188" s="977"/>
      <c r="TK188" s="977"/>
      <c r="TL188" s="977"/>
      <c r="TM188" s="977"/>
      <c r="TN188" s="977"/>
      <c r="TO188" s="977"/>
      <c r="TP188" s="977"/>
      <c r="TQ188" s="977"/>
      <c r="TR188" s="977"/>
      <c r="TS188" s="977"/>
      <c r="TT188" s="977"/>
      <c r="TU188" s="977"/>
      <c r="TV188" s="977"/>
      <c r="TW188" s="977"/>
      <c r="TX188" s="977"/>
      <c r="TY188" s="977"/>
      <c r="TZ188" s="977"/>
      <c r="UA188" s="977"/>
      <c r="UB188" s="977"/>
      <c r="UC188" s="977"/>
      <c r="UD188" s="977"/>
      <c r="UE188" s="977"/>
      <c r="UF188" s="977"/>
      <c r="UG188" s="977"/>
      <c r="UH188" s="977"/>
      <c r="UI188" s="977"/>
      <c r="UJ188" s="977"/>
      <c r="UK188" s="977"/>
      <c r="UL188" s="977"/>
      <c r="UM188" s="977"/>
      <c r="UN188" s="977"/>
      <c r="UO188" s="977"/>
      <c r="UP188" s="977"/>
      <c r="UQ188" s="977"/>
      <c r="UR188" s="977"/>
      <c r="US188" s="977"/>
      <c r="UT188" s="977"/>
      <c r="UU188" s="977"/>
      <c r="UV188" s="977"/>
      <c r="UW188" s="977"/>
      <c r="UX188" s="977"/>
      <c r="UY188" s="977"/>
      <c r="UZ188" s="977"/>
      <c r="VA188" s="977"/>
      <c r="VB188" s="977"/>
      <c r="VC188" s="977"/>
      <c r="VD188" s="977"/>
      <c r="VE188" s="977"/>
      <c r="VF188" s="977"/>
      <c r="VG188" s="977"/>
      <c r="VH188" s="977"/>
      <c r="VI188" s="977"/>
      <c r="VJ188" s="977"/>
      <c r="VK188" s="977"/>
      <c r="VL188" s="977"/>
      <c r="VM188" s="977"/>
      <c r="VN188" s="977"/>
      <c r="VO188" s="977"/>
      <c r="VP188" s="977"/>
      <c r="VQ188" s="977"/>
      <c r="VR188" s="977"/>
      <c r="VS188" s="977"/>
      <c r="VT188" s="977"/>
      <c r="VU188" s="977"/>
      <c r="VV188" s="977"/>
      <c r="VW188" s="977"/>
      <c r="VX188" s="977"/>
      <c r="VY188" s="977"/>
      <c r="VZ188" s="977"/>
      <c r="WA188" s="977"/>
      <c r="WB188" s="977"/>
      <c r="WC188" s="977"/>
      <c r="WD188" s="977"/>
      <c r="WE188" s="977"/>
      <c r="WF188" s="977"/>
      <c r="WG188" s="977"/>
      <c r="WH188" s="977"/>
      <c r="WI188" s="977"/>
      <c r="WJ188" s="977"/>
      <c r="WK188" s="977"/>
      <c r="WL188" s="977"/>
      <c r="WM188" s="977"/>
      <c r="WN188" s="977"/>
      <c r="WO188" s="977"/>
      <c r="WP188" s="977"/>
      <c r="WQ188" s="977"/>
      <c r="WR188" s="977"/>
      <c r="WS188" s="977"/>
      <c r="WT188" s="977"/>
      <c r="WU188" s="977"/>
      <c r="WV188" s="977"/>
      <c r="WW188" s="977"/>
      <c r="WX188" s="977"/>
      <c r="WY188" s="977"/>
      <c r="WZ188" s="977"/>
      <c r="XA188" s="977"/>
      <c r="XB188" s="977"/>
      <c r="XC188" s="977"/>
      <c r="XD188" s="977"/>
      <c r="XE188" s="977"/>
      <c r="XF188" s="977"/>
      <c r="XG188" s="977"/>
      <c r="XH188" s="977"/>
      <c r="XI188" s="977"/>
      <c r="XJ188" s="977"/>
      <c r="XK188" s="977"/>
      <c r="XL188" s="977"/>
      <c r="XM188" s="977"/>
      <c r="XN188" s="977"/>
      <c r="XO188" s="977"/>
      <c r="XP188" s="977"/>
      <c r="XQ188" s="977"/>
      <c r="XR188" s="977"/>
      <c r="XS188" s="977"/>
      <c r="XT188" s="977"/>
      <c r="XU188" s="977"/>
      <c r="XV188" s="977"/>
      <c r="XW188" s="977"/>
      <c r="XX188" s="977"/>
      <c r="XY188" s="977"/>
      <c r="XZ188" s="977"/>
      <c r="YA188" s="977"/>
      <c r="YB188" s="977"/>
      <c r="YC188" s="977"/>
      <c r="YD188" s="977"/>
      <c r="YE188" s="977"/>
      <c r="YF188" s="977"/>
      <c r="YG188" s="977"/>
      <c r="YH188" s="977"/>
      <c r="YI188" s="977"/>
      <c r="YJ188" s="977"/>
      <c r="YK188" s="977"/>
      <c r="YL188" s="977"/>
      <c r="YM188" s="977"/>
      <c r="YN188" s="977"/>
      <c r="YO188" s="977"/>
      <c r="YP188" s="977"/>
      <c r="YQ188" s="977"/>
      <c r="YR188" s="977"/>
      <c r="YS188" s="977"/>
      <c r="YT188" s="977"/>
      <c r="YU188" s="977"/>
      <c r="YV188" s="977"/>
      <c r="YW188" s="977"/>
      <c r="YX188" s="977"/>
      <c r="YY188" s="977"/>
      <c r="YZ188" s="977"/>
      <c r="ZA188" s="977"/>
      <c r="ZB188" s="977"/>
      <c r="ZC188" s="977"/>
      <c r="ZD188" s="977"/>
      <c r="ZE188" s="977"/>
      <c r="ZF188" s="977"/>
      <c r="ZG188" s="977"/>
      <c r="ZH188" s="977"/>
      <c r="ZI188" s="977"/>
      <c r="ZJ188" s="977"/>
      <c r="ZK188" s="977"/>
      <c r="ZL188" s="977"/>
      <c r="ZM188" s="977"/>
      <c r="ZN188" s="977"/>
      <c r="ZO188" s="977"/>
      <c r="ZP188" s="977"/>
      <c r="ZQ188" s="977"/>
      <c r="ZR188" s="977"/>
      <c r="ZS188" s="977"/>
      <c r="ZT188" s="977"/>
      <c r="ZU188" s="977"/>
      <c r="ZV188" s="977"/>
      <c r="ZW188" s="977"/>
      <c r="ZX188" s="977"/>
      <c r="ZY188" s="977"/>
      <c r="ZZ188" s="977"/>
      <c r="AAA188" s="977"/>
      <c r="AAB188" s="977"/>
      <c r="AAC188" s="977"/>
      <c r="AAD188" s="977"/>
      <c r="AAE188" s="977"/>
      <c r="AAF188" s="977"/>
      <c r="AAG188" s="977"/>
      <c r="AAH188" s="977"/>
      <c r="AAI188" s="977"/>
      <c r="AAJ188" s="977"/>
      <c r="AAK188" s="977"/>
      <c r="AAL188" s="977"/>
      <c r="AAM188" s="977"/>
      <c r="AAN188" s="977"/>
      <c r="AAO188" s="977"/>
      <c r="AAP188" s="977"/>
      <c r="AAQ188" s="977"/>
      <c r="AAR188" s="977"/>
      <c r="AAS188" s="977"/>
      <c r="AAT188" s="977"/>
      <c r="AAU188" s="977"/>
      <c r="AAV188" s="977"/>
      <c r="AAW188" s="977"/>
      <c r="AAX188" s="977"/>
      <c r="AAY188" s="977"/>
      <c r="AAZ188" s="977"/>
      <c r="ABA188" s="977"/>
      <c r="ABB188" s="977"/>
      <c r="ABC188" s="977"/>
      <c r="ABD188" s="977"/>
      <c r="ABE188" s="977"/>
      <c r="ABF188" s="977"/>
      <c r="ABG188" s="977"/>
      <c r="ABH188" s="977"/>
      <c r="ABI188" s="977"/>
      <c r="ABJ188" s="977"/>
      <c r="ABK188" s="977"/>
      <c r="ABL188" s="977"/>
      <c r="ABM188" s="977"/>
      <c r="ABN188" s="977"/>
      <c r="ABO188" s="977"/>
      <c r="ABP188" s="977"/>
      <c r="ABQ188" s="977"/>
      <c r="ABR188" s="977"/>
      <c r="ABS188" s="977"/>
      <c r="ABT188" s="977"/>
      <c r="ABU188" s="977"/>
      <c r="ABV188" s="977"/>
      <c r="ABW188" s="977"/>
      <c r="ABX188" s="977"/>
      <c r="ABY188" s="977"/>
      <c r="ABZ188" s="977"/>
      <c r="ACA188" s="977"/>
      <c r="ACB188" s="977"/>
      <c r="ACC188" s="977"/>
      <c r="ACD188" s="977"/>
      <c r="ACE188" s="977"/>
      <c r="ACF188" s="977"/>
      <c r="ACG188" s="977"/>
      <c r="ACH188" s="977"/>
      <c r="ACI188" s="977"/>
      <c r="ACJ188" s="977"/>
      <c r="ACK188" s="977"/>
      <c r="ACL188" s="977"/>
      <c r="ACM188" s="977"/>
      <c r="ACN188" s="977"/>
      <c r="ACO188" s="977"/>
      <c r="ACP188" s="977"/>
      <c r="ACQ188" s="977"/>
      <c r="ACR188" s="977"/>
      <c r="ACS188" s="977"/>
      <c r="ACT188" s="977"/>
      <c r="ACU188" s="977"/>
      <c r="ACV188" s="977"/>
      <c r="ACW188" s="977"/>
      <c r="ACX188" s="977"/>
      <c r="ACY188" s="977"/>
      <c r="ACZ188" s="977"/>
      <c r="ADA188" s="977"/>
      <c r="ADB188" s="977"/>
      <c r="ADC188" s="977"/>
      <c r="ADD188" s="977"/>
      <c r="ADE188" s="977"/>
      <c r="ADF188" s="977"/>
      <c r="ADG188" s="977"/>
      <c r="ADH188" s="977"/>
      <c r="ADI188" s="977"/>
      <c r="ADJ188" s="977"/>
      <c r="ADK188" s="977"/>
      <c r="ADL188" s="977"/>
      <c r="ADM188" s="977"/>
      <c r="ADN188" s="977"/>
      <c r="ADO188" s="977"/>
      <c r="ADP188" s="977"/>
      <c r="ADQ188" s="977"/>
      <c r="ADR188" s="977"/>
      <c r="ADS188" s="977"/>
      <c r="ADT188" s="977"/>
      <c r="ADU188" s="977"/>
      <c r="ADV188" s="977"/>
      <c r="ADW188" s="977"/>
      <c r="ADX188" s="977"/>
      <c r="ADY188" s="977"/>
      <c r="ADZ188" s="977"/>
      <c r="AEA188" s="977"/>
      <c r="AEB188" s="977"/>
      <c r="AEC188" s="977"/>
      <c r="AED188" s="977"/>
      <c r="AEE188" s="977"/>
      <c r="AEF188" s="977"/>
      <c r="AEG188" s="977"/>
      <c r="AEH188" s="977"/>
      <c r="AEI188" s="977"/>
      <c r="AEJ188" s="977"/>
      <c r="AEK188" s="977"/>
      <c r="AEL188" s="977"/>
      <c r="AEM188" s="977"/>
      <c r="AEN188" s="977"/>
      <c r="AEO188" s="977"/>
      <c r="AEP188" s="977"/>
      <c r="AEQ188" s="977"/>
      <c r="AER188" s="977"/>
      <c r="AES188" s="977"/>
      <c r="AET188" s="977"/>
      <c r="AEU188" s="977"/>
      <c r="AEV188" s="977"/>
      <c r="AEW188" s="977"/>
      <c r="AEX188" s="977"/>
      <c r="AEY188" s="977"/>
      <c r="AEZ188" s="977"/>
      <c r="AFA188" s="977"/>
      <c r="AFB188" s="977"/>
      <c r="AFC188" s="977"/>
      <c r="AFD188" s="977"/>
      <c r="AFE188" s="977"/>
      <c r="AFF188" s="977"/>
      <c r="AFG188" s="977"/>
      <c r="AFH188" s="977"/>
      <c r="AFI188" s="977"/>
      <c r="AFJ188" s="977"/>
      <c r="AFK188" s="977"/>
      <c r="AFL188" s="977"/>
      <c r="AFM188" s="977"/>
      <c r="AFN188" s="977"/>
      <c r="AFO188" s="977"/>
      <c r="AFP188" s="977"/>
      <c r="AFQ188" s="977"/>
      <c r="AFR188" s="977"/>
      <c r="AFS188" s="977"/>
      <c r="AFT188" s="977"/>
      <c r="AFU188" s="977"/>
      <c r="AFV188" s="977"/>
      <c r="AFW188" s="977"/>
      <c r="AFX188" s="977"/>
      <c r="AFY188" s="977"/>
      <c r="AFZ188" s="977"/>
      <c r="AGA188" s="977"/>
      <c r="AGB188" s="977"/>
      <c r="AGC188" s="977"/>
      <c r="AGD188" s="977"/>
      <c r="AGE188" s="977"/>
      <c r="AGF188" s="977"/>
      <c r="AGG188" s="977"/>
      <c r="AGH188" s="977"/>
      <c r="AGI188" s="977"/>
      <c r="AGJ188" s="977"/>
      <c r="AGK188" s="977"/>
      <c r="AGL188" s="977"/>
      <c r="AGM188" s="977"/>
      <c r="AGN188" s="977"/>
      <c r="AGO188" s="977"/>
      <c r="AGP188" s="977"/>
      <c r="AGQ188" s="977"/>
      <c r="AGR188" s="977"/>
      <c r="AGS188" s="977"/>
      <c r="AGT188" s="977"/>
      <c r="AGU188" s="977"/>
      <c r="AGV188" s="977"/>
      <c r="AGW188" s="977"/>
      <c r="AGX188" s="977"/>
      <c r="AGY188" s="977"/>
      <c r="AGZ188" s="977"/>
      <c r="AHA188" s="977"/>
      <c r="AHB188" s="977"/>
      <c r="AHC188" s="977"/>
      <c r="AHD188" s="977"/>
      <c r="AHE188" s="977"/>
      <c r="AHF188" s="977"/>
      <c r="AHG188" s="977"/>
      <c r="AHH188" s="977"/>
      <c r="AHI188" s="977"/>
      <c r="AHJ188" s="977"/>
      <c r="AHK188" s="977"/>
      <c r="AHL188" s="977"/>
      <c r="AHM188" s="977"/>
      <c r="AHN188" s="977"/>
      <c r="AHO188" s="977"/>
      <c r="AHP188" s="977"/>
      <c r="AHQ188" s="977"/>
      <c r="AHR188" s="977"/>
      <c r="AHS188" s="977"/>
      <c r="AHT188" s="977"/>
      <c r="AHU188" s="977"/>
      <c r="AHV188" s="977"/>
      <c r="AHW188" s="977"/>
      <c r="AHX188" s="977"/>
      <c r="AHY188" s="977"/>
      <c r="AHZ188" s="977"/>
      <c r="AIA188" s="977"/>
      <c r="AIB188" s="977"/>
      <c r="AIC188" s="977"/>
      <c r="AID188" s="977"/>
      <c r="AIE188" s="977"/>
      <c r="AIF188" s="977"/>
      <c r="AIG188" s="977"/>
      <c r="AIH188" s="977"/>
      <c r="AII188" s="977"/>
      <c r="AIJ188" s="977"/>
      <c r="AIK188" s="977"/>
      <c r="AIL188" s="977"/>
      <c r="AIM188" s="977"/>
      <c r="AIN188" s="977"/>
      <c r="AIO188" s="977"/>
      <c r="AIP188" s="977"/>
      <c r="AIQ188" s="977"/>
      <c r="AIR188" s="977"/>
      <c r="AIS188" s="977"/>
      <c r="AIT188" s="977"/>
      <c r="AIU188" s="977"/>
      <c r="AIV188" s="977"/>
      <c r="AIW188" s="977"/>
      <c r="AIX188" s="977"/>
      <c r="AIY188" s="977"/>
      <c r="AIZ188" s="977"/>
      <c r="AJA188" s="977"/>
      <c r="AJB188" s="977"/>
      <c r="AJC188" s="977"/>
      <c r="AJD188" s="977"/>
      <c r="AJE188" s="977"/>
      <c r="AJF188" s="977"/>
      <c r="AJG188" s="977"/>
      <c r="AJH188" s="977"/>
      <c r="AJI188" s="977"/>
      <c r="AJJ188" s="977"/>
      <c r="AJK188" s="977"/>
      <c r="AJL188" s="977"/>
      <c r="AJM188" s="977"/>
      <c r="AJN188" s="977"/>
      <c r="AJO188" s="977"/>
      <c r="AJP188" s="977"/>
      <c r="AJQ188" s="977"/>
      <c r="AJR188" s="977"/>
      <c r="AJS188" s="977"/>
      <c r="AJT188" s="977"/>
      <c r="AJU188" s="977"/>
      <c r="AJV188" s="977"/>
      <c r="AJW188" s="977"/>
      <c r="AJX188" s="977"/>
      <c r="AJY188" s="977"/>
      <c r="AJZ188" s="977"/>
      <c r="AKA188" s="977"/>
      <c r="AKB188" s="977"/>
      <c r="AKC188" s="977"/>
      <c r="AKD188" s="977"/>
      <c r="AKE188" s="977"/>
      <c r="AKF188" s="977"/>
      <c r="AKG188" s="977"/>
      <c r="AKH188" s="977"/>
      <c r="AKI188" s="977"/>
      <c r="AKJ188" s="977"/>
      <c r="AKK188" s="977"/>
      <c r="AKL188" s="977"/>
      <c r="AKM188" s="977"/>
      <c r="AKN188" s="977"/>
      <c r="AKO188" s="977"/>
      <c r="AKP188" s="977"/>
      <c r="AKQ188" s="977"/>
      <c r="AKR188" s="977"/>
      <c r="AKS188" s="977"/>
      <c r="AKT188" s="977"/>
      <c r="AKU188" s="977"/>
      <c r="AKV188" s="977"/>
      <c r="AKW188" s="977"/>
      <c r="AKX188" s="977"/>
      <c r="AKY188" s="977"/>
      <c r="AKZ188" s="977"/>
      <c r="ALA188" s="977"/>
      <c r="ALB188" s="977"/>
      <c r="ALC188" s="977"/>
      <c r="ALD188" s="977"/>
      <c r="ALE188" s="977"/>
      <c r="ALF188" s="977"/>
      <c r="ALG188" s="977"/>
      <c r="ALH188" s="977"/>
      <c r="ALI188" s="977"/>
      <c r="ALJ188" s="977"/>
      <c r="ALK188" s="977"/>
      <c r="ALL188" s="977"/>
      <c r="ALM188" s="977"/>
      <c r="ALN188" s="977"/>
      <c r="ALO188" s="977"/>
      <c r="ALP188" s="977"/>
      <c r="ALQ188" s="977"/>
      <c r="ALR188" s="977"/>
      <c r="ALS188" s="977"/>
      <c r="ALT188" s="977"/>
      <c r="ALU188" s="977"/>
      <c r="ALV188" s="977"/>
      <c r="ALW188" s="977"/>
      <c r="ALX188" s="977"/>
      <c r="ALY188" s="977"/>
      <c r="ALZ188" s="977"/>
      <c r="AMA188" s="977"/>
      <c r="AMB188" s="977"/>
      <c r="AMC188" s="977"/>
      <c r="AMD188" s="977"/>
      <c r="AME188" s="977"/>
      <c r="AMF188" s="977"/>
      <c r="AMG188" s="977"/>
      <c r="AMH188" s="977"/>
      <c r="AMI188" s="977"/>
      <c r="AMJ188" s="977"/>
      <c r="AMK188" s="977"/>
      <c r="AML188" s="977"/>
      <c r="AMM188" s="977"/>
      <c r="AMN188" s="977"/>
      <c r="AMO188" s="977"/>
      <c r="AMP188" s="977"/>
      <c r="AMQ188" s="977"/>
      <c r="AMR188" s="977"/>
      <c r="AMS188" s="977"/>
      <c r="AMT188" s="977"/>
      <c r="AMU188" s="977"/>
      <c r="AMV188" s="977"/>
      <c r="AMW188" s="977"/>
      <c r="AMX188" s="977"/>
      <c r="AMY188" s="977"/>
      <c r="AMZ188" s="977"/>
      <c r="ANA188" s="977"/>
      <c r="ANB188" s="977"/>
      <c r="ANC188" s="977"/>
      <c r="AND188" s="977"/>
      <c r="ANE188" s="977"/>
      <c r="ANF188" s="977"/>
      <c r="ANG188" s="977"/>
      <c r="ANH188" s="977"/>
      <c r="ANI188" s="977"/>
      <c r="ANJ188" s="977"/>
      <c r="ANK188" s="977"/>
      <c r="ANL188" s="977"/>
      <c r="ANM188" s="977"/>
      <c r="ANN188" s="977"/>
      <c r="ANO188" s="977"/>
      <c r="ANP188" s="977"/>
      <c r="ANQ188" s="977"/>
      <c r="ANR188" s="977"/>
      <c r="ANS188" s="977"/>
      <c r="ANT188" s="977"/>
      <c r="ANU188" s="977"/>
      <c r="ANV188" s="977"/>
      <c r="ANW188" s="977"/>
      <c r="ANX188" s="977"/>
      <c r="ANY188" s="977"/>
      <c r="ANZ188" s="977"/>
      <c r="AOA188" s="977"/>
      <c r="AOB188" s="977"/>
      <c r="AOC188" s="977"/>
      <c r="AOD188" s="977"/>
      <c r="AOE188" s="977"/>
      <c r="AOF188" s="977"/>
      <c r="AOG188" s="977"/>
      <c r="AOH188" s="977"/>
      <c r="AOI188" s="977"/>
      <c r="AOJ188" s="977"/>
      <c r="AOK188" s="977"/>
      <c r="AOL188" s="977"/>
      <c r="AOM188" s="977"/>
      <c r="AON188" s="977"/>
      <c r="AOO188" s="977"/>
      <c r="AOP188" s="977"/>
      <c r="AOQ188" s="977"/>
      <c r="AOR188" s="977"/>
      <c r="AOS188" s="977"/>
      <c r="AOT188" s="977"/>
      <c r="AOU188" s="977"/>
      <c r="AOV188" s="977"/>
      <c r="AOW188" s="977"/>
      <c r="AOX188" s="977"/>
      <c r="AOY188" s="977"/>
      <c r="AOZ188" s="977"/>
      <c r="APA188" s="977"/>
      <c r="APB188" s="977"/>
      <c r="APC188" s="977"/>
      <c r="APD188" s="977"/>
      <c r="APE188" s="977"/>
      <c r="APF188" s="977"/>
      <c r="APG188" s="977"/>
      <c r="APH188" s="977"/>
      <c r="API188" s="977"/>
      <c r="APJ188" s="977"/>
      <c r="APK188" s="977"/>
      <c r="APL188" s="977"/>
      <c r="APM188" s="977"/>
      <c r="APN188" s="977"/>
      <c r="APO188" s="977"/>
      <c r="APP188" s="977"/>
      <c r="APQ188" s="977"/>
      <c r="APR188" s="977"/>
      <c r="APS188" s="977"/>
      <c r="APT188" s="977"/>
      <c r="APU188" s="977"/>
      <c r="APV188" s="977"/>
      <c r="APW188" s="977"/>
      <c r="APX188" s="977"/>
      <c r="APY188" s="977"/>
      <c r="APZ188" s="977"/>
      <c r="AQA188" s="977"/>
      <c r="AQB188" s="977"/>
      <c r="AQC188" s="977"/>
      <c r="AQD188" s="977"/>
      <c r="AQE188" s="977"/>
      <c r="AQF188" s="977"/>
      <c r="AQG188" s="977"/>
      <c r="AQH188" s="977"/>
      <c r="AQI188" s="977"/>
      <c r="AQJ188" s="977"/>
      <c r="AQK188" s="977"/>
      <c r="AQL188" s="977"/>
      <c r="AQM188" s="977"/>
      <c r="AQN188" s="977"/>
      <c r="AQO188" s="977"/>
      <c r="AQP188" s="977"/>
      <c r="AQQ188" s="977"/>
      <c r="AQR188" s="977"/>
      <c r="AQS188" s="977"/>
      <c r="AQT188" s="977"/>
      <c r="AQU188" s="977"/>
      <c r="AQV188" s="977"/>
      <c r="AQW188" s="977"/>
      <c r="AQX188" s="977"/>
      <c r="AQY188" s="977"/>
      <c r="AQZ188" s="977"/>
      <c r="ARA188" s="977"/>
      <c r="ARB188" s="977"/>
      <c r="ARC188" s="977"/>
      <c r="ARD188" s="977"/>
      <c r="ARE188" s="977"/>
      <c r="ARF188" s="977"/>
      <c r="ARG188" s="977"/>
      <c r="ARH188" s="977"/>
      <c r="ARI188" s="977"/>
      <c r="ARJ188" s="977"/>
      <c r="ARK188" s="977"/>
      <c r="ARL188" s="977"/>
      <c r="ARM188" s="977"/>
      <c r="ARN188" s="977"/>
      <c r="ARO188" s="977"/>
      <c r="ARP188" s="977"/>
      <c r="ARQ188" s="977"/>
      <c r="ARR188" s="977"/>
      <c r="ARS188" s="977"/>
      <c r="ART188" s="977"/>
      <c r="ARU188" s="977"/>
      <c r="ARV188" s="977"/>
      <c r="ARW188" s="977"/>
      <c r="ARX188" s="977"/>
      <c r="ARY188" s="977"/>
      <c r="ARZ188" s="977"/>
      <c r="ASA188" s="977"/>
      <c r="ASB188" s="977"/>
      <c r="ASC188" s="977"/>
      <c r="ASD188" s="977"/>
      <c r="ASE188" s="977"/>
      <c r="ASF188" s="977"/>
      <c r="ASG188" s="977"/>
      <c r="ASH188" s="977"/>
      <c r="ASI188" s="977"/>
      <c r="ASJ188" s="977"/>
      <c r="ASK188" s="977"/>
      <c r="ASL188" s="977"/>
      <c r="ASM188" s="977"/>
      <c r="ASN188" s="977"/>
      <c r="ASO188" s="977"/>
      <c r="ASP188" s="977"/>
      <c r="ASQ188" s="977"/>
      <c r="ASR188" s="977"/>
      <c r="ASS188" s="977"/>
      <c r="AST188" s="977"/>
      <c r="ASU188" s="977"/>
      <c r="ASV188" s="977"/>
      <c r="ASW188" s="977"/>
      <c r="ASX188" s="977"/>
      <c r="ASY188" s="977"/>
      <c r="ASZ188" s="977"/>
      <c r="ATA188" s="977"/>
      <c r="ATB188" s="977"/>
      <c r="ATC188" s="977"/>
      <c r="ATD188" s="977"/>
      <c r="ATE188" s="977"/>
      <c r="ATF188" s="977"/>
      <c r="ATG188" s="977"/>
      <c r="ATH188" s="977"/>
      <c r="ATI188" s="977"/>
      <c r="ATJ188" s="977"/>
      <c r="ATK188" s="977"/>
      <c r="ATL188" s="977"/>
      <c r="ATM188" s="977"/>
      <c r="ATN188" s="977"/>
      <c r="ATO188" s="977"/>
      <c r="ATP188" s="977"/>
      <c r="ATQ188" s="977"/>
      <c r="ATR188" s="977"/>
      <c r="ATS188" s="977"/>
      <c r="ATT188" s="977"/>
      <c r="ATU188" s="977"/>
      <c r="ATV188" s="977"/>
      <c r="ATW188" s="977"/>
      <c r="ATX188" s="977"/>
      <c r="ATY188" s="977"/>
      <c r="ATZ188" s="977"/>
      <c r="AUA188" s="977"/>
      <c r="AUB188" s="977"/>
      <c r="AUC188" s="977"/>
      <c r="AUD188" s="977"/>
      <c r="AUE188" s="977"/>
      <c r="AUF188" s="977"/>
      <c r="AUG188" s="977"/>
      <c r="AUH188" s="977"/>
      <c r="AUI188" s="977"/>
      <c r="AUJ188" s="977"/>
      <c r="AUK188" s="977"/>
      <c r="AUL188" s="977"/>
      <c r="AUM188" s="977"/>
      <c r="AUN188" s="977"/>
      <c r="AUO188" s="977"/>
      <c r="AUP188" s="977"/>
      <c r="AUQ188" s="977"/>
      <c r="AUR188" s="977"/>
      <c r="AUS188" s="977"/>
      <c r="AUT188" s="977"/>
      <c r="AUU188" s="977"/>
      <c r="AUV188" s="977"/>
      <c r="AUW188" s="977"/>
      <c r="AUX188" s="977"/>
      <c r="AUY188" s="977"/>
      <c r="AUZ188" s="977"/>
      <c r="AVA188" s="977"/>
      <c r="AVB188" s="977"/>
      <c r="AVC188" s="977"/>
      <c r="AVD188" s="977"/>
      <c r="AVE188" s="977"/>
      <c r="AVF188" s="977"/>
      <c r="AVG188" s="977"/>
      <c r="AVH188" s="977"/>
      <c r="AVI188" s="977"/>
      <c r="AVJ188" s="977"/>
      <c r="AVK188" s="977"/>
      <c r="AVL188" s="977"/>
      <c r="AVM188" s="977"/>
      <c r="AVN188" s="977"/>
      <c r="AVO188" s="977"/>
      <c r="AVP188" s="977"/>
      <c r="AVQ188" s="977"/>
      <c r="AVR188" s="977"/>
      <c r="AVS188" s="977"/>
      <c r="AVT188" s="977"/>
      <c r="AVU188" s="977"/>
      <c r="AVV188" s="977"/>
      <c r="AVW188" s="977"/>
      <c r="AVX188" s="977"/>
      <c r="AVY188" s="977"/>
      <c r="AVZ188" s="977"/>
      <c r="AWA188" s="977"/>
      <c r="AWB188" s="977"/>
      <c r="AWC188" s="977"/>
      <c r="AWD188" s="977"/>
      <c r="AWE188" s="977"/>
      <c r="AWF188" s="977"/>
      <c r="AWG188" s="977"/>
      <c r="AWH188" s="977"/>
      <c r="AWI188" s="977"/>
      <c r="AWJ188" s="977"/>
      <c r="AWK188" s="977"/>
      <c r="AWL188" s="977"/>
      <c r="AWM188" s="977"/>
      <c r="AWN188" s="977"/>
      <c r="AWO188" s="977"/>
      <c r="AWP188" s="977"/>
      <c r="AWQ188" s="977"/>
      <c r="AWR188" s="977"/>
      <c r="AWS188" s="977"/>
      <c r="AWT188" s="977"/>
      <c r="AWU188" s="977"/>
      <c r="AWV188" s="977"/>
      <c r="AWW188" s="977"/>
      <c r="AWX188" s="977"/>
      <c r="AWY188" s="977"/>
      <c r="AWZ188" s="977"/>
      <c r="AXA188" s="977"/>
      <c r="AXB188" s="977"/>
      <c r="AXC188" s="977"/>
      <c r="AXD188" s="977"/>
      <c r="AXE188" s="977"/>
      <c r="AXF188" s="977"/>
      <c r="AXG188" s="977"/>
      <c r="AXH188" s="977"/>
      <c r="AXI188" s="977"/>
      <c r="AXJ188" s="977"/>
      <c r="AXK188" s="977"/>
      <c r="AXL188" s="977"/>
      <c r="AXM188" s="977"/>
      <c r="AXN188" s="977"/>
      <c r="AXO188" s="977"/>
      <c r="AXP188" s="977"/>
      <c r="AXQ188" s="977"/>
      <c r="AXR188" s="977"/>
      <c r="AXS188" s="977"/>
      <c r="AXT188" s="977"/>
      <c r="AXU188" s="977"/>
      <c r="AXV188" s="977"/>
      <c r="AXW188" s="977"/>
      <c r="AXX188" s="977"/>
      <c r="AXY188" s="977"/>
      <c r="AXZ188" s="977"/>
      <c r="AYA188" s="977"/>
      <c r="AYB188" s="977"/>
      <c r="AYC188" s="977"/>
      <c r="AYD188" s="977"/>
      <c r="AYE188" s="977"/>
      <c r="AYF188" s="977"/>
      <c r="AYG188" s="977"/>
      <c r="AYH188" s="977"/>
      <c r="AYI188" s="977"/>
      <c r="AYJ188" s="977"/>
      <c r="AYK188" s="977"/>
      <c r="AYL188" s="977"/>
      <c r="AYM188" s="977"/>
      <c r="AYN188" s="977"/>
      <c r="AYO188" s="977"/>
      <c r="AYP188" s="977"/>
      <c r="AYQ188" s="977"/>
      <c r="AYR188" s="977"/>
      <c r="AYS188" s="977"/>
      <c r="AYT188" s="977"/>
      <c r="AYU188" s="977"/>
      <c r="AYV188" s="977"/>
      <c r="AYW188" s="977"/>
      <c r="AYX188" s="977"/>
      <c r="AYY188" s="977"/>
      <c r="AYZ188" s="977"/>
      <c r="AZA188" s="977"/>
      <c r="AZB188" s="977"/>
      <c r="AZC188" s="977"/>
      <c r="AZD188" s="977"/>
      <c r="AZE188" s="977"/>
      <c r="AZF188" s="977"/>
      <c r="AZG188" s="977"/>
      <c r="AZH188" s="977"/>
      <c r="AZI188" s="977"/>
      <c r="AZJ188" s="977"/>
      <c r="AZK188" s="977"/>
      <c r="AZL188" s="977"/>
      <c r="AZM188" s="977"/>
      <c r="AZN188" s="977"/>
      <c r="AZO188" s="977"/>
      <c r="AZP188" s="977"/>
      <c r="AZQ188" s="977"/>
      <c r="AZR188" s="977"/>
      <c r="AZS188" s="977"/>
      <c r="AZT188" s="977"/>
      <c r="AZU188" s="977"/>
      <c r="AZV188" s="977"/>
      <c r="AZW188" s="977"/>
      <c r="AZX188" s="977"/>
      <c r="AZY188" s="977"/>
      <c r="AZZ188" s="977"/>
      <c r="BAA188" s="977"/>
      <c r="BAB188" s="977"/>
      <c r="BAC188" s="977"/>
      <c r="BAD188" s="977"/>
      <c r="BAE188" s="977"/>
      <c r="BAF188" s="977"/>
      <c r="BAG188" s="977"/>
      <c r="BAH188" s="977"/>
      <c r="BAI188" s="977"/>
      <c r="BAJ188" s="977"/>
      <c r="BAK188" s="977"/>
      <c r="BAL188" s="977"/>
      <c r="BAM188" s="977"/>
      <c r="BAN188" s="977"/>
      <c r="BAO188" s="977"/>
      <c r="BAP188" s="977"/>
      <c r="BAQ188" s="977"/>
      <c r="BAR188" s="977"/>
      <c r="BAS188" s="977"/>
      <c r="BAT188" s="977"/>
      <c r="BAU188" s="977"/>
      <c r="BAV188" s="977"/>
      <c r="BAW188" s="977"/>
      <c r="BAX188" s="977"/>
      <c r="BAY188" s="977"/>
      <c r="BAZ188" s="977"/>
      <c r="BBA188" s="977"/>
      <c r="BBB188" s="977"/>
      <c r="BBC188" s="977"/>
      <c r="BBD188" s="977"/>
      <c r="BBE188" s="977"/>
      <c r="BBF188" s="977"/>
      <c r="BBG188" s="977"/>
      <c r="BBH188" s="977"/>
      <c r="BBI188" s="977"/>
      <c r="BBJ188" s="977"/>
      <c r="BBK188" s="977"/>
      <c r="BBL188" s="977"/>
      <c r="BBM188" s="977"/>
      <c r="BBN188" s="977"/>
      <c r="BBO188" s="977"/>
      <c r="BBP188" s="977"/>
      <c r="BBQ188" s="977"/>
      <c r="BBR188" s="977"/>
      <c r="BBS188" s="977"/>
      <c r="BBT188" s="977"/>
      <c r="BBU188" s="977"/>
      <c r="BBV188" s="977"/>
      <c r="BBW188" s="977"/>
      <c r="BBX188" s="977"/>
      <c r="BBY188" s="977"/>
      <c r="BBZ188" s="977"/>
      <c r="BCA188" s="977"/>
      <c r="BCB188" s="977"/>
      <c r="BCC188" s="977"/>
      <c r="BCD188" s="977"/>
      <c r="BCE188" s="977"/>
      <c r="BCF188" s="977"/>
      <c r="BCG188" s="977"/>
      <c r="BCH188" s="977"/>
      <c r="BCI188" s="977"/>
      <c r="BCJ188" s="977"/>
      <c r="BCK188" s="977"/>
      <c r="BCL188" s="977"/>
      <c r="BCM188" s="977"/>
      <c r="BCN188" s="977"/>
      <c r="BCO188" s="977"/>
      <c r="BCP188" s="977"/>
      <c r="BCQ188" s="977"/>
      <c r="BCR188" s="977"/>
      <c r="BCS188" s="977"/>
      <c r="BCT188" s="977"/>
      <c r="BCU188" s="977"/>
      <c r="BCV188" s="977"/>
      <c r="BCW188" s="977"/>
      <c r="BCX188" s="977"/>
      <c r="BCY188" s="977"/>
      <c r="BCZ188" s="977"/>
      <c r="BDA188" s="977"/>
      <c r="BDB188" s="977"/>
      <c r="BDC188" s="977"/>
      <c r="BDD188" s="977"/>
      <c r="BDE188" s="977"/>
      <c r="BDF188" s="977"/>
      <c r="BDG188" s="977"/>
      <c r="BDH188" s="977"/>
      <c r="BDI188" s="977"/>
      <c r="BDJ188" s="977"/>
      <c r="BDK188" s="977"/>
      <c r="BDL188" s="977"/>
      <c r="BDM188" s="977"/>
      <c r="BDN188" s="977"/>
      <c r="BDO188" s="977"/>
      <c r="BDP188" s="977"/>
      <c r="BDQ188" s="977"/>
      <c r="BDR188" s="977"/>
      <c r="BDS188" s="977"/>
      <c r="BDT188" s="977"/>
      <c r="BDU188" s="977"/>
      <c r="BDV188" s="977"/>
      <c r="BDW188" s="977"/>
      <c r="BDX188" s="977"/>
      <c r="BDY188" s="977"/>
      <c r="BDZ188" s="977"/>
      <c r="BEA188" s="977"/>
      <c r="BEB188" s="977"/>
      <c r="BEC188" s="977"/>
      <c r="BED188" s="977"/>
      <c r="BEE188" s="977"/>
      <c r="BEF188" s="977"/>
      <c r="BEG188" s="977"/>
      <c r="BEH188" s="977"/>
      <c r="BEI188" s="977"/>
      <c r="BEJ188" s="977"/>
      <c r="BEK188" s="977"/>
      <c r="BEL188" s="977"/>
      <c r="BEM188" s="977"/>
      <c r="BEN188" s="977"/>
      <c r="BEO188" s="977"/>
      <c r="BEP188" s="977"/>
      <c r="BEQ188" s="977"/>
      <c r="BER188" s="977"/>
      <c r="BES188" s="977"/>
      <c r="BET188" s="977"/>
      <c r="BEU188" s="977"/>
      <c r="BEV188" s="977"/>
      <c r="BEW188" s="977"/>
      <c r="BEX188" s="977"/>
      <c r="BEY188" s="977"/>
      <c r="BEZ188" s="977"/>
      <c r="BFA188" s="977"/>
      <c r="BFB188" s="977"/>
      <c r="BFC188" s="977"/>
      <c r="BFD188" s="977"/>
      <c r="BFE188" s="977"/>
      <c r="BFF188" s="977"/>
      <c r="BFG188" s="977"/>
      <c r="BFH188" s="977"/>
      <c r="BFI188" s="977"/>
      <c r="BFJ188" s="977"/>
      <c r="BFK188" s="977"/>
      <c r="BFL188" s="977"/>
      <c r="BFM188" s="977"/>
      <c r="BFN188" s="977"/>
      <c r="BFO188" s="977"/>
      <c r="BFP188" s="977"/>
      <c r="BFQ188" s="977"/>
      <c r="BFR188" s="977"/>
      <c r="BFS188" s="977"/>
      <c r="BFT188" s="977"/>
      <c r="BFU188" s="977"/>
      <c r="BFV188" s="977"/>
      <c r="BFW188" s="977"/>
      <c r="BFX188" s="977"/>
      <c r="BFY188" s="977"/>
      <c r="BFZ188" s="977"/>
      <c r="BGA188" s="977"/>
      <c r="BGB188" s="977"/>
      <c r="BGC188" s="977"/>
      <c r="BGD188" s="977"/>
      <c r="BGE188" s="977"/>
      <c r="BGF188" s="977"/>
      <c r="BGG188" s="977"/>
      <c r="BGH188" s="977"/>
      <c r="BGI188" s="977"/>
      <c r="BGJ188" s="977"/>
      <c r="BGK188" s="977"/>
      <c r="BGL188" s="977"/>
      <c r="BGM188" s="977"/>
      <c r="BGN188" s="977"/>
      <c r="BGO188" s="977"/>
      <c r="BGP188" s="977"/>
      <c r="BGQ188" s="977"/>
      <c r="BGR188" s="977"/>
      <c r="BGS188" s="977"/>
      <c r="BGT188" s="977"/>
      <c r="BGU188" s="977"/>
      <c r="BGV188" s="977"/>
      <c r="BGW188" s="977"/>
      <c r="BGX188" s="977"/>
      <c r="BGY188" s="977"/>
      <c r="BGZ188" s="977"/>
      <c r="BHA188" s="977"/>
      <c r="BHB188" s="977"/>
      <c r="BHC188" s="977"/>
      <c r="BHD188" s="977"/>
      <c r="BHE188" s="977"/>
      <c r="BHF188" s="977"/>
      <c r="BHG188" s="977"/>
      <c r="BHH188" s="977"/>
      <c r="BHI188" s="977"/>
      <c r="BHJ188" s="977"/>
      <c r="BHK188" s="977"/>
      <c r="BHL188" s="977"/>
      <c r="BHM188" s="977"/>
      <c r="BHN188" s="977"/>
      <c r="BHO188" s="977"/>
      <c r="BHP188" s="977"/>
      <c r="BHQ188" s="977"/>
      <c r="BHR188" s="977"/>
      <c r="BHS188" s="977"/>
      <c r="BHT188" s="977"/>
      <c r="BHU188" s="977"/>
      <c r="BHV188" s="977"/>
      <c r="BHW188" s="977"/>
      <c r="BHX188" s="977"/>
      <c r="BHY188" s="977"/>
      <c r="BHZ188" s="977"/>
      <c r="BIA188" s="977"/>
      <c r="BIB188" s="977"/>
      <c r="BIC188" s="977"/>
      <c r="BID188" s="977"/>
      <c r="BIE188" s="977"/>
      <c r="BIF188" s="977"/>
      <c r="BIG188" s="977"/>
      <c r="BIH188" s="977"/>
      <c r="BII188" s="977"/>
      <c r="BIJ188" s="977"/>
      <c r="BIK188" s="977"/>
      <c r="BIL188" s="977"/>
      <c r="BIM188" s="977"/>
      <c r="BIN188" s="977"/>
      <c r="BIO188" s="977"/>
      <c r="BIP188" s="977"/>
      <c r="BIQ188" s="977"/>
      <c r="BIR188" s="977"/>
      <c r="BIS188" s="977"/>
      <c r="BIT188" s="977"/>
      <c r="BIU188" s="977"/>
      <c r="BIV188" s="977"/>
      <c r="BIW188" s="977"/>
      <c r="BIX188" s="977"/>
      <c r="BIY188" s="977"/>
      <c r="BIZ188" s="977"/>
      <c r="BJA188" s="977"/>
      <c r="BJB188" s="977"/>
      <c r="BJC188" s="977"/>
      <c r="BJD188" s="977"/>
      <c r="BJE188" s="977"/>
      <c r="BJF188" s="977"/>
      <c r="BJG188" s="977"/>
      <c r="BJH188" s="977"/>
      <c r="BJI188" s="977"/>
      <c r="BJJ188" s="977"/>
      <c r="BJK188" s="977"/>
      <c r="BJL188" s="977"/>
      <c r="BJM188" s="977"/>
      <c r="BJN188" s="977"/>
      <c r="BJO188" s="977"/>
      <c r="BJP188" s="977"/>
      <c r="BJQ188" s="977"/>
      <c r="BJR188" s="977"/>
      <c r="BJS188" s="977"/>
      <c r="BJT188" s="977"/>
      <c r="BJU188" s="977"/>
      <c r="BJV188" s="977"/>
      <c r="BJW188" s="977"/>
      <c r="BJX188" s="977"/>
      <c r="BJY188" s="977"/>
      <c r="BJZ188" s="977"/>
      <c r="BKA188" s="977"/>
      <c r="BKB188" s="977"/>
      <c r="BKC188" s="977"/>
      <c r="BKD188" s="977"/>
      <c r="BKE188" s="977"/>
      <c r="BKF188" s="977"/>
      <c r="BKG188" s="977"/>
      <c r="BKH188" s="977"/>
      <c r="BKI188" s="977"/>
      <c r="BKJ188" s="977"/>
      <c r="BKK188" s="977"/>
      <c r="BKL188" s="977"/>
      <c r="BKM188" s="977"/>
      <c r="BKN188" s="977"/>
      <c r="BKO188" s="977"/>
      <c r="BKP188" s="977"/>
      <c r="BKQ188" s="977"/>
      <c r="BKR188" s="977"/>
      <c r="BKS188" s="977"/>
      <c r="BKT188" s="977"/>
      <c r="BKU188" s="977"/>
      <c r="BKV188" s="977"/>
      <c r="BKW188" s="977"/>
      <c r="BKX188" s="977"/>
      <c r="BKY188" s="977"/>
      <c r="BKZ188" s="977"/>
      <c r="BLA188" s="977"/>
      <c r="BLB188" s="977"/>
      <c r="BLC188" s="977"/>
      <c r="BLD188" s="977"/>
      <c r="BLE188" s="977"/>
      <c r="BLF188" s="977"/>
      <c r="BLG188" s="977"/>
      <c r="BLH188" s="977"/>
      <c r="BLI188" s="977"/>
      <c r="BLJ188" s="977"/>
      <c r="BLK188" s="977"/>
      <c r="BLL188" s="977"/>
      <c r="BLM188" s="977"/>
      <c r="BLN188" s="977"/>
      <c r="BLO188" s="977"/>
      <c r="BLP188" s="977"/>
      <c r="BLQ188" s="977"/>
      <c r="BLR188" s="977"/>
      <c r="BLS188" s="977"/>
      <c r="BLT188" s="977"/>
      <c r="BLU188" s="977"/>
      <c r="BLV188" s="977"/>
      <c r="BLW188" s="977"/>
      <c r="BLX188" s="977"/>
      <c r="BLY188" s="977"/>
      <c r="BLZ188" s="977"/>
      <c r="BMA188" s="977"/>
      <c r="BMB188" s="977"/>
      <c r="BMC188" s="977"/>
      <c r="BMD188" s="977"/>
      <c r="BME188" s="977"/>
      <c r="BMF188" s="977"/>
      <c r="BMG188" s="977"/>
      <c r="BMH188" s="977"/>
      <c r="BMI188" s="977"/>
      <c r="BMJ188" s="977"/>
      <c r="BMK188" s="977"/>
      <c r="BML188" s="977"/>
      <c r="BMM188" s="977"/>
      <c r="BMN188" s="977"/>
      <c r="BMO188" s="977"/>
      <c r="BMP188" s="977"/>
      <c r="BMQ188" s="977"/>
      <c r="BMR188" s="977"/>
      <c r="BMS188" s="977"/>
      <c r="BMT188" s="977"/>
      <c r="BMU188" s="977"/>
      <c r="BMV188" s="977"/>
      <c r="BMW188" s="977"/>
      <c r="BMX188" s="977"/>
      <c r="BMY188" s="977"/>
      <c r="BMZ188" s="977"/>
      <c r="BNA188" s="977"/>
      <c r="BNB188" s="977"/>
      <c r="BNC188" s="977"/>
      <c r="BND188" s="977"/>
      <c r="BNE188" s="977"/>
      <c r="BNF188" s="977"/>
      <c r="BNG188" s="977"/>
      <c r="BNH188" s="977"/>
      <c r="BNI188" s="977"/>
      <c r="BNJ188" s="977"/>
      <c r="BNK188" s="977"/>
      <c r="BNL188" s="977"/>
      <c r="BNM188" s="977"/>
      <c r="BNN188" s="977"/>
      <c r="BNO188" s="977"/>
      <c r="BNP188" s="977"/>
      <c r="BNQ188" s="977"/>
      <c r="BNR188" s="977"/>
      <c r="BNS188" s="977"/>
      <c r="BNT188" s="977"/>
      <c r="BNU188" s="977"/>
      <c r="BNV188" s="977"/>
      <c r="BNW188" s="977"/>
      <c r="BNX188" s="977"/>
      <c r="BNY188" s="977"/>
      <c r="BNZ188" s="977"/>
      <c r="BOA188" s="977"/>
      <c r="BOB188" s="977"/>
      <c r="BOC188" s="977"/>
      <c r="BOD188" s="977"/>
      <c r="BOE188" s="977"/>
      <c r="BOF188" s="977"/>
      <c r="BOG188" s="977"/>
      <c r="BOH188" s="977"/>
      <c r="BOI188" s="977"/>
      <c r="BOJ188" s="977"/>
      <c r="BOK188" s="977"/>
      <c r="BOL188" s="977"/>
      <c r="BOM188" s="977"/>
      <c r="BON188" s="977"/>
      <c r="BOO188" s="977"/>
      <c r="BOP188" s="977"/>
      <c r="BOQ188" s="977"/>
      <c r="BOR188" s="977"/>
      <c r="BOS188" s="977"/>
      <c r="BOT188" s="977"/>
      <c r="BOU188" s="977"/>
      <c r="BOV188" s="977"/>
      <c r="BOW188" s="977"/>
      <c r="BOX188" s="977"/>
      <c r="BOY188" s="977"/>
      <c r="BOZ188" s="977"/>
      <c r="BPA188" s="977"/>
      <c r="BPB188" s="977"/>
      <c r="BPC188" s="977"/>
      <c r="BPD188" s="977"/>
      <c r="BPE188" s="977"/>
      <c r="BPF188" s="977"/>
      <c r="BPG188" s="977"/>
      <c r="BPH188" s="977"/>
      <c r="BPI188" s="977"/>
      <c r="BPJ188" s="977"/>
      <c r="BPK188" s="977"/>
      <c r="BPL188" s="977"/>
      <c r="BPM188" s="977"/>
      <c r="BPN188" s="977"/>
      <c r="BPO188" s="977"/>
      <c r="BPP188" s="977"/>
      <c r="BPQ188" s="977"/>
      <c r="BPR188" s="977"/>
      <c r="BPS188" s="977"/>
      <c r="BPT188" s="977"/>
      <c r="BPU188" s="977"/>
      <c r="BPV188" s="977"/>
      <c r="BPW188" s="977"/>
      <c r="BPX188" s="977"/>
      <c r="BPY188" s="977"/>
      <c r="BPZ188" s="977"/>
      <c r="BQA188" s="977"/>
      <c r="BQB188" s="977"/>
      <c r="BQC188" s="977"/>
      <c r="BQD188" s="977"/>
      <c r="BQE188" s="977"/>
      <c r="BQF188" s="977"/>
      <c r="BQG188" s="977"/>
      <c r="BQH188" s="977"/>
      <c r="BQI188" s="977"/>
      <c r="BQJ188" s="977"/>
      <c r="BQK188" s="977"/>
      <c r="BQL188" s="977"/>
      <c r="BQM188" s="977"/>
      <c r="BQN188" s="977"/>
      <c r="BQO188" s="977"/>
      <c r="BQP188" s="977"/>
      <c r="BQQ188" s="977"/>
      <c r="BQR188" s="977"/>
      <c r="BQS188" s="977"/>
      <c r="BQT188" s="977"/>
      <c r="BQU188" s="977"/>
      <c r="BQV188" s="977"/>
      <c r="BQW188" s="977"/>
      <c r="BQX188" s="977"/>
      <c r="BQY188" s="977"/>
      <c r="BQZ188" s="977"/>
      <c r="BRA188" s="977"/>
      <c r="BRB188" s="977"/>
      <c r="BRC188" s="977"/>
      <c r="BRD188" s="977"/>
      <c r="BRE188" s="977"/>
      <c r="BRF188" s="977"/>
      <c r="BRG188" s="977"/>
      <c r="BRH188" s="977"/>
      <c r="BRI188" s="977"/>
      <c r="BRJ188" s="977"/>
      <c r="BRK188" s="977"/>
      <c r="BRL188" s="977"/>
      <c r="BRM188" s="977"/>
      <c r="BRN188" s="977"/>
      <c r="BRO188" s="977"/>
      <c r="BRP188" s="977"/>
      <c r="BRQ188" s="977"/>
      <c r="BRR188" s="977"/>
      <c r="BRS188" s="977"/>
      <c r="BRT188" s="977"/>
      <c r="BRU188" s="977"/>
      <c r="BRV188" s="977"/>
      <c r="BRW188" s="977"/>
      <c r="BRX188" s="977"/>
      <c r="BRY188" s="977"/>
      <c r="BRZ188" s="977"/>
      <c r="BSA188" s="977"/>
      <c r="BSB188" s="977"/>
      <c r="BSC188" s="977"/>
      <c r="BSD188" s="977"/>
      <c r="BSE188" s="977"/>
      <c r="BSF188" s="977"/>
      <c r="BSG188" s="977"/>
      <c r="BSH188" s="977"/>
      <c r="BSI188" s="977"/>
      <c r="BSJ188" s="977"/>
      <c r="BSK188" s="977"/>
      <c r="BSL188" s="977"/>
      <c r="BSM188" s="977"/>
      <c r="BSN188" s="977"/>
      <c r="BSO188" s="977"/>
      <c r="BSP188" s="977"/>
      <c r="BSQ188" s="977"/>
      <c r="BSR188" s="977"/>
      <c r="BSS188" s="977"/>
      <c r="BST188" s="977"/>
      <c r="BSU188" s="977"/>
      <c r="BSV188" s="977"/>
      <c r="BSW188" s="977"/>
      <c r="BSX188" s="977"/>
      <c r="BSY188" s="977"/>
      <c r="BSZ188" s="977"/>
      <c r="BTA188" s="977"/>
      <c r="BTB188" s="977"/>
      <c r="BTC188" s="977"/>
      <c r="BTD188" s="977"/>
      <c r="BTE188" s="977"/>
      <c r="BTF188" s="977"/>
      <c r="BTG188" s="977"/>
      <c r="BTH188" s="977"/>
      <c r="BTI188" s="977"/>
      <c r="BTJ188" s="977"/>
      <c r="BTK188" s="977"/>
      <c r="BTL188" s="977"/>
      <c r="BTM188" s="977"/>
      <c r="BTN188" s="977"/>
      <c r="BTO188" s="977"/>
      <c r="BTP188" s="977"/>
      <c r="BTQ188" s="977"/>
      <c r="BTR188" s="977"/>
      <c r="BTS188" s="977"/>
      <c r="BTT188" s="977"/>
      <c r="BTU188" s="977"/>
      <c r="BTV188" s="977"/>
      <c r="BTW188" s="977"/>
      <c r="BTX188" s="977"/>
      <c r="BTY188" s="977"/>
      <c r="BTZ188" s="977"/>
      <c r="BUA188" s="977"/>
      <c r="BUB188" s="977"/>
      <c r="BUC188" s="977"/>
      <c r="BUD188" s="977"/>
      <c r="BUE188" s="977"/>
      <c r="BUF188" s="977"/>
      <c r="BUG188" s="977"/>
      <c r="BUH188" s="977"/>
      <c r="BUI188" s="977"/>
      <c r="BUJ188" s="977"/>
      <c r="BUK188" s="977"/>
      <c r="BUL188" s="977"/>
      <c r="BUM188" s="977"/>
      <c r="BUN188" s="977"/>
      <c r="BUO188" s="977"/>
      <c r="BUP188" s="977"/>
      <c r="BUQ188" s="977"/>
      <c r="BUR188" s="977"/>
      <c r="BUS188" s="977"/>
      <c r="BUT188" s="977"/>
      <c r="BUU188" s="977"/>
      <c r="BUV188" s="977"/>
      <c r="BUW188" s="977"/>
      <c r="BUX188" s="977"/>
      <c r="BUY188" s="977"/>
      <c r="BUZ188" s="977"/>
      <c r="BVA188" s="977"/>
      <c r="BVB188" s="977"/>
      <c r="BVC188" s="977"/>
      <c r="BVD188" s="977"/>
      <c r="BVE188" s="977"/>
      <c r="BVF188" s="977"/>
      <c r="BVG188" s="977"/>
      <c r="BVH188" s="977"/>
      <c r="BVI188" s="977"/>
      <c r="BVJ188" s="977"/>
      <c r="BVK188" s="977"/>
      <c r="BVL188" s="977"/>
      <c r="BVM188" s="977"/>
      <c r="BVN188" s="977"/>
      <c r="BVO188" s="977"/>
      <c r="BVP188" s="977"/>
      <c r="BVQ188" s="977"/>
      <c r="BVR188" s="977"/>
      <c r="BVS188" s="977"/>
      <c r="BVT188" s="977"/>
      <c r="BVU188" s="977"/>
      <c r="BVV188" s="977"/>
      <c r="BVW188" s="977"/>
      <c r="BVX188" s="977"/>
      <c r="BVY188" s="977"/>
      <c r="BVZ188" s="977"/>
      <c r="BWA188" s="977"/>
      <c r="BWB188" s="977"/>
      <c r="BWC188" s="977"/>
      <c r="BWD188" s="977"/>
      <c r="BWE188" s="977"/>
      <c r="BWF188" s="977"/>
      <c r="BWG188" s="977"/>
      <c r="BWH188" s="977"/>
      <c r="BWI188" s="977"/>
      <c r="BWJ188" s="977"/>
      <c r="BWK188" s="977"/>
      <c r="BWL188" s="977"/>
      <c r="BWM188" s="977"/>
      <c r="BWN188" s="977"/>
      <c r="BWO188" s="977"/>
      <c r="BWP188" s="977"/>
      <c r="BWQ188" s="977"/>
      <c r="BWR188" s="977"/>
      <c r="BWS188" s="977"/>
      <c r="BWT188" s="977"/>
      <c r="BWU188" s="977"/>
      <c r="BWV188" s="977"/>
      <c r="BWW188" s="977"/>
      <c r="BWX188" s="977"/>
      <c r="BWY188" s="977"/>
      <c r="BWZ188" s="977"/>
      <c r="BXA188" s="977"/>
      <c r="BXB188" s="977"/>
      <c r="BXC188" s="977"/>
      <c r="BXD188" s="977"/>
      <c r="BXE188" s="977"/>
      <c r="BXF188" s="977"/>
      <c r="BXG188" s="977"/>
      <c r="BXH188" s="977"/>
      <c r="BXI188" s="977"/>
      <c r="BXJ188" s="977"/>
      <c r="BXK188" s="977"/>
      <c r="BXL188" s="977"/>
      <c r="BXM188" s="977"/>
      <c r="BXN188" s="977"/>
      <c r="BXO188" s="977"/>
      <c r="BXP188" s="977"/>
      <c r="BXQ188" s="977"/>
      <c r="BXR188" s="977"/>
      <c r="BXS188" s="977"/>
      <c r="BXT188" s="977"/>
      <c r="BXU188" s="977"/>
      <c r="BXV188" s="977"/>
      <c r="BXW188" s="977"/>
      <c r="BXX188" s="977"/>
      <c r="BXY188" s="977"/>
      <c r="BXZ188" s="977"/>
      <c r="BYA188" s="977"/>
      <c r="BYB188" s="977"/>
      <c r="BYC188" s="977"/>
      <c r="BYD188" s="977"/>
      <c r="BYE188" s="977"/>
      <c r="BYF188" s="977"/>
      <c r="BYG188" s="977"/>
      <c r="BYH188" s="977"/>
      <c r="BYI188" s="977"/>
      <c r="BYJ188" s="977"/>
      <c r="BYK188" s="977"/>
      <c r="BYL188" s="977"/>
      <c r="BYM188" s="977"/>
      <c r="BYN188" s="977"/>
      <c r="BYO188" s="977"/>
      <c r="BYP188" s="977"/>
      <c r="BYQ188" s="977"/>
      <c r="BYR188" s="977"/>
      <c r="BYS188" s="977"/>
      <c r="BYT188" s="977"/>
      <c r="BYU188" s="977"/>
      <c r="BYV188" s="977"/>
      <c r="BYW188" s="977"/>
      <c r="BYX188" s="977"/>
      <c r="BYY188" s="977"/>
      <c r="BYZ188" s="977"/>
      <c r="BZA188" s="977"/>
      <c r="BZB188" s="977"/>
      <c r="BZC188" s="977"/>
      <c r="BZD188" s="977"/>
      <c r="BZE188" s="977"/>
      <c r="BZF188" s="977"/>
      <c r="BZG188" s="977"/>
      <c r="BZH188" s="977"/>
      <c r="BZI188" s="977"/>
      <c r="BZJ188" s="977"/>
      <c r="BZK188" s="977"/>
      <c r="BZL188" s="977"/>
      <c r="BZM188" s="977"/>
      <c r="BZN188" s="977"/>
      <c r="BZO188" s="977"/>
      <c r="BZP188" s="977"/>
      <c r="BZQ188" s="977"/>
      <c r="BZR188" s="977"/>
      <c r="BZS188" s="977"/>
      <c r="BZT188" s="977"/>
      <c r="BZU188" s="977"/>
      <c r="BZV188" s="977"/>
      <c r="BZW188" s="977"/>
      <c r="BZX188" s="977"/>
      <c r="BZY188" s="977"/>
      <c r="BZZ188" s="977"/>
      <c r="CAA188" s="977"/>
      <c r="CAB188" s="977"/>
      <c r="CAC188" s="977"/>
      <c r="CAD188" s="977"/>
      <c r="CAE188" s="977"/>
      <c r="CAF188" s="977"/>
      <c r="CAG188" s="977"/>
      <c r="CAH188" s="977"/>
      <c r="CAI188" s="977"/>
      <c r="CAJ188" s="977"/>
      <c r="CAK188" s="977"/>
      <c r="CAL188" s="977"/>
      <c r="CAM188" s="977"/>
      <c r="CAN188" s="977"/>
      <c r="CAO188" s="977"/>
      <c r="CAP188" s="977"/>
      <c r="CAQ188" s="977"/>
      <c r="CAR188" s="977"/>
      <c r="CAS188" s="977"/>
      <c r="CAT188" s="977"/>
      <c r="CAU188" s="977"/>
      <c r="CAV188" s="977"/>
      <c r="CAW188" s="977"/>
      <c r="CAX188" s="977"/>
      <c r="CAY188" s="977"/>
      <c r="CAZ188" s="977"/>
      <c r="CBA188" s="977"/>
      <c r="CBB188" s="977"/>
      <c r="CBC188" s="977"/>
      <c r="CBD188" s="977"/>
      <c r="CBE188" s="977"/>
      <c r="CBF188" s="977"/>
      <c r="CBG188" s="977"/>
      <c r="CBH188" s="977"/>
      <c r="CBI188" s="977"/>
      <c r="CBJ188" s="977"/>
      <c r="CBK188" s="977"/>
      <c r="CBL188" s="977"/>
      <c r="CBM188" s="977"/>
      <c r="CBN188" s="977"/>
      <c r="CBO188" s="977"/>
      <c r="CBP188" s="977"/>
      <c r="CBQ188" s="977"/>
      <c r="CBR188" s="977"/>
      <c r="CBS188" s="977"/>
      <c r="CBT188" s="977"/>
      <c r="CBU188" s="977"/>
      <c r="CBV188" s="977"/>
      <c r="CBW188" s="977"/>
      <c r="CBX188" s="977"/>
      <c r="CBY188" s="977"/>
      <c r="CBZ188" s="977"/>
      <c r="CCA188" s="977"/>
      <c r="CCB188" s="977"/>
      <c r="CCC188" s="977"/>
      <c r="CCD188" s="977"/>
      <c r="CCE188" s="977"/>
      <c r="CCF188" s="977"/>
      <c r="CCG188" s="977"/>
      <c r="CCH188" s="977"/>
      <c r="CCI188" s="977"/>
      <c r="CCJ188" s="977"/>
      <c r="CCK188" s="977"/>
      <c r="CCL188" s="977"/>
      <c r="CCM188" s="977"/>
      <c r="CCN188" s="977"/>
      <c r="CCO188" s="977"/>
      <c r="CCP188" s="977"/>
      <c r="CCQ188" s="977"/>
      <c r="CCR188" s="977"/>
      <c r="CCS188" s="977"/>
      <c r="CCT188" s="977"/>
      <c r="CCU188" s="977"/>
      <c r="CCV188" s="977"/>
      <c r="CCW188" s="977"/>
      <c r="CCX188" s="977"/>
      <c r="CCY188" s="977"/>
      <c r="CCZ188" s="977"/>
      <c r="CDA188" s="977"/>
      <c r="CDB188" s="977"/>
      <c r="CDC188" s="977"/>
      <c r="CDD188" s="977"/>
      <c r="CDE188" s="977"/>
      <c r="CDF188" s="977"/>
      <c r="CDG188" s="977"/>
      <c r="CDH188" s="977"/>
      <c r="CDI188" s="977"/>
      <c r="CDJ188" s="977"/>
      <c r="CDK188" s="977"/>
      <c r="CDL188" s="977"/>
      <c r="CDM188" s="977"/>
      <c r="CDN188" s="977"/>
      <c r="CDO188" s="977"/>
      <c r="CDP188" s="977"/>
      <c r="CDQ188" s="977"/>
      <c r="CDR188" s="977"/>
      <c r="CDS188" s="977"/>
      <c r="CDT188" s="977"/>
      <c r="CDU188" s="977"/>
      <c r="CDV188" s="977"/>
      <c r="CDW188" s="977"/>
      <c r="CDX188" s="977"/>
      <c r="CDY188" s="977"/>
      <c r="CDZ188" s="977"/>
      <c r="CEA188" s="977"/>
      <c r="CEB188" s="977"/>
      <c r="CEC188" s="977"/>
      <c r="CED188" s="977"/>
      <c r="CEE188" s="977"/>
      <c r="CEF188" s="977"/>
      <c r="CEG188" s="977"/>
      <c r="CEH188" s="977"/>
      <c r="CEI188" s="977"/>
      <c r="CEJ188" s="977"/>
      <c r="CEK188" s="977"/>
      <c r="CEL188" s="977"/>
      <c r="CEM188" s="977"/>
      <c r="CEN188" s="977"/>
      <c r="CEO188" s="977"/>
      <c r="CEP188" s="977"/>
      <c r="CEQ188" s="977"/>
      <c r="CER188" s="977"/>
      <c r="CES188" s="977"/>
      <c r="CET188" s="977"/>
      <c r="CEU188" s="977"/>
      <c r="CEV188" s="977"/>
      <c r="CEW188" s="977"/>
      <c r="CEX188" s="977"/>
      <c r="CEY188" s="977"/>
      <c r="CEZ188" s="977"/>
      <c r="CFA188" s="977"/>
      <c r="CFB188" s="977"/>
      <c r="CFC188" s="977"/>
      <c r="CFD188" s="977"/>
      <c r="CFE188" s="977"/>
      <c r="CFF188" s="977"/>
      <c r="CFG188" s="977"/>
      <c r="CFH188" s="977"/>
      <c r="CFI188" s="977"/>
      <c r="CFJ188" s="977"/>
      <c r="CFK188" s="977"/>
      <c r="CFL188" s="977"/>
      <c r="CFM188" s="977"/>
      <c r="CFN188" s="977"/>
      <c r="CFO188" s="977"/>
      <c r="CFP188" s="977"/>
      <c r="CFQ188" s="977"/>
      <c r="CFR188" s="977"/>
      <c r="CFS188" s="977"/>
      <c r="CFT188" s="977"/>
      <c r="CFU188" s="977"/>
      <c r="CFV188" s="977"/>
      <c r="CFW188" s="977"/>
      <c r="CFX188" s="977"/>
      <c r="CFY188" s="977"/>
      <c r="CFZ188" s="977"/>
      <c r="CGA188" s="977"/>
      <c r="CGB188" s="977"/>
      <c r="CGC188" s="977"/>
      <c r="CGD188" s="977"/>
      <c r="CGE188" s="977"/>
      <c r="CGF188" s="977"/>
      <c r="CGG188" s="977"/>
      <c r="CGH188" s="977"/>
      <c r="CGI188" s="977"/>
      <c r="CGJ188" s="977"/>
      <c r="CGK188" s="977"/>
      <c r="CGL188" s="977"/>
      <c r="CGM188" s="977"/>
      <c r="CGN188" s="977"/>
      <c r="CGO188" s="977"/>
      <c r="CGP188" s="977"/>
      <c r="CGQ188" s="977"/>
      <c r="CGR188" s="977"/>
      <c r="CGS188" s="977"/>
      <c r="CGT188" s="977"/>
      <c r="CGU188" s="977"/>
      <c r="CGV188" s="977"/>
      <c r="CGW188" s="977"/>
      <c r="CGX188" s="977"/>
      <c r="CGY188" s="977"/>
      <c r="CGZ188" s="977"/>
      <c r="CHA188" s="977"/>
      <c r="CHB188" s="977"/>
      <c r="CHC188" s="977"/>
      <c r="CHD188" s="977"/>
      <c r="CHE188" s="977"/>
      <c r="CHF188" s="977"/>
      <c r="CHG188" s="977"/>
      <c r="CHH188" s="977"/>
      <c r="CHI188" s="977"/>
      <c r="CHJ188" s="977"/>
      <c r="CHK188" s="977"/>
      <c r="CHL188" s="977"/>
      <c r="CHM188" s="977"/>
      <c r="CHN188" s="977"/>
      <c r="CHO188" s="977"/>
      <c r="CHP188" s="977"/>
      <c r="CHQ188" s="977"/>
      <c r="CHR188" s="977"/>
      <c r="CHS188" s="977"/>
      <c r="CHT188" s="977"/>
      <c r="CHU188" s="977"/>
      <c r="CHV188" s="977"/>
      <c r="CHW188" s="977"/>
      <c r="CHX188" s="977"/>
      <c r="CHY188" s="977"/>
      <c r="CHZ188" s="977"/>
      <c r="CIA188" s="977"/>
      <c r="CIB188" s="977"/>
      <c r="CIC188" s="977"/>
      <c r="CID188" s="977"/>
      <c r="CIE188" s="977"/>
      <c r="CIF188" s="977"/>
      <c r="CIG188" s="977"/>
      <c r="CIH188" s="977"/>
      <c r="CII188" s="977"/>
      <c r="CIJ188" s="977"/>
      <c r="CIK188" s="977"/>
      <c r="CIL188" s="977"/>
      <c r="CIM188" s="977"/>
      <c r="CIN188" s="977"/>
      <c r="CIO188" s="977"/>
      <c r="CIP188" s="977"/>
      <c r="CIQ188" s="977"/>
      <c r="CIR188" s="977"/>
      <c r="CIS188" s="977"/>
      <c r="CIT188" s="977"/>
      <c r="CIU188" s="977"/>
      <c r="CIV188" s="977"/>
      <c r="CIW188" s="977"/>
      <c r="CIX188" s="977"/>
      <c r="CIY188" s="977"/>
      <c r="CIZ188" s="977"/>
      <c r="CJA188" s="977"/>
      <c r="CJB188" s="977"/>
      <c r="CJC188" s="977"/>
      <c r="CJD188" s="977"/>
      <c r="CJE188" s="977"/>
      <c r="CJF188" s="977"/>
      <c r="CJG188" s="977"/>
      <c r="CJH188" s="977"/>
      <c r="CJI188" s="977"/>
      <c r="CJJ188" s="977"/>
      <c r="CJK188" s="977"/>
      <c r="CJL188" s="977"/>
      <c r="CJM188" s="977"/>
      <c r="CJN188" s="977"/>
      <c r="CJO188" s="977"/>
      <c r="CJP188" s="977"/>
      <c r="CJQ188" s="977"/>
      <c r="CJR188" s="977"/>
      <c r="CJS188" s="977"/>
      <c r="CJT188" s="977"/>
      <c r="CJU188" s="977"/>
      <c r="CJV188" s="977"/>
      <c r="CJW188" s="977"/>
      <c r="CJX188" s="977"/>
      <c r="CJY188" s="977"/>
      <c r="CJZ188" s="977"/>
      <c r="CKA188" s="977"/>
      <c r="CKB188" s="977"/>
      <c r="CKC188" s="977"/>
      <c r="CKD188" s="977"/>
      <c r="CKE188" s="977"/>
      <c r="CKF188" s="977"/>
      <c r="CKG188" s="977"/>
      <c r="CKH188" s="977"/>
      <c r="CKI188" s="977"/>
      <c r="CKJ188" s="977"/>
      <c r="CKK188" s="977"/>
      <c r="CKL188" s="977"/>
      <c r="CKM188" s="977"/>
      <c r="CKN188" s="977"/>
      <c r="CKO188" s="977"/>
      <c r="CKP188" s="977"/>
      <c r="CKQ188" s="977"/>
      <c r="CKR188" s="977"/>
      <c r="CKS188" s="977"/>
      <c r="CKT188" s="977"/>
      <c r="CKU188" s="977"/>
      <c r="CKV188" s="977"/>
      <c r="CKW188" s="977"/>
      <c r="CKX188" s="977"/>
      <c r="CKY188" s="977"/>
      <c r="CKZ188" s="977"/>
      <c r="CLA188" s="977"/>
      <c r="CLB188" s="977"/>
      <c r="CLC188" s="977"/>
      <c r="CLD188" s="977"/>
      <c r="CLE188" s="977"/>
      <c r="CLF188" s="977"/>
      <c r="CLG188" s="977"/>
      <c r="CLH188" s="977"/>
      <c r="CLI188" s="977"/>
      <c r="CLJ188" s="977"/>
      <c r="CLK188" s="977"/>
      <c r="CLL188" s="977"/>
      <c r="CLM188" s="977"/>
      <c r="CLN188" s="977"/>
      <c r="CLO188" s="977"/>
      <c r="CLP188" s="977"/>
      <c r="CLQ188" s="977"/>
      <c r="CLR188" s="977"/>
      <c r="CLS188" s="977"/>
      <c r="CLT188" s="977"/>
      <c r="CLU188" s="977"/>
      <c r="CLV188" s="977"/>
      <c r="CLW188" s="977"/>
      <c r="CLX188" s="977"/>
      <c r="CLY188" s="977"/>
      <c r="CLZ188" s="977"/>
      <c r="CMA188" s="977"/>
      <c r="CMB188" s="977"/>
      <c r="CMC188" s="977"/>
      <c r="CMD188" s="977"/>
      <c r="CME188" s="977"/>
      <c r="CMF188" s="977"/>
      <c r="CMG188" s="977"/>
      <c r="CMH188" s="977"/>
      <c r="CMI188" s="977"/>
      <c r="CMJ188" s="977"/>
      <c r="CMK188" s="977"/>
      <c r="CML188" s="977"/>
      <c r="CMM188" s="977"/>
      <c r="CMN188" s="977"/>
      <c r="CMO188" s="977"/>
      <c r="CMP188" s="977"/>
      <c r="CMQ188" s="977"/>
      <c r="CMR188" s="977"/>
      <c r="CMS188" s="977"/>
      <c r="CMT188" s="977"/>
      <c r="CMU188" s="977"/>
      <c r="CMV188" s="977"/>
      <c r="CMW188" s="977"/>
      <c r="CMX188" s="977"/>
      <c r="CMY188" s="977"/>
      <c r="CMZ188" s="977"/>
      <c r="CNA188" s="977"/>
      <c r="CNB188" s="977"/>
      <c r="CNC188" s="977"/>
      <c r="CND188" s="977"/>
      <c r="CNE188" s="977"/>
      <c r="CNF188" s="977"/>
      <c r="CNG188" s="977"/>
      <c r="CNH188" s="977"/>
      <c r="CNI188" s="977"/>
      <c r="CNJ188" s="977"/>
      <c r="CNK188" s="977"/>
      <c r="CNL188" s="977"/>
      <c r="CNM188" s="977"/>
      <c r="CNN188" s="977"/>
      <c r="CNO188" s="977"/>
      <c r="CNP188" s="977"/>
      <c r="CNQ188" s="977"/>
      <c r="CNR188" s="977"/>
      <c r="CNS188" s="977"/>
      <c r="CNT188" s="977"/>
      <c r="CNU188" s="977"/>
      <c r="CNV188" s="977"/>
      <c r="CNW188" s="977"/>
      <c r="CNX188" s="977"/>
      <c r="CNY188" s="977"/>
      <c r="CNZ188" s="977"/>
      <c r="COA188" s="977"/>
      <c r="COB188" s="977"/>
      <c r="COC188" s="977"/>
      <c r="COD188" s="977"/>
      <c r="COE188" s="977"/>
      <c r="COF188" s="977"/>
      <c r="COG188" s="977"/>
      <c r="COH188" s="977"/>
      <c r="COI188" s="977"/>
      <c r="COJ188" s="977"/>
      <c r="COK188" s="977"/>
      <c r="COL188" s="977"/>
      <c r="COM188" s="977"/>
      <c r="CON188" s="977"/>
      <c r="COO188" s="977"/>
      <c r="COP188" s="977"/>
      <c r="COQ188" s="977"/>
      <c r="COR188" s="977"/>
      <c r="COS188" s="977"/>
      <c r="COT188" s="977"/>
      <c r="COU188" s="977"/>
      <c r="COV188" s="977"/>
      <c r="COW188" s="977"/>
      <c r="COX188" s="977"/>
      <c r="COY188" s="977"/>
      <c r="COZ188" s="977"/>
      <c r="CPA188" s="977"/>
      <c r="CPB188" s="977"/>
      <c r="CPC188" s="977"/>
      <c r="CPD188" s="977"/>
      <c r="CPE188" s="977"/>
      <c r="CPF188" s="977"/>
      <c r="CPG188" s="977"/>
      <c r="CPH188" s="977"/>
      <c r="CPI188" s="977"/>
      <c r="CPJ188" s="977"/>
      <c r="CPK188" s="977"/>
      <c r="CPL188" s="977"/>
      <c r="CPM188" s="977"/>
      <c r="CPN188" s="977"/>
      <c r="CPO188" s="977"/>
      <c r="CPP188" s="977"/>
      <c r="CPQ188" s="977"/>
      <c r="CPR188" s="977"/>
      <c r="CPS188" s="977"/>
      <c r="CPT188" s="977"/>
      <c r="CPU188" s="977"/>
      <c r="CPV188" s="977"/>
      <c r="CPW188" s="977"/>
      <c r="CPX188" s="977"/>
      <c r="CPY188" s="977"/>
      <c r="CPZ188" s="977"/>
      <c r="CQA188" s="977"/>
      <c r="CQB188" s="977"/>
      <c r="CQC188" s="977"/>
      <c r="CQD188" s="977"/>
      <c r="CQE188" s="977"/>
      <c r="CQF188" s="977"/>
      <c r="CQG188" s="977"/>
      <c r="CQH188" s="977"/>
      <c r="CQI188" s="977"/>
      <c r="CQJ188" s="977"/>
      <c r="CQK188" s="977"/>
      <c r="CQL188" s="977"/>
      <c r="CQM188" s="977"/>
      <c r="CQN188" s="977"/>
      <c r="CQO188" s="977"/>
      <c r="CQP188" s="977"/>
      <c r="CQQ188" s="977"/>
      <c r="CQR188" s="977"/>
      <c r="CQS188" s="977"/>
      <c r="CQT188" s="977"/>
      <c r="CQU188" s="977"/>
      <c r="CQV188" s="977"/>
      <c r="CQW188" s="977"/>
      <c r="CQX188" s="977"/>
      <c r="CQY188" s="977"/>
      <c r="CQZ188" s="977"/>
      <c r="CRA188" s="977"/>
      <c r="CRB188" s="977"/>
      <c r="CRC188" s="977"/>
      <c r="CRD188" s="977"/>
      <c r="CRE188" s="977"/>
      <c r="CRF188" s="977"/>
      <c r="CRG188" s="977"/>
      <c r="CRH188" s="977"/>
      <c r="CRI188" s="977"/>
      <c r="CRJ188" s="977"/>
      <c r="CRK188" s="977"/>
      <c r="CRL188" s="977"/>
      <c r="CRM188" s="977"/>
      <c r="CRN188" s="977"/>
      <c r="CRO188" s="977"/>
      <c r="CRP188" s="977"/>
      <c r="CRQ188" s="977"/>
      <c r="CRR188" s="977"/>
      <c r="CRS188" s="977"/>
      <c r="CRT188" s="977"/>
      <c r="CRU188" s="977"/>
      <c r="CRV188" s="977"/>
      <c r="CRW188" s="977"/>
      <c r="CRX188" s="977"/>
      <c r="CRY188" s="977"/>
      <c r="CRZ188" s="977"/>
      <c r="CSA188" s="977"/>
      <c r="CSB188" s="977"/>
      <c r="CSC188" s="977"/>
      <c r="CSD188" s="977"/>
      <c r="CSE188" s="977"/>
      <c r="CSF188" s="977"/>
      <c r="CSG188" s="977"/>
      <c r="CSH188" s="977"/>
      <c r="CSI188" s="977"/>
      <c r="CSJ188" s="977"/>
      <c r="CSK188" s="977"/>
      <c r="CSL188" s="977"/>
      <c r="CSM188" s="977"/>
      <c r="CSN188" s="977"/>
      <c r="CSO188" s="977"/>
      <c r="CSP188" s="977"/>
      <c r="CSQ188" s="977"/>
      <c r="CSR188" s="977"/>
      <c r="CSS188" s="977"/>
      <c r="CST188" s="977"/>
      <c r="CSU188" s="977"/>
      <c r="CSV188" s="977"/>
      <c r="CSW188" s="977"/>
      <c r="CSX188" s="977"/>
      <c r="CSY188" s="977"/>
      <c r="CSZ188" s="977"/>
      <c r="CTA188" s="977"/>
      <c r="CTB188" s="977"/>
      <c r="CTC188" s="977"/>
      <c r="CTD188" s="977"/>
      <c r="CTE188" s="977"/>
      <c r="CTF188" s="977"/>
      <c r="CTG188" s="977"/>
      <c r="CTH188" s="977"/>
      <c r="CTI188" s="977"/>
      <c r="CTJ188" s="977"/>
      <c r="CTK188" s="977"/>
      <c r="CTL188" s="977"/>
      <c r="CTM188" s="977"/>
      <c r="CTN188" s="977"/>
      <c r="CTO188" s="977"/>
      <c r="CTP188" s="977"/>
      <c r="CTQ188" s="977"/>
      <c r="CTR188" s="977"/>
      <c r="CTS188" s="977"/>
      <c r="CTT188" s="977"/>
      <c r="CTU188" s="977"/>
      <c r="CTV188" s="977"/>
      <c r="CTW188" s="977"/>
      <c r="CTX188" s="977"/>
      <c r="CTY188" s="977"/>
      <c r="CTZ188" s="977"/>
      <c r="CUA188" s="977"/>
      <c r="CUB188" s="977"/>
      <c r="CUC188" s="977"/>
      <c r="CUD188" s="977"/>
      <c r="CUE188" s="977"/>
      <c r="CUF188" s="977"/>
      <c r="CUG188" s="977"/>
      <c r="CUH188" s="977"/>
      <c r="CUI188" s="977"/>
      <c r="CUJ188" s="977"/>
      <c r="CUK188" s="977"/>
      <c r="CUL188" s="977"/>
      <c r="CUM188" s="977"/>
      <c r="CUN188" s="977"/>
      <c r="CUO188" s="977"/>
      <c r="CUP188" s="977"/>
      <c r="CUQ188" s="977"/>
      <c r="CUR188" s="977"/>
      <c r="CUS188" s="977"/>
      <c r="CUT188" s="977"/>
      <c r="CUU188" s="977"/>
      <c r="CUV188" s="977"/>
      <c r="CUW188" s="977"/>
      <c r="CUX188" s="977"/>
      <c r="CUY188" s="977"/>
      <c r="CUZ188" s="977"/>
      <c r="CVA188" s="977"/>
      <c r="CVB188" s="977"/>
      <c r="CVC188" s="977"/>
      <c r="CVD188" s="977"/>
      <c r="CVE188" s="977"/>
      <c r="CVF188" s="977"/>
      <c r="CVG188" s="977"/>
      <c r="CVH188" s="977"/>
      <c r="CVI188" s="977"/>
      <c r="CVJ188" s="977"/>
      <c r="CVK188" s="977"/>
      <c r="CVL188" s="977"/>
      <c r="CVM188" s="977"/>
      <c r="CVN188" s="977"/>
      <c r="CVO188" s="977"/>
      <c r="CVP188" s="977"/>
      <c r="CVQ188" s="977"/>
      <c r="CVR188" s="977"/>
      <c r="CVS188" s="977"/>
      <c r="CVT188" s="977"/>
      <c r="CVU188" s="977"/>
      <c r="CVV188" s="977"/>
      <c r="CVW188" s="977"/>
      <c r="CVX188" s="977"/>
      <c r="CVY188" s="977"/>
      <c r="CVZ188" s="977"/>
      <c r="CWA188" s="977"/>
      <c r="CWB188" s="977"/>
      <c r="CWC188" s="977"/>
      <c r="CWD188" s="977"/>
      <c r="CWE188" s="977"/>
      <c r="CWF188" s="977"/>
      <c r="CWG188" s="977"/>
      <c r="CWH188" s="977"/>
      <c r="CWI188" s="977"/>
      <c r="CWJ188" s="977"/>
      <c r="CWK188" s="977"/>
      <c r="CWL188" s="977"/>
      <c r="CWM188" s="977"/>
      <c r="CWN188" s="977"/>
      <c r="CWO188" s="977"/>
      <c r="CWP188" s="977"/>
      <c r="CWQ188" s="977"/>
      <c r="CWR188" s="977"/>
      <c r="CWS188" s="977"/>
      <c r="CWT188" s="977"/>
      <c r="CWU188" s="977"/>
      <c r="CWV188" s="977"/>
      <c r="CWW188" s="977"/>
      <c r="CWX188" s="977"/>
      <c r="CWY188" s="977"/>
      <c r="CWZ188" s="977"/>
      <c r="CXA188" s="977"/>
      <c r="CXB188" s="977"/>
      <c r="CXC188" s="977"/>
      <c r="CXD188" s="977"/>
      <c r="CXE188" s="977"/>
      <c r="CXF188" s="977"/>
      <c r="CXG188" s="977"/>
      <c r="CXH188" s="977"/>
      <c r="CXI188" s="977"/>
      <c r="CXJ188" s="977"/>
      <c r="CXK188" s="977"/>
      <c r="CXL188" s="977"/>
      <c r="CXM188" s="977"/>
      <c r="CXN188" s="977"/>
      <c r="CXO188" s="977"/>
      <c r="CXP188" s="977"/>
      <c r="CXQ188" s="977"/>
      <c r="CXR188" s="977"/>
      <c r="CXS188" s="977"/>
      <c r="CXT188" s="977"/>
      <c r="CXU188" s="977"/>
      <c r="CXV188" s="977"/>
      <c r="CXW188" s="977"/>
      <c r="CXX188" s="977"/>
      <c r="CXY188" s="977"/>
      <c r="CXZ188" s="977"/>
      <c r="CYA188" s="977"/>
      <c r="CYB188" s="977"/>
      <c r="CYC188" s="977"/>
      <c r="CYD188" s="977"/>
      <c r="CYE188" s="977"/>
      <c r="CYF188" s="977"/>
      <c r="CYG188" s="977"/>
      <c r="CYH188" s="977"/>
      <c r="CYI188" s="977"/>
      <c r="CYJ188" s="977"/>
      <c r="CYK188" s="977"/>
      <c r="CYL188" s="977"/>
      <c r="CYM188" s="977"/>
      <c r="CYN188" s="977"/>
      <c r="CYO188" s="977"/>
      <c r="CYP188" s="977"/>
      <c r="CYQ188" s="977"/>
      <c r="CYR188" s="977"/>
      <c r="CYS188" s="977"/>
      <c r="CYT188" s="977"/>
      <c r="CYU188" s="977"/>
      <c r="CYV188" s="977"/>
      <c r="CYW188" s="977"/>
      <c r="CYX188" s="977"/>
      <c r="CYY188" s="977"/>
      <c r="CYZ188" s="977"/>
      <c r="CZA188" s="977"/>
      <c r="CZB188" s="977"/>
      <c r="CZC188" s="977"/>
      <c r="CZD188" s="977"/>
      <c r="CZE188" s="977"/>
      <c r="CZF188" s="977"/>
      <c r="CZG188" s="977"/>
      <c r="CZH188" s="977"/>
      <c r="CZI188" s="977"/>
      <c r="CZJ188" s="977"/>
      <c r="CZK188" s="977"/>
      <c r="CZL188" s="977"/>
      <c r="CZM188" s="977"/>
      <c r="CZN188" s="977"/>
      <c r="CZO188" s="977"/>
      <c r="CZP188" s="977"/>
      <c r="CZQ188" s="977"/>
      <c r="CZR188" s="977"/>
      <c r="CZS188" s="977"/>
      <c r="CZT188" s="977"/>
      <c r="CZU188" s="977"/>
      <c r="CZV188" s="977"/>
      <c r="CZW188" s="977"/>
      <c r="CZX188" s="977"/>
      <c r="CZY188" s="977"/>
      <c r="CZZ188" s="977"/>
      <c r="DAA188" s="977"/>
      <c r="DAB188" s="977"/>
      <c r="DAC188" s="977"/>
      <c r="DAD188" s="977"/>
      <c r="DAE188" s="977"/>
      <c r="DAF188" s="977"/>
      <c r="DAG188" s="977"/>
      <c r="DAH188" s="977"/>
      <c r="DAI188" s="977"/>
      <c r="DAJ188" s="977"/>
      <c r="DAK188" s="977"/>
      <c r="DAL188" s="977"/>
      <c r="DAM188" s="977"/>
      <c r="DAN188" s="977"/>
      <c r="DAO188" s="977"/>
      <c r="DAP188" s="977"/>
      <c r="DAQ188" s="977"/>
      <c r="DAR188" s="977"/>
      <c r="DAS188" s="977"/>
      <c r="DAT188" s="977"/>
      <c r="DAU188" s="977"/>
      <c r="DAV188" s="977"/>
      <c r="DAW188" s="977"/>
      <c r="DAX188" s="977"/>
      <c r="DAY188" s="977"/>
      <c r="DAZ188" s="977"/>
      <c r="DBA188" s="977"/>
      <c r="DBB188" s="977"/>
      <c r="DBC188" s="977"/>
      <c r="DBD188" s="977"/>
      <c r="DBE188" s="977"/>
      <c r="DBF188" s="977"/>
      <c r="DBG188" s="977"/>
      <c r="DBH188" s="977"/>
      <c r="DBI188" s="977"/>
      <c r="DBJ188" s="977"/>
      <c r="DBK188" s="977"/>
      <c r="DBL188" s="977"/>
      <c r="DBM188" s="977"/>
      <c r="DBN188" s="977"/>
      <c r="DBO188" s="977"/>
      <c r="DBP188" s="977"/>
      <c r="DBQ188" s="977"/>
      <c r="DBR188" s="977"/>
      <c r="DBS188" s="977"/>
      <c r="DBT188" s="977"/>
      <c r="DBU188" s="977"/>
      <c r="DBV188" s="977"/>
      <c r="DBW188" s="977"/>
      <c r="DBX188" s="977"/>
      <c r="DBY188" s="977"/>
      <c r="DBZ188" s="977"/>
      <c r="DCA188" s="977"/>
      <c r="DCB188" s="977"/>
      <c r="DCC188" s="977"/>
      <c r="DCD188" s="977"/>
      <c r="DCE188" s="977"/>
      <c r="DCF188" s="977"/>
      <c r="DCG188" s="977"/>
      <c r="DCH188" s="977"/>
      <c r="DCI188" s="977"/>
      <c r="DCJ188" s="977"/>
      <c r="DCK188" s="977"/>
      <c r="DCL188" s="977"/>
      <c r="DCM188" s="977"/>
      <c r="DCN188" s="977"/>
      <c r="DCO188" s="977"/>
      <c r="DCP188" s="977"/>
      <c r="DCQ188" s="977"/>
      <c r="DCR188" s="977"/>
      <c r="DCS188" s="977"/>
      <c r="DCT188" s="977"/>
      <c r="DCU188" s="977"/>
      <c r="DCV188" s="977"/>
      <c r="DCW188" s="977"/>
      <c r="DCX188" s="977"/>
      <c r="DCY188" s="977"/>
      <c r="DCZ188" s="977"/>
      <c r="DDA188" s="977"/>
      <c r="DDB188" s="977"/>
      <c r="DDC188" s="977"/>
      <c r="DDD188" s="977"/>
      <c r="DDE188" s="977"/>
      <c r="DDF188" s="977"/>
      <c r="DDG188" s="977"/>
      <c r="DDH188" s="977"/>
      <c r="DDI188" s="977"/>
      <c r="DDJ188" s="977"/>
      <c r="DDK188" s="977"/>
      <c r="DDL188" s="977"/>
      <c r="DDM188" s="977"/>
      <c r="DDN188" s="977"/>
      <c r="DDO188" s="977"/>
      <c r="DDP188" s="977"/>
      <c r="DDQ188" s="977"/>
      <c r="DDR188" s="977"/>
      <c r="DDS188" s="977"/>
      <c r="DDT188" s="977"/>
      <c r="DDU188" s="977"/>
      <c r="DDV188" s="977"/>
      <c r="DDW188" s="977"/>
      <c r="DDX188" s="977"/>
      <c r="DDY188" s="977"/>
      <c r="DDZ188" s="977"/>
      <c r="DEA188" s="977"/>
      <c r="DEB188" s="977"/>
      <c r="DEC188" s="977"/>
      <c r="DED188" s="977"/>
      <c r="DEE188" s="977"/>
      <c r="DEF188" s="977"/>
      <c r="DEG188" s="977"/>
      <c r="DEH188" s="977"/>
      <c r="DEI188" s="977"/>
      <c r="DEJ188" s="977"/>
      <c r="DEK188" s="977"/>
      <c r="DEL188" s="977"/>
      <c r="DEM188" s="977"/>
      <c r="DEN188" s="977"/>
      <c r="DEO188" s="977"/>
      <c r="DEP188" s="977"/>
      <c r="DEQ188" s="977"/>
      <c r="DER188" s="977"/>
      <c r="DES188" s="977"/>
      <c r="DET188" s="977"/>
      <c r="DEU188" s="977"/>
      <c r="DEV188" s="977"/>
      <c r="DEW188" s="977"/>
      <c r="DEX188" s="977"/>
      <c r="DEY188" s="977"/>
      <c r="DEZ188" s="977"/>
      <c r="DFA188" s="977"/>
      <c r="DFB188" s="977"/>
      <c r="DFC188" s="977"/>
      <c r="DFD188" s="977"/>
      <c r="DFE188" s="977"/>
      <c r="DFF188" s="977"/>
      <c r="DFG188" s="977"/>
      <c r="DFH188" s="977"/>
      <c r="DFI188" s="977"/>
      <c r="DFJ188" s="977"/>
      <c r="DFK188" s="977"/>
      <c r="DFL188" s="977"/>
      <c r="DFM188" s="977"/>
      <c r="DFN188" s="977"/>
      <c r="DFO188" s="977"/>
      <c r="DFP188" s="977"/>
      <c r="DFQ188" s="977"/>
      <c r="DFR188" s="977"/>
      <c r="DFS188" s="977"/>
      <c r="DFT188" s="977"/>
      <c r="DFU188" s="977"/>
      <c r="DFV188" s="977"/>
      <c r="DFW188" s="977"/>
      <c r="DFX188" s="977"/>
      <c r="DFY188" s="977"/>
      <c r="DFZ188" s="977"/>
      <c r="DGA188" s="977"/>
      <c r="DGB188" s="977"/>
      <c r="DGC188" s="977"/>
      <c r="DGD188" s="977"/>
      <c r="DGE188" s="977"/>
      <c r="DGF188" s="977"/>
      <c r="DGG188" s="977"/>
      <c r="DGH188" s="977"/>
      <c r="DGI188" s="977"/>
      <c r="DGJ188" s="977"/>
      <c r="DGK188" s="977"/>
      <c r="DGL188" s="977"/>
      <c r="DGM188" s="977"/>
      <c r="DGN188" s="977"/>
      <c r="DGO188" s="977"/>
      <c r="DGP188" s="977"/>
      <c r="DGQ188" s="977"/>
      <c r="DGR188" s="977"/>
      <c r="DGS188" s="977"/>
      <c r="DGT188" s="977"/>
      <c r="DGU188" s="977"/>
      <c r="DGV188" s="977"/>
      <c r="DGW188" s="977"/>
      <c r="DGX188" s="977"/>
      <c r="DGY188" s="977"/>
      <c r="DGZ188" s="977"/>
      <c r="DHA188" s="977"/>
      <c r="DHB188" s="977"/>
      <c r="DHC188" s="977"/>
      <c r="DHD188" s="977"/>
      <c r="DHE188" s="977"/>
      <c r="DHF188" s="977"/>
      <c r="DHG188" s="977"/>
      <c r="DHH188" s="977"/>
      <c r="DHI188" s="977"/>
      <c r="DHJ188" s="977"/>
      <c r="DHK188" s="977"/>
      <c r="DHL188" s="977"/>
      <c r="DHM188" s="977"/>
      <c r="DHN188" s="977"/>
      <c r="DHO188" s="977"/>
      <c r="DHP188" s="977"/>
      <c r="DHQ188" s="977"/>
      <c r="DHR188" s="977"/>
      <c r="DHS188" s="977"/>
      <c r="DHT188" s="977"/>
      <c r="DHU188" s="977"/>
      <c r="DHV188" s="977"/>
      <c r="DHW188" s="977"/>
      <c r="DHX188" s="977"/>
      <c r="DHY188" s="977"/>
      <c r="DHZ188" s="977"/>
      <c r="DIA188" s="977"/>
      <c r="DIB188" s="977"/>
      <c r="DIC188" s="977"/>
      <c r="DID188" s="977"/>
      <c r="DIE188" s="977"/>
      <c r="DIF188" s="977"/>
      <c r="DIG188" s="977"/>
      <c r="DIH188" s="977"/>
      <c r="DII188" s="977"/>
      <c r="DIJ188" s="977"/>
      <c r="DIK188" s="977"/>
      <c r="DIL188" s="977"/>
      <c r="DIM188" s="977"/>
      <c r="DIN188" s="977"/>
      <c r="DIO188" s="977"/>
      <c r="DIP188" s="977"/>
      <c r="DIQ188" s="977"/>
      <c r="DIR188" s="977"/>
      <c r="DIS188" s="977"/>
      <c r="DIT188" s="977"/>
      <c r="DIU188" s="977"/>
      <c r="DIV188" s="977"/>
      <c r="DIW188" s="977"/>
      <c r="DIX188" s="977"/>
      <c r="DIY188" s="977"/>
      <c r="DIZ188" s="977"/>
      <c r="DJA188" s="977"/>
      <c r="DJB188" s="977"/>
      <c r="DJC188" s="977"/>
      <c r="DJD188" s="977"/>
      <c r="DJE188" s="977"/>
      <c r="DJF188" s="977"/>
      <c r="DJG188" s="977"/>
      <c r="DJH188" s="977"/>
      <c r="DJI188" s="977"/>
      <c r="DJJ188" s="977"/>
      <c r="DJK188" s="977"/>
      <c r="DJL188" s="977"/>
      <c r="DJM188" s="977"/>
      <c r="DJN188" s="977"/>
      <c r="DJO188" s="977"/>
      <c r="DJP188" s="977"/>
      <c r="DJQ188" s="977"/>
      <c r="DJR188" s="977"/>
      <c r="DJS188" s="977"/>
      <c r="DJT188" s="977"/>
      <c r="DJU188" s="977"/>
      <c r="DJV188" s="977"/>
      <c r="DJW188" s="977"/>
      <c r="DJX188" s="977"/>
      <c r="DJY188" s="977"/>
      <c r="DJZ188" s="977"/>
      <c r="DKA188" s="977"/>
      <c r="DKB188" s="977"/>
      <c r="DKC188" s="977"/>
      <c r="DKD188" s="977"/>
      <c r="DKE188" s="977"/>
      <c r="DKF188" s="977"/>
      <c r="DKG188" s="977"/>
      <c r="DKH188" s="977"/>
      <c r="DKI188" s="977"/>
      <c r="DKJ188" s="977"/>
      <c r="DKK188" s="977"/>
      <c r="DKL188" s="977"/>
      <c r="DKM188" s="977"/>
      <c r="DKN188" s="977"/>
      <c r="DKO188" s="977"/>
      <c r="DKP188" s="977"/>
      <c r="DKQ188" s="977"/>
      <c r="DKR188" s="977"/>
      <c r="DKS188" s="977"/>
      <c r="DKT188" s="977"/>
      <c r="DKU188" s="977"/>
      <c r="DKV188" s="977"/>
      <c r="DKW188" s="977"/>
      <c r="DKX188" s="977"/>
      <c r="DKY188" s="977"/>
      <c r="DKZ188" s="977"/>
      <c r="DLA188" s="977"/>
      <c r="DLB188" s="977"/>
      <c r="DLC188" s="977"/>
      <c r="DLD188" s="977"/>
      <c r="DLE188" s="977"/>
      <c r="DLF188" s="977"/>
      <c r="DLG188" s="977"/>
      <c r="DLH188" s="977"/>
      <c r="DLI188" s="977"/>
      <c r="DLJ188" s="977"/>
      <c r="DLK188" s="977"/>
      <c r="DLL188" s="977"/>
      <c r="DLM188" s="977"/>
      <c r="DLN188" s="977"/>
      <c r="DLO188" s="977"/>
      <c r="DLP188" s="977"/>
      <c r="DLQ188" s="977"/>
      <c r="DLR188" s="977"/>
      <c r="DLS188" s="977"/>
      <c r="DLT188" s="977"/>
      <c r="DLU188" s="977"/>
      <c r="DLV188" s="977"/>
      <c r="DLW188" s="977"/>
      <c r="DLX188" s="977"/>
      <c r="DLY188" s="977"/>
      <c r="DLZ188" s="977"/>
      <c r="DMA188" s="977"/>
      <c r="DMB188" s="977"/>
      <c r="DMC188" s="977"/>
      <c r="DMD188" s="977"/>
      <c r="DME188" s="977"/>
      <c r="DMF188" s="977"/>
      <c r="DMG188" s="977"/>
      <c r="DMH188" s="977"/>
      <c r="DMI188" s="977"/>
      <c r="DMJ188" s="977"/>
      <c r="DMK188" s="977"/>
      <c r="DML188" s="977"/>
      <c r="DMM188" s="977"/>
      <c r="DMN188" s="977"/>
      <c r="DMO188" s="977"/>
      <c r="DMP188" s="977"/>
      <c r="DMQ188" s="977"/>
      <c r="DMR188" s="977"/>
      <c r="DMS188" s="977"/>
      <c r="DMT188" s="977"/>
      <c r="DMU188" s="977"/>
      <c r="DMV188" s="977"/>
      <c r="DMW188" s="977"/>
      <c r="DMX188" s="977"/>
      <c r="DMY188" s="977"/>
      <c r="DMZ188" s="977"/>
      <c r="DNA188" s="977"/>
      <c r="DNB188" s="977"/>
      <c r="DNC188" s="977"/>
      <c r="DND188" s="977"/>
      <c r="DNE188" s="977"/>
      <c r="DNF188" s="977"/>
      <c r="DNG188" s="977"/>
      <c r="DNH188" s="977"/>
      <c r="DNI188" s="977"/>
      <c r="DNJ188" s="977"/>
      <c r="DNK188" s="977"/>
      <c r="DNL188" s="977"/>
      <c r="DNM188" s="977"/>
      <c r="DNN188" s="977"/>
      <c r="DNO188" s="977"/>
      <c r="DNP188" s="977"/>
      <c r="DNQ188" s="977"/>
      <c r="DNR188" s="977"/>
      <c r="DNS188" s="977"/>
      <c r="DNT188" s="977"/>
      <c r="DNU188" s="977"/>
      <c r="DNV188" s="977"/>
      <c r="DNW188" s="977"/>
      <c r="DNX188" s="977"/>
      <c r="DNY188" s="977"/>
      <c r="DNZ188" s="977"/>
      <c r="DOA188" s="977"/>
      <c r="DOB188" s="977"/>
      <c r="DOC188" s="977"/>
      <c r="DOD188" s="977"/>
      <c r="DOE188" s="977"/>
      <c r="DOF188" s="977"/>
      <c r="DOG188" s="977"/>
      <c r="DOH188" s="977"/>
      <c r="DOI188" s="977"/>
      <c r="DOJ188" s="977"/>
      <c r="DOK188" s="977"/>
      <c r="DOL188" s="977"/>
      <c r="DOM188" s="977"/>
      <c r="DON188" s="977"/>
      <c r="DOO188" s="977"/>
      <c r="DOP188" s="977"/>
      <c r="DOQ188" s="977"/>
      <c r="DOR188" s="977"/>
      <c r="DOS188" s="977"/>
      <c r="DOT188" s="977"/>
      <c r="DOU188" s="977"/>
      <c r="DOV188" s="977"/>
      <c r="DOW188" s="977"/>
      <c r="DOX188" s="977"/>
      <c r="DOY188" s="977"/>
      <c r="DOZ188" s="977"/>
      <c r="DPA188" s="977"/>
      <c r="DPB188" s="977"/>
      <c r="DPC188" s="977"/>
      <c r="DPD188" s="977"/>
      <c r="DPE188" s="977"/>
      <c r="DPF188" s="977"/>
      <c r="DPG188" s="977"/>
      <c r="DPH188" s="977"/>
      <c r="DPI188" s="977"/>
      <c r="DPJ188" s="977"/>
      <c r="DPK188" s="977"/>
      <c r="DPL188" s="977"/>
      <c r="DPM188" s="977"/>
      <c r="DPN188" s="977"/>
      <c r="DPO188" s="977"/>
      <c r="DPP188" s="977"/>
      <c r="DPQ188" s="977"/>
      <c r="DPR188" s="977"/>
      <c r="DPS188" s="977"/>
      <c r="DPT188" s="977"/>
      <c r="DPU188" s="977"/>
      <c r="DPV188" s="977"/>
      <c r="DPW188" s="977"/>
      <c r="DPX188" s="977"/>
      <c r="DPY188" s="977"/>
      <c r="DPZ188" s="977"/>
      <c r="DQA188" s="977"/>
      <c r="DQB188" s="977"/>
      <c r="DQC188" s="977"/>
      <c r="DQD188" s="977"/>
      <c r="DQE188" s="977"/>
      <c r="DQF188" s="977"/>
      <c r="DQG188" s="977"/>
      <c r="DQH188" s="977"/>
      <c r="DQI188" s="977"/>
      <c r="DQJ188" s="977"/>
      <c r="DQK188" s="977"/>
      <c r="DQL188" s="977"/>
      <c r="DQM188" s="977"/>
      <c r="DQN188" s="977"/>
      <c r="DQO188" s="977"/>
      <c r="DQP188" s="977"/>
      <c r="DQQ188" s="977"/>
      <c r="DQR188" s="977"/>
      <c r="DQS188" s="977"/>
      <c r="DQT188" s="977"/>
      <c r="DQU188" s="977"/>
      <c r="DQV188" s="977"/>
      <c r="DQW188" s="977"/>
      <c r="DQX188" s="977"/>
      <c r="DQY188" s="977"/>
      <c r="DQZ188" s="977"/>
      <c r="DRA188" s="977"/>
      <c r="DRB188" s="977"/>
      <c r="DRC188" s="977"/>
      <c r="DRD188" s="977"/>
      <c r="DRE188" s="977"/>
      <c r="DRF188" s="977"/>
      <c r="DRG188" s="977"/>
      <c r="DRH188" s="977"/>
      <c r="DRI188" s="977"/>
      <c r="DRJ188" s="977"/>
      <c r="DRK188" s="977"/>
      <c r="DRL188" s="977"/>
      <c r="DRM188" s="977"/>
      <c r="DRN188" s="977"/>
      <c r="DRO188" s="977"/>
      <c r="DRP188" s="977"/>
      <c r="DRQ188" s="977"/>
      <c r="DRR188" s="977"/>
      <c r="DRS188" s="977"/>
      <c r="DRT188" s="977"/>
      <c r="DRU188" s="977"/>
      <c r="DRV188" s="977"/>
      <c r="DRW188" s="977"/>
      <c r="DRX188" s="977"/>
      <c r="DRY188" s="977"/>
      <c r="DRZ188" s="977"/>
      <c r="DSA188" s="977"/>
      <c r="DSB188" s="977"/>
      <c r="DSC188" s="977"/>
      <c r="DSD188" s="977"/>
      <c r="DSE188" s="977"/>
      <c r="DSF188" s="977"/>
      <c r="DSG188" s="977"/>
      <c r="DSH188" s="977"/>
      <c r="DSI188" s="977"/>
      <c r="DSJ188" s="977"/>
      <c r="DSK188" s="977"/>
      <c r="DSL188" s="977"/>
      <c r="DSM188" s="977"/>
      <c r="DSN188" s="977"/>
      <c r="DSO188" s="977"/>
      <c r="DSP188" s="977"/>
      <c r="DSQ188" s="977"/>
      <c r="DSR188" s="977"/>
      <c r="DSS188" s="977"/>
      <c r="DST188" s="977"/>
      <c r="DSU188" s="977"/>
      <c r="DSV188" s="977"/>
      <c r="DSW188" s="977"/>
      <c r="DSX188" s="977"/>
      <c r="DSY188" s="977"/>
      <c r="DSZ188" s="977"/>
      <c r="DTA188" s="977"/>
      <c r="DTB188" s="977"/>
      <c r="DTC188" s="977"/>
      <c r="DTD188" s="977"/>
      <c r="DTE188" s="977"/>
      <c r="DTF188" s="977"/>
      <c r="DTG188" s="977"/>
      <c r="DTH188" s="977"/>
      <c r="DTI188" s="977"/>
      <c r="DTJ188" s="977"/>
      <c r="DTK188" s="977"/>
      <c r="DTL188" s="977"/>
      <c r="DTM188" s="977"/>
      <c r="DTN188" s="977"/>
      <c r="DTO188" s="977"/>
      <c r="DTP188" s="977"/>
      <c r="DTQ188" s="977"/>
      <c r="DTR188" s="977"/>
      <c r="DTS188" s="977"/>
      <c r="DTT188" s="977"/>
      <c r="DTU188" s="977"/>
      <c r="DTV188" s="977"/>
      <c r="DTW188" s="977"/>
      <c r="DTX188" s="977"/>
      <c r="DTY188" s="977"/>
      <c r="DTZ188" s="977"/>
      <c r="DUA188" s="977"/>
      <c r="DUB188" s="977"/>
      <c r="DUC188" s="977"/>
      <c r="DUD188" s="977"/>
      <c r="DUE188" s="977"/>
      <c r="DUF188" s="977"/>
      <c r="DUG188" s="977"/>
      <c r="DUH188" s="977"/>
      <c r="DUI188" s="977"/>
      <c r="DUJ188" s="977"/>
      <c r="DUK188" s="977"/>
      <c r="DUL188" s="977"/>
      <c r="DUM188" s="977"/>
      <c r="DUN188" s="977"/>
      <c r="DUO188" s="977"/>
      <c r="DUP188" s="977"/>
      <c r="DUQ188" s="977"/>
      <c r="DUR188" s="977"/>
      <c r="DUS188" s="977"/>
      <c r="DUT188" s="977"/>
      <c r="DUU188" s="977"/>
      <c r="DUV188" s="977"/>
      <c r="DUW188" s="977"/>
      <c r="DUX188" s="977"/>
      <c r="DUY188" s="977"/>
      <c r="DUZ188" s="977"/>
      <c r="DVA188" s="977"/>
      <c r="DVB188" s="977"/>
      <c r="DVC188" s="977"/>
      <c r="DVD188" s="977"/>
      <c r="DVE188" s="977"/>
      <c r="DVF188" s="977"/>
      <c r="DVG188" s="977"/>
      <c r="DVH188" s="977"/>
      <c r="DVI188" s="977"/>
      <c r="DVJ188" s="977"/>
      <c r="DVK188" s="977"/>
      <c r="DVL188" s="977"/>
      <c r="DVM188" s="977"/>
      <c r="DVN188" s="977"/>
      <c r="DVO188" s="977"/>
      <c r="DVP188" s="977"/>
      <c r="DVQ188" s="977"/>
      <c r="DVR188" s="977"/>
      <c r="DVS188" s="977"/>
      <c r="DVT188" s="977"/>
      <c r="DVU188" s="977"/>
      <c r="DVV188" s="977"/>
      <c r="DVW188" s="977"/>
      <c r="DVX188" s="977"/>
      <c r="DVY188" s="977"/>
      <c r="DVZ188" s="977"/>
      <c r="DWA188" s="977"/>
      <c r="DWB188" s="977"/>
      <c r="DWC188" s="977"/>
      <c r="DWD188" s="977"/>
      <c r="DWE188" s="977"/>
      <c r="DWF188" s="977"/>
      <c r="DWG188" s="977"/>
      <c r="DWH188" s="977"/>
      <c r="DWI188" s="977"/>
      <c r="DWJ188" s="977"/>
      <c r="DWK188" s="977"/>
      <c r="DWL188" s="977"/>
      <c r="DWM188" s="977"/>
      <c r="DWN188" s="977"/>
      <c r="DWO188" s="977"/>
      <c r="DWP188" s="977"/>
      <c r="DWQ188" s="977"/>
      <c r="DWR188" s="977"/>
      <c r="DWS188" s="977"/>
      <c r="DWT188" s="977"/>
      <c r="DWU188" s="977"/>
      <c r="DWV188" s="977"/>
      <c r="DWW188" s="977"/>
      <c r="DWX188" s="977"/>
      <c r="DWY188" s="977"/>
      <c r="DWZ188" s="977"/>
      <c r="DXA188" s="977"/>
      <c r="DXB188" s="977"/>
      <c r="DXC188" s="977"/>
      <c r="DXD188" s="977"/>
      <c r="DXE188" s="977"/>
      <c r="DXF188" s="977"/>
      <c r="DXG188" s="977"/>
      <c r="DXH188" s="977"/>
      <c r="DXI188" s="977"/>
      <c r="DXJ188" s="977"/>
      <c r="DXK188" s="977"/>
      <c r="DXL188" s="977"/>
      <c r="DXM188" s="977"/>
      <c r="DXN188" s="977"/>
      <c r="DXO188" s="977"/>
      <c r="DXP188" s="977"/>
      <c r="DXQ188" s="977"/>
      <c r="DXR188" s="977"/>
      <c r="DXS188" s="977"/>
      <c r="DXT188" s="977"/>
      <c r="DXU188" s="977"/>
      <c r="DXV188" s="977"/>
      <c r="DXW188" s="977"/>
      <c r="DXX188" s="977"/>
      <c r="DXY188" s="977"/>
      <c r="DXZ188" s="977"/>
      <c r="DYA188" s="977"/>
      <c r="DYB188" s="977"/>
      <c r="DYC188" s="977"/>
      <c r="DYD188" s="977"/>
      <c r="DYE188" s="977"/>
      <c r="DYF188" s="977"/>
      <c r="DYG188" s="977"/>
      <c r="DYH188" s="977"/>
      <c r="DYI188" s="977"/>
      <c r="DYJ188" s="977"/>
      <c r="DYK188" s="977"/>
      <c r="DYL188" s="977"/>
      <c r="DYM188" s="977"/>
      <c r="DYN188" s="977"/>
      <c r="DYO188" s="977"/>
      <c r="DYP188" s="977"/>
      <c r="DYQ188" s="977"/>
      <c r="DYR188" s="977"/>
      <c r="DYS188" s="977"/>
      <c r="DYT188" s="977"/>
      <c r="DYU188" s="977"/>
      <c r="DYV188" s="977"/>
      <c r="DYW188" s="977"/>
      <c r="DYX188" s="977"/>
      <c r="DYY188" s="977"/>
      <c r="DYZ188" s="977"/>
      <c r="DZA188" s="977"/>
      <c r="DZB188" s="977"/>
      <c r="DZC188" s="977"/>
      <c r="DZD188" s="977"/>
      <c r="DZE188" s="977"/>
      <c r="DZF188" s="977"/>
      <c r="DZG188" s="977"/>
      <c r="DZH188" s="977"/>
      <c r="DZI188" s="977"/>
      <c r="DZJ188" s="977"/>
      <c r="DZK188" s="977"/>
      <c r="DZL188" s="977"/>
      <c r="DZM188" s="977"/>
      <c r="DZN188" s="977"/>
      <c r="DZO188" s="977"/>
      <c r="DZP188" s="977"/>
      <c r="DZQ188" s="977"/>
      <c r="DZR188" s="977"/>
      <c r="DZS188" s="977"/>
      <c r="DZT188" s="977"/>
      <c r="DZU188" s="977"/>
      <c r="DZV188" s="977"/>
      <c r="DZW188" s="977"/>
      <c r="DZX188" s="977"/>
      <c r="DZY188" s="977"/>
      <c r="DZZ188" s="977"/>
      <c r="EAA188" s="977"/>
      <c r="EAB188" s="977"/>
      <c r="EAC188" s="977"/>
      <c r="EAD188" s="977"/>
      <c r="EAE188" s="977"/>
      <c r="EAF188" s="977"/>
      <c r="EAG188" s="977"/>
      <c r="EAH188" s="977"/>
      <c r="EAI188" s="977"/>
      <c r="EAJ188" s="977"/>
      <c r="EAK188" s="977"/>
      <c r="EAL188" s="977"/>
      <c r="EAM188" s="977"/>
      <c r="EAN188" s="977"/>
      <c r="EAO188" s="977"/>
      <c r="EAP188" s="977"/>
      <c r="EAQ188" s="977"/>
      <c r="EAR188" s="977"/>
      <c r="EAS188" s="977"/>
      <c r="EAT188" s="977"/>
      <c r="EAU188" s="977"/>
      <c r="EAV188" s="977"/>
      <c r="EAW188" s="977"/>
      <c r="EAX188" s="977"/>
      <c r="EAY188" s="977"/>
      <c r="EAZ188" s="977"/>
      <c r="EBA188" s="977"/>
      <c r="EBB188" s="977"/>
      <c r="EBC188" s="977"/>
      <c r="EBD188" s="977"/>
      <c r="EBE188" s="977"/>
      <c r="EBF188" s="977"/>
      <c r="EBG188" s="977"/>
      <c r="EBH188" s="977"/>
      <c r="EBI188" s="977"/>
      <c r="EBJ188" s="977"/>
      <c r="EBK188" s="977"/>
      <c r="EBL188" s="977"/>
      <c r="EBM188" s="977"/>
      <c r="EBN188" s="977"/>
      <c r="EBO188" s="977"/>
      <c r="EBP188" s="977"/>
      <c r="EBQ188" s="977"/>
      <c r="EBR188" s="977"/>
      <c r="EBS188" s="977"/>
      <c r="EBT188" s="977"/>
      <c r="EBU188" s="977"/>
      <c r="EBV188" s="977"/>
      <c r="EBW188" s="977"/>
      <c r="EBX188" s="977"/>
      <c r="EBY188" s="977"/>
      <c r="EBZ188" s="977"/>
      <c r="ECA188" s="977"/>
      <c r="ECB188" s="977"/>
      <c r="ECC188" s="977"/>
      <c r="ECD188" s="977"/>
      <c r="ECE188" s="977"/>
      <c r="ECF188" s="977"/>
      <c r="ECG188" s="977"/>
      <c r="ECH188" s="977"/>
      <c r="ECI188" s="977"/>
      <c r="ECJ188" s="977"/>
      <c r="ECK188" s="977"/>
      <c r="ECL188" s="977"/>
      <c r="ECM188" s="977"/>
      <c r="ECN188" s="977"/>
      <c r="ECO188" s="977"/>
      <c r="ECP188" s="977"/>
      <c r="ECQ188" s="977"/>
      <c r="ECR188" s="977"/>
      <c r="ECS188" s="977"/>
      <c r="ECT188" s="977"/>
      <c r="ECU188" s="977"/>
      <c r="ECV188" s="977"/>
      <c r="ECW188" s="977"/>
      <c r="ECX188" s="977"/>
      <c r="ECY188" s="977"/>
      <c r="ECZ188" s="977"/>
      <c r="EDA188" s="977"/>
      <c r="EDB188" s="977"/>
      <c r="EDC188" s="977"/>
      <c r="EDD188" s="977"/>
      <c r="EDE188" s="977"/>
      <c r="EDF188" s="977"/>
      <c r="EDG188" s="977"/>
      <c r="EDH188" s="977"/>
      <c r="EDI188" s="977"/>
      <c r="EDJ188" s="977"/>
      <c r="EDK188" s="977"/>
      <c r="EDL188" s="977"/>
      <c r="EDM188" s="977"/>
      <c r="EDN188" s="977"/>
      <c r="EDO188" s="977"/>
      <c r="EDP188" s="977"/>
      <c r="EDQ188" s="977"/>
      <c r="EDR188" s="977"/>
      <c r="EDS188" s="977"/>
      <c r="EDT188" s="977"/>
      <c r="EDU188" s="977"/>
      <c r="EDV188" s="977"/>
      <c r="EDW188" s="977"/>
      <c r="EDX188" s="977"/>
      <c r="EDY188" s="977"/>
      <c r="EDZ188" s="977"/>
      <c r="EEA188" s="977"/>
      <c r="EEB188" s="977"/>
      <c r="EEC188" s="977"/>
      <c r="EED188" s="977"/>
      <c r="EEE188" s="977"/>
      <c r="EEF188" s="977"/>
      <c r="EEG188" s="977"/>
      <c r="EEH188" s="977"/>
      <c r="EEI188" s="977"/>
      <c r="EEJ188" s="977"/>
      <c r="EEK188" s="977"/>
      <c r="EEL188" s="977"/>
      <c r="EEM188" s="977"/>
      <c r="EEN188" s="977"/>
      <c r="EEO188" s="977"/>
      <c r="EEP188" s="977"/>
      <c r="EEQ188" s="977"/>
      <c r="EER188" s="977"/>
      <c r="EES188" s="977"/>
      <c r="EET188" s="977"/>
      <c r="EEU188" s="977"/>
      <c r="EEV188" s="977"/>
      <c r="EEW188" s="977"/>
      <c r="EEX188" s="977"/>
      <c r="EEY188" s="977"/>
      <c r="EEZ188" s="977"/>
      <c r="EFA188" s="977"/>
      <c r="EFB188" s="977"/>
      <c r="EFC188" s="977"/>
      <c r="EFD188" s="977"/>
      <c r="EFE188" s="977"/>
      <c r="EFF188" s="977"/>
      <c r="EFG188" s="977"/>
      <c r="EFH188" s="977"/>
      <c r="EFI188" s="977"/>
      <c r="EFJ188" s="977"/>
      <c r="EFK188" s="977"/>
      <c r="EFL188" s="977"/>
      <c r="EFM188" s="977"/>
      <c r="EFN188" s="977"/>
      <c r="EFO188" s="977"/>
      <c r="EFP188" s="977"/>
      <c r="EFQ188" s="977"/>
      <c r="EFR188" s="977"/>
      <c r="EFS188" s="977"/>
      <c r="EFT188" s="977"/>
      <c r="EFU188" s="977"/>
      <c r="EFV188" s="977"/>
      <c r="EFW188" s="977"/>
      <c r="EFX188" s="977"/>
      <c r="EFY188" s="977"/>
      <c r="EFZ188" s="977"/>
      <c r="EGA188" s="977"/>
      <c r="EGB188" s="977"/>
      <c r="EGC188" s="977"/>
      <c r="EGD188" s="977"/>
      <c r="EGE188" s="977"/>
      <c r="EGF188" s="977"/>
      <c r="EGG188" s="977"/>
      <c r="EGH188" s="977"/>
      <c r="EGI188" s="977"/>
      <c r="EGJ188" s="977"/>
      <c r="EGK188" s="977"/>
      <c r="EGL188" s="977"/>
      <c r="EGM188" s="977"/>
      <c r="EGN188" s="977"/>
      <c r="EGO188" s="977"/>
      <c r="EGP188" s="977"/>
      <c r="EGQ188" s="977"/>
      <c r="EGR188" s="977"/>
      <c r="EGS188" s="977"/>
      <c r="EGT188" s="977"/>
      <c r="EGU188" s="977"/>
      <c r="EGV188" s="977"/>
      <c r="EGW188" s="977"/>
      <c r="EGX188" s="977"/>
      <c r="EGY188" s="977"/>
      <c r="EGZ188" s="977"/>
      <c r="EHA188" s="977"/>
      <c r="EHB188" s="977"/>
      <c r="EHC188" s="977"/>
      <c r="EHD188" s="977"/>
      <c r="EHE188" s="977"/>
      <c r="EHF188" s="977"/>
      <c r="EHG188" s="977"/>
      <c r="EHH188" s="977"/>
      <c r="EHI188" s="977"/>
      <c r="EHJ188" s="977"/>
      <c r="EHK188" s="977"/>
      <c r="EHL188" s="977"/>
      <c r="EHM188" s="977"/>
      <c r="EHN188" s="977"/>
      <c r="EHO188" s="977"/>
      <c r="EHP188" s="977"/>
      <c r="EHQ188" s="977"/>
      <c r="EHR188" s="977"/>
      <c r="EHS188" s="977"/>
      <c r="EHT188" s="977"/>
      <c r="EHU188" s="977"/>
      <c r="EHV188" s="977"/>
      <c r="EHW188" s="977"/>
      <c r="EHX188" s="977"/>
      <c r="EHY188" s="977"/>
      <c r="EHZ188" s="977"/>
      <c r="EIA188" s="977"/>
      <c r="EIB188" s="977"/>
      <c r="EIC188" s="977"/>
      <c r="EID188" s="977"/>
      <c r="EIE188" s="977"/>
      <c r="EIF188" s="977"/>
      <c r="EIG188" s="977"/>
      <c r="EIH188" s="977"/>
      <c r="EII188" s="977"/>
      <c r="EIJ188" s="977"/>
      <c r="EIK188" s="977"/>
      <c r="EIL188" s="977"/>
      <c r="EIM188" s="977"/>
      <c r="EIN188" s="977"/>
      <c r="EIO188" s="977"/>
      <c r="EIP188" s="977"/>
      <c r="EIQ188" s="977"/>
      <c r="EIR188" s="977"/>
      <c r="EIS188" s="977"/>
      <c r="EIT188" s="977"/>
      <c r="EIU188" s="977"/>
      <c r="EIV188" s="977"/>
      <c r="EIW188" s="977"/>
      <c r="EIX188" s="977"/>
      <c r="EIY188" s="977"/>
      <c r="EIZ188" s="977"/>
      <c r="EJA188" s="977"/>
      <c r="EJB188" s="977"/>
      <c r="EJC188" s="977"/>
      <c r="EJD188" s="977"/>
      <c r="EJE188" s="977"/>
      <c r="EJF188" s="977"/>
      <c r="EJG188" s="977"/>
      <c r="EJH188" s="977"/>
      <c r="EJI188" s="977"/>
      <c r="EJJ188" s="977"/>
      <c r="EJK188" s="977"/>
      <c r="EJL188" s="977"/>
      <c r="EJM188" s="977"/>
      <c r="EJN188" s="977"/>
      <c r="EJO188" s="977"/>
      <c r="EJP188" s="977"/>
      <c r="EJQ188" s="977"/>
      <c r="EJR188" s="977"/>
      <c r="EJS188" s="977"/>
      <c r="EJT188" s="977"/>
      <c r="EJU188" s="977"/>
      <c r="EJV188" s="977"/>
      <c r="EJW188" s="977"/>
      <c r="EJX188" s="977"/>
      <c r="EJY188" s="977"/>
      <c r="EJZ188" s="977"/>
      <c r="EKA188" s="977"/>
      <c r="EKB188" s="977"/>
      <c r="EKC188" s="977"/>
      <c r="EKD188" s="977"/>
      <c r="EKE188" s="977"/>
      <c r="EKF188" s="977"/>
      <c r="EKG188" s="977"/>
      <c r="EKH188" s="977"/>
      <c r="EKI188" s="977"/>
      <c r="EKJ188" s="977"/>
      <c r="EKK188" s="977"/>
      <c r="EKL188" s="977"/>
      <c r="EKM188" s="977"/>
      <c r="EKN188" s="977"/>
      <c r="EKO188" s="977"/>
      <c r="EKP188" s="977"/>
      <c r="EKQ188" s="977"/>
      <c r="EKR188" s="977"/>
      <c r="EKS188" s="977"/>
      <c r="EKT188" s="977"/>
      <c r="EKU188" s="977"/>
      <c r="EKV188" s="977"/>
      <c r="EKW188" s="977"/>
      <c r="EKX188" s="977"/>
      <c r="EKY188" s="977"/>
      <c r="EKZ188" s="977"/>
      <c r="ELA188" s="977"/>
      <c r="ELB188" s="977"/>
      <c r="ELC188" s="977"/>
      <c r="ELD188" s="977"/>
      <c r="ELE188" s="977"/>
      <c r="ELF188" s="977"/>
      <c r="ELG188" s="977"/>
      <c r="ELH188" s="977"/>
      <c r="ELI188" s="977"/>
      <c r="ELJ188" s="977"/>
      <c r="ELK188" s="977"/>
      <c r="ELL188" s="977"/>
      <c r="ELM188" s="977"/>
      <c r="ELN188" s="977"/>
      <c r="ELO188" s="977"/>
      <c r="ELP188" s="977"/>
      <c r="ELQ188" s="977"/>
      <c r="ELR188" s="977"/>
      <c r="ELS188" s="977"/>
      <c r="ELT188" s="977"/>
      <c r="ELU188" s="977"/>
      <c r="ELV188" s="977"/>
      <c r="ELW188" s="977"/>
      <c r="ELX188" s="977"/>
      <c r="ELY188" s="977"/>
      <c r="ELZ188" s="977"/>
      <c r="EMA188" s="977"/>
      <c r="EMB188" s="977"/>
      <c r="EMC188" s="977"/>
      <c r="EMD188" s="977"/>
      <c r="EME188" s="977"/>
      <c r="EMF188" s="977"/>
      <c r="EMG188" s="977"/>
      <c r="EMH188" s="977"/>
      <c r="EMI188" s="977"/>
      <c r="EMJ188" s="977"/>
      <c r="EMK188" s="977"/>
      <c r="EML188" s="977"/>
      <c r="EMM188" s="977"/>
      <c r="EMN188" s="977"/>
      <c r="EMO188" s="977"/>
      <c r="EMP188" s="977"/>
      <c r="EMQ188" s="977"/>
      <c r="EMR188" s="977"/>
      <c r="EMS188" s="977"/>
      <c r="EMT188" s="977"/>
      <c r="EMU188" s="977"/>
      <c r="EMV188" s="977"/>
      <c r="EMW188" s="977"/>
      <c r="EMX188" s="977"/>
      <c r="EMY188" s="977"/>
      <c r="EMZ188" s="977"/>
      <c r="ENA188" s="977"/>
      <c r="ENB188" s="977"/>
      <c r="ENC188" s="977"/>
      <c r="END188" s="977"/>
      <c r="ENE188" s="977"/>
      <c r="ENF188" s="977"/>
      <c r="ENG188" s="977"/>
      <c r="ENH188" s="977"/>
      <c r="ENI188" s="977"/>
      <c r="ENJ188" s="977"/>
      <c r="ENK188" s="977"/>
      <c r="ENL188" s="977"/>
      <c r="ENM188" s="977"/>
      <c r="ENN188" s="977"/>
      <c r="ENO188" s="977"/>
      <c r="ENP188" s="977"/>
      <c r="ENQ188" s="977"/>
      <c r="ENR188" s="977"/>
      <c r="ENS188" s="977"/>
      <c r="ENT188" s="977"/>
      <c r="ENU188" s="977"/>
      <c r="ENV188" s="977"/>
      <c r="ENW188" s="977"/>
      <c r="ENX188" s="977"/>
      <c r="ENY188" s="977"/>
      <c r="ENZ188" s="977"/>
      <c r="EOA188" s="977"/>
      <c r="EOB188" s="977"/>
      <c r="EOC188" s="977"/>
      <c r="EOD188" s="977"/>
      <c r="EOE188" s="977"/>
      <c r="EOF188" s="977"/>
      <c r="EOG188" s="977"/>
      <c r="EOH188" s="977"/>
      <c r="EOI188" s="977"/>
      <c r="EOJ188" s="977"/>
      <c r="EOK188" s="977"/>
      <c r="EOL188" s="977"/>
      <c r="EOM188" s="977"/>
      <c r="EON188" s="977"/>
      <c r="EOO188" s="977"/>
      <c r="EOP188" s="977"/>
      <c r="EOQ188" s="977"/>
      <c r="EOR188" s="977"/>
      <c r="EOS188" s="977"/>
      <c r="EOT188" s="977"/>
      <c r="EOU188" s="977"/>
      <c r="EOV188" s="977"/>
      <c r="EOW188" s="977"/>
      <c r="EOX188" s="977"/>
      <c r="EOY188" s="977"/>
      <c r="EOZ188" s="977"/>
      <c r="EPA188" s="977"/>
      <c r="EPB188" s="977"/>
      <c r="EPC188" s="977"/>
      <c r="EPD188" s="977"/>
      <c r="EPE188" s="977"/>
      <c r="EPF188" s="977"/>
      <c r="EPG188" s="977"/>
      <c r="EPH188" s="977"/>
      <c r="EPI188" s="977"/>
      <c r="EPJ188" s="977"/>
      <c r="EPK188" s="977"/>
      <c r="EPL188" s="977"/>
      <c r="EPM188" s="977"/>
      <c r="EPN188" s="977"/>
      <c r="EPO188" s="977"/>
      <c r="EPP188" s="977"/>
      <c r="EPQ188" s="977"/>
      <c r="EPR188" s="977"/>
      <c r="EPS188" s="977"/>
      <c r="EPT188" s="977"/>
      <c r="EPU188" s="977"/>
      <c r="EPV188" s="977"/>
      <c r="EPW188" s="977"/>
      <c r="EPX188" s="977"/>
      <c r="EPY188" s="977"/>
      <c r="EPZ188" s="977"/>
      <c r="EQA188" s="977"/>
      <c r="EQB188" s="977"/>
      <c r="EQC188" s="977"/>
      <c r="EQD188" s="977"/>
      <c r="EQE188" s="977"/>
      <c r="EQF188" s="977"/>
      <c r="EQG188" s="977"/>
      <c r="EQH188" s="977"/>
      <c r="EQI188" s="977"/>
      <c r="EQJ188" s="977"/>
      <c r="EQK188" s="977"/>
      <c r="EQL188" s="977"/>
      <c r="EQM188" s="977"/>
      <c r="EQN188" s="977"/>
      <c r="EQO188" s="977"/>
      <c r="EQP188" s="977"/>
      <c r="EQQ188" s="977"/>
      <c r="EQR188" s="977"/>
      <c r="EQS188" s="977"/>
      <c r="EQT188" s="977"/>
      <c r="EQU188" s="977"/>
      <c r="EQV188" s="977"/>
      <c r="EQW188" s="977"/>
      <c r="EQX188" s="977"/>
      <c r="EQY188" s="977"/>
      <c r="EQZ188" s="977"/>
      <c r="ERA188" s="977"/>
      <c r="ERB188" s="977"/>
      <c r="ERC188" s="977"/>
      <c r="ERD188" s="977"/>
      <c r="ERE188" s="977"/>
      <c r="ERF188" s="977"/>
      <c r="ERG188" s="977"/>
      <c r="ERH188" s="977"/>
      <c r="ERI188" s="977"/>
      <c r="ERJ188" s="977"/>
      <c r="ERK188" s="977"/>
      <c r="ERL188" s="977"/>
      <c r="ERM188" s="977"/>
      <c r="ERN188" s="977"/>
      <c r="ERO188" s="977"/>
      <c r="ERP188" s="977"/>
      <c r="ERQ188" s="977"/>
      <c r="ERR188" s="977"/>
      <c r="ERS188" s="977"/>
      <c r="ERT188" s="977"/>
      <c r="ERU188" s="977"/>
      <c r="ERV188" s="977"/>
      <c r="ERW188" s="977"/>
      <c r="ERX188" s="977"/>
      <c r="ERY188" s="977"/>
      <c r="ERZ188" s="977"/>
      <c r="ESA188" s="977"/>
      <c r="ESB188" s="977"/>
      <c r="ESC188" s="977"/>
      <c r="ESD188" s="977"/>
      <c r="ESE188" s="977"/>
      <c r="ESF188" s="977"/>
      <c r="ESG188" s="977"/>
      <c r="ESH188" s="977"/>
      <c r="ESI188" s="977"/>
      <c r="ESJ188" s="977"/>
      <c r="ESK188" s="977"/>
      <c r="ESL188" s="977"/>
      <c r="ESM188" s="977"/>
      <c r="ESN188" s="977"/>
      <c r="ESO188" s="977"/>
      <c r="ESP188" s="977"/>
      <c r="ESQ188" s="977"/>
      <c r="ESR188" s="977"/>
      <c r="ESS188" s="977"/>
      <c r="EST188" s="977"/>
      <c r="ESU188" s="977"/>
      <c r="ESV188" s="977"/>
      <c r="ESW188" s="977"/>
      <c r="ESX188" s="977"/>
      <c r="ESY188" s="977"/>
      <c r="ESZ188" s="977"/>
      <c r="ETA188" s="977"/>
      <c r="ETB188" s="977"/>
      <c r="ETC188" s="977"/>
      <c r="ETD188" s="977"/>
      <c r="ETE188" s="977"/>
      <c r="ETF188" s="977"/>
      <c r="ETG188" s="977"/>
      <c r="ETH188" s="977"/>
      <c r="ETI188" s="977"/>
      <c r="ETJ188" s="977"/>
      <c r="ETK188" s="977"/>
      <c r="ETL188" s="977"/>
      <c r="ETM188" s="977"/>
      <c r="ETN188" s="977"/>
      <c r="ETO188" s="977"/>
      <c r="ETP188" s="977"/>
      <c r="ETQ188" s="977"/>
      <c r="ETR188" s="977"/>
      <c r="ETS188" s="977"/>
      <c r="ETT188" s="977"/>
      <c r="ETU188" s="977"/>
      <c r="ETV188" s="977"/>
      <c r="ETW188" s="977"/>
      <c r="ETX188" s="977"/>
      <c r="ETY188" s="977"/>
      <c r="ETZ188" s="977"/>
      <c r="EUA188" s="977"/>
      <c r="EUB188" s="977"/>
      <c r="EUC188" s="977"/>
      <c r="EUD188" s="977"/>
      <c r="EUE188" s="977"/>
      <c r="EUF188" s="977"/>
      <c r="EUG188" s="977"/>
      <c r="EUH188" s="977"/>
      <c r="EUI188" s="977"/>
      <c r="EUJ188" s="977"/>
      <c r="EUK188" s="977"/>
      <c r="EUL188" s="977"/>
      <c r="EUM188" s="977"/>
      <c r="EUN188" s="977"/>
      <c r="EUO188" s="977"/>
      <c r="EUP188" s="977"/>
      <c r="EUQ188" s="977"/>
      <c r="EUR188" s="977"/>
      <c r="EUS188" s="977"/>
      <c r="EUT188" s="977"/>
      <c r="EUU188" s="977"/>
      <c r="EUV188" s="977"/>
      <c r="EUW188" s="977"/>
      <c r="EUX188" s="977"/>
      <c r="EUY188" s="977"/>
      <c r="EUZ188" s="977"/>
      <c r="EVA188" s="977"/>
      <c r="EVB188" s="977"/>
      <c r="EVC188" s="977"/>
      <c r="EVD188" s="977"/>
      <c r="EVE188" s="977"/>
      <c r="EVF188" s="977"/>
      <c r="EVG188" s="977"/>
      <c r="EVH188" s="977"/>
      <c r="EVI188" s="977"/>
      <c r="EVJ188" s="977"/>
      <c r="EVK188" s="977"/>
      <c r="EVL188" s="977"/>
      <c r="EVM188" s="977"/>
      <c r="EVN188" s="977"/>
      <c r="EVO188" s="977"/>
      <c r="EVP188" s="977"/>
      <c r="EVQ188" s="977"/>
      <c r="EVR188" s="977"/>
      <c r="EVS188" s="977"/>
      <c r="EVT188" s="977"/>
      <c r="EVU188" s="977"/>
      <c r="EVV188" s="977"/>
      <c r="EVW188" s="977"/>
      <c r="EVX188" s="977"/>
      <c r="EVY188" s="977"/>
      <c r="EVZ188" s="977"/>
      <c r="EWA188" s="977"/>
      <c r="EWB188" s="977"/>
      <c r="EWC188" s="977"/>
      <c r="EWD188" s="977"/>
      <c r="EWE188" s="977"/>
      <c r="EWF188" s="977"/>
      <c r="EWG188" s="977"/>
      <c r="EWH188" s="977"/>
      <c r="EWI188" s="977"/>
      <c r="EWJ188" s="977"/>
      <c r="EWK188" s="977"/>
      <c r="EWL188" s="977"/>
      <c r="EWM188" s="977"/>
      <c r="EWN188" s="977"/>
      <c r="EWO188" s="977"/>
      <c r="EWP188" s="977"/>
      <c r="EWQ188" s="977"/>
      <c r="EWR188" s="977"/>
      <c r="EWS188" s="977"/>
      <c r="EWT188" s="977"/>
      <c r="EWU188" s="977"/>
      <c r="EWV188" s="977"/>
      <c r="EWW188" s="977"/>
      <c r="EWX188" s="977"/>
      <c r="EWY188" s="977"/>
      <c r="EWZ188" s="977"/>
      <c r="EXA188" s="977"/>
      <c r="EXB188" s="977"/>
      <c r="EXC188" s="977"/>
      <c r="EXD188" s="977"/>
      <c r="EXE188" s="977"/>
      <c r="EXF188" s="977"/>
      <c r="EXG188" s="977"/>
      <c r="EXH188" s="977"/>
      <c r="EXI188" s="977"/>
      <c r="EXJ188" s="977"/>
      <c r="EXK188" s="977"/>
      <c r="EXL188" s="977"/>
      <c r="EXM188" s="977"/>
      <c r="EXN188" s="977"/>
      <c r="EXO188" s="977"/>
      <c r="EXP188" s="977"/>
      <c r="EXQ188" s="977"/>
      <c r="EXR188" s="977"/>
      <c r="EXS188" s="977"/>
      <c r="EXT188" s="977"/>
      <c r="EXU188" s="977"/>
      <c r="EXV188" s="977"/>
      <c r="EXW188" s="977"/>
      <c r="EXX188" s="977"/>
      <c r="EXY188" s="977"/>
      <c r="EXZ188" s="977"/>
      <c r="EYA188" s="977"/>
      <c r="EYB188" s="977"/>
      <c r="EYC188" s="977"/>
      <c r="EYD188" s="977"/>
      <c r="EYE188" s="977"/>
      <c r="EYF188" s="977"/>
      <c r="EYG188" s="977"/>
      <c r="EYH188" s="977"/>
      <c r="EYI188" s="977"/>
      <c r="EYJ188" s="977"/>
      <c r="EYK188" s="977"/>
      <c r="EYL188" s="977"/>
      <c r="EYM188" s="977"/>
      <c r="EYN188" s="977"/>
      <c r="EYO188" s="977"/>
      <c r="EYP188" s="977"/>
      <c r="EYQ188" s="977"/>
      <c r="EYR188" s="977"/>
      <c r="EYS188" s="977"/>
      <c r="EYT188" s="977"/>
      <c r="EYU188" s="977"/>
      <c r="EYV188" s="977"/>
      <c r="EYW188" s="977"/>
      <c r="EYX188" s="977"/>
      <c r="EYY188" s="977"/>
      <c r="EYZ188" s="977"/>
      <c r="EZA188" s="977"/>
      <c r="EZB188" s="977"/>
      <c r="EZC188" s="977"/>
      <c r="EZD188" s="977"/>
      <c r="EZE188" s="977"/>
      <c r="EZF188" s="977"/>
      <c r="EZG188" s="977"/>
      <c r="EZH188" s="977"/>
      <c r="EZI188" s="977"/>
      <c r="EZJ188" s="977"/>
      <c r="EZK188" s="977"/>
      <c r="EZL188" s="977"/>
      <c r="EZM188" s="977"/>
      <c r="EZN188" s="977"/>
      <c r="EZO188" s="977"/>
      <c r="EZP188" s="977"/>
      <c r="EZQ188" s="977"/>
      <c r="EZR188" s="977"/>
      <c r="EZS188" s="977"/>
      <c r="EZT188" s="977"/>
      <c r="EZU188" s="977"/>
      <c r="EZV188" s="977"/>
      <c r="EZW188" s="977"/>
      <c r="EZX188" s="977"/>
      <c r="EZY188" s="977"/>
      <c r="EZZ188" s="977"/>
      <c r="FAA188" s="977"/>
      <c r="FAB188" s="977"/>
      <c r="FAC188" s="977"/>
      <c r="FAD188" s="977"/>
      <c r="FAE188" s="977"/>
      <c r="FAF188" s="977"/>
      <c r="FAG188" s="977"/>
      <c r="FAH188" s="977"/>
      <c r="FAI188" s="977"/>
      <c r="FAJ188" s="977"/>
      <c r="FAK188" s="977"/>
      <c r="FAL188" s="977"/>
      <c r="FAM188" s="977"/>
      <c r="FAN188" s="977"/>
      <c r="FAO188" s="977"/>
      <c r="FAP188" s="977"/>
      <c r="FAQ188" s="977"/>
      <c r="FAR188" s="977"/>
      <c r="FAS188" s="977"/>
      <c r="FAT188" s="977"/>
      <c r="FAU188" s="977"/>
      <c r="FAV188" s="977"/>
      <c r="FAW188" s="977"/>
      <c r="FAX188" s="977"/>
      <c r="FAY188" s="977"/>
      <c r="FAZ188" s="977"/>
      <c r="FBA188" s="977"/>
      <c r="FBB188" s="977"/>
      <c r="FBC188" s="977"/>
      <c r="FBD188" s="977"/>
      <c r="FBE188" s="977"/>
      <c r="FBF188" s="977"/>
      <c r="FBG188" s="977"/>
      <c r="FBH188" s="977"/>
      <c r="FBI188" s="977"/>
      <c r="FBJ188" s="977"/>
      <c r="FBK188" s="977"/>
      <c r="FBL188" s="977"/>
      <c r="FBM188" s="977"/>
      <c r="FBN188" s="977"/>
      <c r="FBO188" s="977"/>
      <c r="FBP188" s="977"/>
      <c r="FBQ188" s="977"/>
      <c r="FBR188" s="977"/>
      <c r="FBS188" s="977"/>
      <c r="FBT188" s="977"/>
      <c r="FBU188" s="977"/>
      <c r="FBV188" s="977"/>
      <c r="FBW188" s="977"/>
      <c r="FBX188" s="977"/>
      <c r="FBY188" s="977"/>
      <c r="FBZ188" s="977"/>
      <c r="FCA188" s="977"/>
      <c r="FCB188" s="977"/>
      <c r="FCC188" s="977"/>
      <c r="FCD188" s="977"/>
      <c r="FCE188" s="977"/>
      <c r="FCF188" s="977"/>
      <c r="FCG188" s="977"/>
      <c r="FCH188" s="977"/>
      <c r="FCI188" s="977"/>
      <c r="FCJ188" s="977"/>
      <c r="FCK188" s="977"/>
      <c r="FCL188" s="977"/>
      <c r="FCM188" s="977"/>
      <c r="FCN188" s="977"/>
      <c r="FCO188" s="977"/>
      <c r="FCP188" s="977"/>
      <c r="FCQ188" s="977"/>
      <c r="FCR188" s="977"/>
      <c r="FCS188" s="977"/>
      <c r="FCT188" s="977"/>
      <c r="FCU188" s="977"/>
      <c r="FCV188" s="977"/>
      <c r="FCW188" s="977"/>
      <c r="FCX188" s="977"/>
      <c r="FCY188" s="977"/>
      <c r="FCZ188" s="977"/>
      <c r="FDA188" s="977"/>
      <c r="FDB188" s="977"/>
      <c r="FDC188" s="977"/>
      <c r="FDD188" s="977"/>
      <c r="FDE188" s="977"/>
      <c r="FDF188" s="977"/>
      <c r="FDG188" s="977"/>
      <c r="FDH188" s="977"/>
      <c r="FDI188" s="977"/>
      <c r="FDJ188" s="977"/>
      <c r="FDK188" s="977"/>
      <c r="FDL188" s="977"/>
      <c r="FDM188" s="977"/>
      <c r="FDN188" s="977"/>
      <c r="FDO188" s="977"/>
      <c r="FDP188" s="977"/>
      <c r="FDQ188" s="977"/>
      <c r="FDR188" s="977"/>
      <c r="FDS188" s="977"/>
      <c r="FDT188" s="977"/>
      <c r="FDU188" s="977"/>
      <c r="FDV188" s="977"/>
      <c r="FDW188" s="977"/>
      <c r="FDX188" s="977"/>
      <c r="FDY188" s="977"/>
      <c r="FDZ188" s="977"/>
      <c r="FEA188" s="977"/>
      <c r="FEB188" s="977"/>
      <c r="FEC188" s="977"/>
      <c r="FED188" s="977"/>
      <c r="FEE188" s="977"/>
      <c r="FEF188" s="977"/>
      <c r="FEG188" s="977"/>
      <c r="FEH188" s="977"/>
      <c r="FEI188" s="977"/>
      <c r="FEJ188" s="977"/>
      <c r="FEK188" s="977"/>
      <c r="FEL188" s="977"/>
      <c r="FEM188" s="977"/>
      <c r="FEN188" s="977"/>
      <c r="FEO188" s="977"/>
      <c r="FEP188" s="977"/>
      <c r="FEQ188" s="977"/>
      <c r="FER188" s="977"/>
      <c r="FES188" s="977"/>
      <c r="FET188" s="977"/>
      <c r="FEU188" s="977"/>
      <c r="FEV188" s="977"/>
      <c r="FEW188" s="977"/>
      <c r="FEX188" s="977"/>
      <c r="FEY188" s="977"/>
      <c r="FEZ188" s="977"/>
      <c r="FFA188" s="977"/>
      <c r="FFB188" s="977"/>
      <c r="FFC188" s="977"/>
      <c r="FFD188" s="977"/>
      <c r="FFE188" s="977"/>
      <c r="FFF188" s="977"/>
      <c r="FFG188" s="977"/>
      <c r="FFH188" s="977"/>
      <c r="FFI188" s="977"/>
      <c r="FFJ188" s="977"/>
      <c r="FFK188" s="977"/>
      <c r="FFL188" s="977"/>
      <c r="FFM188" s="977"/>
      <c r="FFN188" s="977"/>
      <c r="FFO188" s="977"/>
      <c r="FFP188" s="977"/>
      <c r="FFQ188" s="977"/>
      <c r="FFR188" s="977"/>
      <c r="FFS188" s="977"/>
      <c r="FFT188" s="977"/>
      <c r="FFU188" s="977"/>
      <c r="FFV188" s="977"/>
      <c r="FFW188" s="977"/>
      <c r="FFX188" s="977"/>
      <c r="FFY188" s="977"/>
      <c r="FFZ188" s="977"/>
      <c r="FGA188" s="977"/>
      <c r="FGB188" s="977"/>
      <c r="FGC188" s="977"/>
      <c r="FGD188" s="977"/>
      <c r="FGE188" s="977"/>
      <c r="FGF188" s="977"/>
      <c r="FGG188" s="977"/>
      <c r="FGH188" s="977"/>
      <c r="FGI188" s="977"/>
      <c r="FGJ188" s="977"/>
      <c r="FGK188" s="977"/>
      <c r="FGL188" s="977"/>
      <c r="FGM188" s="977"/>
      <c r="FGN188" s="977"/>
      <c r="FGO188" s="977"/>
      <c r="FGP188" s="977"/>
      <c r="FGQ188" s="977"/>
      <c r="FGR188" s="977"/>
      <c r="FGS188" s="977"/>
      <c r="FGT188" s="977"/>
      <c r="FGU188" s="977"/>
      <c r="FGV188" s="977"/>
      <c r="FGW188" s="977"/>
      <c r="FGX188" s="977"/>
      <c r="FGY188" s="977"/>
      <c r="FGZ188" s="977"/>
      <c r="FHA188" s="977"/>
      <c r="FHB188" s="977"/>
      <c r="FHC188" s="977"/>
      <c r="FHD188" s="977"/>
      <c r="FHE188" s="977"/>
      <c r="FHF188" s="977"/>
      <c r="FHG188" s="977"/>
      <c r="FHH188" s="977"/>
      <c r="FHI188" s="977"/>
      <c r="FHJ188" s="977"/>
      <c r="FHK188" s="977"/>
      <c r="FHL188" s="977"/>
      <c r="FHM188" s="977"/>
      <c r="FHN188" s="977"/>
      <c r="FHO188" s="977"/>
      <c r="FHP188" s="977"/>
      <c r="FHQ188" s="977"/>
      <c r="FHR188" s="977"/>
      <c r="FHS188" s="977"/>
      <c r="FHT188" s="977"/>
      <c r="FHU188" s="977"/>
      <c r="FHV188" s="977"/>
      <c r="FHW188" s="977"/>
      <c r="FHX188" s="977"/>
      <c r="FHY188" s="977"/>
      <c r="FHZ188" s="977"/>
      <c r="FIA188" s="977"/>
      <c r="FIB188" s="977"/>
      <c r="FIC188" s="977"/>
      <c r="FID188" s="977"/>
      <c r="FIE188" s="977"/>
      <c r="FIF188" s="977"/>
      <c r="FIG188" s="977"/>
      <c r="FIH188" s="977"/>
      <c r="FII188" s="977"/>
      <c r="FIJ188" s="977"/>
      <c r="FIK188" s="977"/>
      <c r="FIL188" s="977"/>
      <c r="FIM188" s="977"/>
      <c r="FIN188" s="977"/>
      <c r="FIO188" s="977"/>
      <c r="FIP188" s="977"/>
      <c r="FIQ188" s="977"/>
      <c r="FIR188" s="977"/>
      <c r="FIS188" s="977"/>
      <c r="FIT188" s="977"/>
      <c r="FIU188" s="977"/>
      <c r="FIV188" s="977"/>
      <c r="FIW188" s="977"/>
      <c r="FIX188" s="977"/>
      <c r="FIY188" s="977"/>
      <c r="FIZ188" s="977"/>
      <c r="FJA188" s="977"/>
      <c r="FJB188" s="977"/>
      <c r="FJC188" s="977"/>
      <c r="FJD188" s="977"/>
      <c r="FJE188" s="977"/>
      <c r="FJF188" s="977"/>
      <c r="FJG188" s="977"/>
      <c r="FJH188" s="977"/>
      <c r="FJI188" s="977"/>
      <c r="FJJ188" s="977"/>
      <c r="FJK188" s="977"/>
      <c r="FJL188" s="977"/>
      <c r="FJM188" s="977"/>
      <c r="FJN188" s="977"/>
      <c r="FJO188" s="977"/>
      <c r="FJP188" s="977"/>
      <c r="FJQ188" s="977"/>
      <c r="FJR188" s="977"/>
      <c r="FJS188" s="977"/>
      <c r="FJT188" s="977"/>
      <c r="FJU188" s="977"/>
      <c r="FJV188" s="977"/>
      <c r="FJW188" s="977"/>
      <c r="FJX188" s="977"/>
      <c r="FJY188" s="977"/>
      <c r="FJZ188" s="977"/>
      <c r="FKA188" s="977"/>
      <c r="FKB188" s="977"/>
      <c r="FKC188" s="977"/>
      <c r="FKD188" s="977"/>
      <c r="FKE188" s="977"/>
      <c r="FKF188" s="977"/>
      <c r="FKG188" s="977"/>
      <c r="FKH188" s="977"/>
      <c r="FKI188" s="977"/>
      <c r="FKJ188" s="977"/>
      <c r="FKK188" s="977"/>
      <c r="FKL188" s="977"/>
      <c r="FKM188" s="977"/>
      <c r="FKN188" s="977"/>
      <c r="FKO188" s="977"/>
      <c r="FKP188" s="977"/>
      <c r="FKQ188" s="977"/>
      <c r="FKR188" s="977"/>
      <c r="FKS188" s="977"/>
      <c r="FKT188" s="977"/>
      <c r="FKU188" s="977"/>
      <c r="FKV188" s="977"/>
      <c r="FKW188" s="977"/>
      <c r="FKX188" s="977"/>
      <c r="FKY188" s="977"/>
      <c r="FKZ188" s="977"/>
      <c r="FLA188" s="977"/>
      <c r="FLB188" s="977"/>
      <c r="FLC188" s="977"/>
      <c r="FLD188" s="977"/>
      <c r="FLE188" s="977"/>
      <c r="FLF188" s="977"/>
      <c r="FLG188" s="977"/>
      <c r="FLH188" s="977"/>
      <c r="FLI188" s="977"/>
      <c r="FLJ188" s="977"/>
      <c r="FLK188" s="977"/>
      <c r="FLL188" s="977"/>
      <c r="FLM188" s="977"/>
      <c r="FLN188" s="977"/>
      <c r="FLO188" s="977"/>
      <c r="FLP188" s="977"/>
      <c r="FLQ188" s="977"/>
      <c r="FLR188" s="977"/>
      <c r="FLS188" s="977"/>
      <c r="FLT188" s="977"/>
      <c r="FLU188" s="977"/>
      <c r="FLV188" s="977"/>
      <c r="FLW188" s="977"/>
      <c r="FLX188" s="977"/>
      <c r="FLY188" s="977"/>
      <c r="FLZ188" s="977"/>
      <c r="FMA188" s="977"/>
      <c r="FMB188" s="977"/>
      <c r="FMC188" s="977"/>
      <c r="FMD188" s="977"/>
      <c r="FME188" s="977"/>
      <c r="FMF188" s="977"/>
      <c r="FMG188" s="977"/>
      <c r="FMH188" s="977"/>
      <c r="FMI188" s="977"/>
      <c r="FMJ188" s="977"/>
      <c r="FMK188" s="977"/>
      <c r="FML188" s="977"/>
      <c r="FMM188" s="977"/>
      <c r="FMN188" s="977"/>
      <c r="FMO188" s="977"/>
      <c r="FMP188" s="977"/>
      <c r="FMQ188" s="977"/>
      <c r="FMR188" s="977"/>
      <c r="FMS188" s="977"/>
      <c r="FMT188" s="977"/>
      <c r="FMU188" s="977"/>
      <c r="FMV188" s="977"/>
      <c r="FMW188" s="977"/>
      <c r="FMX188" s="977"/>
      <c r="FMY188" s="977"/>
      <c r="FMZ188" s="977"/>
      <c r="FNA188" s="977"/>
      <c r="FNB188" s="977"/>
      <c r="FNC188" s="977"/>
      <c r="FND188" s="977"/>
      <c r="FNE188" s="977"/>
      <c r="FNF188" s="977"/>
      <c r="FNG188" s="977"/>
      <c r="FNH188" s="977"/>
      <c r="FNI188" s="977"/>
      <c r="FNJ188" s="977"/>
      <c r="FNK188" s="977"/>
      <c r="FNL188" s="977"/>
      <c r="FNM188" s="977"/>
      <c r="FNN188" s="977"/>
      <c r="FNO188" s="977"/>
      <c r="FNP188" s="977"/>
      <c r="FNQ188" s="977"/>
      <c r="FNR188" s="977"/>
      <c r="FNS188" s="977"/>
      <c r="FNT188" s="977"/>
      <c r="FNU188" s="977"/>
      <c r="FNV188" s="977"/>
      <c r="FNW188" s="977"/>
      <c r="FNX188" s="977"/>
      <c r="FNY188" s="977"/>
      <c r="FNZ188" s="977"/>
      <c r="FOA188" s="977"/>
      <c r="FOB188" s="977"/>
      <c r="FOC188" s="977"/>
      <c r="FOD188" s="977"/>
      <c r="FOE188" s="977"/>
      <c r="FOF188" s="977"/>
      <c r="FOG188" s="977"/>
      <c r="FOH188" s="977"/>
      <c r="FOI188" s="977"/>
      <c r="FOJ188" s="977"/>
      <c r="FOK188" s="977"/>
      <c r="FOL188" s="977"/>
      <c r="FOM188" s="977"/>
      <c r="FON188" s="977"/>
      <c r="FOO188" s="977"/>
      <c r="FOP188" s="977"/>
      <c r="FOQ188" s="977"/>
      <c r="FOR188" s="977"/>
      <c r="FOS188" s="977"/>
      <c r="FOT188" s="977"/>
      <c r="FOU188" s="977"/>
      <c r="FOV188" s="977"/>
      <c r="FOW188" s="977"/>
      <c r="FOX188" s="977"/>
      <c r="FOY188" s="977"/>
      <c r="FOZ188" s="977"/>
      <c r="FPA188" s="977"/>
      <c r="FPB188" s="977"/>
      <c r="FPC188" s="977"/>
      <c r="FPD188" s="977"/>
      <c r="FPE188" s="977"/>
      <c r="FPF188" s="977"/>
      <c r="FPG188" s="977"/>
      <c r="FPH188" s="977"/>
      <c r="FPI188" s="977"/>
      <c r="FPJ188" s="977"/>
      <c r="FPK188" s="977"/>
      <c r="FPL188" s="977"/>
      <c r="FPM188" s="977"/>
      <c r="FPN188" s="977"/>
      <c r="FPO188" s="977"/>
      <c r="FPP188" s="977"/>
      <c r="FPQ188" s="977"/>
      <c r="FPR188" s="977"/>
      <c r="FPS188" s="977"/>
      <c r="FPT188" s="977"/>
      <c r="FPU188" s="977"/>
      <c r="FPV188" s="977"/>
      <c r="FPW188" s="977"/>
      <c r="FPX188" s="977"/>
      <c r="FPY188" s="977"/>
      <c r="FPZ188" s="977"/>
      <c r="FQA188" s="977"/>
      <c r="FQB188" s="977"/>
      <c r="FQC188" s="977"/>
      <c r="FQD188" s="977"/>
      <c r="FQE188" s="977"/>
      <c r="FQF188" s="977"/>
      <c r="FQG188" s="977"/>
      <c r="FQH188" s="977"/>
      <c r="FQI188" s="977"/>
      <c r="FQJ188" s="977"/>
      <c r="FQK188" s="977"/>
      <c r="FQL188" s="977"/>
      <c r="FQM188" s="977"/>
      <c r="FQN188" s="977"/>
      <c r="FQO188" s="977"/>
      <c r="FQP188" s="977"/>
      <c r="FQQ188" s="977"/>
      <c r="FQR188" s="977"/>
      <c r="FQS188" s="977"/>
      <c r="FQT188" s="977"/>
      <c r="FQU188" s="977"/>
      <c r="FQV188" s="977"/>
      <c r="FQW188" s="977"/>
      <c r="FQX188" s="977"/>
      <c r="FQY188" s="977"/>
      <c r="FQZ188" s="977"/>
      <c r="FRA188" s="977"/>
      <c r="FRB188" s="977"/>
      <c r="FRC188" s="977"/>
      <c r="FRD188" s="977"/>
      <c r="FRE188" s="977"/>
      <c r="FRF188" s="977"/>
      <c r="FRG188" s="977"/>
      <c r="FRH188" s="977"/>
      <c r="FRI188" s="977"/>
      <c r="FRJ188" s="977"/>
      <c r="FRK188" s="977"/>
      <c r="FRL188" s="977"/>
      <c r="FRM188" s="977"/>
      <c r="FRN188" s="977"/>
      <c r="FRO188" s="977"/>
      <c r="FRP188" s="977"/>
      <c r="FRQ188" s="977"/>
      <c r="FRR188" s="977"/>
      <c r="FRS188" s="977"/>
      <c r="FRT188" s="977"/>
      <c r="FRU188" s="977"/>
      <c r="FRV188" s="977"/>
      <c r="FRW188" s="977"/>
      <c r="FRX188" s="977"/>
      <c r="FRY188" s="977"/>
      <c r="FRZ188" s="977"/>
      <c r="FSA188" s="977"/>
      <c r="FSB188" s="977"/>
      <c r="FSC188" s="977"/>
      <c r="FSD188" s="977"/>
      <c r="FSE188" s="977"/>
      <c r="FSF188" s="977"/>
      <c r="FSG188" s="977"/>
      <c r="FSH188" s="977"/>
      <c r="FSI188" s="977"/>
      <c r="FSJ188" s="977"/>
      <c r="FSK188" s="977"/>
      <c r="FSL188" s="977"/>
      <c r="FSM188" s="977"/>
      <c r="FSN188" s="977"/>
      <c r="FSO188" s="977"/>
      <c r="FSP188" s="977"/>
      <c r="FSQ188" s="977"/>
      <c r="FSR188" s="977"/>
      <c r="FSS188" s="977"/>
      <c r="FST188" s="977"/>
      <c r="FSU188" s="977"/>
      <c r="FSV188" s="977"/>
      <c r="FSW188" s="977"/>
      <c r="FSX188" s="977"/>
      <c r="FSY188" s="977"/>
      <c r="FSZ188" s="977"/>
      <c r="FTA188" s="977"/>
      <c r="FTB188" s="977"/>
      <c r="FTC188" s="977"/>
      <c r="FTD188" s="977"/>
      <c r="FTE188" s="977"/>
      <c r="FTF188" s="977"/>
      <c r="FTG188" s="977"/>
      <c r="FTH188" s="977"/>
      <c r="FTI188" s="977"/>
      <c r="FTJ188" s="977"/>
      <c r="FTK188" s="977"/>
      <c r="FTL188" s="977"/>
      <c r="FTM188" s="977"/>
      <c r="FTN188" s="977"/>
      <c r="FTO188" s="977"/>
      <c r="FTP188" s="977"/>
      <c r="FTQ188" s="977"/>
      <c r="FTR188" s="977"/>
      <c r="FTS188" s="977"/>
      <c r="FTT188" s="977"/>
      <c r="FTU188" s="977"/>
      <c r="FTV188" s="977"/>
      <c r="FTW188" s="977"/>
      <c r="FTX188" s="977"/>
      <c r="FTY188" s="977"/>
      <c r="FTZ188" s="977"/>
      <c r="FUA188" s="977"/>
      <c r="FUB188" s="977"/>
      <c r="FUC188" s="977"/>
      <c r="FUD188" s="977"/>
      <c r="FUE188" s="977"/>
      <c r="FUF188" s="977"/>
      <c r="FUG188" s="977"/>
      <c r="FUH188" s="977"/>
      <c r="FUI188" s="977"/>
      <c r="FUJ188" s="977"/>
      <c r="FUK188" s="977"/>
      <c r="FUL188" s="977"/>
      <c r="FUM188" s="977"/>
      <c r="FUN188" s="977"/>
      <c r="FUO188" s="977"/>
      <c r="FUP188" s="977"/>
      <c r="FUQ188" s="977"/>
      <c r="FUR188" s="977"/>
      <c r="FUS188" s="977"/>
      <c r="FUT188" s="977"/>
      <c r="FUU188" s="977"/>
      <c r="FUV188" s="977"/>
      <c r="FUW188" s="977"/>
      <c r="FUX188" s="977"/>
      <c r="FUY188" s="977"/>
      <c r="FUZ188" s="977"/>
      <c r="FVA188" s="977"/>
      <c r="FVB188" s="977"/>
      <c r="FVC188" s="977"/>
      <c r="FVD188" s="977"/>
      <c r="FVE188" s="977"/>
      <c r="FVF188" s="977"/>
      <c r="FVG188" s="977"/>
      <c r="FVH188" s="977"/>
      <c r="FVI188" s="977"/>
      <c r="FVJ188" s="977"/>
      <c r="FVK188" s="977"/>
      <c r="FVL188" s="977"/>
      <c r="FVM188" s="977"/>
      <c r="FVN188" s="977"/>
      <c r="FVO188" s="977"/>
      <c r="FVP188" s="977"/>
      <c r="FVQ188" s="977"/>
      <c r="FVR188" s="977"/>
      <c r="FVS188" s="977"/>
      <c r="FVT188" s="977"/>
      <c r="FVU188" s="977"/>
      <c r="FVV188" s="977"/>
      <c r="FVW188" s="977"/>
      <c r="FVX188" s="977"/>
      <c r="FVY188" s="977"/>
      <c r="FVZ188" s="977"/>
      <c r="FWA188" s="977"/>
      <c r="FWB188" s="977"/>
      <c r="FWC188" s="977"/>
      <c r="FWD188" s="977"/>
      <c r="FWE188" s="977"/>
      <c r="FWF188" s="977"/>
      <c r="FWG188" s="977"/>
      <c r="FWH188" s="977"/>
      <c r="FWI188" s="977"/>
      <c r="FWJ188" s="977"/>
      <c r="FWK188" s="977"/>
      <c r="FWL188" s="977"/>
      <c r="FWM188" s="977"/>
      <c r="FWN188" s="977"/>
      <c r="FWO188" s="977"/>
      <c r="FWP188" s="977"/>
      <c r="FWQ188" s="977"/>
      <c r="FWR188" s="977"/>
      <c r="FWS188" s="977"/>
      <c r="FWT188" s="977"/>
      <c r="FWU188" s="977"/>
      <c r="FWV188" s="977"/>
      <c r="FWW188" s="977"/>
      <c r="FWX188" s="977"/>
      <c r="FWY188" s="977"/>
      <c r="FWZ188" s="977"/>
      <c r="FXA188" s="977"/>
      <c r="FXB188" s="977"/>
      <c r="FXC188" s="977"/>
      <c r="FXD188" s="977"/>
      <c r="FXE188" s="977"/>
      <c r="FXF188" s="977"/>
      <c r="FXG188" s="977"/>
      <c r="FXH188" s="977"/>
      <c r="FXI188" s="977"/>
      <c r="FXJ188" s="977"/>
      <c r="FXK188" s="977"/>
      <c r="FXL188" s="977"/>
      <c r="FXM188" s="977"/>
      <c r="FXN188" s="977"/>
      <c r="FXO188" s="977"/>
      <c r="FXP188" s="977"/>
      <c r="FXQ188" s="977"/>
      <c r="FXR188" s="977"/>
      <c r="FXS188" s="977"/>
      <c r="FXT188" s="977"/>
      <c r="FXU188" s="977"/>
      <c r="FXV188" s="977"/>
      <c r="FXW188" s="977"/>
      <c r="FXX188" s="977"/>
      <c r="FXY188" s="977"/>
      <c r="FXZ188" s="977"/>
      <c r="FYA188" s="977"/>
      <c r="FYB188" s="977"/>
      <c r="FYC188" s="977"/>
      <c r="FYD188" s="977"/>
      <c r="FYE188" s="977"/>
      <c r="FYF188" s="977"/>
      <c r="FYG188" s="977"/>
      <c r="FYH188" s="977"/>
      <c r="FYI188" s="977"/>
      <c r="FYJ188" s="977"/>
      <c r="FYK188" s="977"/>
      <c r="FYL188" s="977"/>
      <c r="FYM188" s="977"/>
      <c r="FYN188" s="977"/>
      <c r="FYO188" s="977"/>
      <c r="FYP188" s="977"/>
      <c r="FYQ188" s="977"/>
      <c r="FYR188" s="977"/>
      <c r="FYS188" s="977"/>
      <c r="FYT188" s="977"/>
      <c r="FYU188" s="977"/>
      <c r="FYV188" s="977"/>
      <c r="FYW188" s="977"/>
      <c r="FYX188" s="977"/>
      <c r="FYY188" s="977"/>
      <c r="FYZ188" s="977"/>
      <c r="FZA188" s="977"/>
      <c r="FZB188" s="977"/>
      <c r="FZC188" s="977"/>
      <c r="FZD188" s="977"/>
      <c r="FZE188" s="977"/>
      <c r="FZF188" s="977"/>
      <c r="FZG188" s="977"/>
      <c r="FZH188" s="977"/>
      <c r="FZI188" s="977"/>
      <c r="FZJ188" s="977"/>
      <c r="FZK188" s="977"/>
      <c r="FZL188" s="977"/>
      <c r="FZM188" s="977"/>
      <c r="FZN188" s="977"/>
      <c r="FZO188" s="977"/>
      <c r="FZP188" s="977"/>
      <c r="FZQ188" s="977"/>
      <c r="FZR188" s="977"/>
      <c r="FZS188" s="977"/>
      <c r="FZT188" s="977"/>
      <c r="FZU188" s="977"/>
      <c r="FZV188" s="977"/>
      <c r="FZW188" s="977"/>
      <c r="FZX188" s="977"/>
      <c r="FZY188" s="977"/>
      <c r="FZZ188" s="977"/>
      <c r="GAA188" s="977"/>
      <c r="GAB188" s="977"/>
      <c r="GAC188" s="977"/>
      <c r="GAD188" s="977"/>
      <c r="GAE188" s="977"/>
      <c r="GAF188" s="977"/>
      <c r="GAG188" s="977"/>
      <c r="GAH188" s="977"/>
      <c r="GAI188" s="977"/>
      <c r="GAJ188" s="977"/>
      <c r="GAK188" s="977"/>
      <c r="GAL188" s="977"/>
      <c r="GAM188" s="977"/>
      <c r="GAN188" s="977"/>
      <c r="GAO188" s="977"/>
      <c r="GAP188" s="977"/>
      <c r="GAQ188" s="977"/>
      <c r="GAR188" s="977"/>
      <c r="GAS188" s="977"/>
      <c r="GAT188" s="977"/>
      <c r="GAU188" s="977"/>
      <c r="GAV188" s="977"/>
      <c r="GAW188" s="977"/>
      <c r="GAX188" s="977"/>
      <c r="GAY188" s="977"/>
      <c r="GAZ188" s="977"/>
      <c r="GBA188" s="977"/>
      <c r="GBB188" s="977"/>
      <c r="GBC188" s="977"/>
      <c r="GBD188" s="977"/>
      <c r="GBE188" s="977"/>
      <c r="GBF188" s="977"/>
      <c r="GBG188" s="977"/>
      <c r="GBH188" s="977"/>
      <c r="GBI188" s="977"/>
      <c r="GBJ188" s="977"/>
      <c r="GBK188" s="977"/>
      <c r="GBL188" s="977"/>
      <c r="GBM188" s="977"/>
      <c r="GBN188" s="977"/>
      <c r="GBO188" s="977"/>
      <c r="GBP188" s="977"/>
      <c r="GBQ188" s="977"/>
      <c r="GBR188" s="977"/>
      <c r="GBS188" s="977"/>
      <c r="GBT188" s="977"/>
      <c r="GBU188" s="977"/>
      <c r="GBV188" s="977"/>
      <c r="GBW188" s="977"/>
      <c r="GBX188" s="977"/>
      <c r="GBY188" s="977"/>
      <c r="GBZ188" s="977"/>
      <c r="GCA188" s="977"/>
      <c r="GCB188" s="977"/>
      <c r="GCC188" s="977"/>
      <c r="GCD188" s="977"/>
      <c r="GCE188" s="977"/>
      <c r="GCF188" s="977"/>
      <c r="GCG188" s="977"/>
      <c r="GCH188" s="977"/>
      <c r="GCI188" s="977"/>
      <c r="GCJ188" s="977"/>
      <c r="GCK188" s="977"/>
      <c r="GCL188" s="977"/>
      <c r="GCM188" s="977"/>
      <c r="GCN188" s="977"/>
      <c r="GCO188" s="977"/>
      <c r="GCP188" s="977"/>
      <c r="GCQ188" s="977"/>
      <c r="GCR188" s="977"/>
      <c r="GCS188" s="977"/>
      <c r="GCT188" s="977"/>
      <c r="GCU188" s="977"/>
      <c r="GCV188" s="977"/>
      <c r="GCW188" s="977"/>
      <c r="GCX188" s="977"/>
      <c r="GCY188" s="977"/>
      <c r="GCZ188" s="977"/>
      <c r="GDA188" s="977"/>
      <c r="GDB188" s="977"/>
      <c r="GDC188" s="977"/>
      <c r="GDD188" s="977"/>
      <c r="GDE188" s="977"/>
      <c r="GDF188" s="977"/>
      <c r="GDG188" s="977"/>
      <c r="GDH188" s="977"/>
      <c r="GDI188" s="977"/>
      <c r="GDJ188" s="977"/>
      <c r="GDK188" s="977"/>
      <c r="GDL188" s="977"/>
      <c r="GDM188" s="977"/>
      <c r="GDN188" s="977"/>
      <c r="GDO188" s="977"/>
      <c r="GDP188" s="977"/>
      <c r="GDQ188" s="977"/>
      <c r="GDR188" s="977"/>
      <c r="GDS188" s="977"/>
      <c r="GDT188" s="977"/>
      <c r="GDU188" s="977"/>
      <c r="GDV188" s="977"/>
      <c r="GDW188" s="977"/>
      <c r="GDX188" s="977"/>
      <c r="GDY188" s="977"/>
      <c r="GDZ188" s="977"/>
      <c r="GEA188" s="977"/>
      <c r="GEB188" s="977"/>
      <c r="GEC188" s="977"/>
      <c r="GED188" s="977"/>
      <c r="GEE188" s="977"/>
      <c r="GEF188" s="977"/>
      <c r="GEG188" s="977"/>
      <c r="GEH188" s="977"/>
      <c r="GEI188" s="977"/>
      <c r="GEJ188" s="977"/>
      <c r="GEK188" s="977"/>
      <c r="GEL188" s="977"/>
      <c r="GEM188" s="977"/>
      <c r="GEN188" s="977"/>
      <c r="GEO188" s="977"/>
      <c r="GEP188" s="977"/>
      <c r="GEQ188" s="977"/>
      <c r="GER188" s="977"/>
      <c r="GES188" s="977"/>
      <c r="GET188" s="977"/>
      <c r="GEU188" s="977"/>
      <c r="GEV188" s="977"/>
      <c r="GEW188" s="977"/>
      <c r="GEX188" s="977"/>
      <c r="GEY188" s="977"/>
      <c r="GEZ188" s="977"/>
      <c r="GFA188" s="977"/>
      <c r="GFB188" s="977"/>
      <c r="GFC188" s="977"/>
      <c r="GFD188" s="977"/>
      <c r="GFE188" s="977"/>
      <c r="GFF188" s="977"/>
      <c r="GFG188" s="977"/>
      <c r="GFH188" s="977"/>
      <c r="GFI188" s="977"/>
      <c r="GFJ188" s="977"/>
      <c r="GFK188" s="977"/>
      <c r="GFL188" s="977"/>
      <c r="GFM188" s="977"/>
      <c r="GFN188" s="977"/>
      <c r="GFO188" s="977"/>
      <c r="GFP188" s="977"/>
      <c r="GFQ188" s="977"/>
      <c r="GFR188" s="977"/>
      <c r="GFS188" s="977"/>
      <c r="GFT188" s="977"/>
      <c r="GFU188" s="977"/>
      <c r="GFV188" s="977"/>
      <c r="GFW188" s="977"/>
      <c r="GFX188" s="977"/>
      <c r="GFY188" s="977"/>
      <c r="GFZ188" s="977"/>
      <c r="GGA188" s="977"/>
      <c r="GGB188" s="977"/>
      <c r="GGC188" s="977"/>
      <c r="GGD188" s="977"/>
      <c r="GGE188" s="977"/>
      <c r="GGF188" s="977"/>
      <c r="GGG188" s="977"/>
      <c r="GGH188" s="977"/>
      <c r="GGI188" s="977"/>
      <c r="GGJ188" s="977"/>
      <c r="GGK188" s="977"/>
      <c r="GGL188" s="977"/>
      <c r="GGM188" s="977"/>
      <c r="GGN188" s="977"/>
      <c r="GGO188" s="977"/>
      <c r="GGP188" s="977"/>
      <c r="GGQ188" s="977"/>
      <c r="GGR188" s="977"/>
      <c r="GGS188" s="977"/>
      <c r="GGT188" s="977"/>
      <c r="GGU188" s="977"/>
      <c r="GGV188" s="977"/>
      <c r="GGW188" s="977"/>
      <c r="GGX188" s="977"/>
      <c r="GGY188" s="977"/>
      <c r="GGZ188" s="977"/>
      <c r="GHA188" s="977"/>
      <c r="GHB188" s="977"/>
      <c r="GHC188" s="977"/>
      <c r="GHD188" s="977"/>
      <c r="GHE188" s="977"/>
      <c r="GHF188" s="977"/>
      <c r="GHG188" s="977"/>
      <c r="GHH188" s="977"/>
      <c r="GHI188" s="977"/>
      <c r="GHJ188" s="977"/>
      <c r="GHK188" s="977"/>
      <c r="GHL188" s="977"/>
      <c r="GHM188" s="977"/>
      <c r="GHN188" s="977"/>
      <c r="GHO188" s="977"/>
      <c r="GHP188" s="977"/>
      <c r="GHQ188" s="977"/>
      <c r="GHR188" s="977"/>
      <c r="GHS188" s="977"/>
      <c r="GHT188" s="977"/>
      <c r="GHU188" s="977"/>
      <c r="GHV188" s="977"/>
      <c r="GHW188" s="977"/>
      <c r="GHX188" s="977"/>
      <c r="GHY188" s="977"/>
      <c r="GHZ188" s="977"/>
      <c r="GIA188" s="977"/>
      <c r="GIB188" s="977"/>
      <c r="GIC188" s="977"/>
      <c r="GID188" s="977"/>
      <c r="GIE188" s="977"/>
      <c r="GIF188" s="977"/>
      <c r="GIG188" s="977"/>
      <c r="GIH188" s="977"/>
      <c r="GII188" s="977"/>
      <c r="GIJ188" s="977"/>
      <c r="GIK188" s="977"/>
      <c r="GIL188" s="977"/>
      <c r="GIM188" s="977"/>
      <c r="GIN188" s="977"/>
      <c r="GIO188" s="977"/>
      <c r="GIP188" s="977"/>
      <c r="GIQ188" s="977"/>
      <c r="GIR188" s="977"/>
      <c r="GIS188" s="977"/>
      <c r="GIT188" s="977"/>
      <c r="GIU188" s="977"/>
      <c r="GIV188" s="977"/>
      <c r="GIW188" s="977"/>
      <c r="GIX188" s="977"/>
      <c r="GIY188" s="977"/>
      <c r="GIZ188" s="977"/>
      <c r="GJA188" s="977"/>
      <c r="GJB188" s="977"/>
      <c r="GJC188" s="977"/>
      <c r="GJD188" s="977"/>
      <c r="GJE188" s="977"/>
      <c r="GJF188" s="977"/>
      <c r="GJG188" s="977"/>
      <c r="GJH188" s="977"/>
      <c r="GJI188" s="977"/>
      <c r="GJJ188" s="977"/>
      <c r="GJK188" s="977"/>
      <c r="GJL188" s="977"/>
      <c r="GJM188" s="977"/>
      <c r="GJN188" s="977"/>
      <c r="GJO188" s="977"/>
      <c r="GJP188" s="977"/>
      <c r="GJQ188" s="977"/>
      <c r="GJR188" s="977"/>
      <c r="GJS188" s="977"/>
      <c r="GJT188" s="977"/>
      <c r="GJU188" s="977"/>
      <c r="GJV188" s="977"/>
      <c r="GJW188" s="977"/>
      <c r="GJX188" s="977"/>
      <c r="GJY188" s="977"/>
      <c r="GJZ188" s="977"/>
      <c r="GKA188" s="977"/>
      <c r="GKB188" s="977"/>
      <c r="GKC188" s="977"/>
      <c r="GKD188" s="977"/>
      <c r="GKE188" s="977"/>
      <c r="GKF188" s="977"/>
      <c r="GKG188" s="977"/>
      <c r="GKH188" s="977"/>
      <c r="GKI188" s="977"/>
      <c r="GKJ188" s="977"/>
      <c r="GKK188" s="977"/>
      <c r="GKL188" s="977"/>
      <c r="GKM188" s="977"/>
      <c r="GKN188" s="977"/>
      <c r="GKO188" s="977"/>
      <c r="GKP188" s="977"/>
      <c r="GKQ188" s="977"/>
      <c r="GKR188" s="977"/>
      <c r="GKS188" s="977"/>
      <c r="GKT188" s="977"/>
      <c r="GKU188" s="977"/>
      <c r="GKV188" s="977"/>
      <c r="GKW188" s="977"/>
      <c r="GKX188" s="977"/>
      <c r="GKY188" s="977"/>
      <c r="GKZ188" s="977"/>
      <c r="GLA188" s="977"/>
      <c r="GLB188" s="977"/>
      <c r="GLC188" s="977"/>
      <c r="GLD188" s="977"/>
      <c r="GLE188" s="977"/>
      <c r="GLF188" s="977"/>
      <c r="GLG188" s="977"/>
      <c r="GLH188" s="977"/>
      <c r="GLI188" s="977"/>
      <c r="GLJ188" s="977"/>
      <c r="GLK188" s="977"/>
      <c r="GLL188" s="977"/>
      <c r="GLM188" s="977"/>
      <c r="GLN188" s="977"/>
      <c r="GLO188" s="977"/>
      <c r="GLP188" s="977"/>
      <c r="GLQ188" s="977"/>
      <c r="GLR188" s="977"/>
      <c r="GLS188" s="977"/>
      <c r="GLT188" s="977"/>
      <c r="GLU188" s="977"/>
      <c r="GLV188" s="977"/>
      <c r="GLW188" s="977"/>
      <c r="GLX188" s="977"/>
      <c r="GLY188" s="977"/>
      <c r="GLZ188" s="977"/>
      <c r="GMA188" s="977"/>
      <c r="GMB188" s="977"/>
      <c r="GMC188" s="977"/>
      <c r="GMD188" s="977"/>
      <c r="GME188" s="977"/>
      <c r="GMF188" s="977"/>
      <c r="GMG188" s="977"/>
      <c r="GMH188" s="977"/>
      <c r="GMI188" s="977"/>
      <c r="GMJ188" s="977"/>
      <c r="GMK188" s="977"/>
      <c r="GML188" s="977"/>
      <c r="GMM188" s="977"/>
      <c r="GMN188" s="977"/>
      <c r="GMO188" s="977"/>
      <c r="GMP188" s="977"/>
      <c r="GMQ188" s="977"/>
      <c r="GMR188" s="977"/>
      <c r="GMS188" s="977"/>
      <c r="GMT188" s="977"/>
      <c r="GMU188" s="977"/>
      <c r="GMV188" s="977"/>
      <c r="GMW188" s="977"/>
      <c r="GMX188" s="977"/>
      <c r="GMY188" s="977"/>
      <c r="GMZ188" s="977"/>
      <c r="GNA188" s="977"/>
      <c r="GNB188" s="977"/>
      <c r="GNC188" s="977"/>
      <c r="GND188" s="977"/>
      <c r="GNE188" s="977"/>
      <c r="GNF188" s="977"/>
      <c r="GNG188" s="977"/>
      <c r="GNH188" s="977"/>
      <c r="GNI188" s="977"/>
      <c r="GNJ188" s="977"/>
      <c r="GNK188" s="977"/>
      <c r="GNL188" s="977"/>
      <c r="GNM188" s="977"/>
      <c r="GNN188" s="977"/>
      <c r="GNO188" s="977"/>
      <c r="GNP188" s="977"/>
      <c r="GNQ188" s="977"/>
      <c r="GNR188" s="977"/>
      <c r="GNS188" s="977"/>
      <c r="GNT188" s="977"/>
      <c r="GNU188" s="977"/>
      <c r="GNV188" s="977"/>
      <c r="GNW188" s="977"/>
      <c r="GNX188" s="977"/>
      <c r="GNY188" s="977"/>
      <c r="GNZ188" s="977"/>
      <c r="GOA188" s="977"/>
      <c r="GOB188" s="977"/>
      <c r="GOC188" s="977"/>
      <c r="GOD188" s="977"/>
      <c r="GOE188" s="977"/>
      <c r="GOF188" s="977"/>
      <c r="GOG188" s="977"/>
      <c r="GOH188" s="977"/>
      <c r="GOI188" s="977"/>
      <c r="GOJ188" s="977"/>
      <c r="GOK188" s="977"/>
      <c r="GOL188" s="977"/>
      <c r="GOM188" s="977"/>
      <c r="GON188" s="977"/>
      <c r="GOO188" s="977"/>
      <c r="GOP188" s="977"/>
      <c r="GOQ188" s="977"/>
      <c r="GOR188" s="977"/>
      <c r="GOS188" s="977"/>
      <c r="GOT188" s="977"/>
      <c r="GOU188" s="977"/>
      <c r="GOV188" s="977"/>
      <c r="GOW188" s="977"/>
      <c r="GOX188" s="977"/>
      <c r="GOY188" s="977"/>
      <c r="GOZ188" s="977"/>
      <c r="GPA188" s="977"/>
      <c r="GPB188" s="977"/>
      <c r="GPC188" s="977"/>
      <c r="GPD188" s="977"/>
      <c r="GPE188" s="977"/>
      <c r="GPF188" s="977"/>
      <c r="GPG188" s="977"/>
      <c r="GPH188" s="977"/>
      <c r="GPI188" s="977"/>
      <c r="GPJ188" s="977"/>
      <c r="GPK188" s="977"/>
      <c r="GPL188" s="977"/>
      <c r="GPM188" s="977"/>
      <c r="GPN188" s="977"/>
      <c r="GPO188" s="977"/>
      <c r="GPP188" s="977"/>
      <c r="GPQ188" s="977"/>
      <c r="GPR188" s="977"/>
      <c r="GPS188" s="977"/>
      <c r="GPT188" s="977"/>
      <c r="GPU188" s="977"/>
      <c r="GPV188" s="977"/>
      <c r="GPW188" s="977"/>
      <c r="GPX188" s="977"/>
      <c r="GPY188" s="977"/>
      <c r="GPZ188" s="977"/>
      <c r="GQA188" s="977"/>
      <c r="GQB188" s="977"/>
      <c r="GQC188" s="977"/>
      <c r="GQD188" s="977"/>
      <c r="GQE188" s="977"/>
      <c r="GQF188" s="977"/>
      <c r="GQG188" s="977"/>
      <c r="GQH188" s="977"/>
      <c r="GQI188" s="977"/>
      <c r="GQJ188" s="977"/>
      <c r="GQK188" s="977"/>
      <c r="GQL188" s="977"/>
      <c r="GQM188" s="977"/>
      <c r="GQN188" s="977"/>
      <c r="GQO188" s="977"/>
      <c r="GQP188" s="977"/>
      <c r="GQQ188" s="977"/>
      <c r="GQR188" s="977"/>
      <c r="GQS188" s="977"/>
      <c r="GQT188" s="977"/>
      <c r="GQU188" s="977"/>
      <c r="GQV188" s="977"/>
      <c r="GQW188" s="977"/>
      <c r="GQX188" s="977"/>
      <c r="GQY188" s="977"/>
      <c r="GQZ188" s="977"/>
      <c r="GRA188" s="977"/>
      <c r="GRB188" s="977"/>
      <c r="GRC188" s="977"/>
      <c r="GRD188" s="977"/>
      <c r="GRE188" s="977"/>
      <c r="GRF188" s="977"/>
      <c r="GRG188" s="977"/>
      <c r="GRH188" s="977"/>
      <c r="GRI188" s="977"/>
      <c r="GRJ188" s="977"/>
      <c r="GRK188" s="977"/>
      <c r="GRL188" s="977"/>
      <c r="GRM188" s="977"/>
      <c r="GRN188" s="977"/>
      <c r="GRO188" s="977"/>
      <c r="GRP188" s="977"/>
      <c r="GRQ188" s="977"/>
      <c r="GRR188" s="977"/>
      <c r="GRS188" s="977"/>
      <c r="GRT188" s="977"/>
      <c r="GRU188" s="977"/>
      <c r="GRV188" s="977"/>
      <c r="GRW188" s="977"/>
      <c r="GRX188" s="977"/>
      <c r="GRY188" s="977"/>
      <c r="GRZ188" s="977"/>
      <c r="GSA188" s="977"/>
      <c r="GSB188" s="977"/>
      <c r="GSC188" s="977"/>
      <c r="GSD188" s="977"/>
      <c r="GSE188" s="977"/>
      <c r="GSF188" s="977"/>
      <c r="GSG188" s="977"/>
      <c r="GSH188" s="977"/>
      <c r="GSI188" s="977"/>
      <c r="GSJ188" s="977"/>
      <c r="GSK188" s="977"/>
      <c r="GSL188" s="977"/>
      <c r="GSM188" s="977"/>
      <c r="GSN188" s="977"/>
      <c r="GSO188" s="977"/>
      <c r="GSP188" s="977"/>
      <c r="GSQ188" s="977"/>
      <c r="GSR188" s="977"/>
      <c r="GSS188" s="977"/>
      <c r="GST188" s="977"/>
      <c r="GSU188" s="977"/>
      <c r="GSV188" s="977"/>
      <c r="GSW188" s="977"/>
      <c r="GSX188" s="977"/>
      <c r="GSY188" s="977"/>
      <c r="GSZ188" s="977"/>
      <c r="GTA188" s="977"/>
      <c r="GTB188" s="977"/>
      <c r="GTC188" s="977"/>
      <c r="GTD188" s="977"/>
      <c r="GTE188" s="977"/>
      <c r="GTF188" s="977"/>
      <c r="GTG188" s="977"/>
      <c r="GTH188" s="977"/>
      <c r="GTI188" s="977"/>
      <c r="GTJ188" s="977"/>
      <c r="GTK188" s="977"/>
      <c r="GTL188" s="977"/>
      <c r="GTM188" s="977"/>
      <c r="GTN188" s="977"/>
      <c r="GTO188" s="977"/>
      <c r="GTP188" s="977"/>
      <c r="GTQ188" s="977"/>
      <c r="GTR188" s="977"/>
      <c r="GTS188" s="977"/>
      <c r="GTT188" s="977"/>
      <c r="GTU188" s="977"/>
      <c r="GTV188" s="977"/>
      <c r="GTW188" s="977"/>
      <c r="GTX188" s="977"/>
      <c r="GTY188" s="977"/>
      <c r="GTZ188" s="977"/>
      <c r="GUA188" s="977"/>
      <c r="GUB188" s="977"/>
      <c r="GUC188" s="977"/>
      <c r="GUD188" s="977"/>
      <c r="GUE188" s="977"/>
      <c r="GUF188" s="977"/>
      <c r="GUG188" s="977"/>
      <c r="GUH188" s="977"/>
      <c r="GUI188" s="977"/>
      <c r="GUJ188" s="977"/>
      <c r="GUK188" s="977"/>
      <c r="GUL188" s="977"/>
      <c r="GUM188" s="977"/>
      <c r="GUN188" s="977"/>
      <c r="GUO188" s="977"/>
      <c r="GUP188" s="977"/>
      <c r="GUQ188" s="977"/>
      <c r="GUR188" s="977"/>
      <c r="GUS188" s="977"/>
      <c r="GUT188" s="977"/>
      <c r="GUU188" s="977"/>
      <c r="GUV188" s="977"/>
      <c r="GUW188" s="977"/>
      <c r="GUX188" s="977"/>
      <c r="GUY188" s="977"/>
      <c r="GUZ188" s="977"/>
      <c r="GVA188" s="977"/>
      <c r="GVB188" s="977"/>
      <c r="GVC188" s="977"/>
      <c r="GVD188" s="977"/>
      <c r="GVE188" s="977"/>
      <c r="GVF188" s="977"/>
      <c r="GVG188" s="977"/>
      <c r="GVH188" s="977"/>
      <c r="GVI188" s="977"/>
      <c r="GVJ188" s="977"/>
      <c r="GVK188" s="977"/>
      <c r="GVL188" s="977"/>
      <c r="GVM188" s="977"/>
      <c r="GVN188" s="977"/>
      <c r="GVO188" s="977"/>
      <c r="GVP188" s="977"/>
      <c r="GVQ188" s="977"/>
      <c r="GVR188" s="977"/>
      <c r="GVS188" s="977"/>
      <c r="GVT188" s="977"/>
      <c r="GVU188" s="977"/>
      <c r="GVV188" s="977"/>
      <c r="GVW188" s="977"/>
      <c r="GVX188" s="977"/>
      <c r="GVY188" s="977"/>
      <c r="GVZ188" s="977"/>
      <c r="GWA188" s="977"/>
      <c r="GWB188" s="977"/>
      <c r="GWC188" s="977"/>
      <c r="GWD188" s="977"/>
      <c r="GWE188" s="977"/>
      <c r="GWF188" s="977"/>
      <c r="GWG188" s="977"/>
      <c r="GWH188" s="977"/>
      <c r="GWI188" s="977"/>
      <c r="GWJ188" s="977"/>
      <c r="GWK188" s="977"/>
      <c r="GWL188" s="977"/>
      <c r="GWM188" s="977"/>
      <c r="GWN188" s="977"/>
      <c r="GWO188" s="977"/>
      <c r="GWP188" s="977"/>
      <c r="GWQ188" s="977"/>
      <c r="GWR188" s="977"/>
      <c r="GWS188" s="977"/>
      <c r="GWT188" s="977"/>
      <c r="GWU188" s="977"/>
      <c r="GWV188" s="977"/>
      <c r="GWW188" s="977"/>
      <c r="GWX188" s="977"/>
      <c r="GWY188" s="977"/>
      <c r="GWZ188" s="977"/>
      <c r="GXA188" s="977"/>
      <c r="GXB188" s="977"/>
      <c r="GXC188" s="977"/>
      <c r="GXD188" s="977"/>
      <c r="GXE188" s="977"/>
      <c r="GXF188" s="977"/>
      <c r="GXG188" s="977"/>
      <c r="GXH188" s="977"/>
      <c r="GXI188" s="977"/>
      <c r="GXJ188" s="977"/>
      <c r="GXK188" s="977"/>
      <c r="GXL188" s="977"/>
      <c r="GXM188" s="977"/>
      <c r="GXN188" s="977"/>
      <c r="GXO188" s="977"/>
      <c r="GXP188" s="977"/>
      <c r="GXQ188" s="977"/>
      <c r="GXR188" s="977"/>
      <c r="GXS188" s="977"/>
      <c r="GXT188" s="977"/>
      <c r="GXU188" s="977"/>
      <c r="GXV188" s="977"/>
      <c r="GXW188" s="977"/>
      <c r="GXX188" s="977"/>
      <c r="GXY188" s="977"/>
      <c r="GXZ188" s="977"/>
      <c r="GYA188" s="977"/>
      <c r="GYB188" s="977"/>
      <c r="GYC188" s="977"/>
      <c r="GYD188" s="977"/>
      <c r="GYE188" s="977"/>
      <c r="GYF188" s="977"/>
      <c r="GYG188" s="977"/>
      <c r="GYH188" s="977"/>
      <c r="GYI188" s="977"/>
      <c r="GYJ188" s="977"/>
      <c r="GYK188" s="977"/>
      <c r="GYL188" s="977"/>
      <c r="GYM188" s="977"/>
      <c r="GYN188" s="977"/>
      <c r="GYO188" s="977"/>
      <c r="GYP188" s="977"/>
      <c r="GYQ188" s="977"/>
      <c r="GYR188" s="977"/>
      <c r="GYS188" s="977"/>
      <c r="GYT188" s="977"/>
      <c r="GYU188" s="977"/>
      <c r="GYV188" s="977"/>
      <c r="GYW188" s="977"/>
      <c r="GYX188" s="977"/>
      <c r="GYY188" s="977"/>
      <c r="GYZ188" s="977"/>
      <c r="GZA188" s="977"/>
      <c r="GZB188" s="977"/>
      <c r="GZC188" s="977"/>
      <c r="GZD188" s="977"/>
      <c r="GZE188" s="977"/>
      <c r="GZF188" s="977"/>
      <c r="GZG188" s="977"/>
      <c r="GZH188" s="977"/>
      <c r="GZI188" s="977"/>
      <c r="GZJ188" s="977"/>
      <c r="GZK188" s="977"/>
      <c r="GZL188" s="977"/>
      <c r="GZM188" s="977"/>
      <c r="GZN188" s="977"/>
      <c r="GZO188" s="977"/>
      <c r="GZP188" s="977"/>
      <c r="GZQ188" s="977"/>
      <c r="GZR188" s="977"/>
      <c r="GZS188" s="977"/>
      <c r="GZT188" s="977"/>
      <c r="GZU188" s="977"/>
      <c r="GZV188" s="977"/>
      <c r="GZW188" s="977"/>
      <c r="GZX188" s="977"/>
      <c r="GZY188" s="977"/>
      <c r="GZZ188" s="977"/>
      <c r="HAA188" s="977"/>
      <c r="HAB188" s="977"/>
      <c r="HAC188" s="977"/>
      <c r="HAD188" s="977"/>
      <c r="HAE188" s="977"/>
      <c r="HAF188" s="977"/>
      <c r="HAG188" s="977"/>
      <c r="HAH188" s="977"/>
      <c r="HAI188" s="977"/>
      <c r="HAJ188" s="977"/>
      <c r="HAK188" s="977"/>
      <c r="HAL188" s="977"/>
      <c r="HAM188" s="977"/>
      <c r="HAN188" s="977"/>
      <c r="HAO188" s="977"/>
      <c r="HAP188" s="977"/>
      <c r="HAQ188" s="977"/>
      <c r="HAR188" s="977"/>
      <c r="HAS188" s="977"/>
      <c r="HAT188" s="977"/>
      <c r="HAU188" s="977"/>
      <c r="HAV188" s="977"/>
      <c r="HAW188" s="977"/>
      <c r="HAX188" s="977"/>
      <c r="HAY188" s="977"/>
      <c r="HAZ188" s="977"/>
      <c r="HBA188" s="977"/>
      <c r="HBB188" s="977"/>
      <c r="HBC188" s="977"/>
      <c r="HBD188" s="977"/>
      <c r="HBE188" s="977"/>
      <c r="HBF188" s="977"/>
      <c r="HBG188" s="977"/>
      <c r="HBH188" s="977"/>
      <c r="HBI188" s="977"/>
      <c r="HBJ188" s="977"/>
      <c r="HBK188" s="977"/>
      <c r="HBL188" s="977"/>
      <c r="HBM188" s="977"/>
      <c r="HBN188" s="977"/>
      <c r="HBO188" s="977"/>
      <c r="HBP188" s="977"/>
      <c r="HBQ188" s="977"/>
      <c r="HBR188" s="977"/>
      <c r="HBS188" s="977"/>
      <c r="HBT188" s="977"/>
      <c r="HBU188" s="977"/>
      <c r="HBV188" s="977"/>
      <c r="HBW188" s="977"/>
      <c r="HBX188" s="977"/>
      <c r="HBY188" s="977"/>
      <c r="HBZ188" s="977"/>
      <c r="HCA188" s="977"/>
      <c r="HCB188" s="977"/>
      <c r="HCC188" s="977"/>
      <c r="HCD188" s="977"/>
      <c r="HCE188" s="977"/>
      <c r="HCF188" s="977"/>
      <c r="HCG188" s="977"/>
      <c r="HCH188" s="977"/>
      <c r="HCI188" s="977"/>
      <c r="HCJ188" s="977"/>
      <c r="HCK188" s="977"/>
      <c r="HCL188" s="977"/>
      <c r="HCM188" s="977"/>
      <c r="HCN188" s="977"/>
      <c r="HCO188" s="977"/>
      <c r="HCP188" s="977"/>
      <c r="HCQ188" s="977"/>
      <c r="HCR188" s="977"/>
      <c r="HCS188" s="977"/>
      <c r="HCT188" s="977"/>
      <c r="HCU188" s="977"/>
      <c r="HCV188" s="977"/>
      <c r="HCW188" s="977"/>
      <c r="HCX188" s="977"/>
      <c r="HCY188" s="977"/>
      <c r="HCZ188" s="977"/>
      <c r="HDA188" s="977"/>
      <c r="HDB188" s="977"/>
      <c r="HDC188" s="977"/>
      <c r="HDD188" s="977"/>
      <c r="HDE188" s="977"/>
      <c r="HDF188" s="977"/>
      <c r="HDG188" s="977"/>
      <c r="HDH188" s="977"/>
      <c r="HDI188" s="977"/>
      <c r="HDJ188" s="977"/>
      <c r="HDK188" s="977"/>
      <c r="HDL188" s="977"/>
      <c r="HDM188" s="977"/>
      <c r="HDN188" s="977"/>
      <c r="HDO188" s="977"/>
      <c r="HDP188" s="977"/>
      <c r="HDQ188" s="977"/>
      <c r="HDR188" s="977"/>
      <c r="HDS188" s="977"/>
      <c r="HDT188" s="977"/>
      <c r="HDU188" s="977"/>
      <c r="HDV188" s="977"/>
      <c r="HDW188" s="977"/>
      <c r="HDX188" s="977"/>
      <c r="HDY188" s="977"/>
      <c r="HDZ188" s="977"/>
      <c r="HEA188" s="977"/>
      <c r="HEB188" s="977"/>
      <c r="HEC188" s="977"/>
      <c r="HED188" s="977"/>
      <c r="HEE188" s="977"/>
      <c r="HEF188" s="977"/>
      <c r="HEG188" s="977"/>
      <c r="HEH188" s="977"/>
      <c r="HEI188" s="977"/>
      <c r="HEJ188" s="977"/>
      <c r="HEK188" s="977"/>
      <c r="HEL188" s="977"/>
      <c r="HEM188" s="977"/>
      <c r="HEN188" s="977"/>
      <c r="HEO188" s="977"/>
      <c r="HEP188" s="977"/>
      <c r="HEQ188" s="977"/>
      <c r="HER188" s="977"/>
      <c r="HES188" s="977"/>
      <c r="HET188" s="977"/>
      <c r="HEU188" s="977"/>
      <c r="HEV188" s="977"/>
      <c r="HEW188" s="977"/>
      <c r="HEX188" s="977"/>
      <c r="HEY188" s="977"/>
      <c r="HEZ188" s="977"/>
      <c r="HFA188" s="977"/>
      <c r="HFB188" s="977"/>
      <c r="HFC188" s="977"/>
      <c r="HFD188" s="977"/>
      <c r="HFE188" s="977"/>
      <c r="HFF188" s="977"/>
      <c r="HFG188" s="977"/>
      <c r="HFH188" s="977"/>
      <c r="HFI188" s="977"/>
      <c r="HFJ188" s="977"/>
      <c r="HFK188" s="977"/>
      <c r="HFL188" s="977"/>
      <c r="HFM188" s="977"/>
      <c r="HFN188" s="977"/>
      <c r="HFO188" s="977"/>
      <c r="HFP188" s="977"/>
      <c r="HFQ188" s="977"/>
      <c r="HFR188" s="977"/>
      <c r="HFS188" s="977"/>
      <c r="HFT188" s="977"/>
      <c r="HFU188" s="977"/>
      <c r="HFV188" s="977"/>
      <c r="HFW188" s="977"/>
      <c r="HFX188" s="977"/>
      <c r="HFY188" s="977"/>
      <c r="HFZ188" s="977"/>
      <c r="HGA188" s="977"/>
      <c r="HGB188" s="977"/>
      <c r="HGC188" s="977"/>
      <c r="HGD188" s="977"/>
      <c r="HGE188" s="977"/>
      <c r="HGF188" s="977"/>
      <c r="HGG188" s="977"/>
      <c r="HGH188" s="977"/>
      <c r="HGI188" s="977"/>
      <c r="HGJ188" s="977"/>
      <c r="HGK188" s="977"/>
      <c r="HGL188" s="977"/>
      <c r="HGM188" s="977"/>
      <c r="HGN188" s="977"/>
      <c r="HGO188" s="977"/>
      <c r="HGP188" s="977"/>
      <c r="HGQ188" s="977"/>
      <c r="HGR188" s="977"/>
      <c r="HGS188" s="977"/>
      <c r="HGT188" s="977"/>
      <c r="HGU188" s="977"/>
      <c r="HGV188" s="977"/>
      <c r="HGW188" s="977"/>
      <c r="HGX188" s="977"/>
      <c r="HGY188" s="977"/>
      <c r="HGZ188" s="977"/>
      <c r="HHA188" s="977"/>
      <c r="HHB188" s="977"/>
      <c r="HHC188" s="977"/>
      <c r="HHD188" s="977"/>
      <c r="HHE188" s="977"/>
      <c r="HHF188" s="977"/>
      <c r="HHG188" s="977"/>
      <c r="HHH188" s="977"/>
      <c r="HHI188" s="977"/>
      <c r="HHJ188" s="977"/>
      <c r="HHK188" s="977"/>
      <c r="HHL188" s="977"/>
      <c r="HHM188" s="977"/>
      <c r="HHN188" s="977"/>
      <c r="HHO188" s="977"/>
      <c r="HHP188" s="977"/>
      <c r="HHQ188" s="977"/>
      <c r="HHR188" s="977"/>
      <c r="HHS188" s="977"/>
      <c r="HHT188" s="977"/>
      <c r="HHU188" s="977"/>
      <c r="HHV188" s="977"/>
      <c r="HHW188" s="977"/>
      <c r="HHX188" s="977"/>
      <c r="HHY188" s="977"/>
      <c r="HHZ188" s="977"/>
      <c r="HIA188" s="977"/>
      <c r="HIB188" s="977"/>
      <c r="HIC188" s="977"/>
      <c r="HID188" s="977"/>
      <c r="HIE188" s="977"/>
      <c r="HIF188" s="977"/>
      <c r="HIG188" s="977"/>
      <c r="HIH188" s="977"/>
      <c r="HII188" s="977"/>
      <c r="HIJ188" s="977"/>
      <c r="HIK188" s="977"/>
      <c r="HIL188" s="977"/>
      <c r="HIM188" s="977"/>
      <c r="HIN188" s="977"/>
      <c r="HIO188" s="977"/>
      <c r="HIP188" s="977"/>
      <c r="HIQ188" s="977"/>
      <c r="HIR188" s="977"/>
      <c r="HIS188" s="977"/>
      <c r="HIT188" s="977"/>
      <c r="HIU188" s="977"/>
      <c r="HIV188" s="977"/>
      <c r="HIW188" s="977"/>
      <c r="HIX188" s="977"/>
      <c r="HIY188" s="977"/>
      <c r="HIZ188" s="977"/>
      <c r="HJA188" s="977"/>
      <c r="HJB188" s="977"/>
      <c r="HJC188" s="977"/>
      <c r="HJD188" s="977"/>
      <c r="HJE188" s="977"/>
      <c r="HJF188" s="977"/>
      <c r="HJG188" s="977"/>
      <c r="HJH188" s="977"/>
      <c r="HJI188" s="977"/>
      <c r="HJJ188" s="977"/>
      <c r="HJK188" s="977"/>
      <c r="HJL188" s="977"/>
      <c r="HJM188" s="977"/>
      <c r="HJN188" s="977"/>
      <c r="HJO188" s="977"/>
      <c r="HJP188" s="977"/>
      <c r="HJQ188" s="977"/>
      <c r="HJR188" s="977"/>
      <c r="HJS188" s="977"/>
      <c r="HJT188" s="977"/>
      <c r="HJU188" s="977"/>
      <c r="HJV188" s="977"/>
      <c r="HJW188" s="977"/>
      <c r="HJX188" s="977"/>
      <c r="HJY188" s="977"/>
      <c r="HJZ188" s="977"/>
      <c r="HKA188" s="977"/>
      <c r="HKB188" s="977"/>
      <c r="HKC188" s="977"/>
      <c r="HKD188" s="977"/>
      <c r="HKE188" s="977"/>
      <c r="HKF188" s="977"/>
      <c r="HKG188" s="977"/>
      <c r="HKH188" s="977"/>
      <c r="HKI188" s="977"/>
      <c r="HKJ188" s="977"/>
      <c r="HKK188" s="977"/>
      <c r="HKL188" s="977"/>
      <c r="HKM188" s="977"/>
      <c r="HKN188" s="977"/>
      <c r="HKO188" s="977"/>
      <c r="HKP188" s="977"/>
      <c r="HKQ188" s="977"/>
      <c r="HKR188" s="977"/>
      <c r="HKS188" s="977"/>
      <c r="HKT188" s="977"/>
      <c r="HKU188" s="977"/>
      <c r="HKV188" s="977"/>
      <c r="HKW188" s="977"/>
      <c r="HKX188" s="977"/>
      <c r="HKY188" s="977"/>
      <c r="HKZ188" s="977"/>
      <c r="HLA188" s="977"/>
      <c r="HLB188" s="977"/>
      <c r="HLC188" s="977"/>
      <c r="HLD188" s="977"/>
      <c r="HLE188" s="977"/>
      <c r="HLF188" s="977"/>
      <c r="HLG188" s="977"/>
      <c r="HLH188" s="977"/>
      <c r="HLI188" s="977"/>
      <c r="HLJ188" s="977"/>
      <c r="HLK188" s="977"/>
      <c r="HLL188" s="977"/>
      <c r="HLM188" s="977"/>
      <c r="HLN188" s="977"/>
      <c r="HLO188" s="977"/>
      <c r="HLP188" s="977"/>
      <c r="HLQ188" s="977"/>
      <c r="HLR188" s="977"/>
      <c r="HLS188" s="977"/>
      <c r="HLT188" s="977"/>
      <c r="HLU188" s="977"/>
      <c r="HLV188" s="977"/>
      <c r="HLW188" s="977"/>
      <c r="HLX188" s="977"/>
      <c r="HLY188" s="977"/>
      <c r="HLZ188" s="977"/>
      <c r="HMA188" s="977"/>
      <c r="HMB188" s="977"/>
      <c r="HMC188" s="977"/>
      <c r="HMD188" s="977"/>
      <c r="HME188" s="977"/>
      <c r="HMF188" s="977"/>
      <c r="HMG188" s="977"/>
      <c r="HMH188" s="977"/>
      <c r="HMI188" s="977"/>
      <c r="HMJ188" s="977"/>
      <c r="HMK188" s="977"/>
      <c r="HML188" s="977"/>
      <c r="HMM188" s="977"/>
      <c r="HMN188" s="977"/>
      <c r="HMO188" s="977"/>
      <c r="HMP188" s="977"/>
      <c r="HMQ188" s="977"/>
      <c r="HMR188" s="977"/>
      <c r="HMS188" s="977"/>
      <c r="HMT188" s="977"/>
      <c r="HMU188" s="977"/>
      <c r="HMV188" s="977"/>
      <c r="HMW188" s="977"/>
      <c r="HMX188" s="977"/>
      <c r="HMY188" s="977"/>
      <c r="HMZ188" s="977"/>
      <c r="HNA188" s="977"/>
      <c r="HNB188" s="977"/>
      <c r="HNC188" s="977"/>
      <c r="HND188" s="977"/>
      <c r="HNE188" s="977"/>
      <c r="HNF188" s="977"/>
      <c r="HNG188" s="977"/>
      <c r="HNH188" s="977"/>
      <c r="HNI188" s="977"/>
      <c r="HNJ188" s="977"/>
      <c r="HNK188" s="977"/>
      <c r="HNL188" s="977"/>
      <c r="HNM188" s="977"/>
      <c r="HNN188" s="977"/>
      <c r="HNO188" s="977"/>
      <c r="HNP188" s="977"/>
      <c r="HNQ188" s="977"/>
      <c r="HNR188" s="977"/>
      <c r="HNS188" s="977"/>
      <c r="HNT188" s="977"/>
      <c r="HNU188" s="977"/>
      <c r="HNV188" s="977"/>
      <c r="HNW188" s="977"/>
      <c r="HNX188" s="977"/>
      <c r="HNY188" s="977"/>
      <c r="HNZ188" s="977"/>
      <c r="HOA188" s="977"/>
      <c r="HOB188" s="977"/>
      <c r="HOC188" s="977"/>
      <c r="HOD188" s="977"/>
      <c r="HOE188" s="977"/>
      <c r="HOF188" s="977"/>
      <c r="HOG188" s="977"/>
      <c r="HOH188" s="977"/>
      <c r="HOI188" s="977"/>
      <c r="HOJ188" s="977"/>
      <c r="HOK188" s="977"/>
      <c r="HOL188" s="977"/>
      <c r="HOM188" s="977"/>
      <c r="HON188" s="977"/>
      <c r="HOO188" s="977"/>
      <c r="HOP188" s="977"/>
      <c r="HOQ188" s="977"/>
      <c r="HOR188" s="977"/>
      <c r="HOS188" s="977"/>
      <c r="HOT188" s="977"/>
      <c r="HOU188" s="977"/>
      <c r="HOV188" s="977"/>
      <c r="HOW188" s="977"/>
      <c r="HOX188" s="977"/>
      <c r="HOY188" s="977"/>
      <c r="HOZ188" s="977"/>
      <c r="HPA188" s="977"/>
      <c r="HPB188" s="977"/>
      <c r="HPC188" s="977"/>
      <c r="HPD188" s="977"/>
      <c r="HPE188" s="977"/>
      <c r="HPF188" s="977"/>
      <c r="HPG188" s="977"/>
      <c r="HPH188" s="977"/>
      <c r="HPI188" s="977"/>
      <c r="HPJ188" s="977"/>
      <c r="HPK188" s="977"/>
      <c r="HPL188" s="977"/>
      <c r="HPM188" s="977"/>
      <c r="HPN188" s="977"/>
      <c r="HPO188" s="977"/>
      <c r="HPP188" s="977"/>
      <c r="HPQ188" s="977"/>
      <c r="HPR188" s="977"/>
      <c r="HPS188" s="977"/>
      <c r="HPT188" s="977"/>
      <c r="HPU188" s="977"/>
      <c r="HPV188" s="977"/>
      <c r="HPW188" s="977"/>
      <c r="HPX188" s="977"/>
      <c r="HPY188" s="977"/>
      <c r="HPZ188" s="977"/>
      <c r="HQA188" s="977"/>
      <c r="HQB188" s="977"/>
      <c r="HQC188" s="977"/>
      <c r="HQD188" s="977"/>
      <c r="HQE188" s="977"/>
      <c r="HQF188" s="977"/>
      <c r="HQG188" s="977"/>
      <c r="HQH188" s="977"/>
      <c r="HQI188" s="977"/>
      <c r="HQJ188" s="977"/>
      <c r="HQK188" s="977"/>
      <c r="HQL188" s="977"/>
      <c r="HQM188" s="977"/>
      <c r="HQN188" s="977"/>
      <c r="HQO188" s="977"/>
      <c r="HQP188" s="977"/>
      <c r="HQQ188" s="977"/>
      <c r="HQR188" s="977"/>
      <c r="HQS188" s="977"/>
      <c r="HQT188" s="977"/>
      <c r="HQU188" s="977"/>
      <c r="HQV188" s="977"/>
      <c r="HQW188" s="977"/>
      <c r="HQX188" s="977"/>
      <c r="HQY188" s="977"/>
      <c r="HQZ188" s="977"/>
      <c r="HRA188" s="977"/>
      <c r="HRB188" s="977"/>
      <c r="HRC188" s="977"/>
      <c r="HRD188" s="977"/>
      <c r="HRE188" s="977"/>
      <c r="HRF188" s="977"/>
      <c r="HRG188" s="977"/>
      <c r="HRH188" s="977"/>
      <c r="HRI188" s="977"/>
      <c r="HRJ188" s="977"/>
      <c r="HRK188" s="977"/>
      <c r="HRL188" s="977"/>
      <c r="HRM188" s="977"/>
      <c r="HRN188" s="977"/>
      <c r="HRO188" s="977"/>
      <c r="HRP188" s="977"/>
      <c r="HRQ188" s="977"/>
      <c r="HRR188" s="977"/>
      <c r="HRS188" s="977"/>
      <c r="HRT188" s="977"/>
      <c r="HRU188" s="977"/>
      <c r="HRV188" s="977"/>
      <c r="HRW188" s="977"/>
      <c r="HRX188" s="977"/>
      <c r="HRY188" s="977"/>
      <c r="HRZ188" s="977"/>
      <c r="HSA188" s="977"/>
      <c r="HSB188" s="977"/>
      <c r="HSC188" s="977"/>
      <c r="HSD188" s="977"/>
      <c r="HSE188" s="977"/>
      <c r="HSF188" s="977"/>
      <c r="HSG188" s="977"/>
      <c r="HSH188" s="977"/>
      <c r="HSI188" s="977"/>
      <c r="HSJ188" s="977"/>
      <c r="HSK188" s="977"/>
      <c r="HSL188" s="977"/>
      <c r="HSM188" s="977"/>
      <c r="HSN188" s="977"/>
      <c r="HSO188" s="977"/>
      <c r="HSP188" s="977"/>
      <c r="HSQ188" s="977"/>
      <c r="HSR188" s="977"/>
      <c r="HSS188" s="977"/>
      <c r="HST188" s="977"/>
      <c r="HSU188" s="977"/>
      <c r="HSV188" s="977"/>
      <c r="HSW188" s="977"/>
      <c r="HSX188" s="977"/>
      <c r="HSY188" s="977"/>
      <c r="HSZ188" s="977"/>
      <c r="HTA188" s="977"/>
      <c r="HTB188" s="977"/>
      <c r="HTC188" s="977"/>
      <c r="HTD188" s="977"/>
      <c r="HTE188" s="977"/>
      <c r="HTF188" s="977"/>
      <c r="HTG188" s="977"/>
      <c r="HTH188" s="977"/>
      <c r="HTI188" s="977"/>
      <c r="HTJ188" s="977"/>
      <c r="HTK188" s="977"/>
      <c r="HTL188" s="977"/>
      <c r="HTM188" s="977"/>
      <c r="HTN188" s="977"/>
      <c r="HTO188" s="977"/>
      <c r="HTP188" s="977"/>
      <c r="HTQ188" s="977"/>
      <c r="HTR188" s="977"/>
      <c r="HTS188" s="977"/>
      <c r="HTT188" s="977"/>
      <c r="HTU188" s="977"/>
      <c r="HTV188" s="977"/>
      <c r="HTW188" s="977"/>
      <c r="HTX188" s="977"/>
      <c r="HTY188" s="977"/>
      <c r="HTZ188" s="977"/>
      <c r="HUA188" s="977"/>
      <c r="HUB188" s="977"/>
      <c r="HUC188" s="977"/>
      <c r="HUD188" s="977"/>
      <c r="HUE188" s="977"/>
      <c r="HUF188" s="977"/>
      <c r="HUG188" s="977"/>
      <c r="HUH188" s="977"/>
      <c r="HUI188" s="977"/>
      <c r="HUJ188" s="977"/>
      <c r="HUK188" s="977"/>
      <c r="HUL188" s="977"/>
      <c r="HUM188" s="977"/>
      <c r="HUN188" s="977"/>
      <c r="HUO188" s="977"/>
      <c r="HUP188" s="977"/>
      <c r="HUQ188" s="977"/>
      <c r="HUR188" s="977"/>
      <c r="HUS188" s="977"/>
      <c r="HUT188" s="977"/>
      <c r="HUU188" s="977"/>
      <c r="HUV188" s="977"/>
      <c r="HUW188" s="977"/>
      <c r="HUX188" s="977"/>
      <c r="HUY188" s="977"/>
      <c r="HUZ188" s="977"/>
      <c r="HVA188" s="977"/>
      <c r="HVB188" s="977"/>
      <c r="HVC188" s="977"/>
      <c r="HVD188" s="977"/>
      <c r="HVE188" s="977"/>
      <c r="HVF188" s="977"/>
      <c r="HVG188" s="977"/>
      <c r="HVH188" s="977"/>
      <c r="HVI188" s="977"/>
      <c r="HVJ188" s="977"/>
      <c r="HVK188" s="977"/>
      <c r="HVL188" s="977"/>
      <c r="HVM188" s="977"/>
      <c r="HVN188" s="977"/>
      <c r="HVO188" s="977"/>
      <c r="HVP188" s="977"/>
      <c r="HVQ188" s="977"/>
      <c r="HVR188" s="977"/>
      <c r="HVS188" s="977"/>
      <c r="HVT188" s="977"/>
      <c r="HVU188" s="977"/>
      <c r="HVV188" s="977"/>
      <c r="HVW188" s="977"/>
      <c r="HVX188" s="977"/>
      <c r="HVY188" s="977"/>
      <c r="HVZ188" s="977"/>
      <c r="HWA188" s="977"/>
      <c r="HWB188" s="977"/>
      <c r="HWC188" s="977"/>
      <c r="HWD188" s="977"/>
      <c r="HWE188" s="977"/>
      <c r="HWF188" s="977"/>
      <c r="HWG188" s="977"/>
      <c r="HWH188" s="977"/>
      <c r="HWI188" s="977"/>
      <c r="HWJ188" s="977"/>
      <c r="HWK188" s="977"/>
      <c r="HWL188" s="977"/>
      <c r="HWM188" s="977"/>
      <c r="HWN188" s="977"/>
      <c r="HWO188" s="977"/>
      <c r="HWP188" s="977"/>
      <c r="HWQ188" s="977"/>
      <c r="HWR188" s="977"/>
      <c r="HWS188" s="977"/>
      <c r="HWT188" s="977"/>
      <c r="HWU188" s="977"/>
      <c r="HWV188" s="977"/>
      <c r="HWW188" s="977"/>
      <c r="HWX188" s="977"/>
      <c r="HWY188" s="977"/>
      <c r="HWZ188" s="977"/>
      <c r="HXA188" s="977"/>
      <c r="HXB188" s="977"/>
      <c r="HXC188" s="977"/>
      <c r="HXD188" s="977"/>
      <c r="HXE188" s="977"/>
      <c r="HXF188" s="977"/>
      <c r="HXG188" s="977"/>
      <c r="HXH188" s="977"/>
      <c r="HXI188" s="977"/>
      <c r="HXJ188" s="977"/>
      <c r="HXK188" s="977"/>
      <c r="HXL188" s="977"/>
      <c r="HXM188" s="977"/>
      <c r="HXN188" s="977"/>
      <c r="HXO188" s="977"/>
      <c r="HXP188" s="977"/>
      <c r="HXQ188" s="977"/>
      <c r="HXR188" s="977"/>
      <c r="HXS188" s="977"/>
      <c r="HXT188" s="977"/>
      <c r="HXU188" s="977"/>
      <c r="HXV188" s="977"/>
      <c r="HXW188" s="977"/>
      <c r="HXX188" s="977"/>
      <c r="HXY188" s="977"/>
      <c r="HXZ188" s="977"/>
      <c r="HYA188" s="977"/>
      <c r="HYB188" s="977"/>
      <c r="HYC188" s="977"/>
      <c r="HYD188" s="977"/>
      <c r="HYE188" s="977"/>
      <c r="HYF188" s="977"/>
      <c r="HYG188" s="977"/>
      <c r="HYH188" s="977"/>
      <c r="HYI188" s="977"/>
      <c r="HYJ188" s="977"/>
      <c r="HYK188" s="977"/>
      <c r="HYL188" s="977"/>
      <c r="HYM188" s="977"/>
      <c r="HYN188" s="977"/>
      <c r="HYO188" s="977"/>
      <c r="HYP188" s="977"/>
      <c r="HYQ188" s="977"/>
      <c r="HYR188" s="977"/>
      <c r="HYS188" s="977"/>
      <c r="HYT188" s="977"/>
      <c r="HYU188" s="977"/>
      <c r="HYV188" s="977"/>
      <c r="HYW188" s="977"/>
      <c r="HYX188" s="977"/>
      <c r="HYY188" s="977"/>
      <c r="HYZ188" s="977"/>
      <c r="HZA188" s="977"/>
      <c r="HZB188" s="977"/>
      <c r="HZC188" s="977"/>
      <c r="HZD188" s="977"/>
      <c r="HZE188" s="977"/>
      <c r="HZF188" s="977"/>
      <c r="HZG188" s="977"/>
      <c r="HZH188" s="977"/>
      <c r="HZI188" s="977"/>
      <c r="HZJ188" s="977"/>
      <c r="HZK188" s="977"/>
      <c r="HZL188" s="977"/>
      <c r="HZM188" s="977"/>
      <c r="HZN188" s="977"/>
      <c r="HZO188" s="977"/>
      <c r="HZP188" s="977"/>
      <c r="HZQ188" s="977"/>
      <c r="HZR188" s="977"/>
      <c r="HZS188" s="977"/>
      <c r="HZT188" s="977"/>
      <c r="HZU188" s="977"/>
      <c r="HZV188" s="977"/>
      <c r="HZW188" s="977"/>
      <c r="HZX188" s="977"/>
      <c r="HZY188" s="977"/>
      <c r="HZZ188" s="977"/>
      <c r="IAA188" s="977"/>
      <c r="IAB188" s="977"/>
      <c r="IAC188" s="977"/>
      <c r="IAD188" s="977"/>
      <c r="IAE188" s="977"/>
      <c r="IAF188" s="977"/>
      <c r="IAG188" s="977"/>
      <c r="IAH188" s="977"/>
      <c r="IAI188" s="977"/>
      <c r="IAJ188" s="977"/>
      <c r="IAK188" s="977"/>
      <c r="IAL188" s="977"/>
      <c r="IAM188" s="977"/>
      <c r="IAN188" s="977"/>
      <c r="IAO188" s="977"/>
      <c r="IAP188" s="977"/>
      <c r="IAQ188" s="977"/>
      <c r="IAR188" s="977"/>
      <c r="IAS188" s="977"/>
      <c r="IAT188" s="977"/>
      <c r="IAU188" s="977"/>
      <c r="IAV188" s="977"/>
      <c r="IAW188" s="977"/>
      <c r="IAX188" s="977"/>
      <c r="IAY188" s="977"/>
      <c r="IAZ188" s="977"/>
      <c r="IBA188" s="977"/>
      <c r="IBB188" s="977"/>
      <c r="IBC188" s="977"/>
      <c r="IBD188" s="977"/>
      <c r="IBE188" s="977"/>
      <c r="IBF188" s="977"/>
      <c r="IBG188" s="977"/>
      <c r="IBH188" s="977"/>
      <c r="IBI188" s="977"/>
      <c r="IBJ188" s="977"/>
      <c r="IBK188" s="977"/>
      <c r="IBL188" s="977"/>
      <c r="IBM188" s="977"/>
      <c r="IBN188" s="977"/>
      <c r="IBO188" s="977"/>
      <c r="IBP188" s="977"/>
      <c r="IBQ188" s="977"/>
      <c r="IBR188" s="977"/>
      <c r="IBS188" s="977"/>
      <c r="IBT188" s="977"/>
      <c r="IBU188" s="977"/>
      <c r="IBV188" s="977"/>
      <c r="IBW188" s="977"/>
      <c r="IBX188" s="977"/>
      <c r="IBY188" s="977"/>
      <c r="IBZ188" s="977"/>
      <c r="ICA188" s="977"/>
      <c r="ICB188" s="977"/>
      <c r="ICC188" s="977"/>
      <c r="ICD188" s="977"/>
      <c r="ICE188" s="977"/>
      <c r="ICF188" s="977"/>
      <c r="ICG188" s="977"/>
      <c r="ICH188" s="977"/>
      <c r="ICI188" s="977"/>
      <c r="ICJ188" s="977"/>
      <c r="ICK188" s="977"/>
      <c r="ICL188" s="977"/>
      <c r="ICM188" s="977"/>
      <c r="ICN188" s="977"/>
      <c r="ICO188" s="977"/>
      <c r="ICP188" s="977"/>
      <c r="ICQ188" s="977"/>
      <c r="ICR188" s="977"/>
      <c r="ICS188" s="977"/>
      <c r="ICT188" s="977"/>
      <c r="ICU188" s="977"/>
      <c r="ICV188" s="977"/>
      <c r="ICW188" s="977"/>
      <c r="ICX188" s="977"/>
      <c r="ICY188" s="977"/>
      <c r="ICZ188" s="977"/>
      <c r="IDA188" s="977"/>
      <c r="IDB188" s="977"/>
      <c r="IDC188" s="977"/>
      <c r="IDD188" s="977"/>
      <c r="IDE188" s="977"/>
      <c r="IDF188" s="977"/>
      <c r="IDG188" s="977"/>
      <c r="IDH188" s="977"/>
      <c r="IDI188" s="977"/>
      <c r="IDJ188" s="977"/>
      <c r="IDK188" s="977"/>
      <c r="IDL188" s="977"/>
      <c r="IDM188" s="977"/>
      <c r="IDN188" s="977"/>
      <c r="IDO188" s="977"/>
      <c r="IDP188" s="977"/>
      <c r="IDQ188" s="977"/>
      <c r="IDR188" s="977"/>
      <c r="IDS188" s="977"/>
      <c r="IDT188" s="977"/>
      <c r="IDU188" s="977"/>
      <c r="IDV188" s="977"/>
      <c r="IDW188" s="977"/>
      <c r="IDX188" s="977"/>
      <c r="IDY188" s="977"/>
      <c r="IDZ188" s="977"/>
      <c r="IEA188" s="977"/>
      <c r="IEB188" s="977"/>
      <c r="IEC188" s="977"/>
      <c r="IED188" s="977"/>
      <c r="IEE188" s="977"/>
      <c r="IEF188" s="977"/>
      <c r="IEG188" s="977"/>
      <c r="IEH188" s="977"/>
      <c r="IEI188" s="977"/>
      <c r="IEJ188" s="977"/>
      <c r="IEK188" s="977"/>
      <c r="IEL188" s="977"/>
      <c r="IEM188" s="977"/>
      <c r="IEN188" s="977"/>
      <c r="IEO188" s="977"/>
      <c r="IEP188" s="977"/>
      <c r="IEQ188" s="977"/>
      <c r="IER188" s="977"/>
      <c r="IES188" s="977"/>
      <c r="IET188" s="977"/>
      <c r="IEU188" s="977"/>
      <c r="IEV188" s="977"/>
      <c r="IEW188" s="977"/>
      <c r="IEX188" s="977"/>
      <c r="IEY188" s="977"/>
      <c r="IEZ188" s="977"/>
      <c r="IFA188" s="977"/>
      <c r="IFB188" s="977"/>
      <c r="IFC188" s="977"/>
      <c r="IFD188" s="977"/>
      <c r="IFE188" s="977"/>
      <c r="IFF188" s="977"/>
      <c r="IFG188" s="977"/>
      <c r="IFH188" s="977"/>
      <c r="IFI188" s="977"/>
      <c r="IFJ188" s="977"/>
      <c r="IFK188" s="977"/>
      <c r="IFL188" s="977"/>
      <c r="IFM188" s="977"/>
      <c r="IFN188" s="977"/>
      <c r="IFO188" s="977"/>
      <c r="IFP188" s="977"/>
      <c r="IFQ188" s="977"/>
      <c r="IFR188" s="977"/>
      <c r="IFS188" s="977"/>
      <c r="IFT188" s="977"/>
      <c r="IFU188" s="977"/>
      <c r="IFV188" s="977"/>
      <c r="IFW188" s="977"/>
      <c r="IFX188" s="977"/>
      <c r="IFY188" s="977"/>
      <c r="IFZ188" s="977"/>
      <c r="IGA188" s="977"/>
      <c r="IGB188" s="977"/>
      <c r="IGC188" s="977"/>
      <c r="IGD188" s="977"/>
      <c r="IGE188" s="977"/>
      <c r="IGF188" s="977"/>
      <c r="IGG188" s="977"/>
      <c r="IGH188" s="977"/>
      <c r="IGI188" s="977"/>
      <c r="IGJ188" s="977"/>
      <c r="IGK188" s="977"/>
      <c r="IGL188" s="977"/>
      <c r="IGM188" s="977"/>
      <c r="IGN188" s="977"/>
      <c r="IGO188" s="977"/>
      <c r="IGP188" s="977"/>
      <c r="IGQ188" s="977"/>
      <c r="IGR188" s="977"/>
      <c r="IGS188" s="977"/>
      <c r="IGT188" s="977"/>
      <c r="IGU188" s="977"/>
      <c r="IGV188" s="977"/>
      <c r="IGW188" s="977"/>
      <c r="IGX188" s="977"/>
      <c r="IGY188" s="977"/>
      <c r="IGZ188" s="977"/>
      <c r="IHA188" s="977"/>
      <c r="IHB188" s="977"/>
      <c r="IHC188" s="977"/>
      <c r="IHD188" s="977"/>
      <c r="IHE188" s="977"/>
      <c r="IHF188" s="977"/>
      <c r="IHG188" s="977"/>
      <c r="IHH188" s="977"/>
      <c r="IHI188" s="977"/>
      <c r="IHJ188" s="977"/>
      <c r="IHK188" s="977"/>
      <c r="IHL188" s="977"/>
      <c r="IHM188" s="977"/>
      <c r="IHN188" s="977"/>
      <c r="IHO188" s="977"/>
      <c r="IHP188" s="977"/>
      <c r="IHQ188" s="977"/>
      <c r="IHR188" s="977"/>
      <c r="IHS188" s="977"/>
      <c r="IHT188" s="977"/>
      <c r="IHU188" s="977"/>
      <c r="IHV188" s="977"/>
      <c r="IHW188" s="977"/>
      <c r="IHX188" s="977"/>
      <c r="IHY188" s="977"/>
      <c r="IHZ188" s="977"/>
      <c r="IIA188" s="977"/>
      <c r="IIB188" s="977"/>
      <c r="IIC188" s="977"/>
      <c r="IID188" s="977"/>
      <c r="IIE188" s="977"/>
      <c r="IIF188" s="977"/>
      <c r="IIG188" s="977"/>
      <c r="IIH188" s="977"/>
      <c r="III188" s="977"/>
      <c r="IIJ188" s="977"/>
      <c r="IIK188" s="977"/>
      <c r="IIL188" s="977"/>
      <c r="IIM188" s="977"/>
      <c r="IIN188" s="977"/>
      <c r="IIO188" s="977"/>
      <c r="IIP188" s="977"/>
      <c r="IIQ188" s="977"/>
      <c r="IIR188" s="977"/>
      <c r="IIS188" s="977"/>
      <c r="IIT188" s="977"/>
      <c r="IIU188" s="977"/>
      <c r="IIV188" s="977"/>
      <c r="IIW188" s="977"/>
      <c r="IIX188" s="977"/>
      <c r="IIY188" s="977"/>
      <c r="IIZ188" s="977"/>
      <c r="IJA188" s="977"/>
      <c r="IJB188" s="977"/>
      <c r="IJC188" s="977"/>
      <c r="IJD188" s="977"/>
      <c r="IJE188" s="977"/>
      <c r="IJF188" s="977"/>
      <c r="IJG188" s="977"/>
      <c r="IJH188" s="977"/>
      <c r="IJI188" s="977"/>
      <c r="IJJ188" s="977"/>
      <c r="IJK188" s="977"/>
      <c r="IJL188" s="977"/>
      <c r="IJM188" s="977"/>
      <c r="IJN188" s="977"/>
      <c r="IJO188" s="977"/>
      <c r="IJP188" s="977"/>
      <c r="IJQ188" s="977"/>
      <c r="IJR188" s="977"/>
      <c r="IJS188" s="977"/>
      <c r="IJT188" s="977"/>
      <c r="IJU188" s="977"/>
      <c r="IJV188" s="977"/>
      <c r="IJW188" s="977"/>
      <c r="IJX188" s="977"/>
      <c r="IJY188" s="977"/>
      <c r="IJZ188" s="977"/>
      <c r="IKA188" s="977"/>
      <c r="IKB188" s="977"/>
      <c r="IKC188" s="977"/>
      <c r="IKD188" s="977"/>
      <c r="IKE188" s="977"/>
      <c r="IKF188" s="977"/>
      <c r="IKG188" s="977"/>
      <c r="IKH188" s="977"/>
      <c r="IKI188" s="977"/>
      <c r="IKJ188" s="977"/>
      <c r="IKK188" s="977"/>
      <c r="IKL188" s="977"/>
      <c r="IKM188" s="977"/>
      <c r="IKN188" s="977"/>
      <c r="IKO188" s="977"/>
      <c r="IKP188" s="977"/>
      <c r="IKQ188" s="977"/>
      <c r="IKR188" s="977"/>
      <c r="IKS188" s="977"/>
      <c r="IKT188" s="977"/>
      <c r="IKU188" s="977"/>
      <c r="IKV188" s="977"/>
      <c r="IKW188" s="977"/>
      <c r="IKX188" s="977"/>
      <c r="IKY188" s="977"/>
      <c r="IKZ188" s="977"/>
      <c r="ILA188" s="977"/>
      <c r="ILB188" s="977"/>
      <c r="ILC188" s="977"/>
      <c r="ILD188" s="977"/>
      <c r="ILE188" s="977"/>
      <c r="ILF188" s="977"/>
      <c r="ILG188" s="977"/>
      <c r="ILH188" s="977"/>
      <c r="ILI188" s="977"/>
      <c r="ILJ188" s="977"/>
      <c r="ILK188" s="977"/>
      <c r="ILL188" s="977"/>
      <c r="ILM188" s="977"/>
      <c r="ILN188" s="977"/>
      <c r="ILO188" s="977"/>
      <c r="ILP188" s="977"/>
      <c r="ILQ188" s="977"/>
      <c r="ILR188" s="977"/>
      <c r="ILS188" s="977"/>
      <c r="ILT188" s="977"/>
      <c r="ILU188" s="977"/>
      <c r="ILV188" s="977"/>
      <c r="ILW188" s="977"/>
      <c r="ILX188" s="977"/>
      <c r="ILY188" s="977"/>
      <c r="ILZ188" s="977"/>
      <c r="IMA188" s="977"/>
      <c r="IMB188" s="977"/>
      <c r="IMC188" s="977"/>
      <c r="IMD188" s="977"/>
      <c r="IME188" s="977"/>
      <c r="IMF188" s="977"/>
      <c r="IMG188" s="977"/>
      <c r="IMH188" s="977"/>
      <c r="IMI188" s="977"/>
      <c r="IMJ188" s="977"/>
      <c r="IMK188" s="977"/>
      <c r="IML188" s="977"/>
      <c r="IMM188" s="977"/>
      <c r="IMN188" s="977"/>
      <c r="IMO188" s="977"/>
      <c r="IMP188" s="977"/>
      <c r="IMQ188" s="977"/>
      <c r="IMR188" s="977"/>
      <c r="IMS188" s="977"/>
      <c r="IMT188" s="977"/>
      <c r="IMU188" s="977"/>
      <c r="IMV188" s="977"/>
      <c r="IMW188" s="977"/>
      <c r="IMX188" s="977"/>
      <c r="IMY188" s="977"/>
      <c r="IMZ188" s="977"/>
      <c r="INA188" s="977"/>
      <c r="INB188" s="977"/>
      <c r="INC188" s="977"/>
      <c r="IND188" s="977"/>
      <c r="INE188" s="977"/>
      <c r="INF188" s="977"/>
      <c r="ING188" s="977"/>
      <c r="INH188" s="977"/>
      <c r="INI188" s="977"/>
      <c r="INJ188" s="977"/>
      <c r="INK188" s="977"/>
      <c r="INL188" s="977"/>
      <c r="INM188" s="977"/>
      <c r="INN188" s="977"/>
      <c r="INO188" s="977"/>
      <c r="INP188" s="977"/>
      <c r="INQ188" s="977"/>
      <c r="INR188" s="977"/>
      <c r="INS188" s="977"/>
      <c r="INT188" s="977"/>
      <c r="INU188" s="977"/>
      <c r="INV188" s="977"/>
      <c r="INW188" s="977"/>
      <c r="INX188" s="977"/>
      <c r="INY188" s="977"/>
      <c r="INZ188" s="977"/>
      <c r="IOA188" s="977"/>
      <c r="IOB188" s="977"/>
      <c r="IOC188" s="977"/>
      <c r="IOD188" s="977"/>
      <c r="IOE188" s="977"/>
      <c r="IOF188" s="977"/>
      <c r="IOG188" s="977"/>
      <c r="IOH188" s="977"/>
      <c r="IOI188" s="977"/>
      <c r="IOJ188" s="977"/>
      <c r="IOK188" s="977"/>
      <c r="IOL188" s="977"/>
      <c r="IOM188" s="977"/>
      <c r="ION188" s="977"/>
      <c r="IOO188" s="977"/>
      <c r="IOP188" s="977"/>
      <c r="IOQ188" s="977"/>
      <c r="IOR188" s="977"/>
      <c r="IOS188" s="977"/>
      <c r="IOT188" s="977"/>
      <c r="IOU188" s="977"/>
      <c r="IOV188" s="977"/>
      <c r="IOW188" s="977"/>
      <c r="IOX188" s="977"/>
      <c r="IOY188" s="977"/>
      <c r="IOZ188" s="977"/>
      <c r="IPA188" s="977"/>
      <c r="IPB188" s="977"/>
      <c r="IPC188" s="977"/>
      <c r="IPD188" s="977"/>
      <c r="IPE188" s="977"/>
      <c r="IPF188" s="977"/>
      <c r="IPG188" s="977"/>
      <c r="IPH188" s="977"/>
      <c r="IPI188" s="977"/>
      <c r="IPJ188" s="977"/>
      <c r="IPK188" s="977"/>
      <c r="IPL188" s="977"/>
      <c r="IPM188" s="977"/>
      <c r="IPN188" s="977"/>
      <c r="IPO188" s="977"/>
      <c r="IPP188" s="977"/>
      <c r="IPQ188" s="977"/>
      <c r="IPR188" s="977"/>
      <c r="IPS188" s="977"/>
      <c r="IPT188" s="977"/>
      <c r="IPU188" s="977"/>
      <c r="IPV188" s="977"/>
      <c r="IPW188" s="977"/>
      <c r="IPX188" s="977"/>
      <c r="IPY188" s="977"/>
      <c r="IPZ188" s="977"/>
      <c r="IQA188" s="977"/>
      <c r="IQB188" s="977"/>
      <c r="IQC188" s="977"/>
      <c r="IQD188" s="977"/>
      <c r="IQE188" s="977"/>
      <c r="IQF188" s="977"/>
      <c r="IQG188" s="977"/>
      <c r="IQH188" s="977"/>
      <c r="IQI188" s="977"/>
      <c r="IQJ188" s="977"/>
      <c r="IQK188" s="977"/>
      <c r="IQL188" s="977"/>
      <c r="IQM188" s="977"/>
      <c r="IQN188" s="977"/>
      <c r="IQO188" s="977"/>
      <c r="IQP188" s="977"/>
      <c r="IQQ188" s="977"/>
      <c r="IQR188" s="977"/>
      <c r="IQS188" s="977"/>
      <c r="IQT188" s="977"/>
      <c r="IQU188" s="977"/>
      <c r="IQV188" s="977"/>
      <c r="IQW188" s="977"/>
      <c r="IQX188" s="977"/>
      <c r="IQY188" s="977"/>
      <c r="IQZ188" s="977"/>
      <c r="IRA188" s="977"/>
      <c r="IRB188" s="977"/>
      <c r="IRC188" s="977"/>
      <c r="IRD188" s="977"/>
      <c r="IRE188" s="977"/>
      <c r="IRF188" s="977"/>
      <c r="IRG188" s="977"/>
      <c r="IRH188" s="977"/>
      <c r="IRI188" s="977"/>
      <c r="IRJ188" s="977"/>
      <c r="IRK188" s="977"/>
      <c r="IRL188" s="977"/>
      <c r="IRM188" s="977"/>
      <c r="IRN188" s="977"/>
      <c r="IRO188" s="977"/>
      <c r="IRP188" s="977"/>
      <c r="IRQ188" s="977"/>
      <c r="IRR188" s="977"/>
      <c r="IRS188" s="977"/>
      <c r="IRT188" s="977"/>
      <c r="IRU188" s="977"/>
      <c r="IRV188" s="977"/>
      <c r="IRW188" s="977"/>
      <c r="IRX188" s="977"/>
      <c r="IRY188" s="977"/>
      <c r="IRZ188" s="977"/>
      <c r="ISA188" s="977"/>
      <c r="ISB188" s="977"/>
      <c r="ISC188" s="977"/>
      <c r="ISD188" s="977"/>
      <c r="ISE188" s="977"/>
      <c r="ISF188" s="977"/>
      <c r="ISG188" s="977"/>
      <c r="ISH188" s="977"/>
      <c r="ISI188" s="977"/>
      <c r="ISJ188" s="977"/>
      <c r="ISK188" s="977"/>
      <c r="ISL188" s="977"/>
      <c r="ISM188" s="977"/>
      <c r="ISN188" s="977"/>
      <c r="ISO188" s="977"/>
      <c r="ISP188" s="977"/>
      <c r="ISQ188" s="977"/>
      <c r="ISR188" s="977"/>
      <c r="ISS188" s="977"/>
      <c r="IST188" s="977"/>
      <c r="ISU188" s="977"/>
      <c r="ISV188" s="977"/>
      <c r="ISW188" s="977"/>
      <c r="ISX188" s="977"/>
      <c r="ISY188" s="977"/>
      <c r="ISZ188" s="977"/>
      <c r="ITA188" s="977"/>
      <c r="ITB188" s="977"/>
      <c r="ITC188" s="977"/>
      <c r="ITD188" s="977"/>
      <c r="ITE188" s="977"/>
      <c r="ITF188" s="977"/>
      <c r="ITG188" s="977"/>
      <c r="ITH188" s="977"/>
      <c r="ITI188" s="977"/>
      <c r="ITJ188" s="977"/>
      <c r="ITK188" s="977"/>
      <c r="ITL188" s="977"/>
      <c r="ITM188" s="977"/>
      <c r="ITN188" s="977"/>
      <c r="ITO188" s="977"/>
      <c r="ITP188" s="977"/>
      <c r="ITQ188" s="977"/>
      <c r="ITR188" s="977"/>
      <c r="ITS188" s="977"/>
      <c r="ITT188" s="977"/>
      <c r="ITU188" s="977"/>
      <c r="ITV188" s="977"/>
      <c r="ITW188" s="977"/>
      <c r="ITX188" s="977"/>
      <c r="ITY188" s="977"/>
      <c r="ITZ188" s="977"/>
      <c r="IUA188" s="977"/>
      <c r="IUB188" s="977"/>
      <c r="IUC188" s="977"/>
      <c r="IUD188" s="977"/>
      <c r="IUE188" s="977"/>
      <c r="IUF188" s="977"/>
      <c r="IUG188" s="977"/>
      <c r="IUH188" s="977"/>
      <c r="IUI188" s="977"/>
      <c r="IUJ188" s="977"/>
      <c r="IUK188" s="977"/>
      <c r="IUL188" s="977"/>
      <c r="IUM188" s="977"/>
      <c r="IUN188" s="977"/>
      <c r="IUO188" s="977"/>
      <c r="IUP188" s="977"/>
      <c r="IUQ188" s="977"/>
      <c r="IUR188" s="977"/>
      <c r="IUS188" s="977"/>
      <c r="IUT188" s="977"/>
      <c r="IUU188" s="977"/>
      <c r="IUV188" s="977"/>
      <c r="IUW188" s="977"/>
      <c r="IUX188" s="977"/>
      <c r="IUY188" s="977"/>
      <c r="IUZ188" s="977"/>
      <c r="IVA188" s="977"/>
      <c r="IVB188" s="977"/>
      <c r="IVC188" s="977"/>
      <c r="IVD188" s="977"/>
      <c r="IVE188" s="977"/>
      <c r="IVF188" s="977"/>
      <c r="IVG188" s="977"/>
      <c r="IVH188" s="977"/>
      <c r="IVI188" s="977"/>
      <c r="IVJ188" s="977"/>
      <c r="IVK188" s="977"/>
      <c r="IVL188" s="977"/>
      <c r="IVM188" s="977"/>
      <c r="IVN188" s="977"/>
      <c r="IVO188" s="977"/>
      <c r="IVP188" s="977"/>
      <c r="IVQ188" s="977"/>
      <c r="IVR188" s="977"/>
      <c r="IVS188" s="977"/>
      <c r="IVT188" s="977"/>
      <c r="IVU188" s="977"/>
      <c r="IVV188" s="977"/>
      <c r="IVW188" s="977"/>
      <c r="IVX188" s="977"/>
      <c r="IVY188" s="977"/>
      <c r="IVZ188" s="977"/>
      <c r="IWA188" s="977"/>
      <c r="IWB188" s="977"/>
      <c r="IWC188" s="977"/>
      <c r="IWD188" s="977"/>
      <c r="IWE188" s="977"/>
      <c r="IWF188" s="977"/>
      <c r="IWG188" s="977"/>
      <c r="IWH188" s="977"/>
      <c r="IWI188" s="977"/>
      <c r="IWJ188" s="977"/>
      <c r="IWK188" s="977"/>
      <c r="IWL188" s="977"/>
      <c r="IWM188" s="977"/>
      <c r="IWN188" s="977"/>
      <c r="IWO188" s="977"/>
      <c r="IWP188" s="977"/>
      <c r="IWQ188" s="977"/>
      <c r="IWR188" s="977"/>
      <c r="IWS188" s="977"/>
      <c r="IWT188" s="977"/>
      <c r="IWU188" s="977"/>
      <c r="IWV188" s="977"/>
      <c r="IWW188" s="977"/>
      <c r="IWX188" s="977"/>
      <c r="IWY188" s="977"/>
      <c r="IWZ188" s="977"/>
      <c r="IXA188" s="977"/>
      <c r="IXB188" s="977"/>
      <c r="IXC188" s="977"/>
      <c r="IXD188" s="977"/>
      <c r="IXE188" s="977"/>
      <c r="IXF188" s="977"/>
      <c r="IXG188" s="977"/>
      <c r="IXH188" s="977"/>
      <c r="IXI188" s="977"/>
      <c r="IXJ188" s="977"/>
      <c r="IXK188" s="977"/>
      <c r="IXL188" s="977"/>
      <c r="IXM188" s="977"/>
      <c r="IXN188" s="977"/>
      <c r="IXO188" s="977"/>
      <c r="IXP188" s="977"/>
      <c r="IXQ188" s="977"/>
      <c r="IXR188" s="977"/>
      <c r="IXS188" s="977"/>
      <c r="IXT188" s="977"/>
      <c r="IXU188" s="977"/>
      <c r="IXV188" s="977"/>
      <c r="IXW188" s="977"/>
      <c r="IXX188" s="977"/>
      <c r="IXY188" s="977"/>
      <c r="IXZ188" s="977"/>
      <c r="IYA188" s="977"/>
      <c r="IYB188" s="977"/>
      <c r="IYC188" s="977"/>
      <c r="IYD188" s="977"/>
      <c r="IYE188" s="977"/>
      <c r="IYF188" s="977"/>
      <c r="IYG188" s="977"/>
      <c r="IYH188" s="977"/>
      <c r="IYI188" s="977"/>
      <c r="IYJ188" s="977"/>
      <c r="IYK188" s="977"/>
      <c r="IYL188" s="977"/>
      <c r="IYM188" s="977"/>
      <c r="IYN188" s="977"/>
      <c r="IYO188" s="977"/>
      <c r="IYP188" s="977"/>
      <c r="IYQ188" s="977"/>
      <c r="IYR188" s="977"/>
      <c r="IYS188" s="977"/>
      <c r="IYT188" s="977"/>
      <c r="IYU188" s="977"/>
      <c r="IYV188" s="977"/>
      <c r="IYW188" s="977"/>
      <c r="IYX188" s="977"/>
      <c r="IYY188" s="977"/>
      <c r="IYZ188" s="977"/>
      <c r="IZA188" s="977"/>
      <c r="IZB188" s="977"/>
      <c r="IZC188" s="977"/>
      <c r="IZD188" s="977"/>
      <c r="IZE188" s="977"/>
      <c r="IZF188" s="977"/>
      <c r="IZG188" s="977"/>
      <c r="IZH188" s="977"/>
      <c r="IZI188" s="977"/>
      <c r="IZJ188" s="977"/>
      <c r="IZK188" s="977"/>
      <c r="IZL188" s="977"/>
      <c r="IZM188" s="977"/>
      <c r="IZN188" s="977"/>
      <c r="IZO188" s="977"/>
      <c r="IZP188" s="977"/>
      <c r="IZQ188" s="977"/>
      <c r="IZR188" s="977"/>
      <c r="IZS188" s="977"/>
      <c r="IZT188" s="977"/>
      <c r="IZU188" s="977"/>
      <c r="IZV188" s="977"/>
      <c r="IZW188" s="977"/>
      <c r="IZX188" s="977"/>
      <c r="IZY188" s="977"/>
      <c r="IZZ188" s="977"/>
      <c r="JAA188" s="977"/>
      <c r="JAB188" s="977"/>
      <c r="JAC188" s="977"/>
      <c r="JAD188" s="977"/>
      <c r="JAE188" s="977"/>
      <c r="JAF188" s="977"/>
      <c r="JAG188" s="977"/>
      <c r="JAH188" s="977"/>
      <c r="JAI188" s="977"/>
      <c r="JAJ188" s="977"/>
      <c r="JAK188" s="977"/>
      <c r="JAL188" s="977"/>
      <c r="JAM188" s="977"/>
      <c r="JAN188" s="977"/>
      <c r="JAO188" s="977"/>
      <c r="JAP188" s="977"/>
      <c r="JAQ188" s="977"/>
      <c r="JAR188" s="977"/>
      <c r="JAS188" s="977"/>
      <c r="JAT188" s="977"/>
      <c r="JAU188" s="977"/>
      <c r="JAV188" s="977"/>
      <c r="JAW188" s="977"/>
      <c r="JAX188" s="977"/>
      <c r="JAY188" s="977"/>
      <c r="JAZ188" s="977"/>
      <c r="JBA188" s="977"/>
      <c r="JBB188" s="977"/>
      <c r="JBC188" s="977"/>
      <c r="JBD188" s="977"/>
      <c r="JBE188" s="977"/>
      <c r="JBF188" s="977"/>
      <c r="JBG188" s="977"/>
      <c r="JBH188" s="977"/>
      <c r="JBI188" s="977"/>
      <c r="JBJ188" s="977"/>
      <c r="JBK188" s="977"/>
      <c r="JBL188" s="977"/>
      <c r="JBM188" s="977"/>
      <c r="JBN188" s="977"/>
      <c r="JBO188" s="977"/>
      <c r="JBP188" s="977"/>
      <c r="JBQ188" s="977"/>
      <c r="JBR188" s="977"/>
      <c r="JBS188" s="977"/>
      <c r="JBT188" s="977"/>
      <c r="JBU188" s="977"/>
      <c r="JBV188" s="977"/>
      <c r="JBW188" s="977"/>
      <c r="JBX188" s="977"/>
      <c r="JBY188" s="977"/>
      <c r="JBZ188" s="977"/>
      <c r="JCA188" s="977"/>
      <c r="JCB188" s="977"/>
      <c r="JCC188" s="977"/>
      <c r="JCD188" s="977"/>
      <c r="JCE188" s="977"/>
      <c r="JCF188" s="977"/>
      <c r="JCG188" s="977"/>
      <c r="JCH188" s="977"/>
      <c r="JCI188" s="977"/>
      <c r="JCJ188" s="977"/>
      <c r="JCK188" s="977"/>
      <c r="JCL188" s="977"/>
      <c r="JCM188" s="977"/>
      <c r="JCN188" s="977"/>
      <c r="JCO188" s="977"/>
      <c r="JCP188" s="977"/>
      <c r="JCQ188" s="977"/>
      <c r="JCR188" s="977"/>
      <c r="JCS188" s="977"/>
      <c r="JCT188" s="977"/>
      <c r="JCU188" s="977"/>
      <c r="JCV188" s="977"/>
      <c r="JCW188" s="977"/>
      <c r="JCX188" s="977"/>
      <c r="JCY188" s="977"/>
      <c r="JCZ188" s="977"/>
      <c r="JDA188" s="977"/>
      <c r="JDB188" s="977"/>
      <c r="JDC188" s="977"/>
      <c r="JDD188" s="977"/>
      <c r="JDE188" s="977"/>
      <c r="JDF188" s="977"/>
      <c r="JDG188" s="977"/>
      <c r="JDH188" s="977"/>
      <c r="JDI188" s="977"/>
      <c r="JDJ188" s="977"/>
      <c r="JDK188" s="977"/>
      <c r="JDL188" s="977"/>
      <c r="JDM188" s="977"/>
      <c r="JDN188" s="977"/>
      <c r="JDO188" s="977"/>
      <c r="JDP188" s="977"/>
      <c r="JDQ188" s="977"/>
      <c r="JDR188" s="977"/>
      <c r="JDS188" s="977"/>
      <c r="JDT188" s="977"/>
      <c r="JDU188" s="977"/>
      <c r="JDV188" s="977"/>
      <c r="JDW188" s="977"/>
      <c r="JDX188" s="977"/>
      <c r="JDY188" s="977"/>
      <c r="JDZ188" s="977"/>
      <c r="JEA188" s="977"/>
      <c r="JEB188" s="977"/>
      <c r="JEC188" s="977"/>
      <c r="JED188" s="977"/>
      <c r="JEE188" s="977"/>
      <c r="JEF188" s="977"/>
      <c r="JEG188" s="977"/>
      <c r="JEH188" s="977"/>
      <c r="JEI188" s="977"/>
      <c r="JEJ188" s="977"/>
      <c r="JEK188" s="977"/>
      <c r="JEL188" s="977"/>
      <c r="JEM188" s="977"/>
      <c r="JEN188" s="977"/>
      <c r="JEO188" s="977"/>
      <c r="JEP188" s="977"/>
      <c r="JEQ188" s="977"/>
      <c r="JER188" s="977"/>
      <c r="JES188" s="977"/>
      <c r="JET188" s="977"/>
      <c r="JEU188" s="977"/>
      <c r="JEV188" s="977"/>
      <c r="JEW188" s="977"/>
      <c r="JEX188" s="977"/>
      <c r="JEY188" s="977"/>
      <c r="JEZ188" s="977"/>
      <c r="JFA188" s="977"/>
      <c r="JFB188" s="977"/>
      <c r="JFC188" s="977"/>
      <c r="JFD188" s="977"/>
      <c r="JFE188" s="977"/>
      <c r="JFF188" s="977"/>
      <c r="JFG188" s="977"/>
      <c r="JFH188" s="977"/>
      <c r="JFI188" s="977"/>
      <c r="JFJ188" s="977"/>
      <c r="JFK188" s="977"/>
      <c r="JFL188" s="977"/>
      <c r="JFM188" s="977"/>
      <c r="JFN188" s="977"/>
      <c r="JFO188" s="977"/>
      <c r="JFP188" s="977"/>
      <c r="JFQ188" s="977"/>
      <c r="JFR188" s="977"/>
      <c r="JFS188" s="977"/>
      <c r="JFT188" s="977"/>
      <c r="JFU188" s="977"/>
      <c r="JFV188" s="977"/>
      <c r="JFW188" s="977"/>
      <c r="JFX188" s="977"/>
      <c r="JFY188" s="977"/>
      <c r="JFZ188" s="977"/>
      <c r="JGA188" s="977"/>
      <c r="JGB188" s="977"/>
      <c r="JGC188" s="977"/>
      <c r="JGD188" s="977"/>
      <c r="JGE188" s="977"/>
      <c r="JGF188" s="977"/>
      <c r="JGG188" s="977"/>
      <c r="JGH188" s="977"/>
      <c r="JGI188" s="977"/>
      <c r="JGJ188" s="977"/>
      <c r="JGK188" s="977"/>
      <c r="JGL188" s="977"/>
      <c r="JGM188" s="977"/>
      <c r="JGN188" s="977"/>
      <c r="JGO188" s="977"/>
      <c r="JGP188" s="977"/>
      <c r="JGQ188" s="977"/>
      <c r="JGR188" s="977"/>
      <c r="JGS188" s="977"/>
      <c r="JGT188" s="977"/>
      <c r="JGU188" s="977"/>
      <c r="JGV188" s="977"/>
      <c r="JGW188" s="977"/>
      <c r="JGX188" s="977"/>
      <c r="JGY188" s="977"/>
      <c r="JGZ188" s="977"/>
      <c r="JHA188" s="977"/>
      <c r="JHB188" s="977"/>
      <c r="JHC188" s="977"/>
      <c r="JHD188" s="977"/>
      <c r="JHE188" s="977"/>
      <c r="JHF188" s="977"/>
      <c r="JHG188" s="977"/>
      <c r="JHH188" s="977"/>
      <c r="JHI188" s="977"/>
      <c r="JHJ188" s="977"/>
      <c r="JHK188" s="977"/>
      <c r="JHL188" s="977"/>
      <c r="JHM188" s="977"/>
      <c r="JHN188" s="977"/>
      <c r="JHO188" s="977"/>
      <c r="JHP188" s="977"/>
      <c r="JHQ188" s="977"/>
      <c r="JHR188" s="977"/>
      <c r="JHS188" s="977"/>
      <c r="JHT188" s="977"/>
      <c r="JHU188" s="977"/>
      <c r="JHV188" s="977"/>
      <c r="JHW188" s="977"/>
      <c r="JHX188" s="977"/>
      <c r="JHY188" s="977"/>
      <c r="JHZ188" s="977"/>
      <c r="JIA188" s="977"/>
      <c r="JIB188" s="977"/>
      <c r="JIC188" s="977"/>
      <c r="JID188" s="977"/>
      <c r="JIE188" s="977"/>
      <c r="JIF188" s="977"/>
      <c r="JIG188" s="977"/>
      <c r="JIH188" s="977"/>
      <c r="JII188" s="977"/>
      <c r="JIJ188" s="977"/>
      <c r="JIK188" s="977"/>
      <c r="JIL188" s="977"/>
      <c r="JIM188" s="977"/>
      <c r="JIN188" s="977"/>
      <c r="JIO188" s="977"/>
      <c r="JIP188" s="977"/>
      <c r="JIQ188" s="977"/>
      <c r="JIR188" s="977"/>
      <c r="JIS188" s="977"/>
      <c r="JIT188" s="977"/>
      <c r="JIU188" s="977"/>
      <c r="JIV188" s="977"/>
      <c r="JIW188" s="977"/>
      <c r="JIX188" s="977"/>
      <c r="JIY188" s="977"/>
      <c r="JIZ188" s="977"/>
      <c r="JJA188" s="977"/>
      <c r="JJB188" s="977"/>
      <c r="JJC188" s="977"/>
      <c r="JJD188" s="977"/>
      <c r="JJE188" s="977"/>
      <c r="JJF188" s="977"/>
      <c r="JJG188" s="977"/>
      <c r="JJH188" s="977"/>
      <c r="JJI188" s="977"/>
      <c r="JJJ188" s="977"/>
      <c r="JJK188" s="977"/>
      <c r="JJL188" s="977"/>
      <c r="JJM188" s="977"/>
      <c r="JJN188" s="977"/>
      <c r="JJO188" s="977"/>
      <c r="JJP188" s="977"/>
      <c r="JJQ188" s="977"/>
      <c r="JJR188" s="977"/>
      <c r="JJS188" s="977"/>
      <c r="JJT188" s="977"/>
      <c r="JJU188" s="977"/>
      <c r="JJV188" s="977"/>
      <c r="JJW188" s="977"/>
      <c r="JJX188" s="977"/>
      <c r="JJY188" s="977"/>
      <c r="JJZ188" s="977"/>
      <c r="JKA188" s="977"/>
      <c r="JKB188" s="977"/>
      <c r="JKC188" s="977"/>
      <c r="JKD188" s="977"/>
      <c r="JKE188" s="977"/>
      <c r="JKF188" s="977"/>
      <c r="JKG188" s="977"/>
      <c r="JKH188" s="977"/>
      <c r="JKI188" s="977"/>
      <c r="JKJ188" s="977"/>
      <c r="JKK188" s="977"/>
      <c r="JKL188" s="977"/>
      <c r="JKM188" s="977"/>
      <c r="JKN188" s="977"/>
      <c r="JKO188" s="977"/>
      <c r="JKP188" s="977"/>
      <c r="JKQ188" s="977"/>
      <c r="JKR188" s="977"/>
      <c r="JKS188" s="977"/>
      <c r="JKT188" s="977"/>
      <c r="JKU188" s="977"/>
      <c r="JKV188" s="977"/>
      <c r="JKW188" s="977"/>
      <c r="JKX188" s="977"/>
      <c r="JKY188" s="977"/>
      <c r="JKZ188" s="977"/>
      <c r="JLA188" s="977"/>
      <c r="JLB188" s="977"/>
      <c r="JLC188" s="977"/>
      <c r="JLD188" s="977"/>
      <c r="JLE188" s="977"/>
      <c r="JLF188" s="977"/>
      <c r="JLG188" s="977"/>
      <c r="JLH188" s="977"/>
      <c r="JLI188" s="977"/>
      <c r="JLJ188" s="977"/>
      <c r="JLK188" s="977"/>
      <c r="JLL188" s="977"/>
      <c r="JLM188" s="977"/>
      <c r="JLN188" s="977"/>
      <c r="JLO188" s="977"/>
      <c r="JLP188" s="977"/>
      <c r="JLQ188" s="977"/>
      <c r="JLR188" s="977"/>
      <c r="JLS188" s="977"/>
      <c r="JLT188" s="977"/>
      <c r="JLU188" s="977"/>
      <c r="JLV188" s="977"/>
      <c r="JLW188" s="977"/>
      <c r="JLX188" s="977"/>
      <c r="JLY188" s="977"/>
      <c r="JLZ188" s="977"/>
      <c r="JMA188" s="977"/>
      <c r="JMB188" s="977"/>
      <c r="JMC188" s="977"/>
      <c r="JMD188" s="977"/>
      <c r="JME188" s="977"/>
      <c r="JMF188" s="977"/>
      <c r="JMG188" s="977"/>
      <c r="JMH188" s="977"/>
      <c r="JMI188" s="977"/>
      <c r="JMJ188" s="977"/>
      <c r="JMK188" s="977"/>
      <c r="JML188" s="977"/>
      <c r="JMM188" s="977"/>
      <c r="JMN188" s="977"/>
      <c r="JMO188" s="977"/>
      <c r="JMP188" s="977"/>
      <c r="JMQ188" s="977"/>
      <c r="JMR188" s="977"/>
      <c r="JMS188" s="977"/>
      <c r="JMT188" s="977"/>
      <c r="JMU188" s="977"/>
      <c r="JMV188" s="977"/>
      <c r="JMW188" s="977"/>
      <c r="JMX188" s="977"/>
      <c r="JMY188" s="977"/>
      <c r="JMZ188" s="977"/>
      <c r="JNA188" s="977"/>
      <c r="JNB188" s="977"/>
      <c r="JNC188" s="977"/>
      <c r="JND188" s="977"/>
      <c r="JNE188" s="977"/>
      <c r="JNF188" s="977"/>
      <c r="JNG188" s="977"/>
      <c r="JNH188" s="977"/>
      <c r="JNI188" s="977"/>
      <c r="JNJ188" s="977"/>
      <c r="JNK188" s="977"/>
      <c r="JNL188" s="977"/>
      <c r="JNM188" s="977"/>
      <c r="JNN188" s="977"/>
      <c r="JNO188" s="977"/>
      <c r="JNP188" s="977"/>
      <c r="JNQ188" s="977"/>
      <c r="JNR188" s="977"/>
      <c r="JNS188" s="977"/>
      <c r="JNT188" s="977"/>
      <c r="JNU188" s="977"/>
      <c r="JNV188" s="977"/>
      <c r="JNW188" s="977"/>
      <c r="JNX188" s="977"/>
      <c r="JNY188" s="977"/>
      <c r="JNZ188" s="977"/>
      <c r="JOA188" s="977"/>
      <c r="JOB188" s="977"/>
      <c r="JOC188" s="977"/>
      <c r="JOD188" s="977"/>
      <c r="JOE188" s="977"/>
      <c r="JOF188" s="977"/>
      <c r="JOG188" s="977"/>
      <c r="JOH188" s="977"/>
      <c r="JOI188" s="977"/>
      <c r="JOJ188" s="977"/>
      <c r="JOK188" s="977"/>
      <c r="JOL188" s="977"/>
      <c r="JOM188" s="977"/>
      <c r="JON188" s="977"/>
      <c r="JOO188" s="977"/>
      <c r="JOP188" s="977"/>
      <c r="JOQ188" s="977"/>
      <c r="JOR188" s="977"/>
      <c r="JOS188" s="977"/>
      <c r="JOT188" s="977"/>
      <c r="JOU188" s="977"/>
      <c r="JOV188" s="977"/>
      <c r="JOW188" s="977"/>
      <c r="JOX188" s="977"/>
      <c r="JOY188" s="977"/>
      <c r="JOZ188" s="977"/>
      <c r="JPA188" s="977"/>
      <c r="JPB188" s="977"/>
      <c r="JPC188" s="977"/>
      <c r="JPD188" s="977"/>
      <c r="JPE188" s="977"/>
      <c r="JPF188" s="977"/>
      <c r="JPG188" s="977"/>
      <c r="JPH188" s="977"/>
      <c r="JPI188" s="977"/>
      <c r="JPJ188" s="977"/>
      <c r="JPK188" s="977"/>
      <c r="JPL188" s="977"/>
      <c r="JPM188" s="977"/>
      <c r="JPN188" s="977"/>
      <c r="JPO188" s="977"/>
      <c r="JPP188" s="977"/>
      <c r="JPQ188" s="977"/>
      <c r="JPR188" s="977"/>
      <c r="JPS188" s="977"/>
      <c r="JPT188" s="977"/>
      <c r="JPU188" s="977"/>
      <c r="JPV188" s="977"/>
      <c r="JPW188" s="977"/>
      <c r="JPX188" s="977"/>
      <c r="JPY188" s="977"/>
      <c r="JPZ188" s="977"/>
      <c r="JQA188" s="977"/>
      <c r="JQB188" s="977"/>
      <c r="JQC188" s="977"/>
      <c r="JQD188" s="977"/>
      <c r="JQE188" s="977"/>
      <c r="JQF188" s="977"/>
      <c r="JQG188" s="977"/>
      <c r="JQH188" s="977"/>
      <c r="JQI188" s="977"/>
      <c r="JQJ188" s="977"/>
      <c r="JQK188" s="977"/>
      <c r="JQL188" s="977"/>
      <c r="JQM188" s="977"/>
      <c r="JQN188" s="977"/>
      <c r="JQO188" s="977"/>
      <c r="JQP188" s="977"/>
      <c r="JQQ188" s="977"/>
      <c r="JQR188" s="977"/>
      <c r="JQS188" s="977"/>
      <c r="JQT188" s="977"/>
      <c r="JQU188" s="977"/>
      <c r="JQV188" s="977"/>
      <c r="JQW188" s="977"/>
      <c r="JQX188" s="977"/>
      <c r="JQY188" s="977"/>
      <c r="JQZ188" s="977"/>
      <c r="JRA188" s="977"/>
      <c r="JRB188" s="977"/>
      <c r="JRC188" s="977"/>
      <c r="JRD188" s="977"/>
      <c r="JRE188" s="977"/>
      <c r="JRF188" s="977"/>
      <c r="JRG188" s="977"/>
      <c r="JRH188" s="977"/>
      <c r="JRI188" s="977"/>
      <c r="JRJ188" s="977"/>
      <c r="JRK188" s="977"/>
      <c r="JRL188" s="977"/>
      <c r="JRM188" s="977"/>
      <c r="JRN188" s="977"/>
      <c r="JRO188" s="977"/>
      <c r="JRP188" s="977"/>
      <c r="JRQ188" s="977"/>
      <c r="JRR188" s="977"/>
      <c r="JRS188" s="977"/>
      <c r="JRT188" s="977"/>
      <c r="JRU188" s="977"/>
      <c r="JRV188" s="977"/>
      <c r="JRW188" s="977"/>
      <c r="JRX188" s="977"/>
      <c r="JRY188" s="977"/>
      <c r="JRZ188" s="977"/>
      <c r="JSA188" s="977"/>
      <c r="JSB188" s="977"/>
      <c r="JSC188" s="977"/>
      <c r="JSD188" s="977"/>
      <c r="JSE188" s="977"/>
      <c r="JSF188" s="977"/>
      <c r="JSG188" s="977"/>
      <c r="JSH188" s="977"/>
      <c r="JSI188" s="977"/>
      <c r="JSJ188" s="977"/>
      <c r="JSK188" s="977"/>
      <c r="JSL188" s="977"/>
      <c r="JSM188" s="977"/>
      <c r="JSN188" s="977"/>
      <c r="JSO188" s="977"/>
      <c r="JSP188" s="977"/>
      <c r="JSQ188" s="977"/>
      <c r="JSR188" s="977"/>
      <c r="JSS188" s="977"/>
      <c r="JST188" s="977"/>
      <c r="JSU188" s="977"/>
      <c r="JSV188" s="977"/>
      <c r="JSW188" s="977"/>
      <c r="JSX188" s="977"/>
      <c r="JSY188" s="977"/>
      <c r="JSZ188" s="977"/>
      <c r="JTA188" s="977"/>
      <c r="JTB188" s="977"/>
      <c r="JTC188" s="977"/>
      <c r="JTD188" s="977"/>
      <c r="JTE188" s="977"/>
      <c r="JTF188" s="977"/>
      <c r="JTG188" s="977"/>
      <c r="JTH188" s="977"/>
      <c r="JTI188" s="977"/>
      <c r="JTJ188" s="977"/>
      <c r="JTK188" s="977"/>
      <c r="JTL188" s="977"/>
      <c r="JTM188" s="977"/>
      <c r="JTN188" s="977"/>
      <c r="JTO188" s="977"/>
      <c r="JTP188" s="977"/>
      <c r="JTQ188" s="977"/>
      <c r="JTR188" s="977"/>
      <c r="JTS188" s="977"/>
      <c r="JTT188" s="977"/>
      <c r="JTU188" s="977"/>
      <c r="JTV188" s="977"/>
      <c r="JTW188" s="977"/>
      <c r="JTX188" s="977"/>
      <c r="JTY188" s="977"/>
      <c r="JTZ188" s="977"/>
      <c r="JUA188" s="977"/>
      <c r="JUB188" s="977"/>
      <c r="JUC188" s="977"/>
      <c r="JUD188" s="977"/>
      <c r="JUE188" s="977"/>
      <c r="JUF188" s="977"/>
      <c r="JUG188" s="977"/>
      <c r="JUH188" s="977"/>
      <c r="JUI188" s="977"/>
      <c r="JUJ188" s="977"/>
      <c r="JUK188" s="977"/>
      <c r="JUL188" s="977"/>
      <c r="JUM188" s="977"/>
      <c r="JUN188" s="977"/>
      <c r="JUO188" s="977"/>
      <c r="JUP188" s="977"/>
      <c r="JUQ188" s="977"/>
      <c r="JUR188" s="977"/>
      <c r="JUS188" s="977"/>
      <c r="JUT188" s="977"/>
      <c r="JUU188" s="977"/>
      <c r="JUV188" s="977"/>
      <c r="JUW188" s="977"/>
      <c r="JUX188" s="977"/>
      <c r="JUY188" s="977"/>
      <c r="JUZ188" s="977"/>
      <c r="JVA188" s="977"/>
      <c r="JVB188" s="977"/>
      <c r="JVC188" s="977"/>
      <c r="JVD188" s="977"/>
      <c r="JVE188" s="977"/>
      <c r="JVF188" s="977"/>
      <c r="JVG188" s="977"/>
      <c r="JVH188" s="977"/>
      <c r="JVI188" s="977"/>
      <c r="JVJ188" s="977"/>
      <c r="JVK188" s="977"/>
      <c r="JVL188" s="977"/>
      <c r="JVM188" s="977"/>
      <c r="JVN188" s="977"/>
      <c r="JVO188" s="977"/>
      <c r="JVP188" s="977"/>
      <c r="JVQ188" s="977"/>
      <c r="JVR188" s="977"/>
      <c r="JVS188" s="977"/>
      <c r="JVT188" s="977"/>
      <c r="JVU188" s="977"/>
      <c r="JVV188" s="977"/>
      <c r="JVW188" s="977"/>
      <c r="JVX188" s="977"/>
      <c r="JVY188" s="977"/>
      <c r="JVZ188" s="977"/>
      <c r="JWA188" s="977"/>
      <c r="JWB188" s="977"/>
      <c r="JWC188" s="977"/>
      <c r="JWD188" s="977"/>
      <c r="JWE188" s="977"/>
      <c r="JWF188" s="977"/>
      <c r="JWG188" s="977"/>
      <c r="JWH188" s="977"/>
      <c r="JWI188" s="977"/>
      <c r="JWJ188" s="977"/>
      <c r="JWK188" s="977"/>
      <c r="JWL188" s="977"/>
      <c r="JWM188" s="977"/>
      <c r="JWN188" s="977"/>
      <c r="JWO188" s="977"/>
      <c r="JWP188" s="977"/>
      <c r="JWQ188" s="977"/>
      <c r="JWR188" s="977"/>
      <c r="JWS188" s="977"/>
      <c r="JWT188" s="977"/>
      <c r="JWU188" s="977"/>
      <c r="JWV188" s="977"/>
      <c r="JWW188" s="977"/>
      <c r="JWX188" s="977"/>
      <c r="JWY188" s="977"/>
      <c r="JWZ188" s="977"/>
      <c r="JXA188" s="977"/>
      <c r="JXB188" s="977"/>
      <c r="JXC188" s="977"/>
      <c r="JXD188" s="977"/>
      <c r="JXE188" s="977"/>
      <c r="JXF188" s="977"/>
      <c r="JXG188" s="977"/>
      <c r="JXH188" s="977"/>
      <c r="JXI188" s="977"/>
      <c r="JXJ188" s="977"/>
      <c r="JXK188" s="977"/>
      <c r="JXL188" s="977"/>
      <c r="JXM188" s="977"/>
      <c r="JXN188" s="977"/>
      <c r="JXO188" s="977"/>
      <c r="JXP188" s="977"/>
      <c r="JXQ188" s="977"/>
      <c r="JXR188" s="977"/>
      <c r="JXS188" s="977"/>
      <c r="JXT188" s="977"/>
      <c r="JXU188" s="977"/>
      <c r="JXV188" s="977"/>
      <c r="JXW188" s="977"/>
      <c r="JXX188" s="977"/>
      <c r="JXY188" s="977"/>
      <c r="JXZ188" s="977"/>
      <c r="JYA188" s="977"/>
      <c r="JYB188" s="977"/>
      <c r="JYC188" s="977"/>
      <c r="JYD188" s="977"/>
      <c r="JYE188" s="977"/>
      <c r="JYF188" s="977"/>
      <c r="JYG188" s="977"/>
      <c r="JYH188" s="977"/>
      <c r="JYI188" s="977"/>
      <c r="JYJ188" s="977"/>
      <c r="JYK188" s="977"/>
      <c r="JYL188" s="977"/>
      <c r="JYM188" s="977"/>
      <c r="JYN188" s="977"/>
      <c r="JYO188" s="977"/>
      <c r="JYP188" s="977"/>
      <c r="JYQ188" s="977"/>
      <c r="JYR188" s="977"/>
      <c r="JYS188" s="977"/>
      <c r="JYT188" s="977"/>
      <c r="JYU188" s="977"/>
      <c r="JYV188" s="977"/>
      <c r="JYW188" s="977"/>
      <c r="JYX188" s="977"/>
      <c r="JYY188" s="977"/>
      <c r="JYZ188" s="977"/>
      <c r="JZA188" s="977"/>
      <c r="JZB188" s="977"/>
      <c r="JZC188" s="977"/>
      <c r="JZD188" s="977"/>
      <c r="JZE188" s="977"/>
      <c r="JZF188" s="977"/>
      <c r="JZG188" s="977"/>
      <c r="JZH188" s="977"/>
      <c r="JZI188" s="977"/>
      <c r="JZJ188" s="977"/>
      <c r="JZK188" s="977"/>
      <c r="JZL188" s="977"/>
      <c r="JZM188" s="977"/>
      <c r="JZN188" s="977"/>
      <c r="JZO188" s="977"/>
      <c r="JZP188" s="977"/>
      <c r="JZQ188" s="977"/>
      <c r="JZR188" s="977"/>
      <c r="JZS188" s="977"/>
      <c r="JZT188" s="977"/>
      <c r="JZU188" s="977"/>
      <c r="JZV188" s="977"/>
      <c r="JZW188" s="977"/>
      <c r="JZX188" s="977"/>
      <c r="JZY188" s="977"/>
      <c r="JZZ188" s="977"/>
      <c r="KAA188" s="977"/>
      <c r="KAB188" s="977"/>
      <c r="KAC188" s="977"/>
      <c r="KAD188" s="977"/>
      <c r="KAE188" s="977"/>
      <c r="KAF188" s="977"/>
      <c r="KAG188" s="977"/>
      <c r="KAH188" s="977"/>
      <c r="KAI188" s="977"/>
      <c r="KAJ188" s="977"/>
      <c r="KAK188" s="977"/>
      <c r="KAL188" s="977"/>
      <c r="KAM188" s="977"/>
      <c r="KAN188" s="977"/>
      <c r="KAO188" s="977"/>
      <c r="KAP188" s="977"/>
      <c r="KAQ188" s="977"/>
      <c r="KAR188" s="977"/>
      <c r="KAS188" s="977"/>
      <c r="KAT188" s="977"/>
      <c r="KAU188" s="977"/>
      <c r="KAV188" s="977"/>
      <c r="KAW188" s="977"/>
      <c r="KAX188" s="977"/>
      <c r="KAY188" s="977"/>
      <c r="KAZ188" s="977"/>
      <c r="KBA188" s="977"/>
      <c r="KBB188" s="977"/>
      <c r="KBC188" s="977"/>
      <c r="KBD188" s="977"/>
      <c r="KBE188" s="977"/>
      <c r="KBF188" s="977"/>
      <c r="KBG188" s="977"/>
      <c r="KBH188" s="977"/>
      <c r="KBI188" s="977"/>
      <c r="KBJ188" s="977"/>
      <c r="KBK188" s="977"/>
      <c r="KBL188" s="977"/>
      <c r="KBM188" s="977"/>
      <c r="KBN188" s="977"/>
      <c r="KBO188" s="977"/>
      <c r="KBP188" s="977"/>
      <c r="KBQ188" s="977"/>
      <c r="KBR188" s="977"/>
      <c r="KBS188" s="977"/>
      <c r="KBT188" s="977"/>
      <c r="KBU188" s="977"/>
      <c r="KBV188" s="977"/>
      <c r="KBW188" s="977"/>
      <c r="KBX188" s="977"/>
      <c r="KBY188" s="977"/>
      <c r="KBZ188" s="977"/>
      <c r="KCA188" s="977"/>
      <c r="KCB188" s="977"/>
      <c r="KCC188" s="977"/>
      <c r="KCD188" s="977"/>
      <c r="KCE188" s="977"/>
      <c r="KCF188" s="977"/>
      <c r="KCG188" s="977"/>
      <c r="KCH188" s="977"/>
      <c r="KCI188" s="977"/>
      <c r="KCJ188" s="977"/>
      <c r="KCK188" s="977"/>
      <c r="KCL188" s="977"/>
      <c r="KCM188" s="977"/>
      <c r="KCN188" s="977"/>
      <c r="KCO188" s="977"/>
      <c r="KCP188" s="977"/>
      <c r="KCQ188" s="977"/>
      <c r="KCR188" s="977"/>
      <c r="KCS188" s="977"/>
      <c r="KCT188" s="977"/>
      <c r="KCU188" s="977"/>
      <c r="KCV188" s="977"/>
      <c r="KCW188" s="977"/>
      <c r="KCX188" s="977"/>
      <c r="KCY188" s="977"/>
      <c r="KCZ188" s="977"/>
      <c r="KDA188" s="977"/>
      <c r="KDB188" s="977"/>
      <c r="KDC188" s="977"/>
      <c r="KDD188" s="977"/>
      <c r="KDE188" s="977"/>
      <c r="KDF188" s="977"/>
      <c r="KDG188" s="977"/>
      <c r="KDH188" s="977"/>
      <c r="KDI188" s="977"/>
      <c r="KDJ188" s="977"/>
      <c r="KDK188" s="977"/>
      <c r="KDL188" s="977"/>
      <c r="KDM188" s="977"/>
      <c r="KDN188" s="977"/>
      <c r="KDO188" s="977"/>
      <c r="KDP188" s="977"/>
      <c r="KDQ188" s="977"/>
      <c r="KDR188" s="977"/>
      <c r="KDS188" s="977"/>
      <c r="KDT188" s="977"/>
      <c r="KDU188" s="977"/>
      <c r="KDV188" s="977"/>
      <c r="KDW188" s="977"/>
      <c r="KDX188" s="977"/>
      <c r="KDY188" s="977"/>
      <c r="KDZ188" s="977"/>
      <c r="KEA188" s="977"/>
      <c r="KEB188" s="977"/>
      <c r="KEC188" s="977"/>
      <c r="KED188" s="977"/>
      <c r="KEE188" s="977"/>
      <c r="KEF188" s="977"/>
      <c r="KEG188" s="977"/>
      <c r="KEH188" s="977"/>
      <c r="KEI188" s="977"/>
      <c r="KEJ188" s="977"/>
      <c r="KEK188" s="977"/>
      <c r="KEL188" s="977"/>
      <c r="KEM188" s="977"/>
      <c r="KEN188" s="977"/>
      <c r="KEO188" s="977"/>
      <c r="KEP188" s="977"/>
      <c r="KEQ188" s="977"/>
      <c r="KER188" s="977"/>
      <c r="KES188" s="977"/>
      <c r="KET188" s="977"/>
      <c r="KEU188" s="977"/>
      <c r="KEV188" s="977"/>
      <c r="KEW188" s="977"/>
      <c r="KEX188" s="977"/>
      <c r="KEY188" s="977"/>
      <c r="KEZ188" s="977"/>
      <c r="KFA188" s="977"/>
      <c r="KFB188" s="977"/>
      <c r="KFC188" s="977"/>
      <c r="KFD188" s="977"/>
      <c r="KFE188" s="977"/>
      <c r="KFF188" s="977"/>
      <c r="KFG188" s="977"/>
      <c r="KFH188" s="977"/>
      <c r="KFI188" s="977"/>
      <c r="KFJ188" s="977"/>
      <c r="KFK188" s="977"/>
      <c r="KFL188" s="977"/>
      <c r="KFM188" s="977"/>
      <c r="KFN188" s="977"/>
      <c r="KFO188" s="977"/>
      <c r="KFP188" s="977"/>
      <c r="KFQ188" s="977"/>
      <c r="KFR188" s="977"/>
      <c r="KFS188" s="977"/>
      <c r="KFT188" s="977"/>
      <c r="KFU188" s="977"/>
      <c r="KFV188" s="977"/>
      <c r="KFW188" s="977"/>
      <c r="KFX188" s="977"/>
      <c r="KFY188" s="977"/>
      <c r="KFZ188" s="977"/>
      <c r="KGA188" s="977"/>
      <c r="KGB188" s="977"/>
      <c r="KGC188" s="977"/>
      <c r="KGD188" s="977"/>
      <c r="KGE188" s="977"/>
      <c r="KGF188" s="977"/>
      <c r="KGG188" s="977"/>
      <c r="KGH188" s="977"/>
      <c r="KGI188" s="977"/>
      <c r="KGJ188" s="977"/>
      <c r="KGK188" s="977"/>
      <c r="KGL188" s="977"/>
      <c r="KGM188" s="977"/>
      <c r="KGN188" s="977"/>
      <c r="KGO188" s="977"/>
      <c r="KGP188" s="977"/>
      <c r="KGQ188" s="977"/>
      <c r="KGR188" s="977"/>
      <c r="KGS188" s="977"/>
      <c r="KGT188" s="977"/>
      <c r="KGU188" s="977"/>
      <c r="KGV188" s="977"/>
      <c r="KGW188" s="977"/>
      <c r="KGX188" s="977"/>
      <c r="KGY188" s="977"/>
      <c r="KGZ188" s="977"/>
      <c r="KHA188" s="977"/>
      <c r="KHB188" s="977"/>
      <c r="KHC188" s="977"/>
      <c r="KHD188" s="977"/>
      <c r="KHE188" s="977"/>
      <c r="KHF188" s="977"/>
      <c r="KHG188" s="977"/>
      <c r="KHH188" s="977"/>
      <c r="KHI188" s="977"/>
      <c r="KHJ188" s="977"/>
      <c r="KHK188" s="977"/>
      <c r="KHL188" s="977"/>
      <c r="KHM188" s="977"/>
      <c r="KHN188" s="977"/>
      <c r="KHO188" s="977"/>
      <c r="KHP188" s="977"/>
      <c r="KHQ188" s="977"/>
      <c r="KHR188" s="977"/>
      <c r="KHS188" s="977"/>
      <c r="KHT188" s="977"/>
      <c r="KHU188" s="977"/>
      <c r="KHV188" s="977"/>
      <c r="KHW188" s="977"/>
      <c r="KHX188" s="977"/>
      <c r="KHY188" s="977"/>
      <c r="KHZ188" s="977"/>
      <c r="KIA188" s="977"/>
      <c r="KIB188" s="977"/>
      <c r="KIC188" s="977"/>
      <c r="KID188" s="977"/>
      <c r="KIE188" s="977"/>
      <c r="KIF188" s="977"/>
      <c r="KIG188" s="977"/>
      <c r="KIH188" s="977"/>
      <c r="KII188" s="977"/>
      <c r="KIJ188" s="977"/>
      <c r="KIK188" s="977"/>
      <c r="KIL188" s="977"/>
      <c r="KIM188" s="977"/>
      <c r="KIN188" s="977"/>
      <c r="KIO188" s="977"/>
      <c r="KIP188" s="977"/>
      <c r="KIQ188" s="977"/>
      <c r="KIR188" s="977"/>
      <c r="KIS188" s="977"/>
      <c r="KIT188" s="977"/>
      <c r="KIU188" s="977"/>
      <c r="KIV188" s="977"/>
      <c r="KIW188" s="977"/>
      <c r="KIX188" s="977"/>
      <c r="KIY188" s="977"/>
      <c r="KIZ188" s="977"/>
      <c r="KJA188" s="977"/>
      <c r="KJB188" s="977"/>
      <c r="KJC188" s="977"/>
      <c r="KJD188" s="977"/>
      <c r="KJE188" s="977"/>
      <c r="KJF188" s="977"/>
      <c r="KJG188" s="977"/>
      <c r="KJH188" s="977"/>
      <c r="KJI188" s="977"/>
      <c r="KJJ188" s="977"/>
      <c r="KJK188" s="977"/>
      <c r="KJL188" s="977"/>
      <c r="KJM188" s="977"/>
      <c r="KJN188" s="977"/>
      <c r="KJO188" s="977"/>
      <c r="KJP188" s="977"/>
      <c r="KJQ188" s="977"/>
      <c r="KJR188" s="977"/>
      <c r="KJS188" s="977"/>
      <c r="KJT188" s="977"/>
      <c r="KJU188" s="977"/>
      <c r="KJV188" s="977"/>
      <c r="KJW188" s="977"/>
      <c r="KJX188" s="977"/>
      <c r="KJY188" s="977"/>
      <c r="KJZ188" s="977"/>
      <c r="KKA188" s="977"/>
      <c r="KKB188" s="977"/>
      <c r="KKC188" s="977"/>
      <c r="KKD188" s="977"/>
      <c r="KKE188" s="977"/>
      <c r="KKF188" s="977"/>
      <c r="KKG188" s="977"/>
      <c r="KKH188" s="977"/>
      <c r="KKI188" s="977"/>
      <c r="KKJ188" s="977"/>
      <c r="KKK188" s="977"/>
      <c r="KKL188" s="977"/>
      <c r="KKM188" s="977"/>
      <c r="KKN188" s="977"/>
      <c r="KKO188" s="977"/>
      <c r="KKP188" s="977"/>
      <c r="KKQ188" s="977"/>
      <c r="KKR188" s="977"/>
      <c r="KKS188" s="977"/>
      <c r="KKT188" s="977"/>
      <c r="KKU188" s="977"/>
      <c r="KKV188" s="977"/>
      <c r="KKW188" s="977"/>
      <c r="KKX188" s="977"/>
      <c r="KKY188" s="977"/>
      <c r="KKZ188" s="977"/>
      <c r="KLA188" s="977"/>
      <c r="KLB188" s="977"/>
      <c r="KLC188" s="977"/>
      <c r="KLD188" s="977"/>
      <c r="KLE188" s="977"/>
      <c r="KLF188" s="977"/>
      <c r="KLG188" s="977"/>
      <c r="KLH188" s="977"/>
      <c r="KLI188" s="977"/>
      <c r="KLJ188" s="977"/>
      <c r="KLK188" s="977"/>
      <c r="KLL188" s="977"/>
      <c r="KLM188" s="977"/>
      <c r="KLN188" s="977"/>
      <c r="KLO188" s="977"/>
      <c r="KLP188" s="977"/>
      <c r="KLQ188" s="977"/>
      <c r="KLR188" s="977"/>
      <c r="KLS188" s="977"/>
      <c r="KLT188" s="977"/>
      <c r="KLU188" s="977"/>
      <c r="KLV188" s="977"/>
      <c r="KLW188" s="977"/>
      <c r="KLX188" s="977"/>
      <c r="KLY188" s="977"/>
      <c r="KLZ188" s="977"/>
      <c r="KMA188" s="977"/>
      <c r="KMB188" s="977"/>
      <c r="KMC188" s="977"/>
      <c r="KMD188" s="977"/>
      <c r="KME188" s="977"/>
      <c r="KMF188" s="977"/>
      <c r="KMG188" s="977"/>
      <c r="KMH188" s="977"/>
      <c r="KMI188" s="977"/>
      <c r="KMJ188" s="977"/>
      <c r="KMK188" s="977"/>
      <c r="KML188" s="977"/>
      <c r="KMM188" s="977"/>
      <c r="KMN188" s="977"/>
      <c r="KMO188" s="977"/>
      <c r="KMP188" s="977"/>
      <c r="KMQ188" s="977"/>
      <c r="KMR188" s="977"/>
      <c r="KMS188" s="977"/>
      <c r="KMT188" s="977"/>
      <c r="KMU188" s="977"/>
      <c r="KMV188" s="977"/>
      <c r="KMW188" s="977"/>
      <c r="KMX188" s="977"/>
      <c r="KMY188" s="977"/>
      <c r="KMZ188" s="977"/>
      <c r="KNA188" s="977"/>
      <c r="KNB188" s="977"/>
      <c r="KNC188" s="977"/>
      <c r="KND188" s="977"/>
      <c r="KNE188" s="977"/>
      <c r="KNF188" s="977"/>
      <c r="KNG188" s="977"/>
      <c r="KNH188" s="977"/>
      <c r="KNI188" s="977"/>
      <c r="KNJ188" s="977"/>
      <c r="KNK188" s="977"/>
      <c r="KNL188" s="977"/>
      <c r="KNM188" s="977"/>
      <c r="KNN188" s="977"/>
      <c r="KNO188" s="977"/>
      <c r="KNP188" s="977"/>
      <c r="KNQ188" s="977"/>
      <c r="KNR188" s="977"/>
      <c r="KNS188" s="977"/>
      <c r="KNT188" s="977"/>
      <c r="KNU188" s="977"/>
      <c r="KNV188" s="977"/>
      <c r="KNW188" s="977"/>
      <c r="KNX188" s="977"/>
      <c r="KNY188" s="977"/>
      <c r="KNZ188" s="977"/>
      <c r="KOA188" s="977"/>
      <c r="KOB188" s="977"/>
      <c r="KOC188" s="977"/>
      <c r="KOD188" s="977"/>
      <c r="KOE188" s="977"/>
      <c r="KOF188" s="977"/>
      <c r="KOG188" s="977"/>
      <c r="KOH188" s="977"/>
      <c r="KOI188" s="977"/>
      <c r="KOJ188" s="977"/>
      <c r="KOK188" s="977"/>
      <c r="KOL188" s="977"/>
      <c r="KOM188" s="977"/>
      <c r="KON188" s="977"/>
      <c r="KOO188" s="977"/>
      <c r="KOP188" s="977"/>
      <c r="KOQ188" s="977"/>
      <c r="KOR188" s="977"/>
      <c r="KOS188" s="977"/>
      <c r="KOT188" s="977"/>
      <c r="KOU188" s="977"/>
      <c r="KOV188" s="977"/>
      <c r="KOW188" s="977"/>
      <c r="KOX188" s="977"/>
      <c r="KOY188" s="977"/>
      <c r="KOZ188" s="977"/>
      <c r="KPA188" s="977"/>
      <c r="KPB188" s="977"/>
      <c r="KPC188" s="977"/>
      <c r="KPD188" s="977"/>
      <c r="KPE188" s="977"/>
      <c r="KPF188" s="977"/>
      <c r="KPG188" s="977"/>
      <c r="KPH188" s="977"/>
      <c r="KPI188" s="977"/>
      <c r="KPJ188" s="977"/>
      <c r="KPK188" s="977"/>
      <c r="KPL188" s="977"/>
      <c r="KPM188" s="977"/>
      <c r="KPN188" s="977"/>
      <c r="KPO188" s="977"/>
      <c r="KPP188" s="977"/>
      <c r="KPQ188" s="977"/>
      <c r="KPR188" s="977"/>
      <c r="KPS188" s="977"/>
      <c r="KPT188" s="977"/>
      <c r="KPU188" s="977"/>
      <c r="KPV188" s="977"/>
      <c r="KPW188" s="977"/>
      <c r="KPX188" s="977"/>
      <c r="KPY188" s="977"/>
      <c r="KPZ188" s="977"/>
      <c r="KQA188" s="977"/>
      <c r="KQB188" s="977"/>
      <c r="KQC188" s="977"/>
      <c r="KQD188" s="977"/>
      <c r="KQE188" s="977"/>
      <c r="KQF188" s="977"/>
      <c r="KQG188" s="977"/>
      <c r="KQH188" s="977"/>
      <c r="KQI188" s="977"/>
      <c r="KQJ188" s="977"/>
      <c r="KQK188" s="977"/>
      <c r="KQL188" s="977"/>
      <c r="KQM188" s="977"/>
      <c r="KQN188" s="977"/>
      <c r="KQO188" s="977"/>
      <c r="KQP188" s="977"/>
      <c r="KQQ188" s="977"/>
      <c r="KQR188" s="977"/>
      <c r="KQS188" s="977"/>
      <c r="KQT188" s="977"/>
      <c r="KQU188" s="977"/>
      <c r="KQV188" s="977"/>
      <c r="KQW188" s="977"/>
      <c r="KQX188" s="977"/>
      <c r="KQY188" s="977"/>
      <c r="KQZ188" s="977"/>
      <c r="KRA188" s="977"/>
      <c r="KRB188" s="977"/>
      <c r="KRC188" s="977"/>
      <c r="KRD188" s="977"/>
      <c r="KRE188" s="977"/>
      <c r="KRF188" s="977"/>
      <c r="KRG188" s="977"/>
      <c r="KRH188" s="977"/>
      <c r="KRI188" s="977"/>
      <c r="KRJ188" s="977"/>
      <c r="KRK188" s="977"/>
      <c r="KRL188" s="977"/>
      <c r="KRM188" s="977"/>
      <c r="KRN188" s="977"/>
      <c r="KRO188" s="977"/>
      <c r="KRP188" s="977"/>
      <c r="KRQ188" s="977"/>
      <c r="KRR188" s="977"/>
      <c r="KRS188" s="977"/>
      <c r="KRT188" s="977"/>
      <c r="KRU188" s="977"/>
      <c r="KRV188" s="977"/>
      <c r="KRW188" s="977"/>
      <c r="KRX188" s="977"/>
      <c r="KRY188" s="977"/>
      <c r="KRZ188" s="977"/>
      <c r="KSA188" s="977"/>
      <c r="KSB188" s="977"/>
      <c r="KSC188" s="977"/>
      <c r="KSD188" s="977"/>
      <c r="KSE188" s="977"/>
      <c r="KSF188" s="977"/>
      <c r="KSG188" s="977"/>
      <c r="KSH188" s="977"/>
      <c r="KSI188" s="977"/>
      <c r="KSJ188" s="977"/>
      <c r="KSK188" s="977"/>
      <c r="KSL188" s="977"/>
      <c r="KSM188" s="977"/>
      <c r="KSN188" s="977"/>
      <c r="KSO188" s="977"/>
      <c r="KSP188" s="977"/>
      <c r="KSQ188" s="977"/>
      <c r="KSR188" s="977"/>
      <c r="KSS188" s="977"/>
      <c r="KST188" s="977"/>
      <c r="KSU188" s="977"/>
      <c r="KSV188" s="977"/>
      <c r="KSW188" s="977"/>
      <c r="KSX188" s="977"/>
      <c r="KSY188" s="977"/>
      <c r="KSZ188" s="977"/>
      <c r="KTA188" s="977"/>
      <c r="KTB188" s="977"/>
      <c r="KTC188" s="977"/>
      <c r="KTD188" s="977"/>
      <c r="KTE188" s="977"/>
      <c r="KTF188" s="977"/>
      <c r="KTG188" s="977"/>
      <c r="KTH188" s="977"/>
      <c r="KTI188" s="977"/>
      <c r="KTJ188" s="977"/>
      <c r="KTK188" s="977"/>
      <c r="KTL188" s="977"/>
      <c r="KTM188" s="977"/>
      <c r="KTN188" s="977"/>
      <c r="KTO188" s="977"/>
      <c r="KTP188" s="977"/>
      <c r="KTQ188" s="977"/>
      <c r="KTR188" s="977"/>
      <c r="KTS188" s="977"/>
      <c r="KTT188" s="977"/>
      <c r="KTU188" s="977"/>
      <c r="KTV188" s="977"/>
      <c r="KTW188" s="977"/>
      <c r="KTX188" s="977"/>
      <c r="KTY188" s="977"/>
      <c r="KTZ188" s="977"/>
      <c r="KUA188" s="977"/>
      <c r="KUB188" s="977"/>
      <c r="KUC188" s="977"/>
      <c r="KUD188" s="977"/>
      <c r="KUE188" s="977"/>
      <c r="KUF188" s="977"/>
      <c r="KUG188" s="977"/>
      <c r="KUH188" s="977"/>
      <c r="KUI188" s="977"/>
      <c r="KUJ188" s="977"/>
      <c r="KUK188" s="977"/>
      <c r="KUL188" s="977"/>
      <c r="KUM188" s="977"/>
      <c r="KUN188" s="977"/>
      <c r="KUO188" s="977"/>
      <c r="KUP188" s="977"/>
      <c r="KUQ188" s="977"/>
      <c r="KUR188" s="977"/>
      <c r="KUS188" s="977"/>
      <c r="KUT188" s="977"/>
      <c r="KUU188" s="977"/>
      <c r="KUV188" s="977"/>
      <c r="KUW188" s="977"/>
      <c r="KUX188" s="977"/>
      <c r="KUY188" s="977"/>
      <c r="KUZ188" s="977"/>
      <c r="KVA188" s="977"/>
      <c r="KVB188" s="977"/>
      <c r="KVC188" s="977"/>
      <c r="KVD188" s="977"/>
      <c r="KVE188" s="977"/>
      <c r="KVF188" s="977"/>
      <c r="KVG188" s="977"/>
      <c r="KVH188" s="977"/>
      <c r="KVI188" s="977"/>
      <c r="KVJ188" s="977"/>
      <c r="KVK188" s="977"/>
      <c r="KVL188" s="977"/>
      <c r="KVM188" s="977"/>
      <c r="KVN188" s="977"/>
      <c r="KVO188" s="977"/>
      <c r="KVP188" s="977"/>
      <c r="KVQ188" s="977"/>
      <c r="KVR188" s="977"/>
      <c r="KVS188" s="977"/>
      <c r="KVT188" s="977"/>
      <c r="KVU188" s="977"/>
      <c r="KVV188" s="977"/>
      <c r="KVW188" s="977"/>
      <c r="KVX188" s="977"/>
      <c r="KVY188" s="977"/>
      <c r="KVZ188" s="977"/>
      <c r="KWA188" s="977"/>
      <c r="KWB188" s="977"/>
      <c r="KWC188" s="977"/>
      <c r="KWD188" s="977"/>
      <c r="KWE188" s="977"/>
      <c r="KWF188" s="977"/>
      <c r="KWG188" s="977"/>
      <c r="KWH188" s="977"/>
      <c r="KWI188" s="977"/>
      <c r="KWJ188" s="977"/>
      <c r="KWK188" s="977"/>
      <c r="KWL188" s="977"/>
      <c r="KWM188" s="977"/>
      <c r="KWN188" s="977"/>
      <c r="KWO188" s="977"/>
      <c r="KWP188" s="977"/>
      <c r="KWQ188" s="977"/>
      <c r="KWR188" s="977"/>
      <c r="KWS188" s="977"/>
      <c r="KWT188" s="977"/>
      <c r="KWU188" s="977"/>
      <c r="KWV188" s="977"/>
      <c r="KWW188" s="977"/>
      <c r="KWX188" s="977"/>
      <c r="KWY188" s="977"/>
      <c r="KWZ188" s="977"/>
      <c r="KXA188" s="977"/>
      <c r="KXB188" s="977"/>
      <c r="KXC188" s="977"/>
      <c r="KXD188" s="977"/>
      <c r="KXE188" s="977"/>
      <c r="KXF188" s="977"/>
      <c r="KXG188" s="977"/>
      <c r="KXH188" s="977"/>
      <c r="KXI188" s="977"/>
      <c r="KXJ188" s="977"/>
      <c r="KXK188" s="977"/>
      <c r="KXL188" s="977"/>
      <c r="KXM188" s="977"/>
      <c r="KXN188" s="977"/>
      <c r="KXO188" s="977"/>
      <c r="KXP188" s="977"/>
      <c r="KXQ188" s="977"/>
      <c r="KXR188" s="977"/>
      <c r="KXS188" s="977"/>
      <c r="KXT188" s="977"/>
      <c r="KXU188" s="977"/>
      <c r="KXV188" s="977"/>
      <c r="KXW188" s="977"/>
      <c r="KXX188" s="977"/>
      <c r="KXY188" s="977"/>
      <c r="KXZ188" s="977"/>
      <c r="KYA188" s="977"/>
      <c r="KYB188" s="977"/>
      <c r="KYC188" s="977"/>
      <c r="KYD188" s="977"/>
      <c r="KYE188" s="977"/>
      <c r="KYF188" s="977"/>
      <c r="KYG188" s="977"/>
      <c r="KYH188" s="977"/>
      <c r="KYI188" s="977"/>
      <c r="KYJ188" s="977"/>
      <c r="KYK188" s="977"/>
      <c r="KYL188" s="977"/>
      <c r="KYM188" s="977"/>
      <c r="KYN188" s="977"/>
      <c r="KYO188" s="977"/>
      <c r="KYP188" s="977"/>
      <c r="KYQ188" s="977"/>
      <c r="KYR188" s="977"/>
      <c r="KYS188" s="977"/>
      <c r="KYT188" s="977"/>
      <c r="KYU188" s="977"/>
      <c r="KYV188" s="977"/>
      <c r="KYW188" s="977"/>
      <c r="KYX188" s="977"/>
      <c r="KYY188" s="977"/>
      <c r="KYZ188" s="977"/>
      <c r="KZA188" s="977"/>
      <c r="KZB188" s="977"/>
      <c r="KZC188" s="977"/>
      <c r="KZD188" s="977"/>
      <c r="KZE188" s="977"/>
      <c r="KZF188" s="977"/>
      <c r="KZG188" s="977"/>
      <c r="KZH188" s="977"/>
      <c r="KZI188" s="977"/>
      <c r="KZJ188" s="977"/>
      <c r="KZK188" s="977"/>
      <c r="KZL188" s="977"/>
      <c r="KZM188" s="977"/>
      <c r="KZN188" s="977"/>
      <c r="KZO188" s="977"/>
      <c r="KZP188" s="977"/>
      <c r="KZQ188" s="977"/>
      <c r="KZR188" s="977"/>
      <c r="KZS188" s="977"/>
      <c r="KZT188" s="977"/>
      <c r="KZU188" s="977"/>
      <c r="KZV188" s="977"/>
      <c r="KZW188" s="977"/>
      <c r="KZX188" s="977"/>
      <c r="KZY188" s="977"/>
      <c r="KZZ188" s="977"/>
      <c r="LAA188" s="977"/>
      <c r="LAB188" s="977"/>
      <c r="LAC188" s="977"/>
      <c r="LAD188" s="977"/>
      <c r="LAE188" s="977"/>
      <c r="LAF188" s="977"/>
      <c r="LAG188" s="977"/>
      <c r="LAH188" s="977"/>
      <c r="LAI188" s="977"/>
      <c r="LAJ188" s="977"/>
      <c r="LAK188" s="977"/>
      <c r="LAL188" s="977"/>
      <c r="LAM188" s="977"/>
      <c r="LAN188" s="977"/>
      <c r="LAO188" s="977"/>
      <c r="LAP188" s="977"/>
      <c r="LAQ188" s="977"/>
      <c r="LAR188" s="977"/>
      <c r="LAS188" s="977"/>
      <c r="LAT188" s="977"/>
      <c r="LAU188" s="977"/>
      <c r="LAV188" s="977"/>
      <c r="LAW188" s="977"/>
      <c r="LAX188" s="977"/>
      <c r="LAY188" s="977"/>
      <c r="LAZ188" s="977"/>
      <c r="LBA188" s="977"/>
      <c r="LBB188" s="977"/>
      <c r="LBC188" s="977"/>
      <c r="LBD188" s="977"/>
      <c r="LBE188" s="977"/>
      <c r="LBF188" s="977"/>
      <c r="LBG188" s="977"/>
      <c r="LBH188" s="977"/>
      <c r="LBI188" s="977"/>
      <c r="LBJ188" s="977"/>
      <c r="LBK188" s="977"/>
      <c r="LBL188" s="977"/>
      <c r="LBM188" s="977"/>
      <c r="LBN188" s="977"/>
      <c r="LBO188" s="977"/>
      <c r="LBP188" s="977"/>
      <c r="LBQ188" s="977"/>
      <c r="LBR188" s="977"/>
      <c r="LBS188" s="977"/>
      <c r="LBT188" s="977"/>
      <c r="LBU188" s="977"/>
      <c r="LBV188" s="977"/>
      <c r="LBW188" s="977"/>
      <c r="LBX188" s="977"/>
      <c r="LBY188" s="977"/>
      <c r="LBZ188" s="977"/>
      <c r="LCA188" s="977"/>
      <c r="LCB188" s="977"/>
      <c r="LCC188" s="977"/>
      <c r="LCD188" s="977"/>
      <c r="LCE188" s="977"/>
      <c r="LCF188" s="977"/>
      <c r="LCG188" s="977"/>
      <c r="LCH188" s="977"/>
      <c r="LCI188" s="977"/>
      <c r="LCJ188" s="977"/>
      <c r="LCK188" s="977"/>
      <c r="LCL188" s="977"/>
      <c r="LCM188" s="977"/>
      <c r="LCN188" s="977"/>
      <c r="LCO188" s="977"/>
      <c r="LCP188" s="977"/>
      <c r="LCQ188" s="977"/>
      <c r="LCR188" s="977"/>
      <c r="LCS188" s="977"/>
      <c r="LCT188" s="977"/>
      <c r="LCU188" s="977"/>
      <c r="LCV188" s="977"/>
      <c r="LCW188" s="977"/>
      <c r="LCX188" s="977"/>
      <c r="LCY188" s="977"/>
      <c r="LCZ188" s="977"/>
      <c r="LDA188" s="977"/>
      <c r="LDB188" s="977"/>
      <c r="LDC188" s="977"/>
      <c r="LDD188" s="977"/>
      <c r="LDE188" s="977"/>
      <c r="LDF188" s="977"/>
      <c r="LDG188" s="977"/>
      <c r="LDH188" s="977"/>
      <c r="LDI188" s="977"/>
      <c r="LDJ188" s="977"/>
      <c r="LDK188" s="977"/>
      <c r="LDL188" s="977"/>
      <c r="LDM188" s="977"/>
      <c r="LDN188" s="977"/>
      <c r="LDO188" s="977"/>
      <c r="LDP188" s="977"/>
      <c r="LDQ188" s="977"/>
      <c r="LDR188" s="977"/>
      <c r="LDS188" s="977"/>
      <c r="LDT188" s="977"/>
      <c r="LDU188" s="977"/>
      <c r="LDV188" s="977"/>
      <c r="LDW188" s="977"/>
      <c r="LDX188" s="977"/>
      <c r="LDY188" s="977"/>
      <c r="LDZ188" s="977"/>
      <c r="LEA188" s="977"/>
      <c r="LEB188" s="977"/>
      <c r="LEC188" s="977"/>
      <c r="LED188" s="977"/>
      <c r="LEE188" s="977"/>
      <c r="LEF188" s="977"/>
      <c r="LEG188" s="977"/>
      <c r="LEH188" s="977"/>
      <c r="LEI188" s="977"/>
      <c r="LEJ188" s="977"/>
      <c r="LEK188" s="977"/>
      <c r="LEL188" s="977"/>
      <c r="LEM188" s="977"/>
      <c r="LEN188" s="977"/>
      <c r="LEO188" s="977"/>
      <c r="LEP188" s="977"/>
      <c r="LEQ188" s="977"/>
      <c r="LER188" s="977"/>
      <c r="LES188" s="977"/>
      <c r="LET188" s="977"/>
      <c r="LEU188" s="977"/>
      <c r="LEV188" s="977"/>
      <c r="LEW188" s="977"/>
      <c r="LEX188" s="977"/>
      <c r="LEY188" s="977"/>
      <c r="LEZ188" s="977"/>
      <c r="LFA188" s="977"/>
      <c r="LFB188" s="977"/>
      <c r="LFC188" s="977"/>
      <c r="LFD188" s="977"/>
      <c r="LFE188" s="977"/>
      <c r="LFF188" s="977"/>
      <c r="LFG188" s="977"/>
      <c r="LFH188" s="977"/>
      <c r="LFI188" s="977"/>
      <c r="LFJ188" s="977"/>
      <c r="LFK188" s="977"/>
      <c r="LFL188" s="977"/>
      <c r="LFM188" s="977"/>
      <c r="LFN188" s="977"/>
      <c r="LFO188" s="977"/>
      <c r="LFP188" s="977"/>
      <c r="LFQ188" s="977"/>
      <c r="LFR188" s="977"/>
      <c r="LFS188" s="977"/>
      <c r="LFT188" s="977"/>
      <c r="LFU188" s="977"/>
      <c r="LFV188" s="977"/>
      <c r="LFW188" s="977"/>
      <c r="LFX188" s="977"/>
      <c r="LFY188" s="977"/>
      <c r="LFZ188" s="977"/>
      <c r="LGA188" s="977"/>
      <c r="LGB188" s="977"/>
      <c r="LGC188" s="977"/>
      <c r="LGD188" s="977"/>
      <c r="LGE188" s="977"/>
      <c r="LGF188" s="977"/>
      <c r="LGG188" s="977"/>
      <c r="LGH188" s="977"/>
      <c r="LGI188" s="977"/>
      <c r="LGJ188" s="977"/>
      <c r="LGK188" s="977"/>
      <c r="LGL188" s="977"/>
      <c r="LGM188" s="977"/>
      <c r="LGN188" s="977"/>
      <c r="LGO188" s="977"/>
      <c r="LGP188" s="977"/>
      <c r="LGQ188" s="977"/>
      <c r="LGR188" s="977"/>
      <c r="LGS188" s="977"/>
      <c r="LGT188" s="977"/>
      <c r="LGU188" s="977"/>
      <c r="LGV188" s="977"/>
      <c r="LGW188" s="977"/>
      <c r="LGX188" s="977"/>
      <c r="LGY188" s="977"/>
      <c r="LGZ188" s="977"/>
      <c r="LHA188" s="977"/>
      <c r="LHB188" s="977"/>
      <c r="LHC188" s="977"/>
      <c r="LHD188" s="977"/>
      <c r="LHE188" s="977"/>
      <c r="LHF188" s="977"/>
      <c r="LHG188" s="977"/>
      <c r="LHH188" s="977"/>
      <c r="LHI188" s="977"/>
      <c r="LHJ188" s="977"/>
      <c r="LHK188" s="977"/>
      <c r="LHL188" s="977"/>
      <c r="LHM188" s="977"/>
      <c r="LHN188" s="977"/>
      <c r="LHO188" s="977"/>
      <c r="LHP188" s="977"/>
      <c r="LHQ188" s="977"/>
      <c r="LHR188" s="977"/>
      <c r="LHS188" s="977"/>
      <c r="LHT188" s="977"/>
      <c r="LHU188" s="977"/>
      <c r="LHV188" s="977"/>
      <c r="LHW188" s="977"/>
      <c r="LHX188" s="977"/>
      <c r="LHY188" s="977"/>
      <c r="LHZ188" s="977"/>
      <c r="LIA188" s="977"/>
      <c r="LIB188" s="977"/>
      <c r="LIC188" s="977"/>
      <c r="LID188" s="977"/>
      <c r="LIE188" s="977"/>
      <c r="LIF188" s="977"/>
      <c r="LIG188" s="977"/>
      <c r="LIH188" s="977"/>
      <c r="LII188" s="977"/>
      <c r="LIJ188" s="977"/>
      <c r="LIK188" s="977"/>
      <c r="LIL188" s="977"/>
      <c r="LIM188" s="977"/>
      <c r="LIN188" s="977"/>
      <c r="LIO188" s="977"/>
      <c r="LIP188" s="977"/>
      <c r="LIQ188" s="977"/>
      <c r="LIR188" s="977"/>
      <c r="LIS188" s="977"/>
      <c r="LIT188" s="977"/>
      <c r="LIU188" s="977"/>
      <c r="LIV188" s="977"/>
      <c r="LIW188" s="977"/>
      <c r="LIX188" s="977"/>
      <c r="LIY188" s="977"/>
      <c r="LIZ188" s="977"/>
      <c r="LJA188" s="977"/>
      <c r="LJB188" s="977"/>
      <c r="LJC188" s="977"/>
      <c r="LJD188" s="977"/>
      <c r="LJE188" s="977"/>
      <c r="LJF188" s="977"/>
      <c r="LJG188" s="977"/>
      <c r="LJH188" s="977"/>
      <c r="LJI188" s="977"/>
      <c r="LJJ188" s="977"/>
      <c r="LJK188" s="977"/>
      <c r="LJL188" s="977"/>
      <c r="LJM188" s="977"/>
      <c r="LJN188" s="977"/>
      <c r="LJO188" s="977"/>
      <c r="LJP188" s="977"/>
      <c r="LJQ188" s="977"/>
      <c r="LJR188" s="977"/>
      <c r="LJS188" s="977"/>
      <c r="LJT188" s="977"/>
      <c r="LJU188" s="977"/>
      <c r="LJV188" s="977"/>
      <c r="LJW188" s="977"/>
      <c r="LJX188" s="977"/>
      <c r="LJY188" s="977"/>
      <c r="LJZ188" s="977"/>
      <c r="LKA188" s="977"/>
      <c r="LKB188" s="977"/>
      <c r="LKC188" s="977"/>
      <c r="LKD188" s="977"/>
      <c r="LKE188" s="977"/>
      <c r="LKF188" s="977"/>
      <c r="LKG188" s="977"/>
      <c r="LKH188" s="977"/>
      <c r="LKI188" s="977"/>
      <c r="LKJ188" s="977"/>
      <c r="LKK188" s="977"/>
      <c r="LKL188" s="977"/>
      <c r="LKM188" s="977"/>
      <c r="LKN188" s="977"/>
      <c r="LKO188" s="977"/>
      <c r="LKP188" s="977"/>
      <c r="LKQ188" s="977"/>
      <c r="LKR188" s="977"/>
      <c r="LKS188" s="977"/>
      <c r="LKT188" s="977"/>
      <c r="LKU188" s="977"/>
      <c r="LKV188" s="977"/>
      <c r="LKW188" s="977"/>
      <c r="LKX188" s="977"/>
      <c r="LKY188" s="977"/>
      <c r="LKZ188" s="977"/>
      <c r="LLA188" s="977"/>
      <c r="LLB188" s="977"/>
      <c r="LLC188" s="977"/>
      <c r="LLD188" s="977"/>
      <c r="LLE188" s="977"/>
      <c r="LLF188" s="977"/>
      <c r="LLG188" s="977"/>
      <c r="LLH188" s="977"/>
      <c r="LLI188" s="977"/>
      <c r="LLJ188" s="977"/>
      <c r="LLK188" s="977"/>
      <c r="LLL188" s="977"/>
      <c r="LLM188" s="977"/>
      <c r="LLN188" s="977"/>
      <c r="LLO188" s="977"/>
      <c r="LLP188" s="977"/>
      <c r="LLQ188" s="977"/>
      <c r="LLR188" s="977"/>
      <c r="LLS188" s="977"/>
      <c r="LLT188" s="977"/>
      <c r="LLU188" s="977"/>
      <c r="LLV188" s="977"/>
      <c r="LLW188" s="977"/>
      <c r="LLX188" s="977"/>
      <c r="LLY188" s="977"/>
      <c r="LLZ188" s="977"/>
      <c r="LMA188" s="977"/>
      <c r="LMB188" s="977"/>
      <c r="LMC188" s="977"/>
      <c r="LMD188" s="977"/>
      <c r="LME188" s="977"/>
      <c r="LMF188" s="977"/>
      <c r="LMG188" s="977"/>
      <c r="LMH188" s="977"/>
      <c r="LMI188" s="977"/>
      <c r="LMJ188" s="977"/>
      <c r="LMK188" s="977"/>
      <c r="LML188" s="977"/>
      <c r="LMM188" s="977"/>
      <c r="LMN188" s="977"/>
      <c r="LMO188" s="977"/>
      <c r="LMP188" s="977"/>
      <c r="LMQ188" s="977"/>
      <c r="LMR188" s="977"/>
      <c r="LMS188" s="977"/>
      <c r="LMT188" s="977"/>
      <c r="LMU188" s="977"/>
      <c r="LMV188" s="977"/>
      <c r="LMW188" s="977"/>
      <c r="LMX188" s="977"/>
      <c r="LMY188" s="977"/>
      <c r="LMZ188" s="977"/>
      <c r="LNA188" s="977"/>
      <c r="LNB188" s="977"/>
      <c r="LNC188" s="977"/>
      <c r="LND188" s="977"/>
      <c r="LNE188" s="977"/>
      <c r="LNF188" s="977"/>
      <c r="LNG188" s="977"/>
      <c r="LNH188" s="977"/>
      <c r="LNI188" s="977"/>
      <c r="LNJ188" s="977"/>
      <c r="LNK188" s="977"/>
      <c r="LNL188" s="977"/>
      <c r="LNM188" s="977"/>
      <c r="LNN188" s="977"/>
      <c r="LNO188" s="977"/>
      <c r="LNP188" s="977"/>
      <c r="LNQ188" s="977"/>
      <c r="LNR188" s="977"/>
      <c r="LNS188" s="977"/>
      <c r="LNT188" s="977"/>
      <c r="LNU188" s="977"/>
      <c r="LNV188" s="977"/>
      <c r="LNW188" s="977"/>
      <c r="LNX188" s="977"/>
      <c r="LNY188" s="977"/>
      <c r="LNZ188" s="977"/>
      <c r="LOA188" s="977"/>
      <c r="LOB188" s="977"/>
      <c r="LOC188" s="977"/>
      <c r="LOD188" s="977"/>
      <c r="LOE188" s="977"/>
      <c r="LOF188" s="977"/>
      <c r="LOG188" s="977"/>
      <c r="LOH188" s="977"/>
      <c r="LOI188" s="977"/>
      <c r="LOJ188" s="977"/>
      <c r="LOK188" s="977"/>
      <c r="LOL188" s="977"/>
      <c r="LOM188" s="977"/>
      <c r="LON188" s="977"/>
      <c r="LOO188" s="977"/>
      <c r="LOP188" s="977"/>
      <c r="LOQ188" s="977"/>
      <c r="LOR188" s="977"/>
      <c r="LOS188" s="977"/>
      <c r="LOT188" s="977"/>
      <c r="LOU188" s="977"/>
      <c r="LOV188" s="977"/>
      <c r="LOW188" s="977"/>
      <c r="LOX188" s="977"/>
      <c r="LOY188" s="977"/>
      <c r="LOZ188" s="977"/>
      <c r="LPA188" s="977"/>
      <c r="LPB188" s="977"/>
      <c r="LPC188" s="977"/>
      <c r="LPD188" s="977"/>
      <c r="LPE188" s="977"/>
      <c r="LPF188" s="977"/>
      <c r="LPG188" s="977"/>
      <c r="LPH188" s="977"/>
      <c r="LPI188" s="977"/>
      <c r="LPJ188" s="977"/>
      <c r="LPK188" s="977"/>
      <c r="LPL188" s="977"/>
      <c r="LPM188" s="977"/>
      <c r="LPN188" s="977"/>
      <c r="LPO188" s="977"/>
      <c r="LPP188" s="977"/>
      <c r="LPQ188" s="977"/>
      <c r="LPR188" s="977"/>
      <c r="LPS188" s="977"/>
      <c r="LPT188" s="977"/>
      <c r="LPU188" s="977"/>
      <c r="LPV188" s="977"/>
      <c r="LPW188" s="977"/>
      <c r="LPX188" s="977"/>
      <c r="LPY188" s="977"/>
      <c r="LPZ188" s="977"/>
      <c r="LQA188" s="977"/>
      <c r="LQB188" s="977"/>
      <c r="LQC188" s="977"/>
      <c r="LQD188" s="977"/>
      <c r="LQE188" s="977"/>
      <c r="LQF188" s="977"/>
      <c r="LQG188" s="977"/>
      <c r="LQH188" s="977"/>
      <c r="LQI188" s="977"/>
      <c r="LQJ188" s="977"/>
      <c r="LQK188" s="977"/>
      <c r="LQL188" s="977"/>
      <c r="LQM188" s="977"/>
      <c r="LQN188" s="977"/>
      <c r="LQO188" s="977"/>
      <c r="LQP188" s="977"/>
      <c r="LQQ188" s="977"/>
      <c r="LQR188" s="977"/>
      <c r="LQS188" s="977"/>
      <c r="LQT188" s="977"/>
      <c r="LQU188" s="977"/>
      <c r="LQV188" s="977"/>
      <c r="LQW188" s="977"/>
      <c r="LQX188" s="977"/>
      <c r="LQY188" s="977"/>
      <c r="LQZ188" s="977"/>
      <c r="LRA188" s="977"/>
      <c r="LRB188" s="977"/>
      <c r="LRC188" s="977"/>
      <c r="LRD188" s="977"/>
      <c r="LRE188" s="977"/>
      <c r="LRF188" s="977"/>
      <c r="LRG188" s="977"/>
      <c r="LRH188" s="977"/>
      <c r="LRI188" s="977"/>
      <c r="LRJ188" s="977"/>
      <c r="LRK188" s="977"/>
      <c r="LRL188" s="977"/>
      <c r="LRM188" s="977"/>
      <c r="LRN188" s="977"/>
      <c r="LRO188" s="977"/>
      <c r="LRP188" s="977"/>
      <c r="LRQ188" s="977"/>
      <c r="LRR188" s="977"/>
      <c r="LRS188" s="977"/>
      <c r="LRT188" s="977"/>
      <c r="LRU188" s="977"/>
      <c r="LRV188" s="977"/>
      <c r="LRW188" s="977"/>
      <c r="LRX188" s="977"/>
      <c r="LRY188" s="977"/>
      <c r="LRZ188" s="977"/>
      <c r="LSA188" s="977"/>
      <c r="LSB188" s="977"/>
      <c r="LSC188" s="977"/>
      <c r="LSD188" s="977"/>
      <c r="LSE188" s="977"/>
      <c r="LSF188" s="977"/>
      <c r="LSG188" s="977"/>
      <c r="LSH188" s="977"/>
      <c r="LSI188" s="977"/>
      <c r="LSJ188" s="977"/>
      <c r="LSK188" s="977"/>
      <c r="LSL188" s="977"/>
      <c r="LSM188" s="977"/>
      <c r="LSN188" s="977"/>
      <c r="LSO188" s="977"/>
      <c r="LSP188" s="977"/>
      <c r="LSQ188" s="977"/>
      <c r="LSR188" s="977"/>
      <c r="LSS188" s="977"/>
      <c r="LST188" s="977"/>
      <c r="LSU188" s="977"/>
      <c r="LSV188" s="977"/>
      <c r="LSW188" s="977"/>
      <c r="LSX188" s="977"/>
      <c r="LSY188" s="977"/>
      <c r="LSZ188" s="977"/>
      <c r="LTA188" s="977"/>
      <c r="LTB188" s="977"/>
      <c r="LTC188" s="977"/>
      <c r="LTD188" s="977"/>
      <c r="LTE188" s="977"/>
      <c r="LTF188" s="977"/>
      <c r="LTG188" s="977"/>
      <c r="LTH188" s="977"/>
      <c r="LTI188" s="977"/>
      <c r="LTJ188" s="977"/>
      <c r="LTK188" s="977"/>
      <c r="LTL188" s="977"/>
      <c r="LTM188" s="977"/>
      <c r="LTN188" s="977"/>
      <c r="LTO188" s="977"/>
      <c r="LTP188" s="977"/>
      <c r="LTQ188" s="977"/>
      <c r="LTR188" s="977"/>
      <c r="LTS188" s="977"/>
      <c r="LTT188" s="977"/>
      <c r="LTU188" s="977"/>
      <c r="LTV188" s="977"/>
      <c r="LTW188" s="977"/>
      <c r="LTX188" s="977"/>
      <c r="LTY188" s="977"/>
      <c r="LTZ188" s="977"/>
      <c r="LUA188" s="977"/>
      <c r="LUB188" s="977"/>
      <c r="LUC188" s="977"/>
      <c r="LUD188" s="977"/>
      <c r="LUE188" s="977"/>
      <c r="LUF188" s="977"/>
      <c r="LUG188" s="977"/>
      <c r="LUH188" s="977"/>
      <c r="LUI188" s="977"/>
      <c r="LUJ188" s="977"/>
      <c r="LUK188" s="977"/>
      <c r="LUL188" s="977"/>
      <c r="LUM188" s="977"/>
      <c r="LUN188" s="977"/>
      <c r="LUO188" s="977"/>
      <c r="LUP188" s="977"/>
      <c r="LUQ188" s="977"/>
      <c r="LUR188" s="977"/>
      <c r="LUS188" s="977"/>
      <c r="LUT188" s="977"/>
      <c r="LUU188" s="977"/>
      <c r="LUV188" s="977"/>
      <c r="LUW188" s="977"/>
      <c r="LUX188" s="977"/>
      <c r="LUY188" s="977"/>
      <c r="LUZ188" s="977"/>
      <c r="LVA188" s="977"/>
      <c r="LVB188" s="977"/>
      <c r="LVC188" s="977"/>
      <c r="LVD188" s="977"/>
      <c r="LVE188" s="977"/>
      <c r="LVF188" s="977"/>
      <c r="LVG188" s="977"/>
      <c r="LVH188" s="977"/>
      <c r="LVI188" s="977"/>
      <c r="LVJ188" s="977"/>
      <c r="LVK188" s="977"/>
      <c r="LVL188" s="977"/>
      <c r="LVM188" s="977"/>
      <c r="LVN188" s="977"/>
      <c r="LVO188" s="977"/>
      <c r="LVP188" s="977"/>
      <c r="LVQ188" s="977"/>
      <c r="LVR188" s="977"/>
      <c r="LVS188" s="977"/>
      <c r="LVT188" s="977"/>
      <c r="LVU188" s="977"/>
      <c r="LVV188" s="977"/>
      <c r="LVW188" s="977"/>
      <c r="LVX188" s="977"/>
      <c r="LVY188" s="977"/>
      <c r="LVZ188" s="977"/>
      <c r="LWA188" s="977"/>
      <c r="LWB188" s="977"/>
      <c r="LWC188" s="977"/>
      <c r="LWD188" s="977"/>
      <c r="LWE188" s="977"/>
      <c r="LWF188" s="977"/>
      <c r="LWG188" s="977"/>
      <c r="LWH188" s="977"/>
      <c r="LWI188" s="977"/>
      <c r="LWJ188" s="977"/>
      <c r="LWK188" s="977"/>
      <c r="LWL188" s="977"/>
      <c r="LWM188" s="977"/>
      <c r="LWN188" s="977"/>
      <c r="LWO188" s="977"/>
      <c r="LWP188" s="977"/>
      <c r="LWQ188" s="977"/>
      <c r="LWR188" s="977"/>
      <c r="LWS188" s="977"/>
      <c r="LWT188" s="977"/>
      <c r="LWU188" s="977"/>
      <c r="LWV188" s="977"/>
      <c r="LWW188" s="977"/>
      <c r="LWX188" s="977"/>
      <c r="LWY188" s="977"/>
      <c r="LWZ188" s="977"/>
      <c r="LXA188" s="977"/>
      <c r="LXB188" s="977"/>
      <c r="LXC188" s="977"/>
      <c r="LXD188" s="977"/>
      <c r="LXE188" s="977"/>
      <c r="LXF188" s="977"/>
      <c r="LXG188" s="977"/>
      <c r="LXH188" s="977"/>
      <c r="LXI188" s="977"/>
      <c r="LXJ188" s="977"/>
      <c r="LXK188" s="977"/>
      <c r="LXL188" s="977"/>
      <c r="LXM188" s="977"/>
      <c r="LXN188" s="977"/>
      <c r="LXO188" s="977"/>
      <c r="LXP188" s="977"/>
      <c r="LXQ188" s="977"/>
      <c r="LXR188" s="977"/>
      <c r="LXS188" s="977"/>
      <c r="LXT188" s="977"/>
      <c r="LXU188" s="977"/>
      <c r="LXV188" s="977"/>
      <c r="LXW188" s="977"/>
      <c r="LXX188" s="977"/>
      <c r="LXY188" s="977"/>
      <c r="LXZ188" s="977"/>
      <c r="LYA188" s="977"/>
      <c r="LYB188" s="977"/>
      <c r="LYC188" s="977"/>
      <c r="LYD188" s="977"/>
      <c r="LYE188" s="977"/>
      <c r="LYF188" s="977"/>
      <c r="LYG188" s="977"/>
      <c r="LYH188" s="977"/>
      <c r="LYI188" s="977"/>
      <c r="LYJ188" s="977"/>
      <c r="LYK188" s="977"/>
      <c r="LYL188" s="977"/>
      <c r="LYM188" s="977"/>
      <c r="LYN188" s="977"/>
      <c r="LYO188" s="977"/>
      <c r="LYP188" s="977"/>
      <c r="LYQ188" s="977"/>
      <c r="LYR188" s="977"/>
      <c r="LYS188" s="977"/>
      <c r="LYT188" s="977"/>
      <c r="LYU188" s="977"/>
      <c r="LYV188" s="977"/>
      <c r="LYW188" s="977"/>
      <c r="LYX188" s="977"/>
      <c r="LYY188" s="977"/>
      <c r="LYZ188" s="977"/>
      <c r="LZA188" s="977"/>
      <c r="LZB188" s="977"/>
      <c r="LZC188" s="977"/>
      <c r="LZD188" s="977"/>
      <c r="LZE188" s="977"/>
      <c r="LZF188" s="977"/>
      <c r="LZG188" s="977"/>
      <c r="LZH188" s="977"/>
      <c r="LZI188" s="977"/>
      <c r="LZJ188" s="977"/>
      <c r="LZK188" s="977"/>
      <c r="LZL188" s="977"/>
      <c r="LZM188" s="977"/>
      <c r="LZN188" s="977"/>
      <c r="LZO188" s="977"/>
      <c r="LZP188" s="977"/>
      <c r="LZQ188" s="977"/>
      <c r="LZR188" s="977"/>
      <c r="LZS188" s="977"/>
      <c r="LZT188" s="977"/>
      <c r="LZU188" s="977"/>
      <c r="LZV188" s="977"/>
      <c r="LZW188" s="977"/>
      <c r="LZX188" s="977"/>
      <c r="LZY188" s="977"/>
      <c r="LZZ188" s="977"/>
      <c r="MAA188" s="977"/>
      <c r="MAB188" s="977"/>
      <c r="MAC188" s="977"/>
      <c r="MAD188" s="977"/>
      <c r="MAE188" s="977"/>
      <c r="MAF188" s="977"/>
      <c r="MAG188" s="977"/>
      <c r="MAH188" s="977"/>
      <c r="MAI188" s="977"/>
      <c r="MAJ188" s="977"/>
      <c r="MAK188" s="977"/>
      <c r="MAL188" s="977"/>
      <c r="MAM188" s="977"/>
      <c r="MAN188" s="977"/>
      <c r="MAO188" s="977"/>
      <c r="MAP188" s="977"/>
      <c r="MAQ188" s="977"/>
      <c r="MAR188" s="977"/>
      <c r="MAS188" s="977"/>
      <c r="MAT188" s="977"/>
      <c r="MAU188" s="977"/>
      <c r="MAV188" s="977"/>
      <c r="MAW188" s="977"/>
      <c r="MAX188" s="977"/>
      <c r="MAY188" s="977"/>
      <c r="MAZ188" s="977"/>
      <c r="MBA188" s="977"/>
      <c r="MBB188" s="977"/>
      <c r="MBC188" s="977"/>
      <c r="MBD188" s="977"/>
      <c r="MBE188" s="977"/>
      <c r="MBF188" s="977"/>
      <c r="MBG188" s="977"/>
      <c r="MBH188" s="977"/>
      <c r="MBI188" s="977"/>
      <c r="MBJ188" s="977"/>
      <c r="MBK188" s="977"/>
      <c r="MBL188" s="977"/>
      <c r="MBM188" s="977"/>
      <c r="MBN188" s="977"/>
      <c r="MBO188" s="977"/>
      <c r="MBP188" s="977"/>
      <c r="MBQ188" s="977"/>
      <c r="MBR188" s="977"/>
      <c r="MBS188" s="977"/>
      <c r="MBT188" s="977"/>
      <c r="MBU188" s="977"/>
      <c r="MBV188" s="977"/>
      <c r="MBW188" s="977"/>
      <c r="MBX188" s="977"/>
      <c r="MBY188" s="977"/>
      <c r="MBZ188" s="977"/>
      <c r="MCA188" s="977"/>
      <c r="MCB188" s="977"/>
      <c r="MCC188" s="977"/>
      <c r="MCD188" s="977"/>
      <c r="MCE188" s="977"/>
      <c r="MCF188" s="977"/>
      <c r="MCG188" s="977"/>
      <c r="MCH188" s="977"/>
      <c r="MCI188" s="977"/>
      <c r="MCJ188" s="977"/>
      <c r="MCK188" s="977"/>
      <c r="MCL188" s="977"/>
      <c r="MCM188" s="977"/>
      <c r="MCN188" s="977"/>
      <c r="MCO188" s="977"/>
      <c r="MCP188" s="977"/>
      <c r="MCQ188" s="977"/>
      <c r="MCR188" s="977"/>
      <c r="MCS188" s="977"/>
      <c r="MCT188" s="977"/>
      <c r="MCU188" s="977"/>
      <c r="MCV188" s="977"/>
      <c r="MCW188" s="977"/>
      <c r="MCX188" s="977"/>
      <c r="MCY188" s="977"/>
      <c r="MCZ188" s="977"/>
      <c r="MDA188" s="977"/>
      <c r="MDB188" s="977"/>
      <c r="MDC188" s="977"/>
      <c r="MDD188" s="977"/>
      <c r="MDE188" s="977"/>
      <c r="MDF188" s="977"/>
      <c r="MDG188" s="977"/>
      <c r="MDH188" s="977"/>
      <c r="MDI188" s="977"/>
      <c r="MDJ188" s="977"/>
      <c r="MDK188" s="977"/>
      <c r="MDL188" s="977"/>
      <c r="MDM188" s="977"/>
      <c r="MDN188" s="977"/>
      <c r="MDO188" s="977"/>
      <c r="MDP188" s="977"/>
      <c r="MDQ188" s="977"/>
      <c r="MDR188" s="977"/>
      <c r="MDS188" s="977"/>
      <c r="MDT188" s="977"/>
      <c r="MDU188" s="977"/>
      <c r="MDV188" s="977"/>
      <c r="MDW188" s="977"/>
      <c r="MDX188" s="977"/>
      <c r="MDY188" s="977"/>
      <c r="MDZ188" s="977"/>
      <c r="MEA188" s="977"/>
      <c r="MEB188" s="977"/>
      <c r="MEC188" s="977"/>
      <c r="MED188" s="977"/>
      <c r="MEE188" s="977"/>
      <c r="MEF188" s="977"/>
      <c r="MEG188" s="977"/>
      <c r="MEH188" s="977"/>
      <c r="MEI188" s="977"/>
      <c r="MEJ188" s="977"/>
      <c r="MEK188" s="977"/>
      <c r="MEL188" s="977"/>
      <c r="MEM188" s="977"/>
      <c r="MEN188" s="977"/>
      <c r="MEO188" s="977"/>
      <c r="MEP188" s="977"/>
      <c r="MEQ188" s="977"/>
      <c r="MER188" s="977"/>
      <c r="MES188" s="977"/>
      <c r="MET188" s="977"/>
      <c r="MEU188" s="977"/>
      <c r="MEV188" s="977"/>
      <c r="MEW188" s="977"/>
      <c r="MEX188" s="977"/>
      <c r="MEY188" s="977"/>
      <c r="MEZ188" s="977"/>
      <c r="MFA188" s="977"/>
      <c r="MFB188" s="977"/>
      <c r="MFC188" s="977"/>
      <c r="MFD188" s="977"/>
      <c r="MFE188" s="977"/>
      <c r="MFF188" s="977"/>
      <c r="MFG188" s="977"/>
      <c r="MFH188" s="977"/>
      <c r="MFI188" s="977"/>
      <c r="MFJ188" s="977"/>
      <c r="MFK188" s="977"/>
      <c r="MFL188" s="977"/>
      <c r="MFM188" s="977"/>
      <c r="MFN188" s="977"/>
      <c r="MFO188" s="977"/>
      <c r="MFP188" s="977"/>
      <c r="MFQ188" s="977"/>
      <c r="MFR188" s="977"/>
      <c r="MFS188" s="977"/>
      <c r="MFT188" s="977"/>
      <c r="MFU188" s="977"/>
      <c r="MFV188" s="977"/>
      <c r="MFW188" s="977"/>
      <c r="MFX188" s="977"/>
      <c r="MFY188" s="977"/>
      <c r="MFZ188" s="977"/>
      <c r="MGA188" s="977"/>
      <c r="MGB188" s="977"/>
      <c r="MGC188" s="977"/>
      <c r="MGD188" s="977"/>
      <c r="MGE188" s="977"/>
      <c r="MGF188" s="977"/>
      <c r="MGG188" s="977"/>
      <c r="MGH188" s="977"/>
      <c r="MGI188" s="977"/>
      <c r="MGJ188" s="977"/>
      <c r="MGK188" s="977"/>
      <c r="MGL188" s="977"/>
      <c r="MGM188" s="977"/>
      <c r="MGN188" s="977"/>
      <c r="MGO188" s="977"/>
      <c r="MGP188" s="977"/>
      <c r="MGQ188" s="977"/>
      <c r="MGR188" s="977"/>
      <c r="MGS188" s="977"/>
      <c r="MGT188" s="977"/>
      <c r="MGU188" s="977"/>
      <c r="MGV188" s="977"/>
      <c r="MGW188" s="977"/>
      <c r="MGX188" s="977"/>
      <c r="MGY188" s="977"/>
      <c r="MGZ188" s="977"/>
      <c r="MHA188" s="977"/>
      <c r="MHB188" s="977"/>
      <c r="MHC188" s="977"/>
      <c r="MHD188" s="977"/>
      <c r="MHE188" s="977"/>
      <c r="MHF188" s="977"/>
      <c r="MHG188" s="977"/>
      <c r="MHH188" s="977"/>
      <c r="MHI188" s="977"/>
      <c r="MHJ188" s="977"/>
      <c r="MHK188" s="977"/>
      <c r="MHL188" s="977"/>
      <c r="MHM188" s="977"/>
      <c r="MHN188" s="977"/>
      <c r="MHO188" s="977"/>
      <c r="MHP188" s="977"/>
      <c r="MHQ188" s="977"/>
      <c r="MHR188" s="977"/>
      <c r="MHS188" s="977"/>
      <c r="MHT188" s="977"/>
      <c r="MHU188" s="977"/>
      <c r="MHV188" s="977"/>
      <c r="MHW188" s="977"/>
      <c r="MHX188" s="977"/>
      <c r="MHY188" s="977"/>
      <c r="MHZ188" s="977"/>
      <c r="MIA188" s="977"/>
      <c r="MIB188" s="977"/>
      <c r="MIC188" s="977"/>
      <c r="MID188" s="977"/>
      <c r="MIE188" s="977"/>
      <c r="MIF188" s="977"/>
      <c r="MIG188" s="977"/>
      <c r="MIH188" s="977"/>
      <c r="MII188" s="977"/>
      <c r="MIJ188" s="977"/>
      <c r="MIK188" s="977"/>
      <c r="MIL188" s="977"/>
      <c r="MIM188" s="977"/>
      <c r="MIN188" s="977"/>
      <c r="MIO188" s="977"/>
      <c r="MIP188" s="977"/>
      <c r="MIQ188" s="977"/>
      <c r="MIR188" s="977"/>
      <c r="MIS188" s="977"/>
      <c r="MIT188" s="977"/>
      <c r="MIU188" s="977"/>
      <c r="MIV188" s="977"/>
      <c r="MIW188" s="977"/>
      <c r="MIX188" s="977"/>
      <c r="MIY188" s="977"/>
      <c r="MIZ188" s="977"/>
      <c r="MJA188" s="977"/>
      <c r="MJB188" s="977"/>
      <c r="MJC188" s="977"/>
      <c r="MJD188" s="977"/>
      <c r="MJE188" s="977"/>
      <c r="MJF188" s="977"/>
      <c r="MJG188" s="977"/>
      <c r="MJH188" s="977"/>
      <c r="MJI188" s="977"/>
      <c r="MJJ188" s="977"/>
      <c r="MJK188" s="977"/>
      <c r="MJL188" s="977"/>
      <c r="MJM188" s="977"/>
      <c r="MJN188" s="977"/>
      <c r="MJO188" s="977"/>
      <c r="MJP188" s="977"/>
      <c r="MJQ188" s="977"/>
      <c r="MJR188" s="977"/>
      <c r="MJS188" s="977"/>
      <c r="MJT188" s="977"/>
      <c r="MJU188" s="977"/>
      <c r="MJV188" s="977"/>
      <c r="MJW188" s="977"/>
      <c r="MJX188" s="977"/>
      <c r="MJY188" s="977"/>
      <c r="MJZ188" s="977"/>
      <c r="MKA188" s="977"/>
      <c r="MKB188" s="977"/>
      <c r="MKC188" s="977"/>
      <c r="MKD188" s="977"/>
      <c r="MKE188" s="977"/>
      <c r="MKF188" s="977"/>
      <c r="MKG188" s="977"/>
      <c r="MKH188" s="977"/>
      <c r="MKI188" s="977"/>
      <c r="MKJ188" s="977"/>
      <c r="MKK188" s="977"/>
      <c r="MKL188" s="977"/>
      <c r="MKM188" s="977"/>
      <c r="MKN188" s="977"/>
      <c r="MKO188" s="977"/>
      <c r="MKP188" s="977"/>
      <c r="MKQ188" s="977"/>
      <c r="MKR188" s="977"/>
      <c r="MKS188" s="977"/>
      <c r="MKT188" s="977"/>
      <c r="MKU188" s="977"/>
      <c r="MKV188" s="977"/>
      <c r="MKW188" s="977"/>
      <c r="MKX188" s="977"/>
      <c r="MKY188" s="977"/>
      <c r="MKZ188" s="977"/>
      <c r="MLA188" s="977"/>
      <c r="MLB188" s="977"/>
      <c r="MLC188" s="977"/>
      <c r="MLD188" s="977"/>
      <c r="MLE188" s="977"/>
      <c r="MLF188" s="977"/>
      <c r="MLG188" s="977"/>
      <c r="MLH188" s="977"/>
      <c r="MLI188" s="977"/>
      <c r="MLJ188" s="977"/>
      <c r="MLK188" s="977"/>
      <c r="MLL188" s="977"/>
      <c r="MLM188" s="977"/>
      <c r="MLN188" s="977"/>
      <c r="MLO188" s="977"/>
      <c r="MLP188" s="977"/>
      <c r="MLQ188" s="977"/>
      <c r="MLR188" s="977"/>
      <c r="MLS188" s="977"/>
      <c r="MLT188" s="977"/>
      <c r="MLU188" s="977"/>
      <c r="MLV188" s="977"/>
      <c r="MLW188" s="977"/>
      <c r="MLX188" s="977"/>
      <c r="MLY188" s="977"/>
      <c r="MLZ188" s="977"/>
      <c r="MMA188" s="977"/>
      <c r="MMB188" s="977"/>
      <c r="MMC188" s="977"/>
      <c r="MMD188" s="977"/>
      <c r="MME188" s="977"/>
      <c r="MMF188" s="977"/>
      <c r="MMG188" s="977"/>
      <c r="MMH188" s="977"/>
      <c r="MMI188" s="977"/>
      <c r="MMJ188" s="977"/>
      <c r="MMK188" s="977"/>
      <c r="MML188" s="977"/>
      <c r="MMM188" s="977"/>
      <c r="MMN188" s="977"/>
      <c r="MMO188" s="977"/>
      <c r="MMP188" s="977"/>
      <c r="MMQ188" s="977"/>
      <c r="MMR188" s="977"/>
      <c r="MMS188" s="977"/>
      <c r="MMT188" s="977"/>
      <c r="MMU188" s="977"/>
      <c r="MMV188" s="977"/>
      <c r="MMW188" s="977"/>
      <c r="MMX188" s="977"/>
      <c r="MMY188" s="977"/>
      <c r="MMZ188" s="977"/>
      <c r="MNA188" s="977"/>
      <c r="MNB188" s="977"/>
      <c r="MNC188" s="977"/>
      <c r="MND188" s="977"/>
      <c r="MNE188" s="977"/>
      <c r="MNF188" s="977"/>
      <c r="MNG188" s="977"/>
      <c r="MNH188" s="977"/>
      <c r="MNI188" s="977"/>
      <c r="MNJ188" s="977"/>
      <c r="MNK188" s="977"/>
      <c r="MNL188" s="977"/>
      <c r="MNM188" s="977"/>
      <c r="MNN188" s="977"/>
      <c r="MNO188" s="977"/>
      <c r="MNP188" s="977"/>
      <c r="MNQ188" s="977"/>
      <c r="MNR188" s="977"/>
      <c r="MNS188" s="977"/>
      <c r="MNT188" s="977"/>
      <c r="MNU188" s="977"/>
      <c r="MNV188" s="977"/>
      <c r="MNW188" s="977"/>
      <c r="MNX188" s="977"/>
      <c r="MNY188" s="977"/>
      <c r="MNZ188" s="977"/>
      <c r="MOA188" s="977"/>
      <c r="MOB188" s="977"/>
      <c r="MOC188" s="977"/>
      <c r="MOD188" s="977"/>
      <c r="MOE188" s="977"/>
      <c r="MOF188" s="977"/>
      <c r="MOG188" s="977"/>
      <c r="MOH188" s="977"/>
      <c r="MOI188" s="977"/>
      <c r="MOJ188" s="977"/>
      <c r="MOK188" s="977"/>
      <c r="MOL188" s="977"/>
      <c r="MOM188" s="977"/>
      <c r="MON188" s="977"/>
      <c r="MOO188" s="977"/>
      <c r="MOP188" s="977"/>
      <c r="MOQ188" s="977"/>
      <c r="MOR188" s="977"/>
      <c r="MOS188" s="977"/>
      <c r="MOT188" s="977"/>
      <c r="MOU188" s="977"/>
      <c r="MOV188" s="977"/>
      <c r="MOW188" s="977"/>
      <c r="MOX188" s="977"/>
      <c r="MOY188" s="977"/>
      <c r="MOZ188" s="977"/>
      <c r="MPA188" s="977"/>
      <c r="MPB188" s="977"/>
      <c r="MPC188" s="977"/>
      <c r="MPD188" s="977"/>
      <c r="MPE188" s="977"/>
      <c r="MPF188" s="977"/>
      <c r="MPG188" s="977"/>
      <c r="MPH188" s="977"/>
      <c r="MPI188" s="977"/>
      <c r="MPJ188" s="977"/>
      <c r="MPK188" s="977"/>
      <c r="MPL188" s="977"/>
      <c r="MPM188" s="977"/>
      <c r="MPN188" s="977"/>
      <c r="MPO188" s="977"/>
      <c r="MPP188" s="977"/>
      <c r="MPQ188" s="977"/>
      <c r="MPR188" s="977"/>
      <c r="MPS188" s="977"/>
      <c r="MPT188" s="977"/>
      <c r="MPU188" s="977"/>
      <c r="MPV188" s="977"/>
      <c r="MPW188" s="977"/>
      <c r="MPX188" s="977"/>
      <c r="MPY188" s="977"/>
      <c r="MPZ188" s="977"/>
      <c r="MQA188" s="977"/>
      <c r="MQB188" s="977"/>
      <c r="MQC188" s="977"/>
      <c r="MQD188" s="977"/>
      <c r="MQE188" s="977"/>
      <c r="MQF188" s="977"/>
      <c r="MQG188" s="977"/>
      <c r="MQH188" s="977"/>
      <c r="MQI188" s="977"/>
      <c r="MQJ188" s="977"/>
      <c r="MQK188" s="977"/>
      <c r="MQL188" s="977"/>
      <c r="MQM188" s="977"/>
      <c r="MQN188" s="977"/>
      <c r="MQO188" s="977"/>
      <c r="MQP188" s="977"/>
      <c r="MQQ188" s="977"/>
      <c r="MQR188" s="977"/>
      <c r="MQS188" s="977"/>
      <c r="MQT188" s="977"/>
      <c r="MQU188" s="977"/>
      <c r="MQV188" s="977"/>
      <c r="MQW188" s="977"/>
      <c r="MQX188" s="977"/>
      <c r="MQY188" s="977"/>
      <c r="MQZ188" s="977"/>
      <c r="MRA188" s="977"/>
      <c r="MRB188" s="977"/>
      <c r="MRC188" s="977"/>
      <c r="MRD188" s="977"/>
      <c r="MRE188" s="977"/>
      <c r="MRF188" s="977"/>
      <c r="MRG188" s="977"/>
      <c r="MRH188" s="977"/>
      <c r="MRI188" s="977"/>
      <c r="MRJ188" s="977"/>
      <c r="MRK188" s="977"/>
      <c r="MRL188" s="977"/>
      <c r="MRM188" s="977"/>
      <c r="MRN188" s="977"/>
      <c r="MRO188" s="977"/>
      <c r="MRP188" s="977"/>
      <c r="MRQ188" s="977"/>
      <c r="MRR188" s="977"/>
      <c r="MRS188" s="977"/>
      <c r="MRT188" s="977"/>
      <c r="MRU188" s="977"/>
      <c r="MRV188" s="977"/>
      <c r="MRW188" s="977"/>
      <c r="MRX188" s="977"/>
      <c r="MRY188" s="977"/>
      <c r="MRZ188" s="977"/>
      <c r="MSA188" s="977"/>
      <c r="MSB188" s="977"/>
      <c r="MSC188" s="977"/>
      <c r="MSD188" s="977"/>
      <c r="MSE188" s="977"/>
      <c r="MSF188" s="977"/>
      <c r="MSG188" s="977"/>
      <c r="MSH188" s="977"/>
      <c r="MSI188" s="977"/>
      <c r="MSJ188" s="977"/>
      <c r="MSK188" s="977"/>
      <c r="MSL188" s="977"/>
      <c r="MSM188" s="977"/>
      <c r="MSN188" s="977"/>
      <c r="MSO188" s="977"/>
      <c r="MSP188" s="977"/>
      <c r="MSQ188" s="977"/>
      <c r="MSR188" s="977"/>
      <c r="MSS188" s="977"/>
      <c r="MST188" s="977"/>
      <c r="MSU188" s="977"/>
      <c r="MSV188" s="977"/>
      <c r="MSW188" s="977"/>
      <c r="MSX188" s="977"/>
      <c r="MSY188" s="977"/>
      <c r="MSZ188" s="977"/>
      <c r="MTA188" s="977"/>
      <c r="MTB188" s="977"/>
      <c r="MTC188" s="977"/>
      <c r="MTD188" s="977"/>
      <c r="MTE188" s="977"/>
      <c r="MTF188" s="977"/>
      <c r="MTG188" s="977"/>
      <c r="MTH188" s="977"/>
      <c r="MTI188" s="977"/>
      <c r="MTJ188" s="977"/>
      <c r="MTK188" s="977"/>
      <c r="MTL188" s="977"/>
      <c r="MTM188" s="977"/>
      <c r="MTN188" s="977"/>
      <c r="MTO188" s="977"/>
      <c r="MTP188" s="977"/>
      <c r="MTQ188" s="977"/>
      <c r="MTR188" s="977"/>
      <c r="MTS188" s="977"/>
      <c r="MTT188" s="977"/>
      <c r="MTU188" s="977"/>
      <c r="MTV188" s="977"/>
      <c r="MTW188" s="977"/>
      <c r="MTX188" s="977"/>
      <c r="MTY188" s="977"/>
      <c r="MTZ188" s="977"/>
      <c r="MUA188" s="977"/>
      <c r="MUB188" s="977"/>
      <c r="MUC188" s="977"/>
      <c r="MUD188" s="977"/>
      <c r="MUE188" s="977"/>
      <c r="MUF188" s="977"/>
      <c r="MUG188" s="977"/>
      <c r="MUH188" s="977"/>
      <c r="MUI188" s="977"/>
      <c r="MUJ188" s="977"/>
      <c r="MUK188" s="977"/>
      <c r="MUL188" s="977"/>
      <c r="MUM188" s="977"/>
      <c r="MUN188" s="977"/>
      <c r="MUO188" s="977"/>
      <c r="MUP188" s="977"/>
      <c r="MUQ188" s="977"/>
      <c r="MUR188" s="977"/>
      <c r="MUS188" s="977"/>
      <c r="MUT188" s="977"/>
      <c r="MUU188" s="977"/>
      <c r="MUV188" s="977"/>
      <c r="MUW188" s="977"/>
      <c r="MUX188" s="977"/>
      <c r="MUY188" s="977"/>
      <c r="MUZ188" s="977"/>
      <c r="MVA188" s="977"/>
      <c r="MVB188" s="977"/>
      <c r="MVC188" s="977"/>
      <c r="MVD188" s="977"/>
      <c r="MVE188" s="977"/>
      <c r="MVF188" s="977"/>
      <c r="MVG188" s="977"/>
      <c r="MVH188" s="977"/>
      <c r="MVI188" s="977"/>
      <c r="MVJ188" s="977"/>
      <c r="MVK188" s="977"/>
      <c r="MVL188" s="977"/>
      <c r="MVM188" s="977"/>
      <c r="MVN188" s="977"/>
      <c r="MVO188" s="977"/>
      <c r="MVP188" s="977"/>
      <c r="MVQ188" s="977"/>
      <c r="MVR188" s="977"/>
      <c r="MVS188" s="977"/>
      <c r="MVT188" s="977"/>
      <c r="MVU188" s="977"/>
      <c r="MVV188" s="977"/>
      <c r="MVW188" s="977"/>
      <c r="MVX188" s="977"/>
      <c r="MVY188" s="977"/>
      <c r="MVZ188" s="977"/>
      <c r="MWA188" s="977"/>
      <c r="MWB188" s="977"/>
      <c r="MWC188" s="977"/>
      <c r="MWD188" s="977"/>
      <c r="MWE188" s="977"/>
      <c r="MWF188" s="977"/>
      <c r="MWG188" s="977"/>
      <c r="MWH188" s="977"/>
      <c r="MWI188" s="977"/>
      <c r="MWJ188" s="977"/>
      <c r="MWK188" s="977"/>
      <c r="MWL188" s="977"/>
      <c r="MWM188" s="977"/>
      <c r="MWN188" s="977"/>
      <c r="MWO188" s="977"/>
      <c r="MWP188" s="977"/>
      <c r="MWQ188" s="977"/>
      <c r="MWR188" s="977"/>
      <c r="MWS188" s="977"/>
      <c r="MWT188" s="977"/>
      <c r="MWU188" s="977"/>
      <c r="MWV188" s="977"/>
      <c r="MWW188" s="977"/>
      <c r="MWX188" s="977"/>
      <c r="MWY188" s="977"/>
      <c r="MWZ188" s="977"/>
      <c r="MXA188" s="977"/>
      <c r="MXB188" s="977"/>
      <c r="MXC188" s="977"/>
      <c r="MXD188" s="977"/>
      <c r="MXE188" s="977"/>
      <c r="MXF188" s="977"/>
      <c r="MXG188" s="977"/>
      <c r="MXH188" s="977"/>
      <c r="MXI188" s="977"/>
      <c r="MXJ188" s="977"/>
      <c r="MXK188" s="977"/>
      <c r="MXL188" s="977"/>
      <c r="MXM188" s="977"/>
      <c r="MXN188" s="977"/>
      <c r="MXO188" s="977"/>
      <c r="MXP188" s="977"/>
      <c r="MXQ188" s="977"/>
      <c r="MXR188" s="977"/>
      <c r="MXS188" s="977"/>
      <c r="MXT188" s="977"/>
      <c r="MXU188" s="977"/>
      <c r="MXV188" s="977"/>
      <c r="MXW188" s="977"/>
      <c r="MXX188" s="977"/>
      <c r="MXY188" s="977"/>
      <c r="MXZ188" s="977"/>
      <c r="MYA188" s="977"/>
      <c r="MYB188" s="977"/>
      <c r="MYC188" s="977"/>
      <c r="MYD188" s="977"/>
      <c r="MYE188" s="977"/>
      <c r="MYF188" s="977"/>
      <c r="MYG188" s="977"/>
      <c r="MYH188" s="977"/>
      <c r="MYI188" s="977"/>
      <c r="MYJ188" s="977"/>
      <c r="MYK188" s="977"/>
      <c r="MYL188" s="977"/>
      <c r="MYM188" s="977"/>
      <c r="MYN188" s="977"/>
      <c r="MYO188" s="977"/>
      <c r="MYP188" s="977"/>
      <c r="MYQ188" s="977"/>
      <c r="MYR188" s="977"/>
      <c r="MYS188" s="977"/>
      <c r="MYT188" s="977"/>
      <c r="MYU188" s="977"/>
      <c r="MYV188" s="977"/>
      <c r="MYW188" s="977"/>
      <c r="MYX188" s="977"/>
      <c r="MYY188" s="977"/>
      <c r="MYZ188" s="977"/>
      <c r="MZA188" s="977"/>
      <c r="MZB188" s="977"/>
      <c r="MZC188" s="977"/>
      <c r="MZD188" s="977"/>
      <c r="MZE188" s="977"/>
      <c r="MZF188" s="977"/>
      <c r="MZG188" s="977"/>
      <c r="MZH188" s="977"/>
      <c r="MZI188" s="977"/>
      <c r="MZJ188" s="977"/>
      <c r="MZK188" s="977"/>
      <c r="MZL188" s="977"/>
      <c r="MZM188" s="977"/>
      <c r="MZN188" s="977"/>
      <c r="MZO188" s="977"/>
      <c r="MZP188" s="977"/>
      <c r="MZQ188" s="977"/>
      <c r="MZR188" s="977"/>
      <c r="MZS188" s="977"/>
      <c r="MZT188" s="977"/>
      <c r="MZU188" s="977"/>
      <c r="MZV188" s="977"/>
      <c r="MZW188" s="977"/>
      <c r="MZX188" s="977"/>
      <c r="MZY188" s="977"/>
      <c r="MZZ188" s="977"/>
      <c r="NAA188" s="977"/>
      <c r="NAB188" s="977"/>
      <c r="NAC188" s="977"/>
      <c r="NAD188" s="977"/>
      <c r="NAE188" s="977"/>
      <c r="NAF188" s="977"/>
      <c r="NAG188" s="977"/>
      <c r="NAH188" s="977"/>
      <c r="NAI188" s="977"/>
      <c r="NAJ188" s="977"/>
      <c r="NAK188" s="977"/>
      <c r="NAL188" s="977"/>
      <c r="NAM188" s="977"/>
      <c r="NAN188" s="977"/>
      <c r="NAO188" s="977"/>
      <c r="NAP188" s="977"/>
      <c r="NAQ188" s="977"/>
      <c r="NAR188" s="977"/>
      <c r="NAS188" s="977"/>
      <c r="NAT188" s="977"/>
      <c r="NAU188" s="977"/>
      <c r="NAV188" s="977"/>
      <c r="NAW188" s="977"/>
      <c r="NAX188" s="977"/>
      <c r="NAY188" s="977"/>
      <c r="NAZ188" s="977"/>
      <c r="NBA188" s="977"/>
      <c r="NBB188" s="977"/>
      <c r="NBC188" s="977"/>
      <c r="NBD188" s="977"/>
      <c r="NBE188" s="977"/>
      <c r="NBF188" s="977"/>
      <c r="NBG188" s="977"/>
      <c r="NBH188" s="977"/>
      <c r="NBI188" s="977"/>
      <c r="NBJ188" s="977"/>
      <c r="NBK188" s="977"/>
      <c r="NBL188" s="977"/>
      <c r="NBM188" s="977"/>
      <c r="NBN188" s="977"/>
      <c r="NBO188" s="977"/>
      <c r="NBP188" s="977"/>
      <c r="NBQ188" s="977"/>
      <c r="NBR188" s="977"/>
      <c r="NBS188" s="977"/>
      <c r="NBT188" s="977"/>
      <c r="NBU188" s="977"/>
      <c r="NBV188" s="977"/>
      <c r="NBW188" s="977"/>
      <c r="NBX188" s="977"/>
      <c r="NBY188" s="977"/>
      <c r="NBZ188" s="977"/>
      <c r="NCA188" s="977"/>
      <c r="NCB188" s="977"/>
      <c r="NCC188" s="977"/>
      <c r="NCD188" s="977"/>
      <c r="NCE188" s="977"/>
      <c r="NCF188" s="977"/>
      <c r="NCG188" s="977"/>
      <c r="NCH188" s="977"/>
      <c r="NCI188" s="977"/>
      <c r="NCJ188" s="977"/>
      <c r="NCK188" s="977"/>
      <c r="NCL188" s="977"/>
      <c r="NCM188" s="977"/>
      <c r="NCN188" s="977"/>
      <c r="NCO188" s="977"/>
      <c r="NCP188" s="977"/>
      <c r="NCQ188" s="977"/>
      <c r="NCR188" s="977"/>
      <c r="NCS188" s="977"/>
      <c r="NCT188" s="977"/>
      <c r="NCU188" s="977"/>
      <c r="NCV188" s="977"/>
      <c r="NCW188" s="977"/>
      <c r="NCX188" s="977"/>
      <c r="NCY188" s="977"/>
      <c r="NCZ188" s="977"/>
      <c r="NDA188" s="977"/>
      <c r="NDB188" s="977"/>
      <c r="NDC188" s="977"/>
      <c r="NDD188" s="977"/>
      <c r="NDE188" s="977"/>
      <c r="NDF188" s="977"/>
      <c r="NDG188" s="977"/>
      <c r="NDH188" s="977"/>
      <c r="NDI188" s="977"/>
      <c r="NDJ188" s="977"/>
      <c r="NDK188" s="977"/>
      <c r="NDL188" s="977"/>
      <c r="NDM188" s="977"/>
      <c r="NDN188" s="977"/>
      <c r="NDO188" s="977"/>
      <c r="NDP188" s="977"/>
      <c r="NDQ188" s="977"/>
      <c r="NDR188" s="977"/>
      <c r="NDS188" s="977"/>
      <c r="NDT188" s="977"/>
      <c r="NDU188" s="977"/>
      <c r="NDV188" s="977"/>
      <c r="NDW188" s="977"/>
      <c r="NDX188" s="977"/>
      <c r="NDY188" s="977"/>
      <c r="NDZ188" s="977"/>
      <c r="NEA188" s="977"/>
      <c r="NEB188" s="977"/>
      <c r="NEC188" s="977"/>
      <c r="NED188" s="977"/>
      <c r="NEE188" s="977"/>
      <c r="NEF188" s="977"/>
      <c r="NEG188" s="977"/>
      <c r="NEH188" s="977"/>
      <c r="NEI188" s="977"/>
      <c r="NEJ188" s="977"/>
      <c r="NEK188" s="977"/>
      <c r="NEL188" s="977"/>
      <c r="NEM188" s="977"/>
      <c r="NEN188" s="977"/>
      <c r="NEO188" s="977"/>
      <c r="NEP188" s="977"/>
      <c r="NEQ188" s="977"/>
      <c r="NER188" s="977"/>
      <c r="NES188" s="977"/>
      <c r="NET188" s="977"/>
      <c r="NEU188" s="977"/>
      <c r="NEV188" s="977"/>
      <c r="NEW188" s="977"/>
      <c r="NEX188" s="977"/>
      <c r="NEY188" s="977"/>
      <c r="NEZ188" s="977"/>
      <c r="NFA188" s="977"/>
      <c r="NFB188" s="977"/>
      <c r="NFC188" s="977"/>
      <c r="NFD188" s="977"/>
      <c r="NFE188" s="977"/>
      <c r="NFF188" s="977"/>
      <c r="NFG188" s="977"/>
      <c r="NFH188" s="977"/>
      <c r="NFI188" s="977"/>
      <c r="NFJ188" s="977"/>
      <c r="NFK188" s="977"/>
      <c r="NFL188" s="977"/>
      <c r="NFM188" s="977"/>
      <c r="NFN188" s="977"/>
      <c r="NFO188" s="977"/>
      <c r="NFP188" s="977"/>
      <c r="NFQ188" s="977"/>
      <c r="NFR188" s="977"/>
      <c r="NFS188" s="977"/>
      <c r="NFT188" s="977"/>
      <c r="NFU188" s="977"/>
      <c r="NFV188" s="977"/>
      <c r="NFW188" s="977"/>
      <c r="NFX188" s="977"/>
      <c r="NFY188" s="977"/>
      <c r="NFZ188" s="977"/>
      <c r="NGA188" s="977"/>
      <c r="NGB188" s="977"/>
      <c r="NGC188" s="977"/>
      <c r="NGD188" s="977"/>
      <c r="NGE188" s="977"/>
      <c r="NGF188" s="977"/>
      <c r="NGG188" s="977"/>
      <c r="NGH188" s="977"/>
      <c r="NGI188" s="977"/>
      <c r="NGJ188" s="977"/>
      <c r="NGK188" s="977"/>
      <c r="NGL188" s="977"/>
      <c r="NGM188" s="977"/>
      <c r="NGN188" s="977"/>
      <c r="NGO188" s="977"/>
      <c r="NGP188" s="977"/>
      <c r="NGQ188" s="977"/>
      <c r="NGR188" s="977"/>
      <c r="NGS188" s="977"/>
      <c r="NGT188" s="977"/>
      <c r="NGU188" s="977"/>
      <c r="NGV188" s="977"/>
      <c r="NGW188" s="977"/>
      <c r="NGX188" s="977"/>
      <c r="NGY188" s="977"/>
      <c r="NGZ188" s="977"/>
      <c r="NHA188" s="977"/>
      <c r="NHB188" s="977"/>
      <c r="NHC188" s="977"/>
      <c r="NHD188" s="977"/>
      <c r="NHE188" s="977"/>
      <c r="NHF188" s="977"/>
      <c r="NHG188" s="977"/>
      <c r="NHH188" s="977"/>
      <c r="NHI188" s="977"/>
      <c r="NHJ188" s="977"/>
      <c r="NHK188" s="977"/>
      <c r="NHL188" s="977"/>
      <c r="NHM188" s="977"/>
      <c r="NHN188" s="977"/>
      <c r="NHO188" s="977"/>
      <c r="NHP188" s="977"/>
      <c r="NHQ188" s="977"/>
      <c r="NHR188" s="977"/>
      <c r="NHS188" s="977"/>
      <c r="NHT188" s="977"/>
      <c r="NHU188" s="977"/>
      <c r="NHV188" s="977"/>
      <c r="NHW188" s="977"/>
      <c r="NHX188" s="977"/>
      <c r="NHY188" s="977"/>
      <c r="NHZ188" s="977"/>
      <c r="NIA188" s="977"/>
      <c r="NIB188" s="977"/>
      <c r="NIC188" s="977"/>
      <c r="NID188" s="977"/>
      <c r="NIE188" s="977"/>
      <c r="NIF188" s="977"/>
      <c r="NIG188" s="977"/>
      <c r="NIH188" s="977"/>
      <c r="NII188" s="977"/>
      <c r="NIJ188" s="977"/>
      <c r="NIK188" s="977"/>
      <c r="NIL188" s="977"/>
      <c r="NIM188" s="977"/>
      <c r="NIN188" s="977"/>
      <c r="NIO188" s="977"/>
      <c r="NIP188" s="977"/>
      <c r="NIQ188" s="977"/>
      <c r="NIR188" s="977"/>
      <c r="NIS188" s="977"/>
      <c r="NIT188" s="977"/>
      <c r="NIU188" s="977"/>
      <c r="NIV188" s="977"/>
      <c r="NIW188" s="977"/>
      <c r="NIX188" s="977"/>
      <c r="NIY188" s="977"/>
      <c r="NIZ188" s="977"/>
      <c r="NJA188" s="977"/>
      <c r="NJB188" s="977"/>
      <c r="NJC188" s="977"/>
      <c r="NJD188" s="977"/>
      <c r="NJE188" s="977"/>
      <c r="NJF188" s="977"/>
      <c r="NJG188" s="977"/>
      <c r="NJH188" s="977"/>
      <c r="NJI188" s="977"/>
      <c r="NJJ188" s="977"/>
      <c r="NJK188" s="977"/>
      <c r="NJL188" s="977"/>
      <c r="NJM188" s="977"/>
      <c r="NJN188" s="977"/>
      <c r="NJO188" s="977"/>
      <c r="NJP188" s="977"/>
      <c r="NJQ188" s="977"/>
      <c r="NJR188" s="977"/>
      <c r="NJS188" s="977"/>
      <c r="NJT188" s="977"/>
      <c r="NJU188" s="977"/>
      <c r="NJV188" s="977"/>
      <c r="NJW188" s="977"/>
      <c r="NJX188" s="977"/>
      <c r="NJY188" s="977"/>
      <c r="NJZ188" s="977"/>
      <c r="NKA188" s="977"/>
      <c r="NKB188" s="977"/>
      <c r="NKC188" s="977"/>
      <c r="NKD188" s="977"/>
      <c r="NKE188" s="977"/>
      <c r="NKF188" s="977"/>
      <c r="NKG188" s="977"/>
      <c r="NKH188" s="977"/>
      <c r="NKI188" s="977"/>
      <c r="NKJ188" s="977"/>
      <c r="NKK188" s="977"/>
      <c r="NKL188" s="977"/>
      <c r="NKM188" s="977"/>
      <c r="NKN188" s="977"/>
      <c r="NKO188" s="977"/>
      <c r="NKP188" s="977"/>
      <c r="NKQ188" s="977"/>
      <c r="NKR188" s="977"/>
      <c r="NKS188" s="977"/>
      <c r="NKT188" s="977"/>
      <c r="NKU188" s="977"/>
      <c r="NKV188" s="977"/>
      <c r="NKW188" s="977"/>
      <c r="NKX188" s="977"/>
      <c r="NKY188" s="977"/>
      <c r="NKZ188" s="977"/>
      <c r="NLA188" s="977"/>
      <c r="NLB188" s="977"/>
      <c r="NLC188" s="977"/>
      <c r="NLD188" s="977"/>
      <c r="NLE188" s="977"/>
      <c r="NLF188" s="977"/>
      <c r="NLG188" s="977"/>
      <c r="NLH188" s="977"/>
      <c r="NLI188" s="977"/>
      <c r="NLJ188" s="977"/>
      <c r="NLK188" s="977"/>
      <c r="NLL188" s="977"/>
      <c r="NLM188" s="977"/>
      <c r="NLN188" s="977"/>
      <c r="NLO188" s="977"/>
      <c r="NLP188" s="977"/>
      <c r="NLQ188" s="977"/>
      <c r="NLR188" s="977"/>
      <c r="NLS188" s="977"/>
      <c r="NLT188" s="977"/>
      <c r="NLU188" s="977"/>
      <c r="NLV188" s="977"/>
      <c r="NLW188" s="977"/>
      <c r="NLX188" s="977"/>
      <c r="NLY188" s="977"/>
      <c r="NLZ188" s="977"/>
      <c r="NMA188" s="977"/>
      <c r="NMB188" s="977"/>
      <c r="NMC188" s="977"/>
      <c r="NMD188" s="977"/>
      <c r="NME188" s="977"/>
      <c r="NMF188" s="977"/>
      <c r="NMG188" s="977"/>
      <c r="NMH188" s="977"/>
      <c r="NMI188" s="977"/>
      <c r="NMJ188" s="977"/>
      <c r="NMK188" s="977"/>
      <c r="NML188" s="977"/>
      <c r="NMM188" s="977"/>
      <c r="NMN188" s="977"/>
      <c r="NMO188" s="977"/>
      <c r="NMP188" s="977"/>
      <c r="NMQ188" s="977"/>
      <c r="NMR188" s="977"/>
      <c r="NMS188" s="977"/>
      <c r="NMT188" s="977"/>
      <c r="NMU188" s="977"/>
      <c r="NMV188" s="977"/>
      <c r="NMW188" s="977"/>
      <c r="NMX188" s="977"/>
      <c r="NMY188" s="977"/>
      <c r="NMZ188" s="977"/>
      <c r="NNA188" s="977"/>
      <c r="NNB188" s="977"/>
      <c r="NNC188" s="977"/>
      <c r="NND188" s="977"/>
      <c r="NNE188" s="977"/>
      <c r="NNF188" s="977"/>
      <c r="NNG188" s="977"/>
      <c r="NNH188" s="977"/>
      <c r="NNI188" s="977"/>
      <c r="NNJ188" s="977"/>
      <c r="NNK188" s="977"/>
      <c r="NNL188" s="977"/>
      <c r="NNM188" s="977"/>
      <c r="NNN188" s="977"/>
      <c r="NNO188" s="977"/>
      <c r="NNP188" s="977"/>
      <c r="NNQ188" s="977"/>
      <c r="NNR188" s="977"/>
      <c r="NNS188" s="977"/>
      <c r="NNT188" s="977"/>
      <c r="NNU188" s="977"/>
      <c r="NNV188" s="977"/>
      <c r="NNW188" s="977"/>
      <c r="NNX188" s="977"/>
      <c r="NNY188" s="977"/>
      <c r="NNZ188" s="977"/>
      <c r="NOA188" s="977"/>
      <c r="NOB188" s="977"/>
      <c r="NOC188" s="977"/>
      <c r="NOD188" s="977"/>
      <c r="NOE188" s="977"/>
      <c r="NOF188" s="977"/>
      <c r="NOG188" s="977"/>
      <c r="NOH188" s="977"/>
      <c r="NOI188" s="977"/>
      <c r="NOJ188" s="977"/>
      <c r="NOK188" s="977"/>
      <c r="NOL188" s="977"/>
      <c r="NOM188" s="977"/>
      <c r="NON188" s="977"/>
      <c r="NOO188" s="977"/>
      <c r="NOP188" s="977"/>
      <c r="NOQ188" s="977"/>
      <c r="NOR188" s="977"/>
      <c r="NOS188" s="977"/>
      <c r="NOT188" s="977"/>
      <c r="NOU188" s="977"/>
      <c r="NOV188" s="977"/>
      <c r="NOW188" s="977"/>
      <c r="NOX188" s="977"/>
      <c r="NOY188" s="977"/>
      <c r="NOZ188" s="977"/>
      <c r="NPA188" s="977"/>
      <c r="NPB188" s="977"/>
      <c r="NPC188" s="977"/>
      <c r="NPD188" s="977"/>
      <c r="NPE188" s="977"/>
      <c r="NPF188" s="977"/>
      <c r="NPG188" s="977"/>
      <c r="NPH188" s="977"/>
      <c r="NPI188" s="977"/>
      <c r="NPJ188" s="977"/>
      <c r="NPK188" s="977"/>
      <c r="NPL188" s="977"/>
      <c r="NPM188" s="977"/>
      <c r="NPN188" s="977"/>
      <c r="NPO188" s="977"/>
      <c r="NPP188" s="977"/>
      <c r="NPQ188" s="977"/>
      <c r="NPR188" s="977"/>
      <c r="NPS188" s="977"/>
      <c r="NPT188" s="977"/>
      <c r="NPU188" s="977"/>
      <c r="NPV188" s="977"/>
      <c r="NPW188" s="977"/>
      <c r="NPX188" s="977"/>
      <c r="NPY188" s="977"/>
      <c r="NPZ188" s="977"/>
      <c r="NQA188" s="977"/>
      <c r="NQB188" s="977"/>
      <c r="NQC188" s="977"/>
      <c r="NQD188" s="977"/>
      <c r="NQE188" s="977"/>
      <c r="NQF188" s="977"/>
      <c r="NQG188" s="977"/>
      <c r="NQH188" s="977"/>
      <c r="NQI188" s="977"/>
      <c r="NQJ188" s="977"/>
      <c r="NQK188" s="977"/>
      <c r="NQL188" s="977"/>
      <c r="NQM188" s="977"/>
      <c r="NQN188" s="977"/>
      <c r="NQO188" s="977"/>
      <c r="NQP188" s="977"/>
      <c r="NQQ188" s="977"/>
      <c r="NQR188" s="977"/>
      <c r="NQS188" s="977"/>
      <c r="NQT188" s="977"/>
      <c r="NQU188" s="977"/>
      <c r="NQV188" s="977"/>
      <c r="NQW188" s="977"/>
      <c r="NQX188" s="977"/>
      <c r="NQY188" s="977"/>
      <c r="NQZ188" s="977"/>
      <c r="NRA188" s="977"/>
      <c r="NRB188" s="977"/>
      <c r="NRC188" s="977"/>
      <c r="NRD188" s="977"/>
      <c r="NRE188" s="977"/>
      <c r="NRF188" s="977"/>
      <c r="NRG188" s="977"/>
      <c r="NRH188" s="977"/>
      <c r="NRI188" s="977"/>
      <c r="NRJ188" s="977"/>
      <c r="NRK188" s="977"/>
      <c r="NRL188" s="977"/>
      <c r="NRM188" s="977"/>
      <c r="NRN188" s="977"/>
      <c r="NRO188" s="977"/>
      <c r="NRP188" s="977"/>
      <c r="NRQ188" s="977"/>
      <c r="NRR188" s="977"/>
      <c r="NRS188" s="977"/>
      <c r="NRT188" s="977"/>
      <c r="NRU188" s="977"/>
      <c r="NRV188" s="977"/>
      <c r="NRW188" s="977"/>
      <c r="NRX188" s="977"/>
      <c r="NRY188" s="977"/>
      <c r="NRZ188" s="977"/>
      <c r="NSA188" s="977"/>
      <c r="NSB188" s="977"/>
      <c r="NSC188" s="977"/>
      <c r="NSD188" s="977"/>
      <c r="NSE188" s="977"/>
      <c r="NSF188" s="977"/>
      <c r="NSG188" s="977"/>
      <c r="NSH188" s="977"/>
      <c r="NSI188" s="977"/>
      <c r="NSJ188" s="977"/>
      <c r="NSK188" s="977"/>
      <c r="NSL188" s="977"/>
      <c r="NSM188" s="977"/>
      <c r="NSN188" s="977"/>
      <c r="NSO188" s="977"/>
      <c r="NSP188" s="977"/>
      <c r="NSQ188" s="977"/>
      <c r="NSR188" s="977"/>
      <c r="NSS188" s="977"/>
      <c r="NST188" s="977"/>
      <c r="NSU188" s="977"/>
      <c r="NSV188" s="977"/>
      <c r="NSW188" s="977"/>
      <c r="NSX188" s="977"/>
      <c r="NSY188" s="977"/>
      <c r="NSZ188" s="977"/>
      <c r="NTA188" s="977"/>
      <c r="NTB188" s="977"/>
      <c r="NTC188" s="977"/>
      <c r="NTD188" s="977"/>
      <c r="NTE188" s="977"/>
      <c r="NTF188" s="977"/>
      <c r="NTG188" s="977"/>
      <c r="NTH188" s="977"/>
      <c r="NTI188" s="977"/>
      <c r="NTJ188" s="977"/>
      <c r="NTK188" s="977"/>
      <c r="NTL188" s="977"/>
      <c r="NTM188" s="977"/>
      <c r="NTN188" s="977"/>
      <c r="NTO188" s="977"/>
      <c r="NTP188" s="977"/>
      <c r="NTQ188" s="977"/>
      <c r="NTR188" s="977"/>
      <c r="NTS188" s="977"/>
      <c r="NTT188" s="977"/>
      <c r="NTU188" s="977"/>
      <c r="NTV188" s="977"/>
      <c r="NTW188" s="977"/>
      <c r="NTX188" s="977"/>
      <c r="NTY188" s="977"/>
      <c r="NTZ188" s="977"/>
      <c r="NUA188" s="977"/>
      <c r="NUB188" s="977"/>
      <c r="NUC188" s="977"/>
      <c r="NUD188" s="977"/>
      <c r="NUE188" s="977"/>
      <c r="NUF188" s="977"/>
      <c r="NUG188" s="977"/>
      <c r="NUH188" s="977"/>
      <c r="NUI188" s="977"/>
      <c r="NUJ188" s="977"/>
      <c r="NUK188" s="977"/>
      <c r="NUL188" s="977"/>
      <c r="NUM188" s="977"/>
      <c r="NUN188" s="977"/>
      <c r="NUO188" s="977"/>
      <c r="NUP188" s="977"/>
      <c r="NUQ188" s="977"/>
      <c r="NUR188" s="977"/>
      <c r="NUS188" s="977"/>
      <c r="NUT188" s="977"/>
      <c r="NUU188" s="977"/>
      <c r="NUV188" s="977"/>
      <c r="NUW188" s="977"/>
      <c r="NUX188" s="977"/>
      <c r="NUY188" s="977"/>
      <c r="NUZ188" s="977"/>
      <c r="NVA188" s="977"/>
      <c r="NVB188" s="977"/>
      <c r="NVC188" s="977"/>
      <c r="NVD188" s="977"/>
      <c r="NVE188" s="977"/>
      <c r="NVF188" s="977"/>
      <c r="NVG188" s="977"/>
      <c r="NVH188" s="977"/>
      <c r="NVI188" s="977"/>
      <c r="NVJ188" s="977"/>
      <c r="NVK188" s="977"/>
      <c r="NVL188" s="977"/>
      <c r="NVM188" s="977"/>
      <c r="NVN188" s="977"/>
      <c r="NVO188" s="977"/>
      <c r="NVP188" s="977"/>
      <c r="NVQ188" s="977"/>
      <c r="NVR188" s="977"/>
      <c r="NVS188" s="977"/>
      <c r="NVT188" s="977"/>
      <c r="NVU188" s="977"/>
      <c r="NVV188" s="977"/>
      <c r="NVW188" s="977"/>
      <c r="NVX188" s="977"/>
      <c r="NVY188" s="977"/>
      <c r="NVZ188" s="977"/>
      <c r="NWA188" s="977"/>
      <c r="NWB188" s="977"/>
      <c r="NWC188" s="977"/>
      <c r="NWD188" s="977"/>
      <c r="NWE188" s="977"/>
      <c r="NWF188" s="977"/>
      <c r="NWG188" s="977"/>
      <c r="NWH188" s="977"/>
      <c r="NWI188" s="977"/>
      <c r="NWJ188" s="977"/>
      <c r="NWK188" s="977"/>
      <c r="NWL188" s="977"/>
      <c r="NWM188" s="977"/>
      <c r="NWN188" s="977"/>
      <c r="NWO188" s="977"/>
      <c r="NWP188" s="977"/>
      <c r="NWQ188" s="977"/>
      <c r="NWR188" s="977"/>
      <c r="NWS188" s="977"/>
      <c r="NWT188" s="977"/>
      <c r="NWU188" s="977"/>
      <c r="NWV188" s="977"/>
      <c r="NWW188" s="977"/>
      <c r="NWX188" s="977"/>
      <c r="NWY188" s="977"/>
      <c r="NWZ188" s="977"/>
      <c r="NXA188" s="977"/>
      <c r="NXB188" s="977"/>
      <c r="NXC188" s="977"/>
      <c r="NXD188" s="977"/>
      <c r="NXE188" s="977"/>
      <c r="NXF188" s="977"/>
      <c r="NXG188" s="977"/>
      <c r="NXH188" s="977"/>
      <c r="NXI188" s="977"/>
      <c r="NXJ188" s="977"/>
      <c r="NXK188" s="977"/>
      <c r="NXL188" s="977"/>
      <c r="NXM188" s="977"/>
      <c r="NXN188" s="977"/>
      <c r="NXO188" s="977"/>
      <c r="NXP188" s="977"/>
      <c r="NXQ188" s="977"/>
      <c r="NXR188" s="977"/>
      <c r="NXS188" s="977"/>
      <c r="NXT188" s="977"/>
      <c r="NXU188" s="977"/>
      <c r="NXV188" s="977"/>
      <c r="NXW188" s="977"/>
      <c r="NXX188" s="977"/>
      <c r="NXY188" s="977"/>
      <c r="NXZ188" s="977"/>
      <c r="NYA188" s="977"/>
      <c r="NYB188" s="977"/>
      <c r="NYC188" s="977"/>
      <c r="NYD188" s="977"/>
      <c r="NYE188" s="977"/>
      <c r="NYF188" s="977"/>
      <c r="NYG188" s="977"/>
      <c r="NYH188" s="977"/>
      <c r="NYI188" s="977"/>
      <c r="NYJ188" s="977"/>
      <c r="NYK188" s="977"/>
      <c r="NYL188" s="977"/>
      <c r="NYM188" s="977"/>
      <c r="NYN188" s="977"/>
      <c r="NYO188" s="977"/>
      <c r="NYP188" s="977"/>
      <c r="NYQ188" s="977"/>
      <c r="NYR188" s="977"/>
      <c r="NYS188" s="977"/>
      <c r="NYT188" s="977"/>
      <c r="NYU188" s="977"/>
      <c r="NYV188" s="977"/>
      <c r="NYW188" s="977"/>
      <c r="NYX188" s="977"/>
      <c r="NYY188" s="977"/>
      <c r="NYZ188" s="977"/>
      <c r="NZA188" s="977"/>
      <c r="NZB188" s="977"/>
      <c r="NZC188" s="977"/>
      <c r="NZD188" s="977"/>
      <c r="NZE188" s="977"/>
      <c r="NZF188" s="977"/>
      <c r="NZG188" s="977"/>
      <c r="NZH188" s="977"/>
      <c r="NZI188" s="977"/>
      <c r="NZJ188" s="977"/>
      <c r="NZK188" s="977"/>
      <c r="NZL188" s="977"/>
      <c r="NZM188" s="977"/>
      <c r="NZN188" s="977"/>
      <c r="NZO188" s="977"/>
      <c r="NZP188" s="977"/>
      <c r="NZQ188" s="977"/>
      <c r="NZR188" s="977"/>
      <c r="NZS188" s="977"/>
      <c r="NZT188" s="977"/>
      <c r="NZU188" s="977"/>
      <c r="NZV188" s="977"/>
      <c r="NZW188" s="977"/>
      <c r="NZX188" s="977"/>
      <c r="NZY188" s="977"/>
      <c r="NZZ188" s="977"/>
      <c r="OAA188" s="977"/>
      <c r="OAB188" s="977"/>
      <c r="OAC188" s="977"/>
      <c r="OAD188" s="977"/>
      <c r="OAE188" s="977"/>
      <c r="OAF188" s="977"/>
      <c r="OAG188" s="977"/>
      <c r="OAH188" s="977"/>
      <c r="OAI188" s="977"/>
      <c r="OAJ188" s="977"/>
      <c r="OAK188" s="977"/>
      <c r="OAL188" s="977"/>
      <c r="OAM188" s="977"/>
      <c r="OAN188" s="977"/>
      <c r="OAO188" s="977"/>
      <c r="OAP188" s="977"/>
      <c r="OAQ188" s="977"/>
      <c r="OAR188" s="977"/>
      <c r="OAS188" s="977"/>
      <c r="OAT188" s="977"/>
      <c r="OAU188" s="977"/>
      <c r="OAV188" s="977"/>
      <c r="OAW188" s="977"/>
      <c r="OAX188" s="977"/>
      <c r="OAY188" s="977"/>
      <c r="OAZ188" s="977"/>
      <c r="OBA188" s="977"/>
      <c r="OBB188" s="977"/>
      <c r="OBC188" s="977"/>
      <c r="OBD188" s="977"/>
      <c r="OBE188" s="977"/>
      <c r="OBF188" s="977"/>
      <c r="OBG188" s="977"/>
      <c r="OBH188" s="977"/>
      <c r="OBI188" s="977"/>
      <c r="OBJ188" s="977"/>
      <c r="OBK188" s="977"/>
      <c r="OBL188" s="977"/>
      <c r="OBM188" s="977"/>
      <c r="OBN188" s="977"/>
      <c r="OBO188" s="977"/>
      <c r="OBP188" s="977"/>
      <c r="OBQ188" s="977"/>
      <c r="OBR188" s="977"/>
      <c r="OBS188" s="977"/>
      <c r="OBT188" s="977"/>
      <c r="OBU188" s="977"/>
      <c r="OBV188" s="977"/>
      <c r="OBW188" s="977"/>
      <c r="OBX188" s="977"/>
      <c r="OBY188" s="977"/>
      <c r="OBZ188" s="977"/>
      <c r="OCA188" s="977"/>
      <c r="OCB188" s="977"/>
      <c r="OCC188" s="977"/>
      <c r="OCD188" s="977"/>
      <c r="OCE188" s="977"/>
      <c r="OCF188" s="977"/>
      <c r="OCG188" s="977"/>
      <c r="OCH188" s="977"/>
      <c r="OCI188" s="977"/>
      <c r="OCJ188" s="977"/>
      <c r="OCK188" s="977"/>
      <c r="OCL188" s="977"/>
      <c r="OCM188" s="977"/>
      <c r="OCN188" s="977"/>
      <c r="OCO188" s="977"/>
      <c r="OCP188" s="977"/>
      <c r="OCQ188" s="977"/>
      <c r="OCR188" s="977"/>
      <c r="OCS188" s="977"/>
      <c r="OCT188" s="977"/>
      <c r="OCU188" s="977"/>
      <c r="OCV188" s="977"/>
      <c r="OCW188" s="977"/>
      <c r="OCX188" s="977"/>
      <c r="OCY188" s="977"/>
      <c r="OCZ188" s="977"/>
      <c r="ODA188" s="977"/>
      <c r="ODB188" s="977"/>
      <c r="ODC188" s="977"/>
      <c r="ODD188" s="977"/>
      <c r="ODE188" s="977"/>
      <c r="ODF188" s="977"/>
      <c r="ODG188" s="977"/>
      <c r="ODH188" s="977"/>
      <c r="ODI188" s="977"/>
      <c r="ODJ188" s="977"/>
      <c r="ODK188" s="977"/>
      <c r="ODL188" s="977"/>
      <c r="ODM188" s="977"/>
      <c r="ODN188" s="977"/>
      <c r="ODO188" s="977"/>
      <c r="ODP188" s="977"/>
      <c r="ODQ188" s="977"/>
      <c r="ODR188" s="977"/>
      <c r="ODS188" s="977"/>
      <c r="ODT188" s="977"/>
      <c r="ODU188" s="977"/>
      <c r="ODV188" s="977"/>
      <c r="ODW188" s="977"/>
      <c r="ODX188" s="977"/>
      <c r="ODY188" s="977"/>
      <c r="ODZ188" s="977"/>
      <c r="OEA188" s="977"/>
      <c r="OEB188" s="977"/>
      <c r="OEC188" s="977"/>
      <c r="OED188" s="977"/>
      <c r="OEE188" s="977"/>
      <c r="OEF188" s="977"/>
      <c r="OEG188" s="977"/>
      <c r="OEH188" s="977"/>
      <c r="OEI188" s="977"/>
      <c r="OEJ188" s="977"/>
      <c r="OEK188" s="977"/>
      <c r="OEL188" s="977"/>
      <c r="OEM188" s="977"/>
      <c r="OEN188" s="977"/>
      <c r="OEO188" s="977"/>
      <c r="OEP188" s="977"/>
      <c r="OEQ188" s="977"/>
      <c r="OER188" s="977"/>
      <c r="OES188" s="977"/>
      <c r="OET188" s="977"/>
      <c r="OEU188" s="977"/>
      <c r="OEV188" s="977"/>
      <c r="OEW188" s="977"/>
      <c r="OEX188" s="977"/>
      <c r="OEY188" s="977"/>
      <c r="OEZ188" s="977"/>
      <c r="OFA188" s="977"/>
      <c r="OFB188" s="977"/>
      <c r="OFC188" s="977"/>
      <c r="OFD188" s="977"/>
      <c r="OFE188" s="977"/>
      <c r="OFF188" s="977"/>
      <c r="OFG188" s="977"/>
      <c r="OFH188" s="977"/>
      <c r="OFI188" s="977"/>
      <c r="OFJ188" s="977"/>
      <c r="OFK188" s="977"/>
      <c r="OFL188" s="977"/>
      <c r="OFM188" s="977"/>
      <c r="OFN188" s="977"/>
      <c r="OFO188" s="977"/>
      <c r="OFP188" s="977"/>
      <c r="OFQ188" s="977"/>
      <c r="OFR188" s="977"/>
      <c r="OFS188" s="977"/>
      <c r="OFT188" s="977"/>
      <c r="OFU188" s="977"/>
      <c r="OFV188" s="977"/>
      <c r="OFW188" s="977"/>
      <c r="OFX188" s="977"/>
      <c r="OFY188" s="977"/>
      <c r="OFZ188" s="977"/>
      <c r="OGA188" s="977"/>
      <c r="OGB188" s="977"/>
      <c r="OGC188" s="977"/>
      <c r="OGD188" s="977"/>
      <c r="OGE188" s="977"/>
      <c r="OGF188" s="977"/>
      <c r="OGG188" s="977"/>
      <c r="OGH188" s="977"/>
      <c r="OGI188" s="977"/>
      <c r="OGJ188" s="977"/>
      <c r="OGK188" s="977"/>
      <c r="OGL188" s="977"/>
      <c r="OGM188" s="977"/>
      <c r="OGN188" s="977"/>
      <c r="OGO188" s="977"/>
      <c r="OGP188" s="977"/>
      <c r="OGQ188" s="977"/>
      <c r="OGR188" s="977"/>
      <c r="OGS188" s="977"/>
      <c r="OGT188" s="977"/>
      <c r="OGU188" s="977"/>
      <c r="OGV188" s="977"/>
      <c r="OGW188" s="977"/>
      <c r="OGX188" s="977"/>
      <c r="OGY188" s="977"/>
      <c r="OGZ188" s="977"/>
      <c r="OHA188" s="977"/>
      <c r="OHB188" s="977"/>
      <c r="OHC188" s="977"/>
      <c r="OHD188" s="977"/>
      <c r="OHE188" s="977"/>
      <c r="OHF188" s="977"/>
      <c r="OHG188" s="977"/>
      <c r="OHH188" s="977"/>
      <c r="OHI188" s="977"/>
      <c r="OHJ188" s="977"/>
      <c r="OHK188" s="977"/>
      <c r="OHL188" s="977"/>
      <c r="OHM188" s="977"/>
      <c r="OHN188" s="977"/>
      <c r="OHO188" s="977"/>
      <c r="OHP188" s="977"/>
      <c r="OHQ188" s="977"/>
      <c r="OHR188" s="977"/>
      <c r="OHS188" s="977"/>
      <c r="OHT188" s="977"/>
      <c r="OHU188" s="977"/>
      <c r="OHV188" s="977"/>
      <c r="OHW188" s="977"/>
      <c r="OHX188" s="977"/>
      <c r="OHY188" s="977"/>
      <c r="OHZ188" s="977"/>
      <c r="OIA188" s="977"/>
      <c r="OIB188" s="977"/>
      <c r="OIC188" s="977"/>
      <c r="OID188" s="977"/>
      <c r="OIE188" s="977"/>
      <c r="OIF188" s="977"/>
      <c r="OIG188" s="977"/>
      <c r="OIH188" s="977"/>
      <c r="OII188" s="977"/>
      <c r="OIJ188" s="977"/>
      <c r="OIK188" s="977"/>
      <c r="OIL188" s="977"/>
      <c r="OIM188" s="977"/>
      <c r="OIN188" s="977"/>
      <c r="OIO188" s="977"/>
      <c r="OIP188" s="977"/>
      <c r="OIQ188" s="977"/>
      <c r="OIR188" s="977"/>
      <c r="OIS188" s="977"/>
      <c r="OIT188" s="977"/>
      <c r="OIU188" s="977"/>
      <c r="OIV188" s="977"/>
      <c r="OIW188" s="977"/>
      <c r="OIX188" s="977"/>
      <c r="OIY188" s="977"/>
      <c r="OIZ188" s="977"/>
      <c r="OJA188" s="977"/>
      <c r="OJB188" s="977"/>
      <c r="OJC188" s="977"/>
      <c r="OJD188" s="977"/>
      <c r="OJE188" s="977"/>
      <c r="OJF188" s="977"/>
      <c r="OJG188" s="977"/>
      <c r="OJH188" s="977"/>
      <c r="OJI188" s="977"/>
      <c r="OJJ188" s="977"/>
      <c r="OJK188" s="977"/>
      <c r="OJL188" s="977"/>
      <c r="OJM188" s="977"/>
      <c r="OJN188" s="977"/>
      <c r="OJO188" s="977"/>
      <c r="OJP188" s="977"/>
      <c r="OJQ188" s="977"/>
      <c r="OJR188" s="977"/>
      <c r="OJS188" s="977"/>
      <c r="OJT188" s="977"/>
      <c r="OJU188" s="977"/>
      <c r="OJV188" s="977"/>
      <c r="OJW188" s="977"/>
      <c r="OJX188" s="977"/>
      <c r="OJY188" s="977"/>
      <c r="OJZ188" s="977"/>
      <c r="OKA188" s="977"/>
      <c r="OKB188" s="977"/>
      <c r="OKC188" s="977"/>
      <c r="OKD188" s="977"/>
      <c r="OKE188" s="977"/>
      <c r="OKF188" s="977"/>
      <c r="OKG188" s="977"/>
      <c r="OKH188" s="977"/>
      <c r="OKI188" s="977"/>
      <c r="OKJ188" s="977"/>
      <c r="OKK188" s="977"/>
      <c r="OKL188" s="977"/>
      <c r="OKM188" s="977"/>
      <c r="OKN188" s="977"/>
      <c r="OKO188" s="977"/>
      <c r="OKP188" s="977"/>
      <c r="OKQ188" s="977"/>
      <c r="OKR188" s="977"/>
      <c r="OKS188" s="977"/>
      <c r="OKT188" s="977"/>
      <c r="OKU188" s="977"/>
      <c r="OKV188" s="977"/>
      <c r="OKW188" s="977"/>
      <c r="OKX188" s="977"/>
      <c r="OKY188" s="977"/>
      <c r="OKZ188" s="977"/>
      <c r="OLA188" s="977"/>
      <c r="OLB188" s="977"/>
      <c r="OLC188" s="977"/>
      <c r="OLD188" s="977"/>
      <c r="OLE188" s="977"/>
      <c r="OLF188" s="977"/>
      <c r="OLG188" s="977"/>
      <c r="OLH188" s="977"/>
      <c r="OLI188" s="977"/>
      <c r="OLJ188" s="977"/>
      <c r="OLK188" s="977"/>
      <c r="OLL188" s="977"/>
      <c r="OLM188" s="977"/>
      <c r="OLN188" s="977"/>
      <c r="OLO188" s="977"/>
      <c r="OLP188" s="977"/>
      <c r="OLQ188" s="977"/>
      <c r="OLR188" s="977"/>
      <c r="OLS188" s="977"/>
      <c r="OLT188" s="977"/>
      <c r="OLU188" s="977"/>
      <c r="OLV188" s="977"/>
      <c r="OLW188" s="977"/>
      <c r="OLX188" s="977"/>
      <c r="OLY188" s="977"/>
      <c r="OLZ188" s="977"/>
      <c r="OMA188" s="977"/>
      <c r="OMB188" s="977"/>
      <c r="OMC188" s="977"/>
      <c r="OMD188" s="977"/>
      <c r="OME188" s="977"/>
      <c r="OMF188" s="977"/>
      <c r="OMG188" s="977"/>
      <c r="OMH188" s="977"/>
      <c r="OMI188" s="977"/>
      <c r="OMJ188" s="977"/>
      <c r="OMK188" s="977"/>
      <c r="OML188" s="977"/>
      <c r="OMM188" s="977"/>
      <c r="OMN188" s="977"/>
      <c r="OMO188" s="977"/>
      <c r="OMP188" s="977"/>
      <c r="OMQ188" s="977"/>
      <c r="OMR188" s="977"/>
      <c r="OMS188" s="977"/>
      <c r="OMT188" s="977"/>
      <c r="OMU188" s="977"/>
      <c r="OMV188" s="977"/>
      <c r="OMW188" s="977"/>
      <c r="OMX188" s="977"/>
      <c r="OMY188" s="977"/>
      <c r="OMZ188" s="977"/>
      <c r="ONA188" s="977"/>
      <c r="ONB188" s="977"/>
      <c r="ONC188" s="977"/>
      <c r="OND188" s="977"/>
      <c r="ONE188" s="977"/>
      <c r="ONF188" s="977"/>
      <c r="ONG188" s="977"/>
      <c r="ONH188" s="977"/>
      <c r="ONI188" s="977"/>
      <c r="ONJ188" s="977"/>
      <c r="ONK188" s="977"/>
      <c r="ONL188" s="977"/>
      <c r="ONM188" s="977"/>
      <c r="ONN188" s="977"/>
      <c r="ONO188" s="977"/>
      <c r="ONP188" s="977"/>
      <c r="ONQ188" s="977"/>
      <c r="ONR188" s="977"/>
      <c r="ONS188" s="977"/>
      <c r="ONT188" s="977"/>
      <c r="ONU188" s="977"/>
      <c r="ONV188" s="977"/>
      <c r="ONW188" s="977"/>
      <c r="ONX188" s="977"/>
      <c r="ONY188" s="977"/>
      <c r="ONZ188" s="977"/>
      <c r="OOA188" s="977"/>
      <c r="OOB188" s="977"/>
      <c r="OOC188" s="977"/>
      <c r="OOD188" s="977"/>
      <c r="OOE188" s="977"/>
      <c r="OOF188" s="977"/>
      <c r="OOG188" s="977"/>
      <c r="OOH188" s="977"/>
      <c r="OOI188" s="977"/>
      <c r="OOJ188" s="977"/>
      <c r="OOK188" s="977"/>
      <c r="OOL188" s="977"/>
      <c r="OOM188" s="977"/>
      <c r="OON188" s="977"/>
      <c r="OOO188" s="977"/>
      <c r="OOP188" s="977"/>
      <c r="OOQ188" s="977"/>
      <c r="OOR188" s="977"/>
      <c r="OOS188" s="977"/>
      <c r="OOT188" s="977"/>
      <c r="OOU188" s="977"/>
      <c r="OOV188" s="977"/>
      <c r="OOW188" s="977"/>
      <c r="OOX188" s="977"/>
      <c r="OOY188" s="977"/>
      <c r="OOZ188" s="977"/>
      <c r="OPA188" s="977"/>
      <c r="OPB188" s="977"/>
      <c r="OPC188" s="977"/>
      <c r="OPD188" s="977"/>
      <c r="OPE188" s="977"/>
      <c r="OPF188" s="977"/>
      <c r="OPG188" s="977"/>
      <c r="OPH188" s="977"/>
      <c r="OPI188" s="977"/>
      <c r="OPJ188" s="977"/>
      <c r="OPK188" s="977"/>
      <c r="OPL188" s="977"/>
      <c r="OPM188" s="977"/>
      <c r="OPN188" s="977"/>
      <c r="OPO188" s="977"/>
      <c r="OPP188" s="977"/>
      <c r="OPQ188" s="977"/>
      <c r="OPR188" s="977"/>
      <c r="OPS188" s="977"/>
      <c r="OPT188" s="977"/>
      <c r="OPU188" s="977"/>
      <c r="OPV188" s="977"/>
      <c r="OPW188" s="977"/>
      <c r="OPX188" s="977"/>
      <c r="OPY188" s="977"/>
      <c r="OPZ188" s="977"/>
      <c r="OQA188" s="977"/>
      <c r="OQB188" s="977"/>
      <c r="OQC188" s="977"/>
      <c r="OQD188" s="977"/>
      <c r="OQE188" s="977"/>
      <c r="OQF188" s="977"/>
      <c r="OQG188" s="977"/>
      <c r="OQH188" s="977"/>
      <c r="OQI188" s="977"/>
      <c r="OQJ188" s="977"/>
      <c r="OQK188" s="977"/>
      <c r="OQL188" s="977"/>
      <c r="OQM188" s="977"/>
      <c r="OQN188" s="977"/>
      <c r="OQO188" s="977"/>
      <c r="OQP188" s="977"/>
      <c r="OQQ188" s="977"/>
      <c r="OQR188" s="977"/>
      <c r="OQS188" s="977"/>
      <c r="OQT188" s="977"/>
      <c r="OQU188" s="977"/>
      <c r="OQV188" s="977"/>
      <c r="OQW188" s="977"/>
      <c r="OQX188" s="977"/>
      <c r="OQY188" s="977"/>
      <c r="OQZ188" s="977"/>
      <c r="ORA188" s="977"/>
      <c r="ORB188" s="977"/>
      <c r="ORC188" s="977"/>
      <c r="ORD188" s="977"/>
      <c r="ORE188" s="977"/>
      <c r="ORF188" s="977"/>
      <c r="ORG188" s="977"/>
      <c r="ORH188" s="977"/>
      <c r="ORI188" s="977"/>
      <c r="ORJ188" s="977"/>
      <c r="ORK188" s="977"/>
      <c r="ORL188" s="977"/>
      <c r="ORM188" s="977"/>
      <c r="ORN188" s="977"/>
      <c r="ORO188" s="977"/>
      <c r="ORP188" s="977"/>
      <c r="ORQ188" s="977"/>
      <c r="ORR188" s="977"/>
      <c r="ORS188" s="977"/>
      <c r="ORT188" s="977"/>
      <c r="ORU188" s="977"/>
      <c r="ORV188" s="977"/>
      <c r="ORW188" s="977"/>
      <c r="ORX188" s="977"/>
      <c r="ORY188" s="977"/>
      <c r="ORZ188" s="977"/>
      <c r="OSA188" s="977"/>
      <c r="OSB188" s="977"/>
      <c r="OSC188" s="977"/>
      <c r="OSD188" s="977"/>
      <c r="OSE188" s="977"/>
      <c r="OSF188" s="977"/>
      <c r="OSG188" s="977"/>
      <c r="OSH188" s="977"/>
      <c r="OSI188" s="977"/>
      <c r="OSJ188" s="977"/>
      <c r="OSK188" s="977"/>
      <c r="OSL188" s="977"/>
      <c r="OSM188" s="977"/>
      <c r="OSN188" s="977"/>
      <c r="OSO188" s="977"/>
      <c r="OSP188" s="977"/>
      <c r="OSQ188" s="977"/>
      <c r="OSR188" s="977"/>
      <c r="OSS188" s="977"/>
      <c r="OST188" s="977"/>
      <c r="OSU188" s="977"/>
      <c r="OSV188" s="977"/>
      <c r="OSW188" s="977"/>
      <c r="OSX188" s="977"/>
      <c r="OSY188" s="977"/>
      <c r="OSZ188" s="977"/>
      <c r="OTA188" s="977"/>
      <c r="OTB188" s="977"/>
      <c r="OTC188" s="977"/>
      <c r="OTD188" s="977"/>
      <c r="OTE188" s="977"/>
      <c r="OTF188" s="977"/>
      <c r="OTG188" s="977"/>
      <c r="OTH188" s="977"/>
      <c r="OTI188" s="977"/>
      <c r="OTJ188" s="977"/>
      <c r="OTK188" s="977"/>
      <c r="OTL188" s="977"/>
      <c r="OTM188" s="977"/>
      <c r="OTN188" s="977"/>
      <c r="OTO188" s="977"/>
      <c r="OTP188" s="977"/>
      <c r="OTQ188" s="977"/>
      <c r="OTR188" s="977"/>
      <c r="OTS188" s="977"/>
      <c r="OTT188" s="977"/>
      <c r="OTU188" s="977"/>
      <c r="OTV188" s="977"/>
      <c r="OTW188" s="977"/>
      <c r="OTX188" s="977"/>
      <c r="OTY188" s="977"/>
      <c r="OTZ188" s="977"/>
      <c r="OUA188" s="977"/>
      <c r="OUB188" s="977"/>
      <c r="OUC188" s="977"/>
      <c r="OUD188" s="977"/>
      <c r="OUE188" s="977"/>
      <c r="OUF188" s="977"/>
      <c r="OUG188" s="977"/>
      <c r="OUH188" s="977"/>
      <c r="OUI188" s="977"/>
      <c r="OUJ188" s="977"/>
      <c r="OUK188" s="977"/>
      <c r="OUL188" s="977"/>
      <c r="OUM188" s="977"/>
      <c r="OUN188" s="977"/>
      <c r="OUO188" s="977"/>
      <c r="OUP188" s="977"/>
      <c r="OUQ188" s="977"/>
      <c r="OUR188" s="977"/>
      <c r="OUS188" s="977"/>
      <c r="OUT188" s="977"/>
      <c r="OUU188" s="977"/>
      <c r="OUV188" s="977"/>
      <c r="OUW188" s="977"/>
      <c r="OUX188" s="977"/>
      <c r="OUY188" s="977"/>
      <c r="OUZ188" s="977"/>
      <c r="OVA188" s="977"/>
      <c r="OVB188" s="977"/>
      <c r="OVC188" s="977"/>
      <c r="OVD188" s="977"/>
      <c r="OVE188" s="977"/>
      <c r="OVF188" s="977"/>
      <c r="OVG188" s="977"/>
      <c r="OVH188" s="977"/>
      <c r="OVI188" s="977"/>
      <c r="OVJ188" s="977"/>
      <c r="OVK188" s="977"/>
      <c r="OVL188" s="977"/>
      <c r="OVM188" s="977"/>
      <c r="OVN188" s="977"/>
      <c r="OVO188" s="977"/>
      <c r="OVP188" s="977"/>
      <c r="OVQ188" s="977"/>
      <c r="OVR188" s="977"/>
      <c r="OVS188" s="977"/>
      <c r="OVT188" s="977"/>
      <c r="OVU188" s="977"/>
      <c r="OVV188" s="977"/>
      <c r="OVW188" s="977"/>
      <c r="OVX188" s="977"/>
      <c r="OVY188" s="977"/>
      <c r="OVZ188" s="977"/>
      <c r="OWA188" s="977"/>
      <c r="OWB188" s="977"/>
      <c r="OWC188" s="977"/>
      <c r="OWD188" s="977"/>
      <c r="OWE188" s="977"/>
      <c r="OWF188" s="977"/>
      <c r="OWG188" s="977"/>
      <c r="OWH188" s="977"/>
      <c r="OWI188" s="977"/>
      <c r="OWJ188" s="977"/>
      <c r="OWK188" s="977"/>
      <c r="OWL188" s="977"/>
      <c r="OWM188" s="977"/>
      <c r="OWN188" s="977"/>
      <c r="OWO188" s="977"/>
      <c r="OWP188" s="977"/>
      <c r="OWQ188" s="977"/>
      <c r="OWR188" s="977"/>
      <c r="OWS188" s="977"/>
      <c r="OWT188" s="977"/>
      <c r="OWU188" s="977"/>
      <c r="OWV188" s="977"/>
      <c r="OWW188" s="977"/>
      <c r="OWX188" s="977"/>
      <c r="OWY188" s="977"/>
      <c r="OWZ188" s="977"/>
      <c r="OXA188" s="977"/>
      <c r="OXB188" s="977"/>
      <c r="OXC188" s="977"/>
      <c r="OXD188" s="977"/>
      <c r="OXE188" s="977"/>
      <c r="OXF188" s="977"/>
      <c r="OXG188" s="977"/>
      <c r="OXH188" s="977"/>
      <c r="OXI188" s="977"/>
      <c r="OXJ188" s="977"/>
      <c r="OXK188" s="977"/>
      <c r="OXL188" s="977"/>
      <c r="OXM188" s="977"/>
      <c r="OXN188" s="977"/>
      <c r="OXO188" s="977"/>
      <c r="OXP188" s="977"/>
      <c r="OXQ188" s="977"/>
      <c r="OXR188" s="977"/>
      <c r="OXS188" s="977"/>
      <c r="OXT188" s="977"/>
      <c r="OXU188" s="977"/>
      <c r="OXV188" s="977"/>
      <c r="OXW188" s="977"/>
      <c r="OXX188" s="977"/>
      <c r="OXY188" s="977"/>
      <c r="OXZ188" s="977"/>
      <c r="OYA188" s="977"/>
      <c r="OYB188" s="977"/>
      <c r="OYC188" s="977"/>
      <c r="OYD188" s="977"/>
      <c r="OYE188" s="977"/>
      <c r="OYF188" s="977"/>
      <c r="OYG188" s="977"/>
      <c r="OYH188" s="977"/>
      <c r="OYI188" s="977"/>
      <c r="OYJ188" s="977"/>
      <c r="OYK188" s="977"/>
      <c r="OYL188" s="977"/>
      <c r="OYM188" s="977"/>
      <c r="OYN188" s="977"/>
      <c r="OYO188" s="977"/>
      <c r="OYP188" s="977"/>
      <c r="OYQ188" s="977"/>
      <c r="OYR188" s="977"/>
      <c r="OYS188" s="977"/>
      <c r="OYT188" s="977"/>
      <c r="OYU188" s="977"/>
      <c r="OYV188" s="977"/>
      <c r="OYW188" s="977"/>
      <c r="OYX188" s="977"/>
      <c r="OYY188" s="977"/>
      <c r="OYZ188" s="977"/>
      <c r="OZA188" s="977"/>
      <c r="OZB188" s="977"/>
      <c r="OZC188" s="977"/>
      <c r="OZD188" s="977"/>
      <c r="OZE188" s="977"/>
      <c r="OZF188" s="977"/>
      <c r="OZG188" s="977"/>
      <c r="OZH188" s="977"/>
      <c r="OZI188" s="977"/>
      <c r="OZJ188" s="977"/>
      <c r="OZK188" s="977"/>
      <c r="OZL188" s="977"/>
      <c r="OZM188" s="977"/>
      <c r="OZN188" s="977"/>
      <c r="OZO188" s="977"/>
      <c r="OZP188" s="977"/>
      <c r="OZQ188" s="977"/>
      <c r="OZR188" s="977"/>
      <c r="OZS188" s="977"/>
      <c r="OZT188" s="977"/>
      <c r="OZU188" s="977"/>
      <c r="OZV188" s="977"/>
      <c r="OZW188" s="977"/>
      <c r="OZX188" s="977"/>
      <c r="OZY188" s="977"/>
      <c r="OZZ188" s="977"/>
      <c r="PAA188" s="977"/>
      <c r="PAB188" s="977"/>
      <c r="PAC188" s="977"/>
      <c r="PAD188" s="977"/>
      <c r="PAE188" s="977"/>
      <c r="PAF188" s="977"/>
      <c r="PAG188" s="977"/>
      <c r="PAH188" s="977"/>
      <c r="PAI188" s="977"/>
      <c r="PAJ188" s="977"/>
      <c r="PAK188" s="977"/>
      <c r="PAL188" s="977"/>
      <c r="PAM188" s="977"/>
      <c r="PAN188" s="977"/>
      <c r="PAO188" s="977"/>
      <c r="PAP188" s="977"/>
      <c r="PAQ188" s="977"/>
      <c r="PAR188" s="977"/>
      <c r="PAS188" s="977"/>
      <c r="PAT188" s="977"/>
      <c r="PAU188" s="977"/>
      <c r="PAV188" s="977"/>
      <c r="PAW188" s="977"/>
      <c r="PAX188" s="977"/>
      <c r="PAY188" s="977"/>
      <c r="PAZ188" s="977"/>
      <c r="PBA188" s="977"/>
      <c r="PBB188" s="977"/>
      <c r="PBC188" s="977"/>
      <c r="PBD188" s="977"/>
      <c r="PBE188" s="977"/>
      <c r="PBF188" s="977"/>
      <c r="PBG188" s="977"/>
      <c r="PBH188" s="977"/>
      <c r="PBI188" s="977"/>
      <c r="PBJ188" s="977"/>
      <c r="PBK188" s="977"/>
      <c r="PBL188" s="977"/>
      <c r="PBM188" s="977"/>
      <c r="PBN188" s="977"/>
      <c r="PBO188" s="977"/>
      <c r="PBP188" s="977"/>
      <c r="PBQ188" s="977"/>
      <c r="PBR188" s="977"/>
      <c r="PBS188" s="977"/>
      <c r="PBT188" s="977"/>
      <c r="PBU188" s="977"/>
      <c r="PBV188" s="977"/>
      <c r="PBW188" s="977"/>
      <c r="PBX188" s="977"/>
      <c r="PBY188" s="977"/>
      <c r="PBZ188" s="977"/>
      <c r="PCA188" s="977"/>
      <c r="PCB188" s="977"/>
      <c r="PCC188" s="977"/>
      <c r="PCD188" s="977"/>
      <c r="PCE188" s="977"/>
      <c r="PCF188" s="977"/>
      <c r="PCG188" s="977"/>
      <c r="PCH188" s="977"/>
      <c r="PCI188" s="977"/>
      <c r="PCJ188" s="977"/>
      <c r="PCK188" s="977"/>
      <c r="PCL188" s="977"/>
      <c r="PCM188" s="977"/>
      <c r="PCN188" s="977"/>
      <c r="PCO188" s="977"/>
      <c r="PCP188" s="977"/>
      <c r="PCQ188" s="977"/>
      <c r="PCR188" s="977"/>
      <c r="PCS188" s="977"/>
      <c r="PCT188" s="977"/>
      <c r="PCU188" s="977"/>
      <c r="PCV188" s="977"/>
      <c r="PCW188" s="977"/>
      <c r="PCX188" s="977"/>
      <c r="PCY188" s="977"/>
      <c r="PCZ188" s="977"/>
      <c r="PDA188" s="977"/>
      <c r="PDB188" s="977"/>
      <c r="PDC188" s="977"/>
      <c r="PDD188" s="977"/>
      <c r="PDE188" s="977"/>
      <c r="PDF188" s="977"/>
      <c r="PDG188" s="977"/>
      <c r="PDH188" s="977"/>
      <c r="PDI188" s="977"/>
      <c r="PDJ188" s="977"/>
      <c r="PDK188" s="977"/>
      <c r="PDL188" s="977"/>
      <c r="PDM188" s="977"/>
      <c r="PDN188" s="977"/>
      <c r="PDO188" s="977"/>
      <c r="PDP188" s="977"/>
      <c r="PDQ188" s="977"/>
      <c r="PDR188" s="977"/>
      <c r="PDS188" s="977"/>
      <c r="PDT188" s="977"/>
      <c r="PDU188" s="977"/>
      <c r="PDV188" s="977"/>
      <c r="PDW188" s="977"/>
      <c r="PDX188" s="977"/>
      <c r="PDY188" s="977"/>
      <c r="PDZ188" s="977"/>
      <c r="PEA188" s="977"/>
      <c r="PEB188" s="977"/>
      <c r="PEC188" s="977"/>
      <c r="PED188" s="977"/>
      <c r="PEE188" s="977"/>
      <c r="PEF188" s="977"/>
      <c r="PEG188" s="977"/>
      <c r="PEH188" s="977"/>
      <c r="PEI188" s="977"/>
      <c r="PEJ188" s="977"/>
      <c r="PEK188" s="977"/>
      <c r="PEL188" s="977"/>
      <c r="PEM188" s="977"/>
      <c r="PEN188" s="977"/>
      <c r="PEO188" s="977"/>
      <c r="PEP188" s="977"/>
      <c r="PEQ188" s="977"/>
      <c r="PER188" s="977"/>
      <c r="PES188" s="977"/>
      <c r="PET188" s="977"/>
      <c r="PEU188" s="977"/>
      <c r="PEV188" s="977"/>
      <c r="PEW188" s="977"/>
      <c r="PEX188" s="977"/>
      <c r="PEY188" s="977"/>
      <c r="PEZ188" s="977"/>
      <c r="PFA188" s="977"/>
      <c r="PFB188" s="977"/>
      <c r="PFC188" s="977"/>
      <c r="PFD188" s="977"/>
      <c r="PFE188" s="977"/>
      <c r="PFF188" s="977"/>
      <c r="PFG188" s="977"/>
      <c r="PFH188" s="977"/>
      <c r="PFI188" s="977"/>
      <c r="PFJ188" s="977"/>
      <c r="PFK188" s="977"/>
      <c r="PFL188" s="977"/>
      <c r="PFM188" s="977"/>
      <c r="PFN188" s="977"/>
      <c r="PFO188" s="977"/>
      <c r="PFP188" s="977"/>
      <c r="PFQ188" s="977"/>
      <c r="PFR188" s="977"/>
      <c r="PFS188" s="977"/>
      <c r="PFT188" s="977"/>
      <c r="PFU188" s="977"/>
      <c r="PFV188" s="977"/>
      <c r="PFW188" s="977"/>
      <c r="PFX188" s="977"/>
      <c r="PFY188" s="977"/>
      <c r="PFZ188" s="977"/>
      <c r="PGA188" s="977"/>
      <c r="PGB188" s="977"/>
      <c r="PGC188" s="977"/>
      <c r="PGD188" s="977"/>
      <c r="PGE188" s="977"/>
      <c r="PGF188" s="977"/>
      <c r="PGG188" s="977"/>
      <c r="PGH188" s="977"/>
      <c r="PGI188" s="977"/>
      <c r="PGJ188" s="977"/>
      <c r="PGK188" s="977"/>
      <c r="PGL188" s="977"/>
      <c r="PGM188" s="977"/>
      <c r="PGN188" s="977"/>
      <c r="PGO188" s="977"/>
      <c r="PGP188" s="977"/>
      <c r="PGQ188" s="977"/>
      <c r="PGR188" s="977"/>
      <c r="PGS188" s="977"/>
      <c r="PGT188" s="977"/>
      <c r="PGU188" s="977"/>
      <c r="PGV188" s="977"/>
      <c r="PGW188" s="977"/>
      <c r="PGX188" s="977"/>
      <c r="PGY188" s="977"/>
      <c r="PGZ188" s="977"/>
      <c r="PHA188" s="977"/>
      <c r="PHB188" s="977"/>
      <c r="PHC188" s="977"/>
      <c r="PHD188" s="977"/>
      <c r="PHE188" s="977"/>
      <c r="PHF188" s="977"/>
      <c r="PHG188" s="977"/>
      <c r="PHH188" s="977"/>
      <c r="PHI188" s="977"/>
      <c r="PHJ188" s="977"/>
      <c r="PHK188" s="977"/>
      <c r="PHL188" s="977"/>
      <c r="PHM188" s="977"/>
      <c r="PHN188" s="977"/>
      <c r="PHO188" s="977"/>
      <c r="PHP188" s="977"/>
      <c r="PHQ188" s="977"/>
      <c r="PHR188" s="977"/>
      <c r="PHS188" s="977"/>
      <c r="PHT188" s="977"/>
      <c r="PHU188" s="977"/>
      <c r="PHV188" s="977"/>
      <c r="PHW188" s="977"/>
      <c r="PHX188" s="977"/>
      <c r="PHY188" s="977"/>
      <c r="PHZ188" s="977"/>
      <c r="PIA188" s="977"/>
      <c r="PIB188" s="977"/>
      <c r="PIC188" s="977"/>
      <c r="PID188" s="977"/>
      <c r="PIE188" s="977"/>
      <c r="PIF188" s="977"/>
      <c r="PIG188" s="977"/>
      <c r="PIH188" s="977"/>
      <c r="PII188" s="977"/>
      <c r="PIJ188" s="977"/>
      <c r="PIK188" s="977"/>
      <c r="PIL188" s="977"/>
      <c r="PIM188" s="977"/>
      <c r="PIN188" s="977"/>
      <c r="PIO188" s="977"/>
      <c r="PIP188" s="977"/>
      <c r="PIQ188" s="977"/>
      <c r="PIR188" s="977"/>
      <c r="PIS188" s="977"/>
      <c r="PIT188" s="977"/>
      <c r="PIU188" s="977"/>
      <c r="PIV188" s="977"/>
      <c r="PIW188" s="977"/>
      <c r="PIX188" s="977"/>
      <c r="PIY188" s="977"/>
      <c r="PIZ188" s="977"/>
      <c r="PJA188" s="977"/>
      <c r="PJB188" s="977"/>
      <c r="PJC188" s="977"/>
      <c r="PJD188" s="977"/>
      <c r="PJE188" s="977"/>
      <c r="PJF188" s="977"/>
      <c r="PJG188" s="977"/>
      <c r="PJH188" s="977"/>
      <c r="PJI188" s="977"/>
      <c r="PJJ188" s="977"/>
      <c r="PJK188" s="977"/>
      <c r="PJL188" s="977"/>
      <c r="PJM188" s="977"/>
      <c r="PJN188" s="977"/>
      <c r="PJO188" s="977"/>
      <c r="PJP188" s="977"/>
      <c r="PJQ188" s="977"/>
      <c r="PJR188" s="977"/>
      <c r="PJS188" s="977"/>
      <c r="PJT188" s="977"/>
      <c r="PJU188" s="977"/>
      <c r="PJV188" s="977"/>
      <c r="PJW188" s="977"/>
      <c r="PJX188" s="977"/>
      <c r="PJY188" s="977"/>
      <c r="PJZ188" s="977"/>
      <c r="PKA188" s="977"/>
      <c r="PKB188" s="977"/>
      <c r="PKC188" s="977"/>
      <c r="PKD188" s="977"/>
      <c r="PKE188" s="977"/>
      <c r="PKF188" s="977"/>
      <c r="PKG188" s="977"/>
      <c r="PKH188" s="977"/>
      <c r="PKI188" s="977"/>
      <c r="PKJ188" s="977"/>
      <c r="PKK188" s="977"/>
      <c r="PKL188" s="977"/>
      <c r="PKM188" s="977"/>
      <c r="PKN188" s="977"/>
      <c r="PKO188" s="977"/>
      <c r="PKP188" s="977"/>
      <c r="PKQ188" s="977"/>
      <c r="PKR188" s="977"/>
      <c r="PKS188" s="977"/>
      <c r="PKT188" s="977"/>
      <c r="PKU188" s="977"/>
      <c r="PKV188" s="977"/>
      <c r="PKW188" s="977"/>
      <c r="PKX188" s="977"/>
      <c r="PKY188" s="977"/>
      <c r="PKZ188" s="977"/>
      <c r="PLA188" s="977"/>
      <c r="PLB188" s="977"/>
      <c r="PLC188" s="977"/>
      <c r="PLD188" s="977"/>
      <c r="PLE188" s="977"/>
      <c r="PLF188" s="977"/>
      <c r="PLG188" s="977"/>
      <c r="PLH188" s="977"/>
      <c r="PLI188" s="977"/>
      <c r="PLJ188" s="977"/>
      <c r="PLK188" s="977"/>
      <c r="PLL188" s="977"/>
      <c r="PLM188" s="977"/>
      <c r="PLN188" s="977"/>
      <c r="PLO188" s="977"/>
      <c r="PLP188" s="977"/>
      <c r="PLQ188" s="977"/>
      <c r="PLR188" s="977"/>
      <c r="PLS188" s="977"/>
      <c r="PLT188" s="977"/>
      <c r="PLU188" s="977"/>
      <c r="PLV188" s="977"/>
      <c r="PLW188" s="977"/>
      <c r="PLX188" s="977"/>
      <c r="PLY188" s="977"/>
      <c r="PLZ188" s="977"/>
      <c r="PMA188" s="977"/>
      <c r="PMB188" s="977"/>
      <c r="PMC188" s="977"/>
      <c r="PMD188" s="977"/>
      <c r="PME188" s="977"/>
      <c r="PMF188" s="977"/>
      <c r="PMG188" s="977"/>
      <c r="PMH188" s="977"/>
      <c r="PMI188" s="977"/>
      <c r="PMJ188" s="977"/>
      <c r="PMK188" s="977"/>
      <c r="PML188" s="977"/>
      <c r="PMM188" s="977"/>
      <c r="PMN188" s="977"/>
      <c r="PMO188" s="977"/>
      <c r="PMP188" s="977"/>
      <c r="PMQ188" s="977"/>
      <c r="PMR188" s="977"/>
      <c r="PMS188" s="977"/>
      <c r="PMT188" s="977"/>
      <c r="PMU188" s="977"/>
      <c r="PMV188" s="977"/>
      <c r="PMW188" s="977"/>
      <c r="PMX188" s="977"/>
      <c r="PMY188" s="977"/>
      <c r="PMZ188" s="977"/>
      <c r="PNA188" s="977"/>
      <c r="PNB188" s="977"/>
      <c r="PNC188" s="977"/>
      <c r="PND188" s="977"/>
      <c r="PNE188" s="977"/>
      <c r="PNF188" s="977"/>
      <c r="PNG188" s="977"/>
      <c r="PNH188" s="977"/>
      <c r="PNI188" s="977"/>
      <c r="PNJ188" s="977"/>
      <c r="PNK188" s="977"/>
      <c r="PNL188" s="977"/>
      <c r="PNM188" s="977"/>
      <c r="PNN188" s="977"/>
      <c r="PNO188" s="977"/>
      <c r="PNP188" s="977"/>
      <c r="PNQ188" s="977"/>
      <c r="PNR188" s="977"/>
      <c r="PNS188" s="977"/>
      <c r="PNT188" s="977"/>
      <c r="PNU188" s="977"/>
      <c r="PNV188" s="977"/>
      <c r="PNW188" s="977"/>
      <c r="PNX188" s="977"/>
      <c r="PNY188" s="977"/>
      <c r="PNZ188" s="977"/>
      <c r="POA188" s="977"/>
      <c r="POB188" s="977"/>
      <c r="POC188" s="977"/>
      <c r="POD188" s="977"/>
      <c r="POE188" s="977"/>
      <c r="POF188" s="977"/>
      <c r="POG188" s="977"/>
      <c r="POH188" s="977"/>
      <c r="POI188" s="977"/>
      <c r="POJ188" s="977"/>
      <c r="POK188" s="977"/>
      <c r="POL188" s="977"/>
      <c r="POM188" s="977"/>
      <c r="PON188" s="977"/>
      <c r="POO188" s="977"/>
      <c r="POP188" s="977"/>
      <c r="POQ188" s="977"/>
      <c r="POR188" s="977"/>
      <c r="POS188" s="977"/>
      <c r="POT188" s="977"/>
      <c r="POU188" s="977"/>
      <c r="POV188" s="977"/>
      <c r="POW188" s="977"/>
      <c r="POX188" s="977"/>
      <c r="POY188" s="977"/>
      <c r="POZ188" s="977"/>
      <c r="PPA188" s="977"/>
      <c r="PPB188" s="977"/>
      <c r="PPC188" s="977"/>
      <c r="PPD188" s="977"/>
      <c r="PPE188" s="977"/>
      <c r="PPF188" s="977"/>
      <c r="PPG188" s="977"/>
      <c r="PPH188" s="977"/>
      <c r="PPI188" s="977"/>
      <c r="PPJ188" s="977"/>
      <c r="PPK188" s="977"/>
      <c r="PPL188" s="977"/>
      <c r="PPM188" s="977"/>
      <c r="PPN188" s="977"/>
      <c r="PPO188" s="977"/>
      <c r="PPP188" s="977"/>
      <c r="PPQ188" s="977"/>
      <c r="PPR188" s="977"/>
      <c r="PPS188" s="977"/>
      <c r="PPT188" s="977"/>
      <c r="PPU188" s="977"/>
      <c r="PPV188" s="977"/>
      <c r="PPW188" s="977"/>
      <c r="PPX188" s="977"/>
      <c r="PPY188" s="977"/>
      <c r="PPZ188" s="977"/>
      <c r="PQA188" s="977"/>
      <c r="PQB188" s="977"/>
      <c r="PQC188" s="977"/>
      <c r="PQD188" s="977"/>
      <c r="PQE188" s="977"/>
      <c r="PQF188" s="977"/>
      <c r="PQG188" s="977"/>
      <c r="PQH188" s="977"/>
      <c r="PQI188" s="977"/>
      <c r="PQJ188" s="977"/>
      <c r="PQK188" s="977"/>
      <c r="PQL188" s="977"/>
      <c r="PQM188" s="977"/>
      <c r="PQN188" s="977"/>
      <c r="PQO188" s="977"/>
      <c r="PQP188" s="977"/>
      <c r="PQQ188" s="977"/>
      <c r="PQR188" s="977"/>
      <c r="PQS188" s="977"/>
      <c r="PQT188" s="977"/>
      <c r="PQU188" s="977"/>
      <c r="PQV188" s="977"/>
      <c r="PQW188" s="977"/>
      <c r="PQX188" s="977"/>
      <c r="PQY188" s="977"/>
      <c r="PQZ188" s="977"/>
      <c r="PRA188" s="977"/>
      <c r="PRB188" s="977"/>
      <c r="PRC188" s="977"/>
      <c r="PRD188" s="977"/>
      <c r="PRE188" s="977"/>
      <c r="PRF188" s="977"/>
      <c r="PRG188" s="977"/>
      <c r="PRH188" s="977"/>
      <c r="PRI188" s="977"/>
      <c r="PRJ188" s="977"/>
      <c r="PRK188" s="977"/>
      <c r="PRL188" s="977"/>
      <c r="PRM188" s="977"/>
      <c r="PRN188" s="977"/>
      <c r="PRO188" s="977"/>
      <c r="PRP188" s="977"/>
      <c r="PRQ188" s="977"/>
      <c r="PRR188" s="977"/>
      <c r="PRS188" s="977"/>
      <c r="PRT188" s="977"/>
      <c r="PRU188" s="977"/>
      <c r="PRV188" s="977"/>
      <c r="PRW188" s="977"/>
      <c r="PRX188" s="977"/>
      <c r="PRY188" s="977"/>
      <c r="PRZ188" s="977"/>
      <c r="PSA188" s="977"/>
      <c r="PSB188" s="977"/>
      <c r="PSC188" s="977"/>
      <c r="PSD188" s="977"/>
      <c r="PSE188" s="977"/>
      <c r="PSF188" s="977"/>
      <c r="PSG188" s="977"/>
      <c r="PSH188" s="977"/>
      <c r="PSI188" s="977"/>
      <c r="PSJ188" s="977"/>
      <c r="PSK188" s="977"/>
      <c r="PSL188" s="977"/>
      <c r="PSM188" s="977"/>
      <c r="PSN188" s="977"/>
      <c r="PSO188" s="977"/>
      <c r="PSP188" s="977"/>
      <c r="PSQ188" s="977"/>
      <c r="PSR188" s="977"/>
      <c r="PSS188" s="977"/>
      <c r="PST188" s="977"/>
      <c r="PSU188" s="977"/>
      <c r="PSV188" s="977"/>
      <c r="PSW188" s="977"/>
      <c r="PSX188" s="977"/>
      <c r="PSY188" s="977"/>
      <c r="PSZ188" s="977"/>
      <c r="PTA188" s="977"/>
      <c r="PTB188" s="977"/>
      <c r="PTC188" s="977"/>
      <c r="PTD188" s="977"/>
      <c r="PTE188" s="977"/>
      <c r="PTF188" s="977"/>
      <c r="PTG188" s="977"/>
      <c r="PTH188" s="977"/>
      <c r="PTI188" s="977"/>
      <c r="PTJ188" s="977"/>
      <c r="PTK188" s="977"/>
      <c r="PTL188" s="977"/>
      <c r="PTM188" s="977"/>
      <c r="PTN188" s="977"/>
      <c r="PTO188" s="977"/>
      <c r="PTP188" s="977"/>
      <c r="PTQ188" s="977"/>
      <c r="PTR188" s="977"/>
      <c r="PTS188" s="977"/>
      <c r="PTT188" s="977"/>
      <c r="PTU188" s="977"/>
      <c r="PTV188" s="977"/>
      <c r="PTW188" s="977"/>
      <c r="PTX188" s="977"/>
      <c r="PTY188" s="977"/>
      <c r="PTZ188" s="977"/>
      <c r="PUA188" s="977"/>
      <c r="PUB188" s="977"/>
      <c r="PUC188" s="977"/>
      <c r="PUD188" s="977"/>
      <c r="PUE188" s="977"/>
      <c r="PUF188" s="977"/>
      <c r="PUG188" s="977"/>
      <c r="PUH188" s="977"/>
      <c r="PUI188" s="977"/>
      <c r="PUJ188" s="977"/>
      <c r="PUK188" s="977"/>
      <c r="PUL188" s="977"/>
      <c r="PUM188" s="977"/>
      <c r="PUN188" s="977"/>
      <c r="PUO188" s="977"/>
      <c r="PUP188" s="977"/>
      <c r="PUQ188" s="977"/>
      <c r="PUR188" s="977"/>
      <c r="PUS188" s="977"/>
      <c r="PUT188" s="977"/>
      <c r="PUU188" s="977"/>
      <c r="PUV188" s="977"/>
      <c r="PUW188" s="977"/>
      <c r="PUX188" s="977"/>
      <c r="PUY188" s="977"/>
      <c r="PUZ188" s="977"/>
      <c r="PVA188" s="977"/>
      <c r="PVB188" s="977"/>
      <c r="PVC188" s="977"/>
      <c r="PVD188" s="977"/>
      <c r="PVE188" s="977"/>
      <c r="PVF188" s="977"/>
      <c r="PVG188" s="977"/>
      <c r="PVH188" s="977"/>
      <c r="PVI188" s="977"/>
      <c r="PVJ188" s="977"/>
      <c r="PVK188" s="977"/>
      <c r="PVL188" s="977"/>
      <c r="PVM188" s="977"/>
      <c r="PVN188" s="977"/>
      <c r="PVO188" s="977"/>
      <c r="PVP188" s="977"/>
      <c r="PVQ188" s="977"/>
      <c r="PVR188" s="977"/>
      <c r="PVS188" s="977"/>
      <c r="PVT188" s="977"/>
      <c r="PVU188" s="977"/>
      <c r="PVV188" s="977"/>
      <c r="PVW188" s="977"/>
      <c r="PVX188" s="977"/>
      <c r="PVY188" s="977"/>
      <c r="PVZ188" s="977"/>
      <c r="PWA188" s="977"/>
      <c r="PWB188" s="977"/>
      <c r="PWC188" s="977"/>
      <c r="PWD188" s="977"/>
      <c r="PWE188" s="977"/>
      <c r="PWF188" s="977"/>
      <c r="PWG188" s="977"/>
      <c r="PWH188" s="977"/>
      <c r="PWI188" s="977"/>
      <c r="PWJ188" s="977"/>
      <c r="PWK188" s="977"/>
      <c r="PWL188" s="977"/>
      <c r="PWM188" s="977"/>
      <c r="PWN188" s="977"/>
      <c r="PWO188" s="977"/>
      <c r="PWP188" s="977"/>
      <c r="PWQ188" s="977"/>
      <c r="PWR188" s="977"/>
      <c r="PWS188" s="977"/>
      <c r="PWT188" s="977"/>
      <c r="PWU188" s="977"/>
      <c r="PWV188" s="977"/>
      <c r="PWW188" s="977"/>
      <c r="PWX188" s="977"/>
      <c r="PWY188" s="977"/>
      <c r="PWZ188" s="977"/>
      <c r="PXA188" s="977"/>
      <c r="PXB188" s="977"/>
      <c r="PXC188" s="977"/>
      <c r="PXD188" s="977"/>
      <c r="PXE188" s="977"/>
      <c r="PXF188" s="977"/>
      <c r="PXG188" s="977"/>
      <c r="PXH188" s="977"/>
      <c r="PXI188" s="977"/>
      <c r="PXJ188" s="977"/>
      <c r="PXK188" s="977"/>
      <c r="PXL188" s="977"/>
      <c r="PXM188" s="977"/>
      <c r="PXN188" s="977"/>
      <c r="PXO188" s="977"/>
      <c r="PXP188" s="977"/>
      <c r="PXQ188" s="977"/>
      <c r="PXR188" s="977"/>
      <c r="PXS188" s="977"/>
      <c r="PXT188" s="977"/>
      <c r="PXU188" s="977"/>
      <c r="PXV188" s="977"/>
      <c r="PXW188" s="977"/>
      <c r="PXX188" s="977"/>
      <c r="PXY188" s="977"/>
      <c r="PXZ188" s="977"/>
      <c r="PYA188" s="977"/>
      <c r="PYB188" s="977"/>
      <c r="PYC188" s="977"/>
      <c r="PYD188" s="977"/>
      <c r="PYE188" s="977"/>
      <c r="PYF188" s="977"/>
      <c r="PYG188" s="977"/>
      <c r="PYH188" s="977"/>
      <c r="PYI188" s="977"/>
      <c r="PYJ188" s="977"/>
      <c r="PYK188" s="977"/>
      <c r="PYL188" s="977"/>
      <c r="PYM188" s="977"/>
      <c r="PYN188" s="977"/>
      <c r="PYO188" s="977"/>
      <c r="PYP188" s="977"/>
      <c r="PYQ188" s="977"/>
      <c r="PYR188" s="977"/>
      <c r="PYS188" s="977"/>
      <c r="PYT188" s="977"/>
      <c r="PYU188" s="977"/>
      <c r="PYV188" s="977"/>
      <c r="PYW188" s="977"/>
      <c r="PYX188" s="977"/>
      <c r="PYY188" s="977"/>
      <c r="PYZ188" s="977"/>
      <c r="PZA188" s="977"/>
      <c r="PZB188" s="977"/>
      <c r="PZC188" s="977"/>
      <c r="PZD188" s="977"/>
      <c r="PZE188" s="977"/>
      <c r="PZF188" s="977"/>
      <c r="PZG188" s="977"/>
      <c r="PZH188" s="977"/>
      <c r="PZI188" s="977"/>
      <c r="PZJ188" s="977"/>
      <c r="PZK188" s="977"/>
      <c r="PZL188" s="977"/>
      <c r="PZM188" s="977"/>
      <c r="PZN188" s="977"/>
      <c r="PZO188" s="977"/>
      <c r="PZP188" s="977"/>
      <c r="PZQ188" s="977"/>
      <c r="PZR188" s="977"/>
      <c r="PZS188" s="977"/>
      <c r="PZT188" s="977"/>
      <c r="PZU188" s="977"/>
      <c r="PZV188" s="977"/>
      <c r="PZW188" s="977"/>
      <c r="PZX188" s="977"/>
      <c r="PZY188" s="977"/>
      <c r="PZZ188" s="977"/>
      <c r="QAA188" s="977"/>
      <c r="QAB188" s="977"/>
      <c r="QAC188" s="977"/>
      <c r="QAD188" s="977"/>
      <c r="QAE188" s="977"/>
      <c r="QAF188" s="977"/>
      <c r="QAG188" s="977"/>
      <c r="QAH188" s="977"/>
      <c r="QAI188" s="977"/>
      <c r="QAJ188" s="977"/>
      <c r="QAK188" s="977"/>
      <c r="QAL188" s="977"/>
      <c r="QAM188" s="977"/>
      <c r="QAN188" s="977"/>
      <c r="QAO188" s="977"/>
      <c r="QAP188" s="977"/>
      <c r="QAQ188" s="977"/>
      <c r="QAR188" s="977"/>
      <c r="QAS188" s="977"/>
      <c r="QAT188" s="977"/>
      <c r="QAU188" s="977"/>
      <c r="QAV188" s="977"/>
      <c r="QAW188" s="977"/>
      <c r="QAX188" s="977"/>
      <c r="QAY188" s="977"/>
      <c r="QAZ188" s="977"/>
      <c r="QBA188" s="977"/>
      <c r="QBB188" s="977"/>
      <c r="QBC188" s="977"/>
      <c r="QBD188" s="977"/>
      <c r="QBE188" s="977"/>
      <c r="QBF188" s="977"/>
      <c r="QBG188" s="977"/>
      <c r="QBH188" s="977"/>
      <c r="QBI188" s="977"/>
      <c r="QBJ188" s="977"/>
      <c r="QBK188" s="977"/>
      <c r="QBL188" s="977"/>
      <c r="QBM188" s="977"/>
      <c r="QBN188" s="977"/>
      <c r="QBO188" s="977"/>
      <c r="QBP188" s="977"/>
      <c r="QBQ188" s="977"/>
      <c r="QBR188" s="977"/>
      <c r="QBS188" s="977"/>
      <c r="QBT188" s="977"/>
      <c r="QBU188" s="977"/>
      <c r="QBV188" s="977"/>
      <c r="QBW188" s="977"/>
      <c r="QBX188" s="977"/>
      <c r="QBY188" s="977"/>
      <c r="QBZ188" s="977"/>
      <c r="QCA188" s="977"/>
      <c r="QCB188" s="977"/>
      <c r="QCC188" s="977"/>
      <c r="QCD188" s="977"/>
      <c r="QCE188" s="977"/>
      <c r="QCF188" s="977"/>
      <c r="QCG188" s="977"/>
      <c r="QCH188" s="977"/>
      <c r="QCI188" s="977"/>
      <c r="QCJ188" s="977"/>
      <c r="QCK188" s="977"/>
      <c r="QCL188" s="977"/>
      <c r="QCM188" s="977"/>
      <c r="QCN188" s="977"/>
      <c r="QCO188" s="977"/>
      <c r="QCP188" s="977"/>
      <c r="QCQ188" s="977"/>
      <c r="QCR188" s="977"/>
      <c r="QCS188" s="977"/>
      <c r="QCT188" s="977"/>
      <c r="QCU188" s="977"/>
      <c r="QCV188" s="977"/>
      <c r="QCW188" s="977"/>
      <c r="QCX188" s="977"/>
      <c r="QCY188" s="977"/>
      <c r="QCZ188" s="977"/>
      <c r="QDA188" s="977"/>
      <c r="QDB188" s="977"/>
      <c r="QDC188" s="977"/>
      <c r="QDD188" s="977"/>
      <c r="QDE188" s="977"/>
      <c r="QDF188" s="977"/>
      <c r="QDG188" s="977"/>
      <c r="QDH188" s="977"/>
      <c r="QDI188" s="977"/>
      <c r="QDJ188" s="977"/>
      <c r="QDK188" s="977"/>
      <c r="QDL188" s="977"/>
      <c r="QDM188" s="977"/>
      <c r="QDN188" s="977"/>
      <c r="QDO188" s="977"/>
      <c r="QDP188" s="977"/>
      <c r="QDQ188" s="977"/>
      <c r="QDR188" s="977"/>
      <c r="QDS188" s="977"/>
      <c r="QDT188" s="977"/>
      <c r="QDU188" s="977"/>
      <c r="QDV188" s="977"/>
      <c r="QDW188" s="977"/>
      <c r="QDX188" s="977"/>
      <c r="QDY188" s="977"/>
      <c r="QDZ188" s="977"/>
      <c r="QEA188" s="977"/>
      <c r="QEB188" s="977"/>
      <c r="QEC188" s="977"/>
      <c r="QED188" s="977"/>
      <c r="QEE188" s="977"/>
      <c r="QEF188" s="977"/>
      <c r="QEG188" s="977"/>
      <c r="QEH188" s="977"/>
      <c r="QEI188" s="977"/>
      <c r="QEJ188" s="977"/>
      <c r="QEK188" s="977"/>
      <c r="QEL188" s="977"/>
      <c r="QEM188" s="977"/>
      <c r="QEN188" s="977"/>
      <c r="QEO188" s="977"/>
      <c r="QEP188" s="977"/>
      <c r="QEQ188" s="977"/>
      <c r="QER188" s="977"/>
      <c r="QES188" s="977"/>
      <c r="QET188" s="977"/>
      <c r="QEU188" s="977"/>
      <c r="QEV188" s="977"/>
      <c r="QEW188" s="977"/>
      <c r="QEX188" s="977"/>
      <c r="QEY188" s="977"/>
      <c r="QEZ188" s="977"/>
      <c r="QFA188" s="977"/>
      <c r="QFB188" s="977"/>
      <c r="QFC188" s="977"/>
      <c r="QFD188" s="977"/>
      <c r="QFE188" s="977"/>
      <c r="QFF188" s="977"/>
      <c r="QFG188" s="977"/>
      <c r="QFH188" s="977"/>
      <c r="QFI188" s="977"/>
      <c r="QFJ188" s="977"/>
      <c r="QFK188" s="977"/>
      <c r="QFL188" s="977"/>
      <c r="QFM188" s="977"/>
      <c r="QFN188" s="977"/>
      <c r="QFO188" s="977"/>
      <c r="QFP188" s="977"/>
      <c r="QFQ188" s="977"/>
      <c r="QFR188" s="977"/>
      <c r="QFS188" s="977"/>
      <c r="QFT188" s="977"/>
      <c r="QFU188" s="977"/>
      <c r="QFV188" s="977"/>
      <c r="QFW188" s="977"/>
      <c r="QFX188" s="977"/>
      <c r="QFY188" s="977"/>
      <c r="QFZ188" s="977"/>
      <c r="QGA188" s="977"/>
      <c r="QGB188" s="977"/>
      <c r="QGC188" s="977"/>
      <c r="QGD188" s="977"/>
      <c r="QGE188" s="977"/>
      <c r="QGF188" s="977"/>
      <c r="QGG188" s="977"/>
      <c r="QGH188" s="977"/>
      <c r="QGI188" s="977"/>
      <c r="QGJ188" s="977"/>
      <c r="QGK188" s="977"/>
      <c r="QGL188" s="977"/>
      <c r="QGM188" s="977"/>
      <c r="QGN188" s="977"/>
      <c r="QGO188" s="977"/>
      <c r="QGP188" s="977"/>
      <c r="QGQ188" s="977"/>
      <c r="QGR188" s="977"/>
      <c r="QGS188" s="977"/>
      <c r="QGT188" s="977"/>
      <c r="QGU188" s="977"/>
      <c r="QGV188" s="977"/>
      <c r="QGW188" s="977"/>
      <c r="QGX188" s="977"/>
      <c r="QGY188" s="977"/>
      <c r="QGZ188" s="977"/>
      <c r="QHA188" s="977"/>
      <c r="QHB188" s="977"/>
      <c r="QHC188" s="977"/>
      <c r="QHD188" s="977"/>
      <c r="QHE188" s="977"/>
      <c r="QHF188" s="977"/>
      <c r="QHG188" s="977"/>
      <c r="QHH188" s="977"/>
      <c r="QHI188" s="977"/>
      <c r="QHJ188" s="977"/>
      <c r="QHK188" s="977"/>
      <c r="QHL188" s="977"/>
      <c r="QHM188" s="977"/>
      <c r="QHN188" s="977"/>
      <c r="QHO188" s="977"/>
      <c r="QHP188" s="977"/>
      <c r="QHQ188" s="977"/>
      <c r="QHR188" s="977"/>
      <c r="QHS188" s="977"/>
      <c r="QHT188" s="977"/>
      <c r="QHU188" s="977"/>
      <c r="QHV188" s="977"/>
      <c r="QHW188" s="977"/>
      <c r="QHX188" s="977"/>
      <c r="QHY188" s="977"/>
      <c r="QHZ188" s="977"/>
      <c r="QIA188" s="977"/>
      <c r="QIB188" s="977"/>
      <c r="QIC188" s="977"/>
      <c r="QID188" s="977"/>
      <c r="QIE188" s="977"/>
      <c r="QIF188" s="977"/>
      <c r="QIG188" s="977"/>
      <c r="QIH188" s="977"/>
      <c r="QII188" s="977"/>
      <c r="QIJ188" s="977"/>
      <c r="QIK188" s="977"/>
      <c r="QIL188" s="977"/>
      <c r="QIM188" s="977"/>
      <c r="QIN188" s="977"/>
      <c r="QIO188" s="977"/>
      <c r="QIP188" s="977"/>
      <c r="QIQ188" s="977"/>
      <c r="QIR188" s="977"/>
      <c r="QIS188" s="977"/>
      <c r="QIT188" s="977"/>
      <c r="QIU188" s="977"/>
      <c r="QIV188" s="977"/>
      <c r="QIW188" s="977"/>
      <c r="QIX188" s="977"/>
      <c r="QIY188" s="977"/>
      <c r="QIZ188" s="977"/>
      <c r="QJA188" s="977"/>
      <c r="QJB188" s="977"/>
      <c r="QJC188" s="977"/>
      <c r="QJD188" s="977"/>
      <c r="QJE188" s="977"/>
      <c r="QJF188" s="977"/>
      <c r="QJG188" s="977"/>
      <c r="QJH188" s="977"/>
      <c r="QJI188" s="977"/>
      <c r="QJJ188" s="977"/>
      <c r="QJK188" s="977"/>
      <c r="QJL188" s="977"/>
      <c r="QJM188" s="977"/>
      <c r="QJN188" s="977"/>
      <c r="QJO188" s="977"/>
      <c r="QJP188" s="977"/>
      <c r="QJQ188" s="977"/>
      <c r="QJR188" s="977"/>
      <c r="QJS188" s="977"/>
      <c r="QJT188" s="977"/>
      <c r="QJU188" s="977"/>
      <c r="QJV188" s="977"/>
      <c r="QJW188" s="977"/>
      <c r="QJX188" s="977"/>
      <c r="QJY188" s="977"/>
      <c r="QJZ188" s="977"/>
      <c r="QKA188" s="977"/>
      <c r="QKB188" s="977"/>
      <c r="QKC188" s="977"/>
      <c r="QKD188" s="977"/>
      <c r="QKE188" s="977"/>
      <c r="QKF188" s="977"/>
      <c r="QKG188" s="977"/>
      <c r="QKH188" s="977"/>
      <c r="QKI188" s="977"/>
      <c r="QKJ188" s="977"/>
      <c r="QKK188" s="977"/>
      <c r="QKL188" s="977"/>
      <c r="QKM188" s="977"/>
      <c r="QKN188" s="977"/>
      <c r="QKO188" s="977"/>
      <c r="QKP188" s="977"/>
      <c r="QKQ188" s="977"/>
      <c r="QKR188" s="977"/>
      <c r="QKS188" s="977"/>
      <c r="QKT188" s="977"/>
      <c r="QKU188" s="977"/>
      <c r="QKV188" s="977"/>
      <c r="QKW188" s="977"/>
      <c r="QKX188" s="977"/>
      <c r="QKY188" s="977"/>
      <c r="QKZ188" s="977"/>
      <c r="QLA188" s="977"/>
      <c r="QLB188" s="977"/>
      <c r="QLC188" s="977"/>
      <c r="QLD188" s="977"/>
      <c r="QLE188" s="977"/>
      <c r="QLF188" s="977"/>
      <c r="QLG188" s="977"/>
      <c r="QLH188" s="977"/>
      <c r="QLI188" s="977"/>
      <c r="QLJ188" s="977"/>
      <c r="QLK188" s="977"/>
      <c r="QLL188" s="977"/>
      <c r="QLM188" s="977"/>
      <c r="QLN188" s="977"/>
      <c r="QLO188" s="977"/>
      <c r="QLP188" s="977"/>
      <c r="QLQ188" s="977"/>
      <c r="QLR188" s="977"/>
      <c r="QLS188" s="977"/>
      <c r="QLT188" s="977"/>
      <c r="QLU188" s="977"/>
      <c r="QLV188" s="977"/>
      <c r="QLW188" s="977"/>
      <c r="QLX188" s="977"/>
      <c r="QLY188" s="977"/>
      <c r="QLZ188" s="977"/>
      <c r="QMA188" s="977"/>
      <c r="QMB188" s="977"/>
      <c r="QMC188" s="977"/>
      <c r="QMD188" s="977"/>
      <c r="QME188" s="977"/>
      <c r="QMF188" s="977"/>
      <c r="QMG188" s="977"/>
      <c r="QMH188" s="977"/>
      <c r="QMI188" s="977"/>
      <c r="QMJ188" s="977"/>
      <c r="QMK188" s="977"/>
      <c r="QML188" s="977"/>
      <c r="QMM188" s="977"/>
      <c r="QMN188" s="977"/>
      <c r="QMO188" s="977"/>
      <c r="QMP188" s="977"/>
      <c r="QMQ188" s="977"/>
      <c r="QMR188" s="977"/>
      <c r="QMS188" s="977"/>
      <c r="QMT188" s="977"/>
      <c r="QMU188" s="977"/>
      <c r="QMV188" s="977"/>
      <c r="QMW188" s="977"/>
      <c r="QMX188" s="977"/>
      <c r="QMY188" s="977"/>
      <c r="QMZ188" s="977"/>
      <c r="QNA188" s="977"/>
      <c r="QNB188" s="977"/>
      <c r="QNC188" s="977"/>
      <c r="QND188" s="977"/>
      <c r="QNE188" s="977"/>
      <c r="QNF188" s="977"/>
      <c r="QNG188" s="977"/>
      <c r="QNH188" s="977"/>
      <c r="QNI188" s="977"/>
      <c r="QNJ188" s="977"/>
      <c r="QNK188" s="977"/>
      <c r="QNL188" s="977"/>
      <c r="QNM188" s="977"/>
      <c r="QNN188" s="977"/>
      <c r="QNO188" s="977"/>
      <c r="QNP188" s="977"/>
      <c r="QNQ188" s="977"/>
      <c r="QNR188" s="977"/>
      <c r="QNS188" s="977"/>
      <c r="QNT188" s="977"/>
      <c r="QNU188" s="977"/>
      <c r="QNV188" s="977"/>
      <c r="QNW188" s="977"/>
      <c r="QNX188" s="977"/>
      <c r="QNY188" s="977"/>
      <c r="QNZ188" s="977"/>
      <c r="QOA188" s="977"/>
      <c r="QOB188" s="977"/>
      <c r="QOC188" s="977"/>
      <c r="QOD188" s="977"/>
      <c r="QOE188" s="977"/>
      <c r="QOF188" s="977"/>
      <c r="QOG188" s="977"/>
      <c r="QOH188" s="977"/>
      <c r="QOI188" s="977"/>
      <c r="QOJ188" s="977"/>
      <c r="QOK188" s="977"/>
      <c r="QOL188" s="977"/>
      <c r="QOM188" s="977"/>
      <c r="QON188" s="977"/>
      <c r="QOO188" s="977"/>
      <c r="QOP188" s="977"/>
      <c r="QOQ188" s="977"/>
      <c r="QOR188" s="977"/>
      <c r="QOS188" s="977"/>
      <c r="QOT188" s="977"/>
      <c r="QOU188" s="977"/>
      <c r="QOV188" s="977"/>
      <c r="QOW188" s="977"/>
      <c r="QOX188" s="977"/>
      <c r="QOY188" s="977"/>
      <c r="QOZ188" s="977"/>
      <c r="QPA188" s="977"/>
      <c r="QPB188" s="977"/>
      <c r="QPC188" s="977"/>
      <c r="QPD188" s="977"/>
      <c r="QPE188" s="977"/>
      <c r="QPF188" s="977"/>
      <c r="QPG188" s="977"/>
      <c r="QPH188" s="977"/>
      <c r="QPI188" s="977"/>
      <c r="QPJ188" s="977"/>
      <c r="QPK188" s="977"/>
      <c r="QPL188" s="977"/>
      <c r="QPM188" s="977"/>
      <c r="QPN188" s="977"/>
      <c r="QPO188" s="977"/>
      <c r="QPP188" s="977"/>
      <c r="QPQ188" s="977"/>
      <c r="QPR188" s="977"/>
      <c r="QPS188" s="977"/>
      <c r="QPT188" s="977"/>
      <c r="QPU188" s="977"/>
      <c r="QPV188" s="977"/>
      <c r="QPW188" s="977"/>
      <c r="QPX188" s="977"/>
      <c r="QPY188" s="977"/>
      <c r="QPZ188" s="977"/>
      <c r="QQA188" s="977"/>
      <c r="QQB188" s="977"/>
      <c r="QQC188" s="977"/>
      <c r="QQD188" s="977"/>
      <c r="QQE188" s="977"/>
      <c r="QQF188" s="977"/>
      <c r="QQG188" s="977"/>
      <c r="QQH188" s="977"/>
      <c r="QQI188" s="977"/>
      <c r="QQJ188" s="977"/>
      <c r="QQK188" s="977"/>
      <c r="QQL188" s="977"/>
      <c r="QQM188" s="977"/>
      <c r="QQN188" s="977"/>
      <c r="QQO188" s="977"/>
      <c r="QQP188" s="977"/>
      <c r="QQQ188" s="977"/>
      <c r="QQR188" s="977"/>
      <c r="QQS188" s="977"/>
      <c r="QQT188" s="977"/>
      <c r="QQU188" s="977"/>
      <c r="QQV188" s="977"/>
      <c r="QQW188" s="977"/>
      <c r="QQX188" s="977"/>
      <c r="QQY188" s="977"/>
      <c r="QQZ188" s="977"/>
      <c r="QRA188" s="977"/>
      <c r="QRB188" s="977"/>
      <c r="QRC188" s="977"/>
      <c r="QRD188" s="977"/>
      <c r="QRE188" s="977"/>
      <c r="QRF188" s="977"/>
      <c r="QRG188" s="977"/>
      <c r="QRH188" s="977"/>
      <c r="QRI188" s="977"/>
      <c r="QRJ188" s="977"/>
      <c r="QRK188" s="977"/>
      <c r="QRL188" s="977"/>
      <c r="QRM188" s="977"/>
      <c r="QRN188" s="977"/>
      <c r="QRO188" s="977"/>
      <c r="QRP188" s="977"/>
      <c r="QRQ188" s="977"/>
      <c r="QRR188" s="977"/>
      <c r="QRS188" s="977"/>
      <c r="QRT188" s="977"/>
      <c r="QRU188" s="977"/>
      <c r="QRV188" s="977"/>
      <c r="QRW188" s="977"/>
      <c r="QRX188" s="977"/>
      <c r="QRY188" s="977"/>
      <c r="QRZ188" s="977"/>
      <c r="QSA188" s="977"/>
      <c r="QSB188" s="977"/>
      <c r="QSC188" s="977"/>
      <c r="QSD188" s="977"/>
      <c r="QSE188" s="977"/>
      <c r="QSF188" s="977"/>
      <c r="QSG188" s="977"/>
      <c r="QSH188" s="977"/>
      <c r="QSI188" s="977"/>
      <c r="QSJ188" s="977"/>
      <c r="QSK188" s="977"/>
      <c r="QSL188" s="977"/>
      <c r="QSM188" s="977"/>
      <c r="QSN188" s="977"/>
      <c r="QSO188" s="977"/>
      <c r="QSP188" s="977"/>
      <c r="QSQ188" s="977"/>
      <c r="QSR188" s="977"/>
      <c r="QSS188" s="977"/>
      <c r="QST188" s="977"/>
      <c r="QSU188" s="977"/>
      <c r="QSV188" s="977"/>
      <c r="QSW188" s="977"/>
      <c r="QSX188" s="977"/>
      <c r="QSY188" s="977"/>
      <c r="QSZ188" s="977"/>
      <c r="QTA188" s="977"/>
      <c r="QTB188" s="977"/>
      <c r="QTC188" s="977"/>
      <c r="QTD188" s="977"/>
      <c r="QTE188" s="977"/>
      <c r="QTF188" s="977"/>
      <c r="QTG188" s="977"/>
      <c r="QTH188" s="977"/>
      <c r="QTI188" s="977"/>
      <c r="QTJ188" s="977"/>
      <c r="QTK188" s="977"/>
      <c r="QTL188" s="977"/>
      <c r="QTM188" s="977"/>
      <c r="QTN188" s="977"/>
      <c r="QTO188" s="977"/>
      <c r="QTP188" s="977"/>
      <c r="QTQ188" s="977"/>
      <c r="QTR188" s="977"/>
      <c r="QTS188" s="977"/>
      <c r="QTT188" s="977"/>
      <c r="QTU188" s="977"/>
      <c r="QTV188" s="977"/>
      <c r="QTW188" s="977"/>
      <c r="QTX188" s="977"/>
      <c r="QTY188" s="977"/>
      <c r="QTZ188" s="977"/>
      <c r="QUA188" s="977"/>
      <c r="QUB188" s="977"/>
      <c r="QUC188" s="977"/>
      <c r="QUD188" s="977"/>
      <c r="QUE188" s="977"/>
      <c r="QUF188" s="977"/>
      <c r="QUG188" s="977"/>
      <c r="QUH188" s="977"/>
      <c r="QUI188" s="977"/>
      <c r="QUJ188" s="977"/>
      <c r="QUK188" s="977"/>
      <c r="QUL188" s="977"/>
      <c r="QUM188" s="977"/>
      <c r="QUN188" s="977"/>
      <c r="QUO188" s="977"/>
      <c r="QUP188" s="977"/>
      <c r="QUQ188" s="977"/>
      <c r="QUR188" s="977"/>
      <c r="QUS188" s="977"/>
      <c r="QUT188" s="977"/>
      <c r="QUU188" s="977"/>
      <c r="QUV188" s="977"/>
      <c r="QUW188" s="977"/>
      <c r="QUX188" s="977"/>
      <c r="QUY188" s="977"/>
      <c r="QUZ188" s="977"/>
      <c r="QVA188" s="977"/>
      <c r="QVB188" s="977"/>
      <c r="QVC188" s="977"/>
      <c r="QVD188" s="977"/>
      <c r="QVE188" s="977"/>
      <c r="QVF188" s="977"/>
      <c r="QVG188" s="977"/>
      <c r="QVH188" s="977"/>
      <c r="QVI188" s="977"/>
      <c r="QVJ188" s="977"/>
      <c r="QVK188" s="977"/>
      <c r="QVL188" s="977"/>
      <c r="QVM188" s="977"/>
      <c r="QVN188" s="977"/>
      <c r="QVO188" s="977"/>
      <c r="QVP188" s="977"/>
      <c r="QVQ188" s="977"/>
      <c r="QVR188" s="977"/>
      <c r="QVS188" s="977"/>
      <c r="QVT188" s="977"/>
      <c r="QVU188" s="977"/>
      <c r="QVV188" s="977"/>
      <c r="QVW188" s="977"/>
      <c r="QVX188" s="977"/>
      <c r="QVY188" s="977"/>
      <c r="QVZ188" s="977"/>
      <c r="QWA188" s="977"/>
      <c r="QWB188" s="977"/>
      <c r="QWC188" s="977"/>
      <c r="QWD188" s="977"/>
      <c r="QWE188" s="977"/>
      <c r="QWF188" s="977"/>
      <c r="QWG188" s="977"/>
      <c r="QWH188" s="977"/>
      <c r="QWI188" s="977"/>
      <c r="QWJ188" s="977"/>
      <c r="QWK188" s="977"/>
      <c r="QWL188" s="977"/>
      <c r="QWM188" s="977"/>
      <c r="QWN188" s="977"/>
      <c r="QWO188" s="977"/>
      <c r="QWP188" s="977"/>
      <c r="QWQ188" s="977"/>
      <c r="QWR188" s="977"/>
      <c r="QWS188" s="977"/>
      <c r="QWT188" s="977"/>
      <c r="QWU188" s="977"/>
      <c r="QWV188" s="977"/>
      <c r="QWW188" s="977"/>
      <c r="QWX188" s="977"/>
      <c r="QWY188" s="977"/>
      <c r="QWZ188" s="977"/>
      <c r="QXA188" s="977"/>
      <c r="QXB188" s="977"/>
      <c r="QXC188" s="977"/>
      <c r="QXD188" s="977"/>
      <c r="QXE188" s="977"/>
      <c r="QXF188" s="977"/>
      <c r="QXG188" s="977"/>
      <c r="QXH188" s="977"/>
      <c r="QXI188" s="977"/>
      <c r="QXJ188" s="977"/>
      <c r="QXK188" s="977"/>
      <c r="QXL188" s="977"/>
      <c r="QXM188" s="977"/>
      <c r="QXN188" s="977"/>
      <c r="QXO188" s="977"/>
      <c r="QXP188" s="977"/>
      <c r="QXQ188" s="977"/>
      <c r="QXR188" s="977"/>
      <c r="QXS188" s="977"/>
      <c r="QXT188" s="977"/>
      <c r="QXU188" s="977"/>
      <c r="QXV188" s="977"/>
      <c r="QXW188" s="977"/>
      <c r="QXX188" s="977"/>
      <c r="QXY188" s="977"/>
      <c r="QXZ188" s="977"/>
      <c r="QYA188" s="977"/>
      <c r="QYB188" s="977"/>
      <c r="QYC188" s="977"/>
      <c r="QYD188" s="977"/>
      <c r="QYE188" s="977"/>
      <c r="QYF188" s="977"/>
      <c r="QYG188" s="977"/>
      <c r="QYH188" s="977"/>
      <c r="QYI188" s="977"/>
      <c r="QYJ188" s="977"/>
      <c r="QYK188" s="977"/>
      <c r="QYL188" s="977"/>
      <c r="QYM188" s="977"/>
      <c r="QYN188" s="977"/>
      <c r="QYO188" s="977"/>
      <c r="QYP188" s="977"/>
      <c r="QYQ188" s="977"/>
      <c r="QYR188" s="977"/>
      <c r="QYS188" s="977"/>
      <c r="QYT188" s="977"/>
      <c r="QYU188" s="977"/>
      <c r="QYV188" s="977"/>
      <c r="QYW188" s="977"/>
      <c r="QYX188" s="977"/>
      <c r="QYY188" s="977"/>
      <c r="QYZ188" s="977"/>
      <c r="QZA188" s="977"/>
      <c r="QZB188" s="977"/>
      <c r="QZC188" s="977"/>
      <c r="QZD188" s="977"/>
      <c r="QZE188" s="977"/>
      <c r="QZF188" s="977"/>
      <c r="QZG188" s="977"/>
      <c r="QZH188" s="977"/>
      <c r="QZI188" s="977"/>
      <c r="QZJ188" s="977"/>
      <c r="QZK188" s="977"/>
      <c r="QZL188" s="977"/>
      <c r="QZM188" s="977"/>
      <c r="QZN188" s="977"/>
      <c r="QZO188" s="977"/>
      <c r="QZP188" s="977"/>
      <c r="QZQ188" s="977"/>
      <c r="QZR188" s="977"/>
      <c r="QZS188" s="977"/>
      <c r="QZT188" s="977"/>
      <c r="QZU188" s="977"/>
      <c r="QZV188" s="977"/>
      <c r="QZW188" s="977"/>
      <c r="QZX188" s="977"/>
      <c r="QZY188" s="977"/>
      <c r="QZZ188" s="977"/>
      <c r="RAA188" s="977"/>
      <c r="RAB188" s="977"/>
      <c r="RAC188" s="977"/>
      <c r="RAD188" s="977"/>
      <c r="RAE188" s="977"/>
      <c r="RAF188" s="977"/>
      <c r="RAG188" s="977"/>
      <c r="RAH188" s="977"/>
      <c r="RAI188" s="977"/>
      <c r="RAJ188" s="977"/>
      <c r="RAK188" s="977"/>
      <c r="RAL188" s="977"/>
      <c r="RAM188" s="977"/>
      <c r="RAN188" s="977"/>
      <c r="RAO188" s="977"/>
      <c r="RAP188" s="977"/>
      <c r="RAQ188" s="977"/>
      <c r="RAR188" s="977"/>
      <c r="RAS188" s="977"/>
      <c r="RAT188" s="977"/>
      <c r="RAU188" s="977"/>
      <c r="RAV188" s="977"/>
      <c r="RAW188" s="977"/>
      <c r="RAX188" s="977"/>
      <c r="RAY188" s="977"/>
      <c r="RAZ188" s="977"/>
      <c r="RBA188" s="977"/>
      <c r="RBB188" s="977"/>
      <c r="RBC188" s="977"/>
      <c r="RBD188" s="977"/>
      <c r="RBE188" s="977"/>
      <c r="RBF188" s="977"/>
      <c r="RBG188" s="977"/>
      <c r="RBH188" s="977"/>
      <c r="RBI188" s="977"/>
      <c r="RBJ188" s="977"/>
      <c r="RBK188" s="977"/>
      <c r="RBL188" s="977"/>
      <c r="RBM188" s="977"/>
      <c r="RBN188" s="977"/>
      <c r="RBO188" s="977"/>
      <c r="RBP188" s="977"/>
      <c r="RBQ188" s="977"/>
      <c r="RBR188" s="977"/>
      <c r="RBS188" s="977"/>
      <c r="RBT188" s="977"/>
      <c r="RBU188" s="977"/>
      <c r="RBV188" s="977"/>
      <c r="RBW188" s="977"/>
      <c r="RBX188" s="977"/>
      <c r="RBY188" s="977"/>
      <c r="RBZ188" s="977"/>
      <c r="RCA188" s="977"/>
      <c r="RCB188" s="977"/>
      <c r="RCC188" s="977"/>
      <c r="RCD188" s="977"/>
      <c r="RCE188" s="977"/>
      <c r="RCF188" s="977"/>
      <c r="RCG188" s="977"/>
      <c r="RCH188" s="977"/>
      <c r="RCI188" s="977"/>
      <c r="RCJ188" s="977"/>
      <c r="RCK188" s="977"/>
      <c r="RCL188" s="977"/>
      <c r="RCM188" s="977"/>
      <c r="RCN188" s="977"/>
      <c r="RCO188" s="977"/>
      <c r="RCP188" s="977"/>
      <c r="RCQ188" s="977"/>
      <c r="RCR188" s="977"/>
      <c r="RCS188" s="977"/>
      <c r="RCT188" s="977"/>
      <c r="RCU188" s="977"/>
      <c r="RCV188" s="977"/>
      <c r="RCW188" s="977"/>
      <c r="RCX188" s="977"/>
      <c r="RCY188" s="977"/>
      <c r="RCZ188" s="977"/>
      <c r="RDA188" s="977"/>
      <c r="RDB188" s="977"/>
      <c r="RDC188" s="977"/>
      <c r="RDD188" s="977"/>
      <c r="RDE188" s="977"/>
      <c r="RDF188" s="977"/>
      <c r="RDG188" s="977"/>
      <c r="RDH188" s="977"/>
      <c r="RDI188" s="977"/>
      <c r="RDJ188" s="977"/>
      <c r="RDK188" s="977"/>
      <c r="RDL188" s="977"/>
      <c r="RDM188" s="977"/>
      <c r="RDN188" s="977"/>
      <c r="RDO188" s="977"/>
      <c r="RDP188" s="977"/>
      <c r="RDQ188" s="977"/>
      <c r="RDR188" s="977"/>
      <c r="RDS188" s="977"/>
      <c r="RDT188" s="977"/>
      <c r="RDU188" s="977"/>
      <c r="RDV188" s="977"/>
      <c r="RDW188" s="977"/>
      <c r="RDX188" s="977"/>
      <c r="RDY188" s="977"/>
      <c r="RDZ188" s="977"/>
      <c r="REA188" s="977"/>
      <c r="REB188" s="977"/>
      <c r="REC188" s="977"/>
      <c r="RED188" s="977"/>
      <c r="REE188" s="977"/>
      <c r="REF188" s="977"/>
      <c r="REG188" s="977"/>
      <c r="REH188" s="977"/>
      <c r="REI188" s="977"/>
      <c r="REJ188" s="977"/>
      <c r="REK188" s="977"/>
      <c r="REL188" s="977"/>
      <c r="REM188" s="977"/>
      <c r="REN188" s="977"/>
      <c r="REO188" s="977"/>
      <c r="REP188" s="977"/>
      <c r="REQ188" s="977"/>
      <c r="RER188" s="977"/>
      <c r="RES188" s="977"/>
      <c r="RET188" s="977"/>
      <c r="REU188" s="977"/>
      <c r="REV188" s="977"/>
      <c r="REW188" s="977"/>
      <c r="REX188" s="977"/>
      <c r="REY188" s="977"/>
      <c r="REZ188" s="977"/>
      <c r="RFA188" s="977"/>
      <c r="RFB188" s="977"/>
      <c r="RFC188" s="977"/>
      <c r="RFD188" s="977"/>
      <c r="RFE188" s="977"/>
      <c r="RFF188" s="977"/>
      <c r="RFG188" s="977"/>
      <c r="RFH188" s="977"/>
      <c r="RFI188" s="977"/>
      <c r="RFJ188" s="977"/>
      <c r="RFK188" s="977"/>
      <c r="RFL188" s="977"/>
      <c r="RFM188" s="977"/>
      <c r="RFN188" s="977"/>
      <c r="RFO188" s="977"/>
      <c r="RFP188" s="977"/>
      <c r="RFQ188" s="977"/>
      <c r="RFR188" s="977"/>
      <c r="RFS188" s="977"/>
      <c r="RFT188" s="977"/>
      <c r="RFU188" s="977"/>
      <c r="RFV188" s="977"/>
      <c r="RFW188" s="977"/>
      <c r="RFX188" s="977"/>
      <c r="RFY188" s="977"/>
      <c r="RFZ188" s="977"/>
      <c r="RGA188" s="977"/>
      <c r="RGB188" s="977"/>
      <c r="RGC188" s="977"/>
      <c r="RGD188" s="977"/>
      <c r="RGE188" s="977"/>
      <c r="RGF188" s="977"/>
      <c r="RGG188" s="977"/>
      <c r="RGH188" s="977"/>
      <c r="RGI188" s="977"/>
      <c r="RGJ188" s="977"/>
      <c r="RGK188" s="977"/>
      <c r="RGL188" s="977"/>
      <c r="RGM188" s="977"/>
      <c r="RGN188" s="977"/>
      <c r="RGO188" s="977"/>
      <c r="RGP188" s="977"/>
      <c r="RGQ188" s="977"/>
      <c r="RGR188" s="977"/>
      <c r="RGS188" s="977"/>
      <c r="RGT188" s="977"/>
      <c r="RGU188" s="977"/>
      <c r="RGV188" s="977"/>
      <c r="RGW188" s="977"/>
      <c r="RGX188" s="977"/>
      <c r="RGY188" s="977"/>
      <c r="RGZ188" s="977"/>
      <c r="RHA188" s="977"/>
      <c r="RHB188" s="977"/>
      <c r="RHC188" s="977"/>
      <c r="RHD188" s="977"/>
      <c r="RHE188" s="977"/>
      <c r="RHF188" s="977"/>
      <c r="RHG188" s="977"/>
      <c r="RHH188" s="977"/>
      <c r="RHI188" s="977"/>
      <c r="RHJ188" s="977"/>
      <c r="RHK188" s="977"/>
      <c r="RHL188" s="977"/>
      <c r="RHM188" s="977"/>
      <c r="RHN188" s="977"/>
      <c r="RHO188" s="977"/>
      <c r="RHP188" s="977"/>
      <c r="RHQ188" s="977"/>
      <c r="RHR188" s="977"/>
      <c r="RHS188" s="977"/>
      <c r="RHT188" s="977"/>
      <c r="RHU188" s="977"/>
      <c r="RHV188" s="977"/>
      <c r="RHW188" s="977"/>
      <c r="RHX188" s="977"/>
      <c r="RHY188" s="977"/>
      <c r="RHZ188" s="977"/>
      <c r="RIA188" s="977"/>
      <c r="RIB188" s="977"/>
      <c r="RIC188" s="977"/>
      <c r="RID188" s="977"/>
      <c r="RIE188" s="977"/>
      <c r="RIF188" s="977"/>
      <c r="RIG188" s="977"/>
      <c r="RIH188" s="977"/>
      <c r="RII188" s="977"/>
      <c r="RIJ188" s="977"/>
      <c r="RIK188" s="977"/>
      <c r="RIL188" s="977"/>
      <c r="RIM188" s="977"/>
      <c r="RIN188" s="977"/>
      <c r="RIO188" s="977"/>
      <c r="RIP188" s="977"/>
      <c r="RIQ188" s="977"/>
      <c r="RIR188" s="977"/>
      <c r="RIS188" s="977"/>
      <c r="RIT188" s="977"/>
      <c r="RIU188" s="977"/>
      <c r="RIV188" s="977"/>
      <c r="RIW188" s="977"/>
      <c r="RIX188" s="977"/>
      <c r="RIY188" s="977"/>
      <c r="RIZ188" s="977"/>
      <c r="RJA188" s="977"/>
      <c r="RJB188" s="977"/>
      <c r="RJC188" s="977"/>
      <c r="RJD188" s="977"/>
      <c r="RJE188" s="977"/>
      <c r="RJF188" s="977"/>
      <c r="RJG188" s="977"/>
      <c r="RJH188" s="977"/>
      <c r="RJI188" s="977"/>
      <c r="RJJ188" s="977"/>
      <c r="RJK188" s="977"/>
      <c r="RJL188" s="977"/>
      <c r="RJM188" s="977"/>
      <c r="RJN188" s="977"/>
      <c r="RJO188" s="977"/>
      <c r="RJP188" s="977"/>
      <c r="RJQ188" s="977"/>
      <c r="RJR188" s="977"/>
      <c r="RJS188" s="977"/>
      <c r="RJT188" s="977"/>
      <c r="RJU188" s="977"/>
      <c r="RJV188" s="977"/>
      <c r="RJW188" s="977"/>
      <c r="RJX188" s="977"/>
      <c r="RJY188" s="977"/>
      <c r="RJZ188" s="977"/>
      <c r="RKA188" s="977"/>
      <c r="RKB188" s="977"/>
      <c r="RKC188" s="977"/>
      <c r="RKD188" s="977"/>
      <c r="RKE188" s="977"/>
      <c r="RKF188" s="977"/>
      <c r="RKG188" s="977"/>
      <c r="RKH188" s="977"/>
      <c r="RKI188" s="977"/>
      <c r="RKJ188" s="977"/>
      <c r="RKK188" s="977"/>
      <c r="RKL188" s="977"/>
      <c r="RKM188" s="977"/>
      <c r="RKN188" s="977"/>
      <c r="RKO188" s="977"/>
      <c r="RKP188" s="977"/>
      <c r="RKQ188" s="977"/>
      <c r="RKR188" s="977"/>
      <c r="RKS188" s="977"/>
      <c r="RKT188" s="977"/>
      <c r="RKU188" s="977"/>
      <c r="RKV188" s="977"/>
      <c r="RKW188" s="977"/>
      <c r="RKX188" s="977"/>
      <c r="RKY188" s="977"/>
      <c r="RKZ188" s="977"/>
      <c r="RLA188" s="977"/>
      <c r="RLB188" s="977"/>
      <c r="RLC188" s="977"/>
      <c r="RLD188" s="977"/>
      <c r="RLE188" s="977"/>
      <c r="RLF188" s="977"/>
      <c r="RLG188" s="977"/>
      <c r="RLH188" s="977"/>
      <c r="RLI188" s="977"/>
      <c r="RLJ188" s="977"/>
      <c r="RLK188" s="977"/>
      <c r="RLL188" s="977"/>
      <c r="RLM188" s="977"/>
      <c r="RLN188" s="977"/>
      <c r="RLO188" s="977"/>
      <c r="RLP188" s="977"/>
      <c r="RLQ188" s="977"/>
      <c r="RLR188" s="977"/>
      <c r="RLS188" s="977"/>
      <c r="RLT188" s="977"/>
      <c r="RLU188" s="977"/>
      <c r="RLV188" s="977"/>
      <c r="RLW188" s="977"/>
      <c r="RLX188" s="977"/>
      <c r="RLY188" s="977"/>
      <c r="RLZ188" s="977"/>
      <c r="RMA188" s="977"/>
      <c r="RMB188" s="977"/>
      <c r="RMC188" s="977"/>
      <c r="RMD188" s="977"/>
      <c r="RME188" s="977"/>
      <c r="RMF188" s="977"/>
      <c r="RMG188" s="977"/>
      <c r="RMH188" s="977"/>
      <c r="RMI188" s="977"/>
      <c r="RMJ188" s="977"/>
      <c r="RMK188" s="977"/>
      <c r="RML188" s="977"/>
      <c r="RMM188" s="977"/>
      <c r="RMN188" s="977"/>
      <c r="RMO188" s="977"/>
      <c r="RMP188" s="977"/>
      <c r="RMQ188" s="977"/>
      <c r="RMR188" s="977"/>
      <c r="RMS188" s="977"/>
      <c r="RMT188" s="977"/>
      <c r="RMU188" s="977"/>
      <c r="RMV188" s="977"/>
      <c r="RMW188" s="977"/>
      <c r="RMX188" s="977"/>
      <c r="RMY188" s="977"/>
      <c r="RMZ188" s="977"/>
      <c r="RNA188" s="977"/>
      <c r="RNB188" s="977"/>
      <c r="RNC188" s="977"/>
      <c r="RND188" s="977"/>
      <c r="RNE188" s="977"/>
      <c r="RNF188" s="977"/>
      <c r="RNG188" s="977"/>
      <c r="RNH188" s="977"/>
      <c r="RNI188" s="977"/>
      <c r="RNJ188" s="977"/>
      <c r="RNK188" s="977"/>
      <c r="RNL188" s="977"/>
      <c r="RNM188" s="977"/>
      <c r="RNN188" s="977"/>
      <c r="RNO188" s="977"/>
      <c r="RNP188" s="977"/>
      <c r="RNQ188" s="977"/>
      <c r="RNR188" s="977"/>
      <c r="RNS188" s="977"/>
      <c r="RNT188" s="977"/>
      <c r="RNU188" s="977"/>
      <c r="RNV188" s="977"/>
      <c r="RNW188" s="977"/>
      <c r="RNX188" s="977"/>
      <c r="RNY188" s="977"/>
      <c r="RNZ188" s="977"/>
      <c r="ROA188" s="977"/>
      <c r="ROB188" s="977"/>
      <c r="ROC188" s="977"/>
      <c r="ROD188" s="977"/>
      <c r="ROE188" s="977"/>
      <c r="ROF188" s="977"/>
      <c r="ROG188" s="977"/>
      <c r="ROH188" s="977"/>
      <c r="ROI188" s="977"/>
      <c r="ROJ188" s="977"/>
      <c r="ROK188" s="977"/>
      <c r="ROL188" s="977"/>
      <c r="ROM188" s="977"/>
      <c r="RON188" s="977"/>
      <c r="ROO188" s="977"/>
      <c r="ROP188" s="977"/>
      <c r="ROQ188" s="977"/>
      <c r="ROR188" s="977"/>
      <c r="ROS188" s="977"/>
      <c r="ROT188" s="977"/>
      <c r="ROU188" s="977"/>
      <c r="ROV188" s="977"/>
      <c r="ROW188" s="977"/>
      <c r="ROX188" s="977"/>
      <c r="ROY188" s="977"/>
      <c r="ROZ188" s="977"/>
      <c r="RPA188" s="977"/>
      <c r="RPB188" s="977"/>
      <c r="RPC188" s="977"/>
      <c r="RPD188" s="977"/>
      <c r="RPE188" s="977"/>
      <c r="RPF188" s="977"/>
      <c r="RPG188" s="977"/>
      <c r="RPH188" s="977"/>
      <c r="RPI188" s="977"/>
      <c r="RPJ188" s="977"/>
      <c r="RPK188" s="977"/>
      <c r="RPL188" s="977"/>
      <c r="RPM188" s="977"/>
      <c r="RPN188" s="977"/>
      <c r="RPO188" s="977"/>
      <c r="RPP188" s="977"/>
      <c r="RPQ188" s="977"/>
      <c r="RPR188" s="977"/>
      <c r="RPS188" s="977"/>
      <c r="RPT188" s="977"/>
      <c r="RPU188" s="977"/>
      <c r="RPV188" s="977"/>
      <c r="RPW188" s="977"/>
      <c r="RPX188" s="977"/>
      <c r="RPY188" s="977"/>
      <c r="RPZ188" s="977"/>
      <c r="RQA188" s="977"/>
      <c r="RQB188" s="977"/>
      <c r="RQC188" s="977"/>
      <c r="RQD188" s="977"/>
      <c r="RQE188" s="977"/>
      <c r="RQF188" s="977"/>
      <c r="RQG188" s="977"/>
      <c r="RQH188" s="977"/>
      <c r="RQI188" s="977"/>
      <c r="RQJ188" s="977"/>
      <c r="RQK188" s="977"/>
      <c r="RQL188" s="977"/>
      <c r="RQM188" s="977"/>
      <c r="RQN188" s="977"/>
      <c r="RQO188" s="977"/>
      <c r="RQP188" s="977"/>
      <c r="RQQ188" s="977"/>
      <c r="RQR188" s="977"/>
      <c r="RQS188" s="977"/>
      <c r="RQT188" s="977"/>
      <c r="RQU188" s="977"/>
      <c r="RQV188" s="977"/>
      <c r="RQW188" s="977"/>
      <c r="RQX188" s="977"/>
      <c r="RQY188" s="977"/>
      <c r="RQZ188" s="977"/>
      <c r="RRA188" s="977"/>
      <c r="RRB188" s="977"/>
      <c r="RRC188" s="977"/>
      <c r="RRD188" s="977"/>
      <c r="RRE188" s="977"/>
      <c r="RRF188" s="977"/>
      <c r="RRG188" s="977"/>
      <c r="RRH188" s="977"/>
      <c r="RRI188" s="977"/>
      <c r="RRJ188" s="977"/>
      <c r="RRK188" s="977"/>
      <c r="RRL188" s="977"/>
      <c r="RRM188" s="977"/>
      <c r="RRN188" s="977"/>
      <c r="RRO188" s="977"/>
      <c r="RRP188" s="977"/>
      <c r="RRQ188" s="977"/>
      <c r="RRR188" s="977"/>
      <c r="RRS188" s="977"/>
      <c r="RRT188" s="977"/>
      <c r="RRU188" s="977"/>
      <c r="RRV188" s="977"/>
      <c r="RRW188" s="977"/>
      <c r="RRX188" s="977"/>
      <c r="RRY188" s="977"/>
      <c r="RRZ188" s="977"/>
      <c r="RSA188" s="977"/>
      <c r="RSB188" s="977"/>
      <c r="RSC188" s="977"/>
      <c r="RSD188" s="977"/>
      <c r="RSE188" s="977"/>
      <c r="RSF188" s="977"/>
      <c r="RSG188" s="977"/>
      <c r="RSH188" s="977"/>
      <c r="RSI188" s="977"/>
      <c r="RSJ188" s="977"/>
      <c r="RSK188" s="977"/>
      <c r="RSL188" s="977"/>
      <c r="RSM188" s="977"/>
      <c r="RSN188" s="977"/>
      <c r="RSO188" s="977"/>
      <c r="RSP188" s="977"/>
      <c r="RSQ188" s="977"/>
      <c r="RSR188" s="977"/>
      <c r="RSS188" s="977"/>
      <c r="RST188" s="977"/>
      <c r="RSU188" s="977"/>
      <c r="RSV188" s="977"/>
      <c r="RSW188" s="977"/>
      <c r="RSX188" s="977"/>
      <c r="RSY188" s="977"/>
      <c r="RSZ188" s="977"/>
      <c r="RTA188" s="977"/>
      <c r="RTB188" s="977"/>
      <c r="RTC188" s="977"/>
      <c r="RTD188" s="977"/>
      <c r="RTE188" s="977"/>
      <c r="RTF188" s="977"/>
      <c r="RTG188" s="977"/>
      <c r="RTH188" s="977"/>
      <c r="RTI188" s="977"/>
      <c r="RTJ188" s="977"/>
      <c r="RTK188" s="977"/>
      <c r="RTL188" s="977"/>
      <c r="RTM188" s="977"/>
      <c r="RTN188" s="977"/>
      <c r="RTO188" s="977"/>
      <c r="RTP188" s="977"/>
      <c r="RTQ188" s="977"/>
      <c r="RTR188" s="977"/>
      <c r="RTS188" s="977"/>
      <c r="RTT188" s="977"/>
      <c r="RTU188" s="977"/>
      <c r="RTV188" s="977"/>
      <c r="RTW188" s="977"/>
      <c r="RTX188" s="977"/>
      <c r="RTY188" s="977"/>
      <c r="RTZ188" s="977"/>
      <c r="RUA188" s="977"/>
      <c r="RUB188" s="977"/>
      <c r="RUC188" s="977"/>
      <c r="RUD188" s="977"/>
      <c r="RUE188" s="977"/>
      <c r="RUF188" s="977"/>
      <c r="RUG188" s="977"/>
      <c r="RUH188" s="977"/>
      <c r="RUI188" s="977"/>
      <c r="RUJ188" s="977"/>
      <c r="RUK188" s="977"/>
      <c r="RUL188" s="977"/>
      <c r="RUM188" s="977"/>
      <c r="RUN188" s="977"/>
      <c r="RUO188" s="977"/>
      <c r="RUP188" s="977"/>
      <c r="RUQ188" s="977"/>
      <c r="RUR188" s="977"/>
      <c r="RUS188" s="977"/>
      <c r="RUT188" s="977"/>
      <c r="RUU188" s="977"/>
      <c r="RUV188" s="977"/>
      <c r="RUW188" s="977"/>
      <c r="RUX188" s="977"/>
      <c r="RUY188" s="977"/>
      <c r="RUZ188" s="977"/>
      <c r="RVA188" s="977"/>
      <c r="RVB188" s="977"/>
      <c r="RVC188" s="977"/>
      <c r="RVD188" s="977"/>
      <c r="RVE188" s="977"/>
      <c r="RVF188" s="977"/>
      <c r="RVG188" s="977"/>
      <c r="RVH188" s="977"/>
      <c r="RVI188" s="977"/>
      <c r="RVJ188" s="977"/>
      <c r="RVK188" s="977"/>
      <c r="RVL188" s="977"/>
      <c r="RVM188" s="977"/>
      <c r="RVN188" s="977"/>
      <c r="RVO188" s="977"/>
      <c r="RVP188" s="977"/>
      <c r="RVQ188" s="977"/>
      <c r="RVR188" s="977"/>
      <c r="RVS188" s="977"/>
      <c r="RVT188" s="977"/>
      <c r="RVU188" s="977"/>
      <c r="RVV188" s="977"/>
      <c r="RVW188" s="977"/>
      <c r="RVX188" s="977"/>
      <c r="RVY188" s="977"/>
      <c r="RVZ188" s="977"/>
      <c r="RWA188" s="977"/>
      <c r="RWB188" s="977"/>
      <c r="RWC188" s="977"/>
      <c r="RWD188" s="977"/>
      <c r="RWE188" s="977"/>
      <c r="RWF188" s="977"/>
      <c r="RWG188" s="977"/>
      <c r="RWH188" s="977"/>
      <c r="RWI188" s="977"/>
      <c r="RWJ188" s="977"/>
      <c r="RWK188" s="977"/>
      <c r="RWL188" s="977"/>
      <c r="RWM188" s="977"/>
      <c r="RWN188" s="977"/>
      <c r="RWO188" s="977"/>
      <c r="RWP188" s="977"/>
      <c r="RWQ188" s="977"/>
      <c r="RWR188" s="977"/>
      <c r="RWS188" s="977"/>
      <c r="RWT188" s="977"/>
      <c r="RWU188" s="977"/>
      <c r="RWV188" s="977"/>
      <c r="RWW188" s="977"/>
      <c r="RWX188" s="977"/>
      <c r="RWY188" s="977"/>
      <c r="RWZ188" s="977"/>
      <c r="RXA188" s="977"/>
      <c r="RXB188" s="977"/>
      <c r="RXC188" s="977"/>
      <c r="RXD188" s="977"/>
      <c r="RXE188" s="977"/>
      <c r="RXF188" s="977"/>
      <c r="RXG188" s="977"/>
      <c r="RXH188" s="977"/>
      <c r="RXI188" s="977"/>
      <c r="RXJ188" s="977"/>
      <c r="RXK188" s="977"/>
      <c r="RXL188" s="977"/>
      <c r="RXM188" s="977"/>
      <c r="RXN188" s="977"/>
      <c r="RXO188" s="977"/>
      <c r="RXP188" s="977"/>
      <c r="RXQ188" s="977"/>
      <c r="RXR188" s="977"/>
      <c r="RXS188" s="977"/>
      <c r="RXT188" s="977"/>
      <c r="RXU188" s="977"/>
      <c r="RXV188" s="977"/>
      <c r="RXW188" s="977"/>
      <c r="RXX188" s="977"/>
      <c r="RXY188" s="977"/>
      <c r="RXZ188" s="977"/>
      <c r="RYA188" s="977"/>
      <c r="RYB188" s="977"/>
      <c r="RYC188" s="977"/>
      <c r="RYD188" s="977"/>
      <c r="RYE188" s="977"/>
      <c r="RYF188" s="977"/>
      <c r="RYG188" s="977"/>
      <c r="RYH188" s="977"/>
      <c r="RYI188" s="977"/>
      <c r="RYJ188" s="977"/>
      <c r="RYK188" s="977"/>
      <c r="RYL188" s="977"/>
      <c r="RYM188" s="977"/>
      <c r="RYN188" s="977"/>
      <c r="RYO188" s="977"/>
      <c r="RYP188" s="977"/>
      <c r="RYQ188" s="977"/>
      <c r="RYR188" s="977"/>
      <c r="RYS188" s="977"/>
      <c r="RYT188" s="977"/>
      <c r="RYU188" s="977"/>
      <c r="RYV188" s="977"/>
      <c r="RYW188" s="977"/>
      <c r="RYX188" s="977"/>
      <c r="RYY188" s="977"/>
      <c r="RYZ188" s="977"/>
      <c r="RZA188" s="977"/>
      <c r="RZB188" s="977"/>
      <c r="RZC188" s="977"/>
      <c r="RZD188" s="977"/>
      <c r="RZE188" s="977"/>
      <c r="RZF188" s="977"/>
      <c r="RZG188" s="977"/>
      <c r="RZH188" s="977"/>
      <c r="RZI188" s="977"/>
      <c r="RZJ188" s="977"/>
      <c r="RZK188" s="977"/>
      <c r="RZL188" s="977"/>
      <c r="RZM188" s="977"/>
      <c r="RZN188" s="977"/>
      <c r="RZO188" s="977"/>
      <c r="RZP188" s="977"/>
      <c r="RZQ188" s="977"/>
      <c r="RZR188" s="977"/>
      <c r="RZS188" s="977"/>
      <c r="RZT188" s="977"/>
      <c r="RZU188" s="977"/>
      <c r="RZV188" s="977"/>
      <c r="RZW188" s="977"/>
      <c r="RZX188" s="977"/>
      <c r="RZY188" s="977"/>
      <c r="RZZ188" s="977"/>
      <c r="SAA188" s="977"/>
      <c r="SAB188" s="977"/>
      <c r="SAC188" s="977"/>
      <c r="SAD188" s="977"/>
      <c r="SAE188" s="977"/>
      <c r="SAF188" s="977"/>
      <c r="SAG188" s="977"/>
      <c r="SAH188" s="977"/>
      <c r="SAI188" s="977"/>
      <c r="SAJ188" s="977"/>
      <c r="SAK188" s="977"/>
      <c r="SAL188" s="977"/>
      <c r="SAM188" s="977"/>
      <c r="SAN188" s="977"/>
      <c r="SAO188" s="977"/>
      <c r="SAP188" s="977"/>
      <c r="SAQ188" s="977"/>
      <c r="SAR188" s="977"/>
      <c r="SAS188" s="977"/>
      <c r="SAT188" s="977"/>
      <c r="SAU188" s="977"/>
      <c r="SAV188" s="977"/>
      <c r="SAW188" s="977"/>
      <c r="SAX188" s="977"/>
      <c r="SAY188" s="977"/>
      <c r="SAZ188" s="977"/>
      <c r="SBA188" s="977"/>
      <c r="SBB188" s="977"/>
      <c r="SBC188" s="977"/>
      <c r="SBD188" s="977"/>
      <c r="SBE188" s="977"/>
      <c r="SBF188" s="977"/>
      <c r="SBG188" s="977"/>
      <c r="SBH188" s="977"/>
      <c r="SBI188" s="977"/>
      <c r="SBJ188" s="977"/>
      <c r="SBK188" s="977"/>
      <c r="SBL188" s="977"/>
      <c r="SBM188" s="977"/>
      <c r="SBN188" s="977"/>
      <c r="SBO188" s="977"/>
      <c r="SBP188" s="977"/>
      <c r="SBQ188" s="977"/>
      <c r="SBR188" s="977"/>
      <c r="SBS188" s="977"/>
      <c r="SBT188" s="977"/>
      <c r="SBU188" s="977"/>
      <c r="SBV188" s="977"/>
      <c r="SBW188" s="977"/>
      <c r="SBX188" s="977"/>
      <c r="SBY188" s="977"/>
      <c r="SBZ188" s="977"/>
      <c r="SCA188" s="977"/>
      <c r="SCB188" s="977"/>
      <c r="SCC188" s="977"/>
      <c r="SCD188" s="977"/>
      <c r="SCE188" s="977"/>
      <c r="SCF188" s="977"/>
      <c r="SCG188" s="977"/>
      <c r="SCH188" s="977"/>
      <c r="SCI188" s="977"/>
      <c r="SCJ188" s="977"/>
      <c r="SCK188" s="977"/>
      <c r="SCL188" s="977"/>
      <c r="SCM188" s="977"/>
      <c r="SCN188" s="977"/>
      <c r="SCO188" s="977"/>
      <c r="SCP188" s="977"/>
      <c r="SCQ188" s="977"/>
      <c r="SCR188" s="977"/>
      <c r="SCS188" s="977"/>
      <c r="SCT188" s="977"/>
      <c r="SCU188" s="977"/>
      <c r="SCV188" s="977"/>
      <c r="SCW188" s="977"/>
      <c r="SCX188" s="977"/>
      <c r="SCY188" s="977"/>
      <c r="SCZ188" s="977"/>
      <c r="SDA188" s="977"/>
      <c r="SDB188" s="977"/>
      <c r="SDC188" s="977"/>
      <c r="SDD188" s="977"/>
      <c r="SDE188" s="977"/>
      <c r="SDF188" s="977"/>
      <c r="SDG188" s="977"/>
      <c r="SDH188" s="977"/>
      <c r="SDI188" s="977"/>
      <c r="SDJ188" s="977"/>
      <c r="SDK188" s="977"/>
      <c r="SDL188" s="977"/>
      <c r="SDM188" s="977"/>
      <c r="SDN188" s="977"/>
      <c r="SDO188" s="977"/>
      <c r="SDP188" s="977"/>
      <c r="SDQ188" s="977"/>
      <c r="SDR188" s="977"/>
      <c r="SDS188" s="977"/>
      <c r="SDT188" s="977"/>
      <c r="SDU188" s="977"/>
      <c r="SDV188" s="977"/>
      <c r="SDW188" s="977"/>
      <c r="SDX188" s="977"/>
      <c r="SDY188" s="977"/>
      <c r="SDZ188" s="977"/>
      <c r="SEA188" s="977"/>
      <c r="SEB188" s="977"/>
      <c r="SEC188" s="977"/>
      <c r="SED188" s="977"/>
      <c r="SEE188" s="977"/>
      <c r="SEF188" s="977"/>
      <c r="SEG188" s="977"/>
      <c r="SEH188" s="977"/>
      <c r="SEI188" s="977"/>
      <c r="SEJ188" s="977"/>
      <c r="SEK188" s="977"/>
      <c r="SEL188" s="977"/>
      <c r="SEM188" s="977"/>
      <c r="SEN188" s="977"/>
      <c r="SEO188" s="977"/>
      <c r="SEP188" s="977"/>
      <c r="SEQ188" s="977"/>
      <c r="SER188" s="977"/>
      <c r="SES188" s="977"/>
      <c r="SET188" s="977"/>
      <c r="SEU188" s="977"/>
      <c r="SEV188" s="977"/>
      <c r="SEW188" s="977"/>
      <c r="SEX188" s="977"/>
      <c r="SEY188" s="977"/>
      <c r="SEZ188" s="977"/>
      <c r="SFA188" s="977"/>
      <c r="SFB188" s="977"/>
      <c r="SFC188" s="977"/>
      <c r="SFD188" s="977"/>
      <c r="SFE188" s="977"/>
      <c r="SFF188" s="977"/>
      <c r="SFG188" s="977"/>
      <c r="SFH188" s="977"/>
      <c r="SFI188" s="977"/>
      <c r="SFJ188" s="977"/>
      <c r="SFK188" s="977"/>
      <c r="SFL188" s="977"/>
      <c r="SFM188" s="977"/>
      <c r="SFN188" s="977"/>
      <c r="SFO188" s="977"/>
      <c r="SFP188" s="977"/>
      <c r="SFQ188" s="977"/>
      <c r="SFR188" s="977"/>
      <c r="SFS188" s="977"/>
      <c r="SFT188" s="977"/>
      <c r="SFU188" s="977"/>
      <c r="SFV188" s="977"/>
      <c r="SFW188" s="977"/>
      <c r="SFX188" s="977"/>
      <c r="SFY188" s="977"/>
      <c r="SFZ188" s="977"/>
      <c r="SGA188" s="977"/>
      <c r="SGB188" s="977"/>
      <c r="SGC188" s="977"/>
      <c r="SGD188" s="977"/>
      <c r="SGE188" s="977"/>
      <c r="SGF188" s="977"/>
      <c r="SGG188" s="977"/>
      <c r="SGH188" s="977"/>
      <c r="SGI188" s="977"/>
      <c r="SGJ188" s="977"/>
      <c r="SGK188" s="977"/>
      <c r="SGL188" s="977"/>
      <c r="SGM188" s="977"/>
      <c r="SGN188" s="977"/>
      <c r="SGO188" s="977"/>
      <c r="SGP188" s="977"/>
      <c r="SGQ188" s="977"/>
      <c r="SGR188" s="977"/>
      <c r="SGS188" s="977"/>
      <c r="SGT188" s="977"/>
      <c r="SGU188" s="977"/>
      <c r="SGV188" s="977"/>
      <c r="SGW188" s="977"/>
      <c r="SGX188" s="977"/>
      <c r="SGY188" s="977"/>
      <c r="SGZ188" s="977"/>
      <c r="SHA188" s="977"/>
      <c r="SHB188" s="977"/>
      <c r="SHC188" s="977"/>
      <c r="SHD188" s="977"/>
      <c r="SHE188" s="977"/>
      <c r="SHF188" s="977"/>
      <c r="SHG188" s="977"/>
      <c r="SHH188" s="977"/>
      <c r="SHI188" s="977"/>
      <c r="SHJ188" s="977"/>
      <c r="SHK188" s="977"/>
      <c r="SHL188" s="977"/>
      <c r="SHM188" s="977"/>
      <c r="SHN188" s="977"/>
      <c r="SHO188" s="977"/>
      <c r="SHP188" s="977"/>
      <c r="SHQ188" s="977"/>
      <c r="SHR188" s="977"/>
      <c r="SHS188" s="977"/>
      <c r="SHT188" s="977"/>
      <c r="SHU188" s="977"/>
      <c r="SHV188" s="977"/>
      <c r="SHW188" s="977"/>
      <c r="SHX188" s="977"/>
      <c r="SHY188" s="977"/>
      <c r="SHZ188" s="977"/>
      <c r="SIA188" s="977"/>
      <c r="SIB188" s="977"/>
      <c r="SIC188" s="977"/>
      <c r="SID188" s="977"/>
      <c r="SIE188" s="977"/>
      <c r="SIF188" s="977"/>
      <c r="SIG188" s="977"/>
      <c r="SIH188" s="977"/>
      <c r="SII188" s="977"/>
      <c r="SIJ188" s="977"/>
      <c r="SIK188" s="977"/>
      <c r="SIL188" s="977"/>
      <c r="SIM188" s="977"/>
      <c r="SIN188" s="977"/>
      <c r="SIO188" s="977"/>
      <c r="SIP188" s="977"/>
      <c r="SIQ188" s="977"/>
      <c r="SIR188" s="977"/>
      <c r="SIS188" s="977"/>
      <c r="SIT188" s="977"/>
      <c r="SIU188" s="977"/>
      <c r="SIV188" s="977"/>
      <c r="SIW188" s="977"/>
      <c r="SIX188" s="977"/>
      <c r="SIY188" s="977"/>
      <c r="SIZ188" s="977"/>
      <c r="SJA188" s="977"/>
      <c r="SJB188" s="977"/>
      <c r="SJC188" s="977"/>
      <c r="SJD188" s="977"/>
      <c r="SJE188" s="977"/>
      <c r="SJF188" s="977"/>
      <c r="SJG188" s="977"/>
      <c r="SJH188" s="977"/>
      <c r="SJI188" s="977"/>
      <c r="SJJ188" s="977"/>
      <c r="SJK188" s="977"/>
      <c r="SJL188" s="977"/>
      <c r="SJM188" s="977"/>
      <c r="SJN188" s="977"/>
      <c r="SJO188" s="977"/>
      <c r="SJP188" s="977"/>
      <c r="SJQ188" s="977"/>
      <c r="SJR188" s="977"/>
      <c r="SJS188" s="977"/>
      <c r="SJT188" s="977"/>
      <c r="SJU188" s="977"/>
      <c r="SJV188" s="977"/>
      <c r="SJW188" s="977"/>
      <c r="SJX188" s="977"/>
      <c r="SJY188" s="977"/>
      <c r="SJZ188" s="977"/>
      <c r="SKA188" s="977"/>
      <c r="SKB188" s="977"/>
      <c r="SKC188" s="977"/>
      <c r="SKD188" s="977"/>
      <c r="SKE188" s="977"/>
      <c r="SKF188" s="977"/>
      <c r="SKG188" s="977"/>
      <c r="SKH188" s="977"/>
      <c r="SKI188" s="977"/>
      <c r="SKJ188" s="977"/>
      <c r="SKK188" s="977"/>
      <c r="SKL188" s="977"/>
      <c r="SKM188" s="977"/>
      <c r="SKN188" s="977"/>
      <c r="SKO188" s="977"/>
      <c r="SKP188" s="977"/>
      <c r="SKQ188" s="977"/>
      <c r="SKR188" s="977"/>
      <c r="SKS188" s="977"/>
      <c r="SKT188" s="977"/>
      <c r="SKU188" s="977"/>
      <c r="SKV188" s="977"/>
      <c r="SKW188" s="977"/>
      <c r="SKX188" s="977"/>
      <c r="SKY188" s="977"/>
      <c r="SKZ188" s="977"/>
      <c r="SLA188" s="977"/>
      <c r="SLB188" s="977"/>
      <c r="SLC188" s="977"/>
      <c r="SLD188" s="977"/>
      <c r="SLE188" s="977"/>
      <c r="SLF188" s="977"/>
      <c r="SLG188" s="977"/>
      <c r="SLH188" s="977"/>
      <c r="SLI188" s="977"/>
      <c r="SLJ188" s="977"/>
      <c r="SLK188" s="977"/>
      <c r="SLL188" s="977"/>
      <c r="SLM188" s="977"/>
      <c r="SLN188" s="977"/>
      <c r="SLO188" s="977"/>
      <c r="SLP188" s="977"/>
      <c r="SLQ188" s="977"/>
      <c r="SLR188" s="977"/>
      <c r="SLS188" s="977"/>
      <c r="SLT188" s="977"/>
      <c r="SLU188" s="977"/>
      <c r="SLV188" s="977"/>
      <c r="SLW188" s="977"/>
      <c r="SLX188" s="977"/>
      <c r="SLY188" s="977"/>
      <c r="SLZ188" s="977"/>
      <c r="SMA188" s="977"/>
      <c r="SMB188" s="977"/>
      <c r="SMC188" s="977"/>
      <c r="SMD188" s="977"/>
      <c r="SME188" s="977"/>
      <c r="SMF188" s="977"/>
      <c r="SMG188" s="977"/>
      <c r="SMH188" s="977"/>
      <c r="SMI188" s="977"/>
      <c r="SMJ188" s="977"/>
      <c r="SMK188" s="977"/>
      <c r="SML188" s="977"/>
      <c r="SMM188" s="977"/>
      <c r="SMN188" s="977"/>
      <c r="SMO188" s="977"/>
      <c r="SMP188" s="977"/>
      <c r="SMQ188" s="977"/>
      <c r="SMR188" s="977"/>
      <c r="SMS188" s="977"/>
      <c r="SMT188" s="977"/>
      <c r="SMU188" s="977"/>
      <c r="SMV188" s="977"/>
      <c r="SMW188" s="977"/>
      <c r="SMX188" s="977"/>
      <c r="SMY188" s="977"/>
      <c r="SMZ188" s="977"/>
      <c r="SNA188" s="977"/>
      <c r="SNB188" s="977"/>
      <c r="SNC188" s="977"/>
      <c r="SND188" s="977"/>
      <c r="SNE188" s="977"/>
      <c r="SNF188" s="977"/>
      <c r="SNG188" s="977"/>
      <c r="SNH188" s="977"/>
      <c r="SNI188" s="977"/>
      <c r="SNJ188" s="977"/>
      <c r="SNK188" s="977"/>
      <c r="SNL188" s="977"/>
      <c r="SNM188" s="977"/>
      <c r="SNN188" s="977"/>
      <c r="SNO188" s="977"/>
      <c r="SNP188" s="977"/>
      <c r="SNQ188" s="977"/>
      <c r="SNR188" s="977"/>
      <c r="SNS188" s="977"/>
      <c r="SNT188" s="977"/>
      <c r="SNU188" s="977"/>
      <c r="SNV188" s="977"/>
      <c r="SNW188" s="977"/>
      <c r="SNX188" s="977"/>
      <c r="SNY188" s="977"/>
      <c r="SNZ188" s="977"/>
      <c r="SOA188" s="977"/>
      <c r="SOB188" s="977"/>
      <c r="SOC188" s="977"/>
      <c r="SOD188" s="977"/>
      <c r="SOE188" s="977"/>
      <c r="SOF188" s="977"/>
      <c r="SOG188" s="977"/>
      <c r="SOH188" s="977"/>
      <c r="SOI188" s="977"/>
      <c r="SOJ188" s="977"/>
      <c r="SOK188" s="977"/>
      <c r="SOL188" s="977"/>
      <c r="SOM188" s="977"/>
      <c r="SON188" s="977"/>
      <c r="SOO188" s="977"/>
      <c r="SOP188" s="977"/>
      <c r="SOQ188" s="977"/>
      <c r="SOR188" s="977"/>
      <c r="SOS188" s="977"/>
      <c r="SOT188" s="977"/>
      <c r="SOU188" s="977"/>
      <c r="SOV188" s="977"/>
      <c r="SOW188" s="977"/>
      <c r="SOX188" s="977"/>
      <c r="SOY188" s="977"/>
      <c r="SOZ188" s="977"/>
      <c r="SPA188" s="977"/>
      <c r="SPB188" s="977"/>
      <c r="SPC188" s="977"/>
      <c r="SPD188" s="977"/>
      <c r="SPE188" s="977"/>
      <c r="SPF188" s="977"/>
      <c r="SPG188" s="977"/>
      <c r="SPH188" s="977"/>
      <c r="SPI188" s="977"/>
      <c r="SPJ188" s="977"/>
      <c r="SPK188" s="977"/>
      <c r="SPL188" s="977"/>
      <c r="SPM188" s="977"/>
      <c r="SPN188" s="977"/>
      <c r="SPO188" s="977"/>
      <c r="SPP188" s="977"/>
      <c r="SPQ188" s="977"/>
      <c r="SPR188" s="977"/>
      <c r="SPS188" s="977"/>
      <c r="SPT188" s="977"/>
      <c r="SPU188" s="977"/>
      <c r="SPV188" s="977"/>
      <c r="SPW188" s="977"/>
      <c r="SPX188" s="977"/>
      <c r="SPY188" s="977"/>
      <c r="SPZ188" s="977"/>
      <c r="SQA188" s="977"/>
      <c r="SQB188" s="977"/>
      <c r="SQC188" s="977"/>
      <c r="SQD188" s="977"/>
      <c r="SQE188" s="977"/>
      <c r="SQF188" s="977"/>
      <c r="SQG188" s="977"/>
      <c r="SQH188" s="977"/>
      <c r="SQI188" s="977"/>
      <c r="SQJ188" s="977"/>
      <c r="SQK188" s="977"/>
      <c r="SQL188" s="977"/>
      <c r="SQM188" s="977"/>
      <c r="SQN188" s="977"/>
      <c r="SQO188" s="977"/>
      <c r="SQP188" s="977"/>
      <c r="SQQ188" s="977"/>
      <c r="SQR188" s="977"/>
      <c r="SQS188" s="977"/>
      <c r="SQT188" s="977"/>
      <c r="SQU188" s="977"/>
      <c r="SQV188" s="977"/>
      <c r="SQW188" s="977"/>
      <c r="SQX188" s="977"/>
      <c r="SQY188" s="977"/>
      <c r="SQZ188" s="977"/>
      <c r="SRA188" s="977"/>
      <c r="SRB188" s="977"/>
      <c r="SRC188" s="977"/>
      <c r="SRD188" s="977"/>
      <c r="SRE188" s="977"/>
      <c r="SRF188" s="977"/>
      <c r="SRG188" s="977"/>
      <c r="SRH188" s="977"/>
      <c r="SRI188" s="977"/>
      <c r="SRJ188" s="977"/>
      <c r="SRK188" s="977"/>
      <c r="SRL188" s="977"/>
      <c r="SRM188" s="977"/>
      <c r="SRN188" s="977"/>
      <c r="SRO188" s="977"/>
      <c r="SRP188" s="977"/>
      <c r="SRQ188" s="977"/>
      <c r="SRR188" s="977"/>
      <c r="SRS188" s="977"/>
      <c r="SRT188" s="977"/>
      <c r="SRU188" s="977"/>
      <c r="SRV188" s="977"/>
      <c r="SRW188" s="977"/>
      <c r="SRX188" s="977"/>
      <c r="SRY188" s="977"/>
      <c r="SRZ188" s="977"/>
      <c r="SSA188" s="977"/>
      <c r="SSB188" s="977"/>
      <c r="SSC188" s="977"/>
      <c r="SSD188" s="977"/>
      <c r="SSE188" s="977"/>
      <c r="SSF188" s="977"/>
      <c r="SSG188" s="977"/>
      <c r="SSH188" s="977"/>
      <c r="SSI188" s="977"/>
      <c r="SSJ188" s="977"/>
      <c r="SSK188" s="977"/>
      <c r="SSL188" s="977"/>
      <c r="SSM188" s="977"/>
      <c r="SSN188" s="977"/>
      <c r="SSO188" s="977"/>
      <c r="SSP188" s="977"/>
      <c r="SSQ188" s="977"/>
      <c r="SSR188" s="977"/>
      <c r="SSS188" s="977"/>
      <c r="SST188" s="977"/>
      <c r="SSU188" s="977"/>
      <c r="SSV188" s="977"/>
      <c r="SSW188" s="977"/>
      <c r="SSX188" s="977"/>
      <c r="SSY188" s="977"/>
      <c r="SSZ188" s="977"/>
      <c r="STA188" s="977"/>
      <c r="STB188" s="977"/>
      <c r="STC188" s="977"/>
      <c r="STD188" s="977"/>
      <c r="STE188" s="977"/>
      <c r="STF188" s="977"/>
      <c r="STG188" s="977"/>
      <c r="STH188" s="977"/>
      <c r="STI188" s="977"/>
      <c r="STJ188" s="977"/>
      <c r="STK188" s="977"/>
      <c r="STL188" s="977"/>
      <c r="STM188" s="977"/>
      <c r="STN188" s="977"/>
      <c r="STO188" s="977"/>
      <c r="STP188" s="977"/>
      <c r="STQ188" s="977"/>
      <c r="STR188" s="977"/>
      <c r="STS188" s="977"/>
      <c r="STT188" s="977"/>
      <c r="STU188" s="977"/>
      <c r="STV188" s="977"/>
      <c r="STW188" s="977"/>
      <c r="STX188" s="977"/>
      <c r="STY188" s="977"/>
      <c r="STZ188" s="977"/>
      <c r="SUA188" s="977"/>
      <c r="SUB188" s="977"/>
      <c r="SUC188" s="977"/>
      <c r="SUD188" s="977"/>
      <c r="SUE188" s="977"/>
      <c r="SUF188" s="977"/>
      <c r="SUG188" s="977"/>
      <c r="SUH188" s="977"/>
      <c r="SUI188" s="977"/>
      <c r="SUJ188" s="977"/>
      <c r="SUK188" s="977"/>
      <c r="SUL188" s="977"/>
      <c r="SUM188" s="977"/>
      <c r="SUN188" s="977"/>
      <c r="SUO188" s="977"/>
      <c r="SUP188" s="977"/>
      <c r="SUQ188" s="977"/>
      <c r="SUR188" s="977"/>
      <c r="SUS188" s="977"/>
      <c r="SUT188" s="977"/>
      <c r="SUU188" s="977"/>
      <c r="SUV188" s="977"/>
      <c r="SUW188" s="977"/>
      <c r="SUX188" s="977"/>
      <c r="SUY188" s="977"/>
      <c r="SUZ188" s="977"/>
      <c r="SVA188" s="977"/>
      <c r="SVB188" s="977"/>
      <c r="SVC188" s="977"/>
      <c r="SVD188" s="977"/>
      <c r="SVE188" s="977"/>
      <c r="SVF188" s="977"/>
      <c r="SVG188" s="977"/>
      <c r="SVH188" s="977"/>
      <c r="SVI188" s="977"/>
      <c r="SVJ188" s="977"/>
      <c r="SVK188" s="977"/>
      <c r="SVL188" s="977"/>
      <c r="SVM188" s="977"/>
      <c r="SVN188" s="977"/>
      <c r="SVO188" s="977"/>
      <c r="SVP188" s="977"/>
      <c r="SVQ188" s="977"/>
      <c r="SVR188" s="977"/>
      <c r="SVS188" s="977"/>
      <c r="SVT188" s="977"/>
      <c r="SVU188" s="977"/>
      <c r="SVV188" s="977"/>
      <c r="SVW188" s="977"/>
      <c r="SVX188" s="977"/>
      <c r="SVY188" s="977"/>
      <c r="SVZ188" s="977"/>
      <c r="SWA188" s="977"/>
      <c r="SWB188" s="977"/>
      <c r="SWC188" s="977"/>
      <c r="SWD188" s="977"/>
      <c r="SWE188" s="977"/>
      <c r="SWF188" s="977"/>
      <c r="SWG188" s="977"/>
      <c r="SWH188" s="977"/>
      <c r="SWI188" s="977"/>
      <c r="SWJ188" s="977"/>
      <c r="SWK188" s="977"/>
      <c r="SWL188" s="977"/>
      <c r="SWM188" s="977"/>
      <c r="SWN188" s="977"/>
      <c r="SWO188" s="977"/>
      <c r="SWP188" s="977"/>
      <c r="SWQ188" s="977"/>
      <c r="SWR188" s="977"/>
      <c r="SWS188" s="977"/>
      <c r="SWT188" s="977"/>
      <c r="SWU188" s="977"/>
      <c r="SWV188" s="977"/>
      <c r="SWW188" s="977"/>
      <c r="SWX188" s="977"/>
      <c r="SWY188" s="977"/>
      <c r="SWZ188" s="977"/>
      <c r="SXA188" s="977"/>
      <c r="SXB188" s="977"/>
      <c r="SXC188" s="977"/>
      <c r="SXD188" s="977"/>
      <c r="SXE188" s="977"/>
      <c r="SXF188" s="977"/>
      <c r="SXG188" s="977"/>
      <c r="SXH188" s="977"/>
      <c r="SXI188" s="977"/>
      <c r="SXJ188" s="977"/>
      <c r="SXK188" s="977"/>
      <c r="SXL188" s="977"/>
      <c r="SXM188" s="977"/>
      <c r="SXN188" s="977"/>
      <c r="SXO188" s="977"/>
      <c r="SXP188" s="977"/>
      <c r="SXQ188" s="977"/>
      <c r="SXR188" s="977"/>
      <c r="SXS188" s="977"/>
      <c r="SXT188" s="977"/>
      <c r="SXU188" s="977"/>
      <c r="SXV188" s="977"/>
      <c r="SXW188" s="977"/>
      <c r="SXX188" s="977"/>
      <c r="SXY188" s="977"/>
      <c r="SXZ188" s="977"/>
      <c r="SYA188" s="977"/>
      <c r="SYB188" s="977"/>
      <c r="SYC188" s="977"/>
      <c r="SYD188" s="977"/>
      <c r="SYE188" s="977"/>
      <c r="SYF188" s="977"/>
      <c r="SYG188" s="977"/>
      <c r="SYH188" s="977"/>
      <c r="SYI188" s="977"/>
      <c r="SYJ188" s="977"/>
      <c r="SYK188" s="977"/>
      <c r="SYL188" s="977"/>
      <c r="SYM188" s="977"/>
      <c r="SYN188" s="977"/>
      <c r="SYO188" s="977"/>
      <c r="SYP188" s="977"/>
      <c r="SYQ188" s="977"/>
      <c r="SYR188" s="977"/>
      <c r="SYS188" s="977"/>
      <c r="SYT188" s="977"/>
      <c r="SYU188" s="977"/>
      <c r="SYV188" s="977"/>
      <c r="SYW188" s="977"/>
      <c r="SYX188" s="977"/>
      <c r="SYY188" s="977"/>
      <c r="SYZ188" s="977"/>
      <c r="SZA188" s="977"/>
      <c r="SZB188" s="977"/>
      <c r="SZC188" s="977"/>
      <c r="SZD188" s="977"/>
      <c r="SZE188" s="977"/>
      <c r="SZF188" s="977"/>
      <c r="SZG188" s="977"/>
      <c r="SZH188" s="977"/>
      <c r="SZI188" s="977"/>
      <c r="SZJ188" s="977"/>
      <c r="SZK188" s="977"/>
      <c r="SZL188" s="977"/>
      <c r="SZM188" s="977"/>
      <c r="SZN188" s="977"/>
      <c r="SZO188" s="977"/>
      <c r="SZP188" s="977"/>
      <c r="SZQ188" s="977"/>
      <c r="SZR188" s="977"/>
      <c r="SZS188" s="977"/>
      <c r="SZT188" s="977"/>
      <c r="SZU188" s="977"/>
      <c r="SZV188" s="977"/>
      <c r="SZW188" s="977"/>
      <c r="SZX188" s="977"/>
      <c r="SZY188" s="977"/>
      <c r="SZZ188" s="977"/>
      <c r="TAA188" s="977"/>
      <c r="TAB188" s="977"/>
      <c r="TAC188" s="977"/>
      <c r="TAD188" s="977"/>
      <c r="TAE188" s="977"/>
      <c r="TAF188" s="977"/>
      <c r="TAG188" s="977"/>
      <c r="TAH188" s="977"/>
      <c r="TAI188" s="977"/>
      <c r="TAJ188" s="977"/>
      <c r="TAK188" s="977"/>
      <c r="TAL188" s="977"/>
      <c r="TAM188" s="977"/>
      <c r="TAN188" s="977"/>
      <c r="TAO188" s="977"/>
      <c r="TAP188" s="977"/>
      <c r="TAQ188" s="977"/>
      <c r="TAR188" s="977"/>
      <c r="TAS188" s="977"/>
      <c r="TAT188" s="977"/>
      <c r="TAU188" s="977"/>
      <c r="TAV188" s="977"/>
      <c r="TAW188" s="977"/>
      <c r="TAX188" s="977"/>
      <c r="TAY188" s="977"/>
      <c r="TAZ188" s="977"/>
      <c r="TBA188" s="977"/>
      <c r="TBB188" s="977"/>
      <c r="TBC188" s="977"/>
      <c r="TBD188" s="977"/>
      <c r="TBE188" s="977"/>
      <c r="TBF188" s="977"/>
      <c r="TBG188" s="977"/>
      <c r="TBH188" s="977"/>
      <c r="TBI188" s="977"/>
      <c r="TBJ188" s="977"/>
      <c r="TBK188" s="977"/>
      <c r="TBL188" s="977"/>
      <c r="TBM188" s="977"/>
      <c r="TBN188" s="977"/>
      <c r="TBO188" s="977"/>
      <c r="TBP188" s="977"/>
      <c r="TBQ188" s="977"/>
      <c r="TBR188" s="977"/>
      <c r="TBS188" s="977"/>
      <c r="TBT188" s="977"/>
      <c r="TBU188" s="977"/>
      <c r="TBV188" s="977"/>
      <c r="TBW188" s="977"/>
      <c r="TBX188" s="977"/>
      <c r="TBY188" s="977"/>
      <c r="TBZ188" s="977"/>
      <c r="TCA188" s="977"/>
      <c r="TCB188" s="977"/>
      <c r="TCC188" s="977"/>
      <c r="TCD188" s="977"/>
      <c r="TCE188" s="977"/>
      <c r="TCF188" s="977"/>
      <c r="TCG188" s="977"/>
      <c r="TCH188" s="977"/>
      <c r="TCI188" s="977"/>
      <c r="TCJ188" s="977"/>
      <c r="TCK188" s="977"/>
      <c r="TCL188" s="977"/>
      <c r="TCM188" s="977"/>
      <c r="TCN188" s="977"/>
      <c r="TCO188" s="977"/>
      <c r="TCP188" s="977"/>
      <c r="TCQ188" s="977"/>
      <c r="TCR188" s="977"/>
      <c r="TCS188" s="977"/>
      <c r="TCT188" s="977"/>
      <c r="TCU188" s="977"/>
      <c r="TCV188" s="977"/>
      <c r="TCW188" s="977"/>
      <c r="TCX188" s="977"/>
      <c r="TCY188" s="977"/>
      <c r="TCZ188" s="977"/>
      <c r="TDA188" s="977"/>
      <c r="TDB188" s="977"/>
      <c r="TDC188" s="977"/>
      <c r="TDD188" s="977"/>
      <c r="TDE188" s="977"/>
      <c r="TDF188" s="977"/>
      <c r="TDG188" s="977"/>
      <c r="TDH188" s="977"/>
      <c r="TDI188" s="977"/>
      <c r="TDJ188" s="977"/>
      <c r="TDK188" s="977"/>
      <c r="TDL188" s="977"/>
      <c r="TDM188" s="977"/>
      <c r="TDN188" s="977"/>
      <c r="TDO188" s="977"/>
      <c r="TDP188" s="977"/>
      <c r="TDQ188" s="977"/>
      <c r="TDR188" s="977"/>
      <c r="TDS188" s="977"/>
      <c r="TDT188" s="977"/>
      <c r="TDU188" s="977"/>
      <c r="TDV188" s="977"/>
      <c r="TDW188" s="977"/>
      <c r="TDX188" s="977"/>
      <c r="TDY188" s="977"/>
      <c r="TDZ188" s="977"/>
      <c r="TEA188" s="977"/>
      <c r="TEB188" s="977"/>
      <c r="TEC188" s="977"/>
      <c r="TED188" s="977"/>
      <c r="TEE188" s="977"/>
      <c r="TEF188" s="977"/>
      <c r="TEG188" s="977"/>
      <c r="TEH188" s="977"/>
      <c r="TEI188" s="977"/>
      <c r="TEJ188" s="977"/>
      <c r="TEK188" s="977"/>
      <c r="TEL188" s="977"/>
      <c r="TEM188" s="977"/>
      <c r="TEN188" s="977"/>
      <c r="TEO188" s="977"/>
      <c r="TEP188" s="977"/>
      <c r="TEQ188" s="977"/>
      <c r="TER188" s="977"/>
      <c r="TES188" s="977"/>
      <c r="TET188" s="977"/>
      <c r="TEU188" s="977"/>
      <c r="TEV188" s="977"/>
      <c r="TEW188" s="977"/>
      <c r="TEX188" s="977"/>
      <c r="TEY188" s="977"/>
      <c r="TEZ188" s="977"/>
      <c r="TFA188" s="977"/>
      <c r="TFB188" s="977"/>
      <c r="TFC188" s="977"/>
      <c r="TFD188" s="977"/>
      <c r="TFE188" s="977"/>
      <c r="TFF188" s="977"/>
      <c r="TFG188" s="977"/>
      <c r="TFH188" s="977"/>
      <c r="TFI188" s="977"/>
      <c r="TFJ188" s="977"/>
      <c r="TFK188" s="977"/>
      <c r="TFL188" s="977"/>
      <c r="TFM188" s="977"/>
      <c r="TFN188" s="977"/>
      <c r="TFO188" s="977"/>
      <c r="TFP188" s="977"/>
      <c r="TFQ188" s="977"/>
      <c r="TFR188" s="977"/>
      <c r="TFS188" s="977"/>
      <c r="TFT188" s="977"/>
      <c r="TFU188" s="977"/>
      <c r="TFV188" s="977"/>
      <c r="TFW188" s="977"/>
      <c r="TFX188" s="977"/>
      <c r="TFY188" s="977"/>
      <c r="TFZ188" s="977"/>
      <c r="TGA188" s="977"/>
      <c r="TGB188" s="977"/>
      <c r="TGC188" s="977"/>
      <c r="TGD188" s="977"/>
      <c r="TGE188" s="977"/>
      <c r="TGF188" s="977"/>
      <c r="TGG188" s="977"/>
      <c r="TGH188" s="977"/>
      <c r="TGI188" s="977"/>
      <c r="TGJ188" s="977"/>
      <c r="TGK188" s="977"/>
      <c r="TGL188" s="977"/>
      <c r="TGM188" s="977"/>
      <c r="TGN188" s="977"/>
      <c r="TGO188" s="977"/>
      <c r="TGP188" s="977"/>
      <c r="TGQ188" s="977"/>
      <c r="TGR188" s="977"/>
      <c r="TGS188" s="977"/>
      <c r="TGT188" s="977"/>
      <c r="TGU188" s="977"/>
      <c r="TGV188" s="977"/>
      <c r="TGW188" s="977"/>
      <c r="TGX188" s="977"/>
      <c r="TGY188" s="977"/>
      <c r="TGZ188" s="977"/>
      <c r="THA188" s="977"/>
      <c r="THB188" s="977"/>
      <c r="THC188" s="977"/>
      <c r="THD188" s="977"/>
      <c r="THE188" s="977"/>
      <c r="THF188" s="977"/>
      <c r="THG188" s="977"/>
      <c r="THH188" s="977"/>
      <c r="THI188" s="977"/>
      <c r="THJ188" s="977"/>
      <c r="THK188" s="977"/>
      <c r="THL188" s="977"/>
      <c r="THM188" s="977"/>
      <c r="THN188" s="977"/>
      <c r="THO188" s="977"/>
      <c r="THP188" s="977"/>
      <c r="THQ188" s="977"/>
      <c r="THR188" s="977"/>
      <c r="THS188" s="977"/>
      <c r="THT188" s="977"/>
      <c r="THU188" s="977"/>
      <c r="THV188" s="977"/>
      <c r="THW188" s="977"/>
      <c r="THX188" s="977"/>
      <c r="THY188" s="977"/>
      <c r="THZ188" s="977"/>
      <c r="TIA188" s="977"/>
      <c r="TIB188" s="977"/>
      <c r="TIC188" s="977"/>
      <c r="TID188" s="977"/>
      <c r="TIE188" s="977"/>
      <c r="TIF188" s="977"/>
      <c r="TIG188" s="977"/>
      <c r="TIH188" s="977"/>
      <c r="TII188" s="977"/>
      <c r="TIJ188" s="977"/>
      <c r="TIK188" s="977"/>
      <c r="TIL188" s="977"/>
      <c r="TIM188" s="977"/>
      <c r="TIN188" s="977"/>
      <c r="TIO188" s="977"/>
      <c r="TIP188" s="977"/>
      <c r="TIQ188" s="977"/>
      <c r="TIR188" s="977"/>
      <c r="TIS188" s="977"/>
      <c r="TIT188" s="977"/>
      <c r="TIU188" s="977"/>
      <c r="TIV188" s="977"/>
      <c r="TIW188" s="977"/>
      <c r="TIX188" s="977"/>
      <c r="TIY188" s="977"/>
      <c r="TIZ188" s="977"/>
      <c r="TJA188" s="977"/>
      <c r="TJB188" s="977"/>
      <c r="TJC188" s="977"/>
      <c r="TJD188" s="977"/>
      <c r="TJE188" s="977"/>
      <c r="TJF188" s="977"/>
      <c r="TJG188" s="977"/>
      <c r="TJH188" s="977"/>
      <c r="TJI188" s="977"/>
      <c r="TJJ188" s="977"/>
      <c r="TJK188" s="977"/>
      <c r="TJL188" s="977"/>
      <c r="TJM188" s="977"/>
      <c r="TJN188" s="977"/>
      <c r="TJO188" s="977"/>
      <c r="TJP188" s="977"/>
      <c r="TJQ188" s="977"/>
      <c r="TJR188" s="977"/>
      <c r="TJS188" s="977"/>
      <c r="TJT188" s="977"/>
      <c r="TJU188" s="977"/>
      <c r="TJV188" s="977"/>
      <c r="TJW188" s="977"/>
      <c r="TJX188" s="977"/>
      <c r="TJY188" s="977"/>
      <c r="TJZ188" s="977"/>
      <c r="TKA188" s="977"/>
      <c r="TKB188" s="977"/>
      <c r="TKC188" s="977"/>
      <c r="TKD188" s="977"/>
      <c r="TKE188" s="977"/>
      <c r="TKF188" s="977"/>
      <c r="TKG188" s="977"/>
      <c r="TKH188" s="977"/>
      <c r="TKI188" s="977"/>
      <c r="TKJ188" s="977"/>
      <c r="TKK188" s="977"/>
      <c r="TKL188" s="977"/>
      <c r="TKM188" s="977"/>
      <c r="TKN188" s="977"/>
      <c r="TKO188" s="977"/>
      <c r="TKP188" s="977"/>
      <c r="TKQ188" s="977"/>
      <c r="TKR188" s="977"/>
      <c r="TKS188" s="977"/>
      <c r="TKT188" s="977"/>
      <c r="TKU188" s="977"/>
      <c r="TKV188" s="977"/>
      <c r="TKW188" s="977"/>
      <c r="TKX188" s="977"/>
      <c r="TKY188" s="977"/>
      <c r="TKZ188" s="977"/>
      <c r="TLA188" s="977"/>
      <c r="TLB188" s="977"/>
      <c r="TLC188" s="977"/>
      <c r="TLD188" s="977"/>
      <c r="TLE188" s="977"/>
      <c r="TLF188" s="977"/>
      <c r="TLG188" s="977"/>
      <c r="TLH188" s="977"/>
      <c r="TLI188" s="977"/>
      <c r="TLJ188" s="977"/>
      <c r="TLK188" s="977"/>
      <c r="TLL188" s="977"/>
      <c r="TLM188" s="977"/>
      <c r="TLN188" s="977"/>
      <c r="TLO188" s="977"/>
      <c r="TLP188" s="977"/>
      <c r="TLQ188" s="977"/>
      <c r="TLR188" s="977"/>
      <c r="TLS188" s="977"/>
      <c r="TLT188" s="977"/>
      <c r="TLU188" s="977"/>
      <c r="TLV188" s="977"/>
      <c r="TLW188" s="977"/>
      <c r="TLX188" s="977"/>
      <c r="TLY188" s="977"/>
      <c r="TLZ188" s="977"/>
      <c r="TMA188" s="977"/>
      <c r="TMB188" s="977"/>
      <c r="TMC188" s="977"/>
      <c r="TMD188" s="977"/>
      <c r="TME188" s="977"/>
      <c r="TMF188" s="977"/>
      <c r="TMG188" s="977"/>
      <c r="TMH188" s="977"/>
      <c r="TMI188" s="977"/>
      <c r="TMJ188" s="977"/>
      <c r="TMK188" s="977"/>
      <c r="TML188" s="977"/>
      <c r="TMM188" s="977"/>
      <c r="TMN188" s="977"/>
      <c r="TMO188" s="977"/>
      <c r="TMP188" s="977"/>
      <c r="TMQ188" s="977"/>
      <c r="TMR188" s="977"/>
      <c r="TMS188" s="977"/>
      <c r="TMT188" s="977"/>
      <c r="TMU188" s="977"/>
      <c r="TMV188" s="977"/>
      <c r="TMW188" s="977"/>
      <c r="TMX188" s="977"/>
      <c r="TMY188" s="977"/>
      <c r="TMZ188" s="977"/>
      <c r="TNA188" s="977"/>
      <c r="TNB188" s="977"/>
      <c r="TNC188" s="977"/>
      <c r="TND188" s="977"/>
      <c r="TNE188" s="977"/>
      <c r="TNF188" s="977"/>
      <c r="TNG188" s="977"/>
      <c r="TNH188" s="977"/>
      <c r="TNI188" s="977"/>
      <c r="TNJ188" s="977"/>
      <c r="TNK188" s="977"/>
      <c r="TNL188" s="977"/>
      <c r="TNM188" s="977"/>
      <c r="TNN188" s="977"/>
      <c r="TNO188" s="977"/>
      <c r="TNP188" s="977"/>
      <c r="TNQ188" s="977"/>
      <c r="TNR188" s="977"/>
      <c r="TNS188" s="977"/>
      <c r="TNT188" s="977"/>
      <c r="TNU188" s="977"/>
      <c r="TNV188" s="977"/>
      <c r="TNW188" s="977"/>
      <c r="TNX188" s="977"/>
      <c r="TNY188" s="977"/>
      <c r="TNZ188" s="977"/>
      <c r="TOA188" s="977"/>
      <c r="TOB188" s="977"/>
      <c r="TOC188" s="977"/>
      <c r="TOD188" s="977"/>
      <c r="TOE188" s="977"/>
      <c r="TOF188" s="977"/>
      <c r="TOG188" s="977"/>
      <c r="TOH188" s="977"/>
      <c r="TOI188" s="977"/>
      <c r="TOJ188" s="977"/>
      <c r="TOK188" s="977"/>
      <c r="TOL188" s="977"/>
      <c r="TOM188" s="977"/>
      <c r="TON188" s="977"/>
      <c r="TOO188" s="977"/>
      <c r="TOP188" s="977"/>
      <c r="TOQ188" s="977"/>
      <c r="TOR188" s="977"/>
      <c r="TOS188" s="977"/>
      <c r="TOT188" s="977"/>
      <c r="TOU188" s="977"/>
      <c r="TOV188" s="977"/>
      <c r="TOW188" s="977"/>
      <c r="TOX188" s="977"/>
      <c r="TOY188" s="977"/>
      <c r="TOZ188" s="977"/>
      <c r="TPA188" s="977"/>
      <c r="TPB188" s="977"/>
      <c r="TPC188" s="977"/>
      <c r="TPD188" s="977"/>
      <c r="TPE188" s="977"/>
      <c r="TPF188" s="977"/>
      <c r="TPG188" s="977"/>
      <c r="TPH188" s="977"/>
      <c r="TPI188" s="977"/>
      <c r="TPJ188" s="977"/>
      <c r="TPK188" s="977"/>
      <c r="TPL188" s="977"/>
      <c r="TPM188" s="977"/>
      <c r="TPN188" s="977"/>
      <c r="TPO188" s="977"/>
      <c r="TPP188" s="977"/>
      <c r="TPQ188" s="977"/>
      <c r="TPR188" s="977"/>
      <c r="TPS188" s="977"/>
      <c r="TPT188" s="977"/>
      <c r="TPU188" s="977"/>
      <c r="TPV188" s="977"/>
      <c r="TPW188" s="977"/>
      <c r="TPX188" s="977"/>
      <c r="TPY188" s="977"/>
      <c r="TPZ188" s="977"/>
      <c r="TQA188" s="977"/>
      <c r="TQB188" s="977"/>
      <c r="TQC188" s="977"/>
      <c r="TQD188" s="977"/>
      <c r="TQE188" s="977"/>
      <c r="TQF188" s="977"/>
      <c r="TQG188" s="977"/>
      <c r="TQH188" s="977"/>
      <c r="TQI188" s="977"/>
      <c r="TQJ188" s="977"/>
      <c r="TQK188" s="977"/>
      <c r="TQL188" s="977"/>
      <c r="TQM188" s="977"/>
      <c r="TQN188" s="977"/>
      <c r="TQO188" s="977"/>
      <c r="TQP188" s="977"/>
      <c r="TQQ188" s="977"/>
      <c r="TQR188" s="977"/>
      <c r="TQS188" s="977"/>
      <c r="TQT188" s="977"/>
      <c r="TQU188" s="977"/>
      <c r="TQV188" s="977"/>
      <c r="TQW188" s="977"/>
      <c r="TQX188" s="977"/>
      <c r="TQY188" s="977"/>
      <c r="TQZ188" s="977"/>
      <c r="TRA188" s="977"/>
      <c r="TRB188" s="977"/>
      <c r="TRC188" s="977"/>
      <c r="TRD188" s="977"/>
      <c r="TRE188" s="977"/>
      <c r="TRF188" s="977"/>
      <c r="TRG188" s="977"/>
      <c r="TRH188" s="977"/>
      <c r="TRI188" s="977"/>
      <c r="TRJ188" s="977"/>
      <c r="TRK188" s="977"/>
      <c r="TRL188" s="977"/>
      <c r="TRM188" s="977"/>
      <c r="TRN188" s="977"/>
      <c r="TRO188" s="977"/>
      <c r="TRP188" s="977"/>
      <c r="TRQ188" s="977"/>
      <c r="TRR188" s="977"/>
      <c r="TRS188" s="977"/>
      <c r="TRT188" s="977"/>
      <c r="TRU188" s="977"/>
      <c r="TRV188" s="977"/>
      <c r="TRW188" s="977"/>
      <c r="TRX188" s="977"/>
      <c r="TRY188" s="977"/>
      <c r="TRZ188" s="977"/>
      <c r="TSA188" s="977"/>
      <c r="TSB188" s="977"/>
      <c r="TSC188" s="977"/>
      <c r="TSD188" s="977"/>
      <c r="TSE188" s="977"/>
      <c r="TSF188" s="977"/>
      <c r="TSG188" s="977"/>
      <c r="TSH188" s="977"/>
      <c r="TSI188" s="977"/>
      <c r="TSJ188" s="977"/>
      <c r="TSK188" s="977"/>
      <c r="TSL188" s="977"/>
      <c r="TSM188" s="977"/>
      <c r="TSN188" s="977"/>
      <c r="TSO188" s="977"/>
      <c r="TSP188" s="977"/>
      <c r="TSQ188" s="977"/>
      <c r="TSR188" s="977"/>
      <c r="TSS188" s="977"/>
      <c r="TST188" s="977"/>
      <c r="TSU188" s="977"/>
      <c r="TSV188" s="977"/>
      <c r="TSW188" s="977"/>
      <c r="TSX188" s="977"/>
      <c r="TSY188" s="977"/>
      <c r="TSZ188" s="977"/>
      <c r="TTA188" s="977"/>
      <c r="TTB188" s="977"/>
      <c r="TTC188" s="977"/>
      <c r="TTD188" s="977"/>
      <c r="TTE188" s="977"/>
      <c r="TTF188" s="977"/>
      <c r="TTG188" s="977"/>
      <c r="TTH188" s="977"/>
      <c r="TTI188" s="977"/>
      <c r="TTJ188" s="977"/>
      <c r="TTK188" s="977"/>
      <c r="TTL188" s="977"/>
      <c r="TTM188" s="977"/>
      <c r="TTN188" s="977"/>
      <c r="TTO188" s="977"/>
      <c r="TTP188" s="977"/>
      <c r="TTQ188" s="977"/>
      <c r="TTR188" s="977"/>
      <c r="TTS188" s="977"/>
      <c r="TTT188" s="977"/>
      <c r="TTU188" s="977"/>
      <c r="TTV188" s="977"/>
      <c r="TTW188" s="977"/>
      <c r="TTX188" s="977"/>
      <c r="TTY188" s="977"/>
      <c r="TTZ188" s="977"/>
      <c r="TUA188" s="977"/>
      <c r="TUB188" s="977"/>
      <c r="TUC188" s="977"/>
      <c r="TUD188" s="977"/>
      <c r="TUE188" s="977"/>
      <c r="TUF188" s="977"/>
      <c r="TUG188" s="977"/>
      <c r="TUH188" s="977"/>
      <c r="TUI188" s="977"/>
      <c r="TUJ188" s="977"/>
      <c r="TUK188" s="977"/>
      <c r="TUL188" s="977"/>
      <c r="TUM188" s="977"/>
      <c r="TUN188" s="977"/>
      <c r="TUO188" s="977"/>
      <c r="TUP188" s="977"/>
      <c r="TUQ188" s="977"/>
      <c r="TUR188" s="977"/>
      <c r="TUS188" s="977"/>
      <c r="TUT188" s="977"/>
      <c r="TUU188" s="977"/>
      <c r="TUV188" s="977"/>
      <c r="TUW188" s="977"/>
      <c r="TUX188" s="977"/>
      <c r="TUY188" s="977"/>
      <c r="TUZ188" s="977"/>
      <c r="TVA188" s="977"/>
      <c r="TVB188" s="977"/>
      <c r="TVC188" s="977"/>
      <c r="TVD188" s="977"/>
      <c r="TVE188" s="977"/>
      <c r="TVF188" s="977"/>
      <c r="TVG188" s="977"/>
      <c r="TVH188" s="977"/>
      <c r="TVI188" s="977"/>
      <c r="TVJ188" s="977"/>
      <c r="TVK188" s="977"/>
      <c r="TVL188" s="977"/>
      <c r="TVM188" s="977"/>
      <c r="TVN188" s="977"/>
      <c r="TVO188" s="977"/>
      <c r="TVP188" s="977"/>
      <c r="TVQ188" s="977"/>
      <c r="TVR188" s="977"/>
      <c r="TVS188" s="977"/>
      <c r="TVT188" s="977"/>
      <c r="TVU188" s="977"/>
      <c r="TVV188" s="977"/>
      <c r="TVW188" s="977"/>
      <c r="TVX188" s="977"/>
      <c r="TVY188" s="977"/>
      <c r="TVZ188" s="977"/>
      <c r="TWA188" s="977"/>
      <c r="TWB188" s="977"/>
      <c r="TWC188" s="977"/>
      <c r="TWD188" s="977"/>
      <c r="TWE188" s="977"/>
      <c r="TWF188" s="977"/>
      <c r="TWG188" s="977"/>
      <c r="TWH188" s="977"/>
      <c r="TWI188" s="977"/>
      <c r="TWJ188" s="977"/>
      <c r="TWK188" s="977"/>
      <c r="TWL188" s="977"/>
      <c r="TWM188" s="977"/>
      <c r="TWN188" s="977"/>
      <c r="TWO188" s="977"/>
      <c r="TWP188" s="977"/>
      <c r="TWQ188" s="977"/>
      <c r="TWR188" s="977"/>
      <c r="TWS188" s="977"/>
      <c r="TWT188" s="977"/>
      <c r="TWU188" s="977"/>
      <c r="TWV188" s="977"/>
      <c r="TWW188" s="977"/>
      <c r="TWX188" s="977"/>
      <c r="TWY188" s="977"/>
      <c r="TWZ188" s="977"/>
      <c r="TXA188" s="977"/>
      <c r="TXB188" s="977"/>
      <c r="TXC188" s="977"/>
      <c r="TXD188" s="977"/>
      <c r="TXE188" s="977"/>
      <c r="TXF188" s="977"/>
      <c r="TXG188" s="977"/>
      <c r="TXH188" s="977"/>
      <c r="TXI188" s="977"/>
      <c r="TXJ188" s="977"/>
      <c r="TXK188" s="977"/>
      <c r="TXL188" s="977"/>
      <c r="TXM188" s="977"/>
      <c r="TXN188" s="977"/>
      <c r="TXO188" s="977"/>
      <c r="TXP188" s="977"/>
      <c r="TXQ188" s="977"/>
      <c r="TXR188" s="977"/>
      <c r="TXS188" s="977"/>
      <c r="TXT188" s="977"/>
      <c r="TXU188" s="977"/>
      <c r="TXV188" s="977"/>
      <c r="TXW188" s="977"/>
      <c r="TXX188" s="977"/>
      <c r="TXY188" s="977"/>
      <c r="TXZ188" s="977"/>
      <c r="TYA188" s="977"/>
      <c r="TYB188" s="977"/>
      <c r="TYC188" s="977"/>
      <c r="TYD188" s="977"/>
      <c r="TYE188" s="977"/>
      <c r="TYF188" s="977"/>
      <c r="TYG188" s="977"/>
      <c r="TYH188" s="977"/>
      <c r="TYI188" s="977"/>
      <c r="TYJ188" s="977"/>
      <c r="TYK188" s="977"/>
      <c r="TYL188" s="977"/>
      <c r="TYM188" s="977"/>
      <c r="TYN188" s="977"/>
      <c r="TYO188" s="977"/>
      <c r="TYP188" s="977"/>
      <c r="TYQ188" s="977"/>
      <c r="TYR188" s="977"/>
      <c r="TYS188" s="977"/>
      <c r="TYT188" s="977"/>
      <c r="TYU188" s="977"/>
      <c r="TYV188" s="977"/>
      <c r="TYW188" s="977"/>
      <c r="TYX188" s="977"/>
      <c r="TYY188" s="977"/>
      <c r="TYZ188" s="977"/>
      <c r="TZA188" s="977"/>
      <c r="TZB188" s="977"/>
      <c r="TZC188" s="977"/>
      <c r="TZD188" s="977"/>
      <c r="TZE188" s="977"/>
      <c r="TZF188" s="977"/>
      <c r="TZG188" s="977"/>
      <c r="TZH188" s="977"/>
      <c r="TZI188" s="977"/>
      <c r="TZJ188" s="977"/>
      <c r="TZK188" s="977"/>
      <c r="TZL188" s="977"/>
      <c r="TZM188" s="977"/>
      <c r="TZN188" s="977"/>
      <c r="TZO188" s="977"/>
      <c r="TZP188" s="977"/>
      <c r="TZQ188" s="977"/>
      <c r="TZR188" s="977"/>
      <c r="TZS188" s="977"/>
      <c r="TZT188" s="977"/>
      <c r="TZU188" s="977"/>
      <c r="TZV188" s="977"/>
      <c r="TZW188" s="977"/>
      <c r="TZX188" s="977"/>
      <c r="TZY188" s="977"/>
      <c r="TZZ188" s="977"/>
      <c r="UAA188" s="977"/>
      <c r="UAB188" s="977"/>
      <c r="UAC188" s="977"/>
      <c r="UAD188" s="977"/>
      <c r="UAE188" s="977"/>
      <c r="UAF188" s="977"/>
      <c r="UAG188" s="977"/>
      <c r="UAH188" s="977"/>
      <c r="UAI188" s="977"/>
      <c r="UAJ188" s="977"/>
      <c r="UAK188" s="977"/>
      <c r="UAL188" s="977"/>
      <c r="UAM188" s="977"/>
      <c r="UAN188" s="977"/>
      <c r="UAO188" s="977"/>
      <c r="UAP188" s="977"/>
      <c r="UAQ188" s="977"/>
      <c r="UAR188" s="977"/>
      <c r="UAS188" s="977"/>
      <c r="UAT188" s="977"/>
      <c r="UAU188" s="977"/>
      <c r="UAV188" s="977"/>
      <c r="UAW188" s="977"/>
      <c r="UAX188" s="977"/>
      <c r="UAY188" s="977"/>
      <c r="UAZ188" s="977"/>
      <c r="UBA188" s="977"/>
      <c r="UBB188" s="977"/>
      <c r="UBC188" s="977"/>
      <c r="UBD188" s="977"/>
      <c r="UBE188" s="977"/>
      <c r="UBF188" s="977"/>
      <c r="UBG188" s="977"/>
      <c r="UBH188" s="977"/>
      <c r="UBI188" s="977"/>
      <c r="UBJ188" s="977"/>
      <c r="UBK188" s="977"/>
      <c r="UBL188" s="977"/>
      <c r="UBM188" s="977"/>
      <c r="UBN188" s="977"/>
      <c r="UBO188" s="977"/>
      <c r="UBP188" s="977"/>
      <c r="UBQ188" s="977"/>
      <c r="UBR188" s="977"/>
      <c r="UBS188" s="977"/>
      <c r="UBT188" s="977"/>
      <c r="UBU188" s="977"/>
      <c r="UBV188" s="977"/>
      <c r="UBW188" s="977"/>
      <c r="UBX188" s="977"/>
      <c r="UBY188" s="977"/>
      <c r="UBZ188" s="977"/>
      <c r="UCA188" s="977"/>
      <c r="UCB188" s="977"/>
      <c r="UCC188" s="977"/>
      <c r="UCD188" s="977"/>
      <c r="UCE188" s="977"/>
      <c r="UCF188" s="977"/>
      <c r="UCG188" s="977"/>
      <c r="UCH188" s="977"/>
      <c r="UCI188" s="977"/>
      <c r="UCJ188" s="977"/>
      <c r="UCK188" s="977"/>
      <c r="UCL188" s="977"/>
      <c r="UCM188" s="977"/>
      <c r="UCN188" s="977"/>
      <c r="UCO188" s="977"/>
      <c r="UCP188" s="977"/>
      <c r="UCQ188" s="977"/>
      <c r="UCR188" s="977"/>
      <c r="UCS188" s="977"/>
      <c r="UCT188" s="977"/>
      <c r="UCU188" s="977"/>
      <c r="UCV188" s="977"/>
      <c r="UCW188" s="977"/>
      <c r="UCX188" s="977"/>
      <c r="UCY188" s="977"/>
      <c r="UCZ188" s="977"/>
      <c r="UDA188" s="977"/>
      <c r="UDB188" s="977"/>
      <c r="UDC188" s="977"/>
      <c r="UDD188" s="977"/>
      <c r="UDE188" s="977"/>
      <c r="UDF188" s="977"/>
      <c r="UDG188" s="977"/>
      <c r="UDH188" s="977"/>
      <c r="UDI188" s="977"/>
      <c r="UDJ188" s="977"/>
      <c r="UDK188" s="977"/>
      <c r="UDL188" s="977"/>
      <c r="UDM188" s="977"/>
      <c r="UDN188" s="977"/>
      <c r="UDO188" s="977"/>
      <c r="UDP188" s="977"/>
      <c r="UDQ188" s="977"/>
      <c r="UDR188" s="977"/>
      <c r="UDS188" s="977"/>
      <c r="UDT188" s="977"/>
      <c r="UDU188" s="977"/>
      <c r="UDV188" s="977"/>
      <c r="UDW188" s="977"/>
      <c r="UDX188" s="977"/>
      <c r="UDY188" s="977"/>
      <c r="UDZ188" s="977"/>
      <c r="UEA188" s="977"/>
      <c r="UEB188" s="977"/>
      <c r="UEC188" s="977"/>
      <c r="UED188" s="977"/>
      <c r="UEE188" s="977"/>
      <c r="UEF188" s="977"/>
      <c r="UEG188" s="977"/>
      <c r="UEH188" s="977"/>
      <c r="UEI188" s="977"/>
      <c r="UEJ188" s="977"/>
      <c r="UEK188" s="977"/>
      <c r="UEL188" s="977"/>
      <c r="UEM188" s="977"/>
      <c r="UEN188" s="977"/>
      <c r="UEO188" s="977"/>
      <c r="UEP188" s="977"/>
      <c r="UEQ188" s="977"/>
      <c r="UER188" s="977"/>
      <c r="UES188" s="977"/>
      <c r="UET188" s="977"/>
      <c r="UEU188" s="977"/>
      <c r="UEV188" s="977"/>
      <c r="UEW188" s="977"/>
      <c r="UEX188" s="977"/>
      <c r="UEY188" s="977"/>
      <c r="UEZ188" s="977"/>
      <c r="UFA188" s="977"/>
      <c r="UFB188" s="977"/>
      <c r="UFC188" s="977"/>
      <c r="UFD188" s="977"/>
      <c r="UFE188" s="977"/>
      <c r="UFF188" s="977"/>
      <c r="UFG188" s="977"/>
      <c r="UFH188" s="977"/>
      <c r="UFI188" s="977"/>
      <c r="UFJ188" s="977"/>
      <c r="UFK188" s="977"/>
      <c r="UFL188" s="977"/>
      <c r="UFM188" s="977"/>
      <c r="UFN188" s="977"/>
      <c r="UFO188" s="977"/>
      <c r="UFP188" s="977"/>
      <c r="UFQ188" s="977"/>
      <c r="UFR188" s="977"/>
      <c r="UFS188" s="977"/>
      <c r="UFT188" s="977"/>
      <c r="UFU188" s="977"/>
      <c r="UFV188" s="977"/>
      <c r="UFW188" s="977"/>
      <c r="UFX188" s="977"/>
      <c r="UFY188" s="977"/>
      <c r="UFZ188" s="977"/>
      <c r="UGA188" s="977"/>
      <c r="UGB188" s="977"/>
      <c r="UGC188" s="977"/>
      <c r="UGD188" s="977"/>
      <c r="UGE188" s="977"/>
      <c r="UGF188" s="977"/>
      <c r="UGG188" s="977"/>
      <c r="UGH188" s="977"/>
      <c r="UGI188" s="977"/>
      <c r="UGJ188" s="977"/>
      <c r="UGK188" s="977"/>
      <c r="UGL188" s="977"/>
      <c r="UGM188" s="977"/>
      <c r="UGN188" s="977"/>
      <c r="UGO188" s="977"/>
      <c r="UGP188" s="977"/>
      <c r="UGQ188" s="977"/>
      <c r="UGR188" s="977"/>
      <c r="UGS188" s="977"/>
      <c r="UGT188" s="977"/>
      <c r="UGU188" s="977"/>
      <c r="UGV188" s="977"/>
      <c r="UGW188" s="977"/>
      <c r="UGX188" s="977"/>
      <c r="UGY188" s="977"/>
      <c r="UGZ188" s="977"/>
      <c r="UHA188" s="977"/>
      <c r="UHB188" s="977"/>
      <c r="UHC188" s="977"/>
      <c r="UHD188" s="977"/>
      <c r="UHE188" s="977"/>
      <c r="UHF188" s="977"/>
      <c r="UHG188" s="977"/>
      <c r="UHH188" s="977"/>
      <c r="UHI188" s="977"/>
      <c r="UHJ188" s="977"/>
      <c r="UHK188" s="977"/>
      <c r="UHL188" s="977"/>
      <c r="UHM188" s="977"/>
      <c r="UHN188" s="977"/>
      <c r="UHO188" s="977"/>
      <c r="UHP188" s="977"/>
      <c r="UHQ188" s="977"/>
      <c r="UHR188" s="977"/>
      <c r="UHS188" s="977"/>
      <c r="UHT188" s="977"/>
      <c r="UHU188" s="977"/>
      <c r="UHV188" s="977"/>
      <c r="UHW188" s="977"/>
      <c r="UHX188" s="977"/>
      <c r="UHY188" s="977"/>
      <c r="UHZ188" s="977"/>
      <c r="UIA188" s="977"/>
      <c r="UIB188" s="977"/>
      <c r="UIC188" s="977"/>
      <c r="UID188" s="977"/>
      <c r="UIE188" s="977"/>
      <c r="UIF188" s="977"/>
      <c r="UIG188" s="977"/>
      <c r="UIH188" s="977"/>
      <c r="UII188" s="977"/>
      <c r="UIJ188" s="977"/>
      <c r="UIK188" s="977"/>
      <c r="UIL188" s="977"/>
      <c r="UIM188" s="977"/>
      <c r="UIN188" s="977"/>
      <c r="UIO188" s="977"/>
      <c r="UIP188" s="977"/>
      <c r="UIQ188" s="977"/>
      <c r="UIR188" s="977"/>
      <c r="UIS188" s="977"/>
      <c r="UIT188" s="977"/>
      <c r="UIU188" s="977"/>
      <c r="UIV188" s="977"/>
      <c r="UIW188" s="977"/>
      <c r="UIX188" s="977"/>
      <c r="UIY188" s="977"/>
      <c r="UIZ188" s="977"/>
      <c r="UJA188" s="977"/>
      <c r="UJB188" s="977"/>
      <c r="UJC188" s="977"/>
      <c r="UJD188" s="977"/>
      <c r="UJE188" s="977"/>
      <c r="UJF188" s="977"/>
      <c r="UJG188" s="977"/>
      <c r="UJH188" s="977"/>
      <c r="UJI188" s="977"/>
      <c r="UJJ188" s="977"/>
      <c r="UJK188" s="977"/>
      <c r="UJL188" s="977"/>
      <c r="UJM188" s="977"/>
      <c r="UJN188" s="977"/>
      <c r="UJO188" s="977"/>
      <c r="UJP188" s="977"/>
      <c r="UJQ188" s="977"/>
      <c r="UJR188" s="977"/>
      <c r="UJS188" s="977"/>
      <c r="UJT188" s="977"/>
      <c r="UJU188" s="977"/>
      <c r="UJV188" s="977"/>
      <c r="UJW188" s="977"/>
      <c r="UJX188" s="977"/>
      <c r="UJY188" s="977"/>
      <c r="UJZ188" s="977"/>
      <c r="UKA188" s="977"/>
      <c r="UKB188" s="977"/>
      <c r="UKC188" s="977"/>
      <c r="UKD188" s="977"/>
      <c r="UKE188" s="977"/>
      <c r="UKF188" s="977"/>
      <c r="UKG188" s="977"/>
      <c r="UKH188" s="977"/>
      <c r="UKI188" s="977"/>
      <c r="UKJ188" s="977"/>
      <c r="UKK188" s="977"/>
      <c r="UKL188" s="977"/>
      <c r="UKM188" s="977"/>
      <c r="UKN188" s="977"/>
      <c r="UKO188" s="977"/>
      <c r="UKP188" s="977"/>
      <c r="UKQ188" s="977"/>
      <c r="UKR188" s="977"/>
      <c r="UKS188" s="977"/>
      <c r="UKT188" s="977"/>
      <c r="UKU188" s="977"/>
      <c r="UKV188" s="977"/>
      <c r="UKW188" s="977"/>
      <c r="UKX188" s="977"/>
      <c r="UKY188" s="977"/>
      <c r="UKZ188" s="977"/>
      <c r="ULA188" s="977"/>
      <c r="ULB188" s="977"/>
      <c r="ULC188" s="977"/>
      <c r="ULD188" s="977"/>
      <c r="ULE188" s="977"/>
      <c r="ULF188" s="977"/>
      <c r="ULG188" s="977"/>
      <c r="ULH188" s="977"/>
      <c r="ULI188" s="977"/>
      <c r="ULJ188" s="977"/>
      <c r="ULK188" s="977"/>
      <c r="ULL188" s="977"/>
      <c r="ULM188" s="977"/>
      <c r="ULN188" s="977"/>
      <c r="ULO188" s="977"/>
      <c r="ULP188" s="977"/>
      <c r="ULQ188" s="977"/>
      <c r="ULR188" s="977"/>
      <c r="ULS188" s="977"/>
      <c r="ULT188" s="977"/>
      <c r="ULU188" s="977"/>
      <c r="ULV188" s="977"/>
      <c r="ULW188" s="977"/>
      <c r="ULX188" s="977"/>
      <c r="ULY188" s="977"/>
      <c r="ULZ188" s="977"/>
      <c r="UMA188" s="977"/>
      <c r="UMB188" s="977"/>
      <c r="UMC188" s="977"/>
      <c r="UMD188" s="977"/>
      <c r="UME188" s="977"/>
      <c r="UMF188" s="977"/>
      <c r="UMG188" s="977"/>
      <c r="UMH188" s="977"/>
      <c r="UMI188" s="977"/>
      <c r="UMJ188" s="977"/>
      <c r="UMK188" s="977"/>
      <c r="UML188" s="977"/>
      <c r="UMM188" s="977"/>
      <c r="UMN188" s="977"/>
      <c r="UMO188" s="977"/>
      <c r="UMP188" s="977"/>
      <c r="UMQ188" s="977"/>
      <c r="UMR188" s="977"/>
      <c r="UMS188" s="977"/>
      <c r="UMT188" s="977"/>
      <c r="UMU188" s="977"/>
      <c r="UMV188" s="977"/>
      <c r="UMW188" s="977"/>
      <c r="UMX188" s="977"/>
      <c r="UMY188" s="977"/>
      <c r="UMZ188" s="977"/>
      <c r="UNA188" s="977"/>
      <c r="UNB188" s="977"/>
      <c r="UNC188" s="977"/>
      <c r="UND188" s="977"/>
      <c r="UNE188" s="977"/>
      <c r="UNF188" s="977"/>
      <c r="UNG188" s="977"/>
      <c r="UNH188" s="977"/>
      <c r="UNI188" s="977"/>
      <c r="UNJ188" s="977"/>
      <c r="UNK188" s="977"/>
      <c r="UNL188" s="977"/>
      <c r="UNM188" s="977"/>
      <c r="UNN188" s="977"/>
      <c r="UNO188" s="977"/>
      <c r="UNP188" s="977"/>
      <c r="UNQ188" s="977"/>
      <c r="UNR188" s="977"/>
      <c r="UNS188" s="977"/>
      <c r="UNT188" s="977"/>
      <c r="UNU188" s="977"/>
      <c r="UNV188" s="977"/>
      <c r="UNW188" s="977"/>
      <c r="UNX188" s="977"/>
      <c r="UNY188" s="977"/>
      <c r="UNZ188" s="977"/>
      <c r="UOA188" s="977"/>
      <c r="UOB188" s="977"/>
      <c r="UOC188" s="977"/>
      <c r="UOD188" s="977"/>
      <c r="UOE188" s="977"/>
      <c r="UOF188" s="977"/>
      <c r="UOG188" s="977"/>
      <c r="UOH188" s="977"/>
      <c r="UOI188" s="977"/>
      <c r="UOJ188" s="977"/>
      <c r="UOK188" s="977"/>
      <c r="UOL188" s="977"/>
      <c r="UOM188" s="977"/>
      <c r="UON188" s="977"/>
      <c r="UOO188" s="977"/>
      <c r="UOP188" s="977"/>
      <c r="UOQ188" s="977"/>
      <c r="UOR188" s="977"/>
      <c r="UOS188" s="977"/>
      <c r="UOT188" s="977"/>
      <c r="UOU188" s="977"/>
      <c r="UOV188" s="977"/>
      <c r="UOW188" s="977"/>
      <c r="UOX188" s="977"/>
      <c r="UOY188" s="977"/>
      <c r="UOZ188" s="977"/>
      <c r="UPA188" s="977"/>
      <c r="UPB188" s="977"/>
      <c r="UPC188" s="977"/>
      <c r="UPD188" s="977"/>
      <c r="UPE188" s="977"/>
      <c r="UPF188" s="977"/>
      <c r="UPG188" s="977"/>
      <c r="UPH188" s="977"/>
      <c r="UPI188" s="977"/>
      <c r="UPJ188" s="977"/>
      <c r="UPK188" s="977"/>
      <c r="UPL188" s="977"/>
      <c r="UPM188" s="977"/>
      <c r="UPN188" s="977"/>
      <c r="UPO188" s="977"/>
      <c r="UPP188" s="977"/>
      <c r="UPQ188" s="977"/>
      <c r="UPR188" s="977"/>
      <c r="UPS188" s="977"/>
      <c r="UPT188" s="977"/>
      <c r="UPU188" s="977"/>
      <c r="UPV188" s="977"/>
      <c r="UPW188" s="977"/>
      <c r="UPX188" s="977"/>
      <c r="UPY188" s="977"/>
      <c r="UPZ188" s="977"/>
      <c r="UQA188" s="977"/>
      <c r="UQB188" s="977"/>
      <c r="UQC188" s="977"/>
      <c r="UQD188" s="977"/>
      <c r="UQE188" s="977"/>
      <c r="UQF188" s="977"/>
      <c r="UQG188" s="977"/>
      <c r="UQH188" s="977"/>
      <c r="UQI188" s="977"/>
      <c r="UQJ188" s="977"/>
      <c r="UQK188" s="977"/>
      <c r="UQL188" s="977"/>
      <c r="UQM188" s="977"/>
      <c r="UQN188" s="977"/>
      <c r="UQO188" s="977"/>
      <c r="UQP188" s="977"/>
      <c r="UQQ188" s="977"/>
      <c r="UQR188" s="977"/>
      <c r="UQS188" s="977"/>
      <c r="UQT188" s="977"/>
      <c r="UQU188" s="977"/>
      <c r="UQV188" s="977"/>
      <c r="UQW188" s="977"/>
      <c r="UQX188" s="977"/>
      <c r="UQY188" s="977"/>
      <c r="UQZ188" s="977"/>
      <c r="URA188" s="977"/>
      <c r="URB188" s="977"/>
      <c r="URC188" s="977"/>
      <c r="URD188" s="977"/>
      <c r="URE188" s="977"/>
      <c r="URF188" s="977"/>
      <c r="URG188" s="977"/>
      <c r="URH188" s="977"/>
      <c r="URI188" s="977"/>
      <c r="URJ188" s="977"/>
      <c r="URK188" s="977"/>
      <c r="URL188" s="977"/>
      <c r="URM188" s="977"/>
      <c r="URN188" s="977"/>
      <c r="URO188" s="977"/>
      <c r="URP188" s="977"/>
      <c r="URQ188" s="977"/>
      <c r="URR188" s="977"/>
      <c r="URS188" s="977"/>
      <c r="URT188" s="977"/>
      <c r="URU188" s="977"/>
      <c r="URV188" s="977"/>
      <c r="URW188" s="977"/>
      <c r="URX188" s="977"/>
      <c r="URY188" s="977"/>
      <c r="URZ188" s="977"/>
      <c r="USA188" s="977"/>
      <c r="USB188" s="977"/>
      <c r="USC188" s="977"/>
      <c r="USD188" s="977"/>
      <c r="USE188" s="977"/>
      <c r="USF188" s="977"/>
      <c r="USG188" s="977"/>
      <c r="USH188" s="977"/>
      <c r="USI188" s="977"/>
      <c r="USJ188" s="977"/>
      <c r="USK188" s="977"/>
      <c r="USL188" s="977"/>
      <c r="USM188" s="977"/>
      <c r="USN188" s="977"/>
      <c r="USO188" s="977"/>
      <c r="USP188" s="977"/>
      <c r="USQ188" s="977"/>
      <c r="USR188" s="977"/>
      <c r="USS188" s="977"/>
      <c r="UST188" s="977"/>
      <c r="USU188" s="977"/>
      <c r="USV188" s="977"/>
      <c r="USW188" s="977"/>
      <c r="USX188" s="977"/>
      <c r="USY188" s="977"/>
      <c r="USZ188" s="977"/>
      <c r="UTA188" s="977"/>
      <c r="UTB188" s="977"/>
      <c r="UTC188" s="977"/>
      <c r="UTD188" s="977"/>
      <c r="UTE188" s="977"/>
      <c r="UTF188" s="977"/>
      <c r="UTG188" s="977"/>
      <c r="UTH188" s="977"/>
      <c r="UTI188" s="977"/>
      <c r="UTJ188" s="977"/>
      <c r="UTK188" s="977"/>
      <c r="UTL188" s="977"/>
      <c r="UTM188" s="977"/>
      <c r="UTN188" s="977"/>
      <c r="UTO188" s="977"/>
      <c r="UTP188" s="977"/>
      <c r="UTQ188" s="977"/>
      <c r="UTR188" s="977"/>
      <c r="UTS188" s="977"/>
      <c r="UTT188" s="977"/>
      <c r="UTU188" s="977"/>
      <c r="UTV188" s="977"/>
      <c r="UTW188" s="977"/>
      <c r="UTX188" s="977"/>
      <c r="UTY188" s="977"/>
      <c r="UTZ188" s="977"/>
      <c r="UUA188" s="977"/>
      <c r="UUB188" s="977"/>
      <c r="UUC188" s="977"/>
      <c r="UUD188" s="977"/>
      <c r="UUE188" s="977"/>
      <c r="UUF188" s="977"/>
      <c r="UUG188" s="977"/>
      <c r="UUH188" s="977"/>
      <c r="UUI188" s="977"/>
      <c r="UUJ188" s="977"/>
      <c r="UUK188" s="977"/>
      <c r="UUL188" s="977"/>
      <c r="UUM188" s="977"/>
      <c r="UUN188" s="977"/>
      <c r="UUO188" s="977"/>
      <c r="UUP188" s="977"/>
      <c r="UUQ188" s="977"/>
      <c r="UUR188" s="977"/>
      <c r="UUS188" s="977"/>
      <c r="UUT188" s="977"/>
      <c r="UUU188" s="977"/>
      <c r="UUV188" s="977"/>
      <c r="UUW188" s="977"/>
      <c r="UUX188" s="977"/>
      <c r="UUY188" s="977"/>
      <c r="UUZ188" s="977"/>
      <c r="UVA188" s="977"/>
      <c r="UVB188" s="977"/>
      <c r="UVC188" s="977"/>
      <c r="UVD188" s="977"/>
      <c r="UVE188" s="977"/>
      <c r="UVF188" s="977"/>
      <c r="UVG188" s="977"/>
      <c r="UVH188" s="977"/>
      <c r="UVI188" s="977"/>
      <c r="UVJ188" s="977"/>
      <c r="UVK188" s="977"/>
      <c r="UVL188" s="977"/>
      <c r="UVM188" s="977"/>
      <c r="UVN188" s="977"/>
      <c r="UVO188" s="977"/>
      <c r="UVP188" s="977"/>
      <c r="UVQ188" s="977"/>
      <c r="UVR188" s="977"/>
      <c r="UVS188" s="977"/>
      <c r="UVT188" s="977"/>
      <c r="UVU188" s="977"/>
      <c r="UVV188" s="977"/>
      <c r="UVW188" s="977"/>
      <c r="UVX188" s="977"/>
      <c r="UVY188" s="977"/>
      <c r="UVZ188" s="977"/>
      <c r="UWA188" s="977"/>
      <c r="UWB188" s="977"/>
      <c r="UWC188" s="977"/>
      <c r="UWD188" s="977"/>
      <c r="UWE188" s="977"/>
      <c r="UWF188" s="977"/>
      <c r="UWG188" s="977"/>
      <c r="UWH188" s="977"/>
      <c r="UWI188" s="977"/>
      <c r="UWJ188" s="977"/>
      <c r="UWK188" s="977"/>
      <c r="UWL188" s="977"/>
      <c r="UWM188" s="977"/>
      <c r="UWN188" s="977"/>
      <c r="UWO188" s="977"/>
      <c r="UWP188" s="977"/>
      <c r="UWQ188" s="977"/>
      <c r="UWR188" s="977"/>
      <c r="UWS188" s="977"/>
      <c r="UWT188" s="977"/>
      <c r="UWU188" s="977"/>
      <c r="UWV188" s="977"/>
      <c r="UWW188" s="977"/>
      <c r="UWX188" s="977"/>
      <c r="UWY188" s="977"/>
      <c r="UWZ188" s="977"/>
      <c r="UXA188" s="977"/>
      <c r="UXB188" s="977"/>
      <c r="UXC188" s="977"/>
      <c r="UXD188" s="977"/>
      <c r="UXE188" s="977"/>
      <c r="UXF188" s="977"/>
      <c r="UXG188" s="977"/>
      <c r="UXH188" s="977"/>
      <c r="UXI188" s="977"/>
      <c r="UXJ188" s="977"/>
      <c r="UXK188" s="977"/>
      <c r="UXL188" s="977"/>
      <c r="UXM188" s="977"/>
      <c r="UXN188" s="977"/>
      <c r="UXO188" s="977"/>
      <c r="UXP188" s="977"/>
      <c r="UXQ188" s="977"/>
      <c r="UXR188" s="977"/>
      <c r="UXS188" s="977"/>
      <c r="UXT188" s="977"/>
      <c r="UXU188" s="977"/>
      <c r="UXV188" s="977"/>
      <c r="UXW188" s="977"/>
      <c r="UXX188" s="977"/>
      <c r="UXY188" s="977"/>
      <c r="UXZ188" s="977"/>
      <c r="UYA188" s="977"/>
      <c r="UYB188" s="977"/>
      <c r="UYC188" s="977"/>
      <c r="UYD188" s="977"/>
      <c r="UYE188" s="977"/>
      <c r="UYF188" s="977"/>
      <c r="UYG188" s="977"/>
      <c r="UYH188" s="977"/>
      <c r="UYI188" s="977"/>
      <c r="UYJ188" s="977"/>
      <c r="UYK188" s="977"/>
      <c r="UYL188" s="977"/>
      <c r="UYM188" s="977"/>
      <c r="UYN188" s="977"/>
      <c r="UYO188" s="977"/>
      <c r="UYP188" s="977"/>
      <c r="UYQ188" s="977"/>
      <c r="UYR188" s="977"/>
      <c r="UYS188" s="977"/>
      <c r="UYT188" s="977"/>
      <c r="UYU188" s="977"/>
      <c r="UYV188" s="977"/>
      <c r="UYW188" s="977"/>
      <c r="UYX188" s="977"/>
      <c r="UYY188" s="977"/>
      <c r="UYZ188" s="977"/>
      <c r="UZA188" s="977"/>
      <c r="UZB188" s="977"/>
      <c r="UZC188" s="977"/>
      <c r="UZD188" s="977"/>
      <c r="UZE188" s="977"/>
      <c r="UZF188" s="977"/>
      <c r="UZG188" s="977"/>
      <c r="UZH188" s="977"/>
      <c r="UZI188" s="977"/>
      <c r="UZJ188" s="977"/>
      <c r="UZK188" s="977"/>
      <c r="UZL188" s="977"/>
      <c r="UZM188" s="977"/>
      <c r="UZN188" s="977"/>
      <c r="UZO188" s="977"/>
      <c r="UZP188" s="977"/>
      <c r="UZQ188" s="977"/>
      <c r="UZR188" s="977"/>
      <c r="UZS188" s="977"/>
      <c r="UZT188" s="977"/>
      <c r="UZU188" s="977"/>
      <c r="UZV188" s="977"/>
      <c r="UZW188" s="977"/>
      <c r="UZX188" s="977"/>
      <c r="UZY188" s="977"/>
      <c r="UZZ188" s="977"/>
      <c r="VAA188" s="977"/>
      <c r="VAB188" s="977"/>
      <c r="VAC188" s="977"/>
      <c r="VAD188" s="977"/>
      <c r="VAE188" s="977"/>
      <c r="VAF188" s="977"/>
      <c r="VAG188" s="977"/>
      <c r="VAH188" s="977"/>
      <c r="VAI188" s="977"/>
      <c r="VAJ188" s="977"/>
      <c r="VAK188" s="977"/>
      <c r="VAL188" s="977"/>
      <c r="VAM188" s="977"/>
      <c r="VAN188" s="977"/>
      <c r="VAO188" s="977"/>
      <c r="VAP188" s="977"/>
      <c r="VAQ188" s="977"/>
      <c r="VAR188" s="977"/>
      <c r="VAS188" s="977"/>
      <c r="VAT188" s="977"/>
      <c r="VAU188" s="977"/>
      <c r="VAV188" s="977"/>
      <c r="VAW188" s="977"/>
      <c r="VAX188" s="977"/>
      <c r="VAY188" s="977"/>
      <c r="VAZ188" s="977"/>
      <c r="VBA188" s="977"/>
      <c r="VBB188" s="977"/>
      <c r="VBC188" s="977"/>
      <c r="VBD188" s="977"/>
      <c r="VBE188" s="977"/>
      <c r="VBF188" s="977"/>
      <c r="VBG188" s="977"/>
      <c r="VBH188" s="977"/>
      <c r="VBI188" s="977"/>
      <c r="VBJ188" s="977"/>
      <c r="VBK188" s="977"/>
      <c r="VBL188" s="977"/>
      <c r="VBM188" s="977"/>
      <c r="VBN188" s="977"/>
      <c r="VBO188" s="977"/>
      <c r="VBP188" s="977"/>
      <c r="VBQ188" s="977"/>
      <c r="VBR188" s="977"/>
      <c r="VBS188" s="977"/>
      <c r="VBT188" s="977"/>
      <c r="VBU188" s="977"/>
      <c r="VBV188" s="977"/>
      <c r="VBW188" s="977"/>
      <c r="VBX188" s="977"/>
      <c r="VBY188" s="977"/>
      <c r="VBZ188" s="977"/>
      <c r="VCA188" s="977"/>
      <c r="VCB188" s="977"/>
      <c r="VCC188" s="977"/>
      <c r="VCD188" s="977"/>
      <c r="VCE188" s="977"/>
      <c r="VCF188" s="977"/>
      <c r="VCG188" s="977"/>
      <c r="VCH188" s="977"/>
      <c r="VCI188" s="977"/>
      <c r="VCJ188" s="977"/>
      <c r="VCK188" s="977"/>
      <c r="VCL188" s="977"/>
      <c r="VCM188" s="977"/>
      <c r="VCN188" s="977"/>
      <c r="VCO188" s="977"/>
      <c r="VCP188" s="977"/>
      <c r="VCQ188" s="977"/>
      <c r="VCR188" s="977"/>
      <c r="VCS188" s="977"/>
      <c r="VCT188" s="977"/>
      <c r="VCU188" s="977"/>
      <c r="VCV188" s="977"/>
      <c r="VCW188" s="977"/>
      <c r="VCX188" s="977"/>
      <c r="VCY188" s="977"/>
      <c r="VCZ188" s="977"/>
      <c r="VDA188" s="977"/>
      <c r="VDB188" s="977"/>
      <c r="VDC188" s="977"/>
      <c r="VDD188" s="977"/>
      <c r="VDE188" s="977"/>
      <c r="VDF188" s="977"/>
      <c r="VDG188" s="977"/>
      <c r="VDH188" s="977"/>
      <c r="VDI188" s="977"/>
      <c r="VDJ188" s="977"/>
      <c r="VDK188" s="977"/>
      <c r="VDL188" s="977"/>
      <c r="VDM188" s="977"/>
      <c r="VDN188" s="977"/>
      <c r="VDO188" s="977"/>
      <c r="VDP188" s="977"/>
      <c r="VDQ188" s="977"/>
      <c r="VDR188" s="977"/>
      <c r="VDS188" s="977"/>
      <c r="VDT188" s="977"/>
      <c r="VDU188" s="977"/>
      <c r="VDV188" s="977"/>
      <c r="VDW188" s="977"/>
      <c r="VDX188" s="977"/>
      <c r="VDY188" s="977"/>
      <c r="VDZ188" s="977"/>
      <c r="VEA188" s="977"/>
      <c r="VEB188" s="977"/>
      <c r="VEC188" s="977"/>
      <c r="VED188" s="977"/>
      <c r="VEE188" s="977"/>
      <c r="VEF188" s="977"/>
      <c r="VEG188" s="977"/>
      <c r="VEH188" s="977"/>
      <c r="VEI188" s="977"/>
      <c r="VEJ188" s="977"/>
      <c r="VEK188" s="977"/>
      <c r="VEL188" s="977"/>
      <c r="VEM188" s="977"/>
      <c r="VEN188" s="977"/>
      <c r="VEO188" s="977"/>
      <c r="VEP188" s="977"/>
      <c r="VEQ188" s="977"/>
      <c r="VER188" s="977"/>
      <c r="VES188" s="977"/>
      <c r="VET188" s="977"/>
      <c r="VEU188" s="977"/>
      <c r="VEV188" s="977"/>
      <c r="VEW188" s="977"/>
      <c r="VEX188" s="977"/>
      <c r="VEY188" s="977"/>
      <c r="VEZ188" s="977"/>
      <c r="VFA188" s="977"/>
      <c r="VFB188" s="977"/>
      <c r="VFC188" s="977"/>
      <c r="VFD188" s="977"/>
      <c r="VFE188" s="977"/>
      <c r="VFF188" s="977"/>
      <c r="VFG188" s="977"/>
      <c r="VFH188" s="977"/>
      <c r="VFI188" s="977"/>
      <c r="VFJ188" s="977"/>
      <c r="VFK188" s="977"/>
      <c r="VFL188" s="977"/>
      <c r="VFM188" s="977"/>
      <c r="VFN188" s="977"/>
      <c r="VFO188" s="977"/>
      <c r="VFP188" s="977"/>
      <c r="VFQ188" s="977"/>
      <c r="VFR188" s="977"/>
      <c r="VFS188" s="977"/>
      <c r="VFT188" s="977"/>
      <c r="VFU188" s="977"/>
      <c r="VFV188" s="977"/>
      <c r="VFW188" s="977"/>
      <c r="VFX188" s="977"/>
      <c r="VFY188" s="977"/>
      <c r="VFZ188" s="977"/>
      <c r="VGA188" s="977"/>
      <c r="VGB188" s="977"/>
      <c r="VGC188" s="977"/>
      <c r="VGD188" s="977"/>
      <c r="VGE188" s="977"/>
      <c r="VGF188" s="977"/>
      <c r="VGG188" s="977"/>
      <c r="VGH188" s="977"/>
      <c r="VGI188" s="977"/>
      <c r="VGJ188" s="977"/>
      <c r="VGK188" s="977"/>
      <c r="VGL188" s="977"/>
      <c r="VGM188" s="977"/>
      <c r="VGN188" s="977"/>
      <c r="VGO188" s="977"/>
      <c r="VGP188" s="977"/>
      <c r="VGQ188" s="977"/>
      <c r="VGR188" s="977"/>
      <c r="VGS188" s="977"/>
      <c r="VGT188" s="977"/>
      <c r="VGU188" s="977"/>
      <c r="VGV188" s="977"/>
      <c r="VGW188" s="977"/>
      <c r="VGX188" s="977"/>
      <c r="VGY188" s="977"/>
      <c r="VGZ188" s="977"/>
      <c r="VHA188" s="977"/>
      <c r="VHB188" s="977"/>
      <c r="VHC188" s="977"/>
      <c r="VHD188" s="977"/>
      <c r="VHE188" s="977"/>
      <c r="VHF188" s="977"/>
      <c r="VHG188" s="977"/>
      <c r="VHH188" s="977"/>
      <c r="VHI188" s="977"/>
      <c r="VHJ188" s="977"/>
      <c r="VHK188" s="977"/>
      <c r="VHL188" s="977"/>
      <c r="VHM188" s="977"/>
      <c r="VHN188" s="977"/>
      <c r="VHO188" s="977"/>
      <c r="VHP188" s="977"/>
      <c r="VHQ188" s="977"/>
      <c r="VHR188" s="977"/>
      <c r="VHS188" s="977"/>
      <c r="VHT188" s="977"/>
      <c r="VHU188" s="977"/>
      <c r="VHV188" s="977"/>
      <c r="VHW188" s="977"/>
      <c r="VHX188" s="977"/>
      <c r="VHY188" s="977"/>
      <c r="VHZ188" s="977"/>
      <c r="VIA188" s="977"/>
      <c r="VIB188" s="977"/>
      <c r="VIC188" s="977"/>
      <c r="VID188" s="977"/>
      <c r="VIE188" s="977"/>
      <c r="VIF188" s="977"/>
      <c r="VIG188" s="977"/>
      <c r="VIH188" s="977"/>
      <c r="VII188" s="977"/>
      <c r="VIJ188" s="977"/>
      <c r="VIK188" s="977"/>
      <c r="VIL188" s="977"/>
      <c r="VIM188" s="977"/>
      <c r="VIN188" s="977"/>
      <c r="VIO188" s="977"/>
      <c r="VIP188" s="977"/>
      <c r="VIQ188" s="977"/>
      <c r="VIR188" s="977"/>
      <c r="VIS188" s="977"/>
      <c r="VIT188" s="977"/>
      <c r="VIU188" s="977"/>
      <c r="VIV188" s="977"/>
      <c r="VIW188" s="977"/>
      <c r="VIX188" s="977"/>
      <c r="VIY188" s="977"/>
      <c r="VIZ188" s="977"/>
      <c r="VJA188" s="977"/>
      <c r="VJB188" s="977"/>
      <c r="VJC188" s="977"/>
      <c r="VJD188" s="977"/>
      <c r="VJE188" s="977"/>
      <c r="VJF188" s="977"/>
      <c r="VJG188" s="977"/>
      <c r="VJH188" s="977"/>
      <c r="VJI188" s="977"/>
      <c r="VJJ188" s="977"/>
      <c r="VJK188" s="977"/>
      <c r="VJL188" s="977"/>
      <c r="VJM188" s="977"/>
      <c r="VJN188" s="977"/>
      <c r="VJO188" s="977"/>
      <c r="VJP188" s="977"/>
      <c r="VJQ188" s="977"/>
      <c r="VJR188" s="977"/>
      <c r="VJS188" s="977"/>
      <c r="VJT188" s="977"/>
      <c r="VJU188" s="977"/>
      <c r="VJV188" s="977"/>
      <c r="VJW188" s="977"/>
      <c r="VJX188" s="977"/>
      <c r="VJY188" s="977"/>
      <c r="VJZ188" s="977"/>
      <c r="VKA188" s="977"/>
      <c r="VKB188" s="977"/>
      <c r="VKC188" s="977"/>
      <c r="VKD188" s="977"/>
      <c r="VKE188" s="977"/>
      <c r="VKF188" s="977"/>
      <c r="VKG188" s="977"/>
      <c r="VKH188" s="977"/>
      <c r="VKI188" s="977"/>
      <c r="VKJ188" s="977"/>
      <c r="VKK188" s="977"/>
      <c r="VKL188" s="977"/>
      <c r="VKM188" s="977"/>
      <c r="VKN188" s="977"/>
      <c r="VKO188" s="977"/>
      <c r="VKP188" s="977"/>
      <c r="VKQ188" s="977"/>
      <c r="VKR188" s="977"/>
      <c r="VKS188" s="977"/>
      <c r="VKT188" s="977"/>
      <c r="VKU188" s="977"/>
      <c r="VKV188" s="977"/>
      <c r="VKW188" s="977"/>
      <c r="VKX188" s="977"/>
      <c r="VKY188" s="977"/>
      <c r="VKZ188" s="977"/>
      <c r="VLA188" s="977"/>
      <c r="VLB188" s="977"/>
      <c r="VLC188" s="977"/>
      <c r="VLD188" s="977"/>
      <c r="VLE188" s="977"/>
      <c r="VLF188" s="977"/>
      <c r="VLG188" s="977"/>
      <c r="VLH188" s="977"/>
      <c r="VLI188" s="977"/>
      <c r="VLJ188" s="977"/>
      <c r="VLK188" s="977"/>
      <c r="VLL188" s="977"/>
      <c r="VLM188" s="977"/>
      <c r="VLN188" s="977"/>
      <c r="VLO188" s="977"/>
      <c r="VLP188" s="977"/>
      <c r="VLQ188" s="977"/>
      <c r="VLR188" s="977"/>
      <c r="VLS188" s="977"/>
      <c r="VLT188" s="977"/>
      <c r="VLU188" s="977"/>
      <c r="VLV188" s="977"/>
      <c r="VLW188" s="977"/>
      <c r="VLX188" s="977"/>
      <c r="VLY188" s="977"/>
      <c r="VLZ188" s="977"/>
      <c r="VMA188" s="977"/>
      <c r="VMB188" s="977"/>
      <c r="VMC188" s="977"/>
      <c r="VMD188" s="977"/>
      <c r="VME188" s="977"/>
      <c r="VMF188" s="977"/>
      <c r="VMG188" s="977"/>
      <c r="VMH188" s="977"/>
      <c r="VMI188" s="977"/>
      <c r="VMJ188" s="977"/>
      <c r="VMK188" s="977"/>
      <c r="VML188" s="977"/>
      <c r="VMM188" s="977"/>
      <c r="VMN188" s="977"/>
      <c r="VMO188" s="977"/>
      <c r="VMP188" s="977"/>
      <c r="VMQ188" s="977"/>
      <c r="VMR188" s="977"/>
      <c r="VMS188" s="977"/>
      <c r="VMT188" s="977"/>
      <c r="VMU188" s="977"/>
      <c r="VMV188" s="977"/>
      <c r="VMW188" s="977"/>
      <c r="VMX188" s="977"/>
      <c r="VMY188" s="977"/>
      <c r="VMZ188" s="977"/>
      <c r="VNA188" s="977"/>
      <c r="VNB188" s="977"/>
      <c r="VNC188" s="977"/>
      <c r="VND188" s="977"/>
      <c r="VNE188" s="977"/>
      <c r="VNF188" s="977"/>
      <c r="VNG188" s="977"/>
      <c r="VNH188" s="977"/>
      <c r="VNI188" s="977"/>
      <c r="VNJ188" s="977"/>
      <c r="VNK188" s="977"/>
      <c r="VNL188" s="977"/>
      <c r="VNM188" s="977"/>
      <c r="VNN188" s="977"/>
      <c r="VNO188" s="977"/>
      <c r="VNP188" s="977"/>
      <c r="VNQ188" s="977"/>
      <c r="VNR188" s="977"/>
      <c r="VNS188" s="977"/>
      <c r="VNT188" s="977"/>
      <c r="VNU188" s="977"/>
      <c r="VNV188" s="977"/>
      <c r="VNW188" s="977"/>
      <c r="VNX188" s="977"/>
      <c r="VNY188" s="977"/>
      <c r="VNZ188" s="977"/>
      <c r="VOA188" s="977"/>
      <c r="VOB188" s="977"/>
      <c r="VOC188" s="977"/>
      <c r="VOD188" s="977"/>
      <c r="VOE188" s="977"/>
      <c r="VOF188" s="977"/>
      <c r="VOG188" s="977"/>
      <c r="VOH188" s="977"/>
      <c r="VOI188" s="977"/>
      <c r="VOJ188" s="977"/>
      <c r="VOK188" s="977"/>
      <c r="VOL188" s="977"/>
      <c r="VOM188" s="977"/>
      <c r="VON188" s="977"/>
      <c r="VOO188" s="977"/>
      <c r="VOP188" s="977"/>
      <c r="VOQ188" s="977"/>
      <c r="VOR188" s="977"/>
      <c r="VOS188" s="977"/>
      <c r="VOT188" s="977"/>
      <c r="VOU188" s="977"/>
      <c r="VOV188" s="977"/>
      <c r="VOW188" s="977"/>
      <c r="VOX188" s="977"/>
      <c r="VOY188" s="977"/>
      <c r="VOZ188" s="977"/>
      <c r="VPA188" s="977"/>
      <c r="VPB188" s="977"/>
      <c r="VPC188" s="977"/>
      <c r="VPD188" s="977"/>
      <c r="VPE188" s="977"/>
      <c r="VPF188" s="977"/>
      <c r="VPG188" s="977"/>
      <c r="VPH188" s="977"/>
      <c r="VPI188" s="977"/>
      <c r="VPJ188" s="977"/>
      <c r="VPK188" s="977"/>
      <c r="VPL188" s="977"/>
      <c r="VPM188" s="977"/>
      <c r="VPN188" s="977"/>
      <c r="VPO188" s="977"/>
      <c r="VPP188" s="977"/>
      <c r="VPQ188" s="977"/>
      <c r="VPR188" s="977"/>
      <c r="VPS188" s="977"/>
      <c r="VPT188" s="977"/>
      <c r="VPU188" s="977"/>
      <c r="VPV188" s="977"/>
      <c r="VPW188" s="977"/>
      <c r="VPX188" s="977"/>
      <c r="VPY188" s="977"/>
      <c r="VPZ188" s="977"/>
      <c r="VQA188" s="977"/>
      <c r="VQB188" s="977"/>
      <c r="VQC188" s="977"/>
      <c r="VQD188" s="977"/>
      <c r="VQE188" s="977"/>
      <c r="VQF188" s="977"/>
      <c r="VQG188" s="977"/>
      <c r="VQH188" s="977"/>
      <c r="VQI188" s="977"/>
      <c r="VQJ188" s="977"/>
      <c r="VQK188" s="977"/>
      <c r="VQL188" s="977"/>
      <c r="VQM188" s="977"/>
      <c r="VQN188" s="977"/>
      <c r="VQO188" s="977"/>
      <c r="VQP188" s="977"/>
      <c r="VQQ188" s="977"/>
      <c r="VQR188" s="977"/>
      <c r="VQS188" s="977"/>
      <c r="VQT188" s="977"/>
      <c r="VQU188" s="977"/>
      <c r="VQV188" s="977"/>
      <c r="VQW188" s="977"/>
      <c r="VQX188" s="977"/>
      <c r="VQY188" s="977"/>
      <c r="VQZ188" s="977"/>
      <c r="VRA188" s="977"/>
      <c r="VRB188" s="977"/>
      <c r="VRC188" s="977"/>
      <c r="VRD188" s="977"/>
      <c r="VRE188" s="977"/>
      <c r="VRF188" s="977"/>
      <c r="VRG188" s="977"/>
      <c r="VRH188" s="977"/>
      <c r="VRI188" s="977"/>
      <c r="VRJ188" s="977"/>
      <c r="VRK188" s="977"/>
      <c r="VRL188" s="977"/>
      <c r="VRM188" s="977"/>
      <c r="VRN188" s="977"/>
      <c r="VRO188" s="977"/>
      <c r="VRP188" s="977"/>
      <c r="VRQ188" s="977"/>
      <c r="VRR188" s="977"/>
      <c r="VRS188" s="977"/>
      <c r="VRT188" s="977"/>
      <c r="VRU188" s="977"/>
      <c r="VRV188" s="977"/>
      <c r="VRW188" s="977"/>
      <c r="VRX188" s="977"/>
      <c r="VRY188" s="977"/>
      <c r="VRZ188" s="977"/>
      <c r="VSA188" s="977"/>
      <c r="VSB188" s="977"/>
      <c r="VSC188" s="977"/>
      <c r="VSD188" s="977"/>
      <c r="VSE188" s="977"/>
      <c r="VSF188" s="977"/>
      <c r="VSG188" s="977"/>
      <c r="VSH188" s="977"/>
      <c r="VSI188" s="977"/>
      <c r="VSJ188" s="977"/>
      <c r="VSK188" s="977"/>
      <c r="VSL188" s="977"/>
      <c r="VSM188" s="977"/>
      <c r="VSN188" s="977"/>
      <c r="VSO188" s="977"/>
      <c r="VSP188" s="977"/>
      <c r="VSQ188" s="977"/>
      <c r="VSR188" s="977"/>
      <c r="VSS188" s="977"/>
      <c r="VST188" s="977"/>
      <c r="VSU188" s="977"/>
      <c r="VSV188" s="977"/>
      <c r="VSW188" s="977"/>
      <c r="VSX188" s="977"/>
      <c r="VSY188" s="977"/>
      <c r="VSZ188" s="977"/>
      <c r="VTA188" s="977"/>
      <c r="VTB188" s="977"/>
      <c r="VTC188" s="977"/>
      <c r="VTD188" s="977"/>
      <c r="VTE188" s="977"/>
      <c r="VTF188" s="977"/>
      <c r="VTG188" s="977"/>
      <c r="VTH188" s="977"/>
      <c r="VTI188" s="977"/>
      <c r="VTJ188" s="977"/>
      <c r="VTK188" s="977"/>
      <c r="VTL188" s="977"/>
      <c r="VTM188" s="977"/>
      <c r="VTN188" s="977"/>
      <c r="VTO188" s="977"/>
      <c r="VTP188" s="977"/>
      <c r="VTQ188" s="977"/>
      <c r="VTR188" s="977"/>
      <c r="VTS188" s="977"/>
      <c r="VTT188" s="977"/>
      <c r="VTU188" s="977"/>
      <c r="VTV188" s="977"/>
      <c r="VTW188" s="977"/>
      <c r="VTX188" s="977"/>
      <c r="VTY188" s="977"/>
      <c r="VTZ188" s="977"/>
      <c r="VUA188" s="977"/>
      <c r="VUB188" s="977"/>
      <c r="VUC188" s="977"/>
      <c r="VUD188" s="977"/>
      <c r="VUE188" s="977"/>
      <c r="VUF188" s="977"/>
      <c r="VUG188" s="977"/>
      <c r="VUH188" s="977"/>
      <c r="VUI188" s="977"/>
      <c r="VUJ188" s="977"/>
      <c r="VUK188" s="977"/>
      <c r="VUL188" s="977"/>
      <c r="VUM188" s="977"/>
      <c r="VUN188" s="977"/>
      <c r="VUO188" s="977"/>
      <c r="VUP188" s="977"/>
      <c r="VUQ188" s="977"/>
      <c r="VUR188" s="977"/>
      <c r="VUS188" s="977"/>
      <c r="VUT188" s="977"/>
      <c r="VUU188" s="977"/>
      <c r="VUV188" s="977"/>
      <c r="VUW188" s="977"/>
      <c r="VUX188" s="977"/>
      <c r="VUY188" s="977"/>
      <c r="VUZ188" s="977"/>
      <c r="VVA188" s="977"/>
      <c r="VVB188" s="977"/>
      <c r="VVC188" s="977"/>
      <c r="VVD188" s="977"/>
      <c r="VVE188" s="977"/>
      <c r="VVF188" s="977"/>
      <c r="VVG188" s="977"/>
      <c r="VVH188" s="977"/>
      <c r="VVI188" s="977"/>
      <c r="VVJ188" s="977"/>
      <c r="VVK188" s="977"/>
      <c r="VVL188" s="977"/>
      <c r="VVM188" s="977"/>
      <c r="VVN188" s="977"/>
      <c r="VVO188" s="977"/>
      <c r="VVP188" s="977"/>
      <c r="VVQ188" s="977"/>
      <c r="VVR188" s="977"/>
      <c r="VVS188" s="977"/>
      <c r="VVT188" s="977"/>
      <c r="VVU188" s="977"/>
      <c r="VVV188" s="977"/>
      <c r="VVW188" s="977"/>
      <c r="VVX188" s="977"/>
      <c r="VVY188" s="977"/>
      <c r="VVZ188" s="977"/>
      <c r="VWA188" s="977"/>
      <c r="VWB188" s="977"/>
      <c r="VWC188" s="977"/>
      <c r="VWD188" s="977"/>
      <c r="VWE188" s="977"/>
      <c r="VWF188" s="977"/>
      <c r="VWG188" s="977"/>
      <c r="VWH188" s="977"/>
      <c r="VWI188" s="977"/>
      <c r="VWJ188" s="977"/>
      <c r="VWK188" s="977"/>
      <c r="VWL188" s="977"/>
      <c r="VWM188" s="977"/>
      <c r="VWN188" s="977"/>
      <c r="VWO188" s="977"/>
      <c r="VWP188" s="977"/>
      <c r="VWQ188" s="977"/>
      <c r="VWR188" s="977"/>
      <c r="VWS188" s="977"/>
      <c r="VWT188" s="977"/>
      <c r="VWU188" s="977"/>
      <c r="VWV188" s="977"/>
      <c r="VWW188" s="977"/>
      <c r="VWX188" s="977"/>
      <c r="VWY188" s="977"/>
      <c r="VWZ188" s="977"/>
      <c r="VXA188" s="977"/>
      <c r="VXB188" s="977"/>
      <c r="VXC188" s="977"/>
      <c r="VXD188" s="977"/>
      <c r="VXE188" s="977"/>
      <c r="VXF188" s="977"/>
      <c r="VXG188" s="977"/>
      <c r="VXH188" s="977"/>
      <c r="VXI188" s="977"/>
      <c r="VXJ188" s="977"/>
      <c r="VXK188" s="977"/>
      <c r="VXL188" s="977"/>
      <c r="VXM188" s="977"/>
      <c r="VXN188" s="977"/>
      <c r="VXO188" s="977"/>
      <c r="VXP188" s="977"/>
      <c r="VXQ188" s="977"/>
      <c r="VXR188" s="977"/>
      <c r="VXS188" s="977"/>
      <c r="VXT188" s="977"/>
      <c r="VXU188" s="977"/>
      <c r="VXV188" s="977"/>
      <c r="VXW188" s="977"/>
      <c r="VXX188" s="977"/>
      <c r="VXY188" s="977"/>
      <c r="VXZ188" s="977"/>
      <c r="VYA188" s="977"/>
      <c r="VYB188" s="977"/>
      <c r="VYC188" s="977"/>
      <c r="VYD188" s="977"/>
      <c r="VYE188" s="977"/>
      <c r="VYF188" s="977"/>
      <c r="VYG188" s="977"/>
      <c r="VYH188" s="977"/>
      <c r="VYI188" s="977"/>
      <c r="VYJ188" s="977"/>
      <c r="VYK188" s="977"/>
      <c r="VYL188" s="977"/>
      <c r="VYM188" s="977"/>
      <c r="VYN188" s="977"/>
      <c r="VYO188" s="977"/>
      <c r="VYP188" s="977"/>
      <c r="VYQ188" s="977"/>
      <c r="VYR188" s="977"/>
      <c r="VYS188" s="977"/>
      <c r="VYT188" s="977"/>
      <c r="VYU188" s="977"/>
      <c r="VYV188" s="977"/>
      <c r="VYW188" s="977"/>
      <c r="VYX188" s="977"/>
      <c r="VYY188" s="977"/>
      <c r="VYZ188" s="977"/>
      <c r="VZA188" s="977"/>
      <c r="VZB188" s="977"/>
      <c r="VZC188" s="977"/>
      <c r="VZD188" s="977"/>
      <c r="VZE188" s="977"/>
      <c r="VZF188" s="977"/>
      <c r="VZG188" s="977"/>
      <c r="VZH188" s="977"/>
      <c r="VZI188" s="977"/>
      <c r="VZJ188" s="977"/>
      <c r="VZK188" s="977"/>
      <c r="VZL188" s="977"/>
      <c r="VZM188" s="977"/>
      <c r="VZN188" s="977"/>
      <c r="VZO188" s="977"/>
      <c r="VZP188" s="977"/>
      <c r="VZQ188" s="977"/>
      <c r="VZR188" s="977"/>
      <c r="VZS188" s="977"/>
      <c r="VZT188" s="977"/>
      <c r="VZU188" s="977"/>
      <c r="VZV188" s="977"/>
      <c r="VZW188" s="977"/>
      <c r="VZX188" s="977"/>
      <c r="VZY188" s="977"/>
      <c r="VZZ188" s="977"/>
      <c r="WAA188" s="977"/>
      <c r="WAB188" s="977"/>
      <c r="WAC188" s="977"/>
      <c r="WAD188" s="977"/>
      <c r="WAE188" s="977"/>
      <c r="WAF188" s="977"/>
      <c r="WAG188" s="977"/>
      <c r="WAH188" s="977"/>
      <c r="WAI188" s="977"/>
      <c r="WAJ188" s="977"/>
      <c r="WAK188" s="977"/>
      <c r="WAL188" s="977"/>
      <c r="WAM188" s="977"/>
      <c r="WAN188" s="977"/>
      <c r="WAO188" s="977"/>
      <c r="WAP188" s="977"/>
      <c r="WAQ188" s="977"/>
      <c r="WAR188" s="977"/>
      <c r="WAS188" s="977"/>
      <c r="WAT188" s="977"/>
      <c r="WAU188" s="977"/>
      <c r="WAV188" s="977"/>
      <c r="WAW188" s="977"/>
      <c r="WAX188" s="977"/>
      <c r="WAY188" s="977"/>
      <c r="WAZ188" s="977"/>
      <c r="WBA188" s="977"/>
      <c r="WBB188" s="977"/>
      <c r="WBC188" s="977"/>
      <c r="WBD188" s="977"/>
      <c r="WBE188" s="977"/>
      <c r="WBF188" s="977"/>
      <c r="WBG188" s="977"/>
      <c r="WBH188" s="977"/>
      <c r="WBI188" s="977"/>
      <c r="WBJ188" s="977"/>
      <c r="WBK188" s="977"/>
      <c r="WBL188" s="977"/>
      <c r="WBM188" s="977"/>
      <c r="WBN188" s="977"/>
      <c r="WBO188" s="977"/>
      <c r="WBP188" s="977"/>
      <c r="WBQ188" s="977"/>
      <c r="WBR188" s="977"/>
      <c r="WBS188" s="977"/>
      <c r="WBT188" s="977"/>
      <c r="WBU188" s="977"/>
      <c r="WBV188" s="977"/>
      <c r="WBW188" s="977"/>
      <c r="WBX188" s="977"/>
      <c r="WBY188" s="977"/>
      <c r="WBZ188" s="977"/>
      <c r="WCA188" s="977"/>
      <c r="WCB188" s="977"/>
      <c r="WCC188" s="977"/>
      <c r="WCD188" s="977"/>
      <c r="WCE188" s="977"/>
      <c r="WCF188" s="977"/>
      <c r="WCG188" s="977"/>
      <c r="WCH188" s="977"/>
      <c r="WCI188" s="977"/>
      <c r="WCJ188" s="977"/>
      <c r="WCK188" s="977"/>
      <c r="WCL188" s="977"/>
      <c r="WCM188" s="977"/>
      <c r="WCN188" s="977"/>
      <c r="WCO188" s="977"/>
      <c r="WCP188" s="977"/>
      <c r="WCQ188" s="977"/>
      <c r="WCR188" s="977"/>
      <c r="WCS188" s="977"/>
      <c r="WCT188" s="977"/>
      <c r="WCU188" s="977"/>
      <c r="WCV188" s="977"/>
      <c r="WCW188" s="977"/>
      <c r="WCX188" s="977"/>
      <c r="WCY188" s="977"/>
      <c r="WCZ188" s="977"/>
      <c r="WDA188" s="977"/>
      <c r="WDB188" s="977"/>
      <c r="WDC188" s="977"/>
      <c r="WDD188" s="977"/>
      <c r="WDE188" s="977"/>
      <c r="WDF188" s="977"/>
      <c r="WDG188" s="977"/>
      <c r="WDH188" s="977"/>
      <c r="WDI188" s="977"/>
      <c r="WDJ188" s="977"/>
      <c r="WDK188" s="977"/>
      <c r="WDL188" s="977"/>
      <c r="WDM188" s="977"/>
      <c r="WDN188" s="977"/>
      <c r="WDO188" s="977"/>
      <c r="WDP188" s="977"/>
      <c r="WDQ188" s="977"/>
      <c r="WDR188" s="977"/>
      <c r="WDS188" s="977"/>
      <c r="WDT188" s="977"/>
      <c r="WDU188" s="977"/>
      <c r="WDV188" s="977"/>
      <c r="WDW188" s="977"/>
      <c r="WDX188" s="977"/>
      <c r="WDY188" s="977"/>
      <c r="WDZ188" s="977"/>
      <c r="WEA188" s="977"/>
      <c r="WEB188" s="977"/>
      <c r="WEC188" s="977"/>
      <c r="WED188" s="977"/>
      <c r="WEE188" s="977"/>
      <c r="WEF188" s="977"/>
      <c r="WEG188" s="977"/>
      <c r="WEH188" s="977"/>
      <c r="WEI188" s="977"/>
      <c r="WEJ188" s="977"/>
      <c r="WEK188" s="977"/>
      <c r="WEL188" s="977"/>
      <c r="WEM188" s="977"/>
      <c r="WEN188" s="977"/>
      <c r="WEO188" s="977"/>
      <c r="WEP188" s="977"/>
      <c r="WEQ188" s="977"/>
      <c r="WER188" s="977"/>
      <c r="WES188" s="977"/>
      <c r="WET188" s="977"/>
      <c r="WEU188" s="977"/>
      <c r="WEV188" s="977"/>
      <c r="WEW188" s="977"/>
      <c r="WEX188" s="977"/>
      <c r="WEY188" s="977"/>
      <c r="WEZ188" s="977"/>
      <c r="WFA188" s="977"/>
      <c r="WFB188" s="977"/>
      <c r="WFC188" s="977"/>
      <c r="WFD188" s="977"/>
      <c r="WFE188" s="977"/>
      <c r="WFF188" s="977"/>
      <c r="WFG188" s="977"/>
      <c r="WFH188" s="977"/>
      <c r="WFI188" s="977"/>
      <c r="WFJ188" s="977"/>
      <c r="WFK188" s="977"/>
      <c r="WFL188" s="977"/>
      <c r="WFM188" s="977"/>
      <c r="WFN188" s="977"/>
      <c r="WFO188" s="977"/>
      <c r="WFP188" s="977"/>
      <c r="WFQ188" s="977"/>
      <c r="WFR188" s="977"/>
      <c r="WFS188" s="977"/>
      <c r="WFT188" s="977"/>
      <c r="WFU188" s="977"/>
      <c r="WFV188" s="977"/>
      <c r="WFW188" s="977"/>
      <c r="WFX188" s="977"/>
      <c r="WFY188" s="977"/>
      <c r="WFZ188" s="977"/>
      <c r="WGA188" s="977"/>
      <c r="WGB188" s="977"/>
      <c r="WGC188" s="977"/>
      <c r="WGD188" s="977"/>
      <c r="WGE188" s="977"/>
      <c r="WGF188" s="977"/>
      <c r="WGG188" s="977"/>
      <c r="WGH188" s="977"/>
      <c r="WGI188" s="977"/>
      <c r="WGJ188" s="977"/>
      <c r="WGK188" s="977"/>
      <c r="WGL188" s="977"/>
      <c r="WGM188" s="977"/>
      <c r="WGN188" s="977"/>
      <c r="WGO188" s="977"/>
      <c r="WGP188" s="977"/>
      <c r="WGQ188" s="977"/>
      <c r="WGR188" s="977"/>
      <c r="WGS188" s="977"/>
      <c r="WGT188" s="977"/>
      <c r="WGU188" s="977"/>
      <c r="WGV188" s="977"/>
      <c r="WGW188" s="977"/>
      <c r="WGX188" s="977"/>
      <c r="WGY188" s="977"/>
      <c r="WGZ188" s="977"/>
      <c r="WHA188" s="977"/>
      <c r="WHB188" s="977"/>
      <c r="WHC188" s="977"/>
      <c r="WHD188" s="977"/>
      <c r="WHE188" s="977"/>
      <c r="WHF188" s="977"/>
      <c r="WHG188" s="977"/>
      <c r="WHH188" s="977"/>
      <c r="WHI188" s="977"/>
      <c r="WHJ188" s="977"/>
      <c r="WHK188" s="977"/>
      <c r="WHL188" s="977"/>
      <c r="WHM188" s="977"/>
      <c r="WHN188" s="977"/>
      <c r="WHO188" s="977"/>
      <c r="WHP188" s="977"/>
      <c r="WHQ188" s="977"/>
      <c r="WHR188" s="977"/>
      <c r="WHS188" s="977"/>
      <c r="WHT188" s="977"/>
      <c r="WHU188" s="977"/>
      <c r="WHV188" s="977"/>
      <c r="WHW188" s="977"/>
      <c r="WHX188" s="977"/>
      <c r="WHY188" s="977"/>
      <c r="WHZ188" s="977"/>
      <c r="WIA188" s="977"/>
      <c r="WIB188" s="977"/>
      <c r="WIC188" s="977"/>
      <c r="WID188" s="977"/>
      <c r="WIE188" s="977"/>
      <c r="WIF188" s="977"/>
      <c r="WIG188" s="977"/>
      <c r="WIH188" s="977"/>
      <c r="WII188" s="977"/>
      <c r="WIJ188" s="977"/>
      <c r="WIK188" s="977"/>
      <c r="WIL188" s="977"/>
      <c r="WIM188" s="977"/>
      <c r="WIN188" s="977"/>
      <c r="WIO188" s="977"/>
      <c r="WIP188" s="977"/>
      <c r="WIQ188" s="977"/>
      <c r="WIR188" s="977"/>
      <c r="WIS188" s="977"/>
      <c r="WIT188" s="977"/>
      <c r="WIU188" s="977"/>
      <c r="WIV188" s="977"/>
      <c r="WIW188" s="977"/>
      <c r="WIX188" s="977"/>
      <c r="WIY188" s="977"/>
      <c r="WIZ188" s="977"/>
      <c r="WJA188" s="977"/>
      <c r="WJB188" s="977"/>
      <c r="WJC188" s="977"/>
      <c r="WJD188" s="977"/>
      <c r="WJE188" s="977"/>
      <c r="WJF188" s="977"/>
      <c r="WJG188" s="977"/>
      <c r="WJH188" s="977"/>
      <c r="WJI188" s="977"/>
      <c r="WJJ188" s="977"/>
      <c r="WJK188" s="977"/>
      <c r="WJL188" s="977"/>
      <c r="WJM188" s="977"/>
      <c r="WJN188" s="977"/>
      <c r="WJO188" s="977"/>
      <c r="WJP188" s="977"/>
      <c r="WJQ188" s="977"/>
      <c r="WJR188" s="977"/>
      <c r="WJS188" s="977"/>
      <c r="WJT188" s="977"/>
      <c r="WJU188" s="977"/>
      <c r="WJV188" s="977"/>
      <c r="WJW188" s="977"/>
      <c r="WJX188" s="977"/>
      <c r="WJY188" s="977"/>
      <c r="WJZ188" s="977"/>
      <c r="WKA188" s="977"/>
      <c r="WKB188" s="977"/>
      <c r="WKC188" s="977"/>
      <c r="WKD188" s="977"/>
      <c r="WKE188" s="977"/>
      <c r="WKF188" s="977"/>
      <c r="WKG188" s="977"/>
      <c r="WKH188" s="977"/>
      <c r="WKI188" s="977"/>
      <c r="WKJ188" s="977"/>
      <c r="WKK188" s="977"/>
      <c r="WKL188" s="977"/>
      <c r="WKM188" s="977"/>
      <c r="WKN188" s="977"/>
      <c r="WKO188" s="977"/>
      <c r="WKP188" s="977"/>
      <c r="WKQ188" s="977"/>
      <c r="WKR188" s="977"/>
      <c r="WKS188" s="977"/>
      <c r="WKT188" s="977"/>
      <c r="WKU188" s="977"/>
      <c r="WKV188" s="977"/>
      <c r="WKW188" s="977"/>
      <c r="WKX188" s="977"/>
      <c r="WKY188" s="977"/>
      <c r="WKZ188" s="977"/>
      <c r="WLA188" s="977"/>
      <c r="WLB188" s="977"/>
      <c r="WLC188" s="977"/>
      <c r="WLD188" s="977"/>
      <c r="WLE188" s="977"/>
      <c r="WLF188" s="977"/>
      <c r="WLG188" s="977"/>
      <c r="WLH188" s="977"/>
      <c r="WLI188" s="977"/>
      <c r="WLJ188" s="977"/>
      <c r="WLK188" s="977"/>
      <c r="WLL188" s="977"/>
      <c r="WLM188" s="977"/>
      <c r="WLN188" s="977"/>
      <c r="WLO188" s="977"/>
      <c r="WLP188" s="977"/>
      <c r="WLQ188" s="977"/>
      <c r="WLR188" s="977"/>
      <c r="WLS188" s="977"/>
      <c r="WLT188" s="977"/>
      <c r="WLU188" s="977"/>
      <c r="WLV188" s="977"/>
      <c r="WLW188" s="977"/>
      <c r="WLX188" s="977"/>
      <c r="WLY188" s="977"/>
      <c r="WLZ188" s="977"/>
      <c r="WMA188" s="977"/>
      <c r="WMB188" s="977"/>
      <c r="WMC188" s="977"/>
      <c r="WMD188" s="977"/>
      <c r="WME188" s="977"/>
      <c r="WMF188" s="977"/>
      <c r="WMG188" s="977"/>
      <c r="WMH188" s="977"/>
      <c r="WMI188" s="977"/>
      <c r="WMJ188" s="977"/>
      <c r="WMK188" s="977"/>
      <c r="WML188" s="977"/>
      <c r="WMM188" s="977"/>
      <c r="WMN188" s="977"/>
      <c r="WMO188" s="977"/>
      <c r="WMP188" s="977"/>
      <c r="WMQ188" s="977"/>
      <c r="WMR188" s="977"/>
      <c r="WMS188" s="977"/>
      <c r="WMT188" s="977"/>
      <c r="WMU188" s="977"/>
      <c r="WMV188" s="977"/>
      <c r="WMW188" s="977"/>
      <c r="WMX188" s="977"/>
      <c r="WMY188" s="977"/>
      <c r="WMZ188" s="977"/>
      <c r="WNA188" s="977"/>
      <c r="WNB188" s="977"/>
      <c r="WNC188" s="977"/>
      <c r="WND188" s="977"/>
      <c r="WNE188" s="977"/>
      <c r="WNF188" s="977"/>
      <c r="WNG188" s="977"/>
      <c r="WNH188" s="977"/>
      <c r="WNI188" s="977"/>
      <c r="WNJ188" s="977"/>
      <c r="WNK188" s="977"/>
      <c r="WNL188" s="977"/>
      <c r="WNM188" s="977"/>
      <c r="WNN188" s="977"/>
      <c r="WNO188" s="977"/>
      <c r="WNP188" s="977"/>
      <c r="WNQ188" s="977"/>
      <c r="WNR188" s="977"/>
      <c r="WNS188" s="977"/>
      <c r="WNT188" s="977"/>
      <c r="WNU188" s="977"/>
      <c r="WNV188" s="977"/>
      <c r="WNW188" s="977"/>
      <c r="WNX188" s="977"/>
      <c r="WNY188" s="977"/>
      <c r="WNZ188" s="977"/>
      <c r="WOA188" s="977"/>
      <c r="WOB188" s="977"/>
      <c r="WOC188" s="977"/>
      <c r="WOD188" s="977"/>
      <c r="WOE188" s="977"/>
      <c r="WOF188" s="977"/>
      <c r="WOG188" s="977"/>
      <c r="WOH188" s="977"/>
      <c r="WOI188" s="977"/>
      <c r="WOJ188" s="977"/>
      <c r="WOK188" s="977"/>
      <c r="WOL188" s="977"/>
      <c r="WOM188" s="977"/>
      <c r="WON188" s="977"/>
      <c r="WOO188" s="977"/>
      <c r="WOP188" s="977"/>
      <c r="WOQ188" s="977"/>
      <c r="WOR188" s="977"/>
      <c r="WOS188" s="977"/>
      <c r="WOT188" s="977"/>
      <c r="WOU188" s="977"/>
      <c r="WOV188" s="977"/>
      <c r="WOW188" s="977"/>
      <c r="WOX188" s="977"/>
      <c r="WOY188" s="977"/>
      <c r="WOZ188" s="977"/>
      <c r="WPA188" s="977"/>
      <c r="WPB188" s="977"/>
      <c r="WPC188" s="977"/>
      <c r="WPD188" s="977"/>
      <c r="WPE188" s="977"/>
      <c r="WPF188" s="977"/>
      <c r="WPG188" s="977"/>
      <c r="WPH188" s="977"/>
      <c r="WPI188" s="977"/>
      <c r="WPJ188" s="977"/>
      <c r="WPK188" s="977"/>
      <c r="WPL188" s="977"/>
      <c r="WPM188" s="977"/>
      <c r="WPN188" s="977"/>
      <c r="WPO188" s="977"/>
      <c r="WPP188" s="977"/>
      <c r="WPQ188" s="977"/>
      <c r="WPR188" s="977"/>
      <c r="WPS188" s="977"/>
      <c r="WPT188" s="977"/>
      <c r="WPU188" s="977"/>
      <c r="WPV188" s="977"/>
      <c r="WPW188" s="977"/>
      <c r="WPX188" s="977"/>
      <c r="WPY188" s="977"/>
      <c r="WPZ188" s="977"/>
      <c r="WQA188" s="977"/>
      <c r="WQB188" s="977"/>
      <c r="WQC188" s="977"/>
      <c r="WQD188" s="977"/>
      <c r="WQE188" s="977"/>
      <c r="WQF188" s="977"/>
      <c r="WQG188" s="977"/>
      <c r="WQH188" s="977"/>
      <c r="WQI188" s="977"/>
      <c r="WQJ188" s="977"/>
      <c r="WQK188" s="977"/>
      <c r="WQL188" s="977"/>
      <c r="WQM188" s="977"/>
      <c r="WQN188" s="977"/>
      <c r="WQO188" s="977"/>
      <c r="WQP188" s="977"/>
      <c r="WQQ188" s="977"/>
      <c r="WQR188" s="977"/>
      <c r="WQS188" s="977"/>
      <c r="WQT188" s="977"/>
      <c r="WQU188" s="977"/>
      <c r="WQV188" s="977"/>
      <c r="WQW188" s="977"/>
      <c r="WQX188" s="977"/>
      <c r="WQY188" s="977"/>
      <c r="WQZ188" s="977"/>
      <c r="WRA188" s="977"/>
      <c r="WRB188" s="977"/>
      <c r="WRC188" s="977"/>
      <c r="WRD188" s="977"/>
      <c r="WRE188" s="977"/>
      <c r="WRF188" s="977"/>
      <c r="WRG188" s="977"/>
      <c r="WRH188" s="977"/>
      <c r="WRI188" s="977"/>
      <c r="WRJ188" s="977"/>
      <c r="WRK188" s="977"/>
      <c r="WRL188" s="977"/>
      <c r="WRM188" s="977"/>
      <c r="WRN188" s="977"/>
      <c r="WRO188" s="977"/>
      <c r="WRP188" s="977"/>
      <c r="WRQ188" s="977"/>
      <c r="WRR188" s="977"/>
      <c r="WRS188" s="977"/>
      <c r="WRT188" s="977"/>
      <c r="WRU188" s="977"/>
      <c r="WRV188" s="977"/>
      <c r="WRW188" s="977"/>
      <c r="WRX188" s="977"/>
      <c r="WRY188" s="977"/>
      <c r="WRZ188" s="977"/>
      <c r="WSA188" s="977"/>
      <c r="WSB188" s="977"/>
      <c r="WSC188" s="977"/>
      <c r="WSD188" s="977"/>
      <c r="WSE188" s="977"/>
      <c r="WSF188" s="977"/>
      <c r="WSG188" s="977"/>
      <c r="WSH188" s="977"/>
      <c r="WSI188" s="977"/>
      <c r="WSJ188" s="977"/>
      <c r="WSK188" s="977"/>
      <c r="WSL188" s="977"/>
      <c r="WSM188" s="977"/>
      <c r="WSN188" s="977"/>
      <c r="WSO188" s="977"/>
      <c r="WSP188" s="977"/>
      <c r="WSQ188" s="977"/>
      <c r="WSR188" s="977"/>
      <c r="WSS188" s="977"/>
      <c r="WST188" s="977"/>
      <c r="WSU188" s="977"/>
      <c r="WSV188" s="977"/>
      <c r="WSW188" s="977"/>
      <c r="WSX188" s="977"/>
      <c r="WSY188" s="977"/>
      <c r="WSZ188" s="977"/>
      <c r="WTA188" s="977"/>
      <c r="WTB188" s="977"/>
      <c r="WTC188" s="977"/>
      <c r="WTD188" s="977"/>
      <c r="WTE188" s="977"/>
      <c r="WTF188" s="977"/>
      <c r="WTG188" s="977"/>
      <c r="WTH188" s="977"/>
      <c r="WTI188" s="977"/>
      <c r="WTJ188" s="977"/>
      <c r="WTK188" s="977"/>
      <c r="WTL188" s="977"/>
      <c r="WTM188" s="977"/>
      <c r="WTN188" s="977"/>
      <c r="WTO188" s="977"/>
      <c r="WTP188" s="977"/>
      <c r="WTQ188" s="977"/>
      <c r="WTR188" s="977"/>
      <c r="WTS188" s="977"/>
      <c r="WTT188" s="977"/>
      <c r="WTU188" s="977"/>
      <c r="WTV188" s="977"/>
      <c r="WTW188" s="977"/>
      <c r="WTX188" s="977"/>
      <c r="WTY188" s="977"/>
      <c r="WTZ188" s="977"/>
      <c r="WUA188" s="977"/>
      <c r="WUB188" s="977"/>
      <c r="WUC188" s="977"/>
      <c r="WUD188" s="977"/>
      <c r="WUE188" s="977"/>
      <c r="WUF188" s="977"/>
      <c r="WUG188" s="977"/>
      <c r="WUH188" s="977"/>
      <c r="WUI188" s="977"/>
      <c r="WUJ188" s="977"/>
      <c r="WUK188" s="977"/>
      <c r="WUL188" s="977"/>
      <c r="WUM188" s="977"/>
      <c r="WUN188" s="977"/>
      <c r="WUO188" s="977"/>
      <c r="WUP188" s="977"/>
      <c r="WUQ188" s="977"/>
      <c r="WUR188" s="977"/>
      <c r="WUS188" s="977"/>
      <c r="WUT188" s="977"/>
      <c r="WUU188" s="977"/>
      <c r="WUV188" s="977"/>
      <c r="WUW188" s="977"/>
      <c r="WUX188" s="977"/>
      <c r="WUY188" s="977"/>
      <c r="WUZ188" s="977"/>
      <c r="WVA188" s="977"/>
      <c r="WVB188" s="977"/>
      <c r="WVC188" s="977"/>
      <c r="WVD188" s="977"/>
      <c r="WVE188" s="977"/>
      <c r="WVF188" s="977"/>
      <c r="WVG188" s="977"/>
      <c r="WVH188" s="977"/>
      <c r="WVI188" s="977"/>
      <c r="WVJ188" s="977"/>
      <c r="WVK188" s="977"/>
      <c r="WVL188" s="977"/>
      <c r="WVM188" s="977"/>
      <c r="WVN188" s="977"/>
      <c r="WVO188" s="977"/>
      <c r="WVP188" s="977"/>
      <c r="WVQ188" s="977"/>
      <c r="WVR188" s="977"/>
      <c r="WVS188" s="977"/>
      <c r="WVT188" s="977"/>
      <c r="WVU188" s="977"/>
      <c r="WVV188" s="977"/>
      <c r="WVW188" s="977"/>
      <c r="WVX188" s="977"/>
      <c r="WVY188" s="977"/>
      <c r="WVZ188" s="977"/>
      <c r="WWA188" s="977"/>
      <c r="WWB188" s="977"/>
      <c r="WWC188" s="977"/>
      <c r="WWD188" s="977"/>
      <c r="WWE188" s="977"/>
      <c r="WWF188" s="977"/>
      <c r="WWG188" s="977"/>
      <c r="WWH188" s="977"/>
      <c r="WWI188" s="977"/>
      <c r="WWJ188" s="977"/>
      <c r="WWK188" s="977"/>
      <c r="WWL188" s="977"/>
      <c r="WWM188" s="977"/>
      <c r="WWN188" s="977"/>
      <c r="WWO188" s="977"/>
      <c r="WWP188" s="977"/>
      <c r="WWQ188" s="977"/>
      <c r="WWR188" s="977"/>
      <c r="WWS188" s="977"/>
      <c r="WWT188" s="977"/>
      <c r="WWU188" s="977"/>
      <c r="WWV188" s="977"/>
      <c r="WWW188" s="977"/>
      <c r="WWX188" s="977"/>
      <c r="WWY188" s="977"/>
      <c r="WWZ188" s="977"/>
      <c r="WXA188" s="977"/>
      <c r="WXB188" s="977"/>
      <c r="WXC188" s="977"/>
      <c r="WXD188" s="977"/>
      <c r="WXE188" s="977"/>
      <c r="WXF188" s="977"/>
      <c r="WXG188" s="977"/>
      <c r="WXH188" s="977"/>
      <c r="WXI188" s="977"/>
      <c r="WXJ188" s="977"/>
      <c r="WXK188" s="977"/>
      <c r="WXL188" s="977"/>
      <c r="WXM188" s="977"/>
      <c r="WXN188" s="977"/>
      <c r="WXO188" s="977"/>
      <c r="WXP188" s="977"/>
      <c r="WXQ188" s="977"/>
      <c r="WXR188" s="977"/>
      <c r="WXS188" s="977"/>
      <c r="WXT188" s="977"/>
      <c r="WXU188" s="977"/>
      <c r="WXV188" s="977"/>
      <c r="WXW188" s="977"/>
      <c r="WXX188" s="977"/>
      <c r="WXY188" s="977"/>
      <c r="WXZ188" s="977"/>
      <c r="WYA188" s="977"/>
      <c r="WYB188" s="977"/>
      <c r="WYC188" s="977"/>
      <c r="WYD188" s="977"/>
      <c r="WYE188" s="977"/>
      <c r="WYF188" s="977"/>
      <c r="WYG188" s="977"/>
      <c r="WYH188" s="977"/>
      <c r="WYI188" s="977"/>
      <c r="WYJ188" s="977"/>
      <c r="WYK188" s="977"/>
      <c r="WYL188" s="977"/>
      <c r="WYM188" s="977"/>
      <c r="WYN188" s="977"/>
      <c r="WYO188" s="977"/>
      <c r="WYP188" s="977"/>
      <c r="WYQ188" s="977"/>
      <c r="WYR188" s="977"/>
      <c r="WYS188" s="977"/>
      <c r="WYT188" s="977"/>
      <c r="WYU188" s="977"/>
      <c r="WYV188" s="977"/>
      <c r="WYW188" s="977"/>
      <c r="WYX188" s="977"/>
      <c r="WYY188" s="977"/>
      <c r="WYZ188" s="977"/>
      <c r="WZA188" s="977"/>
      <c r="WZB188" s="977"/>
      <c r="WZC188" s="977"/>
      <c r="WZD188" s="977"/>
      <c r="WZE188" s="977"/>
      <c r="WZF188" s="977"/>
      <c r="WZG188" s="977"/>
      <c r="WZH188" s="977"/>
      <c r="WZI188" s="977"/>
      <c r="WZJ188" s="977"/>
      <c r="WZK188" s="977"/>
      <c r="WZL188" s="977"/>
      <c r="WZM188" s="977"/>
      <c r="WZN188" s="977"/>
      <c r="WZO188" s="977"/>
      <c r="WZP188" s="977"/>
      <c r="WZQ188" s="977"/>
      <c r="WZR188" s="977"/>
      <c r="WZS188" s="977"/>
      <c r="WZT188" s="977"/>
      <c r="WZU188" s="977"/>
      <c r="WZV188" s="977"/>
      <c r="WZW188" s="977"/>
      <c r="WZX188" s="977"/>
      <c r="WZY188" s="977"/>
      <c r="WZZ188" s="977"/>
      <c r="XAA188" s="977"/>
      <c r="XAB188" s="977"/>
      <c r="XAC188" s="977"/>
      <c r="XAD188" s="977"/>
      <c r="XAE188" s="977"/>
      <c r="XAF188" s="977"/>
      <c r="XAG188" s="977"/>
      <c r="XAH188" s="977"/>
      <c r="XAI188" s="977"/>
      <c r="XAJ188" s="977"/>
      <c r="XAK188" s="977"/>
      <c r="XAL188" s="977"/>
      <c r="XAM188" s="977"/>
      <c r="XAN188" s="977"/>
      <c r="XAO188" s="977"/>
      <c r="XAP188" s="977"/>
      <c r="XAQ188" s="977"/>
      <c r="XAR188" s="977"/>
      <c r="XAS188" s="977"/>
      <c r="XAT188" s="977"/>
      <c r="XAU188" s="977"/>
      <c r="XAV188" s="977"/>
      <c r="XAW188" s="977"/>
      <c r="XAX188" s="977"/>
      <c r="XAY188" s="977"/>
      <c r="XAZ188" s="977"/>
      <c r="XBA188" s="977"/>
      <c r="XBB188" s="977"/>
      <c r="XBC188" s="977"/>
      <c r="XBD188" s="977"/>
      <c r="XBE188" s="977"/>
      <c r="XBF188" s="977"/>
      <c r="XBG188" s="977"/>
      <c r="XBH188" s="977"/>
      <c r="XBI188" s="977"/>
      <c r="XBJ188" s="977"/>
      <c r="XBK188" s="977"/>
      <c r="XBL188" s="977"/>
      <c r="XBM188" s="977"/>
      <c r="XBN188" s="977"/>
      <c r="XBO188" s="977"/>
      <c r="XBP188" s="977"/>
      <c r="XBQ188" s="977"/>
      <c r="XBR188" s="977"/>
      <c r="XBS188" s="977"/>
      <c r="XBT188" s="977"/>
      <c r="XBU188" s="977"/>
      <c r="XBV188" s="977"/>
      <c r="XBW188" s="977"/>
      <c r="XBX188" s="977"/>
      <c r="XBY188" s="977"/>
      <c r="XBZ188" s="977"/>
      <c r="XCA188" s="977"/>
      <c r="XCB188" s="977"/>
      <c r="XCC188" s="977"/>
      <c r="XCD188" s="977"/>
      <c r="XCE188" s="977"/>
      <c r="XCF188" s="977"/>
      <c r="XCG188" s="977"/>
      <c r="XCH188" s="977"/>
      <c r="XCI188" s="977"/>
      <c r="XCJ188" s="977"/>
      <c r="XCK188" s="977"/>
      <c r="XCL188" s="977"/>
      <c r="XCM188" s="977"/>
      <c r="XCN188" s="977"/>
      <c r="XCO188" s="977"/>
      <c r="XCP188" s="977"/>
      <c r="XCQ188" s="977"/>
      <c r="XCR188" s="977"/>
      <c r="XCS188" s="977"/>
      <c r="XCT188" s="977"/>
      <c r="XCU188" s="977"/>
      <c r="XCV188" s="977"/>
      <c r="XCW188" s="977"/>
      <c r="XCX188" s="977"/>
      <c r="XCY188" s="977"/>
      <c r="XCZ188" s="977"/>
      <c r="XDA188" s="977"/>
      <c r="XDB188" s="977"/>
      <c r="XDC188" s="977"/>
      <c r="XDD188" s="977"/>
      <c r="XDE188" s="977"/>
      <c r="XDF188" s="977"/>
      <c r="XDG188" s="977"/>
      <c r="XDH188" s="977"/>
      <c r="XDI188" s="977"/>
      <c r="XDJ188" s="977"/>
      <c r="XDK188" s="977"/>
      <c r="XDL188" s="977"/>
      <c r="XDM188" s="977"/>
      <c r="XDN188" s="977"/>
      <c r="XDO188" s="977"/>
      <c r="XDP188" s="977"/>
      <c r="XDQ188" s="977"/>
      <c r="XDR188" s="977"/>
      <c r="XDS188" s="977"/>
      <c r="XDT188" s="977"/>
      <c r="XDU188" s="977"/>
      <c r="XDV188" s="977"/>
      <c r="XDW188" s="977"/>
      <c r="XDX188" s="977"/>
      <c r="XDY188" s="977"/>
      <c r="XDZ188" s="977"/>
      <c r="XEA188" s="977"/>
      <c r="XEB188" s="977"/>
      <c r="XEC188" s="977"/>
      <c r="XED188" s="977"/>
      <c r="XEE188" s="977"/>
      <c r="XEF188" s="977"/>
      <c r="XEG188" s="977"/>
      <c r="XEH188" s="977"/>
      <c r="XEI188" s="977"/>
      <c r="XEJ188" s="977"/>
      <c r="XEK188" s="977"/>
      <c r="XEL188" s="977"/>
      <c r="XEM188" s="977"/>
      <c r="XEN188" s="977"/>
      <c r="XEO188" s="977"/>
      <c r="XEP188" s="977"/>
      <c r="XEQ188" s="977"/>
      <c r="XER188" s="977"/>
      <c r="XES188" s="977"/>
      <c r="XET188" s="977"/>
      <c r="XEU188" s="977"/>
      <c r="XEV188" s="977"/>
      <c r="XEW188" s="977"/>
      <c r="XEX188" s="977"/>
      <c r="XEY188" s="977"/>
      <c r="XEZ188" s="977"/>
      <c r="XFA188" s="977"/>
      <c r="XFB188" s="977"/>
      <c r="XFC188" s="977"/>
      <c r="XFD188" s="977"/>
    </row>
    <row r="189" spans="1:16384" s="181" customFormat="1" ht="13.5" x14ac:dyDescent="0.25">
      <c r="A189" s="1288" t="s">
        <v>1386</v>
      </c>
      <c r="B189" s="1289"/>
      <c r="C189" s="1289"/>
      <c r="D189" s="1289"/>
      <c r="E189" s="1289"/>
      <c r="F189" s="1289"/>
      <c r="G189" s="1289"/>
      <c r="H189" s="1289"/>
      <c r="I189" s="1289"/>
      <c r="J189" s="1289"/>
      <c r="K189" s="1289"/>
      <c r="L189" s="1289"/>
      <c r="M189" s="1289"/>
      <c r="N189" s="1289"/>
      <c r="O189" s="1289"/>
      <c r="P189" s="1289"/>
      <c r="Q189" s="1289"/>
      <c r="R189" s="1289"/>
      <c r="S189" s="1289"/>
      <c r="T189" s="1289"/>
      <c r="U189" s="1289"/>
      <c r="V189" s="1289"/>
      <c r="W189" s="1289"/>
      <c r="X189" s="1289"/>
      <c r="Y189" s="1289"/>
      <c r="Z189" s="1289"/>
      <c r="AA189" s="1289"/>
      <c r="AB189" s="1289"/>
      <c r="AC189" s="1289"/>
      <c r="AD189" s="1289"/>
      <c r="AE189" s="1289"/>
      <c r="AF189" s="1289"/>
      <c r="AG189" s="1289"/>
      <c r="AH189" s="1289"/>
      <c r="AI189" s="1289"/>
      <c r="AJ189" s="1289"/>
      <c r="AK189" s="1289"/>
      <c r="AL189" s="1289"/>
      <c r="AM189" s="1289"/>
      <c r="AN189" s="1289"/>
      <c r="AO189" s="1289"/>
      <c r="AP189" s="1289"/>
      <c r="AQ189" s="1289"/>
      <c r="AR189" s="1289"/>
      <c r="AS189" s="1289"/>
      <c r="AT189" s="1289"/>
      <c r="AU189" s="1289"/>
      <c r="AV189" s="1289"/>
      <c r="AW189" s="1289"/>
      <c r="AX189" s="1289"/>
      <c r="AY189" s="1289"/>
      <c r="AZ189" s="182"/>
      <c r="BA189" s="182"/>
      <c r="BB189" s="182"/>
    </row>
    <row r="190" spans="1:16384" s="181" customFormat="1" ht="59.25" customHeight="1" x14ac:dyDescent="0.25">
      <c r="A190" s="977" t="s">
        <v>1387</v>
      </c>
      <c r="B190" s="977"/>
      <c r="C190" s="977"/>
      <c r="D190" s="977"/>
      <c r="E190" s="977"/>
      <c r="F190" s="977"/>
      <c r="G190" s="977"/>
      <c r="H190" s="977"/>
      <c r="I190" s="977"/>
      <c r="J190" s="977"/>
      <c r="K190" s="977"/>
      <c r="L190" s="977"/>
      <c r="M190" s="977"/>
      <c r="N190" s="977"/>
      <c r="O190" s="977"/>
      <c r="P190" s="977"/>
      <c r="Q190" s="977"/>
      <c r="R190" s="977"/>
      <c r="S190" s="977"/>
      <c r="T190" s="977"/>
      <c r="U190" s="977"/>
      <c r="V190" s="977"/>
      <c r="W190" s="977"/>
      <c r="X190" s="977"/>
      <c r="Y190" s="977"/>
      <c r="Z190" s="977"/>
      <c r="AA190" s="977"/>
      <c r="AB190" s="977"/>
      <c r="AC190" s="977"/>
      <c r="AD190" s="977"/>
      <c r="AE190" s="977"/>
      <c r="AF190" s="977"/>
      <c r="AG190" s="977"/>
      <c r="AH190" s="977"/>
      <c r="AI190" s="977"/>
      <c r="AJ190" s="977"/>
      <c r="AK190" s="977"/>
      <c r="AL190" s="977"/>
      <c r="AM190" s="977"/>
      <c r="AN190" s="977"/>
      <c r="AO190" s="977"/>
      <c r="AP190" s="977"/>
      <c r="AQ190" s="977"/>
      <c r="AR190" s="977"/>
      <c r="AS190" s="977"/>
      <c r="AT190" s="977"/>
      <c r="AU190" s="977"/>
      <c r="AV190" s="977"/>
      <c r="AW190" s="977"/>
      <c r="AX190" s="977"/>
      <c r="AY190" s="977"/>
      <c r="AZ190" s="182"/>
      <c r="BA190" s="182"/>
      <c r="BB190" s="182"/>
    </row>
    <row r="191" spans="1:16384" s="207" customFormat="1" ht="13.5" x14ac:dyDescent="0.25">
      <c r="A191" s="204" t="s">
        <v>5029</v>
      </c>
      <c r="B191" s="204"/>
      <c r="C191" s="204"/>
      <c r="D191" s="204"/>
      <c r="E191" s="204"/>
      <c r="F191" s="204"/>
      <c r="G191" s="204"/>
      <c r="H191" s="204"/>
      <c r="I191" s="204"/>
      <c r="J191" s="204"/>
      <c r="K191" s="204"/>
      <c r="L191" s="204"/>
      <c r="M191" s="204"/>
      <c r="N191" s="204"/>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row>
    <row r="192" spans="1:16384" s="181" customFormat="1" ht="13.15" customHeight="1" x14ac:dyDescent="0.25">
      <c r="A192" s="1286" t="s">
        <v>1388</v>
      </c>
      <c r="B192" s="1286"/>
      <c r="C192" s="870" t="s">
        <v>1251</v>
      </c>
      <c r="D192" s="870"/>
      <c r="E192" s="1287" t="s">
        <v>1389</v>
      </c>
      <c r="F192" s="1287"/>
      <c r="G192" s="1287"/>
      <c r="H192" s="1287"/>
      <c r="I192" s="1287"/>
      <c r="J192" s="1287"/>
      <c r="K192" s="1287"/>
      <c r="L192" s="1287"/>
      <c r="M192" s="1287"/>
      <c r="N192" s="1287"/>
      <c r="O192" s="1287"/>
      <c r="P192" s="1287"/>
      <c r="Q192" s="1287"/>
      <c r="R192" s="1287"/>
      <c r="S192" s="1287"/>
      <c r="T192" s="1287"/>
      <c r="U192" s="1287"/>
      <c r="V192" s="1287"/>
      <c r="W192" s="1287"/>
      <c r="X192" s="1287"/>
      <c r="Y192" s="1287"/>
      <c r="Z192" s="1287"/>
      <c r="AA192" s="1287"/>
      <c r="AB192" s="1287"/>
      <c r="AC192" s="1287"/>
      <c r="AD192" s="1287"/>
      <c r="AE192" s="1287"/>
      <c r="AF192" s="1287"/>
      <c r="AG192" s="1287"/>
      <c r="AH192" s="1287"/>
      <c r="AI192" s="1287"/>
      <c r="AJ192" s="1287"/>
      <c r="AK192" s="1287"/>
      <c r="AL192" s="1287"/>
      <c r="AM192" s="1287"/>
      <c r="AN192" s="208"/>
      <c r="AO192" s="208"/>
      <c r="AP192" s="208"/>
      <c r="AQ192" s="208"/>
      <c r="AR192" s="208"/>
      <c r="AS192" s="208"/>
      <c r="AT192" s="208"/>
      <c r="AU192" s="208"/>
      <c r="AV192" s="208"/>
      <c r="AW192" s="208"/>
      <c r="AX192" s="208"/>
      <c r="AY192" s="208"/>
      <c r="AZ192" s="182"/>
      <c r="BA192" s="182"/>
      <c r="BB192" s="182"/>
    </row>
    <row r="193" spans="1:16384" s="207" customFormat="1" ht="13.5" x14ac:dyDescent="0.25">
      <c r="A193" s="204" t="s">
        <v>1390</v>
      </c>
      <c r="B193" s="204"/>
      <c r="C193" s="204"/>
      <c r="D193" s="204"/>
      <c r="E193" s="204"/>
      <c r="F193" s="204"/>
      <c r="G193" s="204"/>
      <c r="H193" s="204"/>
      <c r="I193" s="204"/>
      <c r="J193" s="204"/>
      <c r="K193" s="204"/>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row>
    <row r="194" spans="1:16384" s="181" customFormat="1" ht="4.5" customHeight="1" x14ac:dyDescent="0.25">
      <c r="A194" s="219"/>
      <c r="B194" s="219"/>
      <c r="C194" s="219"/>
      <c r="D194" s="219"/>
      <c r="E194" s="219"/>
      <c r="F194" s="219"/>
      <c r="G194" s="219"/>
      <c r="H194" s="219"/>
      <c r="I194" s="219"/>
      <c r="J194" s="219"/>
      <c r="K194" s="219"/>
      <c r="L194" s="219"/>
      <c r="M194" s="219"/>
      <c r="N194" s="219"/>
      <c r="O194" s="219"/>
      <c r="P194" s="219"/>
      <c r="Q194" s="219"/>
      <c r="R194" s="219"/>
      <c r="S194" s="219"/>
      <c r="T194" s="219"/>
      <c r="U194" s="219"/>
      <c r="V194" s="219"/>
      <c r="W194" s="219"/>
      <c r="X194" s="219"/>
      <c r="Y194" s="219"/>
      <c r="Z194" s="219"/>
      <c r="AA194" s="219"/>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c r="BB194" s="219"/>
    </row>
    <row r="195" spans="1:16384" s="181" customFormat="1" ht="27" customHeight="1" x14ac:dyDescent="0.25">
      <c r="A195" s="977" t="s">
        <v>5028</v>
      </c>
      <c r="B195" s="977"/>
      <c r="C195" s="977"/>
      <c r="D195" s="977"/>
      <c r="E195" s="977"/>
      <c r="F195" s="977"/>
      <c r="G195" s="977"/>
      <c r="H195" s="977"/>
      <c r="I195" s="977"/>
      <c r="J195" s="977"/>
      <c r="K195" s="977"/>
      <c r="L195" s="977"/>
      <c r="M195" s="977"/>
      <c r="N195" s="977"/>
      <c r="O195" s="977"/>
      <c r="P195" s="977"/>
      <c r="Q195" s="977"/>
      <c r="R195" s="977"/>
      <c r="S195" s="977"/>
      <c r="T195" s="977"/>
      <c r="U195" s="977"/>
      <c r="V195" s="977"/>
      <c r="W195" s="977"/>
      <c r="X195" s="977"/>
      <c r="Y195" s="977"/>
      <c r="Z195" s="977"/>
      <c r="AA195" s="977"/>
      <c r="AB195" s="977"/>
      <c r="AC195" s="977"/>
      <c r="AD195" s="977"/>
      <c r="AE195" s="977"/>
      <c r="AF195" s="977"/>
      <c r="AG195" s="977"/>
      <c r="AH195" s="977"/>
      <c r="AI195" s="977"/>
      <c r="AJ195" s="977"/>
      <c r="AK195" s="977"/>
      <c r="AL195" s="977"/>
      <c r="AM195" s="977"/>
      <c r="AN195" s="977"/>
      <c r="AO195" s="977"/>
      <c r="AP195" s="977"/>
      <c r="AQ195" s="977"/>
      <c r="AR195" s="977"/>
      <c r="AS195" s="977"/>
      <c r="AT195" s="977"/>
      <c r="AU195" s="977"/>
      <c r="AV195" s="977"/>
      <c r="AW195" s="977"/>
      <c r="AX195" s="977"/>
      <c r="AY195" s="977"/>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977"/>
      <c r="CZ195" s="977"/>
      <c r="DA195" s="977"/>
      <c r="DB195" s="977"/>
      <c r="DC195" s="977"/>
      <c r="DD195" s="977"/>
      <c r="DE195" s="977"/>
      <c r="DF195" s="977"/>
      <c r="DG195" s="977"/>
      <c r="DH195" s="977"/>
      <c r="DI195" s="977"/>
      <c r="DJ195" s="977"/>
      <c r="DK195" s="977"/>
      <c r="DL195" s="977"/>
      <c r="DM195" s="977"/>
      <c r="DN195" s="977"/>
      <c r="DO195" s="977"/>
      <c r="DP195" s="977"/>
      <c r="DQ195" s="977"/>
      <c r="DR195" s="977"/>
      <c r="DS195" s="977"/>
      <c r="DT195" s="977"/>
      <c r="DU195" s="977"/>
      <c r="DV195" s="977"/>
      <c r="DW195" s="977"/>
      <c r="DX195" s="977"/>
      <c r="DY195" s="977"/>
      <c r="DZ195" s="977"/>
      <c r="EA195" s="977"/>
      <c r="EB195" s="977"/>
      <c r="EC195" s="977"/>
      <c r="ED195" s="977"/>
      <c r="EE195" s="977"/>
      <c r="EF195" s="977"/>
      <c r="EG195" s="977"/>
      <c r="EH195" s="977"/>
      <c r="EI195" s="977"/>
      <c r="EJ195" s="977"/>
      <c r="EK195" s="977"/>
      <c r="EL195" s="977"/>
      <c r="EM195" s="977"/>
      <c r="EN195" s="977"/>
      <c r="EO195" s="977"/>
      <c r="EP195" s="977"/>
      <c r="EQ195" s="977"/>
      <c r="ER195" s="977"/>
      <c r="ES195" s="977"/>
      <c r="ET195" s="977"/>
      <c r="EU195" s="977"/>
      <c r="EV195" s="977"/>
      <c r="EW195" s="977"/>
      <c r="EX195" s="977"/>
      <c r="EY195" s="977"/>
      <c r="EZ195" s="977"/>
      <c r="FA195" s="977"/>
      <c r="FB195" s="977"/>
      <c r="FC195" s="977"/>
      <c r="FD195" s="977"/>
      <c r="FE195" s="977"/>
      <c r="FF195" s="977"/>
      <c r="FG195" s="977"/>
      <c r="FH195" s="977"/>
      <c r="FI195" s="977"/>
      <c r="FJ195" s="977"/>
      <c r="FK195" s="977"/>
      <c r="FL195" s="977"/>
      <c r="FM195" s="977"/>
      <c r="FN195" s="977"/>
      <c r="FO195" s="977"/>
      <c r="FP195" s="977"/>
      <c r="FQ195" s="977"/>
      <c r="FR195" s="977"/>
      <c r="FS195" s="977"/>
      <c r="FT195" s="977"/>
      <c r="FU195" s="977"/>
      <c r="FV195" s="977"/>
      <c r="FW195" s="977"/>
      <c r="FX195" s="977"/>
      <c r="FY195" s="977"/>
      <c r="FZ195" s="977"/>
      <c r="GA195" s="977"/>
      <c r="GB195" s="977"/>
      <c r="GC195" s="977"/>
      <c r="GD195" s="977"/>
      <c r="GE195" s="977"/>
      <c r="GF195" s="977"/>
      <c r="GG195" s="977"/>
      <c r="GH195" s="977"/>
      <c r="GI195" s="977"/>
      <c r="GJ195" s="977"/>
      <c r="GK195" s="977"/>
      <c r="GL195" s="977"/>
      <c r="GM195" s="977"/>
      <c r="GN195" s="977"/>
      <c r="GO195" s="977"/>
      <c r="GP195" s="977"/>
      <c r="GQ195" s="977"/>
      <c r="GR195" s="977"/>
      <c r="GS195" s="977"/>
      <c r="GT195" s="977"/>
      <c r="GU195" s="977"/>
      <c r="GV195" s="977"/>
      <c r="GW195" s="977"/>
      <c r="GX195" s="977"/>
      <c r="GY195" s="977"/>
      <c r="GZ195" s="977"/>
      <c r="HA195" s="977"/>
      <c r="HB195" s="977"/>
      <c r="HC195" s="977"/>
      <c r="HD195" s="977"/>
      <c r="HE195" s="977"/>
      <c r="HF195" s="977"/>
      <c r="HG195" s="977"/>
      <c r="HH195" s="977"/>
      <c r="HI195" s="977"/>
      <c r="HJ195" s="977"/>
      <c r="HK195" s="977"/>
      <c r="HL195" s="977"/>
      <c r="HM195" s="977"/>
      <c r="HN195" s="977"/>
      <c r="HO195" s="977"/>
      <c r="HP195" s="977"/>
      <c r="HQ195" s="977"/>
      <c r="HR195" s="977"/>
      <c r="HS195" s="977"/>
      <c r="HT195" s="977"/>
      <c r="HU195" s="977"/>
      <c r="HV195" s="977"/>
      <c r="HW195" s="977"/>
      <c r="HX195" s="977"/>
      <c r="HY195" s="977"/>
      <c r="HZ195" s="977"/>
      <c r="IA195" s="977"/>
      <c r="IB195" s="977"/>
      <c r="IC195" s="977"/>
      <c r="ID195" s="977"/>
      <c r="IE195" s="977"/>
      <c r="IF195" s="977"/>
      <c r="IG195" s="977"/>
      <c r="IH195" s="977"/>
      <c r="II195" s="977"/>
      <c r="IJ195" s="977"/>
      <c r="IK195" s="977"/>
      <c r="IL195" s="977"/>
      <c r="IM195" s="977"/>
      <c r="IN195" s="977"/>
      <c r="IO195" s="977"/>
      <c r="IP195" s="977"/>
      <c r="IQ195" s="977"/>
      <c r="IR195" s="977"/>
      <c r="IS195" s="977"/>
      <c r="IT195" s="977"/>
      <c r="IU195" s="977"/>
      <c r="IV195" s="977"/>
      <c r="IW195" s="977"/>
      <c r="IX195" s="977"/>
      <c r="IY195" s="977"/>
      <c r="IZ195" s="977"/>
      <c r="JA195" s="977"/>
      <c r="JB195" s="977"/>
      <c r="JC195" s="977"/>
      <c r="JD195" s="977"/>
      <c r="JE195" s="977"/>
      <c r="JF195" s="977"/>
      <c r="JG195" s="977"/>
      <c r="JH195" s="977"/>
      <c r="JI195" s="977"/>
      <c r="JJ195" s="977"/>
      <c r="JK195" s="977"/>
      <c r="JL195" s="977"/>
      <c r="JM195" s="977"/>
      <c r="JN195" s="977"/>
      <c r="JO195" s="977"/>
      <c r="JP195" s="977"/>
      <c r="JQ195" s="977"/>
      <c r="JR195" s="977"/>
      <c r="JS195" s="977"/>
      <c r="JT195" s="977"/>
      <c r="JU195" s="977"/>
      <c r="JV195" s="977"/>
      <c r="JW195" s="977"/>
      <c r="JX195" s="977"/>
      <c r="JY195" s="977"/>
      <c r="JZ195" s="977"/>
      <c r="KA195" s="977"/>
      <c r="KB195" s="977"/>
      <c r="KC195" s="977"/>
      <c r="KD195" s="977"/>
      <c r="KE195" s="977"/>
      <c r="KF195" s="977"/>
      <c r="KG195" s="977"/>
      <c r="KH195" s="977"/>
      <c r="KI195" s="977"/>
      <c r="KJ195" s="977"/>
      <c r="KK195" s="977"/>
      <c r="KL195" s="977"/>
      <c r="KM195" s="977"/>
      <c r="KN195" s="977"/>
      <c r="KO195" s="977"/>
      <c r="KP195" s="977"/>
      <c r="KQ195" s="977"/>
      <c r="KR195" s="977"/>
      <c r="KS195" s="977"/>
      <c r="KT195" s="977"/>
      <c r="KU195" s="977"/>
      <c r="KV195" s="977"/>
      <c r="KW195" s="977"/>
      <c r="KX195" s="977"/>
      <c r="KY195" s="977"/>
      <c r="KZ195" s="977"/>
      <c r="LA195" s="977"/>
      <c r="LB195" s="977"/>
      <c r="LC195" s="977"/>
      <c r="LD195" s="977"/>
      <c r="LE195" s="977"/>
      <c r="LF195" s="977"/>
      <c r="LG195" s="977"/>
      <c r="LH195" s="977"/>
      <c r="LI195" s="977"/>
      <c r="LJ195" s="977"/>
      <c r="LK195" s="977"/>
      <c r="LL195" s="977"/>
      <c r="LM195" s="977"/>
      <c r="LN195" s="977"/>
      <c r="LO195" s="977"/>
      <c r="LP195" s="977"/>
      <c r="LQ195" s="977"/>
      <c r="LR195" s="977"/>
      <c r="LS195" s="977"/>
      <c r="LT195" s="977"/>
      <c r="LU195" s="977"/>
      <c r="LV195" s="977"/>
      <c r="LW195" s="977"/>
      <c r="LX195" s="977"/>
      <c r="LY195" s="977"/>
      <c r="LZ195" s="977"/>
      <c r="MA195" s="977"/>
      <c r="MB195" s="977"/>
      <c r="MC195" s="977"/>
      <c r="MD195" s="977"/>
      <c r="ME195" s="977"/>
      <c r="MF195" s="977"/>
      <c r="MG195" s="977"/>
      <c r="MH195" s="977"/>
      <c r="MI195" s="977"/>
      <c r="MJ195" s="977"/>
      <c r="MK195" s="977"/>
      <c r="ML195" s="977"/>
      <c r="MM195" s="977"/>
      <c r="MN195" s="977"/>
      <c r="MO195" s="977"/>
      <c r="MP195" s="977"/>
      <c r="MQ195" s="977"/>
      <c r="MR195" s="977"/>
      <c r="MS195" s="977"/>
      <c r="MT195" s="977"/>
      <c r="MU195" s="977"/>
      <c r="MV195" s="977"/>
      <c r="MW195" s="977"/>
      <c r="MX195" s="977"/>
      <c r="MY195" s="977"/>
      <c r="MZ195" s="977"/>
      <c r="NA195" s="977"/>
      <c r="NB195" s="977"/>
      <c r="NC195" s="977"/>
      <c r="ND195" s="977"/>
      <c r="NE195" s="977"/>
      <c r="NF195" s="977"/>
      <c r="NG195" s="977"/>
      <c r="NH195" s="977"/>
      <c r="NI195" s="977"/>
      <c r="NJ195" s="977"/>
      <c r="NK195" s="977"/>
      <c r="NL195" s="977"/>
      <c r="NM195" s="977"/>
      <c r="NN195" s="977"/>
      <c r="NO195" s="977"/>
      <c r="NP195" s="977"/>
      <c r="NQ195" s="977"/>
      <c r="NR195" s="977"/>
      <c r="NS195" s="977"/>
      <c r="NT195" s="977"/>
      <c r="NU195" s="977"/>
      <c r="NV195" s="977"/>
      <c r="NW195" s="977"/>
      <c r="NX195" s="977"/>
      <c r="NY195" s="977"/>
      <c r="NZ195" s="977"/>
      <c r="OA195" s="977"/>
      <c r="OB195" s="977"/>
      <c r="OC195" s="977"/>
      <c r="OD195" s="977"/>
      <c r="OE195" s="977"/>
      <c r="OF195" s="977"/>
      <c r="OG195" s="977"/>
      <c r="OH195" s="977"/>
      <c r="OI195" s="977"/>
      <c r="OJ195" s="977"/>
      <c r="OK195" s="977"/>
      <c r="OL195" s="977"/>
      <c r="OM195" s="977"/>
      <c r="ON195" s="977"/>
      <c r="OO195" s="977"/>
      <c r="OP195" s="977"/>
      <c r="OQ195" s="977"/>
      <c r="OR195" s="977"/>
      <c r="OS195" s="977"/>
      <c r="OT195" s="977"/>
      <c r="OU195" s="977"/>
      <c r="OV195" s="977"/>
      <c r="OW195" s="977"/>
      <c r="OX195" s="977"/>
      <c r="OY195" s="977"/>
      <c r="OZ195" s="977"/>
      <c r="PA195" s="977"/>
      <c r="PB195" s="977"/>
      <c r="PC195" s="977"/>
      <c r="PD195" s="977"/>
      <c r="PE195" s="977"/>
      <c r="PF195" s="977"/>
      <c r="PG195" s="977"/>
      <c r="PH195" s="977"/>
      <c r="PI195" s="977"/>
      <c r="PJ195" s="977"/>
      <c r="PK195" s="977"/>
      <c r="PL195" s="977"/>
      <c r="PM195" s="977"/>
      <c r="PN195" s="977"/>
      <c r="PO195" s="977"/>
      <c r="PP195" s="977"/>
      <c r="PQ195" s="977"/>
      <c r="PR195" s="977"/>
      <c r="PS195" s="977"/>
      <c r="PT195" s="977"/>
      <c r="PU195" s="977"/>
      <c r="PV195" s="977"/>
      <c r="PW195" s="977"/>
      <c r="PX195" s="977"/>
      <c r="PY195" s="977"/>
      <c r="PZ195" s="977"/>
      <c r="QA195" s="977"/>
      <c r="QB195" s="977"/>
      <c r="QC195" s="977"/>
      <c r="QD195" s="977"/>
      <c r="QE195" s="977"/>
      <c r="QF195" s="977"/>
      <c r="QG195" s="977"/>
      <c r="QH195" s="977"/>
      <c r="QI195" s="977"/>
      <c r="QJ195" s="977"/>
      <c r="QK195" s="977"/>
      <c r="QL195" s="977"/>
      <c r="QM195" s="977"/>
      <c r="QN195" s="977"/>
      <c r="QO195" s="977"/>
      <c r="QP195" s="977"/>
      <c r="QQ195" s="977"/>
      <c r="QR195" s="977"/>
      <c r="QS195" s="977"/>
      <c r="QT195" s="977"/>
      <c r="QU195" s="977"/>
      <c r="QV195" s="977"/>
      <c r="QW195" s="977"/>
      <c r="QX195" s="977"/>
      <c r="QY195" s="977"/>
      <c r="QZ195" s="977"/>
      <c r="RA195" s="977"/>
      <c r="RB195" s="977"/>
      <c r="RC195" s="977"/>
      <c r="RD195" s="977"/>
      <c r="RE195" s="977"/>
      <c r="RF195" s="977"/>
      <c r="RG195" s="977"/>
      <c r="RH195" s="977"/>
      <c r="RI195" s="977"/>
      <c r="RJ195" s="977"/>
      <c r="RK195" s="977"/>
      <c r="RL195" s="977"/>
      <c r="RM195" s="977"/>
      <c r="RN195" s="977"/>
      <c r="RO195" s="977"/>
      <c r="RP195" s="977"/>
      <c r="RQ195" s="977"/>
      <c r="RR195" s="977"/>
      <c r="RS195" s="977"/>
      <c r="RT195" s="977"/>
      <c r="RU195" s="977"/>
      <c r="RV195" s="977"/>
      <c r="RW195" s="977"/>
      <c r="RX195" s="977"/>
      <c r="RY195" s="977"/>
      <c r="RZ195" s="977"/>
      <c r="SA195" s="977"/>
      <c r="SB195" s="977"/>
      <c r="SC195" s="977"/>
      <c r="SD195" s="977"/>
      <c r="SE195" s="977"/>
      <c r="SF195" s="977"/>
      <c r="SG195" s="977"/>
      <c r="SH195" s="977"/>
      <c r="SI195" s="977"/>
      <c r="SJ195" s="977"/>
      <c r="SK195" s="977"/>
      <c r="SL195" s="977"/>
      <c r="SM195" s="977"/>
      <c r="SN195" s="977"/>
      <c r="SO195" s="977"/>
      <c r="SP195" s="977"/>
      <c r="SQ195" s="977"/>
      <c r="SR195" s="977"/>
      <c r="SS195" s="977"/>
      <c r="ST195" s="977"/>
      <c r="SU195" s="977"/>
      <c r="SV195" s="977"/>
      <c r="SW195" s="977"/>
      <c r="SX195" s="977"/>
      <c r="SY195" s="977"/>
      <c r="SZ195" s="977"/>
      <c r="TA195" s="977"/>
      <c r="TB195" s="977"/>
      <c r="TC195" s="977"/>
      <c r="TD195" s="977"/>
      <c r="TE195" s="977"/>
      <c r="TF195" s="977"/>
      <c r="TG195" s="977"/>
      <c r="TH195" s="977"/>
      <c r="TI195" s="977"/>
      <c r="TJ195" s="977"/>
      <c r="TK195" s="977"/>
      <c r="TL195" s="977"/>
      <c r="TM195" s="977"/>
      <c r="TN195" s="977"/>
      <c r="TO195" s="977"/>
      <c r="TP195" s="977"/>
      <c r="TQ195" s="977"/>
      <c r="TR195" s="977"/>
      <c r="TS195" s="977"/>
      <c r="TT195" s="977"/>
      <c r="TU195" s="977"/>
      <c r="TV195" s="977"/>
      <c r="TW195" s="977"/>
      <c r="TX195" s="977"/>
      <c r="TY195" s="977"/>
      <c r="TZ195" s="977"/>
      <c r="UA195" s="977"/>
      <c r="UB195" s="977"/>
      <c r="UC195" s="977"/>
      <c r="UD195" s="977"/>
      <c r="UE195" s="977"/>
      <c r="UF195" s="977"/>
      <c r="UG195" s="977"/>
      <c r="UH195" s="977"/>
      <c r="UI195" s="977"/>
      <c r="UJ195" s="977"/>
      <c r="UK195" s="977"/>
      <c r="UL195" s="977"/>
      <c r="UM195" s="977"/>
      <c r="UN195" s="977"/>
      <c r="UO195" s="977"/>
      <c r="UP195" s="977"/>
      <c r="UQ195" s="977"/>
      <c r="UR195" s="977"/>
      <c r="US195" s="977"/>
      <c r="UT195" s="977"/>
      <c r="UU195" s="977"/>
      <c r="UV195" s="977"/>
      <c r="UW195" s="977"/>
      <c r="UX195" s="977"/>
      <c r="UY195" s="977"/>
      <c r="UZ195" s="977"/>
      <c r="VA195" s="977"/>
      <c r="VB195" s="977"/>
      <c r="VC195" s="977"/>
      <c r="VD195" s="977"/>
      <c r="VE195" s="977"/>
      <c r="VF195" s="977"/>
      <c r="VG195" s="977"/>
      <c r="VH195" s="977"/>
      <c r="VI195" s="977"/>
      <c r="VJ195" s="977"/>
      <c r="VK195" s="977"/>
      <c r="VL195" s="977"/>
      <c r="VM195" s="977"/>
      <c r="VN195" s="977"/>
      <c r="VO195" s="977"/>
      <c r="VP195" s="977"/>
      <c r="VQ195" s="977"/>
      <c r="VR195" s="977"/>
      <c r="VS195" s="977"/>
      <c r="VT195" s="977"/>
      <c r="VU195" s="977"/>
      <c r="VV195" s="977"/>
      <c r="VW195" s="977"/>
      <c r="VX195" s="977"/>
      <c r="VY195" s="977"/>
      <c r="VZ195" s="977"/>
      <c r="WA195" s="977"/>
      <c r="WB195" s="977"/>
      <c r="WC195" s="977"/>
      <c r="WD195" s="977"/>
      <c r="WE195" s="977"/>
      <c r="WF195" s="977"/>
      <c r="WG195" s="977"/>
      <c r="WH195" s="977"/>
      <c r="WI195" s="977"/>
      <c r="WJ195" s="977"/>
      <c r="WK195" s="977"/>
      <c r="WL195" s="977"/>
      <c r="WM195" s="977"/>
      <c r="WN195" s="977"/>
      <c r="WO195" s="977"/>
      <c r="WP195" s="977"/>
      <c r="WQ195" s="977"/>
      <c r="WR195" s="977"/>
      <c r="WS195" s="977"/>
      <c r="WT195" s="977"/>
      <c r="WU195" s="977"/>
      <c r="WV195" s="977"/>
      <c r="WW195" s="977"/>
      <c r="WX195" s="977"/>
      <c r="WY195" s="977"/>
      <c r="WZ195" s="977"/>
      <c r="XA195" s="977"/>
      <c r="XB195" s="977"/>
      <c r="XC195" s="977"/>
      <c r="XD195" s="977"/>
      <c r="XE195" s="977"/>
      <c r="XF195" s="977"/>
      <c r="XG195" s="977"/>
      <c r="XH195" s="977"/>
      <c r="XI195" s="977"/>
      <c r="XJ195" s="977"/>
      <c r="XK195" s="977"/>
      <c r="XL195" s="977"/>
      <c r="XM195" s="977"/>
      <c r="XN195" s="977"/>
      <c r="XO195" s="977"/>
      <c r="XP195" s="977"/>
      <c r="XQ195" s="977"/>
      <c r="XR195" s="977"/>
      <c r="XS195" s="977"/>
      <c r="XT195" s="977"/>
      <c r="XU195" s="977"/>
      <c r="XV195" s="977"/>
      <c r="XW195" s="977"/>
      <c r="XX195" s="977"/>
      <c r="XY195" s="977"/>
      <c r="XZ195" s="977"/>
      <c r="YA195" s="977"/>
      <c r="YB195" s="977"/>
      <c r="YC195" s="977"/>
      <c r="YD195" s="977"/>
      <c r="YE195" s="977"/>
      <c r="YF195" s="977"/>
      <c r="YG195" s="977"/>
      <c r="YH195" s="977"/>
      <c r="YI195" s="977"/>
      <c r="YJ195" s="977"/>
      <c r="YK195" s="977"/>
      <c r="YL195" s="977"/>
      <c r="YM195" s="977"/>
      <c r="YN195" s="977"/>
      <c r="YO195" s="977"/>
      <c r="YP195" s="977"/>
      <c r="YQ195" s="977"/>
      <c r="YR195" s="977"/>
      <c r="YS195" s="977"/>
      <c r="YT195" s="977"/>
      <c r="YU195" s="977"/>
      <c r="YV195" s="977"/>
      <c r="YW195" s="977"/>
      <c r="YX195" s="977"/>
      <c r="YY195" s="977"/>
      <c r="YZ195" s="977"/>
      <c r="ZA195" s="977"/>
      <c r="ZB195" s="977"/>
      <c r="ZC195" s="977"/>
      <c r="ZD195" s="977"/>
      <c r="ZE195" s="977"/>
      <c r="ZF195" s="977"/>
      <c r="ZG195" s="977"/>
      <c r="ZH195" s="977"/>
      <c r="ZI195" s="977"/>
      <c r="ZJ195" s="977"/>
      <c r="ZK195" s="977"/>
      <c r="ZL195" s="977"/>
      <c r="ZM195" s="977"/>
      <c r="ZN195" s="977"/>
      <c r="ZO195" s="977"/>
      <c r="ZP195" s="977"/>
      <c r="ZQ195" s="977"/>
      <c r="ZR195" s="977"/>
      <c r="ZS195" s="977"/>
      <c r="ZT195" s="977"/>
      <c r="ZU195" s="977"/>
      <c r="ZV195" s="977"/>
      <c r="ZW195" s="977"/>
      <c r="ZX195" s="977"/>
      <c r="ZY195" s="977"/>
      <c r="ZZ195" s="977"/>
      <c r="AAA195" s="977"/>
      <c r="AAB195" s="977"/>
      <c r="AAC195" s="977"/>
      <c r="AAD195" s="977"/>
      <c r="AAE195" s="977"/>
      <c r="AAF195" s="977"/>
      <c r="AAG195" s="977"/>
      <c r="AAH195" s="977"/>
      <c r="AAI195" s="977"/>
      <c r="AAJ195" s="977"/>
      <c r="AAK195" s="977"/>
      <c r="AAL195" s="977"/>
      <c r="AAM195" s="977"/>
      <c r="AAN195" s="977"/>
      <c r="AAO195" s="977"/>
      <c r="AAP195" s="977"/>
      <c r="AAQ195" s="977"/>
      <c r="AAR195" s="977"/>
      <c r="AAS195" s="977"/>
      <c r="AAT195" s="977"/>
      <c r="AAU195" s="977"/>
      <c r="AAV195" s="977"/>
      <c r="AAW195" s="977"/>
      <c r="AAX195" s="977"/>
      <c r="AAY195" s="977"/>
      <c r="AAZ195" s="977"/>
      <c r="ABA195" s="977"/>
      <c r="ABB195" s="977"/>
      <c r="ABC195" s="977"/>
      <c r="ABD195" s="977"/>
      <c r="ABE195" s="977"/>
      <c r="ABF195" s="977"/>
      <c r="ABG195" s="977"/>
      <c r="ABH195" s="977"/>
      <c r="ABI195" s="977"/>
      <c r="ABJ195" s="977"/>
      <c r="ABK195" s="977"/>
      <c r="ABL195" s="977"/>
      <c r="ABM195" s="977"/>
      <c r="ABN195" s="977"/>
      <c r="ABO195" s="977"/>
      <c r="ABP195" s="977"/>
      <c r="ABQ195" s="977"/>
      <c r="ABR195" s="977"/>
      <c r="ABS195" s="977"/>
      <c r="ABT195" s="977"/>
      <c r="ABU195" s="977"/>
      <c r="ABV195" s="977"/>
      <c r="ABW195" s="977"/>
      <c r="ABX195" s="977"/>
      <c r="ABY195" s="977"/>
      <c r="ABZ195" s="977"/>
      <c r="ACA195" s="977"/>
      <c r="ACB195" s="977"/>
      <c r="ACC195" s="977"/>
      <c r="ACD195" s="977"/>
      <c r="ACE195" s="977"/>
      <c r="ACF195" s="977"/>
      <c r="ACG195" s="977"/>
      <c r="ACH195" s="977"/>
      <c r="ACI195" s="977"/>
      <c r="ACJ195" s="977"/>
      <c r="ACK195" s="977"/>
      <c r="ACL195" s="977"/>
      <c r="ACM195" s="977"/>
      <c r="ACN195" s="977"/>
      <c r="ACO195" s="977"/>
      <c r="ACP195" s="977"/>
      <c r="ACQ195" s="977"/>
      <c r="ACR195" s="977"/>
      <c r="ACS195" s="977"/>
      <c r="ACT195" s="977"/>
      <c r="ACU195" s="977"/>
      <c r="ACV195" s="977"/>
      <c r="ACW195" s="977"/>
      <c r="ACX195" s="977"/>
      <c r="ACY195" s="977"/>
      <c r="ACZ195" s="977"/>
      <c r="ADA195" s="977"/>
      <c r="ADB195" s="977"/>
      <c r="ADC195" s="977"/>
      <c r="ADD195" s="977"/>
      <c r="ADE195" s="977"/>
      <c r="ADF195" s="977"/>
      <c r="ADG195" s="977"/>
      <c r="ADH195" s="977"/>
      <c r="ADI195" s="977"/>
      <c r="ADJ195" s="977"/>
      <c r="ADK195" s="977"/>
      <c r="ADL195" s="977"/>
      <c r="ADM195" s="977"/>
      <c r="ADN195" s="977"/>
      <c r="ADO195" s="977"/>
      <c r="ADP195" s="977"/>
      <c r="ADQ195" s="977"/>
      <c r="ADR195" s="977"/>
      <c r="ADS195" s="977"/>
      <c r="ADT195" s="977"/>
      <c r="ADU195" s="977"/>
      <c r="ADV195" s="977"/>
      <c r="ADW195" s="977"/>
      <c r="ADX195" s="977"/>
      <c r="ADY195" s="977"/>
      <c r="ADZ195" s="977"/>
      <c r="AEA195" s="977"/>
      <c r="AEB195" s="977"/>
      <c r="AEC195" s="977"/>
      <c r="AED195" s="977"/>
      <c r="AEE195" s="977"/>
      <c r="AEF195" s="977"/>
      <c r="AEG195" s="977"/>
      <c r="AEH195" s="977"/>
      <c r="AEI195" s="977"/>
      <c r="AEJ195" s="977"/>
      <c r="AEK195" s="977"/>
      <c r="AEL195" s="977"/>
      <c r="AEM195" s="977"/>
      <c r="AEN195" s="977"/>
      <c r="AEO195" s="977"/>
      <c r="AEP195" s="977"/>
      <c r="AEQ195" s="977"/>
      <c r="AER195" s="977"/>
      <c r="AES195" s="977"/>
      <c r="AET195" s="977"/>
      <c r="AEU195" s="977"/>
      <c r="AEV195" s="977"/>
      <c r="AEW195" s="977"/>
      <c r="AEX195" s="977"/>
      <c r="AEY195" s="977"/>
      <c r="AEZ195" s="977"/>
      <c r="AFA195" s="977"/>
      <c r="AFB195" s="977"/>
      <c r="AFC195" s="977"/>
      <c r="AFD195" s="977"/>
      <c r="AFE195" s="977"/>
      <c r="AFF195" s="977"/>
      <c r="AFG195" s="977"/>
      <c r="AFH195" s="977"/>
      <c r="AFI195" s="977"/>
      <c r="AFJ195" s="977"/>
      <c r="AFK195" s="977"/>
      <c r="AFL195" s="977"/>
      <c r="AFM195" s="977"/>
      <c r="AFN195" s="977"/>
      <c r="AFO195" s="977"/>
      <c r="AFP195" s="977"/>
      <c r="AFQ195" s="977"/>
      <c r="AFR195" s="977"/>
      <c r="AFS195" s="977"/>
      <c r="AFT195" s="977"/>
      <c r="AFU195" s="977"/>
      <c r="AFV195" s="977"/>
      <c r="AFW195" s="977"/>
      <c r="AFX195" s="977"/>
      <c r="AFY195" s="977"/>
      <c r="AFZ195" s="977"/>
      <c r="AGA195" s="977"/>
      <c r="AGB195" s="977"/>
      <c r="AGC195" s="977"/>
      <c r="AGD195" s="977"/>
      <c r="AGE195" s="977"/>
      <c r="AGF195" s="977"/>
      <c r="AGG195" s="977"/>
      <c r="AGH195" s="977"/>
      <c r="AGI195" s="977"/>
      <c r="AGJ195" s="977"/>
      <c r="AGK195" s="977"/>
      <c r="AGL195" s="977"/>
      <c r="AGM195" s="977"/>
      <c r="AGN195" s="977"/>
      <c r="AGO195" s="977"/>
      <c r="AGP195" s="977"/>
      <c r="AGQ195" s="977"/>
      <c r="AGR195" s="977"/>
      <c r="AGS195" s="977"/>
      <c r="AGT195" s="977"/>
      <c r="AGU195" s="977"/>
      <c r="AGV195" s="977"/>
      <c r="AGW195" s="977"/>
      <c r="AGX195" s="977"/>
      <c r="AGY195" s="977"/>
      <c r="AGZ195" s="977"/>
      <c r="AHA195" s="977"/>
      <c r="AHB195" s="977"/>
      <c r="AHC195" s="977"/>
      <c r="AHD195" s="977"/>
      <c r="AHE195" s="977"/>
      <c r="AHF195" s="977"/>
      <c r="AHG195" s="977"/>
      <c r="AHH195" s="977"/>
      <c r="AHI195" s="977"/>
      <c r="AHJ195" s="977"/>
      <c r="AHK195" s="977"/>
      <c r="AHL195" s="977"/>
      <c r="AHM195" s="977"/>
      <c r="AHN195" s="977"/>
      <c r="AHO195" s="977"/>
      <c r="AHP195" s="977"/>
      <c r="AHQ195" s="977"/>
      <c r="AHR195" s="977"/>
      <c r="AHS195" s="977"/>
      <c r="AHT195" s="977"/>
      <c r="AHU195" s="977"/>
      <c r="AHV195" s="977"/>
      <c r="AHW195" s="977"/>
      <c r="AHX195" s="977"/>
      <c r="AHY195" s="977"/>
      <c r="AHZ195" s="977"/>
      <c r="AIA195" s="977"/>
      <c r="AIB195" s="977"/>
      <c r="AIC195" s="977"/>
      <c r="AID195" s="977"/>
      <c r="AIE195" s="977"/>
      <c r="AIF195" s="977"/>
      <c r="AIG195" s="977"/>
      <c r="AIH195" s="977"/>
      <c r="AII195" s="977"/>
      <c r="AIJ195" s="977"/>
      <c r="AIK195" s="977"/>
      <c r="AIL195" s="977"/>
      <c r="AIM195" s="977"/>
      <c r="AIN195" s="977"/>
      <c r="AIO195" s="977"/>
      <c r="AIP195" s="977"/>
      <c r="AIQ195" s="977"/>
      <c r="AIR195" s="977"/>
      <c r="AIS195" s="977"/>
      <c r="AIT195" s="977"/>
      <c r="AIU195" s="977"/>
      <c r="AIV195" s="977"/>
      <c r="AIW195" s="977"/>
      <c r="AIX195" s="977"/>
      <c r="AIY195" s="977"/>
      <c r="AIZ195" s="977"/>
      <c r="AJA195" s="977"/>
      <c r="AJB195" s="977"/>
      <c r="AJC195" s="977"/>
      <c r="AJD195" s="977"/>
      <c r="AJE195" s="977"/>
      <c r="AJF195" s="977"/>
      <c r="AJG195" s="977"/>
      <c r="AJH195" s="977"/>
      <c r="AJI195" s="977"/>
      <c r="AJJ195" s="977"/>
      <c r="AJK195" s="977"/>
      <c r="AJL195" s="977"/>
      <c r="AJM195" s="977"/>
      <c r="AJN195" s="977"/>
      <c r="AJO195" s="977"/>
      <c r="AJP195" s="977"/>
      <c r="AJQ195" s="977"/>
      <c r="AJR195" s="977"/>
      <c r="AJS195" s="977"/>
      <c r="AJT195" s="977"/>
      <c r="AJU195" s="977"/>
      <c r="AJV195" s="977"/>
      <c r="AJW195" s="977"/>
      <c r="AJX195" s="977"/>
      <c r="AJY195" s="977"/>
      <c r="AJZ195" s="977"/>
      <c r="AKA195" s="977"/>
      <c r="AKB195" s="977"/>
      <c r="AKC195" s="977"/>
      <c r="AKD195" s="977"/>
      <c r="AKE195" s="977"/>
      <c r="AKF195" s="977"/>
      <c r="AKG195" s="977"/>
      <c r="AKH195" s="977"/>
      <c r="AKI195" s="977"/>
      <c r="AKJ195" s="977"/>
      <c r="AKK195" s="977"/>
      <c r="AKL195" s="977"/>
      <c r="AKM195" s="977"/>
      <c r="AKN195" s="977"/>
      <c r="AKO195" s="977"/>
      <c r="AKP195" s="977"/>
      <c r="AKQ195" s="977"/>
      <c r="AKR195" s="977"/>
      <c r="AKS195" s="977"/>
      <c r="AKT195" s="977"/>
      <c r="AKU195" s="977"/>
      <c r="AKV195" s="977"/>
      <c r="AKW195" s="977"/>
      <c r="AKX195" s="977"/>
      <c r="AKY195" s="977"/>
      <c r="AKZ195" s="977"/>
      <c r="ALA195" s="977"/>
      <c r="ALB195" s="977"/>
      <c r="ALC195" s="977"/>
      <c r="ALD195" s="977"/>
      <c r="ALE195" s="977"/>
      <c r="ALF195" s="977"/>
      <c r="ALG195" s="977"/>
      <c r="ALH195" s="977"/>
      <c r="ALI195" s="977"/>
      <c r="ALJ195" s="977"/>
      <c r="ALK195" s="977"/>
      <c r="ALL195" s="977"/>
      <c r="ALM195" s="977"/>
      <c r="ALN195" s="977"/>
      <c r="ALO195" s="977"/>
      <c r="ALP195" s="977"/>
      <c r="ALQ195" s="977"/>
      <c r="ALR195" s="977"/>
      <c r="ALS195" s="977"/>
      <c r="ALT195" s="977"/>
      <c r="ALU195" s="977"/>
      <c r="ALV195" s="977"/>
      <c r="ALW195" s="977"/>
      <c r="ALX195" s="977"/>
      <c r="ALY195" s="977"/>
      <c r="ALZ195" s="977"/>
      <c r="AMA195" s="977"/>
      <c r="AMB195" s="977"/>
      <c r="AMC195" s="977"/>
      <c r="AMD195" s="977"/>
      <c r="AME195" s="977"/>
      <c r="AMF195" s="977"/>
      <c r="AMG195" s="977"/>
      <c r="AMH195" s="977"/>
      <c r="AMI195" s="977"/>
      <c r="AMJ195" s="977"/>
      <c r="AMK195" s="977"/>
      <c r="AML195" s="977"/>
      <c r="AMM195" s="977"/>
      <c r="AMN195" s="977"/>
      <c r="AMO195" s="977"/>
      <c r="AMP195" s="977"/>
      <c r="AMQ195" s="977"/>
      <c r="AMR195" s="977"/>
      <c r="AMS195" s="977"/>
      <c r="AMT195" s="977"/>
      <c r="AMU195" s="977"/>
      <c r="AMV195" s="977"/>
      <c r="AMW195" s="977"/>
      <c r="AMX195" s="977"/>
      <c r="AMY195" s="977"/>
      <c r="AMZ195" s="977"/>
      <c r="ANA195" s="977"/>
      <c r="ANB195" s="977"/>
      <c r="ANC195" s="977"/>
      <c r="AND195" s="977"/>
      <c r="ANE195" s="977"/>
      <c r="ANF195" s="977"/>
      <c r="ANG195" s="977"/>
      <c r="ANH195" s="977"/>
      <c r="ANI195" s="977"/>
      <c r="ANJ195" s="977"/>
      <c r="ANK195" s="977"/>
      <c r="ANL195" s="977"/>
      <c r="ANM195" s="977"/>
      <c r="ANN195" s="977"/>
      <c r="ANO195" s="977"/>
      <c r="ANP195" s="977"/>
      <c r="ANQ195" s="977"/>
      <c r="ANR195" s="977"/>
      <c r="ANS195" s="977"/>
      <c r="ANT195" s="977"/>
      <c r="ANU195" s="977"/>
      <c r="ANV195" s="977"/>
      <c r="ANW195" s="977"/>
      <c r="ANX195" s="977"/>
      <c r="ANY195" s="977"/>
      <c r="ANZ195" s="977"/>
      <c r="AOA195" s="977"/>
      <c r="AOB195" s="977"/>
      <c r="AOC195" s="977"/>
      <c r="AOD195" s="977"/>
      <c r="AOE195" s="977"/>
      <c r="AOF195" s="977"/>
      <c r="AOG195" s="977"/>
      <c r="AOH195" s="977"/>
      <c r="AOI195" s="977"/>
      <c r="AOJ195" s="977"/>
      <c r="AOK195" s="977"/>
      <c r="AOL195" s="977"/>
      <c r="AOM195" s="977"/>
      <c r="AON195" s="977"/>
      <c r="AOO195" s="977"/>
      <c r="AOP195" s="977"/>
      <c r="AOQ195" s="977"/>
      <c r="AOR195" s="977"/>
      <c r="AOS195" s="977"/>
      <c r="AOT195" s="977"/>
      <c r="AOU195" s="977"/>
      <c r="AOV195" s="977"/>
      <c r="AOW195" s="977"/>
      <c r="AOX195" s="977"/>
      <c r="AOY195" s="977"/>
      <c r="AOZ195" s="977"/>
      <c r="APA195" s="977"/>
      <c r="APB195" s="977"/>
      <c r="APC195" s="977"/>
      <c r="APD195" s="977"/>
      <c r="APE195" s="977"/>
      <c r="APF195" s="977"/>
      <c r="APG195" s="977"/>
      <c r="APH195" s="977"/>
      <c r="API195" s="977"/>
      <c r="APJ195" s="977"/>
      <c r="APK195" s="977"/>
      <c r="APL195" s="977"/>
      <c r="APM195" s="977"/>
      <c r="APN195" s="977"/>
      <c r="APO195" s="977"/>
      <c r="APP195" s="977"/>
      <c r="APQ195" s="977"/>
      <c r="APR195" s="977"/>
      <c r="APS195" s="977"/>
      <c r="APT195" s="977"/>
      <c r="APU195" s="977"/>
      <c r="APV195" s="977"/>
      <c r="APW195" s="977"/>
      <c r="APX195" s="977"/>
      <c r="APY195" s="977"/>
      <c r="APZ195" s="977"/>
      <c r="AQA195" s="977"/>
      <c r="AQB195" s="977"/>
      <c r="AQC195" s="977"/>
      <c r="AQD195" s="977"/>
      <c r="AQE195" s="977"/>
      <c r="AQF195" s="977"/>
      <c r="AQG195" s="977"/>
      <c r="AQH195" s="977"/>
      <c r="AQI195" s="977"/>
      <c r="AQJ195" s="977"/>
      <c r="AQK195" s="977"/>
      <c r="AQL195" s="977"/>
      <c r="AQM195" s="977"/>
      <c r="AQN195" s="977"/>
      <c r="AQO195" s="977"/>
      <c r="AQP195" s="977"/>
      <c r="AQQ195" s="977"/>
      <c r="AQR195" s="977"/>
      <c r="AQS195" s="977"/>
      <c r="AQT195" s="977"/>
      <c r="AQU195" s="977"/>
      <c r="AQV195" s="977"/>
      <c r="AQW195" s="977"/>
      <c r="AQX195" s="977"/>
      <c r="AQY195" s="977"/>
      <c r="AQZ195" s="977"/>
      <c r="ARA195" s="977"/>
      <c r="ARB195" s="977"/>
      <c r="ARC195" s="977"/>
      <c r="ARD195" s="977"/>
      <c r="ARE195" s="977"/>
      <c r="ARF195" s="977"/>
      <c r="ARG195" s="977"/>
      <c r="ARH195" s="977"/>
      <c r="ARI195" s="977"/>
      <c r="ARJ195" s="977"/>
      <c r="ARK195" s="977"/>
      <c r="ARL195" s="977"/>
      <c r="ARM195" s="977"/>
      <c r="ARN195" s="977"/>
      <c r="ARO195" s="977"/>
      <c r="ARP195" s="977"/>
      <c r="ARQ195" s="977"/>
      <c r="ARR195" s="977"/>
      <c r="ARS195" s="977"/>
      <c r="ART195" s="977"/>
      <c r="ARU195" s="977"/>
      <c r="ARV195" s="977"/>
      <c r="ARW195" s="977"/>
      <c r="ARX195" s="977"/>
      <c r="ARY195" s="977"/>
      <c r="ARZ195" s="977"/>
      <c r="ASA195" s="977"/>
      <c r="ASB195" s="977"/>
      <c r="ASC195" s="977"/>
      <c r="ASD195" s="977"/>
      <c r="ASE195" s="977"/>
      <c r="ASF195" s="977"/>
      <c r="ASG195" s="977"/>
      <c r="ASH195" s="977"/>
      <c r="ASI195" s="977"/>
      <c r="ASJ195" s="977"/>
      <c r="ASK195" s="977"/>
      <c r="ASL195" s="977"/>
      <c r="ASM195" s="977"/>
      <c r="ASN195" s="977"/>
      <c r="ASO195" s="977"/>
      <c r="ASP195" s="977"/>
      <c r="ASQ195" s="977"/>
      <c r="ASR195" s="977"/>
      <c r="ASS195" s="977"/>
      <c r="AST195" s="977"/>
      <c r="ASU195" s="977"/>
      <c r="ASV195" s="977"/>
      <c r="ASW195" s="977"/>
      <c r="ASX195" s="977"/>
      <c r="ASY195" s="977"/>
      <c r="ASZ195" s="977"/>
      <c r="ATA195" s="977"/>
      <c r="ATB195" s="977"/>
      <c r="ATC195" s="977"/>
      <c r="ATD195" s="977"/>
      <c r="ATE195" s="977"/>
      <c r="ATF195" s="977"/>
      <c r="ATG195" s="977"/>
      <c r="ATH195" s="977"/>
      <c r="ATI195" s="977"/>
      <c r="ATJ195" s="977"/>
      <c r="ATK195" s="977"/>
      <c r="ATL195" s="977"/>
      <c r="ATM195" s="977"/>
      <c r="ATN195" s="977"/>
      <c r="ATO195" s="977"/>
      <c r="ATP195" s="977"/>
      <c r="ATQ195" s="977"/>
      <c r="ATR195" s="977"/>
      <c r="ATS195" s="977"/>
      <c r="ATT195" s="977"/>
      <c r="ATU195" s="977"/>
      <c r="ATV195" s="977"/>
      <c r="ATW195" s="977"/>
      <c r="ATX195" s="977"/>
      <c r="ATY195" s="977"/>
      <c r="ATZ195" s="977"/>
      <c r="AUA195" s="977"/>
      <c r="AUB195" s="977"/>
      <c r="AUC195" s="977"/>
      <c r="AUD195" s="977"/>
      <c r="AUE195" s="977"/>
      <c r="AUF195" s="977"/>
      <c r="AUG195" s="977"/>
      <c r="AUH195" s="977"/>
      <c r="AUI195" s="977"/>
      <c r="AUJ195" s="977"/>
      <c r="AUK195" s="977"/>
      <c r="AUL195" s="977"/>
      <c r="AUM195" s="977"/>
      <c r="AUN195" s="977"/>
      <c r="AUO195" s="977"/>
      <c r="AUP195" s="977"/>
      <c r="AUQ195" s="977"/>
      <c r="AUR195" s="977"/>
      <c r="AUS195" s="977"/>
      <c r="AUT195" s="977"/>
      <c r="AUU195" s="977"/>
      <c r="AUV195" s="977"/>
      <c r="AUW195" s="977"/>
      <c r="AUX195" s="977"/>
      <c r="AUY195" s="977"/>
      <c r="AUZ195" s="977"/>
      <c r="AVA195" s="977"/>
      <c r="AVB195" s="977"/>
      <c r="AVC195" s="977"/>
      <c r="AVD195" s="977"/>
      <c r="AVE195" s="977"/>
      <c r="AVF195" s="977"/>
      <c r="AVG195" s="977"/>
      <c r="AVH195" s="977"/>
      <c r="AVI195" s="977"/>
      <c r="AVJ195" s="977"/>
      <c r="AVK195" s="977"/>
      <c r="AVL195" s="977"/>
      <c r="AVM195" s="977"/>
      <c r="AVN195" s="977"/>
      <c r="AVO195" s="977"/>
      <c r="AVP195" s="977"/>
      <c r="AVQ195" s="977"/>
      <c r="AVR195" s="977"/>
      <c r="AVS195" s="977"/>
      <c r="AVT195" s="977"/>
      <c r="AVU195" s="977"/>
      <c r="AVV195" s="977"/>
      <c r="AVW195" s="977"/>
      <c r="AVX195" s="977"/>
      <c r="AVY195" s="977"/>
      <c r="AVZ195" s="977"/>
      <c r="AWA195" s="977"/>
      <c r="AWB195" s="977"/>
      <c r="AWC195" s="977"/>
      <c r="AWD195" s="977"/>
      <c r="AWE195" s="977"/>
      <c r="AWF195" s="977"/>
      <c r="AWG195" s="977"/>
      <c r="AWH195" s="977"/>
      <c r="AWI195" s="977"/>
      <c r="AWJ195" s="977"/>
      <c r="AWK195" s="977"/>
      <c r="AWL195" s="977"/>
      <c r="AWM195" s="977"/>
      <c r="AWN195" s="977"/>
      <c r="AWO195" s="977"/>
      <c r="AWP195" s="977"/>
      <c r="AWQ195" s="977"/>
      <c r="AWR195" s="977"/>
      <c r="AWS195" s="977"/>
      <c r="AWT195" s="977"/>
      <c r="AWU195" s="977"/>
      <c r="AWV195" s="977"/>
      <c r="AWW195" s="977"/>
      <c r="AWX195" s="977"/>
      <c r="AWY195" s="977"/>
      <c r="AWZ195" s="977"/>
      <c r="AXA195" s="977"/>
      <c r="AXB195" s="977"/>
      <c r="AXC195" s="977"/>
      <c r="AXD195" s="977"/>
      <c r="AXE195" s="977"/>
      <c r="AXF195" s="977"/>
      <c r="AXG195" s="977"/>
      <c r="AXH195" s="977"/>
      <c r="AXI195" s="977"/>
      <c r="AXJ195" s="977"/>
      <c r="AXK195" s="977"/>
      <c r="AXL195" s="977"/>
      <c r="AXM195" s="977"/>
      <c r="AXN195" s="977"/>
      <c r="AXO195" s="977"/>
      <c r="AXP195" s="977"/>
      <c r="AXQ195" s="977"/>
      <c r="AXR195" s="977"/>
      <c r="AXS195" s="977"/>
      <c r="AXT195" s="977"/>
      <c r="AXU195" s="977"/>
      <c r="AXV195" s="977"/>
      <c r="AXW195" s="977"/>
      <c r="AXX195" s="977"/>
      <c r="AXY195" s="977"/>
      <c r="AXZ195" s="977"/>
      <c r="AYA195" s="977"/>
      <c r="AYB195" s="977"/>
      <c r="AYC195" s="977"/>
      <c r="AYD195" s="977"/>
      <c r="AYE195" s="977"/>
      <c r="AYF195" s="977"/>
      <c r="AYG195" s="977"/>
      <c r="AYH195" s="977"/>
      <c r="AYI195" s="977"/>
      <c r="AYJ195" s="977"/>
      <c r="AYK195" s="977"/>
      <c r="AYL195" s="977"/>
      <c r="AYM195" s="977"/>
      <c r="AYN195" s="977"/>
      <c r="AYO195" s="977"/>
      <c r="AYP195" s="977"/>
      <c r="AYQ195" s="977"/>
      <c r="AYR195" s="977"/>
      <c r="AYS195" s="977"/>
      <c r="AYT195" s="977"/>
      <c r="AYU195" s="977"/>
      <c r="AYV195" s="977"/>
      <c r="AYW195" s="977"/>
      <c r="AYX195" s="977"/>
      <c r="AYY195" s="977"/>
      <c r="AYZ195" s="977"/>
      <c r="AZA195" s="977"/>
      <c r="AZB195" s="977"/>
      <c r="AZC195" s="977"/>
      <c r="AZD195" s="977"/>
      <c r="AZE195" s="977"/>
      <c r="AZF195" s="977"/>
      <c r="AZG195" s="977"/>
      <c r="AZH195" s="977"/>
      <c r="AZI195" s="977"/>
      <c r="AZJ195" s="977"/>
      <c r="AZK195" s="977"/>
      <c r="AZL195" s="977"/>
      <c r="AZM195" s="977"/>
      <c r="AZN195" s="977"/>
      <c r="AZO195" s="977"/>
      <c r="AZP195" s="977"/>
      <c r="AZQ195" s="977"/>
      <c r="AZR195" s="977"/>
      <c r="AZS195" s="977"/>
      <c r="AZT195" s="977"/>
      <c r="AZU195" s="977"/>
      <c r="AZV195" s="977"/>
      <c r="AZW195" s="977"/>
      <c r="AZX195" s="977"/>
      <c r="AZY195" s="977"/>
      <c r="AZZ195" s="977"/>
      <c r="BAA195" s="977"/>
      <c r="BAB195" s="977"/>
      <c r="BAC195" s="977"/>
      <c r="BAD195" s="977"/>
      <c r="BAE195" s="977"/>
      <c r="BAF195" s="977"/>
      <c r="BAG195" s="977"/>
      <c r="BAH195" s="977"/>
      <c r="BAI195" s="977"/>
      <c r="BAJ195" s="977"/>
      <c r="BAK195" s="977"/>
      <c r="BAL195" s="977"/>
      <c r="BAM195" s="977"/>
      <c r="BAN195" s="977"/>
      <c r="BAO195" s="977"/>
      <c r="BAP195" s="977"/>
      <c r="BAQ195" s="977"/>
      <c r="BAR195" s="977"/>
      <c r="BAS195" s="977"/>
      <c r="BAT195" s="977"/>
      <c r="BAU195" s="977"/>
      <c r="BAV195" s="977"/>
      <c r="BAW195" s="977"/>
      <c r="BAX195" s="977"/>
      <c r="BAY195" s="977"/>
      <c r="BAZ195" s="977"/>
      <c r="BBA195" s="977"/>
      <c r="BBB195" s="977"/>
      <c r="BBC195" s="977"/>
      <c r="BBD195" s="977"/>
      <c r="BBE195" s="977"/>
      <c r="BBF195" s="977"/>
      <c r="BBG195" s="977"/>
      <c r="BBH195" s="977"/>
      <c r="BBI195" s="977"/>
      <c r="BBJ195" s="977"/>
      <c r="BBK195" s="977"/>
      <c r="BBL195" s="977"/>
      <c r="BBM195" s="977"/>
      <c r="BBN195" s="977"/>
      <c r="BBO195" s="977"/>
      <c r="BBP195" s="977"/>
      <c r="BBQ195" s="977"/>
      <c r="BBR195" s="977"/>
      <c r="BBS195" s="977"/>
      <c r="BBT195" s="977"/>
      <c r="BBU195" s="977"/>
      <c r="BBV195" s="977"/>
      <c r="BBW195" s="977"/>
      <c r="BBX195" s="977"/>
      <c r="BBY195" s="977"/>
      <c r="BBZ195" s="977"/>
      <c r="BCA195" s="977"/>
      <c r="BCB195" s="977"/>
      <c r="BCC195" s="977"/>
      <c r="BCD195" s="977"/>
      <c r="BCE195" s="977"/>
      <c r="BCF195" s="977"/>
      <c r="BCG195" s="977"/>
      <c r="BCH195" s="977"/>
      <c r="BCI195" s="977"/>
      <c r="BCJ195" s="977"/>
      <c r="BCK195" s="977"/>
      <c r="BCL195" s="977"/>
      <c r="BCM195" s="977"/>
      <c r="BCN195" s="977"/>
      <c r="BCO195" s="977"/>
      <c r="BCP195" s="977"/>
      <c r="BCQ195" s="977"/>
      <c r="BCR195" s="977"/>
      <c r="BCS195" s="977"/>
      <c r="BCT195" s="977"/>
      <c r="BCU195" s="977"/>
      <c r="BCV195" s="977"/>
      <c r="BCW195" s="977"/>
      <c r="BCX195" s="977"/>
      <c r="BCY195" s="977"/>
      <c r="BCZ195" s="977"/>
      <c r="BDA195" s="977"/>
      <c r="BDB195" s="977"/>
      <c r="BDC195" s="977"/>
      <c r="BDD195" s="977"/>
      <c r="BDE195" s="977"/>
      <c r="BDF195" s="977"/>
      <c r="BDG195" s="977"/>
      <c r="BDH195" s="977"/>
      <c r="BDI195" s="977"/>
      <c r="BDJ195" s="977"/>
      <c r="BDK195" s="977"/>
      <c r="BDL195" s="977"/>
      <c r="BDM195" s="977"/>
      <c r="BDN195" s="977"/>
      <c r="BDO195" s="977"/>
      <c r="BDP195" s="977"/>
      <c r="BDQ195" s="977"/>
      <c r="BDR195" s="977"/>
      <c r="BDS195" s="977"/>
      <c r="BDT195" s="977"/>
      <c r="BDU195" s="977"/>
      <c r="BDV195" s="977"/>
      <c r="BDW195" s="977"/>
      <c r="BDX195" s="977"/>
      <c r="BDY195" s="977"/>
      <c r="BDZ195" s="977"/>
      <c r="BEA195" s="977"/>
      <c r="BEB195" s="977"/>
      <c r="BEC195" s="977"/>
      <c r="BED195" s="977"/>
      <c r="BEE195" s="977"/>
      <c r="BEF195" s="977"/>
      <c r="BEG195" s="977"/>
      <c r="BEH195" s="977"/>
      <c r="BEI195" s="977"/>
      <c r="BEJ195" s="977"/>
      <c r="BEK195" s="977"/>
      <c r="BEL195" s="977"/>
      <c r="BEM195" s="977"/>
      <c r="BEN195" s="977"/>
      <c r="BEO195" s="977"/>
      <c r="BEP195" s="977"/>
      <c r="BEQ195" s="977"/>
      <c r="BER195" s="977"/>
      <c r="BES195" s="977"/>
      <c r="BET195" s="977"/>
      <c r="BEU195" s="977"/>
      <c r="BEV195" s="977"/>
      <c r="BEW195" s="977"/>
      <c r="BEX195" s="977"/>
      <c r="BEY195" s="977"/>
      <c r="BEZ195" s="977"/>
      <c r="BFA195" s="977"/>
      <c r="BFB195" s="977"/>
      <c r="BFC195" s="977"/>
      <c r="BFD195" s="977"/>
      <c r="BFE195" s="977"/>
      <c r="BFF195" s="977"/>
      <c r="BFG195" s="977"/>
      <c r="BFH195" s="977"/>
      <c r="BFI195" s="977"/>
      <c r="BFJ195" s="977"/>
      <c r="BFK195" s="977"/>
      <c r="BFL195" s="977"/>
      <c r="BFM195" s="977"/>
      <c r="BFN195" s="977"/>
      <c r="BFO195" s="977"/>
      <c r="BFP195" s="977"/>
      <c r="BFQ195" s="977"/>
      <c r="BFR195" s="977"/>
      <c r="BFS195" s="977"/>
      <c r="BFT195" s="977"/>
      <c r="BFU195" s="977"/>
      <c r="BFV195" s="977"/>
      <c r="BFW195" s="977"/>
      <c r="BFX195" s="977"/>
      <c r="BFY195" s="977"/>
      <c r="BFZ195" s="977"/>
      <c r="BGA195" s="977"/>
      <c r="BGB195" s="977"/>
      <c r="BGC195" s="977"/>
      <c r="BGD195" s="977"/>
      <c r="BGE195" s="977"/>
      <c r="BGF195" s="977"/>
      <c r="BGG195" s="977"/>
      <c r="BGH195" s="977"/>
      <c r="BGI195" s="977"/>
      <c r="BGJ195" s="977"/>
      <c r="BGK195" s="977"/>
      <c r="BGL195" s="977"/>
      <c r="BGM195" s="977"/>
      <c r="BGN195" s="977"/>
      <c r="BGO195" s="977"/>
      <c r="BGP195" s="977"/>
      <c r="BGQ195" s="977"/>
      <c r="BGR195" s="977"/>
      <c r="BGS195" s="977"/>
      <c r="BGT195" s="977"/>
      <c r="BGU195" s="977"/>
      <c r="BGV195" s="977"/>
      <c r="BGW195" s="977"/>
      <c r="BGX195" s="977"/>
      <c r="BGY195" s="977"/>
      <c r="BGZ195" s="977"/>
      <c r="BHA195" s="977"/>
      <c r="BHB195" s="977"/>
      <c r="BHC195" s="977"/>
      <c r="BHD195" s="977"/>
      <c r="BHE195" s="977"/>
      <c r="BHF195" s="977"/>
      <c r="BHG195" s="977"/>
      <c r="BHH195" s="977"/>
      <c r="BHI195" s="977"/>
      <c r="BHJ195" s="977"/>
      <c r="BHK195" s="977"/>
      <c r="BHL195" s="977"/>
      <c r="BHM195" s="977"/>
      <c r="BHN195" s="977"/>
      <c r="BHO195" s="977"/>
      <c r="BHP195" s="977"/>
      <c r="BHQ195" s="977"/>
      <c r="BHR195" s="977"/>
      <c r="BHS195" s="977"/>
      <c r="BHT195" s="977"/>
      <c r="BHU195" s="977"/>
      <c r="BHV195" s="977"/>
      <c r="BHW195" s="977"/>
      <c r="BHX195" s="977"/>
      <c r="BHY195" s="977"/>
      <c r="BHZ195" s="977"/>
      <c r="BIA195" s="977"/>
      <c r="BIB195" s="977"/>
      <c r="BIC195" s="977"/>
      <c r="BID195" s="977"/>
      <c r="BIE195" s="977"/>
      <c r="BIF195" s="977"/>
      <c r="BIG195" s="977"/>
      <c r="BIH195" s="977"/>
      <c r="BII195" s="977"/>
      <c r="BIJ195" s="977"/>
      <c r="BIK195" s="977"/>
      <c r="BIL195" s="977"/>
      <c r="BIM195" s="977"/>
      <c r="BIN195" s="977"/>
      <c r="BIO195" s="977"/>
      <c r="BIP195" s="977"/>
      <c r="BIQ195" s="977"/>
      <c r="BIR195" s="977"/>
      <c r="BIS195" s="977"/>
      <c r="BIT195" s="977"/>
      <c r="BIU195" s="977"/>
      <c r="BIV195" s="977"/>
      <c r="BIW195" s="977"/>
      <c r="BIX195" s="977"/>
      <c r="BIY195" s="977"/>
      <c r="BIZ195" s="977"/>
      <c r="BJA195" s="977"/>
      <c r="BJB195" s="977"/>
      <c r="BJC195" s="977"/>
      <c r="BJD195" s="977"/>
      <c r="BJE195" s="977"/>
      <c r="BJF195" s="977"/>
      <c r="BJG195" s="977"/>
      <c r="BJH195" s="977"/>
      <c r="BJI195" s="977"/>
      <c r="BJJ195" s="977"/>
      <c r="BJK195" s="977"/>
      <c r="BJL195" s="977"/>
      <c r="BJM195" s="977"/>
      <c r="BJN195" s="977"/>
      <c r="BJO195" s="977"/>
      <c r="BJP195" s="977"/>
      <c r="BJQ195" s="977"/>
      <c r="BJR195" s="977"/>
      <c r="BJS195" s="977"/>
      <c r="BJT195" s="977"/>
      <c r="BJU195" s="977"/>
      <c r="BJV195" s="977"/>
      <c r="BJW195" s="977"/>
      <c r="BJX195" s="977"/>
      <c r="BJY195" s="977"/>
      <c r="BJZ195" s="977"/>
      <c r="BKA195" s="977"/>
      <c r="BKB195" s="977"/>
      <c r="BKC195" s="977"/>
      <c r="BKD195" s="977"/>
      <c r="BKE195" s="977"/>
      <c r="BKF195" s="977"/>
      <c r="BKG195" s="977"/>
      <c r="BKH195" s="977"/>
      <c r="BKI195" s="977"/>
      <c r="BKJ195" s="977"/>
      <c r="BKK195" s="977"/>
      <c r="BKL195" s="977"/>
      <c r="BKM195" s="977"/>
      <c r="BKN195" s="977"/>
      <c r="BKO195" s="977"/>
      <c r="BKP195" s="977"/>
      <c r="BKQ195" s="977"/>
      <c r="BKR195" s="977"/>
      <c r="BKS195" s="977"/>
      <c r="BKT195" s="977"/>
      <c r="BKU195" s="977"/>
      <c r="BKV195" s="977"/>
      <c r="BKW195" s="977"/>
      <c r="BKX195" s="977"/>
      <c r="BKY195" s="977"/>
      <c r="BKZ195" s="977"/>
      <c r="BLA195" s="977"/>
      <c r="BLB195" s="977"/>
      <c r="BLC195" s="977"/>
      <c r="BLD195" s="977"/>
      <c r="BLE195" s="977"/>
      <c r="BLF195" s="977"/>
      <c r="BLG195" s="977"/>
      <c r="BLH195" s="977"/>
      <c r="BLI195" s="977"/>
      <c r="BLJ195" s="977"/>
      <c r="BLK195" s="977"/>
      <c r="BLL195" s="977"/>
      <c r="BLM195" s="977"/>
      <c r="BLN195" s="977"/>
      <c r="BLO195" s="977"/>
      <c r="BLP195" s="977"/>
      <c r="BLQ195" s="977"/>
      <c r="BLR195" s="977"/>
      <c r="BLS195" s="977"/>
      <c r="BLT195" s="977"/>
      <c r="BLU195" s="977"/>
      <c r="BLV195" s="977"/>
      <c r="BLW195" s="977"/>
      <c r="BLX195" s="977"/>
      <c r="BLY195" s="977"/>
      <c r="BLZ195" s="977"/>
      <c r="BMA195" s="977"/>
      <c r="BMB195" s="977"/>
      <c r="BMC195" s="977"/>
      <c r="BMD195" s="977"/>
      <c r="BME195" s="977"/>
      <c r="BMF195" s="977"/>
      <c r="BMG195" s="977"/>
      <c r="BMH195" s="977"/>
      <c r="BMI195" s="977"/>
      <c r="BMJ195" s="977"/>
      <c r="BMK195" s="977"/>
      <c r="BML195" s="977"/>
      <c r="BMM195" s="977"/>
      <c r="BMN195" s="977"/>
      <c r="BMO195" s="977"/>
      <c r="BMP195" s="977"/>
      <c r="BMQ195" s="977"/>
      <c r="BMR195" s="977"/>
      <c r="BMS195" s="977"/>
      <c r="BMT195" s="977"/>
      <c r="BMU195" s="977"/>
      <c r="BMV195" s="977"/>
      <c r="BMW195" s="977"/>
      <c r="BMX195" s="977"/>
      <c r="BMY195" s="977"/>
      <c r="BMZ195" s="977"/>
      <c r="BNA195" s="977"/>
      <c r="BNB195" s="977"/>
      <c r="BNC195" s="977"/>
      <c r="BND195" s="977"/>
      <c r="BNE195" s="977"/>
      <c r="BNF195" s="977"/>
      <c r="BNG195" s="977"/>
      <c r="BNH195" s="977"/>
      <c r="BNI195" s="977"/>
      <c r="BNJ195" s="977"/>
      <c r="BNK195" s="977"/>
      <c r="BNL195" s="977"/>
      <c r="BNM195" s="977"/>
      <c r="BNN195" s="977"/>
      <c r="BNO195" s="977"/>
      <c r="BNP195" s="977"/>
      <c r="BNQ195" s="977"/>
      <c r="BNR195" s="977"/>
      <c r="BNS195" s="977"/>
      <c r="BNT195" s="977"/>
      <c r="BNU195" s="977"/>
      <c r="BNV195" s="977"/>
      <c r="BNW195" s="977"/>
      <c r="BNX195" s="977"/>
      <c r="BNY195" s="977"/>
      <c r="BNZ195" s="977"/>
      <c r="BOA195" s="977"/>
      <c r="BOB195" s="977"/>
      <c r="BOC195" s="977"/>
      <c r="BOD195" s="977"/>
      <c r="BOE195" s="977"/>
      <c r="BOF195" s="977"/>
      <c r="BOG195" s="977"/>
      <c r="BOH195" s="977"/>
      <c r="BOI195" s="977"/>
      <c r="BOJ195" s="977"/>
      <c r="BOK195" s="977"/>
      <c r="BOL195" s="977"/>
      <c r="BOM195" s="977"/>
      <c r="BON195" s="977"/>
      <c r="BOO195" s="977"/>
      <c r="BOP195" s="977"/>
      <c r="BOQ195" s="977"/>
      <c r="BOR195" s="977"/>
      <c r="BOS195" s="977"/>
      <c r="BOT195" s="977"/>
      <c r="BOU195" s="977"/>
      <c r="BOV195" s="977"/>
      <c r="BOW195" s="977"/>
      <c r="BOX195" s="977"/>
      <c r="BOY195" s="977"/>
      <c r="BOZ195" s="977"/>
      <c r="BPA195" s="977"/>
      <c r="BPB195" s="977"/>
      <c r="BPC195" s="977"/>
      <c r="BPD195" s="977"/>
      <c r="BPE195" s="977"/>
      <c r="BPF195" s="977"/>
      <c r="BPG195" s="977"/>
      <c r="BPH195" s="977"/>
      <c r="BPI195" s="977"/>
      <c r="BPJ195" s="977"/>
      <c r="BPK195" s="977"/>
      <c r="BPL195" s="977"/>
      <c r="BPM195" s="977"/>
      <c r="BPN195" s="977"/>
      <c r="BPO195" s="977"/>
      <c r="BPP195" s="977"/>
      <c r="BPQ195" s="977"/>
      <c r="BPR195" s="977"/>
      <c r="BPS195" s="977"/>
      <c r="BPT195" s="977"/>
      <c r="BPU195" s="977"/>
      <c r="BPV195" s="977"/>
      <c r="BPW195" s="977"/>
      <c r="BPX195" s="977"/>
      <c r="BPY195" s="977"/>
      <c r="BPZ195" s="977"/>
      <c r="BQA195" s="977"/>
      <c r="BQB195" s="977"/>
      <c r="BQC195" s="977"/>
      <c r="BQD195" s="977"/>
      <c r="BQE195" s="977"/>
      <c r="BQF195" s="977"/>
      <c r="BQG195" s="977"/>
      <c r="BQH195" s="977"/>
      <c r="BQI195" s="977"/>
      <c r="BQJ195" s="977"/>
      <c r="BQK195" s="977"/>
      <c r="BQL195" s="977"/>
      <c r="BQM195" s="977"/>
      <c r="BQN195" s="977"/>
      <c r="BQO195" s="977"/>
      <c r="BQP195" s="977"/>
      <c r="BQQ195" s="977"/>
      <c r="BQR195" s="977"/>
      <c r="BQS195" s="977"/>
      <c r="BQT195" s="977"/>
      <c r="BQU195" s="977"/>
      <c r="BQV195" s="977"/>
      <c r="BQW195" s="977"/>
      <c r="BQX195" s="977"/>
      <c r="BQY195" s="977"/>
      <c r="BQZ195" s="977"/>
      <c r="BRA195" s="977"/>
      <c r="BRB195" s="977"/>
      <c r="BRC195" s="977"/>
      <c r="BRD195" s="977"/>
      <c r="BRE195" s="977"/>
      <c r="BRF195" s="977"/>
      <c r="BRG195" s="977"/>
      <c r="BRH195" s="977"/>
      <c r="BRI195" s="977"/>
      <c r="BRJ195" s="977"/>
      <c r="BRK195" s="977"/>
      <c r="BRL195" s="977"/>
      <c r="BRM195" s="977"/>
      <c r="BRN195" s="977"/>
      <c r="BRO195" s="977"/>
      <c r="BRP195" s="977"/>
      <c r="BRQ195" s="977"/>
      <c r="BRR195" s="977"/>
      <c r="BRS195" s="977"/>
      <c r="BRT195" s="977"/>
      <c r="BRU195" s="977"/>
      <c r="BRV195" s="977"/>
      <c r="BRW195" s="977"/>
      <c r="BRX195" s="977"/>
      <c r="BRY195" s="977"/>
      <c r="BRZ195" s="977"/>
      <c r="BSA195" s="977"/>
      <c r="BSB195" s="977"/>
      <c r="BSC195" s="977"/>
      <c r="BSD195" s="977"/>
      <c r="BSE195" s="977"/>
      <c r="BSF195" s="977"/>
      <c r="BSG195" s="977"/>
      <c r="BSH195" s="977"/>
      <c r="BSI195" s="977"/>
      <c r="BSJ195" s="977"/>
      <c r="BSK195" s="977"/>
      <c r="BSL195" s="977"/>
      <c r="BSM195" s="977"/>
      <c r="BSN195" s="977"/>
      <c r="BSO195" s="977"/>
      <c r="BSP195" s="977"/>
      <c r="BSQ195" s="977"/>
      <c r="BSR195" s="977"/>
      <c r="BSS195" s="977"/>
      <c r="BST195" s="977"/>
      <c r="BSU195" s="977"/>
      <c r="BSV195" s="977"/>
      <c r="BSW195" s="977"/>
      <c r="BSX195" s="977"/>
      <c r="BSY195" s="977"/>
      <c r="BSZ195" s="977"/>
      <c r="BTA195" s="977"/>
      <c r="BTB195" s="977"/>
      <c r="BTC195" s="977"/>
      <c r="BTD195" s="977"/>
      <c r="BTE195" s="977"/>
      <c r="BTF195" s="977"/>
      <c r="BTG195" s="977"/>
      <c r="BTH195" s="977"/>
      <c r="BTI195" s="977"/>
      <c r="BTJ195" s="977"/>
      <c r="BTK195" s="977"/>
      <c r="BTL195" s="977"/>
      <c r="BTM195" s="977"/>
      <c r="BTN195" s="977"/>
      <c r="BTO195" s="977"/>
      <c r="BTP195" s="977"/>
      <c r="BTQ195" s="977"/>
      <c r="BTR195" s="977"/>
      <c r="BTS195" s="977"/>
      <c r="BTT195" s="977"/>
      <c r="BTU195" s="977"/>
      <c r="BTV195" s="977"/>
      <c r="BTW195" s="977"/>
      <c r="BTX195" s="977"/>
      <c r="BTY195" s="977"/>
      <c r="BTZ195" s="977"/>
      <c r="BUA195" s="977"/>
      <c r="BUB195" s="977"/>
      <c r="BUC195" s="977"/>
      <c r="BUD195" s="977"/>
      <c r="BUE195" s="977"/>
      <c r="BUF195" s="977"/>
      <c r="BUG195" s="977"/>
      <c r="BUH195" s="977"/>
      <c r="BUI195" s="977"/>
      <c r="BUJ195" s="977"/>
      <c r="BUK195" s="977"/>
      <c r="BUL195" s="977"/>
      <c r="BUM195" s="977"/>
      <c r="BUN195" s="977"/>
      <c r="BUO195" s="977"/>
      <c r="BUP195" s="977"/>
      <c r="BUQ195" s="977"/>
      <c r="BUR195" s="977"/>
      <c r="BUS195" s="977"/>
      <c r="BUT195" s="977"/>
      <c r="BUU195" s="977"/>
      <c r="BUV195" s="977"/>
      <c r="BUW195" s="977"/>
      <c r="BUX195" s="977"/>
      <c r="BUY195" s="977"/>
      <c r="BUZ195" s="977"/>
      <c r="BVA195" s="977"/>
      <c r="BVB195" s="977"/>
      <c r="BVC195" s="977"/>
      <c r="BVD195" s="977"/>
      <c r="BVE195" s="977"/>
      <c r="BVF195" s="977"/>
      <c r="BVG195" s="977"/>
      <c r="BVH195" s="977"/>
      <c r="BVI195" s="977"/>
      <c r="BVJ195" s="977"/>
      <c r="BVK195" s="977"/>
      <c r="BVL195" s="977"/>
      <c r="BVM195" s="977"/>
      <c r="BVN195" s="977"/>
      <c r="BVO195" s="977"/>
      <c r="BVP195" s="977"/>
      <c r="BVQ195" s="977"/>
      <c r="BVR195" s="977"/>
      <c r="BVS195" s="977"/>
      <c r="BVT195" s="977"/>
      <c r="BVU195" s="977"/>
      <c r="BVV195" s="977"/>
      <c r="BVW195" s="977"/>
      <c r="BVX195" s="977"/>
      <c r="BVY195" s="977"/>
      <c r="BVZ195" s="977"/>
      <c r="BWA195" s="977"/>
      <c r="BWB195" s="977"/>
      <c r="BWC195" s="977"/>
      <c r="BWD195" s="977"/>
      <c r="BWE195" s="977"/>
      <c r="BWF195" s="977"/>
      <c r="BWG195" s="977"/>
      <c r="BWH195" s="977"/>
      <c r="BWI195" s="977"/>
      <c r="BWJ195" s="977"/>
      <c r="BWK195" s="977"/>
      <c r="BWL195" s="977"/>
      <c r="BWM195" s="977"/>
      <c r="BWN195" s="977"/>
      <c r="BWO195" s="977"/>
      <c r="BWP195" s="977"/>
      <c r="BWQ195" s="977"/>
      <c r="BWR195" s="977"/>
      <c r="BWS195" s="977"/>
      <c r="BWT195" s="977"/>
      <c r="BWU195" s="977"/>
      <c r="BWV195" s="977"/>
      <c r="BWW195" s="977"/>
      <c r="BWX195" s="977"/>
      <c r="BWY195" s="977"/>
      <c r="BWZ195" s="977"/>
      <c r="BXA195" s="977"/>
      <c r="BXB195" s="977"/>
      <c r="BXC195" s="977"/>
      <c r="BXD195" s="977"/>
      <c r="BXE195" s="977"/>
      <c r="BXF195" s="977"/>
      <c r="BXG195" s="977"/>
      <c r="BXH195" s="977"/>
      <c r="BXI195" s="977"/>
      <c r="BXJ195" s="977"/>
      <c r="BXK195" s="977"/>
      <c r="BXL195" s="977"/>
      <c r="BXM195" s="977"/>
      <c r="BXN195" s="977"/>
      <c r="BXO195" s="977"/>
      <c r="BXP195" s="977"/>
      <c r="BXQ195" s="977"/>
      <c r="BXR195" s="977"/>
      <c r="BXS195" s="977"/>
      <c r="BXT195" s="977"/>
      <c r="BXU195" s="977"/>
      <c r="BXV195" s="977"/>
      <c r="BXW195" s="977"/>
      <c r="BXX195" s="977"/>
      <c r="BXY195" s="977"/>
      <c r="BXZ195" s="977"/>
      <c r="BYA195" s="977"/>
      <c r="BYB195" s="977"/>
      <c r="BYC195" s="977"/>
      <c r="BYD195" s="977"/>
      <c r="BYE195" s="977"/>
      <c r="BYF195" s="977"/>
      <c r="BYG195" s="977"/>
      <c r="BYH195" s="977"/>
      <c r="BYI195" s="977"/>
      <c r="BYJ195" s="977"/>
      <c r="BYK195" s="977"/>
      <c r="BYL195" s="977"/>
      <c r="BYM195" s="977"/>
      <c r="BYN195" s="977"/>
      <c r="BYO195" s="977"/>
      <c r="BYP195" s="977"/>
      <c r="BYQ195" s="977"/>
      <c r="BYR195" s="977"/>
      <c r="BYS195" s="977"/>
      <c r="BYT195" s="977"/>
      <c r="BYU195" s="977"/>
      <c r="BYV195" s="977"/>
      <c r="BYW195" s="977"/>
      <c r="BYX195" s="977"/>
      <c r="BYY195" s="977"/>
      <c r="BYZ195" s="977"/>
      <c r="BZA195" s="977"/>
      <c r="BZB195" s="977"/>
      <c r="BZC195" s="977"/>
      <c r="BZD195" s="977"/>
      <c r="BZE195" s="977"/>
      <c r="BZF195" s="977"/>
      <c r="BZG195" s="977"/>
      <c r="BZH195" s="977"/>
      <c r="BZI195" s="977"/>
      <c r="BZJ195" s="977"/>
      <c r="BZK195" s="977"/>
      <c r="BZL195" s="977"/>
      <c r="BZM195" s="977"/>
      <c r="BZN195" s="977"/>
      <c r="BZO195" s="977"/>
      <c r="BZP195" s="977"/>
      <c r="BZQ195" s="977"/>
      <c r="BZR195" s="977"/>
      <c r="BZS195" s="977"/>
      <c r="BZT195" s="977"/>
      <c r="BZU195" s="977"/>
      <c r="BZV195" s="977"/>
      <c r="BZW195" s="977"/>
      <c r="BZX195" s="977"/>
      <c r="BZY195" s="977"/>
      <c r="BZZ195" s="977"/>
      <c r="CAA195" s="977"/>
      <c r="CAB195" s="977"/>
      <c r="CAC195" s="977"/>
      <c r="CAD195" s="977"/>
      <c r="CAE195" s="977"/>
      <c r="CAF195" s="977"/>
      <c r="CAG195" s="977"/>
      <c r="CAH195" s="977"/>
      <c r="CAI195" s="977"/>
      <c r="CAJ195" s="977"/>
      <c r="CAK195" s="977"/>
      <c r="CAL195" s="977"/>
      <c r="CAM195" s="977"/>
      <c r="CAN195" s="977"/>
      <c r="CAO195" s="977"/>
      <c r="CAP195" s="977"/>
      <c r="CAQ195" s="977"/>
      <c r="CAR195" s="977"/>
      <c r="CAS195" s="977"/>
      <c r="CAT195" s="977"/>
      <c r="CAU195" s="977"/>
      <c r="CAV195" s="977"/>
      <c r="CAW195" s="977"/>
      <c r="CAX195" s="977"/>
      <c r="CAY195" s="977"/>
      <c r="CAZ195" s="977"/>
      <c r="CBA195" s="977"/>
      <c r="CBB195" s="977"/>
      <c r="CBC195" s="977"/>
      <c r="CBD195" s="977"/>
      <c r="CBE195" s="977"/>
      <c r="CBF195" s="977"/>
      <c r="CBG195" s="977"/>
      <c r="CBH195" s="977"/>
      <c r="CBI195" s="977"/>
      <c r="CBJ195" s="977"/>
      <c r="CBK195" s="977"/>
      <c r="CBL195" s="977"/>
      <c r="CBM195" s="977"/>
      <c r="CBN195" s="977"/>
      <c r="CBO195" s="977"/>
      <c r="CBP195" s="977"/>
      <c r="CBQ195" s="977"/>
      <c r="CBR195" s="977"/>
      <c r="CBS195" s="977"/>
      <c r="CBT195" s="977"/>
      <c r="CBU195" s="977"/>
      <c r="CBV195" s="977"/>
      <c r="CBW195" s="977"/>
      <c r="CBX195" s="977"/>
      <c r="CBY195" s="977"/>
      <c r="CBZ195" s="977"/>
      <c r="CCA195" s="977"/>
      <c r="CCB195" s="977"/>
      <c r="CCC195" s="977"/>
      <c r="CCD195" s="977"/>
      <c r="CCE195" s="977"/>
      <c r="CCF195" s="977"/>
      <c r="CCG195" s="977"/>
      <c r="CCH195" s="977"/>
      <c r="CCI195" s="977"/>
      <c r="CCJ195" s="977"/>
      <c r="CCK195" s="977"/>
      <c r="CCL195" s="977"/>
      <c r="CCM195" s="977"/>
      <c r="CCN195" s="977"/>
      <c r="CCO195" s="977"/>
      <c r="CCP195" s="977"/>
      <c r="CCQ195" s="977"/>
      <c r="CCR195" s="977"/>
      <c r="CCS195" s="977"/>
      <c r="CCT195" s="977"/>
      <c r="CCU195" s="977"/>
      <c r="CCV195" s="977"/>
      <c r="CCW195" s="977"/>
      <c r="CCX195" s="977"/>
      <c r="CCY195" s="977"/>
      <c r="CCZ195" s="977"/>
      <c r="CDA195" s="977"/>
      <c r="CDB195" s="977"/>
      <c r="CDC195" s="977"/>
      <c r="CDD195" s="977"/>
      <c r="CDE195" s="977"/>
      <c r="CDF195" s="977"/>
      <c r="CDG195" s="977"/>
      <c r="CDH195" s="977"/>
      <c r="CDI195" s="977"/>
      <c r="CDJ195" s="977"/>
      <c r="CDK195" s="977"/>
      <c r="CDL195" s="977"/>
      <c r="CDM195" s="977"/>
      <c r="CDN195" s="977"/>
      <c r="CDO195" s="977"/>
      <c r="CDP195" s="977"/>
      <c r="CDQ195" s="977"/>
      <c r="CDR195" s="977"/>
      <c r="CDS195" s="977"/>
      <c r="CDT195" s="977"/>
      <c r="CDU195" s="977"/>
      <c r="CDV195" s="977"/>
      <c r="CDW195" s="977"/>
      <c r="CDX195" s="977"/>
      <c r="CDY195" s="977"/>
      <c r="CDZ195" s="977"/>
      <c r="CEA195" s="977"/>
      <c r="CEB195" s="977"/>
      <c r="CEC195" s="977"/>
      <c r="CED195" s="977"/>
      <c r="CEE195" s="977"/>
      <c r="CEF195" s="977"/>
      <c r="CEG195" s="977"/>
      <c r="CEH195" s="977"/>
      <c r="CEI195" s="977"/>
      <c r="CEJ195" s="977"/>
      <c r="CEK195" s="977"/>
      <c r="CEL195" s="977"/>
      <c r="CEM195" s="977"/>
      <c r="CEN195" s="977"/>
      <c r="CEO195" s="977"/>
      <c r="CEP195" s="977"/>
      <c r="CEQ195" s="977"/>
      <c r="CER195" s="977"/>
      <c r="CES195" s="977"/>
      <c r="CET195" s="977"/>
      <c r="CEU195" s="977"/>
      <c r="CEV195" s="977"/>
      <c r="CEW195" s="977"/>
      <c r="CEX195" s="977"/>
      <c r="CEY195" s="977"/>
      <c r="CEZ195" s="977"/>
      <c r="CFA195" s="977"/>
      <c r="CFB195" s="977"/>
      <c r="CFC195" s="977"/>
      <c r="CFD195" s="977"/>
      <c r="CFE195" s="977"/>
      <c r="CFF195" s="977"/>
      <c r="CFG195" s="977"/>
      <c r="CFH195" s="977"/>
      <c r="CFI195" s="977"/>
      <c r="CFJ195" s="977"/>
      <c r="CFK195" s="977"/>
      <c r="CFL195" s="977"/>
      <c r="CFM195" s="977"/>
      <c r="CFN195" s="977"/>
      <c r="CFO195" s="977"/>
      <c r="CFP195" s="977"/>
      <c r="CFQ195" s="977"/>
      <c r="CFR195" s="977"/>
      <c r="CFS195" s="977"/>
      <c r="CFT195" s="977"/>
      <c r="CFU195" s="977"/>
      <c r="CFV195" s="977"/>
      <c r="CFW195" s="977"/>
      <c r="CFX195" s="977"/>
      <c r="CFY195" s="977"/>
      <c r="CFZ195" s="977"/>
      <c r="CGA195" s="977"/>
      <c r="CGB195" s="977"/>
      <c r="CGC195" s="977"/>
      <c r="CGD195" s="977"/>
      <c r="CGE195" s="977"/>
      <c r="CGF195" s="977"/>
      <c r="CGG195" s="977"/>
      <c r="CGH195" s="977"/>
      <c r="CGI195" s="977"/>
      <c r="CGJ195" s="977"/>
      <c r="CGK195" s="977"/>
      <c r="CGL195" s="977"/>
      <c r="CGM195" s="977"/>
      <c r="CGN195" s="977"/>
      <c r="CGO195" s="977"/>
      <c r="CGP195" s="977"/>
      <c r="CGQ195" s="977"/>
      <c r="CGR195" s="977"/>
      <c r="CGS195" s="977"/>
      <c r="CGT195" s="977"/>
      <c r="CGU195" s="977"/>
      <c r="CGV195" s="977"/>
      <c r="CGW195" s="977"/>
      <c r="CGX195" s="977"/>
      <c r="CGY195" s="977"/>
      <c r="CGZ195" s="977"/>
      <c r="CHA195" s="977"/>
      <c r="CHB195" s="977"/>
      <c r="CHC195" s="977"/>
      <c r="CHD195" s="977"/>
      <c r="CHE195" s="977"/>
      <c r="CHF195" s="977"/>
      <c r="CHG195" s="977"/>
      <c r="CHH195" s="977"/>
      <c r="CHI195" s="977"/>
      <c r="CHJ195" s="977"/>
      <c r="CHK195" s="977"/>
      <c r="CHL195" s="977"/>
      <c r="CHM195" s="977"/>
      <c r="CHN195" s="977"/>
      <c r="CHO195" s="977"/>
      <c r="CHP195" s="977"/>
      <c r="CHQ195" s="977"/>
      <c r="CHR195" s="977"/>
      <c r="CHS195" s="977"/>
      <c r="CHT195" s="977"/>
      <c r="CHU195" s="977"/>
      <c r="CHV195" s="977"/>
      <c r="CHW195" s="977"/>
      <c r="CHX195" s="977"/>
      <c r="CHY195" s="977"/>
      <c r="CHZ195" s="977"/>
      <c r="CIA195" s="977"/>
      <c r="CIB195" s="977"/>
      <c r="CIC195" s="977"/>
      <c r="CID195" s="977"/>
      <c r="CIE195" s="977"/>
      <c r="CIF195" s="977"/>
      <c r="CIG195" s="977"/>
      <c r="CIH195" s="977"/>
      <c r="CII195" s="977"/>
      <c r="CIJ195" s="977"/>
      <c r="CIK195" s="977"/>
      <c r="CIL195" s="977"/>
      <c r="CIM195" s="977"/>
      <c r="CIN195" s="977"/>
      <c r="CIO195" s="977"/>
      <c r="CIP195" s="977"/>
      <c r="CIQ195" s="977"/>
      <c r="CIR195" s="977"/>
      <c r="CIS195" s="977"/>
      <c r="CIT195" s="977"/>
      <c r="CIU195" s="977"/>
      <c r="CIV195" s="977"/>
      <c r="CIW195" s="977"/>
      <c r="CIX195" s="977"/>
      <c r="CIY195" s="977"/>
      <c r="CIZ195" s="977"/>
      <c r="CJA195" s="977"/>
      <c r="CJB195" s="977"/>
      <c r="CJC195" s="977"/>
      <c r="CJD195" s="977"/>
      <c r="CJE195" s="977"/>
      <c r="CJF195" s="977"/>
      <c r="CJG195" s="977"/>
      <c r="CJH195" s="977"/>
      <c r="CJI195" s="977"/>
      <c r="CJJ195" s="977"/>
      <c r="CJK195" s="977"/>
      <c r="CJL195" s="977"/>
      <c r="CJM195" s="977"/>
      <c r="CJN195" s="977"/>
      <c r="CJO195" s="977"/>
      <c r="CJP195" s="977"/>
      <c r="CJQ195" s="977"/>
      <c r="CJR195" s="977"/>
      <c r="CJS195" s="977"/>
      <c r="CJT195" s="977"/>
      <c r="CJU195" s="977"/>
      <c r="CJV195" s="977"/>
      <c r="CJW195" s="977"/>
      <c r="CJX195" s="977"/>
      <c r="CJY195" s="977"/>
      <c r="CJZ195" s="977"/>
      <c r="CKA195" s="977"/>
      <c r="CKB195" s="977"/>
      <c r="CKC195" s="977"/>
      <c r="CKD195" s="977"/>
      <c r="CKE195" s="977"/>
      <c r="CKF195" s="977"/>
      <c r="CKG195" s="977"/>
      <c r="CKH195" s="977"/>
      <c r="CKI195" s="977"/>
      <c r="CKJ195" s="977"/>
      <c r="CKK195" s="977"/>
      <c r="CKL195" s="977"/>
      <c r="CKM195" s="977"/>
      <c r="CKN195" s="977"/>
      <c r="CKO195" s="977"/>
      <c r="CKP195" s="977"/>
      <c r="CKQ195" s="977"/>
      <c r="CKR195" s="977"/>
      <c r="CKS195" s="977"/>
      <c r="CKT195" s="977"/>
      <c r="CKU195" s="977"/>
      <c r="CKV195" s="977"/>
      <c r="CKW195" s="977"/>
      <c r="CKX195" s="977"/>
      <c r="CKY195" s="977"/>
      <c r="CKZ195" s="977"/>
      <c r="CLA195" s="977"/>
      <c r="CLB195" s="977"/>
      <c r="CLC195" s="977"/>
      <c r="CLD195" s="977"/>
      <c r="CLE195" s="977"/>
      <c r="CLF195" s="977"/>
      <c r="CLG195" s="977"/>
      <c r="CLH195" s="977"/>
      <c r="CLI195" s="977"/>
      <c r="CLJ195" s="977"/>
      <c r="CLK195" s="977"/>
      <c r="CLL195" s="977"/>
      <c r="CLM195" s="977"/>
      <c r="CLN195" s="977"/>
      <c r="CLO195" s="977"/>
      <c r="CLP195" s="977"/>
      <c r="CLQ195" s="977"/>
      <c r="CLR195" s="977"/>
      <c r="CLS195" s="977"/>
      <c r="CLT195" s="977"/>
      <c r="CLU195" s="977"/>
      <c r="CLV195" s="977"/>
      <c r="CLW195" s="977"/>
      <c r="CLX195" s="977"/>
      <c r="CLY195" s="977"/>
      <c r="CLZ195" s="977"/>
      <c r="CMA195" s="977"/>
      <c r="CMB195" s="977"/>
      <c r="CMC195" s="977"/>
      <c r="CMD195" s="977"/>
      <c r="CME195" s="977"/>
      <c r="CMF195" s="977"/>
      <c r="CMG195" s="977"/>
      <c r="CMH195" s="977"/>
      <c r="CMI195" s="977"/>
      <c r="CMJ195" s="977"/>
      <c r="CMK195" s="977"/>
      <c r="CML195" s="977"/>
      <c r="CMM195" s="977"/>
      <c r="CMN195" s="977"/>
      <c r="CMO195" s="977"/>
      <c r="CMP195" s="977"/>
      <c r="CMQ195" s="977"/>
      <c r="CMR195" s="977"/>
      <c r="CMS195" s="977"/>
      <c r="CMT195" s="977"/>
      <c r="CMU195" s="977"/>
      <c r="CMV195" s="977"/>
      <c r="CMW195" s="977"/>
      <c r="CMX195" s="977"/>
      <c r="CMY195" s="977"/>
      <c r="CMZ195" s="977"/>
      <c r="CNA195" s="977"/>
      <c r="CNB195" s="977"/>
      <c r="CNC195" s="977"/>
      <c r="CND195" s="977"/>
      <c r="CNE195" s="977"/>
      <c r="CNF195" s="977"/>
      <c r="CNG195" s="977"/>
      <c r="CNH195" s="977"/>
      <c r="CNI195" s="977"/>
      <c r="CNJ195" s="977"/>
      <c r="CNK195" s="977"/>
      <c r="CNL195" s="977"/>
      <c r="CNM195" s="977"/>
      <c r="CNN195" s="977"/>
      <c r="CNO195" s="977"/>
      <c r="CNP195" s="977"/>
      <c r="CNQ195" s="977"/>
      <c r="CNR195" s="977"/>
      <c r="CNS195" s="977"/>
      <c r="CNT195" s="977"/>
      <c r="CNU195" s="977"/>
      <c r="CNV195" s="977"/>
      <c r="CNW195" s="977"/>
      <c r="CNX195" s="977"/>
      <c r="CNY195" s="977"/>
      <c r="CNZ195" s="977"/>
      <c r="COA195" s="977"/>
      <c r="COB195" s="977"/>
      <c r="COC195" s="977"/>
      <c r="COD195" s="977"/>
      <c r="COE195" s="977"/>
      <c r="COF195" s="977"/>
      <c r="COG195" s="977"/>
      <c r="COH195" s="977"/>
      <c r="COI195" s="977"/>
      <c r="COJ195" s="977"/>
      <c r="COK195" s="977"/>
      <c r="COL195" s="977"/>
      <c r="COM195" s="977"/>
      <c r="CON195" s="977"/>
      <c r="COO195" s="977"/>
      <c r="COP195" s="977"/>
      <c r="COQ195" s="977"/>
      <c r="COR195" s="977"/>
      <c r="COS195" s="977"/>
      <c r="COT195" s="977"/>
      <c r="COU195" s="977"/>
      <c r="COV195" s="977"/>
      <c r="COW195" s="977"/>
      <c r="COX195" s="977"/>
      <c r="COY195" s="977"/>
      <c r="COZ195" s="977"/>
      <c r="CPA195" s="977"/>
      <c r="CPB195" s="977"/>
      <c r="CPC195" s="977"/>
      <c r="CPD195" s="977"/>
      <c r="CPE195" s="977"/>
      <c r="CPF195" s="977"/>
      <c r="CPG195" s="977"/>
      <c r="CPH195" s="977"/>
      <c r="CPI195" s="977"/>
      <c r="CPJ195" s="977"/>
      <c r="CPK195" s="977"/>
      <c r="CPL195" s="977"/>
      <c r="CPM195" s="977"/>
      <c r="CPN195" s="977"/>
      <c r="CPO195" s="977"/>
      <c r="CPP195" s="977"/>
      <c r="CPQ195" s="977"/>
      <c r="CPR195" s="977"/>
      <c r="CPS195" s="977"/>
      <c r="CPT195" s="977"/>
      <c r="CPU195" s="977"/>
      <c r="CPV195" s="977"/>
      <c r="CPW195" s="977"/>
      <c r="CPX195" s="977"/>
      <c r="CPY195" s="977"/>
      <c r="CPZ195" s="977"/>
      <c r="CQA195" s="977"/>
      <c r="CQB195" s="977"/>
      <c r="CQC195" s="977"/>
      <c r="CQD195" s="977"/>
      <c r="CQE195" s="977"/>
      <c r="CQF195" s="977"/>
      <c r="CQG195" s="977"/>
      <c r="CQH195" s="977"/>
      <c r="CQI195" s="977"/>
      <c r="CQJ195" s="977"/>
      <c r="CQK195" s="977"/>
      <c r="CQL195" s="977"/>
      <c r="CQM195" s="977"/>
      <c r="CQN195" s="977"/>
      <c r="CQO195" s="977"/>
      <c r="CQP195" s="977"/>
      <c r="CQQ195" s="977"/>
      <c r="CQR195" s="977"/>
      <c r="CQS195" s="977"/>
      <c r="CQT195" s="977"/>
      <c r="CQU195" s="977"/>
      <c r="CQV195" s="977"/>
      <c r="CQW195" s="977"/>
      <c r="CQX195" s="977"/>
      <c r="CQY195" s="977"/>
      <c r="CQZ195" s="977"/>
      <c r="CRA195" s="977"/>
      <c r="CRB195" s="977"/>
      <c r="CRC195" s="977"/>
      <c r="CRD195" s="977"/>
      <c r="CRE195" s="977"/>
      <c r="CRF195" s="977"/>
      <c r="CRG195" s="977"/>
      <c r="CRH195" s="977"/>
      <c r="CRI195" s="977"/>
      <c r="CRJ195" s="977"/>
      <c r="CRK195" s="977"/>
      <c r="CRL195" s="977"/>
      <c r="CRM195" s="977"/>
      <c r="CRN195" s="977"/>
      <c r="CRO195" s="977"/>
      <c r="CRP195" s="977"/>
      <c r="CRQ195" s="977"/>
      <c r="CRR195" s="977"/>
      <c r="CRS195" s="977"/>
      <c r="CRT195" s="977"/>
      <c r="CRU195" s="977"/>
      <c r="CRV195" s="977"/>
      <c r="CRW195" s="977"/>
      <c r="CRX195" s="977"/>
      <c r="CRY195" s="977"/>
      <c r="CRZ195" s="977"/>
      <c r="CSA195" s="977"/>
      <c r="CSB195" s="977"/>
      <c r="CSC195" s="977"/>
      <c r="CSD195" s="977"/>
      <c r="CSE195" s="977"/>
      <c r="CSF195" s="977"/>
      <c r="CSG195" s="977"/>
      <c r="CSH195" s="977"/>
      <c r="CSI195" s="977"/>
      <c r="CSJ195" s="977"/>
      <c r="CSK195" s="977"/>
      <c r="CSL195" s="977"/>
      <c r="CSM195" s="977"/>
      <c r="CSN195" s="977"/>
      <c r="CSO195" s="977"/>
      <c r="CSP195" s="977"/>
      <c r="CSQ195" s="977"/>
      <c r="CSR195" s="977"/>
      <c r="CSS195" s="977"/>
      <c r="CST195" s="977"/>
      <c r="CSU195" s="977"/>
      <c r="CSV195" s="977"/>
      <c r="CSW195" s="977"/>
      <c r="CSX195" s="977"/>
      <c r="CSY195" s="977"/>
      <c r="CSZ195" s="977"/>
      <c r="CTA195" s="977"/>
      <c r="CTB195" s="977"/>
      <c r="CTC195" s="977"/>
      <c r="CTD195" s="977"/>
      <c r="CTE195" s="977"/>
      <c r="CTF195" s="977"/>
      <c r="CTG195" s="977"/>
      <c r="CTH195" s="977"/>
      <c r="CTI195" s="977"/>
      <c r="CTJ195" s="977"/>
      <c r="CTK195" s="977"/>
      <c r="CTL195" s="977"/>
      <c r="CTM195" s="977"/>
      <c r="CTN195" s="977"/>
      <c r="CTO195" s="977"/>
      <c r="CTP195" s="977"/>
      <c r="CTQ195" s="977"/>
      <c r="CTR195" s="977"/>
      <c r="CTS195" s="977"/>
      <c r="CTT195" s="977"/>
      <c r="CTU195" s="977"/>
      <c r="CTV195" s="977"/>
      <c r="CTW195" s="977"/>
      <c r="CTX195" s="977"/>
      <c r="CTY195" s="977"/>
      <c r="CTZ195" s="977"/>
      <c r="CUA195" s="977"/>
      <c r="CUB195" s="977"/>
      <c r="CUC195" s="977"/>
      <c r="CUD195" s="977"/>
      <c r="CUE195" s="977"/>
      <c r="CUF195" s="977"/>
      <c r="CUG195" s="977"/>
      <c r="CUH195" s="977"/>
      <c r="CUI195" s="977"/>
      <c r="CUJ195" s="977"/>
      <c r="CUK195" s="977"/>
      <c r="CUL195" s="977"/>
      <c r="CUM195" s="977"/>
      <c r="CUN195" s="977"/>
      <c r="CUO195" s="977"/>
      <c r="CUP195" s="977"/>
      <c r="CUQ195" s="977"/>
      <c r="CUR195" s="977"/>
      <c r="CUS195" s="977"/>
      <c r="CUT195" s="977"/>
      <c r="CUU195" s="977"/>
      <c r="CUV195" s="977"/>
      <c r="CUW195" s="977"/>
      <c r="CUX195" s="977"/>
      <c r="CUY195" s="977"/>
      <c r="CUZ195" s="977"/>
      <c r="CVA195" s="977"/>
      <c r="CVB195" s="977"/>
      <c r="CVC195" s="977"/>
      <c r="CVD195" s="977"/>
      <c r="CVE195" s="977"/>
      <c r="CVF195" s="977"/>
      <c r="CVG195" s="977"/>
      <c r="CVH195" s="977"/>
      <c r="CVI195" s="977"/>
      <c r="CVJ195" s="977"/>
      <c r="CVK195" s="977"/>
      <c r="CVL195" s="977"/>
      <c r="CVM195" s="977"/>
      <c r="CVN195" s="977"/>
      <c r="CVO195" s="977"/>
      <c r="CVP195" s="977"/>
      <c r="CVQ195" s="977"/>
      <c r="CVR195" s="977"/>
      <c r="CVS195" s="977"/>
      <c r="CVT195" s="977"/>
      <c r="CVU195" s="977"/>
      <c r="CVV195" s="977"/>
      <c r="CVW195" s="977"/>
      <c r="CVX195" s="977"/>
      <c r="CVY195" s="977"/>
      <c r="CVZ195" s="977"/>
      <c r="CWA195" s="977"/>
      <c r="CWB195" s="977"/>
      <c r="CWC195" s="977"/>
      <c r="CWD195" s="977"/>
      <c r="CWE195" s="977"/>
      <c r="CWF195" s="977"/>
      <c r="CWG195" s="977"/>
      <c r="CWH195" s="977"/>
      <c r="CWI195" s="977"/>
      <c r="CWJ195" s="977"/>
      <c r="CWK195" s="977"/>
      <c r="CWL195" s="977"/>
      <c r="CWM195" s="977"/>
      <c r="CWN195" s="977"/>
      <c r="CWO195" s="977"/>
      <c r="CWP195" s="977"/>
      <c r="CWQ195" s="977"/>
      <c r="CWR195" s="977"/>
      <c r="CWS195" s="977"/>
      <c r="CWT195" s="977"/>
      <c r="CWU195" s="977"/>
      <c r="CWV195" s="977"/>
      <c r="CWW195" s="977"/>
      <c r="CWX195" s="977"/>
      <c r="CWY195" s="977"/>
      <c r="CWZ195" s="977"/>
      <c r="CXA195" s="977"/>
      <c r="CXB195" s="977"/>
      <c r="CXC195" s="977"/>
      <c r="CXD195" s="977"/>
      <c r="CXE195" s="977"/>
      <c r="CXF195" s="977"/>
      <c r="CXG195" s="977"/>
      <c r="CXH195" s="977"/>
      <c r="CXI195" s="977"/>
      <c r="CXJ195" s="977"/>
      <c r="CXK195" s="977"/>
      <c r="CXL195" s="977"/>
      <c r="CXM195" s="977"/>
      <c r="CXN195" s="977"/>
      <c r="CXO195" s="977"/>
      <c r="CXP195" s="977"/>
      <c r="CXQ195" s="977"/>
      <c r="CXR195" s="977"/>
      <c r="CXS195" s="977"/>
      <c r="CXT195" s="977"/>
      <c r="CXU195" s="977"/>
      <c r="CXV195" s="977"/>
      <c r="CXW195" s="977"/>
      <c r="CXX195" s="977"/>
      <c r="CXY195" s="977"/>
      <c r="CXZ195" s="977"/>
      <c r="CYA195" s="977"/>
      <c r="CYB195" s="977"/>
      <c r="CYC195" s="977"/>
      <c r="CYD195" s="977"/>
      <c r="CYE195" s="977"/>
      <c r="CYF195" s="977"/>
      <c r="CYG195" s="977"/>
      <c r="CYH195" s="977"/>
      <c r="CYI195" s="977"/>
      <c r="CYJ195" s="977"/>
      <c r="CYK195" s="977"/>
      <c r="CYL195" s="977"/>
      <c r="CYM195" s="977"/>
      <c r="CYN195" s="977"/>
      <c r="CYO195" s="977"/>
      <c r="CYP195" s="977"/>
      <c r="CYQ195" s="977"/>
      <c r="CYR195" s="977"/>
      <c r="CYS195" s="977"/>
      <c r="CYT195" s="977"/>
      <c r="CYU195" s="977"/>
      <c r="CYV195" s="977"/>
      <c r="CYW195" s="977"/>
      <c r="CYX195" s="977"/>
      <c r="CYY195" s="977"/>
      <c r="CYZ195" s="977"/>
      <c r="CZA195" s="977"/>
      <c r="CZB195" s="977"/>
      <c r="CZC195" s="977"/>
      <c r="CZD195" s="977"/>
      <c r="CZE195" s="977"/>
      <c r="CZF195" s="977"/>
      <c r="CZG195" s="977"/>
      <c r="CZH195" s="977"/>
      <c r="CZI195" s="977"/>
      <c r="CZJ195" s="977"/>
      <c r="CZK195" s="977"/>
      <c r="CZL195" s="977"/>
      <c r="CZM195" s="977"/>
      <c r="CZN195" s="977"/>
      <c r="CZO195" s="977"/>
      <c r="CZP195" s="977"/>
      <c r="CZQ195" s="977"/>
      <c r="CZR195" s="977"/>
      <c r="CZS195" s="977"/>
      <c r="CZT195" s="977"/>
      <c r="CZU195" s="977"/>
      <c r="CZV195" s="977"/>
      <c r="CZW195" s="977"/>
      <c r="CZX195" s="977"/>
      <c r="CZY195" s="977"/>
      <c r="CZZ195" s="977"/>
      <c r="DAA195" s="977"/>
      <c r="DAB195" s="977"/>
      <c r="DAC195" s="977"/>
      <c r="DAD195" s="977"/>
      <c r="DAE195" s="977"/>
      <c r="DAF195" s="977"/>
      <c r="DAG195" s="977"/>
      <c r="DAH195" s="977"/>
      <c r="DAI195" s="977"/>
      <c r="DAJ195" s="977"/>
      <c r="DAK195" s="977"/>
      <c r="DAL195" s="977"/>
      <c r="DAM195" s="977"/>
      <c r="DAN195" s="977"/>
      <c r="DAO195" s="977"/>
      <c r="DAP195" s="977"/>
      <c r="DAQ195" s="977"/>
      <c r="DAR195" s="977"/>
      <c r="DAS195" s="977"/>
      <c r="DAT195" s="977"/>
      <c r="DAU195" s="977"/>
      <c r="DAV195" s="977"/>
      <c r="DAW195" s="977"/>
      <c r="DAX195" s="977"/>
      <c r="DAY195" s="977"/>
      <c r="DAZ195" s="977"/>
      <c r="DBA195" s="977"/>
      <c r="DBB195" s="977"/>
      <c r="DBC195" s="977"/>
      <c r="DBD195" s="977"/>
      <c r="DBE195" s="977"/>
      <c r="DBF195" s="977"/>
      <c r="DBG195" s="977"/>
      <c r="DBH195" s="977"/>
      <c r="DBI195" s="977"/>
      <c r="DBJ195" s="977"/>
      <c r="DBK195" s="977"/>
      <c r="DBL195" s="977"/>
      <c r="DBM195" s="977"/>
      <c r="DBN195" s="977"/>
      <c r="DBO195" s="977"/>
      <c r="DBP195" s="977"/>
      <c r="DBQ195" s="977"/>
      <c r="DBR195" s="977"/>
      <c r="DBS195" s="977"/>
      <c r="DBT195" s="977"/>
      <c r="DBU195" s="977"/>
      <c r="DBV195" s="977"/>
      <c r="DBW195" s="977"/>
      <c r="DBX195" s="977"/>
      <c r="DBY195" s="977"/>
      <c r="DBZ195" s="977"/>
      <c r="DCA195" s="977"/>
      <c r="DCB195" s="977"/>
      <c r="DCC195" s="977"/>
      <c r="DCD195" s="977"/>
      <c r="DCE195" s="977"/>
      <c r="DCF195" s="977"/>
      <c r="DCG195" s="977"/>
      <c r="DCH195" s="977"/>
      <c r="DCI195" s="977"/>
      <c r="DCJ195" s="977"/>
      <c r="DCK195" s="977"/>
      <c r="DCL195" s="977"/>
      <c r="DCM195" s="977"/>
      <c r="DCN195" s="977"/>
      <c r="DCO195" s="977"/>
      <c r="DCP195" s="977"/>
      <c r="DCQ195" s="977"/>
      <c r="DCR195" s="977"/>
      <c r="DCS195" s="977"/>
      <c r="DCT195" s="977"/>
      <c r="DCU195" s="977"/>
      <c r="DCV195" s="977"/>
      <c r="DCW195" s="977"/>
      <c r="DCX195" s="977"/>
      <c r="DCY195" s="977"/>
      <c r="DCZ195" s="977"/>
      <c r="DDA195" s="977"/>
      <c r="DDB195" s="977"/>
      <c r="DDC195" s="977"/>
      <c r="DDD195" s="977"/>
      <c r="DDE195" s="977"/>
      <c r="DDF195" s="977"/>
      <c r="DDG195" s="977"/>
      <c r="DDH195" s="977"/>
      <c r="DDI195" s="977"/>
      <c r="DDJ195" s="977"/>
      <c r="DDK195" s="977"/>
      <c r="DDL195" s="977"/>
      <c r="DDM195" s="977"/>
      <c r="DDN195" s="977"/>
      <c r="DDO195" s="977"/>
      <c r="DDP195" s="977"/>
      <c r="DDQ195" s="977"/>
      <c r="DDR195" s="977"/>
      <c r="DDS195" s="977"/>
      <c r="DDT195" s="977"/>
      <c r="DDU195" s="977"/>
      <c r="DDV195" s="977"/>
      <c r="DDW195" s="977"/>
      <c r="DDX195" s="977"/>
      <c r="DDY195" s="977"/>
      <c r="DDZ195" s="977"/>
      <c r="DEA195" s="977"/>
      <c r="DEB195" s="977"/>
      <c r="DEC195" s="977"/>
      <c r="DED195" s="977"/>
      <c r="DEE195" s="977"/>
      <c r="DEF195" s="977"/>
      <c r="DEG195" s="977"/>
      <c r="DEH195" s="977"/>
      <c r="DEI195" s="977"/>
      <c r="DEJ195" s="977"/>
      <c r="DEK195" s="977"/>
      <c r="DEL195" s="977"/>
      <c r="DEM195" s="977"/>
      <c r="DEN195" s="977"/>
      <c r="DEO195" s="977"/>
      <c r="DEP195" s="977"/>
      <c r="DEQ195" s="977"/>
      <c r="DER195" s="977"/>
      <c r="DES195" s="977"/>
      <c r="DET195" s="977"/>
      <c r="DEU195" s="977"/>
      <c r="DEV195" s="977"/>
      <c r="DEW195" s="977"/>
      <c r="DEX195" s="977"/>
      <c r="DEY195" s="977"/>
      <c r="DEZ195" s="977"/>
      <c r="DFA195" s="977"/>
      <c r="DFB195" s="977"/>
      <c r="DFC195" s="977"/>
      <c r="DFD195" s="977"/>
      <c r="DFE195" s="977"/>
      <c r="DFF195" s="977"/>
      <c r="DFG195" s="977"/>
      <c r="DFH195" s="977"/>
      <c r="DFI195" s="977"/>
      <c r="DFJ195" s="977"/>
      <c r="DFK195" s="977"/>
      <c r="DFL195" s="977"/>
      <c r="DFM195" s="977"/>
      <c r="DFN195" s="977"/>
      <c r="DFO195" s="977"/>
      <c r="DFP195" s="977"/>
      <c r="DFQ195" s="977"/>
      <c r="DFR195" s="977"/>
      <c r="DFS195" s="977"/>
      <c r="DFT195" s="977"/>
      <c r="DFU195" s="977"/>
      <c r="DFV195" s="977"/>
      <c r="DFW195" s="977"/>
      <c r="DFX195" s="977"/>
      <c r="DFY195" s="977"/>
      <c r="DFZ195" s="977"/>
      <c r="DGA195" s="977"/>
      <c r="DGB195" s="977"/>
      <c r="DGC195" s="977"/>
      <c r="DGD195" s="977"/>
      <c r="DGE195" s="977"/>
      <c r="DGF195" s="977"/>
      <c r="DGG195" s="977"/>
      <c r="DGH195" s="977"/>
      <c r="DGI195" s="977"/>
      <c r="DGJ195" s="977"/>
      <c r="DGK195" s="977"/>
      <c r="DGL195" s="977"/>
      <c r="DGM195" s="977"/>
      <c r="DGN195" s="977"/>
      <c r="DGO195" s="977"/>
      <c r="DGP195" s="977"/>
      <c r="DGQ195" s="977"/>
      <c r="DGR195" s="977"/>
      <c r="DGS195" s="977"/>
      <c r="DGT195" s="977"/>
      <c r="DGU195" s="977"/>
      <c r="DGV195" s="977"/>
      <c r="DGW195" s="977"/>
      <c r="DGX195" s="977"/>
      <c r="DGY195" s="977"/>
      <c r="DGZ195" s="977"/>
      <c r="DHA195" s="977"/>
      <c r="DHB195" s="977"/>
      <c r="DHC195" s="977"/>
      <c r="DHD195" s="977"/>
      <c r="DHE195" s="977"/>
      <c r="DHF195" s="977"/>
      <c r="DHG195" s="977"/>
      <c r="DHH195" s="977"/>
      <c r="DHI195" s="977"/>
      <c r="DHJ195" s="977"/>
      <c r="DHK195" s="977"/>
      <c r="DHL195" s="977"/>
      <c r="DHM195" s="977"/>
      <c r="DHN195" s="977"/>
      <c r="DHO195" s="977"/>
      <c r="DHP195" s="977"/>
      <c r="DHQ195" s="977"/>
      <c r="DHR195" s="977"/>
      <c r="DHS195" s="977"/>
      <c r="DHT195" s="977"/>
      <c r="DHU195" s="977"/>
      <c r="DHV195" s="977"/>
      <c r="DHW195" s="977"/>
      <c r="DHX195" s="977"/>
      <c r="DHY195" s="977"/>
      <c r="DHZ195" s="977"/>
      <c r="DIA195" s="977"/>
      <c r="DIB195" s="977"/>
      <c r="DIC195" s="977"/>
      <c r="DID195" s="977"/>
      <c r="DIE195" s="977"/>
      <c r="DIF195" s="977"/>
      <c r="DIG195" s="977"/>
      <c r="DIH195" s="977"/>
      <c r="DII195" s="977"/>
      <c r="DIJ195" s="977"/>
      <c r="DIK195" s="977"/>
      <c r="DIL195" s="977"/>
      <c r="DIM195" s="977"/>
      <c r="DIN195" s="977"/>
      <c r="DIO195" s="977"/>
      <c r="DIP195" s="977"/>
      <c r="DIQ195" s="977"/>
      <c r="DIR195" s="977"/>
      <c r="DIS195" s="977"/>
      <c r="DIT195" s="977"/>
      <c r="DIU195" s="977"/>
      <c r="DIV195" s="977"/>
      <c r="DIW195" s="977"/>
      <c r="DIX195" s="977"/>
      <c r="DIY195" s="977"/>
      <c r="DIZ195" s="977"/>
      <c r="DJA195" s="977"/>
      <c r="DJB195" s="977"/>
      <c r="DJC195" s="977"/>
      <c r="DJD195" s="977"/>
      <c r="DJE195" s="977"/>
      <c r="DJF195" s="977"/>
      <c r="DJG195" s="977"/>
      <c r="DJH195" s="977"/>
      <c r="DJI195" s="977"/>
      <c r="DJJ195" s="977"/>
      <c r="DJK195" s="977"/>
      <c r="DJL195" s="977"/>
      <c r="DJM195" s="977"/>
      <c r="DJN195" s="977"/>
      <c r="DJO195" s="977"/>
      <c r="DJP195" s="977"/>
      <c r="DJQ195" s="977"/>
      <c r="DJR195" s="977"/>
      <c r="DJS195" s="977"/>
      <c r="DJT195" s="977"/>
      <c r="DJU195" s="977"/>
      <c r="DJV195" s="977"/>
      <c r="DJW195" s="977"/>
      <c r="DJX195" s="977"/>
      <c r="DJY195" s="977"/>
      <c r="DJZ195" s="977"/>
      <c r="DKA195" s="977"/>
      <c r="DKB195" s="977"/>
      <c r="DKC195" s="977"/>
      <c r="DKD195" s="977"/>
      <c r="DKE195" s="977"/>
      <c r="DKF195" s="977"/>
      <c r="DKG195" s="977"/>
      <c r="DKH195" s="977"/>
      <c r="DKI195" s="977"/>
      <c r="DKJ195" s="977"/>
      <c r="DKK195" s="977"/>
      <c r="DKL195" s="977"/>
      <c r="DKM195" s="977"/>
      <c r="DKN195" s="977"/>
      <c r="DKO195" s="977"/>
      <c r="DKP195" s="977"/>
      <c r="DKQ195" s="977"/>
      <c r="DKR195" s="977"/>
      <c r="DKS195" s="977"/>
      <c r="DKT195" s="977"/>
      <c r="DKU195" s="977"/>
      <c r="DKV195" s="977"/>
      <c r="DKW195" s="977"/>
      <c r="DKX195" s="977"/>
      <c r="DKY195" s="977"/>
      <c r="DKZ195" s="977"/>
      <c r="DLA195" s="977"/>
      <c r="DLB195" s="977"/>
      <c r="DLC195" s="977"/>
      <c r="DLD195" s="977"/>
      <c r="DLE195" s="977"/>
      <c r="DLF195" s="977"/>
      <c r="DLG195" s="977"/>
      <c r="DLH195" s="977"/>
      <c r="DLI195" s="977"/>
      <c r="DLJ195" s="977"/>
      <c r="DLK195" s="977"/>
      <c r="DLL195" s="977"/>
      <c r="DLM195" s="977"/>
      <c r="DLN195" s="977"/>
      <c r="DLO195" s="977"/>
      <c r="DLP195" s="977"/>
      <c r="DLQ195" s="977"/>
      <c r="DLR195" s="977"/>
      <c r="DLS195" s="977"/>
      <c r="DLT195" s="977"/>
      <c r="DLU195" s="977"/>
      <c r="DLV195" s="977"/>
      <c r="DLW195" s="977"/>
      <c r="DLX195" s="977"/>
      <c r="DLY195" s="977"/>
      <c r="DLZ195" s="977"/>
      <c r="DMA195" s="977"/>
      <c r="DMB195" s="977"/>
      <c r="DMC195" s="977"/>
      <c r="DMD195" s="977"/>
      <c r="DME195" s="977"/>
      <c r="DMF195" s="977"/>
      <c r="DMG195" s="977"/>
      <c r="DMH195" s="977"/>
      <c r="DMI195" s="977"/>
      <c r="DMJ195" s="977"/>
      <c r="DMK195" s="977"/>
      <c r="DML195" s="977"/>
      <c r="DMM195" s="977"/>
      <c r="DMN195" s="977"/>
      <c r="DMO195" s="977"/>
      <c r="DMP195" s="977"/>
      <c r="DMQ195" s="977"/>
      <c r="DMR195" s="977"/>
      <c r="DMS195" s="977"/>
      <c r="DMT195" s="977"/>
      <c r="DMU195" s="977"/>
      <c r="DMV195" s="977"/>
      <c r="DMW195" s="977"/>
      <c r="DMX195" s="977"/>
      <c r="DMY195" s="977"/>
      <c r="DMZ195" s="977"/>
      <c r="DNA195" s="977"/>
      <c r="DNB195" s="977"/>
      <c r="DNC195" s="977"/>
      <c r="DND195" s="977"/>
      <c r="DNE195" s="977"/>
      <c r="DNF195" s="977"/>
      <c r="DNG195" s="977"/>
      <c r="DNH195" s="977"/>
      <c r="DNI195" s="977"/>
      <c r="DNJ195" s="977"/>
      <c r="DNK195" s="977"/>
      <c r="DNL195" s="977"/>
      <c r="DNM195" s="977"/>
      <c r="DNN195" s="977"/>
      <c r="DNO195" s="977"/>
      <c r="DNP195" s="977"/>
      <c r="DNQ195" s="977"/>
      <c r="DNR195" s="977"/>
      <c r="DNS195" s="977"/>
      <c r="DNT195" s="977"/>
      <c r="DNU195" s="977"/>
      <c r="DNV195" s="977"/>
      <c r="DNW195" s="977"/>
      <c r="DNX195" s="977"/>
      <c r="DNY195" s="977"/>
      <c r="DNZ195" s="977"/>
      <c r="DOA195" s="977"/>
      <c r="DOB195" s="977"/>
      <c r="DOC195" s="977"/>
      <c r="DOD195" s="977"/>
      <c r="DOE195" s="977"/>
      <c r="DOF195" s="977"/>
      <c r="DOG195" s="977"/>
      <c r="DOH195" s="977"/>
      <c r="DOI195" s="977"/>
      <c r="DOJ195" s="977"/>
      <c r="DOK195" s="977"/>
      <c r="DOL195" s="977"/>
      <c r="DOM195" s="977"/>
      <c r="DON195" s="977"/>
      <c r="DOO195" s="977"/>
      <c r="DOP195" s="977"/>
      <c r="DOQ195" s="977"/>
      <c r="DOR195" s="977"/>
      <c r="DOS195" s="977"/>
      <c r="DOT195" s="977"/>
      <c r="DOU195" s="977"/>
      <c r="DOV195" s="977"/>
      <c r="DOW195" s="977"/>
      <c r="DOX195" s="977"/>
      <c r="DOY195" s="977"/>
      <c r="DOZ195" s="977"/>
      <c r="DPA195" s="977"/>
      <c r="DPB195" s="977"/>
      <c r="DPC195" s="977"/>
      <c r="DPD195" s="977"/>
      <c r="DPE195" s="977"/>
      <c r="DPF195" s="977"/>
      <c r="DPG195" s="977"/>
      <c r="DPH195" s="977"/>
      <c r="DPI195" s="977"/>
      <c r="DPJ195" s="977"/>
      <c r="DPK195" s="977"/>
      <c r="DPL195" s="977"/>
      <c r="DPM195" s="977"/>
      <c r="DPN195" s="977"/>
      <c r="DPO195" s="977"/>
      <c r="DPP195" s="977"/>
      <c r="DPQ195" s="977"/>
      <c r="DPR195" s="977"/>
      <c r="DPS195" s="977"/>
      <c r="DPT195" s="977"/>
      <c r="DPU195" s="977"/>
      <c r="DPV195" s="977"/>
      <c r="DPW195" s="977"/>
      <c r="DPX195" s="977"/>
      <c r="DPY195" s="977"/>
      <c r="DPZ195" s="977"/>
      <c r="DQA195" s="977"/>
      <c r="DQB195" s="977"/>
      <c r="DQC195" s="977"/>
      <c r="DQD195" s="977"/>
      <c r="DQE195" s="977"/>
      <c r="DQF195" s="977"/>
      <c r="DQG195" s="977"/>
      <c r="DQH195" s="977"/>
      <c r="DQI195" s="977"/>
      <c r="DQJ195" s="977"/>
      <c r="DQK195" s="977"/>
      <c r="DQL195" s="977"/>
      <c r="DQM195" s="977"/>
      <c r="DQN195" s="977"/>
      <c r="DQO195" s="977"/>
      <c r="DQP195" s="977"/>
      <c r="DQQ195" s="977"/>
      <c r="DQR195" s="977"/>
      <c r="DQS195" s="977"/>
      <c r="DQT195" s="977"/>
      <c r="DQU195" s="977"/>
      <c r="DQV195" s="977"/>
      <c r="DQW195" s="977"/>
      <c r="DQX195" s="977"/>
      <c r="DQY195" s="977"/>
      <c r="DQZ195" s="977"/>
      <c r="DRA195" s="977"/>
      <c r="DRB195" s="977"/>
      <c r="DRC195" s="977"/>
      <c r="DRD195" s="977"/>
      <c r="DRE195" s="977"/>
      <c r="DRF195" s="977"/>
      <c r="DRG195" s="977"/>
      <c r="DRH195" s="977"/>
      <c r="DRI195" s="977"/>
      <c r="DRJ195" s="977"/>
      <c r="DRK195" s="977"/>
      <c r="DRL195" s="977"/>
      <c r="DRM195" s="977"/>
      <c r="DRN195" s="977"/>
      <c r="DRO195" s="977"/>
      <c r="DRP195" s="977"/>
      <c r="DRQ195" s="977"/>
      <c r="DRR195" s="977"/>
      <c r="DRS195" s="977"/>
      <c r="DRT195" s="977"/>
      <c r="DRU195" s="977"/>
      <c r="DRV195" s="977"/>
      <c r="DRW195" s="977"/>
      <c r="DRX195" s="977"/>
      <c r="DRY195" s="977"/>
      <c r="DRZ195" s="977"/>
      <c r="DSA195" s="977"/>
      <c r="DSB195" s="977"/>
      <c r="DSC195" s="977"/>
      <c r="DSD195" s="977"/>
      <c r="DSE195" s="977"/>
      <c r="DSF195" s="977"/>
      <c r="DSG195" s="977"/>
      <c r="DSH195" s="977"/>
      <c r="DSI195" s="977"/>
      <c r="DSJ195" s="977"/>
      <c r="DSK195" s="977"/>
      <c r="DSL195" s="977"/>
      <c r="DSM195" s="977"/>
      <c r="DSN195" s="977"/>
      <c r="DSO195" s="977"/>
      <c r="DSP195" s="977"/>
      <c r="DSQ195" s="977"/>
      <c r="DSR195" s="977"/>
      <c r="DSS195" s="977"/>
      <c r="DST195" s="977"/>
      <c r="DSU195" s="977"/>
      <c r="DSV195" s="977"/>
      <c r="DSW195" s="977"/>
      <c r="DSX195" s="977"/>
      <c r="DSY195" s="977"/>
      <c r="DSZ195" s="977"/>
      <c r="DTA195" s="977"/>
      <c r="DTB195" s="977"/>
      <c r="DTC195" s="977"/>
      <c r="DTD195" s="977"/>
      <c r="DTE195" s="977"/>
      <c r="DTF195" s="977"/>
      <c r="DTG195" s="977"/>
      <c r="DTH195" s="977"/>
      <c r="DTI195" s="977"/>
      <c r="DTJ195" s="977"/>
      <c r="DTK195" s="977"/>
      <c r="DTL195" s="977"/>
      <c r="DTM195" s="977"/>
      <c r="DTN195" s="977"/>
      <c r="DTO195" s="977"/>
      <c r="DTP195" s="977"/>
      <c r="DTQ195" s="977"/>
      <c r="DTR195" s="977"/>
      <c r="DTS195" s="977"/>
      <c r="DTT195" s="977"/>
      <c r="DTU195" s="977"/>
      <c r="DTV195" s="977"/>
      <c r="DTW195" s="977"/>
      <c r="DTX195" s="977"/>
      <c r="DTY195" s="977"/>
      <c r="DTZ195" s="977"/>
      <c r="DUA195" s="977"/>
      <c r="DUB195" s="977"/>
      <c r="DUC195" s="977"/>
      <c r="DUD195" s="977"/>
      <c r="DUE195" s="977"/>
      <c r="DUF195" s="977"/>
      <c r="DUG195" s="977"/>
      <c r="DUH195" s="977"/>
      <c r="DUI195" s="977"/>
      <c r="DUJ195" s="977"/>
      <c r="DUK195" s="977"/>
      <c r="DUL195" s="977"/>
      <c r="DUM195" s="977"/>
      <c r="DUN195" s="977"/>
      <c r="DUO195" s="977"/>
      <c r="DUP195" s="977"/>
      <c r="DUQ195" s="977"/>
      <c r="DUR195" s="977"/>
      <c r="DUS195" s="977"/>
      <c r="DUT195" s="977"/>
      <c r="DUU195" s="977"/>
      <c r="DUV195" s="977"/>
      <c r="DUW195" s="977"/>
      <c r="DUX195" s="977"/>
      <c r="DUY195" s="977"/>
      <c r="DUZ195" s="977"/>
      <c r="DVA195" s="977"/>
      <c r="DVB195" s="977"/>
      <c r="DVC195" s="977"/>
      <c r="DVD195" s="977"/>
      <c r="DVE195" s="977"/>
      <c r="DVF195" s="977"/>
      <c r="DVG195" s="977"/>
      <c r="DVH195" s="977"/>
      <c r="DVI195" s="977"/>
      <c r="DVJ195" s="977"/>
      <c r="DVK195" s="977"/>
      <c r="DVL195" s="977"/>
      <c r="DVM195" s="977"/>
      <c r="DVN195" s="977"/>
      <c r="DVO195" s="977"/>
      <c r="DVP195" s="977"/>
      <c r="DVQ195" s="977"/>
      <c r="DVR195" s="977"/>
      <c r="DVS195" s="977"/>
      <c r="DVT195" s="977"/>
      <c r="DVU195" s="977"/>
      <c r="DVV195" s="977"/>
      <c r="DVW195" s="977"/>
      <c r="DVX195" s="977"/>
      <c r="DVY195" s="977"/>
      <c r="DVZ195" s="977"/>
      <c r="DWA195" s="977"/>
      <c r="DWB195" s="977"/>
      <c r="DWC195" s="977"/>
      <c r="DWD195" s="977"/>
      <c r="DWE195" s="977"/>
      <c r="DWF195" s="977"/>
      <c r="DWG195" s="977"/>
      <c r="DWH195" s="977"/>
      <c r="DWI195" s="977"/>
      <c r="DWJ195" s="977"/>
      <c r="DWK195" s="977"/>
      <c r="DWL195" s="977"/>
      <c r="DWM195" s="977"/>
      <c r="DWN195" s="977"/>
      <c r="DWO195" s="977"/>
      <c r="DWP195" s="977"/>
      <c r="DWQ195" s="977"/>
      <c r="DWR195" s="977"/>
      <c r="DWS195" s="977"/>
      <c r="DWT195" s="977"/>
      <c r="DWU195" s="977"/>
      <c r="DWV195" s="977"/>
      <c r="DWW195" s="977"/>
      <c r="DWX195" s="977"/>
      <c r="DWY195" s="977"/>
      <c r="DWZ195" s="977"/>
      <c r="DXA195" s="977"/>
      <c r="DXB195" s="977"/>
      <c r="DXC195" s="977"/>
      <c r="DXD195" s="977"/>
      <c r="DXE195" s="977"/>
      <c r="DXF195" s="977"/>
      <c r="DXG195" s="977"/>
      <c r="DXH195" s="977"/>
      <c r="DXI195" s="977"/>
      <c r="DXJ195" s="977"/>
      <c r="DXK195" s="977"/>
      <c r="DXL195" s="977"/>
      <c r="DXM195" s="977"/>
      <c r="DXN195" s="977"/>
      <c r="DXO195" s="977"/>
      <c r="DXP195" s="977"/>
      <c r="DXQ195" s="977"/>
      <c r="DXR195" s="977"/>
      <c r="DXS195" s="977"/>
      <c r="DXT195" s="977"/>
      <c r="DXU195" s="977"/>
      <c r="DXV195" s="977"/>
      <c r="DXW195" s="977"/>
      <c r="DXX195" s="977"/>
      <c r="DXY195" s="977"/>
      <c r="DXZ195" s="977"/>
      <c r="DYA195" s="977"/>
      <c r="DYB195" s="977"/>
      <c r="DYC195" s="977"/>
      <c r="DYD195" s="977"/>
      <c r="DYE195" s="977"/>
      <c r="DYF195" s="977"/>
      <c r="DYG195" s="977"/>
      <c r="DYH195" s="977"/>
      <c r="DYI195" s="977"/>
      <c r="DYJ195" s="977"/>
      <c r="DYK195" s="977"/>
      <c r="DYL195" s="977"/>
      <c r="DYM195" s="977"/>
      <c r="DYN195" s="977"/>
      <c r="DYO195" s="977"/>
      <c r="DYP195" s="977"/>
      <c r="DYQ195" s="977"/>
      <c r="DYR195" s="977"/>
      <c r="DYS195" s="977"/>
      <c r="DYT195" s="977"/>
      <c r="DYU195" s="977"/>
      <c r="DYV195" s="977"/>
      <c r="DYW195" s="977"/>
      <c r="DYX195" s="977"/>
      <c r="DYY195" s="977"/>
      <c r="DYZ195" s="977"/>
      <c r="DZA195" s="977"/>
      <c r="DZB195" s="977"/>
      <c r="DZC195" s="977"/>
      <c r="DZD195" s="977"/>
      <c r="DZE195" s="977"/>
      <c r="DZF195" s="977"/>
      <c r="DZG195" s="977"/>
      <c r="DZH195" s="977"/>
      <c r="DZI195" s="977"/>
      <c r="DZJ195" s="977"/>
      <c r="DZK195" s="977"/>
      <c r="DZL195" s="977"/>
      <c r="DZM195" s="977"/>
      <c r="DZN195" s="977"/>
      <c r="DZO195" s="977"/>
      <c r="DZP195" s="977"/>
      <c r="DZQ195" s="977"/>
      <c r="DZR195" s="977"/>
      <c r="DZS195" s="977"/>
      <c r="DZT195" s="977"/>
      <c r="DZU195" s="977"/>
      <c r="DZV195" s="977"/>
      <c r="DZW195" s="977"/>
      <c r="DZX195" s="977"/>
      <c r="DZY195" s="977"/>
      <c r="DZZ195" s="977"/>
      <c r="EAA195" s="977"/>
      <c r="EAB195" s="977"/>
      <c r="EAC195" s="977"/>
      <c r="EAD195" s="977"/>
      <c r="EAE195" s="977"/>
      <c r="EAF195" s="977"/>
      <c r="EAG195" s="977"/>
      <c r="EAH195" s="977"/>
      <c r="EAI195" s="977"/>
      <c r="EAJ195" s="977"/>
      <c r="EAK195" s="977"/>
      <c r="EAL195" s="977"/>
      <c r="EAM195" s="977"/>
      <c r="EAN195" s="977"/>
      <c r="EAO195" s="977"/>
      <c r="EAP195" s="977"/>
      <c r="EAQ195" s="977"/>
      <c r="EAR195" s="977"/>
      <c r="EAS195" s="977"/>
      <c r="EAT195" s="977"/>
      <c r="EAU195" s="977"/>
      <c r="EAV195" s="977"/>
      <c r="EAW195" s="977"/>
      <c r="EAX195" s="977"/>
      <c r="EAY195" s="977"/>
      <c r="EAZ195" s="977"/>
      <c r="EBA195" s="977"/>
      <c r="EBB195" s="977"/>
      <c r="EBC195" s="977"/>
      <c r="EBD195" s="977"/>
      <c r="EBE195" s="977"/>
      <c r="EBF195" s="977"/>
      <c r="EBG195" s="977"/>
      <c r="EBH195" s="977"/>
      <c r="EBI195" s="977"/>
      <c r="EBJ195" s="977"/>
      <c r="EBK195" s="977"/>
      <c r="EBL195" s="977"/>
      <c r="EBM195" s="977"/>
      <c r="EBN195" s="977"/>
      <c r="EBO195" s="977"/>
      <c r="EBP195" s="977"/>
      <c r="EBQ195" s="977"/>
      <c r="EBR195" s="977"/>
      <c r="EBS195" s="977"/>
      <c r="EBT195" s="977"/>
      <c r="EBU195" s="977"/>
      <c r="EBV195" s="977"/>
      <c r="EBW195" s="977"/>
      <c r="EBX195" s="977"/>
      <c r="EBY195" s="977"/>
      <c r="EBZ195" s="977"/>
      <c r="ECA195" s="977"/>
      <c r="ECB195" s="977"/>
      <c r="ECC195" s="977"/>
      <c r="ECD195" s="977"/>
      <c r="ECE195" s="977"/>
      <c r="ECF195" s="977"/>
      <c r="ECG195" s="977"/>
      <c r="ECH195" s="977"/>
      <c r="ECI195" s="977"/>
      <c r="ECJ195" s="977"/>
      <c r="ECK195" s="977"/>
      <c r="ECL195" s="977"/>
      <c r="ECM195" s="977"/>
      <c r="ECN195" s="977"/>
      <c r="ECO195" s="977"/>
      <c r="ECP195" s="977"/>
      <c r="ECQ195" s="977"/>
      <c r="ECR195" s="977"/>
      <c r="ECS195" s="977"/>
      <c r="ECT195" s="977"/>
      <c r="ECU195" s="977"/>
      <c r="ECV195" s="977"/>
      <c r="ECW195" s="977"/>
      <c r="ECX195" s="977"/>
      <c r="ECY195" s="977"/>
      <c r="ECZ195" s="977"/>
      <c r="EDA195" s="977"/>
      <c r="EDB195" s="977"/>
      <c r="EDC195" s="977"/>
      <c r="EDD195" s="977"/>
      <c r="EDE195" s="977"/>
      <c r="EDF195" s="977"/>
      <c r="EDG195" s="977"/>
      <c r="EDH195" s="977"/>
      <c r="EDI195" s="977"/>
      <c r="EDJ195" s="977"/>
      <c r="EDK195" s="977"/>
      <c r="EDL195" s="977"/>
      <c r="EDM195" s="977"/>
      <c r="EDN195" s="977"/>
      <c r="EDO195" s="977"/>
      <c r="EDP195" s="977"/>
      <c r="EDQ195" s="977"/>
      <c r="EDR195" s="977"/>
      <c r="EDS195" s="977"/>
      <c r="EDT195" s="977"/>
      <c r="EDU195" s="977"/>
      <c r="EDV195" s="977"/>
      <c r="EDW195" s="977"/>
      <c r="EDX195" s="977"/>
      <c r="EDY195" s="977"/>
      <c r="EDZ195" s="977"/>
      <c r="EEA195" s="977"/>
      <c r="EEB195" s="977"/>
      <c r="EEC195" s="977"/>
      <c r="EED195" s="977"/>
      <c r="EEE195" s="977"/>
      <c r="EEF195" s="977"/>
      <c r="EEG195" s="977"/>
      <c r="EEH195" s="977"/>
      <c r="EEI195" s="977"/>
      <c r="EEJ195" s="977"/>
      <c r="EEK195" s="977"/>
      <c r="EEL195" s="977"/>
      <c r="EEM195" s="977"/>
      <c r="EEN195" s="977"/>
      <c r="EEO195" s="977"/>
      <c r="EEP195" s="977"/>
      <c r="EEQ195" s="977"/>
      <c r="EER195" s="977"/>
      <c r="EES195" s="977"/>
      <c r="EET195" s="977"/>
      <c r="EEU195" s="977"/>
      <c r="EEV195" s="977"/>
      <c r="EEW195" s="977"/>
      <c r="EEX195" s="977"/>
      <c r="EEY195" s="977"/>
      <c r="EEZ195" s="977"/>
      <c r="EFA195" s="977"/>
      <c r="EFB195" s="977"/>
      <c r="EFC195" s="977"/>
      <c r="EFD195" s="977"/>
      <c r="EFE195" s="977"/>
      <c r="EFF195" s="977"/>
      <c r="EFG195" s="977"/>
      <c r="EFH195" s="977"/>
      <c r="EFI195" s="977"/>
      <c r="EFJ195" s="977"/>
      <c r="EFK195" s="977"/>
      <c r="EFL195" s="977"/>
      <c r="EFM195" s="977"/>
      <c r="EFN195" s="977"/>
      <c r="EFO195" s="977"/>
      <c r="EFP195" s="977"/>
      <c r="EFQ195" s="977"/>
      <c r="EFR195" s="977"/>
      <c r="EFS195" s="977"/>
      <c r="EFT195" s="977"/>
      <c r="EFU195" s="977"/>
      <c r="EFV195" s="977"/>
      <c r="EFW195" s="977"/>
      <c r="EFX195" s="977"/>
      <c r="EFY195" s="977"/>
      <c r="EFZ195" s="977"/>
      <c r="EGA195" s="977"/>
      <c r="EGB195" s="977"/>
      <c r="EGC195" s="977"/>
      <c r="EGD195" s="977"/>
      <c r="EGE195" s="977"/>
      <c r="EGF195" s="977"/>
      <c r="EGG195" s="977"/>
      <c r="EGH195" s="977"/>
      <c r="EGI195" s="977"/>
      <c r="EGJ195" s="977"/>
      <c r="EGK195" s="977"/>
      <c r="EGL195" s="977"/>
      <c r="EGM195" s="977"/>
      <c r="EGN195" s="977"/>
      <c r="EGO195" s="977"/>
      <c r="EGP195" s="977"/>
      <c r="EGQ195" s="977"/>
      <c r="EGR195" s="977"/>
      <c r="EGS195" s="977"/>
      <c r="EGT195" s="977"/>
      <c r="EGU195" s="977"/>
      <c r="EGV195" s="977"/>
      <c r="EGW195" s="977"/>
      <c r="EGX195" s="977"/>
      <c r="EGY195" s="977"/>
      <c r="EGZ195" s="977"/>
      <c r="EHA195" s="977"/>
      <c r="EHB195" s="977"/>
      <c r="EHC195" s="977"/>
      <c r="EHD195" s="977"/>
      <c r="EHE195" s="977"/>
      <c r="EHF195" s="977"/>
      <c r="EHG195" s="977"/>
      <c r="EHH195" s="977"/>
      <c r="EHI195" s="977"/>
      <c r="EHJ195" s="977"/>
      <c r="EHK195" s="977"/>
      <c r="EHL195" s="977"/>
      <c r="EHM195" s="977"/>
      <c r="EHN195" s="977"/>
      <c r="EHO195" s="977"/>
      <c r="EHP195" s="977"/>
      <c r="EHQ195" s="977"/>
      <c r="EHR195" s="977"/>
      <c r="EHS195" s="977"/>
      <c r="EHT195" s="977"/>
      <c r="EHU195" s="977"/>
      <c r="EHV195" s="977"/>
      <c r="EHW195" s="977"/>
      <c r="EHX195" s="977"/>
      <c r="EHY195" s="977"/>
      <c r="EHZ195" s="977"/>
      <c r="EIA195" s="977"/>
      <c r="EIB195" s="977"/>
      <c r="EIC195" s="977"/>
      <c r="EID195" s="977"/>
      <c r="EIE195" s="977"/>
      <c r="EIF195" s="977"/>
      <c r="EIG195" s="977"/>
      <c r="EIH195" s="977"/>
      <c r="EII195" s="977"/>
      <c r="EIJ195" s="977"/>
      <c r="EIK195" s="977"/>
      <c r="EIL195" s="977"/>
      <c r="EIM195" s="977"/>
      <c r="EIN195" s="977"/>
      <c r="EIO195" s="977"/>
      <c r="EIP195" s="977"/>
      <c r="EIQ195" s="977"/>
      <c r="EIR195" s="977"/>
      <c r="EIS195" s="977"/>
      <c r="EIT195" s="977"/>
      <c r="EIU195" s="977"/>
      <c r="EIV195" s="977"/>
      <c r="EIW195" s="977"/>
      <c r="EIX195" s="977"/>
      <c r="EIY195" s="977"/>
      <c r="EIZ195" s="977"/>
      <c r="EJA195" s="977"/>
      <c r="EJB195" s="977"/>
      <c r="EJC195" s="977"/>
      <c r="EJD195" s="977"/>
      <c r="EJE195" s="977"/>
      <c r="EJF195" s="977"/>
      <c r="EJG195" s="977"/>
      <c r="EJH195" s="977"/>
      <c r="EJI195" s="977"/>
      <c r="EJJ195" s="977"/>
      <c r="EJK195" s="977"/>
      <c r="EJL195" s="977"/>
      <c r="EJM195" s="977"/>
      <c r="EJN195" s="977"/>
      <c r="EJO195" s="977"/>
      <c r="EJP195" s="977"/>
      <c r="EJQ195" s="977"/>
      <c r="EJR195" s="977"/>
      <c r="EJS195" s="977"/>
      <c r="EJT195" s="977"/>
      <c r="EJU195" s="977"/>
      <c r="EJV195" s="977"/>
      <c r="EJW195" s="977"/>
      <c r="EJX195" s="977"/>
      <c r="EJY195" s="977"/>
      <c r="EJZ195" s="977"/>
      <c r="EKA195" s="977"/>
      <c r="EKB195" s="977"/>
      <c r="EKC195" s="977"/>
      <c r="EKD195" s="977"/>
      <c r="EKE195" s="977"/>
      <c r="EKF195" s="977"/>
      <c r="EKG195" s="977"/>
      <c r="EKH195" s="977"/>
      <c r="EKI195" s="977"/>
      <c r="EKJ195" s="977"/>
      <c r="EKK195" s="977"/>
      <c r="EKL195" s="977"/>
      <c r="EKM195" s="977"/>
      <c r="EKN195" s="977"/>
      <c r="EKO195" s="977"/>
      <c r="EKP195" s="977"/>
      <c r="EKQ195" s="977"/>
      <c r="EKR195" s="977"/>
      <c r="EKS195" s="977"/>
      <c r="EKT195" s="977"/>
      <c r="EKU195" s="977"/>
      <c r="EKV195" s="977"/>
      <c r="EKW195" s="977"/>
      <c r="EKX195" s="977"/>
      <c r="EKY195" s="977"/>
      <c r="EKZ195" s="977"/>
      <c r="ELA195" s="977"/>
      <c r="ELB195" s="977"/>
      <c r="ELC195" s="977"/>
      <c r="ELD195" s="977"/>
      <c r="ELE195" s="977"/>
      <c r="ELF195" s="977"/>
      <c r="ELG195" s="977"/>
      <c r="ELH195" s="977"/>
      <c r="ELI195" s="977"/>
      <c r="ELJ195" s="977"/>
      <c r="ELK195" s="977"/>
      <c r="ELL195" s="977"/>
      <c r="ELM195" s="977"/>
      <c r="ELN195" s="977"/>
      <c r="ELO195" s="977"/>
      <c r="ELP195" s="977"/>
      <c r="ELQ195" s="977"/>
      <c r="ELR195" s="977"/>
      <c r="ELS195" s="977"/>
      <c r="ELT195" s="977"/>
      <c r="ELU195" s="977"/>
      <c r="ELV195" s="977"/>
      <c r="ELW195" s="977"/>
      <c r="ELX195" s="977"/>
      <c r="ELY195" s="977"/>
      <c r="ELZ195" s="977"/>
      <c r="EMA195" s="977"/>
      <c r="EMB195" s="977"/>
      <c r="EMC195" s="977"/>
      <c r="EMD195" s="977"/>
      <c r="EME195" s="977"/>
      <c r="EMF195" s="977"/>
      <c r="EMG195" s="977"/>
      <c r="EMH195" s="977"/>
      <c r="EMI195" s="977"/>
      <c r="EMJ195" s="977"/>
      <c r="EMK195" s="977"/>
      <c r="EML195" s="977"/>
      <c r="EMM195" s="977"/>
      <c r="EMN195" s="977"/>
      <c r="EMO195" s="977"/>
      <c r="EMP195" s="977"/>
      <c r="EMQ195" s="977"/>
      <c r="EMR195" s="977"/>
      <c r="EMS195" s="977"/>
      <c r="EMT195" s="977"/>
      <c r="EMU195" s="977"/>
      <c r="EMV195" s="977"/>
      <c r="EMW195" s="977"/>
      <c r="EMX195" s="977"/>
      <c r="EMY195" s="977"/>
      <c r="EMZ195" s="977"/>
      <c r="ENA195" s="977"/>
      <c r="ENB195" s="977"/>
      <c r="ENC195" s="977"/>
      <c r="END195" s="977"/>
      <c r="ENE195" s="977"/>
      <c r="ENF195" s="977"/>
      <c r="ENG195" s="977"/>
      <c r="ENH195" s="977"/>
      <c r="ENI195" s="977"/>
      <c r="ENJ195" s="977"/>
      <c r="ENK195" s="977"/>
      <c r="ENL195" s="977"/>
      <c r="ENM195" s="977"/>
      <c r="ENN195" s="977"/>
      <c r="ENO195" s="977"/>
      <c r="ENP195" s="977"/>
      <c r="ENQ195" s="977"/>
      <c r="ENR195" s="977"/>
      <c r="ENS195" s="977"/>
      <c r="ENT195" s="977"/>
      <c r="ENU195" s="977"/>
      <c r="ENV195" s="977"/>
      <c r="ENW195" s="977"/>
      <c r="ENX195" s="977"/>
      <c r="ENY195" s="977"/>
      <c r="ENZ195" s="977"/>
      <c r="EOA195" s="977"/>
      <c r="EOB195" s="977"/>
      <c r="EOC195" s="977"/>
      <c r="EOD195" s="977"/>
      <c r="EOE195" s="977"/>
      <c r="EOF195" s="977"/>
      <c r="EOG195" s="977"/>
      <c r="EOH195" s="977"/>
      <c r="EOI195" s="977"/>
      <c r="EOJ195" s="977"/>
      <c r="EOK195" s="977"/>
      <c r="EOL195" s="977"/>
      <c r="EOM195" s="977"/>
      <c r="EON195" s="977"/>
      <c r="EOO195" s="977"/>
      <c r="EOP195" s="977"/>
      <c r="EOQ195" s="977"/>
      <c r="EOR195" s="977"/>
      <c r="EOS195" s="977"/>
      <c r="EOT195" s="977"/>
      <c r="EOU195" s="977"/>
      <c r="EOV195" s="977"/>
      <c r="EOW195" s="977"/>
      <c r="EOX195" s="977"/>
      <c r="EOY195" s="977"/>
      <c r="EOZ195" s="977"/>
      <c r="EPA195" s="977"/>
      <c r="EPB195" s="977"/>
      <c r="EPC195" s="977"/>
      <c r="EPD195" s="977"/>
      <c r="EPE195" s="977"/>
      <c r="EPF195" s="977"/>
      <c r="EPG195" s="977"/>
      <c r="EPH195" s="977"/>
      <c r="EPI195" s="977"/>
      <c r="EPJ195" s="977"/>
      <c r="EPK195" s="977"/>
      <c r="EPL195" s="977"/>
      <c r="EPM195" s="977"/>
      <c r="EPN195" s="977"/>
      <c r="EPO195" s="977"/>
      <c r="EPP195" s="977"/>
      <c r="EPQ195" s="977"/>
      <c r="EPR195" s="977"/>
      <c r="EPS195" s="977"/>
      <c r="EPT195" s="977"/>
      <c r="EPU195" s="977"/>
      <c r="EPV195" s="977"/>
      <c r="EPW195" s="977"/>
      <c r="EPX195" s="977"/>
      <c r="EPY195" s="977"/>
      <c r="EPZ195" s="977"/>
      <c r="EQA195" s="977"/>
      <c r="EQB195" s="977"/>
      <c r="EQC195" s="977"/>
      <c r="EQD195" s="977"/>
      <c r="EQE195" s="977"/>
      <c r="EQF195" s="977"/>
      <c r="EQG195" s="977"/>
      <c r="EQH195" s="977"/>
      <c r="EQI195" s="977"/>
      <c r="EQJ195" s="977"/>
      <c r="EQK195" s="977"/>
      <c r="EQL195" s="977"/>
      <c r="EQM195" s="977"/>
      <c r="EQN195" s="977"/>
      <c r="EQO195" s="977"/>
      <c r="EQP195" s="977"/>
      <c r="EQQ195" s="977"/>
      <c r="EQR195" s="977"/>
      <c r="EQS195" s="977"/>
      <c r="EQT195" s="977"/>
      <c r="EQU195" s="977"/>
      <c r="EQV195" s="977"/>
      <c r="EQW195" s="977"/>
      <c r="EQX195" s="977"/>
      <c r="EQY195" s="977"/>
      <c r="EQZ195" s="977"/>
      <c r="ERA195" s="977"/>
      <c r="ERB195" s="977"/>
      <c r="ERC195" s="977"/>
      <c r="ERD195" s="977"/>
      <c r="ERE195" s="977"/>
      <c r="ERF195" s="977"/>
      <c r="ERG195" s="977"/>
      <c r="ERH195" s="977"/>
      <c r="ERI195" s="977"/>
      <c r="ERJ195" s="977"/>
      <c r="ERK195" s="977"/>
      <c r="ERL195" s="977"/>
      <c r="ERM195" s="977"/>
      <c r="ERN195" s="977"/>
      <c r="ERO195" s="977"/>
      <c r="ERP195" s="977"/>
      <c r="ERQ195" s="977"/>
      <c r="ERR195" s="977"/>
      <c r="ERS195" s="977"/>
      <c r="ERT195" s="977"/>
      <c r="ERU195" s="977"/>
      <c r="ERV195" s="977"/>
      <c r="ERW195" s="977"/>
      <c r="ERX195" s="977"/>
      <c r="ERY195" s="977"/>
      <c r="ERZ195" s="977"/>
      <c r="ESA195" s="977"/>
      <c r="ESB195" s="977"/>
      <c r="ESC195" s="977"/>
      <c r="ESD195" s="977"/>
      <c r="ESE195" s="977"/>
      <c r="ESF195" s="977"/>
      <c r="ESG195" s="977"/>
      <c r="ESH195" s="977"/>
      <c r="ESI195" s="977"/>
      <c r="ESJ195" s="977"/>
      <c r="ESK195" s="977"/>
      <c r="ESL195" s="977"/>
      <c r="ESM195" s="977"/>
      <c r="ESN195" s="977"/>
      <c r="ESO195" s="977"/>
      <c r="ESP195" s="977"/>
      <c r="ESQ195" s="977"/>
      <c r="ESR195" s="977"/>
      <c r="ESS195" s="977"/>
      <c r="EST195" s="977"/>
      <c r="ESU195" s="977"/>
      <c r="ESV195" s="977"/>
      <c r="ESW195" s="977"/>
      <c r="ESX195" s="977"/>
      <c r="ESY195" s="977"/>
      <c r="ESZ195" s="977"/>
      <c r="ETA195" s="977"/>
      <c r="ETB195" s="977"/>
      <c r="ETC195" s="977"/>
      <c r="ETD195" s="977"/>
      <c r="ETE195" s="977"/>
      <c r="ETF195" s="977"/>
      <c r="ETG195" s="977"/>
      <c r="ETH195" s="977"/>
      <c r="ETI195" s="977"/>
      <c r="ETJ195" s="977"/>
      <c r="ETK195" s="977"/>
      <c r="ETL195" s="977"/>
      <c r="ETM195" s="977"/>
      <c r="ETN195" s="977"/>
      <c r="ETO195" s="977"/>
      <c r="ETP195" s="977"/>
      <c r="ETQ195" s="977"/>
      <c r="ETR195" s="977"/>
      <c r="ETS195" s="977"/>
      <c r="ETT195" s="977"/>
      <c r="ETU195" s="977"/>
      <c r="ETV195" s="977"/>
      <c r="ETW195" s="977"/>
      <c r="ETX195" s="977"/>
      <c r="ETY195" s="977"/>
      <c r="ETZ195" s="977"/>
      <c r="EUA195" s="977"/>
      <c r="EUB195" s="977"/>
      <c r="EUC195" s="977"/>
      <c r="EUD195" s="977"/>
      <c r="EUE195" s="977"/>
      <c r="EUF195" s="977"/>
      <c r="EUG195" s="977"/>
      <c r="EUH195" s="977"/>
      <c r="EUI195" s="977"/>
      <c r="EUJ195" s="977"/>
      <c r="EUK195" s="977"/>
      <c r="EUL195" s="977"/>
      <c r="EUM195" s="977"/>
      <c r="EUN195" s="977"/>
      <c r="EUO195" s="977"/>
      <c r="EUP195" s="977"/>
      <c r="EUQ195" s="977"/>
      <c r="EUR195" s="977"/>
      <c r="EUS195" s="977"/>
      <c r="EUT195" s="977"/>
      <c r="EUU195" s="977"/>
      <c r="EUV195" s="977"/>
      <c r="EUW195" s="977"/>
      <c r="EUX195" s="977"/>
      <c r="EUY195" s="977"/>
      <c r="EUZ195" s="977"/>
      <c r="EVA195" s="977"/>
      <c r="EVB195" s="977"/>
      <c r="EVC195" s="977"/>
      <c r="EVD195" s="977"/>
      <c r="EVE195" s="977"/>
      <c r="EVF195" s="977"/>
      <c r="EVG195" s="977"/>
      <c r="EVH195" s="977"/>
      <c r="EVI195" s="977"/>
      <c r="EVJ195" s="977"/>
      <c r="EVK195" s="977"/>
      <c r="EVL195" s="977"/>
      <c r="EVM195" s="977"/>
      <c r="EVN195" s="977"/>
      <c r="EVO195" s="977"/>
      <c r="EVP195" s="977"/>
      <c r="EVQ195" s="977"/>
      <c r="EVR195" s="977"/>
      <c r="EVS195" s="977"/>
      <c r="EVT195" s="977"/>
      <c r="EVU195" s="977"/>
      <c r="EVV195" s="977"/>
      <c r="EVW195" s="977"/>
      <c r="EVX195" s="977"/>
      <c r="EVY195" s="977"/>
      <c r="EVZ195" s="977"/>
      <c r="EWA195" s="977"/>
      <c r="EWB195" s="977"/>
      <c r="EWC195" s="977"/>
      <c r="EWD195" s="977"/>
      <c r="EWE195" s="977"/>
      <c r="EWF195" s="977"/>
      <c r="EWG195" s="977"/>
      <c r="EWH195" s="977"/>
      <c r="EWI195" s="977"/>
      <c r="EWJ195" s="977"/>
      <c r="EWK195" s="977"/>
      <c r="EWL195" s="977"/>
      <c r="EWM195" s="977"/>
      <c r="EWN195" s="977"/>
      <c r="EWO195" s="977"/>
      <c r="EWP195" s="977"/>
      <c r="EWQ195" s="977"/>
      <c r="EWR195" s="977"/>
      <c r="EWS195" s="977"/>
      <c r="EWT195" s="977"/>
      <c r="EWU195" s="977"/>
      <c r="EWV195" s="977"/>
      <c r="EWW195" s="977"/>
      <c r="EWX195" s="977"/>
      <c r="EWY195" s="977"/>
      <c r="EWZ195" s="977"/>
      <c r="EXA195" s="977"/>
      <c r="EXB195" s="977"/>
      <c r="EXC195" s="977"/>
      <c r="EXD195" s="977"/>
      <c r="EXE195" s="977"/>
      <c r="EXF195" s="977"/>
      <c r="EXG195" s="977"/>
      <c r="EXH195" s="977"/>
      <c r="EXI195" s="977"/>
      <c r="EXJ195" s="977"/>
      <c r="EXK195" s="977"/>
      <c r="EXL195" s="977"/>
      <c r="EXM195" s="977"/>
      <c r="EXN195" s="977"/>
      <c r="EXO195" s="977"/>
      <c r="EXP195" s="977"/>
      <c r="EXQ195" s="977"/>
      <c r="EXR195" s="977"/>
      <c r="EXS195" s="977"/>
      <c r="EXT195" s="977"/>
      <c r="EXU195" s="977"/>
      <c r="EXV195" s="977"/>
      <c r="EXW195" s="977"/>
      <c r="EXX195" s="977"/>
      <c r="EXY195" s="977"/>
      <c r="EXZ195" s="977"/>
      <c r="EYA195" s="977"/>
      <c r="EYB195" s="977"/>
      <c r="EYC195" s="977"/>
      <c r="EYD195" s="977"/>
      <c r="EYE195" s="977"/>
      <c r="EYF195" s="977"/>
      <c r="EYG195" s="977"/>
      <c r="EYH195" s="977"/>
      <c r="EYI195" s="977"/>
      <c r="EYJ195" s="977"/>
      <c r="EYK195" s="977"/>
      <c r="EYL195" s="977"/>
      <c r="EYM195" s="977"/>
      <c r="EYN195" s="977"/>
      <c r="EYO195" s="977"/>
      <c r="EYP195" s="977"/>
      <c r="EYQ195" s="977"/>
      <c r="EYR195" s="977"/>
      <c r="EYS195" s="977"/>
      <c r="EYT195" s="977"/>
      <c r="EYU195" s="977"/>
      <c r="EYV195" s="977"/>
      <c r="EYW195" s="977"/>
      <c r="EYX195" s="977"/>
      <c r="EYY195" s="977"/>
      <c r="EYZ195" s="977"/>
      <c r="EZA195" s="977"/>
      <c r="EZB195" s="977"/>
      <c r="EZC195" s="977"/>
      <c r="EZD195" s="977"/>
      <c r="EZE195" s="977"/>
      <c r="EZF195" s="977"/>
      <c r="EZG195" s="977"/>
      <c r="EZH195" s="977"/>
      <c r="EZI195" s="977"/>
      <c r="EZJ195" s="977"/>
      <c r="EZK195" s="977"/>
      <c r="EZL195" s="977"/>
      <c r="EZM195" s="977"/>
      <c r="EZN195" s="977"/>
      <c r="EZO195" s="977"/>
      <c r="EZP195" s="977"/>
      <c r="EZQ195" s="977"/>
      <c r="EZR195" s="977"/>
      <c r="EZS195" s="977"/>
      <c r="EZT195" s="977"/>
      <c r="EZU195" s="977"/>
      <c r="EZV195" s="977"/>
      <c r="EZW195" s="977"/>
      <c r="EZX195" s="977"/>
      <c r="EZY195" s="977"/>
      <c r="EZZ195" s="977"/>
      <c r="FAA195" s="977"/>
      <c r="FAB195" s="977"/>
      <c r="FAC195" s="977"/>
      <c r="FAD195" s="977"/>
      <c r="FAE195" s="977"/>
      <c r="FAF195" s="977"/>
      <c r="FAG195" s="977"/>
      <c r="FAH195" s="977"/>
      <c r="FAI195" s="977"/>
      <c r="FAJ195" s="977"/>
      <c r="FAK195" s="977"/>
      <c r="FAL195" s="977"/>
      <c r="FAM195" s="977"/>
      <c r="FAN195" s="977"/>
      <c r="FAO195" s="977"/>
      <c r="FAP195" s="977"/>
      <c r="FAQ195" s="977"/>
      <c r="FAR195" s="977"/>
      <c r="FAS195" s="977"/>
      <c r="FAT195" s="977"/>
      <c r="FAU195" s="977"/>
      <c r="FAV195" s="977"/>
      <c r="FAW195" s="977"/>
      <c r="FAX195" s="977"/>
      <c r="FAY195" s="977"/>
      <c r="FAZ195" s="977"/>
      <c r="FBA195" s="977"/>
      <c r="FBB195" s="977"/>
      <c r="FBC195" s="977"/>
      <c r="FBD195" s="977"/>
      <c r="FBE195" s="977"/>
      <c r="FBF195" s="977"/>
      <c r="FBG195" s="977"/>
      <c r="FBH195" s="977"/>
      <c r="FBI195" s="977"/>
      <c r="FBJ195" s="977"/>
      <c r="FBK195" s="977"/>
      <c r="FBL195" s="977"/>
      <c r="FBM195" s="977"/>
      <c r="FBN195" s="977"/>
      <c r="FBO195" s="977"/>
      <c r="FBP195" s="977"/>
      <c r="FBQ195" s="977"/>
      <c r="FBR195" s="977"/>
      <c r="FBS195" s="977"/>
      <c r="FBT195" s="977"/>
      <c r="FBU195" s="977"/>
      <c r="FBV195" s="977"/>
      <c r="FBW195" s="977"/>
      <c r="FBX195" s="977"/>
      <c r="FBY195" s="977"/>
      <c r="FBZ195" s="977"/>
      <c r="FCA195" s="977"/>
      <c r="FCB195" s="977"/>
      <c r="FCC195" s="977"/>
      <c r="FCD195" s="977"/>
      <c r="FCE195" s="977"/>
      <c r="FCF195" s="977"/>
      <c r="FCG195" s="977"/>
      <c r="FCH195" s="977"/>
      <c r="FCI195" s="977"/>
      <c r="FCJ195" s="977"/>
      <c r="FCK195" s="977"/>
      <c r="FCL195" s="977"/>
      <c r="FCM195" s="977"/>
      <c r="FCN195" s="977"/>
      <c r="FCO195" s="977"/>
      <c r="FCP195" s="977"/>
      <c r="FCQ195" s="977"/>
      <c r="FCR195" s="977"/>
      <c r="FCS195" s="977"/>
      <c r="FCT195" s="977"/>
      <c r="FCU195" s="977"/>
      <c r="FCV195" s="977"/>
      <c r="FCW195" s="977"/>
      <c r="FCX195" s="977"/>
      <c r="FCY195" s="977"/>
      <c r="FCZ195" s="977"/>
      <c r="FDA195" s="977"/>
      <c r="FDB195" s="977"/>
      <c r="FDC195" s="977"/>
      <c r="FDD195" s="977"/>
      <c r="FDE195" s="977"/>
      <c r="FDF195" s="977"/>
      <c r="FDG195" s="977"/>
      <c r="FDH195" s="977"/>
      <c r="FDI195" s="977"/>
      <c r="FDJ195" s="977"/>
      <c r="FDK195" s="977"/>
      <c r="FDL195" s="977"/>
      <c r="FDM195" s="977"/>
      <c r="FDN195" s="977"/>
      <c r="FDO195" s="977"/>
      <c r="FDP195" s="977"/>
      <c r="FDQ195" s="977"/>
      <c r="FDR195" s="977"/>
      <c r="FDS195" s="977"/>
      <c r="FDT195" s="977"/>
      <c r="FDU195" s="977"/>
      <c r="FDV195" s="977"/>
      <c r="FDW195" s="977"/>
      <c r="FDX195" s="977"/>
      <c r="FDY195" s="977"/>
      <c r="FDZ195" s="977"/>
      <c r="FEA195" s="977"/>
      <c r="FEB195" s="977"/>
      <c r="FEC195" s="977"/>
      <c r="FED195" s="977"/>
      <c r="FEE195" s="977"/>
      <c r="FEF195" s="977"/>
      <c r="FEG195" s="977"/>
      <c r="FEH195" s="977"/>
      <c r="FEI195" s="977"/>
      <c r="FEJ195" s="977"/>
      <c r="FEK195" s="977"/>
      <c r="FEL195" s="977"/>
      <c r="FEM195" s="977"/>
      <c r="FEN195" s="977"/>
      <c r="FEO195" s="977"/>
      <c r="FEP195" s="977"/>
      <c r="FEQ195" s="977"/>
      <c r="FER195" s="977"/>
      <c r="FES195" s="977"/>
      <c r="FET195" s="977"/>
      <c r="FEU195" s="977"/>
      <c r="FEV195" s="977"/>
      <c r="FEW195" s="977"/>
      <c r="FEX195" s="977"/>
      <c r="FEY195" s="977"/>
      <c r="FEZ195" s="977"/>
      <c r="FFA195" s="977"/>
      <c r="FFB195" s="977"/>
      <c r="FFC195" s="977"/>
      <c r="FFD195" s="977"/>
      <c r="FFE195" s="977"/>
      <c r="FFF195" s="977"/>
      <c r="FFG195" s="977"/>
      <c r="FFH195" s="977"/>
      <c r="FFI195" s="977"/>
      <c r="FFJ195" s="977"/>
      <c r="FFK195" s="977"/>
      <c r="FFL195" s="977"/>
      <c r="FFM195" s="977"/>
      <c r="FFN195" s="977"/>
      <c r="FFO195" s="977"/>
      <c r="FFP195" s="977"/>
      <c r="FFQ195" s="977"/>
      <c r="FFR195" s="977"/>
      <c r="FFS195" s="977"/>
      <c r="FFT195" s="977"/>
      <c r="FFU195" s="977"/>
      <c r="FFV195" s="977"/>
      <c r="FFW195" s="977"/>
      <c r="FFX195" s="977"/>
      <c r="FFY195" s="977"/>
      <c r="FFZ195" s="977"/>
      <c r="FGA195" s="977"/>
      <c r="FGB195" s="977"/>
      <c r="FGC195" s="977"/>
      <c r="FGD195" s="977"/>
      <c r="FGE195" s="977"/>
      <c r="FGF195" s="977"/>
      <c r="FGG195" s="977"/>
      <c r="FGH195" s="977"/>
      <c r="FGI195" s="977"/>
      <c r="FGJ195" s="977"/>
      <c r="FGK195" s="977"/>
      <c r="FGL195" s="977"/>
      <c r="FGM195" s="977"/>
      <c r="FGN195" s="977"/>
      <c r="FGO195" s="977"/>
      <c r="FGP195" s="977"/>
      <c r="FGQ195" s="977"/>
      <c r="FGR195" s="977"/>
      <c r="FGS195" s="977"/>
      <c r="FGT195" s="977"/>
      <c r="FGU195" s="977"/>
      <c r="FGV195" s="977"/>
      <c r="FGW195" s="977"/>
      <c r="FGX195" s="977"/>
      <c r="FGY195" s="977"/>
      <c r="FGZ195" s="977"/>
      <c r="FHA195" s="977"/>
      <c r="FHB195" s="977"/>
      <c r="FHC195" s="977"/>
      <c r="FHD195" s="977"/>
      <c r="FHE195" s="977"/>
      <c r="FHF195" s="977"/>
      <c r="FHG195" s="977"/>
      <c r="FHH195" s="977"/>
      <c r="FHI195" s="977"/>
      <c r="FHJ195" s="977"/>
      <c r="FHK195" s="977"/>
      <c r="FHL195" s="977"/>
      <c r="FHM195" s="977"/>
      <c r="FHN195" s="977"/>
      <c r="FHO195" s="977"/>
      <c r="FHP195" s="977"/>
      <c r="FHQ195" s="977"/>
      <c r="FHR195" s="977"/>
      <c r="FHS195" s="977"/>
      <c r="FHT195" s="977"/>
      <c r="FHU195" s="977"/>
      <c r="FHV195" s="977"/>
      <c r="FHW195" s="977"/>
      <c r="FHX195" s="977"/>
      <c r="FHY195" s="977"/>
      <c r="FHZ195" s="977"/>
      <c r="FIA195" s="977"/>
      <c r="FIB195" s="977"/>
      <c r="FIC195" s="977"/>
      <c r="FID195" s="977"/>
      <c r="FIE195" s="977"/>
      <c r="FIF195" s="977"/>
      <c r="FIG195" s="977"/>
      <c r="FIH195" s="977"/>
      <c r="FII195" s="977"/>
      <c r="FIJ195" s="977"/>
      <c r="FIK195" s="977"/>
      <c r="FIL195" s="977"/>
      <c r="FIM195" s="977"/>
      <c r="FIN195" s="977"/>
      <c r="FIO195" s="977"/>
      <c r="FIP195" s="977"/>
      <c r="FIQ195" s="977"/>
      <c r="FIR195" s="977"/>
      <c r="FIS195" s="977"/>
      <c r="FIT195" s="977"/>
      <c r="FIU195" s="977"/>
      <c r="FIV195" s="977"/>
      <c r="FIW195" s="977"/>
      <c r="FIX195" s="977"/>
      <c r="FIY195" s="977"/>
      <c r="FIZ195" s="977"/>
      <c r="FJA195" s="977"/>
      <c r="FJB195" s="977"/>
      <c r="FJC195" s="977"/>
      <c r="FJD195" s="977"/>
      <c r="FJE195" s="977"/>
      <c r="FJF195" s="977"/>
      <c r="FJG195" s="977"/>
      <c r="FJH195" s="977"/>
      <c r="FJI195" s="977"/>
      <c r="FJJ195" s="977"/>
      <c r="FJK195" s="977"/>
      <c r="FJL195" s="977"/>
      <c r="FJM195" s="977"/>
      <c r="FJN195" s="977"/>
      <c r="FJO195" s="977"/>
      <c r="FJP195" s="977"/>
      <c r="FJQ195" s="977"/>
      <c r="FJR195" s="977"/>
      <c r="FJS195" s="977"/>
      <c r="FJT195" s="977"/>
      <c r="FJU195" s="977"/>
      <c r="FJV195" s="977"/>
      <c r="FJW195" s="977"/>
      <c r="FJX195" s="977"/>
      <c r="FJY195" s="977"/>
      <c r="FJZ195" s="977"/>
      <c r="FKA195" s="977"/>
      <c r="FKB195" s="977"/>
      <c r="FKC195" s="977"/>
      <c r="FKD195" s="977"/>
      <c r="FKE195" s="977"/>
      <c r="FKF195" s="977"/>
      <c r="FKG195" s="977"/>
      <c r="FKH195" s="977"/>
      <c r="FKI195" s="977"/>
      <c r="FKJ195" s="977"/>
      <c r="FKK195" s="977"/>
      <c r="FKL195" s="977"/>
      <c r="FKM195" s="977"/>
      <c r="FKN195" s="977"/>
      <c r="FKO195" s="977"/>
      <c r="FKP195" s="977"/>
      <c r="FKQ195" s="977"/>
      <c r="FKR195" s="977"/>
      <c r="FKS195" s="977"/>
      <c r="FKT195" s="977"/>
      <c r="FKU195" s="977"/>
      <c r="FKV195" s="977"/>
      <c r="FKW195" s="977"/>
      <c r="FKX195" s="977"/>
      <c r="FKY195" s="977"/>
      <c r="FKZ195" s="977"/>
      <c r="FLA195" s="977"/>
      <c r="FLB195" s="977"/>
      <c r="FLC195" s="977"/>
      <c r="FLD195" s="977"/>
      <c r="FLE195" s="977"/>
      <c r="FLF195" s="977"/>
      <c r="FLG195" s="977"/>
      <c r="FLH195" s="977"/>
      <c r="FLI195" s="977"/>
      <c r="FLJ195" s="977"/>
      <c r="FLK195" s="977"/>
      <c r="FLL195" s="977"/>
      <c r="FLM195" s="977"/>
      <c r="FLN195" s="977"/>
      <c r="FLO195" s="977"/>
      <c r="FLP195" s="977"/>
      <c r="FLQ195" s="977"/>
      <c r="FLR195" s="977"/>
      <c r="FLS195" s="977"/>
      <c r="FLT195" s="977"/>
      <c r="FLU195" s="977"/>
      <c r="FLV195" s="977"/>
      <c r="FLW195" s="977"/>
      <c r="FLX195" s="977"/>
      <c r="FLY195" s="977"/>
      <c r="FLZ195" s="977"/>
      <c r="FMA195" s="977"/>
      <c r="FMB195" s="977"/>
      <c r="FMC195" s="977"/>
      <c r="FMD195" s="977"/>
      <c r="FME195" s="977"/>
      <c r="FMF195" s="977"/>
      <c r="FMG195" s="977"/>
      <c r="FMH195" s="977"/>
      <c r="FMI195" s="977"/>
      <c r="FMJ195" s="977"/>
      <c r="FMK195" s="977"/>
      <c r="FML195" s="977"/>
      <c r="FMM195" s="977"/>
      <c r="FMN195" s="977"/>
      <c r="FMO195" s="977"/>
      <c r="FMP195" s="977"/>
      <c r="FMQ195" s="977"/>
      <c r="FMR195" s="977"/>
      <c r="FMS195" s="977"/>
      <c r="FMT195" s="977"/>
      <c r="FMU195" s="977"/>
      <c r="FMV195" s="977"/>
      <c r="FMW195" s="977"/>
      <c r="FMX195" s="977"/>
      <c r="FMY195" s="977"/>
      <c r="FMZ195" s="977"/>
      <c r="FNA195" s="977"/>
      <c r="FNB195" s="977"/>
      <c r="FNC195" s="977"/>
      <c r="FND195" s="977"/>
      <c r="FNE195" s="977"/>
      <c r="FNF195" s="977"/>
      <c r="FNG195" s="977"/>
      <c r="FNH195" s="977"/>
      <c r="FNI195" s="977"/>
      <c r="FNJ195" s="977"/>
      <c r="FNK195" s="977"/>
      <c r="FNL195" s="977"/>
      <c r="FNM195" s="977"/>
      <c r="FNN195" s="977"/>
      <c r="FNO195" s="977"/>
      <c r="FNP195" s="977"/>
      <c r="FNQ195" s="977"/>
      <c r="FNR195" s="977"/>
      <c r="FNS195" s="977"/>
      <c r="FNT195" s="977"/>
      <c r="FNU195" s="977"/>
      <c r="FNV195" s="977"/>
      <c r="FNW195" s="977"/>
      <c r="FNX195" s="977"/>
      <c r="FNY195" s="977"/>
      <c r="FNZ195" s="977"/>
      <c r="FOA195" s="977"/>
      <c r="FOB195" s="977"/>
      <c r="FOC195" s="977"/>
      <c r="FOD195" s="977"/>
      <c r="FOE195" s="977"/>
      <c r="FOF195" s="977"/>
      <c r="FOG195" s="977"/>
      <c r="FOH195" s="977"/>
      <c r="FOI195" s="977"/>
      <c r="FOJ195" s="977"/>
      <c r="FOK195" s="977"/>
      <c r="FOL195" s="977"/>
      <c r="FOM195" s="977"/>
      <c r="FON195" s="977"/>
      <c r="FOO195" s="977"/>
      <c r="FOP195" s="977"/>
      <c r="FOQ195" s="977"/>
      <c r="FOR195" s="977"/>
      <c r="FOS195" s="977"/>
      <c r="FOT195" s="977"/>
      <c r="FOU195" s="977"/>
      <c r="FOV195" s="977"/>
      <c r="FOW195" s="977"/>
      <c r="FOX195" s="977"/>
      <c r="FOY195" s="977"/>
      <c r="FOZ195" s="977"/>
      <c r="FPA195" s="977"/>
      <c r="FPB195" s="977"/>
      <c r="FPC195" s="977"/>
      <c r="FPD195" s="977"/>
      <c r="FPE195" s="977"/>
      <c r="FPF195" s="977"/>
      <c r="FPG195" s="977"/>
      <c r="FPH195" s="977"/>
      <c r="FPI195" s="977"/>
      <c r="FPJ195" s="977"/>
      <c r="FPK195" s="977"/>
      <c r="FPL195" s="977"/>
      <c r="FPM195" s="977"/>
      <c r="FPN195" s="977"/>
      <c r="FPO195" s="977"/>
      <c r="FPP195" s="977"/>
      <c r="FPQ195" s="977"/>
      <c r="FPR195" s="977"/>
      <c r="FPS195" s="977"/>
      <c r="FPT195" s="977"/>
      <c r="FPU195" s="977"/>
      <c r="FPV195" s="977"/>
      <c r="FPW195" s="977"/>
      <c r="FPX195" s="977"/>
      <c r="FPY195" s="977"/>
      <c r="FPZ195" s="977"/>
      <c r="FQA195" s="977"/>
      <c r="FQB195" s="977"/>
      <c r="FQC195" s="977"/>
      <c r="FQD195" s="977"/>
      <c r="FQE195" s="977"/>
      <c r="FQF195" s="977"/>
      <c r="FQG195" s="977"/>
      <c r="FQH195" s="977"/>
      <c r="FQI195" s="977"/>
      <c r="FQJ195" s="977"/>
      <c r="FQK195" s="977"/>
      <c r="FQL195" s="977"/>
      <c r="FQM195" s="977"/>
      <c r="FQN195" s="977"/>
      <c r="FQO195" s="977"/>
      <c r="FQP195" s="977"/>
      <c r="FQQ195" s="977"/>
      <c r="FQR195" s="977"/>
      <c r="FQS195" s="977"/>
      <c r="FQT195" s="977"/>
      <c r="FQU195" s="977"/>
      <c r="FQV195" s="977"/>
      <c r="FQW195" s="977"/>
      <c r="FQX195" s="977"/>
      <c r="FQY195" s="977"/>
      <c r="FQZ195" s="977"/>
      <c r="FRA195" s="977"/>
      <c r="FRB195" s="977"/>
      <c r="FRC195" s="977"/>
      <c r="FRD195" s="977"/>
      <c r="FRE195" s="977"/>
      <c r="FRF195" s="977"/>
      <c r="FRG195" s="977"/>
      <c r="FRH195" s="977"/>
      <c r="FRI195" s="977"/>
      <c r="FRJ195" s="977"/>
      <c r="FRK195" s="977"/>
      <c r="FRL195" s="977"/>
      <c r="FRM195" s="977"/>
      <c r="FRN195" s="977"/>
      <c r="FRO195" s="977"/>
      <c r="FRP195" s="977"/>
      <c r="FRQ195" s="977"/>
      <c r="FRR195" s="977"/>
      <c r="FRS195" s="977"/>
      <c r="FRT195" s="977"/>
      <c r="FRU195" s="977"/>
      <c r="FRV195" s="977"/>
      <c r="FRW195" s="977"/>
      <c r="FRX195" s="977"/>
      <c r="FRY195" s="977"/>
      <c r="FRZ195" s="977"/>
      <c r="FSA195" s="977"/>
      <c r="FSB195" s="977"/>
      <c r="FSC195" s="977"/>
      <c r="FSD195" s="977"/>
      <c r="FSE195" s="977"/>
      <c r="FSF195" s="977"/>
      <c r="FSG195" s="977"/>
      <c r="FSH195" s="977"/>
      <c r="FSI195" s="977"/>
      <c r="FSJ195" s="977"/>
      <c r="FSK195" s="977"/>
      <c r="FSL195" s="977"/>
      <c r="FSM195" s="977"/>
      <c r="FSN195" s="977"/>
      <c r="FSO195" s="977"/>
      <c r="FSP195" s="977"/>
      <c r="FSQ195" s="977"/>
      <c r="FSR195" s="977"/>
      <c r="FSS195" s="977"/>
      <c r="FST195" s="977"/>
      <c r="FSU195" s="977"/>
      <c r="FSV195" s="977"/>
      <c r="FSW195" s="977"/>
      <c r="FSX195" s="977"/>
      <c r="FSY195" s="977"/>
      <c r="FSZ195" s="977"/>
      <c r="FTA195" s="977"/>
      <c r="FTB195" s="977"/>
      <c r="FTC195" s="977"/>
      <c r="FTD195" s="977"/>
      <c r="FTE195" s="977"/>
      <c r="FTF195" s="977"/>
      <c r="FTG195" s="977"/>
      <c r="FTH195" s="977"/>
      <c r="FTI195" s="977"/>
      <c r="FTJ195" s="977"/>
      <c r="FTK195" s="977"/>
      <c r="FTL195" s="977"/>
      <c r="FTM195" s="977"/>
      <c r="FTN195" s="977"/>
      <c r="FTO195" s="977"/>
      <c r="FTP195" s="977"/>
      <c r="FTQ195" s="977"/>
      <c r="FTR195" s="977"/>
      <c r="FTS195" s="977"/>
      <c r="FTT195" s="977"/>
      <c r="FTU195" s="977"/>
      <c r="FTV195" s="977"/>
      <c r="FTW195" s="977"/>
      <c r="FTX195" s="977"/>
      <c r="FTY195" s="977"/>
      <c r="FTZ195" s="977"/>
      <c r="FUA195" s="977"/>
      <c r="FUB195" s="977"/>
      <c r="FUC195" s="977"/>
      <c r="FUD195" s="977"/>
      <c r="FUE195" s="977"/>
      <c r="FUF195" s="977"/>
      <c r="FUG195" s="977"/>
      <c r="FUH195" s="977"/>
      <c r="FUI195" s="977"/>
      <c r="FUJ195" s="977"/>
      <c r="FUK195" s="977"/>
      <c r="FUL195" s="977"/>
      <c r="FUM195" s="977"/>
      <c r="FUN195" s="977"/>
      <c r="FUO195" s="977"/>
      <c r="FUP195" s="977"/>
      <c r="FUQ195" s="977"/>
      <c r="FUR195" s="977"/>
      <c r="FUS195" s="977"/>
      <c r="FUT195" s="977"/>
      <c r="FUU195" s="977"/>
      <c r="FUV195" s="977"/>
      <c r="FUW195" s="977"/>
      <c r="FUX195" s="977"/>
      <c r="FUY195" s="977"/>
      <c r="FUZ195" s="977"/>
      <c r="FVA195" s="977"/>
      <c r="FVB195" s="977"/>
      <c r="FVC195" s="977"/>
      <c r="FVD195" s="977"/>
      <c r="FVE195" s="977"/>
      <c r="FVF195" s="977"/>
      <c r="FVG195" s="977"/>
      <c r="FVH195" s="977"/>
      <c r="FVI195" s="977"/>
      <c r="FVJ195" s="977"/>
      <c r="FVK195" s="977"/>
      <c r="FVL195" s="977"/>
      <c r="FVM195" s="977"/>
      <c r="FVN195" s="977"/>
      <c r="FVO195" s="977"/>
      <c r="FVP195" s="977"/>
      <c r="FVQ195" s="977"/>
      <c r="FVR195" s="977"/>
      <c r="FVS195" s="977"/>
      <c r="FVT195" s="977"/>
      <c r="FVU195" s="977"/>
      <c r="FVV195" s="977"/>
      <c r="FVW195" s="977"/>
      <c r="FVX195" s="977"/>
      <c r="FVY195" s="977"/>
      <c r="FVZ195" s="977"/>
      <c r="FWA195" s="977"/>
      <c r="FWB195" s="977"/>
      <c r="FWC195" s="977"/>
      <c r="FWD195" s="977"/>
      <c r="FWE195" s="977"/>
      <c r="FWF195" s="977"/>
      <c r="FWG195" s="977"/>
      <c r="FWH195" s="977"/>
      <c r="FWI195" s="977"/>
      <c r="FWJ195" s="977"/>
      <c r="FWK195" s="977"/>
      <c r="FWL195" s="977"/>
      <c r="FWM195" s="977"/>
      <c r="FWN195" s="977"/>
      <c r="FWO195" s="977"/>
      <c r="FWP195" s="977"/>
      <c r="FWQ195" s="977"/>
      <c r="FWR195" s="977"/>
      <c r="FWS195" s="977"/>
      <c r="FWT195" s="977"/>
      <c r="FWU195" s="977"/>
      <c r="FWV195" s="977"/>
      <c r="FWW195" s="977"/>
      <c r="FWX195" s="977"/>
      <c r="FWY195" s="977"/>
      <c r="FWZ195" s="977"/>
      <c r="FXA195" s="977"/>
      <c r="FXB195" s="977"/>
      <c r="FXC195" s="977"/>
      <c r="FXD195" s="977"/>
      <c r="FXE195" s="977"/>
      <c r="FXF195" s="977"/>
      <c r="FXG195" s="977"/>
      <c r="FXH195" s="977"/>
      <c r="FXI195" s="977"/>
      <c r="FXJ195" s="977"/>
      <c r="FXK195" s="977"/>
      <c r="FXL195" s="977"/>
      <c r="FXM195" s="977"/>
      <c r="FXN195" s="977"/>
      <c r="FXO195" s="977"/>
      <c r="FXP195" s="977"/>
      <c r="FXQ195" s="977"/>
      <c r="FXR195" s="977"/>
      <c r="FXS195" s="977"/>
      <c r="FXT195" s="977"/>
      <c r="FXU195" s="977"/>
      <c r="FXV195" s="977"/>
      <c r="FXW195" s="977"/>
      <c r="FXX195" s="977"/>
      <c r="FXY195" s="977"/>
      <c r="FXZ195" s="977"/>
      <c r="FYA195" s="977"/>
      <c r="FYB195" s="977"/>
      <c r="FYC195" s="977"/>
      <c r="FYD195" s="977"/>
      <c r="FYE195" s="977"/>
      <c r="FYF195" s="977"/>
      <c r="FYG195" s="977"/>
      <c r="FYH195" s="977"/>
      <c r="FYI195" s="977"/>
      <c r="FYJ195" s="977"/>
      <c r="FYK195" s="977"/>
      <c r="FYL195" s="977"/>
      <c r="FYM195" s="977"/>
      <c r="FYN195" s="977"/>
      <c r="FYO195" s="977"/>
      <c r="FYP195" s="977"/>
      <c r="FYQ195" s="977"/>
      <c r="FYR195" s="977"/>
      <c r="FYS195" s="977"/>
      <c r="FYT195" s="977"/>
      <c r="FYU195" s="977"/>
      <c r="FYV195" s="977"/>
      <c r="FYW195" s="977"/>
      <c r="FYX195" s="977"/>
      <c r="FYY195" s="977"/>
      <c r="FYZ195" s="977"/>
      <c r="FZA195" s="977"/>
      <c r="FZB195" s="977"/>
      <c r="FZC195" s="977"/>
      <c r="FZD195" s="977"/>
      <c r="FZE195" s="977"/>
      <c r="FZF195" s="977"/>
      <c r="FZG195" s="977"/>
      <c r="FZH195" s="977"/>
      <c r="FZI195" s="977"/>
      <c r="FZJ195" s="977"/>
      <c r="FZK195" s="977"/>
      <c r="FZL195" s="977"/>
      <c r="FZM195" s="977"/>
      <c r="FZN195" s="977"/>
      <c r="FZO195" s="977"/>
      <c r="FZP195" s="977"/>
      <c r="FZQ195" s="977"/>
      <c r="FZR195" s="977"/>
      <c r="FZS195" s="977"/>
      <c r="FZT195" s="977"/>
      <c r="FZU195" s="977"/>
      <c r="FZV195" s="977"/>
      <c r="FZW195" s="977"/>
      <c r="FZX195" s="977"/>
      <c r="FZY195" s="977"/>
      <c r="FZZ195" s="977"/>
      <c r="GAA195" s="977"/>
      <c r="GAB195" s="977"/>
      <c r="GAC195" s="977"/>
      <c r="GAD195" s="977"/>
      <c r="GAE195" s="977"/>
      <c r="GAF195" s="977"/>
      <c r="GAG195" s="977"/>
      <c r="GAH195" s="977"/>
      <c r="GAI195" s="977"/>
      <c r="GAJ195" s="977"/>
      <c r="GAK195" s="977"/>
      <c r="GAL195" s="977"/>
      <c r="GAM195" s="977"/>
      <c r="GAN195" s="977"/>
      <c r="GAO195" s="977"/>
      <c r="GAP195" s="977"/>
      <c r="GAQ195" s="977"/>
      <c r="GAR195" s="977"/>
      <c r="GAS195" s="977"/>
      <c r="GAT195" s="977"/>
      <c r="GAU195" s="977"/>
      <c r="GAV195" s="977"/>
      <c r="GAW195" s="977"/>
      <c r="GAX195" s="977"/>
      <c r="GAY195" s="977"/>
      <c r="GAZ195" s="977"/>
      <c r="GBA195" s="977"/>
      <c r="GBB195" s="977"/>
      <c r="GBC195" s="977"/>
      <c r="GBD195" s="977"/>
      <c r="GBE195" s="977"/>
      <c r="GBF195" s="977"/>
      <c r="GBG195" s="977"/>
      <c r="GBH195" s="977"/>
      <c r="GBI195" s="977"/>
      <c r="GBJ195" s="977"/>
      <c r="GBK195" s="977"/>
      <c r="GBL195" s="977"/>
      <c r="GBM195" s="977"/>
      <c r="GBN195" s="977"/>
      <c r="GBO195" s="977"/>
      <c r="GBP195" s="977"/>
      <c r="GBQ195" s="977"/>
      <c r="GBR195" s="977"/>
      <c r="GBS195" s="977"/>
      <c r="GBT195" s="977"/>
      <c r="GBU195" s="977"/>
      <c r="GBV195" s="977"/>
      <c r="GBW195" s="977"/>
      <c r="GBX195" s="977"/>
      <c r="GBY195" s="977"/>
      <c r="GBZ195" s="977"/>
      <c r="GCA195" s="977"/>
      <c r="GCB195" s="977"/>
      <c r="GCC195" s="977"/>
      <c r="GCD195" s="977"/>
      <c r="GCE195" s="977"/>
      <c r="GCF195" s="977"/>
      <c r="GCG195" s="977"/>
      <c r="GCH195" s="977"/>
      <c r="GCI195" s="977"/>
      <c r="GCJ195" s="977"/>
      <c r="GCK195" s="977"/>
      <c r="GCL195" s="977"/>
      <c r="GCM195" s="977"/>
      <c r="GCN195" s="977"/>
      <c r="GCO195" s="977"/>
      <c r="GCP195" s="977"/>
      <c r="GCQ195" s="977"/>
      <c r="GCR195" s="977"/>
      <c r="GCS195" s="977"/>
      <c r="GCT195" s="977"/>
      <c r="GCU195" s="977"/>
      <c r="GCV195" s="977"/>
      <c r="GCW195" s="977"/>
      <c r="GCX195" s="977"/>
      <c r="GCY195" s="977"/>
      <c r="GCZ195" s="977"/>
      <c r="GDA195" s="977"/>
      <c r="GDB195" s="977"/>
      <c r="GDC195" s="977"/>
      <c r="GDD195" s="977"/>
      <c r="GDE195" s="977"/>
      <c r="GDF195" s="977"/>
      <c r="GDG195" s="977"/>
      <c r="GDH195" s="977"/>
      <c r="GDI195" s="977"/>
      <c r="GDJ195" s="977"/>
      <c r="GDK195" s="977"/>
      <c r="GDL195" s="977"/>
      <c r="GDM195" s="977"/>
      <c r="GDN195" s="977"/>
      <c r="GDO195" s="977"/>
      <c r="GDP195" s="977"/>
      <c r="GDQ195" s="977"/>
      <c r="GDR195" s="977"/>
      <c r="GDS195" s="977"/>
      <c r="GDT195" s="977"/>
      <c r="GDU195" s="977"/>
      <c r="GDV195" s="977"/>
      <c r="GDW195" s="977"/>
      <c r="GDX195" s="977"/>
      <c r="GDY195" s="977"/>
      <c r="GDZ195" s="977"/>
      <c r="GEA195" s="977"/>
      <c r="GEB195" s="977"/>
      <c r="GEC195" s="977"/>
      <c r="GED195" s="977"/>
      <c r="GEE195" s="977"/>
      <c r="GEF195" s="977"/>
      <c r="GEG195" s="977"/>
      <c r="GEH195" s="977"/>
      <c r="GEI195" s="977"/>
      <c r="GEJ195" s="977"/>
      <c r="GEK195" s="977"/>
      <c r="GEL195" s="977"/>
      <c r="GEM195" s="977"/>
      <c r="GEN195" s="977"/>
      <c r="GEO195" s="977"/>
      <c r="GEP195" s="977"/>
      <c r="GEQ195" s="977"/>
      <c r="GER195" s="977"/>
      <c r="GES195" s="977"/>
      <c r="GET195" s="977"/>
      <c r="GEU195" s="977"/>
      <c r="GEV195" s="977"/>
      <c r="GEW195" s="977"/>
      <c r="GEX195" s="977"/>
      <c r="GEY195" s="977"/>
      <c r="GEZ195" s="977"/>
      <c r="GFA195" s="977"/>
      <c r="GFB195" s="977"/>
      <c r="GFC195" s="977"/>
      <c r="GFD195" s="977"/>
      <c r="GFE195" s="977"/>
      <c r="GFF195" s="977"/>
      <c r="GFG195" s="977"/>
      <c r="GFH195" s="977"/>
      <c r="GFI195" s="977"/>
      <c r="GFJ195" s="977"/>
      <c r="GFK195" s="977"/>
      <c r="GFL195" s="977"/>
      <c r="GFM195" s="977"/>
      <c r="GFN195" s="977"/>
      <c r="GFO195" s="977"/>
      <c r="GFP195" s="977"/>
      <c r="GFQ195" s="977"/>
      <c r="GFR195" s="977"/>
      <c r="GFS195" s="977"/>
      <c r="GFT195" s="977"/>
      <c r="GFU195" s="977"/>
      <c r="GFV195" s="977"/>
      <c r="GFW195" s="977"/>
      <c r="GFX195" s="977"/>
      <c r="GFY195" s="977"/>
      <c r="GFZ195" s="977"/>
      <c r="GGA195" s="977"/>
      <c r="GGB195" s="977"/>
      <c r="GGC195" s="977"/>
      <c r="GGD195" s="977"/>
      <c r="GGE195" s="977"/>
      <c r="GGF195" s="977"/>
      <c r="GGG195" s="977"/>
      <c r="GGH195" s="977"/>
      <c r="GGI195" s="977"/>
      <c r="GGJ195" s="977"/>
      <c r="GGK195" s="977"/>
      <c r="GGL195" s="977"/>
      <c r="GGM195" s="977"/>
      <c r="GGN195" s="977"/>
      <c r="GGO195" s="977"/>
      <c r="GGP195" s="977"/>
      <c r="GGQ195" s="977"/>
      <c r="GGR195" s="977"/>
      <c r="GGS195" s="977"/>
      <c r="GGT195" s="977"/>
      <c r="GGU195" s="977"/>
      <c r="GGV195" s="977"/>
      <c r="GGW195" s="977"/>
      <c r="GGX195" s="977"/>
      <c r="GGY195" s="977"/>
      <c r="GGZ195" s="977"/>
      <c r="GHA195" s="977"/>
      <c r="GHB195" s="977"/>
      <c r="GHC195" s="977"/>
      <c r="GHD195" s="977"/>
      <c r="GHE195" s="977"/>
      <c r="GHF195" s="977"/>
      <c r="GHG195" s="977"/>
      <c r="GHH195" s="977"/>
      <c r="GHI195" s="977"/>
      <c r="GHJ195" s="977"/>
      <c r="GHK195" s="977"/>
      <c r="GHL195" s="977"/>
      <c r="GHM195" s="977"/>
      <c r="GHN195" s="977"/>
      <c r="GHO195" s="977"/>
      <c r="GHP195" s="977"/>
      <c r="GHQ195" s="977"/>
      <c r="GHR195" s="977"/>
      <c r="GHS195" s="977"/>
      <c r="GHT195" s="977"/>
      <c r="GHU195" s="977"/>
      <c r="GHV195" s="977"/>
      <c r="GHW195" s="977"/>
      <c r="GHX195" s="977"/>
      <c r="GHY195" s="977"/>
      <c r="GHZ195" s="977"/>
      <c r="GIA195" s="977"/>
      <c r="GIB195" s="977"/>
      <c r="GIC195" s="977"/>
      <c r="GID195" s="977"/>
      <c r="GIE195" s="977"/>
      <c r="GIF195" s="977"/>
      <c r="GIG195" s="977"/>
      <c r="GIH195" s="977"/>
      <c r="GII195" s="977"/>
      <c r="GIJ195" s="977"/>
      <c r="GIK195" s="977"/>
      <c r="GIL195" s="977"/>
      <c r="GIM195" s="977"/>
      <c r="GIN195" s="977"/>
      <c r="GIO195" s="977"/>
      <c r="GIP195" s="977"/>
      <c r="GIQ195" s="977"/>
      <c r="GIR195" s="977"/>
      <c r="GIS195" s="977"/>
      <c r="GIT195" s="977"/>
      <c r="GIU195" s="977"/>
      <c r="GIV195" s="977"/>
      <c r="GIW195" s="977"/>
      <c r="GIX195" s="977"/>
      <c r="GIY195" s="977"/>
      <c r="GIZ195" s="977"/>
      <c r="GJA195" s="977"/>
      <c r="GJB195" s="977"/>
      <c r="GJC195" s="977"/>
      <c r="GJD195" s="977"/>
      <c r="GJE195" s="977"/>
      <c r="GJF195" s="977"/>
      <c r="GJG195" s="977"/>
      <c r="GJH195" s="977"/>
      <c r="GJI195" s="977"/>
      <c r="GJJ195" s="977"/>
      <c r="GJK195" s="977"/>
      <c r="GJL195" s="977"/>
      <c r="GJM195" s="977"/>
      <c r="GJN195" s="977"/>
      <c r="GJO195" s="977"/>
      <c r="GJP195" s="977"/>
      <c r="GJQ195" s="977"/>
      <c r="GJR195" s="977"/>
      <c r="GJS195" s="977"/>
      <c r="GJT195" s="977"/>
      <c r="GJU195" s="977"/>
      <c r="GJV195" s="977"/>
      <c r="GJW195" s="977"/>
      <c r="GJX195" s="977"/>
      <c r="GJY195" s="977"/>
      <c r="GJZ195" s="977"/>
      <c r="GKA195" s="977"/>
      <c r="GKB195" s="977"/>
      <c r="GKC195" s="977"/>
      <c r="GKD195" s="977"/>
      <c r="GKE195" s="977"/>
      <c r="GKF195" s="977"/>
      <c r="GKG195" s="977"/>
      <c r="GKH195" s="977"/>
      <c r="GKI195" s="977"/>
      <c r="GKJ195" s="977"/>
      <c r="GKK195" s="977"/>
      <c r="GKL195" s="977"/>
      <c r="GKM195" s="977"/>
      <c r="GKN195" s="977"/>
      <c r="GKO195" s="977"/>
      <c r="GKP195" s="977"/>
      <c r="GKQ195" s="977"/>
      <c r="GKR195" s="977"/>
      <c r="GKS195" s="977"/>
      <c r="GKT195" s="977"/>
      <c r="GKU195" s="977"/>
      <c r="GKV195" s="977"/>
      <c r="GKW195" s="977"/>
      <c r="GKX195" s="977"/>
      <c r="GKY195" s="977"/>
      <c r="GKZ195" s="977"/>
      <c r="GLA195" s="977"/>
      <c r="GLB195" s="977"/>
      <c r="GLC195" s="977"/>
      <c r="GLD195" s="977"/>
      <c r="GLE195" s="977"/>
      <c r="GLF195" s="977"/>
      <c r="GLG195" s="977"/>
      <c r="GLH195" s="977"/>
      <c r="GLI195" s="977"/>
      <c r="GLJ195" s="977"/>
      <c r="GLK195" s="977"/>
      <c r="GLL195" s="977"/>
      <c r="GLM195" s="977"/>
      <c r="GLN195" s="977"/>
      <c r="GLO195" s="977"/>
      <c r="GLP195" s="977"/>
      <c r="GLQ195" s="977"/>
      <c r="GLR195" s="977"/>
      <c r="GLS195" s="977"/>
      <c r="GLT195" s="977"/>
      <c r="GLU195" s="977"/>
      <c r="GLV195" s="977"/>
      <c r="GLW195" s="977"/>
      <c r="GLX195" s="977"/>
      <c r="GLY195" s="977"/>
      <c r="GLZ195" s="977"/>
      <c r="GMA195" s="977"/>
      <c r="GMB195" s="977"/>
      <c r="GMC195" s="977"/>
      <c r="GMD195" s="977"/>
      <c r="GME195" s="977"/>
      <c r="GMF195" s="977"/>
      <c r="GMG195" s="977"/>
      <c r="GMH195" s="977"/>
      <c r="GMI195" s="977"/>
      <c r="GMJ195" s="977"/>
      <c r="GMK195" s="977"/>
      <c r="GML195" s="977"/>
      <c r="GMM195" s="977"/>
      <c r="GMN195" s="977"/>
      <c r="GMO195" s="977"/>
      <c r="GMP195" s="977"/>
      <c r="GMQ195" s="977"/>
      <c r="GMR195" s="977"/>
      <c r="GMS195" s="977"/>
      <c r="GMT195" s="977"/>
      <c r="GMU195" s="977"/>
      <c r="GMV195" s="977"/>
      <c r="GMW195" s="977"/>
      <c r="GMX195" s="977"/>
      <c r="GMY195" s="977"/>
      <c r="GMZ195" s="977"/>
      <c r="GNA195" s="977"/>
      <c r="GNB195" s="977"/>
      <c r="GNC195" s="977"/>
      <c r="GND195" s="977"/>
      <c r="GNE195" s="977"/>
      <c r="GNF195" s="977"/>
      <c r="GNG195" s="977"/>
      <c r="GNH195" s="977"/>
      <c r="GNI195" s="977"/>
      <c r="GNJ195" s="977"/>
      <c r="GNK195" s="977"/>
      <c r="GNL195" s="977"/>
      <c r="GNM195" s="977"/>
      <c r="GNN195" s="977"/>
      <c r="GNO195" s="977"/>
      <c r="GNP195" s="977"/>
      <c r="GNQ195" s="977"/>
      <c r="GNR195" s="977"/>
      <c r="GNS195" s="977"/>
      <c r="GNT195" s="977"/>
      <c r="GNU195" s="977"/>
      <c r="GNV195" s="977"/>
      <c r="GNW195" s="977"/>
      <c r="GNX195" s="977"/>
      <c r="GNY195" s="977"/>
      <c r="GNZ195" s="977"/>
      <c r="GOA195" s="977"/>
      <c r="GOB195" s="977"/>
      <c r="GOC195" s="977"/>
      <c r="GOD195" s="977"/>
      <c r="GOE195" s="977"/>
      <c r="GOF195" s="977"/>
      <c r="GOG195" s="977"/>
      <c r="GOH195" s="977"/>
      <c r="GOI195" s="977"/>
      <c r="GOJ195" s="977"/>
      <c r="GOK195" s="977"/>
      <c r="GOL195" s="977"/>
      <c r="GOM195" s="977"/>
      <c r="GON195" s="977"/>
      <c r="GOO195" s="977"/>
      <c r="GOP195" s="977"/>
      <c r="GOQ195" s="977"/>
      <c r="GOR195" s="977"/>
      <c r="GOS195" s="977"/>
      <c r="GOT195" s="977"/>
      <c r="GOU195" s="977"/>
      <c r="GOV195" s="977"/>
      <c r="GOW195" s="977"/>
      <c r="GOX195" s="977"/>
      <c r="GOY195" s="977"/>
      <c r="GOZ195" s="977"/>
      <c r="GPA195" s="977"/>
      <c r="GPB195" s="977"/>
      <c r="GPC195" s="977"/>
      <c r="GPD195" s="977"/>
      <c r="GPE195" s="977"/>
      <c r="GPF195" s="977"/>
      <c r="GPG195" s="977"/>
      <c r="GPH195" s="977"/>
      <c r="GPI195" s="977"/>
      <c r="GPJ195" s="977"/>
      <c r="GPK195" s="977"/>
      <c r="GPL195" s="977"/>
      <c r="GPM195" s="977"/>
      <c r="GPN195" s="977"/>
      <c r="GPO195" s="977"/>
      <c r="GPP195" s="977"/>
      <c r="GPQ195" s="977"/>
      <c r="GPR195" s="977"/>
      <c r="GPS195" s="977"/>
      <c r="GPT195" s="977"/>
      <c r="GPU195" s="977"/>
      <c r="GPV195" s="977"/>
      <c r="GPW195" s="977"/>
      <c r="GPX195" s="977"/>
      <c r="GPY195" s="977"/>
      <c r="GPZ195" s="977"/>
      <c r="GQA195" s="977"/>
      <c r="GQB195" s="977"/>
      <c r="GQC195" s="977"/>
      <c r="GQD195" s="977"/>
      <c r="GQE195" s="977"/>
      <c r="GQF195" s="977"/>
      <c r="GQG195" s="977"/>
      <c r="GQH195" s="977"/>
      <c r="GQI195" s="977"/>
      <c r="GQJ195" s="977"/>
      <c r="GQK195" s="977"/>
      <c r="GQL195" s="977"/>
      <c r="GQM195" s="977"/>
      <c r="GQN195" s="977"/>
      <c r="GQO195" s="977"/>
      <c r="GQP195" s="977"/>
      <c r="GQQ195" s="977"/>
      <c r="GQR195" s="977"/>
      <c r="GQS195" s="977"/>
      <c r="GQT195" s="977"/>
      <c r="GQU195" s="977"/>
      <c r="GQV195" s="977"/>
      <c r="GQW195" s="977"/>
      <c r="GQX195" s="977"/>
      <c r="GQY195" s="977"/>
      <c r="GQZ195" s="977"/>
      <c r="GRA195" s="977"/>
      <c r="GRB195" s="977"/>
      <c r="GRC195" s="977"/>
      <c r="GRD195" s="977"/>
      <c r="GRE195" s="977"/>
      <c r="GRF195" s="977"/>
      <c r="GRG195" s="977"/>
      <c r="GRH195" s="977"/>
      <c r="GRI195" s="977"/>
      <c r="GRJ195" s="977"/>
      <c r="GRK195" s="977"/>
      <c r="GRL195" s="977"/>
      <c r="GRM195" s="977"/>
      <c r="GRN195" s="977"/>
      <c r="GRO195" s="977"/>
      <c r="GRP195" s="977"/>
      <c r="GRQ195" s="977"/>
      <c r="GRR195" s="977"/>
      <c r="GRS195" s="977"/>
      <c r="GRT195" s="977"/>
      <c r="GRU195" s="977"/>
      <c r="GRV195" s="977"/>
      <c r="GRW195" s="977"/>
      <c r="GRX195" s="977"/>
      <c r="GRY195" s="977"/>
      <c r="GRZ195" s="977"/>
      <c r="GSA195" s="977"/>
      <c r="GSB195" s="977"/>
      <c r="GSC195" s="977"/>
      <c r="GSD195" s="977"/>
      <c r="GSE195" s="977"/>
      <c r="GSF195" s="977"/>
      <c r="GSG195" s="977"/>
      <c r="GSH195" s="977"/>
      <c r="GSI195" s="977"/>
      <c r="GSJ195" s="977"/>
      <c r="GSK195" s="977"/>
      <c r="GSL195" s="977"/>
      <c r="GSM195" s="977"/>
      <c r="GSN195" s="977"/>
      <c r="GSO195" s="977"/>
      <c r="GSP195" s="977"/>
      <c r="GSQ195" s="977"/>
      <c r="GSR195" s="977"/>
      <c r="GSS195" s="977"/>
      <c r="GST195" s="977"/>
      <c r="GSU195" s="977"/>
      <c r="GSV195" s="977"/>
      <c r="GSW195" s="977"/>
      <c r="GSX195" s="977"/>
      <c r="GSY195" s="977"/>
      <c r="GSZ195" s="977"/>
      <c r="GTA195" s="977"/>
      <c r="GTB195" s="977"/>
      <c r="GTC195" s="977"/>
      <c r="GTD195" s="977"/>
      <c r="GTE195" s="977"/>
      <c r="GTF195" s="977"/>
      <c r="GTG195" s="977"/>
      <c r="GTH195" s="977"/>
      <c r="GTI195" s="977"/>
      <c r="GTJ195" s="977"/>
      <c r="GTK195" s="977"/>
      <c r="GTL195" s="977"/>
      <c r="GTM195" s="977"/>
      <c r="GTN195" s="977"/>
      <c r="GTO195" s="977"/>
      <c r="GTP195" s="977"/>
      <c r="GTQ195" s="977"/>
      <c r="GTR195" s="977"/>
      <c r="GTS195" s="977"/>
      <c r="GTT195" s="977"/>
      <c r="GTU195" s="977"/>
      <c r="GTV195" s="977"/>
      <c r="GTW195" s="977"/>
      <c r="GTX195" s="977"/>
      <c r="GTY195" s="977"/>
      <c r="GTZ195" s="977"/>
      <c r="GUA195" s="977"/>
      <c r="GUB195" s="977"/>
      <c r="GUC195" s="977"/>
      <c r="GUD195" s="977"/>
      <c r="GUE195" s="977"/>
      <c r="GUF195" s="977"/>
      <c r="GUG195" s="977"/>
      <c r="GUH195" s="977"/>
      <c r="GUI195" s="977"/>
      <c r="GUJ195" s="977"/>
      <c r="GUK195" s="977"/>
      <c r="GUL195" s="977"/>
      <c r="GUM195" s="977"/>
      <c r="GUN195" s="977"/>
      <c r="GUO195" s="977"/>
      <c r="GUP195" s="977"/>
      <c r="GUQ195" s="977"/>
      <c r="GUR195" s="977"/>
      <c r="GUS195" s="977"/>
      <c r="GUT195" s="977"/>
      <c r="GUU195" s="977"/>
      <c r="GUV195" s="977"/>
      <c r="GUW195" s="977"/>
      <c r="GUX195" s="977"/>
      <c r="GUY195" s="977"/>
      <c r="GUZ195" s="977"/>
      <c r="GVA195" s="977"/>
      <c r="GVB195" s="977"/>
      <c r="GVC195" s="977"/>
      <c r="GVD195" s="977"/>
      <c r="GVE195" s="977"/>
      <c r="GVF195" s="977"/>
      <c r="GVG195" s="977"/>
      <c r="GVH195" s="977"/>
      <c r="GVI195" s="977"/>
      <c r="GVJ195" s="977"/>
      <c r="GVK195" s="977"/>
      <c r="GVL195" s="977"/>
      <c r="GVM195" s="977"/>
      <c r="GVN195" s="977"/>
      <c r="GVO195" s="977"/>
      <c r="GVP195" s="977"/>
      <c r="GVQ195" s="977"/>
      <c r="GVR195" s="977"/>
      <c r="GVS195" s="977"/>
      <c r="GVT195" s="977"/>
      <c r="GVU195" s="977"/>
      <c r="GVV195" s="977"/>
      <c r="GVW195" s="977"/>
      <c r="GVX195" s="977"/>
      <c r="GVY195" s="977"/>
      <c r="GVZ195" s="977"/>
      <c r="GWA195" s="977"/>
      <c r="GWB195" s="977"/>
      <c r="GWC195" s="977"/>
      <c r="GWD195" s="977"/>
      <c r="GWE195" s="977"/>
      <c r="GWF195" s="977"/>
      <c r="GWG195" s="977"/>
      <c r="GWH195" s="977"/>
      <c r="GWI195" s="977"/>
      <c r="GWJ195" s="977"/>
      <c r="GWK195" s="977"/>
      <c r="GWL195" s="977"/>
      <c r="GWM195" s="977"/>
      <c r="GWN195" s="977"/>
      <c r="GWO195" s="977"/>
      <c r="GWP195" s="977"/>
      <c r="GWQ195" s="977"/>
      <c r="GWR195" s="977"/>
      <c r="GWS195" s="977"/>
      <c r="GWT195" s="977"/>
      <c r="GWU195" s="977"/>
      <c r="GWV195" s="977"/>
      <c r="GWW195" s="977"/>
      <c r="GWX195" s="977"/>
      <c r="GWY195" s="977"/>
      <c r="GWZ195" s="977"/>
      <c r="GXA195" s="977"/>
      <c r="GXB195" s="977"/>
      <c r="GXC195" s="977"/>
      <c r="GXD195" s="977"/>
      <c r="GXE195" s="977"/>
      <c r="GXF195" s="977"/>
      <c r="GXG195" s="977"/>
      <c r="GXH195" s="977"/>
      <c r="GXI195" s="977"/>
      <c r="GXJ195" s="977"/>
      <c r="GXK195" s="977"/>
      <c r="GXL195" s="977"/>
      <c r="GXM195" s="977"/>
      <c r="GXN195" s="977"/>
      <c r="GXO195" s="977"/>
      <c r="GXP195" s="977"/>
      <c r="GXQ195" s="977"/>
      <c r="GXR195" s="977"/>
      <c r="GXS195" s="977"/>
      <c r="GXT195" s="977"/>
      <c r="GXU195" s="977"/>
      <c r="GXV195" s="977"/>
      <c r="GXW195" s="977"/>
      <c r="GXX195" s="977"/>
      <c r="GXY195" s="977"/>
      <c r="GXZ195" s="977"/>
      <c r="GYA195" s="977"/>
      <c r="GYB195" s="977"/>
      <c r="GYC195" s="977"/>
      <c r="GYD195" s="977"/>
      <c r="GYE195" s="977"/>
      <c r="GYF195" s="977"/>
      <c r="GYG195" s="977"/>
      <c r="GYH195" s="977"/>
      <c r="GYI195" s="977"/>
      <c r="GYJ195" s="977"/>
      <c r="GYK195" s="977"/>
      <c r="GYL195" s="977"/>
      <c r="GYM195" s="977"/>
      <c r="GYN195" s="977"/>
      <c r="GYO195" s="977"/>
      <c r="GYP195" s="977"/>
      <c r="GYQ195" s="977"/>
      <c r="GYR195" s="977"/>
      <c r="GYS195" s="977"/>
      <c r="GYT195" s="977"/>
      <c r="GYU195" s="977"/>
      <c r="GYV195" s="977"/>
      <c r="GYW195" s="977"/>
      <c r="GYX195" s="977"/>
      <c r="GYY195" s="977"/>
      <c r="GYZ195" s="977"/>
      <c r="GZA195" s="977"/>
      <c r="GZB195" s="977"/>
      <c r="GZC195" s="977"/>
      <c r="GZD195" s="977"/>
      <c r="GZE195" s="977"/>
      <c r="GZF195" s="977"/>
      <c r="GZG195" s="977"/>
      <c r="GZH195" s="977"/>
      <c r="GZI195" s="977"/>
      <c r="GZJ195" s="977"/>
      <c r="GZK195" s="977"/>
      <c r="GZL195" s="977"/>
      <c r="GZM195" s="977"/>
      <c r="GZN195" s="977"/>
      <c r="GZO195" s="977"/>
      <c r="GZP195" s="977"/>
      <c r="GZQ195" s="977"/>
      <c r="GZR195" s="977"/>
      <c r="GZS195" s="977"/>
      <c r="GZT195" s="977"/>
      <c r="GZU195" s="977"/>
      <c r="GZV195" s="977"/>
      <c r="GZW195" s="977"/>
      <c r="GZX195" s="977"/>
      <c r="GZY195" s="977"/>
      <c r="GZZ195" s="977"/>
      <c r="HAA195" s="977"/>
      <c r="HAB195" s="977"/>
      <c r="HAC195" s="977"/>
      <c r="HAD195" s="977"/>
      <c r="HAE195" s="977"/>
      <c r="HAF195" s="977"/>
      <c r="HAG195" s="977"/>
      <c r="HAH195" s="977"/>
      <c r="HAI195" s="977"/>
      <c r="HAJ195" s="977"/>
      <c r="HAK195" s="977"/>
      <c r="HAL195" s="977"/>
      <c r="HAM195" s="977"/>
      <c r="HAN195" s="977"/>
      <c r="HAO195" s="977"/>
      <c r="HAP195" s="977"/>
      <c r="HAQ195" s="977"/>
      <c r="HAR195" s="977"/>
      <c r="HAS195" s="977"/>
      <c r="HAT195" s="977"/>
      <c r="HAU195" s="977"/>
      <c r="HAV195" s="977"/>
      <c r="HAW195" s="977"/>
      <c r="HAX195" s="977"/>
      <c r="HAY195" s="977"/>
      <c r="HAZ195" s="977"/>
      <c r="HBA195" s="977"/>
      <c r="HBB195" s="977"/>
      <c r="HBC195" s="977"/>
      <c r="HBD195" s="977"/>
      <c r="HBE195" s="977"/>
      <c r="HBF195" s="977"/>
      <c r="HBG195" s="977"/>
      <c r="HBH195" s="977"/>
      <c r="HBI195" s="977"/>
      <c r="HBJ195" s="977"/>
      <c r="HBK195" s="977"/>
      <c r="HBL195" s="977"/>
      <c r="HBM195" s="977"/>
      <c r="HBN195" s="977"/>
      <c r="HBO195" s="977"/>
      <c r="HBP195" s="977"/>
      <c r="HBQ195" s="977"/>
      <c r="HBR195" s="977"/>
      <c r="HBS195" s="977"/>
      <c r="HBT195" s="977"/>
      <c r="HBU195" s="977"/>
      <c r="HBV195" s="977"/>
      <c r="HBW195" s="977"/>
      <c r="HBX195" s="977"/>
      <c r="HBY195" s="977"/>
      <c r="HBZ195" s="977"/>
      <c r="HCA195" s="977"/>
      <c r="HCB195" s="977"/>
      <c r="HCC195" s="977"/>
      <c r="HCD195" s="977"/>
      <c r="HCE195" s="977"/>
      <c r="HCF195" s="977"/>
      <c r="HCG195" s="977"/>
      <c r="HCH195" s="977"/>
      <c r="HCI195" s="977"/>
      <c r="HCJ195" s="977"/>
      <c r="HCK195" s="977"/>
      <c r="HCL195" s="977"/>
      <c r="HCM195" s="977"/>
      <c r="HCN195" s="977"/>
      <c r="HCO195" s="977"/>
      <c r="HCP195" s="977"/>
      <c r="HCQ195" s="977"/>
      <c r="HCR195" s="977"/>
      <c r="HCS195" s="977"/>
      <c r="HCT195" s="977"/>
      <c r="HCU195" s="977"/>
      <c r="HCV195" s="977"/>
      <c r="HCW195" s="977"/>
      <c r="HCX195" s="977"/>
      <c r="HCY195" s="977"/>
      <c r="HCZ195" s="977"/>
      <c r="HDA195" s="977"/>
      <c r="HDB195" s="977"/>
      <c r="HDC195" s="977"/>
      <c r="HDD195" s="977"/>
      <c r="HDE195" s="977"/>
      <c r="HDF195" s="977"/>
      <c r="HDG195" s="977"/>
      <c r="HDH195" s="977"/>
      <c r="HDI195" s="977"/>
      <c r="HDJ195" s="977"/>
      <c r="HDK195" s="977"/>
      <c r="HDL195" s="977"/>
      <c r="HDM195" s="977"/>
      <c r="HDN195" s="977"/>
      <c r="HDO195" s="977"/>
      <c r="HDP195" s="977"/>
      <c r="HDQ195" s="977"/>
      <c r="HDR195" s="977"/>
      <c r="HDS195" s="977"/>
      <c r="HDT195" s="977"/>
      <c r="HDU195" s="977"/>
      <c r="HDV195" s="977"/>
      <c r="HDW195" s="977"/>
      <c r="HDX195" s="977"/>
      <c r="HDY195" s="977"/>
      <c r="HDZ195" s="977"/>
      <c r="HEA195" s="977"/>
      <c r="HEB195" s="977"/>
      <c r="HEC195" s="977"/>
      <c r="HED195" s="977"/>
      <c r="HEE195" s="977"/>
      <c r="HEF195" s="977"/>
      <c r="HEG195" s="977"/>
      <c r="HEH195" s="977"/>
      <c r="HEI195" s="977"/>
      <c r="HEJ195" s="977"/>
      <c r="HEK195" s="977"/>
      <c r="HEL195" s="977"/>
      <c r="HEM195" s="977"/>
      <c r="HEN195" s="977"/>
      <c r="HEO195" s="977"/>
      <c r="HEP195" s="977"/>
      <c r="HEQ195" s="977"/>
      <c r="HER195" s="977"/>
      <c r="HES195" s="977"/>
      <c r="HET195" s="977"/>
      <c r="HEU195" s="977"/>
      <c r="HEV195" s="977"/>
      <c r="HEW195" s="977"/>
      <c r="HEX195" s="977"/>
      <c r="HEY195" s="977"/>
      <c r="HEZ195" s="977"/>
      <c r="HFA195" s="977"/>
      <c r="HFB195" s="977"/>
      <c r="HFC195" s="977"/>
      <c r="HFD195" s="977"/>
      <c r="HFE195" s="977"/>
      <c r="HFF195" s="977"/>
      <c r="HFG195" s="977"/>
      <c r="HFH195" s="977"/>
      <c r="HFI195" s="977"/>
      <c r="HFJ195" s="977"/>
      <c r="HFK195" s="977"/>
      <c r="HFL195" s="977"/>
      <c r="HFM195" s="977"/>
      <c r="HFN195" s="977"/>
      <c r="HFO195" s="977"/>
      <c r="HFP195" s="977"/>
      <c r="HFQ195" s="977"/>
      <c r="HFR195" s="977"/>
      <c r="HFS195" s="977"/>
      <c r="HFT195" s="977"/>
      <c r="HFU195" s="977"/>
      <c r="HFV195" s="977"/>
      <c r="HFW195" s="977"/>
      <c r="HFX195" s="977"/>
      <c r="HFY195" s="977"/>
      <c r="HFZ195" s="977"/>
      <c r="HGA195" s="977"/>
      <c r="HGB195" s="977"/>
      <c r="HGC195" s="977"/>
      <c r="HGD195" s="977"/>
      <c r="HGE195" s="977"/>
      <c r="HGF195" s="977"/>
      <c r="HGG195" s="977"/>
      <c r="HGH195" s="977"/>
      <c r="HGI195" s="977"/>
      <c r="HGJ195" s="977"/>
      <c r="HGK195" s="977"/>
      <c r="HGL195" s="977"/>
      <c r="HGM195" s="977"/>
      <c r="HGN195" s="977"/>
      <c r="HGO195" s="977"/>
      <c r="HGP195" s="977"/>
      <c r="HGQ195" s="977"/>
      <c r="HGR195" s="977"/>
      <c r="HGS195" s="977"/>
      <c r="HGT195" s="977"/>
      <c r="HGU195" s="977"/>
      <c r="HGV195" s="977"/>
      <c r="HGW195" s="977"/>
      <c r="HGX195" s="977"/>
      <c r="HGY195" s="977"/>
      <c r="HGZ195" s="977"/>
      <c r="HHA195" s="977"/>
      <c r="HHB195" s="977"/>
      <c r="HHC195" s="977"/>
      <c r="HHD195" s="977"/>
      <c r="HHE195" s="977"/>
      <c r="HHF195" s="977"/>
      <c r="HHG195" s="977"/>
      <c r="HHH195" s="977"/>
      <c r="HHI195" s="977"/>
      <c r="HHJ195" s="977"/>
      <c r="HHK195" s="977"/>
      <c r="HHL195" s="977"/>
      <c r="HHM195" s="977"/>
      <c r="HHN195" s="977"/>
      <c r="HHO195" s="977"/>
      <c r="HHP195" s="977"/>
      <c r="HHQ195" s="977"/>
      <c r="HHR195" s="977"/>
      <c r="HHS195" s="977"/>
      <c r="HHT195" s="977"/>
      <c r="HHU195" s="977"/>
      <c r="HHV195" s="977"/>
      <c r="HHW195" s="977"/>
      <c r="HHX195" s="977"/>
      <c r="HHY195" s="977"/>
      <c r="HHZ195" s="977"/>
      <c r="HIA195" s="977"/>
      <c r="HIB195" s="977"/>
      <c r="HIC195" s="977"/>
      <c r="HID195" s="977"/>
      <c r="HIE195" s="977"/>
      <c r="HIF195" s="977"/>
      <c r="HIG195" s="977"/>
      <c r="HIH195" s="977"/>
      <c r="HII195" s="977"/>
      <c r="HIJ195" s="977"/>
      <c r="HIK195" s="977"/>
      <c r="HIL195" s="977"/>
      <c r="HIM195" s="977"/>
      <c r="HIN195" s="977"/>
      <c r="HIO195" s="977"/>
      <c r="HIP195" s="977"/>
      <c r="HIQ195" s="977"/>
      <c r="HIR195" s="977"/>
      <c r="HIS195" s="977"/>
      <c r="HIT195" s="977"/>
      <c r="HIU195" s="977"/>
      <c r="HIV195" s="977"/>
      <c r="HIW195" s="977"/>
      <c r="HIX195" s="977"/>
      <c r="HIY195" s="977"/>
      <c r="HIZ195" s="977"/>
      <c r="HJA195" s="977"/>
      <c r="HJB195" s="977"/>
      <c r="HJC195" s="977"/>
      <c r="HJD195" s="977"/>
      <c r="HJE195" s="977"/>
      <c r="HJF195" s="977"/>
      <c r="HJG195" s="977"/>
      <c r="HJH195" s="977"/>
      <c r="HJI195" s="977"/>
      <c r="HJJ195" s="977"/>
      <c r="HJK195" s="977"/>
      <c r="HJL195" s="977"/>
      <c r="HJM195" s="977"/>
      <c r="HJN195" s="977"/>
      <c r="HJO195" s="977"/>
      <c r="HJP195" s="977"/>
      <c r="HJQ195" s="977"/>
      <c r="HJR195" s="977"/>
      <c r="HJS195" s="977"/>
      <c r="HJT195" s="977"/>
      <c r="HJU195" s="977"/>
      <c r="HJV195" s="977"/>
      <c r="HJW195" s="977"/>
      <c r="HJX195" s="977"/>
      <c r="HJY195" s="977"/>
      <c r="HJZ195" s="977"/>
      <c r="HKA195" s="977"/>
      <c r="HKB195" s="977"/>
      <c r="HKC195" s="977"/>
      <c r="HKD195" s="977"/>
      <c r="HKE195" s="977"/>
      <c r="HKF195" s="977"/>
      <c r="HKG195" s="977"/>
      <c r="HKH195" s="977"/>
      <c r="HKI195" s="977"/>
      <c r="HKJ195" s="977"/>
      <c r="HKK195" s="977"/>
      <c r="HKL195" s="977"/>
      <c r="HKM195" s="977"/>
      <c r="HKN195" s="977"/>
      <c r="HKO195" s="977"/>
      <c r="HKP195" s="977"/>
      <c r="HKQ195" s="977"/>
      <c r="HKR195" s="977"/>
      <c r="HKS195" s="977"/>
      <c r="HKT195" s="977"/>
      <c r="HKU195" s="977"/>
      <c r="HKV195" s="977"/>
      <c r="HKW195" s="977"/>
      <c r="HKX195" s="977"/>
      <c r="HKY195" s="977"/>
      <c r="HKZ195" s="977"/>
      <c r="HLA195" s="977"/>
      <c r="HLB195" s="977"/>
      <c r="HLC195" s="977"/>
      <c r="HLD195" s="977"/>
      <c r="HLE195" s="977"/>
      <c r="HLF195" s="977"/>
      <c r="HLG195" s="977"/>
      <c r="HLH195" s="977"/>
      <c r="HLI195" s="977"/>
      <c r="HLJ195" s="977"/>
      <c r="HLK195" s="977"/>
      <c r="HLL195" s="977"/>
      <c r="HLM195" s="977"/>
      <c r="HLN195" s="977"/>
      <c r="HLO195" s="977"/>
      <c r="HLP195" s="977"/>
      <c r="HLQ195" s="977"/>
      <c r="HLR195" s="977"/>
      <c r="HLS195" s="977"/>
      <c r="HLT195" s="977"/>
      <c r="HLU195" s="977"/>
      <c r="HLV195" s="977"/>
      <c r="HLW195" s="977"/>
      <c r="HLX195" s="977"/>
      <c r="HLY195" s="977"/>
      <c r="HLZ195" s="977"/>
      <c r="HMA195" s="977"/>
      <c r="HMB195" s="977"/>
      <c r="HMC195" s="977"/>
      <c r="HMD195" s="977"/>
      <c r="HME195" s="977"/>
      <c r="HMF195" s="977"/>
      <c r="HMG195" s="977"/>
      <c r="HMH195" s="977"/>
      <c r="HMI195" s="977"/>
      <c r="HMJ195" s="977"/>
      <c r="HMK195" s="977"/>
      <c r="HML195" s="977"/>
      <c r="HMM195" s="977"/>
      <c r="HMN195" s="977"/>
      <c r="HMO195" s="977"/>
      <c r="HMP195" s="977"/>
      <c r="HMQ195" s="977"/>
      <c r="HMR195" s="977"/>
      <c r="HMS195" s="977"/>
      <c r="HMT195" s="977"/>
      <c r="HMU195" s="977"/>
      <c r="HMV195" s="977"/>
      <c r="HMW195" s="977"/>
      <c r="HMX195" s="977"/>
      <c r="HMY195" s="977"/>
      <c r="HMZ195" s="977"/>
      <c r="HNA195" s="977"/>
      <c r="HNB195" s="977"/>
      <c r="HNC195" s="977"/>
      <c r="HND195" s="977"/>
      <c r="HNE195" s="977"/>
      <c r="HNF195" s="977"/>
      <c r="HNG195" s="977"/>
      <c r="HNH195" s="977"/>
      <c r="HNI195" s="977"/>
      <c r="HNJ195" s="977"/>
      <c r="HNK195" s="977"/>
      <c r="HNL195" s="977"/>
      <c r="HNM195" s="977"/>
      <c r="HNN195" s="977"/>
      <c r="HNO195" s="977"/>
      <c r="HNP195" s="977"/>
      <c r="HNQ195" s="977"/>
      <c r="HNR195" s="977"/>
      <c r="HNS195" s="977"/>
      <c r="HNT195" s="977"/>
      <c r="HNU195" s="977"/>
      <c r="HNV195" s="977"/>
      <c r="HNW195" s="977"/>
      <c r="HNX195" s="977"/>
      <c r="HNY195" s="977"/>
      <c r="HNZ195" s="977"/>
      <c r="HOA195" s="977"/>
      <c r="HOB195" s="977"/>
      <c r="HOC195" s="977"/>
      <c r="HOD195" s="977"/>
      <c r="HOE195" s="977"/>
      <c r="HOF195" s="977"/>
      <c r="HOG195" s="977"/>
      <c r="HOH195" s="977"/>
      <c r="HOI195" s="977"/>
      <c r="HOJ195" s="977"/>
      <c r="HOK195" s="977"/>
      <c r="HOL195" s="977"/>
      <c r="HOM195" s="977"/>
      <c r="HON195" s="977"/>
      <c r="HOO195" s="977"/>
      <c r="HOP195" s="977"/>
      <c r="HOQ195" s="977"/>
      <c r="HOR195" s="977"/>
      <c r="HOS195" s="977"/>
      <c r="HOT195" s="977"/>
      <c r="HOU195" s="977"/>
      <c r="HOV195" s="977"/>
      <c r="HOW195" s="977"/>
      <c r="HOX195" s="977"/>
      <c r="HOY195" s="977"/>
      <c r="HOZ195" s="977"/>
      <c r="HPA195" s="977"/>
      <c r="HPB195" s="977"/>
      <c r="HPC195" s="977"/>
      <c r="HPD195" s="977"/>
      <c r="HPE195" s="977"/>
      <c r="HPF195" s="977"/>
      <c r="HPG195" s="977"/>
      <c r="HPH195" s="977"/>
      <c r="HPI195" s="977"/>
      <c r="HPJ195" s="977"/>
      <c r="HPK195" s="977"/>
      <c r="HPL195" s="977"/>
      <c r="HPM195" s="977"/>
      <c r="HPN195" s="977"/>
      <c r="HPO195" s="977"/>
      <c r="HPP195" s="977"/>
      <c r="HPQ195" s="977"/>
      <c r="HPR195" s="977"/>
      <c r="HPS195" s="977"/>
      <c r="HPT195" s="977"/>
      <c r="HPU195" s="977"/>
      <c r="HPV195" s="977"/>
      <c r="HPW195" s="977"/>
      <c r="HPX195" s="977"/>
      <c r="HPY195" s="977"/>
      <c r="HPZ195" s="977"/>
      <c r="HQA195" s="977"/>
      <c r="HQB195" s="977"/>
      <c r="HQC195" s="977"/>
      <c r="HQD195" s="977"/>
      <c r="HQE195" s="977"/>
      <c r="HQF195" s="977"/>
      <c r="HQG195" s="977"/>
      <c r="HQH195" s="977"/>
      <c r="HQI195" s="977"/>
      <c r="HQJ195" s="977"/>
      <c r="HQK195" s="977"/>
      <c r="HQL195" s="977"/>
      <c r="HQM195" s="977"/>
      <c r="HQN195" s="977"/>
      <c r="HQO195" s="977"/>
      <c r="HQP195" s="977"/>
      <c r="HQQ195" s="977"/>
      <c r="HQR195" s="977"/>
      <c r="HQS195" s="977"/>
      <c r="HQT195" s="977"/>
      <c r="HQU195" s="977"/>
      <c r="HQV195" s="977"/>
      <c r="HQW195" s="977"/>
      <c r="HQX195" s="977"/>
      <c r="HQY195" s="977"/>
      <c r="HQZ195" s="977"/>
      <c r="HRA195" s="977"/>
      <c r="HRB195" s="977"/>
      <c r="HRC195" s="977"/>
      <c r="HRD195" s="977"/>
      <c r="HRE195" s="977"/>
      <c r="HRF195" s="977"/>
      <c r="HRG195" s="977"/>
      <c r="HRH195" s="977"/>
      <c r="HRI195" s="977"/>
      <c r="HRJ195" s="977"/>
      <c r="HRK195" s="977"/>
      <c r="HRL195" s="977"/>
      <c r="HRM195" s="977"/>
      <c r="HRN195" s="977"/>
      <c r="HRO195" s="977"/>
      <c r="HRP195" s="977"/>
      <c r="HRQ195" s="977"/>
      <c r="HRR195" s="977"/>
      <c r="HRS195" s="977"/>
      <c r="HRT195" s="977"/>
      <c r="HRU195" s="977"/>
      <c r="HRV195" s="977"/>
      <c r="HRW195" s="977"/>
      <c r="HRX195" s="977"/>
      <c r="HRY195" s="977"/>
      <c r="HRZ195" s="977"/>
      <c r="HSA195" s="977"/>
      <c r="HSB195" s="977"/>
      <c r="HSC195" s="977"/>
      <c r="HSD195" s="977"/>
      <c r="HSE195" s="977"/>
      <c r="HSF195" s="977"/>
      <c r="HSG195" s="977"/>
      <c r="HSH195" s="977"/>
      <c r="HSI195" s="977"/>
      <c r="HSJ195" s="977"/>
      <c r="HSK195" s="977"/>
      <c r="HSL195" s="977"/>
      <c r="HSM195" s="977"/>
      <c r="HSN195" s="977"/>
      <c r="HSO195" s="977"/>
      <c r="HSP195" s="977"/>
      <c r="HSQ195" s="977"/>
      <c r="HSR195" s="977"/>
      <c r="HSS195" s="977"/>
      <c r="HST195" s="977"/>
      <c r="HSU195" s="977"/>
      <c r="HSV195" s="977"/>
      <c r="HSW195" s="977"/>
      <c r="HSX195" s="977"/>
      <c r="HSY195" s="977"/>
      <c r="HSZ195" s="977"/>
      <c r="HTA195" s="977"/>
      <c r="HTB195" s="977"/>
      <c r="HTC195" s="977"/>
      <c r="HTD195" s="977"/>
      <c r="HTE195" s="977"/>
      <c r="HTF195" s="977"/>
      <c r="HTG195" s="977"/>
      <c r="HTH195" s="977"/>
      <c r="HTI195" s="977"/>
      <c r="HTJ195" s="977"/>
      <c r="HTK195" s="977"/>
      <c r="HTL195" s="977"/>
      <c r="HTM195" s="977"/>
      <c r="HTN195" s="977"/>
      <c r="HTO195" s="977"/>
      <c r="HTP195" s="977"/>
      <c r="HTQ195" s="977"/>
      <c r="HTR195" s="977"/>
      <c r="HTS195" s="977"/>
      <c r="HTT195" s="977"/>
      <c r="HTU195" s="977"/>
      <c r="HTV195" s="977"/>
      <c r="HTW195" s="977"/>
      <c r="HTX195" s="977"/>
      <c r="HTY195" s="977"/>
      <c r="HTZ195" s="977"/>
      <c r="HUA195" s="977"/>
      <c r="HUB195" s="977"/>
      <c r="HUC195" s="977"/>
      <c r="HUD195" s="977"/>
      <c r="HUE195" s="977"/>
      <c r="HUF195" s="977"/>
      <c r="HUG195" s="977"/>
      <c r="HUH195" s="977"/>
      <c r="HUI195" s="977"/>
      <c r="HUJ195" s="977"/>
      <c r="HUK195" s="977"/>
      <c r="HUL195" s="977"/>
      <c r="HUM195" s="977"/>
      <c r="HUN195" s="977"/>
      <c r="HUO195" s="977"/>
      <c r="HUP195" s="977"/>
      <c r="HUQ195" s="977"/>
      <c r="HUR195" s="977"/>
      <c r="HUS195" s="977"/>
      <c r="HUT195" s="977"/>
      <c r="HUU195" s="977"/>
      <c r="HUV195" s="977"/>
      <c r="HUW195" s="977"/>
      <c r="HUX195" s="977"/>
      <c r="HUY195" s="977"/>
      <c r="HUZ195" s="977"/>
      <c r="HVA195" s="977"/>
      <c r="HVB195" s="977"/>
      <c r="HVC195" s="977"/>
      <c r="HVD195" s="977"/>
      <c r="HVE195" s="977"/>
      <c r="HVF195" s="977"/>
      <c r="HVG195" s="977"/>
      <c r="HVH195" s="977"/>
      <c r="HVI195" s="977"/>
      <c r="HVJ195" s="977"/>
      <c r="HVK195" s="977"/>
      <c r="HVL195" s="977"/>
      <c r="HVM195" s="977"/>
      <c r="HVN195" s="977"/>
      <c r="HVO195" s="977"/>
      <c r="HVP195" s="977"/>
      <c r="HVQ195" s="977"/>
      <c r="HVR195" s="977"/>
      <c r="HVS195" s="977"/>
      <c r="HVT195" s="977"/>
      <c r="HVU195" s="977"/>
      <c r="HVV195" s="977"/>
      <c r="HVW195" s="977"/>
      <c r="HVX195" s="977"/>
      <c r="HVY195" s="977"/>
      <c r="HVZ195" s="977"/>
      <c r="HWA195" s="977"/>
      <c r="HWB195" s="977"/>
      <c r="HWC195" s="977"/>
      <c r="HWD195" s="977"/>
      <c r="HWE195" s="977"/>
      <c r="HWF195" s="977"/>
      <c r="HWG195" s="977"/>
      <c r="HWH195" s="977"/>
      <c r="HWI195" s="977"/>
      <c r="HWJ195" s="977"/>
      <c r="HWK195" s="977"/>
      <c r="HWL195" s="977"/>
      <c r="HWM195" s="977"/>
      <c r="HWN195" s="977"/>
      <c r="HWO195" s="977"/>
      <c r="HWP195" s="977"/>
      <c r="HWQ195" s="977"/>
      <c r="HWR195" s="977"/>
      <c r="HWS195" s="977"/>
      <c r="HWT195" s="977"/>
      <c r="HWU195" s="977"/>
      <c r="HWV195" s="977"/>
      <c r="HWW195" s="977"/>
      <c r="HWX195" s="977"/>
      <c r="HWY195" s="977"/>
      <c r="HWZ195" s="977"/>
      <c r="HXA195" s="977"/>
      <c r="HXB195" s="977"/>
      <c r="HXC195" s="977"/>
      <c r="HXD195" s="977"/>
      <c r="HXE195" s="977"/>
      <c r="HXF195" s="977"/>
      <c r="HXG195" s="977"/>
      <c r="HXH195" s="977"/>
      <c r="HXI195" s="977"/>
      <c r="HXJ195" s="977"/>
      <c r="HXK195" s="977"/>
      <c r="HXL195" s="977"/>
      <c r="HXM195" s="977"/>
      <c r="HXN195" s="977"/>
      <c r="HXO195" s="977"/>
      <c r="HXP195" s="977"/>
      <c r="HXQ195" s="977"/>
      <c r="HXR195" s="977"/>
      <c r="HXS195" s="977"/>
      <c r="HXT195" s="977"/>
      <c r="HXU195" s="977"/>
      <c r="HXV195" s="977"/>
      <c r="HXW195" s="977"/>
      <c r="HXX195" s="977"/>
      <c r="HXY195" s="977"/>
      <c r="HXZ195" s="977"/>
      <c r="HYA195" s="977"/>
      <c r="HYB195" s="977"/>
      <c r="HYC195" s="977"/>
      <c r="HYD195" s="977"/>
      <c r="HYE195" s="977"/>
      <c r="HYF195" s="977"/>
      <c r="HYG195" s="977"/>
      <c r="HYH195" s="977"/>
      <c r="HYI195" s="977"/>
      <c r="HYJ195" s="977"/>
      <c r="HYK195" s="977"/>
      <c r="HYL195" s="977"/>
      <c r="HYM195" s="977"/>
      <c r="HYN195" s="977"/>
      <c r="HYO195" s="977"/>
      <c r="HYP195" s="977"/>
      <c r="HYQ195" s="977"/>
      <c r="HYR195" s="977"/>
      <c r="HYS195" s="977"/>
      <c r="HYT195" s="977"/>
      <c r="HYU195" s="977"/>
      <c r="HYV195" s="977"/>
      <c r="HYW195" s="977"/>
      <c r="HYX195" s="977"/>
      <c r="HYY195" s="977"/>
      <c r="HYZ195" s="977"/>
      <c r="HZA195" s="977"/>
      <c r="HZB195" s="977"/>
      <c r="HZC195" s="977"/>
      <c r="HZD195" s="977"/>
      <c r="HZE195" s="977"/>
      <c r="HZF195" s="977"/>
      <c r="HZG195" s="977"/>
      <c r="HZH195" s="977"/>
      <c r="HZI195" s="977"/>
      <c r="HZJ195" s="977"/>
      <c r="HZK195" s="977"/>
      <c r="HZL195" s="977"/>
      <c r="HZM195" s="977"/>
      <c r="HZN195" s="977"/>
      <c r="HZO195" s="977"/>
      <c r="HZP195" s="977"/>
      <c r="HZQ195" s="977"/>
      <c r="HZR195" s="977"/>
      <c r="HZS195" s="977"/>
      <c r="HZT195" s="977"/>
      <c r="HZU195" s="977"/>
      <c r="HZV195" s="977"/>
      <c r="HZW195" s="977"/>
      <c r="HZX195" s="977"/>
      <c r="HZY195" s="977"/>
      <c r="HZZ195" s="977"/>
      <c r="IAA195" s="977"/>
      <c r="IAB195" s="977"/>
      <c r="IAC195" s="977"/>
      <c r="IAD195" s="977"/>
      <c r="IAE195" s="977"/>
      <c r="IAF195" s="977"/>
      <c r="IAG195" s="977"/>
      <c r="IAH195" s="977"/>
      <c r="IAI195" s="977"/>
      <c r="IAJ195" s="977"/>
      <c r="IAK195" s="977"/>
      <c r="IAL195" s="977"/>
      <c r="IAM195" s="977"/>
      <c r="IAN195" s="977"/>
      <c r="IAO195" s="977"/>
      <c r="IAP195" s="977"/>
      <c r="IAQ195" s="977"/>
      <c r="IAR195" s="977"/>
      <c r="IAS195" s="977"/>
      <c r="IAT195" s="977"/>
      <c r="IAU195" s="977"/>
      <c r="IAV195" s="977"/>
      <c r="IAW195" s="977"/>
      <c r="IAX195" s="977"/>
      <c r="IAY195" s="977"/>
      <c r="IAZ195" s="977"/>
      <c r="IBA195" s="977"/>
      <c r="IBB195" s="977"/>
      <c r="IBC195" s="977"/>
      <c r="IBD195" s="977"/>
      <c r="IBE195" s="977"/>
      <c r="IBF195" s="977"/>
      <c r="IBG195" s="977"/>
      <c r="IBH195" s="977"/>
      <c r="IBI195" s="977"/>
      <c r="IBJ195" s="977"/>
      <c r="IBK195" s="977"/>
      <c r="IBL195" s="977"/>
      <c r="IBM195" s="977"/>
      <c r="IBN195" s="977"/>
      <c r="IBO195" s="977"/>
      <c r="IBP195" s="977"/>
      <c r="IBQ195" s="977"/>
      <c r="IBR195" s="977"/>
      <c r="IBS195" s="977"/>
      <c r="IBT195" s="977"/>
      <c r="IBU195" s="977"/>
      <c r="IBV195" s="977"/>
      <c r="IBW195" s="977"/>
      <c r="IBX195" s="977"/>
      <c r="IBY195" s="977"/>
      <c r="IBZ195" s="977"/>
      <c r="ICA195" s="977"/>
      <c r="ICB195" s="977"/>
      <c r="ICC195" s="977"/>
      <c r="ICD195" s="977"/>
      <c r="ICE195" s="977"/>
      <c r="ICF195" s="977"/>
      <c r="ICG195" s="977"/>
      <c r="ICH195" s="977"/>
      <c r="ICI195" s="977"/>
      <c r="ICJ195" s="977"/>
      <c r="ICK195" s="977"/>
      <c r="ICL195" s="977"/>
      <c r="ICM195" s="977"/>
      <c r="ICN195" s="977"/>
      <c r="ICO195" s="977"/>
      <c r="ICP195" s="977"/>
      <c r="ICQ195" s="977"/>
      <c r="ICR195" s="977"/>
      <c r="ICS195" s="977"/>
      <c r="ICT195" s="977"/>
      <c r="ICU195" s="977"/>
      <c r="ICV195" s="977"/>
      <c r="ICW195" s="977"/>
      <c r="ICX195" s="977"/>
      <c r="ICY195" s="977"/>
      <c r="ICZ195" s="977"/>
      <c r="IDA195" s="977"/>
      <c r="IDB195" s="977"/>
      <c r="IDC195" s="977"/>
      <c r="IDD195" s="977"/>
      <c r="IDE195" s="977"/>
      <c r="IDF195" s="977"/>
      <c r="IDG195" s="977"/>
      <c r="IDH195" s="977"/>
      <c r="IDI195" s="977"/>
      <c r="IDJ195" s="977"/>
      <c r="IDK195" s="977"/>
      <c r="IDL195" s="977"/>
      <c r="IDM195" s="977"/>
      <c r="IDN195" s="977"/>
      <c r="IDO195" s="977"/>
      <c r="IDP195" s="977"/>
      <c r="IDQ195" s="977"/>
      <c r="IDR195" s="977"/>
      <c r="IDS195" s="977"/>
      <c r="IDT195" s="977"/>
      <c r="IDU195" s="977"/>
      <c r="IDV195" s="977"/>
      <c r="IDW195" s="977"/>
      <c r="IDX195" s="977"/>
      <c r="IDY195" s="977"/>
      <c r="IDZ195" s="977"/>
      <c r="IEA195" s="977"/>
      <c r="IEB195" s="977"/>
      <c r="IEC195" s="977"/>
      <c r="IED195" s="977"/>
      <c r="IEE195" s="977"/>
      <c r="IEF195" s="977"/>
      <c r="IEG195" s="977"/>
      <c r="IEH195" s="977"/>
      <c r="IEI195" s="977"/>
      <c r="IEJ195" s="977"/>
      <c r="IEK195" s="977"/>
      <c r="IEL195" s="977"/>
      <c r="IEM195" s="977"/>
      <c r="IEN195" s="977"/>
      <c r="IEO195" s="977"/>
      <c r="IEP195" s="977"/>
      <c r="IEQ195" s="977"/>
      <c r="IER195" s="977"/>
      <c r="IES195" s="977"/>
      <c r="IET195" s="977"/>
      <c r="IEU195" s="977"/>
      <c r="IEV195" s="977"/>
      <c r="IEW195" s="977"/>
      <c r="IEX195" s="977"/>
      <c r="IEY195" s="977"/>
      <c r="IEZ195" s="977"/>
      <c r="IFA195" s="977"/>
      <c r="IFB195" s="977"/>
      <c r="IFC195" s="977"/>
      <c r="IFD195" s="977"/>
      <c r="IFE195" s="977"/>
      <c r="IFF195" s="977"/>
      <c r="IFG195" s="977"/>
      <c r="IFH195" s="977"/>
      <c r="IFI195" s="977"/>
      <c r="IFJ195" s="977"/>
      <c r="IFK195" s="977"/>
      <c r="IFL195" s="977"/>
      <c r="IFM195" s="977"/>
      <c r="IFN195" s="977"/>
      <c r="IFO195" s="977"/>
      <c r="IFP195" s="977"/>
      <c r="IFQ195" s="977"/>
      <c r="IFR195" s="977"/>
      <c r="IFS195" s="977"/>
      <c r="IFT195" s="977"/>
      <c r="IFU195" s="977"/>
      <c r="IFV195" s="977"/>
      <c r="IFW195" s="977"/>
      <c r="IFX195" s="977"/>
      <c r="IFY195" s="977"/>
      <c r="IFZ195" s="977"/>
      <c r="IGA195" s="977"/>
      <c r="IGB195" s="977"/>
      <c r="IGC195" s="977"/>
      <c r="IGD195" s="977"/>
      <c r="IGE195" s="977"/>
      <c r="IGF195" s="977"/>
      <c r="IGG195" s="977"/>
      <c r="IGH195" s="977"/>
      <c r="IGI195" s="977"/>
      <c r="IGJ195" s="977"/>
      <c r="IGK195" s="977"/>
      <c r="IGL195" s="977"/>
      <c r="IGM195" s="977"/>
      <c r="IGN195" s="977"/>
      <c r="IGO195" s="977"/>
      <c r="IGP195" s="977"/>
      <c r="IGQ195" s="977"/>
      <c r="IGR195" s="977"/>
      <c r="IGS195" s="977"/>
      <c r="IGT195" s="977"/>
      <c r="IGU195" s="977"/>
      <c r="IGV195" s="977"/>
      <c r="IGW195" s="977"/>
      <c r="IGX195" s="977"/>
      <c r="IGY195" s="977"/>
      <c r="IGZ195" s="977"/>
      <c r="IHA195" s="977"/>
      <c r="IHB195" s="977"/>
      <c r="IHC195" s="977"/>
      <c r="IHD195" s="977"/>
      <c r="IHE195" s="977"/>
      <c r="IHF195" s="977"/>
      <c r="IHG195" s="977"/>
      <c r="IHH195" s="977"/>
      <c r="IHI195" s="977"/>
      <c r="IHJ195" s="977"/>
      <c r="IHK195" s="977"/>
      <c r="IHL195" s="977"/>
      <c r="IHM195" s="977"/>
      <c r="IHN195" s="977"/>
      <c r="IHO195" s="977"/>
      <c r="IHP195" s="977"/>
      <c r="IHQ195" s="977"/>
      <c r="IHR195" s="977"/>
      <c r="IHS195" s="977"/>
      <c r="IHT195" s="977"/>
      <c r="IHU195" s="977"/>
      <c r="IHV195" s="977"/>
      <c r="IHW195" s="977"/>
      <c r="IHX195" s="977"/>
      <c r="IHY195" s="977"/>
      <c r="IHZ195" s="977"/>
      <c r="IIA195" s="977"/>
      <c r="IIB195" s="977"/>
      <c r="IIC195" s="977"/>
      <c r="IID195" s="977"/>
      <c r="IIE195" s="977"/>
      <c r="IIF195" s="977"/>
      <c r="IIG195" s="977"/>
      <c r="IIH195" s="977"/>
      <c r="III195" s="977"/>
      <c r="IIJ195" s="977"/>
      <c r="IIK195" s="977"/>
      <c r="IIL195" s="977"/>
      <c r="IIM195" s="977"/>
      <c r="IIN195" s="977"/>
      <c r="IIO195" s="977"/>
      <c r="IIP195" s="977"/>
      <c r="IIQ195" s="977"/>
      <c r="IIR195" s="977"/>
      <c r="IIS195" s="977"/>
      <c r="IIT195" s="977"/>
      <c r="IIU195" s="977"/>
      <c r="IIV195" s="977"/>
      <c r="IIW195" s="977"/>
      <c r="IIX195" s="977"/>
      <c r="IIY195" s="977"/>
      <c r="IIZ195" s="977"/>
      <c r="IJA195" s="977"/>
      <c r="IJB195" s="977"/>
      <c r="IJC195" s="977"/>
      <c r="IJD195" s="977"/>
      <c r="IJE195" s="977"/>
      <c r="IJF195" s="977"/>
      <c r="IJG195" s="977"/>
      <c r="IJH195" s="977"/>
      <c r="IJI195" s="977"/>
      <c r="IJJ195" s="977"/>
      <c r="IJK195" s="977"/>
      <c r="IJL195" s="977"/>
      <c r="IJM195" s="977"/>
      <c r="IJN195" s="977"/>
      <c r="IJO195" s="977"/>
      <c r="IJP195" s="977"/>
      <c r="IJQ195" s="977"/>
      <c r="IJR195" s="977"/>
      <c r="IJS195" s="977"/>
      <c r="IJT195" s="977"/>
      <c r="IJU195" s="977"/>
      <c r="IJV195" s="977"/>
      <c r="IJW195" s="977"/>
      <c r="IJX195" s="977"/>
      <c r="IJY195" s="977"/>
      <c r="IJZ195" s="977"/>
      <c r="IKA195" s="977"/>
      <c r="IKB195" s="977"/>
      <c r="IKC195" s="977"/>
      <c r="IKD195" s="977"/>
      <c r="IKE195" s="977"/>
      <c r="IKF195" s="977"/>
      <c r="IKG195" s="977"/>
      <c r="IKH195" s="977"/>
      <c r="IKI195" s="977"/>
      <c r="IKJ195" s="977"/>
      <c r="IKK195" s="977"/>
      <c r="IKL195" s="977"/>
      <c r="IKM195" s="977"/>
      <c r="IKN195" s="977"/>
      <c r="IKO195" s="977"/>
      <c r="IKP195" s="977"/>
      <c r="IKQ195" s="977"/>
      <c r="IKR195" s="977"/>
      <c r="IKS195" s="977"/>
      <c r="IKT195" s="977"/>
      <c r="IKU195" s="977"/>
      <c r="IKV195" s="977"/>
      <c r="IKW195" s="977"/>
      <c r="IKX195" s="977"/>
      <c r="IKY195" s="977"/>
      <c r="IKZ195" s="977"/>
      <c r="ILA195" s="977"/>
      <c r="ILB195" s="977"/>
      <c r="ILC195" s="977"/>
      <c r="ILD195" s="977"/>
      <c r="ILE195" s="977"/>
      <c r="ILF195" s="977"/>
      <c r="ILG195" s="977"/>
      <c r="ILH195" s="977"/>
      <c r="ILI195" s="977"/>
      <c r="ILJ195" s="977"/>
      <c r="ILK195" s="977"/>
      <c r="ILL195" s="977"/>
      <c r="ILM195" s="977"/>
      <c r="ILN195" s="977"/>
      <c r="ILO195" s="977"/>
      <c r="ILP195" s="977"/>
      <c r="ILQ195" s="977"/>
      <c r="ILR195" s="977"/>
      <c r="ILS195" s="977"/>
      <c r="ILT195" s="977"/>
      <c r="ILU195" s="977"/>
      <c r="ILV195" s="977"/>
      <c r="ILW195" s="977"/>
      <c r="ILX195" s="977"/>
      <c r="ILY195" s="977"/>
      <c r="ILZ195" s="977"/>
      <c r="IMA195" s="977"/>
      <c r="IMB195" s="977"/>
      <c r="IMC195" s="977"/>
      <c r="IMD195" s="977"/>
      <c r="IME195" s="977"/>
      <c r="IMF195" s="977"/>
      <c r="IMG195" s="977"/>
      <c r="IMH195" s="977"/>
      <c r="IMI195" s="977"/>
      <c r="IMJ195" s="977"/>
      <c r="IMK195" s="977"/>
      <c r="IML195" s="977"/>
      <c r="IMM195" s="977"/>
      <c r="IMN195" s="977"/>
      <c r="IMO195" s="977"/>
      <c r="IMP195" s="977"/>
      <c r="IMQ195" s="977"/>
      <c r="IMR195" s="977"/>
      <c r="IMS195" s="977"/>
      <c r="IMT195" s="977"/>
      <c r="IMU195" s="977"/>
      <c r="IMV195" s="977"/>
      <c r="IMW195" s="977"/>
      <c r="IMX195" s="977"/>
      <c r="IMY195" s="977"/>
      <c r="IMZ195" s="977"/>
      <c r="INA195" s="977"/>
      <c r="INB195" s="977"/>
      <c r="INC195" s="977"/>
      <c r="IND195" s="977"/>
      <c r="INE195" s="977"/>
      <c r="INF195" s="977"/>
      <c r="ING195" s="977"/>
      <c r="INH195" s="977"/>
      <c r="INI195" s="977"/>
      <c r="INJ195" s="977"/>
      <c r="INK195" s="977"/>
      <c r="INL195" s="977"/>
      <c r="INM195" s="977"/>
      <c r="INN195" s="977"/>
      <c r="INO195" s="977"/>
      <c r="INP195" s="977"/>
      <c r="INQ195" s="977"/>
      <c r="INR195" s="977"/>
      <c r="INS195" s="977"/>
      <c r="INT195" s="977"/>
      <c r="INU195" s="977"/>
      <c r="INV195" s="977"/>
      <c r="INW195" s="977"/>
      <c r="INX195" s="977"/>
      <c r="INY195" s="977"/>
      <c r="INZ195" s="977"/>
      <c r="IOA195" s="977"/>
      <c r="IOB195" s="977"/>
      <c r="IOC195" s="977"/>
      <c r="IOD195" s="977"/>
      <c r="IOE195" s="977"/>
      <c r="IOF195" s="977"/>
      <c r="IOG195" s="977"/>
      <c r="IOH195" s="977"/>
      <c r="IOI195" s="977"/>
      <c r="IOJ195" s="977"/>
      <c r="IOK195" s="977"/>
      <c r="IOL195" s="977"/>
      <c r="IOM195" s="977"/>
      <c r="ION195" s="977"/>
      <c r="IOO195" s="977"/>
      <c r="IOP195" s="977"/>
      <c r="IOQ195" s="977"/>
      <c r="IOR195" s="977"/>
      <c r="IOS195" s="977"/>
      <c r="IOT195" s="977"/>
      <c r="IOU195" s="977"/>
      <c r="IOV195" s="977"/>
      <c r="IOW195" s="977"/>
      <c r="IOX195" s="977"/>
      <c r="IOY195" s="977"/>
      <c r="IOZ195" s="977"/>
      <c r="IPA195" s="977"/>
      <c r="IPB195" s="977"/>
      <c r="IPC195" s="977"/>
      <c r="IPD195" s="977"/>
      <c r="IPE195" s="977"/>
      <c r="IPF195" s="977"/>
      <c r="IPG195" s="977"/>
      <c r="IPH195" s="977"/>
      <c r="IPI195" s="977"/>
      <c r="IPJ195" s="977"/>
      <c r="IPK195" s="977"/>
      <c r="IPL195" s="977"/>
      <c r="IPM195" s="977"/>
      <c r="IPN195" s="977"/>
      <c r="IPO195" s="977"/>
      <c r="IPP195" s="977"/>
      <c r="IPQ195" s="977"/>
      <c r="IPR195" s="977"/>
      <c r="IPS195" s="977"/>
      <c r="IPT195" s="977"/>
      <c r="IPU195" s="977"/>
      <c r="IPV195" s="977"/>
      <c r="IPW195" s="977"/>
      <c r="IPX195" s="977"/>
      <c r="IPY195" s="977"/>
      <c r="IPZ195" s="977"/>
      <c r="IQA195" s="977"/>
      <c r="IQB195" s="977"/>
      <c r="IQC195" s="977"/>
      <c r="IQD195" s="977"/>
      <c r="IQE195" s="977"/>
      <c r="IQF195" s="977"/>
      <c r="IQG195" s="977"/>
      <c r="IQH195" s="977"/>
      <c r="IQI195" s="977"/>
      <c r="IQJ195" s="977"/>
      <c r="IQK195" s="977"/>
      <c r="IQL195" s="977"/>
      <c r="IQM195" s="977"/>
      <c r="IQN195" s="977"/>
      <c r="IQO195" s="977"/>
      <c r="IQP195" s="977"/>
      <c r="IQQ195" s="977"/>
      <c r="IQR195" s="977"/>
      <c r="IQS195" s="977"/>
      <c r="IQT195" s="977"/>
      <c r="IQU195" s="977"/>
      <c r="IQV195" s="977"/>
      <c r="IQW195" s="977"/>
      <c r="IQX195" s="977"/>
      <c r="IQY195" s="977"/>
      <c r="IQZ195" s="977"/>
      <c r="IRA195" s="977"/>
      <c r="IRB195" s="977"/>
      <c r="IRC195" s="977"/>
      <c r="IRD195" s="977"/>
      <c r="IRE195" s="977"/>
      <c r="IRF195" s="977"/>
      <c r="IRG195" s="977"/>
      <c r="IRH195" s="977"/>
      <c r="IRI195" s="977"/>
      <c r="IRJ195" s="977"/>
      <c r="IRK195" s="977"/>
      <c r="IRL195" s="977"/>
      <c r="IRM195" s="977"/>
      <c r="IRN195" s="977"/>
      <c r="IRO195" s="977"/>
      <c r="IRP195" s="977"/>
      <c r="IRQ195" s="977"/>
      <c r="IRR195" s="977"/>
      <c r="IRS195" s="977"/>
      <c r="IRT195" s="977"/>
      <c r="IRU195" s="977"/>
      <c r="IRV195" s="977"/>
      <c r="IRW195" s="977"/>
      <c r="IRX195" s="977"/>
      <c r="IRY195" s="977"/>
      <c r="IRZ195" s="977"/>
      <c r="ISA195" s="977"/>
      <c r="ISB195" s="977"/>
      <c r="ISC195" s="977"/>
      <c r="ISD195" s="977"/>
      <c r="ISE195" s="977"/>
      <c r="ISF195" s="977"/>
      <c r="ISG195" s="977"/>
      <c r="ISH195" s="977"/>
      <c r="ISI195" s="977"/>
      <c r="ISJ195" s="977"/>
      <c r="ISK195" s="977"/>
      <c r="ISL195" s="977"/>
      <c r="ISM195" s="977"/>
      <c r="ISN195" s="977"/>
      <c r="ISO195" s="977"/>
      <c r="ISP195" s="977"/>
      <c r="ISQ195" s="977"/>
      <c r="ISR195" s="977"/>
      <c r="ISS195" s="977"/>
      <c r="IST195" s="977"/>
      <c r="ISU195" s="977"/>
      <c r="ISV195" s="977"/>
      <c r="ISW195" s="977"/>
      <c r="ISX195" s="977"/>
      <c r="ISY195" s="977"/>
      <c r="ISZ195" s="977"/>
      <c r="ITA195" s="977"/>
      <c r="ITB195" s="977"/>
      <c r="ITC195" s="977"/>
      <c r="ITD195" s="977"/>
      <c r="ITE195" s="977"/>
      <c r="ITF195" s="977"/>
      <c r="ITG195" s="977"/>
      <c r="ITH195" s="977"/>
      <c r="ITI195" s="977"/>
      <c r="ITJ195" s="977"/>
      <c r="ITK195" s="977"/>
      <c r="ITL195" s="977"/>
      <c r="ITM195" s="977"/>
      <c r="ITN195" s="977"/>
      <c r="ITO195" s="977"/>
      <c r="ITP195" s="977"/>
      <c r="ITQ195" s="977"/>
      <c r="ITR195" s="977"/>
      <c r="ITS195" s="977"/>
      <c r="ITT195" s="977"/>
      <c r="ITU195" s="977"/>
      <c r="ITV195" s="977"/>
      <c r="ITW195" s="977"/>
      <c r="ITX195" s="977"/>
      <c r="ITY195" s="977"/>
      <c r="ITZ195" s="977"/>
      <c r="IUA195" s="977"/>
      <c r="IUB195" s="977"/>
      <c r="IUC195" s="977"/>
      <c r="IUD195" s="977"/>
      <c r="IUE195" s="977"/>
      <c r="IUF195" s="977"/>
      <c r="IUG195" s="977"/>
      <c r="IUH195" s="977"/>
      <c r="IUI195" s="977"/>
      <c r="IUJ195" s="977"/>
      <c r="IUK195" s="977"/>
      <c r="IUL195" s="977"/>
      <c r="IUM195" s="977"/>
      <c r="IUN195" s="977"/>
      <c r="IUO195" s="977"/>
      <c r="IUP195" s="977"/>
      <c r="IUQ195" s="977"/>
      <c r="IUR195" s="977"/>
      <c r="IUS195" s="977"/>
      <c r="IUT195" s="977"/>
      <c r="IUU195" s="977"/>
      <c r="IUV195" s="977"/>
      <c r="IUW195" s="977"/>
      <c r="IUX195" s="977"/>
      <c r="IUY195" s="977"/>
      <c r="IUZ195" s="977"/>
      <c r="IVA195" s="977"/>
      <c r="IVB195" s="977"/>
      <c r="IVC195" s="977"/>
      <c r="IVD195" s="977"/>
      <c r="IVE195" s="977"/>
      <c r="IVF195" s="977"/>
      <c r="IVG195" s="977"/>
      <c r="IVH195" s="977"/>
      <c r="IVI195" s="977"/>
      <c r="IVJ195" s="977"/>
      <c r="IVK195" s="977"/>
      <c r="IVL195" s="977"/>
      <c r="IVM195" s="977"/>
      <c r="IVN195" s="977"/>
      <c r="IVO195" s="977"/>
      <c r="IVP195" s="977"/>
      <c r="IVQ195" s="977"/>
      <c r="IVR195" s="977"/>
      <c r="IVS195" s="977"/>
      <c r="IVT195" s="977"/>
      <c r="IVU195" s="977"/>
      <c r="IVV195" s="977"/>
      <c r="IVW195" s="977"/>
      <c r="IVX195" s="977"/>
      <c r="IVY195" s="977"/>
      <c r="IVZ195" s="977"/>
      <c r="IWA195" s="977"/>
      <c r="IWB195" s="977"/>
      <c r="IWC195" s="977"/>
      <c r="IWD195" s="977"/>
      <c r="IWE195" s="977"/>
      <c r="IWF195" s="977"/>
      <c r="IWG195" s="977"/>
      <c r="IWH195" s="977"/>
      <c r="IWI195" s="977"/>
      <c r="IWJ195" s="977"/>
      <c r="IWK195" s="977"/>
      <c r="IWL195" s="977"/>
      <c r="IWM195" s="977"/>
      <c r="IWN195" s="977"/>
      <c r="IWO195" s="977"/>
      <c r="IWP195" s="977"/>
      <c r="IWQ195" s="977"/>
      <c r="IWR195" s="977"/>
      <c r="IWS195" s="977"/>
      <c r="IWT195" s="977"/>
      <c r="IWU195" s="977"/>
      <c r="IWV195" s="977"/>
      <c r="IWW195" s="977"/>
      <c r="IWX195" s="977"/>
      <c r="IWY195" s="977"/>
      <c r="IWZ195" s="977"/>
      <c r="IXA195" s="977"/>
      <c r="IXB195" s="977"/>
      <c r="IXC195" s="977"/>
      <c r="IXD195" s="977"/>
      <c r="IXE195" s="977"/>
      <c r="IXF195" s="977"/>
      <c r="IXG195" s="977"/>
      <c r="IXH195" s="977"/>
      <c r="IXI195" s="977"/>
      <c r="IXJ195" s="977"/>
      <c r="IXK195" s="977"/>
      <c r="IXL195" s="977"/>
      <c r="IXM195" s="977"/>
      <c r="IXN195" s="977"/>
      <c r="IXO195" s="977"/>
      <c r="IXP195" s="977"/>
      <c r="IXQ195" s="977"/>
      <c r="IXR195" s="977"/>
      <c r="IXS195" s="977"/>
      <c r="IXT195" s="977"/>
      <c r="IXU195" s="977"/>
      <c r="IXV195" s="977"/>
      <c r="IXW195" s="977"/>
      <c r="IXX195" s="977"/>
      <c r="IXY195" s="977"/>
      <c r="IXZ195" s="977"/>
      <c r="IYA195" s="977"/>
      <c r="IYB195" s="977"/>
      <c r="IYC195" s="977"/>
      <c r="IYD195" s="977"/>
      <c r="IYE195" s="977"/>
      <c r="IYF195" s="977"/>
      <c r="IYG195" s="977"/>
      <c r="IYH195" s="977"/>
      <c r="IYI195" s="977"/>
      <c r="IYJ195" s="977"/>
      <c r="IYK195" s="977"/>
      <c r="IYL195" s="977"/>
      <c r="IYM195" s="977"/>
      <c r="IYN195" s="977"/>
      <c r="IYO195" s="977"/>
      <c r="IYP195" s="977"/>
      <c r="IYQ195" s="977"/>
      <c r="IYR195" s="977"/>
      <c r="IYS195" s="977"/>
      <c r="IYT195" s="977"/>
      <c r="IYU195" s="977"/>
      <c r="IYV195" s="977"/>
      <c r="IYW195" s="977"/>
      <c r="IYX195" s="977"/>
      <c r="IYY195" s="977"/>
      <c r="IYZ195" s="977"/>
      <c r="IZA195" s="977"/>
      <c r="IZB195" s="977"/>
      <c r="IZC195" s="977"/>
      <c r="IZD195" s="977"/>
      <c r="IZE195" s="977"/>
      <c r="IZF195" s="977"/>
      <c r="IZG195" s="977"/>
      <c r="IZH195" s="977"/>
      <c r="IZI195" s="977"/>
      <c r="IZJ195" s="977"/>
      <c r="IZK195" s="977"/>
      <c r="IZL195" s="977"/>
      <c r="IZM195" s="977"/>
      <c r="IZN195" s="977"/>
      <c r="IZO195" s="977"/>
      <c r="IZP195" s="977"/>
      <c r="IZQ195" s="977"/>
      <c r="IZR195" s="977"/>
      <c r="IZS195" s="977"/>
      <c r="IZT195" s="977"/>
      <c r="IZU195" s="977"/>
      <c r="IZV195" s="977"/>
      <c r="IZW195" s="977"/>
      <c r="IZX195" s="977"/>
      <c r="IZY195" s="977"/>
      <c r="IZZ195" s="977"/>
      <c r="JAA195" s="977"/>
      <c r="JAB195" s="977"/>
      <c r="JAC195" s="977"/>
      <c r="JAD195" s="977"/>
      <c r="JAE195" s="977"/>
      <c r="JAF195" s="977"/>
      <c r="JAG195" s="977"/>
      <c r="JAH195" s="977"/>
      <c r="JAI195" s="977"/>
      <c r="JAJ195" s="977"/>
      <c r="JAK195" s="977"/>
      <c r="JAL195" s="977"/>
      <c r="JAM195" s="977"/>
      <c r="JAN195" s="977"/>
      <c r="JAO195" s="977"/>
      <c r="JAP195" s="977"/>
      <c r="JAQ195" s="977"/>
      <c r="JAR195" s="977"/>
      <c r="JAS195" s="977"/>
      <c r="JAT195" s="977"/>
      <c r="JAU195" s="977"/>
      <c r="JAV195" s="977"/>
      <c r="JAW195" s="977"/>
      <c r="JAX195" s="977"/>
      <c r="JAY195" s="977"/>
      <c r="JAZ195" s="977"/>
      <c r="JBA195" s="977"/>
      <c r="JBB195" s="977"/>
      <c r="JBC195" s="977"/>
      <c r="JBD195" s="977"/>
      <c r="JBE195" s="977"/>
      <c r="JBF195" s="977"/>
      <c r="JBG195" s="977"/>
      <c r="JBH195" s="977"/>
      <c r="JBI195" s="977"/>
      <c r="JBJ195" s="977"/>
      <c r="JBK195" s="977"/>
      <c r="JBL195" s="977"/>
      <c r="JBM195" s="977"/>
      <c r="JBN195" s="977"/>
      <c r="JBO195" s="977"/>
      <c r="JBP195" s="977"/>
      <c r="JBQ195" s="977"/>
      <c r="JBR195" s="977"/>
      <c r="JBS195" s="977"/>
      <c r="JBT195" s="977"/>
      <c r="JBU195" s="977"/>
      <c r="JBV195" s="977"/>
      <c r="JBW195" s="977"/>
      <c r="JBX195" s="977"/>
      <c r="JBY195" s="977"/>
      <c r="JBZ195" s="977"/>
      <c r="JCA195" s="977"/>
      <c r="JCB195" s="977"/>
      <c r="JCC195" s="977"/>
      <c r="JCD195" s="977"/>
      <c r="JCE195" s="977"/>
      <c r="JCF195" s="977"/>
      <c r="JCG195" s="977"/>
      <c r="JCH195" s="977"/>
      <c r="JCI195" s="977"/>
      <c r="JCJ195" s="977"/>
      <c r="JCK195" s="977"/>
      <c r="JCL195" s="977"/>
      <c r="JCM195" s="977"/>
      <c r="JCN195" s="977"/>
      <c r="JCO195" s="977"/>
      <c r="JCP195" s="977"/>
      <c r="JCQ195" s="977"/>
      <c r="JCR195" s="977"/>
      <c r="JCS195" s="977"/>
      <c r="JCT195" s="977"/>
      <c r="JCU195" s="977"/>
      <c r="JCV195" s="977"/>
      <c r="JCW195" s="977"/>
      <c r="JCX195" s="977"/>
      <c r="JCY195" s="977"/>
      <c r="JCZ195" s="977"/>
      <c r="JDA195" s="977"/>
      <c r="JDB195" s="977"/>
      <c r="JDC195" s="977"/>
      <c r="JDD195" s="977"/>
      <c r="JDE195" s="977"/>
      <c r="JDF195" s="977"/>
      <c r="JDG195" s="977"/>
      <c r="JDH195" s="977"/>
      <c r="JDI195" s="977"/>
      <c r="JDJ195" s="977"/>
      <c r="JDK195" s="977"/>
      <c r="JDL195" s="977"/>
      <c r="JDM195" s="977"/>
      <c r="JDN195" s="977"/>
      <c r="JDO195" s="977"/>
      <c r="JDP195" s="977"/>
      <c r="JDQ195" s="977"/>
      <c r="JDR195" s="977"/>
      <c r="JDS195" s="977"/>
      <c r="JDT195" s="977"/>
      <c r="JDU195" s="977"/>
      <c r="JDV195" s="977"/>
      <c r="JDW195" s="977"/>
      <c r="JDX195" s="977"/>
      <c r="JDY195" s="977"/>
      <c r="JDZ195" s="977"/>
      <c r="JEA195" s="977"/>
      <c r="JEB195" s="977"/>
      <c r="JEC195" s="977"/>
      <c r="JED195" s="977"/>
      <c r="JEE195" s="977"/>
      <c r="JEF195" s="977"/>
      <c r="JEG195" s="977"/>
      <c r="JEH195" s="977"/>
      <c r="JEI195" s="977"/>
      <c r="JEJ195" s="977"/>
      <c r="JEK195" s="977"/>
      <c r="JEL195" s="977"/>
      <c r="JEM195" s="977"/>
      <c r="JEN195" s="977"/>
      <c r="JEO195" s="977"/>
      <c r="JEP195" s="977"/>
      <c r="JEQ195" s="977"/>
      <c r="JER195" s="977"/>
      <c r="JES195" s="977"/>
      <c r="JET195" s="977"/>
      <c r="JEU195" s="977"/>
      <c r="JEV195" s="977"/>
      <c r="JEW195" s="977"/>
      <c r="JEX195" s="977"/>
      <c r="JEY195" s="977"/>
      <c r="JEZ195" s="977"/>
      <c r="JFA195" s="977"/>
      <c r="JFB195" s="977"/>
      <c r="JFC195" s="977"/>
      <c r="JFD195" s="977"/>
      <c r="JFE195" s="977"/>
      <c r="JFF195" s="977"/>
      <c r="JFG195" s="977"/>
      <c r="JFH195" s="977"/>
      <c r="JFI195" s="977"/>
      <c r="JFJ195" s="977"/>
      <c r="JFK195" s="977"/>
      <c r="JFL195" s="977"/>
      <c r="JFM195" s="977"/>
      <c r="JFN195" s="977"/>
      <c r="JFO195" s="977"/>
      <c r="JFP195" s="977"/>
      <c r="JFQ195" s="977"/>
      <c r="JFR195" s="977"/>
      <c r="JFS195" s="977"/>
      <c r="JFT195" s="977"/>
      <c r="JFU195" s="977"/>
      <c r="JFV195" s="977"/>
      <c r="JFW195" s="977"/>
      <c r="JFX195" s="977"/>
      <c r="JFY195" s="977"/>
      <c r="JFZ195" s="977"/>
      <c r="JGA195" s="977"/>
      <c r="JGB195" s="977"/>
      <c r="JGC195" s="977"/>
      <c r="JGD195" s="977"/>
      <c r="JGE195" s="977"/>
      <c r="JGF195" s="977"/>
      <c r="JGG195" s="977"/>
      <c r="JGH195" s="977"/>
      <c r="JGI195" s="977"/>
      <c r="JGJ195" s="977"/>
      <c r="JGK195" s="977"/>
      <c r="JGL195" s="977"/>
      <c r="JGM195" s="977"/>
      <c r="JGN195" s="977"/>
      <c r="JGO195" s="977"/>
      <c r="JGP195" s="977"/>
      <c r="JGQ195" s="977"/>
      <c r="JGR195" s="977"/>
      <c r="JGS195" s="977"/>
      <c r="JGT195" s="977"/>
      <c r="JGU195" s="977"/>
      <c r="JGV195" s="977"/>
      <c r="JGW195" s="977"/>
      <c r="JGX195" s="977"/>
      <c r="JGY195" s="977"/>
      <c r="JGZ195" s="977"/>
      <c r="JHA195" s="977"/>
      <c r="JHB195" s="977"/>
      <c r="JHC195" s="977"/>
      <c r="JHD195" s="977"/>
      <c r="JHE195" s="977"/>
      <c r="JHF195" s="977"/>
      <c r="JHG195" s="977"/>
      <c r="JHH195" s="977"/>
      <c r="JHI195" s="977"/>
      <c r="JHJ195" s="977"/>
      <c r="JHK195" s="977"/>
      <c r="JHL195" s="977"/>
      <c r="JHM195" s="977"/>
      <c r="JHN195" s="977"/>
      <c r="JHO195" s="977"/>
      <c r="JHP195" s="977"/>
      <c r="JHQ195" s="977"/>
      <c r="JHR195" s="977"/>
      <c r="JHS195" s="977"/>
      <c r="JHT195" s="977"/>
      <c r="JHU195" s="977"/>
      <c r="JHV195" s="977"/>
      <c r="JHW195" s="977"/>
      <c r="JHX195" s="977"/>
      <c r="JHY195" s="977"/>
      <c r="JHZ195" s="977"/>
      <c r="JIA195" s="977"/>
      <c r="JIB195" s="977"/>
      <c r="JIC195" s="977"/>
      <c r="JID195" s="977"/>
      <c r="JIE195" s="977"/>
      <c r="JIF195" s="977"/>
      <c r="JIG195" s="977"/>
      <c r="JIH195" s="977"/>
      <c r="JII195" s="977"/>
      <c r="JIJ195" s="977"/>
      <c r="JIK195" s="977"/>
      <c r="JIL195" s="977"/>
      <c r="JIM195" s="977"/>
      <c r="JIN195" s="977"/>
      <c r="JIO195" s="977"/>
      <c r="JIP195" s="977"/>
      <c r="JIQ195" s="977"/>
      <c r="JIR195" s="977"/>
      <c r="JIS195" s="977"/>
      <c r="JIT195" s="977"/>
      <c r="JIU195" s="977"/>
      <c r="JIV195" s="977"/>
      <c r="JIW195" s="977"/>
      <c r="JIX195" s="977"/>
      <c r="JIY195" s="977"/>
      <c r="JIZ195" s="977"/>
      <c r="JJA195" s="977"/>
      <c r="JJB195" s="977"/>
      <c r="JJC195" s="977"/>
      <c r="JJD195" s="977"/>
      <c r="JJE195" s="977"/>
      <c r="JJF195" s="977"/>
      <c r="JJG195" s="977"/>
      <c r="JJH195" s="977"/>
      <c r="JJI195" s="977"/>
      <c r="JJJ195" s="977"/>
      <c r="JJK195" s="977"/>
      <c r="JJL195" s="977"/>
      <c r="JJM195" s="977"/>
      <c r="JJN195" s="977"/>
      <c r="JJO195" s="977"/>
      <c r="JJP195" s="977"/>
      <c r="JJQ195" s="977"/>
      <c r="JJR195" s="977"/>
      <c r="JJS195" s="977"/>
      <c r="JJT195" s="977"/>
      <c r="JJU195" s="977"/>
      <c r="JJV195" s="977"/>
      <c r="JJW195" s="977"/>
      <c r="JJX195" s="977"/>
      <c r="JJY195" s="977"/>
      <c r="JJZ195" s="977"/>
      <c r="JKA195" s="977"/>
      <c r="JKB195" s="977"/>
      <c r="JKC195" s="977"/>
      <c r="JKD195" s="977"/>
      <c r="JKE195" s="977"/>
      <c r="JKF195" s="977"/>
      <c r="JKG195" s="977"/>
      <c r="JKH195" s="977"/>
      <c r="JKI195" s="977"/>
      <c r="JKJ195" s="977"/>
      <c r="JKK195" s="977"/>
      <c r="JKL195" s="977"/>
      <c r="JKM195" s="977"/>
      <c r="JKN195" s="977"/>
      <c r="JKO195" s="977"/>
      <c r="JKP195" s="977"/>
      <c r="JKQ195" s="977"/>
      <c r="JKR195" s="977"/>
      <c r="JKS195" s="977"/>
      <c r="JKT195" s="977"/>
      <c r="JKU195" s="977"/>
      <c r="JKV195" s="977"/>
      <c r="JKW195" s="977"/>
      <c r="JKX195" s="977"/>
      <c r="JKY195" s="977"/>
      <c r="JKZ195" s="977"/>
      <c r="JLA195" s="977"/>
      <c r="JLB195" s="977"/>
      <c r="JLC195" s="977"/>
      <c r="JLD195" s="977"/>
      <c r="JLE195" s="977"/>
      <c r="JLF195" s="977"/>
      <c r="JLG195" s="977"/>
      <c r="JLH195" s="977"/>
      <c r="JLI195" s="977"/>
      <c r="JLJ195" s="977"/>
      <c r="JLK195" s="977"/>
      <c r="JLL195" s="977"/>
      <c r="JLM195" s="977"/>
      <c r="JLN195" s="977"/>
      <c r="JLO195" s="977"/>
      <c r="JLP195" s="977"/>
      <c r="JLQ195" s="977"/>
      <c r="JLR195" s="977"/>
      <c r="JLS195" s="977"/>
      <c r="JLT195" s="977"/>
      <c r="JLU195" s="977"/>
      <c r="JLV195" s="977"/>
      <c r="JLW195" s="977"/>
      <c r="JLX195" s="977"/>
      <c r="JLY195" s="977"/>
      <c r="JLZ195" s="977"/>
      <c r="JMA195" s="977"/>
      <c r="JMB195" s="977"/>
      <c r="JMC195" s="977"/>
      <c r="JMD195" s="977"/>
      <c r="JME195" s="977"/>
      <c r="JMF195" s="977"/>
      <c r="JMG195" s="977"/>
      <c r="JMH195" s="977"/>
      <c r="JMI195" s="977"/>
      <c r="JMJ195" s="977"/>
      <c r="JMK195" s="977"/>
      <c r="JML195" s="977"/>
      <c r="JMM195" s="977"/>
      <c r="JMN195" s="977"/>
      <c r="JMO195" s="977"/>
      <c r="JMP195" s="977"/>
      <c r="JMQ195" s="977"/>
      <c r="JMR195" s="977"/>
      <c r="JMS195" s="977"/>
      <c r="JMT195" s="977"/>
      <c r="JMU195" s="977"/>
      <c r="JMV195" s="977"/>
      <c r="JMW195" s="977"/>
      <c r="JMX195" s="977"/>
      <c r="JMY195" s="977"/>
      <c r="JMZ195" s="977"/>
      <c r="JNA195" s="977"/>
      <c r="JNB195" s="977"/>
      <c r="JNC195" s="977"/>
      <c r="JND195" s="977"/>
      <c r="JNE195" s="977"/>
      <c r="JNF195" s="977"/>
      <c r="JNG195" s="977"/>
      <c r="JNH195" s="977"/>
      <c r="JNI195" s="977"/>
      <c r="JNJ195" s="977"/>
      <c r="JNK195" s="977"/>
      <c r="JNL195" s="977"/>
      <c r="JNM195" s="977"/>
      <c r="JNN195" s="977"/>
      <c r="JNO195" s="977"/>
      <c r="JNP195" s="977"/>
      <c r="JNQ195" s="977"/>
      <c r="JNR195" s="977"/>
      <c r="JNS195" s="977"/>
      <c r="JNT195" s="977"/>
      <c r="JNU195" s="977"/>
      <c r="JNV195" s="977"/>
      <c r="JNW195" s="977"/>
      <c r="JNX195" s="977"/>
      <c r="JNY195" s="977"/>
      <c r="JNZ195" s="977"/>
      <c r="JOA195" s="977"/>
      <c r="JOB195" s="977"/>
      <c r="JOC195" s="977"/>
      <c r="JOD195" s="977"/>
      <c r="JOE195" s="977"/>
      <c r="JOF195" s="977"/>
      <c r="JOG195" s="977"/>
      <c r="JOH195" s="977"/>
      <c r="JOI195" s="977"/>
      <c r="JOJ195" s="977"/>
      <c r="JOK195" s="977"/>
      <c r="JOL195" s="977"/>
      <c r="JOM195" s="977"/>
      <c r="JON195" s="977"/>
      <c r="JOO195" s="977"/>
      <c r="JOP195" s="977"/>
      <c r="JOQ195" s="977"/>
      <c r="JOR195" s="977"/>
      <c r="JOS195" s="977"/>
      <c r="JOT195" s="977"/>
      <c r="JOU195" s="977"/>
      <c r="JOV195" s="977"/>
      <c r="JOW195" s="977"/>
      <c r="JOX195" s="977"/>
      <c r="JOY195" s="977"/>
      <c r="JOZ195" s="977"/>
      <c r="JPA195" s="977"/>
      <c r="JPB195" s="977"/>
      <c r="JPC195" s="977"/>
      <c r="JPD195" s="977"/>
      <c r="JPE195" s="977"/>
      <c r="JPF195" s="977"/>
      <c r="JPG195" s="977"/>
      <c r="JPH195" s="977"/>
      <c r="JPI195" s="977"/>
      <c r="JPJ195" s="977"/>
      <c r="JPK195" s="977"/>
      <c r="JPL195" s="977"/>
      <c r="JPM195" s="977"/>
      <c r="JPN195" s="977"/>
      <c r="JPO195" s="977"/>
      <c r="JPP195" s="977"/>
      <c r="JPQ195" s="977"/>
      <c r="JPR195" s="977"/>
      <c r="JPS195" s="977"/>
      <c r="JPT195" s="977"/>
      <c r="JPU195" s="977"/>
      <c r="JPV195" s="977"/>
      <c r="JPW195" s="977"/>
      <c r="JPX195" s="977"/>
      <c r="JPY195" s="977"/>
      <c r="JPZ195" s="977"/>
      <c r="JQA195" s="977"/>
      <c r="JQB195" s="977"/>
      <c r="JQC195" s="977"/>
      <c r="JQD195" s="977"/>
      <c r="JQE195" s="977"/>
      <c r="JQF195" s="977"/>
      <c r="JQG195" s="977"/>
      <c r="JQH195" s="977"/>
      <c r="JQI195" s="977"/>
      <c r="JQJ195" s="977"/>
      <c r="JQK195" s="977"/>
      <c r="JQL195" s="977"/>
      <c r="JQM195" s="977"/>
      <c r="JQN195" s="977"/>
      <c r="JQO195" s="977"/>
      <c r="JQP195" s="977"/>
      <c r="JQQ195" s="977"/>
      <c r="JQR195" s="977"/>
      <c r="JQS195" s="977"/>
      <c r="JQT195" s="977"/>
      <c r="JQU195" s="977"/>
      <c r="JQV195" s="977"/>
      <c r="JQW195" s="977"/>
      <c r="JQX195" s="977"/>
      <c r="JQY195" s="977"/>
      <c r="JQZ195" s="977"/>
      <c r="JRA195" s="977"/>
      <c r="JRB195" s="977"/>
      <c r="JRC195" s="977"/>
      <c r="JRD195" s="977"/>
      <c r="JRE195" s="977"/>
      <c r="JRF195" s="977"/>
      <c r="JRG195" s="977"/>
      <c r="JRH195" s="977"/>
      <c r="JRI195" s="977"/>
      <c r="JRJ195" s="977"/>
      <c r="JRK195" s="977"/>
      <c r="JRL195" s="977"/>
      <c r="JRM195" s="977"/>
      <c r="JRN195" s="977"/>
      <c r="JRO195" s="977"/>
      <c r="JRP195" s="977"/>
      <c r="JRQ195" s="977"/>
      <c r="JRR195" s="977"/>
      <c r="JRS195" s="977"/>
      <c r="JRT195" s="977"/>
      <c r="JRU195" s="977"/>
      <c r="JRV195" s="977"/>
      <c r="JRW195" s="977"/>
      <c r="JRX195" s="977"/>
      <c r="JRY195" s="977"/>
      <c r="JRZ195" s="977"/>
      <c r="JSA195" s="977"/>
      <c r="JSB195" s="977"/>
      <c r="JSC195" s="977"/>
      <c r="JSD195" s="977"/>
      <c r="JSE195" s="977"/>
      <c r="JSF195" s="977"/>
      <c r="JSG195" s="977"/>
      <c r="JSH195" s="977"/>
      <c r="JSI195" s="977"/>
      <c r="JSJ195" s="977"/>
      <c r="JSK195" s="977"/>
      <c r="JSL195" s="977"/>
      <c r="JSM195" s="977"/>
      <c r="JSN195" s="977"/>
      <c r="JSO195" s="977"/>
      <c r="JSP195" s="977"/>
      <c r="JSQ195" s="977"/>
      <c r="JSR195" s="977"/>
      <c r="JSS195" s="977"/>
      <c r="JST195" s="977"/>
      <c r="JSU195" s="977"/>
      <c r="JSV195" s="977"/>
      <c r="JSW195" s="977"/>
      <c r="JSX195" s="977"/>
      <c r="JSY195" s="977"/>
      <c r="JSZ195" s="977"/>
      <c r="JTA195" s="977"/>
      <c r="JTB195" s="977"/>
      <c r="JTC195" s="977"/>
      <c r="JTD195" s="977"/>
      <c r="JTE195" s="977"/>
      <c r="JTF195" s="977"/>
      <c r="JTG195" s="977"/>
      <c r="JTH195" s="977"/>
      <c r="JTI195" s="977"/>
      <c r="JTJ195" s="977"/>
      <c r="JTK195" s="977"/>
      <c r="JTL195" s="977"/>
      <c r="JTM195" s="977"/>
      <c r="JTN195" s="977"/>
      <c r="JTO195" s="977"/>
      <c r="JTP195" s="977"/>
      <c r="JTQ195" s="977"/>
      <c r="JTR195" s="977"/>
      <c r="JTS195" s="977"/>
      <c r="JTT195" s="977"/>
      <c r="JTU195" s="977"/>
      <c r="JTV195" s="977"/>
      <c r="JTW195" s="977"/>
      <c r="JTX195" s="977"/>
      <c r="JTY195" s="977"/>
      <c r="JTZ195" s="977"/>
      <c r="JUA195" s="977"/>
      <c r="JUB195" s="977"/>
      <c r="JUC195" s="977"/>
      <c r="JUD195" s="977"/>
      <c r="JUE195" s="977"/>
      <c r="JUF195" s="977"/>
      <c r="JUG195" s="977"/>
      <c r="JUH195" s="977"/>
      <c r="JUI195" s="977"/>
      <c r="JUJ195" s="977"/>
      <c r="JUK195" s="977"/>
      <c r="JUL195" s="977"/>
      <c r="JUM195" s="977"/>
      <c r="JUN195" s="977"/>
      <c r="JUO195" s="977"/>
      <c r="JUP195" s="977"/>
      <c r="JUQ195" s="977"/>
      <c r="JUR195" s="977"/>
      <c r="JUS195" s="977"/>
      <c r="JUT195" s="977"/>
      <c r="JUU195" s="977"/>
      <c r="JUV195" s="977"/>
      <c r="JUW195" s="977"/>
      <c r="JUX195" s="977"/>
      <c r="JUY195" s="977"/>
      <c r="JUZ195" s="977"/>
      <c r="JVA195" s="977"/>
      <c r="JVB195" s="977"/>
      <c r="JVC195" s="977"/>
      <c r="JVD195" s="977"/>
      <c r="JVE195" s="977"/>
      <c r="JVF195" s="977"/>
      <c r="JVG195" s="977"/>
      <c r="JVH195" s="977"/>
      <c r="JVI195" s="977"/>
      <c r="JVJ195" s="977"/>
      <c r="JVK195" s="977"/>
      <c r="JVL195" s="977"/>
      <c r="JVM195" s="977"/>
      <c r="JVN195" s="977"/>
      <c r="JVO195" s="977"/>
      <c r="JVP195" s="977"/>
      <c r="JVQ195" s="977"/>
      <c r="JVR195" s="977"/>
      <c r="JVS195" s="977"/>
      <c r="JVT195" s="977"/>
      <c r="JVU195" s="977"/>
      <c r="JVV195" s="977"/>
      <c r="JVW195" s="977"/>
      <c r="JVX195" s="977"/>
      <c r="JVY195" s="977"/>
      <c r="JVZ195" s="977"/>
      <c r="JWA195" s="977"/>
      <c r="JWB195" s="977"/>
      <c r="JWC195" s="977"/>
      <c r="JWD195" s="977"/>
      <c r="JWE195" s="977"/>
      <c r="JWF195" s="977"/>
      <c r="JWG195" s="977"/>
      <c r="JWH195" s="977"/>
      <c r="JWI195" s="977"/>
      <c r="JWJ195" s="977"/>
      <c r="JWK195" s="977"/>
      <c r="JWL195" s="977"/>
      <c r="JWM195" s="977"/>
      <c r="JWN195" s="977"/>
      <c r="JWO195" s="977"/>
      <c r="JWP195" s="977"/>
      <c r="JWQ195" s="977"/>
      <c r="JWR195" s="977"/>
      <c r="JWS195" s="977"/>
      <c r="JWT195" s="977"/>
      <c r="JWU195" s="977"/>
      <c r="JWV195" s="977"/>
      <c r="JWW195" s="977"/>
      <c r="JWX195" s="977"/>
      <c r="JWY195" s="977"/>
      <c r="JWZ195" s="977"/>
      <c r="JXA195" s="977"/>
      <c r="JXB195" s="977"/>
      <c r="JXC195" s="977"/>
      <c r="JXD195" s="977"/>
      <c r="JXE195" s="977"/>
      <c r="JXF195" s="977"/>
      <c r="JXG195" s="977"/>
      <c r="JXH195" s="977"/>
      <c r="JXI195" s="977"/>
      <c r="JXJ195" s="977"/>
      <c r="JXK195" s="977"/>
      <c r="JXL195" s="977"/>
      <c r="JXM195" s="977"/>
      <c r="JXN195" s="977"/>
      <c r="JXO195" s="977"/>
      <c r="JXP195" s="977"/>
      <c r="JXQ195" s="977"/>
      <c r="JXR195" s="977"/>
      <c r="JXS195" s="977"/>
      <c r="JXT195" s="977"/>
      <c r="JXU195" s="977"/>
      <c r="JXV195" s="977"/>
      <c r="JXW195" s="977"/>
      <c r="JXX195" s="977"/>
      <c r="JXY195" s="977"/>
      <c r="JXZ195" s="977"/>
      <c r="JYA195" s="977"/>
      <c r="JYB195" s="977"/>
      <c r="JYC195" s="977"/>
      <c r="JYD195" s="977"/>
      <c r="JYE195" s="977"/>
      <c r="JYF195" s="977"/>
      <c r="JYG195" s="977"/>
      <c r="JYH195" s="977"/>
      <c r="JYI195" s="977"/>
      <c r="JYJ195" s="977"/>
      <c r="JYK195" s="977"/>
      <c r="JYL195" s="977"/>
      <c r="JYM195" s="977"/>
      <c r="JYN195" s="977"/>
      <c r="JYO195" s="977"/>
      <c r="JYP195" s="977"/>
      <c r="JYQ195" s="977"/>
      <c r="JYR195" s="977"/>
      <c r="JYS195" s="977"/>
      <c r="JYT195" s="977"/>
      <c r="JYU195" s="977"/>
      <c r="JYV195" s="977"/>
      <c r="JYW195" s="977"/>
      <c r="JYX195" s="977"/>
      <c r="JYY195" s="977"/>
      <c r="JYZ195" s="977"/>
      <c r="JZA195" s="977"/>
      <c r="JZB195" s="977"/>
      <c r="JZC195" s="977"/>
      <c r="JZD195" s="977"/>
      <c r="JZE195" s="977"/>
      <c r="JZF195" s="977"/>
      <c r="JZG195" s="977"/>
      <c r="JZH195" s="977"/>
      <c r="JZI195" s="977"/>
      <c r="JZJ195" s="977"/>
      <c r="JZK195" s="977"/>
      <c r="JZL195" s="977"/>
      <c r="JZM195" s="977"/>
      <c r="JZN195" s="977"/>
      <c r="JZO195" s="977"/>
      <c r="JZP195" s="977"/>
      <c r="JZQ195" s="977"/>
      <c r="JZR195" s="977"/>
      <c r="JZS195" s="977"/>
      <c r="JZT195" s="977"/>
      <c r="JZU195" s="977"/>
      <c r="JZV195" s="977"/>
      <c r="JZW195" s="977"/>
      <c r="JZX195" s="977"/>
      <c r="JZY195" s="977"/>
      <c r="JZZ195" s="977"/>
      <c r="KAA195" s="977"/>
      <c r="KAB195" s="977"/>
      <c r="KAC195" s="977"/>
      <c r="KAD195" s="977"/>
      <c r="KAE195" s="977"/>
      <c r="KAF195" s="977"/>
      <c r="KAG195" s="977"/>
      <c r="KAH195" s="977"/>
      <c r="KAI195" s="977"/>
      <c r="KAJ195" s="977"/>
      <c r="KAK195" s="977"/>
      <c r="KAL195" s="977"/>
      <c r="KAM195" s="977"/>
      <c r="KAN195" s="977"/>
      <c r="KAO195" s="977"/>
      <c r="KAP195" s="977"/>
      <c r="KAQ195" s="977"/>
      <c r="KAR195" s="977"/>
      <c r="KAS195" s="977"/>
      <c r="KAT195" s="977"/>
      <c r="KAU195" s="977"/>
      <c r="KAV195" s="977"/>
      <c r="KAW195" s="977"/>
      <c r="KAX195" s="977"/>
      <c r="KAY195" s="977"/>
      <c r="KAZ195" s="977"/>
      <c r="KBA195" s="977"/>
      <c r="KBB195" s="977"/>
      <c r="KBC195" s="977"/>
      <c r="KBD195" s="977"/>
      <c r="KBE195" s="977"/>
      <c r="KBF195" s="977"/>
      <c r="KBG195" s="977"/>
      <c r="KBH195" s="977"/>
      <c r="KBI195" s="977"/>
      <c r="KBJ195" s="977"/>
      <c r="KBK195" s="977"/>
      <c r="KBL195" s="977"/>
      <c r="KBM195" s="977"/>
      <c r="KBN195" s="977"/>
      <c r="KBO195" s="977"/>
      <c r="KBP195" s="977"/>
      <c r="KBQ195" s="977"/>
      <c r="KBR195" s="977"/>
      <c r="KBS195" s="977"/>
      <c r="KBT195" s="977"/>
      <c r="KBU195" s="977"/>
      <c r="KBV195" s="977"/>
      <c r="KBW195" s="977"/>
      <c r="KBX195" s="977"/>
      <c r="KBY195" s="977"/>
      <c r="KBZ195" s="977"/>
      <c r="KCA195" s="977"/>
      <c r="KCB195" s="977"/>
      <c r="KCC195" s="977"/>
      <c r="KCD195" s="977"/>
      <c r="KCE195" s="977"/>
      <c r="KCF195" s="977"/>
      <c r="KCG195" s="977"/>
      <c r="KCH195" s="977"/>
      <c r="KCI195" s="977"/>
      <c r="KCJ195" s="977"/>
      <c r="KCK195" s="977"/>
      <c r="KCL195" s="977"/>
      <c r="KCM195" s="977"/>
      <c r="KCN195" s="977"/>
      <c r="KCO195" s="977"/>
      <c r="KCP195" s="977"/>
      <c r="KCQ195" s="977"/>
      <c r="KCR195" s="977"/>
      <c r="KCS195" s="977"/>
      <c r="KCT195" s="977"/>
      <c r="KCU195" s="977"/>
      <c r="KCV195" s="977"/>
      <c r="KCW195" s="977"/>
      <c r="KCX195" s="977"/>
      <c r="KCY195" s="977"/>
      <c r="KCZ195" s="977"/>
      <c r="KDA195" s="977"/>
      <c r="KDB195" s="977"/>
      <c r="KDC195" s="977"/>
      <c r="KDD195" s="977"/>
      <c r="KDE195" s="977"/>
      <c r="KDF195" s="977"/>
      <c r="KDG195" s="977"/>
      <c r="KDH195" s="977"/>
      <c r="KDI195" s="977"/>
      <c r="KDJ195" s="977"/>
      <c r="KDK195" s="977"/>
      <c r="KDL195" s="977"/>
      <c r="KDM195" s="977"/>
      <c r="KDN195" s="977"/>
      <c r="KDO195" s="977"/>
      <c r="KDP195" s="977"/>
      <c r="KDQ195" s="977"/>
      <c r="KDR195" s="977"/>
      <c r="KDS195" s="977"/>
      <c r="KDT195" s="977"/>
      <c r="KDU195" s="977"/>
      <c r="KDV195" s="977"/>
      <c r="KDW195" s="977"/>
      <c r="KDX195" s="977"/>
      <c r="KDY195" s="977"/>
      <c r="KDZ195" s="977"/>
      <c r="KEA195" s="977"/>
      <c r="KEB195" s="977"/>
      <c r="KEC195" s="977"/>
      <c r="KED195" s="977"/>
      <c r="KEE195" s="977"/>
      <c r="KEF195" s="977"/>
      <c r="KEG195" s="977"/>
      <c r="KEH195" s="977"/>
      <c r="KEI195" s="977"/>
      <c r="KEJ195" s="977"/>
      <c r="KEK195" s="977"/>
      <c r="KEL195" s="977"/>
      <c r="KEM195" s="977"/>
      <c r="KEN195" s="977"/>
      <c r="KEO195" s="977"/>
      <c r="KEP195" s="977"/>
      <c r="KEQ195" s="977"/>
      <c r="KER195" s="977"/>
      <c r="KES195" s="977"/>
      <c r="KET195" s="977"/>
      <c r="KEU195" s="977"/>
      <c r="KEV195" s="977"/>
      <c r="KEW195" s="977"/>
      <c r="KEX195" s="977"/>
      <c r="KEY195" s="977"/>
      <c r="KEZ195" s="977"/>
      <c r="KFA195" s="977"/>
      <c r="KFB195" s="977"/>
      <c r="KFC195" s="977"/>
      <c r="KFD195" s="977"/>
      <c r="KFE195" s="977"/>
      <c r="KFF195" s="977"/>
      <c r="KFG195" s="977"/>
      <c r="KFH195" s="977"/>
      <c r="KFI195" s="977"/>
      <c r="KFJ195" s="977"/>
      <c r="KFK195" s="977"/>
      <c r="KFL195" s="977"/>
      <c r="KFM195" s="977"/>
      <c r="KFN195" s="977"/>
      <c r="KFO195" s="977"/>
      <c r="KFP195" s="977"/>
      <c r="KFQ195" s="977"/>
      <c r="KFR195" s="977"/>
      <c r="KFS195" s="977"/>
      <c r="KFT195" s="977"/>
      <c r="KFU195" s="977"/>
      <c r="KFV195" s="977"/>
      <c r="KFW195" s="977"/>
      <c r="KFX195" s="977"/>
      <c r="KFY195" s="977"/>
      <c r="KFZ195" s="977"/>
      <c r="KGA195" s="977"/>
      <c r="KGB195" s="977"/>
      <c r="KGC195" s="977"/>
      <c r="KGD195" s="977"/>
      <c r="KGE195" s="977"/>
      <c r="KGF195" s="977"/>
      <c r="KGG195" s="977"/>
      <c r="KGH195" s="977"/>
      <c r="KGI195" s="977"/>
      <c r="KGJ195" s="977"/>
      <c r="KGK195" s="977"/>
      <c r="KGL195" s="977"/>
      <c r="KGM195" s="977"/>
      <c r="KGN195" s="977"/>
      <c r="KGO195" s="977"/>
      <c r="KGP195" s="977"/>
      <c r="KGQ195" s="977"/>
      <c r="KGR195" s="977"/>
      <c r="KGS195" s="977"/>
      <c r="KGT195" s="977"/>
      <c r="KGU195" s="977"/>
      <c r="KGV195" s="977"/>
      <c r="KGW195" s="977"/>
      <c r="KGX195" s="977"/>
      <c r="KGY195" s="977"/>
      <c r="KGZ195" s="977"/>
      <c r="KHA195" s="977"/>
      <c r="KHB195" s="977"/>
      <c r="KHC195" s="977"/>
      <c r="KHD195" s="977"/>
      <c r="KHE195" s="977"/>
      <c r="KHF195" s="977"/>
      <c r="KHG195" s="977"/>
      <c r="KHH195" s="977"/>
      <c r="KHI195" s="977"/>
      <c r="KHJ195" s="977"/>
      <c r="KHK195" s="977"/>
      <c r="KHL195" s="977"/>
      <c r="KHM195" s="977"/>
      <c r="KHN195" s="977"/>
      <c r="KHO195" s="977"/>
      <c r="KHP195" s="977"/>
      <c r="KHQ195" s="977"/>
      <c r="KHR195" s="977"/>
      <c r="KHS195" s="977"/>
      <c r="KHT195" s="977"/>
      <c r="KHU195" s="977"/>
      <c r="KHV195" s="977"/>
      <c r="KHW195" s="977"/>
      <c r="KHX195" s="977"/>
      <c r="KHY195" s="977"/>
      <c r="KHZ195" s="977"/>
      <c r="KIA195" s="977"/>
      <c r="KIB195" s="977"/>
      <c r="KIC195" s="977"/>
      <c r="KID195" s="977"/>
      <c r="KIE195" s="977"/>
      <c r="KIF195" s="977"/>
      <c r="KIG195" s="977"/>
      <c r="KIH195" s="977"/>
      <c r="KII195" s="977"/>
      <c r="KIJ195" s="977"/>
      <c r="KIK195" s="977"/>
      <c r="KIL195" s="977"/>
      <c r="KIM195" s="977"/>
      <c r="KIN195" s="977"/>
      <c r="KIO195" s="977"/>
      <c r="KIP195" s="977"/>
      <c r="KIQ195" s="977"/>
      <c r="KIR195" s="977"/>
      <c r="KIS195" s="977"/>
      <c r="KIT195" s="977"/>
      <c r="KIU195" s="977"/>
      <c r="KIV195" s="977"/>
      <c r="KIW195" s="977"/>
      <c r="KIX195" s="977"/>
      <c r="KIY195" s="977"/>
      <c r="KIZ195" s="977"/>
      <c r="KJA195" s="977"/>
      <c r="KJB195" s="977"/>
      <c r="KJC195" s="977"/>
      <c r="KJD195" s="977"/>
      <c r="KJE195" s="977"/>
      <c r="KJF195" s="977"/>
      <c r="KJG195" s="977"/>
      <c r="KJH195" s="977"/>
      <c r="KJI195" s="977"/>
      <c r="KJJ195" s="977"/>
      <c r="KJK195" s="977"/>
      <c r="KJL195" s="977"/>
      <c r="KJM195" s="977"/>
      <c r="KJN195" s="977"/>
      <c r="KJO195" s="977"/>
      <c r="KJP195" s="977"/>
      <c r="KJQ195" s="977"/>
      <c r="KJR195" s="977"/>
      <c r="KJS195" s="977"/>
      <c r="KJT195" s="977"/>
      <c r="KJU195" s="977"/>
      <c r="KJV195" s="977"/>
      <c r="KJW195" s="977"/>
      <c r="KJX195" s="977"/>
      <c r="KJY195" s="977"/>
      <c r="KJZ195" s="977"/>
      <c r="KKA195" s="977"/>
      <c r="KKB195" s="977"/>
      <c r="KKC195" s="977"/>
      <c r="KKD195" s="977"/>
      <c r="KKE195" s="977"/>
      <c r="KKF195" s="977"/>
      <c r="KKG195" s="977"/>
      <c r="KKH195" s="977"/>
      <c r="KKI195" s="977"/>
      <c r="KKJ195" s="977"/>
      <c r="KKK195" s="977"/>
      <c r="KKL195" s="977"/>
      <c r="KKM195" s="977"/>
      <c r="KKN195" s="977"/>
      <c r="KKO195" s="977"/>
      <c r="KKP195" s="977"/>
      <c r="KKQ195" s="977"/>
      <c r="KKR195" s="977"/>
      <c r="KKS195" s="977"/>
      <c r="KKT195" s="977"/>
      <c r="KKU195" s="977"/>
      <c r="KKV195" s="977"/>
      <c r="KKW195" s="977"/>
      <c r="KKX195" s="977"/>
      <c r="KKY195" s="977"/>
      <c r="KKZ195" s="977"/>
      <c r="KLA195" s="977"/>
      <c r="KLB195" s="977"/>
      <c r="KLC195" s="977"/>
      <c r="KLD195" s="977"/>
      <c r="KLE195" s="977"/>
      <c r="KLF195" s="977"/>
      <c r="KLG195" s="977"/>
      <c r="KLH195" s="977"/>
      <c r="KLI195" s="977"/>
      <c r="KLJ195" s="977"/>
      <c r="KLK195" s="977"/>
      <c r="KLL195" s="977"/>
      <c r="KLM195" s="977"/>
      <c r="KLN195" s="977"/>
      <c r="KLO195" s="977"/>
      <c r="KLP195" s="977"/>
      <c r="KLQ195" s="977"/>
      <c r="KLR195" s="977"/>
      <c r="KLS195" s="977"/>
      <c r="KLT195" s="977"/>
      <c r="KLU195" s="977"/>
      <c r="KLV195" s="977"/>
      <c r="KLW195" s="977"/>
      <c r="KLX195" s="977"/>
      <c r="KLY195" s="977"/>
      <c r="KLZ195" s="977"/>
      <c r="KMA195" s="977"/>
      <c r="KMB195" s="977"/>
      <c r="KMC195" s="977"/>
      <c r="KMD195" s="977"/>
      <c r="KME195" s="977"/>
      <c r="KMF195" s="977"/>
      <c r="KMG195" s="977"/>
      <c r="KMH195" s="977"/>
      <c r="KMI195" s="977"/>
      <c r="KMJ195" s="977"/>
      <c r="KMK195" s="977"/>
      <c r="KML195" s="977"/>
      <c r="KMM195" s="977"/>
      <c r="KMN195" s="977"/>
      <c r="KMO195" s="977"/>
      <c r="KMP195" s="977"/>
      <c r="KMQ195" s="977"/>
      <c r="KMR195" s="977"/>
      <c r="KMS195" s="977"/>
      <c r="KMT195" s="977"/>
      <c r="KMU195" s="977"/>
      <c r="KMV195" s="977"/>
      <c r="KMW195" s="977"/>
      <c r="KMX195" s="977"/>
      <c r="KMY195" s="977"/>
      <c r="KMZ195" s="977"/>
      <c r="KNA195" s="977"/>
      <c r="KNB195" s="977"/>
      <c r="KNC195" s="977"/>
      <c r="KND195" s="977"/>
      <c r="KNE195" s="977"/>
      <c r="KNF195" s="977"/>
      <c r="KNG195" s="977"/>
      <c r="KNH195" s="977"/>
      <c r="KNI195" s="977"/>
      <c r="KNJ195" s="977"/>
      <c r="KNK195" s="977"/>
      <c r="KNL195" s="977"/>
      <c r="KNM195" s="977"/>
      <c r="KNN195" s="977"/>
      <c r="KNO195" s="977"/>
      <c r="KNP195" s="977"/>
      <c r="KNQ195" s="977"/>
      <c r="KNR195" s="977"/>
      <c r="KNS195" s="977"/>
      <c r="KNT195" s="977"/>
      <c r="KNU195" s="977"/>
      <c r="KNV195" s="977"/>
      <c r="KNW195" s="977"/>
      <c r="KNX195" s="977"/>
      <c r="KNY195" s="977"/>
      <c r="KNZ195" s="977"/>
      <c r="KOA195" s="977"/>
      <c r="KOB195" s="977"/>
      <c r="KOC195" s="977"/>
      <c r="KOD195" s="977"/>
      <c r="KOE195" s="977"/>
      <c r="KOF195" s="977"/>
      <c r="KOG195" s="977"/>
      <c r="KOH195" s="977"/>
      <c r="KOI195" s="977"/>
      <c r="KOJ195" s="977"/>
      <c r="KOK195" s="977"/>
      <c r="KOL195" s="977"/>
      <c r="KOM195" s="977"/>
      <c r="KON195" s="977"/>
      <c r="KOO195" s="977"/>
      <c r="KOP195" s="977"/>
      <c r="KOQ195" s="977"/>
      <c r="KOR195" s="977"/>
      <c r="KOS195" s="977"/>
      <c r="KOT195" s="977"/>
      <c r="KOU195" s="977"/>
      <c r="KOV195" s="977"/>
      <c r="KOW195" s="977"/>
      <c r="KOX195" s="977"/>
      <c r="KOY195" s="977"/>
      <c r="KOZ195" s="977"/>
      <c r="KPA195" s="977"/>
      <c r="KPB195" s="977"/>
      <c r="KPC195" s="977"/>
      <c r="KPD195" s="977"/>
      <c r="KPE195" s="977"/>
      <c r="KPF195" s="977"/>
      <c r="KPG195" s="977"/>
      <c r="KPH195" s="977"/>
      <c r="KPI195" s="977"/>
      <c r="KPJ195" s="977"/>
      <c r="KPK195" s="977"/>
      <c r="KPL195" s="977"/>
      <c r="KPM195" s="977"/>
      <c r="KPN195" s="977"/>
      <c r="KPO195" s="977"/>
      <c r="KPP195" s="977"/>
      <c r="KPQ195" s="977"/>
      <c r="KPR195" s="977"/>
      <c r="KPS195" s="977"/>
      <c r="KPT195" s="977"/>
      <c r="KPU195" s="977"/>
      <c r="KPV195" s="977"/>
      <c r="KPW195" s="977"/>
      <c r="KPX195" s="977"/>
      <c r="KPY195" s="977"/>
      <c r="KPZ195" s="977"/>
      <c r="KQA195" s="977"/>
      <c r="KQB195" s="977"/>
      <c r="KQC195" s="977"/>
      <c r="KQD195" s="977"/>
      <c r="KQE195" s="977"/>
      <c r="KQF195" s="977"/>
      <c r="KQG195" s="977"/>
      <c r="KQH195" s="977"/>
      <c r="KQI195" s="977"/>
      <c r="KQJ195" s="977"/>
      <c r="KQK195" s="977"/>
      <c r="KQL195" s="977"/>
      <c r="KQM195" s="977"/>
      <c r="KQN195" s="977"/>
      <c r="KQO195" s="977"/>
      <c r="KQP195" s="977"/>
      <c r="KQQ195" s="977"/>
      <c r="KQR195" s="977"/>
      <c r="KQS195" s="977"/>
      <c r="KQT195" s="977"/>
      <c r="KQU195" s="977"/>
      <c r="KQV195" s="977"/>
      <c r="KQW195" s="977"/>
      <c r="KQX195" s="977"/>
      <c r="KQY195" s="977"/>
      <c r="KQZ195" s="977"/>
      <c r="KRA195" s="977"/>
      <c r="KRB195" s="977"/>
      <c r="KRC195" s="977"/>
      <c r="KRD195" s="977"/>
      <c r="KRE195" s="977"/>
      <c r="KRF195" s="977"/>
      <c r="KRG195" s="977"/>
      <c r="KRH195" s="977"/>
      <c r="KRI195" s="977"/>
      <c r="KRJ195" s="977"/>
      <c r="KRK195" s="977"/>
      <c r="KRL195" s="977"/>
      <c r="KRM195" s="977"/>
      <c r="KRN195" s="977"/>
      <c r="KRO195" s="977"/>
      <c r="KRP195" s="977"/>
      <c r="KRQ195" s="977"/>
      <c r="KRR195" s="977"/>
      <c r="KRS195" s="977"/>
      <c r="KRT195" s="977"/>
      <c r="KRU195" s="977"/>
      <c r="KRV195" s="977"/>
      <c r="KRW195" s="977"/>
      <c r="KRX195" s="977"/>
      <c r="KRY195" s="977"/>
      <c r="KRZ195" s="977"/>
      <c r="KSA195" s="977"/>
      <c r="KSB195" s="977"/>
      <c r="KSC195" s="977"/>
      <c r="KSD195" s="977"/>
      <c r="KSE195" s="977"/>
      <c r="KSF195" s="977"/>
      <c r="KSG195" s="977"/>
      <c r="KSH195" s="977"/>
      <c r="KSI195" s="977"/>
      <c r="KSJ195" s="977"/>
      <c r="KSK195" s="977"/>
      <c r="KSL195" s="977"/>
      <c r="KSM195" s="977"/>
      <c r="KSN195" s="977"/>
      <c r="KSO195" s="977"/>
      <c r="KSP195" s="977"/>
      <c r="KSQ195" s="977"/>
      <c r="KSR195" s="977"/>
      <c r="KSS195" s="977"/>
      <c r="KST195" s="977"/>
      <c r="KSU195" s="977"/>
      <c r="KSV195" s="977"/>
      <c r="KSW195" s="977"/>
      <c r="KSX195" s="977"/>
      <c r="KSY195" s="977"/>
      <c r="KSZ195" s="977"/>
      <c r="KTA195" s="977"/>
      <c r="KTB195" s="977"/>
      <c r="KTC195" s="977"/>
      <c r="KTD195" s="977"/>
      <c r="KTE195" s="977"/>
      <c r="KTF195" s="977"/>
      <c r="KTG195" s="977"/>
      <c r="KTH195" s="977"/>
      <c r="KTI195" s="977"/>
      <c r="KTJ195" s="977"/>
      <c r="KTK195" s="977"/>
      <c r="KTL195" s="977"/>
      <c r="KTM195" s="977"/>
      <c r="KTN195" s="977"/>
      <c r="KTO195" s="977"/>
      <c r="KTP195" s="977"/>
      <c r="KTQ195" s="977"/>
      <c r="KTR195" s="977"/>
      <c r="KTS195" s="977"/>
      <c r="KTT195" s="977"/>
      <c r="KTU195" s="977"/>
      <c r="KTV195" s="977"/>
      <c r="KTW195" s="977"/>
      <c r="KTX195" s="977"/>
      <c r="KTY195" s="977"/>
      <c r="KTZ195" s="977"/>
      <c r="KUA195" s="977"/>
      <c r="KUB195" s="977"/>
      <c r="KUC195" s="977"/>
      <c r="KUD195" s="977"/>
      <c r="KUE195" s="977"/>
      <c r="KUF195" s="977"/>
      <c r="KUG195" s="977"/>
      <c r="KUH195" s="977"/>
      <c r="KUI195" s="977"/>
      <c r="KUJ195" s="977"/>
      <c r="KUK195" s="977"/>
      <c r="KUL195" s="977"/>
      <c r="KUM195" s="977"/>
      <c r="KUN195" s="977"/>
      <c r="KUO195" s="977"/>
      <c r="KUP195" s="977"/>
      <c r="KUQ195" s="977"/>
      <c r="KUR195" s="977"/>
      <c r="KUS195" s="977"/>
      <c r="KUT195" s="977"/>
      <c r="KUU195" s="977"/>
      <c r="KUV195" s="977"/>
      <c r="KUW195" s="977"/>
      <c r="KUX195" s="977"/>
      <c r="KUY195" s="977"/>
      <c r="KUZ195" s="977"/>
      <c r="KVA195" s="977"/>
      <c r="KVB195" s="977"/>
      <c r="KVC195" s="977"/>
      <c r="KVD195" s="977"/>
      <c r="KVE195" s="977"/>
      <c r="KVF195" s="977"/>
      <c r="KVG195" s="977"/>
      <c r="KVH195" s="977"/>
      <c r="KVI195" s="977"/>
      <c r="KVJ195" s="977"/>
      <c r="KVK195" s="977"/>
      <c r="KVL195" s="977"/>
      <c r="KVM195" s="977"/>
      <c r="KVN195" s="977"/>
      <c r="KVO195" s="977"/>
      <c r="KVP195" s="977"/>
      <c r="KVQ195" s="977"/>
      <c r="KVR195" s="977"/>
      <c r="KVS195" s="977"/>
      <c r="KVT195" s="977"/>
      <c r="KVU195" s="977"/>
      <c r="KVV195" s="977"/>
      <c r="KVW195" s="977"/>
      <c r="KVX195" s="977"/>
      <c r="KVY195" s="977"/>
      <c r="KVZ195" s="977"/>
      <c r="KWA195" s="977"/>
      <c r="KWB195" s="977"/>
      <c r="KWC195" s="977"/>
      <c r="KWD195" s="977"/>
      <c r="KWE195" s="977"/>
      <c r="KWF195" s="977"/>
      <c r="KWG195" s="977"/>
      <c r="KWH195" s="977"/>
      <c r="KWI195" s="977"/>
      <c r="KWJ195" s="977"/>
      <c r="KWK195" s="977"/>
      <c r="KWL195" s="977"/>
      <c r="KWM195" s="977"/>
      <c r="KWN195" s="977"/>
      <c r="KWO195" s="977"/>
      <c r="KWP195" s="977"/>
      <c r="KWQ195" s="977"/>
      <c r="KWR195" s="977"/>
      <c r="KWS195" s="977"/>
      <c r="KWT195" s="977"/>
      <c r="KWU195" s="977"/>
      <c r="KWV195" s="977"/>
      <c r="KWW195" s="977"/>
      <c r="KWX195" s="977"/>
      <c r="KWY195" s="977"/>
      <c r="KWZ195" s="977"/>
      <c r="KXA195" s="977"/>
      <c r="KXB195" s="977"/>
      <c r="KXC195" s="977"/>
      <c r="KXD195" s="977"/>
      <c r="KXE195" s="977"/>
      <c r="KXF195" s="977"/>
      <c r="KXG195" s="977"/>
      <c r="KXH195" s="977"/>
      <c r="KXI195" s="977"/>
      <c r="KXJ195" s="977"/>
      <c r="KXK195" s="977"/>
      <c r="KXL195" s="977"/>
      <c r="KXM195" s="977"/>
      <c r="KXN195" s="977"/>
      <c r="KXO195" s="977"/>
      <c r="KXP195" s="977"/>
      <c r="KXQ195" s="977"/>
      <c r="KXR195" s="977"/>
      <c r="KXS195" s="977"/>
      <c r="KXT195" s="977"/>
      <c r="KXU195" s="977"/>
      <c r="KXV195" s="977"/>
      <c r="KXW195" s="977"/>
      <c r="KXX195" s="977"/>
      <c r="KXY195" s="977"/>
      <c r="KXZ195" s="977"/>
      <c r="KYA195" s="977"/>
      <c r="KYB195" s="977"/>
      <c r="KYC195" s="977"/>
      <c r="KYD195" s="977"/>
      <c r="KYE195" s="977"/>
      <c r="KYF195" s="977"/>
      <c r="KYG195" s="977"/>
      <c r="KYH195" s="977"/>
      <c r="KYI195" s="977"/>
      <c r="KYJ195" s="977"/>
      <c r="KYK195" s="977"/>
      <c r="KYL195" s="977"/>
      <c r="KYM195" s="977"/>
      <c r="KYN195" s="977"/>
      <c r="KYO195" s="977"/>
      <c r="KYP195" s="977"/>
      <c r="KYQ195" s="977"/>
      <c r="KYR195" s="977"/>
      <c r="KYS195" s="977"/>
      <c r="KYT195" s="977"/>
      <c r="KYU195" s="977"/>
      <c r="KYV195" s="977"/>
      <c r="KYW195" s="977"/>
      <c r="KYX195" s="977"/>
      <c r="KYY195" s="977"/>
      <c r="KYZ195" s="977"/>
      <c r="KZA195" s="977"/>
      <c r="KZB195" s="977"/>
      <c r="KZC195" s="977"/>
      <c r="KZD195" s="977"/>
      <c r="KZE195" s="977"/>
      <c r="KZF195" s="977"/>
      <c r="KZG195" s="977"/>
      <c r="KZH195" s="977"/>
      <c r="KZI195" s="977"/>
      <c r="KZJ195" s="977"/>
      <c r="KZK195" s="977"/>
      <c r="KZL195" s="977"/>
      <c r="KZM195" s="977"/>
      <c r="KZN195" s="977"/>
      <c r="KZO195" s="977"/>
      <c r="KZP195" s="977"/>
      <c r="KZQ195" s="977"/>
      <c r="KZR195" s="977"/>
      <c r="KZS195" s="977"/>
      <c r="KZT195" s="977"/>
      <c r="KZU195" s="977"/>
      <c r="KZV195" s="977"/>
      <c r="KZW195" s="977"/>
      <c r="KZX195" s="977"/>
      <c r="KZY195" s="977"/>
      <c r="KZZ195" s="977"/>
      <c r="LAA195" s="977"/>
      <c r="LAB195" s="977"/>
      <c r="LAC195" s="977"/>
      <c r="LAD195" s="977"/>
      <c r="LAE195" s="977"/>
      <c r="LAF195" s="977"/>
      <c r="LAG195" s="977"/>
      <c r="LAH195" s="977"/>
      <c r="LAI195" s="977"/>
      <c r="LAJ195" s="977"/>
      <c r="LAK195" s="977"/>
      <c r="LAL195" s="977"/>
      <c r="LAM195" s="977"/>
      <c r="LAN195" s="977"/>
      <c r="LAO195" s="977"/>
      <c r="LAP195" s="977"/>
      <c r="LAQ195" s="977"/>
      <c r="LAR195" s="977"/>
      <c r="LAS195" s="977"/>
      <c r="LAT195" s="977"/>
      <c r="LAU195" s="977"/>
      <c r="LAV195" s="977"/>
      <c r="LAW195" s="977"/>
      <c r="LAX195" s="977"/>
      <c r="LAY195" s="977"/>
      <c r="LAZ195" s="977"/>
      <c r="LBA195" s="977"/>
      <c r="LBB195" s="977"/>
      <c r="LBC195" s="977"/>
      <c r="LBD195" s="977"/>
      <c r="LBE195" s="977"/>
      <c r="LBF195" s="977"/>
      <c r="LBG195" s="977"/>
      <c r="LBH195" s="977"/>
      <c r="LBI195" s="977"/>
      <c r="LBJ195" s="977"/>
      <c r="LBK195" s="977"/>
      <c r="LBL195" s="977"/>
      <c r="LBM195" s="977"/>
      <c r="LBN195" s="977"/>
      <c r="LBO195" s="977"/>
      <c r="LBP195" s="977"/>
      <c r="LBQ195" s="977"/>
      <c r="LBR195" s="977"/>
      <c r="LBS195" s="977"/>
      <c r="LBT195" s="977"/>
      <c r="LBU195" s="977"/>
      <c r="LBV195" s="977"/>
      <c r="LBW195" s="977"/>
      <c r="LBX195" s="977"/>
      <c r="LBY195" s="977"/>
      <c r="LBZ195" s="977"/>
      <c r="LCA195" s="977"/>
      <c r="LCB195" s="977"/>
      <c r="LCC195" s="977"/>
      <c r="LCD195" s="977"/>
      <c r="LCE195" s="977"/>
      <c r="LCF195" s="977"/>
      <c r="LCG195" s="977"/>
      <c r="LCH195" s="977"/>
      <c r="LCI195" s="977"/>
      <c r="LCJ195" s="977"/>
      <c r="LCK195" s="977"/>
      <c r="LCL195" s="977"/>
      <c r="LCM195" s="977"/>
      <c r="LCN195" s="977"/>
      <c r="LCO195" s="977"/>
      <c r="LCP195" s="977"/>
      <c r="LCQ195" s="977"/>
      <c r="LCR195" s="977"/>
      <c r="LCS195" s="977"/>
      <c r="LCT195" s="977"/>
      <c r="LCU195" s="977"/>
      <c r="LCV195" s="977"/>
      <c r="LCW195" s="977"/>
      <c r="LCX195" s="977"/>
      <c r="LCY195" s="977"/>
      <c r="LCZ195" s="977"/>
      <c r="LDA195" s="977"/>
      <c r="LDB195" s="977"/>
      <c r="LDC195" s="977"/>
      <c r="LDD195" s="977"/>
      <c r="LDE195" s="977"/>
      <c r="LDF195" s="977"/>
      <c r="LDG195" s="977"/>
      <c r="LDH195" s="977"/>
      <c r="LDI195" s="977"/>
      <c r="LDJ195" s="977"/>
      <c r="LDK195" s="977"/>
      <c r="LDL195" s="977"/>
      <c r="LDM195" s="977"/>
      <c r="LDN195" s="977"/>
      <c r="LDO195" s="977"/>
      <c r="LDP195" s="977"/>
      <c r="LDQ195" s="977"/>
      <c r="LDR195" s="977"/>
      <c r="LDS195" s="977"/>
      <c r="LDT195" s="977"/>
      <c r="LDU195" s="977"/>
      <c r="LDV195" s="977"/>
      <c r="LDW195" s="977"/>
      <c r="LDX195" s="977"/>
      <c r="LDY195" s="977"/>
      <c r="LDZ195" s="977"/>
      <c r="LEA195" s="977"/>
      <c r="LEB195" s="977"/>
      <c r="LEC195" s="977"/>
      <c r="LED195" s="977"/>
      <c r="LEE195" s="977"/>
      <c r="LEF195" s="977"/>
      <c r="LEG195" s="977"/>
      <c r="LEH195" s="977"/>
      <c r="LEI195" s="977"/>
      <c r="LEJ195" s="977"/>
      <c r="LEK195" s="977"/>
      <c r="LEL195" s="977"/>
      <c r="LEM195" s="977"/>
      <c r="LEN195" s="977"/>
      <c r="LEO195" s="977"/>
      <c r="LEP195" s="977"/>
      <c r="LEQ195" s="977"/>
      <c r="LER195" s="977"/>
      <c r="LES195" s="977"/>
      <c r="LET195" s="977"/>
      <c r="LEU195" s="977"/>
      <c r="LEV195" s="977"/>
      <c r="LEW195" s="977"/>
      <c r="LEX195" s="977"/>
      <c r="LEY195" s="977"/>
      <c r="LEZ195" s="977"/>
      <c r="LFA195" s="977"/>
      <c r="LFB195" s="977"/>
      <c r="LFC195" s="977"/>
      <c r="LFD195" s="977"/>
      <c r="LFE195" s="977"/>
      <c r="LFF195" s="977"/>
      <c r="LFG195" s="977"/>
      <c r="LFH195" s="977"/>
      <c r="LFI195" s="977"/>
      <c r="LFJ195" s="977"/>
      <c r="LFK195" s="977"/>
      <c r="LFL195" s="977"/>
      <c r="LFM195" s="977"/>
      <c r="LFN195" s="977"/>
      <c r="LFO195" s="977"/>
      <c r="LFP195" s="977"/>
      <c r="LFQ195" s="977"/>
      <c r="LFR195" s="977"/>
      <c r="LFS195" s="977"/>
      <c r="LFT195" s="977"/>
      <c r="LFU195" s="977"/>
      <c r="LFV195" s="977"/>
      <c r="LFW195" s="977"/>
      <c r="LFX195" s="977"/>
      <c r="LFY195" s="977"/>
      <c r="LFZ195" s="977"/>
      <c r="LGA195" s="977"/>
      <c r="LGB195" s="977"/>
      <c r="LGC195" s="977"/>
      <c r="LGD195" s="977"/>
      <c r="LGE195" s="977"/>
      <c r="LGF195" s="977"/>
      <c r="LGG195" s="977"/>
      <c r="LGH195" s="977"/>
      <c r="LGI195" s="977"/>
      <c r="LGJ195" s="977"/>
      <c r="LGK195" s="977"/>
      <c r="LGL195" s="977"/>
      <c r="LGM195" s="977"/>
      <c r="LGN195" s="977"/>
      <c r="LGO195" s="977"/>
      <c r="LGP195" s="977"/>
      <c r="LGQ195" s="977"/>
      <c r="LGR195" s="977"/>
      <c r="LGS195" s="977"/>
      <c r="LGT195" s="977"/>
      <c r="LGU195" s="977"/>
      <c r="LGV195" s="977"/>
      <c r="LGW195" s="977"/>
      <c r="LGX195" s="977"/>
      <c r="LGY195" s="977"/>
      <c r="LGZ195" s="977"/>
      <c r="LHA195" s="977"/>
      <c r="LHB195" s="977"/>
      <c r="LHC195" s="977"/>
      <c r="LHD195" s="977"/>
      <c r="LHE195" s="977"/>
      <c r="LHF195" s="977"/>
      <c r="LHG195" s="977"/>
      <c r="LHH195" s="977"/>
      <c r="LHI195" s="977"/>
      <c r="LHJ195" s="977"/>
      <c r="LHK195" s="977"/>
      <c r="LHL195" s="977"/>
      <c r="LHM195" s="977"/>
      <c r="LHN195" s="977"/>
      <c r="LHO195" s="977"/>
      <c r="LHP195" s="977"/>
      <c r="LHQ195" s="977"/>
      <c r="LHR195" s="977"/>
      <c r="LHS195" s="977"/>
      <c r="LHT195" s="977"/>
      <c r="LHU195" s="977"/>
      <c r="LHV195" s="977"/>
      <c r="LHW195" s="977"/>
      <c r="LHX195" s="977"/>
      <c r="LHY195" s="977"/>
      <c r="LHZ195" s="977"/>
      <c r="LIA195" s="977"/>
      <c r="LIB195" s="977"/>
      <c r="LIC195" s="977"/>
      <c r="LID195" s="977"/>
      <c r="LIE195" s="977"/>
      <c r="LIF195" s="977"/>
      <c r="LIG195" s="977"/>
      <c r="LIH195" s="977"/>
      <c r="LII195" s="977"/>
      <c r="LIJ195" s="977"/>
      <c r="LIK195" s="977"/>
      <c r="LIL195" s="977"/>
      <c r="LIM195" s="977"/>
      <c r="LIN195" s="977"/>
      <c r="LIO195" s="977"/>
      <c r="LIP195" s="977"/>
      <c r="LIQ195" s="977"/>
      <c r="LIR195" s="977"/>
      <c r="LIS195" s="977"/>
      <c r="LIT195" s="977"/>
      <c r="LIU195" s="977"/>
      <c r="LIV195" s="977"/>
      <c r="LIW195" s="977"/>
      <c r="LIX195" s="977"/>
      <c r="LIY195" s="977"/>
      <c r="LIZ195" s="977"/>
      <c r="LJA195" s="977"/>
      <c r="LJB195" s="977"/>
      <c r="LJC195" s="977"/>
      <c r="LJD195" s="977"/>
      <c r="LJE195" s="977"/>
      <c r="LJF195" s="977"/>
      <c r="LJG195" s="977"/>
      <c r="LJH195" s="977"/>
      <c r="LJI195" s="977"/>
      <c r="LJJ195" s="977"/>
      <c r="LJK195" s="977"/>
      <c r="LJL195" s="977"/>
      <c r="LJM195" s="977"/>
      <c r="LJN195" s="977"/>
      <c r="LJO195" s="977"/>
      <c r="LJP195" s="977"/>
      <c r="LJQ195" s="977"/>
      <c r="LJR195" s="977"/>
      <c r="LJS195" s="977"/>
      <c r="LJT195" s="977"/>
      <c r="LJU195" s="977"/>
      <c r="LJV195" s="977"/>
      <c r="LJW195" s="977"/>
      <c r="LJX195" s="977"/>
      <c r="LJY195" s="977"/>
      <c r="LJZ195" s="977"/>
      <c r="LKA195" s="977"/>
      <c r="LKB195" s="977"/>
      <c r="LKC195" s="977"/>
      <c r="LKD195" s="977"/>
      <c r="LKE195" s="977"/>
      <c r="LKF195" s="977"/>
      <c r="LKG195" s="977"/>
      <c r="LKH195" s="977"/>
      <c r="LKI195" s="977"/>
      <c r="LKJ195" s="977"/>
      <c r="LKK195" s="977"/>
      <c r="LKL195" s="977"/>
      <c r="LKM195" s="977"/>
      <c r="LKN195" s="977"/>
      <c r="LKO195" s="977"/>
      <c r="LKP195" s="977"/>
      <c r="LKQ195" s="977"/>
      <c r="LKR195" s="977"/>
      <c r="LKS195" s="977"/>
      <c r="LKT195" s="977"/>
      <c r="LKU195" s="977"/>
      <c r="LKV195" s="977"/>
      <c r="LKW195" s="977"/>
      <c r="LKX195" s="977"/>
      <c r="LKY195" s="977"/>
      <c r="LKZ195" s="977"/>
      <c r="LLA195" s="977"/>
      <c r="LLB195" s="977"/>
      <c r="LLC195" s="977"/>
      <c r="LLD195" s="977"/>
      <c r="LLE195" s="977"/>
      <c r="LLF195" s="977"/>
      <c r="LLG195" s="977"/>
      <c r="LLH195" s="977"/>
      <c r="LLI195" s="977"/>
      <c r="LLJ195" s="977"/>
      <c r="LLK195" s="977"/>
      <c r="LLL195" s="977"/>
      <c r="LLM195" s="977"/>
      <c r="LLN195" s="977"/>
      <c r="LLO195" s="977"/>
      <c r="LLP195" s="977"/>
      <c r="LLQ195" s="977"/>
      <c r="LLR195" s="977"/>
      <c r="LLS195" s="977"/>
      <c r="LLT195" s="977"/>
      <c r="LLU195" s="977"/>
      <c r="LLV195" s="977"/>
      <c r="LLW195" s="977"/>
      <c r="LLX195" s="977"/>
      <c r="LLY195" s="977"/>
      <c r="LLZ195" s="977"/>
      <c r="LMA195" s="977"/>
      <c r="LMB195" s="977"/>
      <c r="LMC195" s="977"/>
      <c r="LMD195" s="977"/>
      <c r="LME195" s="977"/>
      <c r="LMF195" s="977"/>
      <c r="LMG195" s="977"/>
      <c r="LMH195" s="977"/>
      <c r="LMI195" s="977"/>
      <c r="LMJ195" s="977"/>
      <c r="LMK195" s="977"/>
      <c r="LML195" s="977"/>
      <c r="LMM195" s="977"/>
      <c r="LMN195" s="977"/>
      <c r="LMO195" s="977"/>
      <c r="LMP195" s="977"/>
      <c r="LMQ195" s="977"/>
      <c r="LMR195" s="977"/>
      <c r="LMS195" s="977"/>
      <c r="LMT195" s="977"/>
      <c r="LMU195" s="977"/>
      <c r="LMV195" s="977"/>
      <c r="LMW195" s="977"/>
      <c r="LMX195" s="977"/>
      <c r="LMY195" s="977"/>
      <c r="LMZ195" s="977"/>
      <c r="LNA195" s="977"/>
      <c r="LNB195" s="977"/>
      <c r="LNC195" s="977"/>
      <c r="LND195" s="977"/>
      <c r="LNE195" s="977"/>
      <c r="LNF195" s="977"/>
      <c r="LNG195" s="977"/>
      <c r="LNH195" s="977"/>
      <c r="LNI195" s="977"/>
      <c r="LNJ195" s="977"/>
      <c r="LNK195" s="977"/>
      <c r="LNL195" s="977"/>
      <c r="LNM195" s="977"/>
      <c r="LNN195" s="977"/>
      <c r="LNO195" s="977"/>
      <c r="LNP195" s="977"/>
      <c r="LNQ195" s="977"/>
      <c r="LNR195" s="977"/>
      <c r="LNS195" s="977"/>
      <c r="LNT195" s="977"/>
      <c r="LNU195" s="977"/>
      <c r="LNV195" s="977"/>
      <c r="LNW195" s="977"/>
      <c r="LNX195" s="977"/>
      <c r="LNY195" s="977"/>
      <c r="LNZ195" s="977"/>
      <c r="LOA195" s="977"/>
      <c r="LOB195" s="977"/>
      <c r="LOC195" s="977"/>
      <c r="LOD195" s="977"/>
      <c r="LOE195" s="977"/>
      <c r="LOF195" s="977"/>
      <c r="LOG195" s="977"/>
      <c r="LOH195" s="977"/>
      <c r="LOI195" s="977"/>
      <c r="LOJ195" s="977"/>
      <c r="LOK195" s="977"/>
      <c r="LOL195" s="977"/>
      <c r="LOM195" s="977"/>
      <c r="LON195" s="977"/>
      <c r="LOO195" s="977"/>
      <c r="LOP195" s="977"/>
      <c r="LOQ195" s="977"/>
      <c r="LOR195" s="977"/>
      <c r="LOS195" s="977"/>
      <c r="LOT195" s="977"/>
      <c r="LOU195" s="977"/>
      <c r="LOV195" s="977"/>
      <c r="LOW195" s="977"/>
      <c r="LOX195" s="977"/>
      <c r="LOY195" s="977"/>
      <c r="LOZ195" s="977"/>
      <c r="LPA195" s="977"/>
      <c r="LPB195" s="977"/>
      <c r="LPC195" s="977"/>
      <c r="LPD195" s="977"/>
      <c r="LPE195" s="977"/>
      <c r="LPF195" s="977"/>
      <c r="LPG195" s="977"/>
      <c r="LPH195" s="977"/>
      <c r="LPI195" s="977"/>
      <c r="LPJ195" s="977"/>
      <c r="LPK195" s="977"/>
      <c r="LPL195" s="977"/>
      <c r="LPM195" s="977"/>
      <c r="LPN195" s="977"/>
      <c r="LPO195" s="977"/>
      <c r="LPP195" s="977"/>
      <c r="LPQ195" s="977"/>
      <c r="LPR195" s="977"/>
      <c r="LPS195" s="977"/>
      <c r="LPT195" s="977"/>
      <c r="LPU195" s="977"/>
      <c r="LPV195" s="977"/>
      <c r="LPW195" s="977"/>
      <c r="LPX195" s="977"/>
      <c r="LPY195" s="977"/>
      <c r="LPZ195" s="977"/>
      <c r="LQA195" s="977"/>
      <c r="LQB195" s="977"/>
      <c r="LQC195" s="977"/>
      <c r="LQD195" s="977"/>
      <c r="LQE195" s="977"/>
      <c r="LQF195" s="977"/>
      <c r="LQG195" s="977"/>
      <c r="LQH195" s="977"/>
      <c r="LQI195" s="977"/>
      <c r="LQJ195" s="977"/>
      <c r="LQK195" s="977"/>
      <c r="LQL195" s="977"/>
      <c r="LQM195" s="977"/>
      <c r="LQN195" s="977"/>
      <c r="LQO195" s="977"/>
      <c r="LQP195" s="977"/>
      <c r="LQQ195" s="977"/>
      <c r="LQR195" s="977"/>
      <c r="LQS195" s="977"/>
      <c r="LQT195" s="977"/>
      <c r="LQU195" s="977"/>
      <c r="LQV195" s="977"/>
      <c r="LQW195" s="977"/>
      <c r="LQX195" s="977"/>
      <c r="LQY195" s="977"/>
      <c r="LQZ195" s="977"/>
      <c r="LRA195" s="977"/>
      <c r="LRB195" s="977"/>
      <c r="LRC195" s="977"/>
      <c r="LRD195" s="977"/>
      <c r="LRE195" s="977"/>
      <c r="LRF195" s="977"/>
      <c r="LRG195" s="977"/>
      <c r="LRH195" s="977"/>
      <c r="LRI195" s="977"/>
      <c r="LRJ195" s="977"/>
      <c r="LRK195" s="977"/>
      <c r="LRL195" s="977"/>
      <c r="LRM195" s="977"/>
      <c r="LRN195" s="977"/>
      <c r="LRO195" s="977"/>
      <c r="LRP195" s="977"/>
      <c r="LRQ195" s="977"/>
      <c r="LRR195" s="977"/>
      <c r="LRS195" s="977"/>
      <c r="LRT195" s="977"/>
      <c r="LRU195" s="977"/>
      <c r="LRV195" s="977"/>
      <c r="LRW195" s="977"/>
      <c r="LRX195" s="977"/>
      <c r="LRY195" s="977"/>
      <c r="LRZ195" s="977"/>
      <c r="LSA195" s="977"/>
      <c r="LSB195" s="977"/>
      <c r="LSC195" s="977"/>
      <c r="LSD195" s="977"/>
      <c r="LSE195" s="977"/>
      <c r="LSF195" s="977"/>
      <c r="LSG195" s="977"/>
      <c r="LSH195" s="977"/>
      <c r="LSI195" s="977"/>
      <c r="LSJ195" s="977"/>
      <c r="LSK195" s="977"/>
      <c r="LSL195" s="977"/>
      <c r="LSM195" s="977"/>
      <c r="LSN195" s="977"/>
      <c r="LSO195" s="977"/>
      <c r="LSP195" s="977"/>
      <c r="LSQ195" s="977"/>
      <c r="LSR195" s="977"/>
      <c r="LSS195" s="977"/>
      <c r="LST195" s="977"/>
      <c r="LSU195" s="977"/>
      <c r="LSV195" s="977"/>
      <c r="LSW195" s="977"/>
      <c r="LSX195" s="977"/>
      <c r="LSY195" s="977"/>
      <c r="LSZ195" s="977"/>
      <c r="LTA195" s="977"/>
      <c r="LTB195" s="977"/>
      <c r="LTC195" s="977"/>
      <c r="LTD195" s="977"/>
      <c r="LTE195" s="977"/>
      <c r="LTF195" s="977"/>
      <c r="LTG195" s="977"/>
      <c r="LTH195" s="977"/>
      <c r="LTI195" s="977"/>
      <c r="LTJ195" s="977"/>
      <c r="LTK195" s="977"/>
      <c r="LTL195" s="977"/>
      <c r="LTM195" s="977"/>
      <c r="LTN195" s="977"/>
      <c r="LTO195" s="977"/>
      <c r="LTP195" s="977"/>
      <c r="LTQ195" s="977"/>
      <c r="LTR195" s="977"/>
      <c r="LTS195" s="977"/>
      <c r="LTT195" s="977"/>
      <c r="LTU195" s="977"/>
      <c r="LTV195" s="977"/>
      <c r="LTW195" s="977"/>
      <c r="LTX195" s="977"/>
      <c r="LTY195" s="977"/>
      <c r="LTZ195" s="977"/>
      <c r="LUA195" s="977"/>
      <c r="LUB195" s="977"/>
      <c r="LUC195" s="977"/>
      <c r="LUD195" s="977"/>
      <c r="LUE195" s="977"/>
      <c r="LUF195" s="977"/>
      <c r="LUG195" s="977"/>
      <c r="LUH195" s="977"/>
      <c r="LUI195" s="977"/>
      <c r="LUJ195" s="977"/>
      <c r="LUK195" s="977"/>
      <c r="LUL195" s="977"/>
      <c r="LUM195" s="977"/>
      <c r="LUN195" s="977"/>
      <c r="LUO195" s="977"/>
      <c r="LUP195" s="977"/>
      <c r="LUQ195" s="977"/>
      <c r="LUR195" s="977"/>
      <c r="LUS195" s="977"/>
      <c r="LUT195" s="977"/>
      <c r="LUU195" s="977"/>
      <c r="LUV195" s="977"/>
      <c r="LUW195" s="977"/>
      <c r="LUX195" s="977"/>
      <c r="LUY195" s="977"/>
      <c r="LUZ195" s="977"/>
      <c r="LVA195" s="977"/>
      <c r="LVB195" s="977"/>
      <c r="LVC195" s="977"/>
      <c r="LVD195" s="977"/>
      <c r="LVE195" s="977"/>
      <c r="LVF195" s="977"/>
      <c r="LVG195" s="977"/>
      <c r="LVH195" s="977"/>
      <c r="LVI195" s="977"/>
      <c r="LVJ195" s="977"/>
      <c r="LVK195" s="977"/>
      <c r="LVL195" s="977"/>
      <c r="LVM195" s="977"/>
      <c r="LVN195" s="977"/>
      <c r="LVO195" s="977"/>
      <c r="LVP195" s="977"/>
      <c r="LVQ195" s="977"/>
      <c r="LVR195" s="977"/>
      <c r="LVS195" s="977"/>
      <c r="LVT195" s="977"/>
      <c r="LVU195" s="977"/>
      <c r="LVV195" s="977"/>
      <c r="LVW195" s="977"/>
      <c r="LVX195" s="977"/>
      <c r="LVY195" s="977"/>
      <c r="LVZ195" s="977"/>
      <c r="LWA195" s="977"/>
      <c r="LWB195" s="977"/>
      <c r="LWC195" s="977"/>
      <c r="LWD195" s="977"/>
      <c r="LWE195" s="977"/>
      <c r="LWF195" s="977"/>
      <c r="LWG195" s="977"/>
      <c r="LWH195" s="977"/>
      <c r="LWI195" s="977"/>
      <c r="LWJ195" s="977"/>
      <c r="LWK195" s="977"/>
      <c r="LWL195" s="977"/>
      <c r="LWM195" s="977"/>
      <c r="LWN195" s="977"/>
      <c r="LWO195" s="977"/>
      <c r="LWP195" s="977"/>
      <c r="LWQ195" s="977"/>
      <c r="LWR195" s="977"/>
      <c r="LWS195" s="977"/>
      <c r="LWT195" s="977"/>
      <c r="LWU195" s="977"/>
      <c r="LWV195" s="977"/>
      <c r="LWW195" s="977"/>
      <c r="LWX195" s="977"/>
      <c r="LWY195" s="977"/>
      <c r="LWZ195" s="977"/>
      <c r="LXA195" s="977"/>
      <c r="LXB195" s="977"/>
      <c r="LXC195" s="977"/>
      <c r="LXD195" s="977"/>
      <c r="LXE195" s="977"/>
      <c r="LXF195" s="977"/>
      <c r="LXG195" s="977"/>
      <c r="LXH195" s="977"/>
      <c r="LXI195" s="977"/>
      <c r="LXJ195" s="977"/>
      <c r="LXK195" s="977"/>
      <c r="LXL195" s="977"/>
      <c r="LXM195" s="977"/>
      <c r="LXN195" s="977"/>
      <c r="LXO195" s="977"/>
      <c r="LXP195" s="977"/>
      <c r="LXQ195" s="977"/>
      <c r="LXR195" s="977"/>
      <c r="LXS195" s="977"/>
      <c r="LXT195" s="977"/>
      <c r="LXU195" s="977"/>
      <c r="LXV195" s="977"/>
      <c r="LXW195" s="977"/>
      <c r="LXX195" s="977"/>
      <c r="LXY195" s="977"/>
      <c r="LXZ195" s="977"/>
      <c r="LYA195" s="977"/>
      <c r="LYB195" s="977"/>
      <c r="LYC195" s="977"/>
      <c r="LYD195" s="977"/>
      <c r="LYE195" s="977"/>
      <c r="LYF195" s="977"/>
      <c r="LYG195" s="977"/>
      <c r="LYH195" s="977"/>
      <c r="LYI195" s="977"/>
      <c r="LYJ195" s="977"/>
      <c r="LYK195" s="977"/>
      <c r="LYL195" s="977"/>
      <c r="LYM195" s="977"/>
      <c r="LYN195" s="977"/>
      <c r="LYO195" s="977"/>
      <c r="LYP195" s="977"/>
      <c r="LYQ195" s="977"/>
      <c r="LYR195" s="977"/>
      <c r="LYS195" s="977"/>
      <c r="LYT195" s="977"/>
      <c r="LYU195" s="977"/>
      <c r="LYV195" s="977"/>
      <c r="LYW195" s="977"/>
      <c r="LYX195" s="977"/>
      <c r="LYY195" s="977"/>
      <c r="LYZ195" s="977"/>
      <c r="LZA195" s="977"/>
      <c r="LZB195" s="977"/>
      <c r="LZC195" s="977"/>
      <c r="LZD195" s="977"/>
      <c r="LZE195" s="977"/>
      <c r="LZF195" s="977"/>
      <c r="LZG195" s="977"/>
      <c r="LZH195" s="977"/>
      <c r="LZI195" s="977"/>
      <c r="LZJ195" s="977"/>
      <c r="LZK195" s="977"/>
      <c r="LZL195" s="977"/>
      <c r="LZM195" s="977"/>
      <c r="LZN195" s="977"/>
      <c r="LZO195" s="977"/>
      <c r="LZP195" s="977"/>
      <c r="LZQ195" s="977"/>
      <c r="LZR195" s="977"/>
      <c r="LZS195" s="977"/>
      <c r="LZT195" s="977"/>
      <c r="LZU195" s="977"/>
      <c r="LZV195" s="977"/>
      <c r="LZW195" s="977"/>
      <c r="LZX195" s="977"/>
      <c r="LZY195" s="977"/>
      <c r="LZZ195" s="977"/>
      <c r="MAA195" s="977"/>
      <c r="MAB195" s="977"/>
      <c r="MAC195" s="977"/>
      <c r="MAD195" s="977"/>
      <c r="MAE195" s="977"/>
      <c r="MAF195" s="977"/>
      <c r="MAG195" s="977"/>
      <c r="MAH195" s="977"/>
      <c r="MAI195" s="977"/>
      <c r="MAJ195" s="977"/>
      <c r="MAK195" s="977"/>
      <c r="MAL195" s="977"/>
      <c r="MAM195" s="977"/>
      <c r="MAN195" s="977"/>
      <c r="MAO195" s="977"/>
      <c r="MAP195" s="977"/>
      <c r="MAQ195" s="977"/>
      <c r="MAR195" s="977"/>
      <c r="MAS195" s="977"/>
      <c r="MAT195" s="977"/>
      <c r="MAU195" s="977"/>
      <c r="MAV195" s="977"/>
      <c r="MAW195" s="977"/>
      <c r="MAX195" s="977"/>
      <c r="MAY195" s="977"/>
      <c r="MAZ195" s="977"/>
      <c r="MBA195" s="977"/>
      <c r="MBB195" s="977"/>
      <c r="MBC195" s="977"/>
      <c r="MBD195" s="977"/>
      <c r="MBE195" s="977"/>
      <c r="MBF195" s="977"/>
      <c r="MBG195" s="977"/>
      <c r="MBH195" s="977"/>
      <c r="MBI195" s="977"/>
      <c r="MBJ195" s="977"/>
      <c r="MBK195" s="977"/>
      <c r="MBL195" s="977"/>
      <c r="MBM195" s="977"/>
      <c r="MBN195" s="977"/>
      <c r="MBO195" s="977"/>
      <c r="MBP195" s="977"/>
      <c r="MBQ195" s="977"/>
      <c r="MBR195" s="977"/>
      <c r="MBS195" s="977"/>
      <c r="MBT195" s="977"/>
      <c r="MBU195" s="977"/>
      <c r="MBV195" s="977"/>
      <c r="MBW195" s="977"/>
      <c r="MBX195" s="977"/>
      <c r="MBY195" s="977"/>
      <c r="MBZ195" s="977"/>
      <c r="MCA195" s="977"/>
      <c r="MCB195" s="977"/>
      <c r="MCC195" s="977"/>
      <c r="MCD195" s="977"/>
      <c r="MCE195" s="977"/>
      <c r="MCF195" s="977"/>
      <c r="MCG195" s="977"/>
      <c r="MCH195" s="977"/>
      <c r="MCI195" s="977"/>
      <c r="MCJ195" s="977"/>
      <c r="MCK195" s="977"/>
      <c r="MCL195" s="977"/>
      <c r="MCM195" s="977"/>
      <c r="MCN195" s="977"/>
      <c r="MCO195" s="977"/>
      <c r="MCP195" s="977"/>
      <c r="MCQ195" s="977"/>
      <c r="MCR195" s="977"/>
      <c r="MCS195" s="977"/>
      <c r="MCT195" s="977"/>
      <c r="MCU195" s="977"/>
      <c r="MCV195" s="977"/>
      <c r="MCW195" s="977"/>
      <c r="MCX195" s="977"/>
      <c r="MCY195" s="977"/>
      <c r="MCZ195" s="977"/>
      <c r="MDA195" s="977"/>
      <c r="MDB195" s="977"/>
      <c r="MDC195" s="977"/>
      <c r="MDD195" s="977"/>
      <c r="MDE195" s="977"/>
      <c r="MDF195" s="977"/>
      <c r="MDG195" s="977"/>
      <c r="MDH195" s="977"/>
      <c r="MDI195" s="977"/>
      <c r="MDJ195" s="977"/>
      <c r="MDK195" s="977"/>
      <c r="MDL195" s="977"/>
      <c r="MDM195" s="977"/>
      <c r="MDN195" s="977"/>
      <c r="MDO195" s="977"/>
      <c r="MDP195" s="977"/>
      <c r="MDQ195" s="977"/>
      <c r="MDR195" s="977"/>
      <c r="MDS195" s="977"/>
      <c r="MDT195" s="977"/>
      <c r="MDU195" s="977"/>
      <c r="MDV195" s="977"/>
      <c r="MDW195" s="977"/>
      <c r="MDX195" s="977"/>
      <c r="MDY195" s="977"/>
      <c r="MDZ195" s="977"/>
      <c r="MEA195" s="977"/>
      <c r="MEB195" s="977"/>
      <c r="MEC195" s="977"/>
      <c r="MED195" s="977"/>
      <c r="MEE195" s="977"/>
      <c r="MEF195" s="977"/>
      <c r="MEG195" s="977"/>
      <c r="MEH195" s="977"/>
      <c r="MEI195" s="977"/>
      <c r="MEJ195" s="977"/>
      <c r="MEK195" s="977"/>
      <c r="MEL195" s="977"/>
      <c r="MEM195" s="977"/>
      <c r="MEN195" s="977"/>
      <c r="MEO195" s="977"/>
      <c r="MEP195" s="977"/>
      <c r="MEQ195" s="977"/>
      <c r="MER195" s="977"/>
      <c r="MES195" s="977"/>
      <c r="MET195" s="977"/>
      <c r="MEU195" s="977"/>
      <c r="MEV195" s="977"/>
      <c r="MEW195" s="977"/>
      <c r="MEX195" s="977"/>
      <c r="MEY195" s="977"/>
      <c r="MEZ195" s="977"/>
      <c r="MFA195" s="977"/>
      <c r="MFB195" s="977"/>
      <c r="MFC195" s="977"/>
      <c r="MFD195" s="977"/>
      <c r="MFE195" s="977"/>
      <c r="MFF195" s="977"/>
      <c r="MFG195" s="977"/>
      <c r="MFH195" s="977"/>
      <c r="MFI195" s="977"/>
      <c r="MFJ195" s="977"/>
      <c r="MFK195" s="977"/>
      <c r="MFL195" s="977"/>
      <c r="MFM195" s="977"/>
      <c r="MFN195" s="977"/>
      <c r="MFO195" s="977"/>
      <c r="MFP195" s="977"/>
      <c r="MFQ195" s="977"/>
      <c r="MFR195" s="977"/>
      <c r="MFS195" s="977"/>
      <c r="MFT195" s="977"/>
      <c r="MFU195" s="977"/>
      <c r="MFV195" s="977"/>
      <c r="MFW195" s="977"/>
      <c r="MFX195" s="977"/>
      <c r="MFY195" s="977"/>
      <c r="MFZ195" s="977"/>
      <c r="MGA195" s="977"/>
      <c r="MGB195" s="977"/>
      <c r="MGC195" s="977"/>
      <c r="MGD195" s="977"/>
      <c r="MGE195" s="977"/>
      <c r="MGF195" s="977"/>
      <c r="MGG195" s="977"/>
      <c r="MGH195" s="977"/>
      <c r="MGI195" s="977"/>
      <c r="MGJ195" s="977"/>
      <c r="MGK195" s="977"/>
      <c r="MGL195" s="977"/>
      <c r="MGM195" s="977"/>
      <c r="MGN195" s="977"/>
      <c r="MGO195" s="977"/>
      <c r="MGP195" s="977"/>
      <c r="MGQ195" s="977"/>
      <c r="MGR195" s="977"/>
      <c r="MGS195" s="977"/>
      <c r="MGT195" s="977"/>
      <c r="MGU195" s="977"/>
      <c r="MGV195" s="977"/>
      <c r="MGW195" s="977"/>
      <c r="MGX195" s="977"/>
      <c r="MGY195" s="977"/>
      <c r="MGZ195" s="977"/>
      <c r="MHA195" s="977"/>
      <c r="MHB195" s="977"/>
      <c r="MHC195" s="977"/>
      <c r="MHD195" s="977"/>
      <c r="MHE195" s="977"/>
      <c r="MHF195" s="977"/>
      <c r="MHG195" s="977"/>
      <c r="MHH195" s="977"/>
      <c r="MHI195" s="977"/>
      <c r="MHJ195" s="977"/>
      <c r="MHK195" s="977"/>
      <c r="MHL195" s="977"/>
      <c r="MHM195" s="977"/>
      <c r="MHN195" s="977"/>
      <c r="MHO195" s="977"/>
      <c r="MHP195" s="977"/>
      <c r="MHQ195" s="977"/>
      <c r="MHR195" s="977"/>
      <c r="MHS195" s="977"/>
      <c r="MHT195" s="977"/>
      <c r="MHU195" s="977"/>
      <c r="MHV195" s="977"/>
      <c r="MHW195" s="977"/>
      <c r="MHX195" s="977"/>
      <c r="MHY195" s="977"/>
      <c r="MHZ195" s="977"/>
      <c r="MIA195" s="977"/>
      <c r="MIB195" s="977"/>
      <c r="MIC195" s="977"/>
      <c r="MID195" s="977"/>
      <c r="MIE195" s="977"/>
      <c r="MIF195" s="977"/>
      <c r="MIG195" s="977"/>
      <c r="MIH195" s="977"/>
      <c r="MII195" s="977"/>
      <c r="MIJ195" s="977"/>
      <c r="MIK195" s="977"/>
      <c r="MIL195" s="977"/>
      <c r="MIM195" s="977"/>
      <c r="MIN195" s="977"/>
      <c r="MIO195" s="977"/>
      <c r="MIP195" s="977"/>
      <c r="MIQ195" s="977"/>
      <c r="MIR195" s="977"/>
      <c r="MIS195" s="977"/>
      <c r="MIT195" s="977"/>
      <c r="MIU195" s="977"/>
      <c r="MIV195" s="977"/>
      <c r="MIW195" s="977"/>
      <c r="MIX195" s="977"/>
      <c r="MIY195" s="977"/>
      <c r="MIZ195" s="977"/>
      <c r="MJA195" s="977"/>
      <c r="MJB195" s="977"/>
      <c r="MJC195" s="977"/>
      <c r="MJD195" s="977"/>
      <c r="MJE195" s="977"/>
      <c r="MJF195" s="977"/>
      <c r="MJG195" s="977"/>
      <c r="MJH195" s="977"/>
      <c r="MJI195" s="977"/>
      <c r="MJJ195" s="977"/>
      <c r="MJK195" s="977"/>
      <c r="MJL195" s="977"/>
      <c r="MJM195" s="977"/>
      <c r="MJN195" s="977"/>
      <c r="MJO195" s="977"/>
      <c r="MJP195" s="977"/>
      <c r="MJQ195" s="977"/>
      <c r="MJR195" s="977"/>
      <c r="MJS195" s="977"/>
      <c r="MJT195" s="977"/>
      <c r="MJU195" s="977"/>
      <c r="MJV195" s="977"/>
      <c r="MJW195" s="977"/>
      <c r="MJX195" s="977"/>
      <c r="MJY195" s="977"/>
      <c r="MJZ195" s="977"/>
      <c r="MKA195" s="977"/>
      <c r="MKB195" s="977"/>
      <c r="MKC195" s="977"/>
      <c r="MKD195" s="977"/>
      <c r="MKE195" s="977"/>
      <c r="MKF195" s="977"/>
      <c r="MKG195" s="977"/>
      <c r="MKH195" s="977"/>
      <c r="MKI195" s="977"/>
      <c r="MKJ195" s="977"/>
      <c r="MKK195" s="977"/>
      <c r="MKL195" s="977"/>
      <c r="MKM195" s="977"/>
      <c r="MKN195" s="977"/>
      <c r="MKO195" s="977"/>
      <c r="MKP195" s="977"/>
      <c r="MKQ195" s="977"/>
      <c r="MKR195" s="977"/>
      <c r="MKS195" s="977"/>
      <c r="MKT195" s="977"/>
      <c r="MKU195" s="977"/>
      <c r="MKV195" s="977"/>
      <c r="MKW195" s="977"/>
      <c r="MKX195" s="977"/>
      <c r="MKY195" s="977"/>
      <c r="MKZ195" s="977"/>
      <c r="MLA195" s="977"/>
      <c r="MLB195" s="977"/>
      <c r="MLC195" s="977"/>
      <c r="MLD195" s="977"/>
      <c r="MLE195" s="977"/>
      <c r="MLF195" s="977"/>
      <c r="MLG195" s="977"/>
      <c r="MLH195" s="977"/>
      <c r="MLI195" s="977"/>
      <c r="MLJ195" s="977"/>
      <c r="MLK195" s="977"/>
      <c r="MLL195" s="977"/>
      <c r="MLM195" s="977"/>
      <c r="MLN195" s="977"/>
      <c r="MLO195" s="977"/>
      <c r="MLP195" s="977"/>
      <c r="MLQ195" s="977"/>
      <c r="MLR195" s="977"/>
      <c r="MLS195" s="977"/>
      <c r="MLT195" s="977"/>
      <c r="MLU195" s="977"/>
      <c r="MLV195" s="977"/>
      <c r="MLW195" s="977"/>
      <c r="MLX195" s="977"/>
      <c r="MLY195" s="977"/>
      <c r="MLZ195" s="977"/>
      <c r="MMA195" s="977"/>
      <c r="MMB195" s="977"/>
      <c r="MMC195" s="977"/>
      <c r="MMD195" s="977"/>
      <c r="MME195" s="977"/>
      <c r="MMF195" s="977"/>
      <c r="MMG195" s="977"/>
      <c r="MMH195" s="977"/>
      <c r="MMI195" s="977"/>
      <c r="MMJ195" s="977"/>
      <c r="MMK195" s="977"/>
      <c r="MML195" s="977"/>
      <c r="MMM195" s="977"/>
      <c r="MMN195" s="977"/>
      <c r="MMO195" s="977"/>
      <c r="MMP195" s="977"/>
      <c r="MMQ195" s="977"/>
      <c r="MMR195" s="977"/>
      <c r="MMS195" s="977"/>
      <c r="MMT195" s="977"/>
      <c r="MMU195" s="977"/>
      <c r="MMV195" s="977"/>
      <c r="MMW195" s="977"/>
      <c r="MMX195" s="977"/>
      <c r="MMY195" s="977"/>
      <c r="MMZ195" s="977"/>
      <c r="MNA195" s="977"/>
      <c r="MNB195" s="977"/>
      <c r="MNC195" s="977"/>
      <c r="MND195" s="977"/>
      <c r="MNE195" s="977"/>
      <c r="MNF195" s="977"/>
      <c r="MNG195" s="977"/>
      <c r="MNH195" s="977"/>
      <c r="MNI195" s="977"/>
      <c r="MNJ195" s="977"/>
      <c r="MNK195" s="977"/>
      <c r="MNL195" s="977"/>
      <c r="MNM195" s="977"/>
      <c r="MNN195" s="977"/>
      <c r="MNO195" s="977"/>
      <c r="MNP195" s="977"/>
      <c r="MNQ195" s="977"/>
      <c r="MNR195" s="977"/>
      <c r="MNS195" s="977"/>
      <c r="MNT195" s="977"/>
      <c r="MNU195" s="977"/>
      <c r="MNV195" s="977"/>
      <c r="MNW195" s="977"/>
      <c r="MNX195" s="977"/>
      <c r="MNY195" s="977"/>
      <c r="MNZ195" s="977"/>
      <c r="MOA195" s="977"/>
      <c r="MOB195" s="977"/>
      <c r="MOC195" s="977"/>
      <c r="MOD195" s="977"/>
      <c r="MOE195" s="977"/>
      <c r="MOF195" s="977"/>
      <c r="MOG195" s="977"/>
      <c r="MOH195" s="977"/>
      <c r="MOI195" s="977"/>
      <c r="MOJ195" s="977"/>
      <c r="MOK195" s="977"/>
      <c r="MOL195" s="977"/>
      <c r="MOM195" s="977"/>
      <c r="MON195" s="977"/>
      <c r="MOO195" s="977"/>
      <c r="MOP195" s="977"/>
      <c r="MOQ195" s="977"/>
      <c r="MOR195" s="977"/>
      <c r="MOS195" s="977"/>
      <c r="MOT195" s="977"/>
      <c r="MOU195" s="977"/>
      <c r="MOV195" s="977"/>
      <c r="MOW195" s="977"/>
      <c r="MOX195" s="977"/>
      <c r="MOY195" s="977"/>
      <c r="MOZ195" s="977"/>
      <c r="MPA195" s="977"/>
      <c r="MPB195" s="977"/>
      <c r="MPC195" s="977"/>
      <c r="MPD195" s="977"/>
      <c r="MPE195" s="977"/>
      <c r="MPF195" s="977"/>
      <c r="MPG195" s="977"/>
      <c r="MPH195" s="977"/>
      <c r="MPI195" s="977"/>
      <c r="MPJ195" s="977"/>
      <c r="MPK195" s="977"/>
      <c r="MPL195" s="977"/>
      <c r="MPM195" s="977"/>
      <c r="MPN195" s="977"/>
      <c r="MPO195" s="977"/>
      <c r="MPP195" s="977"/>
      <c r="MPQ195" s="977"/>
      <c r="MPR195" s="977"/>
      <c r="MPS195" s="977"/>
      <c r="MPT195" s="977"/>
      <c r="MPU195" s="977"/>
      <c r="MPV195" s="977"/>
      <c r="MPW195" s="977"/>
      <c r="MPX195" s="977"/>
      <c r="MPY195" s="977"/>
      <c r="MPZ195" s="977"/>
      <c r="MQA195" s="977"/>
      <c r="MQB195" s="977"/>
      <c r="MQC195" s="977"/>
      <c r="MQD195" s="977"/>
      <c r="MQE195" s="977"/>
      <c r="MQF195" s="977"/>
      <c r="MQG195" s="977"/>
      <c r="MQH195" s="977"/>
      <c r="MQI195" s="977"/>
      <c r="MQJ195" s="977"/>
      <c r="MQK195" s="977"/>
      <c r="MQL195" s="977"/>
      <c r="MQM195" s="977"/>
      <c r="MQN195" s="977"/>
      <c r="MQO195" s="977"/>
      <c r="MQP195" s="977"/>
      <c r="MQQ195" s="977"/>
      <c r="MQR195" s="977"/>
      <c r="MQS195" s="977"/>
      <c r="MQT195" s="977"/>
      <c r="MQU195" s="977"/>
      <c r="MQV195" s="977"/>
      <c r="MQW195" s="977"/>
      <c r="MQX195" s="977"/>
      <c r="MQY195" s="977"/>
      <c r="MQZ195" s="977"/>
      <c r="MRA195" s="977"/>
      <c r="MRB195" s="977"/>
      <c r="MRC195" s="977"/>
      <c r="MRD195" s="977"/>
      <c r="MRE195" s="977"/>
      <c r="MRF195" s="977"/>
      <c r="MRG195" s="977"/>
      <c r="MRH195" s="977"/>
      <c r="MRI195" s="977"/>
      <c r="MRJ195" s="977"/>
      <c r="MRK195" s="977"/>
      <c r="MRL195" s="977"/>
      <c r="MRM195" s="977"/>
      <c r="MRN195" s="977"/>
      <c r="MRO195" s="977"/>
      <c r="MRP195" s="977"/>
      <c r="MRQ195" s="977"/>
      <c r="MRR195" s="977"/>
      <c r="MRS195" s="977"/>
      <c r="MRT195" s="977"/>
      <c r="MRU195" s="977"/>
      <c r="MRV195" s="977"/>
      <c r="MRW195" s="977"/>
      <c r="MRX195" s="977"/>
      <c r="MRY195" s="977"/>
      <c r="MRZ195" s="977"/>
      <c r="MSA195" s="977"/>
      <c r="MSB195" s="977"/>
      <c r="MSC195" s="977"/>
      <c r="MSD195" s="977"/>
      <c r="MSE195" s="977"/>
      <c r="MSF195" s="977"/>
      <c r="MSG195" s="977"/>
      <c r="MSH195" s="977"/>
      <c r="MSI195" s="977"/>
      <c r="MSJ195" s="977"/>
      <c r="MSK195" s="977"/>
      <c r="MSL195" s="977"/>
      <c r="MSM195" s="977"/>
      <c r="MSN195" s="977"/>
      <c r="MSO195" s="977"/>
      <c r="MSP195" s="977"/>
      <c r="MSQ195" s="977"/>
      <c r="MSR195" s="977"/>
      <c r="MSS195" s="977"/>
      <c r="MST195" s="977"/>
      <c r="MSU195" s="977"/>
      <c r="MSV195" s="977"/>
      <c r="MSW195" s="977"/>
      <c r="MSX195" s="977"/>
      <c r="MSY195" s="977"/>
      <c r="MSZ195" s="977"/>
      <c r="MTA195" s="977"/>
      <c r="MTB195" s="977"/>
      <c r="MTC195" s="977"/>
      <c r="MTD195" s="977"/>
      <c r="MTE195" s="977"/>
      <c r="MTF195" s="977"/>
      <c r="MTG195" s="977"/>
      <c r="MTH195" s="977"/>
      <c r="MTI195" s="977"/>
      <c r="MTJ195" s="977"/>
      <c r="MTK195" s="977"/>
      <c r="MTL195" s="977"/>
      <c r="MTM195" s="977"/>
      <c r="MTN195" s="977"/>
      <c r="MTO195" s="977"/>
      <c r="MTP195" s="977"/>
      <c r="MTQ195" s="977"/>
      <c r="MTR195" s="977"/>
      <c r="MTS195" s="977"/>
      <c r="MTT195" s="977"/>
      <c r="MTU195" s="977"/>
      <c r="MTV195" s="977"/>
      <c r="MTW195" s="977"/>
      <c r="MTX195" s="977"/>
      <c r="MTY195" s="977"/>
      <c r="MTZ195" s="977"/>
      <c r="MUA195" s="977"/>
      <c r="MUB195" s="977"/>
      <c r="MUC195" s="977"/>
      <c r="MUD195" s="977"/>
      <c r="MUE195" s="977"/>
      <c r="MUF195" s="977"/>
      <c r="MUG195" s="977"/>
      <c r="MUH195" s="977"/>
      <c r="MUI195" s="977"/>
      <c r="MUJ195" s="977"/>
      <c r="MUK195" s="977"/>
      <c r="MUL195" s="977"/>
      <c r="MUM195" s="977"/>
      <c r="MUN195" s="977"/>
      <c r="MUO195" s="977"/>
      <c r="MUP195" s="977"/>
      <c r="MUQ195" s="977"/>
      <c r="MUR195" s="977"/>
      <c r="MUS195" s="977"/>
      <c r="MUT195" s="977"/>
      <c r="MUU195" s="977"/>
      <c r="MUV195" s="977"/>
      <c r="MUW195" s="977"/>
      <c r="MUX195" s="977"/>
      <c r="MUY195" s="977"/>
      <c r="MUZ195" s="977"/>
      <c r="MVA195" s="977"/>
      <c r="MVB195" s="977"/>
      <c r="MVC195" s="977"/>
      <c r="MVD195" s="977"/>
      <c r="MVE195" s="977"/>
      <c r="MVF195" s="977"/>
      <c r="MVG195" s="977"/>
      <c r="MVH195" s="977"/>
      <c r="MVI195" s="977"/>
      <c r="MVJ195" s="977"/>
      <c r="MVK195" s="977"/>
      <c r="MVL195" s="977"/>
      <c r="MVM195" s="977"/>
      <c r="MVN195" s="977"/>
      <c r="MVO195" s="977"/>
      <c r="MVP195" s="977"/>
      <c r="MVQ195" s="977"/>
      <c r="MVR195" s="977"/>
      <c r="MVS195" s="977"/>
      <c r="MVT195" s="977"/>
      <c r="MVU195" s="977"/>
      <c r="MVV195" s="977"/>
      <c r="MVW195" s="977"/>
      <c r="MVX195" s="977"/>
      <c r="MVY195" s="977"/>
      <c r="MVZ195" s="977"/>
      <c r="MWA195" s="977"/>
      <c r="MWB195" s="977"/>
      <c r="MWC195" s="977"/>
      <c r="MWD195" s="977"/>
      <c r="MWE195" s="977"/>
      <c r="MWF195" s="977"/>
      <c r="MWG195" s="977"/>
      <c r="MWH195" s="977"/>
      <c r="MWI195" s="977"/>
      <c r="MWJ195" s="977"/>
      <c r="MWK195" s="977"/>
      <c r="MWL195" s="977"/>
      <c r="MWM195" s="977"/>
      <c r="MWN195" s="977"/>
      <c r="MWO195" s="977"/>
      <c r="MWP195" s="977"/>
      <c r="MWQ195" s="977"/>
      <c r="MWR195" s="977"/>
      <c r="MWS195" s="977"/>
      <c r="MWT195" s="977"/>
      <c r="MWU195" s="977"/>
      <c r="MWV195" s="977"/>
      <c r="MWW195" s="977"/>
      <c r="MWX195" s="977"/>
      <c r="MWY195" s="977"/>
      <c r="MWZ195" s="977"/>
      <c r="MXA195" s="977"/>
      <c r="MXB195" s="977"/>
      <c r="MXC195" s="977"/>
      <c r="MXD195" s="977"/>
      <c r="MXE195" s="977"/>
      <c r="MXF195" s="977"/>
      <c r="MXG195" s="977"/>
      <c r="MXH195" s="977"/>
      <c r="MXI195" s="977"/>
      <c r="MXJ195" s="977"/>
      <c r="MXK195" s="977"/>
      <c r="MXL195" s="977"/>
      <c r="MXM195" s="977"/>
      <c r="MXN195" s="977"/>
      <c r="MXO195" s="977"/>
      <c r="MXP195" s="977"/>
      <c r="MXQ195" s="977"/>
      <c r="MXR195" s="977"/>
      <c r="MXS195" s="977"/>
      <c r="MXT195" s="977"/>
      <c r="MXU195" s="977"/>
      <c r="MXV195" s="977"/>
      <c r="MXW195" s="977"/>
      <c r="MXX195" s="977"/>
      <c r="MXY195" s="977"/>
      <c r="MXZ195" s="977"/>
      <c r="MYA195" s="977"/>
      <c r="MYB195" s="977"/>
      <c r="MYC195" s="977"/>
      <c r="MYD195" s="977"/>
      <c r="MYE195" s="977"/>
      <c r="MYF195" s="977"/>
      <c r="MYG195" s="977"/>
      <c r="MYH195" s="977"/>
      <c r="MYI195" s="977"/>
      <c r="MYJ195" s="977"/>
      <c r="MYK195" s="977"/>
      <c r="MYL195" s="977"/>
      <c r="MYM195" s="977"/>
      <c r="MYN195" s="977"/>
      <c r="MYO195" s="977"/>
      <c r="MYP195" s="977"/>
      <c r="MYQ195" s="977"/>
      <c r="MYR195" s="977"/>
      <c r="MYS195" s="977"/>
      <c r="MYT195" s="977"/>
      <c r="MYU195" s="977"/>
      <c r="MYV195" s="977"/>
      <c r="MYW195" s="977"/>
      <c r="MYX195" s="977"/>
      <c r="MYY195" s="977"/>
      <c r="MYZ195" s="977"/>
      <c r="MZA195" s="977"/>
      <c r="MZB195" s="977"/>
      <c r="MZC195" s="977"/>
      <c r="MZD195" s="977"/>
      <c r="MZE195" s="977"/>
      <c r="MZF195" s="977"/>
      <c r="MZG195" s="977"/>
      <c r="MZH195" s="977"/>
      <c r="MZI195" s="977"/>
      <c r="MZJ195" s="977"/>
      <c r="MZK195" s="977"/>
      <c r="MZL195" s="977"/>
      <c r="MZM195" s="977"/>
      <c r="MZN195" s="977"/>
      <c r="MZO195" s="977"/>
      <c r="MZP195" s="977"/>
      <c r="MZQ195" s="977"/>
      <c r="MZR195" s="977"/>
      <c r="MZS195" s="977"/>
      <c r="MZT195" s="977"/>
      <c r="MZU195" s="977"/>
      <c r="MZV195" s="977"/>
      <c r="MZW195" s="977"/>
      <c r="MZX195" s="977"/>
      <c r="MZY195" s="977"/>
      <c r="MZZ195" s="977"/>
      <c r="NAA195" s="977"/>
      <c r="NAB195" s="977"/>
      <c r="NAC195" s="977"/>
      <c r="NAD195" s="977"/>
      <c r="NAE195" s="977"/>
      <c r="NAF195" s="977"/>
      <c r="NAG195" s="977"/>
      <c r="NAH195" s="977"/>
      <c r="NAI195" s="977"/>
      <c r="NAJ195" s="977"/>
      <c r="NAK195" s="977"/>
      <c r="NAL195" s="977"/>
      <c r="NAM195" s="977"/>
      <c r="NAN195" s="977"/>
      <c r="NAO195" s="977"/>
      <c r="NAP195" s="977"/>
      <c r="NAQ195" s="977"/>
      <c r="NAR195" s="977"/>
      <c r="NAS195" s="977"/>
      <c r="NAT195" s="977"/>
      <c r="NAU195" s="977"/>
      <c r="NAV195" s="977"/>
      <c r="NAW195" s="977"/>
      <c r="NAX195" s="977"/>
      <c r="NAY195" s="977"/>
      <c r="NAZ195" s="977"/>
      <c r="NBA195" s="977"/>
      <c r="NBB195" s="977"/>
      <c r="NBC195" s="977"/>
      <c r="NBD195" s="977"/>
      <c r="NBE195" s="977"/>
      <c r="NBF195" s="977"/>
      <c r="NBG195" s="977"/>
      <c r="NBH195" s="977"/>
      <c r="NBI195" s="977"/>
      <c r="NBJ195" s="977"/>
      <c r="NBK195" s="977"/>
      <c r="NBL195" s="977"/>
      <c r="NBM195" s="977"/>
      <c r="NBN195" s="977"/>
      <c r="NBO195" s="977"/>
      <c r="NBP195" s="977"/>
      <c r="NBQ195" s="977"/>
      <c r="NBR195" s="977"/>
      <c r="NBS195" s="977"/>
      <c r="NBT195" s="977"/>
      <c r="NBU195" s="977"/>
      <c r="NBV195" s="977"/>
      <c r="NBW195" s="977"/>
      <c r="NBX195" s="977"/>
      <c r="NBY195" s="977"/>
      <c r="NBZ195" s="977"/>
      <c r="NCA195" s="977"/>
      <c r="NCB195" s="977"/>
      <c r="NCC195" s="977"/>
      <c r="NCD195" s="977"/>
      <c r="NCE195" s="977"/>
      <c r="NCF195" s="977"/>
      <c r="NCG195" s="977"/>
      <c r="NCH195" s="977"/>
      <c r="NCI195" s="977"/>
      <c r="NCJ195" s="977"/>
      <c r="NCK195" s="977"/>
      <c r="NCL195" s="977"/>
      <c r="NCM195" s="977"/>
      <c r="NCN195" s="977"/>
      <c r="NCO195" s="977"/>
      <c r="NCP195" s="977"/>
      <c r="NCQ195" s="977"/>
      <c r="NCR195" s="977"/>
      <c r="NCS195" s="977"/>
      <c r="NCT195" s="977"/>
      <c r="NCU195" s="977"/>
      <c r="NCV195" s="977"/>
      <c r="NCW195" s="977"/>
      <c r="NCX195" s="977"/>
      <c r="NCY195" s="977"/>
      <c r="NCZ195" s="977"/>
      <c r="NDA195" s="977"/>
      <c r="NDB195" s="977"/>
      <c r="NDC195" s="977"/>
      <c r="NDD195" s="977"/>
      <c r="NDE195" s="977"/>
      <c r="NDF195" s="977"/>
      <c r="NDG195" s="977"/>
      <c r="NDH195" s="977"/>
      <c r="NDI195" s="977"/>
      <c r="NDJ195" s="977"/>
      <c r="NDK195" s="977"/>
      <c r="NDL195" s="977"/>
      <c r="NDM195" s="977"/>
      <c r="NDN195" s="977"/>
      <c r="NDO195" s="977"/>
      <c r="NDP195" s="977"/>
      <c r="NDQ195" s="977"/>
      <c r="NDR195" s="977"/>
      <c r="NDS195" s="977"/>
      <c r="NDT195" s="977"/>
      <c r="NDU195" s="977"/>
      <c r="NDV195" s="977"/>
      <c r="NDW195" s="977"/>
      <c r="NDX195" s="977"/>
      <c r="NDY195" s="977"/>
      <c r="NDZ195" s="977"/>
      <c r="NEA195" s="977"/>
      <c r="NEB195" s="977"/>
      <c r="NEC195" s="977"/>
      <c r="NED195" s="977"/>
      <c r="NEE195" s="977"/>
      <c r="NEF195" s="977"/>
      <c r="NEG195" s="977"/>
      <c r="NEH195" s="977"/>
      <c r="NEI195" s="977"/>
      <c r="NEJ195" s="977"/>
      <c r="NEK195" s="977"/>
      <c r="NEL195" s="977"/>
      <c r="NEM195" s="977"/>
      <c r="NEN195" s="977"/>
      <c r="NEO195" s="977"/>
      <c r="NEP195" s="977"/>
      <c r="NEQ195" s="977"/>
      <c r="NER195" s="977"/>
      <c r="NES195" s="977"/>
      <c r="NET195" s="977"/>
      <c r="NEU195" s="977"/>
      <c r="NEV195" s="977"/>
      <c r="NEW195" s="977"/>
      <c r="NEX195" s="977"/>
      <c r="NEY195" s="977"/>
      <c r="NEZ195" s="977"/>
      <c r="NFA195" s="977"/>
      <c r="NFB195" s="977"/>
      <c r="NFC195" s="977"/>
      <c r="NFD195" s="977"/>
      <c r="NFE195" s="977"/>
      <c r="NFF195" s="977"/>
      <c r="NFG195" s="977"/>
      <c r="NFH195" s="977"/>
      <c r="NFI195" s="977"/>
      <c r="NFJ195" s="977"/>
      <c r="NFK195" s="977"/>
      <c r="NFL195" s="977"/>
      <c r="NFM195" s="977"/>
      <c r="NFN195" s="977"/>
      <c r="NFO195" s="977"/>
      <c r="NFP195" s="977"/>
      <c r="NFQ195" s="977"/>
      <c r="NFR195" s="977"/>
      <c r="NFS195" s="977"/>
      <c r="NFT195" s="977"/>
      <c r="NFU195" s="977"/>
      <c r="NFV195" s="977"/>
      <c r="NFW195" s="977"/>
      <c r="NFX195" s="977"/>
      <c r="NFY195" s="977"/>
      <c r="NFZ195" s="977"/>
      <c r="NGA195" s="977"/>
      <c r="NGB195" s="977"/>
      <c r="NGC195" s="977"/>
      <c r="NGD195" s="977"/>
      <c r="NGE195" s="977"/>
      <c r="NGF195" s="977"/>
      <c r="NGG195" s="977"/>
      <c r="NGH195" s="977"/>
      <c r="NGI195" s="977"/>
      <c r="NGJ195" s="977"/>
      <c r="NGK195" s="977"/>
      <c r="NGL195" s="977"/>
      <c r="NGM195" s="977"/>
      <c r="NGN195" s="977"/>
      <c r="NGO195" s="977"/>
      <c r="NGP195" s="977"/>
      <c r="NGQ195" s="977"/>
      <c r="NGR195" s="977"/>
      <c r="NGS195" s="977"/>
      <c r="NGT195" s="977"/>
      <c r="NGU195" s="977"/>
      <c r="NGV195" s="977"/>
      <c r="NGW195" s="977"/>
      <c r="NGX195" s="977"/>
      <c r="NGY195" s="977"/>
      <c r="NGZ195" s="977"/>
      <c r="NHA195" s="977"/>
      <c r="NHB195" s="977"/>
      <c r="NHC195" s="977"/>
      <c r="NHD195" s="977"/>
      <c r="NHE195" s="977"/>
      <c r="NHF195" s="977"/>
      <c r="NHG195" s="977"/>
      <c r="NHH195" s="977"/>
      <c r="NHI195" s="977"/>
      <c r="NHJ195" s="977"/>
      <c r="NHK195" s="977"/>
      <c r="NHL195" s="977"/>
      <c r="NHM195" s="977"/>
      <c r="NHN195" s="977"/>
      <c r="NHO195" s="977"/>
      <c r="NHP195" s="977"/>
      <c r="NHQ195" s="977"/>
      <c r="NHR195" s="977"/>
      <c r="NHS195" s="977"/>
      <c r="NHT195" s="977"/>
      <c r="NHU195" s="977"/>
      <c r="NHV195" s="977"/>
      <c r="NHW195" s="977"/>
      <c r="NHX195" s="977"/>
      <c r="NHY195" s="977"/>
      <c r="NHZ195" s="977"/>
      <c r="NIA195" s="977"/>
      <c r="NIB195" s="977"/>
      <c r="NIC195" s="977"/>
      <c r="NID195" s="977"/>
      <c r="NIE195" s="977"/>
      <c r="NIF195" s="977"/>
      <c r="NIG195" s="977"/>
      <c r="NIH195" s="977"/>
      <c r="NII195" s="977"/>
      <c r="NIJ195" s="977"/>
      <c r="NIK195" s="977"/>
      <c r="NIL195" s="977"/>
      <c r="NIM195" s="977"/>
      <c r="NIN195" s="977"/>
      <c r="NIO195" s="977"/>
      <c r="NIP195" s="977"/>
      <c r="NIQ195" s="977"/>
      <c r="NIR195" s="977"/>
      <c r="NIS195" s="977"/>
      <c r="NIT195" s="977"/>
      <c r="NIU195" s="977"/>
      <c r="NIV195" s="977"/>
      <c r="NIW195" s="977"/>
      <c r="NIX195" s="977"/>
      <c r="NIY195" s="977"/>
      <c r="NIZ195" s="977"/>
      <c r="NJA195" s="977"/>
      <c r="NJB195" s="977"/>
      <c r="NJC195" s="977"/>
      <c r="NJD195" s="977"/>
      <c r="NJE195" s="977"/>
      <c r="NJF195" s="977"/>
      <c r="NJG195" s="977"/>
      <c r="NJH195" s="977"/>
      <c r="NJI195" s="977"/>
      <c r="NJJ195" s="977"/>
      <c r="NJK195" s="977"/>
      <c r="NJL195" s="977"/>
      <c r="NJM195" s="977"/>
      <c r="NJN195" s="977"/>
      <c r="NJO195" s="977"/>
      <c r="NJP195" s="977"/>
      <c r="NJQ195" s="977"/>
      <c r="NJR195" s="977"/>
      <c r="NJS195" s="977"/>
      <c r="NJT195" s="977"/>
      <c r="NJU195" s="977"/>
      <c r="NJV195" s="977"/>
      <c r="NJW195" s="977"/>
      <c r="NJX195" s="977"/>
      <c r="NJY195" s="977"/>
      <c r="NJZ195" s="977"/>
      <c r="NKA195" s="977"/>
      <c r="NKB195" s="977"/>
      <c r="NKC195" s="977"/>
      <c r="NKD195" s="977"/>
      <c r="NKE195" s="977"/>
      <c r="NKF195" s="977"/>
      <c r="NKG195" s="977"/>
      <c r="NKH195" s="977"/>
      <c r="NKI195" s="977"/>
      <c r="NKJ195" s="977"/>
      <c r="NKK195" s="977"/>
      <c r="NKL195" s="977"/>
      <c r="NKM195" s="977"/>
      <c r="NKN195" s="977"/>
      <c r="NKO195" s="977"/>
      <c r="NKP195" s="977"/>
      <c r="NKQ195" s="977"/>
      <c r="NKR195" s="977"/>
      <c r="NKS195" s="977"/>
      <c r="NKT195" s="977"/>
      <c r="NKU195" s="977"/>
      <c r="NKV195" s="977"/>
      <c r="NKW195" s="977"/>
      <c r="NKX195" s="977"/>
      <c r="NKY195" s="977"/>
      <c r="NKZ195" s="977"/>
      <c r="NLA195" s="977"/>
      <c r="NLB195" s="977"/>
      <c r="NLC195" s="977"/>
      <c r="NLD195" s="977"/>
      <c r="NLE195" s="977"/>
      <c r="NLF195" s="977"/>
      <c r="NLG195" s="977"/>
      <c r="NLH195" s="977"/>
      <c r="NLI195" s="977"/>
      <c r="NLJ195" s="977"/>
      <c r="NLK195" s="977"/>
      <c r="NLL195" s="977"/>
      <c r="NLM195" s="977"/>
      <c r="NLN195" s="977"/>
      <c r="NLO195" s="977"/>
      <c r="NLP195" s="977"/>
      <c r="NLQ195" s="977"/>
      <c r="NLR195" s="977"/>
      <c r="NLS195" s="977"/>
      <c r="NLT195" s="977"/>
      <c r="NLU195" s="977"/>
      <c r="NLV195" s="977"/>
      <c r="NLW195" s="977"/>
      <c r="NLX195" s="977"/>
      <c r="NLY195" s="977"/>
      <c r="NLZ195" s="977"/>
      <c r="NMA195" s="977"/>
      <c r="NMB195" s="977"/>
      <c r="NMC195" s="977"/>
      <c r="NMD195" s="977"/>
      <c r="NME195" s="977"/>
      <c r="NMF195" s="977"/>
      <c r="NMG195" s="977"/>
      <c r="NMH195" s="977"/>
      <c r="NMI195" s="977"/>
      <c r="NMJ195" s="977"/>
      <c r="NMK195" s="977"/>
      <c r="NML195" s="977"/>
      <c r="NMM195" s="977"/>
      <c r="NMN195" s="977"/>
      <c r="NMO195" s="977"/>
      <c r="NMP195" s="977"/>
      <c r="NMQ195" s="977"/>
      <c r="NMR195" s="977"/>
      <c r="NMS195" s="977"/>
      <c r="NMT195" s="977"/>
      <c r="NMU195" s="977"/>
      <c r="NMV195" s="977"/>
      <c r="NMW195" s="977"/>
      <c r="NMX195" s="977"/>
      <c r="NMY195" s="977"/>
      <c r="NMZ195" s="977"/>
      <c r="NNA195" s="977"/>
      <c r="NNB195" s="977"/>
      <c r="NNC195" s="977"/>
      <c r="NND195" s="977"/>
      <c r="NNE195" s="977"/>
      <c r="NNF195" s="977"/>
      <c r="NNG195" s="977"/>
      <c r="NNH195" s="977"/>
      <c r="NNI195" s="977"/>
      <c r="NNJ195" s="977"/>
      <c r="NNK195" s="977"/>
      <c r="NNL195" s="977"/>
      <c r="NNM195" s="977"/>
      <c r="NNN195" s="977"/>
      <c r="NNO195" s="977"/>
      <c r="NNP195" s="977"/>
      <c r="NNQ195" s="977"/>
      <c r="NNR195" s="977"/>
      <c r="NNS195" s="977"/>
      <c r="NNT195" s="977"/>
      <c r="NNU195" s="977"/>
      <c r="NNV195" s="977"/>
      <c r="NNW195" s="977"/>
      <c r="NNX195" s="977"/>
      <c r="NNY195" s="977"/>
      <c r="NNZ195" s="977"/>
      <c r="NOA195" s="977"/>
      <c r="NOB195" s="977"/>
      <c r="NOC195" s="977"/>
      <c r="NOD195" s="977"/>
      <c r="NOE195" s="977"/>
      <c r="NOF195" s="977"/>
      <c r="NOG195" s="977"/>
      <c r="NOH195" s="977"/>
      <c r="NOI195" s="977"/>
      <c r="NOJ195" s="977"/>
      <c r="NOK195" s="977"/>
      <c r="NOL195" s="977"/>
      <c r="NOM195" s="977"/>
      <c r="NON195" s="977"/>
      <c r="NOO195" s="977"/>
      <c r="NOP195" s="977"/>
      <c r="NOQ195" s="977"/>
      <c r="NOR195" s="977"/>
      <c r="NOS195" s="977"/>
      <c r="NOT195" s="977"/>
      <c r="NOU195" s="977"/>
      <c r="NOV195" s="977"/>
      <c r="NOW195" s="977"/>
      <c r="NOX195" s="977"/>
      <c r="NOY195" s="977"/>
      <c r="NOZ195" s="977"/>
      <c r="NPA195" s="977"/>
      <c r="NPB195" s="977"/>
      <c r="NPC195" s="977"/>
      <c r="NPD195" s="977"/>
      <c r="NPE195" s="977"/>
      <c r="NPF195" s="977"/>
      <c r="NPG195" s="977"/>
      <c r="NPH195" s="977"/>
      <c r="NPI195" s="977"/>
      <c r="NPJ195" s="977"/>
      <c r="NPK195" s="977"/>
      <c r="NPL195" s="977"/>
      <c r="NPM195" s="977"/>
      <c r="NPN195" s="977"/>
      <c r="NPO195" s="977"/>
      <c r="NPP195" s="977"/>
      <c r="NPQ195" s="977"/>
      <c r="NPR195" s="977"/>
      <c r="NPS195" s="977"/>
      <c r="NPT195" s="977"/>
      <c r="NPU195" s="977"/>
      <c r="NPV195" s="977"/>
      <c r="NPW195" s="977"/>
      <c r="NPX195" s="977"/>
      <c r="NPY195" s="977"/>
      <c r="NPZ195" s="977"/>
      <c r="NQA195" s="977"/>
      <c r="NQB195" s="977"/>
      <c r="NQC195" s="977"/>
      <c r="NQD195" s="977"/>
      <c r="NQE195" s="977"/>
      <c r="NQF195" s="977"/>
      <c r="NQG195" s="977"/>
      <c r="NQH195" s="977"/>
      <c r="NQI195" s="977"/>
      <c r="NQJ195" s="977"/>
      <c r="NQK195" s="977"/>
      <c r="NQL195" s="977"/>
      <c r="NQM195" s="977"/>
      <c r="NQN195" s="977"/>
      <c r="NQO195" s="977"/>
      <c r="NQP195" s="977"/>
      <c r="NQQ195" s="977"/>
      <c r="NQR195" s="977"/>
      <c r="NQS195" s="977"/>
      <c r="NQT195" s="977"/>
      <c r="NQU195" s="977"/>
      <c r="NQV195" s="977"/>
      <c r="NQW195" s="977"/>
      <c r="NQX195" s="977"/>
      <c r="NQY195" s="977"/>
      <c r="NQZ195" s="977"/>
      <c r="NRA195" s="977"/>
      <c r="NRB195" s="977"/>
      <c r="NRC195" s="977"/>
      <c r="NRD195" s="977"/>
      <c r="NRE195" s="977"/>
      <c r="NRF195" s="977"/>
      <c r="NRG195" s="977"/>
      <c r="NRH195" s="977"/>
      <c r="NRI195" s="977"/>
      <c r="NRJ195" s="977"/>
      <c r="NRK195" s="977"/>
      <c r="NRL195" s="977"/>
      <c r="NRM195" s="977"/>
      <c r="NRN195" s="977"/>
      <c r="NRO195" s="977"/>
      <c r="NRP195" s="977"/>
      <c r="NRQ195" s="977"/>
      <c r="NRR195" s="977"/>
      <c r="NRS195" s="977"/>
      <c r="NRT195" s="977"/>
      <c r="NRU195" s="977"/>
      <c r="NRV195" s="977"/>
      <c r="NRW195" s="977"/>
      <c r="NRX195" s="977"/>
      <c r="NRY195" s="977"/>
      <c r="NRZ195" s="977"/>
      <c r="NSA195" s="977"/>
      <c r="NSB195" s="977"/>
      <c r="NSC195" s="977"/>
      <c r="NSD195" s="977"/>
      <c r="NSE195" s="977"/>
      <c r="NSF195" s="977"/>
      <c r="NSG195" s="977"/>
      <c r="NSH195" s="977"/>
      <c r="NSI195" s="977"/>
      <c r="NSJ195" s="977"/>
      <c r="NSK195" s="977"/>
      <c r="NSL195" s="977"/>
      <c r="NSM195" s="977"/>
      <c r="NSN195" s="977"/>
      <c r="NSO195" s="977"/>
      <c r="NSP195" s="977"/>
      <c r="NSQ195" s="977"/>
      <c r="NSR195" s="977"/>
      <c r="NSS195" s="977"/>
      <c r="NST195" s="977"/>
      <c r="NSU195" s="977"/>
      <c r="NSV195" s="977"/>
      <c r="NSW195" s="977"/>
      <c r="NSX195" s="977"/>
      <c r="NSY195" s="977"/>
      <c r="NSZ195" s="977"/>
      <c r="NTA195" s="977"/>
      <c r="NTB195" s="977"/>
      <c r="NTC195" s="977"/>
      <c r="NTD195" s="977"/>
      <c r="NTE195" s="977"/>
      <c r="NTF195" s="977"/>
      <c r="NTG195" s="977"/>
      <c r="NTH195" s="977"/>
      <c r="NTI195" s="977"/>
      <c r="NTJ195" s="977"/>
      <c r="NTK195" s="977"/>
      <c r="NTL195" s="977"/>
      <c r="NTM195" s="977"/>
      <c r="NTN195" s="977"/>
      <c r="NTO195" s="977"/>
      <c r="NTP195" s="977"/>
      <c r="NTQ195" s="977"/>
      <c r="NTR195" s="977"/>
      <c r="NTS195" s="977"/>
      <c r="NTT195" s="977"/>
      <c r="NTU195" s="977"/>
      <c r="NTV195" s="977"/>
      <c r="NTW195" s="977"/>
      <c r="NTX195" s="977"/>
      <c r="NTY195" s="977"/>
      <c r="NTZ195" s="977"/>
      <c r="NUA195" s="977"/>
      <c r="NUB195" s="977"/>
      <c r="NUC195" s="977"/>
      <c r="NUD195" s="977"/>
      <c r="NUE195" s="977"/>
      <c r="NUF195" s="977"/>
      <c r="NUG195" s="977"/>
      <c r="NUH195" s="977"/>
      <c r="NUI195" s="977"/>
      <c r="NUJ195" s="977"/>
      <c r="NUK195" s="977"/>
      <c r="NUL195" s="977"/>
      <c r="NUM195" s="977"/>
      <c r="NUN195" s="977"/>
      <c r="NUO195" s="977"/>
      <c r="NUP195" s="977"/>
      <c r="NUQ195" s="977"/>
      <c r="NUR195" s="977"/>
      <c r="NUS195" s="977"/>
      <c r="NUT195" s="977"/>
      <c r="NUU195" s="977"/>
      <c r="NUV195" s="977"/>
      <c r="NUW195" s="977"/>
      <c r="NUX195" s="977"/>
      <c r="NUY195" s="977"/>
      <c r="NUZ195" s="977"/>
      <c r="NVA195" s="977"/>
      <c r="NVB195" s="977"/>
      <c r="NVC195" s="977"/>
      <c r="NVD195" s="977"/>
      <c r="NVE195" s="977"/>
      <c r="NVF195" s="977"/>
      <c r="NVG195" s="977"/>
      <c r="NVH195" s="977"/>
      <c r="NVI195" s="977"/>
      <c r="NVJ195" s="977"/>
      <c r="NVK195" s="977"/>
      <c r="NVL195" s="977"/>
      <c r="NVM195" s="977"/>
      <c r="NVN195" s="977"/>
      <c r="NVO195" s="977"/>
      <c r="NVP195" s="977"/>
      <c r="NVQ195" s="977"/>
      <c r="NVR195" s="977"/>
      <c r="NVS195" s="977"/>
      <c r="NVT195" s="977"/>
      <c r="NVU195" s="977"/>
      <c r="NVV195" s="977"/>
      <c r="NVW195" s="977"/>
      <c r="NVX195" s="977"/>
      <c r="NVY195" s="977"/>
      <c r="NVZ195" s="977"/>
      <c r="NWA195" s="977"/>
      <c r="NWB195" s="977"/>
      <c r="NWC195" s="977"/>
      <c r="NWD195" s="977"/>
      <c r="NWE195" s="977"/>
      <c r="NWF195" s="977"/>
      <c r="NWG195" s="977"/>
      <c r="NWH195" s="977"/>
      <c r="NWI195" s="977"/>
      <c r="NWJ195" s="977"/>
      <c r="NWK195" s="977"/>
      <c r="NWL195" s="977"/>
      <c r="NWM195" s="977"/>
      <c r="NWN195" s="977"/>
      <c r="NWO195" s="977"/>
      <c r="NWP195" s="977"/>
      <c r="NWQ195" s="977"/>
      <c r="NWR195" s="977"/>
      <c r="NWS195" s="977"/>
      <c r="NWT195" s="977"/>
      <c r="NWU195" s="977"/>
      <c r="NWV195" s="977"/>
      <c r="NWW195" s="977"/>
      <c r="NWX195" s="977"/>
      <c r="NWY195" s="977"/>
      <c r="NWZ195" s="977"/>
      <c r="NXA195" s="977"/>
      <c r="NXB195" s="977"/>
      <c r="NXC195" s="977"/>
      <c r="NXD195" s="977"/>
      <c r="NXE195" s="977"/>
      <c r="NXF195" s="977"/>
      <c r="NXG195" s="977"/>
      <c r="NXH195" s="977"/>
      <c r="NXI195" s="977"/>
      <c r="NXJ195" s="977"/>
      <c r="NXK195" s="977"/>
      <c r="NXL195" s="977"/>
      <c r="NXM195" s="977"/>
      <c r="NXN195" s="977"/>
      <c r="NXO195" s="977"/>
      <c r="NXP195" s="977"/>
      <c r="NXQ195" s="977"/>
      <c r="NXR195" s="977"/>
      <c r="NXS195" s="977"/>
      <c r="NXT195" s="977"/>
      <c r="NXU195" s="977"/>
      <c r="NXV195" s="977"/>
      <c r="NXW195" s="977"/>
      <c r="NXX195" s="977"/>
      <c r="NXY195" s="977"/>
      <c r="NXZ195" s="977"/>
      <c r="NYA195" s="977"/>
      <c r="NYB195" s="977"/>
      <c r="NYC195" s="977"/>
      <c r="NYD195" s="977"/>
      <c r="NYE195" s="977"/>
      <c r="NYF195" s="977"/>
      <c r="NYG195" s="977"/>
      <c r="NYH195" s="977"/>
      <c r="NYI195" s="977"/>
      <c r="NYJ195" s="977"/>
      <c r="NYK195" s="977"/>
      <c r="NYL195" s="977"/>
      <c r="NYM195" s="977"/>
      <c r="NYN195" s="977"/>
      <c r="NYO195" s="977"/>
      <c r="NYP195" s="977"/>
      <c r="NYQ195" s="977"/>
      <c r="NYR195" s="977"/>
      <c r="NYS195" s="977"/>
      <c r="NYT195" s="977"/>
      <c r="NYU195" s="977"/>
      <c r="NYV195" s="977"/>
      <c r="NYW195" s="977"/>
      <c r="NYX195" s="977"/>
      <c r="NYY195" s="977"/>
      <c r="NYZ195" s="977"/>
      <c r="NZA195" s="977"/>
      <c r="NZB195" s="977"/>
      <c r="NZC195" s="977"/>
      <c r="NZD195" s="977"/>
      <c r="NZE195" s="977"/>
      <c r="NZF195" s="977"/>
      <c r="NZG195" s="977"/>
      <c r="NZH195" s="977"/>
      <c r="NZI195" s="977"/>
      <c r="NZJ195" s="977"/>
      <c r="NZK195" s="977"/>
      <c r="NZL195" s="977"/>
      <c r="NZM195" s="977"/>
      <c r="NZN195" s="977"/>
      <c r="NZO195" s="977"/>
      <c r="NZP195" s="977"/>
      <c r="NZQ195" s="977"/>
      <c r="NZR195" s="977"/>
      <c r="NZS195" s="977"/>
      <c r="NZT195" s="977"/>
      <c r="NZU195" s="977"/>
      <c r="NZV195" s="977"/>
      <c r="NZW195" s="977"/>
      <c r="NZX195" s="977"/>
      <c r="NZY195" s="977"/>
      <c r="NZZ195" s="977"/>
      <c r="OAA195" s="977"/>
      <c r="OAB195" s="977"/>
      <c r="OAC195" s="977"/>
      <c r="OAD195" s="977"/>
      <c r="OAE195" s="977"/>
      <c r="OAF195" s="977"/>
      <c r="OAG195" s="977"/>
      <c r="OAH195" s="977"/>
      <c r="OAI195" s="977"/>
      <c r="OAJ195" s="977"/>
      <c r="OAK195" s="977"/>
      <c r="OAL195" s="977"/>
      <c r="OAM195" s="977"/>
      <c r="OAN195" s="977"/>
      <c r="OAO195" s="977"/>
      <c r="OAP195" s="977"/>
      <c r="OAQ195" s="977"/>
      <c r="OAR195" s="977"/>
      <c r="OAS195" s="977"/>
      <c r="OAT195" s="977"/>
      <c r="OAU195" s="977"/>
      <c r="OAV195" s="977"/>
      <c r="OAW195" s="977"/>
      <c r="OAX195" s="977"/>
      <c r="OAY195" s="977"/>
      <c r="OAZ195" s="977"/>
      <c r="OBA195" s="977"/>
      <c r="OBB195" s="977"/>
      <c r="OBC195" s="977"/>
      <c r="OBD195" s="977"/>
      <c r="OBE195" s="977"/>
      <c r="OBF195" s="977"/>
      <c r="OBG195" s="977"/>
      <c r="OBH195" s="977"/>
      <c r="OBI195" s="977"/>
      <c r="OBJ195" s="977"/>
      <c r="OBK195" s="977"/>
      <c r="OBL195" s="977"/>
      <c r="OBM195" s="977"/>
      <c r="OBN195" s="977"/>
      <c r="OBO195" s="977"/>
      <c r="OBP195" s="977"/>
      <c r="OBQ195" s="977"/>
      <c r="OBR195" s="977"/>
      <c r="OBS195" s="977"/>
      <c r="OBT195" s="977"/>
      <c r="OBU195" s="977"/>
      <c r="OBV195" s="977"/>
      <c r="OBW195" s="977"/>
      <c r="OBX195" s="977"/>
      <c r="OBY195" s="977"/>
      <c r="OBZ195" s="977"/>
      <c r="OCA195" s="977"/>
      <c r="OCB195" s="977"/>
      <c r="OCC195" s="977"/>
      <c r="OCD195" s="977"/>
      <c r="OCE195" s="977"/>
      <c r="OCF195" s="977"/>
      <c r="OCG195" s="977"/>
      <c r="OCH195" s="977"/>
      <c r="OCI195" s="977"/>
      <c r="OCJ195" s="977"/>
      <c r="OCK195" s="977"/>
      <c r="OCL195" s="977"/>
      <c r="OCM195" s="977"/>
      <c r="OCN195" s="977"/>
      <c r="OCO195" s="977"/>
      <c r="OCP195" s="977"/>
      <c r="OCQ195" s="977"/>
      <c r="OCR195" s="977"/>
      <c r="OCS195" s="977"/>
      <c r="OCT195" s="977"/>
      <c r="OCU195" s="977"/>
      <c r="OCV195" s="977"/>
      <c r="OCW195" s="977"/>
      <c r="OCX195" s="977"/>
      <c r="OCY195" s="977"/>
      <c r="OCZ195" s="977"/>
      <c r="ODA195" s="977"/>
      <c r="ODB195" s="977"/>
      <c r="ODC195" s="977"/>
      <c r="ODD195" s="977"/>
      <c r="ODE195" s="977"/>
      <c r="ODF195" s="977"/>
      <c r="ODG195" s="977"/>
      <c r="ODH195" s="977"/>
      <c r="ODI195" s="977"/>
      <c r="ODJ195" s="977"/>
      <c r="ODK195" s="977"/>
      <c r="ODL195" s="977"/>
      <c r="ODM195" s="977"/>
      <c r="ODN195" s="977"/>
      <c r="ODO195" s="977"/>
      <c r="ODP195" s="977"/>
      <c r="ODQ195" s="977"/>
      <c r="ODR195" s="977"/>
      <c r="ODS195" s="977"/>
      <c r="ODT195" s="977"/>
      <c r="ODU195" s="977"/>
      <c r="ODV195" s="977"/>
      <c r="ODW195" s="977"/>
      <c r="ODX195" s="977"/>
      <c r="ODY195" s="977"/>
      <c r="ODZ195" s="977"/>
      <c r="OEA195" s="977"/>
      <c r="OEB195" s="977"/>
      <c r="OEC195" s="977"/>
      <c r="OED195" s="977"/>
      <c r="OEE195" s="977"/>
      <c r="OEF195" s="977"/>
      <c r="OEG195" s="977"/>
      <c r="OEH195" s="977"/>
      <c r="OEI195" s="977"/>
      <c r="OEJ195" s="977"/>
      <c r="OEK195" s="977"/>
      <c r="OEL195" s="977"/>
      <c r="OEM195" s="977"/>
      <c r="OEN195" s="977"/>
      <c r="OEO195" s="977"/>
      <c r="OEP195" s="977"/>
      <c r="OEQ195" s="977"/>
      <c r="OER195" s="977"/>
      <c r="OES195" s="977"/>
      <c r="OET195" s="977"/>
      <c r="OEU195" s="977"/>
      <c r="OEV195" s="977"/>
      <c r="OEW195" s="977"/>
      <c r="OEX195" s="977"/>
      <c r="OEY195" s="977"/>
      <c r="OEZ195" s="977"/>
      <c r="OFA195" s="977"/>
      <c r="OFB195" s="977"/>
      <c r="OFC195" s="977"/>
      <c r="OFD195" s="977"/>
      <c r="OFE195" s="977"/>
      <c r="OFF195" s="977"/>
      <c r="OFG195" s="977"/>
      <c r="OFH195" s="977"/>
      <c r="OFI195" s="977"/>
      <c r="OFJ195" s="977"/>
      <c r="OFK195" s="977"/>
      <c r="OFL195" s="977"/>
      <c r="OFM195" s="977"/>
      <c r="OFN195" s="977"/>
      <c r="OFO195" s="977"/>
      <c r="OFP195" s="977"/>
      <c r="OFQ195" s="977"/>
      <c r="OFR195" s="977"/>
      <c r="OFS195" s="977"/>
      <c r="OFT195" s="977"/>
      <c r="OFU195" s="977"/>
      <c r="OFV195" s="977"/>
      <c r="OFW195" s="977"/>
      <c r="OFX195" s="977"/>
      <c r="OFY195" s="977"/>
      <c r="OFZ195" s="977"/>
      <c r="OGA195" s="977"/>
      <c r="OGB195" s="977"/>
      <c r="OGC195" s="977"/>
      <c r="OGD195" s="977"/>
      <c r="OGE195" s="977"/>
      <c r="OGF195" s="977"/>
      <c r="OGG195" s="977"/>
      <c r="OGH195" s="977"/>
      <c r="OGI195" s="977"/>
      <c r="OGJ195" s="977"/>
      <c r="OGK195" s="977"/>
      <c r="OGL195" s="977"/>
      <c r="OGM195" s="977"/>
      <c r="OGN195" s="977"/>
      <c r="OGO195" s="977"/>
      <c r="OGP195" s="977"/>
      <c r="OGQ195" s="977"/>
      <c r="OGR195" s="977"/>
      <c r="OGS195" s="977"/>
      <c r="OGT195" s="977"/>
      <c r="OGU195" s="977"/>
      <c r="OGV195" s="977"/>
      <c r="OGW195" s="977"/>
      <c r="OGX195" s="977"/>
      <c r="OGY195" s="977"/>
      <c r="OGZ195" s="977"/>
      <c r="OHA195" s="977"/>
      <c r="OHB195" s="977"/>
      <c r="OHC195" s="977"/>
      <c r="OHD195" s="977"/>
      <c r="OHE195" s="977"/>
      <c r="OHF195" s="977"/>
      <c r="OHG195" s="977"/>
      <c r="OHH195" s="977"/>
      <c r="OHI195" s="977"/>
      <c r="OHJ195" s="977"/>
      <c r="OHK195" s="977"/>
      <c r="OHL195" s="977"/>
      <c r="OHM195" s="977"/>
      <c r="OHN195" s="977"/>
      <c r="OHO195" s="977"/>
      <c r="OHP195" s="977"/>
      <c r="OHQ195" s="977"/>
      <c r="OHR195" s="977"/>
      <c r="OHS195" s="977"/>
      <c r="OHT195" s="977"/>
      <c r="OHU195" s="977"/>
      <c r="OHV195" s="977"/>
      <c r="OHW195" s="977"/>
      <c r="OHX195" s="977"/>
      <c r="OHY195" s="977"/>
      <c r="OHZ195" s="977"/>
      <c r="OIA195" s="977"/>
      <c r="OIB195" s="977"/>
      <c r="OIC195" s="977"/>
      <c r="OID195" s="977"/>
      <c r="OIE195" s="977"/>
      <c r="OIF195" s="977"/>
      <c r="OIG195" s="977"/>
      <c r="OIH195" s="977"/>
      <c r="OII195" s="977"/>
      <c r="OIJ195" s="977"/>
      <c r="OIK195" s="977"/>
      <c r="OIL195" s="977"/>
      <c r="OIM195" s="977"/>
      <c r="OIN195" s="977"/>
      <c r="OIO195" s="977"/>
      <c r="OIP195" s="977"/>
      <c r="OIQ195" s="977"/>
      <c r="OIR195" s="977"/>
      <c r="OIS195" s="977"/>
      <c r="OIT195" s="977"/>
      <c r="OIU195" s="977"/>
      <c r="OIV195" s="977"/>
      <c r="OIW195" s="977"/>
      <c r="OIX195" s="977"/>
      <c r="OIY195" s="977"/>
      <c r="OIZ195" s="977"/>
      <c r="OJA195" s="977"/>
      <c r="OJB195" s="977"/>
      <c r="OJC195" s="977"/>
      <c r="OJD195" s="977"/>
      <c r="OJE195" s="977"/>
      <c r="OJF195" s="977"/>
      <c r="OJG195" s="977"/>
      <c r="OJH195" s="977"/>
      <c r="OJI195" s="977"/>
      <c r="OJJ195" s="977"/>
      <c r="OJK195" s="977"/>
      <c r="OJL195" s="977"/>
      <c r="OJM195" s="977"/>
      <c r="OJN195" s="977"/>
      <c r="OJO195" s="977"/>
      <c r="OJP195" s="977"/>
      <c r="OJQ195" s="977"/>
      <c r="OJR195" s="977"/>
      <c r="OJS195" s="977"/>
      <c r="OJT195" s="977"/>
      <c r="OJU195" s="977"/>
      <c r="OJV195" s="977"/>
      <c r="OJW195" s="977"/>
      <c r="OJX195" s="977"/>
      <c r="OJY195" s="977"/>
      <c r="OJZ195" s="977"/>
      <c r="OKA195" s="977"/>
      <c r="OKB195" s="977"/>
      <c r="OKC195" s="977"/>
      <c r="OKD195" s="977"/>
      <c r="OKE195" s="977"/>
      <c r="OKF195" s="977"/>
      <c r="OKG195" s="977"/>
      <c r="OKH195" s="977"/>
      <c r="OKI195" s="977"/>
      <c r="OKJ195" s="977"/>
      <c r="OKK195" s="977"/>
      <c r="OKL195" s="977"/>
      <c r="OKM195" s="977"/>
      <c r="OKN195" s="977"/>
      <c r="OKO195" s="977"/>
      <c r="OKP195" s="977"/>
      <c r="OKQ195" s="977"/>
      <c r="OKR195" s="977"/>
      <c r="OKS195" s="977"/>
      <c r="OKT195" s="977"/>
      <c r="OKU195" s="977"/>
      <c r="OKV195" s="977"/>
      <c r="OKW195" s="977"/>
      <c r="OKX195" s="977"/>
      <c r="OKY195" s="977"/>
      <c r="OKZ195" s="977"/>
      <c r="OLA195" s="977"/>
      <c r="OLB195" s="977"/>
      <c r="OLC195" s="977"/>
      <c r="OLD195" s="977"/>
      <c r="OLE195" s="977"/>
      <c r="OLF195" s="977"/>
      <c r="OLG195" s="977"/>
      <c r="OLH195" s="977"/>
      <c r="OLI195" s="977"/>
      <c r="OLJ195" s="977"/>
      <c r="OLK195" s="977"/>
      <c r="OLL195" s="977"/>
      <c r="OLM195" s="977"/>
      <c r="OLN195" s="977"/>
      <c r="OLO195" s="977"/>
      <c r="OLP195" s="977"/>
      <c r="OLQ195" s="977"/>
      <c r="OLR195" s="977"/>
      <c r="OLS195" s="977"/>
      <c r="OLT195" s="977"/>
      <c r="OLU195" s="977"/>
      <c r="OLV195" s="977"/>
      <c r="OLW195" s="977"/>
      <c r="OLX195" s="977"/>
      <c r="OLY195" s="977"/>
      <c r="OLZ195" s="977"/>
      <c r="OMA195" s="977"/>
      <c r="OMB195" s="977"/>
      <c r="OMC195" s="977"/>
      <c r="OMD195" s="977"/>
      <c r="OME195" s="977"/>
      <c r="OMF195" s="977"/>
      <c r="OMG195" s="977"/>
      <c r="OMH195" s="977"/>
      <c r="OMI195" s="977"/>
      <c r="OMJ195" s="977"/>
      <c r="OMK195" s="977"/>
      <c r="OML195" s="977"/>
      <c r="OMM195" s="977"/>
      <c r="OMN195" s="977"/>
      <c r="OMO195" s="977"/>
      <c r="OMP195" s="977"/>
      <c r="OMQ195" s="977"/>
      <c r="OMR195" s="977"/>
      <c r="OMS195" s="977"/>
      <c r="OMT195" s="977"/>
      <c r="OMU195" s="977"/>
      <c r="OMV195" s="977"/>
      <c r="OMW195" s="977"/>
      <c r="OMX195" s="977"/>
      <c r="OMY195" s="977"/>
      <c r="OMZ195" s="977"/>
      <c r="ONA195" s="977"/>
      <c r="ONB195" s="977"/>
      <c r="ONC195" s="977"/>
      <c r="OND195" s="977"/>
      <c r="ONE195" s="977"/>
      <c r="ONF195" s="977"/>
      <c r="ONG195" s="977"/>
      <c r="ONH195" s="977"/>
      <c r="ONI195" s="977"/>
      <c r="ONJ195" s="977"/>
      <c r="ONK195" s="977"/>
      <c r="ONL195" s="977"/>
      <c r="ONM195" s="977"/>
      <c r="ONN195" s="977"/>
      <c r="ONO195" s="977"/>
      <c r="ONP195" s="977"/>
      <c r="ONQ195" s="977"/>
      <c r="ONR195" s="977"/>
      <c r="ONS195" s="977"/>
      <c r="ONT195" s="977"/>
      <c r="ONU195" s="977"/>
      <c r="ONV195" s="977"/>
      <c r="ONW195" s="977"/>
      <c r="ONX195" s="977"/>
      <c r="ONY195" s="977"/>
      <c r="ONZ195" s="977"/>
      <c r="OOA195" s="977"/>
      <c r="OOB195" s="977"/>
      <c r="OOC195" s="977"/>
      <c r="OOD195" s="977"/>
      <c r="OOE195" s="977"/>
      <c r="OOF195" s="977"/>
      <c r="OOG195" s="977"/>
      <c r="OOH195" s="977"/>
      <c r="OOI195" s="977"/>
      <c r="OOJ195" s="977"/>
      <c r="OOK195" s="977"/>
      <c r="OOL195" s="977"/>
      <c r="OOM195" s="977"/>
      <c r="OON195" s="977"/>
      <c r="OOO195" s="977"/>
      <c r="OOP195" s="977"/>
      <c r="OOQ195" s="977"/>
      <c r="OOR195" s="977"/>
      <c r="OOS195" s="977"/>
      <c r="OOT195" s="977"/>
      <c r="OOU195" s="977"/>
      <c r="OOV195" s="977"/>
      <c r="OOW195" s="977"/>
      <c r="OOX195" s="977"/>
      <c r="OOY195" s="977"/>
      <c r="OOZ195" s="977"/>
      <c r="OPA195" s="977"/>
      <c r="OPB195" s="977"/>
      <c r="OPC195" s="977"/>
      <c r="OPD195" s="977"/>
      <c r="OPE195" s="977"/>
      <c r="OPF195" s="977"/>
      <c r="OPG195" s="977"/>
      <c r="OPH195" s="977"/>
      <c r="OPI195" s="977"/>
      <c r="OPJ195" s="977"/>
      <c r="OPK195" s="977"/>
      <c r="OPL195" s="977"/>
      <c r="OPM195" s="977"/>
      <c r="OPN195" s="977"/>
      <c r="OPO195" s="977"/>
      <c r="OPP195" s="977"/>
      <c r="OPQ195" s="977"/>
      <c r="OPR195" s="977"/>
      <c r="OPS195" s="977"/>
      <c r="OPT195" s="977"/>
      <c r="OPU195" s="977"/>
      <c r="OPV195" s="977"/>
      <c r="OPW195" s="977"/>
      <c r="OPX195" s="977"/>
      <c r="OPY195" s="977"/>
      <c r="OPZ195" s="977"/>
      <c r="OQA195" s="977"/>
      <c r="OQB195" s="977"/>
      <c r="OQC195" s="977"/>
      <c r="OQD195" s="977"/>
      <c r="OQE195" s="977"/>
      <c r="OQF195" s="977"/>
      <c r="OQG195" s="977"/>
      <c r="OQH195" s="977"/>
      <c r="OQI195" s="977"/>
      <c r="OQJ195" s="977"/>
      <c r="OQK195" s="977"/>
      <c r="OQL195" s="977"/>
      <c r="OQM195" s="977"/>
      <c r="OQN195" s="977"/>
      <c r="OQO195" s="977"/>
      <c r="OQP195" s="977"/>
      <c r="OQQ195" s="977"/>
      <c r="OQR195" s="977"/>
      <c r="OQS195" s="977"/>
      <c r="OQT195" s="977"/>
      <c r="OQU195" s="977"/>
      <c r="OQV195" s="977"/>
      <c r="OQW195" s="977"/>
      <c r="OQX195" s="977"/>
      <c r="OQY195" s="977"/>
      <c r="OQZ195" s="977"/>
      <c r="ORA195" s="977"/>
      <c r="ORB195" s="977"/>
      <c r="ORC195" s="977"/>
      <c r="ORD195" s="977"/>
      <c r="ORE195" s="977"/>
      <c r="ORF195" s="977"/>
      <c r="ORG195" s="977"/>
      <c r="ORH195" s="977"/>
      <c r="ORI195" s="977"/>
      <c r="ORJ195" s="977"/>
      <c r="ORK195" s="977"/>
      <c r="ORL195" s="977"/>
      <c r="ORM195" s="977"/>
      <c r="ORN195" s="977"/>
      <c r="ORO195" s="977"/>
      <c r="ORP195" s="977"/>
      <c r="ORQ195" s="977"/>
      <c r="ORR195" s="977"/>
      <c r="ORS195" s="977"/>
      <c r="ORT195" s="977"/>
      <c r="ORU195" s="977"/>
      <c r="ORV195" s="977"/>
      <c r="ORW195" s="977"/>
      <c r="ORX195" s="977"/>
      <c r="ORY195" s="977"/>
      <c r="ORZ195" s="977"/>
      <c r="OSA195" s="977"/>
      <c r="OSB195" s="977"/>
      <c r="OSC195" s="977"/>
      <c r="OSD195" s="977"/>
      <c r="OSE195" s="977"/>
      <c r="OSF195" s="977"/>
      <c r="OSG195" s="977"/>
      <c r="OSH195" s="977"/>
      <c r="OSI195" s="977"/>
      <c r="OSJ195" s="977"/>
      <c r="OSK195" s="977"/>
      <c r="OSL195" s="977"/>
      <c r="OSM195" s="977"/>
      <c r="OSN195" s="977"/>
      <c r="OSO195" s="977"/>
      <c r="OSP195" s="977"/>
      <c r="OSQ195" s="977"/>
      <c r="OSR195" s="977"/>
      <c r="OSS195" s="977"/>
      <c r="OST195" s="977"/>
      <c r="OSU195" s="977"/>
      <c r="OSV195" s="977"/>
      <c r="OSW195" s="977"/>
      <c r="OSX195" s="977"/>
      <c r="OSY195" s="977"/>
      <c r="OSZ195" s="977"/>
      <c r="OTA195" s="977"/>
      <c r="OTB195" s="977"/>
      <c r="OTC195" s="977"/>
      <c r="OTD195" s="977"/>
      <c r="OTE195" s="977"/>
      <c r="OTF195" s="977"/>
      <c r="OTG195" s="977"/>
      <c r="OTH195" s="977"/>
      <c r="OTI195" s="977"/>
      <c r="OTJ195" s="977"/>
      <c r="OTK195" s="977"/>
      <c r="OTL195" s="977"/>
      <c r="OTM195" s="977"/>
      <c r="OTN195" s="977"/>
      <c r="OTO195" s="977"/>
      <c r="OTP195" s="977"/>
      <c r="OTQ195" s="977"/>
      <c r="OTR195" s="977"/>
      <c r="OTS195" s="977"/>
      <c r="OTT195" s="977"/>
      <c r="OTU195" s="977"/>
      <c r="OTV195" s="977"/>
      <c r="OTW195" s="977"/>
      <c r="OTX195" s="977"/>
      <c r="OTY195" s="977"/>
      <c r="OTZ195" s="977"/>
      <c r="OUA195" s="977"/>
      <c r="OUB195" s="977"/>
      <c r="OUC195" s="977"/>
      <c r="OUD195" s="977"/>
      <c r="OUE195" s="977"/>
      <c r="OUF195" s="977"/>
      <c r="OUG195" s="977"/>
      <c r="OUH195" s="977"/>
      <c r="OUI195" s="977"/>
      <c r="OUJ195" s="977"/>
      <c r="OUK195" s="977"/>
      <c r="OUL195" s="977"/>
      <c r="OUM195" s="977"/>
      <c r="OUN195" s="977"/>
      <c r="OUO195" s="977"/>
      <c r="OUP195" s="977"/>
      <c r="OUQ195" s="977"/>
      <c r="OUR195" s="977"/>
      <c r="OUS195" s="977"/>
      <c r="OUT195" s="977"/>
      <c r="OUU195" s="977"/>
      <c r="OUV195" s="977"/>
      <c r="OUW195" s="977"/>
      <c r="OUX195" s="977"/>
      <c r="OUY195" s="977"/>
      <c r="OUZ195" s="977"/>
      <c r="OVA195" s="977"/>
      <c r="OVB195" s="977"/>
      <c r="OVC195" s="977"/>
      <c r="OVD195" s="977"/>
      <c r="OVE195" s="977"/>
      <c r="OVF195" s="977"/>
      <c r="OVG195" s="977"/>
      <c r="OVH195" s="977"/>
      <c r="OVI195" s="977"/>
      <c r="OVJ195" s="977"/>
      <c r="OVK195" s="977"/>
      <c r="OVL195" s="977"/>
      <c r="OVM195" s="977"/>
      <c r="OVN195" s="977"/>
      <c r="OVO195" s="977"/>
      <c r="OVP195" s="977"/>
      <c r="OVQ195" s="977"/>
      <c r="OVR195" s="977"/>
      <c r="OVS195" s="977"/>
      <c r="OVT195" s="977"/>
      <c r="OVU195" s="977"/>
      <c r="OVV195" s="977"/>
      <c r="OVW195" s="977"/>
      <c r="OVX195" s="977"/>
      <c r="OVY195" s="977"/>
      <c r="OVZ195" s="977"/>
      <c r="OWA195" s="977"/>
      <c r="OWB195" s="977"/>
      <c r="OWC195" s="977"/>
      <c r="OWD195" s="977"/>
      <c r="OWE195" s="977"/>
      <c r="OWF195" s="977"/>
      <c r="OWG195" s="977"/>
      <c r="OWH195" s="977"/>
      <c r="OWI195" s="977"/>
      <c r="OWJ195" s="977"/>
      <c r="OWK195" s="977"/>
      <c r="OWL195" s="977"/>
      <c r="OWM195" s="977"/>
      <c r="OWN195" s="977"/>
      <c r="OWO195" s="977"/>
      <c r="OWP195" s="977"/>
      <c r="OWQ195" s="977"/>
      <c r="OWR195" s="977"/>
      <c r="OWS195" s="977"/>
      <c r="OWT195" s="977"/>
      <c r="OWU195" s="977"/>
      <c r="OWV195" s="977"/>
      <c r="OWW195" s="977"/>
      <c r="OWX195" s="977"/>
      <c r="OWY195" s="977"/>
      <c r="OWZ195" s="977"/>
      <c r="OXA195" s="977"/>
      <c r="OXB195" s="977"/>
      <c r="OXC195" s="977"/>
      <c r="OXD195" s="977"/>
      <c r="OXE195" s="977"/>
      <c r="OXF195" s="977"/>
      <c r="OXG195" s="977"/>
      <c r="OXH195" s="977"/>
      <c r="OXI195" s="977"/>
      <c r="OXJ195" s="977"/>
      <c r="OXK195" s="977"/>
      <c r="OXL195" s="977"/>
      <c r="OXM195" s="977"/>
      <c r="OXN195" s="977"/>
      <c r="OXO195" s="977"/>
      <c r="OXP195" s="977"/>
      <c r="OXQ195" s="977"/>
      <c r="OXR195" s="977"/>
      <c r="OXS195" s="977"/>
      <c r="OXT195" s="977"/>
      <c r="OXU195" s="977"/>
      <c r="OXV195" s="977"/>
      <c r="OXW195" s="977"/>
      <c r="OXX195" s="977"/>
      <c r="OXY195" s="977"/>
      <c r="OXZ195" s="977"/>
      <c r="OYA195" s="977"/>
      <c r="OYB195" s="977"/>
      <c r="OYC195" s="977"/>
      <c r="OYD195" s="977"/>
      <c r="OYE195" s="977"/>
      <c r="OYF195" s="977"/>
      <c r="OYG195" s="977"/>
      <c r="OYH195" s="977"/>
      <c r="OYI195" s="977"/>
      <c r="OYJ195" s="977"/>
      <c r="OYK195" s="977"/>
      <c r="OYL195" s="977"/>
      <c r="OYM195" s="977"/>
      <c r="OYN195" s="977"/>
      <c r="OYO195" s="977"/>
      <c r="OYP195" s="977"/>
      <c r="OYQ195" s="977"/>
      <c r="OYR195" s="977"/>
      <c r="OYS195" s="977"/>
      <c r="OYT195" s="977"/>
      <c r="OYU195" s="977"/>
      <c r="OYV195" s="977"/>
      <c r="OYW195" s="977"/>
      <c r="OYX195" s="977"/>
      <c r="OYY195" s="977"/>
      <c r="OYZ195" s="977"/>
      <c r="OZA195" s="977"/>
      <c r="OZB195" s="977"/>
      <c r="OZC195" s="977"/>
      <c r="OZD195" s="977"/>
      <c r="OZE195" s="977"/>
      <c r="OZF195" s="977"/>
      <c r="OZG195" s="977"/>
      <c r="OZH195" s="977"/>
      <c r="OZI195" s="977"/>
      <c r="OZJ195" s="977"/>
      <c r="OZK195" s="977"/>
      <c r="OZL195" s="977"/>
      <c r="OZM195" s="977"/>
      <c r="OZN195" s="977"/>
      <c r="OZO195" s="977"/>
      <c r="OZP195" s="977"/>
      <c r="OZQ195" s="977"/>
      <c r="OZR195" s="977"/>
      <c r="OZS195" s="977"/>
      <c r="OZT195" s="977"/>
      <c r="OZU195" s="977"/>
      <c r="OZV195" s="977"/>
      <c r="OZW195" s="977"/>
      <c r="OZX195" s="977"/>
      <c r="OZY195" s="977"/>
      <c r="OZZ195" s="977"/>
      <c r="PAA195" s="977"/>
      <c r="PAB195" s="977"/>
      <c r="PAC195" s="977"/>
      <c r="PAD195" s="977"/>
      <c r="PAE195" s="977"/>
      <c r="PAF195" s="977"/>
      <c r="PAG195" s="977"/>
      <c r="PAH195" s="977"/>
      <c r="PAI195" s="977"/>
      <c r="PAJ195" s="977"/>
      <c r="PAK195" s="977"/>
      <c r="PAL195" s="977"/>
      <c r="PAM195" s="977"/>
      <c r="PAN195" s="977"/>
      <c r="PAO195" s="977"/>
      <c r="PAP195" s="977"/>
      <c r="PAQ195" s="977"/>
      <c r="PAR195" s="977"/>
      <c r="PAS195" s="977"/>
      <c r="PAT195" s="977"/>
      <c r="PAU195" s="977"/>
      <c r="PAV195" s="977"/>
      <c r="PAW195" s="977"/>
      <c r="PAX195" s="977"/>
      <c r="PAY195" s="977"/>
      <c r="PAZ195" s="977"/>
      <c r="PBA195" s="977"/>
      <c r="PBB195" s="977"/>
      <c r="PBC195" s="977"/>
      <c r="PBD195" s="977"/>
      <c r="PBE195" s="977"/>
      <c r="PBF195" s="977"/>
      <c r="PBG195" s="977"/>
      <c r="PBH195" s="977"/>
      <c r="PBI195" s="977"/>
      <c r="PBJ195" s="977"/>
      <c r="PBK195" s="977"/>
      <c r="PBL195" s="977"/>
      <c r="PBM195" s="977"/>
      <c r="PBN195" s="977"/>
      <c r="PBO195" s="977"/>
      <c r="PBP195" s="977"/>
      <c r="PBQ195" s="977"/>
      <c r="PBR195" s="977"/>
      <c r="PBS195" s="977"/>
      <c r="PBT195" s="977"/>
      <c r="PBU195" s="977"/>
      <c r="PBV195" s="977"/>
      <c r="PBW195" s="977"/>
      <c r="PBX195" s="977"/>
      <c r="PBY195" s="977"/>
      <c r="PBZ195" s="977"/>
      <c r="PCA195" s="977"/>
      <c r="PCB195" s="977"/>
      <c r="PCC195" s="977"/>
      <c r="PCD195" s="977"/>
      <c r="PCE195" s="977"/>
      <c r="PCF195" s="977"/>
      <c r="PCG195" s="977"/>
      <c r="PCH195" s="977"/>
      <c r="PCI195" s="977"/>
      <c r="PCJ195" s="977"/>
      <c r="PCK195" s="977"/>
      <c r="PCL195" s="977"/>
      <c r="PCM195" s="977"/>
      <c r="PCN195" s="977"/>
      <c r="PCO195" s="977"/>
      <c r="PCP195" s="977"/>
      <c r="PCQ195" s="977"/>
      <c r="PCR195" s="977"/>
      <c r="PCS195" s="977"/>
      <c r="PCT195" s="977"/>
      <c r="PCU195" s="977"/>
      <c r="PCV195" s="977"/>
      <c r="PCW195" s="977"/>
      <c r="PCX195" s="977"/>
      <c r="PCY195" s="977"/>
      <c r="PCZ195" s="977"/>
      <c r="PDA195" s="977"/>
      <c r="PDB195" s="977"/>
      <c r="PDC195" s="977"/>
      <c r="PDD195" s="977"/>
      <c r="PDE195" s="977"/>
      <c r="PDF195" s="977"/>
      <c r="PDG195" s="977"/>
      <c r="PDH195" s="977"/>
      <c r="PDI195" s="977"/>
      <c r="PDJ195" s="977"/>
      <c r="PDK195" s="977"/>
      <c r="PDL195" s="977"/>
      <c r="PDM195" s="977"/>
      <c r="PDN195" s="977"/>
      <c r="PDO195" s="977"/>
      <c r="PDP195" s="977"/>
      <c r="PDQ195" s="977"/>
      <c r="PDR195" s="977"/>
      <c r="PDS195" s="977"/>
      <c r="PDT195" s="977"/>
      <c r="PDU195" s="977"/>
      <c r="PDV195" s="977"/>
      <c r="PDW195" s="977"/>
      <c r="PDX195" s="977"/>
      <c r="PDY195" s="977"/>
      <c r="PDZ195" s="977"/>
      <c r="PEA195" s="977"/>
      <c r="PEB195" s="977"/>
      <c r="PEC195" s="977"/>
      <c r="PED195" s="977"/>
      <c r="PEE195" s="977"/>
      <c r="PEF195" s="977"/>
      <c r="PEG195" s="977"/>
      <c r="PEH195" s="977"/>
      <c r="PEI195" s="977"/>
      <c r="PEJ195" s="977"/>
      <c r="PEK195" s="977"/>
      <c r="PEL195" s="977"/>
      <c r="PEM195" s="977"/>
      <c r="PEN195" s="977"/>
      <c r="PEO195" s="977"/>
      <c r="PEP195" s="977"/>
      <c r="PEQ195" s="977"/>
      <c r="PER195" s="977"/>
      <c r="PES195" s="977"/>
      <c r="PET195" s="977"/>
      <c r="PEU195" s="977"/>
      <c r="PEV195" s="977"/>
      <c r="PEW195" s="977"/>
      <c r="PEX195" s="977"/>
      <c r="PEY195" s="977"/>
      <c r="PEZ195" s="977"/>
      <c r="PFA195" s="977"/>
      <c r="PFB195" s="977"/>
      <c r="PFC195" s="977"/>
      <c r="PFD195" s="977"/>
      <c r="PFE195" s="977"/>
      <c r="PFF195" s="977"/>
      <c r="PFG195" s="977"/>
      <c r="PFH195" s="977"/>
      <c r="PFI195" s="977"/>
      <c r="PFJ195" s="977"/>
      <c r="PFK195" s="977"/>
      <c r="PFL195" s="977"/>
      <c r="PFM195" s="977"/>
      <c r="PFN195" s="977"/>
      <c r="PFO195" s="977"/>
      <c r="PFP195" s="977"/>
      <c r="PFQ195" s="977"/>
      <c r="PFR195" s="977"/>
      <c r="PFS195" s="977"/>
      <c r="PFT195" s="977"/>
      <c r="PFU195" s="977"/>
      <c r="PFV195" s="977"/>
      <c r="PFW195" s="977"/>
      <c r="PFX195" s="977"/>
      <c r="PFY195" s="977"/>
      <c r="PFZ195" s="977"/>
      <c r="PGA195" s="977"/>
      <c r="PGB195" s="977"/>
      <c r="PGC195" s="977"/>
      <c r="PGD195" s="977"/>
      <c r="PGE195" s="977"/>
      <c r="PGF195" s="977"/>
      <c r="PGG195" s="977"/>
      <c r="PGH195" s="977"/>
      <c r="PGI195" s="977"/>
      <c r="PGJ195" s="977"/>
      <c r="PGK195" s="977"/>
      <c r="PGL195" s="977"/>
      <c r="PGM195" s="977"/>
      <c r="PGN195" s="977"/>
      <c r="PGO195" s="977"/>
      <c r="PGP195" s="977"/>
      <c r="PGQ195" s="977"/>
      <c r="PGR195" s="977"/>
      <c r="PGS195" s="977"/>
      <c r="PGT195" s="977"/>
      <c r="PGU195" s="977"/>
      <c r="PGV195" s="977"/>
      <c r="PGW195" s="977"/>
      <c r="PGX195" s="977"/>
      <c r="PGY195" s="977"/>
      <c r="PGZ195" s="977"/>
      <c r="PHA195" s="977"/>
      <c r="PHB195" s="977"/>
      <c r="PHC195" s="977"/>
      <c r="PHD195" s="977"/>
      <c r="PHE195" s="977"/>
      <c r="PHF195" s="977"/>
      <c r="PHG195" s="977"/>
      <c r="PHH195" s="977"/>
      <c r="PHI195" s="977"/>
      <c r="PHJ195" s="977"/>
      <c r="PHK195" s="977"/>
      <c r="PHL195" s="977"/>
      <c r="PHM195" s="977"/>
      <c r="PHN195" s="977"/>
      <c r="PHO195" s="977"/>
      <c r="PHP195" s="977"/>
      <c r="PHQ195" s="977"/>
      <c r="PHR195" s="977"/>
      <c r="PHS195" s="977"/>
      <c r="PHT195" s="977"/>
      <c r="PHU195" s="977"/>
      <c r="PHV195" s="977"/>
      <c r="PHW195" s="977"/>
      <c r="PHX195" s="977"/>
      <c r="PHY195" s="977"/>
      <c r="PHZ195" s="977"/>
      <c r="PIA195" s="977"/>
      <c r="PIB195" s="977"/>
      <c r="PIC195" s="977"/>
      <c r="PID195" s="977"/>
      <c r="PIE195" s="977"/>
      <c r="PIF195" s="977"/>
      <c r="PIG195" s="977"/>
      <c r="PIH195" s="977"/>
      <c r="PII195" s="977"/>
      <c r="PIJ195" s="977"/>
      <c r="PIK195" s="977"/>
      <c r="PIL195" s="977"/>
      <c r="PIM195" s="977"/>
      <c r="PIN195" s="977"/>
      <c r="PIO195" s="977"/>
      <c r="PIP195" s="977"/>
      <c r="PIQ195" s="977"/>
      <c r="PIR195" s="977"/>
      <c r="PIS195" s="977"/>
      <c r="PIT195" s="977"/>
      <c r="PIU195" s="977"/>
      <c r="PIV195" s="977"/>
      <c r="PIW195" s="977"/>
      <c r="PIX195" s="977"/>
      <c r="PIY195" s="977"/>
      <c r="PIZ195" s="977"/>
      <c r="PJA195" s="977"/>
      <c r="PJB195" s="977"/>
      <c r="PJC195" s="977"/>
      <c r="PJD195" s="977"/>
      <c r="PJE195" s="977"/>
      <c r="PJF195" s="977"/>
      <c r="PJG195" s="977"/>
      <c r="PJH195" s="977"/>
      <c r="PJI195" s="977"/>
      <c r="PJJ195" s="977"/>
      <c r="PJK195" s="977"/>
      <c r="PJL195" s="977"/>
      <c r="PJM195" s="977"/>
      <c r="PJN195" s="977"/>
      <c r="PJO195" s="977"/>
      <c r="PJP195" s="977"/>
      <c r="PJQ195" s="977"/>
      <c r="PJR195" s="977"/>
      <c r="PJS195" s="977"/>
      <c r="PJT195" s="977"/>
      <c r="PJU195" s="977"/>
      <c r="PJV195" s="977"/>
      <c r="PJW195" s="977"/>
      <c r="PJX195" s="977"/>
      <c r="PJY195" s="977"/>
      <c r="PJZ195" s="977"/>
      <c r="PKA195" s="977"/>
      <c r="PKB195" s="977"/>
      <c r="PKC195" s="977"/>
      <c r="PKD195" s="977"/>
      <c r="PKE195" s="977"/>
      <c r="PKF195" s="977"/>
      <c r="PKG195" s="977"/>
      <c r="PKH195" s="977"/>
      <c r="PKI195" s="977"/>
      <c r="PKJ195" s="977"/>
      <c r="PKK195" s="977"/>
      <c r="PKL195" s="977"/>
      <c r="PKM195" s="977"/>
      <c r="PKN195" s="977"/>
      <c r="PKO195" s="977"/>
      <c r="PKP195" s="977"/>
      <c r="PKQ195" s="977"/>
      <c r="PKR195" s="977"/>
      <c r="PKS195" s="977"/>
      <c r="PKT195" s="977"/>
      <c r="PKU195" s="977"/>
      <c r="PKV195" s="977"/>
      <c r="PKW195" s="977"/>
      <c r="PKX195" s="977"/>
      <c r="PKY195" s="977"/>
      <c r="PKZ195" s="977"/>
      <c r="PLA195" s="977"/>
      <c r="PLB195" s="977"/>
      <c r="PLC195" s="977"/>
      <c r="PLD195" s="977"/>
      <c r="PLE195" s="977"/>
      <c r="PLF195" s="977"/>
      <c r="PLG195" s="977"/>
      <c r="PLH195" s="977"/>
      <c r="PLI195" s="977"/>
      <c r="PLJ195" s="977"/>
      <c r="PLK195" s="977"/>
      <c r="PLL195" s="977"/>
      <c r="PLM195" s="977"/>
      <c r="PLN195" s="977"/>
      <c r="PLO195" s="977"/>
      <c r="PLP195" s="977"/>
      <c r="PLQ195" s="977"/>
      <c r="PLR195" s="977"/>
      <c r="PLS195" s="977"/>
      <c r="PLT195" s="977"/>
      <c r="PLU195" s="977"/>
      <c r="PLV195" s="977"/>
      <c r="PLW195" s="977"/>
      <c r="PLX195" s="977"/>
      <c r="PLY195" s="977"/>
      <c r="PLZ195" s="977"/>
      <c r="PMA195" s="977"/>
      <c r="PMB195" s="977"/>
      <c r="PMC195" s="977"/>
      <c r="PMD195" s="977"/>
      <c r="PME195" s="977"/>
      <c r="PMF195" s="977"/>
      <c r="PMG195" s="977"/>
      <c r="PMH195" s="977"/>
      <c r="PMI195" s="977"/>
      <c r="PMJ195" s="977"/>
      <c r="PMK195" s="977"/>
      <c r="PML195" s="977"/>
      <c r="PMM195" s="977"/>
      <c r="PMN195" s="977"/>
      <c r="PMO195" s="977"/>
      <c r="PMP195" s="977"/>
      <c r="PMQ195" s="977"/>
      <c r="PMR195" s="977"/>
      <c r="PMS195" s="977"/>
      <c r="PMT195" s="977"/>
      <c r="PMU195" s="977"/>
      <c r="PMV195" s="977"/>
      <c r="PMW195" s="977"/>
      <c r="PMX195" s="977"/>
      <c r="PMY195" s="977"/>
      <c r="PMZ195" s="977"/>
      <c r="PNA195" s="977"/>
      <c r="PNB195" s="977"/>
      <c r="PNC195" s="977"/>
      <c r="PND195" s="977"/>
      <c r="PNE195" s="977"/>
      <c r="PNF195" s="977"/>
      <c r="PNG195" s="977"/>
      <c r="PNH195" s="977"/>
      <c r="PNI195" s="977"/>
      <c r="PNJ195" s="977"/>
      <c r="PNK195" s="977"/>
      <c r="PNL195" s="977"/>
      <c r="PNM195" s="977"/>
      <c r="PNN195" s="977"/>
      <c r="PNO195" s="977"/>
      <c r="PNP195" s="977"/>
      <c r="PNQ195" s="977"/>
      <c r="PNR195" s="977"/>
      <c r="PNS195" s="977"/>
      <c r="PNT195" s="977"/>
      <c r="PNU195" s="977"/>
      <c r="PNV195" s="977"/>
      <c r="PNW195" s="977"/>
      <c r="PNX195" s="977"/>
      <c r="PNY195" s="977"/>
      <c r="PNZ195" s="977"/>
      <c r="POA195" s="977"/>
      <c r="POB195" s="977"/>
      <c r="POC195" s="977"/>
      <c r="POD195" s="977"/>
      <c r="POE195" s="977"/>
      <c r="POF195" s="977"/>
      <c r="POG195" s="977"/>
      <c r="POH195" s="977"/>
      <c r="POI195" s="977"/>
      <c r="POJ195" s="977"/>
      <c r="POK195" s="977"/>
      <c r="POL195" s="977"/>
      <c r="POM195" s="977"/>
      <c r="PON195" s="977"/>
      <c r="POO195" s="977"/>
      <c r="POP195" s="977"/>
      <c r="POQ195" s="977"/>
      <c r="POR195" s="977"/>
      <c r="POS195" s="977"/>
      <c r="POT195" s="977"/>
      <c r="POU195" s="977"/>
      <c r="POV195" s="977"/>
      <c r="POW195" s="977"/>
      <c r="POX195" s="977"/>
      <c r="POY195" s="977"/>
      <c r="POZ195" s="977"/>
      <c r="PPA195" s="977"/>
      <c r="PPB195" s="977"/>
      <c r="PPC195" s="977"/>
      <c r="PPD195" s="977"/>
      <c r="PPE195" s="977"/>
      <c r="PPF195" s="977"/>
      <c r="PPG195" s="977"/>
      <c r="PPH195" s="977"/>
      <c r="PPI195" s="977"/>
      <c r="PPJ195" s="977"/>
      <c r="PPK195" s="977"/>
      <c r="PPL195" s="977"/>
      <c r="PPM195" s="977"/>
      <c r="PPN195" s="977"/>
      <c r="PPO195" s="977"/>
      <c r="PPP195" s="977"/>
      <c r="PPQ195" s="977"/>
      <c r="PPR195" s="977"/>
      <c r="PPS195" s="977"/>
      <c r="PPT195" s="977"/>
      <c r="PPU195" s="977"/>
      <c r="PPV195" s="977"/>
      <c r="PPW195" s="977"/>
      <c r="PPX195" s="977"/>
      <c r="PPY195" s="977"/>
      <c r="PPZ195" s="977"/>
      <c r="PQA195" s="977"/>
      <c r="PQB195" s="977"/>
      <c r="PQC195" s="977"/>
      <c r="PQD195" s="977"/>
      <c r="PQE195" s="977"/>
      <c r="PQF195" s="977"/>
      <c r="PQG195" s="977"/>
      <c r="PQH195" s="977"/>
      <c r="PQI195" s="977"/>
      <c r="PQJ195" s="977"/>
      <c r="PQK195" s="977"/>
      <c r="PQL195" s="977"/>
      <c r="PQM195" s="977"/>
      <c r="PQN195" s="977"/>
      <c r="PQO195" s="977"/>
      <c r="PQP195" s="977"/>
      <c r="PQQ195" s="977"/>
      <c r="PQR195" s="977"/>
      <c r="PQS195" s="977"/>
      <c r="PQT195" s="977"/>
      <c r="PQU195" s="977"/>
      <c r="PQV195" s="977"/>
      <c r="PQW195" s="977"/>
      <c r="PQX195" s="977"/>
      <c r="PQY195" s="977"/>
      <c r="PQZ195" s="977"/>
      <c r="PRA195" s="977"/>
      <c r="PRB195" s="977"/>
      <c r="PRC195" s="977"/>
      <c r="PRD195" s="977"/>
      <c r="PRE195" s="977"/>
      <c r="PRF195" s="977"/>
      <c r="PRG195" s="977"/>
      <c r="PRH195" s="977"/>
      <c r="PRI195" s="977"/>
      <c r="PRJ195" s="977"/>
      <c r="PRK195" s="977"/>
      <c r="PRL195" s="977"/>
      <c r="PRM195" s="977"/>
      <c r="PRN195" s="977"/>
      <c r="PRO195" s="977"/>
      <c r="PRP195" s="977"/>
      <c r="PRQ195" s="977"/>
      <c r="PRR195" s="977"/>
      <c r="PRS195" s="977"/>
      <c r="PRT195" s="977"/>
      <c r="PRU195" s="977"/>
      <c r="PRV195" s="977"/>
      <c r="PRW195" s="977"/>
      <c r="PRX195" s="977"/>
      <c r="PRY195" s="977"/>
      <c r="PRZ195" s="977"/>
      <c r="PSA195" s="977"/>
      <c r="PSB195" s="977"/>
      <c r="PSC195" s="977"/>
      <c r="PSD195" s="977"/>
      <c r="PSE195" s="977"/>
      <c r="PSF195" s="977"/>
      <c r="PSG195" s="977"/>
      <c r="PSH195" s="977"/>
      <c r="PSI195" s="977"/>
      <c r="PSJ195" s="977"/>
      <c r="PSK195" s="977"/>
      <c r="PSL195" s="977"/>
      <c r="PSM195" s="977"/>
      <c r="PSN195" s="977"/>
      <c r="PSO195" s="977"/>
      <c r="PSP195" s="977"/>
      <c r="PSQ195" s="977"/>
      <c r="PSR195" s="977"/>
      <c r="PSS195" s="977"/>
      <c r="PST195" s="977"/>
      <c r="PSU195" s="977"/>
      <c r="PSV195" s="977"/>
      <c r="PSW195" s="977"/>
      <c r="PSX195" s="977"/>
      <c r="PSY195" s="977"/>
      <c r="PSZ195" s="977"/>
      <c r="PTA195" s="977"/>
      <c r="PTB195" s="977"/>
      <c r="PTC195" s="977"/>
      <c r="PTD195" s="977"/>
      <c r="PTE195" s="977"/>
      <c r="PTF195" s="977"/>
      <c r="PTG195" s="977"/>
      <c r="PTH195" s="977"/>
      <c r="PTI195" s="977"/>
      <c r="PTJ195" s="977"/>
      <c r="PTK195" s="977"/>
      <c r="PTL195" s="977"/>
      <c r="PTM195" s="977"/>
      <c r="PTN195" s="977"/>
      <c r="PTO195" s="977"/>
      <c r="PTP195" s="977"/>
      <c r="PTQ195" s="977"/>
      <c r="PTR195" s="977"/>
      <c r="PTS195" s="977"/>
      <c r="PTT195" s="977"/>
      <c r="PTU195" s="977"/>
      <c r="PTV195" s="977"/>
      <c r="PTW195" s="977"/>
      <c r="PTX195" s="977"/>
      <c r="PTY195" s="977"/>
      <c r="PTZ195" s="977"/>
      <c r="PUA195" s="977"/>
      <c r="PUB195" s="977"/>
      <c r="PUC195" s="977"/>
      <c r="PUD195" s="977"/>
      <c r="PUE195" s="977"/>
      <c r="PUF195" s="977"/>
      <c r="PUG195" s="977"/>
      <c r="PUH195" s="977"/>
      <c r="PUI195" s="977"/>
      <c r="PUJ195" s="977"/>
      <c r="PUK195" s="977"/>
      <c r="PUL195" s="977"/>
      <c r="PUM195" s="977"/>
      <c r="PUN195" s="977"/>
      <c r="PUO195" s="977"/>
      <c r="PUP195" s="977"/>
      <c r="PUQ195" s="977"/>
      <c r="PUR195" s="977"/>
      <c r="PUS195" s="977"/>
      <c r="PUT195" s="977"/>
      <c r="PUU195" s="977"/>
      <c r="PUV195" s="977"/>
      <c r="PUW195" s="977"/>
      <c r="PUX195" s="977"/>
      <c r="PUY195" s="977"/>
      <c r="PUZ195" s="977"/>
      <c r="PVA195" s="977"/>
      <c r="PVB195" s="977"/>
      <c r="PVC195" s="977"/>
      <c r="PVD195" s="977"/>
      <c r="PVE195" s="977"/>
      <c r="PVF195" s="977"/>
      <c r="PVG195" s="977"/>
      <c r="PVH195" s="977"/>
      <c r="PVI195" s="977"/>
      <c r="PVJ195" s="977"/>
      <c r="PVK195" s="977"/>
      <c r="PVL195" s="977"/>
      <c r="PVM195" s="977"/>
      <c r="PVN195" s="977"/>
      <c r="PVO195" s="977"/>
      <c r="PVP195" s="977"/>
      <c r="PVQ195" s="977"/>
      <c r="PVR195" s="977"/>
      <c r="PVS195" s="977"/>
      <c r="PVT195" s="977"/>
      <c r="PVU195" s="977"/>
      <c r="PVV195" s="977"/>
      <c r="PVW195" s="977"/>
      <c r="PVX195" s="977"/>
      <c r="PVY195" s="977"/>
      <c r="PVZ195" s="977"/>
      <c r="PWA195" s="977"/>
      <c r="PWB195" s="977"/>
      <c r="PWC195" s="977"/>
      <c r="PWD195" s="977"/>
      <c r="PWE195" s="977"/>
      <c r="PWF195" s="977"/>
      <c r="PWG195" s="977"/>
      <c r="PWH195" s="977"/>
      <c r="PWI195" s="977"/>
      <c r="PWJ195" s="977"/>
      <c r="PWK195" s="977"/>
      <c r="PWL195" s="977"/>
      <c r="PWM195" s="977"/>
      <c r="PWN195" s="977"/>
      <c r="PWO195" s="977"/>
      <c r="PWP195" s="977"/>
      <c r="PWQ195" s="977"/>
      <c r="PWR195" s="977"/>
      <c r="PWS195" s="977"/>
      <c r="PWT195" s="977"/>
      <c r="PWU195" s="977"/>
      <c r="PWV195" s="977"/>
      <c r="PWW195" s="977"/>
      <c r="PWX195" s="977"/>
      <c r="PWY195" s="977"/>
      <c r="PWZ195" s="977"/>
      <c r="PXA195" s="977"/>
      <c r="PXB195" s="977"/>
      <c r="PXC195" s="977"/>
      <c r="PXD195" s="977"/>
      <c r="PXE195" s="977"/>
      <c r="PXF195" s="977"/>
      <c r="PXG195" s="977"/>
      <c r="PXH195" s="977"/>
      <c r="PXI195" s="977"/>
      <c r="PXJ195" s="977"/>
      <c r="PXK195" s="977"/>
      <c r="PXL195" s="977"/>
      <c r="PXM195" s="977"/>
      <c r="PXN195" s="977"/>
      <c r="PXO195" s="977"/>
      <c r="PXP195" s="977"/>
      <c r="PXQ195" s="977"/>
      <c r="PXR195" s="977"/>
      <c r="PXS195" s="977"/>
      <c r="PXT195" s="977"/>
      <c r="PXU195" s="977"/>
      <c r="PXV195" s="977"/>
      <c r="PXW195" s="977"/>
      <c r="PXX195" s="977"/>
      <c r="PXY195" s="977"/>
      <c r="PXZ195" s="977"/>
      <c r="PYA195" s="977"/>
      <c r="PYB195" s="977"/>
      <c r="PYC195" s="977"/>
      <c r="PYD195" s="977"/>
      <c r="PYE195" s="977"/>
      <c r="PYF195" s="977"/>
      <c r="PYG195" s="977"/>
      <c r="PYH195" s="977"/>
      <c r="PYI195" s="977"/>
      <c r="PYJ195" s="977"/>
      <c r="PYK195" s="977"/>
      <c r="PYL195" s="977"/>
      <c r="PYM195" s="977"/>
      <c r="PYN195" s="977"/>
      <c r="PYO195" s="977"/>
      <c r="PYP195" s="977"/>
      <c r="PYQ195" s="977"/>
      <c r="PYR195" s="977"/>
      <c r="PYS195" s="977"/>
      <c r="PYT195" s="977"/>
      <c r="PYU195" s="977"/>
      <c r="PYV195" s="977"/>
      <c r="PYW195" s="977"/>
      <c r="PYX195" s="977"/>
      <c r="PYY195" s="977"/>
      <c r="PYZ195" s="977"/>
      <c r="PZA195" s="977"/>
      <c r="PZB195" s="977"/>
      <c r="PZC195" s="977"/>
      <c r="PZD195" s="977"/>
      <c r="PZE195" s="977"/>
      <c r="PZF195" s="977"/>
      <c r="PZG195" s="977"/>
      <c r="PZH195" s="977"/>
      <c r="PZI195" s="977"/>
      <c r="PZJ195" s="977"/>
      <c r="PZK195" s="977"/>
      <c r="PZL195" s="977"/>
      <c r="PZM195" s="977"/>
      <c r="PZN195" s="977"/>
      <c r="PZO195" s="977"/>
      <c r="PZP195" s="977"/>
      <c r="PZQ195" s="977"/>
      <c r="PZR195" s="977"/>
      <c r="PZS195" s="977"/>
      <c r="PZT195" s="977"/>
      <c r="PZU195" s="977"/>
      <c r="PZV195" s="977"/>
      <c r="PZW195" s="977"/>
      <c r="PZX195" s="977"/>
      <c r="PZY195" s="977"/>
      <c r="PZZ195" s="977"/>
      <c r="QAA195" s="977"/>
      <c r="QAB195" s="977"/>
      <c r="QAC195" s="977"/>
      <c r="QAD195" s="977"/>
      <c r="QAE195" s="977"/>
      <c r="QAF195" s="977"/>
      <c r="QAG195" s="977"/>
      <c r="QAH195" s="977"/>
      <c r="QAI195" s="977"/>
      <c r="QAJ195" s="977"/>
      <c r="QAK195" s="977"/>
      <c r="QAL195" s="977"/>
      <c r="QAM195" s="977"/>
      <c r="QAN195" s="977"/>
      <c r="QAO195" s="977"/>
      <c r="QAP195" s="977"/>
      <c r="QAQ195" s="977"/>
      <c r="QAR195" s="977"/>
      <c r="QAS195" s="977"/>
      <c r="QAT195" s="977"/>
      <c r="QAU195" s="977"/>
      <c r="QAV195" s="977"/>
      <c r="QAW195" s="977"/>
      <c r="QAX195" s="977"/>
      <c r="QAY195" s="977"/>
      <c r="QAZ195" s="977"/>
      <c r="QBA195" s="977"/>
      <c r="QBB195" s="977"/>
      <c r="QBC195" s="977"/>
      <c r="QBD195" s="977"/>
      <c r="QBE195" s="977"/>
      <c r="QBF195" s="977"/>
      <c r="QBG195" s="977"/>
      <c r="QBH195" s="977"/>
      <c r="QBI195" s="977"/>
      <c r="QBJ195" s="977"/>
      <c r="QBK195" s="977"/>
      <c r="QBL195" s="977"/>
      <c r="QBM195" s="977"/>
      <c r="QBN195" s="977"/>
      <c r="QBO195" s="977"/>
      <c r="QBP195" s="977"/>
      <c r="QBQ195" s="977"/>
      <c r="QBR195" s="977"/>
      <c r="QBS195" s="977"/>
      <c r="QBT195" s="977"/>
      <c r="QBU195" s="977"/>
      <c r="QBV195" s="977"/>
      <c r="QBW195" s="977"/>
      <c r="QBX195" s="977"/>
      <c r="QBY195" s="977"/>
      <c r="QBZ195" s="977"/>
      <c r="QCA195" s="977"/>
      <c r="QCB195" s="977"/>
      <c r="QCC195" s="977"/>
      <c r="QCD195" s="977"/>
      <c r="QCE195" s="977"/>
      <c r="QCF195" s="977"/>
      <c r="QCG195" s="977"/>
      <c r="QCH195" s="977"/>
      <c r="QCI195" s="977"/>
      <c r="QCJ195" s="977"/>
      <c r="QCK195" s="977"/>
      <c r="QCL195" s="977"/>
      <c r="QCM195" s="977"/>
      <c r="QCN195" s="977"/>
      <c r="QCO195" s="977"/>
      <c r="QCP195" s="977"/>
      <c r="QCQ195" s="977"/>
      <c r="QCR195" s="977"/>
      <c r="QCS195" s="977"/>
      <c r="QCT195" s="977"/>
      <c r="QCU195" s="977"/>
      <c r="QCV195" s="977"/>
      <c r="QCW195" s="977"/>
      <c r="QCX195" s="977"/>
      <c r="QCY195" s="977"/>
      <c r="QCZ195" s="977"/>
      <c r="QDA195" s="977"/>
      <c r="QDB195" s="977"/>
      <c r="QDC195" s="977"/>
      <c r="QDD195" s="977"/>
      <c r="QDE195" s="977"/>
      <c r="QDF195" s="977"/>
      <c r="QDG195" s="977"/>
      <c r="QDH195" s="977"/>
      <c r="QDI195" s="977"/>
      <c r="QDJ195" s="977"/>
      <c r="QDK195" s="977"/>
      <c r="QDL195" s="977"/>
      <c r="QDM195" s="977"/>
      <c r="QDN195" s="977"/>
      <c r="QDO195" s="977"/>
      <c r="QDP195" s="977"/>
      <c r="QDQ195" s="977"/>
      <c r="QDR195" s="977"/>
      <c r="QDS195" s="977"/>
      <c r="QDT195" s="977"/>
      <c r="QDU195" s="977"/>
      <c r="QDV195" s="977"/>
      <c r="QDW195" s="977"/>
      <c r="QDX195" s="977"/>
      <c r="QDY195" s="977"/>
      <c r="QDZ195" s="977"/>
      <c r="QEA195" s="977"/>
      <c r="QEB195" s="977"/>
      <c r="QEC195" s="977"/>
      <c r="QED195" s="977"/>
      <c r="QEE195" s="977"/>
      <c r="QEF195" s="977"/>
      <c r="QEG195" s="977"/>
      <c r="QEH195" s="977"/>
      <c r="QEI195" s="977"/>
      <c r="QEJ195" s="977"/>
      <c r="QEK195" s="977"/>
      <c r="QEL195" s="977"/>
      <c r="QEM195" s="977"/>
      <c r="QEN195" s="977"/>
      <c r="QEO195" s="977"/>
      <c r="QEP195" s="977"/>
      <c r="QEQ195" s="977"/>
      <c r="QER195" s="977"/>
      <c r="QES195" s="977"/>
      <c r="QET195" s="977"/>
      <c r="QEU195" s="977"/>
      <c r="QEV195" s="977"/>
      <c r="QEW195" s="977"/>
      <c r="QEX195" s="977"/>
      <c r="QEY195" s="977"/>
      <c r="QEZ195" s="977"/>
      <c r="QFA195" s="977"/>
      <c r="QFB195" s="977"/>
      <c r="QFC195" s="977"/>
      <c r="QFD195" s="977"/>
      <c r="QFE195" s="977"/>
      <c r="QFF195" s="977"/>
      <c r="QFG195" s="977"/>
      <c r="QFH195" s="977"/>
      <c r="QFI195" s="977"/>
      <c r="QFJ195" s="977"/>
      <c r="QFK195" s="977"/>
      <c r="QFL195" s="977"/>
      <c r="QFM195" s="977"/>
      <c r="QFN195" s="977"/>
      <c r="QFO195" s="977"/>
      <c r="QFP195" s="977"/>
      <c r="QFQ195" s="977"/>
      <c r="QFR195" s="977"/>
      <c r="QFS195" s="977"/>
      <c r="QFT195" s="977"/>
      <c r="QFU195" s="977"/>
      <c r="QFV195" s="977"/>
      <c r="QFW195" s="977"/>
      <c r="QFX195" s="977"/>
      <c r="QFY195" s="977"/>
      <c r="QFZ195" s="977"/>
      <c r="QGA195" s="977"/>
      <c r="QGB195" s="977"/>
      <c r="QGC195" s="977"/>
      <c r="QGD195" s="977"/>
      <c r="QGE195" s="977"/>
      <c r="QGF195" s="977"/>
      <c r="QGG195" s="977"/>
      <c r="QGH195" s="977"/>
      <c r="QGI195" s="977"/>
      <c r="QGJ195" s="977"/>
      <c r="QGK195" s="977"/>
      <c r="QGL195" s="977"/>
      <c r="QGM195" s="977"/>
      <c r="QGN195" s="977"/>
      <c r="QGO195" s="977"/>
      <c r="QGP195" s="977"/>
      <c r="QGQ195" s="977"/>
      <c r="QGR195" s="977"/>
      <c r="QGS195" s="977"/>
      <c r="QGT195" s="977"/>
      <c r="QGU195" s="977"/>
      <c r="QGV195" s="977"/>
      <c r="QGW195" s="977"/>
      <c r="QGX195" s="977"/>
      <c r="QGY195" s="977"/>
      <c r="QGZ195" s="977"/>
      <c r="QHA195" s="977"/>
      <c r="QHB195" s="977"/>
      <c r="QHC195" s="977"/>
      <c r="QHD195" s="977"/>
      <c r="QHE195" s="977"/>
      <c r="QHF195" s="977"/>
      <c r="QHG195" s="977"/>
      <c r="QHH195" s="977"/>
      <c r="QHI195" s="977"/>
      <c r="QHJ195" s="977"/>
      <c r="QHK195" s="977"/>
      <c r="QHL195" s="977"/>
      <c r="QHM195" s="977"/>
      <c r="QHN195" s="977"/>
      <c r="QHO195" s="977"/>
      <c r="QHP195" s="977"/>
      <c r="QHQ195" s="977"/>
      <c r="QHR195" s="977"/>
      <c r="QHS195" s="977"/>
      <c r="QHT195" s="977"/>
      <c r="QHU195" s="977"/>
      <c r="QHV195" s="977"/>
      <c r="QHW195" s="977"/>
      <c r="QHX195" s="977"/>
      <c r="QHY195" s="977"/>
      <c r="QHZ195" s="977"/>
      <c r="QIA195" s="977"/>
      <c r="QIB195" s="977"/>
      <c r="QIC195" s="977"/>
      <c r="QID195" s="977"/>
      <c r="QIE195" s="977"/>
      <c r="QIF195" s="977"/>
      <c r="QIG195" s="977"/>
      <c r="QIH195" s="977"/>
      <c r="QII195" s="977"/>
      <c r="QIJ195" s="977"/>
      <c r="QIK195" s="977"/>
      <c r="QIL195" s="977"/>
      <c r="QIM195" s="977"/>
      <c r="QIN195" s="977"/>
      <c r="QIO195" s="977"/>
      <c r="QIP195" s="977"/>
      <c r="QIQ195" s="977"/>
      <c r="QIR195" s="977"/>
      <c r="QIS195" s="977"/>
      <c r="QIT195" s="977"/>
      <c r="QIU195" s="977"/>
      <c r="QIV195" s="977"/>
      <c r="QIW195" s="977"/>
      <c r="QIX195" s="977"/>
      <c r="QIY195" s="977"/>
      <c r="QIZ195" s="977"/>
      <c r="QJA195" s="977"/>
      <c r="QJB195" s="977"/>
      <c r="QJC195" s="977"/>
      <c r="QJD195" s="977"/>
      <c r="QJE195" s="977"/>
      <c r="QJF195" s="977"/>
      <c r="QJG195" s="977"/>
      <c r="QJH195" s="977"/>
      <c r="QJI195" s="977"/>
      <c r="QJJ195" s="977"/>
      <c r="QJK195" s="977"/>
      <c r="QJL195" s="977"/>
      <c r="QJM195" s="977"/>
      <c r="QJN195" s="977"/>
      <c r="QJO195" s="977"/>
      <c r="QJP195" s="977"/>
      <c r="QJQ195" s="977"/>
      <c r="QJR195" s="977"/>
      <c r="QJS195" s="977"/>
      <c r="QJT195" s="977"/>
      <c r="QJU195" s="977"/>
      <c r="QJV195" s="977"/>
      <c r="QJW195" s="977"/>
      <c r="QJX195" s="977"/>
      <c r="QJY195" s="977"/>
      <c r="QJZ195" s="977"/>
      <c r="QKA195" s="977"/>
      <c r="QKB195" s="977"/>
      <c r="QKC195" s="977"/>
      <c r="QKD195" s="977"/>
      <c r="QKE195" s="977"/>
      <c r="QKF195" s="977"/>
      <c r="QKG195" s="977"/>
      <c r="QKH195" s="977"/>
      <c r="QKI195" s="977"/>
      <c r="QKJ195" s="977"/>
      <c r="QKK195" s="977"/>
      <c r="QKL195" s="977"/>
      <c r="QKM195" s="977"/>
      <c r="QKN195" s="977"/>
      <c r="QKO195" s="977"/>
      <c r="QKP195" s="977"/>
      <c r="QKQ195" s="977"/>
      <c r="QKR195" s="977"/>
      <c r="QKS195" s="977"/>
      <c r="QKT195" s="977"/>
      <c r="QKU195" s="977"/>
      <c r="QKV195" s="977"/>
      <c r="QKW195" s="977"/>
      <c r="QKX195" s="977"/>
      <c r="QKY195" s="977"/>
      <c r="QKZ195" s="977"/>
      <c r="QLA195" s="977"/>
      <c r="QLB195" s="977"/>
      <c r="QLC195" s="977"/>
      <c r="QLD195" s="977"/>
      <c r="QLE195" s="977"/>
      <c r="QLF195" s="977"/>
      <c r="QLG195" s="977"/>
      <c r="QLH195" s="977"/>
      <c r="QLI195" s="977"/>
      <c r="QLJ195" s="977"/>
      <c r="QLK195" s="977"/>
      <c r="QLL195" s="977"/>
      <c r="QLM195" s="977"/>
      <c r="QLN195" s="977"/>
      <c r="QLO195" s="977"/>
      <c r="QLP195" s="977"/>
      <c r="QLQ195" s="977"/>
      <c r="QLR195" s="977"/>
      <c r="QLS195" s="977"/>
      <c r="QLT195" s="977"/>
      <c r="QLU195" s="977"/>
      <c r="QLV195" s="977"/>
      <c r="QLW195" s="977"/>
      <c r="QLX195" s="977"/>
      <c r="QLY195" s="977"/>
      <c r="QLZ195" s="977"/>
      <c r="QMA195" s="977"/>
      <c r="QMB195" s="977"/>
      <c r="QMC195" s="977"/>
      <c r="QMD195" s="977"/>
      <c r="QME195" s="977"/>
      <c r="QMF195" s="977"/>
      <c r="QMG195" s="977"/>
      <c r="QMH195" s="977"/>
      <c r="QMI195" s="977"/>
      <c r="QMJ195" s="977"/>
      <c r="QMK195" s="977"/>
      <c r="QML195" s="977"/>
      <c r="QMM195" s="977"/>
      <c r="QMN195" s="977"/>
      <c r="QMO195" s="977"/>
      <c r="QMP195" s="977"/>
      <c r="QMQ195" s="977"/>
      <c r="QMR195" s="977"/>
      <c r="QMS195" s="977"/>
      <c r="QMT195" s="977"/>
      <c r="QMU195" s="977"/>
      <c r="QMV195" s="977"/>
      <c r="QMW195" s="977"/>
      <c r="QMX195" s="977"/>
      <c r="QMY195" s="977"/>
      <c r="QMZ195" s="977"/>
      <c r="QNA195" s="977"/>
      <c r="QNB195" s="977"/>
      <c r="QNC195" s="977"/>
      <c r="QND195" s="977"/>
      <c r="QNE195" s="977"/>
      <c r="QNF195" s="977"/>
      <c r="QNG195" s="977"/>
      <c r="QNH195" s="977"/>
      <c r="QNI195" s="977"/>
      <c r="QNJ195" s="977"/>
      <c r="QNK195" s="977"/>
      <c r="QNL195" s="977"/>
      <c r="QNM195" s="977"/>
      <c r="QNN195" s="977"/>
      <c r="QNO195" s="977"/>
      <c r="QNP195" s="977"/>
      <c r="QNQ195" s="977"/>
      <c r="QNR195" s="977"/>
      <c r="QNS195" s="977"/>
      <c r="QNT195" s="977"/>
      <c r="QNU195" s="977"/>
      <c r="QNV195" s="977"/>
      <c r="QNW195" s="977"/>
      <c r="QNX195" s="977"/>
      <c r="QNY195" s="977"/>
      <c r="QNZ195" s="977"/>
      <c r="QOA195" s="977"/>
      <c r="QOB195" s="977"/>
      <c r="QOC195" s="977"/>
      <c r="QOD195" s="977"/>
      <c r="QOE195" s="977"/>
      <c r="QOF195" s="977"/>
      <c r="QOG195" s="977"/>
      <c r="QOH195" s="977"/>
      <c r="QOI195" s="977"/>
      <c r="QOJ195" s="977"/>
      <c r="QOK195" s="977"/>
      <c r="QOL195" s="977"/>
      <c r="QOM195" s="977"/>
      <c r="QON195" s="977"/>
      <c r="QOO195" s="977"/>
      <c r="QOP195" s="977"/>
      <c r="QOQ195" s="977"/>
      <c r="QOR195" s="977"/>
      <c r="QOS195" s="977"/>
      <c r="QOT195" s="977"/>
      <c r="QOU195" s="977"/>
      <c r="QOV195" s="977"/>
      <c r="QOW195" s="977"/>
      <c r="QOX195" s="977"/>
      <c r="QOY195" s="977"/>
      <c r="QOZ195" s="977"/>
      <c r="QPA195" s="977"/>
      <c r="QPB195" s="977"/>
      <c r="QPC195" s="977"/>
      <c r="QPD195" s="977"/>
      <c r="QPE195" s="977"/>
      <c r="QPF195" s="977"/>
      <c r="QPG195" s="977"/>
      <c r="QPH195" s="977"/>
      <c r="QPI195" s="977"/>
      <c r="QPJ195" s="977"/>
      <c r="QPK195" s="977"/>
      <c r="QPL195" s="977"/>
      <c r="QPM195" s="977"/>
      <c r="QPN195" s="977"/>
      <c r="QPO195" s="977"/>
      <c r="QPP195" s="977"/>
      <c r="QPQ195" s="977"/>
      <c r="QPR195" s="977"/>
      <c r="QPS195" s="977"/>
      <c r="QPT195" s="977"/>
      <c r="QPU195" s="977"/>
      <c r="QPV195" s="977"/>
      <c r="QPW195" s="977"/>
      <c r="QPX195" s="977"/>
      <c r="QPY195" s="977"/>
      <c r="QPZ195" s="977"/>
      <c r="QQA195" s="977"/>
      <c r="QQB195" s="977"/>
      <c r="QQC195" s="977"/>
      <c r="QQD195" s="977"/>
      <c r="QQE195" s="977"/>
      <c r="QQF195" s="977"/>
      <c r="QQG195" s="977"/>
      <c r="QQH195" s="977"/>
      <c r="QQI195" s="977"/>
      <c r="QQJ195" s="977"/>
      <c r="QQK195" s="977"/>
      <c r="QQL195" s="977"/>
      <c r="QQM195" s="977"/>
      <c r="QQN195" s="977"/>
      <c r="QQO195" s="977"/>
      <c r="QQP195" s="977"/>
      <c r="QQQ195" s="977"/>
      <c r="QQR195" s="977"/>
      <c r="QQS195" s="977"/>
      <c r="QQT195" s="977"/>
      <c r="QQU195" s="977"/>
      <c r="QQV195" s="977"/>
      <c r="QQW195" s="977"/>
      <c r="QQX195" s="977"/>
      <c r="QQY195" s="977"/>
      <c r="QQZ195" s="977"/>
      <c r="QRA195" s="977"/>
      <c r="QRB195" s="977"/>
      <c r="QRC195" s="977"/>
      <c r="QRD195" s="977"/>
      <c r="QRE195" s="977"/>
      <c r="QRF195" s="977"/>
      <c r="QRG195" s="977"/>
      <c r="QRH195" s="977"/>
      <c r="QRI195" s="977"/>
      <c r="QRJ195" s="977"/>
      <c r="QRK195" s="977"/>
      <c r="QRL195" s="977"/>
      <c r="QRM195" s="977"/>
      <c r="QRN195" s="977"/>
      <c r="QRO195" s="977"/>
      <c r="QRP195" s="977"/>
      <c r="QRQ195" s="977"/>
      <c r="QRR195" s="977"/>
      <c r="QRS195" s="977"/>
      <c r="QRT195" s="977"/>
      <c r="QRU195" s="977"/>
      <c r="QRV195" s="977"/>
      <c r="QRW195" s="977"/>
      <c r="QRX195" s="977"/>
      <c r="QRY195" s="977"/>
      <c r="QRZ195" s="977"/>
      <c r="QSA195" s="977"/>
      <c r="QSB195" s="977"/>
      <c r="QSC195" s="977"/>
      <c r="QSD195" s="977"/>
      <c r="QSE195" s="977"/>
      <c r="QSF195" s="977"/>
      <c r="QSG195" s="977"/>
      <c r="QSH195" s="977"/>
      <c r="QSI195" s="977"/>
      <c r="QSJ195" s="977"/>
      <c r="QSK195" s="977"/>
      <c r="QSL195" s="977"/>
      <c r="QSM195" s="977"/>
      <c r="QSN195" s="977"/>
      <c r="QSO195" s="977"/>
      <c r="QSP195" s="977"/>
      <c r="QSQ195" s="977"/>
      <c r="QSR195" s="977"/>
      <c r="QSS195" s="977"/>
      <c r="QST195" s="977"/>
      <c r="QSU195" s="977"/>
      <c r="QSV195" s="977"/>
      <c r="QSW195" s="977"/>
      <c r="QSX195" s="977"/>
      <c r="QSY195" s="977"/>
      <c r="QSZ195" s="977"/>
      <c r="QTA195" s="977"/>
      <c r="QTB195" s="977"/>
      <c r="QTC195" s="977"/>
      <c r="QTD195" s="977"/>
      <c r="QTE195" s="977"/>
      <c r="QTF195" s="977"/>
      <c r="QTG195" s="977"/>
      <c r="QTH195" s="977"/>
      <c r="QTI195" s="977"/>
      <c r="QTJ195" s="977"/>
      <c r="QTK195" s="977"/>
      <c r="QTL195" s="977"/>
      <c r="QTM195" s="977"/>
      <c r="QTN195" s="977"/>
      <c r="QTO195" s="977"/>
      <c r="QTP195" s="977"/>
      <c r="QTQ195" s="977"/>
      <c r="QTR195" s="977"/>
      <c r="QTS195" s="977"/>
      <c r="QTT195" s="977"/>
      <c r="QTU195" s="977"/>
      <c r="QTV195" s="977"/>
      <c r="QTW195" s="977"/>
      <c r="QTX195" s="977"/>
      <c r="QTY195" s="977"/>
      <c r="QTZ195" s="977"/>
      <c r="QUA195" s="977"/>
      <c r="QUB195" s="977"/>
      <c r="QUC195" s="977"/>
      <c r="QUD195" s="977"/>
      <c r="QUE195" s="977"/>
      <c r="QUF195" s="977"/>
      <c r="QUG195" s="977"/>
      <c r="QUH195" s="977"/>
      <c r="QUI195" s="977"/>
      <c r="QUJ195" s="977"/>
      <c r="QUK195" s="977"/>
      <c r="QUL195" s="977"/>
      <c r="QUM195" s="977"/>
      <c r="QUN195" s="977"/>
      <c r="QUO195" s="977"/>
      <c r="QUP195" s="977"/>
      <c r="QUQ195" s="977"/>
      <c r="QUR195" s="977"/>
      <c r="QUS195" s="977"/>
      <c r="QUT195" s="977"/>
      <c r="QUU195" s="977"/>
      <c r="QUV195" s="977"/>
      <c r="QUW195" s="977"/>
      <c r="QUX195" s="977"/>
      <c r="QUY195" s="977"/>
      <c r="QUZ195" s="977"/>
      <c r="QVA195" s="977"/>
      <c r="QVB195" s="977"/>
      <c r="QVC195" s="977"/>
      <c r="QVD195" s="977"/>
      <c r="QVE195" s="977"/>
      <c r="QVF195" s="977"/>
      <c r="QVG195" s="977"/>
      <c r="QVH195" s="977"/>
      <c r="QVI195" s="977"/>
      <c r="QVJ195" s="977"/>
      <c r="QVK195" s="977"/>
      <c r="QVL195" s="977"/>
      <c r="QVM195" s="977"/>
      <c r="QVN195" s="977"/>
      <c r="QVO195" s="977"/>
      <c r="QVP195" s="977"/>
      <c r="QVQ195" s="977"/>
      <c r="QVR195" s="977"/>
      <c r="QVS195" s="977"/>
      <c r="QVT195" s="977"/>
      <c r="QVU195" s="977"/>
      <c r="QVV195" s="977"/>
      <c r="QVW195" s="977"/>
      <c r="QVX195" s="977"/>
      <c r="QVY195" s="977"/>
      <c r="QVZ195" s="977"/>
      <c r="QWA195" s="977"/>
      <c r="QWB195" s="977"/>
      <c r="QWC195" s="977"/>
      <c r="QWD195" s="977"/>
      <c r="QWE195" s="977"/>
      <c r="QWF195" s="977"/>
      <c r="QWG195" s="977"/>
      <c r="QWH195" s="977"/>
      <c r="QWI195" s="977"/>
      <c r="QWJ195" s="977"/>
      <c r="QWK195" s="977"/>
      <c r="QWL195" s="977"/>
      <c r="QWM195" s="977"/>
      <c r="QWN195" s="977"/>
      <c r="QWO195" s="977"/>
      <c r="QWP195" s="977"/>
      <c r="QWQ195" s="977"/>
      <c r="QWR195" s="977"/>
      <c r="QWS195" s="977"/>
      <c r="QWT195" s="977"/>
      <c r="QWU195" s="977"/>
      <c r="QWV195" s="977"/>
      <c r="QWW195" s="977"/>
      <c r="QWX195" s="977"/>
      <c r="QWY195" s="977"/>
      <c r="QWZ195" s="977"/>
      <c r="QXA195" s="977"/>
      <c r="QXB195" s="977"/>
      <c r="QXC195" s="977"/>
      <c r="QXD195" s="977"/>
      <c r="QXE195" s="977"/>
      <c r="QXF195" s="977"/>
      <c r="QXG195" s="977"/>
      <c r="QXH195" s="977"/>
      <c r="QXI195" s="977"/>
      <c r="QXJ195" s="977"/>
      <c r="QXK195" s="977"/>
      <c r="QXL195" s="977"/>
      <c r="QXM195" s="977"/>
      <c r="QXN195" s="977"/>
      <c r="QXO195" s="977"/>
      <c r="QXP195" s="977"/>
      <c r="QXQ195" s="977"/>
      <c r="QXR195" s="977"/>
      <c r="QXS195" s="977"/>
      <c r="QXT195" s="977"/>
      <c r="QXU195" s="977"/>
      <c r="QXV195" s="977"/>
      <c r="QXW195" s="977"/>
      <c r="QXX195" s="977"/>
      <c r="QXY195" s="977"/>
      <c r="QXZ195" s="977"/>
      <c r="QYA195" s="977"/>
      <c r="QYB195" s="977"/>
      <c r="QYC195" s="977"/>
      <c r="QYD195" s="977"/>
      <c r="QYE195" s="977"/>
      <c r="QYF195" s="977"/>
      <c r="QYG195" s="977"/>
      <c r="QYH195" s="977"/>
      <c r="QYI195" s="977"/>
      <c r="QYJ195" s="977"/>
      <c r="QYK195" s="977"/>
      <c r="QYL195" s="977"/>
      <c r="QYM195" s="977"/>
      <c r="QYN195" s="977"/>
      <c r="QYO195" s="977"/>
      <c r="QYP195" s="977"/>
      <c r="QYQ195" s="977"/>
      <c r="QYR195" s="977"/>
      <c r="QYS195" s="977"/>
      <c r="QYT195" s="977"/>
      <c r="QYU195" s="977"/>
      <c r="QYV195" s="977"/>
      <c r="QYW195" s="977"/>
      <c r="QYX195" s="977"/>
      <c r="QYY195" s="977"/>
      <c r="QYZ195" s="977"/>
      <c r="QZA195" s="977"/>
      <c r="QZB195" s="977"/>
      <c r="QZC195" s="977"/>
      <c r="QZD195" s="977"/>
      <c r="QZE195" s="977"/>
      <c r="QZF195" s="977"/>
      <c r="QZG195" s="977"/>
      <c r="QZH195" s="977"/>
      <c r="QZI195" s="977"/>
      <c r="QZJ195" s="977"/>
      <c r="QZK195" s="977"/>
      <c r="QZL195" s="977"/>
      <c r="QZM195" s="977"/>
      <c r="QZN195" s="977"/>
      <c r="QZO195" s="977"/>
      <c r="QZP195" s="977"/>
      <c r="QZQ195" s="977"/>
      <c r="QZR195" s="977"/>
      <c r="QZS195" s="977"/>
      <c r="QZT195" s="977"/>
      <c r="QZU195" s="977"/>
      <c r="QZV195" s="977"/>
      <c r="QZW195" s="977"/>
      <c r="QZX195" s="977"/>
      <c r="QZY195" s="977"/>
      <c r="QZZ195" s="977"/>
      <c r="RAA195" s="977"/>
      <c r="RAB195" s="977"/>
      <c r="RAC195" s="977"/>
      <c r="RAD195" s="977"/>
      <c r="RAE195" s="977"/>
      <c r="RAF195" s="977"/>
      <c r="RAG195" s="977"/>
      <c r="RAH195" s="977"/>
      <c r="RAI195" s="977"/>
      <c r="RAJ195" s="977"/>
      <c r="RAK195" s="977"/>
      <c r="RAL195" s="977"/>
      <c r="RAM195" s="977"/>
      <c r="RAN195" s="977"/>
      <c r="RAO195" s="977"/>
      <c r="RAP195" s="977"/>
      <c r="RAQ195" s="977"/>
      <c r="RAR195" s="977"/>
      <c r="RAS195" s="977"/>
      <c r="RAT195" s="977"/>
      <c r="RAU195" s="977"/>
      <c r="RAV195" s="977"/>
      <c r="RAW195" s="977"/>
      <c r="RAX195" s="977"/>
      <c r="RAY195" s="977"/>
      <c r="RAZ195" s="977"/>
      <c r="RBA195" s="977"/>
      <c r="RBB195" s="977"/>
      <c r="RBC195" s="977"/>
      <c r="RBD195" s="977"/>
      <c r="RBE195" s="977"/>
      <c r="RBF195" s="977"/>
      <c r="RBG195" s="977"/>
      <c r="RBH195" s="977"/>
      <c r="RBI195" s="977"/>
      <c r="RBJ195" s="977"/>
      <c r="RBK195" s="977"/>
      <c r="RBL195" s="977"/>
      <c r="RBM195" s="977"/>
      <c r="RBN195" s="977"/>
      <c r="RBO195" s="977"/>
      <c r="RBP195" s="977"/>
      <c r="RBQ195" s="977"/>
      <c r="RBR195" s="977"/>
      <c r="RBS195" s="977"/>
      <c r="RBT195" s="977"/>
      <c r="RBU195" s="977"/>
      <c r="RBV195" s="977"/>
      <c r="RBW195" s="977"/>
      <c r="RBX195" s="977"/>
      <c r="RBY195" s="977"/>
      <c r="RBZ195" s="977"/>
      <c r="RCA195" s="977"/>
      <c r="RCB195" s="977"/>
      <c r="RCC195" s="977"/>
      <c r="RCD195" s="977"/>
      <c r="RCE195" s="977"/>
      <c r="RCF195" s="977"/>
      <c r="RCG195" s="977"/>
      <c r="RCH195" s="977"/>
      <c r="RCI195" s="977"/>
      <c r="RCJ195" s="977"/>
      <c r="RCK195" s="977"/>
      <c r="RCL195" s="977"/>
      <c r="RCM195" s="977"/>
      <c r="RCN195" s="977"/>
      <c r="RCO195" s="977"/>
      <c r="RCP195" s="977"/>
      <c r="RCQ195" s="977"/>
      <c r="RCR195" s="977"/>
      <c r="RCS195" s="977"/>
      <c r="RCT195" s="977"/>
      <c r="RCU195" s="977"/>
      <c r="RCV195" s="977"/>
      <c r="RCW195" s="977"/>
      <c r="RCX195" s="977"/>
      <c r="RCY195" s="977"/>
      <c r="RCZ195" s="977"/>
      <c r="RDA195" s="977"/>
      <c r="RDB195" s="977"/>
      <c r="RDC195" s="977"/>
      <c r="RDD195" s="977"/>
      <c r="RDE195" s="977"/>
      <c r="RDF195" s="977"/>
      <c r="RDG195" s="977"/>
      <c r="RDH195" s="977"/>
      <c r="RDI195" s="977"/>
      <c r="RDJ195" s="977"/>
      <c r="RDK195" s="977"/>
      <c r="RDL195" s="977"/>
      <c r="RDM195" s="977"/>
      <c r="RDN195" s="977"/>
      <c r="RDO195" s="977"/>
      <c r="RDP195" s="977"/>
      <c r="RDQ195" s="977"/>
      <c r="RDR195" s="977"/>
      <c r="RDS195" s="977"/>
      <c r="RDT195" s="977"/>
      <c r="RDU195" s="977"/>
      <c r="RDV195" s="977"/>
      <c r="RDW195" s="977"/>
      <c r="RDX195" s="977"/>
      <c r="RDY195" s="977"/>
      <c r="RDZ195" s="977"/>
      <c r="REA195" s="977"/>
      <c r="REB195" s="977"/>
      <c r="REC195" s="977"/>
      <c r="RED195" s="977"/>
      <c r="REE195" s="977"/>
      <c r="REF195" s="977"/>
      <c r="REG195" s="977"/>
      <c r="REH195" s="977"/>
      <c r="REI195" s="977"/>
      <c r="REJ195" s="977"/>
      <c r="REK195" s="977"/>
      <c r="REL195" s="977"/>
      <c r="REM195" s="977"/>
      <c r="REN195" s="977"/>
      <c r="REO195" s="977"/>
      <c r="REP195" s="977"/>
      <c r="REQ195" s="977"/>
      <c r="RER195" s="977"/>
      <c r="RES195" s="977"/>
      <c r="RET195" s="977"/>
      <c r="REU195" s="977"/>
      <c r="REV195" s="977"/>
      <c r="REW195" s="977"/>
      <c r="REX195" s="977"/>
      <c r="REY195" s="977"/>
      <c r="REZ195" s="977"/>
      <c r="RFA195" s="977"/>
      <c r="RFB195" s="977"/>
      <c r="RFC195" s="977"/>
      <c r="RFD195" s="977"/>
      <c r="RFE195" s="977"/>
      <c r="RFF195" s="977"/>
      <c r="RFG195" s="977"/>
      <c r="RFH195" s="977"/>
      <c r="RFI195" s="977"/>
      <c r="RFJ195" s="977"/>
      <c r="RFK195" s="977"/>
      <c r="RFL195" s="977"/>
      <c r="RFM195" s="977"/>
      <c r="RFN195" s="977"/>
      <c r="RFO195" s="977"/>
      <c r="RFP195" s="977"/>
      <c r="RFQ195" s="977"/>
      <c r="RFR195" s="977"/>
      <c r="RFS195" s="977"/>
      <c r="RFT195" s="977"/>
      <c r="RFU195" s="977"/>
      <c r="RFV195" s="977"/>
      <c r="RFW195" s="977"/>
      <c r="RFX195" s="977"/>
      <c r="RFY195" s="977"/>
      <c r="RFZ195" s="977"/>
      <c r="RGA195" s="977"/>
      <c r="RGB195" s="977"/>
      <c r="RGC195" s="977"/>
      <c r="RGD195" s="977"/>
      <c r="RGE195" s="977"/>
      <c r="RGF195" s="977"/>
      <c r="RGG195" s="977"/>
      <c r="RGH195" s="977"/>
      <c r="RGI195" s="977"/>
      <c r="RGJ195" s="977"/>
      <c r="RGK195" s="977"/>
      <c r="RGL195" s="977"/>
      <c r="RGM195" s="977"/>
      <c r="RGN195" s="977"/>
      <c r="RGO195" s="977"/>
      <c r="RGP195" s="977"/>
      <c r="RGQ195" s="977"/>
      <c r="RGR195" s="977"/>
      <c r="RGS195" s="977"/>
      <c r="RGT195" s="977"/>
      <c r="RGU195" s="977"/>
      <c r="RGV195" s="977"/>
      <c r="RGW195" s="977"/>
      <c r="RGX195" s="977"/>
      <c r="RGY195" s="977"/>
      <c r="RGZ195" s="977"/>
      <c r="RHA195" s="977"/>
      <c r="RHB195" s="977"/>
      <c r="RHC195" s="977"/>
      <c r="RHD195" s="977"/>
      <c r="RHE195" s="977"/>
      <c r="RHF195" s="977"/>
      <c r="RHG195" s="977"/>
      <c r="RHH195" s="977"/>
      <c r="RHI195" s="977"/>
      <c r="RHJ195" s="977"/>
      <c r="RHK195" s="977"/>
      <c r="RHL195" s="977"/>
      <c r="RHM195" s="977"/>
      <c r="RHN195" s="977"/>
      <c r="RHO195" s="977"/>
      <c r="RHP195" s="977"/>
      <c r="RHQ195" s="977"/>
      <c r="RHR195" s="977"/>
      <c r="RHS195" s="977"/>
      <c r="RHT195" s="977"/>
      <c r="RHU195" s="977"/>
      <c r="RHV195" s="977"/>
      <c r="RHW195" s="977"/>
      <c r="RHX195" s="977"/>
      <c r="RHY195" s="977"/>
      <c r="RHZ195" s="977"/>
      <c r="RIA195" s="977"/>
      <c r="RIB195" s="977"/>
      <c r="RIC195" s="977"/>
      <c r="RID195" s="977"/>
      <c r="RIE195" s="977"/>
      <c r="RIF195" s="977"/>
      <c r="RIG195" s="977"/>
      <c r="RIH195" s="977"/>
      <c r="RII195" s="977"/>
      <c r="RIJ195" s="977"/>
      <c r="RIK195" s="977"/>
      <c r="RIL195" s="977"/>
      <c r="RIM195" s="977"/>
      <c r="RIN195" s="977"/>
      <c r="RIO195" s="977"/>
      <c r="RIP195" s="977"/>
      <c r="RIQ195" s="977"/>
      <c r="RIR195" s="977"/>
      <c r="RIS195" s="977"/>
      <c r="RIT195" s="977"/>
      <c r="RIU195" s="977"/>
      <c r="RIV195" s="977"/>
      <c r="RIW195" s="977"/>
      <c r="RIX195" s="977"/>
      <c r="RIY195" s="977"/>
      <c r="RIZ195" s="977"/>
      <c r="RJA195" s="977"/>
      <c r="RJB195" s="977"/>
      <c r="RJC195" s="977"/>
      <c r="RJD195" s="977"/>
      <c r="RJE195" s="977"/>
      <c r="RJF195" s="977"/>
      <c r="RJG195" s="977"/>
      <c r="RJH195" s="977"/>
      <c r="RJI195" s="977"/>
      <c r="RJJ195" s="977"/>
      <c r="RJK195" s="977"/>
      <c r="RJL195" s="977"/>
      <c r="RJM195" s="977"/>
      <c r="RJN195" s="977"/>
      <c r="RJO195" s="977"/>
      <c r="RJP195" s="977"/>
      <c r="RJQ195" s="977"/>
      <c r="RJR195" s="977"/>
      <c r="RJS195" s="977"/>
      <c r="RJT195" s="977"/>
      <c r="RJU195" s="977"/>
      <c r="RJV195" s="977"/>
      <c r="RJW195" s="977"/>
      <c r="RJX195" s="977"/>
      <c r="RJY195" s="977"/>
      <c r="RJZ195" s="977"/>
      <c r="RKA195" s="977"/>
      <c r="RKB195" s="977"/>
      <c r="RKC195" s="977"/>
      <c r="RKD195" s="977"/>
      <c r="RKE195" s="977"/>
      <c r="RKF195" s="977"/>
      <c r="RKG195" s="977"/>
      <c r="RKH195" s="977"/>
      <c r="RKI195" s="977"/>
      <c r="RKJ195" s="977"/>
      <c r="RKK195" s="977"/>
      <c r="RKL195" s="977"/>
      <c r="RKM195" s="977"/>
      <c r="RKN195" s="977"/>
      <c r="RKO195" s="977"/>
      <c r="RKP195" s="977"/>
      <c r="RKQ195" s="977"/>
      <c r="RKR195" s="977"/>
      <c r="RKS195" s="977"/>
      <c r="RKT195" s="977"/>
      <c r="RKU195" s="977"/>
      <c r="RKV195" s="977"/>
      <c r="RKW195" s="977"/>
      <c r="RKX195" s="977"/>
      <c r="RKY195" s="977"/>
      <c r="RKZ195" s="977"/>
      <c r="RLA195" s="977"/>
      <c r="RLB195" s="977"/>
      <c r="RLC195" s="977"/>
      <c r="RLD195" s="977"/>
      <c r="RLE195" s="977"/>
      <c r="RLF195" s="977"/>
      <c r="RLG195" s="977"/>
      <c r="RLH195" s="977"/>
      <c r="RLI195" s="977"/>
      <c r="RLJ195" s="977"/>
      <c r="RLK195" s="977"/>
      <c r="RLL195" s="977"/>
      <c r="RLM195" s="977"/>
      <c r="RLN195" s="977"/>
      <c r="RLO195" s="977"/>
      <c r="RLP195" s="977"/>
      <c r="RLQ195" s="977"/>
      <c r="RLR195" s="977"/>
      <c r="RLS195" s="977"/>
      <c r="RLT195" s="977"/>
      <c r="RLU195" s="977"/>
      <c r="RLV195" s="977"/>
      <c r="RLW195" s="977"/>
      <c r="RLX195" s="977"/>
      <c r="RLY195" s="977"/>
      <c r="RLZ195" s="977"/>
      <c r="RMA195" s="977"/>
      <c r="RMB195" s="977"/>
      <c r="RMC195" s="977"/>
      <c r="RMD195" s="977"/>
      <c r="RME195" s="977"/>
      <c r="RMF195" s="977"/>
      <c r="RMG195" s="977"/>
      <c r="RMH195" s="977"/>
      <c r="RMI195" s="977"/>
      <c r="RMJ195" s="977"/>
      <c r="RMK195" s="977"/>
      <c r="RML195" s="977"/>
      <c r="RMM195" s="977"/>
      <c r="RMN195" s="977"/>
      <c r="RMO195" s="977"/>
      <c r="RMP195" s="977"/>
      <c r="RMQ195" s="977"/>
      <c r="RMR195" s="977"/>
      <c r="RMS195" s="977"/>
      <c r="RMT195" s="977"/>
      <c r="RMU195" s="977"/>
      <c r="RMV195" s="977"/>
      <c r="RMW195" s="977"/>
      <c r="RMX195" s="977"/>
      <c r="RMY195" s="977"/>
      <c r="RMZ195" s="977"/>
      <c r="RNA195" s="977"/>
      <c r="RNB195" s="977"/>
      <c r="RNC195" s="977"/>
      <c r="RND195" s="977"/>
      <c r="RNE195" s="977"/>
      <c r="RNF195" s="977"/>
      <c r="RNG195" s="977"/>
      <c r="RNH195" s="977"/>
      <c r="RNI195" s="977"/>
      <c r="RNJ195" s="977"/>
      <c r="RNK195" s="977"/>
      <c r="RNL195" s="977"/>
      <c r="RNM195" s="977"/>
      <c r="RNN195" s="977"/>
      <c r="RNO195" s="977"/>
      <c r="RNP195" s="977"/>
      <c r="RNQ195" s="977"/>
      <c r="RNR195" s="977"/>
      <c r="RNS195" s="977"/>
      <c r="RNT195" s="977"/>
      <c r="RNU195" s="977"/>
      <c r="RNV195" s="977"/>
      <c r="RNW195" s="977"/>
      <c r="RNX195" s="977"/>
      <c r="RNY195" s="977"/>
      <c r="RNZ195" s="977"/>
      <c r="ROA195" s="977"/>
      <c r="ROB195" s="977"/>
      <c r="ROC195" s="977"/>
      <c r="ROD195" s="977"/>
      <c r="ROE195" s="977"/>
      <c r="ROF195" s="977"/>
      <c r="ROG195" s="977"/>
      <c r="ROH195" s="977"/>
      <c r="ROI195" s="977"/>
      <c r="ROJ195" s="977"/>
      <c r="ROK195" s="977"/>
      <c r="ROL195" s="977"/>
      <c r="ROM195" s="977"/>
      <c r="RON195" s="977"/>
      <c r="ROO195" s="977"/>
      <c r="ROP195" s="977"/>
      <c r="ROQ195" s="977"/>
      <c r="ROR195" s="977"/>
      <c r="ROS195" s="977"/>
      <c r="ROT195" s="977"/>
      <c r="ROU195" s="977"/>
      <c r="ROV195" s="977"/>
      <c r="ROW195" s="977"/>
      <c r="ROX195" s="977"/>
      <c r="ROY195" s="977"/>
      <c r="ROZ195" s="977"/>
      <c r="RPA195" s="977"/>
      <c r="RPB195" s="977"/>
      <c r="RPC195" s="977"/>
      <c r="RPD195" s="977"/>
      <c r="RPE195" s="977"/>
      <c r="RPF195" s="977"/>
      <c r="RPG195" s="977"/>
      <c r="RPH195" s="977"/>
      <c r="RPI195" s="977"/>
      <c r="RPJ195" s="977"/>
      <c r="RPK195" s="977"/>
      <c r="RPL195" s="977"/>
      <c r="RPM195" s="977"/>
      <c r="RPN195" s="977"/>
      <c r="RPO195" s="977"/>
      <c r="RPP195" s="977"/>
      <c r="RPQ195" s="977"/>
      <c r="RPR195" s="977"/>
      <c r="RPS195" s="977"/>
      <c r="RPT195" s="977"/>
      <c r="RPU195" s="977"/>
      <c r="RPV195" s="977"/>
      <c r="RPW195" s="977"/>
      <c r="RPX195" s="977"/>
      <c r="RPY195" s="977"/>
      <c r="RPZ195" s="977"/>
      <c r="RQA195" s="977"/>
      <c r="RQB195" s="977"/>
      <c r="RQC195" s="977"/>
      <c r="RQD195" s="977"/>
      <c r="RQE195" s="977"/>
      <c r="RQF195" s="977"/>
      <c r="RQG195" s="977"/>
      <c r="RQH195" s="977"/>
      <c r="RQI195" s="977"/>
      <c r="RQJ195" s="977"/>
      <c r="RQK195" s="977"/>
      <c r="RQL195" s="977"/>
      <c r="RQM195" s="977"/>
      <c r="RQN195" s="977"/>
      <c r="RQO195" s="977"/>
      <c r="RQP195" s="977"/>
      <c r="RQQ195" s="977"/>
      <c r="RQR195" s="977"/>
      <c r="RQS195" s="977"/>
      <c r="RQT195" s="977"/>
      <c r="RQU195" s="977"/>
      <c r="RQV195" s="977"/>
      <c r="RQW195" s="977"/>
      <c r="RQX195" s="977"/>
      <c r="RQY195" s="977"/>
      <c r="RQZ195" s="977"/>
      <c r="RRA195" s="977"/>
      <c r="RRB195" s="977"/>
      <c r="RRC195" s="977"/>
      <c r="RRD195" s="977"/>
      <c r="RRE195" s="977"/>
      <c r="RRF195" s="977"/>
      <c r="RRG195" s="977"/>
      <c r="RRH195" s="977"/>
      <c r="RRI195" s="977"/>
      <c r="RRJ195" s="977"/>
      <c r="RRK195" s="977"/>
      <c r="RRL195" s="977"/>
      <c r="RRM195" s="977"/>
      <c r="RRN195" s="977"/>
      <c r="RRO195" s="977"/>
      <c r="RRP195" s="977"/>
      <c r="RRQ195" s="977"/>
      <c r="RRR195" s="977"/>
      <c r="RRS195" s="977"/>
      <c r="RRT195" s="977"/>
      <c r="RRU195" s="977"/>
      <c r="RRV195" s="977"/>
      <c r="RRW195" s="977"/>
      <c r="RRX195" s="977"/>
      <c r="RRY195" s="977"/>
      <c r="RRZ195" s="977"/>
      <c r="RSA195" s="977"/>
      <c r="RSB195" s="977"/>
      <c r="RSC195" s="977"/>
      <c r="RSD195" s="977"/>
      <c r="RSE195" s="977"/>
      <c r="RSF195" s="977"/>
      <c r="RSG195" s="977"/>
      <c r="RSH195" s="977"/>
      <c r="RSI195" s="977"/>
      <c r="RSJ195" s="977"/>
      <c r="RSK195" s="977"/>
      <c r="RSL195" s="977"/>
      <c r="RSM195" s="977"/>
      <c r="RSN195" s="977"/>
      <c r="RSO195" s="977"/>
      <c r="RSP195" s="977"/>
      <c r="RSQ195" s="977"/>
      <c r="RSR195" s="977"/>
      <c r="RSS195" s="977"/>
      <c r="RST195" s="977"/>
      <c r="RSU195" s="977"/>
      <c r="RSV195" s="977"/>
      <c r="RSW195" s="977"/>
      <c r="RSX195" s="977"/>
      <c r="RSY195" s="977"/>
      <c r="RSZ195" s="977"/>
      <c r="RTA195" s="977"/>
      <c r="RTB195" s="977"/>
      <c r="RTC195" s="977"/>
      <c r="RTD195" s="977"/>
      <c r="RTE195" s="977"/>
      <c r="RTF195" s="977"/>
      <c r="RTG195" s="977"/>
      <c r="RTH195" s="977"/>
      <c r="RTI195" s="977"/>
      <c r="RTJ195" s="977"/>
      <c r="RTK195" s="977"/>
      <c r="RTL195" s="977"/>
      <c r="RTM195" s="977"/>
      <c r="RTN195" s="977"/>
      <c r="RTO195" s="977"/>
      <c r="RTP195" s="977"/>
      <c r="RTQ195" s="977"/>
      <c r="RTR195" s="977"/>
      <c r="RTS195" s="977"/>
      <c r="RTT195" s="977"/>
      <c r="RTU195" s="977"/>
      <c r="RTV195" s="977"/>
      <c r="RTW195" s="977"/>
      <c r="RTX195" s="977"/>
      <c r="RTY195" s="977"/>
      <c r="RTZ195" s="977"/>
      <c r="RUA195" s="977"/>
      <c r="RUB195" s="977"/>
      <c r="RUC195" s="977"/>
      <c r="RUD195" s="977"/>
      <c r="RUE195" s="977"/>
      <c r="RUF195" s="977"/>
      <c r="RUG195" s="977"/>
      <c r="RUH195" s="977"/>
      <c r="RUI195" s="977"/>
      <c r="RUJ195" s="977"/>
      <c r="RUK195" s="977"/>
      <c r="RUL195" s="977"/>
      <c r="RUM195" s="977"/>
      <c r="RUN195" s="977"/>
      <c r="RUO195" s="977"/>
      <c r="RUP195" s="977"/>
      <c r="RUQ195" s="977"/>
      <c r="RUR195" s="977"/>
      <c r="RUS195" s="977"/>
      <c r="RUT195" s="977"/>
      <c r="RUU195" s="977"/>
      <c r="RUV195" s="977"/>
      <c r="RUW195" s="977"/>
      <c r="RUX195" s="977"/>
      <c r="RUY195" s="977"/>
      <c r="RUZ195" s="977"/>
      <c r="RVA195" s="977"/>
      <c r="RVB195" s="977"/>
      <c r="RVC195" s="977"/>
      <c r="RVD195" s="977"/>
      <c r="RVE195" s="977"/>
      <c r="RVF195" s="977"/>
      <c r="RVG195" s="977"/>
      <c r="RVH195" s="977"/>
      <c r="RVI195" s="977"/>
      <c r="RVJ195" s="977"/>
      <c r="RVK195" s="977"/>
      <c r="RVL195" s="977"/>
      <c r="RVM195" s="977"/>
      <c r="RVN195" s="977"/>
      <c r="RVO195" s="977"/>
      <c r="RVP195" s="977"/>
      <c r="RVQ195" s="977"/>
      <c r="RVR195" s="977"/>
      <c r="RVS195" s="977"/>
      <c r="RVT195" s="977"/>
      <c r="RVU195" s="977"/>
      <c r="RVV195" s="977"/>
      <c r="RVW195" s="977"/>
      <c r="RVX195" s="977"/>
      <c r="RVY195" s="977"/>
      <c r="RVZ195" s="977"/>
      <c r="RWA195" s="977"/>
      <c r="RWB195" s="977"/>
      <c r="RWC195" s="977"/>
      <c r="RWD195" s="977"/>
      <c r="RWE195" s="977"/>
      <c r="RWF195" s="977"/>
      <c r="RWG195" s="977"/>
      <c r="RWH195" s="977"/>
      <c r="RWI195" s="977"/>
      <c r="RWJ195" s="977"/>
      <c r="RWK195" s="977"/>
      <c r="RWL195" s="977"/>
      <c r="RWM195" s="977"/>
      <c r="RWN195" s="977"/>
      <c r="RWO195" s="977"/>
      <c r="RWP195" s="977"/>
      <c r="RWQ195" s="977"/>
      <c r="RWR195" s="977"/>
      <c r="RWS195" s="977"/>
      <c r="RWT195" s="977"/>
      <c r="RWU195" s="977"/>
      <c r="RWV195" s="977"/>
      <c r="RWW195" s="977"/>
      <c r="RWX195" s="977"/>
      <c r="RWY195" s="977"/>
      <c r="RWZ195" s="977"/>
      <c r="RXA195" s="977"/>
      <c r="RXB195" s="977"/>
      <c r="RXC195" s="977"/>
      <c r="RXD195" s="977"/>
      <c r="RXE195" s="977"/>
      <c r="RXF195" s="977"/>
      <c r="RXG195" s="977"/>
      <c r="RXH195" s="977"/>
      <c r="RXI195" s="977"/>
      <c r="RXJ195" s="977"/>
      <c r="RXK195" s="977"/>
      <c r="RXL195" s="977"/>
      <c r="RXM195" s="977"/>
      <c r="RXN195" s="977"/>
      <c r="RXO195" s="977"/>
      <c r="RXP195" s="977"/>
      <c r="RXQ195" s="977"/>
      <c r="RXR195" s="977"/>
      <c r="RXS195" s="977"/>
      <c r="RXT195" s="977"/>
      <c r="RXU195" s="977"/>
      <c r="RXV195" s="977"/>
      <c r="RXW195" s="977"/>
      <c r="RXX195" s="977"/>
      <c r="RXY195" s="977"/>
      <c r="RXZ195" s="977"/>
      <c r="RYA195" s="977"/>
      <c r="RYB195" s="977"/>
      <c r="RYC195" s="977"/>
      <c r="RYD195" s="977"/>
      <c r="RYE195" s="977"/>
      <c r="RYF195" s="977"/>
      <c r="RYG195" s="977"/>
      <c r="RYH195" s="977"/>
      <c r="RYI195" s="977"/>
      <c r="RYJ195" s="977"/>
      <c r="RYK195" s="977"/>
      <c r="RYL195" s="977"/>
      <c r="RYM195" s="977"/>
      <c r="RYN195" s="977"/>
      <c r="RYO195" s="977"/>
      <c r="RYP195" s="977"/>
      <c r="RYQ195" s="977"/>
      <c r="RYR195" s="977"/>
      <c r="RYS195" s="977"/>
      <c r="RYT195" s="977"/>
      <c r="RYU195" s="977"/>
      <c r="RYV195" s="977"/>
      <c r="RYW195" s="977"/>
      <c r="RYX195" s="977"/>
      <c r="RYY195" s="977"/>
      <c r="RYZ195" s="977"/>
      <c r="RZA195" s="977"/>
      <c r="RZB195" s="977"/>
      <c r="RZC195" s="977"/>
      <c r="RZD195" s="977"/>
      <c r="RZE195" s="977"/>
      <c r="RZF195" s="977"/>
      <c r="RZG195" s="977"/>
      <c r="RZH195" s="977"/>
      <c r="RZI195" s="977"/>
      <c r="RZJ195" s="977"/>
      <c r="RZK195" s="977"/>
      <c r="RZL195" s="977"/>
      <c r="RZM195" s="977"/>
      <c r="RZN195" s="977"/>
      <c r="RZO195" s="977"/>
      <c r="RZP195" s="977"/>
      <c r="RZQ195" s="977"/>
      <c r="RZR195" s="977"/>
      <c r="RZS195" s="977"/>
      <c r="RZT195" s="977"/>
      <c r="RZU195" s="977"/>
      <c r="RZV195" s="977"/>
      <c r="RZW195" s="977"/>
      <c r="RZX195" s="977"/>
      <c r="RZY195" s="977"/>
      <c r="RZZ195" s="977"/>
      <c r="SAA195" s="977"/>
      <c r="SAB195" s="977"/>
      <c r="SAC195" s="977"/>
      <c r="SAD195" s="977"/>
      <c r="SAE195" s="977"/>
      <c r="SAF195" s="977"/>
      <c r="SAG195" s="977"/>
      <c r="SAH195" s="977"/>
      <c r="SAI195" s="977"/>
      <c r="SAJ195" s="977"/>
      <c r="SAK195" s="977"/>
      <c r="SAL195" s="977"/>
      <c r="SAM195" s="977"/>
      <c r="SAN195" s="977"/>
      <c r="SAO195" s="977"/>
      <c r="SAP195" s="977"/>
      <c r="SAQ195" s="977"/>
      <c r="SAR195" s="977"/>
      <c r="SAS195" s="977"/>
      <c r="SAT195" s="977"/>
      <c r="SAU195" s="977"/>
      <c r="SAV195" s="977"/>
      <c r="SAW195" s="977"/>
      <c r="SAX195" s="977"/>
      <c r="SAY195" s="977"/>
      <c r="SAZ195" s="977"/>
      <c r="SBA195" s="977"/>
      <c r="SBB195" s="977"/>
      <c r="SBC195" s="977"/>
      <c r="SBD195" s="977"/>
      <c r="SBE195" s="977"/>
      <c r="SBF195" s="977"/>
      <c r="SBG195" s="977"/>
      <c r="SBH195" s="977"/>
      <c r="SBI195" s="977"/>
      <c r="SBJ195" s="977"/>
      <c r="SBK195" s="977"/>
      <c r="SBL195" s="977"/>
      <c r="SBM195" s="977"/>
      <c r="SBN195" s="977"/>
      <c r="SBO195" s="977"/>
      <c r="SBP195" s="977"/>
      <c r="SBQ195" s="977"/>
      <c r="SBR195" s="977"/>
      <c r="SBS195" s="977"/>
      <c r="SBT195" s="977"/>
      <c r="SBU195" s="977"/>
      <c r="SBV195" s="977"/>
      <c r="SBW195" s="977"/>
      <c r="SBX195" s="977"/>
      <c r="SBY195" s="977"/>
      <c r="SBZ195" s="977"/>
      <c r="SCA195" s="977"/>
      <c r="SCB195" s="977"/>
      <c r="SCC195" s="977"/>
      <c r="SCD195" s="977"/>
      <c r="SCE195" s="977"/>
      <c r="SCF195" s="977"/>
      <c r="SCG195" s="977"/>
      <c r="SCH195" s="977"/>
      <c r="SCI195" s="977"/>
      <c r="SCJ195" s="977"/>
      <c r="SCK195" s="977"/>
      <c r="SCL195" s="977"/>
      <c r="SCM195" s="977"/>
      <c r="SCN195" s="977"/>
      <c r="SCO195" s="977"/>
      <c r="SCP195" s="977"/>
      <c r="SCQ195" s="977"/>
      <c r="SCR195" s="977"/>
      <c r="SCS195" s="977"/>
      <c r="SCT195" s="977"/>
      <c r="SCU195" s="977"/>
      <c r="SCV195" s="977"/>
      <c r="SCW195" s="977"/>
      <c r="SCX195" s="977"/>
      <c r="SCY195" s="977"/>
      <c r="SCZ195" s="977"/>
      <c r="SDA195" s="977"/>
      <c r="SDB195" s="977"/>
      <c r="SDC195" s="977"/>
      <c r="SDD195" s="977"/>
      <c r="SDE195" s="977"/>
      <c r="SDF195" s="977"/>
      <c r="SDG195" s="977"/>
      <c r="SDH195" s="977"/>
      <c r="SDI195" s="977"/>
      <c r="SDJ195" s="977"/>
      <c r="SDK195" s="977"/>
      <c r="SDL195" s="977"/>
      <c r="SDM195" s="977"/>
      <c r="SDN195" s="977"/>
      <c r="SDO195" s="977"/>
      <c r="SDP195" s="977"/>
      <c r="SDQ195" s="977"/>
      <c r="SDR195" s="977"/>
      <c r="SDS195" s="977"/>
      <c r="SDT195" s="977"/>
      <c r="SDU195" s="977"/>
      <c r="SDV195" s="977"/>
      <c r="SDW195" s="977"/>
      <c r="SDX195" s="977"/>
      <c r="SDY195" s="977"/>
      <c r="SDZ195" s="977"/>
      <c r="SEA195" s="977"/>
      <c r="SEB195" s="977"/>
      <c r="SEC195" s="977"/>
      <c r="SED195" s="977"/>
      <c r="SEE195" s="977"/>
      <c r="SEF195" s="977"/>
      <c r="SEG195" s="977"/>
      <c r="SEH195" s="977"/>
      <c r="SEI195" s="977"/>
      <c r="SEJ195" s="977"/>
      <c r="SEK195" s="977"/>
      <c r="SEL195" s="977"/>
      <c r="SEM195" s="977"/>
      <c r="SEN195" s="977"/>
      <c r="SEO195" s="977"/>
      <c r="SEP195" s="977"/>
      <c r="SEQ195" s="977"/>
      <c r="SER195" s="977"/>
      <c r="SES195" s="977"/>
      <c r="SET195" s="977"/>
      <c r="SEU195" s="977"/>
      <c r="SEV195" s="977"/>
      <c r="SEW195" s="977"/>
      <c r="SEX195" s="977"/>
      <c r="SEY195" s="977"/>
      <c r="SEZ195" s="977"/>
      <c r="SFA195" s="977"/>
      <c r="SFB195" s="977"/>
      <c r="SFC195" s="977"/>
      <c r="SFD195" s="977"/>
      <c r="SFE195" s="977"/>
      <c r="SFF195" s="977"/>
      <c r="SFG195" s="977"/>
      <c r="SFH195" s="977"/>
      <c r="SFI195" s="977"/>
      <c r="SFJ195" s="977"/>
      <c r="SFK195" s="977"/>
      <c r="SFL195" s="977"/>
      <c r="SFM195" s="977"/>
      <c r="SFN195" s="977"/>
      <c r="SFO195" s="977"/>
      <c r="SFP195" s="977"/>
      <c r="SFQ195" s="977"/>
      <c r="SFR195" s="977"/>
      <c r="SFS195" s="977"/>
      <c r="SFT195" s="977"/>
      <c r="SFU195" s="977"/>
      <c r="SFV195" s="977"/>
      <c r="SFW195" s="977"/>
      <c r="SFX195" s="977"/>
      <c r="SFY195" s="977"/>
      <c r="SFZ195" s="977"/>
      <c r="SGA195" s="977"/>
      <c r="SGB195" s="977"/>
      <c r="SGC195" s="977"/>
      <c r="SGD195" s="977"/>
      <c r="SGE195" s="977"/>
      <c r="SGF195" s="977"/>
      <c r="SGG195" s="977"/>
      <c r="SGH195" s="977"/>
      <c r="SGI195" s="977"/>
      <c r="SGJ195" s="977"/>
      <c r="SGK195" s="977"/>
      <c r="SGL195" s="977"/>
      <c r="SGM195" s="977"/>
      <c r="SGN195" s="977"/>
      <c r="SGO195" s="977"/>
      <c r="SGP195" s="977"/>
      <c r="SGQ195" s="977"/>
      <c r="SGR195" s="977"/>
      <c r="SGS195" s="977"/>
      <c r="SGT195" s="977"/>
      <c r="SGU195" s="977"/>
      <c r="SGV195" s="977"/>
      <c r="SGW195" s="977"/>
      <c r="SGX195" s="977"/>
      <c r="SGY195" s="977"/>
      <c r="SGZ195" s="977"/>
      <c r="SHA195" s="977"/>
      <c r="SHB195" s="977"/>
      <c r="SHC195" s="977"/>
      <c r="SHD195" s="977"/>
      <c r="SHE195" s="977"/>
      <c r="SHF195" s="977"/>
      <c r="SHG195" s="977"/>
      <c r="SHH195" s="977"/>
      <c r="SHI195" s="977"/>
      <c r="SHJ195" s="977"/>
      <c r="SHK195" s="977"/>
      <c r="SHL195" s="977"/>
      <c r="SHM195" s="977"/>
      <c r="SHN195" s="977"/>
      <c r="SHO195" s="977"/>
      <c r="SHP195" s="977"/>
      <c r="SHQ195" s="977"/>
      <c r="SHR195" s="977"/>
      <c r="SHS195" s="977"/>
      <c r="SHT195" s="977"/>
      <c r="SHU195" s="977"/>
      <c r="SHV195" s="977"/>
      <c r="SHW195" s="977"/>
      <c r="SHX195" s="977"/>
      <c r="SHY195" s="977"/>
      <c r="SHZ195" s="977"/>
      <c r="SIA195" s="977"/>
      <c r="SIB195" s="977"/>
      <c r="SIC195" s="977"/>
      <c r="SID195" s="977"/>
      <c r="SIE195" s="977"/>
      <c r="SIF195" s="977"/>
      <c r="SIG195" s="977"/>
      <c r="SIH195" s="977"/>
      <c r="SII195" s="977"/>
      <c r="SIJ195" s="977"/>
      <c r="SIK195" s="977"/>
      <c r="SIL195" s="977"/>
      <c r="SIM195" s="977"/>
      <c r="SIN195" s="977"/>
      <c r="SIO195" s="977"/>
      <c r="SIP195" s="977"/>
      <c r="SIQ195" s="977"/>
      <c r="SIR195" s="977"/>
      <c r="SIS195" s="977"/>
      <c r="SIT195" s="977"/>
      <c r="SIU195" s="977"/>
      <c r="SIV195" s="977"/>
      <c r="SIW195" s="977"/>
      <c r="SIX195" s="977"/>
      <c r="SIY195" s="977"/>
      <c r="SIZ195" s="977"/>
      <c r="SJA195" s="977"/>
      <c r="SJB195" s="977"/>
      <c r="SJC195" s="977"/>
      <c r="SJD195" s="977"/>
      <c r="SJE195" s="977"/>
      <c r="SJF195" s="977"/>
      <c r="SJG195" s="977"/>
      <c r="SJH195" s="977"/>
      <c r="SJI195" s="977"/>
      <c r="SJJ195" s="977"/>
      <c r="SJK195" s="977"/>
      <c r="SJL195" s="977"/>
      <c r="SJM195" s="977"/>
      <c r="SJN195" s="977"/>
      <c r="SJO195" s="977"/>
      <c r="SJP195" s="977"/>
      <c r="SJQ195" s="977"/>
      <c r="SJR195" s="977"/>
      <c r="SJS195" s="977"/>
      <c r="SJT195" s="977"/>
      <c r="SJU195" s="977"/>
      <c r="SJV195" s="977"/>
      <c r="SJW195" s="977"/>
      <c r="SJX195" s="977"/>
      <c r="SJY195" s="977"/>
      <c r="SJZ195" s="977"/>
      <c r="SKA195" s="977"/>
      <c r="SKB195" s="977"/>
      <c r="SKC195" s="977"/>
      <c r="SKD195" s="977"/>
      <c r="SKE195" s="977"/>
      <c r="SKF195" s="977"/>
      <c r="SKG195" s="977"/>
      <c r="SKH195" s="977"/>
      <c r="SKI195" s="977"/>
      <c r="SKJ195" s="977"/>
      <c r="SKK195" s="977"/>
      <c r="SKL195" s="977"/>
      <c r="SKM195" s="977"/>
      <c r="SKN195" s="977"/>
      <c r="SKO195" s="977"/>
      <c r="SKP195" s="977"/>
      <c r="SKQ195" s="977"/>
      <c r="SKR195" s="977"/>
      <c r="SKS195" s="977"/>
      <c r="SKT195" s="977"/>
      <c r="SKU195" s="977"/>
      <c r="SKV195" s="977"/>
      <c r="SKW195" s="977"/>
      <c r="SKX195" s="977"/>
      <c r="SKY195" s="977"/>
      <c r="SKZ195" s="977"/>
      <c r="SLA195" s="977"/>
      <c r="SLB195" s="977"/>
      <c r="SLC195" s="977"/>
      <c r="SLD195" s="977"/>
      <c r="SLE195" s="977"/>
      <c r="SLF195" s="977"/>
      <c r="SLG195" s="977"/>
      <c r="SLH195" s="977"/>
      <c r="SLI195" s="977"/>
      <c r="SLJ195" s="977"/>
      <c r="SLK195" s="977"/>
      <c r="SLL195" s="977"/>
      <c r="SLM195" s="977"/>
      <c r="SLN195" s="977"/>
      <c r="SLO195" s="977"/>
      <c r="SLP195" s="977"/>
      <c r="SLQ195" s="977"/>
      <c r="SLR195" s="977"/>
      <c r="SLS195" s="977"/>
      <c r="SLT195" s="977"/>
      <c r="SLU195" s="977"/>
      <c r="SLV195" s="977"/>
      <c r="SLW195" s="977"/>
      <c r="SLX195" s="977"/>
      <c r="SLY195" s="977"/>
      <c r="SLZ195" s="977"/>
      <c r="SMA195" s="977"/>
      <c r="SMB195" s="977"/>
      <c r="SMC195" s="977"/>
      <c r="SMD195" s="977"/>
      <c r="SME195" s="977"/>
      <c r="SMF195" s="977"/>
      <c r="SMG195" s="977"/>
      <c r="SMH195" s="977"/>
      <c r="SMI195" s="977"/>
      <c r="SMJ195" s="977"/>
      <c r="SMK195" s="977"/>
      <c r="SML195" s="977"/>
      <c r="SMM195" s="977"/>
      <c r="SMN195" s="977"/>
      <c r="SMO195" s="977"/>
      <c r="SMP195" s="977"/>
      <c r="SMQ195" s="977"/>
      <c r="SMR195" s="977"/>
      <c r="SMS195" s="977"/>
      <c r="SMT195" s="977"/>
      <c r="SMU195" s="977"/>
      <c r="SMV195" s="977"/>
      <c r="SMW195" s="977"/>
      <c r="SMX195" s="977"/>
      <c r="SMY195" s="977"/>
      <c r="SMZ195" s="977"/>
      <c r="SNA195" s="977"/>
      <c r="SNB195" s="977"/>
      <c r="SNC195" s="977"/>
      <c r="SND195" s="977"/>
      <c r="SNE195" s="977"/>
      <c r="SNF195" s="977"/>
      <c r="SNG195" s="977"/>
      <c r="SNH195" s="977"/>
      <c r="SNI195" s="977"/>
      <c r="SNJ195" s="977"/>
      <c r="SNK195" s="977"/>
      <c r="SNL195" s="977"/>
      <c r="SNM195" s="977"/>
      <c r="SNN195" s="977"/>
      <c r="SNO195" s="977"/>
      <c r="SNP195" s="977"/>
      <c r="SNQ195" s="977"/>
      <c r="SNR195" s="977"/>
      <c r="SNS195" s="977"/>
      <c r="SNT195" s="977"/>
      <c r="SNU195" s="977"/>
      <c r="SNV195" s="977"/>
      <c r="SNW195" s="977"/>
      <c r="SNX195" s="977"/>
      <c r="SNY195" s="977"/>
      <c r="SNZ195" s="977"/>
      <c r="SOA195" s="977"/>
      <c r="SOB195" s="977"/>
      <c r="SOC195" s="977"/>
      <c r="SOD195" s="977"/>
      <c r="SOE195" s="977"/>
      <c r="SOF195" s="977"/>
      <c r="SOG195" s="977"/>
      <c r="SOH195" s="977"/>
      <c r="SOI195" s="977"/>
      <c r="SOJ195" s="977"/>
      <c r="SOK195" s="977"/>
      <c r="SOL195" s="977"/>
      <c r="SOM195" s="977"/>
      <c r="SON195" s="977"/>
      <c r="SOO195" s="977"/>
      <c r="SOP195" s="977"/>
      <c r="SOQ195" s="977"/>
      <c r="SOR195" s="977"/>
      <c r="SOS195" s="977"/>
      <c r="SOT195" s="977"/>
      <c r="SOU195" s="977"/>
      <c r="SOV195" s="977"/>
      <c r="SOW195" s="977"/>
      <c r="SOX195" s="977"/>
      <c r="SOY195" s="977"/>
      <c r="SOZ195" s="977"/>
      <c r="SPA195" s="977"/>
      <c r="SPB195" s="977"/>
      <c r="SPC195" s="977"/>
      <c r="SPD195" s="977"/>
      <c r="SPE195" s="977"/>
      <c r="SPF195" s="977"/>
      <c r="SPG195" s="977"/>
      <c r="SPH195" s="977"/>
      <c r="SPI195" s="977"/>
      <c r="SPJ195" s="977"/>
      <c r="SPK195" s="977"/>
      <c r="SPL195" s="977"/>
      <c r="SPM195" s="977"/>
      <c r="SPN195" s="977"/>
      <c r="SPO195" s="977"/>
      <c r="SPP195" s="977"/>
      <c r="SPQ195" s="977"/>
      <c r="SPR195" s="977"/>
      <c r="SPS195" s="977"/>
      <c r="SPT195" s="977"/>
      <c r="SPU195" s="977"/>
      <c r="SPV195" s="977"/>
      <c r="SPW195" s="977"/>
      <c r="SPX195" s="977"/>
      <c r="SPY195" s="977"/>
      <c r="SPZ195" s="977"/>
      <c r="SQA195" s="977"/>
      <c r="SQB195" s="977"/>
      <c r="SQC195" s="977"/>
      <c r="SQD195" s="977"/>
      <c r="SQE195" s="977"/>
      <c r="SQF195" s="977"/>
      <c r="SQG195" s="977"/>
      <c r="SQH195" s="977"/>
      <c r="SQI195" s="977"/>
      <c r="SQJ195" s="977"/>
      <c r="SQK195" s="977"/>
      <c r="SQL195" s="977"/>
      <c r="SQM195" s="977"/>
      <c r="SQN195" s="977"/>
      <c r="SQO195" s="977"/>
      <c r="SQP195" s="977"/>
      <c r="SQQ195" s="977"/>
      <c r="SQR195" s="977"/>
      <c r="SQS195" s="977"/>
      <c r="SQT195" s="977"/>
      <c r="SQU195" s="977"/>
      <c r="SQV195" s="977"/>
      <c r="SQW195" s="977"/>
      <c r="SQX195" s="977"/>
      <c r="SQY195" s="977"/>
      <c r="SQZ195" s="977"/>
      <c r="SRA195" s="977"/>
      <c r="SRB195" s="977"/>
      <c r="SRC195" s="977"/>
      <c r="SRD195" s="977"/>
      <c r="SRE195" s="977"/>
      <c r="SRF195" s="977"/>
      <c r="SRG195" s="977"/>
      <c r="SRH195" s="977"/>
      <c r="SRI195" s="977"/>
      <c r="SRJ195" s="977"/>
      <c r="SRK195" s="977"/>
      <c r="SRL195" s="977"/>
      <c r="SRM195" s="977"/>
      <c r="SRN195" s="977"/>
      <c r="SRO195" s="977"/>
      <c r="SRP195" s="977"/>
      <c r="SRQ195" s="977"/>
      <c r="SRR195" s="977"/>
      <c r="SRS195" s="977"/>
      <c r="SRT195" s="977"/>
      <c r="SRU195" s="977"/>
      <c r="SRV195" s="977"/>
      <c r="SRW195" s="977"/>
      <c r="SRX195" s="977"/>
      <c r="SRY195" s="977"/>
      <c r="SRZ195" s="977"/>
      <c r="SSA195" s="977"/>
      <c r="SSB195" s="977"/>
      <c r="SSC195" s="977"/>
      <c r="SSD195" s="977"/>
      <c r="SSE195" s="977"/>
      <c r="SSF195" s="977"/>
      <c r="SSG195" s="977"/>
      <c r="SSH195" s="977"/>
      <c r="SSI195" s="977"/>
      <c r="SSJ195" s="977"/>
      <c r="SSK195" s="977"/>
      <c r="SSL195" s="977"/>
      <c r="SSM195" s="977"/>
      <c r="SSN195" s="977"/>
      <c r="SSO195" s="977"/>
      <c r="SSP195" s="977"/>
      <c r="SSQ195" s="977"/>
      <c r="SSR195" s="977"/>
      <c r="SSS195" s="977"/>
      <c r="SST195" s="977"/>
      <c r="SSU195" s="977"/>
      <c r="SSV195" s="977"/>
      <c r="SSW195" s="977"/>
      <c r="SSX195" s="977"/>
      <c r="SSY195" s="977"/>
      <c r="SSZ195" s="977"/>
      <c r="STA195" s="977"/>
      <c r="STB195" s="977"/>
      <c r="STC195" s="977"/>
      <c r="STD195" s="977"/>
      <c r="STE195" s="977"/>
      <c r="STF195" s="977"/>
      <c r="STG195" s="977"/>
      <c r="STH195" s="977"/>
      <c r="STI195" s="977"/>
      <c r="STJ195" s="977"/>
      <c r="STK195" s="977"/>
      <c r="STL195" s="977"/>
      <c r="STM195" s="977"/>
      <c r="STN195" s="977"/>
      <c r="STO195" s="977"/>
      <c r="STP195" s="977"/>
      <c r="STQ195" s="977"/>
      <c r="STR195" s="977"/>
      <c r="STS195" s="977"/>
      <c r="STT195" s="977"/>
      <c r="STU195" s="977"/>
      <c r="STV195" s="977"/>
      <c r="STW195" s="977"/>
      <c r="STX195" s="977"/>
      <c r="STY195" s="977"/>
      <c r="STZ195" s="977"/>
      <c r="SUA195" s="977"/>
      <c r="SUB195" s="977"/>
      <c r="SUC195" s="977"/>
      <c r="SUD195" s="977"/>
      <c r="SUE195" s="977"/>
      <c r="SUF195" s="977"/>
      <c r="SUG195" s="977"/>
      <c r="SUH195" s="977"/>
      <c r="SUI195" s="977"/>
      <c r="SUJ195" s="977"/>
      <c r="SUK195" s="977"/>
      <c r="SUL195" s="977"/>
      <c r="SUM195" s="977"/>
      <c r="SUN195" s="977"/>
      <c r="SUO195" s="977"/>
      <c r="SUP195" s="977"/>
      <c r="SUQ195" s="977"/>
      <c r="SUR195" s="977"/>
      <c r="SUS195" s="977"/>
      <c r="SUT195" s="977"/>
      <c r="SUU195" s="977"/>
      <c r="SUV195" s="977"/>
      <c r="SUW195" s="977"/>
      <c r="SUX195" s="977"/>
      <c r="SUY195" s="977"/>
      <c r="SUZ195" s="977"/>
      <c r="SVA195" s="977"/>
      <c r="SVB195" s="977"/>
      <c r="SVC195" s="977"/>
      <c r="SVD195" s="977"/>
      <c r="SVE195" s="977"/>
      <c r="SVF195" s="977"/>
      <c r="SVG195" s="977"/>
      <c r="SVH195" s="977"/>
      <c r="SVI195" s="977"/>
      <c r="SVJ195" s="977"/>
      <c r="SVK195" s="977"/>
      <c r="SVL195" s="977"/>
      <c r="SVM195" s="977"/>
      <c r="SVN195" s="977"/>
      <c r="SVO195" s="977"/>
      <c r="SVP195" s="977"/>
      <c r="SVQ195" s="977"/>
      <c r="SVR195" s="977"/>
      <c r="SVS195" s="977"/>
      <c r="SVT195" s="977"/>
      <c r="SVU195" s="977"/>
      <c r="SVV195" s="977"/>
      <c r="SVW195" s="977"/>
      <c r="SVX195" s="977"/>
      <c r="SVY195" s="977"/>
      <c r="SVZ195" s="977"/>
      <c r="SWA195" s="977"/>
      <c r="SWB195" s="977"/>
      <c r="SWC195" s="977"/>
      <c r="SWD195" s="977"/>
      <c r="SWE195" s="977"/>
      <c r="SWF195" s="977"/>
      <c r="SWG195" s="977"/>
      <c r="SWH195" s="977"/>
      <c r="SWI195" s="977"/>
      <c r="SWJ195" s="977"/>
      <c r="SWK195" s="977"/>
      <c r="SWL195" s="977"/>
      <c r="SWM195" s="977"/>
      <c r="SWN195" s="977"/>
      <c r="SWO195" s="977"/>
      <c r="SWP195" s="977"/>
      <c r="SWQ195" s="977"/>
      <c r="SWR195" s="977"/>
      <c r="SWS195" s="977"/>
      <c r="SWT195" s="977"/>
      <c r="SWU195" s="977"/>
      <c r="SWV195" s="977"/>
      <c r="SWW195" s="977"/>
      <c r="SWX195" s="977"/>
      <c r="SWY195" s="977"/>
      <c r="SWZ195" s="977"/>
      <c r="SXA195" s="977"/>
      <c r="SXB195" s="977"/>
      <c r="SXC195" s="977"/>
      <c r="SXD195" s="977"/>
      <c r="SXE195" s="977"/>
      <c r="SXF195" s="977"/>
      <c r="SXG195" s="977"/>
      <c r="SXH195" s="977"/>
      <c r="SXI195" s="977"/>
      <c r="SXJ195" s="977"/>
      <c r="SXK195" s="977"/>
      <c r="SXL195" s="977"/>
      <c r="SXM195" s="977"/>
      <c r="SXN195" s="977"/>
      <c r="SXO195" s="977"/>
      <c r="SXP195" s="977"/>
      <c r="SXQ195" s="977"/>
      <c r="SXR195" s="977"/>
      <c r="SXS195" s="977"/>
      <c r="SXT195" s="977"/>
      <c r="SXU195" s="977"/>
      <c r="SXV195" s="977"/>
      <c r="SXW195" s="977"/>
      <c r="SXX195" s="977"/>
      <c r="SXY195" s="977"/>
      <c r="SXZ195" s="977"/>
      <c r="SYA195" s="977"/>
      <c r="SYB195" s="977"/>
      <c r="SYC195" s="977"/>
      <c r="SYD195" s="977"/>
      <c r="SYE195" s="977"/>
      <c r="SYF195" s="977"/>
      <c r="SYG195" s="977"/>
      <c r="SYH195" s="977"/>
      <c r="SYI195" s="977"/>
      <c r="SYJ195" s="977"/>
      <c r="SYK195" s="977"/>
      <c r="SYL195" s="977"/>
      <c r="SYM195" s="977"/>
      <c r="SYN195" s="977"/>
      <c r="SYO195" s="977"/>
      <c r="SYP195" s="977"/>
      <c r="SYQ195" s="977"/>
      <c r="SYR195" s="977"/>
      <c r="SYS195" s="977"/>
      <c r="SYT195" s="977"/>
      <c r="SYU195" s="977"/>
      <c r="SYV195" s="977"/>
      <c r="SYW195" s="977"/>
      <c r="SYX195" s="977"/>
      <c r="SYY195" s="977"/>
      <c r="SYZ195" s="977"/>
      <c r="SZA195" s="977"/>
      <c r="SZB195" s="977"/>
      <c r="SZC195" s="977"/>
      <c r="SZD195" s="977"/>
      <c r="SZE195" s="977"/>
      <c r="SZF195" s="977"/>
      <c r="SZG195" s="977"/>
      <c r="SZH195" s="977"/>
      <c r="SZI195" s="977"/>
      <c r="SZJ195" s="977"/>
      <c r="SZK195" s="977"/>
      <c r="SZL195" s="977"/>
      <c r="SZM195" s="977"/>
      <c r="SZN195" s="977"/>
      <c r="SZO195" s="977"/>
      <c r="SZP195" s="977"/>
      <c r="SZQ195" s="977"/>
      <c r="SZR195" s="977"/>
      <c r="SZS195" s="977"/>
      <c r="SZT195" s="977"/>
      <c r="SZU195" s="977"/>
      <c r="SZV195" s="977"/>
      <c r="SZW195" s="977"/>
      <c r="SZX195" s="977"/>
      <c r="SZY195" s="977"/>
      <c r="SZZ195" s="977"/>
      <c r="TAA195" s="977"/>
      <c r="TAB195" s="977"/>
      <c r="TAC195" s="977"/>
      <c r="TAD195" s="977"/>
      <c r="TAE195" s="977"/>
      <c r="TAF195" s="977"/>
      <c r="TAG195" s="977"/>
      <c r="TAH195" s="977"/>
      <c r="TAI195" s="977"/>
      <c r="TAJ195" s="977"/>
      <c r="TAK195" s="977"/>
      <c r="TAL195" s="977"/>
      <c r="TAM195" s="977"/>
      <c r="TAN195" s="977"/>
      <c r="TAO195" s="977"/>
      <c r="TAP195" s="977"/>
      <c r="TAQ195" s="977"/>
      <c r="TAR195" s="977"/>
      <c r="TAS195" s="977"/>
      <c r="TAT195" s="977"/>
      <c r="TAU195" s="977"/>
      <c r="TAV195" s="977"/>
      <c r="TAW195" s="977"/>
      <c r="TAX195" s="977"/>
      <c r="TAY195" s="977"/>
      <c r="TAZ195" s="977"/>
      <c r="TBA195" s="977"/>
      <c r="TBB195" s="977"/>
      <c r="TBC195" s="977"/>
      <c r="TBD195" s="977"/>
      <c r="TBE195" s="977"/>
      <c r="TBF195" s="977"/>
      <c r="TBG195" s="977"/>
      <c r="TBH195" s="977"/>
      <c r="TBI195" s="977"/>
      <c r="TBJ195" s="977"/>
      <c r="TBK195" s="977"/>
      <c r="TBL195" s="977"/>
      <c r="TBM195" s="977"/>
      <c r="TBN195" s="977"/>
      <c r="TBO195" s="977"/>
      <c r="TBP195" s="977"/>
      <c r="TBQ195" s="977"/>
      <c r="TBR195" s="977"/>
      <c r="TBS195" s="977"/>
      <c r="TBT195" s="977"/>
      <c r="TBU195" s="977"/>
      <c r="TBV195" s="977"/>
      <c r="TBW195" s="977"/>
      <c r="TBX195" s="977"/>
      <c r="TBY195" s="977"/>
      <c r="TBZ195" s="977"/>
      <c r="TCA195" s="977"/>
      <c r="TCB195" s="977"/>
      <c r="TCC195" s="977"/>
      <c r="TCD195" s="977"/>
      <c r="TCE195" s="977"/>
      <c r="TCF195" s="977"/>
      <c r="TCG195" s="977"/>
      <c r="TCH195" s="977"/>
      <c r="TCI195" s="977"/>
      <c r="TCJ195" s="977"/>
      <c r="TCK195" s="977"/>
      <c r="TCL195" s="977"/>
      <c r="TCM195" s="977"/>
      <c r="TCN195" s="977"/>
      <c r="TCO195" s="977"/>
      <c r="TCP195" s="977"/>
      <c r="TCQ195" s="977"/>
      <c r="TCR195" s="977"/>
      <c r="TCS195" s="977"/>
      <c r="TCT195" s="977"/>
      <c r="TCU195" s="977"/>
      <c r="TCV195" s="977"/>
      <c r="TCW195" s="977"/>
      <c r="TCX195" s="977"/>
      <c r="TCY195" s="977"/>
      <c r="TCZ195" s="977"/>
      <c r="TDA195" s="977"/>
      <c r="TDB195" s="977"/>
      <c r="TDC195" s="977"/>
      <c r="TDD195" s="977"/>
      <c r="TDE195" s="977"/>
      <c r="TDF195" s="977"/>
      <c r="TDG195" s="977"/>
      <c r="TDH195" s="977"/>
      <c r="TDI195" s="977"/>
      <c r="TDJ195" s="977"/>
      <c r="TDK195" s="977"/>
      <c r="TDL195" s="977"/>
      <c r="TDM195" s="977"/>
      <c r="TDN195" s="977"/>
      <c r="TDO195" s="977"/>
      <c r="TDP195" s="977"/>
      <c r="TDQ195" s="977"/>
      <c r="TDR195" s="977"/>
      <c r="TDS195" s="977"/>
      <c r="TDT195" s="977"/>
      <c r="TDU195" s="977"/>
      <c r="TDV195" s="977"/>
      <c r="TDW195" s="977"/>
      <c r="TDX195" s="977"/>
      <c r="TDY195" s="977"/>
      <c r="TDZ195" s="977"/>
      <c r="TEA195" s="977"/>
      <c r="TEB195" s="977"/>
      <c r="TEC195" s="977"/>
      <c r="TED195" s="977"/>
      <c r="TEE195" s="977"/>
      <c r="TEF195" s="977"/>
      <c r="TEG195" s="977"/>
      <c r="TEH195" s="977"/>
      <c r="TEI195" s="977"/>
      <c r="TEJ195" s="977"/>
      <c r="TEK195" s="977"/>
      <c r="TEL195" s="977"/>
      <c r="TEM195" s="977"/>
      <c r="TEN195" s="977"/>
      <c r="TEO195" s="977"/>
      <c r="TEP195" s="977"/>
      <c r="TEQ195" s="977"/>
      <c r="TER195" s="977"/>
      <c r="TES195" s="977"/>
      <c r="TET195" s="977"/>
      <c r="TEU195" s="977"/>
      <c r="TEV195" s="977"/>
      <c r="TEW195" s="977"/>
      <c r="TEX195" s="977"/>
      <c r="TEY195" s="977"/>
      <c r="TEZ195" s="977"/>
      <c r="TFA195" s="977"/>
      <c r="TFB195" s="977"/>
      <c r="TFC195" s="977"/>
      <c r="TFD195" s="977"/>
      <c r="TFE195" s="977"/>
      <c r="TFF195" s="977"/>
      <c r="TFG195" s="977"/>
      <c r="TFH195" s="977"/>
      <c r="TFI195" s="977"/>
      <c r="TFJ195" s="977"/>
      <c r="TFK195" s="977"/>
      <c r="TFL195" s="977"/>
      <c r="TFM195" s="977"/>
      <c r="TFN195" s="977"/>
      <c r="TFO195" s="977"/>
      <c r="TFP195" s="977"/>
      <c r="TFQ195" s="977"/>
      <c r="TFR195" s="977"/>
      <c r="TFS195" s="977"/>
      <c r="TFT195" s="977"/>
      <c r="TFU195" s="977"/>
      <c r="TFV195" s="977"/>
      <c r="TFW195" s="977"/>
      <c r="TFX195" s="977"/>
      <c r="TFY195" s="977"/>
      <c r="TFZ195" s="977"/>
      <c r="TGA195" s="977"/>
      <c r="TGB195" s="977"/>
      <c r="TGC195" s="977"/>
      <c r="TGD195" s="977"/>
      <c r="TGE195" s="977"/>
      <c r="TGF195" s="977"/>
      <c r="TGG195" s="977"/>
      <c r="TGH195" s="977"/>
      <c r="TGI195" s="977"/>
      <c r="TGJ195" s="977"/>
      <c r="TGK195" s="977"/>
      <c r="TGL195" s="977"/>
      <c r="TGM195" s="977"/>
      <c r="TGN195" s="977"/>
      <c r="TGO195" s="977"/>
      <c r="TGP195" s="977"/>
      <c r="TGQ195" s="977"/>
      <c r="TGR195" s="977"/>
      <c r="TGS195" s="977"/>
      <c r="TGT195" s="977"/>
      <c r="TGU195" s="977"/>
      <c r="TGV195" s="977"/>
      <c r="TGW195" s="977"/>
      <c r="TGX195" s="977"/>
      <c r="TGY195" s="977"/>
      <c r="TGZ195" s="977"/>
      <c r="THA195" s="977"/>
      <c r="THB195" s="977"/>
      <c r="THC195" s="977"/>
      <c r="THD195" s="977"/>
      <c r="THE195" s="977"/>
      <c r="THF195" s="977"/>
      <c r="THG195" s="977"/>
      <c r="THH195" s="977"/>
      <c r="THI195" s="977"/>
      <c r="THJ195" s="977"/>
      <c r="THK195" s="977"/>
      <c r="THL195" s="977"/>
      <c r="THM195" s="977"/>
      <c r="THN195" s="977"/>
      <c r="THO195" s="977"/>
      <c r="THP195" s="977"/>
      <c r="THQ195" s="977"/>
      <c r="THR195" s="977"/>
      <c r="THS195" s="977"/>
      <c r="THT195" s="977"/>
      <c r="THU195" s="977"/>
      <c r="THV195" s="977"/>
      <c r="THW195" s="977"/>
      <c r="THX195" s="977"/>
      <c r="THY195" s="977"/>
      <c r="THZ195" s="977"/>
      <c r="TIA195" s="977"/>
      <c r="TIB195" s="977"/>
      <c r="TIC195" s="977"/>
      <c r="TID195" s="977"/>
      <c r="TIE195" s="977"/>
      <c r="TIF195" s="977"/>
      <c r="TIG195" s="977"/>
      <c r="TIH195" s="977"/>
      <c r="TII195" s="977"/>
      <c r="TIJ195" s="977"/>
      <c r="TIK195" s="977"/>
      <c r="TIL195" s="977"/>
      <c r="TIM195" s="977"/>
      <c r="TIN195" s="977"/>
      <c r="TIO195" s="977"/>
      <c r="TIP195" s="977"/>
      <c r="TIQ195" s="977"/>
      <c r="TIR195" s="977"/>
      <c r="TIS195" s="977"/>
      <c r="TIT195" s="977"/>
      <c r="TIU195" s="977"/>
      <c r="TIV195" s="977"/>
      <c r="TIW195" s="977"/>
      <c r="TIX195" s="977"/>
      <c r="TIY195" s="977"/>
      <c r="TIZ195" s="977"/>
      <c r="TJA195" s="977"/>
      <c r="TJB195" s="977"/>
      <c r="TJC195" s="977"/>
      <c r="TJD195" s="977"/>
      <c r="TJE195" s="977"/>
      <c r="TJF195" s="977"/>
      <c r="TJG195" s="977"/>
      <c r="TJH195" s="977"/>
      <c r="TJI195" s="977"/>
      <c r="TJJ195" s="977"/>
      <c r="TJK195" s="977"/>
      <c r="TJL195" s="977"/>
      <c r="TJM195" s="977"/>
      <c r="TJN195" s="977"/>
      <c r="TJO195" s="977"/>
      <c r="TJP195" s="977"/>
      <c r="TJQ195" s="977"/>
      <c r="TJR195" s="977"/>
      <c r="TJS195" s="977"/>
      <c r="TJT195" s="977"/>
      <c r="TJU195" s="977"/>
      <c r="TJV195" s="977"/>
      <c r="TJW195" s="977"/>
      <c r="TJX195" s="977"/>
      <c r="TJY195" s="977"/>
      <c r="TJZ195" s="977"/>
      <c r="TKA195" s="977"/>
      <c r="TKB195" s="977"/>
      <c r="TKC195" s="977"/>
      <c r="TKD195" s="977"/>
      <c r="TKE195" s="977"/>
      <c r="TKF195" s="977"/>
      <c r="TKG195" s="977"/>
      <c r="TKH195" s="977"/>
      <c r="TKI195" s="977"/>
      <c r="TKJ195" s="977"/>
      <c r="TKK195" s="977"/>
      <c r="TKL195" s="977"/>
      <c r="TKM195" s="977"/>
      <c r="TKN195" s="977"/>
      <c r="TKO195" s="977"/>
      <c r="TKP195" s="977"/>
      <c r="TKQ195" s="977"/>
      <c r="TKR195" s="977"/>
      <c r="TKS195" s="977"/>
      <c r="TKT195" s="977"/>
      <c r="TKU195" s="977"/>
      <c r="TKV195" s="977"/>
      <c r="TKW195" s="977"/>
      <c r="TKX195" s="977"/>
      <c r="TKY195" s="977"/>
      <c r="TKZ195" s="977"/>
      <c r="TLA195" s="977"/>
      <c r="TLB195" s="977"/>
      <c r="TLC195" s="977"/>
      <c r="TLD195" s="977"/>
      <c r="TLE195" s="977"/>
      <c r="TLF195" s="977"/>
      <c r="TLG195" s="977"/>
      <c r="TLH195" s="977"/>
      <c r="TLI195" s="977"/>
      <c r="TLJ195" s="977"/>
      <c r="TLK195" s="977"/>
      <c r="TLL195" s="977"/>
      <c r="TLM195" s="977"/>
      <c r="TLN195" s="977"/>
      <c r="TLO195" s="977"/>
      <c r="TLP195" s="977"/>
      <c r="TLQ195" s="977"/>
      <c r="TLR195" s="977"/>
      <c r="TLS195" s="977"/>
      <c r="TLT195" s="977"/>
      <c r="TLU195" s="977"/>
      <c r="TLV195" s="977"/>
      <c r="TLW195" s="977"/>
      <c r="TLX195" s="977"/>
      <c r="TLY195" s="977"/>
      <c r="TLZ195" s="977"/>
      <c r="TMA195" s="977"/>
      <c r="TMB195" s="977"/>
      <c r="TMC195" s="977"/>
      <c r="TMD195" s="977"/>
      <c r="TME195" s="977"/>
      <c r="TMF195" s="977"/>
      <c r="TMG195" s="977"/>
      <c r="TMH195" s="977"/>
      <c r="TMI195" s="977"/>
      <c r="TMJ195" s="977"/>
      <c r="TMK195" s="977"/>
      <c r="TML195" s="977"/>
      <c r="TMM195" s="977"/>
      <c r="TMN195" s="977"/>
      <c r="TMO195" s="977"/>
      <c r="TMP195" s="977"/>
      <c r="TMQ195" s="977"/>
      <c r="TMR195" s="977"/>
      <c r="TMS195" s="977"/>
      <c r="TMT195" s="977"/>
      <c r="TMU195" s="977"/>
      <c r="TMV195" s="977"/>
      <c r="TMW195" s="977"/>
      <c r="TMX195" s="977"/>
      <c r="TMY195" s="977"/>
      <c r="TMZ195" s="977"/>
      <c r="TNA195" s="977"/>
      <c r="TNB195" s="977"/>
      <c r="TNC195" s="977"/>
      <c r="TND195" s="977"/>
      <c r="TNE195" s="977"/>
      <c r="TNF195" s="977"/>
      <c r="TNG195" s="977"/>
      <c r="TNH195" s="977"/>
      <c r="TNI195" s="977"/>
      <c r="TNJ195" s="977"/>
      <c r="TNK195" s="977"/>
      <c r="TNL195" s="977"/>
      <c r="TNM195" s="977"/>
      <c r="TNN195" s="977"/>
      <c r="TNO195" s="977"/>
      <c r="TNP195" s="977"/>
      <c r="TNQ195" s="977"/>
      <c r="TNR195" s="977"/>
      <c r="TNS195" s="977"/>
      <c r="TNT195" s="977"/>
      <c r="TNU195" s="977"/>
      <c r="TNV195" s="977"/>
      <c r="TNW195" s="977"/>
      <c r="TNX195" s="977"/>
      <c r="TNY195" s="977"/>
      <c r="TNZ195" s="977"/>
      <c r="TOA195" s="977"/>
      <c r="TOB195" s="977"/>
      <c r="TOC195" s="977"/>
      <c r="TOD195" s="977"/>
      <c r="TOE195" s="977"/>
      <c r="TOF195" s="977"/>
      <c r="TOG195" s="977"/>
      <c r="TOH195" s="977"/>
      <c r="TOI195" s="977"/>
      <c r="TOJ195" s="977"/>
      <c r="TOK195" s="977"/>
      <c r="TOL195" s="977"/>
      <c r="TOM195" s="977"/>
      <c r="TON195" s="977"/>
      <c r="TOO195" s="977"/>
      <c r="TOP195" s="977"/>
      <c r="TOQ195" s="977"/>
      <c r="TOR195" s="977"/>
      <c r="TOS195" s="977"/>
      <c r="TOT195" s="977"/>
      <c r="TOU195" s="977"/>
      <c r="TOV195" s="977"/>
      <c r="TOW195" s="977"/>
      <c r="TOX195" s="977"/>
      <c r="TOY195" s="977"/>
      <c r="TOZ195" s="977"/>
      <c r="TPA195" s="977"/>
      <c r="TPB195" s="977"/>
      <c r="TPC195" s="977"/>
      <c r="TPD195" s="977"/>
      <c r="TPE195" s="977"/>
      <c r="TPF195" s="977"/>
      <c r="TPG195" s="977"/>
      <c r="TPH195" s="977"/>
      <c r="TPI195" s="977"/>
      <c r="TPJ195" s="977"/>
      <c r="TPK195" s="977"/>
      <c r="TPL195" s="977"/>
      <c r="TPM195" s="977"/>
      <c r="TPN195" s="977"/>
      <c r="TPO195" s="977"/>
      <c r="TPP195" s="977"/>
      <c r="TPQ195" s="977"/>
      <c r="TPR195" s="977"/>
      <c r="TPS195" s="977"/>
      <c r="TPT195" s="977"/>
      <c r="TPU195" s="977"/>
      <c r="TPV195" s="977"/>
      <c r="TPW195" s="977"/>
      <c r="TPX195" s="977"/>
      <c r="TPY195" s="977"/>
      <c r="TPZ195" s="977"/>
      <c r="TQA195" s="977"/>
      <c r="TQB195" s="977"/>
      <c r="TQC195" s="977"/>
      <c r="TQD195" s="977"/>
      <c r="TQE195" s="977"/>
      <c r="TQF195" s="977"/>
      <c r="TQG195" s="977"/>
      <c r="TQH195" s="977"/>
      <c r="TQI195" s="977"/>
      <c r="TQJ195" s="977"/>
      <c r="TQK195" s="977"/>
      <c r="TQL195" s="977"/>
      <c r="TQM195" s="977"/>
      <c r="TQN195" s="977"/>
      <c r="TQO195" s="977"/>
      <c r="TQP195" s="977"/>
      <c r="TQQ195" s="977"/>
      <c r="TQR195" s="977"/>
      <c r="TQS195" s="977"/>
      <c r="TQT195" s="977"/>
      <c r="TQU195" s="977"/>
      <c r="TQV195" s="977"/>
      <c r="TQW195" s="977"/>
      <c r="TQX195" s="977"/>
      <c r="TQY195" s="977"/>
      <c r="TQZ195" s="977"/>
      <c r="TRA195" s="977"/>
      <c r="TRB195" s="977"/>
      <c r="TRC195" s="977"/>
      <c r="TRD195" s="977"/>
      <c r="TRE195" s="977"/>
      <c r="TRF195" s="977"/>
      <c r="TRG195" s="977"/>
      <c r="TRH195" s="977"/>
      <c r="TRI195" s="977"/>
      <c r="TRJ195" s="977"/>
      <c r="TRK195" s="977"/>
      <c r="TRL195" s="977"/>
      <c r="TRM195" s="977"/>
      <c r="TRN195" s="977"/>
      <c r="TRO195" s="977"/>
      <c r="TRP195" s="977"/>
      <c r="TRQ195" s="977"/>
      <c r="TRR195" s="977"/>
      <c r="TRS195" s="977"/>
      <c r="TRT195" s="977"/>
      <c r="TRU195" s="977"/>
      <c r="TRV195" s="977"/>
      <c r="TRW195" s="977"/>
      <c r="TRX195" s="977"/>
      <c r="TRY195" s="977"/>
      <c r="TRZ195" s="977"/>
      <c r="TSA195" s="977"/>
      <c r="TSB195" s="977"/>
      <c r="TSC195" s="977"/>
      <c r="TSD195" s="977"/>
      <c r="TSE195" s="977"/>
      <c r="TSF195" s="977"/>
      <c r="TSG195" s="977"/>
      <c r="TSH195" s="977"/>
      <c r="TSI195" s="977"/>
      <c r="TSJ195" s="977"/>
      <c r="TSK195" s="977"/>
      <c r="TSL195" s="977"/>
      <c r="TSM195" s="977"/>
      <c r="TSN195" s="977"/>
      <c r="TSO195" s="977"/>
      <c r="TSP195" s="977"/>
      <c r="TSQ195" s="977"/>
      <c r="TSR195" s="977"/>
      <c r="TSS195" s="977"/>
      <c r="TST195" s="977"/>
      <c r="TSU195" s="977"/>
      <c r="TSV195" s="977"/>
      <c r="TSW195" s="977"/>
      <c r="TSX195" s="977"/>
      <c r="TSY195" s="977"/>
      <c r="TSZ195" s="977"/>
      <c r="TTA195" s="977"/>
      <c r="TTB195" s="977"/>
      <c r="TTC195" s="977"/>
      <c r="TTD195" s="977"/>
      <c r="TTE195" s="977"/>
      <c r="TTF195" s="977"/>
      <c r="TTG195" s="977"/>
      <c r="TTH195" s="977"/>
      <c r="TTI195" s="977"/>
      <c r="TTJ195" s="977"/>
      <c r="TTK195" s="977"/>
      <c r="TTL195" s="977"/>
      <c r="TTM195" s="977"/>
      <c r="TTN195" s="977"/>
      <c r="TTO195" s="977"/>
      <c r="TTP195" s="977"/>
      <c r="TTQ195" s="977"/>
      <c r="TTR195" s="977"/>
      <c r="TTS195" s="977"/>
      <c r="TTT195" s="977"/>
      <c r="TTU195" s="977"/>
      <c r="TTV195" s="977"/>
      <c r="TTW195" s="977"/>
      <c r="TTX195" s="977"/>
      <c r="TTY195" s="977"/>
      <c r="TTZ195" s="977"/>
      <c r="TUA195" s="977"/>
      <c r="TUB195" s="977"/>
      <c r="TUC195" s="977"/>
      <c r="TUD195" s="977"/>
      <c r="TUE195" s="977"/>
      <c r="TUF195" s="977"/>
      <c r="TUG195" s="977"/>
      <c r="TUH195" s="977"/>
      <c r="TUI195" s="977"/>
      <c r="TUJ195" s="977"/>
      <c r="TUK195" s="977"/>
      <c r="TUL195" s="977"/>
      <c r="TUM195" s="977"/>
      <c r="TUN195" s="977"/>
      <c r="TUO195" s="977"/>
      <c r="TUP195" s="977"/>
      <c r="TUQ195" s="977"/>
      <c r="TUR195" s="977"/>
      <c r="TUS195" s="977"/>
      <c r="TUT195" s="977"/>
      <c r="TUU195" s="977"/>
      <c r="TUV195" s="977"/>
      <c r="TUW195" s="977"/>
      <c r="TUX195" s="977"/>
      <c r="TUY195" s="977"/>
      <c r="TUZ195" s="977"/>
      <c r="TVA195" s="977"/>
      <c r="TVB195" s="977"/>
      <c r="TVC195" s="977"/>
      <c r="TVD195" s="977"/>
      <c r="TVE195" s="977"/>
      <c r="TVF195" s="977"/>
      <c r="TVG195" s="977"/>
      <c r="TVH195" s="977"/>
      <c r="TVI195" s="977"/>
      <c r="TVJ195" s="977"/>
      <c r="TVK195" s="977"/>
      <c r="TVL195" s="977"/>
      <c r="TVM195" s="977"/>
      <c r="TVN195" s="977"/>
      <c r="TVO195" s="977"/>
      <c r="TVP195" s="977"/>
      <c r="TVQ195" s="977"/>
      <c r="TVR195" s="977"/>
      <c r="TVS195" s="977"/>
      <c r="TVT195" s="977"/>
      <c r="TVU195" s="977"/>
      <c r="TVV195" s="977"/>
      <c r="TVW195" s="977"/>
      <c r="TVX195" s="977"/>
      <c r="TVY195" s="977"/>
      <c r="TVZ195" s="977"/>
      <c r="TWA195" s="977"/>
      <c r="TWB195" s="977"/>
      <c r="TWC195" s="977"/>
      <c r="TWD195" s="977"/>
      <c r="TWE195" s="977"/>
      <c r="TWF195" s="977"/>
      <c r="TWG195" s="977"/>
      <c r="TWH195" s="977"/>
      <c r="TWI195" s="977"/>
      <c r="TWJ195" s="977"/>
      <c r="TWK195" s="977"/>
      <c r="TWL195" s="977"/>
      <c r="TWM195" s="977"/>
      <c r="TWN195" s="977"/>
      <c r="TWO195" s="977"/>
      <c r="TWP195" s="977"/>
      <c r="TWQ195" s="977"/>
      <c r="TWR195" s="977"/>
      <c r="TWS195" s="977"/>
      <c r="TWT195" s="977"/>
      <c r="TWU195" s="977"/>
      <c r="TWV195" s="977"/>
      <c r="TWW195" s="977"/>
      <c r="TWX195" s="977"/>
      <c r="TWY195" s="977"/>
      <c r="TWZ195" s="977"/>
      <c r="TXA195" s="977"/>
      <c r="TXB195" s="977"/>
      <c r="TXC195" s="977"/>
      <c r="TXD195" s="977"/>
      <c r="TXE195" s="977"/>
      <c r="TXF195" s="977"/>
      <c r="TXG195" s="977"/>
      <c r="TXH195" s="977"/>
      <c r="TXI195" s="977"/>
      <c r="TXJ195" s="977"/>
      <c r="TXK195" s="977"/>
      <c r="TXL195" s="977"/>
      <c r="TXM195" s="977"/>
      <c r="TXN195" s="977"/>
      <c r="TXO195" s="977"/>
      <c r="TXP195" s="977"/>
      <c r="TXQ195" s="977"/>
      <c r="TXR195" s="977"/>
      <c r="TXS195" s="977"/>
      <c r="TXT195" s="977"/>
      <c r="TXU195" s="977"/>
      <c r="TXV195" s="977"/>
      <c r="TXW195" s="977"/>
      <c r="TXX195" s="977"/>
      <c r="TXY195" s="977"/>
      <c r="TXZ195" s="977"/>
      <c r="TYA195" s="977"/>
      <c r="TYB195" s="977"/>
      <c r="TYC195" s="977"/>
      <c r="TYD195" s="977"/>
      <c r="TYE195" s="977"/>
      <c r="TYF195" s="977"/>
      <c r="TYG195" s="977"/>
      <c r="TYH195" s="977"/>
      <c r="TYI195" s="977"/>
      <c r="TYJ195" s="977"/>
      <c r="TYK195" s="977"/>
      <c r="TYL195" s="977"/>
      <c r="TYM195" s="977"/>
      <c r="TYN195" s="977"/>
      <c r="TYO195" s="977"/>
      <c r="TYP195" s="977"/>
      <c r="TYQ195" s="977"/>
      <c r="TYR195" s="977"/>
      <c r="TYS195" s="977"/>
      <c r="TYT195" s="977"/>
      <c r="TYU195" s="977"/>
      <c r="TYV195" s="977"/>
      <c r="TYW195" s="977"/>
      <c r="TYX195" s="977"/>
      <c r="TYY195" s="977"/>
      <c r="TYZ195" s="977"/>
      <c r="TZA195" s="977"/>
      <c r="TZB195" s="977"/>
      <c r="TZC195" s="977"/>
      <c r="TZD195" s="977"/>
      <c r="TZE195" s="977"/>
      <c r="TZF195" s="977"/>
      <c r="TZG195" s="977"/>
      <c r="TZH195" s="977"/>
      <c r="TZI195" s="977"/>
      <c r="TZJ195" s="977"/>
      <c r="TZK195" s="977"/>
      <c r="TZL195" s="977"/>
      <c r="TZM195" s="977"/>
      <c r="TZN195" s="977"/>
      <c r="TZO195" s="977"/>
      <c r="TZP195" s="977"/>
      <c r="TZQ195" s="977"/>
      <c r="TZR195" s="977"/>
      <c r="TZS195" s="977"/>
      <c r="TZT195" s="977"/>
      <c r="TZU195" s="977"/>
      <c r="TZV195" s="977"/>
      <c r="TZW195" s="977"/>
      <c r="TZX195" s="977"/>
      <c r="TZY195" s="977"/>
      <c r="TZZ195" s="977"/>
      <c r="UAA195" s="977"/>
      <c r="UAB195" s="977"/>
      <c r="UAC195" s="977"/>
      <c r="UAD195" s="977"/>
      <c r="UAE195" s="977"/>
      <c r="UAF195" s="977"/>
      <c r="UAG195" s="977"/>
      <c r="UAH195" s="977"/>
      <c r="UAI195" s="977"/>
      <c r="UAJ195" s="977"/>
      <c r="UAK195" s="977"/>
      <c r="UAL195" s="977"/>
      <c r="UAM195" s="977"/>
      <c r="UAN195" s="977"/>
      <c r="UAO195" s="977"/>
      <c r="UAP195" s="977"/>
      <c r="UAQ195" s="977"/>
      <c r="UAR195" s="977"/>
      <c r="UAS195" s="977"/>
      <c r="UAT195" s="977"/>
      <c r="UAU195" s="977"/>
      <c r="UAV195" s="977"/>
      <c r="UAW195" s="977"/>
      <c r="UAX195" s="977"/>
      <c r="UAY195" s="977"/>
      <c r="UAZ195" s="977"/>
      <c r="UBA195" s="977"/>
      <c r="UBB195" s="977"/>
      <c r="UBC195" s="977"/>
      <c r="UBD195" s="977"/>
      <c r="UBE195" s="977"/>
      <c r="UBF195" s="977"/>
      <c r="UBG195" s="977"/>
      <c r="UBH195" s="977"/>
      <c r="UBI195" s="977"/>
      <c r="UBJ195" s="977"/>
      <c r="UBK195" s="977"/>
      <c r="UBL195" s="977"/>
      <c r="UBM195" s="977"/>
      <c r="UBN195" s="977"/>
      <c r="UBO195" s="977"/>
      <c r="UBP195" s="977"/>
      <c r="UBQ195" s="977"/>
      <c r="UBR195" s="977"/>
      <c r="UBS195" s="977"/>
      <c r="UBT195" s="977"/>
      <c r="UBU195" s="977"/>
      <c r="UBV195" s="977"/>
      <c r="UBW195" s="977"/>
      <c r="UBX195" s="977"/>
      <c r="UBY195" s="977"/>
      <c r="UBZ195" s="977"/>
      <c r="UCA195" s="977"/>
      <c r="UCB195" s="977"/>
      <c r="UCC195" s="977"/>
      <c r="UCD195" s="977"/>
      <c r="UCE195" s="977"/>
      <c r="UCF195" s="977"/>
      <c r="UCG195" s="977"/>
      <c r="UCH195" s="977"/>
      <c r="UCI195" s="977"/>
      <c r="UCJ195" s="977"/>
      <c r="UCK195" s="977"/>
      <c r="UCL195" s="977"/>
      <c r="UCM195" s="977"/>
      <c r="UCN195" s="977"/>
      <c r="UCO195" s="977"/>
      <c r="UCP195" s="977"/>
      <c r="UCQ195" s="977"/>
      <c r="UCR195" s="977"/>
      <c r="UCS195" s="977"/>
      <c r="UCT195" s="977"/>
      <c r="UCU195" s="977"/>
      <c r="UCV195" s="977"/>
      <c r="UCW195" s="977"/>
      <c r="UCX195" s="977"/>
      <c r="UCY195" s="977"/>
      <c r="UCZ195" s="977"/>
      <c r="UDA195" s="977"/>
      <c r="UDB195" s="977"/>
      <c r="UDC195" s="977"/>
      <c r="UDD195" s="977"/>
      <c r="UDE195" s="977"/>
      <c r="UDF195" s="977"/>
      <c r="UDG195" s="977"/>
      <c r="UDH195" s="977"/>
      <c r="UDI195" s="977"/>
      <c r="UDJ195" s="977"/>
      <c r="UDK195" s="977"/>
      <c r="UDL195" s="977"/>
      <c r="UDM195" s="977"/>
      <c r="UDN195" s="977"/>
      <c r="UDO195" s="977"/>
      <c r="UDP195" s="977"/>
      <c r="UDQ195" s="977"/>
      <c r="UDR195" s="977"/>
      <c r="UDS195" s="977"/>
      <c r="UDT195" s="977"/>
      <c r="UDU195" s="977"/>
      <c r="UDV195" s="977"/>
      <c r="UDW195" s="977"/>
      <c r="UDX195" s="977"/>
      <c r="UDY195" s="977"/>
      <c r="UDZ195" s="977"/>
      <c r="UEA195" s="977"/>
      <c r="UEB195" s="977"/>
      <c r="UEC195" s="977"/>
      <c r="UED195" s="977"/>
      <c r="UEE195" s="977"/>
      <c r="UEF195" s="977"/>
      <c r="UEG195" s="977"/>
      <c r="UEH195" s="977"/>
      <c r="UEI195" s="977"/>
      <c r="UEJ195" s="977"/>
      <c r="UEK195" s="977"/>
      <c r="UEL195" s="977"/>
      <c r="UEM195" s="977"/>
      <c r="UEN195" s="977"/>
      <c r="UEO195" s="977"/>
      <c r="UEP195" s="977"/>
      <c r="UEQ195" s="977"/>
      <c r="UER195" s="977"/>
      <c r="UES195" s="977"/>
      <c r="UET195" s="977"/>
      <c r="UEU195" s="977"/>
      <c r="UEV195" s="977"/>
      <c r="UEW195" s="977"/>
      <c r="UEX195" s="977"/>
      <c r="UEY195" s="977"/>
      <c r="UEZ195" s="977"/>
      <c r="UFA195" s="977"/>
      <c r="UFB195" s="977"/>
      <c r="UFC195" s="977"/>
      <c r="UFD195" s="977"/>
      <c r="UFE195" s="977"/>
      <c r="UFF195" s="977"/>
      <c r="UFG195" s="977"/>
      <c r="UFH195" s="977"/>
      <c r="UFI195" s="977"/>
      <c r="UFJ195" s="977"/>
      <c r="UFK195" s="977"/>
      <c r="UFL195" s="977"/>
      <c r="UFM195" s="977"/>
      <c r="UFN195" s="977"/>
      <c r="UFO195" s="977"/>
      <c r="UFP195" s="977"/>
      <c r="UFQ195" s="977"/>
      <c r="UFR195" s="977"/>
      <c r="UFS195" s="977"/>
      <c r="UFT195" s="977"/>
      <c r="UFU195" s="977"/>
      <c r="UFV195" s="977"/>
      <c r="UFW195" s="977"/>
      <c r="UFX195" s="977"/>
      <c r="UFY195" s="977"/>
      <c r="UFZ195" s="977"/>
      <c r="UGA195" s="977"/>
      <c r="UGB195" s="977"/>
      <c r="UGC195" s="977"/>
      <c r="UGD195" s="977"/>
      <c r="UGE195" s="977"/>
      <c r="UGF195" s="977"/>
      <c r="UGG195" s="977"/>
      <c r="UGH195" s="977"/>
      <c r="UGI195" s="977"/>
      <c r="UGJ195" s="977"/>
      <c r="UGK195" s="977"/>
      <c r="UGL195" s="977"/>
      <c r="UGM195" s="977"/>
      <c r="UGN195" s="977"/>
      <c r="UGO195" s="977"/>
      <c r="UGP195" s="977"/>
      <c r="UGQ195" s="977"/>
      <c r="UGR195" s="977"/>
      <c r="UGS195" s="977"/>
      <c r="UGT195" s="977"/>
      <c r="UGU195" s="977"/>
      <c r="UGV195" s="977"/>
      <c r="UGW195" s="977"/>
      <c r="UGX195" s="977"/>
      <c r="UGY195" s="977"/>
      <c r="UGZ195" s="977"/>
      <c r="UHA195" s="977"/>
      <c r="UHB195" s="977"/>
      <c r="UHC195" s="977"/>
      <c r="UHD195" s="977"/>
      <c r="UHE195" s="977"/>
      <c r="UHF195" s="977"/>
      <c r="UHG195" s="977"/>
      <c r="UHH195" s="977"/>
      <c r="UHI195" s="977"/>
      <c r="UHJ195" s="977"/>
      <c r="UHK195" s="977"/>
      <c r="UHL195" s="977"/>
      <c r="UHM195" s="977"/>
      <c r="UHN195" s="977"/>
      <c r="UHO195" s="977"/>
      <c r="UHP195" s="977"/>
      <c r="UHQ195" s="977"/>
      <c r="UHR195" s="977"/>
      <c r="UHS195" s="977"/>
      <c r="UHT195" s="977"/>
      <c r="UHU195" s="977"/>
      <c r="UHV195" s="977"/>
      <c r="UHW195" s="977"/>
      <c r="UHX195" s="977"/>
      <c r="UHY195" s="977"/>
      <c r="UHZ195" s="977"/>
      <c r="UIA195" s="977"/>
      <c r="UIB195" s="977"/>
      <c r="UIC195" s="977"/>
      <c r="UID195" s="977"/>
      <c r="UIE195" s="977"/>
      <c r="UIF195" s="977"/>
      <c r="UIG195" s="977"/>
      <c r="UIH195" s="977"/>
      <c r="UII195" s="977"/>
      <c r="UIJ195" s="977"/>
      <c r="UIK195" s="977"/>
      <c r="UIL195" s="977"/>
      <c r="UIM195" s="977"/>
      <c r="UIN195" s="977"/>
      <c r="UIO195" s="977"/>
      <c r="UIP195" s="977"/>
      <c r="UIQ195" s="977"/>
      <c r="UIR195" s="977"/>
      <c r="UIS195" s="977"/>
      <c r="UIT195" s="977"/>
      <c r="UIU195" s="977"/>
      <c r="UIV195" s="977"/>
      <c r="UIW195" s="977"/>
      <c r="UIX195" s="977"/>
      <c r="UIY195" s="977"/>
      <c r="UIZ195" s="977"/>
      <c r="UJA195" s="977"/>
      <c r="UJB195" s="977"/>
      <c r="UJC195" s="977"/>
      <c r="UJD195" s="977"/>
      <c r="UJE195" s="977"/>
      <c r="UJF195" s="977"/>
      <c r="UJG195" s="977"/>
      <c r="UJH195" s="977"/>
      <c r="UJI195" s="977"/>
      <c r="UJJ195" s="977"/>
      <c r="UJK195" s="977"/>
      <c r="UJL195" s="977"/>
      <c r="UJM195" s="977"/>
      <c r="UJN195" s="977"/>
      <c r="UJO195" s="977"/>
      <c r="UJP195" s="977"/>
      <c r="UJQ195" s="977"/>
      <c r="UJR195" s="977"/>
      <c r="UJS195" s="977"/>
      <c r="UJT195" s="977"/>
      <c r="UJU195" s="977"/>
      <c r="UJV195" s="977"/>
      <c r="UJW195" s="977"/>
      <c r="UJX195" s="977"/>
      <c r="UJY195" s="977"/>
      <c r="UJZ195" s="977"/>
      <c r="UKA195" s="977"/>
      <c r="UKB195" s="977"/>
      <c r="UKC195" s="977"/>
      <c r="UKD195" s="977"/>
      <c r="UKE195" s="977"/>
      <c r="UKF195" s="977"/>
      <c r="UKG195" s="977"/>
      <c r="UKH195" s="977"/>
      <c r="UKI195" s="977"/>
      <c r="UKJ195" s="977"/>
      <c r="UKK195" s="977"/>
      <c r="UKL195" s="977"/>
      <c r="UKM195" s="977"/>
      <c r="UKN195" s="977"/>
      <c r="UKO195" s="977"/>
      <c r="UKP195" s="977"/>
      <c r="UKQ195" s="977"/>
      <c r="UKR195" s="977"/>
      <c r="UKS195" s="977"/>
      <c r="UKT195" s="977"/>
      <c r="UKU195" s="977"/>
      <c r="UKV195" s="977"/>
      <c r="UKW195" s="977"/>
      <c r="UKX195" s="977"/>
      <c r="UKY195" s="977"/>
      <c r="UKZ195" s="977"/>
      <c r="ULA195" s="977"/>
      <c r="ULB195" s="977"/>
      <c r="ULC195" s="977"/>
      <c r="ULD195" s="977"/>
      <c r="ULE195" s="977"/>
      <c r="ULF195" s="977"/>
      <c r="ULG195" s="977"/>
      <c r="ULH195" s="977"/>
      <c r="ULI195" s="977"/>
      <c r="ULJ195" s="977"/>
      <c r="ULK195" s="977"/>
      <c r="ULL195" s="977"/>
      <c r="ULM195" s="977"/>
      <c r="ULN195" s="977"/>
      <c r="ULO195" s="977"/>
      <c r="ULP195" s="977"/>
      <c r="ULQ195" s="977"/>
      <c r="ULR195" s="977"/>
      <c r="ULS195" s="977"/>
      <c r="ULT195" s="977"/>
      <c r="ULU195" s="977"/>
      <c r="ULV195" s="977"/>
      <c r="ULW195" s="977"/>
      <c r="ULX195" s="977"/>
      <c r="ULY195" s="977"/>
      <c r="ULZ195" s="977"/>
      <c r="UMA195" s="977"/>
      <c r="UMB195" s="977"/>
      <c r="UMC195" s="977"/>
      <c r="UMD195" s="977"/>
      <c r="UME195" s="977"/>
      <c r="UMF195" s="977"/>
      <c r="UMG195" s="977"/>
      <c r="UMH195" s="977"/>
      <c r="UMI195" s="977"/>
      <c r="UMJ195" s="977"/>
      <c r="UMK195" s="977"/>
      <c r="UML195" s="977"/>
      <c r="UMM195" s="977"/>
      <c r="UMN195" s="977"/>
      <c r="UMO195" s="977"/>
      <c r="UMP195" s="977"/>
      <c r="UMQ195" s="977"/>
      <c r="UMR195" s="977"/>
      <c r="UMS195" s="977"/>
      <c r="UMT195" s="977"/>
      <c r="UMU195" s="977"/>
      <c r="UMV195" s="977"/>
      <c r="UMW195" s="977"/>
      <c r="UMX195" s="977"/>
      <c r="UMY195" s="977"/>
      <c r="UMZ195" s="977"/>
      <c r="UNA195" s="977"/>
      <c r="UNB195" s="977"/>
      <c r="UNC195" s="977"/>
      <c r="UND195" s="977"/>
      <c r="UNE195" s="977"/>
      <c r="UNF195" s="977"/>
      <c r="UNG195" s="977"/>
      <c r="UNH195" s="977"/>
      <c r="UNI195" s="977"/>
      <c r="UNJ195" s="977"/>
      <c r="UNK195" s="977"/>
      <c r="UNL195" s="977"/>
      <c r="UNM195" s="977"/>
      <c r="UNN195" s="977"/>
      <c r="UNO195" s="977"/>
      <c r="UNP195" s="977"/>
      <c r="UNQ195" s="977"/>
      <c r="UNR195" s="977"/>
      <c r="UNS195" s="977"/>
      <c r="UNT195" s="977"/>
      <c r="UNU195" s="977"/>
      <c r="UNV195" s="977"/>
      <c r="UNW195" s="977"/>
      <c r="UNX195" s="977"/>
      <c r="UNY195" s="977"/>
      <c r="UNZ195" s="977"/>
      <c r="UOA195" s="977"/>
      <c r="UOB195" s="977"/>
      <c r="UOC195" s="977"/>
      <c r="UOD195" s="977"/>
      <c r="UOE195" s="977"/>
      <c r="UOF195" s="977"/>
      <c r="UOG195" s="977"/>
      <c r="UOH195" s="977"/>
      <c r="UOI195" s="977"/>
      <c r="UOJ195" s="977"/>
      <c r="UOK195" s="977"/>
      <c r="UOL195" s="977"/>
      <c r="UOM195" s="977"/>
      <c r="UON195" s="977"/>
      <c r="UOO195" s="977"/>
      <c r="UOP195" s="977"/>
      <c r="UOQ195" s="977"/>
      <c r="UOR195" s="977"/>
      <c r="UOS195" s="977"/>
      <c r="UOT195" s="977"/>
      <c r="UOU195" s="977"/>
      <c r="UOV195" s="977"/>
      <c r="UOW195" s="977"/>
      <c r="UOX195" s="977"/>
      <c r="UOY195" s="977"/>
      <c r="UOZ195" s="977"/>
      <c r="UPA195" s="977"/>
      <c r="UPB195" s="977"/>
      <c r="UPC195" s="977"/>
      <c r="UPD195" s="977"/>
      <c r="UPE195" s="977"/>
      <c r="UPF195" s="977"/>
      <c r="UPG195" s="977"/>
      <c r="UPH195" s="977"/>
      <c r="UPI195" s="977"/>
      <c r="UPJ195" s="977"/>
      <c r="UPK195" s="977"/>
      <c r="UPL195" s="977"/>
      <c r="UPM195" s="977"/>
      <c r="UPN195" s="977"/>
      <c r="UPO195" s="977"/>
      <c r="UPP195" s="977"/>
      <c r="UPQ195" s="977"/>
      <c r="UPR195" s="977"/>
      <c r="UPS195" s="977"/>
      <c r="UPT195" s="977"/>
      <c r="UPU195" s="977"/>
      <c r="UPV195" s="977"/>
      <c r="UPW195" s="977"/>
      <c r="UPX195" s="977"/>
      <c r="UPY195" s="977"/>
      <c r="UPZ195" s="977"/>
      <c r="UQA195" s="977"/>
      <c r="UQB195" s="977"/>
      <c r="UQC195" s="977"/>
      <c r="UQD195" s="977"/>
      <c r="UQE195" s="977"/>
      <c r="UQF195" s="977"/>
      <c r="UQG195" s="977"/>
      <c r="UQH195" s="977"/>
      <c r="UQI195" s="977"/>
      <c r="UQJ195" s="977"/>
      <c r="UQK195" s="977"/>
      <c r="UQL195" s="977"/>
      <c r="UQM195" s="977"/>
      <c r="UQN195" s="977"/>
      <c r="UQO195" s="977"/>
      <c r="UQP195" s="977"/>
      <c r="UQQ195" s="977"/>
      <c r="UQR195" s="977"/>
      <c r="UQS195" s="977"/>
      <c r="UQT195" s="977"/>
      <c r="UQU195" s="977"/>
      <c r="UQV195" s="977"/>
      <c r="UQW195" s="977"/>
      <c r="UQX195" s="977"/>
      <c r="UQY195" s="977"/>
      <c r="UQZ195" s="977"/>
      <c r="URA195" s="977"/>
      <c r="URB195" s="977"/>
      <c r="URC195" s="977"/>
      <c r="URD195" s="977"/>
      <c r="URE195" s="977"/>
      <c r="URF195" s="977"/>
      <c r="URG195" s="977"/>
      <c r="URH195" s="977"/>
      <c r="URI195" s="977"/>
      <c r="URJ195" s="977"/>
      <c r="URK195" s="977"/>
      <c r="URL195" s="977"/>
      <c r="URM195" s="977"/>
      <c r="URN195" s="977"/>
      <c r="URO195" s="977"/>
      <c r="URP195" s="977"/>
      <c r="URQ195" s="977"/>
      <c r="URR195" s="977"/>
      <c r="URS195" s="977"/>
      <c r="URT195" s="977"/>
      <c r="URU195" s="977"/>
      <c r="URV195" s="977"/>
      <c r="URW195" s="977"/>
      <c r="URX195" s="977"/>
      <c r="URY195" s="977"/>
      <c r="URZ195" s="977"/>
      <c r="USA195" s="977"/>
      <c r="USB195" s="977"/>
      <c r="USC195" s="977"/>
      <c r="USD195" s="977"/>
      <c r="USE195" s="977"/>
      <c r="USF195" s="977"/>
      <c r="USG195" s="977"/>
      <c r="USH195" s="977"/>
      <c r="USI195" s="977"/>
      <c r="USJ195" s="977"/>
      <c r="USK195" s="977"/>
      <c r="USL195" s="977"/>
      <c r="USM195" s="977"/>
      <c r="USN195" s="977"/>
      <c r="USO195" s="977"/>
      <c r="USP195" s="977"/>
      <c r="USQ195" s="977"/>
      <c r="USR195" s="977"/>
      <c r="USS195" s="977"/>
      <c r="UST195" s="977"/>
      <c r="USU195" s="977"/>
      <c r="USV195" s="977"/>
      <c r="USW195" s="977"/>
      <c r="USX195" s="977"/>
      <c r="USY195" s="977"/>
      <c r="USZ195" s="977"/>
      <c r="UTA195" s="977"/>
      <c r="UTB195" s="977"/>
      <c r="UTC195" s="977"/>
      <c r="UTD195" s="977"/>
      <c r="UTE195" s="977"/>
      <c r="UTF195" s="977"/>
      <c r="UTG195" s="977"/>
      <c r="UTH195" s="977"/>
      <c r="UTI195" s="977"/>
      <c r="UTJ195" s="977"/>
      <c r="UTK195" s="977"/>
      <c r="UTL195" s="977"/>
      <c r="UTM195" s="977"/>
      <c r="UTN195" s="977"/>
      <c r="UTO195" s="977"/>
      <c r="UTP195" s="977"/>
      <c r="UTQ195" s="977"/>
      <c r="UTR195" s="977"/>
      <c r="UTS195" s="977"/>
      <c r="UTT195" s="977"/>
      <c r="UTU195" s="977"/>
      <c r="UTV195" s="977"/>
      <c r="UTW195" s="977"/>
      <c r="UTX195" s="977"/>
      <c r="UTY195" s="977"/>
      <c r="UTZ195" s="977"/>
      <c r="UUA195" s="977"/>
      <c r="UUB195" s="977"/>
      <c r="UUC195" s="977"/>
      <c r="UUD195" s="977"/>
      <c r="UUE195" s="977"/>
      <c r="UUF195" s="977"/>
      <c r="UUG195" s="977"/>
      <c r="UUH195" s="977"/>
      <c r="UUI195" s="977"/>
      <c r="UUJ195" s="977"/>
      <c r="UUK195" s="977"/>
      <c r="UUL195" s="977"/>
      <c r="UUM195" s="977"/>
      <c r="UUN195" s="977"/>
      <c r="UUO195" s="977"/>
      <c r="UUP195" s="977"/>
      <c r="UUQ195" s="977"/>
      <c r="UUR195" s="977"/>
      <c r="UUS195" s="977"/>
      <c r="UUT195" s="977"/>
      <c r="UUU195" s="977"/>
      <c r="UUV195" s="977"/>
      <c r="UUW195" s="977"/>
      <c r="UUX195" s="977"/>
      <c r="UUY195" s="977"/>
      <c r="UUZ195" s="977"/>
      <c r="UVA195" s="977"/>
      <c r="UVB195" s="977"/>
      <c r="UVC195" s="977"/>
      <c r="UVD195" s="977"/>
      <c r="UVE195" s="977"/>
      <c r="UVF195" s="977"/>
      <c r="UVG195" s="977"/>
      <c r="UVH195" s="977"/>
      <c r="UVI195" s="977"/>
      <c r="UVJ195" s="977"/>
      <c r="UVK195" s="977"/>
      <c r="UVL195" s="977"/>
      <c r="UVM195" s="977"/>
      <c r="UVN195" s="977"/>
      <c r="UVO195" s="977"/>
      <c r="UVP195" s="977"/>
      <c r="UVQ195" s="977"/>
      <c r="UVR195" s="977"/>
      <c r="UVS195" s="977"/>
      <c r="UVT195" s="977"/>
      <c r="UVU195" s="977"/>
      <c r="UVV195" s="977"/>
      <c r="UVW195" s="977"/>
      <c r="UVX195" s="977"/>
      <c r="UVY195" s="977"/>
      <c r="UVZ195" s="977"/>
      <c r="UWA195" s="977"/>
      <c r="UWB195" s="977"/>
      <c r="UWC195" s="977"/>
      <c r="UWD195" s="977"/>
      <c r="UWE195" s="977"/>
      <c r="UWF195" s="977"/>
      <c r="UWG195" s="977"/>
      <c r="UWH195" s="977"/>
      <c r="UWI195" s="977"/>
      <c r="UWJ195" s="977"/>
      <c r="UWK195" s="977"/>
      <c r="UWL195" s="977"/>
      <c r="UWM195" s="977"/>
      <c r="UWN195" s="977"/>
      <c r="UWO195" s="977"/>
      <c r="UWP195" s="977"/>
      <c r="UWQ195" s="977"/>
      <c r="UWR195" s="977"/>
      <c r="UWS195" s="977"/>
      <c r="UWT195" s="977"/>
      <c r="UWU195" s="977"/>
      <c r="UWV195" s="977"/>
      <c r="UWW195" s="977"/>
      <c r="UWX195" s="977"/>
      <c r="UWY195" s="977"/>
      <c r="UWZ195" s="977"/>
      <c r="UXA195" s="977"/>
      <c r="UXB195" s="977"/>
      <c r="UXC195" s="977"/>
      <c r="UXD195" s="977"/>
      <c r="UXE195" s="977"/>
      <c r="UXF195" s="977"/>
      <c r="UXG195" s="977"/>
      <c r="UXH195" s="977"/>
      <c r="UXI195" s="977"/>
      <c r="UXJ195" s="977"/>
      <c r="UXK195" s="977"/>
      <c r="UXL195" s="977"/>
      <c r="UXM195" s="977"/>
      <c r="UXN195" s="977"/>
      <c r="UXO195" s="977"/>
      <c r="UXP195" s="977"/>
      <c r="UXQ195" s="977"/>
      <c r="UXR195" s="977"/>
      <c r="UXS195" s="977"/>
      <c r="UXT195" s="977"/>
      <c r="UXU195" s="977"/>
      <c r="UXV195" s="977"/>
      <c r="UXW195" s="977"/>
      <c r="UXX195" s="977"/>
      <c r="UXY195" s="977"/>
      <c r="UXZ195" s="977"/>
      <c r="UYA195" s="977"/>
      <c r="UYB195" s="977"/>
      <c r="UYC195" s="977"/>
      <c r="UYD195" s="977"/>
      <c r="UYE195" s="977"/>
      <c r="UYF195" s="977"/>
      <c r="UYG195" s="977"/>
      <c r="UYH195" s="977"/>
      <c r="UYI195" s="977"/>
      <c r="UYJ195" s="977"/>
      <c r="UYK195" s="977"/>
      <c r="UYL195" s="977"/>
      <c r="UYM195" s="977"/>
      <c r="UYN195" s="977"/>
      <c r="UYO195" s="977"/>
      <c r="UYP195" s="977"/>
      <c r="UYQ195" s="977"/>
      <c r="UYR195" s="977"/>
      <c r="UYS195" s="977"/>
      <c r="UYT195" s="977"/>
      <c r="UYU195" s="977"/>
      <c r="UYV195" s="977"/>
      <c r="UYW195" s="977"/>
      <c r="UYX195" s="977"/>
      <c r="UYY195" s="977"/>
      <c r="UYZ195" s="977"/>
      <c r="UZA195" s="977"/>
      <c r="UZB195" s="977"/>
      <c r="UZC195" s="977"/>
      <c r="UZD195" s="977"/>
      <c r="UZE195" s="977"/>
      <c r="UZF195" s="977"/>
      <c r="UZG195" s="977"/>
      <c r="UZH195" s="977"/>
      <c r="UZI195" s="977"/>
      <c r="UZJ195" s="977"/>
      <c r="UZK195" s="977"/>
      <c r="UZL195" s="977"/>
      <c r="UZM195" s="977"/>
      <c r="UZN195" s="977"/>
      <c r="UZO195" s="977"/>
      <c r="UZP195" s="977"/>
      <c r="UZQ195" s="977"/>
      <c r="UZR195" s="977"/>
      <c r="UZS195" s="977"/>
      <c r="UZT195" s="977"/>
      <c r="UZU195" s="977"/>
      <c r="UZV195" s="977"/>
      <c r="UZW195" s="977"/>
      <c r="UZX195" s="977"/>
      <c r="UZY195" s="977"/>
      <c r="UZZ195" s="977"/>
      <c r="VAA195" s="977"/>
      <c r="VAB195" s="977"/>
      <c r="VAC195" s="977"/>
      <c r="VAD195" s="977"/>
      <c r="VAE195" s="977"/>
      <c r="VAF195" s="977"/>
      <c r="VAG195" s="977"/>
      <c r="VAH195" s="977"/>
      <c r="VAI195" s="977"/>
      <c r="VAJ195" s="977"/>
      <c r="VAK195" s="977"/>
      <c r="VAL195" s="977"/>
      <c r="VAM195" s="977"/>
      <c r="VAN195" s="977"/>
      <c r="VAO195" s="977"/>
      <c r="VAP195" s="977"/>
      <c r="VAQ195" s="977"/>
      <c r="VAR195" s="977"/>
      <c r="VAS195" s="977"/>
      <c r="VAT195" s="977"/>
      <c r="VAU195" s="977"/>
      <c r="VAV195" s="977"/>
      <c r="VAW195" s="977"/>
      <c r="VAX195" s="977"/>
      <c r="VAY195" s="977"/>
      <c r="VAZ195" s="977"/>
      <c r="VBA195" s="977"/>
      <c r="VBB195" s="977"/>
      <c r="VBC195" s="977"/>
      <c r="VBD195" s="977"/>
      <c r="VBE195" s="977"/>
      <c r="VBF195" s="977"/>
      <c r="VBG195" s="977"/>
      <c r="VBH195" s="977"/>
      <c r="VBI195" s="977"/>
      <c r="VBJ195" s="977"/>
      <c r="VBK195" s="977"/>
      <c r="VBL195" s="977"/>
      <c r="VBM195" s="977"/>
      <c r="VBN195" s="977"/>
      <c r="VBO195" s="977"/>
      <c r="VBP195" s="977"/>
      <c r="VBQ195" s="977"/>
      <c r="VBR195" s="977"/>
      <c r="VBS195" s="977"/>
      <c r="VBT195" s="977"/>
      <c r="VBU195" s="977"/>
      <c r="VBV195" s="977"/>
      <c r="VBW195" s="977"/>
      <c r="VBX195" s="977"/>
      <c r="VBY195" s="977"/>
      <c r="VBZ195" s="977"/>
      <c r="VCA195" s="977"/>
      <c r="VCB195" s="977"/>
      <c r="VCC195" s="977"/>
      <c r="VCD195" s="977"/>
      <c r="VCE195" s="977"/>
      <c r="VCF195" s="977"/>
      <c r="VCG195" s="977"/>
      <c r="VCH195" s="977"/>
      <c r="VCI195" s="977"/>
      <c r="VCJ195" s="977"/>
      <c r="VCK195" s="977"/>
      <c r="VCL195" s="977"/>
      <c r="VCM195" s="977"/>
      <c r="VCN195" s="977"/>
      <c r="VCO195" s="977"/>
      <c r="VCP195" s="977"/>
      <c r="VCQ195" s="977"/>
      <c r="VCR195" s="977"/>
      <c r="VCS195" s="977"/>
      <c r="VCT195" s="977"/>
      <c r="VCU195" s="977"/>
      <c r="VCV195" s="977"/>
      <c r="VCW195" s="977"/>
      <c r="VCX195" s="977"/>
      <c r="VCY195" s="977"/>
      <c r="VCZ195" s="977"/>
      <c r="VDA195" s="977"/>
      <c r="VDB195" s="977"/>
      <c r="VDC195" s="977"/>
      <c r="VDD195" s="977"/>
      <c r="VDE195" s="977"/>
      <c r="VDF195" s="977"/>
      <c r="VDG195" s="977"/>
      <c r="VDH195" s="977"/>
      <c r="VDI195" s="977"/>
      <c r="VDJ195" s="977"/>
      <c r="VDK195" s="977"/>
      <c r="VDL195" s="977"/>
      <c r="VDM195" s="977"/>
      <c r="VDN195" s="977"/>
      <c r="VDO195" s="977"/>
      <c r="VDP195" s="977"/>
      <c r="VDQ195" s="977"/>
      <c r="VDR195" s="977"/>
      <c r="VDS195" s="977"/>
      <c r="VDT195" s="977"/>
      <c r="VDU195" s="977"/>
      <c r="VDV195" s="977"/>
      <c r="VDW195" s="977"/>
      <c r="VDX195" s="977"/>
      <c r="VDY195" s="977"/>
      <c r="VDZ195" s="977"/>
      <c r="VEA195" s="977"/>
      <c r="VEB195" s="977"/>
      <c r="VEC195" s="977"/>
      <c r="VED195" s="977"/>
      <c r="VEE195" s="977"/>
      <c r="VEF195" s="977"/>
      <c r="VEG195" s="977"/>
      <c r="VEH195" s="977"/>
      <c r="VEI195" s="977"/>
      <c r="VEJ195" s="977"/>
      <c r="VEK195" s="977"/>
      <c r="VEL195" s="977"/>
      <c r="VEM195" s="977"/>
      <c r="VEN195" s="977"/>
      <c r="VEO195" s="977"/>
      <c r="VEP195" s="977"/>
      <c r="VEQ195" s="977"/>
      <c r="VER195" s="977"/>
      <c r="VES195" s="977"/>
      <c r="VET195" s="977"/>
      <c r="VEU195" s="977"/>
      <c r="VEV195" s="977"/>
      <c r="VEW195" s="977"/>
      <c r="VEX195" s="977"/>
      <c r="VEY195" s="977"/>
      <c r="VEZ195" s="977"/>
      <c r="VFA195" s="977"/>
      <c r="VFB195" s="977"/>
      <c r="VFC195" s="977"/>
      <c r="VFD195" s="977"/>
      <c r="VFE195" s="977"/>
      <c r="VFF195" s="977"/>
      <c r="VFG195" s="977"/>
      <c r="VFH195" s="977"/>
      <c r="VFI195" s="977"/>
      <c r="VFJ195" s="977"/>
      <c r="VFK195" s="977"/>
      <c r="VFL195" s="977"/>
      <c r="VFM195" s="977"/>
      <c r="VFN195" s="977"/>
      <c r="VFO195" s="977"/>
      <c r="VFP195" s="977"/>
      <c r="VFQ195" s="977"/>
      <c r="VFR195" s="977"/>
      <c r="VFS195" s="977"/>
      <c r="VFT195" s="977"/>
      <c r="VFU195" s="977"/>
      <c r="VFV195" s="977"/>
      <c r="VFW195" s="977"/>
      <c r="VFX195" s="977"/>
      <c r="VFY195" s="977"/>
      <c r="VFZ195" s="977"/>
      <c r="VGA195" s="977"/>
      <c r="VGB195" s="977"/>
      <c r="VGC195" s="977"/>
      <c r="VGD195" s="977"/>
      <c r="VGE195" s="977"/>
      <c r="VGF195" s="977"/>
      <c r="VGG195" s="977"/>
      <c r="VGH195" s="977"/>
      <c r="VGI195" s="977"/>
      <c r="VGJ195" s="977"/>
      <c r="VGK195" s="977"/>
      <c r="VGL195" s="977"/>
      <c r="VGM195" s="977"/>
      <c r="VGN195" s="977"/>
      <c r="VGO195" s="977"/>
      <c r="VGP195" s="977"/>
      <c r="VGQ195" s="977"/>
      <c r="VGR195" s="977"/>
      <c r="VGS195" s="977"/>
      <c r="VGT195" s="977"/>
      <c r="VGU195" s="977"/>
      <c r="VGV195" s="977"/>
      <c r="VGW195" s="977"/>
      <c r="VGX195" s="977"/>
      <c r="VGY195" s="977"/>
      <c r="VGZ195" s="977"/>
      <c r="VHA195" s="977"/>
      <c r="VHB195" s="977"/>
      <c r="VHC195" s="977"/>
      <c r="VHD195" s="977"/>
      <c r="VHE195" s="977"/>
      <c r="VHF195" s="977"/>
      <c r="VHG195" s="977"/>
      <c r="VHH195" s="977"/>
      <c r="VHI195" s="977"/>
      <c r="VHJ195" s="977"/>
      <c r="VHK195" s="977"/>
      <c r="VHL195" s="977"/>
      <c r="VHM195" s="977"/>
      <c r="VHN195" s="977"/>
      <c r="VHO195" s="977"/>
      <c r="VHP195" s="977"/>
      <c r="VHQ195" s="977"/>
      <c r="VHR195" s="977"/>
      <c r="VHS195" s="977"/>
      <c r="VHT195" s="977"/>
      <c r="VHU195" s="977"/>
      <c r="VHV195" s="977"/>
      <c r="VHW195" s="977"/>
      <c r="VHX195" s="977"/>
      <c r="VHY195" s="977"/>
      <c r="VHZ195" s="977"/>
      <c r="VIA195" s="977"/>
      <c r="VIB195" s="977"/>
      <c r="VIC195" s="977"/>
      <c r="VID195" s="977"/>
      <c r="VIE195" s="977"/>
      <c r="VIF195" s="977"/>
      <c r="VIG195" s="977"/>
      <c r="VIH195" s="977"/>
      <c r="VII195" s="977"/>
      <c r="VIJ195" s="977"/>
      <c r="VIK195" s="977"/>
      <c r="VIL195" s="977"/>
      <c r="VIM195" s="977"/>
      <c r="VIN195" s="977"/>
      <c r="VIO195" s="977"/>
      <c r="VIP195" s="977"/>
      <c r="VIQ195" s="977"/>
      <c r="VIR195" s="977"/>
      <c r="VIS195" s="977"/>
      <c r="VIT195" s="977"/>
      <c r="VIU195" s="977"/>
      <c r="VIV195" s="977"/>
      <c r="VIW195" s="977"/>
      <c r="VIX195" s="977"/>
      <c r="VIY195" s="977"/>
      <c r="VIZ195" s="977"/>
      <c r="VJA195" s="977"/>
      <c r="VJB195" s="977"/>
      <c r="VJC195" s="977"/>
      <c r="VJD195" s="977"/>
      <c r="VJE195" s="977"/>
      <c r="VJF195" s="977"/>
      <c r="VJG195" s="977"/>
      <c r="VJH195" s="977"/>
      <c r="VJI195" s="977"/>
      <c r="VJJ195" s="977"/>
      <c r="VJK195" s="977"/>
      <c r="VJL195" s="977"/>
      <c r="VJM195" s="977"/>
      <c r="VJN195" s="977"/>
      <c r="VJO195" s="977"/>
      <c r="VJP195" s="977"/>
      <c r="VJQ195" s="977"/>
      <c r="VJR195" s="977"/>
      <c r="VJS195" s="977"/>
      <c r="VJT195" s="977"/>
      <c r="VJU195" s="977"/>
      <c r="VJV195" s="977"/>
      <c r="VJW195" s="977"/>
      <c r="VJX195" s="977"/>
      <c r="VJY195" s="977"/>
      <c r="VJZ195" s="977"/>
      <c r="VKA195" s="977"/>
      <c r="VKB195" s="977"/>
      <c r="VKC195" s="977"/>
      <c r="VKD195" s="977"/>
      <c r="VKE195" s="977"/>
      <c r="VKF195" s="977"/>
      <c r="VKG195" s="977"/>
      <c r="VKH195" s="977"/>
      <c r="VKI195" s="977"/>
      <c r="VKJ195" s="977"/>
      <c r="VKK195" s="977"/>
      <c r="VKL195" s="977"/>
      <c r="VKM195" s="977"/>
      <c r="VKN195" s="977"/>
      <c r="VKO195" s="977"/>
      <c r="VKP195" s="977"/>
      <c r="VKQ195" s="977"/>
      <c r="VKR195" s="977"/>
      <c r="VKS195" s="977"/>
      <c r="VKT195" s="977"/>
      <c r="VKU195" s="977"/>
      <c r="VKV195" s="977"/>
      <c r="VKW195" s="977"/>
      <c r="VKX195" s="977"/>
      <c r="VKY195" s="977"/>
      <c r="VKZ195" s="977"/>
      <c r="VLA195" s="977"/>
      <c r="VLB195" s="977"/>
      <c r="VLC195" s="977"/>
      <c r="VLD195" s="977"/>
      <c r="VLE195" s="977"/>
      <c r="VLF195" s="977"/>
      <c r="VLG195" s="977"/>
      <c r="VLH195" s="977"/>
      <c r="VLI195" s="977"/>
      <c r="VLJ195" s="977"/>
      <c r="VLK195" s="977"/>
      <c r="VLL195" s="977"/>
      <c r="VLM195" s="977"/>
      <c r="VLN195" s="977"/>
      <c r="VLO195" s="977"/>
      <c r="VLP195" s="977"/>
      <c r="VLQ195" s="977"/>
      <c r="VLR195" s="977"/>
      <c r="VLS195" s="977"/>
      <c r="VLT195" s="977"/>
      <c r="VLU195" s="977"/>
      <c r="VLV195" s="977"/>
      <c r="VLW195" s="977"/>
      <c r="VLX195" s="977"/>
      <c r="VLY195" s="977"/>
      <c r="VLZ195" s="977"/>
      <c r="VMA195" s="977"/>
      <c r="VMB195" s="977"/>
      <c r="VMC195" s="977"/>
      <c r="VMD195" s="977"/>
      <c r="VME195" s="977"/>
      <c r="VMF195" s="977"/>
      <c r="VMG195" s="977"/>
      <c r="VMH195" s="977"/>
      <c r="VMI195" s="977"/>
      <c r="VMJ195" s="977"/>
      <c r="VMK195" s="977"/>
      <c r="VML195" s="977"/>
      <c r="VMM195" s="977"/>
      <c r="VMN195" s="977"/>
      <c r="VMO195" s="977"/>
      <c r="VMP195" s="977"/>
      <c r="VMQ195" s="977"/>
      <c r="VMR195" s="977"/>
      <c r="VMS195" s="977"/>
      <c r="VMT195" s="977"/>
      <c r="VMU195" s="977"/>
      <c r="VMV195" s="977"/>
      <c r="VMW195" s="977"/>
      <c r="VMX195" s="977"/>
      <c r="VMY195" s="977"/>
      <c r="VMZ195" s="977"/>
      <c r="VNA195" s="977"/>
      <c r="VNB195" s="977"/>
      <c r="VNC195" s="977"/>
      <c r="VND195" s="977"/>
      <c r="VNE195" s="977"/>
      <c r="VNF195" s="977"/>
      <c r="VNG195" s="977"/>
      <c r="VNH195" s="977"/>
      <c r="VNI195" s="977"/>
      <c r="VNJ195" s="977"/>
      <c r="VNK195" s="977"/>
      <c r="VNL195" s="977"/>
      <c r="VNM195" s="977"/>
      <c r="VNN195" s="977"/>
      <c r="VNO195" s="977"/>
      <c r="VNP195" s="977"/>
      <c r="VNQ195" s="977"/>
      <c r="VNR195" s="977"/>
      <c r="VNS195" s="977"/>
      <c r="VNT195" s="977"/>
      <c r="VNU195" s="977"/>
      <c r="VNV195" s="977"/>
      <c r="VNW195" s="977"/>
      <c r="VNX195" s="977"/>
      <c r="VNY195" s="977"/>
      <c r="VNZ195" s="977"/>
      <c r="VOA195" s="977"/>
      <c r="VOB195" s="977"/>
      <c r="VOC195" s="977"/>
      <c r="VOD195" s="977"/>
      <c r="VOE195" s="977"/>
      <c r="VOF195" s="977"/>
      <c r="VOG195" s="977"/>
      <c r="VOH195" s="977"/>
      <c r="VOI195" s="977"/>
      <c r="VOJ195" s="977"/>
      <c r="VOK195" s="977"/>
      <c r="VOL195" s="977"/>
      <c r="VOM195" s="977"/>
      <c r="VON195" s="977"/>
      <c r="VOO195" s="977"/>
      <c r="VOP195" s="977"/>
      <c r="VOQ195" s="977"/>
      <c r="VOR195" s="977"/>
      <c r="VOS195" s="977"/>
      <c r="VOT195" s="977"/>
      <c r="VOU195" s="977"/>
      <c r="VOV195" s="977"/>
      <c r="VOW195" s="977"/>
      <c r="VOX195" s="977"/>
      <c r="VOY195" s="977"/>
      <c r="VOZ195" s="977"/>
      <c r="VPA195" s="977"/>
      <c r="VPB195" s="977"/>
      <c r="VPC195" s="977"/>
      <c r="VPD195" s="977"/>
      <c r="VPE195" s="977"/>
      <c r="VPF195" s="977"/>
      <c r="VPG195" s="977"/>
      <c r="VPH195" s="977"/>
      <c r="VPI195" s="977"/>
      <c r="VPJ195" s="977"/>
      <c r="VPK195" s="977"/>
      <c r="VPL195" s="977"/>
      <c r="VPM195" s="977"/>
      <c r="VPN195" s="977"/>
      <c r="VPO195" s="977"/>
      <c r="VPP195" s="977"/>
      <c r="VPQ195" s="977"/>
      <c r="VPR195" s="977"/>
      <c r="VPS195" s="977"/>
      <c r="VPT195" s="977"/>
      <c r="VPU195" s="977"/>
      <c r="VPV195" s="977"/>
      <c r="VPW195" s="977"/>
      <c r="VPX195" s="977"/>
      <c r="VPY195" s="977"/>
      <c r="VPZ195" s="977"/>
      <c r="VQA195" s="977"/>
      <c r="VQB195" s="977"/>
      <c r="VQC195" s="977"/>
      <c r="VQD195" s="977"/>
      <c r="VQE195" s="977"/>
      <c r="VQF195" s="977"/>
      <c r="VQG195" s="977"/>
      <c r="VQH195" s="977"/>
      <c r="VQI195" s="977"/>
      <c r="VQJ195" s="977"/>
      <c r="VQK195" s="977"/>
      <c r="VQL195" s="977"/>
      <c r="VQM195" s="977"/>
      <c r="VQN195" s="977"/>
      <c r="VQO195" s="977"/>
      <c r="VQP195" s="977"/>
      <c r="VQQ195" s="977"/>
      <c r="VQR195" s="977"/>
      <c r="VQS195" s="977"/>
      <c r="VQT195" s="977"/>
      <c r="VQU195" s="977"/>
      <c r="VQV195" s="977"/>
      <c r="VQW195" s="977"/>
      <c r="VQX195" s="977"/>
      <c r="VQY195" s="977"/>
      <c r="VQZ195" s="977"/>
      <c r="VRA195" s="977"/>
      <c r="VRB195" s="977"/>
      <c r="VRC195" s="977"/>
      <c r="VRD195" s="977"/>
      <c r="VRE195" s="977"/>
      <c r="VRF195" s="977"/>
      <c r="VRG195" s="977"/>
      <c r="VRH195" s="977"/>
      <c r="VRI195" s="977"/>
      <c r="VRJ195" s="977"/>
      <c r="VRK195" s="977"/>
      <c r="VRL195" s="977"/>
      <c r="VRM195" s="977"/>
      <c r="VRN195" s="977"/>
      <c r="VRO195" s="977"/>
      <c r="VRP195" s="977"/>
      <c r="VRQ195" s="977"/>
      <c r="VRR195" s="977"/>
      <c r="VRS195" s="977"/>
      <c r="VRT195" s="977"/>
      <c r="VRU195" s="977"/>
      <c r="VRV195" s="977"/>
      <c r="VRW195" s="977"/>
      <c r="VRX195" s="977"/>
      <c r="VRY195" s="977"/>
      <c r="VRZ195" s="977"/>
      <c r="VSA195" s="977"/>
      <c r="VSB195" s="977"/>
      <c r="VSC195" s="977"/>
      <c r="VSD195" s="977"/>
      <c r="VSE195" s="977"/>
      <c r="VSF195" s="977"/>
      <c r="VSG195" s="977"/>
      <c r="VSH195" s="977"/>
      <c r="VSI195" s="977"/>
      <c r="VSJ195" s="977"/>
      <c r="VSK195" s="977"/>
      <c r="VSL195" s="977"/>
      <c r="VSM195" s="977"/>
      <c r="VSN195" s="977"/>
      <c r="VSO195" s="977"/>
      <c r="VSP195" s="977"/>
      <c r="VSQ195" s="977"/>
      <c r="VSR195" s="977"/>
      <c r="VSS195" s="977"/>
      <c r="VST195" s="977"/>
      <c r="VSU195" s="977"/>
      <c r="VSV195" s="977"/>
      <c r="VSW195" s="977"/>
      <c r="VSX195" s="977"/>
      <c r="VSY195" s="977"/>
      <c r="VSZ195" s="977"/>
      <c r="VTA195" s="977"/>
      <c r="VTB195" s="977"/>
      <c r="VTC195" s="977"/>
      <c r="VTD195" s="977"/>
      <c r="VTE195" s="977"/>
      <c r="VTF195" s="977"/>
      <c r="VTG195" s="977"/>
      <c r="VTH195" s="977"/>
      <c r="VTI195" s="977"/>
      <c r="VTJ195" s="977"/>
      <c r="VTK195" s="977"/>
      <c r="VTL195" s="977"/>
      <c r="VTM195" s="977"/>
      <c r="VTN195" s="977"/>
      <c r="VTO195" s="977"/>
      <c r="VTP195" s="977"/>
      <c r="VTQ195" s="977"/>
      <c r="VTR195" s="977"/>
      <c r="VTS195" s="977"/>
      <c r="VTT195" s="977"/>
      <c r="VTU195" s="977"/>
      <c r="VTV195" s="977"/>
      <c r="VTW195" s="977"/>
      <c r="VTX195" s="977"/>
      <c r="VTY195" s="977"/>
      <c r="VTZ195" s="977"/>
      <c r="VUA195" s="977"/>
      <c r="VUB195" s="977"/>
      <c r="VUC195" s="977"/>
      <c r="VUD195" s="977"/>
      <c r="VUE195" s="977"/>
      <c r="VUF195" s="977"/>
      <c r="VUG195" s="977"/>
      <c r="VUH195" s="977"/>
      <c r="VUI195" s="977"/>
      <c r="VUJ195" s="977"/>
      <c r="VUK195" s="977"/>
      <c r="VUL195" s="977"/>
      <c r="VUM195" s="977"/>
      <c r="VUN195" s="977"/>
      <c r="VUO195" s="977"/>
      <c r="VUP195" s="977"/>
      <c r="VUQ195" s="977"/>
      <c r="VUR195" s="977"/>
      <c r="VUS195" s="977"/>
      <c r="VUT195" s="977"/>
      <c r="VUU195" s="977"/>
      <c r="VUV195" s="977"/>
      <c r="VUW195" s="977"/>
      <c r="VUX195" s="977"/>
      <c r="VUY195" s="977"/>
      <c r="VUZ195" s="977"/>
      <c r="VVA195" s="977"/>
      <c r="VVB195" s="977"/>
      <c r="VVC195" s="977"/>
      <c r="VVD195" s="977"/>
      <c r="VVE195" s="977"/>
      <c r="VVF195" s="977"/>
      <c r="VVG195" s="977"/>
      <c r="VVH195" s="977"/>
      <c r="VVI195" s="977"/>
      <c r="VVJ195" s="977"/>
      <c r="VVK195" s="977"/>
      <c r="VVL195" s="977"/>
      <c r="VVM195" s="977"/>
      <c r="VVN195" s="977"/>
      <c r="VVO195" s="977"/>
      <c r="VVP195" s="977"/>
      <c r="VVQ195" s="977"/>
      <c r="VVR195" s="977"/>
      <c r="VVS195" s="977"/>
      <c r="VVT195" s="977"/>
      <c r="VVU195" s="977"/>
      <c r="VVV195" s="977"/>
      <c r="VVW195" s="977"/>
      <c r="VVX195" s="977"/>
      <c r="VVY195" s="977"/>
      <c r="VVZ195" s="977"/>
      <c r="VWA195" s="977"/>
      <c r="VWB195" s="977"/>
      <c r="VWC195" s="977"/>
      <c r="VWD195" s="977"/>
      <c r="VWE195" s="977"/>
      <c r="VWF195" s="977"/>
      <c r="VWG195" s="977"/>
      <c r="VWH195" s="977"/>
      <c r="VWI195" s="977"/>
      <c r="VWJ195" s="977"/>
      <c r="VWK195" s="977"/>
      <c r="VWL195" s="977"/>
      <c r="VWM195" s="977"/>
      <c r="VWN195" s="977"/>
      <c r="VWO195" s="977"/>
      <c r="VWP195" s="977"/>
      <c r="VWQ195" s="977"/>
      <c r="VWR195" s="977"/>
      <c r="VWS195" s="977"/>
      <c r="VWT195" s="977"/>
      <c r="VWU195" s="977"/>
      <c r="VWV195" s="977"/>
      <c r="VWW195" s="977"/>
      <c r="VWX195" s="977"/>
      <c r="VWY195" s="977"/>
      <c r="VWZ195" s="977"/>
      <c r="VXA195" s="977"/>
      <c r="VXB195" s="977"/>
      <c r="VXC195" s="977"/>
      <c r="VXD195" s="977"/>
      <c r="VXE195" s="977"/>
      <c r="VXF195" s="977"/>
      <c r="VXG195" s="977"/>
      <c r="VXH195" s="977"/>
      <c r="VXI195" s="977"/>
      <c r="VXJ195" s="977"/>
      <c r="VXK195" s="977"/>
      <c r="VXL195" s="977"/>
      <c r="VXM195" s="977"/>
      <c r="VXN195" s="977"/>
      <c r="VXO195" s="977"/>
      <c r="VXP195" s="977"/>
      <c r="VXQ195" s="977"/>
      <c r="VXR195" s="977"/>
      <c r="VXS195" s="977"/>
      <c r="VXT195" s="977"/>
      <c r="VXU195" s="977"/>
      <c r="VXV195" s="977"/>
      <c r="VXW195" s="977"/>
      <c r="VXX195" s="977"/>
      <c r="VXY195" s="977"/>
      <c r="VXZ195" s="977"/>
      <c r="VYA195" s="977"/>
      <c r="VYB195" s="977"/>
      <c r="VYC195" s="977"/>
      <c r="VYD195" s="977"/>
      <c r="VYE195" s="977"/>
      <c r="VYF195" s="977"/>
      <c r="VYG195" s="977"/>
      <c r="VYH195" s="977"/>
      <c r="VYI195" s="977"/>
      <c r="VYJ195" s="977"/>
      <c r="VYK195" s="977"/>
      <c r="VYL195" s="977"/>
      <c r="VYM195" s="977"/>
      <c r="VYN195" s="977"/>
      <c r="VYO195" s="977"/>
      <c r="VYP195" s="977"/>
      <c r="VYQ195" s="977"/>
      <c r="VYR195" s="977"/>
      <c r="VYS195" s="977"/>
      <c r="VYT195" s="977"/>
      <c r="VYU195" s="977"/>
      <c r="VYV195" s="977"/>
      <c r="VYW195" s="977"/>
      <c r="VYX195" s="977"/>
      <c r="VYY195" s="977"/>
      <c r="VYZ195" s="977"/>
      <c r="VZA195" s="977"/>
      <c r="VZB195" s="977"/>
      <c r="VZC195" s="977"/>
      <c r="VZD195" s="977"/>
      <c r="VZE195" s="977"/>
      <c r="VZF195" s="977"/>
      <c r="VZG195" s="977"/>
      <c r="VZH195" s="977"/>
      <c r="VZI195" s="977"/>
      <c r="VZJ195" s="977"/>
      <c r="VZK195" s="977"/>
      <c r="VZL195" s="977"/>
      <c r="VZM195" s="977"/>
      <c r="VZN195" s="977"/>
      <c r="VZO195" s="977"/>
      <c r="VZP195" s="977"/>
      <c r="VZQ195" s="977"/>
      <c r="VZR195" s="977"/>
      <c r="VZS195" s="977"/>
      <c r="VZT195" s="977"/>
      <c r="VZU195" s="977"/>
      <c r="VZV195" s="977"/>
      <c r="VZW195" s="977"/>
      <c r="VZX195" s="977"/>
      <c r="VZY195" s="977"/>
      <c r="VZZ195" s="977"/>
      <c r="WAA195" s="977"/>
      <c r="WAB195" s="977"/>
      <c r="WAC195" s="977"/>
      <c r="WAD195" s="977"/>
      <c r="WAE195" s="977"/>
      <c r="WAF195" s="977"/>
      <c r="WAG195" s="977"/>
      <c r="WAH195" s="977"/>
      <c r="WAI195" s="977"/>
      <c r="WAJ195" s="977"/>
      <c r="WAK195" s="977"/>
      <c r="WAL195" s="977"/>
      <c r="WAM195" s="977"/>
      <c r="WAN195" s="977"/>
      <c r="WAO195" s="977"/>
      <c r="WAP195" s="977"/>
      <c r="WAQ195" s="977"/>
      <c r="WAR195" s="977"/>
      <c r="WAS195" s="977"/>
      <c r="WAT195" s="977"/>
      <c r="WAU195" s="977"/>
      <c r="WAV195" s="977"/>
      <c r="WAW195" s="977"/>
      <c r="WAX195" s="977"/>
      <c r="WAY195" s="977"/>
      <c r="WAZ195" s="977"/>
      <c r="WBA195" s="977"/>
      <c r="WBB195" s="977"/>
      <c r="WBC195" s="977"/>
      <c r="WBD195" s="977"/>
      <c r="WBE195" s="977"/>
      <c r="WBF195" s="977"/>
      <c r="WBG195" s="977"/>
      <c r="WBH195" s="977"/>
      <c r="WBI195" s="977"/>
      <c r="WBJ195" s="977"/>
      <c r="WBK195" s="977"/>
      <c r="WBL195" s="977"/>
      <c r="WBM195" s="977"/>
      <c r="WBN195" s="977"/>
      <c r="WBO195" s="977"/>
      <c r="WBP195" s="977"/>
      <c r="WBQ195" s="977"/>
      <c r="WBR195" s="977"/>
      <c r="WBS195" s="977"/>
      <c r="WBT195" s="977"/>
      <c r="WBU195" s="977"/>
      <c r="WBV195" s="977"/>
      <c r="WBW195" s="977"/>
      <c r="WBX195" s="977"/>
      <c r="WBY195" s="977"/>
      <c r="WBZ195" s="977"/>
      <c r="WCA195" s="977"/>
      <c r="WCB195" s="977"/>
      <c r="WCC195" s="977"/>
      <c r="WCD195" s="977"/>
      <c r="WCE195" s="977"/>
      <c r="WCF195" s="977"/>
      <c r="WCG195" s="977"/>
      <c r="WCH195" s="977"/>
      <c r="WCI195" s="977"/>
      <c r="WCJ195" s="977"/>
      <c r="WCK195" s="977"/>
      <c r="WCL195" s="977"/>
      <c r="WCM195" s="977"/>
      <c r="WCN195" s="977"/>
      <c r="WCO195" s="977"/>
      <c r="WCP195" s="977"/>
      <c r="WCQ195" s="977"/>
      <c r="WCR195" s="977"/>
      <c r="WCS195" s="977"/>
      <c r="WCT195" s="977"/>
      <c r="WCU195" s="977"/>
      <c r="WCV195" s="977"/>
      <c r="WCW195" s="977"/>
      <c r="WCX195" s="977"/>
      <c r="WCY195" s="977"/>
      <c r="WCZ195" s="977"/>
      <c r="WDA195" s="977"/>
      <c r="WDB195" s="977"/>
      <c r="WDC195" s="977"/>
      <c r="WDD195" s="977"/>
      <c r="WDE195" s="977"/>
      <c r="WDF195" s="977"/>
      <c r="WDG195" s="977"/>
      <c r="WDH195" s="977"/>
      <c r="WDI195" s="977"/>
      <c r="WDJ195" s="977"/>
      <c r="WDK195" s="977"/>
      <c r="WDL195" s="977"/>
      <c r="WDM195" s="977"/>
      <c r="WDN195" s="977"/>
      <c r="WDO195" s="977"/>
      <c r="WDP195" s="977"/>
      <c r="WDQ195" s="977"/>
      <c r="WDR195" s="977"/>
      <c r="WDS195" s="977"/>
      <c r="WDT195" s="977"/>
      <c r="WDU195" s="977"/>
      <c r="WDV195" s="977"/>
      <c r="WDW195" s="977"/>
      <c r="WDX195" s="977"/>
      <c r="WDY195" s="977"/>
      <c r="WDZ195" s="977"/>
      <c r="WEA195" s="977"/>
      <c r="WEB195" s="977"/>
      <c r="WEC195" s="977"/>
      <c r="WED195" s="977"/>
      <c r="WEE195" s="977"/>
      <c r="WEF195" s="977"/>
      <c r="WEG195" s="977"/>
      <c r="WEH195" s="977"/>
      <c r="WEI195" s="977"/>
      <c r="WEJ195" s="977"/>
      <c r="WEK195" s="977"/>
      <c r="WEL195" s="977"/>
      <c r="WEM195" s="977"/>
      <c r="WEN195" s="977"/>
      <c r="WEO195" s="977"/>
      <c r="WEP195" s="977"/>
      <c r="WEQ195" s="977"/>
      <c r="WER195" s="977"/>
      <c r="WES195" s="977"/>
      <c r="WET195" s="977"/>
      <c r="WEU195" s="977"/>
      <c r="WEV195" s="977"/>
      <c r="WEW195" s="977"/>
      <c r="WEX195" s="977"/>
      <c r="WEY195" s="977"/>
      <c r="WEZ195" s="977"/>
      <c r="WFA195" s="977"/>
      <c r="WFB195" s="977"/>
      <c r="WFC195" s="977"/>
      <c r="WFD195" s="977"/>
      <c r="WFE195" s="977"/>
      <c r="WFF195" s="977"/>
      <c r="WFG195" s="977"/>
      <c r="WFH195" s="977"/>
      <c r="WFI195" s="977"/>
      <c r="WFJ195" s="977"/>
      <c r="WFK195" s="977"/>
      <c r="WFL195" s="977"/>
      <c r="WFM195" s="977"/>
      <c r="WFN195" s="977"/>
      <c r="WFO195" s="977"/>
      <c r="WFP195" s="977"/>
      <c r="WFQ195" s="977"/>
      <c r="WFR195" s="977"/>
      <c r="WFS195" s="977"/>
      <c r="WFT195" s="977"/>
      <c r="WFU195" s="977"/>
      <c r="WFV195" s="977"/>
      <c r="WFW195" s="977"/>
      <c r="WFX195" s="977"/>
      <c r="WFY195" s="977"/>
      <c r="WFZ195" s="977"/>
      <c r="WGA195" s="977"/>
      <c r="WGB195" s="977"/>
      <c r="WGC195" s="977"/>
      <c r="WGD195" s="977"/>
      <c r="WGE195" s="977"/>
      <c r="WGF195" s="977"/>
      <c r="WGG195" s="977"/>
      <c r="WGH195" s="977"/>
      <c r="WGI195" s="977"/>
      <c r="WGJ195" s="977"/>
      <c r="WGK195" s="977"/>
      <c r="WGL195" s="977"/>
      <c r="WGM195" s="977"/>
      <c r="WGN195" s="977"/>
      <c r="WGO195" s="977"/>
      <c r="WGP195" s="977"/>
      <c r="WGQ195" s="977"/>
      <c r="WGR195" s="977"/>
      <c r="WGS195" s="977"/>
      <c r="WGT195" s="977"/>
      <c r="WGU195" s="977"/>
      <c r="WGV195" s="977"/>
      <c r="WGW195" s="977"/>
      <c r="WGX195" s="977"/>
      <c r="WGY195" s="977"/>
      <c r="WGZ195" s="977"/>
      <c r="WHA195" s="977"/>
      <c r="WHB195" s="977"/>
      <c r="WHC195" s="977"/>
      <c r="WHD195" s="977"/>
      <c r="WHE195" s="977"/>
      <c r="WHF195" s="977"/>
      <c r="WHG195" s="977"/>
      <c r="WHH195" s="977"/>
      <c r="WHI195" s="977"/>
      <c r="WHJ195" s="977"/>
      <c r="WHK195" s="977"/>
      <c r="WHL195" s="977"/>
      <c r="WHM195" s="977"/>
      <c r="WHN195" s="977"/>
      <c r="WHO195" s="977"/>
      <c r="WHP195" s="977"/>
      <c r="WHQ195" s="977"/>
      <c r="WHR195" s="977"/>
      <c r="WHS195" s="977"/>
      <c r="WHT195" s="977"/>
      <c r="WHU195" s="977"/>
      <c r="WHV195" s="977"/>
      <c r="WHW195" s="977"/>
      <c r="WHX195" s="977"/>
      <c r="WHY195" s="977"/>
      <c r="WHZ195" s="977"/>
      <c r="WIA195" s="977"/>
      <c r="WIB195" s="977"/>
      <c r="WIC195" s="977"/>
      <c r="WID195" s="977"/>
      <c r="WIE195" s="977"/>
      <c r="WIF195" s="977"/>
      <c r="WIG195" s="977"/>
      <c r="WIH195" s="977"/>
      <c r="WII195" s="977"/>
      <c r="WIJ195" s="977"/>
      <c r="WIK195" s="977"/>
      <c r="WIL195" s="977"/>
      <c r="WIM195" s="977"/>
      <c r="WIN195" s="977"/>
      <c r="WIO195" s="977"/>
      <c r="WIP195" s="977"/>
      <c r="WIQ195" s="977"/>
      <c r="WIR195" s="977"/>
      <c r="WIS195" s="977"/>
      <c r="WIT195" s="977"/>
      <c r="WIU195" s="977"/>
      <c r="WIV195" s="977"/>
      <c r="WIW195" s="977"/>
      <c r="WIX195" s="977"/>
      <c r="WIY195" s="977"/>
      <c r="WIZ195" s="977"/>
      <c r="WJA195" s="977"/>
      <c r="WJB195" s="977"/>
      <c r="WJC195" s="977"/>
      <c r="WJD195" s="977"/>
      <c r="WJE195" s="977"/>
      <c r="WJF195" s="977"/>
      <c r="WJG195" s="977"/>
      <c r="WJH195" s="977"/>
      <c r="WJI195" s="977"/>
      <c r="WJJ195" s="977"/>
      <c r="WJK195" s="977"/>
      <c r="WJL195" s="977"/>
      <c r="WJM195" s="977"/>
      <c r="WJN195" s="977"/>
      <c r="WJO195" s="977"/>
      <c r="WJP195" s="977"/>
      <c r="WJQ195" s="977"/>
      <c r="WJR195" s="977"/>
      <c r="WJS195" s="977"/>
      <c r="WJT195" s="977"/>
      <c r="WJU195" s="977"/>
      <c r="WJV195" s="977"/>
      <c r="WJW195" s="977"/>
      <c r="WJX195" s="977"/>
      <c r="WJY195" s="977"/>
      <c r="WJZ195" s="977"/>
      <c r="WKA195" s="977"/>
      <c r="WKB195" s="977"/>
      <c r="WKC195" s="977"/>
      <c r="WKD195" s="977"/>
      <c r="WKE195" s="977"/>
      <c r="WKF195" s="977"/>
      <c r="WKG195" s="977"/>
      <c r="WKH195" s="977"/>
      <c r="WKI195" s="977"/>
      <c r="WKJ195" s="977"/>
      <c r="WKK195" s="977"/>
      <c r="WKL195" s="977"/>
      <c r="WKM195" s="977"/>
      <c r="WKN195" s="977"/>
      <c r="WKO195" s="977"/>
      <c r="WKP195" s="977"/>
      <c r="WKQ195" s="977"/>
      <c r="WKR195" s="977"/>
      <c r="WKS195" s="977"/>
      <c r="WKT195" s="977"/>
      <c r="WKU195" s="977"/>
      <c r="WKV195" s="977"/>
      <c r="WKW195" s="977"/>
      <c r="WKX195" s="977"/>
      <c r="WKY195" s="977"/>
      <c r="WKZ195" s="977"/>
      <c r="WLA195" s="977"/>
      <c r="WLB195" s="977"/>
      <c r="WLC195" s="977"/>
      <c r="WLD195" s="977"/>
      <c r="WLE195" s="977"/>
      <c r="WLF195" s="977"/>
      <c r="WLG195" s="977"/>
      <c r="WLH195" s="977"/>
      <c r="WLI195" s="977"/>
      <c r="WLJ195" s="977"/>
      <c r="WLK195" s="977"/>
      <c r="WLL195" s="977"/>
      <c r="WLM195" s="977"/>
      <c r="WLN195" s="977"/>
      <c r="WLO195" s="977"/>
      <c r="WLP195" s="977"/>
      <c r="WLQ195" s="977"/>
      <c r="WLR195" s="977"/>
      <c r="WLS195" s="977"/>
      <c r="WLT195" s="977"/>
      <c r="WLU195" s="977"/>
      <c r="WLV195" s="977"/>
      <c r="WLW195" s="977"/>
      <c r="WLX195" s="977"/>
      <c r="WLY195" s="977"/>
      <c r="WLZ195" s="977"/>
      <c r="WMA195" s="977"/>
      <c r="WMB195" s="977"/>
      <c r="WMC195" s="977"/>
      <c r="WMD195" s="977"/>
      <c r="WME195" s="977"/>
      <c r="WMF195" s="977"/>
      <c r="WMG195" s="977"/>
      <c r="WMH195" s="977"/>
      <c r="WMI195" s="977"/>
      <c r="WMJ195" s="977"/>
      <c r="WMK195" s="977"/>
      <c r="WML195" s="977"/>
      <c r="WMM195" s="977"/>
      <c r="WMN195" s="977"/>
      <c r="WMO195" s="977"/>
      <c r="WMP195" s="977"/>
      <c r="WMQ195" s="977"/>
      <c r="WMR195" s="977"/>
      <c r="WMS195" s="977"/>
      <c r="WMT195" s="977"/>
      <c r="WMU195" s="977"/>
      <c r="WMV195" s="977"/>
      <c r="WMW195" s="977"/>
      <c r="WMX195" s="977"/>
      <c r="WMY195" s="977"/>
      <c r="WMZ195" s="977"/>
      <c r="WNA195" s="977"/>
      <c r="WNB195" s="977"/>
      <c r="WNC195" s="977"/>
      <c r="WND195" s="977"/>
      <c r="WNE195" s="977"/>
      <c r="WNF195" s="977"/>
      <c r="WNG195" s="977"/>
      <c r="WNH195" s="977"/>
      <c r="WNI195" s="977"/>
      <c r="WNJ195" s="977"/>
      <c r="WNK195" s="977"/>
      <c r="WNL195" s="977"/>
      <c r="WNM195" s="977"/>
      <c r="WNN195" s="977"/>
      <c r="WNO195" s="977"/>
      <c r="WNP195" s="977"/>
      <c r="WNQ195" s="977"/>
      <c r="WNR195" s="977"/>
      <c r="WNS195" s="977"/>
      <c r="WNT195" s="977"/>
      <c r="WNU195" s="977"/>
      <c r="WNV195" s="977"/>
      <c r="WNW195" s="977"/>
      <c r="WNX195" s="977"/>
      <c r="WNY195" s="977"/>
      <c r="WNZ195" s="977"/>
      <c r="WOA195" s="977"/>
      <c r="WOB195" s="977"/>
      <c r="WOC195" s="977"/>
      <c r="WOD195" s="977"/>
      <c r="WOE195" s="977"/>
      <c r="WOF195" s="977"/>
      <c r="WOG195" s="977"/>
      <c r="WOH195" s="977"/>
      <c r="WOI195" s="977"/>
      <c r="WOJ195" s="977"/>
      <c r="WOK195" s="977"/>
      <c r="WOL195" s="977"/>
      <c r="WOM195" s="977"/>
      <c r="WON195" s="977"/>
      <c r="WOO195" s="977"/>
      <c r="WOP195" s="977"/>
      <c r="WOQ195" s="977"/>
      <c r="WOR195" s="977"/>
      <c r="WOS195" s="977"/>
      <c r="WOT195" s="977"/>
      <c r="WOU195" s="977"/>
      <c r="WOV195" s="977"/>
      <c r="WOW195" s="977"/>
      <c r="WOX195" s="977"/>
      <c r="WOY195" s="977"/>
      <c r="WOZ195" s="977"/>
      <c r="WPA195" s="977"/>
      <c r="WPB195" s="977"/>
      <c r="WPC195" s="977"/>
      <c r="WPD195" s="977"/>
      <c r="WPE195" s="977"/>
      <c r="WPF195" s="977"/>
      <c r="WPG195" s="977"/>
      <c r="WPH195" s="977"/>
      <c r="WPI195" s="977"/>
      <c r="WPJ195" s="977"/>
      <c r="WPK195" s="977"/>
      <c r="WPL195" s="977"/>
      <c r="WPM195" s="977"/>
      <c r="WPN195" s="977"/>
      <c r="WPO195" s="977"/>
      <c r="WPP195" s="977"/>
      <c r="WPQ195" s="977"/>
      <c r="WPR195" s="977"/>
      <c r="WPS195" s="977"/>
      <c r="WPT195" s="977"/>
      <c r="WPU195" s="977"/>
      <c r="WPV195" s="977"/>
      <c r="WPW195" s="977"/>
      <c r="WPX195" s="977"/>
      <c r="WPY195" s="977"/>
      <c r="WPZ195" s="977"/>
      <c r="WQA195" s="977"/>
      <c r="WQB195" s="977"/>
      <c r="WQC195" s="977"/>
      <c r="WQD195" s="977"/>
      <c r="WQE195" s="977"/>
      <c r="WQF195" s="977"/>
      <c r="WQG195" s="977"/>
      <c r="WQH195" s="977"/>
      <c r="WQI195" s="977"/>
      <c r="WQJ195" s="977"/>
      <c r="WQK195" s="977"/>
      <c r="WQL195" s="977"/>
      <c r="WQM195" s="977"/>
      <c r="WQN195" s="977"/>
      <c r="WQO195" s="977"/>
      <c r="WQP195" s="977"/>
      <c r="WQQ195" s="977"/>
      <c r="WQR195" s="977"/>
      <c r="WQS195" s="977"/>
      <c r="WQT195" s="977"/>
      <c r="WQU195" s="977"/>
      <c r="WQV195" s="977"/>
      <c r="WQW195" s="977"/>
      <c r="WQX195" s="977"/>
      <c r="WQY195" s="977"/>
      <c r="WQZ195" s="977"/>
      <c r="WRA195" s="977"/>
      <c r="WRB195" s="977"/>
      <c r="WRC195" s="977"/>
      <c r="WRD195" s="977"/>
      <c r="WRE195" s="977"/>
      <c r="WRF195" s="977"/>
      <c r="WRG195" s="977"/>
      <c r="WRH195" s="977"/>
      <c r="WRI195" s="977"/>
      <c r="WRJ195" s="977"/>
      <c r="WRK195" s="977"/>
      <c r="WRL195" s="977"/>
      <c r="WRM195" s="977"/>
      <c r="WRN195" s="977"/>
      <c r="WRO195" s="977"/>
      <c r="WRP195" s="977"/>
      <c r="WRQ195" s="977"/>
      <c r="WRR195" s="977"/>
      <c r="WRS195" s="977"/>
      <c r="WRT195" s="977"/>
      <c r="WRU195" s="977"/>
      <c r="WRV195" s="977"/>
      <c r="WRW195" s="977"/>
      <c r="WRX195" s="977"/>
      <c r="WRY195" s="977"/>
      <c r="WRZ195" s="977"/>
      <c r="WSA195" s="977"/>
      <c r="WSB195" s="977"/>
      <c r="WSC195" s="977"/>
      <c r="WSD195" s="977"/>
      <c r="WSE195" s="977"/>
      <c r="WSF195" s="977"/>
      <c r="WSG195" s="977"/>
      <c r="WSH195" s="977"/>
      <c r="WSI195" s="977"/>
      <c r="WSJ195" s="977"/>
      <c r="WSK195" s="977"/>
      <c r="WSL195" s="977"/>
      <c r="WSM195" s="977"/>
      <c r="WSN195" s="977"/>
      <c r="WSO195" s="977"/>
      <c r="WSP195" s="977"/>
      <c r="WSQ195" s="977"/>
      <c r="WSR195" s="977"/>
      <c r="WSS195" s="977"/>
      <c r="WST195" s="977"/>
      <c r="WSU195" s="977"/>
      <c r="WSV195" s="977"/>
      <c r="WSW195" s="977"/>
      <c r="WSX195" s="977"/>
      <c r="WSY195" s="977"/>
      <c r="WSZ195" s="977"/>
      <c r="WTA195" s="977"/>
      <c r="WTB195" s="977"/>
      <c r="WTC195" s="977"/>
      <c r="WTD195" s="977"/>
      <c r="WTE195" s="977"/>
      <c r="WTF195" s="977"/>
      <c r="WTG195" s="977"/>
      <c r="WTH195" s="977"/>
      <c r="WTI195" s="977"/>
      <c r="WTJ195" s="977"/>
      <c r="WTK195" s="977"/>
      <c r="WTL195" s="977"/>
      <c r="WTM195" s="977"/>
      <c r="WTN195" s="977"/>
      <c r="WTO195" s="977"/>
      <c r="WTP195" s="977"/>
      <c r="WTQ195" s="977"/>
      <c r="WTR195" s="977"/>
      <c r="WTS195" s="977"/>
      <c r="WTT195" s="977"/>
      <c r="WTU195" s="977"/>
      <c r="WTV195" s="977"/>
      <c r="WTW195" s="977"/>
      <c r="WTX195" s="977"/>
      <c r="WTY195" s="977"/>
      <c r="WTZ195" s="977"/>
      <c r="WUA195" s="977"/>
      <c r="WUB195" s="977"/>
      <c r="WUC195" s="977"/>
      <c r="WUD195" s="977"/>
      <c r="WUE195" s="977"/>
      <c r="WUF195" s="977"/>
      <c r="WUG195" s="977"/>
      <c r="WUH195" s="977"/>
      <c r="WUI195" s="977"/>
      <c r="WUJ195" s="977"/>
      <c r="WUK195" s="977"/>
      <c r="WUL195" s="977"/>
      <c r="WUM195" s="977"/>
      <c r="WUN195" s="977"/>
      <c r="WUO195" s="977"/>
      <c r="WUP195" s="977"/>
      <c r="WUQ195" s="977"/>
      <c r="WUR195" s="977"/>
      <c r="WUS195" s="977"/>
      <c r="WUT195" s="977"/>
      <c r="WUU195" s="977"/>
      <c r="WUV195" s="977"/>
      <c r="WUW195" s="977"/>
      <c r="WUX195" s="977"/>
      <c r="WUY195" s="977"/>
      <c r="WUZ195" s="977"/>
      <c r="WVA195" s="977"/>
      <c r="WVB195" s="977"/>
      <c r="WVC195" s="977"/>
      <c r="WVD195" s="977"/>
      <c r="WVE195" s="977"/>
      <c r="WVF195" s="977"/>
      <c r="WVG195" s="977"/>
      <c r="WVH195" s="977"/>
      <c r="WVI195" s="977"/>
      <c r="WVJ195" s="977"/>
      <c r="WVK195" s="977"/>
      <c r="WVL195" s="977"/>
      <c r="WVM195" s="977"/>
      <c r="WVN195" s="977"/>
      <c r="WVO195" s="977"/>
      <c r="WVP195" s="977"/>
      <c r="WVQ195" s="977"/>
      <c r="WVR195" s="977"/>
      <c r="WVS195" s="977"/>
      <c r="WVT195" s="977"/>
      <c r="WVU195" s="977"/>
      <c r="WVV195" s="977"/>
      <c r="WVW195" s="977"/>
      <c r="WVX195" s="977"/>
      <c r="WVY195" s="977"/>
      <c r="WVZ195" s="977"/>
      <c r="WWA195" s="977"/>
      <c r="WWB195" s="977"/>
      <c r="WWC195" s="977"/>
      <c r="WWD195" s="977"/>
      <c r="WWE195" s="977"/>
      <c r="WWF195" s="977"/>
      <c r="WWG195" s="977"/>
      <c r="WWH195" s="977"/>
      <c r="WWI195" s="977"/>
      <c r="WWJ195" s="977"/>
      <c r="WWK195" s="977"/>
      <c r="WWL195" s="977"/>
      <c r="WWM195" s="977"/>
      <c r="WWN195" s="977"/>
      <c r="WWO195" s="977"/>
      <c r="WWP195" s="977"/>
      <c r="WWQ195" s="977"/>
      <c r="WWR195" s="977"/>
      <c r="WWS195" s="977"/>
      <c r="WWT195" s="977"/>
      <c r="WWU195" s="977"/>
      <c r="WWV195" s="977"/>
      <c r="WWW195" s="977"/>
      <c r="WWX195" s="977"/>
      <c r="WWY195" s="977"/>
      <c r="WWZ195" s="977"/>
      <c r="WXA195" s="977"/>
      <c r="WXB195" s="977"/>
      <c r="WXC195" s="977"/>
      <c r="WXD195" s="977"/>
      <c r="WXE195" s="977"/>
      <c r="WXF195" s="977"/>
      <c r="WXG195" s="977"/>
      <c r="WXH195" s="977"/>
      <c r="WXI195" s="977"/>
      <c r="WXJ195" s="977"/>
      <c r="WXK195" s="977"/>
      <c r="WXL195" s="977"/>
      <c r="WXM195" s="977"/>
      <c r="WXN195" s="977"/>
      <c r="WXO195" s="977"/>
      <c r="WXP195" s="977"/>
      <c r="WXQ195" s="977"/>
      <c r="WXR195" s="977"/>
      <c r="WXS195" s="977"/>
      <c r="WXT195" s="977"/>
      <c r="WXU195" s="977"/>
      <c r="WXV195" s="977"/>
      <c r="WXW195" s="977"/>
      <c r="WXX195" s="977"/>
      <c r="WXY195" s="977"/>
      <c r="WXZ195" s="977"/>
      <c r="WYA195" s="977"/>
      <c r="WYB195" s="977"/>
      <c r="WYC195" s="977"/>
      <c r="WYD195" s="977"/>
      <c r="WYE195" s="977"/>
      <c r="WYF195" s="977"/>
      <c r="WYG195" s="977"/>
      <c r="WYH195" s="977"/>
      <c r="WYI195" s="977"/>
      <c r="WYJ195" s="977"/>
      <c r="WYK195" s="977"/>
      <c r="WYL195" s="977"/>
      <c r="WYM195" s="977"/>
      <c r="WYN195" s="977"/>
      <c r="WYO195" s="977"/>
      <c r="WYP195" s="977"/>
      <c r="WYQ195" s="977"/>
      <c r="WYR195" s="977"/>
      <c r="WYS195" s="977"/>
      <c r="WYT195" s="977"/>
      <c r="WYU195" s="977"/>
      <c r="WYV195" s="977"/>
      <c r="WYW195" s="977"/>
      <c r="WYX195" s="977"/>
      <c r="WYY195" s="977"/>
      <c r="WYZ195" s="977"/>
      <c r="WZA195" s="977"/>
      <c r="WZB195" s="977"/>
      <c r="WZC195" s="977"/>
      <c r="WZD195" s="977"/>
      <c r="WZE195" s="977"/>
      <c r="WZF195" s="977"/>
      <c r="WZG195" s="977"/>
      <c r="WZH195" s="977"/>
      <c r="WZI195" s="977"/>
      <c r="WZJ195" s="977"/>
      <c r="WZK195" s="977"/>
      <c r="WZL195" s="977"/>
      <c r="WZM195" s="977"/>
      <c r="WZN195" s="977"/>
      <c r="WZO195" s="977"/>
      <c r="WZP195" s="977"/>
      <c r="WZQ195" s="977"/>
      <c r="WZR195" s="977"/>
      <c r="WZS195" s="977"/>
      <c r="WZT195" s="977"/>
      <c r="WZU195" s="977"/>
      <c r="WZV195" s="977"/>
      <c r="WZW195" s="977"/>
      <c r="WZX195" s="977"/>
      <c r="WZY195" s="977"/>
      <c r="WZZ195" s="977"/>
      <c r="XAA195" s="977"/>
      <c r="XAB195" s="977"/>
      <c r="XAC195" s="977"/>
      <c r="XAD195" s="977"/>
      <c r="XAE195" s="977"/>
      <c r="XAF195" s="977"/>
      <c r="XAG195" s="977"/>
      <c r="XAH195" s="977"/>
      <c r="XAI195" s="977"/>
      <c r="XAJ195" s="977"/>
      <c r="XAK195" s="977"/>
      <c r="XAL195" s="977"/>
      <c r="XAM195" s="977"/>
      <c r="XAN195" s="977"/>
      <c r="XAO195" s="977"/>
      <c r="XAP195" s="977"/>
      <c r="XAQ195" s="977"/>
      <c r="XAR195" s="977"/>
      <c r="XAS195" s="977"/>
      <c r="XAT195" s="977"/>
      <c r="XAU195" s="977"/>
      <c r="XAV195" s="977"/>
      <c r="XAW195" s="977"/>
      <c r="XAX195" s="977"/>
      <c r="XAY195" s="977"/>
      <c r="XAZ195" s="977"/>
      <c r="XBA195" s="977"/>
      <c r="XBB195" s="977"/>
      <c r="XBC195" s="977"/>
      <c r="XBD195" s="977"/>
      <c r="XBE195" s="977"/>
      <c r="XBF195" s="977"/>
      <c r="XBG195" s="977"/>
      <c r="XBH195" s="977"/>
      <c r="XBI195" s="977"/>
      <c r="XBJ195" s="977"/>
      <c r="XBK195" s="977"/>
      <c r="XBL195" s="977"/>
      <c r="XBM195" s="977"/>
      <c r="XBN195" s="977"/>
      <c r="XBO195" s="977"/>
      <c r="XBP195" s="977"/>
      <c r="XBQ195" s="977"/>
      <c r="XBR195" s="977"/>
      <c r="XBS195" s="977"/>
      <c r="XBT195" s="977"/>
      <c r="XBU195" s="977"/>
      <c r="XBV195" s="977"/>
      <c r="XBW195" s="977"/>
      <c r="XBX195" s="977"/>
      <c r="XBY195" s="977"/>
      <c r="XBZ195" s="977"/>
      <c r="XCA195" s="977"/>
      <c r="XCB195" s="977"/>
      <c r="XCC195" s="977"/>
      <c r="XCD195" s="977"/>
      <c r="XCE195" s="977"/>
      <c r="XCF195" s="977"/>
      <c r="XCG195" s="977"/>
      <c r="XCH195" s="977"/>
      <c r="XCI195" s="977"/>
      <c r="XCJ195" s="977"/>
      <c r="XCK195" s="977"/>
      <c r="XCL195" s="977"/>
      <c r="XCM195" s="977"/>
      <c r="XCN195" s="977"/>
      <c r="XCO195" s="977"/>
      <c r="XCP195" s="977"/>
      <c r="XCQ195" s="977"/>
      <c r="XCR195" s="977"/>
      <c r="XCS195" s="977"/>
      <c r="XCT195" s="977"/>
      <c r="XCU195" s="977"/>
      <c r="XCV195" s="977"/>
      <c r="XCW195" s="977"/>
      <c r="XCX195" s="977"/>
      <c r="XCY195" s="977"/>
      <c r="XCZ195" s="977"/>
      <c r="XDA195" s="977"/>
      <c r="XDB195" s="977"/>
      <c r="XDC195" s="977"/>
      <c r="XDD195" s="977"/>
      <c r="XDE195" s="977"/>
      <c r="XDF195" s="977"/>
      <c r="XDG195" s="977"/>
      <c r="XDH195" s="977"/>
      <c r="XDI195" s="977"/>
      <c r="XDJ195" s="977"/>
      <c r="XDK195" s="977"/>
      <c r="XDL195" s="977"/>
      <c r="XDM195" s="977"/>
      <c r="XDN195" s="977"/>
      <c r="XDO195" s="977"/>
      <c r="XDP195" s="977"/>
      <c r="XDQ195" s="977"/>
      <c r="XDR195" s="977"/>
      <c r="XDS195" s="977"/>
      <c r="XDT195" s="977"/>
      <c r="XDU195" s="977"/>
      <c r="XDV195" s="977"/>
      <c r="XDW195" s="977"/>
      <c r="XDX195" s="977"/>
      <c r="XDY195" s="977"/>
      <c r="XDZ195" s="977"/>
      <c r="XEA195" s="977"/>
      <c r="XEB195" s="977"/>
      <c r="XEC195" s="977"/>
      <c r="XED195" s="977"/>
      <c r="XEE195" s="977"/>
      <c r="XEF195" s="977"/>
      <c r="XEG195" s="977"/>
      <c r="XEH195" s="977"/>
      <c r="XEI195" s="977"/>
      <c r="XEJ195" s="977"/>
      <c r="XEK195" s="977"/>
      <c r="XEL195" s="977"/>
      <c r="XEM195" s="977"/>
      <c r="XEN195" s="977"/>
      <c r="XEO195" s="977"/>
      <c r="XEP195" s="977"/>
      <c r="XEQ195" s="977"/>
      <c r="XER195" s="977"/>
      <c r="XES195" s="977"/>
      <c r="XET195" s="977"/>
      <c r="XEU195" s="977"/>
      <c r="XEV195" s="977"/>
      <c r="XEW195" s="977"/>
      <c r="XEX195" s="977"/>
      <c r="XEY195" s="977"/>
      <c r="XEZ195" s="977"/>
      <c r="XFA195" s="977"/>
      <c r="XFB195" s="977"/>
      <c r="XFC195" s="977"/>
      <c r="XFD195" s="977"/>
    </row>
    <row r="196" spans="1:16384" ht="12.6" customHeight="1" x14ac:dyDescent="0.25">
      <c r="A196" s="220" t="s">
        <v>5048</v>
      </c>
    </row>
    <row r="197" spans="1:16384" ht="12.6" customHeight="1" x14ac:dyDescent="0.25">
      <c r="A197" s="170" t="s">
        <v>1391</v>
      </c>
    </row>
    <row r="198" spans="1:16384" ht="12.6" customHeight="1" x14ac:dyDescent="0.25">
      <c r="A198" s="221"/>
      <c r="B198" s="222"/>
      <c r="C198" s="222"/>
      <c r="D198" s="222"/>
      <c r="E198" s="222"/>
      <c r="F198" s="222"/>
      <c r="G198" s="222"/>
      <c r="H198" s="222"/>
      <c r="I198" s="222"/>
      <c r="J198" s="222"/>
      <c r="K198" s="222"/>
      <c r="L198" s="1023" t="s">
        <v>1263</v>
      </c>
      <c r="M198" s="1024"/>
      <c r="N198" s="1024"/>
      <c r="O198" s="1024"/>
      <c r="P198" s="1024"/>
      <c r="Q198" s="1024"/>
      <c r="R198" s="1024"/>
      <c r="S198" s="1024"/>
      <c r="T198" s="1024"/>
      <c r="U198" s="1024"/>
      <c r="V198" s="1024"/>
      <c r="W198" s="1024"/>
      <c r="X198" s="1024"/>
      <c r="Y198" s="1024"/>
      <c r="Z198" s="1024"/>
      <c r="AA198" s="1024"/>
      <c r="AB198" s="1024"/>
      <c r="AC198" s="1024"/>
      <c r="AD198" s="1024"/>
      <c r="AE198" s="1024"/>
      <c r="AF198" s="1024"/>
      <c r="AG198" s="1024"/>
      <c r="AH198" s="1024"/>
      <c r="AI198" s="1024"/>
      <c r="AJ198" s="1024"/>
      <c r="AK198" s="1024"/>
      <c r="AL198" s="1024"/>
      <c r="AM198" s="1024"/>
      <c r="AN198" s="1024"/>
      <c r="AO198" s="1024"/>
      <c r="AP198" s="1024"/>
      <c r="AQ198" s="1024"/>
      <c r="AR198" s="1024"/>
      <c r="AS198" s="1024"/>
      <c r="AT198" s="1024"/>
      <c r="AU198" s="1024"/>
      <c r="AV198" s="1024"/>
      <c r="AW198" s="1024"/>
      <c r="AX198" s="1025"/>
      <c r="AY198" s="186"/>
      <c r="AZ198" s="186"/>
      <c r="BA198" s="186"/>
      <c r="BB198" s="186"/>
      <c r="BC198" s="183"/>
    </row>
    <row r="199" spans="1:16384" ht="12.6" customHeight="1" x14ac:dyDescent="0.25">
      <c r="A199" s="223"/>
      <c r="B199" s="224"/>
      <c r="C199" s="224"/>
      <c r="D199" s="224"/>
      <c r="E199" s="224"/>
      <c r="F199" s="224"/>
      <c r="G199" s="224"/>
      <c r="H199" s="224"/>
      <c r="I199" s="224"/>
      <c r="J199" s="224"/>
      <c r="K199" s="224"/>
      <c r="L199" s="1200" t="s">
        <v>1392</v>
      </c>
      <c r="M199" s="1200"/>
      <c r="N199" s="1200"/>
      <c r="O199" s="1200"/>
      <c r="P199" s="1279" t="s">
        <v>1320</v>
      </c>
      <c r="Q199" s="1279"/>
      <c r="R199" s="1279"/>
      <c r="S199" s="1279"/>
      <c r="T199" s="1200" t="s">
        <v>1393</v>
      </c>
      <c r="U199" s="1200"/>
      <c r="V199" s="1200"/>
      <c r="W199" s="1200"/>
      <c r="X199" s="1279" t="s">
        <v>146</v>
      </c>
      <c r="Y199" s="1279"/>
      <c r="Z199" s="1279"/>
      <c r="AA199" s="1279"/>
      <c r="AB199" s="1279"/>
      <c r="AC199" s="1200" t="s">
        <v>1394</v>
      </c>
      <c r="AD199" s="1200"/>
      <c r="AE199" s="1200"/>
      <c r="AF199" s="1200"/>
      <c r="AG199" s="1200"/>
      <c r="AH199" s="1200" t="s">
        <v>1395</v>
      </c>
      <c r="AI199" s="1200"/>
      <c r="AJ199" s="1200"/>
      <c r="AK199" s="1200"/>
      <c r="AL199" s="828"/>
      <c r="AM199" s="828" t="s">
        <v>1396</v>
      </c>
      <c r="AN199" s="829"/>
      <c r="AO199" s="829"/>
      <c r="AP199" s="829"/>
      <c r="AQ199" s="829"/>
      <c r="AR199" s="829"/>
      <c r="AS199" s="830"/>
      <c r="AT199" s="1279" t="s">
        <v>1397</v>
      </c>
      <c r="AU199" s="1279"/>
      <c r="AV199" s="1279"/>
      <c r="AW199" s="982"/>
      <c r="AX199" s="225"/>
    </row>
    <row r="200" spans="1:16384" ht="12.6" customHeight="1" x14ac:dyDescent="0.25">
      <c r="A200" s="828" t="s">
        <v>1398</v>
      </c>
      <c r="B200" s="829"/>
      <c r="C200" s="829"/>
      <c r="D200" s="829"/>
      <c r="E200" s="829"/>
      <c r="F200" s="829"/>
      <c r="G200" s="829"/>
      <c r="H200" s="829"/>
      <c r="I200" s="829"/>
      <c r="J200" s="829"/>
      <c r="K200" s="829"/>
      <c r="L200" s="1200" t="s">
        <v>1399</v>
      </c>
      <c r="M200" s="1200"/>
      <c r="N200" s="1200"/>
      <c r="O200" s="1200"/>
      <c r="P200" s="1279"/>
      <c r="Q200" s="1279"/>
      <c r="R200" s="1279"/>
      <c r="S200" s="1279"/>
      <c r="T200" s="1200" t="s">
        <v>1400</v>
      </c>
      <c r="U200" s="1200"/>
      <c r="V200" s="1200"/>
      <c r="W200" s="1200"/>
      <c r="X200" s="1279"/>
      <c r="Y200" s="1279"/>
      <c r="Z200" s="1279"/>
      <c r="AA200" s="1279"/>
      <c r="AB200" s="1279"/>
      <c r="AC200" s="1200" t="s">
        <v>1401</v>
      </c>
      <c r="AD200" s="1200"/>
      <c r="AE200" s="1200"/>
      <c r="AF200" s="1200"/>
      <c r="AG200" s="1200"/>
      <c r="AH200" s="1200" t="s">
        <v>1402</v>
      </c>
      <c r="AI200" s="1200"/>
      <c r="AJ200" s="1200"/>
      <c r="AK200" s="1200"/>
      <c r="AL200" s="828"/>
      <c r="AM200" s="828" t="s">
        <v>1403</v>
      </c>
      <c r="AN200" s="829"/>
      <c r="AO200" s="829"/>
      <c r="AP200" s="829"/>
      <c r="AQ200" s="829"/>
      <c r="AR200" s="829"/>
      <c r="AS200" s="830"/>
      <c r="AT200" s="1279"/>
      <c r="AU200" s="1279"/>
      <c r="AV200" s="1279"/>
      <c r="AW200" s="982"/>
      <c r="AX200" s="225"/>
    </row>
    <row r="201" spans="1:16384" ht="12.6" customHeight="1" x14ac:dyDescent="0.25">
      <c r="A201" s="828" t="s">
        <v>1404</v>
      </c>
      <c r="B201" s="829"/>
      <c r="C201" s="829"/>
      <c r="D201" s="829"/>
      <c r="E201" s="829"/>
      <c r="F201" s="829"/>
      <c r="G201" s="829"/>
      <c r="H201" s="829"/>
      <c r="I201" s="829"/>
      <c r="J201" s="829"/>
      <c r="K201" s="829"/>
      <c r="L201" s="1200" t="s">
        <v>1405</v>
      </c>
      <c r="M201" s="1200"/>
      <c r="N201" s="1200"/>
      <c r="O201" s="1200"/>
      <c r="P201" s="1279"/>
      <c r="Q201" s="1279"/>
      <c r="R201" s="1279"/>
      <c r="S201" s="1279"/>
      <c r="T201" s="1200" t="s">
        <v>1406</v>
      </c>
      <c r="U201" s="1200"/>
      <c r="V201" s="1200"/>
      <c r="W201" s="1200"/>
      <c r="X201" s="1279"/>
      <c r="Y201" s="1279"/>
      <c r="Z201" s="1279"/>
      <c r="AA201" s="1279"/>
      <c r="AB201" s="1279"/>
      <c r="AC201" s="1200" t="s">
        <v>1407</v>
      </c>
      <c r="AD201" s="1200"/>
      <c r="AE201" s="1200"/>
      <c r="AF201" s="1200"/>
      <c r="AG201" s="1200"/>
      <c r="AH201" s="1200" t="s">
        <v>1407</v>
      </c>
      <c r="AI201" s="1200"/>
      <c r="AJ201" s="1200"/>
      <c r="AK201" s="1200"/>
      <c r="AL201" s="828"/>
      <c r="AM201" s="828" t="s">
        <v>1408</v>
      </c>
      <c r="AN201" s="829"/>
      <c r="AO201" s="829"/>
      <c r="AP201" s="829"/>
      <c r="AQ201" s="829"/>
      <c r="AR201" s="829"/>
      <c r="AS201" s="830"/>
      <c r="AT201" s="1279"/>
      <c r="AU201" s="1279"/>
      <c r="AV201" s="1279"/>
      <c r="AW201" s="982"/>
      <c r="AX201" s="225"/>
    </row>
    <row r="202" spans="1:16384" ht="12.6" customHeight="1" x14ac:dyDescent="0.25">
      <c r="A202" s="223"/>
      <c r="B202" s="224"/>
      <c r="C202" s="224"/>
      <c r="D202" s="224"/>
      <c r="E202" s="224"/>
      <c r="F202" s="224"/>
      <c r="G202" s="224"/>
      <c r="H202" s="224"/>
      <c r="I202" s="224"/>
      <c r="J202" s="224"/>
      <c r="K202" s="224"/>
      <c r="L202" s="1200" t="s">
        <v>1409</v>
      </c>
      <c r="M202" s="1200"/>
      <c r="N202" s="1200"/>
      <c r="O202" s="1200"/>
      <c r="P202" s="1279"/>
      <c r="Q202" s="1279"/>
      <c r="R202" s="1279"/>
      <c r="S202" s="1279"/>
      <c r="T202" s="1200"/>
      <c r="U202" s="1200"/>
      <c r="V202" s="1200"/>
      <c r="W202" s="1200"/>
      <c r="X202" s="1279"/>
      <c r="Y202" s="1279"/>
      <c r="Z202" s="1279"/>
      <c r="AA202" s="1279"/>
      <c r="AB202" s="1279"/>
      <c r="AC202" s="828"/>
      <c r="AD202" s="829"/>
      <c r="AE202" s="829"/>
      <c r="AF202" s="829"/>
      <c r="AG202" s="830"/>
      <c r="AH202" s="828"/>
      <c r="AI202" s="829"/>
      <c r="AJ202" s="829"/>
      <c r="AK202" s="829"/>
      <c r="AL202" s="829"/>
      <c r="AM202" s="185"/>
      <c r="AN202" s="186"/>
      <c r="AO202" s="186"/>
      <c r="AP202" s="186"/>
      <c r="AQ202" s="186"/>
      <c r="AR202" s="186"/>
      <c r="AS202" s="186"/>
      <c r="AT202" s="1279"/>
      <c r="AU202" s="1279"/>
      <c r="AV202" s="1279"/>
      <c r="AW202" s="982"/>
      <c r="AX202" s="225"/>
    </row>
    <row r="203" spans="1:16384" ht="12.6" customHeight="1" x14ac:dyDescent="0.25">
      <c r="A203" s="863" t="s">
        <v>1410</v>
      </c>
      <c r="B203" s="864"/>
      <c r="C203" s="864"/>
      <c r="D203" s="864"/>
      <c r="E203" s="864"/>
      <c r="F203" s="864"/>
      <c r="G203" s="864"/>
      <c r="H203" s="864"/>
      <c r="I203" s="864"/>
      <c r="J203" s="864"/>
      <c r="K203" s="864"/>
      <c r="L203" s="862" t="s">
        <v>1411</v>
      </c>
      <c r="M203" s="862"/>
      <c r="N203" s="862"/>
      <c r="O203" s="862"/>
      <c r="P203" s="862" t="s">
        <v>1412</v>
      </c>
      <c r="Q203" s="862"/>
      <c r="R203" s="862"/>
      <c r="S203" s="862"/>
      <c r="T203" s="862" t="s">
        <v>1413</v>
      </c>
      <c r="U203" s="862"/>
      <c r="V203" s="862"/>
      <c r="W203" s="862"/>
      <c r="X203" s="862" t="s">
        <v>1414</v>
      </c>
      <c r="Y203" s="862"/>
      <c r="Z203" s="862"/>
      <c r="AA203" s="862"/>
      <c r="AB203" s="862"/>
      <c r="AC203" s="862" t="s">
        <v>1415</v>
      </c>
      <c r="AD203" s="862"/>
      <c r="AE203" s="862"/>
      <c r="AF203" s="862"/>
      <c r="AG203" s="862"/>
      <c r="AH203" s="862" t="s">
        <v>1416</v>
      </c>
      <c r="AI203" s="862"/>
      <c r="AJ203" s="862"/>
      <c r="AK203" s="862"/>
      <c r="AL203" s="863"/>
      <c r="AM203" s="863" t="s">
        <v>1417</v>
      </c>
      <c r="AN203" s="864"/>
      <c r="AO203" s="864"/>
      <c r="AP203" s="864"/>
      <c r="AQ203" s="864"/>
      <c r="AR203" s="864"/>
      <c r="AS203" s="865"/>
      <c r="AT203" s="862" t="s">
        <v>1418</v>
      </c>
      <c r="AU203" s="862"/>
      <c r="AV203" s="862"/>
      <c r="AW203" s="863"/>
      <c r="AX203" s="225"/>
    </row>
    <row r="204" spans="1:16384" ht="12.6" customHeight="1" x14ac:dyDescent="0.25">
      <c r="A204" s="188" t="s">
        <v>1419</v>
      </c>
      <c r="B204" s="188"/>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97"/>
      <c r="AN204" s="197"/>
      <c r="AO204" s="197"/>
      <c r="AP204" s="197"/>
      <c r="AQ204" s="197"/>
      <c r="AR204" s="197"/>
      <c r="AS204" s="197"/>
      <c r="AT204" s="188"/>
      <c r="AU204" s="188"/>
      <c r="AV204" s="188"/>
      <c r="AW204" s="188"/>
      <c r="AX204" s="189"/>
    </row>
    <row r="205" spans="1:16384" ht="12.6" customHeight="1" x14ac:dyDescent="0.25">
      <c r="A205" s="221" t="s">
        <v>1420</v>
      </c>
      <c r="B205" s="194"/>
      <c r="C205" s="194"/>
      <c r="D205" s="194"/>
      <c r="E205" s="194"/>
      <c r="F205" s="194"/>
      <c r="G205" s="194"/>
      <c r="H205" s="194"/>
      <c r="I205" s="194"/>
      <c r="J205" s="194"/>
      <c r="K205" s="195"/>
      <c r="L205" s="853">
        <f>SUM('HL KNIHA VYPOC'!$D$8)</f>
        <v>0</v>
      </c>
      <c r="M205" s="854"/>
      <c r="N205" s="854"/>
      <c r="O205" s="855"/>
      <c r="P205" s="854">
        <f>SUM('HL KNIHA VYPOC'!$D$9)</f>
        <v>122390.24</v>
      </c>
      <c r="Q205" s="854"/>
      <c r="R205" s="854"/>
      <c r="S205" s="855"/>
      <c r="T205" s="854">
        <f>SUM('HL KNIHA VYPOC'!$D$10)</f>
        <v>0</v>
      </c>
      <c r="U205" s="854"/>
      <c r="V205" s="854"/>
      <c r="W205" s="855"/>
      <c r="X205" s="853">
        <f>SUM('HL KNIHA VYPOC'!$D$11)</f>
        <v>0</v>
      </c>
      <c r="Y205" s="854"/>
      <c r="Z205" s="854"/>
      <c r="AA205" s="854"/>
      <c r="AB205" s="855"/>
      <c r="AC205" s="853">
        <f>SUM('HL KNIHA VYPOC'!$D$13)</f>
        <v>0</v>
      </c>
      <c r="AD205" s="854"/>
      <c r="AE205" s="854"/>
      <c r="AF205" s="854"/>
      <c r="AG205" s="855"/>
      <c r="AH205" s="853">
        <f>SUM('HL KNIHA VYPOC'!$D$31)</f>
        <v>0</v>
      </c>
      <c r="AI205" s="854"/>
      <c r="AJ205" s="854"/>
      <c r="AK205" s="854"/>
      <c r="AL205" s="855"/>
      <c r="AM205" s="1273">
        <f>SUM('HL KNIHA VYPOC'!$D$37)</f>
        <v>0</v>
      </c>
      <c r="AN205" s="1274"/>
      <c r="AO205" s="1274"/>
      <c r="AP205" s="1274"/>
      <c r="AQ205" s="1274"/>
      <c r="AR205" s="1274"/>
      <c r="AS205" s="1275"/>
      <c r="AT205" s="1253">
        <f>SUM(L205:AS206)</f>
        <v>122390.24</v>
      </c>
      <c r="AU205" s="1254"/>
      <c r="AV205" s="1254"/>
      <c r="AW205" s="1254"/>
      <c r="AX205" s="1255"/>
    </row>
    <row r="206" spans="1:16384" ht="12.6" customHeight="1" x14ac:dyDescent="0.25">
      <c r="A206" s="226" t="s">
        <v>1421</v>
      </c>
      <c r="B206" s="197"/>
      <c r="C206" s="197"/>
      <c r="D206" s="197"/>
      <c r="E206" s="197"/>
      <c r="F206" s="197"/>
      <c r="G206" s="197"/>
      <c r="H206" s="197"/>
      <c r="I206" s="197"/>
      <c r="J206" s="197"/>
      <c r="K206" s="198"/>
      <c r="L206" s="859"/>
      <c r="M206" s="860"/>
      <c r="N206" s="860"/>
      <c r="O206" s="861"/>
      <c r="P206" s="860"/>
      <c r="Q206" s="860"/>
      <c r="R206" s="860"/>
      <c r="S206" s="861"/>
      <c r="T206" s="860"/>
      <c r="U206" s="860"/>
      <c r="V206" s="860"/>
      <c r="W206" s="861"/>
      <c r="X206" s="859"/>
      <c r="Y206" s="860"/>
      <c r="Z206" s="860"/>
      <c r="AA206" s="860"/>
      <c r="AB206" s="861"/>
      <c r="AC206" s="859"/>
      <c r="AD206" s="860"/>
      <c r="AE206" s="860"/>
      <c r="AF206" s="860"/>
      <c r="AG206" s="861"/>
      <c r="AH206" s="859"/>
      <c r="AI206" s="860"/>
      <c r="AJ206" s="860"/>
      <c r="AK206" s="860"/>
      <c r="AL206" s="861"/>
      <c r="AM206" s="1276"/>
      <c r="AN206" s="1277"/>
      <c r="AO206" s="1277"/>
      <c r="AP206" s="1277"/>
      <c r="AQ206" s="1277"/>
      <c r="AR206" s="1277"/>
      <c r="AS206" s="1278"/>
      <c r="AT206" s="1259"/>
      <c r="AU206" s="1260"/>
      <c r="AV206" s="1260"/>
      <c r="AW206" s="1260"/>
      <c r="AX206" s="1261"/>
    </row>
    <row r="207" spans="1:16384" ht="12.6" customHeight="1" x14ac:dyDescent="0.25">
      <c r="A207" s="187" t="s">
        <v>1422</v>
      </c>
      <c r="B207" s="188"/>
      <c r="C207" s="188"/>
      <c r="D207" s="188"/>
      <c r="E207" s="188"/>
      <c r="F207" s="188"/>
      <c r="G207" s="188"/>
      <c r="H207" s="188"/>
      <c r="I207" s="188"/>
      <c r="J207" s="188"/>
      <c r="K207" s="189"/>
      <c r="L207" s="1270">
        <f>SUM('HL KNIHA VYPOC'!$E$8)</f>
        <v>0</v>
      </c>
      <c r="M207" s="1271"/>
      <c r="N207" s="1271"/>
      <c r="O207" s="1272"/>
      <c r="P207" s="1270">
        <f>SUM('HL KNIHA VYPOC'!$E$9)</f>
        <v>0</v>
      </c>
      <c r="Q207" s="1271"/>
      <c r="R207" s="1271"/>
      <c r="S207" s="1272"/>
      <c r="T207" s="1271">
        <f>SUM('HL KNIHA VYPOC'!$E$10)</f>
        <v>0</v>
      </c>
      <c r="U207" s="1271"/>
      <c r="V207" s="1271"/>
      <c r="W207" s="1272"/>
      <c r="X207" s="893">
        <f>SUM('HL KNIHA VYPOC'!$E$11)</f>
        <v>0</v>
      </c>
      <c r="Y207" s="894"/>
      <c r="Z207" s="894"/>
      <c r="AA207" s="894"/>
      <c r="AB207" s="895"/>
      <c r="AC207" s="893">
        <f>SUM('HL KNIHA VYPOC'!$E$13)</f>
        <v>0</v>
      </c>
      <c r="AD207" s="894"/>
      <c r="AE207" s="894"/>
      <c r="AF207" s="894"/>
      <c r="AG207" s="895"/>
      <c r="AH207" s="893">
        <f>SUM('HL KNIHA VYPOC'!$E$31)</f>
        <v>0</v>
      </c>
      <c r="AI207" s="894"/>
      <c r="AJ207" s="894"/>
      <c r="AK207" s="894"/>
      <c r="AL207" s="895"/>
      <c r="AM207" s="1283">
        <f>SUM('HL KNIHA VYPOC'!$E$37)</f>
        <v>0</v>
      </c>
      <c r="AN207" s="1284"/>
      <c r="AO207" s="1284"/>
      <c r="AP207" s="1284"/>
      <c r="AQ207" s="1284"/>
      <c r="AR207" s="1284"/>
      <c r="AS207" s="1285"/>
      <c r="AT207" s="1264">
        <f>SUM(L207:AS207)</f>
        <v>0</v>
      </c>
      <c r="AU207" s="1265"/>
      <c r="AV207" s="1265"/>
      <c r="AW207" s="1265"/>
      <c r="AX207" s="1266"/>
    </row>
    <row r="208" spans="1:16384" ht="12.6" customHeight="1" x14ac:dyDescent="0.25">
      <c r="A208" s="187" t="s">
        <v>1423</v>
      </c>
      <c r="B208" s="188"/>
      <c r="C208" s="188"/>
      <c r="D208" s="188"/>
      <c r="E208" s="188"/>
      <c r="F208" s="188"/>
      <c r="G208" s="188"/>
      <c r="H208" s="188"/>
      <c r="I208" s="188"/>
      <c r="J208" s="188"/>
      <c r="K208" s="189"/>
      <c r="L208" s="893">
        <f>SUM('HL KNIHA VYPOC'!$F$8)</f>
        <v>0</v>
      </c>
      <c r="M208" s="894"/>
      <c r="N208" s="894"/>
      <c r="O208" s="895"/>
      <c r="P208" s="1270">
        <f>SUM('HL KNIHA VYPOC'!$F$9)</f>
        <v>0</v>
      </c>
      <c r="Q208" s="1271"/>
      <c r="R208" s="1271"/>
      <c r="S208" s="1272"/>
      <c r="T208" s="1270">
        <f>SUM('HL KNIHA VYPOC'!$F$10)</f>
        <v>0</v>
      </c>
      <c r="U208" s="1271"/>
      <c r="V208" s="1271"/>
      <c r="W208" s="1272"/>
      <c r="X208" s="893">
        <f>SUM('HL KNIHA VYPOC'!$F$11)</f>
        <v>0</v>
      </c>
      <c r="Y208" s="894"/>
      <c r="Z208" s="894"/>
      <c r="AA208" s="894"/>
      <c r="AB208" s="895"/>
      <c r="AC208" s="893">
        <f>SUM('HL KNIHA VYPOC'!$F$13)</f>
        <v>0</v>
      </c>
      <c r="AD208" s="894"/>
      <c r="AE208" s="894"/>
      <c r="AF208" s="894"/>
      <c r="AG208" s="895"/>
      <c r="AH208" s="893">
        <f>SUM('HL KNIHA VYPOC'!$F$31)</f>
        <v>0</v>
      </c>
      <c r="AI208" s="894"/>
      <c r="AJ208" s="894"/>
      <c r="AK208" s="894"/>
      <c r="AL208" s="895"/>
      <c r="AM208" s="1283">
        <f>SUM('HL KNIHA VYPOC'!$F$37)</f>
        <v>0</v>
      </c>
      <c r="AN208" s="1284"/>
      <c r="AO208" s="1284"/>
      <c r="AP208" s="1284"/>
      <c r="AQ208" s="1284"/>
      <c r="AR208" s="1284"/>
      <c r="AS208" s="1285"/>
      <c r="AT208" s="1264">
        <f>SUM(L208:AS208)</f>
        <v>0</v>
      </c>
      <c r="AU208" s="1265"/>
      <c r="AV208" s="1265"/>
      <c r="AW208" s="1265"/>
      <c r="AX208" s="1266"/>
    </row>
    <row r="209" spans="1:50" ht="12.6" customHeight="1" x14ac:dyDescent="0.25">
      <c r="A209" s="187" t="s">
        <v>1424</v>
      </c>
      <c r="B209" s="188"/>
      <c r="C209" s="188"/>
      <c r="D209" s="188"/>
      <c r="E209" s="188"/>
      <c r="F209" s="188"/>
      <c r="G209" s="188"/>
      <c r="H209" s="188"/>
      <c r="I209" s="188"/>
      <c r="J209" s="188"/>
      <c r="K209" s="189"/>
      <c r="L209" s="850"/>
      <c r="M209" s="851"/>
      <c r="N209" s="851"/>
      <c r="O209" s="852"/>
      <c r="P209" s="1267"/>
      <c r="Q209" s="1268"/>
      <c r="R209" s="1268"/>
      <c r="S209" s="1269"/>
      <c r="T209" s="1267"/>
      <c r="U209" s="1268"/>
      <c r="V209" s="1268"/>
      <c r="W209" s="1269"/>
      <c r="X209" s="850"/>
      <c r="Y209" s="851"/>
      <c r="Z209" s="851"/>
      <c r="AA209" s="851"/>
      <c r="AB209" s="852"/>
      <c r="AC209" s="850"/>
      <c r="AD209" s="851"/>
      <c r="AE209" s="851"/>
      <c r="AF209" s="851"/>
      <c r="AG209" s="852"/>
      <c r="AH209" s="850"/>
      <c r="AI209" s="851"/>
      <c r="AJ209" s="851"/>
      <c r="AK209" s="851"/>
      <c r="AL209" s="852"/>
      <c r="AM209" s="1280"/>
      <c r="AN209" s="1281"/>
      <c r="AO209" s="1281"/>
      <c r="AP209" s="1281"/>
      <c r="AQ209" s="1281"/>
      <c r="AR209" s="1281"/>
      <c r="AS209" s="1282"/>
      <c r="AT209" s="1264">
        <f>SUM(L209:AS209)</f>
        <v>0</v>
      </c>
      <c r="AU209" s="1265"/>
      <c r="AV209" s="1265"/>
      <c r="AW209" s="1265"/>
      <c r="AX209" s="1266"/>
    </row>
    <row r="210" spans="1:50" ht="12.6" customHeight="1" x14ac:dyDescent="0.25">
      <c r="A210" s="223" t="s">
        <v>1425</v>
      </c>
      <c r="B210" s="183"/>
      <c r="C210" s="183"/>
      <c r="D210" s="183"/>
      <c r="E210" s="183"/>
      <c r="F210" s="183"/>
      <c r="G210" s="183"/>
      <c r="H210" s="183"/>
      <c r="I210" s="183"/>
      <c r="J210" s="183"/>
      <c r="K210" s="225"/>
      <c r="L210" s="856">
        <f>SUM(L205+L207-L208+L209)</f>
        <v>0</v>
      </c>
      <c r="M210" s="857"/>
      <c r="N210" s="857"/>
      <c r="O210" s="858"/>
      <c r="P210" s="857">
        <f>SUM(P205+P207-P208+P209)</f>
        <v>122390.24</v>
      </c>
      <c r="Q210" s="857"/>
      <c r="R210" s="857"/>
      <c r="S210" s="858"/>
      <c r="T210" s="857">
        <f>SUM(T205+T207-T208+T209)</f>
        <v>0</v>
      </c>
      <c r="U210" s="857"/>
      <c r="V210" s="857"/>
      <c r="W210" s="858"/>
      <c r="X210" s="856">
        <f>SUM(X205+X207-X208+X209)</f>
        <v>0</v>
      </c>
      <c r="Y210" s="857"/>
      <c r="Z210" s="857"/>
      <c r="AA210" s="857"/>
      <c r="AB210" s="858"/>
      <c r="AC210" s="856">
        <f>SUM(AC205+AC207-AC208+AC209)</f>
        <v>0</v>
      </c>
      <c r="AD210" s="857"/>
      <c r="AE210" s="857"/>
      <c r="AF210" s="857"/>
      <c r="AG210" s="858"/>
      <c r="AH210" s="856">
        <f>SUM(AH205+AH207-AH208+AH209)</f>
        <v>0</v>
      </c>
      <c r="AI210" s="857"/>
      <c r="AJ210" s="857"/>
      <c r="AK210" s="857"/>
      <c r="AL210" s="858"/>
      <c r="AM210" s="1273">
        <f>SUM(AM205+AM207-AM208+AM209)</f>
        <v>0</v>
      </c>
      <c r="AN210" s="1274"/>
      <c r="AO210" s="1274"/>
      <c r="AP210" s="1274"/>
      <c r="AQ210" s="1274"/>
      <c r="AR210" s="1274"/>
      <c r="AS210" s="1275"/>
      <c r="AT210" s="1253">
        <f>SUM(L210:AS211)</f>
        <v>122390.24</v>
      </c>
      <c r="AU210" s="1254"/>
      <c r="AV210" s="1254"/>
      <c r="AW210" s="1254"/>
      <c r="AX210" s="1255"/>
    </row>
    <row r="211" spans="1:50" ht="12.6" customHeight="1" x14ac:dyDescent="0.25">
      <c r="A211" s="226" t="s">
        <v>1421</v>
      </c>
      <c r="B211" s="197"/>
      <c r="C211" s="197"/>
      <c r="D211" s="197"/>
      <c r="E211" s="197"/>
      <c r="F211" s="197"/>
      <c r="G211" s="197"/>
      <c r="H211" s="197"/>
      <c r="I211" s="197"/>
      <c r="J211" s="197"/>
      <c r="K211" s="198"/>
      <c r="L211" s="859"/>
      <c r="M211" s="860"/>
      <c r="N211" s="860"/>
      <c r="O211" s="861"/>
      <c r="P211" s="860"/>
      <c r="Q211" s="860"/>
      <c r="R211" s="860"/>
      <c r="S211" s="861"/>
      <c r="T211" s="860"/>
      <c r="U211" s="860"/>
      <c r="V211" s="860"/>
      <c r="W211" s="861"/>
      <c r="X211" s="859"/>
      <c r="Y211" s="860"/>
      <c r="Z211" s="860"/>
      <c r="AA211" s="860"/>
      <c r="AB211" s="861"/>
      <c r="AC211" s="859"/>
      <c r="AD211" s="860"/>
      <c r="AE211" s="860"/>
      <c r="AF211" s="860"/>
      <c r="AG211" s="861"/>
      <c r="AH211" s="859"/>
      <c r="AI211" s="860"/>
      <c r="AJ211" s="860"/>
      <c r="AK211" s="860"/>
      <c r="AL211" s="861"/>
      <c r="AM211" s="1276"/>
      <c r="AN211" s="1277"/>
      <c r="AO211" s="1277"/>
      <c r="AP211" s="1277"/>
      <c r="AQ211" s="1277"/>
      <c r="AR211" s="1277"/>
      <c r="AS211" s="1278"/>
      <c r="AT211" s="1259"/>
      <c r="AU211" s="1260"/>
      <c r="AV211" s="1260"/>
      <c r="AW211" s="1260"/>
      <c r="AX211" s="1261"/>
    </row>
    <row r="212" spans="1:50" ht="12.6" customHeight="1" x14ac:dyDescent="0.25">
      <c r="A212" s="188" t="s">
        <v>1426</v>
      </c>
      <c r="B212" s="188"/>
      <c r="C212" s="188"/>
      <c r="D212" s="188"/>
      <c r="E212" s="188"/>
      <c r="F212" s="188"/>
      <c r="G212" s="188"/>
      <c r="H212" s="188"/>
      <c r="I212" s="188"/>
      <c r="J212" s="188"/>
      <c r="K212" s="188"/>
      <c r="L212" s="227"/>
      <c r="M212" s="227"/>
      <c r="N212" s="227"/>
      <c r="O212" s="227"/>
      <c r="P212" s="227"/>
      <c r="Q212" s="227"/>
      <c r="R212" s="227"/>
      <c r="S212" s="227"/>
      <c r="T212" s="227"/>
      <c r="U212" s="227"/>
      <c r="V212" s="227"/>
      <c r="W212" s="227"/>
      <c r="X212" s="227"/>
      <c r="Y212" s="227"/>
      <c r="Z212" s="227"/>
      <c r="AA212" s="227"/>
      <c r="AB212" s="227"/>
      <c r="AC212" s="227"/>
      <c r="AD212" s="227"/>
      <c r="AE212" s="227"/>
      <c r="AF212" s="227"/>
      <c r="AG212" s="227"/>
      <c r="AH212" s="227"/>
      <c r="AI212" s="227"/>
      <c r="AJ212" s="227"/>
      <c r="AK212" s="227"/>
      <c r="AL212" s="227"/>
      <c r="AM212" s="227"/>
      <c r="AN212" s="227"/>
      <c r="AO212" s="227"/>
      <c r="AP212" s="227"/>
      <c r="AQ212" s="227"/>
      <c r="AR212" s="227"/>
      <c r="AS212" s="227"/>
      <c r="AT212" s="228"/>
      <c r="AU212" s="228"/>
      <c r="AV212" s="228"/>
      <c r="AW212" s="228"/>
      <c r="AX212" s="229"/>
    </row>
    <row r="213" spans="1:50" ht="12.6" customHeight="1" x14ac:dyDescent="0.25">
      <c r="A213" s="221" t="s">
        <v>1420</v>
      </c>
      <c r="B213" s="193"/>
      <c r="C213" s="194"/>
      <c r="D213" s="194"/>
      <c r="E213" s="194"/>
      <c r="F213" s="194"/>
      <c r="G213" s="194"/>
      <c r="H213" s="194"/>
      <c r="I213" s="194"/>
      <c r="J213" s="194"/>
      <c r="K213" s="195"/>
      <c r="L213" s="854">
        <f>SUM('HL KNIHA VYPOC'!$D$53)*-1</f>
        <v>0</v>
      </c>
      <c r="M213" s="854"/>
      <c r="N213" s="854"/>
      <c r="O213" s="855"/>
      <c r="P213" s="854">
        <f>SUM('HL KNIHA VYPOC'!$D$54)*-1</f>
        <v>102455.14</v>
      </c>
      <c r="Q213" s="854"/>
      <c r="R213" s="854"/>
      <c r="S213" s="855"/>
      <c r="T213" s="854">
        <f>SUM('HL KNIHA VYPOC'!$D$55)*-1</f>
        <v>0</v>
      </c>
      <c r="U213" s="854"/>
      <c r="V213" s="854"/>
      <c r="W213" s="855"/>
      <c r="X213" s="853">
        <f>SUM('HL KNIHA VYPOC'!$D$56)*-1</f>
        <v>0</v>
      </c>
      <c r="Y213" s="854"/>
      <c r="Z213" s="854"/>
      <c r="AA213" s="854"/>
      <c r="AB213" s="855"/>
      <c r="AC213" s="853">
        <f>SUM('HL KNIHA VYPOC'!$D$58)*-1</f>
        <v>0</v>
      </c>
      <c r="AD213" s="854"/>
      <c r="AE213" s="854"/>
      <c r="AF213" s="854"/>
      <c r="AG213" s="855"/>
      <c r="AH213" s="853"/>
      <c r="AI213" s="854"/>
      <c r="AJ213" s="854"/>
      <c r="AK213" s="854"/>
      <c r="AL213" s="855"/>
      <c r="AM213" s="1273"/>
      <c r="AN213" s="1274"/>
      <c r="AO213" s="1274"/>
      <c r="AP213" s="1274"/>
      <c r="AQ213" s="1274"/>
      <c r="AR213" s="1274"/>
      <c r="AS213" s="1275"/>
      <c r="AT213" s="1253">
        <f>SUM(L213:AS214)</f>
        <v>102455.14</v>
      </c>
      <c r="AU213" s="1254"/>
      <c r="AV213" s="1254"/>
      <c r="AW213" s="1254"/>
      <c r="AX213" s="1255"/>
    </row>
    <row r="214" spans="1:50" ht="12.6" customHeight="1" x14ac:dyDescent="0.25">
      <c r="A214" s="226" t="s">
        <v>1421</v>
      </c>
      <c r="B214" s="196"/>
      <c r="C214" s="197"/>
      <c r="D214" s="197"/>
      <c r="E214" s="197"/>
      <c r="F214" s="197"/>
      <c r="G214" s="197"/>
      <c r="H214" s="197"/>
      <c r="I214" s="197"/>
      <c r="J214" s="197"/>
      <c r="K214" s="198"/>
      <c r="L214" s="860"/>
      <c r="M214" s="860"/>
      <c r="N214" s="860"/>
      <c r="O214" s="861"/>
      <c r="P214" s="860"/>
      <c r="Q214" s="860"/>
      <c r="R214" s="860"/>
      <c r="S214" s="861"/>
      <c r="T214" s="860"/>
      <c r="U214" s="860"/>
      <c r="V214" s="860"/>
      <c r="W214" s="861"/>
      <c r="X214" s="859"/>
      <c r="Y214" s="860"/>
      <c r="Z214" s="860"/>
      <c r="AA214" s="860"/>
      <c r="AB214" s="861"/>
      <c r="AC214" s="859"/>
      <c r="AD214" s="860"/>
      <c r="AE214" s="860"/>
      <c r="AF214" s="860"/>
      <c r="AG214" s="861"/>
      <c r="AH214" s="859"/>
      <c r="AI214" s="860"/>
      <c r="AJ214" s="860"/>
      <c r="AK214" s="860"/>
      <c r="AL214" s="861"/>
      <c r="AM214" s="1276"/>
      <c r="AN214" s="1277"/>
      <c r="AO214" s="1277"/>
      <c r="AP214" s="1277"/>
      <c r="AQ214" s="1277"/>
      <c r="AR214" s="1277"/>
      <c r="AS214" s="1278"/>
      <c r="AT214" s="1259"/>
      <c r="AU214" s="1260"/>
      <c r="AV214" s="1260"/>
      <c r="AW214" s="1260"/>
      <c r="AX214" s="1261"/>
    </row>
    <row r="215" spans="1:50" ht="12.6" customHeight="1" x14ac:dyDescent="0.25">
      <c r="A215" s="187" t="s">
        <v>1422</v>
      </c>
      <c r="B215" s="187"/>
      <c r="C215" s="188"/>
      <c r="D215" s="188"/>
      <c r="E215" s="188"/>
      <c r="F215" s="188"/>
      <c r="G215" s="188"/>
      <c r="H215" s="188"/>
      <c r="I215" s="188"/>
      <c r="J215" s="188"/>
      <c r="K215" s="189"/>
      <c r="L215" s="1271">
        <f>SUM('HL KNIHA VYPOC'!$F$53)</f>
        <v>0</v>
      </c>
      <c r="M215" s="1271"/>
      <c r="N215" s="1271"/>
      <c r="O215" s="1272"/>
      <c r="P215" s="1270">
        <f>SUM('HL KNIHA VYPOC'!$F$54)</f>
        <v>10572.6</v>
      </c>
      <c r="Q215" s="1271"/>
      <c r="R215" s="1271"/>
      <c r="S215" s="1272"/>
      <c r="T215" s="1271">
        <f>SUM('HL KNIHA VYPOC'!$F$55)</f>
        <v>0</v>
      </c>
      <c r="U215" s="1271"/>
      <c r="V215" s="1271"/>
      <c r="W215" s="1272"/>
      <c r="X215" s="893">
        <f>SUM('HL KNIHA VYPOC'!$F$56)</f>
        <v>0</v>
      </c>
      <c r="Y215" s="894"/>
      <c r="Z215" s="894"/>
      <c r="AA215" s="894"/>
      <c r="AB215" s="895"/>
      <c r="AC215" s="893">
        <f>SUM('HL KNIHA VYPOC'!$F$58)</f>
        <v>0</v>
      </c>
      <c r="AD215" s="894"/>
      <c r="AE215" s="894"/>
      <c r="AF215" s="894"/>
      <c r="AG215" s="895"/>
      <c r="AH215" s="893"/>
      <c r="AI215" s="894"/>
      <c r="AJ215" s="894"/>
      <c r="AK215" s="894"/>
      <c r="AL215" s="895"/>
      <c r="AM215" s="1283"/>
      <c r="AN215" s="1284"/>
      <c r="AO215" s="1284"/>
      <c r="AP215" s="1284"/>
      <c r="AQ215" s="1284"/>
      <c r="AR215" s="1284"/>
      <c r="AS215" s="1285"/>
      <c r="AT215" s="1264">
        <f>SUM(L215:AS215)</f>
        <v>10572.6</v>
      </c>
      <c r="AU215" s="1265"/>
      <c r="AV215" s="1265"/>
      <c r="AW215" s="1265"/>
      <c r="AX215" s="1266"/>
    </row>
    <row r="216" spans="1:50" ht="12.6" customHeight="1" x14ac:dyDescent="0.25">
      <c r="A216" s="187" t="s">
        <v>1423</v>
      </c>
      <c r="B216" s="230"/>
      <c r="C216" s="188"/>
      <c r="D216" s="188"/>
      <c r="E216" s="188"/>
      <c r="F216" s="188"/>
      <c r="G216" s="188"/>
      <c r="H216" s="188"/>
      <c r="I216" s="188"/>
      <c r="J216" s="188"/>
      <c r="K216" s="188"/>
      <c r="L216" s="893">
        <f>SUM('HL KNIHA VYPOC'!$E$53)</f>
        <v>0</v>
      </c>
      <c r="M216" s="894"/>
      <c r="N216" s="894"/>
      <c r="O216" s="895"/>
      <c r="P216" s="1270">
        <f>SUM('HL KNIHA VYPOC'!$E$54)</f>
        <v>0</v>
      </c>
      <c r="Q216" s="1271"/>
      <c r="R216" s="1271"/>
      <c r="S216" s="1272"/>
      <c r="T216" s="1271">
        <f>SUM('HL KNIHA VYPOC'!$E$55)</f>
        <v>0</v>
      </c>
      <c r="U216" s="1271"/>
      <c r="V216" s="1271"/>
      <c r="W216" s="1272"/>
      <c r="X216" s="893">
        <f>SUM('HL KNIHA VYPOC'!$E$56)</f>
        <v>0</v>
      </c>
      <c r="Y216" s="894"/>
      <c r="Z216" s="894"/>
      <c r="AA216" s="894"/>
      <c r="AB216" s="895"/>
      <c r="AC216" s="893">
        <f>SUM('HL KNIHA VYPOC'!$E$58)</f>
        <v>0</v>
      </c>
      <c r="AD216" s="894"/>
      <c r="AE216" s="894"/>
      <c r="AF216" s="894"/>
      <c r="AG216" s="895"/>
      <c r="AH216" s="893"/>
      <c r="AI216" s="894"/>
      <c r="AJ216" s="894"/>
      <c r="AK216" s="894"/>
      <c r="AL216" s="895"/>
      <c r="AM216" s="1283"/>
      <c r="AN216" s="1284"/>
      <c r="AO216" s="1284"/>
      <c r="AP216" s="1284"/>
      <c r="AQ216" s="1284"/>
      <c r="AR216" s="1284"/>
      <c r="AS216" s="1285"/>
      <c r="AT216" s="1264">
        <f>SUM(L216:AS216)</f>
        <v>0</v>
      </c>
      <c r="AU216" s="1265"/>
      <c r="AV216" s="1265"/>
      <c r="AW216" s="1265"/>
      <c r="AX216" s="1266"/>
    </row>
    <row r="217" spans="1:50" ht="12.6" customHeight="1" x14ac:dyDescent="0.25">
      <c r="A217" s="187" t="s">
        <v>1424</v>
      </c>
      <c r="B217" s="230"/>
      <c r="C217" s="188"/>
      <c r="D217" s="188"/>
      <c r="E217" s="188"/>
      <c r="F217" s="188"/>
      <c r="G217" s="188"/>
      <c r="H217" s="188"/>
      <c r="I217" s="188"/>
      <c r="J217" s="188"/>
      <c r="K217" s="188"/>
      <c r="L217" s="850"/>
      <c r="M217" s="851"/>
      <c r="N217" s="851"/>
      <c r="O217" s="852"/>
      <c r="P217" s="1267"/>
      <c r="Q217" s="1268"/>
      <c r="R217" s="1268"/>
      <c r="S217" s="1269"/>
      <c r="T217" s="1268"/>
      <c r="U217" s="1268"/>
      <c r="V217" s="1268"/>
      <c r="W217" s="1269"/>
      <c r="X217" s="850"/>
      <c r="Y217" s="851"/>
      <c r="Z217" s="851"/>
      <c r="AA217" s="851"/>
      <c r="AB217" s="852"/>
      <c r="AC217" s="850"/>
      <c r="AD217" s="851"/>
      <c r="AE217" s="851"/>
      <c r="AF217" s="851"/>
      <c r="AG217" s="852"/>
      <c r="AH217" s="850"/>
      <c r="AI217" s="851"/>
      <c r="AJ217" s="851"/>
      <c r="AK217" s="851"/>
      <c r="AL217" s="852"/>
      <c r="AM217" s="1280"/>
      <c r="AN217" s="1281"/>
      <c r="AO217" s="1281"/>
      <c r="AP217" s="1281"/>
      <c r="AQ217" s="1281"/>
      <c r="AR217" s="1281"/>
      <c r="AS217" s="1282"/>
      <c r="AT217" s="1264">
        <f>SUM(L217:AS217)</f>
        <v>0</v>
      </c>
      <c r="AU217" s="1265"/>
      <c r="AV217" s="1265"/>
      <c r="AW217" s="1265"/>
      <c r="AX217" s="1266"/>
    </row>
    <row r="218" spans="1:50" ht="12.6" customHeight="1" x14ac:dyDescent="0.25">
      <c r="A218" s="223" t="s">
        <v>1425</v>
      </c>
      <c r="B218" s="231"/>
      <c r="C218" s="183"/>
      <c r="D218" s="183"/>
      <c r="E218" s="183"/>
      <c r="F218" s="183"/>
      <c r="G218" s="183"/>
      <c r="H218" s="183"/>
      <c r="I218" s="183"/>
      <c r="J218" s="183"/>
      <c r="K218" s="183"/>
      <c r="L218" s="856">
        <f>SUM(L213+L215-L216+L217)</f>
        <v>0</v>
      </c>
      <c r="M218" s="857"/>
      <c r="N218" s="857"/>
      <c r="O218" s="858"/>
      <c r="P218" s="857">
        <f>SUM(P213+P215-P216)</f>
        <v>113027.74</v>
      </c>
      <c r="Q218" s="857"/>
      <c r="R218" s="857"/>
      <c r="S218" s="858"/>
      <c r="T218" s="857">
        <f>SUM(T213+T215-T216)</f>
        <v>0</v>
      </c>
      <c r="U218" s="857"/>
      <c r="V218" s="857"/>
      <c r="W218" s="858"/>
      <c r="X218" s="856">
        <f>SUM(X213+X215-X216)</f>
        <v>0</v>
      </c>
      <c r="Y218" s="857"/>
      <c r="Z218" s="857"/>
      <c r="AA218" s="857"/>
      <c r="AB218" s="858"/>
      <c r="AC218" s="856">
        <f>SUM(AC213+AC215-AC216)</f>
        <v>0</v>
      </c>
      <c r="AD218" s="857"/>
      <c r="AE218" s="857"/>
      <c r="AF218" s="857"/>
      <c r="AG218" s="858"/>
      <c r="AH218" s="856"/>
      <c r="AI218" s="857"/>
      <c r="AJ218" s="857"/>
      <c r="AK218" s="857"/>
      <c r="AL218" s="858"/>
      <c r="AM218" s="1273"/>
      <c r="AN218" s="1274"/>
      <c r="AO218" s="1274"/>
      <c r="AP218" s="1274"/>
      <c r="AQ218" s="1274"/>
      <c r="AR218" s="1274"/>
      <c r="AS218" s="1275"/>
      <c r="AT218" s="1253">
        <f>SUM(L218:AS219)</f>
        <v>113027.74</v>
      </c>
      <c r="AU218" s="1254"/>
      <c r="AV218" s="1254"/>
      <c r="AW218" s="1254"/>
      <c r="AX218" s="1255"/>
    </row>
    <row r="219" spans="1:50" ht="12.6" customHeight="1" x14ac:dyDescent="0.25">
      <c r="A219" s="226" t="s">
        <v>1421</v>
      </c>
      <c r="B219" s="232"/>
      <c r="C219" s="197"/>
      <c r="D219" s="197"/>
      <c r="E219" s="197"/>
      <c r="F219" s="197"/>
      <c r="G219" s="197"/>
      <c r="H219" s="197"/>
      <c r="I219" s="197"/>
      <c r="J219" s="197"/>
      <c r="K219" s="197"/>
      <c r="L219" s="859"/>
      <c r="M219" s="860"/>
      <c r="N219" s="860"/>
      <c r="O219" s="861"/>
      <c r="P219" s="860"/>
      <c r="Q219" s="860"/>
      <c r="R219" s="860"/>
      <c r="S219" s="861"/>
      <c r="T219" s="860"/>
      <c r="U219" s="860"/>
      <c r="V219" s="860"/>
      <c r="W219" s="861"/>
      <c r="X219" s="859"/>
      <c r="Y219" s="860"/>
      <c r="Z219" s="860"/>
      <c r="AA219" s="860"/>
      <c r="AB219" s="861"/>
      <c r="AC219" s="859"/>
      <c r="AD219" s="860"/>
      <c r="AE219" s="860"/>
      <c r="AF219" s="860"/>
      <c r="AG219" s="861"/>
      <c r="AH219" s="859"/>
      <c r="AI219" s="860"/>
      <c r="AJ219" s="860"/>
      <c r="AK219" s="860"/>
      <c r="AL219" s="861"/>
      <c r="AM219" s="1276"/>
      <c r="AN219" s="1277"/>
      <c r="AO219" s="1277"/>
      <c r="AP219" s="1277"/>
      <c r="AQ219" s="1277"/>
      <c r="AR219" s="1277"/>
      <c r="AS219" s="1278"/>
      <c r="AT219" s="1259"/>
      <c r="AU219" s="1260"/>
      <c r="AV219" s="1260"/>
      <c r="AW219" s="1260"/>
      <c r="AX219" s="1261"/>
    </row>
    <row r="220" spans="1:50" ht="12.6" customHeight="1" x14ac:dyDescent="0.25">
      <c r="A220" s="183" t="s">
        <v>1427</v>
      </c>
      <c r="B220" s="183"/>
      <c r="C220" s="183"/>
      <c r="D220" s="183"/>
      <c r="E220" s="183"/>
      <c r="F220" s="183"/>
      <c r="G220" s="183"/>
      <c r="H220" s="183"/>
      <c r="I220" s="183"/>
      <c r="J220" s="183"/>
      <c r="K220" s="183"/>
      <c r="L220" s="233"/>
      <c r="M220" s="233"/>
      <c r="N220" s="233"/>
      <c r="O220" s="233"/>
      <c r="P220" s="233"/>
      <c r="Q220" s="233"/>
      <c r="R220" s="233"/>
      <c r="S220" s="233"/>
      <c r="T220" s="233"/>
      <c r="U220" s="233"/>
      <c r="V220" s="233"/>
      <c r="W220" s="233"/>
      <c r="X220" s="233"/>
      <c r="Y220" s="233"/>
      <c r="Z220" s="233"/>
      <c r="AA220" s="233"/>
      <c r="AB220" s="233"/>
      <c r="AC220" s="233"/>
      <c r="AD220" s="233"/>
      <c r="AE220" s="233"/>
      <c r="AF220" s="233"/>
      <c r="AG220" s="233"/>
      <c r="AH220" s="233"/>
      <c r="AI220" s="233"/>
      <c r="AJ220" s="233"/>
      <c r="AK220" s="233"/>
      <c r="AL220" s="233"/>
      <c r="AM220" s="233"/>
      <c r="AN220" s="233"/>
      <c r="AO220" s="233"/>
      <c r="AP220" s="233"/>
      <c r="AQ220" s="233"/>
      <c r="AR220" s="233"/>
      <c r="AS220" s="233"/>
      <c r="AT220" s="234"/>
      <c r="AU220" s="234"/>
      <c r="AV220" s="234"/>
      <c r="AW220" s="234"/>
      <c r="AX220" s="229"/>
    </row>
    <row r="221" spans="1:50" ht="12.6" customHeight="1" x14ac:dyDescent="0.25">
      <c r="A221" s="221" t="s">
        <v>1420</v>
      </c>
      <c r="B221" s="194"/>
      <c r="C221" s="194"/>
      <c r="D221" s="194"/>
      <c r="E221" s="194"/>
      <c r="F221" s="194"/>
      <c r="G221" s="194"/>
      <c r="H221" s="194"/>
      <c r="I221" s="194"/>
      <c r="J221" s="194"/>
      <c r="K221" s="194"/>
      <c r="L221" s="853">
        <f>SUM(L226-L225+L224-L223)</f>
        <v>0</v>
      </c>
      <c r="M221" s="854"/>
      <c r="N221" s="854"/>
      <c r="O221" s="855"/>
      <c r="P221" s="854">
        <f>SUM(P226-P225+P224-P223)</f>
        <v>0</v>
      </c>
      <c r="Q221" s="854"/>
      <c r="R221" s="854"/>
      <c r="S221" s="855"/>
      <c r="T221" s="854">
        <f>SUM(T226-T225+T224-T223)</f>
        <v>0</v>
      </c>
      <c r="U221" s="854"/>
      <c r="V221" s="854"/>
      <c r="W221" s="855"/>
      <c r="X221" s="853">
        <f>SUM(X226-X225+X224-X223)</f>
        <v>0</v>
      </c>
      <c r="Y221" s="854"/>
      <c r="Z221" s="854"/>
      <c r="AA221" s="854"/>
      <c r="AB221" s="855"/>
      <c r="AC221" s="853">
        <f>SUM(AC226-AC225+AC224-AC223)</f>
        <v>0</v>
      </c>
      <c r="AD221" s="854"/>
      <c r="AE221" s="854"/>
      <c r="AF221" s="854"/>
      <c r="AG221" s="855"/>
      <c r="AH221" s="853">
        <f>SUM(AH226-AH225+AH224-AH223)</f>
        <v>0</v>
      </c>
      <c r="AI221" s="854"/>
      <c r="AJ221" s="854"/>
      <c r="AK221" s="854"/>
      <c r="AL221" s="855"/>
      <c r="AM221" s="1273">
        <f>SUM(AM226-AM225+AM224-AM223)</f>
        <v>0</v>
      </c>
      <c r="AN221" s="1274"/>
      <c r="AO221" s="1274"/>
      <c r="AP221" s="1274"/>
      <c r="AQ221" s="1274"/>
      <c r="AR221" s="1274"/>
      <c r="AS221" s="1275"/>
      <c r="AT221" s="1253">
        <f>SUM(L221:AS222)</f>
        <v>0</v>
      </c>
      <c r="AU221" s="1254"/>
      <c r="AV221" s="1254"/>
      <c r="AW221" s="1254"/>
      <c r="AX221" s="1255"/>
    </row>
    <row r="222" spans="1:50" ht="12.6" customHeight="1" x14ac:dyDescent="0.25">
      <c r="A222" s="226" t="s">
        <v>1421</v>
      </c>
      <c r="B222" s="197"/>
      <c r="C222" s="197"/>
      <c r="D222" s="197"/>
      <c r="E222" s="197"/>
      <c r="F222" s="197"/>
      <c r="G222" s="197"/>
      <c r="H222" s="197"/>
      <c r="I222" s="197"/>
      <c r="J222" s="197"/>
      <c r="K222" s="197"/>
      <c r="L222" s="859"/>
      <c r="M222" s="860"/>
      <c r="N222" s="860"/>
      <c r="O222" s="861"/>
      <c r="P222" s="860"/>
      <c r="Q222" s="860"/>
      <c r="R222" s="860"/>
      <c r="S222" s="861"/>
      <c r="T222" s="860"/>
      <c r="U222" s="860"/>
      <c r="V222" s="860"/>
      <c r="W222" s="861"/>
      <c r="X222" s="859"/>
      <c r="Y222" s="860"/>
      <c r="Z222" s="860"/>
      <c r="AA222" s="860"/>
      <c r="AB222" s="861"/>
      <c r="AC222" s="859"/>
      <c r="AD222" s="860"/>
      <c r="AE222" s="860"/>
      <c r="AF222" s="860"/>
      <c r="AG222" s="861"/>
      <c r="AH222" s="859"/>
      <c r="AI222" s="860"/>
      <c r="AJ222" s="860"/>
      <c r="AK222" s="860"/>
      <c r="AL222" s="861"/>
      <c r="AM222" s="1276"/>
      <c r="AN222" s="1277"/>
      <c r="AO222" s="1277"/>
      <c r="AP222" s="1277"/>
      <c r="AQ222" s="1277"/>
      <c r="AR222" s="1277"/>
      <c r="AS222" s="1278"/>
      <c r="AT222" s="1259"/>
      <c r="AU222" s="1260"/>
      <c r="AV222" s="1260"/>
      <c r="AW222" s="1260"/>
      <c r="AX222" s="1261"/>
    </row>
    <row r="223" spans="1:50" ht="12.6" customHeight="1" x14ac:dyDescent="0.25">
      <c r="A223" s="187" t="s">
        <v>1422</v>
      </c>
      <c r="B223" s="188"/>
      <c r="C223" s="188"/>
      <c r="D223" s="188"/>
      <c r="E223" s="188"/>
      <c r="F223" s="188"/>
      <c r="G223" s="188"/>
      <c r="H223" s="188"/>
      <c r="I223" s="188"/>
      <c r="J223" s="188"/>
      <c r="K223" s="188"/>
      <c r="L223" s="1267"/>
      <c r="M223" s="1268"/>
      <c r="N223" s="1268"/>
      <c r="O223" s="1269"/>
      <c r="P223" s="1267"/>
      <c r="Q223" s="1268"/>
      <c r="R223" s="1268"/>
      <c r="S223" s="1269"/>
      <c r="T223" s="1268"/>
      <c r="U223" s="1268"/>
      <c r="V223" s="1268"/>
      <c r="W223" s="1269"/>
      <c r="X223" s="850"/>
      <c r="Y223" s="851"/>
      <c r="Z223" s="851"/>
      <c r="AA223" s="851"/>
      <c r="AB223" s="852"/>
      <c r="AC223" s="850"/>
      <c r="AD223" s="851"/>
      <c r="AE223" s="851"/>
      <c r="AF223" s="851"/>
      <c r="AG223" s="852"/>
      <c r="AH223" s="850"/>
      <c r="AI223" s="851"/>
      <c r="AJ223" s="851"/>
      <c r="AK223" s="851"/>
      <c r="AL223" s="852"/>
      <c r="AM223" s="1280"/>
      <c r="AN223" s="1281"/>
      <c r="AO223" s="1281"/>
      <c r="AP223" s="1281"/>
      <c r="AQ223" s="1281"/>
      <c r="AR223" s="1281"/>
      <c r="AS223" s="1282"/>
      <c r="AT223" s="1264">
        <f>SUM(L223:AS223)</f>
        <v>0</v>
      </c>
      <c r="AU223" s="1265"/>
      <c r="AV223" s="1265"/>
      <c r="AW223" s="1265"/>
      <c r="AX223" s="1266"/>
    </row>
    <row r="224" spans="1:50" ht="12.6" customHeight="1" x14ac:dyDescent="0.25">
      <c r="A224" s="187" t="s">
        <v>1423</v>
      </c>
      <c r="B224" s="188"/>
      <c r="C224" s="188"/>
      <c r="D224" s="188"/>
      <c r="E224" s="188"/>
      <c r="F224" s="188"/>
      <c r="G224" s="188"/>
      <c r="H224" s="188"/>
      <c r="I224" s="188"/>
      <c r="J224" s="188"/>
      <c r="K224" s="188"/>
      <c r="L224" s="850"/>
      <c r="M224" s="851"/>
      <c r="N224" s="851"/>
      <c r="O224" s="852"/>
      <c r="P224" s="1267"/>
      <c r="Q224" s="1268"/>
      <c r="R224" s="1268"/>
      <c r="S224" s="1269"/>
      <c r="T224" s="1268"/>
      <c r="U224" s="1268"/>
      <c r="V224" s="1268"/>
      <c r="W224" s="1269"/>
      <c r="X224" s="850"/>
      <c r="Y224" s="851"/>
      <c r="Z224" s="851"/>
      <c r="AA224" s="851"/>
      <c r="AB224" s="852"/>
      <c r="AC224" s="850"/>
      <c r="AD224" s="851"/>
      <c r="AE224" s="851"/>
      <c r="AF224" s="851"/>
      <c r="AG224" s="852"/>
      <c r="AH224" s="850"/>
      <c r="AI224" s="851"/>
      <c r="AJ224" s="851"/>
      <c r="AK224" s="851"/>
      <c r="AL224" s="852"/>
      <c r="AM224" s="1280"/>
      <c r="AN224" s="1281"/>
      <c r="AO224" s="1281"/>
      <c r="AP224" s="1281"/>
      <c r="AQ224" s="1281"/>
      <c r="AR224" s="1281"/>
      <c r="AS224" s="1282"/>
      <c r="AT224" s="1264">
        <f>SUM(L224:AS224)</f>
        <v>0</v>
      </c>
      <c r="AU224" s="1265"/>
      <c r="AV224" s="1265"/>
      <c r="AW224" s="1265"/>
      <c r="AX224" s="1266"/>
    </row>
    <row r="225" spans="1:55" ht="12.6" customHeight="1" x14ac:dyDescent="0.25">
      <c r="A225" s="187" t="s">
        <v>1424</v>
      </c>
      <c r="B225" s="188"/>
      <c r="C225" s="188"/>
      <c r="D225" s="188"/>
      <c r="E225" s="188"/>
      <c r="F225" s="188"/>
      <c r="G225" s="188"/>
      <c r="H225" s="188"/>
      <c r="I225" s="188"/>
      <c r="J225" s="188"/>
      <c r="K225" s="188"/>
      <c r="L225" s="850"/>
      <c r="M225" s="851"/>
      <c r="N225" s="851"/>
      <c r="O225" s="852"/>
      <c r="P225" s="1267"/>
      <c r="Q225" s="1268"/>
      <c r="R225" s="1268"/>
      <c r="S225" s="1269"/>
      <c r="T225" s="1268"/>
      <c r="U225" s="1268"/>
      <c r="V225" s="1268"/>
      <c r="W225" s="1269"/>
      <c r="X225" s="850"/>
      <c r="Y225" s="851"/>
      <c r="Z225" s="851"/>
      <c r="AA225" s="851"/>
      <c r="AB225" s="852"/>
      <c r="AC225" s="850"/>
      <c r="AD225" s="851"/>
      <c r="AE225" s="851"/>
      <c r="AF225" s="851"/>
      <c r="AG225" s="852"/>
      <c r="AH225" s="850"/>
      <c r="AI225" s="851"/>
      <c r="AJ225" s="851"/>
      <c r="AK225" s="851"/>
      <c r="AL225" s="852"/>
      <c r="AM225" s="1280"/>
      <c r="AN225" s="1281"/>
      <c r="AO225" s="1281"/>
      <c r="AP225" s="1281"/>
      <c r="AQ225" s="1281"/>
      <c r="AR225" s="1281"/>
      <c r="AS225" s="1282"/>
      <c r="AT225" s="1264">
        <f>SUM(L225:AS225)</f>
        <v>0</v>
      </c>
      <c r="AU225" s="1265"/>
      <c r="AV225" s="1265"/>
      <c r="AW225" s="1265"/>
      <c r="AX225" s="1266"/>
    </row>
    <row r="226" spans="1:55" ht="12.6" customHeight="1" x14ac:dyDescent="0.25">
      <c r="A226" s="223" t="s">
        <v>1425</v>
      </c>
      <c r="B226" s="183"/>
      <c r="C226" s="183"/>
      <c r="D226" s="183"/>
      <c r="E226" s="183"/>
      <c r="F226" s="183"/>
      <c r="G226" s="183"/>
      <c r="H226" s="183"/>
      <c r="I226" s="183"/>
      <c r="J226" s="183"/>
      <c r="K226" s="183"/>
      <c r="L226" s="856">
        <f>SUM(ANALYTIKAVUJ!$C$26)*-1</f>
        <v>0</v>
      </c>
      <c r="M226" s="857"/>
      <c r="N226" s="857"/>
      <c r="O226" s="858"/>
      <c r="P226" s="857">
        <f>SUM(ANALYTIKAVUJ!$C$27)*-1</f>
        <v>0</v>
      </c>
      <c r="Q226" s="857"/>
      <c r="R226" s="857"/>
      <c r="S226" s="858"/>
      <c r="T226" s="857">
        <f>SUM(ANALYTIKAVUJ!$C$28)*-1</f>
        <v>0</v>
      </c>
      <c r="U226" s="857"/>
      <c r="V226" s="857"/>
      <c r="W226" s="858"/>
      <c r="X226" s="856">
        <f>SUM(ANALYTIKAVUJ!$C$29)*-1</f>
        <v>0</v>
      </c>
      <c r="Y226" s="857"/>
      <c r="Z226" s="857"/>
      <c r="AA226" s="857"/>
      <c r="AB226" s="858"/>
      <c r="AC226" s="856">
        <f>SUM(ANALYTIKAVUJ!$C$30)*-1</f>
        <v>0</v>
      </c>
      <c r="AD226" s="857"/>
      <c r="AE226" s="857"/>
      <c r="AF226" s="857"/>
      <c r="AG226" s="858"/>
      <c r="AH226" s="856">
        <f>SUM('HL KNIHA VYPOC'!$G$73)*-1</f>
        <v>0</v>
      </c>
      <c r="AI226" s="857"/>
      <c r="AJ226" s="857"/>
      <c r="AK226" s="857"/>
      <c r="AL226" s="858"/>
      <c r="AM226" s="1273">
        <f>SUM(ANALYTIKAVUJ!$C$41)*-1</f>
        <v>0</v>
      </c>
      <c r="AN226" s="1274"/>
      <c r="AO226" s="1274"/>
      <c r="AP226" s="1274"/>
      <c r="AQ226" s="1274"/>
      <c r="AR226" s="1274"/>
      <c r="AS226" s="1275"/>
      <c r="AT226" s="1253">
        <f>SUM(L226:AS227)</f>
        <v>0</v>
      </c>
      <c r="AU226" s="1254"/>
      <c r="AV226" s="1254"/>
      <c r="AW226" s="1254"/>
      <c r="AX226" s="1255"/>
    </row>
    <row r="227" spans="1:55" ht="12.6" customHeight="1" x14ac:dyDescent="0.25">
      <c r="A227" s="226" t="s">
        <v>1421</v>
      </c>
      <c r="B227" s="197"/>
      <c r="C227" s="197"/>
      <c r="D227" s="197"/>
      <c r="E227" s="197"/>
      <c r="F227" s="197"/>
      <c r="G227" s="197"/>
      <c r="H227" s="197"/>
      <c r="I227" s="197"/>
      <c r="J227" s="197"/>
      <c r="K227" s="197"/>
      <c r="L227" s="859"/>
      <c r="M227" s="860"/>
      <c r="N227" s="860"/>
      <c r="O227" s="861"/>
      <c r="P227" s="860"/>
      <c r="Q227" s="860"/>
      <c r="R227" s="860"/>
      <c r="S227" s="861"/>
      <c r="T227" s="860"/>
      <c r="U227" s="860"/>
      <c r="V227" s="860"/>
      <c r="W227" s="861"/>
      <c r="X227" s="859"/>
      <c r="Y227" s="860"/>
      <c r="Z227" s="860"/>
      <c r="AA227" s="860"/>
      <c r="AB227" s="861"/>
      <c r="AC227" s="859"/>
      <c r="AD227" s="860"/>
      <c r="AE227" s="860"/>
      <c r="AF227" s="860"/>
      <c r="AG227" s="861"/>
      <c r="AH227" s="859"/>
      <c r="AI227" s="860"/>
      <c r="AJ227" s="860"/>
      <c r="AK227" s="860"/>
      <c r="AL227" s="861"/>
      <c r="AM227" s="1276"/>
      <c r="AN227" s="1277"/>
      <c r="AO227" s="1277"/>
      <c r="AP227" s="1277"/>
      <c r="AQ227" s="1277"/>
      <c r="AR227" s="1277"/>
      <c r="AS227" s="1278"/>
      <c r="AT227" s="1259"/>
      <c r="AU227" s="1260"/>
      <c r="AV227" s="1260"/>
      <c r="AW227" s="1260"/>
      <c r="AX227" s="1261"/>
    </row>
    <row r="228" spans="1:55" ht="12.6" customHeight="1" x14ac:dyDescent="0.25">
      <c r="A228" s="183" t="s">
        <v>1428</v>
      </c>
      <c r="B228" s="183"/>
      <c r="C228" s="183"/>
      <c r="D228" s="183"/>
      <c r="E228" s="183"/>
      <c r="F228" s="183"/>
      <c r="G228" s="183"/>
      <c r="H228" s="183"/>
      <c r="I228" s="183"/>
      <c r="J228" s="183"/>
      <c r="K228" s="183"/>
      <c r="L228" s="233"/>
      <c r="M228" s="233"/>
      <c r="N228" s="233"/>
      <c r="O228" s="233"/>
      <c r="P228" s="233"/>
      <c r="Q228" s="233"/>
      <c r="R228" s="233"/>
      <c r="S228" s="233"/>
      <c r="T228" s="233"/>
      <c r="U228" s="233"/>
      <c r="V228" s="233"/>
      <c r="W228" s="233"/>
      <c r="X228" s="233"/>
      <c r="Y228" s="233"/>
      <c r="Z228" s="233"/>
      <c r="AA228" s="233"/>
      <c r="AB228" s="233"/>
      <c r="AC228" s="233"/>
      <c r="AD228" s="233"/>
      <c r="AE228" s="233"/>
      <c r="AF228" s="233"/>
      <c r="AG228" s="233"/>
      <c r="AH228" s="233"/>
      <c r="AI228" s="233"/>
      <c r="AJ228" s="233"/>
      <c r="AK228" s="233"/>
      <c r="AL228" s="233"/>
      <c r="AM228" s="233"/>
      <c r="AN228" s="233"/>
      <c r="AO228" s="233"/>
      <c r="AP228" s="233"/>
      <c r="AQ228" s="233"/>
      <c r="AR228" s="233"/>
      <c r="AS228" s="233"/>
      <c r="AT228" s="234"/>
      <c r="AU228" s="234"/>
      <c r="AV228" s="234"/>
      <c r="AW228" s="234"/>
      <c r="AX228" s="229"/>
    </row>
    <row r="229" spans="1:55" ht="12.6" customHeight="1" x14ac:dyDescent="0.25">
      <c r="A229" s="221" t="s">
        <v>1420</v>
      </c>
      <c r="B229" s="194"/>
      <c r="C229" s="194"/>
      <c r="D229" s="194"/>
      <c r="E229" s="194"/>
      <c r="F229" s="194"/>
      <c r="G229" s="194"/>
      <c r="H229" s="194"/>
      <c r="I229" s="194"/>
      <c r="J229" s="194"/>
      <c r="K229" s="195"/>
      <c r="L229" s="853">
        <f>SUM(L205-L213-L221)</f>
        <v>0</v>
      </c>
      <c r="M229" s="854"/>
      <c r="N229" s="854"/>
      <c r="O229" s="855"/>
      <c r="P229" s="854">
        <f>SUM(P205-P213-P221)</f>
        <v>19935.100000000006</v>
      </c>
      <c r="Q229" s="854"/>
      <c r="R229" s="854"/>
      <c r="S229" s="855"/>
      <c r="T229" s="854">
        <f>SUM(T205-T213-T221)</f>
        <v>0</v>
      </c>
      <c r="U229" s="854"/>
      <c r="V229" s="854"/>
      <c r="W229" s="855"/>
      <c r="X229" s="853"/>
      <c r="Y229" s="854"/>
      <c r="Z229" s="854"/>
      <c r="AA229" s="854"/>
      <c r="AB229" s="855"/>
      <c r="AC229" s="853">
        <f>SUM(AC205-AC213-AC221)</f>
        <v>0</v>
      </c>
      <c r="AD229" s="854"/>
      <c r="AE229" s="854"/>
      <c r="AF229" s="854"/>
      <c r="AG229" s="855"/>
      <c r="AH229" s="853">
        <f>SUM(AH205-AH213-AH221)</f>
        <v>0</v>
      </c>
      <c r="AI229" s="854"/>
      <c r="AJ229" s="854"/>
      <c r="AK229" s="854"/>
      <c r="AL229" s="855"/>
      <c r="AM229" s="1273">
        <f>SUM(AM205-AM213-AM221)</f>
        <v>0</v>
      </c>
      <c r="AN229" s="1274"/>
      <c r="AO229" s="1274"/>
      <c r="AP229" s="1274"/>
      <c r="AQ229" s="1274"/>
      <c r="AR229" s="1274"/>
      <c r="AS229" s="1275"/>
      <c r="AT229" s="1253">
        <f>SUM(L229:AS230)</f>
        <v>19935.100000000006</v>
      </c>
      <c r="AU229" s="1254"/>
      <c r="AV229" s="1254"/>
      <c r="AW229" s="1254"/>
      <c r="AX229" s="1255"/>
    </row>
    <row r="230" spans="1:55" ht="12.6" customHeight="1" x14ac:dyDescent="0.25">
      <c r="A230" s="226" t="s">
        <v>1421</v>
      </c>
      <c r="B230" s="197"/>
      <c r="C230" s="197"/>
      <c r="D230" s="197"/>
      <c r="E230" s="197"/>
      <c r="F230" s="197"/>
      <c r="G230" s="197"/>
      <c r="H230" s="197"/>
      <c r="I230" s="197"/>
      <c r="J230" s="197"/>
      <c r="K230" s="198"/>
      <c r="L230" s="859"/>
      <c r="M230" s="860"/>
      <c r="N230" s="860"/>
      <c r="O230" s="861"/>
      <c r="P230" s="860"/>
      <c r="Q230" s="860"/>
      <c r="R230" s="860"/>
      <c r="S230" s="861"/>
      <c r="T230" s="860"/>
      <c r="U230" s="860"/>
      <c r="V230" s="860"/>
      <c r="W230" s="861"/>
      <c r="X230" s="859"/>
      <c r="Y230" s="860"/>
      <c r="Z230" s="860"/>
      <c r="AA230" s="860"/>
      <c r="AB230" s="861"/>
      <c r="AC230" s="859"/>
      <c r="AD230" s="860"/>
      <c r="AE230" s="860"/>
      <c r="AF230" s="860"/>
      <c r="AG230" s="861"/>
      <c r="AH230" s="859"/>
      <c r="AI230" s="860"/>
      <c r="AJ230" s="860"/>
      <c r="AK230" s="860"/>
      <c r="AL230" s="861"/>
      <c r="AM230" s="1276"/>
      <c r="AN230" s="1277"/>
      <c r="AO230" s="1277"/>
      <c r="AP230" s="1277"/>
      <c r="AQ230" s="1277"/>
      <c r="AR230" s="1277"/>
      <c r="AS230" s="1278"/>
      <c r="AT230" s="1259"/>
      <c r="AU230" s="1260"/>
      <c r="AV230" s="1260"/>
      <c r="AW230" s="1260"/>
      <c r="AX230" s="1261"/>
    </row>
    <row r="231" spans="1:55" ht="12.6" customHeight="1" x14ac:dyDescent="0.25">
      <c r="A231" s="223" t="s">
        <v>1425</v>
      </c>
      <c r="B231" s="183"/>
      <c r="C231" s="183"/>
      <c r="D231" s="183"/>
      <c r="E231" s="183"/>
      <c r="F231" s="183"/>
      <c r="G231" s="183"/>
      <c r="H231" s="183"/>
      <c r="I231" s="183"/>
      <c r="J231" s="183"/>
      <c r="K231" s="225"/>
      <c r="L231" s="856">
        <f>SUM(L210-L218-L226)</f>
        <v>0</v>
      </c>
      <c r="M231" s="857"/>
      <c r="N231" s="857"/>
      <c r="O231" s="858"/>
      <c r="P231" s="857">
        <f>SUM(P210-P218-P226)</f>
        <v>9362.5</v>
      </c>
      <c r="Q231" s="857"/>
      <c r="R231" s="857"/>
      <c r="S231" s="858"/>
      <c r="T231" s="857">
        <f>SUM(T210-T218-T226)</f>
        <v>0</v>
      </c>
      <c r="U231" s="857"/>
      <c r="V231" s="857"/>
      <c r="W231" s="858"/>
      <c r="X231" s="856">
        <f>SUM(X210-X218-X226)</f>
        <v>0</v>
      </c>
      <c r="Y231" s="857"/>
      <c r="Z231" s="857"/>
      <c r="AA231" s="857"/>
      <c r="AB231" s="858"/>
      <c r="AC231" s="856">
        <f>SUM(AC210-AC218-AC226)</f>
        <v>0</v>
      </c>
      <c r="AD231" s="857"/>
      <c r="AE231" s="857"/>
      <c r="AF231" s="857"/>
      <c r="AG231" s="858"/>
      <c r="AH231" s="856">
        <f>SUM(AH210-AH218-AH226)</f>
        <v>0</v>
      </c>
      <c r="AI231" s="857"/>
      <c r="AJ231" s="857"/>
      <c r="AK231" s="857"/>
      <c r="AL231" s="858"/>
      <c r="AM231" s="1273">
        <f>SUM(AM210-AM218-AM226)</f>
        <v>0</v>
      </c>
      <c r="AN231" s="1274"/>
      <c r="AO231" s="1274"/>
      <c r="AP231" s="1274"/>
      <c r="AQ231" s="1274"/>
      <c r="AR231" s="1274"/>
      <c r="AS231" s="1275"/>
      <c r="AT231" s="1253">
        <f>SUM(L231:AS232)</f>
        <v>9362.5</v>
      </c>
      <c r="AU231" s="1254"/>
      <c r="AV231" s="1254"/>
      <c r="AW231" s="1254"/>
      <c r="AX231" s="1255"/>
    </row>
    <row r="232" spans="1:55" ht="12.6" customHeight="1" x14ac:dyDescent="0.25">
      <c r="A232" s="226" t="s">
        <v>1421</v>
      </c>
      <c r="B232" s="197"/>
      <c r="C232" s="197"/>
      <c r="D232" s="197"/>
      <c r="E232" s="197"/>
      <c r="F232" s="197"/>
      <c r="G232" s="197"/>
      <c r="H232" s="197"/>
      <c r="I232" s="197"/>
      <c r="J232" s="197"/>
      <c r="K232" s="198"/>
      <c r="L232" s="859"/>
      <c r="M232" s="860"/>
      <c r="N232" s="860"/>
      <c r="O232" s="861"/>
      <c r="P232" s="860"/>
      <c r="Q232" s="860"/>
      <c r="R232" s="860"/>
      <c r="S232" s="861"/>
      <c r="T232" s="860"/>
      <c r="U232" s="860"/>
      <c r="V232" s="860"/>
      <c r="W232" s="861"/>
      <c r="X232" s="859"/>
      <c r="Y232" s="860"/>
      <c r="Z232" s="860"/>
      <c r="AA232" s="860"/>
      <c r="AB232" s="861"/>
      <c r="AC232" s="859"/>
      <c r="AD232" s="860"/>
      <c r="AE232" s="860"/>
      <c r="AF232" s="860"/>
      <c r="AG232" s="861"/>
      <c r="AH232" s="859"/>
      <c r="AI232" s="860"/>
      <c r="AJ232" s="860"/>
      <c r="AK232" s="860"/>
      <c r="AL232" s="861"/>
      <c r="AM232" s="1276"/>
      <c r="AN232" s="1277"/>
      <c r="AO232" s="1277"/>
      <c r="AP232" s="1277"/>
      <c r="AQ232" s="1277"/>
      <c r="AR232" s="1277"/>
      <c r="AS232" s="1278"/>
      <c r="AT232" s="1259"/>
      <c r="AU232" s="1260"/>
      <c r="AV232" s="1260"/>
      <c r="AW232" s="1260"/>
      <c r="AX232" s="1261"/>
    </row>
    <row r="233" spans="1:55" ht="12.6" customHeight="1" x14ac:dyDescent="0.25">
      <c r="A233" s="224"/>
      <c r="B233" s="183"/>
      <c r="C233" s="183"/>
      <c r="D233" s="183"/>
      <c r="E233" s="183"/>
      <c r="F233" s="183"/>
      <c r="G233" s="183"/>
      <c r="H233" s="183"/>
      <c r="I233" s="183"/>
      <c r="J233" s="183"/>
      <c r="K233" s="183"/>
      <c r="L233" s="235"/>
      <c r="M233" s="235"/>
      <c r="N233" s="235"/>
      <c r="O233" s="235"/>
      <c r="P233" s="235"/>
      <c r="Q233" s="235"/>
      <c r="R233" s="235"/>
      <c r="S233" s="235"/>
      <c r="T233" s="235"/>
      <c r="U233" s="235"/>
      <c r="V233" s="235"/>
      <c r="W233" s="235"/>
      <c r="X233" s="235"/>
      <c r="Y233" s="235"/>
      <c r="Z233" s="235"/>
      <c r="AA233" s="235"/>
      <c r="AB233" s="235"/>
      <c r="AC233" s="235"/>
      <c r="AD233" s="235"/>
      <c r="AE233" s="235"/>
      <c r="AF233" s="235"/>
      <c r="AG233" s="235"/>
      <c r="AH233" s="235"/>
      <c r="AI233" s="235"/>
      <c r="AJ233" s="235"/>
      <c r="AK233" s="235"/>
      <c r="AL233" s="235"/>
      <c r="AM233" s="235"/>
      <c r="AN233" s="235"/>
      <c r="AO233" s="235"/>
      <c r="AP233" s="235"/>
      <c r="AQ233" s="235"/>
      <c r="AR233" s="235"/>
      <c r="AS233" s="235"/>
      <c r="AT233" s="235"/>
      <c r="AU233" s="235"/>
      <c r="AV233" s="235"/>
      <c r="AW233" s="235"/>
      <c r="AX233" s="235"/>
      <c r="AY233" s="235"/>
      <c r="AZ233" s="235"/>
      <c r="BA233" s="235"/>
      <c r="BB233" s="235"/>
    </row>
    <row r="234" spans="1:55" ht="12.6" customHeight="1" x14ac:dyDescent="0.25">
      <c r="A234" s="170" t="s">
        <v>1429</v>
      </c>
    </row>
    <row r="235" spans="1:55" ht="12.6" customHeight="1" x14ac:dyDescent="0.25">
      <c r="A235" s="221"/>
      <c r="B235" s="222"/>
      <c r="C235" s="222"/>
      <c r="D235" s="222"/>
      <c r="E235" s="222"/>
      <c r="F235" s="222"/>
      <c r="G235" s="222"/>
      <c r="H235" s="222"/>
      <c r="I235" s="222"/>
      <c r="J235" s="222"/>
      <c r="K235" s="222"/>
      <c r="L235" s="1023" t="s">
        <v>1277</v>
      </c>
      <c r="M235" s="1024"/>
      <c r="N235" s="1024"/>
      <c r="O235" s="1024"/>
      <c r="P235" s="1024"/>
      <c r="Q235" s="1024"/>
      <c r="R235" s="1024"/>
      <c r="S235" s="1024"/>
      <c r="T235" s="1024"/>
      <c r="U235" s="1024"/>
      <c r="V235" s="1024"/>
      <c r="W235" s="1024"/>
      <c r="X235" s="1024"/>
      <c r="Y235" s="1024"/>
      <c r="Z235" s="1024"/>
      <c r="AA235" s="1024"/>
      <c r="AB235" s="1024"/>
      <c r="AC235" s="1024"/>
      <c r="AD235" s="1024"/>
      <c r="AE235" s="1024"/>
      <c r="AF235" s="1024"/>
      <c r="AG235" s="1024"/>
      <c r="AH235" s="1024"/>
      <c r="AI235" s="1024"/>
      <c r="AJ235" s="1024"/>
      <c r="AK235" s="1024"/>
      <c r="AL235" s="1024"/>
      <c r="AM235" s="1024"/>
      <c r="AN235" s="1024"/>
      <c r="AO235" s="1024"/>
      <c r="AP235" s="1024"/>
      <c r="AQ235" s="1024"/>
      <c r="AR235" s="1024"/>
      <c r="AS235" s="1024"/>
      <c r="AT235" s="1024"/>
      <c r="AU235" s="1024"/>
      <c r="AV235" s="1024"/>
      <c r="AW235" s="1024"/>
      <c r="AX235" s="1025"/>
      <c r="AY235" s="186"/>
      <c r="AZ235" s="186"/>
      <c r="BA235" s="186"/>
      <c r="BB235" s="186"/>
      <c r="BC235" s="183"/>
    </row>
    <row r="236" spans="1:55" ht="12.6" customHeight="1" x14ac:dyDescent="0.25">
      <c r="A236" s="223"/>
      <c r="B236" s="224"/>
      <c r="C236" s="224"/>
      <c r="D236" s="224"/>
      <c r="E236" s="224"/>
      <c r="F236" s="224"/>
      <c r="G236" s="224"/>
      <c r="H236" s="224"/>
      <c r="I236" s="224"/>
      <c r="J236" s="224"/>
      <c r="K236" s="224"/>
      <c r="L236" s="1200" t="s">
        <v>1430</v>
      </c>
      <c r="M236" s="1200"/>
      <c r="N236" s="1200"/>
      <c r="O236" s="1200"/>
      <c r="P236" s="1279" t="s">
        <v>1320</v>
      </c>
      <c r="Q236" s="1279"/>
      <c r="R236" s="1279"/>
      <c r="S236" s="1279"/>
      <c r="T236" s="1200" t="s">
        <v>1393</v>
      </c>
      <c r="U236" s="1200"/>
      <c r="V236" s="1200"/>
      <c r="W236" s="1200"/>
      <c r="X236" s="1279" t="s">
        <v>146</v>
      </c>
      <c r="Y236" s="1279"/>
      <c r="Z236" s="1279"/>
      <c r="AA236" s="1279"/>
      <c r="AB236" s="1279"/>
      <c r="AC236" s="1200" t="s">
        <v>1394</v>
      </c>
      <c r="AD236" s="1200"/>
      <c r="AE236" s="1200"/>
      <c r="AF236" s="1200"/>
      <c r="AG236" s="1200"/>
      <c r="AH236" s="1200" t="s">
        <v>1395</v>
      </c>
      <c r="AI236" s="1200"/>
      <c r="AJ236" s="1200"/>
      <c r="AK236" s="1200"/>
      <c r="AL236" s="1200"/>
      <c r="AM236" s="1200" t="s">
        <v>1396</v>
      </c>
      <c r="AN236" s="1200"/>
      <c r="AO236" s="1200"/>
      <c r="AP236" s="1200"/>
      <c r="AQ236" s="1200"/>
      <c r="AR236" s="1200"/>
      <c r="AS236" s="1200"/>
      <c r="AT236" s="1279" t="s">
        <v>1397</v>
      </c>
      <c r="AU236" s="1279"/>
      <c r="AV236" s="1279"/>
      <c r="AW236" s="982"/>
      <c r="AX236" s="225"/>
    </row>
    <row r="237" spans="1:55" ht="12.6" customHeight="1" x14ac:dyDescent="0.25">
      <c r="A237" s="828" t="s">
        <v>1398</v>
      </c>
      <c r="B237" s="829"/>
      <c r="C237" s="829"/>
      <c r="D237" s="829"/>
      <c r="E237" s="829"/>
      <c r="F237" s="829"/>
      <c r="G237" s="829"/>
      <c r="H237" s="829"/>
      <c r="I237" s="829"/>
      <c r="J237" s="829"/>
      <c r="K237" s="829"/>
      <c r="L237" s="1200" t="s">
        <v>1399</v>
      </c>
      <c r="M237" s="1200"/>
      <c r="N237" s="1200"/>
      <c r="O237" s="1200"/>
      <c r="P237" s="1279"/>
      <c r="Q237" s="1279"/>
      <c r="R237" s="1279"/>
      <c r="S237" s="1279"/>
      <c r="T237" s="1200" t="s">
        <v>1400</v>
      </c>
      <c r="U237" s="1200"/>
      <c r="V237" s="1200"/>
      <c r="W237" s="1200"/>
      <c r="X237" s="1279"/>
      <c r="Y237" s="1279"/>
      <c r="Z237" s="1279"/>
      <c r="AA237" s="1279"/>
      <c r="AB237" s="1279"/>
      <c r="AC237" s="1200" t="s">
        <v>1401</v>
      </c>
      <c r="AD237" s="1200"/>
      <c r="AE237" s="1200"/>
      <c r="AF237" s="1200"/>
      <c r="AG237" s="1200"/>
      <c r="AH237" s="1200" t="s">
        <v>1402</v>
      </c>
      <c r="AI237" s="1200"/>
      <c r="AJ237" s="1200"/>
      <c r="AK237" s="1200"/>
      <c r="AL237" s="1200"/>
      <c r="AM237" s="1200" t="s">
        <v>1403</v>
      </c>
      <c r="AN237" s="1200"/>
      <c r="AO237" s="1200"/>
      <c r="AP237" s="1200"/>
      <c r="AQ237" s="1200"/>
      <c r="AR237" s="1200"/>
      <c r="AS237" s="1200"/>
      <c r="AT237" s="1279"/>
      <c r="AU237" s="1279"/>
      <c r="AV237" s="1279"/>
      <c r="AW237" s="982"/>
      <c r="AX237" s="225"/>
    </row>
    <row r="238" spans="1:55" ht="12.6" customHeight="1" x14ac:dyDescent="0.25">
      <c r="A238" s="828" t="s">
        <v>1404</v>
      </c>
      <c r="B238" s="829"/>
      <c r="C238" s="829"/>
      <c r="D238" s="829"/>
      <c r="E238" s="829"/>
      <c r="F238" s="829"/>
      <c r="G238" s="829"/>
      <c r="H238" s="829"/>
      <c r="I238" s="829"/>
      <c r="J238" s="829"/>
      <c r="K238" s="829"/>
      <c r="L238" s="1200" t="s">
        <v>1405</v>
      </c>
      <c r="M238" s="1200"/>
      <c r="N238" s="1200"/>
      <c r="O238" s="1200"/>
      <c r="P238" s="1279"/>
      <c r="Q238" s="1279"/>
      <c r="R238" s="1279"/>
      <c r="S238" s="1279"/>
      <c r="T238" s="1200" t="s">
        <v>1406</v>
      </c>
      <c r="U238" s="1200"/>
      <c r="V238" s="1200"/>
      <c r="W238" s="1200"/>
      <c r="X238" s="1279"/>
      <c r="Y238" s="1279"/>
      <c r="Z238" s="1279"/>
      <c r="AA238" s="1279"/>
      <c r="AB238" s="1279"/>
      <c r="AC238" s="1200" t="s">
        <v>1407</v>
      </c>
      <c r="AD238" s="1200"/>
      <c r="AE238" s="1200"/>
      <c r="AF238" s="1200"/>
      <c r="AG238" s="1200"/>
      <c r="AH238" s="1200" t="s">
        <v>1407</v>
      </c>
      <c r="AI238" s="1200"/>
      <c r="AJ238" s="1200"/>
      <c r="AK238" s="1200"/>
      <c r="AL238" s="1200"/>
      <c r="AM238" s="1200" t="s">
        <v>1408</v>
      </c>
      <c r="AN238" s="1200"/>
      <c r="AO238" s="1200"/>
      <c r="AP238" s="1200"/>
      <c r="AQ238" s="1200"/>
      <c r="AR238" s="1200"/>
      <c r="AS238" s="1200"/>
      <c r="AT238" s="1279"/>
      <c r="AU238" s="1279"/>
      <c r="AV238" s="1279"/>
      <c r="AW238" s="982"/>
      <c r="AX238" s="225"/>
    </row>
    <row r="239" spans="1:55" ht="12.6" customHeight="1" x14ac:dyDescent="0.25">
      <c r="A239" s="223"/>
      <c r="B239" s="224"/>
      <c r="C239" s="224"/>
      <c r="D239" s="224"/>
      <c r="E239" s="224"/>
      <c r="F239" s="224"/>
      <c r="G239" s="224"/>
      <c r="H239" s="224"/>
      <c r="I239" s="224"/>
      <c r="J239" s="224"/>
      <c r="K239" s="224"/>
      <c r="L239" s="1200" t="s">
        <v>1409</v>
      </c>
      <c r="M239" s="1200"/>
      <c r="N239" s="1200"/>
      <c r="O239" s="1200"/>
      <c r="P239" s="1279"/>
      <c r="Q239" s="1279"/>
      <c r="R239" s="1279"/>
      <c r="S239" s="1279"/>
      <c r="T239" s="1200"/>
      <c r="U239" s="1200"/>
      <c r="V239" s="1200"/>
      <c r="W239" s="1200"/>
      <c r="X239" s="1279"/>
      <c r="Y239" s="1279"/>
      <c r="Z239" s="1279"/>
      <c r="AA239" s="1279"/>
      <c r="AB239" s="1279"/>
      <c r="AC239" s="828"/>
      <c r="AD239" s="829"/>
      <c r="AE239" s="829"/>
      <c r="AF239" s="829"/>
      <c r="AG239" s="830"/>
      <c r="AH239" s="828"/>
      <c r="AI239" s="829"/>
      <c r="AJ239" s="829"/>
      <c r="AK239" s="829"/>
      <c r="AL239" s="830"/>
      <c r="AM239" s="828"/>
      <c r="AN239" s="829"/>
      <c r="AO239" s="829"/>
      <c r="AP239" s="829"/>
      <c r="AQ239" s="829"/>
      <c r="AR239" s="829"/>
      <c r="AS239" s="830"/>
      <c r="AT239" s="1279"/>
      <c r="AU239" s="1279"/>
      <c r="AV239" s="1279"/>
      <c r="AW239" s="982"/>
      <c r="AX239" s="225"/>
    </row>
    <row r="240" spans="1:55" ht="12.6" customHeight="1" x14ac:dyDescent="0.25">
      <c r="A240" s="863" t="s">
        <v>1410</v>
      </c>
      <c r="B240" s="864"/>
      <c r="C240" s="864"/>
      <c r="D240" s="864"/>
      <c r="E240" s="864"/>
      <c r="F240" s="864"/>
      <c r="G240" s="864"/>
      <c r="H240" s="864"/>
      <c r="I240" s="864"/>
      <c r="J240" s="864"/>
      <c r="K240" s="864"/>
      <c r="L240" s="862" t="s">
        <v>1411</v>
      </c>
      <c r="M240" s="862"/>
      <c r="N240" s="862"/>
      <c r="O240" s="862"/>
      <c r="P240" s="862" t="s">
        <v>1412</v>
      </c>
      <c r="Q240" s="862"/>
      <c r="R240" s="862"/>
      <c r="S240" s="862"/>
      <c r="T240" s="862" t="s">
        <v>1413</v>
      </c>
      <c r="U240" s="862"/>
      <c r="V240" s="862"/>
      <c r="W240" s="862"/>
      <c r="X240" s="862" t="s">
        <v>1414</v>
      </c>
      <c r="Y240" s="862"/>
      <c r="Z240" s="862"/>
      <c r="AA240" s="862"/>
      <c r="AB240" s="862"/>
      <c r="AC240" s="862" t="s">
        <v>1415</v>
      </c>
      <c r="AD240" s="862"/>
      <c r="AE240" s="862"/>
      <c r="AF240" s="862"/>
      <c r="AG240" s="862"/>
      <c r="AH240" s="862" t="s">
        <v>1416</v>
      </c>
      <c r="AI240" s="862"/>
      <c r="AJ240" s="862"/>
      <c r="AK240" s="862"/>
      <c r="AL240" s="862"/>
      <c r="AM240" s="862" t="s">
        <v>1417</v>
      </c>
      <c r="AN240" s="862"/>
      <c r="AO240" s="862"/>
      <c r="AP240" s="862"/>
      <c r="AQ240" s="862"/>
      <c r="AR240" s="862"/>
      <c r="AS240" s="862"/>
      <c r="AT240" s="862" t="s">
        <v>1418</v>
      </c>
      <c r="AU240" s="862"/>
      <c r="AV240" s="862"/>
      <c r="AW240" s="863"/>
      <c r="AX240" s="225"/>
    </row>
    <row r="241" spans="1:50" ht="12.6" customHeight="1" x14ac:dyDescent="0.25">
      <c r="A241" s="188" t="s">
        <v>1419</v>
      </c>
      <c r="B241" s="188"/>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9"/>
    </row>
    <row r="242" spans="1:50" ht="12.6" customHeight="1" x14ac:dyDescent="0.25">
      <c r="A242" s="221" t="s">
        <v>1420</v>
      </c>
      <c r="B242" s="194"/>
      <c r="C242" s="194"/>
      <c r="D242" s="194"/>
      <c r="E242" s="194"/>
      <c r="F242" s="194"/>
      <c r="G242" s="194"/>
      <c r="H242" s="194"/>
      <c r="I242" s="194"/>
      <c r="J242" s="194"/>
      <c r="K242" s="195"/>
      <c r="L242" s="853">
        <f>SUM('HL KNIHA VYPOC'!$H$8)</f>
        <v>0</v>
      </c>
      <c r="M242" s="854"/>
      <c r="N242" s="854"/>
      <c r="O242" s="855"/>
      <c r="P242" s="854">
        <f>SUM('HL KNIHA VYPOC'!$H$9)</f>
        <v>122390.24</v>
      </c>
      <c r="Q242" s="854"/>
      <c r="R242" s="854"/>
      <c r="S242" s="855"/>
      <c r="T242" s="854">
        <f>SUM('HL KNIHA VYPOC'!$H$10)</f>
        <v>0</v>
      </c>
      <c r="U242" s="854"/>
      <c r="V242" s="854"/>
      <c r="W242" s="855"/>
      <c r="X242" s="853">
        <f>SUM('HL KNIHA VYPOC'!$H$11)</f>
        <v>0</v>
      </c>
      <c r="Y242" s="854"/>
      <c r="Z242" s="854"/>
      <c r="AA242" s="854"/>
      <c r="AB242" s="855"/>
      <c r="AC242" s="853">
        <f>SUM('HL KNIHA VYPOC'!$H$13)</f>
        <v>0</v>
      </c>
      <c r="AD242" s="854"/>
      <c r="AE242" s="854"/>
      <c r="AF242" s="854"/>
      <c r="AG242" s="855"/>
      <c r="AH242" s="853">
        <f>SUM('HL KNIHA VYPOC'!$H$31)</f>
        <v>0</v>
      </c>
      <c r="AI242" s="854"/>
      <c r="AJ242" s="854"/>
      <c r="AK242" s="854"/>
      <c r="AL242" s="855"/>
      <c r="AM242" s="853"/>
      <c r="AN242" s="854"/>
      <c r="AO242" s="854"/>
      <c r="AP242" s="854"/>
      <c r="AQ242" s="854"/>
      <c r="AR242" s="854"/>
      <c r="AS242" s="855"/>
      <c r="AT242" s="1253">
        <f>SUM(L242:AS243)</f>
        <v>122390.24</v>
      </c>
      <c r="AU242" s="1254"/>
      <c r="AV242" s="1254"/>
      <c r="AW242" s="1254"/>
      <c r="AX242" s="1255"/>
    </row>
    <row r="243" spans="1:50" ht="12.6" customHeight="1" x14ac:dyDescent="0.25">
      <c r="A243" s="226" t="s">
        <v>1421</v>
      </c>
      <c r="B243" s="197"/>
      <c r="C243" s="197"/>
      <c r="D243" s="197"/>
      <c r="E243" s="197"/>
      <c r="F243" s="197"/>
      <c r="G243" s="197"/>
      <c r="H243" s="197"/>
      <c r="I243" s="197"/>
      <c r="J243" s="197"/>
      <c r="K243" s="198"/>
      <c r="L243" s="859"/>
      <c r="M243" s="860"/>
      <c r="N243" s="860"/>
      <c r="O243" s="861"/>
      <c r="P243" s="860"/>
      <c r="Q243" s="860"/>
      <c r="R243" s="860"/>
      <c r="S243" s="861"/>
      <c r="T243" s="860"/>
      <c r="U243" s="860"/>
      <c r="V243" s="860"/>
      <c r="W243" s="861"/>
      <c r="X243" s="859"/>
      <c r="Y243" s="860"/>
      <c r="Z243" s="860"/>
      <c r="AA243" s="860"/>
      <c r="AB243" s="861"/>
      <c r="AC243" s="859"/>
      <c r="AD243" s="860"/>
      <c r="AE243" s="860"/>
      <c r="AF243" s="860"/>
      <c r="AG243" s="861"/>
      <c r="AH243" s="859"/>
      <c r="AI243" s="860"/>
      <c r="AJ243" s="860"/>
      <c r="AK243" s="860"/>
      <c r="AL243" s="861"/>
      <c r="AM243" s="859"/>
      <c r="AN243" s="860"/>
      <c r="AO243" s="860"/>
      <c r="AP243" s="860"/>
      <c r="AQ243" s="860"/>
      <c r="AR243" s="860"/>
      <c r="AS243" s="861"/>
      <c r="AT243" s="1259"/>
      <c r="AU243" s="1260"/>
      <c r="AV243" s="1260"/>
      <c r="AW243" s="1260"/>
      <c r="AX243" s="1261"/>
    </row>
    <row r="244" spans="1:50" ht="12.6" customHeight="1" x14ac:dyDescent="0.25">
      <c r="A244" s="187" t="s">
        <v>1422</v>
      </c>
      <c r="B244" s="188"/>
      <c r="C244" s="188"/>
      <c r="D244" s="188"/>
      <c r="E244" s="188"/>
      <c r="F244" s="188"/>
      <c r="G244" s="188"/>
      <c r="H244" s="188"/>
      <c r="I244" s="188"/>
      <c r="J244" s="188"/>
      <c r="K244" s="189"/>
      <c r="L244" s="1270">
        <f>SUM('HL KNIHA VYPOC'!$I$8)</f>
        <v>0</v>
      </c>
      <c r="M244" s="1271"/>
      <c r="N244" s="1271"/>
      <c r="O244" s="1272"/>
      <c r="P244" s="1270">
        <f>SUM('HL KNIHA VYPOC'!$I$9)</f>
        <v>0</v>
      </c>
      <c r="Q244" s="1271"/>
      <c r="R244" s="1271"/>
      <c r="S244" s="1272"/>
      <c r="T244" s="1271">
        <f>SUM('HL KNIHA VYPOC'!$I$10)</f>
        <v>0</v>
      </c>
      <c r="U244" s="1271"/>
      <c r="V244" s="1271"/>
      <c r="W244" s="1272"/>
      <c r="X244" s="893">
        <f>SUM('HL KNIHA VYPOC'!$I$11)</f>
        <v>0</v>
      </c>
      <c r="Y244" s="894"/>
      <c r="Z244" s="894"/>
      <c r="AA244" s="894"/>
      <c r="AB244" s="895"/>
      <c r="AC244" s="893">
        <f>SUM('HL KNIHA VYPOC'!$I$13)</f>
        <v>0</v>
      </c>
      <c r="AD244" s="894"/>
      <c r="AE244" s="894"/>
      <c r="AF244" s="894"/>
      <c r="AG244" s="895"/>
      <c r="AH244" s="893">
        <f>SUM('HL KNIHA VYPOC'!$I$31)</f>
        <v>0</v>
      </c>
      <c r="AI244" s="894"/>
      <c r="AJ244" s="894"/>
      <c r="AK244" s="894"/>
      <c r="AL244" s="895"/>
      <c r="AM244" s="893"/>
      <c r="AN244" s="894"/>
      <c r="AO244" s="894"/>
      <c r="AP244" s="894"/>
      <c r="AQ244" s="894"/>
      <c r="AR244" s="894"/>
      <c r="AS244" s="895"/>
      <c r="AT244" s="1264">
        <f>SUM(L244:AS244)</f>
        <v>0</v>
      </c>
      <c r="AU244" s="1265"/>
      <c r="AV244" s="1265"/>
      <c r="AW244" s="1265"/>
      <c r="AX244" s="1266"/>
    </row>
    <row r="245" spans="1:50" ht="12.6" customHeight="1" x14ac:dyDescent="0.25">
      <c r="A245" s="187" t="s">
        <v>1423</v>
      </c>
      <c r="B245" s="188"/>
      <c r="C245" s="188"/>
      <c r="D245" s="188"/>
      <c r="E245" s="188"/>
      <c r="F245" s="188"/>
      <c r="G245" s="188"/>
      <c r="H245" s="188"/>
      <c r="I245" s="188"/>
      <c r="J245" s="188"/>
      <c r="K245" s="189"/>
      <c r="L245" s="893">
        <f>SUM('HL KNIHA VYPOC'!$J$8)</f>
        <v>0</v>
      </c>
      <c r="M245" s="894"/>
      <c r="N245" s="894"/>
      <c r="O245" s="895"/>
      <c r="P245" s="1270">
        <f>SUM('HL KNIHA VYPOC'!$J$9)</f>
        <v>0</v>
      </c>
      <c r="Q245" s="1271"/>
      <c r="R245" s="1271"/>
      <c r="S245" s="1272"/>
      <c r="T245" s="1270">
        <f>SUM('HL KNIHA VYPOC'!$J$10)</f>
        <v>0</v>
      </c>
      <c r="U245" s="1271"/>
      <c r="V245" s="1271"/>
      <c r="W245" s="1272"/>
      <c r="X245" s="893">
        <f>SUM('HL KNIHA VYPOC'!$J$11)</f>
        <v>0</v>
      </c>
      <c r="Y245" s="894"/>
      <c r="Z245" s="894"/>
      <c r="AA245" s="894"/>
      <c r="AB245" s="895"/>
      <c r="AC245" s="893">
        <f>SUM('HL KNIHA VYPOC'!$J$13)</f>
        <v>0</v>
      </c>
      <c r="AD245" s="894"/>
      <c r="AE245" s="894"/>
      <c r="AF245" s="894"/>
      <c r="AG245" s="895"/>
      <c r="AH245" s="893">
        <f>SUM('HL KNIHA VYPOC'!$J$31)</f>
        <v>0</v>
      </c>
      <c r="AI245" s="894"/>
      <c r="AJ245" s="894"/>
      <c r="AK245" s="894"/>
      <c r="AL245" s="895"/>
      <c r="AM245" s="893"/>
      <c r="AN245" s="894"/>
      <c r="AO245" s="894"/>
      <c r="AP245" s="894"/>
      <c r="AQ245" s="894"/>
      <c r="AR245" s="894"/>
      <c r="AS245" s="895"/>
      <c r="AT245" s="1264">
        <f>SUM(L245:AS245)</f>
        <v>0</v>
      </c>
      <c r="AU245" s="1265"/>
      <c r="AV245" s="1265"/>
      <c r="AW245" s="1265"/>
      <c r="AX245" s="1266"/>
    </row>
    <row r="246" spans="1:50" ht="12.6" customHeight="1" x14ac:dyDescent="0.25">
      <c r="A246" s="187" t="s">
        <v>1424</v>
      </c>
      <c r="B246" s="188"/>
      <c r="C246" s="188"/>
      <c r="D246" s="188"/>
      <c r="E246" s="188"/>
      <c r="F246" s="188"/>
      <c r="G246" s="188"/>
      <c r="H246" s="188"/>
      <c r="I246" s="188"/>
      <c r="J246" s="188"/>
      <c r="K246" s="189"/>
      <c r="L246" s="850"/>
      <c r="M246" s="851"/>
      <c r="N246" s="851"/>
      <c r="O246" s="852"/>
      <c r="P246" s="1267"/>
      <c r="Q246" s="1268"/>
      <c r="R246" s="1268"/>
      <c r="S246" s="1269"/>
      <c r="T246" s="1267"/>
      <c r="U246" s="1268"/>
      <c r="V246" s="1268"/>
      <c r="W246" s="1269"/>
      <c r="X246" s="850"/>
      <c r="Y246" s="851"/>
      <c r="Z246" s="851"/>
      <c r="AA246" s="851"/>
      <c r="AB246" s="852"/>
      <c r="AC246" s="850"/>
      <c r="AD246" s="851"/>
      <c r="AE246" s="851"/>
      <c r="AF246" s="851"/>
      <c r="AG246" s="852"/>
      <c r="AH246" s="850"/>
      <c r="AI246" s="851"/>
      <c r="AJ246" s="851"/>
      <c r="AK246" s="851"/>
      <c r="AL246" s="852"/>
      <c r="AM246" s="850"/>
      <c r="AN246" s="851"/>
      <c r="AO246" s="851"/>
      <c r="AP246" s="851"/>
      <c r="AQ246" s="851"/>
      <c r="AR246" s="851"/>
      <c r="AS246" s="852"/>
      <c r="AT246" s="1264">
        <f>SUM(L246:AS246)</f>
        <v>0</v>
      </c>
      <c r="AU246" s="1265"/>
      <c r="AV246" s="1265"/>
      <c r="AW246" s="1265"/>
      <c r="AX246" s="1266"/>
    </row>
    <row r="247" spans="1:50" ht="12.6" customHeight="1" x14ac:dyDescent="0.25">
      <c r="A247" s="223" t="s">
        <v>1425</v>
      </c>
      <c r="B247" s="183"/>
      <c r="C247" s="183"/>
      <c r="D247" s="183"/>
      <c r="E247" s="183"/>
      <c r="F247" s="183"/>
      <c r="G247" s="183"/>
      <c r="H247" s="183"/>
      <c r="I247" s="183"/>
      <c r="J247" s="183"/>
      <c r="K247" s="225"/>
      <c r="L247" s="856">
        <f>SUM(L242+L244-L245+L246)</f>
        <v>0</v>
      </c>
      <c r="M247" s="857"/>
      <c r="N247" s="857"/>
      <c r="O247" s="858"/>
      <c r="P247" s="857">
        <f>SUM(P242+P244-P245+P246)</f>
        <v>122390.24</v>
      </c>
      <c r="Q247" s="857"/>
      <c r="R247" s="857"/>
      <c r="S247" s="858"/>
      <c r="T247" s="857">
        <f>SUM(T242+T244-T245+T246)</f>
        <v>0</v>
      </c>
      <c r="U247" s="857"/>
      <c r="V247" s="857"/>
      <c r="W247" s="858"/>
      <c r="X247" s="856">
        <f>SUM(X242+X244-X245+X246)</f>
        <v>0</v>
      </c>
      <c r="Y247" s="857"/>
      <c r="Z247" s="857"/>
      <c r="AA247" s="857"/>
      <c r="AB247" s="858"/>
      <c r="AC247" s="856">
        <f>SUM(AC242+AC244-AC245+AC246)</f>
        <v>0</v>
      </c>
      <c r="AD247" s="857"/>
      <c r="AE247" s="857"/>
      <c r="AF247" s="857"/>
      <c r="AG247" s="858"/>
      <c r="AH247" s="856">
        <f>SUM(AH242+AH244-AH245+AH246)</f>
        <v>0</v>
      </c>
      <c r="AI247" s="857"/>
      <c r="AJ247" s="857"/>
      <c r="AK247" s="857"/>
      <c r="AL247" s="858"/>
      <c r="AM247" s="856">
        <f>SUM(AM242+AM244-AM245+AM246)</f>
        <v>0</v>
      </c>
      <c r="AN247" s="857"/>
      <c r="AO247" s="857"/>
      <c r="AP247" s="857"/>
      <c r="AQ247" s="857"/>
      <c r="AR247" s="857"/>
      <c r="AS247" s="858"/>
      <c r="AT247" s="1253">
        <f>SUM(L247:AS248)</f>
        <v>122390.24</v>
      </c>
      <c r="AU247" s="1254"/>
      <c r="AV247" s="1254"/>
      <c r="AW247" s="1254"/>
      <c r="AX247" s="1255"/>
    </row>
    <row r="248" spans="1:50" ht="12.6" customHeight="1" x14ac:dyDescent="0.25">
      <c r="A248" s="226" t="s">
        <v>1421</v>
      </c>
      <c r="B248" s="197"/>
      <c r="C248" s="197"/>
      <c r="D248" s="197"/>
      <c r="E248" s="197"/>
      <c r="F248" s="197"/>
      <c r="G248" s="197"/>
      <c r="H248" s="197"/>
      <c r="I248" s="197"/>
      <c r="J248" s="197"/>
      <c r="K248" s="198"/>
      <c r="L248" s="859"/>
      <c r="M248" s="860"/>
      <c r="N248" s="860"/>
      <c r="O248" s="861"/>
      <c r="P248" s="860"/>
      <c r="Q248" s="860"/>
      <c r="R248" s="860"/>
      <c r="S248" s="861"/>
      <c r="T248" s="860"/>
      <c r="U248" s="860"/>
      <c r="V248" s="860"/>
      <c r="W248" s="861"/>
      <c r="X248" s="859"/>
      <c r="Y248" s="860"/>
      <c r="Z248" s="860"/>
      <c r="AA248" s="860"/>
      <c r="AB248" s="861"/>
      <c r="AC248" s="859"/>
      <c r="AD248" s="860"/>
      <c r="AE248" s="860"/>
      <c r="AF248" s="860"/>
      <c r="AG248" s="861"/>
      <c r="AH248" s="859"/>
      <c r="AI248" s="860"/>
      <c r="AJ248" s="860"/>
      <c r="AK248" s="860"/>
      <c r="AL248" s="861"/>
      <c r="AM248" s="859"/>
      <c r="AN248" s="860"/>
      <c r="AO248" s="860"/>
      <c r="AP248" s="860"/>
      <c r="AQ248" s="860"/>
      <c r="AR248" s="860"/>
      <c r="AS248" s="861"/>
      <c r="AT248" s="1259"/>
      <c r="AU248" s="1260"/>
      <c r="AV248" s="1260"/>
      <c r="AW248" s="1260"/>
      <c r="AX248" s="1261"/>
    </row>
    <row r="249" spans="1:50" ht="12.6" customHeight="1" x14ac:dyDescent="0.25">
      <c r="A249" s="188" t="s">
        <v>1426</v>
      </c>
      <c r="B249" s="188"/>
      <c r="C249" s="188"/>
      <c r="D249" s="188"/>
      <c r="E249" s="188"/>
      <c r="F249" s="188"/>
      <c r="G249" s="188"/>
      <c r="H249" s="188"/>
      <c r="I249" s="188"/>
      <c r="J249" s="188"/>
      <c r="K249" s="188"/>
      <c r="L249" s="227"/>
      <c r="M249" s="227"/>
      <c r="N249" s="227"/>
      <c r="O249" s="227"/>
      <c r="P249" s="227"/>
      <c r="Q249" s="227"/>
      <c r="R249" s="227"/>
      <c r="S249" s="227"/>
      <c r="T249" s="227"/>
      <c r="U249" s="227"/>
      <c r="V249" s="227"/>
      <c r="W249" s="227"/>
      <c r="X249" s="227"/>
      <c r="Y249" s="227"/>
      <c r="Z249" s="227"/>
      <c r="AA249" s="227"/>
      <c r="AB249" s="227"/>
      <c r="AC249" s="227"/>
      <c r="AD249" s="227"/>
      <c r="AE249" s="227"/>
      <c r="AF249" s="227"/>
      <c r="AG249" s="227"/>
      <c r="AH249" s="227"/>
      <c r="AI249" s="227"/>
      <c r="AJ249" s="227"/>
      <c r="AK249" s="227"/>
      <c r="AL249" s="227"/>
      <c r="AM249" s="227"/>
      <c r="AN249" s="227"/>
      <c r="AO249" s="227"/>
      <c r="AP249" s="227"/>
      <c r="AQ249" s="227"/>
      <c r="AR249" s="227"/>
      <c r="AS249" s="227"/>
      <c r="AT249" s="228"/>
      <c r="AU249" s="228"/>
      <c r="AV249" s="228"/>
      <c r="AW249" s="228"/>
      <c r="AX249" s="229"/>
    </row>
    <row r="250" spans="1:50" ht="12.6" customHeight="1" x14ac:dyDescent="0.25">
      <c r="A250" s="221" t="s">
        <v>1420</v>
      </c>
      <c r="B250" s="193"/>
      <c r="C250" s="194"/>
      <c r="D250" s="194"/>
      <c r="E250" s="194"/>
      <c r="F250" s="194"/>
      <c r="G250" s="194"/>
      <c r="H250" s="194"/>
      <c r="I250" s="194"/>
      <c r="J250" s="194"/>
      <c r="K250" s="195"/>
      <c r="L250" s="854">
        <f>SUM('HL KNIHA VYPOC'!$H$53)*-1</f>
        <v>0</v>
      </c>
      <c r="M250" s="854"/>
      <c r="N250" s="854"/>
      <c r="O250" s="855"/>
      <c r="P250" s="854">
        <f>SUM('HL KNIHA VYPOC'!$H$54)*-1</f>
        <v>86291.26</v>
      </c>
      <c r="Q250" s="854"/>
      <c r="R250" s="854"/>
      <c r="S250" s="855"/>
      <c r="T250" s="854">
        <f>SUM('HL KNIHA VYPOC'!$H$55)*-1</f>
        <v>0</v>
      </c>
      <c r="U250" s="854"/>
      <c r="V250" s="854"/>
      <c r="W250" s="855"/>
      <c r="X250" s="853">
        <f>SUM('HL KNIHA VYPOC'!$H$56)*-1</f>
        <v>0</v>
      </c>
      <c r="Y250" s="854"/>
      <c r="Z250" s="854"/>
      <c r="AA250" s="854"/>
      <c r="AB250" s="855"/>
      <c r="AC250" s="853">
        <f>SUM('HL KNIHA VYPOC'!$H$58)*-1</f>
        <v>0</v>
      </c>
      <c r="AD250" s="854"/>
      <c r="AE250" s="854"/>
      <c r="AF250" s="854"/>
      <c r="AG250" s="855"/>
      <c r="AH250" s="853"/>
      <c r="AI250" s="854"/>
      <c r="AJ250" s="854"/>
      <c r="AK250" s="854"/>
      <c r="AL250" s="855"/>
      <c r="AM250" s="853"/>
      <c r="AN250" s="854"/>
      <c r="AO250" s="854"/>
      <c r="AP250" s="854"/>
      <c r="AQ250" s="854"/>
      <c r="AR250" s="854"/>
      <c r="AS250" s="855"/>
      <c r="AT250" s="1253">
        <f>SUM(L250:AS251)</f>
        <v>86291.26</v>
      </c>
      <c r="AU250" s="1254"/>
      <c r="AV250" s="1254"/>
      <c r="AW250" s="1254"/>
      <c r="AX250" s="1255"/>
    </row>
    <row r="251" spans="1:50" ht="12.6" customHeight="1" x14ac:dyDescent="0.25">
      <c r="A251" s="226" t="s">
        <v>1421</v>
      </c>
      <c r="B251" s="196"/>
      <c r="C251" s="197"/>
      <c r="D251" s="197"/>
      <c r="E251" s="197"/>
      <c r="F251" s="197"/>
      <c r="G251" s="197"/>
      <c r="H251" s="197"/>
      <c r="I251" s="197"/>
      <c r="J251" s="197"/>
      <c r="K251" s="198"/>
      <c r="L251" s="860"/>
      <c r="M251" s="860"/>
      <c r="N251" s="860"/>
      <c r="O251" s="861"/>
      <c r="P251" s="860"/>
      <c r="Q251" s="860"/>
      <c r="R251" s="860"/>
      <c r="S251" s="861"/>
      <c r="T251" s="860"/>
      <c r="U251" s="860"/>
      <c r="V251" s="860"/>
      <c r="W251" s="861"/>
      <c r="X251" s="859"/>
      <c r="Y251" s="860"/>
      <c r="Z251" s="860"/>
      <c r="AA251" s="860"/>
      <c r="AB251" s="861"/>
      <c r="AC251" s="859"/>
      <c r="AD251" s="860"/>
      <c r="AE251" s="860"/>
      <c r="AF251" s="860"/>
      <c r="AG251" s="861"/>
      <c r="AH251" s="859"/>
      <c r="AI251" s="860"/>
      <c r="AJ251" s="860"/>
      <c r="AK251" s="860"/>
      <c r="AL251" s="861"/>
      <c r="AM251" s="859"/>
      <c r="AN251" s="860"/>
      <c r="AO251" s="860"/>
      <c r="AP251" s="860"/>
      <c r="AQ251" s="860"/>
      <c r="AR251" s="860"/>
      <c r="AS251" s="861"/>
      <c r="AT251" s="1259"/>
      <c r="AU251" s="1260"/>
      <c r="AV251" s="1260"/>
      <c r="AW251" s="1260"/>
      <c r="AX251" s="1261"/>
    </row>
    <row r="252" spans="1:50" ht="12.6" customHeight="1" x14ac:dyDescent="0.25">
      <c r="A252" s="187" t="s">
        <v>1422</v>
      </c>
      <c r="B252" s="187"/>
      <c r="C252" s="188"/>
      <c r="D252" s="188"/>
      <c r="E252" s="188"/>
      <c r="F252" s="188"/>
      <c r="G252" s="188"/>
      <c r="H252" s="188"/>
      <c r="I252" s="188"/>
      <c r="J252" s="188"/>
      <c r="K252" s="189"/>
      <c r="L252" s="1271">
        <f>SUM('HL KNIHA VYPOC'!$J$53)</f>
        <v>0</v>
      </c>
      <c r="M252" s="1271"/>
      <c r="N252" s="1271"/>
      <c r="O252" s="1272"/>
      <c r="P252" s="1270">
        <f>SUM('HL KNIHA VYPOC'!$J$54)</f>
        <v>16163.88</v>
      </c>
      <c r="Q252" s="1271"/>
      <c r="R252" s="1271"/>
      <c r="S252" s="1272"/>
      <c r="T252" s="1271">
        <f>SUM('HL KNIHA VYPOC'!$J$55)</f>
        <v>0</v>
      </c>
      <c r="U252" s="1271"/>
      <c r="V252" s="1271"/>
      <c r="W252" s="1272"/>
      <c r="X252" s="893">
        <f>SUM('HL KNIHA VYPOC'!$J$56)</f>
        <v>0</v>
      </c>
      <c r="Y252" s="894"/>
      <c r="Z252" s="894"/>
      <c r="AA252" s="894"/>
      <c r="AB252" s="895"/>
      <c r="AC252" s="893">
        <f>SUM('HL KNIHA VYPOC'!$J$58)</f>
        <v>0</v>
      </c>
      <c r="AD252" s="894"/>
      <c r="AE252" s="894"/>
      <c r="AF252" s="894"/>
      <c r="AG252" s="895"/>
      <c r="AH252" s="893"/>
      <c r="AI252" s="894"/>
      <c r="AJ252" s="894"/>
      <c r="AK252" s="894"/>
      <c r="AL252" s="895"/>
      <c r="AM252" s="893"/>
      <c r="AN252" s="894"/>
      <c r="AO252" s="894"/>
      <c r="AP252" s="894"/>
      <c r="AQ252" s="894"/>
      <c r="AR252" s="894"/>
      <c r="AS252" s="895"/>
      <c r="AT252" s="1264">
        <f>SUM(L252:AS252)</f>
        <v>16163.88</v>
      </c>
      <c r="AU252" s="1265"/>
      <c r="AV252" s="1265"/>
      <c r="AW252" s="1265"/>
      <c r="AX252" s="1266"/>
    </row>
    <row r="253" spans="1:50" ht="12.6" customHeight="1" x14ac:dyDescent="0.25">
      <c r="A253" s="187" t="s">
        <v>1423</v>
      </c>
      <c r="B253" s="230"/>
      <c r="C253" s="188"/>
      <c r="D253" s="188"/>
      <c r="E253" s="188"/>
      <c r="F253" s="188"/>
      <c r="G253" s="188"/>
      <c r="H253" s="188"/>
      <c r="I253" s="188"/>
      <c r="J253" s="188"/>
      <c r="K253" s="188"/>
      <c r="L253" s="893">
        <f>SUM('HL KNIHA VYPOC'!$I$53)</f>
        <v>0</v>
      </c>
      <c r="M253" s="894"/>
      <c r="N253" s="894"/>
      <c r="O253" s="895"/>
      <c r="P253" s="1270">
        <f>SUM('HL KNIHA VYPOC'!$I$54)</f>
        <v>0</v>
      </c>
      <c r="Q253" s="1271"/>
      <c r="R253" s="1271"/>
      <c r="S253" s="1272"/>
      <c r="T253" s="1271">
        <f>SUM('HL KNIHA VYPOC'!$I$55)</f>
        <v>0</v>
      </c>
      <c r="U253" s="1271"/>
      <c r="V253" s="1271"/>
      <c r="W253" s="1272"/>
      <c r="X253" s="893">
        <f>SUM('HL KNIHA VYPOC'!$I$56)</f>
        <v>0</v>
      </c>
      <c r="Y253" s="894"/>
      <c r="Z253" s="894"/>
      <c r="AA253" s="894"/>
      <c r="AB253" s="895"/>
      <c r="AC253" s="893">
        <f>SUM('HL KNIHA VYPOC'!$I$58)</f>
        <v>0</v>
      </c>
      <c r="AD253" s="894"/>
      <c r="AE253" s="894"/>
      <c r="AF253" s="894"/>
      <c r="AG253" s="895"/>
      <c r="AH253" s="893"/>
      <c r="AI253" s="894"/>
      <c r="AJ253" s="894"/>
      <c r="AK253" s="894"/>
      <c r="AL253" s="895"/>
      <c r="AM253" s="893"/>
      <c r="AN253" s="894"/>
      <c r="AO253" s="894"/>
      <c r="AP253" s="894"/>
      <c r="AQ253" s="894"/>
      <c r="AR253" s="894"/>
      <c r="AS253" s="895"/>
      <c r="AT253" s="1264">
        <f>SUM(L253:AS253)</f>
        <v>0</v>
      </c>
      <c r="AU253" s="1265"/>
      <c r="AV253" s="1265"/>
      <c r="AW253" s="1265"/>
      <c r="AX253" s="1266"/>
    </row>
    <row r="254" spans="1:50" ht="12.6" customHeight="1" x14ac:dyDescent="0.25">
      <c r="A254" s="187" t="s">
        <v>1424</v>
      </c>
      <c r="B254" s="230"/>
      <c r="C254" s="188"/>
      <c r="D254" s="188"/>
      <c r="E254" s="188"/>
      <c r="F254" s="188"/>
      <c r="G254" s="188"/>
      <c r="H254" s="188"/>
      <c r="I254" s="188"/>
      <c r="J254" s="188"/>
      <c r="K254" s="188"/>
      <c r="L254" s="850"/>
      <c r="M254" s="851"/>
      <c r="N254" s="851"/>
      <c r="O254" s="852"/>
      <c r="P254" s="1267"/>
      <c r="Q254" s="1268"/>
      <c r="R254" s="1268"/>
      <c r="S254" s="1269"/>
      <c r="T254" s="1268"/>
      <c r="U254" s="1268"/>
      <c r="V254" s="1268"/>
      <c r="W254" s="1269"/>
      <c r="X254" s="850"/>
      <c r="Y254" s="851"/>
      <c r="Z254" s="851"/>
      <c r="AA254" s="851"/>
      <c r="AB254" s="852"/>
      <c r="AC254" s="850"/>
      <c r="AD254" s="851"/>
      <c r="AE254" s="851"/>
      <c r="AF254" s="851"/>
      <c r="AG254" s="852"/>
      <c r="AH254" s="850"/>
      <c r="AI254" s="851"/>
      <c r="AJ254" s="851"/>
      <c r="AK254" s="851"/>
      <c r="AL254" s="852"/>
      <c r="AM254" s="850"/>
      <c r="AN254" s="851"/>
      <c r="AO254" s="851"/>
      <c r="AP254" s="851"/>
      <c r="AQ254" s="851"/>
      <c r="AR254" s="851"/>
      <c r="AS254" s="852"/>
      <c r="AT254" s="1264">
        <f>SUM(L254:AS254)</f>
        <v>0</v>
      </c>
      <c r="AU254" s="1265"/>
      <c r="AV254" s="1265"/>
      <c r="AW254" s="1265"/>
      <c r="AX254" s="1266"/>
    </row>
    <row r="255" spans="1:50" ht="12.6" customHeight="1" x14ac:dyDescent="0.25">
      <c r="A255" s="223" t="s">
        <v>1425</v>
      </c>
      <c r="B255" s="231"/>
      <c r="C255" s="183"/>
      <c r="D255" s="183"/>
      <c r="E255" s="183"/>
      <c r="F255" s="183"/>
      <c r="G255" s="183"/>
      <c r="H255" s="183"/>
      <c r="I255" s="183"/>
      <c r="J255" s="183"/>
      <c r="K255" s="183"/>
      <c r="L255" s="856">
        <f>SUM(L250+L252-L253+L254)</f>
        <v>0</v>
      </c>
      <c r="M255" s="857"/>
      <c r="N255" s="857"/>
      <c r="O255" s="858"/>
      <c r="P255" s="857">
        <f>SUM(P250+P252-P253)</f>
        <v>102455.14</v>
      </c>
      <c r="Q255" s="857"/>
      <c r="R255" s="857"/>
      <c r="S255" s="858"/>
      <c r="T255" s="857">
        <f>SUM(T250+T252-T253)</f>
        <v>0</v>
      </c>
      <c r="U255" s="857"/>
      <c r="V255" s="857"/>
      <c r="W255" s="858"/>
      <c r="X255" s="856">
        <f>SUM(X250+X252-X253)</f>
        <v>0</v>
      </c>
      <c r="Y255" s="857"/>
      <c r="Z255" s="857"/>
      <c r="AA255" s="857"/>
      <c r="AB255" s="858"/>
      <c r="AC255" s="856">
        <f>SUM(AC250+AC252-AC253)</f>
        <v>0</v>
      </c>
      <c r="AD255" s="857"/>
      <c r="AE255" s="857"/>
      <c r="AF255" s="857"/>
      <c r="AG255" s="858"/>
      <c r="AH255" s="856"/>
      <c r="AI255" s="857"/>
      <c r="AJ255" s="857"/>
      <c r="AK255" s="857"/>
      <c r="AL255" s="858"/>
      <c r="AM255" s="856"/>
      <c r="AN255" s="857"/>
      <c r="AO255" s="857"/>
      <c r="AP255" s="857"/>
      <c r="AQ255" s="857"/>
      <c r="AR255" s="857"/>
      <c r="AS255" s="858"/>
      <c r="AT255" s="1253">
        <f>SUM(L255:AS256)</f>
        <v>102455.14</v>
      </c>
      <c r="AU255" s="1254"/>
      <c r="AV255" s="1254"/>
      <c r="AW255" s="1254"/>
      <c r="AX255" s="1255"/>
    </row>
    <row r="256" spans="1:50" ht="12.6" customHeight="1" x14ac:dyDescent="0.25">
      <c r="A256" s="226" t="s">
        <v>1421</v>
      </c>
      <c r="B256" s="232"/>
      <c r="C256" s="197"/>
      <c r="D256" s="197"/>
      <c r="E256" s="197"/>
      <c r="F256" s="197"/>
      <c r="G256" s="197"/>
      <c r="H256" s="197"/>
      <c r="I256" s="197"/>
      <c r="J256" s="197"/>
      <c r="K256" s="197"/>
      <c r="L256" s="859"/>
      <c r="M256" s="860"/>
      <c r="N256" s="860"/>
      <c r="O256" s="861"/>
      <c r="P256" s="860"/>
      <c r="Q256" s="860"/>
      <c r="R256" s="860"/>
      <c r="S256" s="861"/>
      <c r="T256" s="860"/>
      <c r="U256" s="860"/>
      <c r="V256" s="860"/>
      <c r="W256" s="861"/>
      <c r="X256" s="859"/>
      <c r="Y256" s="860"/>
      <c r="Z256" s="860"/>
      <c r="AA256" s="860"/>
      <c r="AB256" s="861"/>
      <c r="AC256" s="859"/>
      <c r="AD256" s="860"/>
      <c r="AE256" s="860"/>
      <c r="AF256" s="860"/>
      <c r="AG256" s="861"/>
      <c r="AH256" s="859"/>
      <c r="AI256" s="860"/>
      <c r="AJ256" s="860"/>
      <c r="AK256" s="860"/>
      <c r="AL256" s="861"/>
      <c r="AM256" s="859"/>
      <c r="AN256" s="860"/>
      <c r="AO256" s="860"/>
      <c r="AP256" s="860"/>
      <c r="AQ256" s="860"/>
      <c r="AR256" s="860"/>
      <c r="AS256" s="861"/>
      <c r="AT256" s="1259"/>
      <c r="AU256" s="1260"/>
      <c r="AV256" s="1260"/>
      <c r="AW256" s="1260"/>
      <c r="AX256" s="1261"/>
    </row>
    <row r="257" spans="1:54" ht="12.6" customHeight="1" x14ac:dyDescent="0.25">
      <c r="A257" s="183" t="s">
        <v>1427</v>
      </c>
      <c r="B257" s="183"/>
      <c r="C257" s="183"/>
      <c r="D257" s="183"/>
      <c r="E257" s="183"/>
      <c r="F257" s="183"/>
      <c r="G257" s="183"/>
      <c r="H257" s="183"/>
      <c r="I257" s="183"/>
      <c r="J257" s="183"/>
      <c r="K257" s="183"/>
      <c r="L257" s="233"/>
      <c r="M257" s="233"/>
      <c r="N257" s="233"/>
      <c r="O257" s="233"/>
      <c r="P257" s="233"/>
      <c r="Q257" s="233"/>
      <c r="R257" s="233"/>
      <c r="S257" s="233"/>
      <c r="T257" s="233"/>
      <c r="U257" s="233"/>
      <c r="V257" s="233"/>
      <c r="W257" s="233"/>
      <c r="X257" s="233"/>
      <c r="Y257" s="233"/>
      <c r="Z257" s="233"/>
      <c r="AA257" s="233"/>
      <c r="AB257" s="233"/>
      <c r="AC257" s="233"/>
      <c r="AD257" s="233"/>
      <c r="AE257" s="233"/>
      <c r="AF257" s="233"/>
      <c r="AG257" s="233"/>
      <c r="AH257" s="233"/>
      <c r="AI257" s="233"/>
      <c r="AJ257" s="233"/>
      <c r="AK257" s="233"/>
      <c r="AL257" s="233"/>
      <c r="AM257" s="233"/>
      <c r="AN257" s="233"/>
      <c r="AO257" s="233"/>
      <c r="AP257" s="233"/>
      <c r="AQ257" s="233"/>
      <c r="AR257" s="233"/>
      <c r="AS257" s="233"/>
      <c r="AT257" s="234"/>
      <c r="AU257" s="234"/>
      <c r="AV257" s="234"/>
      <c r="AW257" s="234"/>
      <c r="AX257" s="229"/>
    </row>
    <row r="258" spans="1:54" ht="12.6" customHeight="1" x14ac:dyDescent="0.25">
      <c r="A258" s="221" t="s">
        <v>1420</v>
      </c>
      <c r="B258" s="194"/>
      <c r="C258" s="194"/>
      <c r="D258" s="194"/>
      <c r="E258" s="194"/>
      <c r="F258" s="194"/>
      <c r="G258" s="194"/>
      <c r="H258" s="194"/>
      <c r="I258" s="194"/>
      <c r="J258" s="194"/>
      <c r="K258" s="194"/>
      <c r="L258" s="853">
        <f>SUM(L263-L262+L261-L260)</f>
        <v>0</v>
      </c>
      <c r="M258" s="854"/>
      <c r="N258" s="854"/>
      <c r="O258" s="855"/>
      <c r="P258" s="854">
        <f>SUM(P263-P262+P261-P260)</f>
        <v>0</v>
      </c>
      <c r="Q258" s="854"/>
      <c r="R258" s="854"/>
      <c r="S258" s="855"/>
      <c r="T258" s="854">
        <f>SUM(T263-T262+T261-T260)</f>
        <v>0</v>
      </c>
      <c r="U258" s="854"/>
      <c r="V258" s="854"/>
      <c r="W258" s="855"/>
      <c r="X258" s="853">
        <f>SUM(X263-X262+X261-X260)</f>
        <v>0</v>
      </c>
      <c r="Y258" s="854"/>
      <c r="Z258" s="854"/>
      <c r="AA258" s="854"/>
      <c r="AB258" s="855"/>
      <c r="AC258" s="853">
        <f>SUM(AC263-AC262+AC261-AC260)</f>
        <v>0</v>
      </c>
      <c r="AD258" s="854"/>
      <c r="AE258" s="854"/>
      <c r="AF258" s="854"/>
      <c r="AG258" s="855"/>
      <c r="AH258" s="853">
        <f>SUM(AH263-AH262+AH261-AH260)</f>
        <v>0</v>
      </c>
      <c r="AI258" s="854"/>
      <c r="AJ258" s="854"/>
      <c r="AK258" s="854"/>
      <c r="AL258" s="855"/>
      <c r="AM258" s="853">
        <f>SUM(AM263-AM262+AM261-AM260)</f>
        <v>0</v>
      </c>
      <c r="AN258" s="854"/>
      <c r="AO258" s="854"/>
      <c r="AP258" s="854"/>
      <c r="AQ258" s="854"/>
      <c r="AR258" s="854"/>
      <c r="AS258" s="855"/>
      <c r="AT258" s="1253">
        <f>SUM(L258:AS259)</f>
        <v>0</v>
      </c>
      <c r="AU258" s="1254"/>
      <c r="AV258" s="1254"/>
      <c r="AW258" s="1254"/>
      <c r="AX258" s="1255"/>
    </row>
    <row r="259" spans="1:54" ht="12.6" customHeight="1" x14ac:dyDescent="0.25">
      <c r="A259" s="226" t="s">
        <v>1421</v>
      </c>
      <c r="B259" s="197"/>
      <c r="C259" s="197"/>
      <c r="D259" s="197"/>
      <c r="E259" s="197"/>
      <c r="F259" s="197"/>
      <c r="G259" s="197"/>
      <c r="H259" s="197"/>
      <c r="I259" s="197"/>
      <c r="J259" s="197"/>
      <c r="K259" s="197"/>
      <c r="L259" s="859"/>
      <c r="M259" s="860"/>
      <c r="N259" s="860"/>
      <c r="O259" s="861"/>
      <c r="P259" s="860"/>
      <c r="Q259" s="860"/>
      <c r="R259" s="860"/>
      <c r="S259" s="861"/>
      <c r="T259" s="860"/>
      <c r="U259" s="860"/>
      <c r="V259" s="860"/>
      <c r="W259" s="861"/>
      <c r="X259" s="859"/>
      <c r="Y259" s="860"/>
      <c r="Z259" s="860"/>
      <c r="AA259" s="860"/>
      <c r="AB259" s="861"/>
      <c r="AC259" s="859"/>
      <c r="AD259" s="860"/>
      <c r="AE259" s="860"/>
      <c r="AF259" s="860"/>
      <c r="AG259" s="861"/>
      <c r="AH259" s="859"/>
      <c r="AI259" s="860"/>
      <c r="AJ259" s="860"/>
      <c r="AK259" s="860"/>
      <c r="AL259" s="861"/>
      <c r="AM259" s="859"/>
      <c r="AN259" s="860"/>
      <c r="AO259" s="860"/>
      <c r="AP259" s="860"/>
      <c r="AQ259" s="860"/>
      <c r="AR259" s="860"/>
      <c r="AS259" s="861"/>
      <c r="AT259" s="1259"/>
      <c r="AU259" s="1260"/>
      <c r="AV259" s="1260"/>
      <c r="AW259" s="1260"/>
      <c r="AX259" s="1261"/>
    </row>
    <row r="260" spans="1:54" ht="12.6" customHeight="1" x14ac:dyDescent="0.25">
      <c r="A260" s="187" t="s">
        <v>1422</v>
      </c>
      <c r="B260" s="188"/>
      <c r="C260" s="188"/>
      <c r="D260" s="188"/>
      <c r="E260" s="188"/>
      <c r="F260" s="188"/>
      <c r="G260" s="188"/>
      <c r="H260" s="188"/>
      <c r="I260" s="188"/>
      <c r="J260" s="188"/>
      <c r="K260" s="188"/>
      <c r="L260" s="1267"/>
      <c r="M260" s="1268"/>
      <c r="N260" s="1268"/>
      <c r="O260" s="1269"/>
      <c r="P260" s="1267"/>
      <c r="Q260" s="1268"/>
      <c r="R260" s="1268"/>
      <c r="S260" s="1269"/>
      <c r="T260" s="1268"/>
      <c r="U260" s="1268"/>
      <c r="V260" s="1268"/>
      <c r="W260" s="1269"/>
      <c r="X260" s="850"/>
      <c r="Y260" s="851"/>
      <c r="Z260" s="851"/>
      <c r="AA260" s="851"/>
      <c r="AB260" s="852"/>
      <c r="AC260" s="850"/>
      <c r="AD260" s="851"/>
      <c r="AE260" s="851"/>
      <c r="AF260" s="851"/>
      <c r="AG260" s="852"/>
      <c r="AH260" s="850"/>
      <c r="AI260" s="851"/>
      <c r="AJ260" s="851"/>
      <c r="AK260" s="851"/>
      <c r="AL260" s="852"/>
      <c r="AM260" s="850"/>
      <c r="AN260" s="851"/>
      <c r="AO260" s="851"/>
      <c r="AP260" s="851"/>
      <c r="AQ260" s="851"/>
      <c r="AR260" s="851"/>
      <c r="AS260" s="852"/>
      <c r="AT260" s="1264">
        <f>SUM(L260:AS260)</f>
        <v>0</v>
      </c>
      <c r="AU260" s="1265"/>
      <c r="AV260" s="1265"/>
      <c r="AW260" s="1265"/>
      <c r="AX260" s="1266"/>
    </row>
    <row r="261" spans="1:54" ht="12.6" customHeight="1" x14ac:dyDescent="0.25">
      <c r="A261" s="187" t="s">
        <v>1423</v>
      </c>
      <c r="B261" s="188"/>
      <c r="C261" s="188"/>
      <c r="D261" s="188"/>
      <c r="E261" s="188"/>
      <c r="F261" s="188"/>
      <c r="G261" s="188"/>
      <c r="H261" s="188"/>
      <c r="I261" s="188"/>
      <c r="J261" s="188"/>
      <c r="K261" s="188"/>
      <c r="L261" s="850"/>
      <c r="M261" s="851"/>
      <c r="N261" s="851"/>
      <c r="O261" s="852"/>
      <c r="P261" s="1267"/>
      <c r="Q261" s="1268"/>
      <c r="R261" s="1268"/>
      <c r="S261" s="1269"/>
      <c r="T261" s="1268"/>
      <c r="U261" s="1268"/>
      <c r="V261" s="1268"/>
      <c r="W261" s="1269"/>
      <c r="X261" s="850"/>
      <c r="Y261" s="851"/>
      <c r="Z261" s="851"/>
      <c r="AA261" s="851"/>
      <c r="AB261" s="852"/>
      <c r="AC261" s="850"/>
      <c r="AD261" s="851"/>
      <c r="AE261" s="851"/>
      <c r="AF261" s="851"/>
      <c r="AG261" s="852"/>
      <c r="AH261" s="850"/>
      <c r="AI261" s="851"/>
      <c r="AJ261" s="851"/>
      <c r="AK261" s="851"/>
      <c r="AL261" s="852"/>
      <c r="AM261" s="850"/>
      <c r="AN261" s="851"/>
      <c r="AO261" s="851"/>
      <c r="AP261" s="851"/>
      <c r="AQ261" s="851"/>
      <c r="AR261" s="851"/>
      <c r="AS261" s="852"/>
      <c r="AT261" s="1264">
        <f>SUM(L261:AS261)</f>
        <v>0</v>
      </c>
      <c r="AU261" s="1265"/>
      <c r="AV261" s="1265"/>
      <c r="AW261" s="1265"/>
      <c r="AX261" s="1266"/>
    </row>
    <row r="262" spans="1:54" ht="12.6" customHeight="1" x14ac:dyDescent="0.25">
      <c r="A262" s="187" t="s">
        <v>1424</v>
      </c>
      <c r="B262" s="188"/>
      <c r="C262" s="188"/>
      <c r="D262" s="188"/>
      <c r="E262" s="188"/>
      <c r="F262" s="188"/>
      <c r="G262" s="188"/>
      <c r="H262" s="188"/>
      <c r="I262" s="188"/>
      <c r="J262" s="188"/>
      <c r="K262" s="188"/>
      <c r="L262" s="850"/>
      <c r="M262" s="851"/>
      <c r="N262" s="851"/>
      <c r="O262" s="852"/>
      <c r="P262" s="1267"/>
      <c r="Q262" s="1268"/>
      <c r="R262" s="1268"/>
      <c r="S262" s="1269"/>
      <c r="T262" s="1268"/>
      <c r="U262" s="1268"/>
      <c r="V262" s="1268"/>
      <c r="W262" s="1269"/>
      <c r="X262" s="850"/>
      <c r="Y262" s="851"/>
      <c r="Z262" s="851"/>
      <c r="AA262" s="851"/>
      <c r="AB262" s="852"/>
      <c r="AC262" s="850"/>
      <c r="AD262" s="851"/>
      <c r="AE262" s="851"/>
      <c r="AF262" s="851"/>
      <c r="AG262" s="852"/>
      <c r="AH262" s="850"/>
      <c r="AI262" s="851"/>
      <c r="AJ262" s="851"/>
      <c r="AK262" s="851"/>
      <c r="AL262" s="852"/>
      <c r="AM262" s="850"/>
      <c r="AN262" s="851"/>
      <c r="AO262" s="851"/>
      <c r="AP262" s="851"/>
      <c r="AQ262" s="851"/>
      <c r="AR262" s="851"/>
      <c r="AS262" s="852"/>
      <c r="AT262" s="1264">
        <f>SUM(L262:AS262)</f>
        <v>0</v>
      </c>
      <c r="AU262" s="1265"/>
      <c r="AV262" s="1265"/>
      <c r="AW262" s="1265"/>
      <c r="AX262" s="1266"/>
    </row>
    <row r="263" spans="1:54" ht="12.6" customHeight="1" x14ac:dyDescent="0.25">
      <c r="A263" s="223" t="s">
        <v>1425</v>
      </c>
      <c r="B263" s="183"/>
      <c r="C263" s="183"/>
      <c r="D263" s="183"/>
      <c r="E263" s="183"/>
      <c r="F263" s="183"/>
      <c r="G263" s="183"/>
      <c r="H263" s="183"/>
      <c r="I263" s="183"/>
      <c r="J263" s="183"/>
      <c r="K263" s="183"/>
      <c r="L263" s="856">
        <f>SUM(ANALYTIKAVUJ!$D$26)*-1</f>
        <v>0</v>
      </c>
      <c r="M263" s="857"/>
      <c r="N263" s="857"/>
      <c r="O263" s="858"/>
      <c r="P263" s="857">
        <f>SUM(ANALYTIKAVUJ!$D$27)*-1</f>
        <v>0</v>
      </c>
      <c r="Q263" s="857"/>
      <c r="R263" s="857"/>
      <c r="S263" s="858"/>
      <c r="T263" s="857">
        <f>SUM(ANALYTIKAVUJ!$D$28)*-1</f>
        <v>0</v>
      </c>
      <c r="U263" s="857"/>
      <c r="V263" s="857"/>
      <c r="W263" s="858"/>
      <c r="X263" s="856">
        <f>SUM(ANALYTIKAVUJ!$D$29)*-1</f>
        <v>0</v>
      </c>
      <c r="Y263" s="857"/>
      <c r="Z263" s="857"/>
      <c r="AA263" s="857"/>
      <c r="AB263" s="858"/>
      <c r="AC263" s="856">
        <f>SUM(ANALYTIKAVUJ!$D$30)*-1</f>
        <v>0</v>
      </c>
      <c r="AD263" s="857"/>
      <c r="AE263" s="857"/>
      <c r="AF263" s="857"/>
      <c r="AG263" s="858"/>
      <c r="AH263" s="856">
        <f>SUM('HL KNIHA VYPOC'!$K$73)*-1</f>
        <v>0</v>
      </c>
      <c r="AI263" s="857"/>
      <c r="AJ263" s="857"/>
      <c r="AK263" s="857"/>
      <c r="AL263" s="858"/>
      <c r="AM263" s="856">
        <f>SUM(ANALYTIKAVUJ!$D$41)*-1</f>
        <v>0</v>
      </c>
      <c r="AN263" s="857"/>
      <c r="AO263" s="857"/>
      <c r="AP263" s="857"/>
      <c r="AQ263" s="857"/>
      <c r="AR263" s="857"/>
      <c r="AS263" s="858"/>
      <c r="AT263" s="1253">
        <f>SUM(L263:AS264)</f>
        <v>0</v>
      </c>
      <c r="AU263" s="1254"/>
      <c r="AV263" s="1254"/>
      <c r="AW263" s="1254"/>
      <c r="AX263" s="1255"/>
    </row>
    <row r="264" spans="1:54" ht="12.6" customHeight="1" x14ac:dyDescent="0.25">
      <c r="A264" s="226" t="s">
        <v>1421</v>
      </c>
      <c r="B264" s="197"/>
      <c r="C264" s="197"/>
      <c r="D264" s="197"/>
      <c r="E264" s="197"/>
      <c r="F264" s="197"/>
      <c r="G264" s="197"/>
      <c r="H264" s="197"/>
      <c r="I264" s="197"/>
      <c r="J264" s="197"/>
      <c r="K264" s="197"/>
      <c r="L264" s="859"/>
      <c r="M264" s="860"/>
      <c r="N264" s="860"/>
      <c r="O264" s="861"/>
      <c r="P264" s="860"/>
      <c r="Q264" s="860"/>
      <c r="R264" s="860"/>
      <c r="S264" s="861"/>
      <c r="T264" s="860"/>
      <c r="U264" s="860"/>
      <c r="V264" s="860"/>
      <c r="W264" s="861"/>
      <c r="X264" s="859"/>
      <c r="Y264" s="860"/>
      <c r="Z264" s="860"/>
      <c r="AA264" s="860"/>
      <c r="AB264" s="861"/>
      <c r="AC264" s="859"/>
      <c r="AD264" s="860"/>
      <c r="AE264" s="860"/>
      <c r="AF264" s="860"/>
      <c r="AG264" s="861"/>
      <c r="AH264" s="859"/>
      <c r="AI264" s="860"/>
      <c r="AJ264" s="860"/>
      <c r="AK264" s="860"/>
      <c r="AL264" s="861"/>
      <c r="AM264" s="859"/>
      <c r="AN264" s="860"/>
      <c r="AO264" s="860"/>
      <c r="AP264" s="860"/>
      <c r="AQ264" s="860"/>
      <c r="AR264" s="860"/>
      <c r="AS264" s="861"/>
      <c r="AT264" s="1259"/>
      <c r="AU264" s="1260"/>
      <c r="AV264" s="1260"/>
      <c r="AW264" s="1260"/>
      <c r="AX264" s="1261"/>
    </row>
    <row r="265" spans="1:54" ht="12.6" customHeight="1" x14ac:dyDescent="0.25">
      <c r="A265" s="183" t="s">
        <v>1428</v>
      </c>
      <c r="B265" s="183"/>
      <c r="C265" s="183"/>
      <c r="D265" s="183"/>
      <c r="E265" s="183"/>
      <c r="F265" s="183"/>
      <c r="G265" s="183"/>
      <c r="H265" s="183"/>
      <c r="I265" s="183"/>
      <c r="J265" s="183"/>
      <c r="K265" s="183"/>
      <c r="L265" s="233"/>
      <c r="M265" s="233"/>
      <c r="N265" s="233"/>
      <c r="O265" s="233"/>
      <c r="P265" s="233"/>
      <c r="Q265" s="233"/>
      <c r="R265" s="233"/>
      <c r="S265" s="233"/>
      <c r="T265" s="233"/>
      <c r="U265" s="233"/>
      <c r="V265" s="233"/>
      <c r="W265" s="233"/>
      <c r="X265" s="233"/>
      <c r="Y265" s="233"/>
      <c r="Z265" s="233"/>
      <c r="AA265" s="233"/>
      <c r="AB265" s="233"/>
      <c r="AC265" s="233"/>
      <c r="AD265" s="233"/>
      <c r="AE265" s="233"/>
      <c r="AF265" s="233"/>
      <c r="AG265" s="233"/>
      <c r="AH265" s="233"/>
      <c r="AI265" s="233"/>
      <c r="AJ265" s="233"/>
      <c r="AK265" s="233"/>
      <c r="AL265" s="233"/>
      <c r="AM265" s="233"/>
      <c r="AN265" s="233"/>
      <c r="AO265" s="233"/>
      <c r="AP265" s="233"/>
      <c r="AQ265" s="233"/>
      <c r="AR265" s="233"/>
      <c r="AS265" s="233"/>
      <c r="AT265" s="234"/>
      <c r="AU265" s="234"/>
      <c r="AV265" s="234"/>
      <c r="AW265" s="234"/>
      <c r="AX265" s="229"/>
    </row>
    <row r="266" spans="1:54" ht="12.6" customHeight="1" x14ac:dyDescent="0.25">
      <c r="A266" s="221" t="s">
        <v>1420</v>
      </c>
      <c r="B266" s="194"/>
      <c r="C266" s="194"/>
      <c r="D266" s="194"/>
      <c r="E266" s="194"/>
      <c r="F266" s="194"/>
      <c r="G266" s="194"/>
      <c r="H266" s="194"/>
      <c r="I266" s="194"/>
      <c r="J266" s="194"/>
      <c r="K266" s="195"/>
      <c r="L266" s="853">
        <f>SUM(L242-L250-L258)</f>
        <v>0</v>
      </c>
      <c r="M266" s="854"/>
      <c r="N266" s="854"/>
      <c r="O266" s="855"/>
      <c r="P266" s="854">
        <v>32285</v>
      </c>
      <c r="Q266" s="854"/>
      <c r="R266" s="854"/>
      <c r="S266" s="855"/>
      <c r="T266" s="854">
        <f>SUM(T242-T250-T258)</f>
        <v>0</v>
      </c>
      <c r="U266" s="854"/>
      <c r="V266" s="854"/>
      <c r="W266" s="855"/>
      <c r="X266" s="853">
        <f>SUM(X242-X250-X258)</f>
        <v>0</v>
      </c>
      <c r="Y266" s="854"/>
      <c r="Z266" s="854"/>
      <c r="AA266" s="854"/>
      <c r="AB266" s="855"/>
      <c r="AC266" s="853">
        <f>SUM(AC242-AC250-AC258)</f>
        <v>0</v>
      </c>
      <c r="AD266" s="854"/>
      <c r="AE266" s="854"/>
      <c r="AF266" s="854"/>
      <c r="AG266" s="855"/>
      <c r="AH266" s="853">
        <f>SUM(AH242-AH250-AH258)</f>
        <v>0</v>
      </c>
      <c r="AI266" s="854"/>
      <c r="AJ266" s="854"/>
      <c r="AK266" s="854"/>
      <c r="AL266" s="855"/>
      <c r="AM266" s="853">
        <f>SUM(AM242-AM250-AM258)</f>
        <v>0</v>
      </c>
      <c r="AN266" s="854"/>
      <c r="AO266" s="854"/>
      <c r="AP266" s="854"/>
      <c r="AQ266" s="854"/>
      <c r="AR266" s="854"/>
      <c r="AS266" s="855"/>
      <c r="AT266" s="1253">
        <f>SUM(L266:AS267)</f>
        <v>32285</v>
      </c>
      <c r="AU266" s="1254"/>
      <c r="AV266" s="1254"/>
      <c r="AW266" s="1254"/>
      <c r="AX266" s="1255"/>
    </row>
    <row r="267" spans="1:54" ht="12.6" customHeight="1" x14ac:dyDescent="0.25">
      <c r="A267" s="226" t="s">
        <v>1421</v>
      </c>
      <c r="B267" s="197"/>
      <c r="C267" s="197"/>
      <c r="D267" s="197"/>
      <c r="E267" s="197"/>
      <c r="F267" s="197"/>
      <c r="G267" s="197"/>
      <c r="H267" s="197"/>
      <c r="I267" s="197"/>
      <c r="J267" s="197"/>
      <c r="K267" s="198"/>
      <c r="L267" s="859"/>
      <c r="M267" s="860"/>
      <c r="N267" s="860"/>
      <c r="O267" s="861"/>
      <c r="P267" s="860"/>
      <c r="Q267" s="860"/>
      <c r="R267" s="860"/>
      <c r="S267" s="861"/>
      <c r="T267" s="860"/>
      <c r="U267" s="860"/>
      <c r="V267" s="860"/>
      <c r="W267" s="861"/>
      <c r="X267" s="859"/>
      <c r="Y267" s="860"/>
      <c r="Z267" s="860"/>
      <c r="AA267" s="860"/>
      <c r="AB267" s="861"/>
      <c r="AC267" s="859"/>
      <c r="AD267" s="860"/>
      <c r="AE267" s="860"/>
      <c r="AF267" s="860"/>
      <c r="AG267" s="861"/>
      <c r="AH267" s="859"/>
      <c r="AI267" s="860"/>
      <c r="AJ267" s="860"/>
      <c r="AK267" s="860"/>
      <c r="AL267" s="861"/>
      <c r="AM267" s="859"/>
      <c r="AN267" s="860"/>
      <c r="AO267" s="860"/>
      <c r="AP267" s="860"/>
      <c r="AQ267" s="860"/>
      <c r="AR267" s="860"/>
      <c r="AS267" s="861"/>
      <c r="AT267" s="1259"/>
      <c r="AU267" s="1260"/>
      <c r="AV267" s="1260"/>
      <c r="AW267" s="1260"/>
      <c r="AX267" s="1261"/>
    </row>
    <row r="268" spans="1:54" ht="12.6" customHeight="1" x14ac:dyDescent="0.25">
      <c r="A268" s="223" t="s">
        <v>1425</v>
      </c>
      <c r="B268" s="183"/>
      <c r="C268" s="183"/>
      <c r="D268" s="183"/>
      <c r="E268" s="183"/>
      <c r="F268" s="183"/>
      <c r="G268" s="183"/>
      <c r="H268" s="183"/>
      <c r="I268" s="183"/>
      <c r="J268" s="183"/>
      <c r="K268" s="225"/>
      <c r="L268" s="856">
        <f>SUM(L247-L255-L263)</f>
        <v>0</v>
      </c>
      <c r="M268" s="857"/>
      <c r="N268" s="857"/>
      <c r="O268" s="858"/>
      <c r="P268" s="857">
        <f>SUM(P247-P255-P263)</f>
        <v>19935.100000000006</v>
      </c>
      <c r="Q268" s="857"/>
      <c r="R268" s="857"/>
      <c r="S268" s="858"/>
      <c r="T268" s="857">
        <f>SUM(T247-T255-T263)</f>
        <v>0</v>
      </c>
      <c r="U268" s="857"/>
      <c r="V268" s="857"/>
      <c r="W268" s="858"/>
      <c r="X268" s="856">
        <f>SUM(X247-X255-X263)</f>
        <v>0</v>
      </c>
      <c r="Y268" s="857"/>
      <c r="Z268" s="857"/>
      <c r="AA268" s="857"/>
      <c r="AB268" s="858"/>
      <c r="AC268" s="856">
        <f>SUM(AC247-AC255-AC263)</f>
        <v>0</v>
      </c>
      <c r="AD268" s="857"/>
      <c r="AE268" s="857"/>
      <c r="AF268" s="857"/>
      <c r="AG268" s="858"/>
      <c r="AH268" s="856">
        <f>SUM(AH247-AH255-AH263)</f>
        <v>0</v>
      </c>
      <c r="AI268" s="857"/>
      <c r="AJ268" s="857"/>
      <c r="AK268" s="857"/>
      <c r="AL268" s="858"/>
      <c r="AM268" s="856">
        <f>SUM(AM247-AM255-AM263)</f>
        <v>0</v>
      </c>
      <c r="AN268" s="857"/>
      <c r="AO268" s="857"/>
      <c r="AP268" s="857"/>
      <c r="AQ268" s="857"/>
      <c r="AR268" s="857"/>
      <c r="AS268" s="858"/>
      <c r="AT268" s="1253">
        <f>SUM(L268:AS269)</f>
        <v>19935.100000000006</v>
      </c>
      <c r="AU268" s="1254"/>
      <c r="AV268" s="1254"/>
      <c r="AW268" s="1254"/>
      <c r="AX268" s="1255"/>
    </row>
    <row r="269" spans="1:54" ht="12.6" customHeight="1" x14ac:dyDescent="0.25">
      <c r="A269" s="226" t="s">
        <v>1421</v>
      </c>
      <c r="B269" s="197"/>
      <c r="C269" s="197"/>
      <c r="D269" s="197"/>
      <c r="E269" s="197"/>
      <c r="F269" s="197"/>
      <c r="G269" s="197"/>
      <c r="H269" s="197"/>
      <c r="I269" s="197"/>
      <c r="J269" s="197"/>
      <c r="K269" s="198"/>
      <c r="L269" s="859"/>
      <c r="M269" s="860"/>
      <c r="N269" s="860"/>
      <c r="O269" s="861"/>
      <c r="P269" s="860"/>
      <c r="Q269" s="860"/>
      <c r="R269" s="860"/>
      <c r="S269" s="861"/>
      <c r="T269" s="860"/>
      <c r="U269" s="860"/>
      <c r="V269" s="860"/>
      <c r="W269" s="861"/>
      <c r="X269" s="859"/>
      <c r="Y269" s="860"/>
      <c r="Z269" s="860"/>
      <c r="AA269" s="860"/>
      <c r="AB269" s="861"/>
      <c r="AC269" s="859"/>
      <c r="AD269" s="860"/>
      <c r="AE269" s="860"/>
      <c r="AF269" s="860"/>
      <c r="AG269" s="861"/>
      <c r="AH269" s="859"/>
      <c r="AI269" s="860"/>
      <c r="AJ269" s="860"/>
      <c r="AK269" s="860"/>
      <c r="AL269" s="861"/>
      <c r="AM269" s="859"/>
      <c r="AN269" s="860"/>
      <c r="AO269" s="860"/>
      <c r="AP269" s="860"/>
      <c r="AQ269" s="860"/>
      <c r="AR269" s="860"/>
      <c r="AS269" s="861"/>
      <c r="AT269" s="1259"/>
      <c r="AU269" s="1260"/>
      <c r="AV269" s="1260"/>
      <c r="AW269" s="1260"/>
      <c r="AX269" s="1261"/>
    </row>
    <row r="270" spans="1:54" ht="12.6" customHeight="1" x14ac:dyDescent="0.25">
      <c r="A270" s="220" t="s">
        <v>5049</v>
      </c>
    </row>
    <row r="271" spans="1:54" ht="15" customHeight="1" x14ac:dyDescent="0.25">
      <c r="A271" s="807"/>
      <c r="B271" s="808"/>
      <c r="C271" s="808"/>
      <c r="D271" s="808"/>
      <c r="E271" s="808"/>
      <c r="F271" s="808"/>
      <c r="G271" s="808"/>
      <c r="H271" s="808"/>
      <c r="I271" s="808"/>
      <c r="J271" s="808"/>
      <c r="K271" s="808"/>
      <c r="L271" s="808"/>
      <c r="M271" s="808"/>
      <c r="N271" s="808"/>
      <c r="O271" s="808"/>
      <c r="P271" s="808"/>
      <c r="Q271" s="808"/>
      <c r="R271" s="808"/>
      <c r="S271" s="808"/>
      <c r="T271" s="808"/>
      <c r="U271" s="808"/>
      <c r="V271" s="808"/>
      <c r="W271" s="808"/>
      <c r="X271" s="808"/>
      <c r="Y271" s="808"/>
      <c r="Z271" s="808"/>
      <c r="AA271" s="808"/>
      <c r="AB271" s="808"/>
      <c r="AC271" s="808"/>
      <c r="AD271" s="808"/>
      <c r="AE271" s="808"/>
      <c r="AF271" s="808"/>
      <c r="AG271" s="808"/>
      <c r="AH271" s="808"/>
      <c r="AI271" s="808"/>
      <c r="AJ271" s="808"/>
      <c r="AK271" s="808"/>
      <c r="AL271" s="808"/>
      <c r="AM271" s="808"/>
      <c r="AN271" s="808"/>
      <c r="AO271" s="808"/>
      <c r="AP271" s="808"/>
      <c r="AQ271" s="808"/>
      <c r="AR271" s="808"/>
      <c r="AS271" s="808"/>
      <c r="AT271" s="808"/>
      <c r="AU271" s="808"/>
      <c r="AV271" s="808"/>
      <c r="AW271" s="808"/>
      <c r="AX271" s="808"/>
      <c r="AY271" s="550"/>
      <c r="AZ271" s="550"/>
      <c r="BA271" s="550"/>
      <c r="BB271" s="550"/>
    </row>
    <row r="272" spans="1:54" ht="15" customHeight="1" x14ac:dyDescent="0.25">
      <c r="A272" s="809"/>
      <c r="B272" s="810"/>
      <c r="C272" s="810"/>
      <c r="D272" s="810"/>
      <c r="E272" s="810"/>
      <c r="F272" s="810"/>
      <c r="G272" s="810"/>
      <c r="H272" s="810"/>
      <c r="I272" s="810"/>
      <c r="J272" s="810"/>
      <c r="K272" s="810"/>
      <c r="L272" s="810"/>
      <c r="M272" s="810"/>
      <c r="N272" s="810"/>
      <c r="O272" s="810"/>
      <c r="P272" s="810"/>
      <c r="Q272" s="810"/>
      <c r="R272" s="810"/>
      <c r="S272" s="810"/>
      <c r="T272" s="810"/>
      <c r="U272" s="810"/>
      <c r="V272" s="810"/>
      <c r="W272" s="810"/>
      <c r="X272" s="810"/>
      <c r="Y272" s="810"/>
      <c r="Z272" s="810"/>
      <c r="AA272" s="810"/>
      <c r="AB272" s="810"/>
      <c r="AC272" s="810"/>
      <c r="AD272" s="810"/>
      <c r="AE272" s="810"/>
      <c r="AF272" s="810"/>
      <c r="AG272" s="810"/>
      <c r="AH272" s="810"/>
      <c r="AI272" s="810"/>
      <c r="AJ272" s="810"/>
      <c r="AK272" s="810"/>
      <c r="AL272" s="810"/>
      <c r="AM272" s="810"/>
      <c r="AN272" s="810"/>
      <c r="AO272" s="810"/>
      <c r="AP272" s="810"/>
      <c r="AQ272" s="810"/>
      <c r="AR272" s="810"/>
      <c r="AS272" s="810"/>
      <c r="AT272" s="810"/>
      <c r="AU272" s="810"/>
      <c r="AV272" s="810"/>
      <c r="AW272" s="810"/>
      <c r="AX272" s="810"/>
      <c r="AY272" s="550"/>
      <c r="AZ272" s="550"/>
      <c r="BA272" s="550"/>
      <c r="BB272" s="550"/>
    </row>
    <row r="274" spans="1:55" ht="12.6" customHeight="1" x14ac:dyDescent="0.25">
      <c r="A274" s="220" t="s">
        <v>5050</v>
      </c>
    </row>
    <row r="275" spans="1:55" ht="12.6" customHeight="1" x14ac:dyDescent="0.25">
      <c r="A275" s="979" t="s">
        <v>1431</v>
      </c>
      <c r="B275" s="980"/>
      <c r="C275" s="980"/>
      <c r="D275" s="980"/>
      <c r="E275" s="980"/>
      <c r="F275" s="980"/>
      <c r="G275" s="980"/>
      <c r="H275" s="980"/>
      <c r="I275" s="980"/>
      <c r="J275" s="980"/>
      <c r="K275" s="980"/>
      <c r="L275" s="980"/>
      <c r="M275" s="980"/>
      <c r="N275" s="980"/>
      <c r="O275" s="980"/>
      <c r="P275" s="980"/>
      <c r="Q275" s="980"/>
      <c r="R275" s="980"/>
      <c r="S275" s="980"/>
      <c r="T275" s="980"/>
      <c r="U275" s="980"/>
      <c r="V275" s="980"/>
      <c r="W275" s="980"/>
      <c r="X275" s="980"/>
      <c r="Y275" s="980"/>
      <c r="Z275" s="980"/>
      <c r="AA275" s="980"/>
      <c r="AB275" s="980"/>
      <c r="AC275" s="980"/>
      <c r="AD275" s="980"/>
      <c r="AE275" s="980"/>
      <c r="AF275" s="980"/>
      <c r="AG275" s="981"/>
      <c r="AH275" s="825" t="s">
        <v>1432</v>
      </c>
      <c r="AI275" s="826"/>
      <c r="AJ275" s="826"/>
      <c r="AK275" s="826"/>
      <c r="AL275" s="826"/>
      <c r="AM275" s="826"/>
      <c r="AN275" s="826"/>
      <c r="AO275" s="826"/>
      <c r="AP275" s="826"/>
      <c r="AQ275" s="826"/>
      <c r="AR275" s="826"/>
      <c r="AS275" s="826"/>
      <c r="AT275" s="826"/>
      <c r="AU275" s="826"/>
      <c r="AV275" s="826"/>
      <c r="AW275" s="826"/>
      <c r="AX275" s="826"/>
      <c r="AY275" s="185"/>
      <c r="AZ275" s="186"/>
      <c r="BA275" s="186"/>
      <c r="BB275" s="186"/>
    </row>
    <row r="276" spans="1:55" ht="12.6" customHeight="1" x14ac:dyDescent="0.25">
      <c r="A276" s="886"/>
      <c r="B276" s="887"/>
      <c r="C276" s="887"/>
      <c r="D276" s="887"/>
      <c r="E276" s="887"/>
      <c r="F276" s="887"/>
      <c r="G276" s="887"/>
      <c r="H276" s="887"/>
      <c r="I276" s="887"/>
      <c r="J276" s="887"/>
      <c r="K276" s="887"/>
      <c r="L276" s="887"/>
      <c r="M276" s="887"/>
      <c r="N276" s="887"/>
      <c r="O276" s="887"/>
      <c r="P276" s="887"/>
      <c r="Q276" s="887"/>
      <c r="R276" s="887"/>
      <c r="S276" s="887"/>
      <c r="T276" s="887"/>
      <c r="U276" s="887"/>
      <c r="V276" s="887"/>
      <c r="W276" s="887"/>
      <c r="X276" s="887"/>
      <c r="Y276" s="887"/>
      <c r="Z276" s="887"/>
      <c r="AA276" s="887"/>
      <c r="AB276" s="887"/>
      <c r="AC276" s="887"/>
      <c r="AD276" s="887"/>
      <c r="AE276" s="887"/>
      <c r="AF276" s="887"/>
      <c r="AG276" s="985"/>
      <c r="AH276" s="886" t="s">
        <v>1433</v>
      </c>
      <c r="AI276" s="887"/>
      <c r="AJ276" s="887"/>
      <c r="AK276" s="887"/>
      <c r="AL276" s="887"/>
      <c r="AM276" s="887"/>
      <c r="AN276" s="887"/>
      <c r="AO276" s="887"/>
      <c r="AP276" s="887"/>
      <c r="AQ276" s="887"/>
      <c r="AR276" s="887"/>
      <c r="AS276" s="887"/>
      <c r="AT276" s="887"/>
      <c r="AU276" s="887"/>
      <c r="AV276" s="887"/>
      <c r="AW276" s="887"/>
      <c r="AX276" s="887"/>
      <c r="AY276" s="551"/>
      <c r="AZ276" s="552"/>
      <c r="BA276" s="552"/>
      <c r="BB276" s="552"/>
    </row>
    <row r="277" spans="1:55" ht="12.6" customHeight="1" x14ac:dyDescent="0.25">
      <c r="A277" s="187" t="s">
        <v>1434</v>
      </c>
      <c r="B277" s="188"/>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888"/>
      <c r="AI277" s="889"/>
      <c r="AJ277" s="889"/>
      <c r="AK277" s="889"/>
      <c r="AL277" s="889"/>
      <c r="AM277" s="889"/>
      <c r="AN277" s="889"/>
      <c r="AO277" s="889"/>
      <c r="AP277" s="889"/>
      <c r="AQ277" s="889"/>
      <c r="AR277" s="889"/>
      <c r="AS277" s="889"/>
      <c r="AT277" s="889"/>
      <c r="AU277" s="889"/>
      <c r="AV277" s="889"/>
      <c r="AW277" s="889"/>
      <c r="AX277" s="889"/>
      <c r="AY277" s="190"/>
      <c r="AZ277" s="191"/>
      <c r="BA277" s="191"/>
      <c r="BB277" s="191"/>
    </row>
    <row r="278" spans="1:55" ht="30.75" customHeight="1" x14ac:dyDescent="0.25">
      <c r="A278" s="802" t="s">
        <v>5051</v>
      </c>
      <c r="B278" s="803"/>
      <c r="C278" s="803"/>
      <c r="D278" s="803"/>
      <c r="E278" s="803"/>
      <c r="F278" s="803"/>
      <c r="G278" s="803"/>
      <c r="H278" s="803"/>
      <c r="I278" s="803"/>
      <c r="J278" s="803"/>
      <c r="K278" s="803"/>
      <c r="L278" s="803"/>
      <c r="M278" s="803"/>
      <c r="N278" s="803"/>
      <c r="O278" s="803"/>
      <c r="P278" s="803"/>
      <c r="Q278" s="803"/>
      <c r="R278" s="803"/>
      <c r="S278" s="803"/>
      <c r="T278" s="803"/>
      <c r="U278" s="803"/>
      <c r="V278" s="803"/>
      <c r="W278" s="803"/>
      <c r="X278" s="803"/>
      <c r="Y278" s="803"/>
      <c r="Z278" s="803"/>
      <c r="AA278" s="803"/>
      <c r="AB278" s="803"/>
      <c r="AC278" s="803"/>
      <c r="AD278" s="803"/>
      <c r="AE278" s="803"/>
      <c r="AF278" s="803"/>
      <c r="AG278" s="804"/>
      <c r="AH278" s="888"/>
      <c r="AI278" s="889"/>
      <c r="AJ278" s="889"/>
      <c r="AK278" s="889"/>
      <c r="AL278" s="889"/>
      <c r="AM278" s="889"/>
      <c r="AN278" s="889"/>
      <c r="AO278" s="889"/>
      <c r="AP278" s="889"/>
      <c r="AQ278" s="889"/>
      <c r="AR278" s="889"/>
      <c r="AS278" s="889"/>
      <c r="AT278" s="889"/>
      <c r="AU278" s="889"/>
      <c r="AV278" s="889"/>
      <c r="AW278" s="889"/>
      <c r="AX278" s="889"/>
      <c r="AY278" s="190"/>
      <c r="AZ278" s="191"/>
      <c r="BA278" s="191"/>
      <c r="BB278" s="191"/>
    </row>
    <row r="279" spans="1:55" ht="12.6" customHeight="1" x14ac:dyDescent="0.25">
      <c r="A279" s="220" t="s">
        <v>5010</v>
      </c>
    </row>
    <row r="280" spans="1:55" ht="15" customHeight="1" x14ac:dyDescent="0.25">
      <c r="A280" s="807"/>
      <c r="B280" s="808"/>
      <c r="C280" s="808"/>
      <c r="D280" s="808"/>
      <c r="E280" s="808"/>
      <c r="F280" s="808"/>
      <c r="G280" s="808"/>
      <c r="H280" s="808"/>
      <c r="I280" s="808"/>
      <c r="J280" s="808"/>
      <c r="K280" s="808"/>
      <c r="L280" s="808"/>
      <c r="M280" s="808"/>
      <c r="N280" s="808"/>
      <c r="O280" s="808"/>
      <c r="P280" s="808"/>
      <c r="Q280" s="808"/>
      <c r="R280" s="808"/>
      <c r="S280" s="808"/>
      <c r="T280" s="808"/>
      <c r="U280" s="808"/>
      <c r="V280" s="808"/>
      <c r="W280" s="808"/>
      <c r="X280" s="808"/>
      <c r="Y280" s="808"/>
      <c r="Z280" s="808"/>
      <c r="AA280" s="808"/>
      <c r="AB280" s="808"/>
      <c r="AC280" s="808"/>
      <c r="AD280" s="808"/>
      <c r="AE280" s="808"/>
      <c r="AF280" s="808"/>
      <c r="AG280" s="808"/>
      <c r="AH280" s="808"/>
      <c r="AI280" s="808"/>
      <c r="AJ280" s="808"/>
      <c r="AK280" s="808"/>
      <c r="AL280" s="808"/>
      <c r="AM280" s="808"/>
      <c r="AN280" s="808"/>
      <c r="AO280" s="808"/>
      <c r="AP280" s="808"/>
      <c r="AQ280" s="808"/>
      <c r="AR280" s="808"/>
      <c r="AS280" s="808"/>
      <c r="AT280" s="808"/>
      <c r="AU280" s="808"/>
      <c r="AV280" s="808"/>
      <c r="AW280" s="808"/>
      <c r="AX280" s="808"/>
      <c r="AY280" s="550"/>
      <c r="AZ280" s="550"/>
      <c r="BA280" s="550"/>
      <c r="BB280" s="550"/>
    </row>
    <row r="281" spans="1:55" ht="15" customHeight="1" x14ac:dyDescent="0.25">
      <c r="A281" s="809"/>
      <c r="B281" s="810"/>
      <c r="C281" s="810"/>
      <c r="D281" s="810"/>
      <c r="E281" s="810"/>
      <c r="F281" s="810"/>
      <c r="G281" s="810"/>
      <c r="H281" s="810"/>
      <c r="I281" s="810"/>
      <c r="J281" s="810"/>
      <c r="K281" s="810"/>
      <c r="L281" s="810"/>
      <c r="M281" s="810"/>
      <c r="N281" s="810"/>
      <c r="O281" s="810"/>
      <c r="P281" s="810"/>
      <c r="Q281" s="810"/>
      <c r="R281" s="810"/>
      <c r="S281" s="810"/>
      <c r="T281" s="810"/>
      <c r="U281" s="810"/>
      <c r="V281" s="810"/>
      <c r="W281" s="810"/>
      <c r="X281" s="810"/>
      <c r="Y281" s="810"/>
      <c r="Z281" s="810"/>
      <c r="AA281" s="810"/>
      <c r="AB281" s="810"/>
      <c r="AC281" s="810"/>
      <c r="AD281" s="810"/>
      <c r="AE281" s="810"/>
      <c r="AF281" s="810"/>
      <c r="AG281" s="810"/>
      <c r="AH281" s="810"/>
      <c r="AI281" s="810"/>
      <c r="AJ281" s="810"/>
      <c r="AK281" s="810"/>
      <c r="AL281" s="810"/>
      <c r="AM281" s="810"/>
      <c r="AN281" s="810"/>
      <c r="AO281" s="810"/>
      <c r="AP281" s="810"/>
      <c r="AQ281" s="810"/>
      <c r="AR281" s="810"/>
      <c r="AS281" s="810"/>
      <c r="AT281" s="810"/>
      <c r="AU281" s="810"/>
      <c r="AV281" s="810"/>
      <c r="AW281" s="810"/>
      <c r="AX281" s="810"/>
      <c r="AY281" s="550"/>
      <c r="AZ281" s="550"/>
      <c r="BA281" s="550"/>
      <c r="BB281" s="550"/>
    </row>
    <row r="282" spans="1:55" ht="0.75" customHeight="1" x14ac:dyDescent="0.25">
      <c r="A282" s="236"/>
      <c r="B282" s="236"/>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M282" s="236"/>
      <c r="AN282" s="236"/>
      <c r="AO282" s="236"/>
      <c r="AP282" s="236"/>
      <c r="AQ282" s="236"/>
      <c r="AR282" s="236"/>
      <c r="AS282" s="236"/>
      <c r="AT282" s="236"/>
      <c r="AU282" s="236"/>
      <c r="AV282" s="236"/>
      <c r="AW282" s="236"/>
      <c r="AX282" s="236"/>
      <c r="AY282" s="236"/>
      <c r="AZ282" s="236"/>
      <c r="BA282" s="236"/>
      <c r="BB282" s="236"/>
    </row>
    <row r="283" spans="1:55" s="183" customFormat="1" ht="4.5" customHeight="1" x14ac:dyDescent="0.25"/>
    <row r="284" spans="1:55" ht="12.6" customHeight="1" x14ac:dyDescent="0.25">
      <c r="A284" s="220" t="s">
        <v>5052</v>
      </c>
    </row>
    <row r="285" spans="1:55" ht="12.6" customHeight="1" x14ac:dyDescent="0.25">
      <c r="A285" s="170" t="s">
        <v>1391</v>
      </c>
    </row>
    <row r="286" spans="1:55" ht="12.6" customHeight="1" x14ac:dyDescent="0.25">
      <c r="A286" s="221"/>
      <c r="B286" s="222"/>
      <c r="C286" s="222"/>
      <c r="D286" s="222"/>
      <c r="E286" s="222"/>
      <c r="F286" s="222"/>
      <c r="G286" s="222"/>
      <c r="H286" s="1023" t="s">
        <v>1263</v>
      </c>
      <c r="I286" s="1024"/>
      <c r="J286" s="1024"/>
      <c r="K286" s="1024"/>
      <c r="L286" s="1024"/>
      <c r="M286" s="1024"/>
      <c r="N286" s="1024"/>
      <c r="O286" s="1024"/>
      <c r="P286" s="1024"/>
      <c r="Q286" s="1024"/>
      <c r="R286" s="1024"/>
      <c r="S286" s="1024"/>
      <c r="T286" s="1024"/>
      <c r="U286" s="1024"/>
      <c r="V286" s="1024"/>
      <c r="W286" s="1024"/>
      <c r="X286" s="1024"/>
      <c r="Y286" s="1024"/>
      <c r="Z286" s="1024"/>
      <c r="AA286" s="1024"/>
      <c r="AB286" s="1024"/>
      <c r="AC286" s="1024"/>
      <c r="AD286" s="1024"/>
      <c r="AE286" s="1024"/>
      <c r="AF286" s="1024"/>
      <c r="AG286" s="1024"/>
      <c r="AH286" s="1024"/>
      <c r="AI286" s="1024"/>
      <c r="AJ286" s="1024"/>
      <c r="AK286" s="1024"/>
      <c r="AL286" s="1024"/>
      <c r="AM286" s="1024"/>
      <c r="AN286" s="1024"/>
      <c r="AO286" s="1024"/>
      <c r="AP286" s="1024"/>
      <c r="AQ286" s="1024"/>
      <c r="AR286" s="1024"/>
      <c r="AS286" s="1024"/>
      <c r="AT286" s="1024"/>
      <c r="AU286" s="1024"/>
      <c r="AV286" s="1024"/>
      <c r="AW286" s="1024"/>
      <c r="AX286" s="1025"/>
      <c r="AY286" s="186"/>
      <c r="AZ286" s="186"/>
      <c r="BA286" s="186"/>
      <c r="BB286" s="186"/>
      <c r="BC286" s="186"/>
    </row>
    <row r="287" spans="1:55" ht="12.6" customHeight="1" x14ac:dyDescent="0.25">
      <c r="A287" s="223"/>
      <c r="B287" s="224"/>
      <c r="C287" s="224"/>
      <c r="D287" s="224"/>
      <c r="E287" s="224"/>
      <c r="F287" s="224"/>
      <c r="G287" s="224"/>
      <c r="H287" s="1002"/>
      <c r="I287" s="1002"/>
      <c r="J287" s="1002"/>
      <c r="K287" s="1002"/>
      <c r="L287" s="1002"/>
      <c r="M287" s="1002"/>
      <c r="N287" s="1002"/>
      <c r="O287" s="1002"/>
      <c r="P287" s="1002"/>
      <c r="Q287" s="1002"/>
      <c r="R287" s="1002" t="s">
        <v>1435</v>
      </c>
      <c r="S287" s="1002"/>
      <c r="T287" s="1002"/>
      <c r="U287" s="1002"/>
      <c r="V287" s="1002"/>
      <c r="W287" s="1002"/>
      <c r="X287" s="1002"/>
      <c r="Y287" s="1002"/>
      <c r="Z287" s="1002"/>
      <c r="AA287" s="1002"/>
      <c r="AB287" s="1002"/>
      <c r="AC287" s="1002"/>
      <c r="AD287" s="1002"/>
      <c r="AE287" s="1002"/>
      <c r="AF287" s="1002"/>
      <c r="AG287" s="221"/>
      <c r="AH287" s="222"/>
      <c r="AI287" s="222"/>
      <c r="AJ287" s="237"/>
      <c r="AK287" s="221"/>
      <c r="AL287" s="222"/>
      <c r="AM287" s="222"/>
      <c r="AN287" s="237"/>
      <c r="AO287" s="221"/>
      <c r="AP287" s="222"/>
      <c r="AQ287" s="222"/>
      <c r="AR287" s="222"/>
      <c r="AS287" s="237"/>
      <c r="AT287" s="221"/>
      <c r="AU287" s="222"/>
      <c r="AV287" s="222"/>
      <c r="AW287" s="222"/>
      <c r="AX287" s="225"/>
    </row>
    <row r="288" spans="1:55" ht="12.6" customHeight="1" x14ac:dyDescent="0.25">
      <c r="A288" s="223"/>
      <c r="B288" s="224"/>
      <c r="C288" s="224"/>
      <c r="D288" s="224"/>
      <c r="E288" s="224"/>
      <c r="F288" s="224"/>
      <c r="G288" s="224"/>
      <c r="H288" s="1200"/>
      <c r="I288" s="1200"/>
      <c r="J288" s="1200"/>
      <c r="K288" s="1200"/>
      <c r="L288" s="1200"/>
      <c r="M288" s="1200"/>
      <c r="N288" s="1200"/>
      <c r="O288" s="1200"/>
      <c r="P288" s="1200"/>
      <c r="Q288" s="1200"/>
      <c r="R288" s="1200" t="s">
        <v>1436</v>
      </c>
      <c r="S288" s="1200"/>
      <c r="T288" s="1200"/>
      <c r="U288" s="1200"/>
      <c r="V288" s="1200"/>
      <c r="W288" s="1200"/>
      <c r="X288" s="1200"/>
      <c r="Y288" s="1200"/>
      <c r="Z288" s="1200"/>
      <c r="AA288" s="1200"/>
      <c r="AB288" s="1200"/>
      <c r="AC288" s="1200"/>
      <c r="AD288" s="1200"/>
      <c r="AE288" s="1200"/>
      <c r="AF288" s="1200"/>
      <c r="AG288" s="223"/>
      <c r="AH288" s="224"/>
      <c r="AI288" s="224"/>
      <c r="AJ288" s="238"/>
      <c r="AK288" s="223"/>
      <c r="AL288" s="224"/>
      <c r="AM288" s="224"/>
      <c r="AN288" s="238"/>
      <c r="AO288" s="828" t="s">
        <v>1437</v>
      </c>
      <c r="AP288" s="829"/>
      <c r="AQ288" s="829"/>
      <c r="AR288" s="829"/>
      <c r="AS288" s="830"/>
      <c r="AT288" s="223"/>
      <c r="AU288" s="224"/>
      <c r="AV288" s="224"/>
      <c r="AW288" s="224"/>
      <c r="AX288" s="225"/>
    </row>
    <row r="289" spans="1:57" ht="12.6" customHeight="1" x14ac:dyDescent="0.25">
      <c r="A289" s="828" t="s">
        <v>1438</v>
      </c>
      <c r="B289" s="829"/>
      <c r="C289" s="829"/>
      <c r="D289" s="829"/>
      <c r="E289" s="829"/>
      <c r="F289" s="829"/>
      <c r="G289" s="829"/>
      <c r="H289" s="1200"/>
      <c r="I289" s="1200"/>
      <c r="J289" s="1200"/>
      <c r="K289" s="1200"/>
      <c r="L289" s="1200"/>
      <c r="M289" s="1200"/>
      <c r="N289" s="1200"/>
      <c r="O289" s="1200"/>
      <c r="P289" s="1200"/>
      <c r="Q289" s="1200"/>
      <c r="R289" s="1200" t="s">
        <v>1439</v>
      </c>
      <c r="S289" s="1200"/>
      <c r="T289" s="1200"/>
      <c r="U289" s="1200"/>
      <c r="V289" s="1200"/>
      <c r="W289" s="1200" t="s">
        <v>1440</v>
      </c>
      <c r="X289" s="1200"/>
      <c r="Y289" s="1200"/>
      <c r="Z289" s="1200"/>
      <c r="AA289" s="1200"/>
      <c r="AB289" s="1200"/>
      <c r="AC289" s="1200"/>
      <c r="AD289" s="1200"/>
      <c r="AE289" s="1200"/>
      <c r="AF289" s="1200"/>
      <c r="AG289" s="223"/>
      <c r="AH289" s="224"/>
      <c r="AI289" s="224"/>
      <c r="AJ289" s="238"/>
      <c r="AK289" s="223"/>
      <c r="AL289" s="224"/>
      <c r="AM289" s="224"/>
      <c r="AN289" s="238"/>
      <c r="AO289" s="828" t="s">
        <v>1441</v>
      </c>
      <c r="AP289" s="829"/>
      <c r="AQ289" s="829"/>
      <c r="AR289" s="829"/>
      <c r="AS289" s="830"/>
      <c r="AT289" s="223"/>
      <c r="AU289" s="224"/>
      <c r="AV289" s="224"/>
      <c r="AW289" s="224"/>
      <c r="AX289" s="225"/>
    </row>
    <row r="290" spans="1:57" ht="12.6" customHeight="1" x14ac:dyDescent="0.25">
      <c r="A290" s="828" t="s">
        <v>1442</v>
      </c>
      <c r="B290" s="829"/>
      <c r="C290" s="829"/>
      <c r="D290" s="829"/>
      <c r="E290" s="829"/>
      <c r="F290" s="829"/>
      <c r="G290" s="829"/>
      <c r="H290" s="1200" t="s">
        <v>1443</v>
      </c>
      <c r="I290" s="1200"/>
      <c r="J290" s="1200"/>
      <c r="K290" s="1200"/>
      <c r="L290" s="1200"/>
      <c r="M290" s="1200" t="s">
        <v>1444</v>
      </c>
      <c r="N290" s="1200"/>
      <c r="O290" s="1200"/>
      <c r="P290" s="1200"/>
      <c r="Q290" s="1200"/>
      <c r="R290" s="1200" t="s">
        <v>1445</v>
      </c>
      <c r="S290" s="1200"/>
      <c r="T290" s="1200"/>
      <c r="U290" s="1200"/>
      <c r="V290" s="1200"/>
      <c r="W290" s="1200" t="s">
        <v>1446</v>
      </c>
      <c r="X290" s="1200"/>
      <c r="Y290" s="1200"/>
      <c r="Z290" s="1200"/>
      <c r="AA290" s="1200"/>
      <c r="AB290" s="1200" t="s">
        <v>1447</v>
      </c>
      <c r="AC290" s="1200"/>
      <c r="AD290" s="1200"/>
      <c r="AE290" s="1200"/>
      <c r="AF290" s="1200"/>
      <c r="AG290" s="828"/>
      <c r="AH290" s="829"/>
      <c r="AI290" s="829"/>
      <c r="AJ290" s="830"/>
      <c r="AK290" s="828" t="s">
        <v>1448</v>
      </c>
      <c r="AL290" s="829"/>
      <c r="AM290" s="829"/>
      <c r="AN290" s="830"/>
      <c r="AO290" s="828" t="s">
        <v>1449</v>
      </c>
      <c r="AP290" s="829"/>
      <c r="AQ290" s="829"/>
      <c r="AR290" s="829"/>
      <c r="AS290" s="830"/>
      <c r="AT290" s="828" t="s">
        <v>1397</v>
      </c>
      <c r="AU290" s="829"/>
      <c r="AV290" s="829"/>
      <c r="AW290" s="829"/>
      <c r="AX290" s="225"/>
      <c r="BD290" s="183"/>
      <c r="BE290" s="183"/>
    </row>
    <row r="291" spans="1:57" ht="12.6" customHeight="1" x14ac:dyDescent="0.25">
      <c r="A291" s="223"/>
      <c r="B291" s="224"/>
      <c r="C291" s="224"/>
      <c r="D291" s="224"/>
      <c r="E291" s="224"/>
      <c r="F291" s="224"/>
      <c r="G291" s="224"/>
      <c r="H291" s="1200"/>
      <c r="I291" s="1200"/>
      <c r="J291" s="1200"/>
      <c r="K291" s="1200"/>
      <c r="L291" s="1200"/>
      <c r="M291" s="1200"/>
      <c r="N291" s="1200"/>
      <c r="O291" s="1200"/>
      <c r="P291" s="1200"/>
      <c r="Q291" s="1200"/>
      <c r="R291" s="1200" t="s">
        <v>1410</v>
      </c>
      <c r="S291" s="1200"/>
      <c r="T291" s="1200"/>
      <c r="U291" s="1200"/>
      <c r="V291" s="1200"/>
      <c r="W291" s="1200" t="s">
        <v>1450</v>
      </c>
      <c r="X291" s="1200"/>
      <c r="Y291" s="1200"/>
      <c r="Z291" s="1200"/>
      <c r="AA291" s="1200"/>
      <c r="AB291" s="1200" t="s">
        <v>1451</v>
      </c>
      <c r="AC291" s="1200"/>
      <c r="AD291" s="1200"/>
      <c r="AE291" s="1200"/>
      <c r="AF291" s="1200"/>
      <c r="AG291" s="828" t="s">
        <v>1452</v>
      </c>
      <c r="AH291" s="829"/>
      <c r="AI291" s="829"/>
      <c r="AJ291" s="830"/>
      <c r="AK291" s="828" t="s">
        <v>1453</v>
      </c>
      <c r="AL291" s="829"/>
      <c r="AM291" s="829"/>
      <c r="AN291" s="830"/>
      <c r="AO291" s="828" t="s">
        <v>1454</v>
      </c>
      <c r="AP291" s="829"/>
      <c r="AQ291" s="829"/>
      <c r="AR291" s="829"/>
      <c r="AS291" s="830"/>
      <c r="AT291" s="223"/>
      <c r="AU291" s="224"/>
      <c r="AV291" s="224"/>
      <c r="AW291" s="224"/>
      <c r="AX291" s="225"/>
    </row>
    <row r="292" spans="1:57" ht="12.6" customHeight="1" x14ac:dyDescent="0.25">
      <c r="A292" s="223"/>
      <c r="B292" s="224"/>
      <c r="C292" s="224"/>
      <c r="D292" s="224"/>
      <c r="E292" s="224"/>
      <c r="F292" s="224"/>
      <c r="G292" s="224"/>
      <c r="H292" s="1200"/>
      <c r="I292" s="1200"/>
      <c r="J292" s="1200"/>
      <c r="K292" s="1200"/>
      <c r="L292" s="1200"/>
      <c r="M292" s="1200"/>
      <c r="N292" s="1200"/>
      <c r="O292" s="1200"/>
      <c r="P292" s="1200"/>
      <c r="Q292" s="1200"/>
      <c r="R292" s="1200" t="s">
        <v>1455</v>
      </c>
      <c r="S292" s="1200"/>
      <c r="T292" s="1200"/>
      <c r="U292" s="1200"/>
      <c r="V292" s="1200"/>
      <c r="W292" s="1200" t="s">
        <v>1456</v>
      </c>
      <c r="X292" s="1200"/>
      <c r="Y292" s="1200"/>
      <c r="Z292" s="1200"/>
      <c r="AA292" s="1200"/>
      <c r="AB292" s="1200" t="s">
        <v>1457</v>
      </c>
      <c r="AC292" s="1200"/>
      <c r="AD292" s="1200"/>
      <c r="AE292" s="1200"/>
      <c r="AF292" s="1200"/>
      <c r="AG292" s="828" t="s">
        <v>1458</v>
      </c>
      <c r="AH292" s="829"/>
      <c r="AI292" s="829"/>
      <c r="AJ292" s="830"/>
      <c r="AK292" s="828" t="s">
        <v>1459</v>
      </c>
      <c r="AL292" s="829"/>
      <c r="AM292" s="829"/>
      <c r="AN292" s="830"/>
      <c r="AO292" s="828" t="s">
        <v>1460</v>
      </c>
      <c r="AP292" s="829"/>
      <c r="AQ292" s="829"/>
      <c r="AR292" s="829"/>
      <c r="AS292" s="830"/>
      <c r="AT292" s="223"/>
      <c r="AU292" s="224"/>
      <c r="AV292" s="224"/>
      <c r="AW292" s="224"/>
      <c r="AX292" s="225"/>
    </row>
    <row r="293" spans="1:57" ht="12.6" customHeight="1" x14ac:dyDescent="0.25">
      <c r="A293" s="223"/>
      <c r="B293" s="224"/>
      <c r="C293" s="224"/>
      <c r="D293" s="224"/>
      <c r="E293" s="224"/>
      <c r="F293" s="224"/>
      <c r="G293" s="224"/>
      <c r="H293" s="1200"/>
      <c r="I293" s="1200"/>
      <c r="J293" s="1200"/>
      <c r="K293" s="1200"/>
      <c r="L293" s="1200"/>
      <c r="M293" s="1200"/>
      <c r="N293" s="1200"/>
      <c r="O293" s="1200"/>
      <c r="P293" s="1200"/>
      <c r="Q293" s="1200"/>
      <c r="R293" s="1200" t="s">
        <v>1439</v>
      </c>
      <c r="S293" s="1200"/>
      <c r="T293" s="1200"/>
      <c r="U293" s="1200"/>
      <c r="V293" s="1200"/>
      <c r="W293" s="1200" t="s">
        <v>1461</v>
      </c>
      <c r="X293" s="1200"/>
      <c r="Y293" s="1200"/>
      <c r="Z293" s="1200"/>
      <c r="AA293" s="1200"/>
      <c r="AB293" s="1200" t="s">
        <v>1462</v>
      </c>
      <c r="AC293" s="1200"/>
      <c r="AD293" s="1200"/>
      <c r="AE293" s="1200"/>
      <c r="AF293" s="1200"/>
      <c r="AG293" s="828" t="s">
        <v>1463</v>
      </c>
      <c r="AH293" s="829"/>
      <c r="AI293" s="829"/>
      <c r="AJ293" s="830"/>
      <c r="AK293" s="828" t="s">
        <v>1463</v>
      </c>
      <c r="AL293" s="829"/>
      <c r="AM293" s="829"/>
      <c r="AN293" s="830"/>
      <c r="AO293" s="828" t="s">
        <v>1463</v>
      </c>
      <c r="AP293" s="829"/>
      <c r="AQ293" s="829"/>
      <c r="AR293" s="829"/>
      <c r="AS293" s="830"/>
      <c r="AT293" s="223"/>
      <c r="AU293" s="224"/>
      <c r="AV293" s="224"/>
      <c r="AW293" s="224"/>
      <c r="AX293" s="225"/>
    </row>
    <row r="294" spans="1:57" ht="12.6" customHeight="1" x14ac:dyDescent="0.25">
      <c r="A294" s="223"/>
      <c r="B294" s="224"/>
      <c r="C294" s="224"/>
      <c r="D294" s="224"/>
      <c r="E294" s="224"/>
      <c r="F294" s="224"/>
      <c r="G294" s="224"/>
      <c r="H294" s="1200"/>
      <c r="I294" s="1200"/>
      <c r="J294" s="1200"/>
      <c r="K294" s="1200"/>
      <c r="L294" s="1200"/>
      <c r="M294" s="1200"/>
      <c r="N294" s="1200"/>
      <c r="O294" s="1200"/>
      <c r="P294" s="1200"/>
      <c r="Q294" s="1200"/>
      <c r="R294" s="1200" t="s">
        <v>1464</v>
      </c>
      <c r="S294" s="1200"/>
      <c r="T294" s="1200"/>
      <c r="U294" s="1200"/>
      <c r="V294" s="1200"/>
      <c r="W294" s="1200"/>
      <c r="X294" s="1200"/>
      <c r="Y294" s="1200"/>
      <c r="Z294" s="1200"/>
      <c r="AA294" s="1200"/>
      <c r="AB294" s="1200"/>
      <c r="AC294" s="1200"/>
      <c r="AD294" s="1200"/>
      <c r="AE294" s="1200"/>
      <c r="AF294" s="1200"/>
      <c r="AG294" s="223"/>
      <c r="AH294" s="224"/>
      <c r="AI294" s="224"/>
      <c r="AJ294" s="238"/>
      <c r="AK294" s="223"/>
      <c r="AL294" s="224"/>
      <c r="AM294" s="224"/>
      <c r="AN294" s="238"/>
      <c r="AO294" s="223"/>
      <c r="AP294" s="224"/>
      <c r="AQ294" s="224"/>
      <c r="AR294" s="224"/>
      <c r="AS294" s="238"/>
      <c r="AT294" s="223"/>
      <c r="AU294" s="224"/>
      <c r="AV294" s="224"/>
      <c r="AW294" s="224"/>
      <c r="AX294" s="225"/>
    </row>
    <row r="295" spans="1:57" ht="12.6" customHeight="1" x14ac:dyDescent="0.25">
      <c r="A295" s="223"/>
      <c r="B295" s="224"/>
      <c r="C295" s="224"/>
      <c r="D295" s="224"/>
      <c r="E295" s="224"/>
      <c r="F295" s="224"/>
      <c r="G295" s="224"/>
      <c r="H295" s="1200"/>
      <c r="I295" s="1200"/>
      <c r="J295" s="1200"/>
      <c r="K295" s="1200"/>
      <c r="L295" s="1200"/>
      <c r="M295" s="1200"/>
      <c r="N295" s="1200"/>
      <c r="O295" s="1200"/>
      <c r="P295" s="1200"/>
      <c r="Q295" s="1200"/>
      <c r="R295" s="1200" t="s">
        <v>1465</v>
      </c>
      <c r="S295" s="1200"/>
      <c r="T295" s="1200"/>
      <c r="U295" s="1200"/>
      <c r="V295" s="1200"/>
      <c r="W295" s="1200"/>
      <c r="X295" s="1200"/>
      <c r="Y295" s="1200"/>
      <c r="Z295" s="1200"/>
      <c r="AA295" s="1200"/>
      <c r="AB295" s="1200"/>
      <c r="AC295" s="1200"/>
      <c r="AD295" s="1200"/>
      <c r="AE295" s="1200"/>
      <c r="AF295" s="1200"/>
      <c r="AG295" s="223"/>
      <c r="AH295" s="224"/>
      <c r="AI295" s="224"/>
      <c r="AJ295" s="238"/>
      <c r="AK295" s="223"/>
      <c r="AL295" s="224"/>
      <c r="AM295" s="224"/>
      <c r="AN295" s="238"/>
      <c r="AO295" s="223"/>
      <c r="AP295" s="224"/>
      <c r="AQ295" s="224"/>
      <c r="AR295" s="224"/>
      <c r="AS295" s="238"/>
      <c r="AT295" s="223"/>
      <c r="AU295" s="224"/>
      <c r="AV295" s="224"/>
      <c r="AW295" s="224"/>
      <c r="AX295" s="225"/>
    </row>
    <row r="296" spans="1:57" ht="12.6" customHeight="1" x14ac:dyDescent="0.25">
      <c r="A296" s="863" t="s">
        <v>1410</v>
      </c>
      <c r="B296" s="864"/>
      <c r="C296" s="864"/>
      <c r="D296" s="864"/>
      <c r="E296" s="864"/>
      <c r="F296" s="864"/>
      <c r="G296" s="864"/>
      <c r="H296" s="862" t="s">
        <v>1411</v>
      </c>
      <c r="I296" s="862"/>
      <c r="J296" s="862"/>
      <c r="K296" s="862"/>
      <c r="L296" s="862"/>
      <c r="M296" s="862" t="s">
        <v>1412</v>
      </c>
      <c r="N296" s="862"/>
      <c r="O296" s="862"/>
      <c r="P296" s="862"/>
      <c r="Q296" s="862"/>
      <c r="R296" s="862" t="s">
        <v>1413</v>
      </c>
      <c r="S296" s="862"/>
      <c r="T296" s="862"/>
      <c r="U296" s="862"/>
      <c r="V296" s="862"/>
      <c r="W296" s="862" t="s">
        <v>1414</v>
      </c>
      <c r="X296" s="862"/>
      <c r="Y296" s="862"/>
      <c r="Z296" s="862"/>
      <c r="AA296" s="862"/>
      <c r="AB296" s="862" t="s">
        <v>1415</v>
      </c>
      <c r="AC296" s="862"/>
      <c r="AD296" s="862"/>
      <c r="AE296" s="862"/>
      <c r="AF296" s="862"/>
      <c r="AG296" s="863" t="s">
        <v>1416</v>
      </c>
      <c r="AH296" s="864"/>
      <c r="AI296" s="864"/>
      <c r="AJ296" s="865"/>
      <c r="AK296" s="863" t="s">
        <v>1417</v>
      </c>
      <c r="AL296" s="864"/>
      <c r="AM296" s="864"/>
      <c r="AN296" s="865"/>
      <c r="AO296" s="863" t="s">
        <v>1418</v>
      </c>
      <c r="AP296" s="864"/>
      <c r="AQ296" s="864"/>
      <c r="AR296" s="864"/>
      <c r="AS296" s="865"/>
      <c r="AT296" s="863" t="s">
        <v>1466</v>
      </c>
      <c r="AU296" s="864"/>
      <c r="AV296" s="864"/>
      <c r="AW296" s="864"/>
      <c r="AX296" s="225"/>
    </row>
    <row r="297" spans="1:57" ht="12.6" customHeight="1" x14ac:dyDescent="0.25">
      <c r="A297" s="183" t="s">
        <v>1419</v>
      </c>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c r="AB297" s="183"/>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9"/>
    </row>
    <row r="298" spans="1:57" ht="12.6" customHeight="1" x14ac:dyDescent="0.25">
      <c r="A298" s="221" t="s">
        <v>1467</v>
      </c>
      <c r="B298" s="239"/>
      <c r="C298" s="194"/>
      <c r="D298" s="194"/>
      <c r="E298" s="194"/>
      <c r="F298" s="194"/>
      <c r="G298" s="194"/>
      <c r="H298" s="1096">
        <f>SUM('HL KNIHA VYPOC'!$D$26)</f>
        <v>133116.81</v>
      </c>
      <c r="I298" s="1096"/>
      <c r="J298" s="1096"/>
      <c r="K298" s="1096"/>
      <c r="L298" s="1096"/>
      <c r="M298" s="1096">
        <f>SUM('HL KNIHA VYPOC'!$D$16)</f>
        <v>1376777.8</v>
      </c>
      <c r="N298" s="1096"/>
      <c r="O298" s="1096"/>
      <c r="P298" s="1096"/>
      <c r="Q298" s="1096"/>
      <c r="R298" s="1096">
        <f>SUM('HL KNIHA VYPOC'!$D$17)</f>
        <v>5785549.5</v>
      </c>
      <c r="S298" s="1096"/>
      <c r="T298" s="1096"/>
      <c r="U298" s="1096"/>
      <c r="V298" s="1096"/>
      <c r="W298" s="1096">
        <f>SUM('HL KNIHA VYPOC'!$D$20)</f>
        <v>0</v>
      </c>
      <c r="X298" s="1096"/>
      <c r="Y298" s="1096"/>
      <c r="Z298" s="1096"/>
      <c r="AA298" s="1096"/>
      <c r="AB298" s="1096">
        <f>SUM('HL KNIHA VYPOC'!$D$21)</f>
        <v>0</v>
      </c>
      <c r="AC298" s="1096"/>
      <c r="AD298" s="1096"/>
      <c r="AE298" s="1096"/>
      <c r="AF298" s="1096"/>
      <c r="AG298" s="1096">
        <f>SUM('HL KNIHA VYPOC'!$D$22+'HL KNIHA VYPOC'!$D$23+'HL KNIHA VYPOC'!D27)</f>
        <v>0</v>
      </c>
      <c r="AH298" s="1096"/>
      <c r="AI298" s="1096"/>
      <c r="AJ298" s="1096"/>
      <c r="AK298" s="1096">
        <f>SUM('HL KNIHA VYPOC'!$D$32)</f>
        <v>3951.59</v>
      </c>
      <c r="AL298" s="1096"/>
      <c r="AM298" s="1096"/>
      <c r="AN298" s="1096"/>
      <c r="AO298" s="1096">
        <f>SUM('HL KNIHA VYPOC'!$D$38)</f>
        <v>0</v>
      </c>
      <c r="AP298" s="1096"/>
      <c r="AQ298" s="1096"/>
      <c r="AR298" s="1096"/>
      <c r="AS298" s="1096"/>
      <c r="AT298" s="853">
        <f>SUM(H298:AS301)</f>
        <v>7299395.7000000002</v>
      </c>
      <c r="AU298" s="854"/>
      <c r="AV298" s="854"/>
      <c r="AW298" s="854"/>
      <c r="AX298" s="855"/>
    </row>
    <row r="299" spans="1:57" ht="12.6" customHeight="1" x14ac:dyDescent="0.25">
      <c r="A299" s="223" t="s">
        <v>1468</v>
      </c>
      <c r="B299" s="231"/>
      <c r="C299" s="183"/>
      <c r="D299" s="183"/>
      <c r="E299" s="183"/>
      <c r="F299" s="183"/>
      <c r="G299" s="183"/>
      <c r="H299" s="1096"/>
      <c r="I299" s="1096"/>
      <c r="J299" s="1096"/>
      <c r="K299" s="1096"/>
      <c r="L299" s="1096"/>
      <c r="M299" s="1096"/>
      <c r="N299" s="1096"/>
      <c r="O299" s="1096"/>
      <c r="P299" s="1096"/>
      <c r="Q299" s="1096"/>
      <c r="R299" s="1096"/>
      <c r="S299" s="1096"/>
      <c r="T299" s="1096"/>
      <c r="U299" s="1096"/>
      <c r="V299" s="1096"/>
      <c r="W299" s="1096"/>
      <c r="X299" s="1096"/>
      <c r="Y299" s="1096"/>
      <c r="Z299" s="1096"/>
      <c r="AA299" s="1096"/>
      <c r="AB299" s="1096"/>
      <c r="AC299" s="1096"/>
      <c r="AD299" s="1096"/>
      <c r="AE299" s="1096"/>
      <c r="AF299" s="1096"/>
      <c r="AG299" s="1096"/>
      <c r="AH299" s="1096"/>
      <c r="AI299" s="1096"/>
      <c r="AJ299" s="1096"/>
      <c r="AK299" s="1096"/>
      <c r="AL299" s="1096"/>
      <c r="AM299" s="1096"/>
      <c r="AN299" s="1096"/>
      <c r="AO299" s="1096"/>
      <c r="AP299" s="1096"/>
      <c r="AQ299" s="1096"/>
      <c r="AR299" s="1096"/>
      <c r="AS299" s="1096"/>
      <c r="AT299" s="856"/>
      <c r="AU299" s="857"/>
      <c r="AV299" s="857"/>
      <c r="AW299" s="857"/>
      <c r="AX299" s="858"/>
    </row>
    <row r="300" spans="1:57" ht="12.6" customHeight="1" x14ac:dyDescent="0.25">
      <c r="A300" s="223" t="s">
        <v>1469</v>
      </c>
      <c r="B300" s="231"/>
      <c r="C300" s="183"/>
      <c r="D300" s="183"/>
      <c r="E300" s="183"/>
      <c r="F300" s="183"/>
      <c r="G300" s="183"/>
      <c r="H300" s="1096"/>
      <c r="I300" s="1096"/>
      <c r="J300" s="1096"/>
      <c r="K300" s="1096"/>
      <c r="L300" s="1096"/>
      <c r="M300" s="1096"/>
      <c r="N300" s="1096"/>
      <c r="O300" s="1096"/>
      <c r="P300" s="1096"/>
      <c r="Q300" s="1096"/>
      <c r="R300" s="1096"/>
      <c r="S300" s="1096"/>
      <c r="T300" s="1096"/>
      <c r="U300" s="1096"/>
      <c r="V300" s="1096"/>
      <c r="W300" s="1096"/>
      <c r="X300" s="1096"/>
      <c r="Y300" s="1096"/>
      <c r="Z300" s="1096"/>
      <c r="AA300" s="1096"/>
      <c r="AB300" s="1096"/>
      <c r="AC300" s="1096"/>
      <c r="AD300" s="1096"/>
      <c r="AE300" s="1096"/>
      <c r="AF300" s="1096"/>
      <c r="AG300" s="1096"/>
      <c r="AH300" s="1096"/>
      <c r="AI300" s="1096"/>
      <c r="AJ300" s="1096"/>
      <c r="AK300" s="1096"/>
      <c r="AL300" s="1096"/>
      <c r="AM300" s="1096"/>
      <c r="AN300" s="1096"/>
      <c r="AO300" s="1096"/>
      <c r="AP300" s="1096"/>
      <c r="AQ300" s="1096"/>
      <c r="AR300" s="1096"/>
      <c r="AS300" s="1096"/>
      <c r="AT300" s="856"/>
      <c r="AU300" s="857"/>
      <c r="AV300" s="857"/>
      <c r="AW300" s="857"/>
      <c r="AX300" s="858"/>
    </row>
    <row r="301" spans="1:57" ht="12.6" customHeight="1" x14ac:dyDescent="0.25">
      <c r="A301" s="223" t="s">
        <v>1470</v>
      </c>
      <c r="B301" s="231"/>
      <c r="C301" s="183"/>
      <c r="D301" s="183"/>
      <c r="E301" s="183"/>
      <c r="F301" s="183"/>
      <c r="G301" s="183"/>
      <c r="H301" s="1096"/>
      <c r="I301" s="1096"/>
      <c r="J301" s="1096"/>
      <c r="K301" s="1096"/>
      <c r="L301" s="1096"/>
      <c r="M301" s="1096"/>
      <c r="N301" s="1096"/>
      <c r="O301" s="1096"/>
      <c r="P301" s="1096"/>
      <c r="Q301" s="1096"/>
      <c r="R301" s="1096"/>
      <c r="S301" s="1096"/>
      <c r="T301" s="1096"/>
      <c r="U301" s="1096"/>
      <c r="V301" s="1096"/>
      <c r="W301" s="1096"/>
      <c r="X301" s="1096"/>
      <c r="Y301" s="1096"/>
      <c r="Z301" s="1096"/>
      <c r="AA301" s="1096"/>
      <c r="AB301" s="1096"/>
      <c r="AC301" s="1096"/>
      <c r="AD301" s="1096"/>
      <c r="AE301" s="1096"/>
      <c r="AF301" s="1096"/>
      <c r="AG301" s="1096"/>
      <c r="AH301" s="1096"/>
      <c r="AI301" s="1096"/>
      <c r="AJ301" s="1096"/>
      <c r="AK301" s="1096"/>
      <c r="AL301" s="1096"/>
      <c r="AM301" s="1096"/>
      <c r="AN301" s="1096"/>
      <c r="AO301" s="1096"/>
      <c r="AP301" s="1096"/>
      <c r="AQ301" s="1096"/>
      <c r="AR301" s="1096"/>
      <c r="AS301" s="1096"/>
      <c r="AT301" s="859"/>
      <c r="AU301" s="860"/>
      <c r="AV301" s="860"/>
      <c r="AW301" s="860"/>
      <c r="AX301" s="861"/>
    </row>
    <row r="302" spans="1:57" ht="12.6" customHeight="1" x14ac:dyDescent="0.25">
      <c r="A302" s="187" t="s">
        <v>1422</v>
      </c>
      <c r="B302" s="230"/>
      <c r="C302" s="188"/>
      <c r="D302" s="188"/>
      <c r="E302" s="188"/>
      <c r="F302" s="188"/>
      <c r="G302" s="188"/>
      <c r="H302" s="1096">
        <f>SUM('HL KNIHA VYPOC'!$E$26)</f>
        <v>0</v>
      </c>
      <c r="I302" s="1096"/>
      <c r="J302" s="1096"/>
      <c r="K302" s="1096"/>
      <c r="L302" s="1096"/>
      <c r="M302" s="1096">
        <f>SUM('HL KNIHA VYPOC'!$E$16)</f>
        <v>24194.45</v>
      </c>
      <c r="N302" s="1096"/>
      <c r="O302" s="1096"/>
      <c r="P302" s="1096"/>
      <c r="Q302" s="1096"/>
      <c r="R302" s="1096">
        <f>SUM('HL KNIHA VYPOC'!$E$17)</f>
        <v>173652.17</v>
      </c>
      <c r="S302" s="1096"/>
      <c r="T302" s="1096"/>
      <c r="U302" s="1096"/>
      <c r="V302" s="1096"/>
      <c r="W302" s="1096">
        <f>SUM('HL KNIHA VYPOC'!$E$20)</f>
        <v>0</v>
      </c>
      <c r="X302" s="1096"/>
      <c r="Y302" s="1096"/>
      <c r="Z302" s="1096"/>
      <c r="AA302" s="1096"/>
      <c r="AB302" s="1096">
        <f>SUM('HL KNIHA VYPOC'!$E$21)</f>
        <v>0</v>
      </c>
      <c r="AC302" s="1096"/>
      <c r="AD302" s="1096"/>
      <c r="AE302" s="1096"/>
      <c r="AF302" s="1096"/>
      <c r="AG302" s="1096">
        <f>SUM('HL KNIHA VYPOC'!$E$22+'HL KNIHA VYPOC'!$E$23+'HL KNIHA VYPOC'!E27)</f>
        <v>0</v>
      </c>
      <c r="AH302" s="1096"/>
      <c r="AI302" s="1096"/>
      <c r="AJ302" s="1096"/>
      <c r="AK302" s="1096">
        <f>SUM('HL KNIHA VYPOC'!$E$32)</f>
        <v>197923.20000000001</v>
      </c>
      <c r="AL302" s="1096"/>
      <c r="AM302" s="1096"/>
      <c r="AN302" s="1096"/>
      <c r="AO302" s="1096">
        <f>SUM('HL KNIHA VYPOC'!$E$38)</f>
        <v>258937.8</v>
      </c>
      <c r="AP302" s="1096"/>
      <c r="AQ302" s="1096"/>
      <c r="AR302" s="1096"/>
      <c r="AS302" s="1096"/>
      <c r="AT302" s="893">
        <f>SUM(H302:AS302)</f>
        <v>654707.62000000011</v>
      </c>
      <c r="AU302" s="894"/>
      <c r="AV302" s="894"/>
      <c r="AW302" s="894"/>
      <c r="AX302" s="895"/>
    </row>
    <row r="303" spans="1:57" ht="12.6" customHeight="1" x14ac:dyDescent="0.25">
      <c r="A303" s="187" t="s">
        <v>1423</v>
      </c>
      <c r="B303" s="230"/>
      <c r="C303" s="188"/>
      <c r="D303" s="188"/>
      <c r="E303" s="188"/>
      <c r="F303" s="188"/>
      <c r="G303" s="188"/>
      <c r="H303" s="1096">
        <f>SUM('HL KNIHA VYPOC'!$F$26)</f>
        <v>0</v>
      </c>
      <c r="I303" s="1096"/>
      <c r="J303" s="1096"/>
      <c r="K303" s="1096"/>
      <c r="L303" s="1096"/>
      <c r="M303" s="1096">
        <f>SUM('HL KNIHA VYPOC'!$F$16)</f>
        <v>0</v>
      </c>
      <c r="N303" s="1096"/>
      <c r="O303" s="1096"/>
      <c r="P303" s="1096"/>
      <c r="Q303" s="1096"/>
      <c r="R303" s="1096">
        <f>SUM('HL KNIHA VYPOC'!$F$17)</f>
        <v>38634.53</v>
      </c>
      <c r="S303" s="1096"/>
      <c r="T303" s="1096"/>
      <c r="U303" s="1096"/>
      <c r="V303" s="1096"/>
      <c r="W303" s="1096">
        <f>SUM('HL KNIHA VYPOC'!$F$20)</f>
        <v>0</v>
      </c>
      <c r="X303" s="1096"/>
      <c r="Y303" s="1096"/>
      <c r="Z303" s="1096"/>
      <c r="AA303" s="1096"/>
      <c r="AB303" s="1096">
        <f>SUM('HL KNIHA VYPOC'!$F$21)</f>
        <v>0</v>
      </c>
      <c r="AC303" s="1096"/>
      <c r="AD303" s="1096"/>
      <c r="AE303" s="1096"/>
      <c r="AF303" s="1096"/>
      <c r="AG303" s="1096">
        <f>SUM('HL KNIHA VYPOC'!$F$22+'HL KNIHA VYPOC'!$F$23+'HL KNIHA VYPOC'!F27)</f>
        <v>0</v>
      </c>
      <c r="AH303" s="1096"/>
      <c r="AI303" s="1096"/>
      <c r="AJ303" s="1096"/>
      <c r="AK303" s="1096">
        <f>SUM('HL KNIHA VYPOC'!$F$32)</f>
        <v>200512.08</v>
      </c>
      <c r="AL303" s="1096"/>
      <c r="AM303" s="1096"/>
      <c r="AN303" s="1096"/>
      <c r="AO303" s="1096">
        <f>SUM('HL KNIHA VYPOC'!$F$38)</f>
        <v>46238</v>
      </c>
      <c r="AP303" s="1096"/>
      <c r="AQ303" s="1096"/>
      <c r="AR303" s="1096"/>
      <c r="AS303" s="1096"/>
      <c r="AT303" s="893">
        <f>SUM(H303:AS303)</f>
        <v>285384.61</v>
      </c>
      <c r="AU303" s="894"/>
      <c r="AV303" s="894"/>
      <c r="AW303" s="894"/>
      <c r="AX303" s="895"/>
    </row>
    <row r="304" spans="1:57" ht="12.6" customHeight="1" x14ac:dyDescent="0.25">
      <c r="A304" s="187" t="s">
        <v>1424</v>
      </c>
      <c r="B304" s="230"/>
      <c r="C304" s="188"/>
      <c r="D304" s="188"/>
      <c r="E304" s="188"/>
      <c r="F304" s="188"/>
      <c r="G304" s="188"/>
      <c r="H304" s="1251"/>
      <c r="I304" s="1251"/>
      <c r="J304" s="1251"/>
      <c r="K304" s="1251"/>
      <c r="L304" s="1251"/>
      <c r="M304" s="1251"/>
      <c r="N304" s="1251"/>
      <c r="O304" s="1251"/>
      <c r="P304" s="1251"/>
      <c r="Q304" s="1251"/>
      <c r="R304" s="1251"/>
      <c r="S304" s="1251"/>
      <c r="T304" s="1251"/>
      <c r="U304" s="1251"/>
      <c r="V304" s="1251"/>
      <c r="W304" s="1251"/>
      <c r="X304" s="1251"/>
      <c r="Y304" s="1251"/>
      <c r="Z304" s="1251"/>
      <c r="AA304" s="1251"/>
      <c r="AB304" s="1251"/>
      <c r="AC304" s="1251"/>
      <c r="AD304" s="1251"/>
      <c r="AE304" s="1251"/>
      <c r="AF304" s="1251"/>
      <c r="AG304" s="1251"/>
      <c r="AH304" s="1251"/>
      <c r="AI304" s="1251"/>
      <c r="AJ304" s="1251"/>
      <c r="AK304" s="1251"/>
      <c r="AL304" s="1251"/>
      <c r="AM304" s="1251"/>
      <c r="AN304" s="1251"/>
      <c r="AO304" s="1251"/>
      <c r="AP304" s="1251"/>
      <c r="AQ304" s="1251"/>
      <c r="AR304" s="1251"/>
      <c r="AS304" s="1251"/>
      <c r="AT304" s="893">
        <f>SUM(H304:AS304)</f>
        <v>0</v>
      </c>
      <c r="AU304" s="894"/>
      <c r="AV304" s="894"/>
      <c r="AW304" s="894"/>
      <c r="AX304" s="895"/>
    </row>
    <row r="305" spans="1:50" ht="12.6" customHeight="1" x14ac:dyDescent="0.25">
      <c r="A305" s="223" t="s">
        <v>1425</v>
      </c>
      <c r="B305" s="231"/>
      <c r="C305" s="183"/>
      <c r="D305" s="183"/>
      <c r="E305" s="183"/>
      <c r="F305" s="183"/>
      <c r="G305" s="183"/>
      <c r="H305" s="1096">
        <f>SUM(H298+H302-H303+H304)</f>
        <v>133116.81</v>
      </c>
      <c r="I305" s="1096"/>
      <c r="J305" s="1096"/>
      <c r="K305" s="1096"/>
      <c r="L305" s="1096"/>
      <c r="M305" s="1096">
        <f>SUM(M298+M302-M303+M304)</f>
        <v>1400972.25</v>
      </c>
      <c r="N305" s="1096"/>
      <c r="O305" s="1096"/>
      <c r="P305" s="1096"/>
      <c r="Q305" s="1096"/>
      <c r="R305" s="1096">
        <f>SUM(R298+R302-R303+R304)</f>
        <v>5920567.1399999997</v>
      </c>
      <c r="S305" s="1096"/>
      <c r="T305" s="1096"/>
      <c r="U305" s="1096"/>
      <c r="V305" s="1096"/>
      <c r="W305" s="1096">
        <f>SUM(W298+W302-W303+W304)</f>
        <v>0</v>
      </c>
      <c r="X305" s="1096"/>
      <c r="Y305" s="1096"/>
      <c r="Z305" s="1096"/>
      <c r="AA305" s="1096"/>
      <c r="AB305" s="1096">
        <f>SUM(AB298+AB302-AB303+AB304)</f>
        <v>0</v>
      </c>
      <c r="AC305" s="1096"/>
      <c r="AD305" s="1096"/>
      <c r="AE305" s="1096"/>
      <c r="AF305" s="1096"/>
      <c r="AG305" s="1096">
        <f>SUM(AG298+AG302-AG303+AG304)</f>
        <v>0</v>
      </c>
      <c r="AH305" s="1096"/>
      <c r="AI305" s="1096"/>
      <c r="AJ305" s="1096"/>
      <c r="AK305" s="1096">
        <f>SUM(AK298+AK302-AK303+AK304)</f>
        <v>1362.710000000021</v>
      </c>
      <c r="AL305" s="1096"/>
      <c r="AM305" s="1096"/>
      <c r="AN305" s="1096"/>
      <c r="AO305" s="1096">
        <f>SUM(AO298+AO302-AO303+AO304)</f>
        <v>212699.8</v>
      </c>
      <c r="AP305" s="1096"/>
      <c r="AQ305" s="1096"/>
      <c r="AR305" s="1096"/>
      <c r="AS305" s="1096"/>
      <c r="AT305" s="853">
        <f>SUM(H305:AS307)</f>
        <v>7668718.709999999</v>
      </c>
      <c r="AU305" s="854"/>
      <c r="AV305" s="854"/>
      <c r="AW305" s="854"/>
      <c r="AX305" s="855"/>
    </row>
    <row r="306" spans="1:50" ht="12.6" customHeight="1" x14ac:dyDescent="0.25">
      <c r="A306" s="223" t="s">
        <v>1469</v>
      </c>
      <c r="B306" s="231"/>
      <c r="C306" s="183"/>
      <c r="D306" s="183"/>
      <c r="E306" s="183"/>
      <c r="F306" s="183"/>
      <c r="G306" s="183"/>
      <c r="H306" s="1096"/>
      <c r="I306" s="1096"/>
      <c r="J306" s="1096"/>
      <c r="K306" s="1096"/>
      <c r="L306" s="1096"/>
      <c r="M306" s="1096"/>
      <c r="N306" s="1096"/>
      <c r="O306" s="1096"/>
      <c r="P306" s="1096"/>
      <c r="Q306" s="1096"/>
      <c r="R306" s="1096"/>
      <c r="S306" s="1096"/>
      <c r="T306" s="1096"/>
      <c r="U306" s="1096"/>
      <c r="V306" s="1096"/>
      <c r="W306" s="1096"/>
      <c r="X306" s="1096"/>
      <c r="Y306" s="1096"/>
      <c r="Z306" s="1096"/>
      <c r="AA306" s="1096"/>
      <c r="AB306" s="1096"/>
      <c r="AC306" s="1096"/>
      <c r="AD306" s="1096"/>
      <c r="AE306" s="1096"/>
      <c r="AF306" s="1096"/>
      <c r="AG306" s="1096"/>
      <c r="AH306" s="1096"/>
      <c r="AI306" s="1096"/>
      <c r="AJ306" s="1096"/>
      <c r="AK306" s="1096"/>
      <c r="AL306" s="1096"/>
      <c r="AM306" s="1096"/>
      <c r="AN306" s="1096"/>
      <c r="AO306" s="1096"/>
      <c r="AP306" s="1096"/>
      <c r="AQ306" s="1096"/>
      <c r="AR306" s="1096"/>
      <c r="AS306" s="1096"/>
      <c r="AT306" s="856"/>
      <c r="AU306" s="857"/>
      <c r="AV306" s="857"/>
      <c r="AW306" s="857"/>
      <c r="AX306" s="858"/>
    </row>
    <row r="307" spans="1:50" ht="12.6" customHeight="1" x14ac:dyDescent="0.25">
      <c r="A307" s="226" t="s">
        <v>1470</v>
      </c>
      <c r="B307" s="232"/>
      <c r="C307" s="197"/>
      <c r="D307" s="197"/>
      <c r="E307" s="197"/>
      <c r="F307" s="197"/>
      <c r="G307" s="197"/>
      <c r="H307" s="1096"/>
      <c r="I307" s="1096"/>
      <c r="J307" s="1096"/>
      <c r="K307" s="1096"/>
      <c r="L307" s="1096"/>
      <c r="M307" s="1096"/>
      <c r="N307" s="1096"/>
      <c r="O307" s="1096"/>
      <c r="P307" s="1096"/>
      <c r="Q307" s="1096"/>
      <c r="R307" s="1096"/>
      <c r="S307" s="1096"/>
      <c r="T307" s="1096"/>
      <c r="U307" s="1096"/>
      <c r="V307" s="1096"/>
      <c r="W307" s="1096"/>
      <c r="X307" s="1096"/>
      <c r="Y307" s="1096"/>
      <c r="Z307" s="1096"/>
      <c r="AA307" s="1096"/>
      <c r="AB307" s="1096"/>
      <c r="AC307" s="1096"/>
      <c r="AD307" s="1096"/>
      <c r="AE307" s="1096"/>
      <c r="AF307" s="1096"/>
      <c r="AG307" s="1096"/>
      <c r="AH307" s="1096"/>
      <c r="AI307" s="1096"/>
      <c r="AJ307" s="1096"/>
      <c r="AK307" s="1096"/>
      <c r="AL307" s="1096"/>
      <c r="AM307" s="1096"/>
      <c r="AN307" s="1096"/>
      <c r="AO307" s="1096"/>
      <c r="AP307" s="1096"/>
      <c r="AQ307" s="1096"/>
      <c r="AR307" s="1096"/>
      <c r="AS307" s="1096"/>
      <c r="AT307" s="856"/>
      <c r="AU307" s="857"/>
      <c r="AV307" s="857"/>
      <c r="AW307" s="857"/>
      <c r="AX307" s="858"/>
    </row>
    <row r="308" spans="1:50" ht="12.6" customHeight="1" x14ac:dyDescent="0.25">
      <c r="A308" s="194" t="s">
        <v>1426</v>
      </c>
      <c r="B308" s="194"/>
      <c r="C308" s="194"/>
      <c r="D308" s="194"/>
      <c r="E308" s="194"/>
      <c r="F308" s="194"/>
      <c r="G308" s="194"/>
      <c r="H308" s="240"/>
      <c r="I308" s="240"/>
      <c r="J308" s="240"/>
      <c r="K308" s="240"/>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1"/>
      <c r="AT308" s="240"/>
      <c r="AU308" s="240"/>
      <c r="AV308" s="240"/>
      <c r="AW308" s="240"/>
      <c r="AX308" s="242"/>
    </row>
    <row r="309" spans="1:50" ht="12.6" customHeight="1" x14ac:dyDescent="0.25">
      <c r="A309" s="221" t="s">
        <v>1467</v>
      </c>
      <c r="B309" s="194"/>
      <c r="C309" s="194"/>
      <c r="D309" s="194"/>
      <c r="E309" s="194"/>
      <c r="F309" s="194"/>
      <c r="G309" s="194"/>
      <c r="H309" s="1263"/>
      <c r="I309" s="1263"/>
      <c r="J309" s="1263"/>
      <c r="K309" s="1263"/>
      <c r="L309" s="1263"/>
      <c r="M309" s="1096">
        <f>SUM('HL KNIHA VYPOC'!$D$61)*-1</f>
        <v>857242.16</v>
      </c>
      <c r="N309" s="1096"/>
      <c r="O309" s="1096"/>
      <c r="P309" s="1096"/>
      <c r="Q309" s="1096"/>
      <c r="R309" s="1096">
        <f>SUM('HL KNIHA VYPOC'!$D$62)*-1</f>
        <v>3947966.12</v>
      </c>
      <c r="S309" s="1096"/>
      <c r="T309" s="1096"/>
      <c r="U309" s="1096"/>
      <c r="V309" s="1096"/>
      <c r="W309" s="1096">
        <f>SUM('HL KNIHA VYPOC'!$D$65)*-1</f>
        <v>0</v>
      </c>
      <c r="X309" s="1096"/>
      <c r="Y309" s="1096"/>
      <c r="Z309" s="1096"/>
      <c r="AA309" s="1096"/>
      <c r="AB309" s="1096">
        <f>SUM('HL KNIHA VYPOC'!$D$66)*-1</f>
        <v>0</v>
      </c>
      <c r="AC309" s="1096"/>
      <c r="AD309" s="1096"/>
      <c r="AE309" s="1096"/>
      <c r="AF309" s="1096"/>
      <c r="AG309" s="1096">
        <f>SUM('HL KNIHA VYPOC'!$D$68)*-1+'HL KNIHA VYPOC'!$D$67</f>
        <v>0</v>
      </c>
      <c r="AH309" s="1096"/>
      <c r="AI309" s="1096"/>
      <c r="AJ309" s="1096"/>
      <c r="AK309" s="1096"/>
      <c r="AL309" s="1096"/>
      <c r="AM309" s="1096"/>
      <c r="AN309" s="1096"/>
      <c r="AO309" s="1096"/>
      <c r="AP309" s="1096"/>
      <c r="AQ309" s="1096"/>
      <c r="AR309" s="1096"/>
      <c r="AS309" s="1096"/>
      <c r="AT309" s="853">
        <f>SUM(H309:AS312)</f>
        <v>4805208.28</v>
      </c>
      <c r="AU309" s="854"/>
      <c r="AV309" s="854"/>
      <c r="AW309" s="854"/>
      <c r="AX309" s="855"/>
    </row>
    <row r="310" spans="1:50" ht="12.6" customHeight="1" x14ac:dyDescent="0.25">
      <c r="A310" s="223" t="s">
        <v>1468</v>
      </c>
      <c r="B310" s="183"/>
      <c r="C310" s="183"/>
      <c r="D310" s="183"/>
      <c r="E310" s="183"/>
      <c r="F310" s="183"/>
      <c r="G310" s="183"/>
      <c r="H310" s="1263"/>
      <c r="I310" s="1263"/>
      <c r="J310" s="1263"/>
      <c r="K310" s="1263"/>
      <c r="L310" s="1263"/>
      <c r="M310" s="1096"/>
      <c r="N310" s="1096"/>
      <c r="O310" s="1096"/>
      <c r="P310" s="1096"/>
      <c r="Q310" s="1096"/>
      <c r="R310" s="1096"/>
      <c r="S310" s="1096"/>
      <c r="T310" s="1096"/>
      <c r="U310" s="1096"/>
      <c r="V310" s="1096"/>
      <c r="W310" s="1096"/>
      <c r="X310" s="1096"/>
      <c r="Y310" s="1096"/>
      <c r="Z310" s="1096"/>
      <c r="AA310" s="1096"/>
      <c r="AB310" s="1096"/>
      <c r="AC310" s="1096"/>
      <c r="AD310" s="1096"/>
      <c r="AE310" s="1096"/>
      <c r="AF310" s="1096"/>
      <c r="AG310" s="1096"/>
      <c r="AH310" s="1096"/>
      <c r="AI310" s="1096"/>
      <c r="AJ310" s="1096"/>
      <c r="AK310" s="1096"/>
      <c r="AL310" s="1096"/>
      <c r="AM310" s="1096"/>
      <c r="AN310" s="1096"/>
      <c r="AO310" s="1096"/>
      <c r="AP310" s="1096"/>
      <c r="AQ310" s="1096"/>
      <c r="AR310" s="1096"/>
      <c r="AS310" s="1096"/>
      <c r="AT310" s="856"/>
      <c r="AU310" s="857"/>
      <c r="AV310" s="857"/>
      <c r="AW310" s="857"/>
      <c r="AX310" s="858"/>
    </row>
    <row r="311" spans="1:50" ht="12.6" customHeight="1" x14ac:dyDescent="0.25">
      <c r="A311" s="223" t="s">
        <v>1469</v>
      </c>
      <c r="B311" s="183"/>
      <c r="C311" s="183"/>
      <c r="D311" s="183"/>
      <c r="E311" s="183"/>
      <c r="F311" s="183"/>
      <c r="G311" s="183"/>
      <c r="H311" s="1263"/>
      <c r="I311" s="1263"/>
      <c r="J311" s="1263"/>
      <c r="K311" s="1263"/>
      <c r="L311" s="1263"/>
      <c r="M311" s="1096"/>
      <c r="N311" s="1096"/>
      <c r="O311" s="1096"/>
      <c r="P311" s="1096"/>
      <c r="Q311" s="1096"/>
      <c r="R311" s="1096"/>
      <c r="S311" s="1096"/>
      <c r="T311" s="1096"/>
      <c r="U311" s="1096"/>
      <c r="V311" s="1096"/>
      <c r="W311" s="1096"/>
      <c r="X311" s="1096"/>
      <c r="Y311" s="1096"/>
      <c r="Z311" s="1096"/>
      <c r="AA311" s="1096"/>
      <c r="AB311" s="1096"/>
      <c r="AC311" s="1096"/>
      <c r="AD311" s="1096"/>
      <c r="AE311" s="1096"/>
      <c r="AF311" s="1096"/>
      <c r="AG311" s="1096"/>
      <c r="AH311" s="1096"/>
      <c r="AI311" s="1096"/>
      <c r="AJ311" s="1096"/>
      <c r="AK311" s="1096"/>
      <c r="AL311" s="1096"/>
      <c r="AM311" s="1096"/>
      <c r="AN311" s="1096"/>
      <c r="AO311" s="1096"/>
      <c r="AP311" s="1096"/>
      <c r="AQ311" s="1096"/>
      <c r="AR311" s="1096"/>
      <c r="AS311" s="1096"/>
      <c r="AT311" s="856"/>
      <c r="AU311" s="857"/>
      <c r="AV311" s="857"/>
      <c r="AW311" s="857"/>
      <c r="AX311" s="858"/>
    </row>
    <row r="312" spans="1:50" ht="12.6" customHeight="1" x14ac:dyDescent="0.25">
      <c r="A312" s="226" t="s">
        <v>1470</v>
      </c>
      <c r="B312" s="197"/>
      <c r="C312" s="197"/>
      <c r="D312" s="197"/>
      <c r="E312" s="197"/>
      <c r="F312" s="197"/>
      <c r="G312" s="197"/>
      <c r="H312" s="1263"/>
      <c r="I312" s="1263"/>
      <c r="J312" s="1263"/>
      <c r="K312" s="1263"/>
      <c r="L312" s="1263"/>
      <c r="M312" s="1096"/>
      <c r="N312" s="1096"/>
      <c r="O312" s="1096"/>
      <c r="P312" s="1096"/>
      <c r="Q312" s="1096"/>
      <c r="R312" s="1096"/>
      <c r="S312" s="1096"/>
      <c r="T312" s="1096"/>
      <c r="U312" s="1096"/>
      <c r="V312" s="1096"/>
      <c r="W312" s="1096"/>
      <c r="X312" s="1096"/>
      <c r="Y312" s="1096"/>
      <c r="Z312" s="1096"/>
      <c r="AA312" s="1096"/>
      <c r="AB312" s="1096"/>
      <c r="AC312" s="1096"/>
      <c r="AD312" s="1096"/>
      <c r="AE312" s="1096"/>
      <c r="AF312" s="1096"/>
      <c r="AG312" s="1096"/>
      <c r="AH312" s="1096"/>
      <c r="AI312" s="1096"/>
      <c r="AJ312" s="1096"/>
      <c r="AK312" s="1096"/>
      <c r="AL312" s="1096"/>
      <c r="AM312" s="1096"/>
      <c r="AN312" s="1096"/>
      <c r="AO312" s="1096"/>
      <c r="AP312" s="1096"/>
      <c r="AQ312" s="1096"/>
      <c r="AR312" s="1096"/>
      <c r="AS312" s="1096"/>
      <c r="AT312" s="859"/>
      <c r="AU312" s="860"/>
      <c r="AV312" s="860"/>
      <c r="AW312" s="860"/>
      <c r="AX312" s="861"/>
    </row>
    <row r="313" spans="1:50" ht="12.6" customHeight="1" x14ac:dyDescent="0.25">
      <c r="A313" s="187" t="s">
        <v>1422</v>
      </c>
      <c r="B313" s="188"/>
      <c r="C313" s="188"/>
      <c r="D313" s="188"/>
      <c r="E313" s="188"/>
      <c r="F313" s="188"/>
      <c r="G313" s="188"/>
      <c r="H313" s="1263"/>
      <c r="I313" s="1263"/>
      <c r="J313" s="1263"/>
      <c r="K313" s="1263"/>
      <c r="L313" s="1263"/>
      <c r="M313" s="1096">
        <f>SUM('HL KNIHA VYPOC'!$F$61)</f>
        <v>58650.09</v>
      </c>
      <c r="N313" s="1096"/>
      <c r="O313" s="1096"/>
      <c r="P313" s="1096"/>
      <c r="Q313" s="1096"/>
      <c r="R313" s="1096">
        <f>SUM('HL KNIHA VYPOC'!$F$62)</f>
        <v>511824.74</v>
      </c>
      <c r="S313" s="1096"/>
      <c r="T313" s="1096"/>
      <c r="U313" s="1096"/>
      <c r="V313" s="1096"/>
      <c r="W313" s="1096">
        <f>SUM('HL KNIHA VYPOC'!$F$65)</f>
        <v>0</v>
      </c>
      <c r="X313" s="1096"/>
      <c r="Y313" s="1096"/>
      <c r="Z313" s="1096"/>
      <c r="AA313" s="1096"/>
      <c r="AB313" s="1096">
        <f>SUM('HL KNIHA VYPOC'!$F$66)</f>
        <v>0</v>
      </c>
      <c r="AC313" s="1096"/>
      <c r="AD313" s="1096"/>
      <c r="AE313" s="1096"/>
      <c r="AF313" s="1096"/>
      <c r="AG313" s="1096">
        <f>SUM('HL KNIHA VYPOC'!$F$68+'HL KNIHA VYPOC'!$F$67)</f>
        <v>0</v>
      </c>
      <c r="AH313" s="1096"/>
      <c r="AI313" s="1096"/>
      <c r="AJ313" s="1096"/>
      <c r="AK313" s="1096"/>
      <c r="AL313" s="1096"/>
      <c r="AM313" s="1096"/>
      <c r="AN313" s="1096"/>
      <c r="AO313" s="1096"/>
      <c r="AP313" s="1096"/>
      <c r="AQ313" s="1096"/>
      <c r="AR313" s="1096"/>
      <c r="AS313" s="1096"/>
      <c r="AT313" s="893">
        <f>SUM(H313:AS313)</f>
        <v>570474.82999999996</v>
      </c>
      <c r="AU313" s="894"/>
      <c r="AV313" s="894"/>
      <c r="AW313" s="894"/>
      <c r="AX313" s="895"/>
    </row>
    <row r="314" spans="1:50" ht="12.6" customHeight="1" x14ac:dyDescent="0.25">
      <c r="A314" s="187" t="s">
        <v>1423</v>
      </c>
      <c r="B314" s="230"/>
      <c r="C314" s="188"/>
      <c r="D314" s="188"/>
      <c r="E314" s="188"/>
      <c r="F314" s="188"/>
      <c r="G314" s="188"/>
      <c r="H314" s="1263"/>
      <c r="I314" s="1263"/>
      <c r="J314" s="1263"/>
      <c r="K314" s="1263"/>
      <c r="L314" s="1263"/>
      <c r="M314" s="1096">
        <f>SUM('HL KNIHA VYPOC'!$E$61)</f>
        <v>0</v>
      </c>
      <c r="N314" s="1096"/>
      <c r="O314" s="1096"/>
      <c r="P314" s="1096"/>
      <c r="Q314" s="1096"/>
      <c r="R314" s="1096">
        <f>SUM('HL KNIHA VYPOC'!$E$62)</f>
        <v>38634.53</v>
      </c>
      <c r="S314" s="1096"/>
      <c r="T314" s="1096"/>
      <c r="U314" s="1096"/>
      <c r="V314" s="1096"/>
      <c r="W314" s="1096">
        <f>SUM('HL KNIHA VYPOC'!$E$65)</f>
        <v>0</v>
      </c>
      <c r="X314" s="1096"/>
      <c r="Y314" s="1096"/>
      <c r="Z314" s="1096"/>
      <c r="AA314" s="1096"/>
      <c r="AB314" s="1096">
        <f>SUM('HL KNIHA VYPOC'!$E$66)</f>
        <v>0</v>
      </c>
      <c r="AC314" s="1096"/>
      <c r="AD314" s="1096"/>
      <c r="AE314" s="1096"/>
      <c r="AF314" s="1096"/>
      <c r="AG314" s="1096">
        <f>SUM('HL KNIHA VYPOC'!$E$68)+'HL KNIHA VYPOC'!$E$67</f>
        <v>0</v>
      </c>
      <c r="AH314" s="1096"/>
      <c r="AI314" s="1096"/>
      <c r="AJ314" s="1096"/>
      <c r="AK314" s="1096"/>
      <c r="AL314" s="1096"/>
      <c r="AM314" s="1096"/>
      <c r="AN314" s="1096"/>
      <c r="AO314" s="1096"/>
      <c r="AP314" s="1096"/>
      <c r="AQ314" s="1096"/>
      <c r="AR314" s="1096"/>
      <c r="AS314" s="1096"/>
      <c r="AT314" s="893">
        <f>SUM(H314:AS314)</f>
        <v>38634.53</v>
      </c>
      <c r="AU314" s="894"/>
      <c r="AV314" s="894"/>
      <c r="AW314" s="894"/>
      <c r="AX314" s="895"/>
    </row>
    <row r="315" spans="1:50" ht="12.6" customHeight="1" x14ac:dyDescent="0.25">
      <c r="A315" s="187" t="s">
        <v>1424</v>
      </c>
      <c r="B315" s="230"/>
      <c r="C315" s="188"/>
      <c r="D315" s="188"/>
      <c r="E315" s="188"/>
      <c r="F315" s="188"/>
      <c r="G315" s="188"/>
      <c r="H315" s="1251"/>
      <c r="I315" s="1251"/>
      <c r="J315" s="1251"/>
      <c r="K315" s="1251"/>
      <c r="L315" s="1251"/>
      <c r="M315" s="1251"/>
      <c r="N315" s="1251"/>
      <c r="O315" s="1251"/>
      <c r="P315" s="1251"/>
      <c r="Q315" s="1251"/>
      <c r="R315" s="1251"/>
      <c r="S315" s="1251"/>
      <c r="T315" s="1251"/>
      <c r="U315" s="1251"/>
      <c r="V315" s="1251"/>
      <c r="W315" s="1251"/>
      <c r="X315" s="1251"/>
      <c r="Y315" s="1251"/>
      <c r="Z315" s="1251"/>
      <c r="AA315" s="1251"/>
      <c r="AB315" s="1251"/>
      <c r="AC315" s="1251"/>
      <c r="AD315" s="1251"/>
      <c r="AE315" s="1251"/>
      <c r="AF315" s="1251"/>
      <c r="AG315" s="1251"/>
      <c r="AH315" s="1251"/>
      <c r="AI315" s="1251"/>
      <c r="AJ315" s="1251"/>
      <c r="AK315" s="1251"/>
      <c r="AL315" s="1251"/>
      <c r="AM315" s="1251"/>
      <c r="AN315" s="1251"/>
      <c r="AO315" s="1251"/>
      <c r="AP315" s="1251"/>
      <c r="AQ315" s="1251"/>
      <c r="AR315" s="1251"/>
      <c r="AS315" s="1251"/>
      <c r="AT315" s="893">
        <f>SUM(H315:AS315)</f>
        <v>0</v>
      </c>
      <c r="AU315" s="894"/>
      <c r="AV315" s="894"/>
      <c r="AW315" s="894"/>
      <c r="AX315" s="895"/>
    </row>
    <row r="316" spans="1:50" ht="12.6" customHeight="1" x14ac:dyDescent="0.25">
      <c r="A316" s="223" t="s">
        <v>1425</v>
      </c>
      <c r="B316" s="183"/>
      <c r="C316" s="183"/>
      <c r="D316" s="183"/>
      <c r="E316" s="183"/>
      <c r="F316" s="183"/>
      <c r="G316" s="183"/>
      <c r="H316" s="1263"/>
      <c r="I316" s="1263"/>
      <c r="J316" s="1263"/>
      <c r="K316" s="1263"/>
      <c r="L316" s="1263"/>
      <c r="M316" s="1096">
        <f>SUM(M309+M313-M314+M315)</f>
        <v>915892.25</v>
      </c>
      <c r="N316" s="1096"/>
      <c r="O316" s="1096"/>
      <c r="P316" s="1096"/>
      <c r="Q316" s="1096"/>
      <c r="R316" s="1096">
        <f>SUM(R309+R313-R314+R315)</f>
        <v>4421156.33</v>
      </c>
      <c r="S316" s="1096"/>
      <c r="T316" s="1096"/>
      <c r="U316" s="1096"/>
      <c r="V316" s="1096"/>
      <c r="W316" s="1096">
        <f>SUM(W309+W313-W314+W315)</f>
        <v>0</v>
      </c>
      <c r="X316" s="1096"/>
      <c r="Y316" s="1096"/>
      <c r="Z316" s="1096"/>
      <c r="AA316" s="1096"/>
      <c r="AB316" s="1096">
        <f>SUM(AB309+AB313-AB314+AB315)</f>
        <v>0</v>
      </c>
      <c r="AC316" s="1096"/>
      <c r="AD316" s="1096"/>
      <c r="AE316" s="1096"/>
      <c r="AF316" s="1096"/>
      <c r="AG316" s="1096">
        <f>SUM(AG309+AG313-AG314+AG315)</f>
        <v>0</v>
      </c>
      <c r="AH316" s="1096"/>
      <c r="AI316" s="1096"/>
      <c r="AJ316" s="1096"/>
      <c r="AK316" s="1096"/>
      <c r="AL316" s="1096"/>
      <c r="AM316" s="1096"/>
      <c r="AN316" s="1096"/>
      <c r="AO316" s="1096"/>
      <c r="AP316" s="1096"/>
      <c r="AQ316" s="1096"/>
      <c r="AR316" s="1096"/>
      <c r="AS316" s="1096"/>
      <c r="AT316" s="853">
        <f>SUM(H316:AS318)</f>
        <v>5337048.58</v>
      </c>
      <c r="AU316" s="854"/>
      <c r="AV316" s="854"/>
      <c r="AW316" s="854"/>
      <c r="AX316" s="855"/>
    </row>
    <row r="317" spans="1:50" ht="12.6" customHeight="1" x14ac:dyDescent="0.25">
      <c r="A317" s="223" t="s">
        <v>1469</v>
      </c>
      <c r="B317" s="183"/>
      <c r="C317" s="183"/>
      <c r="D317" s="183"/>
      <c r="E317" s="183"/>
      <c r="F317" s="183"/>
      <c r="G317" s="183"/>
      <c r="H317" s="1263"/>
      <c r="I317" s="1263"/>
      <c r="J317" s="1263"/>
      <c r="K317" s="1263"/>
      <c r="L317" s="1263"/>
      <c r="M317" s="1096"/>
      <c r="N317" s="1096"/>
      <c r="O317" s="1096"/>
      <c r="P317" s="1096"/>
      <c r="Q317" s="1096"/>
      <c r="R317" s="1096"/>
      <c r="S317" s="1096"/>
      <c r="T317" s="1096"/>
      <c r="U317" s="1096"/>
      <c r="V317" s="1096"/>
      <c r="W317" s="1096"/>
      <c r="X317" s="1096"/>
      <c r="Y317" s="1096"/>
      <c r="Z317" s="1096"/>
      <c r="AA317" s="1096"/>
      <c r="AB317" s="1096"/>
      <c r="AC317" s="1096"/>
      <c r="AD317" s="1096"/>
      <c r="AE317" s="1096"/>
      <c r="AF317" s="1096"/>
      <c r="AG317" s="1096"/>
      <c r="AH317" s="1096"/>
      <c r="AI317" s="1096"/>
      <c r="AJ317" s="1096"/>
      <c r="AK317" s="1096"/>
      <c r="AL317" s="1096"/>
      <c r="AM317" s="1096"/>
      <c r="AN317" s="1096"/>
      <c r="AO317" s="1096"/>
      <c r="AP317" s="1096"/>
      <c r="AQ317" s="1096"/>
      <c r="AR317" s="1096"/>
      <c r="AS317" s="1096"/>
      <c r="AT317" s="856"/>
      <c r="AU317" s="857"/>
      <c r="AV317" s="857"/>
      <c r="AW317" s="857"/>
      <c r="AX317" s="858"/>
    </row>
    <row r="318" spans="1:50" ht="12.6" customHeight="1" x14ac:dyDescent="0.25">
      <c r="A318" s="226" t="s">
        <v>1470</v>
      </c>
      <c r="B318" s="197"/>
      <c r="C318" s="197"/>
      <c r="D318" s="197"/>
      <c r="E318" s="197"/>
      <c r="F318" s="197"/>
      <c r="G318" s="197"/>
      <c r="H318" s="1263"/>
      <c r="I318" s="1263"/>
      <c r="J318" s="1263"/>
      <c r="K318" s="1263"/>
      <c r="L318" s="1263"/>
      <c r="M318" s="1096"/>
      <c r="N318" s="1096"/>
      <c r="O318" s="1096"/>
      <c r="P318" s="1096"/>
      <c r="Q318" s="1096"/>
      <c r="R318" s="1096"/>
      <c r="S318" s="1096"/>
      <c r="T318" s="1096"/>
      <c r="U318" s="1096"/>
      <c r="V318" s="1096"/>
      <c r="W318" s="1096"/>
      <c r="X318" s="1096"/>
      <c r="Y318" s="1096"/>
      <c r="Z318" s="1096"/>
      <c r="AA318" s="1096"/>
      <c r="AB318" s="1096"/>
      <c r="AC318" s="1096"/>
      <c r="AD318" s="1096"/>
      <c r="AE318" s="1096"/>
      <c r="AF318" s="1096"/>
      <c r="AG318" s="1096"/>
      <c r="AH318" s="1096"/>
      <c r="AI318" s="1096"/>
      <c r="AJ318" s="1096"/>
      <c r="AK318" s="1096"/>
      <c r="AL318" s="1096"/>
      <c r="AM318" s="1096"/>
      <c r="AN318" s="1096"/>
      <c r="AO318" s="1096"/>
      <c r="AP318" s="1096"/>
      <c r="AQ318" s="1096"/>
      <c r="AR318" s="1096"/>
      <c r="AS318" s="1096"/>
      <c r="AT318" s="859"/>
      <c r="AU318" s="860"/>
      <c r="AV318" s="860"/>
      <c r="AW318" s="860"/>
      <c r="AX318" s="861"/>
    </row>
    <row r="319" spans="1:50" ht="12.6" customHeight="1" x14ac:dyDescent="0.25">
      <c r="A319" s="183" t="s">
        <v>1427</v>
      </c>
      <c r="B319" s="183"/>
      <c r="C319" s="183"/>
      <c r="D319" s="183"/>
      <c r="E319" s="183"/>
      <c r="F319" s="183"/>
      <c r="G319" s="18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c r="AF319" s="233"/>
      <c r="AG319" s="233"/>
      <c r="AH319" s="233"/>
      <c r="AI319" s="233"/>
      <c r="AJ319" s="233"/>
      <c r="AK319" s="233"/>
      <c r="AL319" s="233"/>
      <c r="AM319" s="233"/>
      <c r="AN319" s="233"/>
      <c r="AO319" s="233"/>
      <c r="AP319" s="233"/>
      <c r="AQ319" s="233"/>
      <c r="AR319" s="233"/>
      <c r="AS319" s="233"/>
      <c r="AT319" s="233"/>
      <c r="AU319" s="233"/>
      <c r="AV319" s="233"/>
      <c r="AW319" s="233"/>
      <c r="AX319" s="242"/>
    </row>
    <row r="320" spans="1:50" ht="12.6" customHeight="1" x14ac:dyDescent="0.25">
      <c r="A320" s="221" t="s">
        <v>1467</v>
      </c>
      <c r="B320" s="194"/>
      <c r="C320" s="194"/>
      <c r="D320" s="194"/>
      <c r="E320" s="194"/>
      <c r="F320" s="194"/>
      <c r="G320" s="194"/>
      <c r="H320" s="1096">
        <f>SUM(H327-H326+H325-H324)</f>
        <v>0</v>
      </c>
      <c r="I320" s="1096"/>
      <c r="J320" s="1096"/>
      <c r="K320" s="1096"/>
      <c r="L320" s="1096"/>
      <c r="M320" s="1096">
        <f>SUM(M327-M326+M325-M324)</f>
        <v>0</v>
      </c>
      <c r="N320" s="1096"/>
      <c r="O320" s="1096"/>
      <c r="P320" s="1096"/>
      <c r="Q320" s="1096"/>
      <c r="R320" s="1096">
        <f>SUM(R327-R326+R325-R324)</f>
        <v>0</v>
      </c>
      <c r="S320" s="1096"/>
      <c r="T320" s="1096"/>
      <c r="U320" s="1096"/>
      <c r="V320" s="1096"/>
      <c r="W320" s="1096">
        <f>SUM(W327-W326+W325-W324)</f>
        <v>0</v>
      </c>
      <c r="X320" s="1096"/>
      <c r="Y320" s="1096"/>
      <c r="Z320" s="1096"/>
      <c r="AA320" s="1096"/>
      <c r="AB320" s="1096">
        <f>SUM(AB327-AB326+AB325-AB324)</f>
        <v>0</v>
      </c>
      <c r="AC320" s="1096"/>
      <c r="AD320" s="1096"/>
      <c r="AE320" s="1096"/>
      <c r="AF320" s="1096"/>
      <c r="AG320" s="1096">
        <f>SUM(AG327-AG326+AG325-AG324)</f>
        <v>0</v>
      </c>
      <c r="AH320" s="1096"/>
      <c r="AI320" s="1096"/>
      <c r="AJ320" s="1096"/>
      <c r="AK320" s="1096">
        <f>SUM(AK327-AK326+AK325-AK324)</f>
        <v>0</v>
      </c>
      <c r="AL320" s="1096"/>
      <c r="AM320" s="1096"/>
      <c r="AN320" s="1096"/>
      <c r="AO320" s="1096">
        <f>SUM(AO327-AO326+AO325-AO324)</f>
        <v>0</v>
      </c>
      <c r="AP320" s="1096"/>
      <c r="AQ320" s="1096"/>
      <c r="AR320" s="1096"/>
      <c r="AS320" s="1096"/>
      <c r="AT320" s="853">
        <f>SUM(H320:AS323)</f>
        <v>0</v>
      </c>
      <c r="AU320" s="854"/>
      <c r="AV320" s="854"/>
      <c r="AW320" s="854"/>
      <c r="AX320" s="855"/>
    </row>
    <row r="321" spans="1:50" ht="12.6" customHeight="1" x14ac:dyDescent="0.25">
      <c r="A321" s="223" t="s">
        <v>1468</v>
      </c>
      <c r="B321" s="183"/>
      <c r="C321" s="183"/>
      <c r="D321" s="183"/>
      <c r="E321" s="183"/>
      <c r="F321" s="183"/>
      <c r="G321" s="183"/>
      <c r="H321" s="1096"/>
      <c r="I321" s="1096"/>
      <c r="J321" s="1096"/>
      <c r="K321" s="1096"/>
      <c r="L321" s="1096"/>
      <c r="M321" s="1096"/>
      <c r="N321" s="1096"/>
      <c r="O321" s="1096"/>
      <c r="P321" s="1096"/>
      <c r="Q321" s="1096"/>
      <c r="R321" s="1096"/>
      <c r="S321" s="1096"/>
      <c r="T321" s="1096"/>
      <c r="U321" s="1096"/>
      <c r="V321" s="1096"/>
      <c r="W321" s="1096"/>
      <c r="X321" s="1096"/>
      <c r="Y321" s="1096"/>
      <c r="Z321" s="1096"/>
      <c r="AA321" s="1096"/>
      <c r="AB321" s="1096"/>
      <c r="AC321" s="1096"/>
      <c r="AD321" s="1096"/>
      <c r="AE321" s="1096"/>
      <c r="AF321" s="1096"/>
      <c r="AG321" s="1096"/>
      <c r="AH321" s="1096"/>
      <c r="AI321" s="1096"/>
      <c r="AJ321" s="1096"/>
      <c r="AK321" s="1096"/>
      <c r="AL321" s="1096"/>
      <c r="AM321" s="1096"/>
      <c r="AN321" s="1096"/>
      <c r="AO321" s="1096"/>
      <c r="AP321" s="1096"/>
      <c r="AQ321" s="1096"/>
      <c r="AR321" s="1096"/>
      <c r="AS321" s="1096"/>
      <c r="AT321" s="856"/>
      <c r="AU321" s="857"/>
      <c r="AV321" s="857"/>
      <c r="AW321" s="857"/>
      <c r="AX321" s="858"/>
    </row>
    <row r="322" spans="1:50" ht="12.6" customHeight="1" x14ac:dyDescent="0.25">
      <c r="A322" s="223" t="s">
        <v>1469</v>
      </c>
      <c r="B322" s="183"/>
      <c r="C322" s="183"/>
      <c r="D322" s="183"/>
      <c r="E322" s="183"/>
      <c r="F322" s="183"/>
      <c r="G322" s="183"/>
      <c r="H322" s="1096"/>
      <c r="I322" s="1096"/>
      <c r="J322" s="1096"/>
      <c r="K322" s="1096"/>
      <c r="L322" s="1096"/>
      <c r="M322" s="1096"/>
      <c r="N322" s="1096"/>
      <c r="O322" s="1096"/>
      <c r="P322" s="1096"/>
      <c r="Q322" s="1096"/>
      <c r="R322" s="1096"/>
      <c r="S322" s="1096"/>
      <c r="T322" s="1096"/>
      <c r="U322" s="1096"/>
      <c r="V322" s="1096"/>
      <c r="W322" s="1096"/>
      <c r="X322" s="1096"/>
      <c r="Y322" s="1096"/>
      <c r="Z322" s="1096"/>
      <c r="AA322" s="1096"/>
      <c r="AB322" s="1096"/>
      <c r="AC322" s="1096"/>
      <c r="AD322" s="1096"/>
      <c r="AE322" s="1096"/>
      <c r="AF322" s="1096"/>
      <c r="AG322" s="1096"/>
      <c r="AH322" s="1096"/>
      <c r="AI322" s="1096"/>
      <c r="AJ322" s="1096"/>
      <c r="AK322" s="1096"/>
      <c r="AL322" s="1096"/>
      <c r="AM322" s="1096"/>
      <c r="AN322" s="1096"/>
      <c r="AO322" s="1096"/>
      <c r="AP322" s="1096"/>
      <c r="AQ322" s="1096"/>
      <c r="AR322" s="1096"/>
      <c r="AS322" s="1096"/>
      <c r="AT322" s="856"/>
      <c r="AU322" s="857"/>
      <c r="AV322" s="857"/>
      <c r="AW322" s="857"/>
      <c r="AX322" s="858"/>
    </row>
    <row r="323" spans="1:50" ht="12.6" customHeight="1" x14ac:dyDescent="0.25">
      <c r="A323" s="223" t="s">
        <v>1470</v>
      </c>
      <c r="B323" s="183"/>
      <c r="C323" s="183"/>
      <c r="D323" s="183"/>
      <c r="E323" s="183"/>
      <c r="F323" s="183"/>
      <c r="G323" s="183"/>
      <c r="H323" s="1096"/>
      <c r="I323" s="1096"/>
      <c r="J323" s="1096"/>
      <c r="K323" s="1096"/>
      <c r="L323" s="1096"/>
      <c r="M323" s="1096"/>
      <c r="N323" s="1096"/>
      <c r="O323" s="1096"/>
      <c r="P323" s="1096"/>
      <c r="Q323" s="1096"/>
      <c r="R323" s="1096"/>
      <c r="S323" s="1096"/>
      <c r="T323" s="1096"/>
      <c r="U323" s="1096"/>
      <c r="V323" s="1096"/>
      <c r="W323" s="1096"/>
      <c r="X323" s="1096"/>
      <c r="Y323" s="1096"/>
      <c r="Z323" s="1096"/>
      <c r="AA323" s="1096"/>
      <c r="AB323" s="1096"/>
      <c r="AC323" s="1096"/>
      <c r="AD323" s="1096"/>
      <c r="AE323" s="1096"/>
      <c r="AF323" s="1096"/>
      <c r="AG323" s="1096"/>
      <c r="AH323" s="1096"/>
      <c r="AI323" s="1096"/>
      <c r="AJ323" s="1096"/>
      <c r="AK323" s="1096"/>
      <c r="AL323" s="1096"/>
      <c r="AM323" s="1096"/>
      <c r="AN323" s="1096"/>
      <c r="AO323" s="1096"/>
      <c r="AP323" s="1096"/>
      <c r="AQ323" s="1096"/>
      <c r="AR323" s="1096"/>
      <c r="AS323" s="1096"/>
      <c r="AT323" s="859"/>
      <c r="AU323" s="860"/>
      <c r="AV323" s="860"/>
      <c r="AW323" s="860"/>
      <c r="AX323" s="861"/>
    </row>
    <row r="324" spans="1:50" ht="12.6" customHeight="1" x14ac:dyDescent="0.25">
      <c r="A324" s="187" t="s">
        <v>1422</v>
      </c>
      <c r="B324" s="188"/>
      <c r="C324" s="188"/>
      <c r="D324" s="188"/>
      <c r="E324" s="188"/>
      <c r="F324" s="188"/>
      <c r="G324" s="188"/>
      <c r="H324" s="1251"/>
      <c r="I324" s="1251"/>
      <c r="J324" s="1251"/>
      <c r="K324" s="1251"/>
      <c r="L324" s="1251"/>
      <c r="M324" s="1251"/>
      <c r="N324" s="1251"/>
      <c r="O324" s="1251"/>
      <c r="P324" s="1251"/>
      <c r="Q324" s="1251"/>
      <c r="R324" s="1251"/>
      <c r="S324" s="1251"/>
      <c r="T324" s="1251"/>
      <c r="U324" s="1251"/>
      <c r="V324" s="1251"/>
      <c r="W324" s="1251"/>
      <c r="X324" s="1251"/>
      <c r="Y324" s="1251"/>
      <c r="Z324" s="1251"/>
      <c r="AA324" s="1251"/>
      <c r="AB324" s="1251"/>
      <c r="AC324" s="1251"/>
      <c r="AD324" s="1251"/>
      <c r="AE324" s="1251"/>
      <c r="AF324" s="1251"/>
      <c r="AG324" s="1251"/>
      <c r="AH324" s="1251"/>
      <c r="AI324" s="1251"/>
      <c r="AJ324" s="1251"/>
      <c r="AK324" s="1251"/>
      <c r="AL324" s="1251"/>
      <c r="AM324" s="1251"/>
      <c r="AN324" s="1251"/>
      <c r="AO324" s="1251"/>
      <c r="AP324" s="1251"/>
      <c r="AQ324" s="1251"/>
      <c r="AR324" s="1251"/>
      <c r="AS324" s="1251"/>
      <c r="AT324" s="893">
        <f>SUM(H324:AS324)</f>
        <v>0</v>
      </c>
      <c r="AU324" s="894"/>
      <c r="AV324" s="894"/>
      <c r="AW324" s="894"/>
      <c r="AX324" s="895"/>
    </row>
    <row r="325" spans="1:50" ht="12.6" customHeight="1" x14ac:dyDescent="0.25">
      <c r="A325" s="187" t="s">
        <v>1423</v>
      </c>
      <c r="B325" s="230"/>
      <c r="C325" s="188"/>
      <c r="D325" s="188"/>
      <c r="E325" s="188"/>
      <c r="F325" s="188"/>
      <c r="G325" s="188"/>
      <c r="H325" s="1251"/>
      <c r="I325" s="1251"/>
      <c r="J325" s="1251"/>
      <c r="K325" s="1251"/>
      <c r="L325" s="1251"/>
      <c r="M325" s="1251"/>
      <c r="N325" s="1251"/>
      <c r="O325" s="1251"/>
      <c r="P325" s="1251"/>
      <c r="Q325" s="1251"/>
      <c r="R325" s="1251"/>
      <c r="S325" s="1251"/>
      <c r="T325" s="1251"/>
      <c r="U325" s="1251"/>
      <c r="V325" s="1251"/>
      <c r="W325" s="1251"/>
      <c r="X325" s="1251"/>
      <c r="Y325" s="1251"/>
      <c r="Z325" s="1251"/>
      <c r="AA325" s="1251"/>
      <c r="AB325" s="1251"/>
      <c r="AC325" s="1251"/>
      <c r="AD325" s="1251"/>
      <c r="AE325" s="1251"/>
      <c r="AF325" s="1251"/>
      <c r="AG325" s="1251"/>
      <c r="AH325" s="1251"/>
      <c r="AI325" s="1251"/>
      <c r="AJ325" s="1251"/>
      <c r="AK325" s="1251"/>
      <c r="AL325" s="1251"/>
      <c r="AM325" s="1251"/>
      <c r="AN325" s="1251"/>
      <c r="AO325" s="1251"/>
      <c r="AP325" s="1251"/>
      <c r="AQ325" s="1251"/>
      <c r="AR325" s="1251"/>
      <c r="AS325" s="1251"/>
      <c r="AT325" s="893">
        <f>SUM(H325:AS325)</f>
        <v>0</v>
      </c>
      <c r="AU325" s="894"/>
      <c r="AV325" s="894"/>
      <c r="AW325" s="894"/>
      <c r="AX325" s="895"/>
    </row>
    <row r="326" spans="1:50" ht="12.6" customHeight="1" x14ac:dyDescent="0.25">
      <c r="A326" s="187" t="s">
        <v>1424</v>
      </c>
      <c r="B326" s="230"/>
      <c r="C326" s="188"/>
      <c r="D326" s="188"/>
      <c r="E326" s="188"/>
      <c r="F326" s="188"/>
      <c r="G326" s="188"/>
      <c r="H326" s="1251"/>
      <c r="I326" s="1251"/>
      <c r="J326" s="1251"/>
      <c r="K326" s="1251"/>
      <c r="L326" s="1251"/>
      <c r="M326" s="1251"/>
      <c r="N326" s="1251"/>
      <c r="O326" s="1251"/>
      <c r="P326" s="1251"/>
      <c r="Q326" s="1251"/>
      <c r="R326" s="1251"/>
      <c r="S326" s="1251"/>
      <c r="T326" s="1251"/>
      <c r="U326" s="1251"/>
      <c r="V326" s="1251"/>
      <c r="W326" s="1251"/>
      <c r="X326" s="1251"/>
      <c r="Y326" s="1251"/>
      <c r="Z326" s="1251"/>
      <c r="AA326" s="1251"/>
      <c r="AB326" s="1251"/>
      <c r="AC326" s="1251"/>
      <c r="AD326" s="1251"/>
      <c r="AE326" s="1251"/>
      <c r="AF326" s="1251"/>
      <c r="AG326" s="1251"/>
      <c r="AH326" s="1251"/>
      <c r="AI326" s="1251"/>
      <c r="AJ326" s="1251"/>
      <c r="AK326" s="1251"/>
      <c r="AL326" s="1251"/>
      <c r="AM326" s="1251"/>
      <c r="AN326" s="1251"/>
      <c r="AO326" s="1251"/>
      <c r="AP326" s="1251"/>
      <c r="AQ326" s="1251"/>
      <c r="AR326" s="1251"/>
      <c r="AS326" s="1251"/>
      <c r="AT326" s="893">
        <f>SUM(H326:AS326)</f>
        <v>0</v>
      </c>
      <c r="AU326" s="894"/>
      <c r="AV326" s="894"/>
      <c r="AW326" s="894"/>
      <c r="AX326" s="895"/>
    </row>
    <row r="327" spans="1:50" ht="12.6" customHeight="1" x14ac:dyDescent="0.25">
      <c r="A327" s="223" t="s">
        <v>1425</v>
      </c>
      <c r="B327" s="183"/>
      <c r="C327" s="183"/>
      <c r="D327" s="183"/>
      <c r="E327" s="183"/>
      <c r="F327" s="183"/>
      <c r="G327" s="183"/>
      <c r="H327" s="1096">
        <f>SUM(ANALYTIKAVUJ!$C$33)*-1</f>
        <v>0</v>
      </c>
      <c r="I327" s="1096"/>
      <c r="J327" s="1096"/>
      <c r="K327" s="1096"/>
      <c r="L327" s="1096"/>
      <c r="M327" s="1096">
        <f>SUM(ANALYTIKAVUJ!$C$34)*-1</f>
        <v>0</v>
      </c>
      <c r="N327" s="1096"/>
      <c r="O327" s="1096"/>
      <c r="P327" s="1096"/>
      <c r="Q327" s="1096"/>
      <c r="R327" s="1096">
        <f>SUM(ANALYTIKAVUJ!$C$35)*-1</f>
        <v>0</v>
      </c>
      <c r="S327" s="1096"/>
      <c r="T327" s="1096"/>
      <c r="U327" s="1096"/>
      <c r="V327" s="1096"/>
      <c r="W327" s="1096">
        <f>SUM(ANALYTIKAVUJ!$C$36)*-1</f>
        <v>0</v>
      </c>
      <c r="X327" s="1096"/>
      <c r="Y327" s="1096"/>
      <c r="Z327" s="1096"/>
      <c r="AA327" s="1096"/>
      <c r="AB327" s="1096">
        <f>SUM(ANALYTIKAVUJ!$C$37)*-1</f>
        <v>0</v>
      </c>
      <c r="AC327" s="1096"/>
      <c r="AD327" s="1096"/>
      <c r="AE327" s="1096"/>
      <c r="AF327" s="1096"/>
      <c r="AG327" s="1096">
        <f>SUM(ANALYTIKAVUJ!$C$38)*-1</f>
        <v>0</v>
      </c>
      <c r="AH327" s="1096"/>
      <c r="AI327" s="1096"/>
      <c r="AJ327" s="1096"/>
      <c r="AK327" s="1096">
        <f>SUM('HL KNIHA VYPOC'!$G$74)*-1</f>
        <v>0</v>
      </c>
      <c r="AL327" s="1096"/>
      <c r="AM327" s="1096"/>
      <c r="AN327" s="1096"/>
      <c r="AO327" s="1096">
        <f>SUM(ANALYTIKAVUJ!$C$42)*-1</f>
        <v>0</v>
      </c>
      <c r="AP327" s="1096"/>
      <c r="AQ327" s="1096"/>
      <c r="AR327" s="1096"/>
      <c r="AS327" s="1096"/>
      <c r="AT327" s="1253">
        <f>SUM(H327:AS329)</f>
        <v>0</v>
      </c>
      <c r="AU327" s="1254"/>
      <c r="AV327" s="1254"/>
      <c r="AW327" s="1254"/>
      <c r="AX327" s="1255"/>
    </row>
    <row r="328" spans="1:50" ht="12.6" customHeight="1" x14ac:dyDescent="0.25">
      <c r="A328" s="223" t="s">
        <v>1469</v>
      </c>
      <c r="B328" s="183"/>
      <c r="C328" s="183"/>
      <c r="D328" s="183"/>
      <c r="E328" s="183"/>
      <c r="F328" s="183"/>
      <c r="G328" s="183"/>
      <c r="H328" s="1096"/>
      <c r="I328" s="1096"/>
      <c r="J328" s="1096"/>
      <c r="K328" s="1096"/>
      <c r="L328" s="1096"/>
      <c r="M328" s="1096"/>
      <c r="N328" s="1096"/>
      <c r="O328" s="1096"/>
      <c r="P328" s="1096"/>
      <c r="Q328" s="1096"/>
      <c r="R328" s="1096"/>
      <c r="S328" s="1096"/>
      <c r="T328" s="1096"/>
      <c r="U328" s="1096"/>
      <c r="V328" s="1096"/>
      <c r="W328" s="1096"/>
      <c r="X328" s="1096"/>
      <c r="Y328" s="1096"/>
      <c r="Z328" s="1096"/>
      <c r="AA328" s="1096"/>
      <c r="AB328" s="1096"/>
      <c r="AC328" s="1096"/>
      <c r="AD328" s="1096"/>
      <c r="AE328" s="1096"/>
      <c r="AF328" s="1096"/>
      <c r="AG328" s="1096"/>
      <c r="AH328" s="1096"/>
      <c r="AI328" s="1096"/>
      <c r="AJ328" s="1096"/>
      <c r="AK328" s="1096"/>
      <c r="AL328" s="1096"/>
      <c r="AM328" s="1096"/>
      <c r="AN328" s="1096"/>
      <c r="AO328" s="1096"/>
      <c r="AP328" s="1096"/>
      <c r="AQ328" s="1096"/>
      <c r="AR328" s="1096"/>
      <c r="AS328" s="1096"/>
      <c r="AT328" s="1256"/>
      <c r="AU328" s="1257"/>
      <c r="AV328" s="1257"/>
      <c r="AW328" s="1257"/>
      <c r="AX328" s="1258"/>
    </row>
    <row r="329" spans="1:50" ht="12.6" customHeight="1" x14ac:dyDescent="0.25">
      <c r="A329" s="226" t="s">
        <v>1470</v>
      </c>
      <c r="B329" s="197"/>
      <c r="C329" s="197"/>
      <c r="D329" s="197"/>
      <c r="E329" s="197"/>
      <c r="F329" s="197"/>
      <c r="G329" s="197"/>
      <c r="H329" s="1096"/>
      <c r="I329" s="1096"/>
      <c r="J329" s="1096"/>
      <c r="K329" s="1096"/>
      <c r="L329" s="1096"/>
      <c r="M329" s="1096"/>
      <c r="N329" s="1096"/>
      <c r="O329" s="1096"/>
      <c r="P329" s="1096"/>
      <c r="Q329" s="1096"/>
      <c r="R329" s="1096"/>
      <c r="S329" s="1096"/>
      <c r="T329" s="1096"/>
      <c r="U329" s="1096"/>
      <c r="V329" s="1096"/>
      <c r="W329" s="1096"/>
      <c r="X329" s="1096"/>
      <c r="Y329" s="1096"/>
      <c r="Z329" s="1096"/>
      <c r="AA329" s="1096"/>
      <c r="AB329" s="1096"/>
      <c r="AC329" s="1096"/>
      <c r="AD329" s="1096"/>
      <c r="AE329" s="1096"/>
      <c r="AF329" s="1096"/>
      <c r="AG329" s="1096"/>
      <c r="AH329" s="1096"/>
      <c r="AI329" s="1096"/>
      <c r="AJ329" s="1096"/>
      <c r="AK329" s="1096"/>
      <c r="AL329" s="1096"/>
      <c r="AM329" s="1096"/>
      <c r="AN329" s="1096"/>
      <c r="AO329" s="1096"/>
      <c r="AP329" s="1096"/>
      <c r="AQ329" s="1096"/>
      <c r="AR329" s="1096"/>
      <c r="AS329" s="1096"/>
      <c r="AT329" s="1259"/>
      <c r="AU329" s="1260"/>
      <c r="AV329" s="1260"/>
      <c r="AW329" s="1260"/>
      <c r="AX329" s="1261"/>
    </row>
    <row r="330" spans="1:50" ht="12.6" customHeight="1" x14ac:dyDescent="0.25">
      <c r="A330" s="188" t="s">
        <v>1428</v>
      </c>
      <c r="B330" s="188"/>
      <c r="C330" s="188"/>
      <c r="D330" s="188"/>
      <c r="E330" s="188"/>
      <c r="F330" s="188"/>
      <c r="G330" s="188"/>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43"/>
      <c r="AV330" s="243"/>
      <c r="AW330" s="243"/>
      <c r="AX330" s="242"/>
    </row>
    <row r="331" spans="1:50" ht="12.6" customHeight="1" x14ac:dyDescent="0.25">
      <c r="A331" s="221" t="s">
        <v>1467</v>
      </c>
      <c r="B331" s="194"/>
      <c r="C331" s="194"/>
      <c r="D331" s="194"/>
      <c r="E331" s="194"/>
      <c r="F331" s="194"/>
      <c r="G331" s="194"/>
      <c r="H331" s="1096">
        <f>SUM(H298-H309-H320)</f>
        <v>133116.81</v>
      </c>
      <c r="I331" s="1096"/>
      <c r="J331" s="1096"/>
      <c r="K331" s="1096"/>
      <c r="L331" s="1096"/>
      <c r="M331" s="1096">
        <f>SUM(M298-M309-M320)</f>
        <v>519535.64</v>
      </c>
      <c r="N331" s="1096"/>
      <c r="O331" s="1096"/>
      <c r="P331" s="1096"/>
      <c r="Q331" s="1096"/>
      <c r="R331" s="1096">
        <f>SUM(R298-R309-R320)</f>
        <v>1837583.38</v>
      </c>
      <c r="S331" s="1096"/>
      <c r="T331" s="1096"/>
      <c r="U331" s="1096"/>
      <c r="V331" s="1096"/>
      <c r="W331" s="1096">
        <f>SUM(W298-W309-W320)</f>
        <v>0</v>
      </c>
      <c r="X331" s="1096"/>
      <c r="Y331" s="1096"/>
      <c r="Z331" s="1096"/>
      <c r="AA331" s="1096"/>
      <c r="AB331" s="1096">
        <f>SUM(AB298-AB309-AB320)</f>
        <v>0</v>
      </c>
      <c r="AC331" s="1096"/>
      <c r="AD331" s="1096"/>
      <c r="AE331" s="1096"/>
      <c r="AF331" s="1096"/>
      <c r="AG331" s="1096">
        <f>SUM(AG298-AG309-AG320)</f>
        <v>0</v>
      </c>
      <c r="AH331" s="1096"/>
      <c r="AI331" s="1096"/>
      <c r="AJ331" s="1096"/>
      <c r="AK331" s="1096">
        <f>SUM(AK298-AK309-AK320)</f>
        <v>3951.59</v>
      </c>
      <c r="AL331" s="1096"/>
      <c r="AM331" s="1096"/>
      <c r="AN331" s="1096"/>
      <c r="AO331" s="1096">
        <f>SUM(AO298-AO309-AO320)</f>
        <v>0</v>
      </c>
      <c r="AP331" s="1096"/>
      <c r="AQ331" s="1096"/>
      <c r="AR331" s="1096"/>
      <c r="AS331" s="1096"/>
      <c r="AT331" s="1208">
        <f>SUM(AT298-AT309-AT320)</f>
        <v>2494187.42</v>
      </c>
      <c r="AU331" s="1209"/>
      <c r="AV331" s="1209"/>
      <c r="AW331" s="1209"/>
      <c r="AX331" s="1210"/>
    </row>
    <row r="332" spans="1:50" ht="12.6" customHeight="1" x14ac:dyDescent="0.25">
      <c r="A332" s="223" t="s">
        <v>1468</v>
      </c>
      <c r="B332" s="183"/>
      <c r="C332" s="183"/>
      <c r="D332" s="183"/>
      <c r="E332" s="183"/>
      <c r="F332" s="183"/>
      <c r="G332" s="183"/>
      <c r="H332" s="1096"/>
      <c r="I332" s="1096"/>
      <c r="J332" s="1096"/>
      <c r="K332" s="1096"/>
      <c r="L332" s="1096"/>
      <c r="M332" s="1096"/>
      <c r="N332" s="1096"/>
      <c r="O332" s="1096"/>
      <c r="P332" s="1096"/>
      <c r="Q332" s="1096"/>
      <c r="R332" s="1096"/>
      <c r="S332" s="1096"/>
      <c r="T332" s="1096"/>
      <c r="U332" s="1096"/>
      <c r="V332" s="1096"/>
      <c r="W332" s="1096"/>
      <c r="X332" s="1096"/>
      <c r="Y332" s="1096"/>
      <c r="Z332" s="1096"/>
      <c r="AA332" s="1096"/>
      <c r="AB332" s="1096"/>
      <c r="AC332" s="1096"/>
      <c r="AD332" s="1096"/>
      <c r="AE332" s="1096"/>
      <c r="AF332" s="1096"/>
      <c r="AG332" s="1096"/>
      <c r="AH332" s="1096"/>
      <c r="AI332" s="1096"/>
      <c r="AJ332" s="1096"/>
      <c r="AK332" s="1096"/>
      <c r="AL332" s="1096"/>
      <c r="AM332" s="1096"/>
      <c r="AN332" s="1096"/>
      <c r="AO332" s="1096"/>
      <c r="AP332" s="1096"/>
      <c r="AQ332" s="1096"/>
      <c r="AR332" s="1096"/>
      <c r="AS332" s="1096"/>
      <c r="AT332" s="1211"/>
      <c r="AU332" s="1212"/>
      <c r="AV332" s="1212"/>
      <c r="AW332" s="1212"/>
      <c r="AX332" s="1213"/>
    </row>
    <row r="333" spans="1:50" ht="12.6" customHeight="1" x14ac:dyDescent="0.25">
      <c r="A333" s="223" t="s">
        <v>1469</v>
      </c>
      <c r="B333" s="183"/>
      <c r="C333" s="183"/>
      <c r="D333" s="183"/>
      <c r="E333" s="183"/>
      <c r="F333" s="183"/>
      <c r="G333" s="183"/>
      <c r="H333" s="1096"/>
      <c r="I333" s="1096"/>
      <c r="J333" s="1096"/>
      <c r="K333" s="1096"/>
      <c r="L333" s="1096"/>
      <c r="M333" s="1096"/>
      <c r="N333" s="1096"/>
      <c r="O333" s="1096"/>
      <c r="P333" s="1096"/>
      <c r="Q333" s="1096"/>
      <c r="R333" s="1096"/>
      <c r="S333" s="1096"/>
      <c r="T333" s="1096"/>
      <c r="U333" s="1096"/>
      <c r="V333" s="1096"/>
      <c r="W333" s="1096"/>
      <c r="X333" s="1096"/>
      <c r="Y333" s="1096"/>
      <c r="Z333" s="1096"/>
      <c r="AA333" s="1096"/>
      <c r="AB333" s="1096"/>
      <c r="AC333" s="1096"/>
      <c r="AD333" s="1096"/>
      <c r="AE333" s="1096"/>
      <c r="AF333" s="1096"/>
      <c r="AG333" s="1096"/>
      <c r="AH333" s="1096"/>
      <c r="AI333" s="1096"/>
      <c r="AJ333" s="1096"/>
      <c r="AK333" s="1096"/>
      <c r="AL333" s="1096"/>
      <c r="AM333" s="1096"/>
      <c r="AN333" s="1096"/>
      <c r="AO333" s="1096"/>
      <c r="AP333" s="1096"/>
      <c r="AQ333" s="1096"/>
      <c r="AR333" s="1096"/>
      <c r="AS333" s="1096"/>
      <c r="AT333" s="1211"/>
      <c r="AU333" s="1212"/>
      <c r="AV333" s="1212"/>
      <c r="AW333" s="1212"/>
      <c r="AX333" s="1213"/>
    </row>
    <row r="334" spans="1:50" ht="12.6" customHeight="1" x14ac:dyDescent="0.25">
      <c r="A334" s="223" t="s">
        <v>1470</v>
      </c>
      <c r="B334" s="183"/>
      <c r="C334" s="183"/>
      <c r="D334" s="183"/>
      <c r="E334" s="183"/>
      <c r="F334" s="183"/>
      <c r="G334" s="183"/>
      <c r="H334" s="1096"/>
      <c r="I334" s="1096"/>
      <c r="J334" s="1096"/>
      <c r="K334" s="1096"/>
      <c r="L334" s="1096"/>
      <c r="M334" s="1096"/>
      <c r="N334" s="1096"/>
      <c r="O334" s="1096"/>
      <c r="P334" s="1096"/>
      <c r="Q334" s="1096"/>
      <c r="R334" s="1096"/>
      <c r="S334" s="1096"/>
      <c r="T334" s="1096"/>
      <c r="U334" s="1096"/>
      <c r="V334" s="1096"/>
      <c r="W334" s="1096"/>
      <c r="X334" s="1096"/>
      <c r="Y334" s="1096"/>
      <c r="Z334" s="1096"/>
      <c r="AA334" s="1096"/>
      <c r="AB334" s="1096"/>
      <c r="AC334" s="1096"/>
      <c r="AD334" s="1096"/>
      <c r="AE334" s="1096"/>
      <c r="AF334" s="1096"/>
      <c r="AG334" s="1096"/>
      <c r="AH334" s="1096"/>
      <c r="AI334" s="1096"/>
      <c r="AJ334" s="1096"/>
      <c r="AK334" s="1096"/>
      <c r="AL334" s="1096"/>
      <c r="AM334" s="1096"/>
      <c r="AN334" s="1096"/>
      <c r="AO334" s="1096"/>
      <c r="AP334" s="1096"/>
      <c r="AQ334" s="1096"/>
      <c r="AR334" s="1096"/>
      <c r="AS334" s="1096"/>
      <c r="AT334" s="1214"/>
      <c r="AU334" s="1215"/>
      <c r="AV334" s="1215"/>
      <c r="AW334" s="1215"/>
      <c r="AX334" s="1216"/>
    </row>
    <row r="335" spans="1:50" ht="12.6" customHeight="1" x14ac:dyDescent="0.25">
      <c r="A335" s="221" t="s">
        <v>1425</v>
      </c>
      <c r="B335" s="194"/>
      <c r="C335" s="194"/>
      <c r="D335" s="194"/>
      <c r="E335" s="194"/>
      <c r="F335" s="194"/>
      <c r="G335" s="195"/>
      <c r="H335" s="1096">
        <f>SUM(H305-H316-H327)</f>
        <v>133116.81</v>
      </c>
      <c r="I335" s="1096"/>
      <c r="J335" s="1096"/>
      <c r="K335" s="1096"/>
      <c r="L335" s="1096"/>
      <c r="M335" s="1096">
        <f>SUM(M305-M316-M327)</f>
        <v>485080</v>
      </c>
      <c r="N335" s="1096"/>
      <c r="O335" s="1096"/>
      <c r="P335" s="1096"/>
      <c r="Q335" s="1096"/>
      <c r="R335" s="1096">
        <f>SUM(R305-R316-R327)</f>
        <v>1499410.8099999996</v>
      </c>
      <c r="S335" s="1096"/>
      <c r="T335" s="1096"/>
      <c r="U335" s="1096"/>
      <c r="V335" s="1096"/>
      <c r="W335" s="1096">
        <f>SUM(W305-W316-W327)</f>
        <v>0</v>
      </c>
      <c r="X335" s="1096"/>
      <c r="Y335" s="1096"/>
      <c r="Z335" s="1096"/>
      <c r="AA335" s="1096"/>
      <c r="AB335" s="1096">
        <f>SUM(AB305-AB316-AB327)</f>
        <v>0</v>
      </c>
      <c r="AC335" s="1096"/>
      <c r="AD335" s="1096"/>
      <c r="AE335" s="1096"/>
      <c r="AF335" s="1096"/>
      <c r="AG335" s="1096">
        <f>SUM(AG305-AG316-AG327)</f>
        <v>0</v>
      </c>
      <c r="AH335" s="1096"/>
      <c r="AI335" s="1096"/>
      <c r="AJ335" s="1096"/>
      <c r="AK335" s="1096">
        <f>SUM(AK305-AK316-AK327)</f>
        <v>1362.710000000021</v>
      </c>
      <c r="AL335" s="1096"/>
      <c r="AM335" s="1096"/>
      <c r="AN335" s="1096"/>
      <c r="AO335" s="1096">
        <f>SUM(AO305-AO316-AO327)</f>
        <v>212699.8</v>
      </c>
      <c r="AP335" s="1096"/>
      <c r="AQ335" s="1096"/>
      <c r="AR335" s="1096"/>
      <c r="AS335" s="1096"/>
      <c r="AT335" s="1208">
        <f>SUM(H335:AS337)</f>
        <v>2331670.1299999994</v>
      </c>
      <c r="AU335" s="1209"/>
      <c r="AV335" s="1209"/>
      <c r="AW335" s="1209"/>
      <c r="AX335" s="1210"/>
    </row>
    <row r="336" spans="1:50" ht="12.6" customHeight="1" x14ac:dyDescent="0.25">
      <c r="A336" s="223" t="s">
        <v>1469</v>
      </c>
      <c r="B336" s="183"/>
      <c r="C336" s="183"/>
      <c r="D336" s="183"/>
      <c r="E336" s="183"/>
      <c r="F336" s="183"/>
      <c r="G336" s="225"/>
      <c r="H336" s="1096"/>
      <c r="I336" s="1096"/>
      <c r="J336" s="1096"/>
      <c r="K336" s="1096"/>
      <c r="L336" s="1096"/>
      <c r="M336" s="1096"/>
      <c r="N336" s="1096"/>
      <c r="O336" s="1096"/>
      <c r="P336" s="1096"/>
      <c r="Q336" s="1096"/>
      <c r="R336" s="1096"/>
      <c r="S336" s="1096"/>
      <c r="T336" s="1096"/>
      <c r="U336" s="1096"/>
      <c r="V336" s="1096"/>
      <c r="W336" s="1096"/>
      <c r="X336" s="1096"/>
      <c r="Y336" s="1096"/>
      <c r="Z336" s="1096"/>
      <c r="AA336" s="1096"/>
      <c r="AB336" s="1096"/>
      <c r="AC336" s="1096"/>
      <c r="AD336" s="1096"/>
      <c r="AE336" s="1096"/>
      <c r="AF336" s="1096"/>
      <c r="AG336" s="1096"/>
      <c r="AH336" s="1096"/>
      <c r="AI336" s="1096"/>
      <c r="AJ336" s="1096"/>
      <c r="AK336" s="1096"/>
      <c r="AL336" s="1096"/>
      <c r="AM336" s="1096"/>
      <c r="AN336" s="1096"/>
      <c r="AO336" s="1096"/>
      <c r="AP336" s="1096"/>
      <c r="AQ336" s="1096"/>
      <c r="AR336" s="1096"/>
      <c r="AS336" s="1096"/>
      <c r="AT336" s="1211"/>
      <c r="AU336" s="1212"/>
      <c r="AV336" s="1212"/>
      <c r="AW336" s="1212"/>
      <c r="AX336" s="1213"/>
    </row>
    <row r="337" spans="1:55" ht="12.6" customHeight="1" x14ac:dyDescent="0.25">
      <c r="A337" s="226" t="s">
        <v>1470</v>
      </c>
      <c r="B337" s="197"/>
      <c r="C337" s="197"/>
      <c r="D337" s="197"/>
      <c r="E337" s="197"/>
      <c r="F337" s="197"/>
      <c r="G337" s="198"/>
      <c r="H337" s="1096"/>
      <c r="I337" s="1096"/>
      <c r="J337" s="1096"/>
      <c r="K337" s="1096"/>
      <c r="L337" s="1096"/>
      <c r="M337" s="1096"/>
      <c r="N337" s="1096"/>
      <c r="O337" s="1096"/>
      <c r="P337" s="1096"/>
      <c r="Q337" s="1096"/>
      <c r="R337" s="1096"/>
      <c r="S337" s="1096"/>
      <c r="T337" s="1096"/>
      <c r="U337" s="1096"/>
      <c r="V337" s="1096"/>
      <c r="W337" s="1096"/>
      <c r="X337" s="1096"/>
      <c r="Y337" s="1096"/>
      <c r="Z337" s="1096"/>
      <c r="AA337" s="1096"/>
      <c r="AB337" s="1096"/>
      <c r="AC337" s="1096"/>
      <c r="AD337" s="1096"/>
      <c r="AE337" s="1096"/>
      <c r="AF337" s="1096"/>
      <c r="AG337" s="1096"/>
      <c r="AH337" s="1096"/>
      <c r="AI337" s="1096"/>
      <c r="AJ337" s="1096"/>
      <c r="AK337" s="1096"/>
      <c r="AL337" s="1096"/>
      <c r="AM337" s="1096"/>
      <c r="AN337" s="1096"/>
      <c r="AO337" s="1096"/>
      <c r="AP337" s="1096"/>
      <c r="AQ337" s="1096"/>
      <c r="AR337" s="1096"/>
      <c r="AS337" s="1096"/>
      <c r="AT337" s="1214"/>
      <c r="AU337" s="1215"/>
      <c r="AV337" s="1215"/>
      <c r="AW337" s="1215"/>
      <c r="AX337" s="1216"/>
    </row>
    <row r="338" spans="1:55" s="183" customFormat="1" ht="12.6" customHeight="1" x14ac:dyDescent="0.25"/>
    <row r="339" spans="1:55" ht="12.6" customHeight="1" x14ac:dyDescent="0.25">
      <c r="A339" s="170" t="s">
        <v>1429</v>
      </c>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c r="AR339" s="220"/>
      <c r="AS339" s="220"/>
      <c r="AT339" s="220"/>
      <c r="AU339" s="220"/>
      <c r="AV339" s="220"/>
      <c r="AW339" s="220"/>
      <c r="AX339" s="220"/>
      <c r="AY339" s="220"/>
      <c r="AZ339" s="220"/>
      <c r="BA339" s="220"/>
      <c r="BB339" s="220"/>
    </row>
    <row r="340" spans="1:55" ht="12.6" customHeight="1" x14ac:dyDescent="0.25">
      <c r="A340" s="221"/>
      <c r="B340" s="222"/>
      <c r="C340" s="222"/>
      <c r="D340" s="222"/>
      <c r="E340" s="222"/>
      <c r="F340" s="222"/>
      <c r="G340" s="222"/>
      <c r="H340" s="1023" t="s">
        <v>1277</v>
      </c>
      <c r="I340" s="1024"/>
      <c r="J340" s="1024"/>
      <c r="K340" s="1024"/>
      <c r="L340" s="1024"/>
      <c r="M340" s="1024"/>
      <c r="N340" s="1024"/>
      <c r="O340" s="1024"/>
      <c r="P340" s="1024"/>
      <c r="Q340" s="1024"/>
      <c r="R340" s="1024"/>
      <c r="S340" s="1024"/>
      <c r="T340" s="1024"/>
      <c r="U340" s="1024"/>
      <c r="V340" s="1024"/>
      <c r="W340" s="1024"/>
      <c r="X340" s="1024"/>
      <c r="Y340" s="1024"/>
      <c r="Z340" s="1024"/>
      <c r="AA340" s="1024"/>
      <c r="AB340" s="1024"/>
      <c r="AC340" s="1024"/>
      <c r="AD340" s="1024"/>
      <c r="AE340" s="1024"/>
      <c r="AF340" s="1024"/>
      <c r="AG340" s="1024"/>
      <c r="AH340" s="1024"/>
      <c r="AI340" s="1024"/>
      <c r="AJ340" s="1024"/>
      <c r="AK340" s="1024"/>
      <c r="AL340" s="1024"/>
      <c r="AM340" s="1024"/>
      <c r="AN340" s="1024"/>
      <c r="AO340" s="1024"/>
      <c r="AP340" s="1024"/>
      <c r="AQ340" s="1024"/>
      <c r="AR340" s="1024"/>
      <c r="AS340" s="1024"/>
      <c r="AT340" s="1024"/>
      <c r="AU340" s="1024"/>
      <c r="AV340" s="1024"/>
      <c r="AW340" s="1024"/>
      <c r="AX340" s="1025"/>
      <c r="AY340" s="186"/>
      <c r="AZ340" s="186"/>
      <c r="BA340" s="186"/>
      <c r="BB340" s="186"/>
      <c r="BC340" s="183"/>
    </row>
    <row r="341" spans="1:55" ht="12.6" customHeight="1" x14ac:dyDescent="0.25">
      <c r="A341" s="223"/>
      <c r="B341" s="224"/>
      <c r="C341" s="224"/>
      <c r="D341" s="224"/>
      <c r="E341" s="224"/>
      <c r="F341" s="224"/>
      <c r="G341" s="224"/>
      <c r="H341" s="1200"/>
      <c r="I341" s="1200"/>
      <c r="J341" s="1200"/>
      <c r="K341" s="1200"/>
      <c r="L341" s="1200"/>
      <c r="M341" s="1200"/>
      <c r="N341" s="1200"/>
      <c r="O341" s="1200"/>
      <c r="P341" s="1200"/>
      <c r="Q341" s="1200"/>
      <c r="R341" s="1200" t="s">
        <v>1435</v>
      </c>
      <c r="S341" s="1200"/>
      <c r="T341" s="1200"/>
      <c r="U341" s="1200"/>
      <c r="V341" s="1200"/>
      <c r="W341" s="1200"/>
      <c r="X341" s="1200"/>
      <c r="Y341" s="1200"/>
      <c r="Z341" s="1200"/>
      <c r="AA341" s="1200"/>
      <c r="AB341" s="1200"/>
      <c r="AC341" s="1200"/>
      <c r="AD341" s="1200"/>
      <c r="AE341" s="1200"/>
      <c r="AF341" s="1200"/>
      <c r="AG341" s="223"/>
      <c r="AH341" s="224"/>
      <c r="AI341" s="224"/>
      <c r="AJ341" s="238"/>
      <c r="AK341" s="223"/>
      <c r="AL341" s="224"/>
      <c r="AM341" s="224"/>
      <c r="AN341" s="238"/>
      <c r="AO341" s="223"/>
      <c r="AP341" s="224"/>
      <c r="AQ341" s="224"/>
      <c r="AR341" s="224"/>
      <c r="AS341" s="238"/>
      <c r="AT341" s="223"/>
      <c r="AU341" s="224"/>
      <c r="AV341" s="224"/>
      <c r="AW341" s="224"/>
      <c r="AX341" s="225"/>
    </row>
    <row r="342" spans="1:55" ht="12.6" customHeight="1" x14ac:dyDescent="0.25">
      <c r="A342" s="223"/>
      <c r="B342" s="224"/>
      <c r="C342" s="224"/>
      <c r="D342" s="224"/>
      <c r="E342" s="224"/>
      <c r="F342" s="224"/>
      <c r="G342" s="224"/>
      <c r="H342" s="1200"/>
      <c r="I342" s="1200"/>
      <c r="J342" s="1200"/>
      <c r="K342" s="1200"/>
      <c r="L342" s="1200"/>
      <c r="M342" s="1200"/>
      <c r="N342" s="1200"/>
      <c r="O342" s="1200"/>
      <c r="P342" s="1200"/>
      <c r="Q342" s="1200"/>
      <c r="R342" s="1200" t="s">
        <v>1436</v>
      </c>
      <c r="S342" s="1200"/>
      <c r="T342" s="1200"/>
      <c r="U342" s="1200"/>
      <c r="V342" s="1200"/>
      <c r="W342" s="1200"/>
      <c r="X342" s="1200"/>
      <c r="Y342" s="1200"/>
      <c r="Z342" s="1200"/>
      <c r="AA342" s="1200"/>
      <c r="AB342" s="1200"/>
      <c r="AC342" s="1200"/>
      <c r="AD342" s="1200"/>
      <c r="AE342" s="1200"/>
      <c r="AF342" s="1200"/>
      <c r="AG342" s="223"/>
      <c r="AH342" s="224"/>
      <c r="AI342" s="224"/>
      <c r="AJ342" s="238"/>
      <c r="AK342" s="223"/>
      <c r="AL342" s="224"/>
      <c r="AM342" s="224"/>
      <c r="AN342" s="238"/>
      <c r="AO342" s="828" t="s">
        <v>1437</v>
      </c>
      <c r="AP342" s="829"/>
      <c r="AQ342" s="829"/>
      <c r="AR342" s="829"/>
      <c r="AS342" s="830"/>
      <c r="AT342" s="223"/>
      <c r="AU342" s="224"/>
      <c r="AV342" s="224"/>
      <c r="AW342" s="224"/>
      <c r="AX342" s="225"/>
    </row>
    <row r="343" spans="1:55" ht="12.6" customHeight="1" x14ac:dyDescent="0.25">
      <c r="A343" s="828" t="s">
        <v>1438</v>
      </c>
      <c r="B343" s="829"/>
      <c r="C343" s="829"/>
      <c r="D343" s="829"/>
      <c r="E343" s="829"/>
      <c r="F343" s="829"/>
      <c r="G343" s="829"/>
      <c r="H343" s="1200"/>
      <c r="I343" s="1200"/>
      <c r="J343" s="1200"/>
      <c r="K343" s="1200"/>
      <c r="L343" s="1200"/>
      <c r="M343" s="1200"/>
      <c r="N343" s="1200"/>
      <c r="O343" s="1200"/>
      <c r="P343" s="1200"/>
      <c r="Q343" s="1200"/>
      <c r="R343" s="1200" t="s">
        <v>1439</v>
      </c>
      <c r="S343" s="1200"/>
      <c r="T343" s="1200"/>
      <c r="U343" s="1200"/>
      <c r="V343" s="1200"/>
      <c r="W343" s="1200" t="s">
        <v>1440</v>
      </c>
      <c r="X343" s="1200"/>
      <c r="Y343" s="1200"/>
      <c r="Z343" s="1200"/>
      <c r="AA343" s="1200"/>
      <c r="AB343" s="1200"/>
      <c r="AC343" s="1200"/>
      <c r="AD343" s="1200"/>
      <c r="AE343" s="1200"/>
      <c r="AF343" s="1200"/>
      <c r="AG343" s="223"/>
      <c r="AH343" s="224"/>
      <c r="AI343" s="224"/>
      <c r="AJ343" s="238"/>
      <c r="AK343" s="223"/>
      <c r="AL343" s="224"/>
      <c r="AM343" s="224"/>
      <c r="AN343" s="238"/>
      <c r="AO343" s="828" t="s">
        <v>1441</v>
      </c>
      <c r="AP343" s="829"/>
      <c r="AQ343" s="829"/>
      <c r="AR343" s="829"/>
      <c r="AS343" s="830"/>
      <c r="AT343" s="223"/>
      <c r="AU343" s="224"/>
      <c r="AV343" s="224"/>
      <c r="AW343" s="224"/>
      <c r="AX343" s="225"/>
    </row>
    <row r="344" spans="1:55" ht="12.6" customHeight="1" x14ac:dyDescent="0.25">
      <c r="A344" s="828" t="s">
        <v>1442</v>
      </c>
      <c r="B344" s="829"/>
      <c r="C344" s="829"/>
      <c r="D344" s="829"/>
      <c r="E344" s="829"/>
      <c r="F344" s="829"/>
      <c r="G344" s="829"/>
      <c r="H344" s="1200" t="s">
        <v>1443</v>
      </c>
      <c r="I344" s="1200"/>
      <c r="J344" s="1200"/>
      <c r="K344" s="1200"/>
      <c r="L344" s="1200"/>
      <c r="M344" s="1200" t="s">
        <v>1444</v>
      </c>
      <c r="N344" s="1200"/>
      <c r="O344" s="1200"/>
      <c r="P344" s="1200"/>
      <c r="Q344" s="1200"/>
      <c r="R344" s="1200" t="s">
        <v>1445</v>
      </c>
      <c r="S344" s="1200"/>
      <c r="T344" s="1200"/>
      <c r="U344" s="1200"/>
      <c r="V344" s="1200"/>
      <c r="W344" s="1200" t="s">
        <v>1446</v>
      </c>
      <c r="X344" s="1200"/>
      <c r="Y344" s="1200"/>
      <c r="Z344" s="1200"/>
      <c r="AA344" s="1200"/>
      <c r="AB344" s="1200" t="s">
        <v>1447</v>
      </c>
      <c r="AC344" s="1200"/>
      <c r="AD344" s="1200"/>
      <c r="AE344" s="1200"/>
      <c r="AF344" s="1200"/>
      <c r="AG344" s="828"/>
      <c r="AH344" s="829"/>
      <c r="AI344" s="829"/>
      <c r="AJ344" s="830"/>
      <c r="AK344" s="828" t="s">
        <v>1448</v>
      </c>
      <c r="AL344" s="829"/>
      <c r="AM344" s="829"/>
      <c r="AN344" s="830"/>
      <c r="AO344" s="828" t="s">
        <v>1449</v>
      </c>
      <c r="AP344" s="829"/>
      <c r="AQ344" s="829"/>
      <c r="AR344" s="829"/>
      <c r="AS344" s="830"/>
      <c r="AT344" s="828" t="s">
        <v>1397</v>
      </c>
      <c r="AU344" s="829"/>
      <c r="AV344" s="829"/>
      <c r="AW344" s="829"/>
      <c r="AX344" s="225"/>
    </row>
    <row r="345" spans="1:55" ht="12.6" customHeight="1" x14ac:dyDescent="0.25">
      <c r="A345" s="223"/>
      <c r="B345" s="224"/>
      <c r="C345" s="224"/>
      <c r="D345" s="224"/>
      <c r="E345" s="224"/>
      <c r="F345" s="224"/>
      <c r="G345" s="224"/>
      <c r="H345" s="1200"/>
      <c r="I345" s="1200"/>
      <c r="J345" s="1200"/>
      <c r="K345" s="1200"/>
      <c r="L345" s="1200"/>
      <c r="M345" s="1200"/>
      <c r="N345" s="1200"/>
      <c r="O345" s="1200"/>
      <c r="P345" s="1200"/>
      <c r="Q345" s="1200"/>
      <c r="R345" s="1200" t="s">
        <v>1410</v>
      </c>
      <c r="S345" s="1200"/>
      <c r="T345" s="1200"/>
      <c r="U345" s="1200"/>
      <c r="V345" s="1200"/>
      <c r="W345" s="1200" t="s">
        <v>1450</v>
      </c>
      <c r="X345" s="1200"/>
      <c r="Y345" s="1200"/>
      <c r="Z345" s="1200"/>
      <c r="AA345" s="1200"/>
      <c r="AB345" s="1200" t="s">
        <v>1451</v>
      </c>
      <c r="AC345" s="1200"/>
      <c r="AD345" s="1200"/>
      <c r="AE345" s="1200"/>
      <c r="AF345" s="1200"/>
      <c r="AG345" s="828" t="s">
        <v>1452</v>
      </c>
      <c r="AH345" s="829"/>
      <c r="AI345" s="829"/>
      <c r="AJ345" s="830"/>
      <c r="AK345" s="828" t="s">
        <v>1453</v>
      </c>
      <c r="AL345" s="829"/>
      <c r="AM345" s="829"/>
      <c r="AN345" s="830"/>
      <c r="AO345" s="828" t="s">
        <v>1471</v>
      </c>
      <c r="AP345" s="829"/>
      <c r="AQ345" s="829"/>
      <c r="AR345" s="829"/>
      <c r="AS345" s="830"/>
      <c r="AT345" s="223"/>
      <c r="AU345" s="224"/>
      <c r="AV345" s="224"/>
      <c r="AW345" s="224"/>
      <c r="AX345" s="225"/>
    </row>
    <row r="346" spans="1:55" ht="12.6" customHeight="1" x14ac:dyDescent="0.25">
      <c r="A346" s="223"/>
      <c r="B346" s="224"/>
      <c r="C346" s="224"/>
      <c r="D346" s="224"/>
      <c r="E346" s="224"/>
      <c r="F346" s="224"/>
      <c r="G346" s="224"/>
      <c r="H346" s="1200"/>
      <c r="I346" s="1200"/>
      <c r="J346" s="1200"/>
      <c r="K346" s="1200"/>
      <c r="L346" s="1200"/>
      <c r="M346" s="1200"/>
      <c r="N346" s="1200"/>
      <c r="O346" s="1200"/>
      <c r="P346" s="1200"/>
      <c r="Q346" s="1200"/>
      <c r="R346" s="1200" t="s">
        <v>1455</v>
      </c>
      <c r="S346" s="1200"/>
      <c r="T346" s="1200"/>
      <c r="U346" s="1200"/>
      <c r="V346" s="1200"/>
      <c r="W346" s="1200" t="s">
        <v>1456</v>
      </c>
      <c r="X346" s="1200"/>
      <c r="Y346" s="1200"/>
      <c r="Z346" s="1200"/>
      <c r="AA346" s="1200"/>
      <c r="AB346" s="1200" t="s">
        <v>1457</v>
      </c>
      <c r="AC346" s="1200"/>
      <c r="AD346" s="1200"/>
      <c r="AE346" s="1200"/>
      <c r="AF346" s="1200"/>
      <c r="AG346" s="828" t="s">
        <v>1458</v>
      </c>
      <c r="AH346" s="829"/>
      <c r="AI346" s="829"/>
      <c r="AJ346" s="830"/>
      <c r="AK346" s="828" t="s">
        <v>1459</v>
      </c>
      <c r="AL346" s="829"/>
      <c r="AM346" s="829"/>
      <c r="AN346" s="830"/>
      <c r="AO346" s="828" t="s">
        <v>1460</v>
      </c>
      <c r="AP346" s="829"/>
      <c r="AQ346" s="829"/>
      <c r="AR346" s="829"/>
      <c r="AS346" s="830"/>
      <c r="AT346" s="223"/>
      <c r="AU346" s="224"/>
      <c r="AV346" s="224"/>
      <c r="AW346" s="224"/>
      <c r="AX346" s="225"/>
    </row>
    <row r="347" spans="1:55" ht="12.6" customHeight="1" x14ac:dyDescent="0.25">
      <c r="A347" s="223"/>
      <c r="B347" s="224"/>
      <c r="C347" s="224"/>
      <c r="D347" s="224"/>
      <c r="E347" s="224"/>
      <c r="F347" s="224"/>
      <c r="G347" s="224"/>
      <c r="H347" s="1200"/>
      <c r="I347" s="1200"/>
      <c r="J347" s="1200"/>
      <c r="K347" s="1200"/>
      <c r="L347" s="1200"/>
      <c r="M347" s="1200"/>
      <c r="N347" s="1200"/>
      <c r="O347" s="1200"/>
      <c r="P347" s="1200"/>
      <c r="Q347" s="1200"/>
      <c r="R347" s="1200" t="s">
        <v>1439</v>
      </c>
      <c r="S347" s="1200"/>
      <c r="T347" s="1200"/>
      <c r="U347" s="1200"/>
      <c r="V347" s="1200"/>
      <c r="W347" s="1200" t="s">
        <v>1461</v>
      </c>
      <c r="X347" s="1200"/>
      <c r="Y347" s="1200"/>
      <c r="Z347" s="1200"/>
      <c r="AA347" s="1200"/>
      <c r="AB347" s="1200" t="s">
        <v>1462</v>
      </c>
      <c r="AC347" s="1200"/>
      <c r="AD347" s="1200"/>
      <c r="AE347" s="1200"/>
      <c r="AF347" s="1200"/>
      <c r="AG347" s="828" t="s">
        <v>1463</v>
      </c>
      <c r="AH347" s="829"/>
      <c r="AI347" s="829"/>
      <c r="AJ347" s="830"/>
      <c r="AK347" s="828" t="s">
        <v>1463</v>
      </c>
      <c r="AL347" s="829"/>
      <c r="AM347" s="829"/>
      <c r="AN347" s="830"/>
      <c r="AO347" s="828" t="s">
        <v>1463</v>
      </c>
      <c r="AP347" s="829"/>
      <c r="AQ347" s="829"/>
      <c r="AR347" s="829"/>
      <c r="AS347" s="830"/>
      <c r="AT347" s="223"/>
      <c r="AU347" s="224"/>
      <c r="AV347" s="224"/>
      <c r="AW347" s="224"/>
      <c r="AX347" s="225"/>
    </row>
    <row r="348" spans="1:55" ht="12.6" customHeight="1" x14ac:dyDescent="0.25">
      <c r="A348" s="223"/>
      <c r="B348" s="224"/>
      <c r="C348" s="224"/>
      <c r="D348" s="224"/>
      <c r="E348" s="224"/>
      <c r="F348" s="224"/>
      <c r="G348" s="224"/>
      <c r="H348" s="1200"/>
      <c r="I348" s="1200"/>
      <c r="J348" s="1200"/>
      <c r="K348" s="1200"/>
      <c r="L348" s="1200"/>
      <c r="M348" s="1200"/>
      <c r="N348" s="1200"/>
      <c r="O348" s="1200"/>
      <c r="P348" s="1200"/>
      <c r="Q348" s="1200"/>
      <c r="R348" s="1200" t="s">
        <v>1464</v>
      </c>
      <c r="S348" s="1200"/>
      <c r="T348" s="1200"/>
      <c r="U348" s="1200"/>
      <c r="V348" s="1200"/>
      <c r="W348" s="1200"/>
      <c r="X348" s="1200"/>
      <c r="Y348" s="1200"/>
      <c r="Z348" s="1200"/>
      <c r="AA348" s="1200"/>
      <c r="AB348" s="1200"/>
      <c r="AC348" s="1200"/>
      <c r="AD348" s="1200"/>
      <c r="AE348" s="1200"/>
      <c r="AF348" s="1200"/>
      <c r="AG348" s="223"/>
      <c r="AH348" s="224"/>
      <c r="AI348" s="224"/>
      <c r="AJ348" s="238"/>
      <c r="AK348" s="223"/>
      <c r="AL348" s="224"/>
      <c r="AM348" s="224"/>
      <c r="AN348" s="238"/>
      <c r="AO348" s="223"/>
      <c r="AP348" s="224"/>
      <c r="AQ348" s="224"/>
      <c r="AR348" s="224"/>
      <c r="AS348" s="238"/>
      <c r="AT348" s="223"/>
      <c r="AU348" s="224"/>
      <c r="AV348" s="224"/>
      <c r="AW348" s="224"/>
      <c r="AX348" s="225"/>
    </row>
    <row r="349" spans="1:55" ht="12.6" customHeight="1" x14ac:dyDescent="0.25">
      <c r="A349" s="223"/>
      <c r="B349" s="224"/>
      <c r="C349" s="224"/>
      <c r="D349" s="224"/>
      <c r="E349" s="224"/>
      <c r="F349" s="224"/>
      <c r="G349" s="224"/>
      <c r="H349" s="1200"/>
      <c r="I349" s="1200"/>
      <c r="J349" s="1200"/>
      <c r="K349" s="1200"/>
      <c r="L349" s="1200"/>
      <c r="M349" s="1200"/>
      <c r="N349" s="1200"/>
      <c r="O349" s="1200"/>
      <c r="P349" s="1200"/>
      <c r="Q349" s="1200"/>
      <c r="R349" s="1200" t="s">
        <v>1465</v>
      </c>
      <c r="S349" s="1200"/>
      <c r="T349" s="1200"/>
      <c r="U349" s="1200"/>
      <c r="V349" s="1200"/>
      <c r="W349" s="1200"/>
      <c r="X349" s="1200"/>
      <c r="Y349" s="1200"/>
      <c r="Z349" s="1200"/>
      <c r="AA349" s="1200"/>
      <c r="AB349" s="1200"/>
      <c r="AC349" s="1200"/>
      <c r="AD349" s="1200"/>
      <c r="AE349" s="1200"/>
      <c r="AF349" s="1200"/>
      <c r="AG349" s="223"/>
      <c r="AH349" s="224"/>
      <c r="AI349" s="224"/>
      <c r="AJ349" s="238"/>
      <c r="AK349" s="223"/>
      <c r="AL349" s="224"/>
      <c r="AM349" s="224"/>
      <c r="AN349" s="238"/>
      <c r="AO349" s="223"/>
      <c r="AP349" s="224"/>
      <c r="AQ349" s="224"/>
      <c r="AR349" s="224"/>
      <c r="AS349" s="238"/>
      <c r="AT349" s="223"/>
      <c r="AU349" s="224"/>
      <c r="AV349" s="224"/>
      <c r="AW349" s="224"/>
      <c r="AX349" s="225"/>
    </row>
    <row r="350" spans="1:55" ht="12.6" customHeight="1" x14ac:dyDescent="0.25">
      <c r="A350" s="863" t="s">
        <v>1410</v>
      </c>
      <c r="B350" s="864"/>
      <c r="C350" s="864"/>
      <c r="D350" s="864"/>
      <c r="E350" s="864"/>
      <c r="F350" s="864"/>
      <c r="G350" s="864"/>
      <c r="H350" s="862" t="s">
        <v>1411</v>
      </c>
      <c r="I350" s="862"/>
      <c r="J350" s="862"/>
      <c r="K350" s="862"/>
      <c r="L350" s="862"/>
      <c r="M350" s="862" t="s">
        <v>1412</v>
      </c>
      <c r="N350" s="862"/>
      <c r="O350" s="862"/>
      <c r="P350" s="862"/>
      <c r="Q350" s="862"/>
      <c r="R350" s="862" t="s">
        <v>1413</v>
      </c>
      <c r="S350" s="862"/>
      <c r="T350" s="862"/>
      <c r="U350" s="862"/>
      <c r="V350" s="862"/>
      <c r="W350" s="862" t="s">
        <v>1414</v>
      </c>
      <c r="X350" s="862"/>
      <c r="Y350" s="862"/>
      <c r="Z350" s="862"/>
      <c r="AA350" s="862"/>
      <c r="AB350" s="862" t="s">
        <v>1415</v>
      </c>
      <c r="AC350" s="862"/>
      <c r="AD350" s="862"/>
      <c r="AE350" s="862"/>
      <c r="AF350" s="862"/>
      <c r="AG350" s="863" t="s">
        <v>1416</v>
      </c>
      <c r="AH350" s="864"/>
      <c r="AI350" s="864"/>
      <c r="AJ350" s="865"/>
      <c r="AK350" s="863" t="s">
        <v>1417</v>
      </c>
      <c r="AL350" s="864"/>
      <c r="AM350" s="864"/>
      <c r="AN350" s="865"/>
      <c r="AO350" s="863" t="s">
        <v>1418</v>
      </c>
      <c r="AP350" s="864"/>
      <c r="AQ350" s="864"/>
      <c r="AR350" s="864"/>
      <c r="AS350" s="865"/>
      <c r="AT350" s="863" t="s">
        <v>1466</v>
      </c>
      <c r="AU350" s="864"/>
      <c r="AV350" s="864"/>
      <c r="AW350" s="864"/>
      <c r="AX350" s="225"/>
    </row>
    <row r="351" spans="1:55" ht="12.6" customHeight="1" x14ac:dyDescent="0.25">
      <c r="A351" s="183" t="s">
        <v>1419</v>
      </c>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c r="AB351" s="183"/>
      <c r="AC351" s="183"/>
      <c r="AD351" s="183"/>
      <c r="AE351" s="183"/>
      <c r="AF351" s="183"/>
      <c r="AG351" s="183"/>
      <c r="AH351" s="183"/>
      <c r="AI351" s="183"/>
      <c r="AJ351" s="183"/>
      <c r="AK351" s="183"/>
      <c r="AL351" s="183"/>
      <c r="AM351" s="183"/>
      <c r="AN351" s="183"/>
      <c r="AO351" s="183"/>
      <c r="AP351" s="183"/>
      <c r="AQ351" s="183"/>
      <c r="AR351" s="183"/>
      <c r="AS351" s="183"/>
      <c r="AT351" s="183"/>
      <c r="AU351" s="183"/>
      <c r="AV351" s="183"/>
      <c r="AW351" s="183"/>
      <c r="AX351" s="189"/>
    </row>
    <row r="352" spans="1:55" ht="12.6" customHeight="1" x14ac:dyDescent="0.25">
      <c r="A352" s="221" t="s">
        <v>1467</v>
      </c>
      <c r="B352" s="239"/>
      <c r="C352" s="194"/>
      <c r="D352" s="194"/>
      <c r="E352" s="194"/>
      <c r="F352" s="194"/>
      <c r="G352" s="194"/>
      <c r="H352" s="1096">
        <f>SUM('HL KNIHA VYPOC'!$H$26)</f>
        <v>133116.81</v>
      </c>
      <c r="I352" s="1096"/>
      <c r="J352" s="1096"/>
      <c r="K352" s="1096"/>
      <c r="L352" s="1096"/>
      <c r="M352" s="1096">
        <f>SUM('HL KNIHA VYPOC'!$H$16)</f>
        <v>1373041.73</v>
      </c>
      <c r="N352" s="1096"/>
      <c r="O352" s="1096"/>
      <c r="P352" s="1096"/>
      <c r="Q352" s="1096"/>
      <c r="R352" s="1096">
        <f>SUM('HL KNIHA VYPOC'!$H$17)</f>
        <v>5165512.0599999996</v>
      </c>
      <c r="S352" s="1096"/>
      <c r="T352" s="1096"/>
      <c r="U352" s="1096"/>
      <c r="V352" s="1096"/>
      <c r="W352" s="1096">
        <f>SUM('HL KNIHA VYPOC'!$H$20)</f>
        <v>0</v>
      </c>
      <c r="X352" s="1096"/>
      <c r="Y352" s="1096"/>
      <c r="Z352" s="1096"/>
      <c r="AA352" s="1096"/>
      <c r="AB352" s="1096">
        <f>SUM('HL KNIHA VYPOC'!$H$21)</f>
        <v>0</v>
      </c>
      <c r="AC352" s="1096"/>
      <c r="AD352" s="1096"/>
      <c r="AE352" s="1096"/>
      <c r="AF352" s="1096"/>
      <c r="AG352" s="1096">
        <f>SUM('HL KNIHA VYPOC'!$H$22+'HL KNIHA VYPOC'!$H$23+'HL KNIHA VYPOC'!H27)</f>
        <v>0</v>
      </c>
      <c r="AH352" s="1096"/>
      <c r="AI352" s="1096"/>
      <c r="AJ352" s="1096"/>
      <c r="AK352" s="1096">
        <v>6541</v>
      </c>
      <c r="AL352" s="1096"/>
      <c r="AM352" s="1096"/>
      <c r="AN352" s="1096"/>
      <c r="AO352" s="1096">
        <f>SUM('HL KNIHA VYPOC'!$H$38)</f>
        <v>500</v>
      </c>
      <c r="AP352" s="1096"/>
      <c r="AQ352" s="1096"/>
      <c r="AR352" s="1096"/>
      <c r="AS352" s="1096"/>
      <c r="AT352" s="853">
        <f>SUM(H352:AS355)</f>
        <v>6678711.5999999996</v>
      </c>
      <c r="AU352" s="854"/>
      <c r="AV352" s="854"/>
      <c r="AW352" s="854"/>
      <c r="AX352" s="855"/>
    </row>
    <row r="353" spans="1:50" ht="12.6" customHeight="1" x14ac:dyDescent="0.25">
      <c r="A353" s="223" t="s">
        <v>1468</v>
      </c>
      <c r="B353" s="231"/>
      <c r="C353" s="183"/>
      <c r="D353" s="183"/>
      <c r="E353" s="183"/>
      <c r="F353" s="183"/>
      <c r="G353" s="183"/>
      <c r="H353" s="1096"/>
      <c r="I353" s="1096"/>
      <c r="J353" s="1096"/>
      <c r="K353" s="1096"/>
      <c r="L353" s="1096"/>
      <c r="M353" s="1096"/>
      <c r="N353" s="1096"/>
      <c r="O353" s="1096"/>
      <c r="P353" s="1096"/>
      <c r="Q353" s="1096"/>
      <c r="R353" s="1096"/>
      <c r="S353" s="1096"/>
      <c r="T353" s="1096"/>
      <c r="U353" s="1096"/>
      <c r="V353" s="1096"/>
      <c r="W353" s="1096"/>
      <c r="X353" s="1096"/>
      <c r="Y353" s="1096"/>
      <c r="Z353" s="1096"/>
      <c r="AA353" s="1096"/>
      <c r="AB353" s="1096"/>
      <c r="AC353" s="1096"/>
      <c r="AD353" s="1096"/>
      <c r="AE353" s="1096"/>
      <c r="AF353" s="1096"/>
      <c r="AG353" s="1096"/>
      <c r="AH353" s="1096"/>
      <c r="AI353" s="1096"/>
      <c r="AJ353" s="1096"/>
      <c r="AK353" s="1096"/>
      <c r="AL353" s="1096"/>
      <c r="AM353" s="1096"/>
      <c r="AN353" s="1096"/>
      <c r="AO353" s="1096"/>
      <c r="AP353" s="1096"/>
      <c r="AQ353" s="1096"/>
      <c r="AR353" s="1096"/>
      <c r="AS353" s="1096"/>
      <c r="AT353" s="856"/>
      <c r="AU353" s="857"/>
      <c r="AV353" s="857"/>
      <c r="AW353" s="857"/>
      <c r="AX353" s="858"/>
    </row>
    <row r="354" spans="1:50" ht="12.6" customHeight="1" x14ac:dyDescent="0.25">
      <c r="A354" s="223" t="s">
        <v>1469</v>
      </c>
      <c r="B354" s="231"/>
      <c r="C354" s="183"/>
      <c r="D354" s="183"/>
      <c r="E354" s="183"/>
      <c r="F354" s="183"/>
      <c r="G354" s="183"/>
      <c r="H354" s="1096"/>
      <c r="I354" s="1096"/>
      <c r="J354" s="1096"/>
      <c r="K354" s="1096"/>
      <c r="L354" s="1096"/>
      <c r="M354" s="1096"/>
      <c r="N354" s="1096"/>
      <c r="O354" s="1096"/>
      <c r="P354" s="1096"/>
      <c r="Q354" s="1096"/>
      <c r="R354" s="1096"/>
      <c r="S354" s="1096"/>
      <c r="T354" s="1096"/>
      <c r="U354" s="1096"/>
      <c r="V354" s="1096"/>
      <c r="W354" s="1096"/>
      <c r="X354" s="1096"/>
      <c r="Y354" s="1096"/>
      <c r="Z354" s="1096"/>
      <c r="AA354" s="1096"/>
      <c r="AB354" s="1096"/>
      <c r="AC354" s="1096"/>
      <c r="AD354" s="1096"/>
      <c r="AE354" s="1096"/>
      <c r="AF354" s="1096"/>
      <c r="AG354" s="1096"/>
      <c r="AH354" s="1096"/>
      <c r="AI354" s="1096"/>
      <c r="AJ354" s="1096"/>
      <c r="AK354" s="1096"/>
      <c r="AL354" s="1096"/>
      <c r="AM354" s="1096"/>
      <c r="AN354" s="1096"/>
      <c r="AO354" s="1096"/>
      <c r="AP354" s="1096"/>
      <c r="AQ354" s="1096"/>
      <c r="AR354" s="1096"/>
      <c r="AS354" s="1096"/>
      <c r="AT354" s="856"/>
      <c r="AU354" s="857"/>
      <c r="AV354" s="857"/>
      <c r="AW354" s="857"/>
      <c r="AX354" s="858"/>
    </row>
    <row r="355" spans="1:50" ht="12.6" customHeight="1" x14ac:dyDescent="0.25">
      <c r="A355" s="223" t="s">
        <v>1470</v>
      </c>
      <c r="B355" s="231"/>
      <c r="C355" s="183"/>
      <c r="D355" s="183"/>
      <c r="E355" s="183"/>
      <c r="F355" s="183"/>
      <c r="G355" s="183"/>
      <c r="H355" s="1096"/>
      <c r="I355" s="1096"/>
      <c r="J355" s="1096"/>
      <c r="K355" s="1096"/>
      <c r="L355" s="1096"/>
      <c r="M355" s="1096"/>
      <c r="N355" s="1096"/>
      <c r="O355" s="1096"/>
      <c r="P355" s="1096"/>
      <c r="Q355" s="1096"/>
      <c r="R355" s="1096"/>
      <c r="S355" s="1096"/>
      <c r="T355" s="1096"/>
      <c r="U355" s="1096"/>
      <c r="V355" s="1096"/>
      <c r="W355" s="1096"/>
      <c r="X355" s="1096"/>
      <c r="Y355" s="1096"/>
      <c r="Z355" s="1096"/>
      <c r="AA355" s="1096"/>
      <c r="AB355" s="1096"/>
      <c r="AC355" s="1096"/>
      <c r="AD355" s="1096"/>
      <c r="AE355" s="1096"/>
      <c r="AF355" s="1096"/>
      <c r="AG355" s="1096"/>
      <c r="AH355" s="1096"/>
      <c r="AI355" s="1096"/>
      <c r="AJ355" s="1096"/>
      <c r="AK355" s="1096"/>
      <c r="AL355" s="1096"/>
      <c r="AM355" s="1096"/>
      <c r="AN355" s="1096"/>
      <c r="AO355" s="1096"/>
      <c r="AP355" s="1096"/>
      <c r="AQ355" s="1096"/>
      <c r="AR355" s="1096"/>
      <c r="AS355" s="1096"/>
      <c r="AT355" s="859"/>
      <c r="AU355" s="860"/>
      <c r="AV355" s="860"/>
      <c r="AW355" s="860"/>
      <c r="AX355" s="861"/>
    </row>
    <row r="356" spans="1:50" ht="12.6" customHeight="1" x14ac:dyDescent="0.25">
      <c r="A356" s="187" t="s">
        <v>1422</v>
      </c>
      <c r="B356" s="230"/>
      <c r="C356" s="188"/>
      <c r="D356" s="188"/>
      <c r="E356" s="188"/>
      <c r="F356" s="188"/>
      <c r="G356" s="188"/>
      <c r="H356" s="1096">
        <f>SUM('HL KNIHA VYPOC'!$I$26)</f>
        <v>0</v>
      </c>
      <c r="I356" s="1096"/>
      <c r="J356" s="1096"/>
      <c r="K356" s="1096"/>
      <c r="L356" s="1096"/>
      <c r="M356" s="1096">
        <f>SUM('HL KNIHA VYPOC'!$I$16)</f>
        <v>3736.07</v>
      </c>
      <c r="N356" s="1096"/>
      <c r="O356" s="1096"/>
      <c r="P356" s="1096"/>
      <c r="Q356" s="1096"/>
      <c r="R356" s="1096">
        <f>SUM('HL KNIHA VYPOC'!$I$17)</f>
        <v>759242.32</v>
      </c>
      <c r="S356" s="1096"/>
      <c r="T356" s="1096"/>
      <c r="U356" s="1096"/>
      <c r="V356" s="1096"/>
      <c r="W356" s="1096">
        <f>SUM('HL KNIHA VYPOC'!$I$20)</f>
        <v>0</v>
      </c>
      <c r="X356" s="1096"/>
      <c r="Y356" s="1096"/>
      <c r="Z356" s="1096"/>
      <c r="AA356" s="1096"/>
      <c r="AB356" s="1096">
        <f>SUM('HL KNIHA VYPOC'!$I$21)</f>
        <v>0</v>
      </c>
      <c r="AC356" s="1096"/>
      <c r="AD356" s="1096"/>
      <c r="AE356" s="1096"/>
      <c r="AF356" s="1096"/>
      <c r="AG356" s="1096">
        <f>SUM('HL KNIHA VYPOC'!$I$22+'HL KNIHA VYPOC'!$I$23+'HL KNIHA VYPOC'!I27)</f>
        <v>0</v>
      </c>
      <c r="AH356" s="1096"/>
      <c r="AI356" s="1096"/>
      <c r="AJ356" s="1096"/>
      <c r="AK356" s="1096">
        <f>SUM('HL KNIHA VYPOC'!$I$32)</f>
        <v>762978.29</v>
      </c>
      <c r="AL356" s="1096"/>
      <c r="AM356" s="1096"/>
      <c r="AN356" s="1096"/>
      <c r="AO356" s="1096">
        <f>SUM('HL KNIHA VYPOC'!$I$38)</f>
        <v>501137.63</v>
      </c>
      <c r="AP356" s="1096"/>
      <c r="AQ356" s="1096"/>
      <c r="AR356" s="1096"/>
      <c r="AS356" s="1096"/>
      <c r="AT356" s="893">
        <f>SUM(H356:AS356)</f>
        <v>2027094.31</v>
      </c>
      <c r="AU356" s="894"/>
      <c r="AV356" s="894"/>
      <c r="AW356" s="894"/>
      <c r="AX356" s="895"/>
    </row>
    <row r="357" spans="1:50" ht="12.6" customHeight="1" x14ac:dyDescent="0.25">
      <c r="A357" s="187" t="s">
        <v>1423</v>
      </c>
      <c r="B357" s="230"/>
      <c r="C357" s="188"/>
      <c r="D357" s="188"/>
      <c r="E357" s="188"/>
      <c r="F357" s="188"/>
      <c r="G357" s="188"/>
      <c r="H357" s="1096">
        <f>SUM('HL KNIHA VYPOC'!$J$26)</f>
        <v>0</v>
      </c>
      <c r="I357" s="1096"/>
      <c r="J357" s="1096"/>
      <c r="K357" s="1096"/>
      <c r="L357" s="1096"/>
      <c r="M357" s="1096">
        <f>SUM('HL KNIHA VYPOC'!$J$16)</f>
        <v>0</v>
      </c>
      <c r="N357" s="1096"/>
      <c r="O357" s="1096"/>
      <c r="P357" s="1096"/>
      <c r="Q357" s="1096"/>
      <c r="R357" s="1096">
        <f>SUM('HL KNIHA VYPOC'!$J$17)</f>
        <v>139204.88</v>
      </c>
      <c r="S357" s="1096"/>
      <c r="T357" s="1096"/>
      <c r="U357" s="1096"/>
      <c r="V357" s="1096"/>
      <c r="W357" s="1096">
        <f>SUM('HL KNIHA VYPOC'!$J$20)</f>
        <v>0</v>
      </c>
      <c r="X357" s="1096"/>
      <c r="Y357" s="1096"/>
      <c r="Z357" s="1096"/>
      <c r="AA357" s="1096"/>
      <c r="AB357" s="1096">
        <f>SUM('HL KNIHA VYPOC'!$J$21)</f>
        <v>0</v>
      </c>
      <c r="AC357" s="1096"/>
      <c r="AD357" s="1096"/>
      <c r="AE357" s="1096"/>
      <c r="AF357" s="1096"/>
      <c r="AG357" s="1096">
        <f>SUM('HL KNIHA VYPOC'!$J$22+'HL KNIHA VYPOC'!$J$23+'HL KNIHA VYPOC'!J27)</f>
        <v>0</v>
      </c>
      <c r="AH357" s="1096"/>
      <c r="AI357" s="1096"/>
      <c r="AJ357" s="1096"/>
      <c r="AK357" s="1096">
        <f>SUM('HL KNIHA VYPOC'!$J$32)</f>
        <v>765567.17</v>
      </c>
      <c r="AL357" s="1096"/>
      <c r="AM357" s="1096"/>
      <c r="AN357" s="1096"/>
      <c r="AO357" s="1096">
        <f>SUM('HL KNIHA VYPOC'!$J$38)</f>
        <v>501637.63</v>
      </c>
      <c r="AP357" s="1096"/>
      <c r="AQ357" s="1096"/>
      <c r="AR357" s="1096"/>
      <c r="AS357" s="1096"/>
      <c r="AT357" s="893">
        <f>SUM(H357:AS357)</f>
        <v>1406409.6800000002</v>
      </c>
      <c r="AU357" s="894"/>
      <c r="AV357" s="894"/>
      <c r="AW357" s="894"/>
      <c r="AX357" s="895"/>
    </row>
    <row r="358" spans="1:50" ht="12.6" customHeight="1" x14ac:dyDescent="0.25">
      <c r="A358" s="187" t="s">
        <v>1424</v>
      </c>
      <c r="B358" s="230"/>
      <c r="C358" s="188"/>
      <c r="D358" s="188"/>
      <c r="E358" s="188"/>
      <c r="F358" s="188"/>
      <c r="G358" s="188"/>
      <c r="H358" s="1251"/>
      <c r="I358" s="1251"/>
      <c r="J358" s="1251"/>
      <c r="K358" s="1251"/>
      <c r="L358" s="1251"/>
      <c r="M358" s="1251"/>
      <c r="N358" s="1251"/>
      <c r="O358" s="1251"/>
      <c r="P358" s="1251"/>
      <c r="Q358" s="1251"/>
      <c r="R358" s="1251"/>
      <c r="S358" s="1251"/>
      <c r="T358" s="1251"/>
      <c r="U358" s="1251"/>
      <c r="V358" s="1251"/>
      <c r="W358" s="1251"/>
      <c r="X358" s="1251"/>
      <c r="Y358" s="1251"/>
      <c r="Z358" s="1251"/>
      <c r="AA358" s="1251"/>
      <c r="AB358" s="1251"/>
      <c r="AC358" s="1251"/>
      <c r="AD358" s="1251"/>
      <c r="AE358" s="1251"/>
      <c r="AF358" s="1251"/>
      <c r="AG358" s="1251"/>
      <c r="AH358" s="1251"/>
      <c r="AI358" s="1251"/>
      <c r="AJ358" s="1251"/>
      <c r="AK358" s="1251"/>
      <c r="AL358" s="1251"/>
      <c r="AM358" s="1251"/>
      <c r="AN358" s="1251"/>
      <c r="AO358" s="1251"/>
      <c r="AP358" s="1251"/>
      <c r="AQ358" s="1251"/>
      <c r="AR358" s="1251"/>
      <c r="AS358" s="1251"/>
      <c r="AT358" s="893">
        <f>SUM(H358:AS358)</f>
        <v>0</v>
      </c>
      <c r="AU358" s="894"/>
      <c r="AV358" s="894"/>
      <c r="AW358" s="894"/>
      <c r="AX358" s="895"/>
    </row>
    <row r="359" spans="1:50" ht="12.6" customHeight="1" x14ac:dyDescent="0.25">
      <c r="A359" s="223" t="s">
        <v>1425</v>
      </c>
      <c r="B359" s="231"/>
      <c r="C359" s="183"/>
      <c r="D359" s="183"/>
      <c r="E359" s="183"/>
      <c r="F359" s="183"/>
      <c r="G359" s="183"/>
      <c r="H359" s="1096">
        <f>SUM(H352+H356-H357+H358)</f>
        <v>133116.81</v>
      </c>
      <c r="I359" s="1096"/>
      <c r="J359" s="1096"/>
      <c r="K359" s="1096"/>
      <c r="L359" s="1096"/>
      <c r="M359" s="1096">
        <f>SUM(M352+M356-M357+M358)</f>
        <v>1376777.8</v>
      </c>
      <c r="N359" s="1096"/>
      <c r="O359" s="1096"/>
      <c r="P359" s="1096"/>
      <c r="Q359" s="1096"/>
      <c r="R359" s="1096">
        <v>5785549</v>
      </c>
      <c r="S359" s="1096"/>
      <c r="T359" s="1096"/>
      <c r="U359" s="1096"/>
      <c r="V359" s="1096"/>
      <c r="W359" s="1096">
        <f>SUM(W352+W356-W357+W358)</f>
        <v>0</v>
      </c>
      <c r="X359" s="1096"/>
      <c r="Y359" s="1096"/>
      <c r="Z359" s="1096"/>
      <c r="AA359" s="1096"/>
      <c r="AB359" s="1096">
        <f>SUM(AB352+AB356-AB357+AB358)</f>
        <v>0</v>
      </c>
      <c r="AC359" s="1096"/>
      <c r="AD359" s="1096"/>
      <c r="AE359" s="1096"/>
      <c r="AF359" s="1096"/>
      <c r="AG359" s="1096">
        <f>SUM(AG352+AG356-AG357+AG358)</f>
        <v>0</v>
      </c>
      <c r="AH359" s="1096"/>
      <c r="AI359" s="1096"/>
      <c r="AJ359" s="1096"/>
      <c r="AK359" s="1096">
        <f>SUM(AK352+AK356-AK357+AK358)</f>
        <v>3952.1199999999953</v>
      </c>
      <c r="AL359" s="1096"/>
      <c r="AM359" s="1096"/>
      <c r="AN359" s="1096"/>
      <c r="AO359" s="1096">
        <f>SUM(AO352+AO356-AO357+AO358)</f>
        <v>0</v>
      </c>
      <c r="AP359" s="1096"/>
      <c r="AQ359" s="1096"/>
      <c r="AR359" s="1096"/>
      <c r="AS359" s="1096"/>
      <c r="AT359" s="853">
        <f>SUM(H359:AS361)</f>
        <v>7299395.7300000004</v>
      </c>
      <c r="AU359" s="854"/>
      <c r="AV359" s="854"/>
      <c r="AW359" s="854"/>
      <c r="AX359" s="855"/>
    </row>
    <row r="360" spans="1:50" ht="12.6" customHeight="1" x14ac:dyDescent="0.25">
      <c r="A360" s="223" t="s">
        <v>1469</v>
      </c>
      <c r="B360" s="231"/>
      <c r="C360" s="183"/>
      <c r="D360" s="183"/>
      <c r="E360" s="183"/>
      <c r="F360" s="183"/>
      <c r="G360" s="183"/>
      <c r="H360" s="1096"/>
      <c r="I360" s="1096"/>
      <c r="J360" s="1096"/>
      <c r="K360" s="1096"/>
      <c r="L360" s="1096"/>
      <c r="M360" s="1096"/>
      <c r="N360" s="1096"/>
      <c r="O360" s="1096"/>
      <c r="P360" s="1096"/>
      <c r="Q360" s="1096"/>
      <c r="R360" s="1096"/>
      <c r="S360" s="1096"/>
      <c r="T360" s="1096"/>
      <c r="U360" s="1096"/>
      <c r="V360" s="1096"/>
      <c r="W360" s="1096"/>
      <c r="X360" s="1096"/>
      <c r="Y360" s="1096"/>
      <c r="Z360" s="1096"/>
      <c r="AA360" s="1096"/>
      <c r="AB360" s="1096"/>
      <c r="AC360" s="1096"/>
      <c r="AD360" s="1096"/>
      <c r="AE360" s="1096"/>
      <c r="AF360" s="1096"/>
      <c r="AG360" s="1096"/>
      <c r="AH360" s="1096"/>
      <c r="AI360" s="1096"/>
      <c r="AJ360" s="1096"/>
      <c r="AK360" s="1096"/>
      <c r="AL360" s="1096"/>
      <c r="AM360" s="1096"/>
      <c r="AN360" s="1096"/>
      <c r="AO360" s="1096"/>
      <c r="AP360" s="1096"/>
      <c r="AQ360" s="1096"/>
      <c r="AR360" s="1096"/>
      <c r="AS360" s="1096"/>
      <c r="AT360" s="856"/>
      <c r="AU360" s="857"/>
      <c r="AV360" s="857"/>
      <c r="AW360" s="857"/>
      <c r="AX360" s="858"/>
    </row>
    <row r="361" spans="1:50" ht="12.6" customHeight="1" x14ac:dyDescent="0.25">
      <c r="A361" s="226" t="s">
        <v>1470</v>
      </c>
      <c r="B361" s="232"/>
      <c r="C361" s="197"/>
      <c r="D361" s="197"/>
      <c r="E361" s="197"/>
      <c r="F361" s="197"/>
      <c r="G361" s="197"/>
      <c r="H361" s="1096"/>
      <c r="I361" s="1096"/>
      <c r="J361" s="1096"/>
      <c r="K361" s="1096"/>
      <c r="L361" s="1096"/>
      <c r="M361" s="1096"/>
      <c r="N361" s="1096"/>
      <c r="O361" s="1096"/>
      <c r="P361" s="1096"/>
      <c r="Q361" s="1096"/>
      <c r="R361" s="1096"/>
      <c r="S361" s="1096"/>
      <c r="T361" s="1096"/>
      <c r="U361" s="1096"/>
      <c r="V361" s="1096"/>
      <c r="W361" s="1096"/>
      <c r="X361" s="1096"/>
      <c r="Y361" s="1096"/>
      <c r="Z361" s="1096"/>
      <c r="AA361" s="1096"/>
      <c r="AB361" s="1096"/>
      <c r="AC361" s="1096"/>
      <c r="AD361" s="1096"/>
      <c r="AE361" s="1096"/>
      <c r="AF361" s="1096"/>
      <c r="AG361" s="1096"/>
      <c r="AH361" s="1096"/>
      <c r="AI361" s="1096"/>
      <c r="AJ361" s="1096"/>
      <c r="AK361" s="1096"/>
      <c r="AL361" s="1096"/>
      <c r="AM361" s="1096"/>
      <c r="AN361" s="1096"/>
      <c r="AO361" s="1096"/>
      <c r="AP361" s="1096"/>
      <c r="AQ361" s="1096"/>
      <c r="AR361" s="1096"/>
      <c r="AS361" s="1096"/>
      <c r="AT361" s="856"/>
      <c r="AU361" s="857"/>
      <c r="AV361" s="857"/>
      <c r="AW361" s="857"/>
      <c r="AX361" s="858"/>
    </row>
    <row r="362" spans="1:50" ht="12.6" customHeight="1" x14ac:dyDescent="0.25">
      <c r="A362" s="183" t="s">
        <v>1426</v>
      </c>
      <c r="B362" s="183"/>
      <c r="C362" s="183"/>
      <c r="D362" s="183"/>
      <c r="E362" s="183"/>
      <c r="F362" s="183"/>
      <c r="G362" s="183"/>
      <c r="H362" s="233"/>
      <c r="I362" s="233"/>
      <c r="J362" s="233"/>
      <c r="K362" s="233"/>
      <c r="L362" s="233"/>
      <c r="M362" s="233"/>
      <c r="N362" s="233"/>
      <c r="O362" s="233"/>
      <c r="P362" s="233"/>
      <c r="Q362" s="233"/>
      <c r="R362" s="233"/>
      <c r="S362" s="233"/>
      <c r="T362" s="233"/>
      <c r="U362" s="233"/>
      <c r="V362" s="233"/>
      <c r="W362" s="233"/>
      <c r="X362" s="233"/>
      <c r="Y362" s="233"/>
      <c r="Z362" s="233"/>
      <c r="AA362" s="233"/>
      <c r="AB362" s="233"/>
      <c r="AC362" s="233"/>
      <c r="AD362" s="233"/>
      <c r="AE362" s="233"/>
      <c r="AF362" s="233"/>
      <c r="AG362" s="233"/>
      <c r="AH362" s="233"/>
      <c r="AI362" s="233"/>
      <c r="AJ362" s="233"/>
      <c r="AK362" s="233"/>
      <c r="AL362" s="233"/>
      <c r="AM362" s="233"/>
      <c r="AN362" s="233"/>
      <c r="AO362" s="233"/>
      <c r="AP362" s="233"/>
      <c r="AQ362" s="233"/>
      <c r="AR362" s="233"/>
      <c r="AS362" s="233"/>
      <c r="AT362" s="240"/>
      <c r="AU362" s="240"/>
      <c r="AV362" s="240"/>
      <c r="AW362" s="240"/>
      <c r="AX362" s="242"/>
    </row>
    <row r="363" spans="1:50" ht="12.6" customHeight="1" x14ac:dyDescent="0.25">
      <c r="A363" s="221" t="s">
        <v>1467</v>
      </c>
      <c r="B363" s="194"/>
      <c r="C363" s="194"/>
      <c r="D363" s="194"/>
      <c r="E363" s="194"/>
      <c r="F363" s="194"/>
      <c r="G363" s="194"/>
      <c r="H363" s="1262"/>
      <c r="I363" s="1262"/>
      <c r="J363" s="1262"/>
      <c r="K363" s="1262"/>
      <c r="L363" s="1262"/>
      <c r="M363" s="1262">
        <f>SUM('HL KNIHA VYPOC'!$H$61)*-1</f>
        <v>796182.86</v>
      </c>
      <c r="N363" s="1262"/>
      <c r="O363" s="1262"/>
      <c r="P363" s="1262"/>
      <c r="Q363" s="1262"/>
      <c r="R363" s="1262">
        <f>SUM('HL KNIHA VYPOC'!$H$62)*-1</f>
        <v>3571864.59</v>
      </c>
      <c r="S363" s="1262"/>
      <c r="T363" s="1262"/>
      <c r="U363" s="1262"/>
      <c r="V363" s="1262"/>
      <c r="W363" s="1262">
        <f>SUM('HL KNIHA VYPOC'!$H$65)*-1</f>
        <v>0</v>
      </c>
      <c r="X363" s="1262"/>
      <c r="Y363" s="1262"/>
      <c r="Z363" s="1262"/>
      <c r="AA363" s="1262"/>
      <c r="AB363" s="1262">
        <f>SUM('HL KNIHA VYPOC'!$H$66)*-1</f>
        <v>0</v>
      </c>
      <c r="AC363" s="1262"/>
      <c r="AD363" s="1262"/>
      <c r="AE363" s="1262"/>
      <c r="AF363" s="1262"/>
      <c r="AG363" s="1262">
        <f>SUM('HL KNIHA VYPOC'!$H$68)*-1+'HL KNIHA VYPOC'!$H$67</f>
        <v>0</v>
      </c>
      <c r="AH363" s="1262"/>
      <c r="AI363" s="1262"/>
      <c r="AJ363" s="1262"/>
      <c r="AK363" s="1262"/>
      <c r="AL363" s="1262"/>
      <c r="AM363" s="1262"/>
      <c r="AN363" s="1262"/>
      <c r="AO363" s="1262"/>
      <c r="AP363" s="1262"/>
      <c r="AQ363" s="1262"/>
      <c r="AR363" s="1262"/>
      <c r="AS363" s="1262"/>
      <c r="AT363" s="853">
        <v>4368048</v>
      </c>
      <c r="AU363" s="854"/>
      <c r="AV363" s="854"/>
      <c r="AW363" s="854"/>
      <c r="AX363" s="855"/>
    </row>
    <row r="364" spans="1:50" ht="12.6" customHeight="1" x14ac:dyDescent="0.25">
      <c r="A364" s="223" t="s">
        <v>1468</v>
      </c>
      <c r="B364" s="183"/>
      <c r="C364" s="183"/>
      <c r="D364" s="183"/>
      <c r="E364" s="183"/>
      <c r="F364" s="183"/>
      <c r="G364" s="183"/>
      <c r="H364" s="1262"/>
      <c r="I364" s="1262"/>
      <c r="J364" s="1262"/>
      <c r="K364" s="1262"/>
      <c r="L364" s="1262"/>
      <c r="M364" s="1262"/>
      <c r="N364" s="1262"/>
      <c r="O364" s="1262"/>
      <c r="P364" s="1262"/>
      <c r="Q364" s="1262"/>
      <c r="R364" s="1262"/>
      <c r="S364" s="1262"/>
      <c r="T364" s="1262"/>
      <c r="U364" s="1262"/>
      <c r="V364" s="1262"/>
      <c r="W364" s="1262"/>
      <c r="X364" s="1262"/>
      <c r="Y364" s="1262"/>
      <c r="Z364" s="1262"/>
      <c r="AA364" s="1262"/>
      <c r="AB364" s="1262"/>
      <c r="AC364" s="1262"/>
      <c r="AD364" s="1262"/>
      <c r="AE364" s="1262"/>
      <c r="AF364" s="1262"/>
      <c r="AG364" s="1262"/>
      <c r="AH364" s="1262"/>
      <c r="AI364" s="1262"/>
      <c r="AJ364" s="1262"/>
      <c r="AK364" s="1262"/>
      <c r="AL364" s="1262"/>
      <c r="AM364" s="1262"/>
      <c r="AN364" s="1262"/>
      <c r="AO364" s="1262"/>
      <c r="AP364" s="1262"/>
      <c r="AQ364" s="1262"/>
      <c r="AR364" s="1262"/>
      <c r="AS364" s="1262"/>
      <c r="AT364" s="856"/>
      <c r="AU364" s="857"/>
      <c r="AV364" s="857"/>
      <c r="AW364" s="857"/>
      <c r="AX364" s="858"/>
    </row>
    <row r="365" spans="1:50" ht="12.6" customHeight="1" x14ac:dyDescent="0.25">
      <c r="A365" s="223" t="s">
        <v>1469</v>
      </c>
      <c r="B365" s="183"/>
      <c r="C365" s="183"/>
      <c r="D365" s="183"/>
      <c r="E365" s="183"/>
      <c r="F365" s="183"/>
      <c r="G365" s="183"/>
      <c r="H365" s="1262"/>
      <c r="I365" s="1262"/>
      <c r="J365" s="1262"/>
      <c r="K365" s="1262"/>
      <c r="L365" s="1262"/>
      <c r="M365" s="1262"/>
      <c r="N365" s="1262"/>
      <c r="O365" s="1262"/>
      <c r="P365" s="1262"/>
      <c r="Q365" s="1262"/>
      <c r="R365" s="1262"/>
      <c r="S365" s="1262"/>
      <c r="T365" s="1262"/>
      <c r="U365" s="1262"/>
      <c r="V365" s="1262"/>
      <c r="W365" s="1262"/>
      <c r="X365" s="1262"/>
      <c r="Y365" s="1262"/>
      <c r="Z365" s="1262"/>
      <c r="AA365" s="1262"/>
      <c r="AB365" s="1262"/>
      <c r="AC365" s="1262"/>
      <c r="AD365" s="1262"/>
      <c r="AE365" s="1262"/>
      <c r="AF365" s="1262"/>
      <c r="AG365" s="1262"/>
      <c r="AH365" s="1262"/>
      <c r="AI365" s="1262"/>
      <c r="AJ365" s="1262"/>
      <c r="AK365" s="1262"/>
      <c r="AL365" s="1262"/>
      <c r="AM365" s="1262"/>
      <c r="AN365" s="1262"/>
      <c r="AO365" s="1262"/>
      <c r="AP365" s="1262"/>
      <c r="AQ365" s="1262"/>
      <c r="AR365" s="1262"/>
      <c r="AS365" s="1262"/>
      <c r="AT365" s="856"/>
      <c r="AU365" s="857"/>
      <c r="AV365" s="857"/>
      <c r="AW365" s="857"/>
      <c r="AX365" s="858"/>
    </row>
    <row r="366" spans="1:50" ht="12.6" customHeight="1" x14ac:dyDescent="0.25">
      <c r="A366" s="223" t="s">
        <v>1470</v>
      </c>
      <c r="B366" s="183"/>
      <c r="C366" s="183"/>
      <c r="D366" s="183"/>
      <c r="E366" s="183"/>
      <c r="F366" s="183"/>
      <c r="G366" s="183"/>
      <c r="H366" s="1262"/>
      <c r="I366" s="1262"/>
      <c r="J366" s="1262"/>
      <c r="K366" s="1262"/>
      <c r="L366" s="1262"/>
      <c r="M366" s="1262"/>
      <c r="N366" s="1262"/>
      <c r="O366" s="1262"/>
      <c r="P366" s="1262"/>
      <c r="Q366" s="1262"/>
      <c r="R366" s="1262"/>
      <c r="S366" s="1262"/>
      <c r="T366" s="1262"/>
      <c r="U366" s="1262"/>
      <c r="V366" s="1262"/>
      <c r="W366" s="1262"/>
      <c r="X366" s="1262"/>
      <c r="Y366" s="1262"/>
      <c r="Z366" s="1262"/>
      <c r="AA366" s="1262"/>
      <c r="AB366" s="1262"/>
      <c r="AC366" s="1262"/>
      <c r="AD366" s="1262"/>
      <c r="AE366" s="1262"/>
      <c r="AF366" s="1262"/>
      <c r="AG366" s="1262"/>
      <c r="AH366" s="1262"/>
      <c r="AI366" s="1262"/>
      <c r="AJ366" s="1262"/>
      <c r="AK366" s="1262"/>
      <c r="AL366" s="1262"/>
      <c r="AM366" s="1262"/>
      <c r="AN366" s="1262"/>
      <c r="AO366" s="1262"/>
      <c r="AP366" s="1262"/>
      <c r="AQ366" s="1262"/>
      <c r="AR366" s="1262"/>
      <c r="AS366" s="1262"/>
      <c r="AT366" s="859"/>
      <c r="AU366" s="860"/>
      <c r="AV366" s="860"/>
      <c r="AW366" s="860"/>
      <c r="AX366" s="861"/>
    </row>
    <row r="367" spans="1:50" ht="12.6" customHeight="1" x14ac:dyDescent="0.25">
      <c r="A367" s="187" t="s">
        <v>1422</v>
      </c>
      <c r="B367" s="188"/>
      <c r="C367" s="188"/>
      <c r="D367" s="188"/>
      <c r="E367" s="188"/>
      <c r="F367" s="188"/>
      <c r="G367" s="188"/>
      <c r="H367" s="1262"/>
      <c r="I367" s="1262"/>
      <c r="J367" s="1262"/>
      <c r="K367" s="1262"/>
      <c r="L367" s="1262"/>
      <c r="M367" s="1262">
        <f>SUM('HL KNIHA VYPOC'!$J$61)</f>
        <v>61059.3</v>
      </c>
      <c r="N367" s="1262"/>
      <c r="O367" s="1262"/>
      <c r="P367" s="1262"/>
      <c r="Q367" s="1262"/>
      <c r="R367" s="1262">
        <v>514938</v>
      </c>
      <c r="S367" s="1262"/>
      <c r="T367" s="1262"/>
      <c r="U367" s="1262"/>
      <c r="V367" s="1262"/>
      <c r="W367" s="1262">
        <f>SUM('HL KNIHA VYPOC'!$J$65)</f>
        <v>0</v>
      </c>
      <c r="X367" s="1262"/>
      <c r="Y367" s="1262"/>
      <c r="Z367" s="1262"/>
      <c r="AA367" s="1262"/>
      <c r="AB367" s="1262">
        <f>SUM('HL KNIHA VYPOC'!$J$66)</f>
        <v>0</v>
      </c>
      <c r="AC367" s="1262"/>
      <c r="AD367" s="1262"/>
      <c r="AE367" s="1262"/>
      <c r="AF367" s="1262"/>
      <c r="AG367" s="1262">
        <f>SUM('HL KNIHA VYPOC'!$J$68+'HL KNIHA VYPOC'!$J$67)</f>
        <v>0</v>
      </c>
      <c r="AH367" s="1262"/>
      <c r="AI367" s="1262"/>
      <c r="AJ367" s="1262"/>
      <c r="AK367" s="1262"/>
      <c r="AL367" s="1262"/>
      <c r="AM367" s="1262"/>
      <c r="AN367" s="1262"/>
      <c r="AO367" s="1262"/>
      <c r="AP367" s="1262"/>
      <c r="AQ367" s="1262"/>
      <c r="AR367" s="1262"/>
      <c r="AS367" s="1262"/>
      <c r="AT367" s="893">
        <f>SUM(H367:AS367)</f>
        <v>575997.30000000005</v>
      </c>
      <c r="AU367" s="894"/>
      <c r="AV367" s="894"/>
      <c r="AW367" s="894"/>
      <c r="AX367" s="895"/>
    </row>
    <row r="368" spans="1:50" ht="12.6" customHeight="1" x14ac:dyDescent="0.25">
      <c r="A368" s="187" t="s">
        <v>1423</v>
      </c>
      <c r="B368" s="230"/>
      <c r="C368" s="188"/>
      <c r="D368" s="188"/>
      <c r="E368" s="188"/>
      <c r="F368" s="188"/>
      <c r="G368" s="188"/>
      <c r="H368" s="1262"/>
      <c r="I368" s="1262"/>
      <c r="J368" s="1262"/>
      <c r="K368" s="1262"/>
      <c r="L368" s="1262"/>
      <c r="M368" s="1262">
        <f>SUM('HL KNIHA VYPOC'!$I$61)</f>
        <v>0</v>
      </c>
      <c r="N368" s="1262"/>
      <c r="O368" s="1262"/>
      <c r="P368" s="1262"/>
      <c r="Q368" s="1262"/>
      <c r="R368" s="1262">
        <f>SUM('HL KNIHA VYPOC'!$I$62)</f>
        <v>139204.88</v>
      </c>
      <c r="S368" s="1262"/>
      <c r="T368" s="1262"/>
      <c r="U368" s="1262"/>
      <c r="V368" s="1262"/>
      <c r="W368" s="1262">
        <f>SUM('HL KNIHA VYPOC'!$I$65)</f>
        <v>0</v>
      </c>
      <c r="X368" s="1262"/>
      <c r="Y368" s="1262"/>
      <c r="Z368" s="1262"/>
      <c r="AA368" s="1262"/>
      <c r="AB368" s="1262">
        <f>SUM('HL KNIHA VYPOC'!$I$66)</f>
        <v>0</v>
      </c>
      <c r="AC368" s="1262"/>
      <c r="AD368" s="1262"/>
      <c r="AE368" s="1262"/>
      <c r="AF368" s="1262"/>
      <c r="AG368" s="1262">
        <f>SUM('HL KNIHA VYPOC'!$I$68)+'HL KNIHA VYPOC'!$I$67</f>
        <v>0</v>
      </c>
      <c r="AH368" s="1262"/>
      <c r="AI368" s="1262"/>
      <c r="AJ368" s="1262"/>
      <c r="AK368" s="1262"/>
      <c r="AL368" s="1262"/>
      <c r="AM368" s="1262"/>
      <c r="AN368" s="1262"/>
      <c r="AO368" s="1262"/>
      <c r="AP368" s="1262"/>
      <c r="AQ368" s="1262"/>
      <c r="AR368" s="1262"/>
      <c r="AS368" s="1262"/>
      <c r="AT368" s="893">
        <f>SUM(H368:AS368)</f>
        <v>139204.88</v>
      </c>
      <c r="AU368" s="894"/>
      <c r="AV368" s="894"/>
      <c r="AW368" s="894"/>
      <c r="AX368" s="895"/>
    </row>
    <row r="369" spans="1:50" ht="12.6" customHeight="1" x14ac:dyDescent="0.25">
      <c r="A369" s="187" t="s">
        <v>1424</v>
      </c>
      <c r="B369" s="230"/>
      <c r="C369" s="188"/>
      <c r="D369" s="188"/>
      <c r="E369" s="188"/>
      <c r="F369" s="188"/>
      <c r="G369" s="188"/>
      <c r="H369" s="1252"/>
      <c r="I369" s="1252"/>
      <c r="J369" s="1252"/>
      <c r="K369" s="1252"/>
      <c r="L369" s="1252"/>
      <c r="M369" s="1252"/>
      <c r="N369" s="1252"/>
      <c r="O369" s="1252"/>
      <c r="P369" s="1252"/>
      <c r="Q369" s="1252"/>
      <c r="R369" s="1252"/>
      <c r="S369" s="1252"/>
      <c r="T369" s="1252"/>
      <c r="U369" s="1252"/>
      <c r="V369" s="1252"/>
      <c r="W369" s="1252"/>
      <c r="X369" s="1252"/>
      <c r="Y369" s="1252"/>
      <c r="Z369" s="1252"/>
      <c r="AA369" s="1252"/>
      <c r="AB369" s="1252"/>
      <c r="AC369" s="1252"/>
      <c r="AD369" s="1252"/>
      <c r="AE369" s="1252"/>
      <c r="AF369" s="1252"/>
      <c r="AG369" s="1252"/>
      <c r="AH369" s="1252"/>
      <c r="AI369" s="1252"/>
      <c r="AJ369" s="1252"/>
      <c r="AK369" s="1252"/>
      <c r="AL369" s="1252"/>
      <c r="AM369" s="1252"/>
      <c r="AN369" s="1252"/>
      <c r="AO369" s="1252"/>
      <c r="AP369" s="1252"/>
      <c r="AQ369" s="1252"/>
      <c r="AR369" s="1252"/>
      <c r="AS369" s="1252"/>
      <c r="AT369" s="893">
        <f>SUM(H369:AS369)</f>
        <v>0</v>
      </c>
      <c r="AU369" s="894"/>
      <c r="AV369" s="894"/>
      <c r="AW369" s="894"/>
      <c r="AX369" s="895"/>
    </row>
    <row r="370" spans="1:50" ht="12.6" customHeight="1" x14ac:dyDescent="0.25">
      <c r="A370" s="223" t="s">
        <v>1425</v>
      </c>
      <c r="B370" s="183"/>
      <c r="C370" s="183"/>
      <c r="D370" s="183"/>
      <c r="E370" s="183"/>
      <c r="F370" s="183"/>
      <c r="G370" s="183"/>
      <c r="H370" s="1262"/>
      <c r="I370" s="1262"/>
      <c r="J370" s="1262"/>
      <c r="K370" s="1262"/>
      <c r="L370" s="1262"/>
      <c r="M370" s="1262">
        <f>SUM(M363+M367-M368+M369)</f>
        <v>857242.16</v>
      </c>
      <c r="N370" s="1262"/>
      <c r="O370" s="1262"/>
      <c r="P370" s="1262"/>
      <c r="Q370" s="1262"/>
      <c r="R370" s="1262">
        <f>SUM(R363+R367-R368+R369)</f>
        <v>3947597.71</v>
      </c>
      <c r="S370" s="1262"/>
      <c r="T370" s="1262"/>
      <c r="U370" s="1262"/>
      <c r="V370" s="1262"/>
      <c r="W370" s="1262">
        <f>SUM(W363+W367-W368+W369)</f>
        <v>0</v>
      </c>
      <c r="X370" s="1262"/>
      <c r="Y370" s="1262"/>
      <c r="Z370" s="1262"/>
      <c r="AA370" s="1262"/>
      <c r="AB370" s="1262">
        <f>SUM(AB363+AB367-AB368+AB369)</f>
        <v>0</v>
      </c>
      <c r="AC370" s="1262"/>
      <c r="AD370" s="1262"/>
      <c r="AE370" s="1262"/>
      <c r="AF370" s="1262"/>
      <c r="AG370" s="1262">
        <f>SUM(AG363+AG367-AG368+AG369)</f>
        <v>0</v>
      </c>
      <c r="AH370" s="1262"/>
      <c r="AI370" s="1262"/>
      <c r="AJ370" s="1262"/>
      <c r="AK370" s="1262"/>
      <c r="AL370" s="1262"/>
      <c r="AM370" s="1262"/>
      <c r="AN370" s="1262"/>
      <c r="AO370" s="1262"/>
      <c r="AP370" s="1262"/>
      <c r="AQ370" s="1262"/>
      <c r="AR370" s="1262"/>
      <c r="AS370" s="1262"/>
      <c r="AT370" s="853">
        <f>SUM(H370:AS372)</f>
        <v>4804839.87</v>
      </c>
      <c r="AU370" s="854"/>
      <c r="AV370" s="854"/>
      <c r="AW370" s="854"/>
      <c r="AX370" s="855"/>
    </row>
    <row r="371" spans="1:50" ht="12.6" customHeight="1" x14ac:dyDescent="0.25">
      <c r="A371" s="223" t="s">
        <v>1469</v>
      </c>
      <c r="B371" s="183"/>
      <c r="C371" s="183"/>
      <c r="D371" s="183"/>
      <c r="E371" s="183"/>
      <c r="F371" s="183"/>
      <c r="G371" s="183"/>
      <c r="H371" s="1262"/>
      <c r="I371" s="1262"/>
      <c r="J371" s="1262"/>
      <c r="K371" s="1262"/>
      <c r="L371" s="1262"/>
      <c r="M371" s="1262"/>
      <c r="N371" s="1262"/>
      <c r="O371" s="1262"/>
      <c r="P371" s="1262"/>
      <c r="Q371" s="1262"/>
      <c r="R371" s="1262"/>
      <c r="S371" s="1262"/>
      <c r="T371" s="1262"/>
      <c r="U371" s="1262"/>
      <c r="V371" s="1262"/>
      <c r="W371" s="1262"/>
      <c r="X371" s="1262"/>
      <c r="Y371" s="1262"/>
      <c r="Z371" s="1262"/>
      <c r="AA371" s="1262"/>
      <c r="AB371" s="1262"/>
      <c r="AC371" s="1262"/>
      <c r="AD371" s="1262"/>
      <c r="AE371" s="1262"/>
      <c r="AF371" s="1262"/>
      <c r="AG371" s="1262"/>
      <c r="AH371" s="1262"/>
      <c r="AI371" s="1262"/>
      <c r="AJ371" s="1262"/>
      <c r="AK371" s="1262"/>
      <c r="AL371" s="1262"/>
      <c r="AM371" s="1262"/>
      <c r="AN371" s="1262"/>
      <c r="AO371" s="1262"/>
      <c r="AP371" s="1262"/>
      <c r="AQ371" s="1262"/>
      <c r="AR371" s="1262"/>
      <c r="AS371" s="1262"/>
      <c r="AT371" s="856"/>
      <c r="AU371" s="857"/>
      <c r="AV371" s="857"/>
      <c r="AW371" s="857"/>
      <c r="AX371" s="858"/>
    </row>
    <row r="372" spans="1:50" ht="12.6" customHeight="1" x14ac:dyDescent="0.25">
      <c r="A372" s="226" t="s">
        <v>1470</v>
      </c>
      <c r="B372" s="197"/>
      <c r="C372" s="197"/>
      <c r="D372" s="197"/>
      <c r="E372" s="197"/>
      <c r="F372" s="197"/>
      <c r="G372" s="197"/>
      <c r="H372" s="1262"/>
      <c r="I372" s="1262"/>
      <c r="J372" s="1262"/>
      <c r="K372" s="1262"/>
      <c r="L372" s="1262"/>
      <c r="M372" s="1262"/>
      <c r="N372" s="1262"/>
      <c r="O372" s="1262"/>
      <c r="P372" s="1262"/>
      <c r="Q372" s="1262"/>
      <c r="R372" s="1262"/>
      <c r="S372" s="1262"/>
      <c r="T372" s="1262"/>
      <c r="U372" s="1262"/>
      <c r="V372" s="1262"/>
      <c r="W372" s="1262"/>
      <c r="X372" s="1262"/>
      <c r="Y372" s="1262"/>
      <c r="Z372" s="1262"/>
      <c r="AA372" s="1262"/>
      <c r="AB372" s="1262"/>
      <c r="AC372" s="1262"/>
      <c r="AD372" s="1262"/>
      <c r="AE372" s="1262"/>
      <c r="AF372" s="1262"/>
      <c r="AG372" s="1262"/>
      <c r="AH372" s="1262"/>
      <c r="AI372" s="1262"/>
      <c r="AJ372" s="1262"/>
      <c r="AK372" s="1262"/>
      <c r="AL372" s="1262"/>
      <c r="AM372" s="1262"/>
      <c r="AN372" s="1262"/>
      <c r="AO372" s="1262"/>
      <c r="AP372" s="1262"/>
      <c r="AQ372" s="1262"/>
      <c r="AR372" s="1262"/>
      <c r="AS372" s="1262"/>
      <c r="AT372" s="859"/>
      <c r="AU372" s="860"/>
      <c r="AV372" s="860"/>
      <c r="AW372" s="860"/>
      <c r="AX372" s="861"/>
    </row>
    <row r="373" spans="1:50" ht="12.6" customHeight="1" x14ac:dyDescent="0.25">
      <c r="A373" s="183" t="s">
        <v>1427</v>
      </c>
      <c r="B373" s="183"/>
      <c r="C373" s="183"/>
      <c r="D373" s="183"/>
      <c r="E373" s="183"/>
      <c r="F373" s="183"/>
      <c r="G373" s="183"/>
      <c r="H373" s="233"/>
      <c r="I373" s="233"/>
      <c r="J373" s="233"/>
      <c r="K373" s="233"/>
      <c r="L373" s="233"/>
      <c r="M373" s="233"/>
      <c r="N373" s="233"/>
      <c r="O373" s="233"/>
      <c r="P373" s="233"/>
      <c r="Q373" s="233"/>
      <c r="R373" s="233"/>
      <c r="S373" s="233"/>
      <c r="T373" s="233"/>
      <c r="U373" s="233"/>
      <c r="V373" s="233"/>
      <c r="W373" s="233"/>
      <c r="X373" s="233"/>
      <c r="Y373" s="233"/>
      <c r="Z373" s="233"/>
      <c r="AA373" s="233"/>
      <c r="AB373" s="233"/>
      <c r="AC373" s="233"/>
      <c r="AD373" s="233"/>
      <c r="AE373" s="233"/>
      <c r="AF373" s="233"/>
      <c r="AG373" s="233"/>
      <c r="AH373" s="233"/>
      <c r="AI373" s="233"/>
      <c r="AJ373" s="233"/>
      <c r="AK373" s="233"/>
      <c r="AL373" s="233"/>
      <c r="AM373" s="233"/>
      <c r="AN373" s="233"/>
      <c r="AO373" s="233"/>
      <c r="AP373" s="233"/>
      <c r="AQ373" s="233"/>
      <c r="AR373" s="233"/>
      <c r="AS373" s="233"/>
      <c r="AT373" s="227"/>
      <c r="AU373" s="227"/>
      <c r="AV373" s="227"/>
      <c r="AW373" s="227"/>
      <c r="AX373" s="243"/>
    </row>
    <row r="374" spans="1:50" ht="12.6" customHeight="1" x14ac:dyDescent="0.25">
      <c r="A374" s="221" t="s">
        <v>1467</v>
      </c>
      <c r="B374" s="194"/>
      <c r="C374" s="194"/>
      <c r="D374" s="194"/>
      <c r="E374" s="194"/>
      <c r="F374" s="194"/>
      <c r="G374" s="194"/>
      <c r="H374" s="1262">
        <f>SUM(H381-H380+H379-H378)</f>
        <v>0</v>
      </c>
      <c r="I374" s="1262"/>
      <c r="J374" s="1262"/>
      <c r="K374" s="1262"/>
      <c r="L374" s="1262"/>
      <c r="M374" s="1262">
        <f>SUM(M381-M380+M379-M378)</f>
        <v>0</v>
      </c>
      <c r="N374" s="1262"/>
      <c r="O374" s="1262"/>
      <c r="P374" s="1262"/>
      <c r="Q374" s="1262"/>
      <c r="R374" s="1262">
        <f>SUM(R381-R380+R379-R378)</f>
        <v>0</v>
      </c>
      <c r="S374" s="1262"/>
      <c r="T374" s="1262"/>
      <c r="U374" s="1262"/>
      <c r="V374" s="1262"/>
      <c r="W374" s="1262">
        <f>SUM(W381-W380+W379-W378)</f>
        <v>0</v>
      </c>
      <c r="X374" s="1262"/>
      <c r="Y374" s="1262"/>
      <c r="Z374" s="1262"/>
      <c r="AA374" s="1262"/>
      <c r="AB374" s="1262">
        <f>SUM(AB381-AB380+AB379-AB378)</f>
        <v>0</v>
      </c>
      <c r="AC374" s="1262"/>
      <c r="AD374" s="1262"/>
      <c r="AE374" s="1262"/>
      <c r="AF374" s="1262"/>
      <c r="AG374" s="1262">
        <f>SUM(AG381-AG380+AG379-AG378)</f>
        <v>0</v>
      </c>
      <c r="AH374" s="1262"/>
      <c r="AI374" s="1262"/>
      <c r="AJ374" s="1262"/>
      <c r="AK374" s="1262">
        <f>SUM(AK381-AK380+AK379-AK378)</f>
        <v>0</v>
      </c>
      <c r="AL374" s="1262"/>
      <c r="AM374" s="1262"/>
      <c r="AN374" s="1262"/>
      <c r="AO374" s="1262">
        <f>SUM(AO381-AO380+AO379-AO378)</f>
        <v>0</v>
      </c>
      <c r="AP374" s="1262"/>
      <c r="AQ374" s="1262"/>
      <c r="AR374" s="1262"/>
      <c r="AS374" s="1262"/>
      <c r="AT374" s="853">
        <f>SUM(H374:AS377)</f>
        <v>0</v>
      </c>
      <c r="AU374" s="854"/>
      <c r="AV374" s="854"/>
      <c r="AW374" s="854"/>
      <c r="AX374" s="855"/>
    </row>
    <row r="375" spans="1:50" ht="12.6" customHeight="1" x14ac:dyDescent="0.25">
      <c r="A375" s="223" t="s">
        <v>1468</v>
      </c>
      <c r="B375" s="183"/>
      <c r="C375" s="183"/>
      <c r="D375" s="183"/>
      <c r="E375" s="183"/>
      <c r="F375" s="183"/>
      <c r="G375" s="183"/>
      <c r="H375" s="1262"/>
      <c r="I375" s="1262"/>
      <c r="J375" s="1262"/>
      <c r="K375" s="1262"/>
      <c r="L375" s="1262"/>
      <c r="M375" s="1262"/>
      <c r="N375" s="1262"/>
      <c r="O375" s="1262"/>
      <c r="P375" s="1262"/>
      <c r="Q375" s="1262"/>
      <c r="R375" s="1262"/>
      <c r="S375" s="1262"/>
      <c r="T375" s="1262"/>
      <c r="U375" s="1262"/>
      <c r="V375" s="1262"/>
      <c r="W375" s="1262"/>
      <c r="X375" s="1262"/>
      <c r="Y375" s="1262"/>
      <c r="Z375" s="1262"/>
      <c r="AA375" s="1262"/>
      <c r="AB375" s="1262"/>
      <c r="AC375" s="1262"/>
      <c r="AD375" s="1262"/>
      <c r="AE375" s="1262"/>
      <c r="AF375" s="1262"/>
      <c r="AG375" s="1262"/>
      <c r="AH375" s="1262"/>
      <c r="AI375" s="1262"/>
      <c r="AJ375" s="1262"/>
      <c r="AK375" s="1262"/>
      <c r="AL375" s="1262"/>
      <c r="AM375" s="1262"/>
      <c r="AN375" s="1262"/>
      <c r="AO375" s="1262"/>
      <c r="AP375" s="1262"/>
      <c r="AQ375" s="1262"/>
      <c r="AR375" s="1262"/>
      <c r="AS375" s="1262"/>
      <c r="AT375" s="856"/>
      <c r="AU375" s="857"/>
      <c r="AV375" s="857"/>
      <c r="AW375" s="857"/>
      <c r="AX375" s="858"/>
    </row>
    <row r="376" spans="1:50" ht="12.6" customHeight="1" x14ac:dyDescent="0.25">
      <c r="A376" s="223" t="s">
        <v>1469</v>
      </c>
      <c r="B376" s="183"/>
      <c r="C376" s="183"/>
      <c r="D376" s="183"/>
      <c r="E376" s="183"/>
      <c r="F376" s="183"/>
      <c r="G376" s="183"/>
      <c r="H376" s="1262"/>
      <c r="I376" s="1262"/>
      <c r="J376" s="1262"/>
      <c r="K376" s="1262"/>
      <c r="L376" s="1262"/>
      <c r="M376" s="1262"/>
      <c r="N376" s="1262"/>
      <c r="O376" s="1262"/>
      <c r="P376" s="1262"/>
      <c r="Q376" s="1262"/>
      <c r="R376" s="1262"/>
      <c r="S376" s="1262"/>
      <c r="T376" s="1262"/>
      <c r="U376" s="1262"/>
      <c r="V376" s="1262"/>
      <c r="W376" s="1262"/>
      <c r="X376" s="1262"/>
      <c r="Y376" s="1262"/>
      <c r="Z376" s="1262"/>
      <c r="AA376" s="1262"/>
      <c r="AB376" s="1262"/>
      <c r="AC376" s="1262"/>
      <c r="AD376" s="1262"/>
      <c r="AE376" s="1262"/>
      <c r="AF376" s="1262"/>
      <c r="AG376" s="1262"/>
      <c r="AH376" s="1262"/>
      <c r="AI376" s="1262"/>
      <c r="AJ376" s="1262"/>
      <c r="AK376" s="1262"/>
      <c r="AL376" s="1262"/>
      <c r="AM376" s="1262"/>
      <c r="AN376" s="1262"/>
      <c r="AO376" s="1262"/>
      <c r="AP376" s="1262"/>
      <c r="AQ376" s="1262"/>
      <c r="AR376" s="1262"/>
      <c r="AS376" s="1262"/>
      <c r="AT376" s="856"/>
      <c r="AU376" s="857"/>
      <c r="AV376" s="857"/>
      <c r="AW376" s="857"/>
      <c r="AX376" s="858"/>
    </row>
    <row r="377" spans="1:50" ht="12.6" customHeight="1" x14ac:dyDescent="0.25">
      <c r="A377" s="223" t="s">
        <v>1470</v>
      </c>
      <c r="B377" s="183"/>
      <c r="C377" s="183"/>
      <c r="D377" s="183"/>
      <c r="E377" s="183"/>
      <c r="F377" s="183"/>
      <c r="G377" s="183"/>
      <c r="H377" s="1262"/>
      <c r="I377" s="1262"/>
      <c r="J377" s="1262"/>
      <c r="K377" s="1262"/>
      <c r="L377" s="1262"/>
      <c r="M377" s="1262"/>
      <c r="N377" s="1262"/>
      <c r="O377" s="1262"/>
      <c r="P377" s="1262"/>
      <c r="Q377" s="1262"/>
      <c r="R377" s="1262"/>
      <c r="S377" s="1262"/>
      <c r="T377" s="1262"/>
      <c r="U377" s="1262"/>
      <c r="V377" s="1262"/>
      <c r="W377" s="1262"/>
      <c r="X377" s="1262"/>
      <c r="Y377" s="1262"/>
      <c r="Z377" s="1262"/>
      <c r="AA377" s="1262"/>
      <c r="AB377" s="1262"/>
      <c r="AC377" s="1262"/>
      <c r="AD377" s="1262"/>
      <c r="AE377" s="1262"/>
      <c r="AF377" s="1262"/>
      <c r="AG377" s="1262"/>
      <c r="AH377" s="1262"/>
      <c r="AI377" s="1262"/>
      <c r="AJ377" s="1262"/>
      <c r="AK377" s="1262"/>
      <c r="AL377" s="1262"/>
      <c r="AM377" s="1262"/>
      <c r="AN377" s="1262"/>
      <c r="AO377" s="1262"/>
      <c r="AP377" s="1262"/>
      <c r="AQ377" s="1262"/>
      <c r="AR377" s="1262"/>
      <c r="AS377" s="1262"/>
      <c r="AT377" s="859"/>
      <c r="AU377" s="860"/>
      <c r="AV377" s="860"/>
      <c r="AW377" s="860"/>
      <c r="AX377" s="861"/>
    </row>
    <row r="378" spans="1:50" ht="12.6" customHeight="1" x14ac:dyDescent="0.25">
      <c r="A378" s="187" t="s">
        <v>1422</v>
      </c>
      <c r="B378" s="188"/>
      <c r="C378" s="188"/>
      <c r="D378" s="188"/>
      <c r="E378" s="188"/>
      <c r="F378" s="188"/>
      <c r="G378" s="188"/>
      <c r="H378" s="1252"/>
      <c r="I378" s="1252"/>
      <c r="J378" s="1252"/>
      <c r="K378" s="1252"/>
      <c r="L378" s="1252"/>
      <c r="M378" s="1252"/>
      <c r="N378" s="1252"/>
      <c r="O378" s="1252"/>
      <c r="P378" s="1252"/>
      <c r="Q378" s="1252"/>
      <c r="R378" s="1252"/>
      <c r="S378" s="1252"/>
      <c r="T378" s="1252"/>
      <c r="U378" s="1252"/>
      <c r="V378" s="1252"/>
      <c r="W378" s="1252"/>
      <c r="X378" s="1252"/>
      <c r="Y378" s="1252"/>
      <c r="Z378" s="1252"/>
      <c r="AA378" s="1252"/>
      <c r="AB378" s="1252"/>
      <c r="AC378" s="1252"/>
      <c r="AD378" s="1252"/>
      <c r="AE378" s="1252"/>
      <c r="AF378" s="1252"/>
      <c r="AG378" s="1252"/>
      <c r="AH378" s="1252"/>
      <c r="AI378" s="1252"/>
      <c r="AJ378" s="1252"/>
      <c r="AK378" s="1252"/>
      <c r="AL378" s="1252"/>
      <c r="AM378" s="1252"/>
      <c r="AN378" s="1252"/>
      <c r="AO378" s="1252"/>
      <c r="AP378" s="1252"/>
      <c r="AQ378" s="1252"/>
      <c r="AR378" s="1252"/>
      <c r="AS378" s="1252"/>
      <c r="AT378" s="893">
        <f>SUM(H378:AS378)</f>
        <v>0</v>
      </c>
      <c r="AU378" s="894"/>
      <c r="AV378" s="894"/>
      <c r="AW378" s="894"/>
      <c r="AX378" s="895"/>
    </row>
    <row r="379" spans="1:50" ht="12.6" customHeight="1" x14ac:dyDescent="0.25">
      <c r="A379" s="187" t="s">
        <v>1423</v>
      </c>
      <c r="B379" s="230"/>
      <c r="C379" s="188"/>
      <c r="D379" s="188"/>
      <c r="E379" s="188"/>
      <c r="F379" s="188"/>
      <c r="G379" s="188"/>
      <c r="H379" s="1252"/>
      <c r="I379" s="1252"/>
      <c r="J379" s="1252"/>
      <c r="K379" s="1252"/>
      <c r="L379" s="1252"/>
      <c r="M379" s="1251"/>
      <c r="N379" s="1251"/>
      <c r="O379" s="1251"/>
      <c r="P379" s="1251"/>
      <c r="Q379" s="1251"/>
      <c r="R379" s="1251"/>
      <c r="S379" s="1251"/>
      <c r="T379" s="1251"/>
      <c r="U379" s="1251"/>
      <c r="V379" s="1251"/>
      <c r="W379" s="1251"/>
      <c r="X379" s="1251"/>
      <c r="Y379" s="1251"/>
      <c r="Z379" s="1251"/>
      <c r="AA379" s="1251"/>
      <c r="AB379" s="1251"/>
      <c r="AC379" s="1251"/>
      <c r="AD379" s="1251"/>
      <c r="AE379" s="1251"/>
      <c r="AF379" s="1251"/>
      <c r="AG379" s="1251"/>
      <c r="AH379" s="1251"/>
      <c r="AI379" s="1251"/>
      <c r="AJ379" s="1251"/>
      <c r="AK379" s="1251"/>
      <c r="AL379" s="1251"/>
      <c r="AM379" s="1251"/>
      <c r="AN379" s="1251"/>
      <c r="AO379" s="1251"/>
      <c r="AP379" s="1251"/>
      <c r="AQ379" s="1251"/>
      <c r="AR379" s="1251"/>
      <c r="AS379" s="1251"/>
      <c r="AT379" s="893">
        <f>SUM(H379:AS379)</f>
        <v>0</v>
      </c>
      <c r="AU379" s="894"/>
      <c r="AV379" s="894"/>
      <c r="AW379" s="894"/>
      <c r="AX379" s="895"/>
    </row>
    <row r="380" spans="1:50" ht="12.6" customHeight="1" x14ac:dyDescent="0.25">
      <c r="A380" s="187" t="s">
        <v>1424</v>
      </c>
      <c r="B380" s="230"/>
      <c r="C380" s="188"/>
      <c r="D380" s="188"/>
      <c r="E380" s="188"/>
      <c r="F380" s="188"/>
      <c r="G380" s="188"/>
      <c r="H380" s="1251"/>
      <c r="I380" s="1251"/>
      <c r="J380" s="1251"/>
      <c r="K380" s="1251"/>
      <c r="L380" s="1251"/>
      <c r="M380" s="1251"/>
      <c r="N380" s="1251"/>
      <c r="O380" s="1251"/>
      <c r="P380" s="1251"/>
      <c r="Q380" s="1251"/>
      <c r="R380" s="1251"/>
      <c r="S380" s="1251"/>
      <c r="T380" s="1251"/>
      <c r="U380" s="1251"/>
      <c r="V380" s="1251"/>
      <c r="W380" s="1251"/>
      <c r="X380" s="1251"/>
      <c r="Y380" s="1251"/>
      <c r="Z380" s="1251"/>
      <c r="AA380" s="1251"/>
      <c r="AB380" s="1251"/>
      <c r="AC380" s="1251"/>
      <c r="AD380" s="1251"/>
      <c r="AE380" s="1251"/>
      <c r="AF380" s="1251"/>
      <c r="AG380" s="1251"/>
      <c r="AH380" s="1251"/>
      <c r="AI380" s="1251"/>
      <c r="AJ380" s="1251"/>
      <c r="AK380" s="1251"/>
      <c r="AL380" s="1251"/>
      <c r="AM380" s="1251"/>
      <c r="AN380" s="1251"/>
      <c r="AO380" s="1251"/>
      <c r="AP380" s="1251"/>
      <c r="AQ380" s="1251"/>
      <c r="AR380" s="1251"/>
      <c r="AS380" s="1251"/>
      <c r="AT380" s="893">
        <f>SUM(H380:AS380)</f>
        <v>0</v>
      </c>
      <c r="AU380" s="894"/>
      <c r="AV380" s="894"/>
      <c r="AW380" s="894"/>
      <c r="AX380" s="895"/>
    </row>
    <row r="381" spans="1:50" ht="12.6" customHeight="1" x14ac:dyDescent="0.25">
      <c r="A381" s="223" t="s">
        <v>1425</v>
      </c>
      <c r="B381" s="183"/>
      <c r="C381" s="183"/>
      <c r="D381" s="183"/>
      <c r="E381" s="183"/>
      <c r="F381" s="183"/>
      <c r="G381" s="183"/>
      <c r="H381" s="1096">
        <f>SUM(ANALYTIKAVUJ!$D$33)*-1</f>
        <v>0</v>
      </c>
      <c r="I381" s="1096"/>
      <c r="J381" s="1096"/>
      <c r="K381" s="1096"/>
      <c r="L381" s="1096"/>
      <c r="M381" s="1096">
        <f>SUM(ANALYTIKAVUJ!$D$34)*-1</f>
        <v>0</v>
      </c>
      <c r="N381" s="1096"/>
      <c r="O381" s="1096"/>
      <c r="P381" s="1096"/>
      <c r="Q381" s="1096"/>
      <c r="R381" s="1096">
        <f>SUM(ANALYTIKAVUJ!$D$35)*-1</f>
        <v>0</v>
      </c>
      <c r="S381" s="1096"/>
      <c r="T381" s="1096"/>
      <c r="U381" s="1096"/>
      <c r="V381" s="1096"/>
      <c r="W381" s="1096">
        <f>SUM(ANALYTIKAVUJ!$D$36)*-1</f>
        <v>0</v>
      </c>
      <c r="X381" s="1096"/>
      <c r="Y381" s="1096"/>
      <c r="Z381" s="1096"/>
      <c r="AA381" s="1096"/>
      <c r="AB381" s="1096">
        <f>SUM(ANALYTIKAVUJ!$D$37)*-1</f>
        <v>0</v>
      </c>
      <c r="AC381" s="1096"/>
      <c r="AD381" s="1096"/>
      <c r="AE381" s="1096"/>
      <c r="AF381" s="1096"/>
      <c r="AG381" s="1096">
        <f>SUM(ANALYTIKAVUJ!$D$38)*-1</f>
        <v>0</v>
      </c>
      <c r="AH381" s="1096"/>
      <c r="AI381" s="1096"/>
      <c r="AJ381" s="1096"/>
      <c r="AK381" s="1096">
        <f>SUM('HL KNIHA VYPOC'!$K$74)*-1</f>
        <v>0</v>
      </c>
      <c r="AL381" s="1096"/>
      <c r="AM381" s="1096"/>
      <c r="AN381" s="1096"/>
      <c r="AO381" s="1096">
        <f>SUM(ANALYTIKAVUJ!$D$42)*-1</f>
        <v>0</v>
      </c>
      <c r="AP381" s="1096"/>
      <c r="AQ381" s="1096"/>
      <c r="AR381" s="1096"/>
      <c r="AS381" s="1096"/>
      <c r="AT381" s="1253">
        <f>SUM(H381:AS383)</f>
        <v>0</v>
      </c>
      <c r="AU381" s="1254"/>
      <c r="AV381" s="1254"/>
      <c r="AW381" s="1254"/>
      <c r="AX381" s="1255"/>
    </row>
    <row r="382" spans="1:50" ht="12.6" customHeight="1" x14ac:dyDescent="0.25">
      <c r="A382" s="223" t="s">
        <v>1469</v>
      </c>
      <c r="B382" s="183"/>
      <c r="C382" s="183"/>
      <c r="D382" s="183"/>
      <c r="E382" s="183"/>
      <c r="F382" s="183"/>
      <c r="G382" s="183"/>
      <c r="H382" s="1096"/>
      <c r="I382" s="1096"/>
      <c r="J382" s="1096"/>
      <c r="K382" s="1096"/>
      <c r="L382" s="1096"/>
      <c r="M382" s="1096"/>
      <c r="N382" s="1096"/>
      <c r="O382" s="1096"/>
      <c r="P382" s="1096"/>
      <c r="Q382" s="1096"/>
      <c r="R382" s="1096"/>
      <c r="S382" s="1096"/>
      <c r="T382" s="1096"/>
      <c r="U382" s="1096"/>
      <c r="V382" s="1096"/>
      <c r="W382" s="1096"/>
      <c r="X382" s="1096"/>
      <c r="Y382" s="1096"/>
      <c r="Z382" s="1096"/>
      <c r="AA382" s="1096"/>
      <c r="AB382" s="1096"/>
      <c r="AC382" s="1096"/>
      <c r="AD382" s="1096"/>
      <c r="AE382" s="1096"/>
      <c r="AF382" s="1096"/>
      <c r="AG382" s="1096"/>
      <c r="AH382" s="1096"/>
      <c r="AI382" s="1096"/>
      <c r="AJ382" s="1096"/>
      <c r="AK382" s="1096"/>
      <c r="AL382" s="1096"/>
      <c r="AM382" s="1096"/>
      <c r="AN382" s="1096"/>
      <c r="AO382" s="1096"/>
      <c r="AP382" s="1096"/>
      <c r="AQ382" s="1096"/>
      <c r="AR382" s="1096"/>
      <c r="AS382" s="1096"/>
      <c r="AT382" s="1256"/>
      <c r="AU382" s="1257"/>
      <c r="AV382" s="1257"/>
      <c r="AW382" s="1257"/>
      <c r="AX382" s="1258"/>
    </row>
    <row r="383" spans="1:50" ht="12.6" customHeight="1" x14ac:dyDescent="0.25">
      <c r="A383" s="226" t="s">
        <v>1470</v>
      </c>
      <c r="B383" s="197"/>
      <c r="C383" s="197"/>
      <c r="D383" s="197"/>
      <c r="E383" s="197"/>
      <c r="F383" s="197"/>
      <c r="G383" s="197"/>
      <c r="H383" s="1096"/>
      <c r="I383" s="1096"/>
      <c r="J383" s="1096"/>
      <c r="K383" s="1096"/>
      <c r="L383" s="1096"/>
      <c r="M383" s="1096"/>
      <c r="N383" s="1096"/>
      <c r="O383" s="1096"/>
      <c r="P383" s="1096"/>
      <c r="Q383" s="1096"/>
      <c r="R383" s="1096"/>
      <c r="S383" s="1096"/>
      <c r="T383" s="1096"/>
      <c r="U383" s="1096"/>
      <c r="V383" s="1096"/>
      <c r="W383" s="1096"/>
      <c r="X383" s="1096"/>
      <c r="Y383" s="1096"/>
      <c r="Z383" s="1096"/>
      <c r="AA383" s="1096"/>
      <c r="AB383" s="1096"/>
      <c r="AC383" s="1096"/>
      <c r="AD383" s="1096"/>
      <c r="AE383" s="1096"/>
      <c r="AF383" s="1096"/>
      <c r="AG383" s="1096"/>
      <c r="AH383" s="1096"/>
      <c r="AI383" s="1096"/>
      <c r="AJ383" s="1096"/>
      <c r="AK383" s="1096"/>
      <c r="AL383" s="1096"/>
      <c r="AM383" s="1096"/>
      <c r="AN383" s="1096"/>
      <c r="AO383" s="1096"/>
      <c r="AP383" s="1096"/>
      <c r="AQ383" s="1096"/>
      <c r="AR383" s="1096"/>
      <c r="AS383" s="1096"/>
      <c r="AT383" s="1259"/>
      <c r="AU383" s="1260"/>
      <c r="AV383" s="1260"/>
      <c r="AW383" s="1260"/>
      <c r="AX383" s="1261"/>
    </row>
    <row r="384" spans="1:50" ht="12.6" customHeight="1" x14ac:dyDescent="0.25">
      <c r="A384" s="188" t="s">
        <v>1428</v>
      </c>
      <c r="B384" s="188"/>
      <c r="C384" s="188"/>
      <c r="D384" s="188"/>
      <c r="E384" s="188"/>
      <c r="F384" s="188"/>
      <c r="G384" s="18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28"/>
      <c r="AT384" s="243"/>
      <c r="AU384" s="243"/>
      <c r="AV384" s="243"/>
      <c r="AW384" s="243"/>
      <c r="AX384" s="242"/>
    </row>
    <row r="385" spans="1:54" ht="12.6" customHeight="1" x14ac:dyDescent="0.25">
      <c r="A385" s="221" t="s">
        <v>1467</v>
      </c>
      <c r="B385" s="194"/>
      <c r="C385" s="194"/>
      <c r="D385" s="194"/>
      <c r="E385" s="194"/>
      <c r="F385" s="194"/>
      <c r="G385" s="195"/>
      <c r="H385" s="1096">
        <f>SUM(H352-H363--H374)</f>
        <v>133116.81</v>
      </c>
      <c r="I385" s="1096"/>
      <c r="J385" s="1096"/>
      <c r="K385" s="1096"/>
      <c r="L385" s="1096"/>
      <c r="M385" s="1096">
        <f>SUM(M352-M363--M374)</f>
        <v>576858.87</v>
      </c>
      <c r="N385" s="1096"/>
      <c r="O385" s="1096"/>
      <c r="P385" s="1096"/>
      <c r="Q385" s="1096"/>
      <c r="R385" s="1096">
        <f>SUM(R352-R363-R374)</f>
        <v>1593647.4699999997</v>
      </c>
      <c r="S385" s="1096"/>
      <c r="T385" s="1096"/>
      <c r="U385" s="1096"/>
      <c r="V385" s="1096"/>
      <c r="W385" s="1096">
        <f>SUM(W352-W363--W374)</f>
        <v>0</v>
      </c>
      <c r="X385" s="1096"/>
      <c r="Y385" s="1096"/>
      <c r="Z385" s="1096"/>
      <c r="AA385" s="1096"/>
      <c r="AB385" s="1096">
        <f>SUM(AB352-AB363--AB374)</f>
        <v>0</v>
      </c>
      <c r="AC385" s="1096"/>
      <c r="AD385" s="1096"/>
      <c r="AE385" s="1096"/>
      <c r="AF385" s="1096"/>
      <c r="AG385" s="1096">
        <f>SUM(AG352-AG363-AG374)</f>
        <v>0</v>
      </c>
      <c r="AH385" s="1096"/>
      <c r="AI385" s="1096"/>
      <c r="AJ385" s="1096"/>
      <c r="AK385" s="1096">
        <f>SUM(AK352-AK363-AK374)</f>
        <v>6541</v>
      </c>
      <c r="AL385" s="1096"/>
      <c r="AM385" s="1096"/>
      <c r="AN385" s="1096"/>
      <c r="AO385" s="1096">
        <f>SUM(AO352-AO363--AO374)</f>
        <v>500</v>
      </c>
      <c r="AP385" s="1096"/>
      <c r="AQ385" s="1096"/>
      <c r="AR385" s="1096"/>
      <c r="AS385" s="1096"/>
      <c r="AT385" s="853">
        <f>SUM(H385:AS388)</f>
        <v>2310664.1499999994</v>
      </c>
      <c r="AU385" s="854"/>
      <c r="AV385" s="854"/>
      <c r="AW385" s="854"/>
      <c r="AX385" s="855"/>
    </row>
    <row r="386" spans="1:54" ht="12.6" customHeight="1" x14ac:dyDescent="0.25">
      <c r="A386" s="223" t="s">
        <v>1468</v>
      </c>
      <c r="B386" s="183"/>
      <c r="C386" s="183"/>
      <c r="D386" s="183"/>
      <c r="E386" s="183"/>
      <c r="F386" s="183"/>
      <c r="G386" s="225"/>
      <c r="H386" s="1096"/>
      <c r="I386" s="1096"/>
      <c r="J386" s="1096"/>
      <c r="K386" s="1096"/>
      <c r="L386" s="1096"/>
      <c r="M386" s="1096"/>
      <c r="N386" s="1096"/>
      <c r="O386" s="1096"/>
      <c r="P386" s="1096"/>
      <c r="Q386" s="1096"/>
      <c r="R386" s="1096"/>
      <c r="S386" s="1096"/>
      <c r="T386" s="1096"/>
      <c r="U386" s="1096"/>
      <c r="V386" s="1096"/>
      <c r="W386" s="1096"/>
      <c r="X386" s="1096"/>
      <c r="Y386" s="1096"/>
      <c r="Z386" s="1096"/>
      <c r="AA386" s="1096"/>
      <c r="AB386" s="1096"/>
      <c r="AC386" s="1096"/>
      <c r="AD386" s="1096"/>
      <c r="AE386" s="1096"/>
      <c r="AF386" s="1096"/>
      <c r="AG386" s="1096"/>
      <c r="AH386" s="1096"/>
      <c r="AI386" s="1096"/>
      <c r="AJ386" s="1096"/>
      <c r="AK386" s="1096"/>
      <c r="AL386" s="1096"/>
      <c r="AM386" s="1096"/>
      <c r="AN386" s="1096"/>
      <c r="AO386" s="1096"/>
      <c r="AP386" s="1096"/>
      <c r="AQ386" s="1096"/>
      <c r="AR386" s="1096"/>
      <c r="AS386" s="1096"/>
      <c r="AT386" s="856"/>
      <c r="AU386" s="857"/>
      <c r="AV386" s="857"/>
      <c r="AW386" s="857"/>
      <c r="AX386" s="858"/>
    </row>
    <row r="387" spans="1:54" ht="12.6" customHeight="1" x14ac:dyDescent="0.25">
      <c r="A387" s="223" t="s">
        <v>1469</v>
      </c>
      <c r="B387" s="183"/>
      <c r="C387" s="183"/>
      <c r="D387" s="183"/>
      <c r="E387" s="183"/>
      <c r="F387" s="183"/>
      <c r="G387" s="225"/>
      <c r="H387" s="1096"/>
      <c r="I387" s="1096"/>
      <c r="J387" s="1096"/>
      <c r="K387" s="1096"/>
      <c r="L387" s="1096"/>
      <c r="M387" s="1096"/>
      <c r="N387" s="1096"/>
      <c r="O387" s="1096"/>
      <c r="P387" s="1096"/>
      <c r="Q387" s="1096"/>
      <c r="R387" s="1096"/>
      <c r="S387" s="1096"/>
      <c r="T387" s="1096"/>
      <c r="U387" s="1096"/>
      <c r="V387" s="1096"/>
      <c r="W387" s="1096"/>
      <c r="X387" s="1096"/>
      <c r="Y387" s="1096"/>
      <c r="Z387" s="1096"/>
      <c r="AA387" s="1096"/>
      <c r="AB387" s="1096"/>
      <c r="AC387" s="1096"/>
      <c r="AD387" s="1096"/>
      <c r="AE387" s="1096"/>
      <c r="AF387" s="1096"/>
      <c r="AG387" s="1096"/>
      <c r="AH387" s="1096"/>
      <c r="AI387" s="1096"/>
      <c r="AJ387" s="1096"/>
      <c r="AK387" s="1096"/>
      <c r="AL387" s="1096"/>
      <c r="AM387" s="1096"/>
      <c r="AN387" s="1096"/>
      <c r="AO387" s="1096"/>
      <c r="AP387" s="1096"/>
      <c r="AQ387" s="1096"/>
      <c r="AR387" s="1096"/>
      <c r="AS387" s="1096"/>
      <c r="AT387" s="856"/>
      <c r="AU387" s="857"/>
      <c r="AV387" s="857"/>
      <c r="AW387" s="857"/>
      <c r="AX387" s="858"/>
    </row>
    <row r="388" spans="1:54" ht="12.6" customHeight="1" x14ac:dyDescent="0.25">
      <c r="A388" s="226" t="s">
        <v>1470</v>
      </c>
      <c r="B388" s="197"/>
      <c r="C388" s="197"/>
      <c r="D388" s="197"/>
      <c r="E388" s="197"/>
      <c r="F388" s="197"/>
      <c r="G388" s="198"/>
      <c r="H388" s="1096"/>
      <c r="I388" s="1096"/>
      <c r="J388" s="1096"/>
      <c r="K388" s="1096"/>
      <c r="L388" s="1096"/>
      <c r="M388" s="1096"/>
      <c r="N388" s="1096"/>
      <c r="O388" s="1096"/>
      <c r="P388" s="1096"/>
      <c r="Q388" s="1096"/>
      <c r="R388" s="1096"/>
      <c r="S388" s="1096"/>
      <c r="T388" s="1096"/>
      <c r="U388" s="1096"/>
      <c r="V388" s="1096"/>
      <c r="W388" s="1096"/>
      <c r="X388" s="1096"/>
      <c r="Y388" s="1096"/>
      <c r="Z388" s="1096"/>
      <c r="AA388" s="1096"/>
      <c r="AB388" s="1096"/>
      <c r="AC388" s="1096"/>
      <c r="AD388" s="1096"/>
      <c r="AE388" s="1096"/>
      <c r="AF388" s="1096"/>
      <c r="AG388" s="1096"/>
      <c r="AH388" s="1096"/>
      <c r="AI388" s="1096"/>
      <c r="AJ388" s="1096"/>
      <c r="AK388" s="1096"/>
      <c r="AL388" s="1096"/>
      <c r="AM388" s="1096"/>
      <c r="AN388" s="1096"/>
      <c r="AO388" s="1096"/>
      <c r="AP388" s="1096"/>
      <c r="AQ388" s="1096"/>
      <c r="AR388" s="1096"/>
      <c r="AS388" s="1096"/>
      <c r="AT388" s="859"/>
      <c r="AU388" s="860"/>
      <c r="AV388" s="860"/>
      <c r="AW388" s="860"/>
      <c r="AX388" s="861"/>
    </row>
    <row r="389" spans="1:54" ht="12.6" customHeight="1" x14ac:dyDescent="0.25">
      <c r="A389" s="223" t="s">
        <v>1425</v>
      </c>
      <c r="B389" s="183"/>
      <c r="C389" s="183"/>
      <c r="D389" s="183"/>
      <c r="E389" s="183"/>
      <c r="F389" s="183"/>
      <c r="G389" s="183"/>
      <c r="H389" s="1096">
        <f>SUM(H359-H370-H381)</f>
        <v>133116.81</v>
      </c>
      <c r="I389" s="1096"/>
      <c r="J389" s="1096"/>
      <c r="K389" s="1096"/>
      <c r="L389" s="1096"/>
      <c r="M389" s="1096">
        <f>SUM(M359-M370-M381)</f>
        <v>519535.64</v>
      </c>
      <c r="N389" s="1096"/>
      <c r="O389" s="1096"/>
      <c r="P389" s="1096"/>
      <c r="Q389" s="1096"/>
      <c r="R389" s="1096">
        <f>SUM(R359-R370-R381)</f>
        <v>1837951.29</v>
      </c>
      <c r="S389" s="1096"/>
      <c r="T389" s="1096"/>
      <c r="U389" s="1096"/>
      <c r="V389" s="1096"/>
      <c r="W389" s="1096">
        <f>SUM(W359-W370-W381)</f>
        <v>0</v>
      </c>
      <c r="X389" s="1096"/>
      <c r="Y389" s="1096"/>
      <c r="Z389" s="1096"/>
      <c r="AA389" s="1096"/>
      <c r="AB389" s="1096">
        <f>SUM(AB359-AB370-AB381)</f>
        <v>0</v>
      </c>
      <c r="AC389" s="1096"/>
      <c r="AD389" s="1096"/>
      <c r="AE389" s="1096"/>
      <c r="AF389" s="1096"/>
      <c r="AG389" s="1096">
        <f>SUM(AG359-AG370-AG381)</f>
        <v>0</v>
      </c>
      <c r="AH389" s="1096"/>
      <c r="AI389" s="1096"/>
      <c r="AJ389" s="1096"/>
      <c r="AK389" s="1096">
        <f>SUM(AK359-AK370-AK381)</f>
        <v>3952.1199999999953</v>
      </c>
      <c r="AL389" s="1096"/>
      <c r="AM389" s="1096"/>
      <c r="AN389" s="1096"/>
      <c r="AO389" s="1096">
        <f>SUM(AO359-AO370-AO381)</f>
        <v>0</v>
      </c>
      <c r="AP389" s="1096"/>
      <c r="AQ389" s="1096"/>
      <c r="AR389" s="1096"/>
      <c r="AS389" s="1096"/>
      <c r="AT389" s="1208">
        <f>SUVAHAVUJ!$X$13</f>
        <v>2494188</v>
      </c>
      <c r="AU389" s="1209"/>
      <c r="AV389" s="1209"/>
      <c r="AW389" s="1209"/>
      <c r="AX389" s="1210"/>
    </row>
    <row r="390" spans="1:54" ht="12.6" customHeight="1" x14ac:dyDescent="0.25">
      <c r="A390" s="223" t="s">
        <v>1469</v>
      </c>
      <c r="B390" s="183"/>
      <c r="C390" s="183"/>
      <c r="D390" s="183"/>
      <c r="E390" s="183"/>
      <c r="F390" s="183"/>
      <c r="G390" s="183"/>
      <c r="H390" s="1096"/>
      <c r="I390" s="1096"/>
      <c r="J390" s="1096"/>
      <c r="K390" s="1096"/>
      <c r="L390" s="1096"/>
      <c r="M390" s="1096"/>
      <c r="N390" s="1096"/>
      <c r="O390" s="1096"/>
      <c r="P390" s="1096"/>
      <c r="Q390" s="1096"/>
      <c r="R390" s="1096"/>
      <c r="S390" s="1096"/>
      <c r="T390" s="1096"/>
      <c r="U390" s="1096"/>
      <c r="V390" s="1096"/>
      <c r="W390" s="1096"/>
      <c r="X390" s="1096"/>
      <c r="Y390" s="1096"/>
      <c r="Z390" s="1096"/>
      <c r="AA390" s="1096"/>
      <c r="AB390" s="1096"/>
      <c r="AC390" s="1096"/>
      <c r="AD390" s="1096"/>
      <c r="AE390" s="1096"/>
      <c r="AF390" s="1096"/>
      <c r="AG390" s="1096"/>
      <c r="AH390" s="1096"/>
      <c r="AI390" s="1096"/>
      <c r="AJ390" s="1096"/>
      <c r="AK390" s="1096"/>
      <c r="AL390" s="1096"/>
      <c r="AM390" s="1096"/>
      <c r="AN390" s="1096"/>
      <c r="AO390" s="1096"/>
      <c r="AP390" s="1096"/>
      <c r="AQ390" s="1096"/>
      <c r="AR390" s="1096"/>
      <c r="AS390" s="1096"/>
      <c r="AT390" s="1211"/>
      <c r="AU390" s="1212"/>
      <c r="AV390" s="1212"/>
      <c r="AW390" s="1212"/>
      <c r="AX390" s="1213"/>
    </row>
    <row r="391" spans="1:54" ht="12.6" customHeight="1" x14ac:dyDescent="0.25">
      <c r="A391" s="226" t="s">
        <v>1470</v>
      </c>
      <c r="B391" s="197"/>
      <c r="C391" s="197"/>
      <c r="D391" s="197"/>
      <c r="E391" s="197"/>
      <c r="F391" s="197"/>
      <c r="G391" s="197"/>
      <c r="H391" s="1096"/>
      <c r="I391" s="1096"/>
      <c r="J391" s="1096"/>
      <c r="K391" s="1096"/>
      <c r="L391" s="1096"/>
      <c r="M391" s="1096"/>
      <c r="N391" s="1096"/>
      <c r="O391" s="1096"/>
      <c r="P391" s="1096"/>
      <c r="Q391" s="1096"/>
      <c r="R391" s="1096"/>
      <c r="S391" s="1096"/>
      <c r="T391" s="1096"/>
      <c r="U391" s="1096"/>
      <c r="V391" s="1096"/>
      <c r="W391" s="1096"/>
      <c r="X391" s="1096"/>
      <c r="Y391" s="1096"/>
      <c r="Z391" s="1096"/>
      <c r="AA391" s="1096"/>
      <c r="AB391" s="1096"/>
      <c r="AC391" s="1096"/>
      <c r="AD391" s="1096"/>
      <c r="AE391" s="1096"/>
      <c r="AF391" s="1096"/>
      <c r="AG391" s="1096"/>
      <c r="AH391" s="1096"/>
      <c r="AI391" s="1096"/>
      <c r="AJ391" s="1096"/>
      <c r="AK391" s="1096"/>
      <c r="AL391" s="1096"/>
      <c r="AM391" s="1096"/>
      <c r="AN391" s="1096"/>
      <c r="AO391" s="1096"/>
      <c r="AP391" s="1096"/>
      <c r="AQ391" s="1096"/>
      <c r="AR391" s="1096"/>
      <c r="AS391" s="1096"/>
      <c r="AT391" s="1214"/>
      <c r="AU391" s="1215"/>
      <c r="AV391" s="1215"/>
      <c r="AW391" s="1215"/>
      <c r="AX391" s="1216"/>
    </row>
    <row r="392" spans="1:54" ht="12.6" customHeight="1" x14ac:dyDescent="0.25">
      <c r="A392" s="220" t="s">
        <v>5049</v>
      </c>
    </row>
    <row r="393" spans="1:54" ht="15" customHeight="1" x14ac:dyDescent="0.25">
      <c r="A393" s="807"/>
      <c r="B393" s="808"/>
      <c r="C393" s="808"/>
      <c r="D393" s="808"/>
      <c r="E393" s="808"/>
      <c r="F393" s="808"/>
      <c r="G393" s="808"/>
      <c r="H393" s="808"/>
      <c r="I393" s="808"/>
      <c r="J393" s="808"/>
      <c r="K393" s="808"/>
      <c r="L393" s="808"/>
      <c r="M393" s="808"/>
      <c r="N393" s="808"/>
      <c r="O393" s="808"/>
      <c r="P393" s="808"/>
      <c r="Q393" s="808"/>
      <c r="R393" s="808"/>
      <c r="S393" s="808"/>
      <c r="T393" s="808"/>
      <c r="U393" s="808"/>
      <c r="V393" s="808"/>
      <c r="W393" s="808"/>
      <c r="X393" s="808"/>
      <c r="Y393" s="808"/>
      <c r="Z393" s="808"/>
      <c r="AA393" s="808"/>
      <c r="AB393" s="808"/>
      <c r="AC393" s="808"/>
      <c r="AD393" s="808"/>
      <c r="AE393" s="808"/>
      <c r="AF393" s="808"/>
      <c r="AG393" s="808"/>
      <c r="AH393" s="808"/>
      <c r="AI393" s="808"/>
      <c r="AJ393" s="808"/>
      <c r="AK393" s="808"/>
      <c r="AL393" s="808"/>
      <c r="AM393" s="808"/>
      <c r="AN393" s="808"/>
      <c r="AO393" s="808"/>
      <c r="AP393" s="808"/>
      <c r="AQ393" s="808"/>
      <c r="AR393" s="808"/>
      <c r="AS393" s="808"/>
      <c r="AT393" s="808"/>
      <c r="AU393" s="808"/>
      <c r="AV393" s="808"/>
      <c r="AW393" s="808"/>
      <c r="AX393" s="808"/>
      <c r="AY393" s="550"/>
      <c r="AZ393" s="550"/>
      <c r="BA393" s="550"/>
      <c r="BB393" s="550"/>
    </row>
    <row r="394" spans="1:54" ht="15" customHeight="1" x14ac:dyDescent="0.25">
      <c r="A394" s="809"/>
      <c r="B394" s="810"/>
      <c r="C394" s="810"/>
      <c r="D394" s="810"/>
      <c r="E394" s="810"/>
      <c r="F394" s="810"/>
      <c r="G394" s="810"/>
      <c r="H394" s="810"/>
      <c r="I394" s="810"/>
      <c r="J394" s="810"/>
      <c r="K394" s="810"/>
      <c r="L394" s="810"/>
      <c r="M394" s="810"/>
      <c r="N394" s="810"/>
      <c r="O394" s="810"/>
      <c r="P394" s="810"/>
      <c r="Q394" s="810"/>
      <c r="R394" s="810"/>
      <c r="S394" s="810"/>
      <c r="T394" s="810"/>
      <c r="U394" s="810"/>
      <c r="V394" s="810"/>
      <c r="W394" s="810"/>
      <c r="X394" s="810"/>
      <c r="Y394" s="810"/>
      <c r="Z394" s="810"/>
      <c r="AA394" s="810"/>
      <c r="AB394" s="810"/>
      <c r="AC394" s="810"/>
      <c r="AD394" s="810"/>
      <c r="AE394" s="810"/>
      <c r="AF394" s="810"/>
      <c r="AG394" s="810"/>
      <c r="AH394" s="810"/>
      <c r="AI394" s="810"/>
      <c r="AJ394" s="810"/>
      <c r="AK394" s="810"/>
      <c r="AL394" s="810"/>
      <c r="AM394" s="810"/>
      <c r="AN394" s="810"/>
      <c r="AO394" s="810"/>
      <c r="AP394" s="810"/>
      <c r="AQ394" s="810"/>
      <c r="AR394" s="810"/>
      <c r="AS394" s="810"/>
      <c r="AT394" s="810"/>
      <c r="AU394" s="810"/>
      <c r="AV394" s="810"/>
      <c r="AW394" s="810"/>
      <c r="AX394" s="810"/>
      <c r="AY394" s="550"/>
      <c r="AZ394" s="550"/>
      <c r="BA394" s="550"/>
      <c r="BB394" s="550"/>
    </row>
    <row r="395" spans="1:54" s="183" customFormat="1" ht="12.6" customHeight="1" x14ac:dyDescent="0.25"/>
    <row r="396" spans="1:54" ht="12.6" customHeight="1" x14ac:dyDescent="0.25">
      <c r="A396" s="220" t="s">
        <v>5053</v>
      </c>
    </row>
    <row r="397" spans="1:54" ht="12.6" customHeight="1" x14ac:dyDescent="0.25">
      <c r="A397" s="979" t="s">
        <v>1472</v>
      </c>
      <c r="B397" s="980"/>
      <c r="C397" s="980"/>
      <c r="D397" s="980"/>
      <c r="E397" s="980"/>
      <c r="F397" s="980"/>
      <c r="G397" s="980"/>
      <c r="H397" s="980"/>
      <c r="I397" s="980"/>
      <c r="J397" s="980"/>
      <c r="K397" s="980"/>
      <c r="L397" s="980"/>
      <c r="M397" s="980"/>
      <c r="N397" s="980"/>
      <c r="O397" s="980"/>
      <c r="P397" s="980"/>
      <c r="Q397" s="980"/>
      <c r="R397" s="980"/>
      <c r="S397" s="980"/>
      <c r="T397" s="980"/>
      <c r="U397" s="980"/>
      <c r="V397" s="980"/>
      <c r="W397" s="980"/>
      <c r="X397" s="980"/>
      <c r="Y397" s="980"/>
      <c r="Z397" s="980"/>
      <c r="AA397" s="980"/>
      <c r="AB397" s="980"/>
      <c r="AC397" s="980"/>
      <c r="AD397" s="980"/>
      <c r="AE397" s="980"/>
      <c r="AF397" s="980"/>
      <c r="AG397" s="981"/>
      <c r="AH397" s="825" t="s">
        <v>1432</v>
      </c>
      <c r="AI397" s="826"/>
      <c r="AJ397" s="826"/>
      <c r="AK397" s="826"/>
      <c r="AL397" s="826"/>
      <c r="AM397" s="826"/>
      <c r="AN397" s="826"/>
      <c r="AO397" s="826"/>
      <c r="AP397" s="826"/>
      <c r="AQ397" s="826"/>
      <c r="AR397" s="826"/>
      <c r="AS397" s="826"/>
      <c r="AT397" s="826"/>
      <c r="AU397" s="826"/>
      <c r="AV397" s="826"/>
      <c r="AW397" s="826"/>
      <c r="AX397" s="826"/>
      <c r="AY397" s="185"/>
      <c r="AZ397" s="186"/>
      <c r="BA397" s="186"/>
      <c r="BB397" s="186"/>
    </row>
    <row r="398" spans="1:54" ht="12.6" customHeight="1" x14ac:dyDescent="0.25">
      <c r="A398" s="886"/>
      <c r="B398" s="887"/>
      <c r="C398" s="887"/>
      <c r="D398" s="887"/>
      <c r="E398" s="887"/>
      <c r="F398" s="887"/>
      <c r="G398" s="887"/>
      <c r="H398" s="887"/>
      <c r="I398" s="887"/>
      <c r="J398" s="887"/>
      <c r="K398" s="887"/>
      <c r="L398" s="887"/>
      <c r="M398" s="887"/>
      <c r="N398" s="887"/>
      <c r="O398" s="887"/>
      <c r="P398" s="887"/>
      <c r="Q398" s="887"/>
      <c r="R398" s="887"/>
      <c r="S398" s="887"/>
      <c r="T398" s="887"/>
      <c r="U398" s="887"/>
      <c r="V398" s="887"/>
      <c r="W398" s="887"/>
      <c r="X398" s="887"/>
      <c r="Y398" s="887"/>
      <c r="Z398" s="887"/>
      <c r="AA398" s="887"/>
      <c r="AB398" s="887"/>
      <c r="AC398" s="887"/>
      <c r="AD398" s="887"/>
      <c r="AE398" s="887"/>
      <c r="AF398" s="887"/>
      <c r="AG398" s="985"/>
      <c r="AH398" s="886" t="s">
        <v>1433</v>
      </c>
      <c r="AI398" s="887"/>
      <c r="AJ398" s="887"/>
      <c r="AK398" s="887"/>
      <c r="AL398" s="887"/>
      <c r="AM398" s="887"/>
      <c r="AN398" s="887"/>
      <c r="AO398" s="887"/>
      <c r="AP398" s="887"/>
      <c r="AQ398" s="887"/>
      <c r="AR398" s="887"/>
      <c r="AS398" s="887"/>
      <c r="AT398" s="887"/>
      <c r="AU398" s="887"/>
      <c r="AV398" s="887"/>
      <c r="AW398" s="887"/>
      <c r="AX398" s="887"/>
      <c r="AY398" s="551"/>
      <c r="AZ398" s="552"/>
      <c r="BA398" s="552"/>
      <c r="BB398" s="552"/>
    </row>
    <row r="399" spans="1:54" ht="12.6" customHeight="1" x14ac:dyDescent="0.25">
      <c r="A399" s="187" t="s">
        <v>1473</v>
      </c>
      <c r="B399" s="188"/>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888">
        <v>915000</v>
      </c>
      <c r="AI399" s="889"/>
      <c r="AJ399" s="889"/>
      <c r="AK399" s="889"/>
      <c r="AL399" s="889"/>
      <c r="AM399" s="889"/>
      <c r="AN399" s="889"/>
      <c r="AO399" s="889"/>
      <c r="AP399" s="889"/>
      <c r="AQ399" s="889"/>
      <c r="AR399" s="889"/>
      <c r="AS399" s="889"/>
      <c r="AT399" s="889"/>
      <c r="AU399" s="889"/>
      <c r="AV399" s="889"/>
      <c r="AW399" s="889"/>
      <c r="AX399" s="889"/>
      <c r="AY399" s="190"/>
      <c r="AZ399" s="191"/>
      <c r="BA399" s="191"/>
      <c r="BB399" s="191"/>
    </row>
    <row r="400" spans="1:54" ht="27.75" customHeight="1" x14ac:dyDescent="0.25">
      <c r="A400" s="802" t="s">
        <v>5054</v>
      </c>
      <c r="B400" s="803"/>
      <c r="C400" s="803"/>
      <c r="D400" s="803"/>
      <c r="E400" s="803"/>
      <c r="F400" s="803"/>
      <c r="G400" s="803"/>
      <c r="H400" s="803"/>
      <c r="I400" s="803"/>
      <c r="J400" s="803"/>
      <c r="K400" s="803"/>
      <c r="L400" s="803"/>
      <c r="M400" s="803"/>
      <c r="N400" s="803"/>
      <c r="O400" s="803"/>
      <c r="P400" s="803"/>
      <c r="Q400" s="803"/>
      <c r="R400" s="803"/>
      <c r="S400" s="803"/>
      <c r="T400" s="803"/>
      <c r="U400" s="803"/>
      <c r="V400" s="803"/>
      <c r="W400" s="803"/>
      <c r="X400" s="803"/>
      <c r="Y400" s="803"/>
      <c r="Z400" s="803"/>
      <c r="AA400" s="803"/>
      <c r="AB400" s="803"/>
      <c r="AC400" s="803"/>
      <c r="AD400" s="803"/>
      <c r="AE400" s="803"/>
      <c r="AF400" s="803"/>
      <c r="AG400" s="804"/>
      <c r="AH400" s="888"/>
      <c r="AI400" s="889"/>
      <c r="AJ400" s="889"/>
      <c r="AK400" s="889"/>
      <c r="AL400" s="889"/>
      <c r="AM400" s="889"/>
      <c r="AN400" s="889"/>
      <c r="AO400" s="889"/>
      <c r="AP400" s="889"/>
      <c r="AQ400" s="889"/>
      <c r="AR400" s="889"/>
      <c r="AS400" s="889"/>
      <c r="AT400" s="889"/>
      <c r="AU400" s="889"/>
      <c r="AV400" s="889"/>
      <c r="AW400" s="889"/>
      <c r="AX400" s="889"/>
      <c r="AY400" s="190"/>
      <c r="AZ400" s="191"/>
      <c r="BA400" s="191"/>
      <c r="BB400" s="191"/>
    </row>
    <row r="401" spans="1:100" ht="12.6" customHeight="1" x14ac:dyDescent="0.25">
      <c r="A401" s="224" t="s">
        <v>5010</v>
      </c>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c r="AB401" s="183"/>
      <c r="AC401" s="183"/>
      <c r="AD401" s="183"/>
      <c r="AE401" s="183"/>
      <c r="AF401" s="183"/>
      <c r="AG401" s="183"/>
      <c r="AH401" s="191"/>
      <c r="AI401" s="191"/>
      <c r="AJ401" s="191"/>
      <c r="AK401" s="191"/>
      <c r="AL401" s="191"/>
      <c r="AM401" s="191"/>
      <c r="AN401" s="191"/>
      <c r="AO401" s="191"/>
      <c r="AP401" s="191"/>
      <c r="AQ401" s="191"/>
      <c r="AR401" s="191"/>
      <c r="AS401" s="191"/>
      <c r="AT401" s="191"/>
      <c r="AU401" s="191"/>
      <c r="AV401" s="191"/>
      <c r="AW401" s="191"/>
      <c r="AX401" s="191"/>
      <c r="AY401" s="191"/>
      <c r="AZ401" s="191"/>
      <c r="BA401" s="191"/>
      <c r="BB401" s="191"/>
    </row>
    <row r="402" spans="1:100" ht="15" customHeight="1" x14ac:dyDescent="0.25">
      <c r="A402" s="807"/>
      <c r="B402" s="808"/>
      <c r="C402" s="808"/>
      <c r="D402" s="808"/>
      <c r="E402" s="808"/>
      <c r="F402" s="808"/>
      <c r="G402" s="808"/>
      <c r="H402" s="808"/>
      <c r="I402" s="808"/>
      <c r="J402" s="808"/>
      <c r="K402" s="808"/>
      <c r="L402" s="808"/>
      <c r="M402" s="808"/>
      <c r="N402" s="808"/>
      <c r="O402" s="808"/>
      <c r="P402" s="808"/>
      <c r="Q402" s="808"/>
      <c r="R402" s="808"/>
      <c r="S402" s="808"/>
      <c r="T402" s="808"/>
      <c r="U402" s="808"/>
      <c r="V402" s="808"/>
      <c r="W402" s="808"/>
      <c r="X402" s="808"/>
      <c r="Y402" s="808"/>
      <c r="Z402" s="808"/>
      <c r="AA402" s="808"/>
      <c r="AB402" s="808"/>
      <c r="AC402" s="808"/>
      <c r="AD402" s="808"/>
      <c r="AE402" s="808"/>
      <c r="AF402" s="808"/>
      <c r="AG402" s="808"/>
      <c r="AH402" s="808"/>
      <c r="AI402" s="808"/>
      <c r="AJ402" s="808"/>
      <c r="AK402" s="808"/>
      <c r="AL402" s="808"/>
      <c r="AM402" s="808"/>
      <c r="AN402" s="808"/>
      <c r="AO402" s="808"/>
      <c r="AP402" s="808"/>
      <c r="AQ402" s="808"/>
      <c r="AR402" s="808"/>
      <c r="AS402" s="808"/>
      <c r="AT402" s="808"/>
      <c r="AU402" s="808"/>
      <c r="AV402" s="808"/>
      <c r="AW402" s="808"/>
      <c r="AX402" s="808"/>
      <c r="AY402" s="550"/>
      <c r="AZ402" s="550"/>
      <c r="BA402" s="550"/>
      <c r="BB402" s="550"/>
    </row>
    <row r="403" spans="1:100" ht="15" customHeight="1" x14ac:dyDescent="0.25">
      <c r="A403" s="809"/>
      <c r="B403" s="810"/>
      <c r="C403" s="810"/>
      <c r="D403" s="810"/>
      <c r="E403" s="810"/>
      <c r="F403" s="810"/>
      <c r="G403" s="810"/>
      <c r="H403" s="810"/>
      <c r="I403" s="810"/>
      <c r="J403" s="810"/>
      <c r="K403" s="810"/>
      <c r="L403" s="810"/>
      <c r="M403" s="810"/>
      <c r="N403" s="810"/>
      <c r="O403" s="810"/>
      <c r="P403" s="810"/>
      <c r="Q403" s="810"/>
      <c r="R403" s="810"/>
      <c r="S403" s="810"/>
      <c r="T403" s="810"/>
      <c r="U403" s="810"/>
      <c r="V403" s="810"/>
      <c r="W403" s="810"/>
      <c r="X403" s="810"/>
      <c r="Y403" s="810"/>
      <c r="Z403" s="810"/>
      <c r="AA403" s="810"/>
      <c r="AB403" s="810"/>
      <c r="AC403" s="810"/>
      <c r="AD403" s="810"/>
      <c r="AE403" s="810"/>
      <c r="AF403" s="810"/>
      <c r="AG403" s="810"/>
      <c r="AH403" s="810"/>
      <c r="AI403" s="810"/>
      <c r="AJ403" s="810"/>
      <c r="AK403" s="810"/>
      <c r="AL403" s="810"/>
      <c r="AM403" s="810"/>
      <c r="AN403" s="810"/>
      <c r="AO403" s="810"/>
      <c r="AP403" s="810"/>
      <c r="AQ403" s="810"/>
      <c r="AR403" s="810"/>
      <c r="AS403" s="810"/>
      <c r="AT403" s="810"/>
      <c r="AU403" s="810"/>
      <c r="AV403" s="810"/>
      <c r="AW403" s="810"/>
      <c r="AX403" s="810"/>
      <c r="AY403" s="550"/>
      <c r="AZ403" s="550"/>
      <c r="BA403" s="550"/>
      <c r="BB403" s="550"/>
    </row>
    <row r="404" spans="1:100" ht="12.6" customHeight="1" x14ac:dyDescent="0.25">
      <c r="A404" s="220" t="s">
        <v>5055</v>
      </c>
    </row>
    <row r="405" spans="1:100" ht="12.6" customHeight="1" x14ac:dyDescent="0.25">
      <c r="A405" s="170" t="s">
        <v>1391</v>
      </c>
    </row>
    <row r="406" spans="1:100" ht="12.6" customHeight="1" x14ac:dyDescent="0.25">
      <c r="A406" s="244"/>
      <c r="B406" s="245"/>
      <c r="C406" s="245"/>
      <c r="D406" s="245"/>
      <c r="E406" s="245"/>
      <c r="F406" s="1242" t="s">
        <v>1263</v>
      </c>
      <c r="G406" s="1243"/>
      <c r="H406" s="1243"/>
      <c r="I406" s="1243"/>
      <c r="J406" s="1243"/>
      <c r="K406" s="1243"/>
      <c r="L406" s="1243"/>
      <c r="M406" s="1243"/>
      <c r="N406" s="1243"/>
      <c r="O406" s="1243"/>
      <c r="P406" s="1243"/>
      <c r="Q406" s="1243"/>
      <c r="R406" s="1243"/>
      <c r="S406" s="1243"/>
      <c r="T406" s="1243"/>
      <c r="U406" s="1243"/>
      <c r="V406" s="1243"/>
      <c r="W406" s="1243"/>
      <c r="X406" s="1243"/>
      <c r="Y406" s="1243"/>
      <c r="Z406" s="1243"/>
      <c r="AA406" s="1243"/>
      <c r="AB406" s="1243"/>
      <c r="AC406" s="1243"/>
      <c r="AD406" s="1243"/>
      <c r="AE406" s="1243"/>
      <c r="AF406" s="1243"/>
      <c r="AG406" s="1243"/>
      <c r="AH406" s="1243"/>
      <c r="AI406" s="1243"/>
      <c r="AJ406" s="1243"/>
      <c r="AK406" s="1243"/>
      <c r="AL406" s="1243"/>
      <c r="AM406" s="1243"/>
      <c r="AN406" s="1243"/>
      <c r="AO406" s="1243"/>
      <c r="AP406" s="1243"/>
      <c r="AQ406" s="1243"/>
      <c r="AR406" s="1243"/>
      <c r="AS406" s="1243"/>
      <c r="AT406" s="1243"/>
      <c r="AU406" s="1243"/>
      <c r="AV406" s="1243"/>
      <c r="AW406" s="1243"/>
      <c r="AX406" s="1243"/>
      <c r="AY406" s="1244"/>
      <c r="AZ406" s="246"/>
      <c r="BA406" s="246"/>
      <c r="BB406" s="246"/>
      <c r="BC406" s="246"/>
      <c r="BD406" s="246"/>
      <c r="BE406" s="246"/>
      <c r="BF406" s="247"/>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row>
    <row r="407" spans="1:100" ht="12.6" customHeight="1" x14ac:dyDescent="0.25">
      <c r="A407" s="249"/>
      <c r="B407" s="250"/>
      <c r="C407" s="250"/>
      <c r="D407" s="250"/>
      <c r="E407" s="250"/>
      <c r="F407" s="1245" t="s">
        <v>1474</v>
      </c>
      <c r="G407" s="1246"/>
      <c r="H407" s="1247"/>
      <c r="I407" s="1222" t="s">
        <v>1475</v>
      </c>
      <c r="J407" s="1222"/>
      <c r="K407" s="1222"/>
      <c r="L407" s="1222"/>
      <c r="M407" s="1222" t="s">
        <v>1476</v>
      </c>
      <c r="N407" s="1222"/>
      <c r="O407" s="1222"/>
      <c r="P407" s="1222"/>
      <c r="Q407" s="1222" t="s">
        <v>1477</v>
      </c>
      <c r="R407" s="1222"/>
      <c r="S407" s="1222"/>
      <c r="T407" s="1222"/>
      <c r="U407" s="1222" t="s">
        <v>1478</v>
      </c>
      <c r="V407" s="1222"/>
      <c r="W407" s="1222"/>
      <c r="X407" s="1222"/>
      <c r="Y407" s="1222" t="s">
        <v>1479</v>
      </c>
      <c r="Z407" s="1222"/>
      <c r="AA407" s="1222"/>
      <c r="AB407" s="1222"/>
      <c r="AC407" s="1222" t="s">
        <v>1480</v>
      </c>
      <c r="AD407" s="1222"/>
      <c r="AE407" s="1222"/>
      <c r="AF407" s="1222"/>
      <c r="AG407" s="1222" t="s">
        <v>1481</v>
      </c>
      <c r="AH407" s="1222"/>
      <c r="AI407" s="1222"/>
      <c r="AJ407" s="1222"/>
      <c r="AK407" s="1222" t="s">
        <v>1482</v>
      </c>
      <c r="AL407" s="1222"/>
      <c r="AM407" s="1222"/>
      <c r="AN407" s="1222"/>
      <c r="AO407" s="1222" t="s">
        <v>1483</v>
      </c>
      <c r="AP407" s="1222"/>
      <c r="AQ407" s="1222"/>
      <c r="AR407" s="1222"/>
      <c r="AS407" s="1222" t="s">
        <v>1484</v>
      </c>
      <c r="AT407" s="1222"/>
      <c r="AU407" s="1222"/>
      <c r="AV407" s="1222"/>
      <c r="AW407" s="908" t="s">
        <v>1397</v>
      </c>
      <c r="AX407" s="909"/>
      <c r="AY407" s="910"/>
      <c r="AZ407" s="556"/>
      <c r="BA407" s="912"/>
      <c r="BB407" s="912"/>
      <c r="BC407" s="912"/>
      <c r="BD407" s="912"/>
      <c r="BE407" s="912"/>
    </row>
    <row r="408" spans="1:100" ht="12.6" customHeight="1" x14ac:dyDescent="0.25">
      <c r="A408" s="249"/>
      <c r="B408" s="250"/>
      <c r="C408" s="250"/>
      <c r="D408" s="250"/>
      <c r="E408" s="250"/>
      <c r="F408" s="1248"/>
      <c r="G408" s="1249"/>
      <c r="H408" s="1250"/>
      <c r="I408" s="1223"/>
      <c r="J408" s="1223"/>
      <c r="K408" s="1223"/>
      <c r="L408" s="1223"/>
      <c r="M408" s="1223"/>
      <c r="N408" s="1223"/>
      <c r="O408" s="1223"/>
      <c r="P408" s="1223"/>
      <c r="Q408" s="1223"/>
      <c r="R408" s="1223"/>
      <c r="S408" s="1223"/>
      <c r="T408" s="1223"/>
      <c r="U408" s="1223"/>
      <c r="V408" s="1223"/>
      <c r="W408" s="1223"/>
      <c r="X408" s="1223"/>
      <c r="Y408" s="1223"/>
      <c r="Z408" s="1223"/>
      <c r="AA408" s="1223"/>
      <c r="AB408" s="1223"/>
      <c r="AC408" s="1223"/>
      <c r="AD408" s="1223"/>
      <c r="AE408" s="1223"/>
      <c r="AF408" s="1223"/>
      <c r="AG408" s="1223"/>
      <c r="AH408" s="1223"/>
      <c r="AI408" s="1223"/>
      <c r="AJ408" s="1223"/>
      <c r="AK408" s="1223"/>
      <c r="AL408" s="1223"/>
      <c r="AM408" s="1223"/>
      <c r="AN408" s="1223"/>
      <c r="AO408" s="1223"/>
      <c r="AP408" s="1223"/>
      <c r="AQ408" s="1223"/>
      <c r="AR408" s="1223"/>
      <c r="AS408" s="1223"/>
      <c r="AT408" s="1223"/>
      <c r="AU408" s="1223"/>
      <c r="AV408" s="1223"/>
      <c r="AW408" s="911"/>
      <c r="AX408" s="912"/>
      <c r="AY408" s="913"/>
      <c r="AZ408" s="556"/>
      <c r="BA408" s="912"/>
      <c r="BB408" s="912"/>
      <c r="BC408" s="912"/>
      <c r="BD408" s="912"/>
      <c r="BE408" s="912"/>
    </row>
    <row r="409" spans="1:100" ht="12.6" customHeight="1" x14ac:dyDescent="0.25">
      <c r="A409" s="905" t="s">
        <v>1438</v>
      </c>
      <c r="B409" s="906"/>
      <c r="C409" s="906"/>
      <c r="D409" s="906"/>
      <c r="E409" s="907"/>
      <c r="F409" s="1248"/>
      <c r="G409" s="1249"/>
      <c r="H409" s="1250"/>
      <c r="I409" s="1223"/>
      <c r="J409" s="1223"/>
      <c r="K409" s="1223"/>
      <c r="L409" s="1223"/>
      <c r="M409" s="1223"/>
      <c r="N409" s="1223"/>
      <c r="O409" s="1223"/>
      <c r="P409" s="1223"/>
      <c r="Q409" s="1223"/>
      <c r="R409" s="1223"/>
      <c r="S409" s="1223"/>
      <c r="T409" s="1223"/>
      <c r="U409" s="1223"/>
      <c r="V409" s="1223"/>
      <c r="W409" s="1223"/>
      <c r="X409" s="1223"/>
      <c r="Y409" s="1223"/>
      <c r="Z409" s="1223"/>
      <c r="AA409" s="1223"/>
      <c r="AB409" s="1223"/>
      <c r="AC409" s="1223"/>
      <c r="AD409" s="1223"/>
      <c r="AE409" s="1223"/>
      <c r="AF409" s="1223"/>
      <c r="AG409" s="1223"/>
      <c r="AH409" s="1223"/>
      <c r="AI409" s="1223"/>
      <c r="AJ409" s="1223"/>
      <c r="AK409" s="1223"/>
      <c r="AL409" s="1223"/>
      <c r="AM409" s="1223"/>
      <c r="AN409" s="1223"/>
      <c r="AO409" s="1223"/>
      <c r="AP409" s="1223"/>
      <c r="AQ409" s="1223"/>
      <c r="AR409" s="1223"/>
      <c r="AS409" s="1223"/>
      <c r="AT409" s="1223"/>
      <c r="AU409" s="1223"/>
      <c r="AV409" s="1223"/>
      <c r="AW409" s="911"/>
      <c r="AX409" s="912"/>
      <c r="AY409" s="913"/>
      <c r="AZ409" s="556"/>
      <c r="BA409" s="912"/>
      <c r="BB409" s="912"/>
      <c r="BC409" s="912"/>
      <c r="BD409" s="912"/>
      <c r="BE409" s="912"/>
    </row>
    <row r="410" spans="1:100" ht="12.6" customHeight="1" x14ac:dyDescent="0.25">
      <c r="A410" s="905" t="s">
        <v>1485</v>
      </c>
      <c r="B410" s="906"/>
      <c r="C410" s="906"/>
      <c r="D410" s="906"/>
      <c r="E410" s="907"/>
      <c r="F410" s="1248"/>
      <c r="G410" s="1249"/>
      <c r="H410" s="1250"/>
      <c r="I410" s="1223"/>
      <c r="J410" s="1223"/>
      <c r="K410" s="1223"/>
      <c r="L410" s="1223"/>
      <c r="M410" s="1223"/>
      <c r="N410" s="1223"/>
      <c r="O410" s="1223"/>
      <c r="P410" s="1223"/>
      <c r="Q410" s="1223"/>
      <c r="R410" s="1223"/>
      <c r="S410" s="1223"/>
      <c r="T410" s="1223"/>
      <c r="U410" s="1223"/>
      <c r="V410" s="1223"/>
      <c r="W410" s="1223"/>
      <c r="X410" s="1223"/>
      <c r="Y410" s="1223"/>
      <c r="Z410" s="1223"/>
      <c r="AA410" s="1223"/>
      <c r="AB410" s="1223"/>
      <c r="AC410" s="1223"/>
      <c r="AD410" s="1223"/>
      <c r="AE410" s="1223"/>
      <c r="AF410" s="1223"/>
      <c r="AG410" s="1223"/>
      <c r="AH410" s="1223"/>
      <c r="AI410" s="1223"/>
      <c r="AJ410" s="1223"/>
      <c r="AK410" s="1223"/>
      <c r="AL410" s="1223"/>
      <c r="AM410" s="1223"/>
      <c r="AN410" s="1223"/>
      <c r="AO410" s="1223"/>
      <c r="AP410" s="1223"/>
      <c r="AQ410" s="1223"/>
      <c r="AR410" s="1223"/>
      <c r="AS410" s="1223"/>
      <c r="AT410" s="1223"/>
      <c r="AU410" s="1223"/>
      <c r="AV410" s="1223"/>
      <c r="AW410" s="911"/>
      <c r="AX410" s="912"/>
      <c r="AY410" s="913"/>
      <c r="AZ410" s="556"/>
      <c r="BA410" s="912"/>
      <c r="BB410" s="912"/>
      <c r="BC410" s="912"/>
      <c r="BD410" s="912"/>
      <c r="BE410" s="912"/>
    </row>
    <row r="411" spans="1:100" ht="12.6" customHeight="1" x14ac:dyDescent="0.25">
      <c r="A411" s="905" t="s">
        <v>1404</v>
      </c>
      <c r="B411" s="906"/>
      <c r="C411" s="906"/>
      <c r="D411" s="906"/>
      <c r="E411" s="907"/>
      <c r="F411" s="1248"/>
      <c r="G411" s="1249"/>
      <c r="H411" s="1250"/>
      <c r="I411" s="1223"/>
      <c r="J411" s="1223"/>
      <c r="K411" s="1223"/>
      <c r="L411" s="1223"/>
      <c r="M411" s="1223"/>
      <c r="N411" s="1223"/>
      <c r="O411" s="1223"/>
      <c r="P411" s="1223"/>
      <c r="Q411" s="1223"/>
      <c r="R411" s="1223"/>
      <c r="S411" s="1223"/>
      <c r="T411" s="1223"/>
      <c r="U411" s="1223"/>
      <c r="V411" s="1223"/>
      <c r="W411" s="1223"/>
      <c r="X411" s="1223"/>
      <c r="Y411" s="1223"/>
      <c r="Z411" s="1223"/>
      <c r="AA411" s="1223"/>
      <c r="AB411" s="1223"/>
      <c r="AC411" s="1223"/>
      <c r="AD411" s="1223"/>
      <c r="AE411" s="1223"/>
      <c r="AF411" s="1223"/>
      <c r="AG411" s="1223"/>
      <c r="AH411" s="1223"/>
      <c r="AI411" s="1223"/>
      <c r="AJ411" s="1223"/>
      <c r="AK411" s="1223"/>
      <c r="AL411" s="1223"/>
      <c r="AM411" s="1223"/>
      <c r="AN411" s="1223"/>
      <c r="AO411" s="1223"/>
      <c r="AP411" s="1223"/>
      <c r="AQ411" s="1223"/>
      <c r="AR411" s="1223"/>
      <c r="AS411" s="1223"/>
      <c r="AT411" s="1223"/>
      <c r="AU411" s="1223"/>
      <c r="AV411" s="1223"/>
      <c r="AW411" s="911"/>
      <c r="AX411" s="912"/>
      <c r="AY411" s="913"/>
      <c r="AZ411" s="556"/>
      <c r="BA411" s="912"/>
      <c r="BB411" s="912"/>
      <c r="BC411" s="912"/>
      <c r="BD411" s="912"/>
      <c r="BE411" s="912"/>
    </row>
    <row r="412" spans="1:100" ht="12.6" customHeight="1" x14ac:dyDescent="0.25">
      <c r="A412" s="249"/>
      <c r="B412" s="250"/>
      <c r="C412" s="250"/>
      <c r="D412" s="250"/>
      <c r="E412" s="250"/>
      <c r="F412" s="1248"/>
      <c r="G412" s="1249"/>
      <c r="H412" s="1250"/>
      <c r="I412" s="1223"/>
      <c r="J412" s="1223"/>
      <c r="K412" s="1223"/>
      <c r="L412" s="1223"/>
      <c r="M412" s="1223"/>
      <c r="N412" s="1223"/>
      <c r="O412" s="1223"/>
      <c r="P412" s="1223"/>
      <c r="Q412" s="1223"/>
      <c r="R412" s="1223"/>
      <c r="S412" s="1223"/>
      <c r="T412" s="1223"/>
      <c r="U412" s="1223"/>
      <c r="V412" s="1223"/>
      <c r="W412" s="1223"/>
      <c r="X412" s="1223"/>
      <c r="Y412" s="1223"/>
      <c r="Z412" s="1223"/>
      <c r="AA412" s="1223"/>
      <c r="AB412" s="1223"/>
      <c r="AC412" s="1223"/>
      <c r="AD412" s="1223"/>
      <c r="AE412" s="1223"/>
      <c r="AF412" s="1223"/>
      <c r="AG412" s="1223"/>
      <c r="AH412" s="1223"/>
      <c r="AI412" s="1223"/>
      <c r="AJ412" s="1223"/>
      <c r="AK412" s="1223"/>
      <c r="AL412" s="1223"/>
      <c r="AM412" s="1223"/>
      <c r="AN412" s="1223"/>
      <c r="AO412" s="1223"/>
      <c r="AP412" s="1223"/>
      <c r="AQ412" s="1223"/>
      <c r="AR412" s="1223"/>
      <c r="AS412" s="1223"/>
      <c r="AT412" s="1223"/>
      <c r="AU412" s="1223"/>
      <c r="AV412" s="1223"/>
      <c r="AW412" s="911"/>
      <c r="AX412" s="912"/>
      <c r="AY412" s="913"/>
      <c r="AZ412" s="556"/>
      <c r="BA412" s="912"/>
      <c r="BB412" s="912"/>
      <c r="BC412" s="912"/>
      <c r="BD412" s="912"/>
      <c r="BE412" s="912"/>
    </row>
    <row r="413" spans="1:100" ht="12.6" customHeight="1" x14ac:dyDescent="0.25">
      <c r="A413" s="249"/>
      <c r="B413" s="250"/>
      <c r="C413" s="250"/>
      <c r="D413" s="250"/>
      <c r="E413" s="250"/>
      <c r="F413" s="1248"/>
      <c r="G413" s="1249"/>
      <c r="H413" s="1250"/>
      <c r="I413" s="1223"/>
      <c r="J413" s="1223"/>
      <c r="K413" s="1223"/>
      <c r="L413" s="1223"/>
      <c r="M413" s="1223"/>
      <c r="N413" s="1223"/>
      <c r="O413" s="1223"/>
      <c r="P413" s="1223"/>
      <c r="Q413" s="1223"/>
      <c r="R413" s="1223"/>
      <c r="S413" s="1223"/>
      <c r="T413" s="1223"/>
      <c r="U413" s="1223"/>
      <c r="V413" s="1223"/>
      <c r="W413" s="1223"/>
      <c r="X413" s="1223"/>
      <c r="Y413" s="1223"/>
      <c r="Z413" s="1223"/>
      <c r="AA413" s="1223"/>
      <c r="AB413" s="1223"/>
      <c r="AC413" s="1223"/>
      <c r="AD413" s="1223"/>
      <c r="AE413" s="1223"/>
      <c r="AF413" s="1223"/>
      <c r="AG413" s="1223"/>
      <c r="AH413" s="1223"/>
      <c r="AI413" s="1223"/>
      <c r="AJ413" s="1223"/>
      <c r="AK413" s="1223"/>
      <c r="AL413" s="1223"/>
      <c r="AM413" s="1223"/>
      <c r="AN413" s="1223"/>
      <c r="AO413" s="1223"/>
      <c r="AP413" s="1223"/>
      <c r="AQ413" s="1223"/>
      <c r="AR413" s="1223"/>
      <c r="AS413" s="1223"/>
      <c r="AT413" s="1223"/>
      <c r="AU413" s="1223"/>
      <c r="AV413" s="1223"/>
      <c r="AW413" s="911"/>
      <c r="AX413" s="912"/>
      <c r="AY413" s="913"/>
      <c r="AZ413" s="556"/>
      <c r="BA413" s="912"/>
      <c r="BB413" s="912"/>
      <c r="BC413" s="912"/>
      <c r="BD413" s="912"/>
      <c r="BE413" s="912"/>
    </row>
    <row r="414" spans="1:100" ht="12.6" customHeight="1" x14ac:dyDescent="0.25">
      <c r="A414" s="249"/>
      <c r="B414" s="250"/>
      <c r="C414" s="250"/>
      <c r="D414" s="250"/>
      <c r="E414" s="250"/>
      <c r="F414" s="1248"/>
      <c r="G414" s="1249"/>
      <c r="H414" s="1250"/>
      <c r="I414" s="1223"/>
      <c r="J414" s="1223"/>
      <c r="K414" s="1223"/>
      <c r="L414" s="1223"/>
      <c r="M414" s="1223"/>
      <c r="N414" s="1223"/>
      <c r="O414" s="1223"/>
      <c r="P414" s="1223"/>
      <c r="Q414" s="1223"/>
      <c r="R414" s="1223"/>
      <c r="S414" s="1223"/>
      <c r="T414" s="1223"/>
      <c r="U414" s="1223"/>
      <c r="V414" s="1223"/>
      <c r="W414" s="1223"/>
      <c r="X414" s="1223"/>
      <c r="Y414" s="1223"/>
      <c r="Z414" s="1223"/>
      <c r="AA414" s="1223"/>
      <c r="AB414" s="1223"/>
      <c r="AC414" s="1223"/>
      <c r="AD414" s="1223"/>
      <c r="AE414" s="1223"/>
      <c r="AF414" s="1223"/>
      <c r="AG414" s="1223"/>
      <c r="AH414" s="1223"/>
      <c r="AI414" s="1223"/>
      <c r="AJ414" s="1223"/>
      <c r="AK414" s="1223"/>
      <c r="AL414" s="1223"/>
      <c r="AM414" s="1223"/>
      <c r="AN414" s="1223"/>
      <c r="AO414" s="1223"/>
      <c r="AP414" s="1223"/>
      <c r="AQ414" s="1223"/>
      <c r="AR414" s="1223"/>
      <c r="AS414" s="1223"/>
      <c r="AT414" s="1223"/>
      <c r="AU414" s="1223"/>
      <c r="AV414" s="1223"/>
      <c r="AW414" s="911"/>
      <c r="AX414" s="912"/>
      <c r="AY414" s="913"/>
      <c r="AZ414" s="556"/>
      <c r="BA414" s="912"/>
      <c r="BB414" s="912"/>
      <c r="BC414" s="912"/>
      <c r="BD414" s="912"/>
      <c r="BE414" s="912"/>
    </row>
    <row r="415" spans="1:100" ht="19.5" customHeight="1" x14ac:dyDescent="0.25">
      <c r="A415" s="249"/>
      <c r="B415" s="250"/>
      <c r="C415" s="250"/>
      <c r="D415" s="250"/>
      <c r="E415" s="250"/>
      <c r="F415" s="1248"/>
      <c r="G415" s="1249"/>
      <c r="H415" s="1250"/>
      <c r="I415" s="1223"/>
      <c r="J415" s="1223"/>
      <c r="K415" s="1223"/>
      <c r="L415" s="1223"/>
      <c r="M415" s="1223"/>
      <c r="N415" s="1223"/>
      <c r="O415" s="1223"/>
      <c r="P415" s="1223"/>
      <c r="Q415" s="1223"/>
      <c r="R415" s="1223"/>
      <c r="S415" s="1223"/>
      <c r="T415" s="1223"/>
      <c r="U415" s="1223"/>
      <c r="V415" s="1223"/>
      <c r="W415" s="1223"/>
      <c r="X415" s="1223"/>
      <c r="Y415" s="1223"/>
      <c r="Z415" s="1223"/>
      <c r="AA415" s="1223"/>
      <c r="AB415" s="1223"/>
      <c r="AC415" s="1223"/>
      <c r="AD415" s="1223"/>
      <c r="AE415" s="1223"/>
      <c r="AF415" s="1223"/>
      <c r="AG415" s="1223"/>
      <c r="AH415" s="1223"/>
      <c r="AI415" s="1223"/>
      <c r="AJ415" s="1223"/>
      <c r="AK415" s="1223"/>
      <c r="AL415" s="1223"/>
      <c r="AM415" s="1223"/>
      <c r="AN415" s="1223"/>
      <c r="AO415" s="1223"/>
      <c r="AP415" s="1223"/>
      <c r="AQ415" s="1223"/>
      <c r="AR415" s="1223"/>
      <c r="AS415" s="1223"/>
      <c r="AT415" s="1223"/>
      <c r="AU415" s="1223"/>
      <c r="AV415" s="1223"/>
      <c r="AW415" s="911"/>
      <c r="AX415" s="912"/>
      <c r="AY415" s="913"/>
      <c r="AZ415" s="556"/>
      <c r="BA415" s="912"/>
      <c r="BB415" s="912"/>
      <c r="BC415" s="912"/>
      <c r="BD415" s="912"/>
      <c r="BE415" s="912"/>
    </row>
    <row r="416" spans="1:100" ht="12.6" customHeight="1" x14ac:dyDescent="0.25">
      <c r="A416" s="1217" t="s">
        <v>1410</v>
      </c>
      <c r="B416" s="1218"/>
      <c r="C416" s="1218"/>
      <c r="D416" s="1218"/>
      <c r="E416" s="1219"/>
      <c r="F416" s="920" t="s">
        <v>1411</v>
      </c>
      <c r="G416" s="921"/>
      <c r="H416" s="922"/>
      <c r="I416" s="862" t="s">
        <v>1412</v>
      </c>
      <c r="J416" s="862"/>
      <c r="K416" s="862"/>
      <c r="L416" s="862"/>
      <c r="M416" s="862" t="s">
        <v>1413</v>
      </c>
      <c r="N416" s="862"/>
      <c r="O416" s="862"/>
      <c r="P416" s="862"/>
      <c r="Q416" s="862" t="s">
        <v>1414</v>
      </c>
      <c r="R416" s="862"/>
      <c r="S416" s="862"/>
      <c r="T416" s="862"/>
      <c r="U416" s="862" t="s">
        <v>1415</v>
      </c>
      <c r="V416" s="862"/>
      <c r="W416" s="862"/>
      <c r="X416" s="862"/>
      <c r="Y416" s="862" t="s">
        <v>1416</v>
      </c>
      <c r="Z416" s="862"/>
      <c r="AA416" s="862"/>
      <c r="AB416" s="862"/>
      <c r="AC416" s="862" t="s">
        <v>1417</v>
      </c>
      <c r="AD416" s="862"/>
      <c r="AE416" s="862"/>
      <c r="AF416" s="862"/>
      <c r="AG416" s="862" t="s">
        <v>1418</v>
      </c>
      <c r="AH416" s="862"/>
      <c r="AI416" s="862"/>
      <c r="AJ416" s="862"/>
      <c r="AK416" s="862" t="s">
        <v>1466</v>
      </c>
      <c r="AL416" s="862"/>
      <c r="AM416" s="862"/>
      <c r="AN416" s="862"/>
      <c r="AO416" s="862" t="s">
        <v>1486</v>
      </c>
      <c r="AP416" s="862"/>
      <c r="AQ416" s="862"/>
      <c r="AR416" s="862"/>
      <c r="AS416" s="862" t="s">
        <v>1487</v>
      </c>
      <c r="AT416" s="862"/>
      <c r="AU416" s="862"/>
      <c r="AV416" s="862"/>
      <c r="AW416" s="863" t="s">
        <v>1488</v>
      </c>
      <c r="AX416" s="864"/>
      <c r="AY416" s="865"/>
      <c r="AZ416" s="186"/>
      <c r="BA416" s="829"/>
      <c r="BB416" s="829"/>
      <c r="BC416" s="829"/>
      <c r="BD416" s="829"/>
      <c r="BE416" s="829"/>
    </row>
    <row r="417" spans="1:57" ht="12.6" customHeight="1" x14ac:dyDescent="0.25">
      <c r="A417" s="183" t="s">
        <v>1419</v>
      </c>
      <c r="B417" s="183"/>
      <c r="C417" s="183"/>
      <c r="D417" s="183"/>
      <c r="E417" s="183"/>
      <c r="F417" s="212"/>
      <c r="G417" s="212"/>
      <c r="H417" s="212"/>
      <c r="I417" s="183"/>
      <c r="J417" s="183"/>
      <c r="K417" s="183"/>
      <c r="L417" s="183"/>
      <c r="M417" s="183"/>
      <c r="N417" s="183"/>
      <c r="O417" s="183"/>
      <c r="P417" s="183"/>
      <c r="Q417" s="183"/>
      <c r="R417" s="183"/>
      <c r="S417" s="183"/>
      <c r="T417" s="183"/>
      <c r="U417" s="183"/>
      <c r="V417" s="183"/>
      <c r="W417" s="183"/>
      <c r="X417" s="183"/>
      <c r="Y417" s="183"/>
      <c r="Z417" s="183"/>
      <c r="AA417" s="183"/>
      <c r="AB417" s="183"/>
      <c r="AC417" s="183"/>
      <c r="AD417" s="183"/>
      <c r="AE417" s="183"/>
      <c r="AF417" s="183"/>
      <c r="AG417" s="183"/>
      <c r="AH417" s="183"/>
      <c r="AI417" s="183"/>
      <c r="AJ417" s="183"/>
      <c r="AK417" s="183"/>
      <c r="AL417" s="183"/>
      <c r="AM417" s="183"/>
      <c r="AN417" s="183"/>
      <c r="AO417" s="183"/>
      <c r="AP417" s="183"/>
      <c r="AQ417" s="183"/>
      <c r="AR417" s="183"/>
      <c r="AS417" s="183"/>
      <c r="AT417" s="183"/>
      <c r="AU417" s="183"/>
      <c r="AV417" s="183"/>
      <c r="AW417" s="183"/>
      <c r="AX417" s="183"/>
      <c r="AY417" s="183"/>
      <c r="AZ417" s="183"/>
      <c r="BA417" s="183"/>
      <c r="BB417" s="183"/>
      <c r="BC417" s="183"/>
      <c r="BD417" s="183"/>
      <c r="BE417" s="183"/>
    </row>
    <row r="418" spans="1:57" ht="12.6" customHeight="1" x14ac:dyDescent="0.25">
      <c r="A418" s="221" t="s">
        <v>1467</v>
      </c>
      <c r="B418" s="193"/>
      <c r="C418" s="194"/>
      <c r="D418" s="194"/>
      <c r="E418" s="195"/>
      <c r="F418" s="871">
        <f>SUM(F425-F424+F423-F422)</f>
        <v>0</v>
      </c>
      <c r="G418" s="872"/>
      <c r="H418" s="873"/>
      <c r="I418" s="896">
        <f>SUM(I425-I424+I423-I422)</f>
        <v>0</v>
      </c>
      <c r="J418" s="897"/>
      <c r="K418" s="897"/>
      <c r="L418" s="898"/>
      <c r="M418" s="896">
        <f>SUM(M425-M424+M423-M422)</f>
        <v>0</v>
      </c>
      <c r="N418" s="897"/>
      <c r="O418" s="897"/>
      <c r="P418" s="898"/>
      <c r="Q418" s="896">
        <f>SUM(Q425-Q424+Q423-Q422)</f>
        <v>0</v>
      </c>
      <c r="R418" s="897"/>
      <c r="S418" s="897"/>
      <c r="T418" s="898"/>
      <c r="U418" s="896">
        <f>SUM(U425-U424+U423-U422)</f>
        <v>0</v>
      </c>
      <c r="V418" s="897"/>
      <c r="W418" s="897"/>
      <c r="X418" s="898"/>
      <c r="Y418" s="896">
        <f>SUM(Y425-Y424+Y423-Y422)</f>
        <v>0</v>
      </c>
      <c r="Z418" s="897"/>
      <c r="AA418" s="897"/>
      <c r="AB418" s="898"/>
      <c r="AC418" s="896">
        <f>SUM(AC425-AC424+AC423-AC422)</f>
        <v>0</v>
      </c>
      <c r="AD418" s="897"/>
      <c r="AE418" s="897"/>
      <c r="AF418" s="898"/>
      <c r="AG418" s="896">
        <f>SUM(AG425-AG424+AG423-AG422)</f>
        <v>0</v>
      </c>
      <c r="AH418" s="897"/>
      <c r="AI418" s="897"/>
      <c r="AJ418" s="898"/>
      <c r="AK418" s="896">
        <f>SUM(AK425-AK424+AK423-AK422)</f>
        <v>0</v>
      </c>
      <c r="AL418" s="897"/>
      <c r="AM418" s="897"/>
      <c r="AN418" s="898"/>
      <c r="AO418" s="896">
        <f>SUM('HL KNIHA VYPOC'!D390)</f>
        <v>0</v>
      </c>
      <c r="AP418" s="897"/>
      <c r="AQ418" s="897"/>
      <c r="AR418" s="898"/>
      <c r="AS418" s="896">
        <f>SUM('HL KNIHA VYPOC'!D396)</f>
        <v>0</v>
      </c>
      <c r="AT418" s="897"/>
      <c r="AU418" s="897"/>
      <c r="AV418" s="898"/>
      <c r="AW418" s="871">
        <f>SUM(F418:AV421)</f>
        <v>0</v>
      </c>
      <c r="AX418" s="872"/>
      <c r="AY418" s="873"/>
      <c r="AZ418" s="234"/>
      <c r="BA418" s="1047"/>
      <c r="BB418" s="1047"/>
      <c r="BC418" s="1047"/>
      <c r="BD418" s="1047"/>
      <c r="BE418" s="1047"/>
    </row>
    <row r="419" spans="1:57" ht="12.6" customHeight="1" x14ac:dyDescent="0.25">
      <c r="A419" s="223" t="s">
        <v>1468</v>
      </c>
      <c r="B419" s="256"/>
      <c r="C419" s="183"/>
      <c r="D419" s="183"/>
      <c r="E419" s="225"/>
      <c r="F419" s="874"/>
      <c r="G419" s="875"/>
      <c r="H419" s="876"/>
      <c r="I419" s="899"/>
      <c r="J419" s="900"/>
      <c r="K419" s="900"/>
      <c r="L419" s="901"/>
      <c r="M419" s="899"/>
      <c r="N419" s="900"/>
      <c r="O419" s="900"/>
      <c r="P419" s="901"/>
      <c r="Q419" s="899"/>
      <c r="R419" s="900"/>
      <c r="S419" s="900"/>
      <c r="T419" s="901"/>
      <c r="U419" s="899"/>
      <c r="V419" s="900"/>
      <c r="W419" s="900"/>
      <c r="X419" s="901"/>
      <c r="Y419" s="899"/>
      <c r="Z419" s="900"/>
      <c r="AA419" s="900"/>
      <c r="AB419" s="901"/>
      <c r="AC419" s="899"/>
      <c r="AD419" s="900"/>
      <c r="AE419" s="900"/>
      <c r="AF419" s="901"/>
      <c r="AG419" s="899"/>
      <c r="AH419" s="900"/>
      <c r="AI419" s="900"/>
      <c r="AJ419" s="901"/>
      <c r="AK419" s="899"/>
      <c r="AL419" s="900"/>
      <c r="AM419" s="900"/>
      <c r="AN419" s="901"/>
      <c r="AO419" s="899"/>
      <c r="AP419" s="900"/>
      <c r="AQ419" s="900"/>
      <c r="AR419" s="901"/>
      <c r="AS419" s="899"/>
      <c r="AT419" s="900"/>
      <c r="AU419" s="900"/>
      <c r="AV419" s="901"/>
      <c r="AW419" s="874"/>
      <c r="AX419" s="875"/>
      <c r="AY419" s="876"/>
      <c r="AZ419" s="234"/>
      <c r="BA419" s="1047"/>
      <c r="BB419" s="1047"/>
      <c r="BC419" s="1047"/>
      <c r="BD419" s="1047"/>
      <c r="BE419" s="1047"/>
    </row>
    <row r="420" spans="1:57" ht="12.6" customHeight="1" x14ac:dyDescent="0.25">
      <c r="A420" s="223" t="s">
        <v>1469</v>
      </c>
      <c r="B420" s="256"/>
      <c r="C420" s="183"/>
      <c r="D420" s="183"/>
      <c r="E420" s="225"/>
      <c r="F420" s="874"/>
      <c r="G420" s="875"/>
      <c r="H420" s="876"/>
      <c r="I420" s="899"/>
      <c r="J420" s="900"/>
      <c r="K420" s="900"/>
      <c r="L420" s="901"/>
      <c r="M420" s="899"/>
      <c r="N420" s="900"/>
      <c r="O420" s="900"/>
      <c r="P420" s="901"/>
      <c r="Q420" s="899"/>
      <c r="R420" s="900"/>
      <c r="S420" s="900"/>
      <c r="T420" s="901"/>
      <c r="U420" s="899"/>
      <c r="V420" s="900"/>
      <c r="W420" s="900"/>
      <c r="X420" s="901"/>
      <c r="Y420" s="899"/>
      <c r="Z420" s="900"/>
      <c r="AA420" s="900"/>
      <c r="AB420" s="901"/>
      <c r="AC420" s="899"/>
      <c r="AD420" s="900"/>
      <c r="AE420" s="900"/>
      <c r="AF420" s="901"/>
      <c r="AG420" s="899"/>
      <c r="AH420" s="900"/>
      <c r="AI420" s="900"/>
      <c r="AJ420" s="901"/>
      <c r="AK420" s="899"/>
      <c r="AL420" s="900"/>
      <c r="AM420" s="900"/>
      <c r="AN420" s="901"/>
      <c r="AO420" s="899"/>
      <c r="AP420" s="900"/>
      <c r="AQ420" s="900"/>
      <c r="AR420" s="901"/>
      <c r="AS420" s="899"/>
      <c r="AT420" s="900"/>
      <c r="AU420" s="900"/>
      <c r="AV420" s="901"/>
      <c r="AW420" s="874"/>
      <c r="AX420" s="875"/>
      <c r="AY420" s="876"/>
      <c r="AZ420" s="234"/>
      <c r="BA420" s="1047"/>
      <c r="BB420" s="1047"/>
      <c r="BC420" s="1047"/>
      <c r="BD420" s="1047"/>
      <c r="BE420" s="1047"/>
    </row>
    <row r="421" spans="1:57" ht="12.6" customHeight="1" x14ac:dyDescent="0.25">
      <c r="A421" s="223" t="s">
        <v>1470</v>
      </c>
      <c r="B421" s="256"/>
      <c r="C421" s="183"/>
      <c r="D421" s="183"/>
      <c r="E421" s="225"/>
      <c r="F421" s="877"/>
      <c r="G421" s="878"/>
      <c r="H421" s="879"/>
      <c r="I421" s="902"/>
      <c r="J421" s="903"/>
      <c r="K421" s="903"/>
      <c r="L421" s="904"/>
      <c r="M421" s="902"/>
      <c r="N421" s="903"/>
      <c r="O421" s="903"/>
      <c r="P421" s="904"/>
      <c r="Q421" s="902"/>
      <c r="R421" s="903"/>
      <c r="S421" s="903"/>
      <c r="T421" s="904"/>
      <c r="U421" s="902"/>
      <c r="V421" s="903"/>
      <c r="W421" s="903"/>
      <c r="X421" s="904"/>
      <c r="Y421" s="902"/>
      <c r="Z421" s="903"/>
      <c r="AA421" s="903"/>
      <c r="AB421" s="904"/>
      <c r="AC421" s="902"/>
      <c r="AD421" s="903"/>
      <c r="AE421" s="903"/>
      <c r="AF421" s="904"/>
      <c r="AG421" s="902"/>
      <c r="AH421" s="903"/>
      <c r="AI421" s="903"/>
      <c r="AJ421" s="904"/>
      <c r="AK421" s="902"/>
      <c r="AL421" s="903"/>
      <c r="AM421" s="903"/>
      <c r="AN421" s="904"/>
      <c r="AO421" s="902"/>
      <c r="AP421" s="903"/>
      <c r="AQ421" s="903"/>
      <c r="AR421" s="904"/>
      <c r="AS421" s="902"/>
      <c r="AT421" s="903"/>
      <c r="AU421" s="903"/>
      <c r="AV421" s="904"/>
      <c r="AW421" s="877"/>
      <c r="AX421" s="878"/>
      <c r="AY421" s="879"/>
      <c r="AZ421" s="234"/>
      <c r="BA421" s="1047"/>
      <c r="BB421" s="1047"/>
      <c r="BC421" s="1047"/>
      <c r="BD421" s="1047"/>
      <c r="BE421" s="1047"/>
    </row>
    <row r="422" spans="1:57" ht="12.6" customHeight="1" x14ac:dyDescent="0.25">
      <c r="A422" s="187" t="s">
        <v>1422</v>
      </c>
      <c r="B422" s="187"/>
      <c r="C422" s="188"/>
      <c r="D422" s="188"/>
      <c r="E422" s="189"/>
      <c r="F422" s="880"/>
      <c r="G422" s="881"/>
      <c r="H422" s="882"/>
      <c r="I422" s="1239"/>
      <c r="J422" s="1240"/>
      <c r="K422" s="1240"/>
      <c r="L422" s="1241"/>
      <c r="M422" s="1239"/>
      <c r="N422" s="1240"/>
      <c r="O422" s="1240"/>
      <c r="P422" s="1241"/>
      <c r="Q422" s="1239"/>
      <c r="R422" s="1240"/>
      <c r="S422" s="1240"/>
      <c r="T422" s="1241"/>
      <c r="U422" s="1239"/>
      <c r="V422" s="1240"/>
      <c r="W422" s="1240"/>
      <c r="X422" s="1241"/>
      <c r="Y422" s="1239"/>
      <c r="Z422" s="1240"/>
      <c r="AA422" s="1240"/>
      <c r="AB422" s="1241"/>
      <c r="AC422" s="1239"/>
      <c r="AD422" s="1240"/>
      <c r="AE422" s="1240"/>
      <c r="AF422" s="1241"/>
      <c r="AG422" s="1239"/>
      <c r="AH422" s="1240"/>
      <c r="AI422" s="1240"/>
      <c r="AJ422" s="1241"/>
      <c r="AK422" s="1239"/>
      <c r="AL422" s="1240"/>
      <c r="AM422" s="1240"/>
      <c r="AN422" s="1241"/>
      <c r="AO422" s="1239">
        <f>SUM('HL KNIHA VYPOC'!$E$33)</f>
        <v>0</v>
      </c>
      <c r="AP422" s="1240"/>
      <c r="AQ422" s="1240"/>
      <c r="AR422" s="1241"/>
      <c r="AS422" s="1239">
        <f>SUM('HL KNIHA VYPOC'!$E$39)</f>
        <v>0</v>
      </c>
      <c r="AT422" s="1240"/>
      <c r="AU422" s="1240"/>
      <c r="AV422" s="1241"/>
      <c r="AW422" s="880">
        <f>SUM(F422:AV422)</f>
        <v>0</v>
      </c>
      <c r="AX422" s="881"/>
      <c r="AY422" s="882"/>
      <c r="AZ422" s="234"/>
      <c r="BA422" s="1047"/>
      <c r="BB422" s="1047"/>
      <c r="BC422" s="1047"/>
      <c r="BD422" s="1047"/>
      <c r="BE422" s="1047"/>
    </row>
    <row r="423" spans="1:57" ht="12.6" customHeight="1" x14ac:dyDescent="0.25">
      <c r="A423" s="187" t="s">
        <v>1423</v>
      </c>
      <c r="B423" s="187"/>
      <c r="C423" s="188"/>
      <c r="D423" s="188"/>
      <c r="E423" s="189"/>
      <c r="F423" s="880"/>
      <c r="G423" s="881"/>
      <c r="H423" s="882"/>
      <c r="I423" s="1239"/>
      <c r="J423" s="1240"/>
      <c r="K423" s="1240"/>
      <c r="L423" s="1241"/>
      <c r="M423" s="1239"/>
      <c r="N423" s="1240"/>
      <c r="O423" s="1240"/>
      <c r="P423" s="1241"/>
      <c r="Q423" s="1239"/>
      <c r="R423" s="1240"/>
      <c r="S423" s="1240"/>
      <c r="T423" s="1241"/>
      <c r="U423" s="1239"/>
      <c r="V423" s="1240"/>
      <c r="W423" s="1240"/>
      <c r="X423" s="1241"/>
      <c r="Y423" s="1239"/>
      <c r="Z423" s="1240"/>
      <c r="AA423" s="1240"/>
      <c r="AB423" s="1241"/>
      <c r="AC423" s="1239"/>
      <c r="AD423" s="1240"/>
      <c r="AE423" s="1240"/>
      <c r="AF423" s="1241"/>
      <c r="AG423" s="1239"/>
      <c r="AH423" s="1240"/>
      <c r="AI423" s="1240"/>
      <c r="AJ423" s="1241"/>
      <c r="AK423" s="1239"/>
      <c r="AL423" s="1240"/>
      <c r="AM423" s="1240"/>
      <c r="AN423" s="1241"/>
      <c r="AO423" s="1239">
        <f>SUM('HL KNIHA VYPOC'!$F$33)</f>
        <v>0</v>
      </c>
      <c r="AP423" s="1240"/>
      <c r="AQ423" s="1240"/>
      <c r="AR423" s="1241"/>
      <c r="AS423" s="1239">
        <f>SUM('HL KNIHA VYPOC'!$F$39)</f>
        <v>0</v>
      </c>
      <c r="AT423" s="1240"/>
      <c r="AU423" s="1240"/>
      <c r="AV423" s="1241"/>
      <c r="AW423" s="880">
        <f>SUM(F423:AV423)</f>
        <v>0</v>
      </c>
      <c r="AX423" s="881"/>
      <c r="AY423" s="882"/>
      <c r="AZ423" s="234"/>
      <c r="BA423" s="1047"/>
      <c r="BB423" s="1047"/>
      <c r="BC423" s="1047"/>
      <c r="BD423" s="1047"/>
      <c r="BE423" s="1047"/>
    </row>
    <row r="424" spans="1:57" ht="12.6" customHeight="1" x14ac:dyDescent="0.25">
      <c r="A424" s="187" t="s">
        <v>1424</v>
      </c>
      <c r="B424" s="187"/>
      <c r="C424" s="188"/>
      <c r="D424" s="188"/>
      <c r="E424" s="189"/>
      <c r="F424" s="883"/>
      <c r="G424" s="884"/>
      <c r="H424" s="885"/>
      <c r="I424" s="1233"/>
      <c r="J424" s="1234"/>
      <c r="K424" s="1234"/>
      <c r="L424" s="1235"/>
      <c r="M424" s="1233"/>
      <c r="N424" s="1234"/>
      <c r="O424" s="1234"/>
      <c r="P424" s="1235"/>
      <c r="Q424" s="1233"/>
      <c r="R424" s="1234"/>
      <c r="S424" s="1234"/>
      <c r="T424" s="1235"/>
      <c r="U424" s="1233"/>
      <c r="V424" s="1234"/>
      <c r="W424" s="1234"/>
      <c r="X424" s="1235"/>
      <c r="Y424" s="1233"/>
      <c r="Z424" s="1234"/>
      <c r="AA424" s="1234"/>
      <c r="AB424" s="1235"/>
      <c r="AC424" s="1233"/>
      <c r="AD424" s="1234"/>
      <c r="AE424" s="1234"/>
      <c r="AF424" s="1235"/>
      <c r="AG424" s="1233"/>
      <c r="AH424" s="1234"/>
      <c r="AI424" s="1234"/>
      <c r="AJ424" s="1235"/>
      <c r="AK424" s="1233"/>
      <c r="AL424" s="1234"/>
      <c r="AM424" s="1234"/>
      <c r="AN424" s="1235"/>
      <c r="AO424" s="1233"/>
      <c r="AP424" s="1234"/>
      <c r="AQ424" s="1234"/>
      <c r="AR424" s="1235"/>
      <c r="AS424" s="1233"/>
      <c r="AT424" s="1234"/>
      <c r="AU424" s="1234"/>
      <c r="AV424" s="1235"/>
      <c r="AW424" s="880">
        <f>SUM(F424:AV424)</f>
        <v>0</v>
      </c>
      <c r="AX424" s="881"/>
      <c r="AY424" s="882"/>
      <c r="AZ424" s="555"/>
      <c r="BA424" s="1047"/>
      <c r="BB424" s="1047"/>
      <c r="BC424" s="1047"/>
      <c r="BD424" s="1047"/>
      <c r="BE424" s="1047"/>
    </row>
    <row r="425" spans="1:57" ht="12.6" customHeight="1" x14ac:dyDescent="0.25">
      <c r="A425" s="221" t="s">
        <v>1425</v>
      </c>
      <c r="B425" s="193"/>
      <c r="C425" s="194"/>
      <c r="D425" s="194"/>
      <c r="E425" s="195"/>
      <c r="F425" s="871">
        <f>SUM(ANALYTIKAVUJ!$C$5+ANALYTIKAVUJ!$C$9+'HL KNIHA VYPOC'!$G$42)</f>
        <v>0</v>
      </c>
      <c r="G425" s="872"/>
      <c r="H425" s="873"/>
      <c r="I425" s="896">
        <f>SUM(ANALYTIKAVUJ!$C$6)</f>
        <v>0</v>
      </c>
      <c r="J425" s="897"/>
      <c r="K425" s="897"/>
      <c r="L425" s="898"/>
      <c r="M425" s="896">
        <f>SUM(ANALYTIKAVUJ!$C$10)</f>
        <v>0</v>
      </c>
      <c r="N425" s="897"/>
      <c r="O425" s="897"/>
      <c r="P425" s="898"/>
      <c r="Q425" s="896">
        <f>SUM(ANALYTIKAVUJ!$C$13)</f>
        <v>0</v>
      </c>
      <c r="R425" s="897"/>
      <c r="S425" s="897"/>
      <c r="T425" s="898"/>
      <c r="U425" s="896">
        <f>SUM(ANALYTIKAVUJ!$C$14)</f>
        <v>0</v>
      </c>
      <c r="V425" s="897"/>
      <c r="W425" s="897"/>
      <c r="X425" s="898"/>
      <c r="Y425" s="896">
        <f>SUM(ANALYTIKAVUJ!$C$18)</f>
        <v>0</v>
      </c>
      <c r="Z425" s="897"/>
      <c r="AA425" s="897"/>
      <c r="AB425" s="898"/>
      <c r="AC425" s="896">
        <f>SUM(ANALYTIKAVUJ!$C$22+'HL KNIHA VYPOC'!$G$45)</f>
        <v>0</v>
      </c>
      <c r="AD425" s="897"/>
      <c r="AE425" s="897"/>
      <c r="AF425" s="898"/>
      <c r="AG425" s="896">
        <f>SUM(ANALYTIKAVUJ!$C$15+ANALYTIKAVUJ!$C$19+ANALYTIKAVUJ!$C$23)</f>
        <v>0</v>
      </c>
      <c r="AH425" s="897"/>
      <c r="AI425" s="897"/>
      <c r="AJ425" s="898"/>
      <c r="AK425" s="896">
        <f>SUM(ANALYTIKAVUJ!$C$108)</f>
        <v>0</v>
      </c>
      <c r="AL425" s="897"/>
      <c r="AM425" s="897"/>
      <c r="AN425" s="898"/>
      <c r="AO425" s="896">
        <f>SUM('HL KNIHA VYPOC'!$G$33)</f>
        <v>0</v>
      </c>
      <c r="AP425" s="897"/>
      <c r="AQ425" s="897"/>
      <c r="AR425" s="898"/>
      <c r="AS425" s="896">
        <f>SUM('HL KNIHA VYPOC'!$G$39)</f>
        <v>0</v>
      </c>
      <c r="AT425" s="897"/>
      <c r="AU425" s="897"/>
      <c r="AV425" s="898"/>
      <c r="AW425" s="871">
        <f>SUM(F425:AV427)</f>
        <v>0</v>
      </c>
      <c r="AX425" s="872"/>
      <c r="AY425" s="873"/>
      <c r="AZ425" s="234"/>
      <c r="BA425" s="1047"/>
      <c r="BB425" s="1047"/>
      <c r="BC425" s="1047"/>
      <c r="BD425" s="1047"/>
      <c r="BE425" s="1047"/>
    </row>
    <row r="426" spans="1:57" ht="12.6" customHeight="1" x14ac:dyDescent="0.25">
      <c r="A426" s="223" t="s">
        <v>1469</v>
      </c>
      <c r="B426" s="256"/>
      <c r="C426" s="183"/>
      <c r="D426" s="183"/>
      <c r="E426" s="225"/>
      <c r="F426" s="874"/>
      <c r="G426" s="875"/>
      <c r="H426" s="876"/>
      <c r="I426" s="899"/>
      <c r="J426" s="900"/>
      <c r="K426" s="900"/>
      <c r="L426" s="901"/>
      <c r="M426" s="899"/>
      <c r="N426" s="900"/>
      <c r="O426" s="900"/>
      <c r="P426" s="901"/>
      <c r="Q426" s="899"/>
      <c r="R426" s="900"/>
      <c r="S426" s="900"/>
      <c r="T426" s="901"/>
      <c r="U426" s="899"/>
      <c r="V426" s="900"/>
      <c r="W426" s="900"/>
      <c r="X426" s="901"/>
      <c r="Y426" s="899"/>
      <c r="Z426" s="900"/>
      <c r="AA426" s="900"/>
      <c r="AB426" s="901"/>
      <c r="AC426" s="899"/>
      <c r="AD426" s="900"/>
      <c r="AE426" s="900"/>
      <c r="AF426" s="901"/>
      <c r="AG426" s="899"/>
      <c r="AH426" s="900"/>
      <c r="AI426" s="900"/>
      <c r="AJ426" s="901"/>
      <c r="AK426" s="899"/>
      <c r="AL426" s="900"/>
      <c r="AM426" s="900"/>
      <c r="AN426" s="901"/>
      <c r="AO426" s="899"/>
      <c r="AP426" s="900"/>
      <c r="AQ426" s="900"/>
      <c r="AR426" s="901"/>
      <c r="AS426" s="899"/>
      <c r="AT426" s="900"/>
      <c r="AU426" s="900"/>
      <c r="AV426" s="901"/>
      <c r="AW426" s="874"/>
      <c r="AX426" s="875"/>
      <c r="AY426" s="876"/>
      <c r="AZ426" s="234"/>
      <c r="BA426" s="1047"/>
      <c r="BB426" s="1047"/>
      <c r="BC426" s="1047"/>
      <c r="BD426" s="1047"/>
      <c r="BE426" s="1047"/>
    </row>
    <row r="427" spans="1:57" ht="12.6" customHeight="1" x14ac:dyDescent="0.25">
      <c r="A427" s="226" t="s">
        <v>1470</v>
      </c>
      <c r="B427" s="196"/>
      <c r="C427" s="197"/>
      <c r="D427" s="197"/>
      <c r="E427" s="198"/>
      <c r="F427" s="877"/>
      <c r="G427" s="878"/>
      <c r="H427" s="879"/>
      <c r="I427" s="902"/>
      <c r="J427" s="903"/>
      <c r="K427" s="903"/>
      <c r="L427" s="904"/>
      <c r="M427" s="902"/>
      <c r="N427" s="903"/>
      <c r="O427" s="903"/>
      <c r="P427" s="904"/>
      <c r="Q427" s="902"/>
      <c r="R427" s="903"/>
      <c r="S427" s="903"/>
      <c r="T427" s="904"/>
      <c r="U427" s="902"/>
      <c r="V427" s="903"/>
      <c r="W427" s="903"/>
      <c r="X427" s="904"/>
      <c r="Y427" s="902"/>
      <c r="Z427" s="903"/>
      <c r="AA427" s="903"/>
      <c r="AB427" s="904"/>
      <c r="AC427" s="902"/>
      <c r="AD427" s="903"/>
      <c r="AE427" s="903"/>
      <c r="AF427" s="904"/>
      <c r="AG427" s="902"/>
      <c r="AH427" s="903"/>
      <c r="AI427" s="903"/>
      <c r="AJ427" s="904"/>
      <c r="AK427" s="902"/>
      <c r="AL427" s="903"/>
      <c r="AM427" s="903"/>
      <c r="AN427" s="904"/>
      <c r="AO427" s="902"/>
      <c r="AP427" s="903"/>
      <c r="AQ427" s="903"/>
      <c r="AR427" s="904"/>
      <c r="AS427" s="902"/>
      <c r="AT427" s="903"/>
      <c r="AU427" s="903"/>
      <c r="AV427" s="904"/>
      <c r="AW427" s="877"/>
      <c r="AX427" s="878"/>
      <c r="AY427" s="879"/>
      <c r="AZ427" s="234"/>
      <c r="BA427" s="1047"/>
      <c r="BB427" s="1047"/>
      <c r="BC427" s="1047"/>
      <c r="BD427" s="1047"/>
      <c r="BE427" s="1047"/>
    </row>
    <row r="428" spans="1:57" ht="12.6" customHeight="1" x14ac:dyDescent="0.25">
      <c r="A428" s="183" t="s">
        <v>1427</v>
      </c>
      <c r="B428" s="183"/>
      <c r="C428" s="183"/>
      <c r="D428" s="183"/>
      <c r="E428" s="183"/>
      <c r="F428" s="553"/>
      <c r="G428" s="553"/>
      <c r="H428" s="553"/>
      <c r="I428" s="553"/>
      <c r="J428" s="553"/>
      <c r="K428" s="553"/>
      <c r="L428" s="553"/>
      <c r="M428" s="553"/>
      <c r="N428" s="553"/>
      <c r="O428" s="553"/>
      <c r="P428" s="553"/>
      <c r="Q428" s="553"/>
      <c r="R428" s="553"/>
      <c r="S428" s="553"/>
      <c r="T428" s="553"/>
      <c r="U428" s="553"/>
      <c r="V428" s="553"/>
      <c r="W428" s="553"/>
      <c r="X428" s="553"/>
      <c r="Y428" s="553"/>
      <c r="Z428" s="553"/>
      <c r="AA428" s="553"/>
      <c r="AB428" s="553"/>
      <c r="AC428" s="553"/>
      <c r="AD428" s="553"/>
      <c r="AE428" s="553"/>
      <c r="AF428" s="553"/>
      <c r="AG428" s="553"/>
      <c r="AH428" s="553"/>
      <c r="AI428" s="553"/>
      <c r="AJ428" s="553"/>
      <c r="AK428" s="553"/>
      <c r="AL428" s="553"/>
      <c r="AM428" s="553"/>
      <c r="AN428" s="553"/>
      <c r="AO428" s="553"/>
      <c r="AP428" s="553"/>
      <c r="AQ428" s="553"/>
      <c r="AR428" s="553"/>
      <c r="AS428" s="553"/>
      <c r="AT428" s="553"/>
      <c r="AU428" s="553"/>
      <c r="AV428" s="553"/>
      <c r="AW428" s="553"/>
      <c r="AX428" s="553"/>
      <c r="AY428" s="553"/>
      <c r="AZ428" s="234"/>
      <c r="BA428" s="191"/>
      <c r="BB428" s="191"/>
      <c r="BC428" s="191"/>
      <c r="BD428" s="191"/>
      <c r="BE428" s="251"/>
    </row>
    <row r="429" spans="1:57" ht="12.6" customHeight="1" x14ac:dyDescent="0.25">
      <c r="A429" s="221" t="s">
        <v>1467</v>
      </c>
      <c r="B429" s="194"/>
      <c r="C429" s="194"/>
      <c r="D429" s="194"/>
      <c r="E429" s="194"/>
      <c r="F429" s="896">
        <f>SUM(F436-F435+F434-F433)</f>
        <v>0</v>
      </c>
      <c r="G429" s="897"/>
      <c r="H429" s="898"/>
      <c r="I429" s="896">
        <f>SUM(I436-I435+I434-I433)</f>
        <v>0</v>
      </c>
      <c r="J429" s="897"/>
      <c r="K429" s="897"/>
      <c r="L429" s="898"/>
      <c r="M429" s="896">
        <f>SUM(M436-M435+M434-M433)</f>
        <v>0</v>
      </c>
      <c r="N429" s="897"/>
      <c r="O429" s="897"/>
      <c r="P429" s="898"/>
      <c r="Q429" s="896">
        <f>SUM(Q436-Q435+Q434-Q433)</f>
        <v>0</v>
      </c>
      <c r="R429" s="897"/>
      <c r="S429" s="897"/>
      <c r="T429" s="898"/>
      <c r="U429" s="896">
        <f>SUM(U436-U435+U434-U433)</f>
        <v>0</v>
      </c>
      <c r="V429" s="897"/>
      <c r="W429" s="897"/>
      <c r="X429" s="898"/>
      <c r="Y429" s="896">
        <f>SUM(Y436-Y435+Y434-Y433)</f>
        <v>0</v>
      </c>
      <c r="Z429" s="897"/>
      <c r="AA429" s="897"/>
      <c r="AB429" s="898"/>
      <c r="AC429" s="896">
        <f>SUM(AC436-AC435+AC434-AC433)</f>
        <v>0</v>
      </c>
      <c r="AD429" s="897"/>
      <c r="AE429" s="897"/>
      <c r="AF429" s="898"/>
      <c r="AG429" s="896">
        <f>SUM(AG436-AG435+AG434-AG433)</f>
        <v>0</v>
      </c>
      <c r="AH429" s="897"/>
      <c r="AI429" s="897"/>
      <c r="AJ429" s="898"/>
      <c r="AK429" s="896"/>
      <c r="AL429" s="897"/>
      <c r="AM429" s="897"/>
      <c r="AN429" s="898"/>
      <c r="AO429" s="896">
        <f>SUM(AO436-AO435+AO434-AO433)</f>
        <v>0</v>
      </c>
      <c r="AP429" s="897"/>
      <c r="AQ429" s="897"/>
      <c r="AR429" s="898"/>
      <c r="AS429" s="896">
        <f>SUM(AS436-AS435+AS434-AS433)</f>
        <v>0</v>
      </c>
      <c r="AT429" s="897"/>
      <c r="AU429" s="897"/>
      <c r="AV429" s="898"/>
      <c r="AW429" s="896">
        <f>SUM(F429:AV432)</f>
        <v>0</v>
      </c>
      <c r="AX429" s="897"/>
      <c r="AY429" s="898"/>
      <c r="AZ429" s="234"/>
      <c r="BA429" s="1047"/>
      <c r="BB429" s="1047"/>
      <c r="BC429" s="1047"/>
      <c r="BD429" s="1047"/>
      <c r="BE429" s="1047"/>
    </row>
    <row r="430" spans="1:57" ht="12.6" customHeight="1" x14ac:dyDescent="0.25">
      <c r="A430" s="223" t="s">
        <v>1468</v>
      </c>
      <c r="B430" s="183"/>
      <c r="C430" s="183"/>
      <c r="D430" s="183"/>
      <c r="E430" s="183"/>
      <c r="F430" s="899"/>
      <c r="G430" s="900"/>
      <c r="H430" s="901"/>
      <c r="I430" s="899"/>
      <c r="J430" s="900"/>
      <c r="K430" s="900"/>
      <c r="L430" s="901"/>
      <c r="M430" s="899"/>
      <c r="N430" s="900"/>
      <c r="O430" s="900"/>
      <c r="P430" s="901"/>
      <c r="Q430" s="899"/>
      <c r="R430" s="900"/>
      <c r="S430" s="900"/>
      <c r="T430" s="901"/>
      <c r="U430" s="899"/>
      <c r="V430" s="900"/>
      <c r="W430" s="900"/>
      <c r="X430" s="901"/>
      <c r="Y430" s="899"/>
      <c r="Z430" s="900"/>
      <c r="AA430" s="900"/>
      <c r="AB430" s="901"/>
      <c r="AC430" s="899"/>
      <c r="AD430" s="900"/>
      <c r="AE430" s="900"/>
      <c r="AF430" s="901"/>
      <c r="AG430" s="899"/>
      <c r="AH430" s="900"/>
      <c r="AI430" s="900"/>
      <c r="AJ430" s="901"/>
      <c r="AK430" s="899"/>
      <c r="AL430" s="900"/>
      <c r="AM430" s="900"/>
      <c r="AN430" s="901"/>
      <c r="AO430" s="899"/>
      <c r="AP430" s="900"/>
      <c r="AQ430" s="900"/>
      <c r="AR430" s="901"/>
      <c r="AS430" s="899"/>
      <c r="AT430" s="900"/>
      <c r="AU430" s="900"/>
      <c r="AV430" s="901"/>
      <c r="AW430" s="899"/>
      <c r="AX430" s="900"/>
      <c r="AY430" s="901"/>
      <c r="AZ430" s="234"/>
      <c r="BA430" s="1047"/>
      <c r="BB430" s="1047"/>
      <c r="BC430" s="1047"/>
      <c r="BD430" s="1047"/>
      <c r="BE430" s="1047"/>
    </row>
    <row r="431" spans="1:57" ht="12.6" customHeight="1" x14ac:dyDescent="0.25">
      <c r="A431" s="223" t="s">
        <v>1469</v>
      </c>
      <c r="B431" s="183"/>
      <c r="C431" s="183"/>
      <c r="D431" s="183"/>
      <c r="E431" s="183"/>
      <c r="F431" s="899"/>
      <c r="G431" s="900"/>
      <c r="H431" s="901"/>
      <c r="I431" s="899"/>
      <c r="J431" s="900"/>
      <c r="K431" s="900"/>
      <c r="L431" s="901"/>
      <c r="M431" s="899"/>
      <c r="N431" s="900"/>
      <c r="O431" s="900"/>
      <c r="P431" s="901"/>
      <c r="Q431" s="899"/>
      <c r="R431" s="900"/>
      <c r="S431" s="900"/>
      <c r="T431" s="901"/>
      <c r="U431" s="899"/>
      <c r="V431" s="900"/>
      <c r="W431" s="900"/>
      <c r="X431" s="901"/>
      <c r="Y431" s="899"/>
      <c r="Z431" s="900"/>
      <c r="AA431" s="900"/>
      <c r="AB431" s="901"/>
      <c r="AC431" s="899"/>
      <c r="AD431" s="900"/>
      <c r="AE431" s="900"/>
      <c r="AF431" s="901"/>
      <c r="AG431" s="899"/>
      <c r="AH431" s="900"/>
      <c r="AI431" s="900"/>
      <c r="AJ431" s="901"/>
      <c r="AK431" s="899"/>
      <c r="AL431" s="900"/>
      <c r="AM431" s="900"/>
      <c r="AN431" s="901"/>
      <c r="AO431" s="899"/>
      <c r="AP431" s="900"/>
      <c r="AQ431" s="900"/>
      <c r="AR431" s="901"/>
      <c r="AS431" s="899"/>
      <c r="AT431" s="900"/>
      <c r="AU431" s="900"/>
      <c r="AV431" s="901"/>
      <c r="AW431" s="899"/>
      <c r="AX431" s="900"/>
      <c r="AY431" s="901"/>
      <c r="AZ431" s="234"/>
      <c r="BA431" s="1047"/>
      <c r="BB431" s="1047"/>
      <c r="BC431" s="1047"/>
      <c r="BD431" s="1047"/>
      <c r="BE431" s="1047"/>
    </row>
    <row r="432" spans="1:57" ht="12.6" customHeight="1" x14ac:dyDescent="0.25">
      <c r="A432" s="226" t="s">
        <v>1470</v>
      </c>
      <c r="B432" s="197"/>
      <c r="C432" s="197"/>
      <c r="D432" s="197"/>
      <c r="E432" s="197"/>
      <c r="F432" s="902"/>
      <c r="G432" s="903"/>
      <c r="H432" s="904"/>
      <c r="I432" s="902"/>
      <c r="J432" s="903"/>
      <c r="K432" s="903"/>
      <c r="L432" s="904"/>
      <c r="M432" s="902"/>
      <c r="N432" s="903"/>
      <c r="O432" s="903"/>
      <c r="P432" s="904"/>
      <c r="Q432" s="902"/>
      <c r="R432" s="903"/>
      <c r="S432" s="903"/>
      <c r="T432" s="904"/>
      <c r="U432" s="902"/>
      <c r="V432" s="903"/>
      <c r="W432" s="903"/>
      <c r="X432" s="904"/>
      <c r="Y432" s="902"/>
      <c r="Z432" s="903"/>
      <c r="AA432" s="903"/>
      <c r="AB432" s="904"/>
      <c r="AC432" s="902"/>
      <c r="AD432" s="903"/>
      <c r="AE432" s="903"/>
      <c r="AF432" s="904"/>
      <c r="AG432" s="902"/>
      <c r="AH432" s="903"/>
      <c r="AI432" s="903"/>
      <c r="AJ432" s="904"/>
      <c r="AK432" s="902"/>
      <c r="AL432" s="903"/>
      <c r="AM432" s="903"/>
      <c r="AN432" s="904"/>
      <c r="AO432" s="902"/>
      <c r="AP432" s="903"/>
      <c r="AQ432" s="903"/>
      <c r="AR432" s="904"/>
      <c r="AS432" s="902"/>
      <c r="AT432" s="903"/>
      <c r="AU432" s="903"/>
      <c r="AV432" s="904"/>
      <c r="AW432" s="902"/>
      <c r="AX432" s="903"/>
      <c r="AY432" s="904"/>
      <c r="AZ432" s="234"/>
      <c r="BA432" s="1047"/>
      <c r="BB432" s="1047"/>
      <c r="BC432" s="1047"/>
      <c r="BD432" s="1047"/>
      <c r="BE432" s="1047"/>
    </row>
    <row r="433" spans="1:57" ht="12.6" customHeight="1" x14ac:dyDescent="0.25">
      <c r="A433" s="187" t="s">
        <v>1422</v>
      </c>
      <c r="B433" s="188"/>
      <c r="C433" s="188"/>
      <c r="D433" s="188"/>
      <c r="E433" s="188"/>
      <c r="F433" s="883"/>
      <c r="G433" s="884"/>
      <c r="H433" s="885"/>
      <c r="I433" s="1233"/>
      <c r="J433" s="1234"/>
      <c r="K433" s="1234"/>
      <c r="L433" s="1235"/>
      <c r="M433" s="1233"/>
      <c r="N433" s="1234"/>
      <c r="O433" s="1234"/>
      <c r="P433" s="1235"/>
      <c r="Q433" s="1233"/>
      <c r="R433" s="1234"/>
      <c r="S433" s="1234"/>
      <c r="T433" s="1235"/>
      <c r="U433" s="1233"/>
      <c r="V433" s="1234"/>
      <c r="W433" s="1234"/>
      <c r="X433" s="1235"/>
      <c r="Y433" s="1233"/>
      <c r="Z433" s="1234"/>
      <c r="AA433" s="1234"/>
      <c r="AB433" s="1235"/>
      <c r="AC433" s="1233"/>
      <c r="AD433" s="1234"/>
      <c r="AE433" s="1234"/>
      <c r="AF433" s="1235"/>
      <c r="AG433" s="1233"/>
      <c r="AH433" s="1234"/>
      <c r="AI433" s="1234"/>
      <c r="AJ433" s="1235"/>
      <c r="AK433" s="1233"/>
      <c r="AL433" s="1234"/>
      <c r="AM433" s="1234"/>
      <c r="AN433" s="1235"/>
      <c r="AO433" s="1233"/>
      <c r="AP433" s="1234"/>
      <c r="AQ433" s="1234"/>
      <c r="AR433" s="1235"/>
      <c r="AS433" s="1233"/>
      <c r="AT433" s="1234"/>
      <c r="AU433" s="1234"/>
      <c r="AV433" s="1235"/>
      <c r="AW433" s="1236">
        <f>SUM(F433:AV433)</f>
        <v>0</v>
      </c>
      <c r="AX433" s="1237"/>
      <c r="AY433" s="1238"/>
      <c r="AZ433" s="555"/>
      <c r="BA433" s="1047"/>
      <c r="BB433" s="1047"/>
      <c r="BC433" s="1047"/>
      <c r="BD433" s="1047"/>
      <c r="BE433" s="1047"/>
    </row>
    <row r="434" spans="1:57" ht="12.6" customHeight="1" x14ac:dyDescent="0.25">
      <c r="A434" s="187" t="s">
        <v>1423</v>
      </c>
      <c r="B434" s="230"/>
      <c r="C434" s="188"/>
      <c r="D434" s="188"/>
      <c r="E434" s="188"/>
      <c r="F434" s="883"/>
      <c r="G434" s="884"/>
      <c r="H434" s="885"/>
      <c r="I434" s="1233"/>
      <c r="J434" s="1234"/>
      <c r="K434" s="1234"/>
      <c r="L434" s="1235"/>
      <c r="M434" s="1233"/>
      <c r="N434" s="1234"/>
      <c r="O434" s="1234"/>
      <c r="P434" s="1235"/>
      <c r="Q434" s="1233"/>
      <c r="R434" s="1234"/>
      <c r="S434" s="1234"/>
      <c r="T434" s="1235"/>
      <c r="U434" s="1233"/>
      <c r="V434" s="1234"/>
      <c r="W434" s="1234"/>
      <c r="X434" s="1235"/>
      <c r="Y434" s="1233"/>
      <c r="Z434" s="1234"/>
      <c r="AA434" s="1234"/>
      <c r="AB434" s="1235"/>
      <c r="AC434" s="1233"/>
      <c r="AD434" s="1234"/>
      <c r="AE434" s="1234"/>
      <c r="AF434" s="1235"/>
      <c r="AG434" s="1233"/>
      <c r="AH434" s="1234"/>
      <c r="AI434" s="1234"/>
      <c r="AJ434" s="1235"/>
      <c r="AK434" s="1233"/>
      <c r="AL434" s="1234"/>
      <c r="AM434" s="1234"/>
      <c r="AN434" s="1235"/>
      <c r="AO434" s="1233"/>
      <c r="AP434" s="1234"/>
      <c r="AQ434" s="1234"/>
      <c r="AR434" s="1235"/>
      <c r="AS434" s="1233"/>
      <c r="AT434" s="1234"/>
      <c r="AU434" s="1234"/>
      <c r="AV434" s="1235"/>
      <c r="AW434" s="1236">
        <f>SUM(F434:AV434)</f>
        <v>0</v>
      </c>
      <c r="AX434" s="1237"/>
      <c r="AY434" s="1238"/>
      <c r="AZ434" s="555"/>
      <c r="BA434" s="1047"/>
      <c r="BB434" s="1047"/>
      <c r="BC434" s="1047"/>
      <c r="BD434" s="1047"/>
      <c r="BE434" s="1047"/>
    </row>
    <row r="435" spans="1:57" ht="12.6" customHeight="1" x14ac:dyDescent="0.25">
      <c r="A435" s="187" t="s">
        <v>1424</v>
      </c>
      <c r="B435" s="230"/>
      <c r="C435" s="188"/>
      <c r="D435" s="188"/>
      <c r="E435" s="188"/>
      <c r="F435" s="883"/>
      <c r="G435" s="884"/>
      <c r="H435" s="885"/>
      <c r="I435" s="1233"/>
      <c r="J435" s="1234"/>
      <c r="K435" s="1234"/>
      <c r="L435" s="1235"/>
      <c r="M435" s="1233"/>
      <c r="N435" s="1234"/>
      <c r="O435" s="1234"/>
      <c r="P435" s="1235"/>
      <c r="Q435" s="1233"/>
      <c r="R435" s="1234"/>
      <c r="S435" s="1234"/>
      <c r="T435" s="1235"/>
      <c r="U435" s="1233"/>
      <c r="V435" s="1234"/>
      <c r="W435" s="1234"/>
      <c r="X435" s="1235"/>
      <c r="Y435" s="1233"/>
      <c r="Z435" s="1234"/>
      <c r="AA435" s="1234"/>
      <c r="AB435" s="1235"/>
      <c r="AC435" s="1233"/>
      <c r="AD435" s="1234"/>
      <c r="AE435" s="1234"/>
      <c r="AF435" s="1235"/>
      <c r="AG435" s="1233"/>
      <c r="AH435" s="1234"/>
      <c r="AI435" s="1234"/>
      <c r="AJ435" s="1235"/>
      <c r="AK435" s="1233"/>
      <c r="AL435" s="1234"/>
      <c r="AM435" s="1234"/>
      <c r="AN435" s="1235"/>
      <c r="AO435" s="1233"/>
      <c r="AP435" s="1234"/>
      <c r="AQ435" s="1234"/>
      <c r="AR435" s="1235"/>
      <c r="AS435" s="1233"/>
      <c r="AT435" s="1234"/>
      <c r="AU435" s="1234"/>
      <c r="AV435" s="1235"/>
      <c r="AW435" s="1236">
        <f>SUM(F435:AV435)</f>
        <v>0</v>
      </c>
      <c r="AX435" s="1237"/>
      <c r="AY435" s="1238"/>
      <c r="AZ435" s="555"/>
      <c r="BA435" s="1047"/>
      <c r="BB435" s="1047"/>
      <c r="BC435" s="1047"/>
      <c r="BD435" s="1047"/>
      <c r="BE435" s="1047"/>
    </row>
    <row r="436" spans="1:57" ht="12.6" customHeight="1" x14ac:dyDescent="0.25">
      <c r="A436" s="223" t="s">
        <v>1425</v>
      </c>
      <c r="B436" s="183"/>
      <c r="C436" s="183"/>
      <c r="D436" s="183"/>
      <c r="E436" s="183"/>
      <c r="F436" s="871">
        <f>SUM(ANALYTIKAVUJ!$C$46)*-1</f>
        <v>0</v>
      </c>
      <c r="G436" s="872"/>
      <c r="H436" s="873"/>
      <c r="I436" s="896">
        <f>SUM(ANALYTIKAVUJ!$C$47)*-1</f>
        <v>0</v>
      </c>
      <c r="J436" s="897"/>
      <c r="K436" s="897"/>
      <c r="L436" s="898"/>
      <c r="M436" s="896">
        <f>SUM(ANALYTIKAVUJ!$C$48)*-1</f>
        <v>0</v>
      </c>
      <c r="N436" s="897"/>
      <c r="O436" s="897"/>
      <c r="P436" s="898"/>
      <c r="Q436" s="896">
        <f>SUM(ANALYTIKAVUJ!$C$49)*-1</f>
        <v>0</v>
      </c>
      <c r="R436" s="897"/>
      <c r="S436" s="897"/>
      <c r="T436" s="898"/>
      <c r="U436" s="896">
        <f>SUM(ANALYTIKAVUJ!$C$50)*-1</f>
        <v>0</v>
      </c>
      <c r="V436" s="897"/>
      <c r="W436" s="897"/>
      <c r="X436" s="898"/>
      <c r="Y436" s="896">
        <f>SUM(ANALYTIKAVUJ!$C$51)*-1</f>
        <v>0</v>
      </c>
      <c r="Z436" s="897"/>
      <c r="AA436" s="897"/>
      <c r="AB436" s="898"/>
      <c r="AC436" s="896">
        <f>SUM(ANALYTIKAVUJ!$C$52)*-1</f>
        <v>0</v>
      </c>
      <c r="AD436" s="897"/>
      <c r="AE436" s="897"/>
      <c r="AF436" s="898"/>
      <c r="AG436" s="896">
        <f>SUM(ANALYTIKAVUJ!$C$53)*-1</f>
        <v>0</v>
      </c>
      <c r="AH436" s="897"/>
      <c r="AI436" s="897"/>
      <c r="AJ436" s="898"/>
      <c r="AK436" s="896"/>
      <c r="AL436" s="897"/>
      <c r="AM436" s="897"/>
      <c r="AN436" s="898"/>
      <c r="AO436" s="896">
        <f>SUM(ANALYTIKAVUJ!$C$54)*-1</f>
        <v>0</v>
      </c>
      <c r="AP436" s="897"/>
      <c r="AQ436" s="897"/>
      <c r="AR436" s="898"/>
      <c r="AS436" s="896">
        <f>SUM(ANALYTIKAVUJ!$C$43)*-1</f>
        <v>0</v>
      </c>
      <c r="AT436" s="897"/>
      <c r="AU436" s="897"/>
      <c r="AV436" s="898"/>
      <c r="AW436" s="871">
        <f>SUM(F436:AV438)</f>
        <v>0</v>
      </c>
      <c r="AX436" s="872"/>
      <c r="AY436" s="873"/>
      <c r="AZ436" s="234"/>
      <c r="BA436" s="1047"/>
      <c r="BB436" s="1047"/>
      <c r="BC436" s="1047"/>
      <c r="BD436" s="1047"/>
      <c r="BE436" s="1047"/>
    </row>
    <row r="437" spans="1:57" ht="12.6" customHeight="1" x14ac:dyDescent="0.25">
      <c r="A437" s="223" t="s">
        <v>1469</v>
      </c>
      <c r="B437" s="183"/>
      <c r="C437" s="183"/>
      <c r="D437" s="183"/>
      <c r="E437" s="183"/>
      <c r="F437" s="874"/>
      <c r="G437" s="875"/>
      <c r="H437" s="876"/>
      <c r="I437" s="899"/>
      <c r="J437" s="900"/>
      <c r="K437" s="900"/>
      <c r="L437" s="901"/>
      <c r="M437" s="899"/>
      <c r="N437" s="900"/>
      <c r="O437" s="900"/>
      <c r="P437" s="901"/>
      <c r="Q437" s="899"/>
      <c r="R437" s="900"/>
      <c r="S437" s="900"/>
      <c r="T437" s="901"/>
      <c r="U437" s="899"/>
      <c r="V437" s="900"/>
      <c r="W437" s="900"/>
      <c r="X437" s="901"/>
      <c r="Y437" s="899"/>
      <c r="Z437" s="900"/>
      <c r="AA437" s="900"/>
      <c r="AB437" s="901"/>
      <c r="AC437" s="899"/>
      <c r="AD437" s="900"/>
      <c r="AE437" s="900"/>
      <c r="AF437" s="901"/>
      <c r="AG437" s="899"/>
      <c r="AH437" s="900"/>
      <c r="AI437" s="900"/>
      <c r="AJ437" s="901"/>
      <c r="AK437" s="899"/>
      <c r="AL437" s="900"/>
      <c r="AM437" s="900"/>
      <c r="AN437" s="901"/>
      <c r="AO437" s="899"/>
      <c r="AP437" s="900"/>
      <c r="AQ437" s="900"/>
      <c r="AR437" s="901"/>
      <c r="AS437" s="899"/>
      <c r="AT437" s="900"/>
      <c r="AU437" s="900"/>
      <c r="AV437" s="901"/>
      <c r="AW437" s="874"/>
      <c r="AX437" s="875"/>
      <c r="AY437" s="876"/>
      <c r="AZ437" s="234"/>
      <c r="BA437" s="1047"/>
      <c r="BB437" s="1047"/>
      <c r="BC437" s="1047"/>
      <c r="BD437" s="1047"/>
      <c r="BE437" s="1047"/>
    </row>
    <row r="438" spans="1:57" ht="12.6" customHeight="1" x14ac:dyDescent="0.25">
      <c r="A438" s="226" t="s">
        <v>1470</v>
      </c>
      <c r="B438" s="197"/>
      <c r="C438" s="197"/>
      <c r="D438" s="197"/>
      <c r="E438" s="197"/>
      <c r="F438" s="877"/>
      <c r="G438" s="878"/>
      <c r="H438" s="879"/>
      <c r="I438" s="902"/>
      <c r="J438" s="903"/>
      <c r="K438" s="903"/>
      <c r="L438" s="904"/>
      <c r="M438" s="902"/>
      <c r="N438" s="903"/>
      <c r="O438" s="903"/>
      <c r="P438" s="904"/>
      <c r="Q438" s="902"/>
      <c r="R438" s="903"/>
      <c r="S438" s="903"/>
      <c r="T438" s="904"/>
      <c r="U438" s="902"/>
      <c r="V438" s="903"/>
      <c r="W438" s="903"/>
      <c r="X438" s="904"/>
      <c r="Y438" s="902"/>
      <c r="Z438" s="903"/>
      <c r="AA438" s="903"/>
      <c r="AB438" s="904"/>
      <c r="AC438" s="902"/>
      <c r="AD438" s="903"/>
      <c r="AE438" s="903"/>
      <c r="AF438" s="904"/>
      <c r="AG438" s="902"/>
      <c r="AH438" s="903"/>
      <c r="AI438" s="903"/>
      <c r="AJ438" s="904"/>
      <c r="AK438" s="902"/>
      <c r="AL438" s="903"/>
      <c r="AM438" s="903"/>
      <c r="AN438" s="904"/>
      <c r="AO438" s="902"/>
      <c r="AP438" s="903"/>
      <c r="AQ438" s="903"/>
      <c r="AR438" s="904"/>
      <c r="AS438" s="902"/>
      <c r="AT438" s="903"/>
      <c r="AU438" s="903"/>
      <c r="AV438" s="904"/>
      <c r="AW438" s="877"/>
      <c r="AX438" s="878"/>
      <c r="AY438" s="879"/>
      <c r="AZ438" s="234"/>
      <c r="BA438" s="1047"/>
      <c r="BB438" s="1047"/>
      <c r="BC438" s="1047"/>
      <c r="BD438" s="1047"/>
      <c r="BE438" s="1047"/>
    </row>
    <row r="439" spans="1:57" ht="12.6" customHeight="1" x14ac:dyDescent="0.25">
      <c r="A439" s="188" t="s">
        <v>1489</v>
      </c>
      <c r="B439" s="188"/>
      <c r="C439" s="188"/>
      <c r="D439" s="188"/>
      <c r="E439" s="188"/>
      <c r="F439" s="554"/>
      <c r="G439" s="554"/>
      <c r="H439" s="554"/>
      <c r="I439" s="554"/>
      <c r="J439" s="554"/>
      <c r="K439" s="554"/>
      <c r="L439" s="554"/>
      <c r="M439" s="554"/>
      <c r="N439" s="554"/>
      <c r="O439" s="554"/>
      <c r="P439" s="554"/>
      <c r="Q439" s="554"/>
      <c r="R439" s="554"/>
      <c r="S439" s="554"/>
      <c r="T439" s="554"/>
      <c r="U439" s="554"/>
      <c r="V439" s="554"/>
      <c r="W439" s="554"/>
      <c r="X439" s="554"/>
      <c r="Y439" s="554"/>
      <c r="Z439" s="554"/>
      <c r="AA439" s="554"/>
      <c r="AB439" s="554"/>
      <c r="AC439" s="554"/>
      <c r="AD439" s="554"/>
      <c r="AE439" s="554"/>
      <c r="AF439" s="554"/>
      <c r="AG439" s="554"/>
      <c r="AH439" s="554"/>
      <c r="AI439" s="554"/>
      <c r="AJ439" s="554"/>
      <c r="AK439" s="554"/>
      <c r="AL439" s="554"/>
      <c r="AM439" s="554"/>
      <c r="AN439" s="554"/>
      <c r="AO439" s="554"/>
      <c r="AP439" s="554"/>
      <c r="AQ439" s="554"/>
      <c r="AR439" s="554"/>
      <c r="AS439" s="554"/>
      <c r="AT439" s="554"/>
      <c r="AU439" s="554"/>
      <c r="AV439" s="554"/>
      <c r="AW439" s="554"/>
      <c r="AX439" s="554"/>
      <c r="AY439" s="554"/>
      <c r="AZ439" s="234"/>
      <c r="BA439" s="251"/>
      <c r="BB439" s="251"/>
      <c r="BC439" s="251"/>
      <c r="BD439" s="251"/>
      <c r="BE439" s="251"/>
    </row>
    <row r="440" spans="1:57" ht="12.6" customHeight="1" x14ac:dyDescent="0.25">
      <c r="A440" s="221" t="s">
        <v>1467</v>
      </c>
      <c r="B440" s="194"/>
      <c r="C440" s="194"/>
      <c r="D440" s="194"/>
      <c r="E440" s="194"/>
      <c r="F440" s="871">
        <f>SUM(F418-F429)</f>
        <v>0</v>
      </c>
      <c r="G440" s="872"/>
      <c r="H440" s="873"/>
      <c r="I440" s="896">
        <f>SUM(I418-I429)</f>
        <v>0</v>
      </c>
      <c r="J440" s="897"/>
      <c r="K440" s="897"/>
      <c r="L440" s="898"/>
      <c r="M440" s="896">
        <f>SUM(M418-M429)</f>
        <v>0</v>
      </c>
      <c r="N440" s="897"/>
      <c r="O440" s="897"/>
      <c r="P440" s="898"/>
      <c r="Q440" s="896">
        <f>SUM(Q418-Q429)</f>
        <v>0</v>
      </c>
      <c r="R440" s="897"/>
      <c r="S440" s="897"/>
      <c r="T440" s="898"/>
      <c r="U440" s="896">
        <f>SUM(U418-U429)</f>
        <v>0</v>
      </c>
      <c r="V440" s="897"/>
      <c r="W440" s="897"/>
      <c r="X440" s="898"/>
      <c r="Y440" s="896">
        <f>SUM(Y418-Y429)</f>
        <v>0</v>
      </c>
      <c r="Z440" s="897"/>
      <c r="AA440" s="897"/>
      <c r="AB440" s="898"/>
      <c r="AC440" s="896">
        <f>SUM(AC418-AC429)</f>
        <v>0</v>
      </c>
      <c r="AD440" s="897"/>
      <c r="AE440" s="897"/>
      <c r="AF440" s="898"/>
      <c r="AG440" s="896">
        <f>SUM(AG418-AG429)</f>
        <v>0</v>
      </c>
      <c r="AH440" s="897"/>
      <c r="AI440" s="897"/>
      <c r="AJ440" s="898"/>
      <c r="AK440" s="896">
        <f>SUM(AK418-AK429)</f>
        <v>0</v>
      </c>
      <c r="AL440" s="897"/>
      <c r="AM440" s="897"/>
      <c r="AN440" s="898"/>
      <c r="AO440" s="896">
        <f>SUM(AO418-AO429)</f>
        <v>0</v>
      </c>
      <c r="AP440" s="897"/>
      <c r="AQ440" s="897"/>
      <c r="AR440" s="898"/>
      <c r="AS440" s="896">
        <f>SUM(AS418-AS429)</f>
        <v>0</v>
      </c>
      <c r="AT440" s="897"/>
      <c r="AU440" s="897"/>
      <c r="AV440" s="898"/>
      <c r="AW440" s="871">
        <f>SUM(F440:AV443)</f>
        <v>0</v>
      </c>
      <c r="AX440" s="872"/>
      <c r="AY440" s="873"/>
      <c r="AZ440" s="234"/>
      <c r="BA440" s="1054"/>
      <c r="BB440" s="1054"/>
      <c r="BC440" s="1054"/>
      <c r="BD440" s="1054"/>
      <c r="BE440" s="1054"/>
    </row>
    <row r="441" spans="1:57" ht="12.6" customHeight="1" x14ac:dyDescent="0.25">
      <c r="A441" s="223" t="s">
        <v>1468</v>
      </c>
      <c r="B441" s="183"/>
      <c r="C441" s="183"/>
      <c r="D441" s="183"/>
      <c r="E441" s="183"/>
      <c r="F441" s="874"/>
      <c r="G441" s="875"/>
      <c r="H441" s="876"/>
      <c r="I441" s="899"/>
      <c r="J441" s="900"/>
      <c r="K441" s="900"/>
      <c r="L441" s="901"/>
      <c r="M441" s="899"/>
      <c r="N441" s="900"/>
      <c r="O441" s="900"/>
      <c r="P441" s="901"/>
      <c r="Q441" s="899"/>
      <c r="R441" s="900"/>
      <c r="S441" s="900"/>
      <c r="T441" s="901"/>
      <c r="U441" s="899"/>
      <c r="V441" s="900"/>
      <c r="W441" s="900"/>
      <c r="X441" s="901"/>
      <c r="Y441" s="899"/>
      <c r="Z441" s="900"/>
      <c r="AA441" s="900"/>
      <c r="AB441" s="901"/>
      <c r="AC441" s="899"/>
      <c r="AD441" s="900"/>
      <c r="AE441" s="900"/>
      <c r="AF441" s="901"/>
      <c r="AG441" s="899"/>
      <c r="AH441" s="900"/>
      <c r="AI441" s="900"/>
      <c r="AJ441" s="901"/>
      <c r="AK441" s="899"/>
      <c r="AL441" s="900"/>
      <c r="AM441" s="900"/>
      <c r="AN441" s="901"/>
      <c r="AO441" s="899"/>
      <c r="AP441" s="900"/>
      <c r="AQ441" s="900"/>
      <c r="AR441" s="901"/>
      <c r="AS441" s="899"/>
      <c r="AT441" s="900"/>
      <c r="AU441" s="900"/>
      <c r="AV441" s="901"/>
      <c r="AW441" s="874"/>
      <c r="AX441" s="875"/>
      <c r="AY441" s="876"/>
      <c r="AZ441" s="234"/>
      <c r="BA441" s="1054"/>
      <c r="BB441" s="1054"/>
      <c r="BC441" s="1054"/>
      <c r="BD441" s="1054"/>
      <c r="BE441" s="1054"/>
    </row>
    <row r="442" spans="1:57" ht="12.6" customHeight="1" x14ac:dyDescent="0.25">
      <c r="A442" s="223" t="s">
        <v>1469</v>
      </c>
      <c r="B442" s="183"/>
      <c r="C442" s="183"/>
      <c r="D442" s="183"/>
      <c r="E442" s="183"/>
      <c r="F442" s="874"/>
      <c r="G442" s="875"/>
      <c r="H442" s="876"/>
      <c r="I442" s="899"/>
      <c r="J442" s="900"/>
      <c r="K442" s="900"/>
      <c r="L442" s="901"/>
      <c r="M442" s="899"/>
      <c r="N442" s="900"/>
      <c r="O442" s="900"/>
      <c r="P442" s="901"/>
      <c r="Q442" s="899"/>
      <c r="R442" s="900"/>
      <c r="S442" s="900"/>
      <c r="T442" s="901"/>
      <c r="U442" s="899"/>
      <c r="V442" s="900"/>
      <c r="W442" s="900"/>
      <c r="X442" s="901"/>
      <c r="Y442" s="899"/>
      <c r="Z442" s="900"/>
      <c r="AA442" s="900"/>
      <c r="AB442" s="901"/>
      <c r="AC442" s="899"/>
      <c r="AD442" s="900"/>
      <c r="AE442" s="900"/>
      <c r="AF442" s="901"/>
      <c r="AG442" s="899"/>
      <c r="AH442" s="900"/>
      <c r="AI442" s="900"/>
      <c r="AJ442" s="901"/>
      <c r="AK442" s="899"/>
      <c r="AL442" s="900"/>
      <c r="AM442" s="900"/>
      <c r="AN442" s="901"/>
      <c r="AO442" s="899"/>
      <c r="AP442" s="900"/>
      <c r="AQ442" s="900"/>
      <c r="AR442" s="901"/>
      <c r="AS442" s="899"/>
      <c r="AT442" s="900"/>
      <c r="AU442" s="900"/>
      <c r="AV442" s="901"/>
      <c r="AW442" s="874"/>
      <c r="AX442" s="875"/>
      <c r="AY442" s="876"/>
      <c r="AZ442" s="234"/>
      <c r="BA442" s="1054"/>
      <c r="BB442" s="1054"/>
      <c r="BC442" s="1054"/>
      <c r="BD442" s="1054"/>
      <c r="BE442" s="1054"/>
    </row>
    <row r="443" spans="1:57" ht="12.6" customHeight="1" x14ac:dyDescent="0.25">
      <c r="A443" s="223" t="s">
        <v>1470</v>
      </c>
      <c r="B443" s="183"/>
      <c r="C443" s="183"/>
      <c r="D443" s="183"/>
      <c r="E443" s="183"/>
      <c r="F443" s="877"/>
      <c r="G443" s="878"/>
      <c r="H443" s="879"/>
      <c r="I443" s="902"/>
      <c r="J443" s="903"/>
      <c r="K443" s="903"/>
      <c r="L443" s="904"/>
      <c r="M443" s="902"/>
      <c r="N443" s="903"/>
      <c r="O443" s="903"/>
      <c r="P443" s="904"/>
      <c r="Q443" s="902"/>
      <c r="R443" s="903"/>
      <c r="S443" s="903"/>
      <c r="T443" s="904"/>
      <c r="U443" s="902"/>
      <c r="V443" s="903"/>
      <c r="W443" s="903"/>
      <c r="X443" s="904"/>
      <c r="Y443" s="902"/>
      <c r="Z443" s="903"/>
      <c r="AA443" s="903"/>
      <c r="AB443" s="904"/>
      <c r="AC443" s="902"/>
      <c r="AD443" s="903"/>
      <c r="AE443" s="903"/>
      <c r="AF443" s="904"/>
      <c r="AG443" s="902"/>
      <c r="AH443" s="903"/>
      <c r="AI443" s="903"/>
      <c r="AJ443" s="904"/>
      <c r="AK443" s="902"/>
      <c r="AL443" s="903"/>
      <c r="AM443" s="903"/>
      <c r="AN443" s="904"/>
      <c r="AO443" s="902"/>
      <c r="AP443" s="903"/>
      <c r="AQ443" s="903"/>
      <c r="AR443" s="904"/>
      <c r="AS443" s="902"/>
      <c r="AT443" s="903"/>
      <c r="AU443" s="903"/>
      <c r="AV443" s="904"/>
      <c r="AW443" s="877"/>
      <c r="AX443" s="878"/>
      <c r="AY443" s="879"/>
      <c r="AZ443" s="234"/>
      <c r="BA443" s="1054"/>
      <c r="BB443" s="1054"/>
      <c r="BC443" s="1054"/>
      <c r="BD443" s="1054"/>
      <c r="BE443" s="1054"/>
    </row>
    <row r="444" spans="1:57" ht="12.6" customHeight="1" x14ac:dyDescent="0.25">
      <c r="A444" s="221" t="s">
        <v>1425</v>
      </c>
      <c r="B444" s="194"/>
      <c r="C444" s="194"/>
      <c r="D444" s="194"/>
      <c r="E444" s="194"/>
      <c r="F444" s="871">
        <f>SUM(F425-F436)</f>
        <v>0</v>
      </c>
      <c r="G444" s="872"/>
      <c r="H444" s="873"/>
      <c r="I444" s="896">
        <f>SUM(I425-I436)</f>
        <v>0</v>
      </c>
      <c r="J444" s="897"/>
      <c r="K444" s="897"/>
      <c r="L444" s="898"/>
      <c r="M444" s="896">
        <f>SUM(M425-M436)</f>
        <v>0</v>
      </c>
      <c r="N444" s="897"/>
      <c r="O444" s="897"/>
      <c r="P444" s="898"/>
      <c r="Q444" s="896">
        <f>SUM(Q425-Q436)</f>
        <v>0</v>
      </c>
      <c r="R444" s="897"/>
      <c r="S444" s="897"/>
      <c r="T444" s="898"/>
      <c r="U444" s="896">
        <f>SUM(U425-U436)</f>
        <v>0</v>
      </c>
      <c r="V444" s="897"/>
      <c r="W444" s="897"/>
      <c r="X444" s="898"/>
      <c r="Y444" s="896">
        <f>SUM(Y425-Y436)</f>
        <v>0</v>
      </c>
      <c r="Z444" s="897"/>
      <c r="AA444" s="897"/>
      <c r="AB444" s="898"/>
      <c r="AC444" s="896">
        <f>SUM(AC425-AC436)</f>
        <v>0</v>
      </c>
      <c r="AD444" s="897"/>
      <c r="AE444" s="897"/>
      <c r="AF444" s="898"/>
      <c r="AG444" s="896">
        <f>SUM(AG425-AG436)</f>
        <v>0</v>
      </c>
      <c r="AH444" s="897"/>
      <c r="AI444" s="897"/>
      <c r="AJ444" s="898"/>
      <c r="AK444" s="896">
        <f>SUM(AK425-AK436)</f>
        <v>0</v>
      </c>
      <c r="AL444" s="897"/>
      <c r="AM444" s="897"/>
      <c r="AN444" s="898"/>
      <c r="AO444" s="896">
        <f>SUM(AO425-AO436)</f>
        <v>0</v>
      </c>
      <c r="AP444" s="897"/>
      <c r="AQ444" s="897"/>
      <c r="AR444" s="898"/>
      <c r="AS444" s="896">
        <f>SUM(AS425-AS436)</f>
        <v>0</v>
      </c>
      <c r="AT444" s="897"/>
      <c r="AU444" s="897"/>
      <c r="AV444" s="898"/>
      <c r="AW444" s="1224">
        <f>SUM(F444:AV446)</f>
        <v>0</v>
      </c>
      <c r="AX444" s="1225"/>
      <c r="AY444" s="1226"/>
      <c r="AZ444" s="234"/>
      <c r="BA444" s="1054"/>
      <c r="BB444" s="1054"/>
      <c r="BC444" s="1054"/>
      <c r="BD444" s="1054"/>
      <c r="BE444" s="1054"/>
    </row>
    <row r="445" spans="1:57" ht="12.6" customHeight="1" x14ac:dyDescent="0.25">
      <c r="A445" s="223" t="s">
        <v>1469</v>
      </c>
      <c r="B445" s="183"/>
      <c r="C445" s="183"/>
      <c r="D445" s="183"/>
      <c r="E445" s="183"/>
      <c r="F445" s="874"/>
      <c r="G445" s="875"/>
      <c r="H445" s="876"/>
      <c r="I445" s="899"/>
      <c r="J445" s="900"/>
      <c r="K445" s="900"/>
      <c r="L445" s="901"/>
      <c r="M445" s="899"/>
      <c r="N445" s="900"/>
      <c r="O445" s="900"/>
      <c r="P445" s="901"/>
      <c r="Q445" s="899"/>
      <c r="R445" s="900"/>
      <c r="S445" s="900"/>
      <c r="T445" s="901"/>
      <c r="U445" s="899"/>
      <c r="V445" s="900"/>
      <c r="W445" s="900"/>
      <c r="X445" s="901"/>
      <c r="Y445" s="899"/>
      <c r="Z445" s="900"/>
      <c r="AA445" s="900"/>
      <c r="AB445" s="901"/>
      <c r="AC445" s="899"/>
      <c r="AD445" s="900"/>
      <c r="AE445" s="900"/>
      <c r="AF445" s="901"/>
      <c r="AG445" s="899"/>
      <c r="AH445" s="900"/>
      <c r="AI445" s="900"/>
      <c r="AJ445" s="901"/>
      <c r="AK445" s="899"/>
      <c r="AL445" s="900"/>
      <c r="AM445" s="900"/>
      <c r="AN445" s="901"/>
      <c r="AO445" s="899"/>
      <c r="AP445" s="900"/>
      <c r="AQ445" s="900"/>
      <c r="AR445" s="901"/>
      <c r="AS445" s="899"/>
      <c r="AT445" s="900"/>
      <c r="AU445" s="900"/>
      <c r="AV445" s="901"/>
      <c r="AW445" s="1227"/>
      <c r="AX445" s="1228"/>
      <c r="AY445" s="1229"/>
      <c r="AZ445" s="234"/>
      <c r="BA445" s="1054"/>
      <c r="BB445" s="1054"/>
      <c r="BC445" s="1054"/>
      <c r="BD445" s="1054"/>
      <c r="BE445" s="1054"/>
    </row>
    <row r="446" spans="1:57" ht="12.6" customHeight="1" x14ac:dyDescent="0.25">
      <c r="A446" s="226" t="s">
        <v>1470</v>
      </c>
      <c r="B446" s="197"/>
      <c r="C446" s="197"/>
      <c r="D446" s="197"/>
      <c r="E446" s="197"/>
      <c r="F446" s="877"/>
      <c r="G446" s="878"/>
      <c r="H446" s="879"/>
      <c r="I446" s="902"/>
      <c r="J446" s="903"/>
      <c r="K446" s="903"/>
      <c r="L446" s="904"/>
      <c r="M446" s="902"/>
      <c r="N446" s="903"/>
      <c r="O446" s="903"/>
      <c r="P446" s="904"/>
      <c r="Q446" s="902"/>
      <c r="R446" s="903"/>
      <c r="S446" s="903"/>
      <c r="T446" s="904"/>
      <c r="U446" s="902"/>
      <c r="V446" s="903"/>
      <c r="W446" s="903"/>
      <c r="X446" s="904"/>
      <c r="Y446" s="902"/>
      <c r="Z446" s="903"/>
      <c r="AA446" s="903"/>
      <c r="AB446" s="904"/>
      <c r="AC446" s="902"/>
      <c r="AD446" s="903"/>
      <c r="AE446" s="903"/>
      <c r="AF446" s="904"/>
      <c r="AG446" s="902"/>
      <c r="AH446" s="903"/>
      <c r="AI446" s="903"/>
      <c r="AJ446" s="904"/>
      <c r="AK446" s="902"/>
      <c r="AL446" s="903"/>
      <c r="AM446" s="903"/>
      <c r="AN446" s="904"/>
      <c r="AO446" s="902"/>
      <c r="AP446" s="903"/>
      <c r="AQ446" s="903"/>
      <c r="AR446" s="904"/>
      <c r="AS446" s="902"/>
      <c r="AT446" s="903"/>
      <c r="AU446" s="903"/>
      <c r="AV446" s="904"/>
      <c r="AW446" s="1230"/>
      <c r="AX446" s="1231"/>
      <c r="AY446" s="1232"/>
      <c r="AZ446" s="234"/>
      <c r="BA446" s="1054"/>
      <c r="BB446" s="1054"/>
      <c r="BC446" s="1054"/>
      <c r="BD446" s="1054"/>
      <c r="BE446" s="1054"/>
    </row>
    <row r="447" spans="1:57" ht="12.6" customHeight="1" x14ac:dyDescent="0.25">
      <c r="F447" s="287"/>
      <c r="G447" s="287"/>
      <c r="H447" s="287"/>
      <c r="AW447" s="923"/>
      <c r="AX447" s="923"/>
      <c r="AY447" s="923"/>
    </row>
    <row r="448" spans="1:57" s="183" customFormat="1" ht="12.6" customHeight="1" x14ac:dyDescent="0.25">
      <c r="F448" s="212"/>
      <c r="G448" s="212"/>
      <c r="H448" s="212"/>
    </row>
    <row r="449" spans="1:57" ht="12.6" customHeight="1" x14ac:dyDescent="0.25">
      <c r="A449" s="170" t="s">
        <v>1429</v>
      </c>
      <c r="F449" s="287"/>
      <c r="G449" s="287"/>
      <c r="H449" s="287"/>
    </row>
    <row r="450" spans="1:57" ht="12.6" customHeight="1" x14ac:dyDescent="0.25">
      <c r="A450" s="252"/>
      <c r="B450" s="253"/>
      <c r="C450" s="253"/>
      <c r="D450" s="253"/>
      <c r="E450" s="253"/>
      <c r="F450" s="924" t="s">
        <v>1277</v>
      </c>
      <c r="G450" s="925"/>
      <c r="H450" s="925"/>
      <c r="I450" s="925"/>
      <c r="J450" s="925"/>
      <c r="K450" s="925"/>
      <c r="L450" s="925"/>
      <c r="M450" s="925"/>
      <c r="N450" s="925"/>
      <c r="O450" s="925"/>
      <c r="P450" s="925"/>
      <c r="Q450" s="925"/>
      <c r="R450" s="925"/>
      <c r="S450" s="925"/>
      <c r="T450" s="925"/>
      <c r="U450" s="925"/>
      <c r="V450" s="925"/>
      <c r="W450" s="925"/>
      <c r="X450" s="925"/>
      <c r="Y450" s="925"/>
      <c r="Z450" s="925"/>
      <c r="AA450" s="925"/>
      <c r="AB450" s="925"/>
      <c r="AC450" s="925"/>
      <c r="AD450" s="925"/>
      <c r="AE450" s="925"/>
      <c r="AF450" s="925"/>
      <c r="AG450" s="925"/>
      <c r="AH450" s="925"/>
      <c r="AI450" s="925"/>
      <c r="AJ450" s="925"/>
      <c r="AK450" s="925"/>
      <c r="AL450" s="925"/>
      <c r="AM450" s="925"/>
      <c r="AN450" s="925"/>
      <c r="AO450" s="925"/>
      <c r="AP450" s="925"/>
      <c r="AQ450" s="925"/>
      <c r="AR450" s="925"/>
      <c r="AS450" s="925"/>
      <c r="AT450" s="925"/>
      <c r="AU450" s="925"/>
      <c r="AV450" s="925"/>
      <c r="AW450" s="925"/>
      <c r="AX450" s="925"/>
      <c r="AY450" s="925"/>
      <c r="AZ450" s="926"/>
      <c r="BA450" s="246"/>
      <c r="BB450" s="246"/>
      <c r="BC450" s="246"/>
      <c r="BD450" s="246"/>
      <c r="BE450" s="246"/>
    </row>
    <row r="451" spans="1:57" ht="12.6" customHeight="1" x14ac:dyDescent="0.25">
      <c r="A451" s="254" t="s">
        <v>1438</v>
      </c>
      <c r="B451" s="255"/>
      <c r="C451" s="255"/>
      <c r="D451" s="255"/>
      <c r="E451" s="255"/>
      <c r="F451" s="914" t="s">
        <v>1490</v>
      </c>
      <c r="G451" s="915"/>
      <c r="H451" s="916"/>
      <c r="I451" s="1220" t="s">
        <v>1491</v>
      </c>
      <c r="J451" s="1220"/>
      <c r="K451" s="1220"/>
      <c r="L451" s="1220"/>
      <c r="M451" s="1220" t="s">
        <v>1492</v>
      </c>
      <c r="N451" s="1220"/>
      <c r="O451" s="1220"/>
      <c r="P451" s="1220"/>
      <c r="Q451" s="1220" t="s">
        <v>1477</v>
      </c>
      <c r="R451" s="1220"/>
      <c r="S451" s="1220"/>
      <c r="T451" s="1220"/>
      <c r="U451" s="1220" t="s">
        <v>1493</v>
      </c>
      <c r="V451" s="1220"/>
      <c r="W451" s="1220"/>
      <c r="X451" s="1220"/>
      <c r="Y451" s="1220" t="s">
        <v>1479</v>
      </c>
      <c r="Z451" s="1220"/>
      <c r="AA451" s="1220"/>
      <c r="AB451" s="1220"/>
      <c r="AC451" s="1220" t="s">
        <v>1480</v>
      </c>
      <c r="AD451" s="1220"/>
      <c r="AE451" s="1220"/>
      <c r="AF451" s="1220"/>
      <c r="AG451" s="1220" t="s">
        <v>1494</v>
      </c>
      <c r="AH451" s="1220"/>
      <c r="AI451" s="1220"/>
      <c r="AJ451" s="1220"/>
      <c r="AK451" s="1220" t="s">
        <v>1482</v>
      </c>
      <c r="AL451" s="1220"/>
      <c r="AM451" s="1220"/>
      <c r="AN451" s="1220"/>
      <c r="AO451" s="1220" t="s">
        <v>1495</v>
      </c>
      <c r="AP451" s="1220"/>
      <c r="AQ451" s="1220"/>
      <c r="AR451" s="1220"/>
      <c r="AS451" s="1222" t="s">
        <v>1484</v>
      </c>
      <c r="AT451" s="1222"/>
      <c r="AU451" s="1222"/>
      <c r="AV451" s="1222"/>
      <c r="AW451" s="1220" t="s">
        <v>1496</v>
      </c>
      <c r="AX451" s="1220"/>
      <c r="AY451" s="1220"/>
      <c r="AZ451" s="1220"/>
      <c r="BA451" s="911"/>
      <c r="BB451" s="912"/>
      <c r="BC451" s="912"/>
      <c r="BD451" s="912"/>
      <c r="BE451" s="912"/>
    </row>
    <row r="452" spans="1:57" ht="12.6" customHeight="1" x14ac:dyDescent="0.25">
      <c r="A452" s="254" t="s">
        <v>1485</v>
      </c>
      <c r="B452" s="255"/>
      <c r="C452" s="255"/>
      <c r="D452" s="255"/>
      <c r="E452" s="255"/>
      <c r="F452" s="917"/>
      <c r="G452" s="918"/>
      <c r="H452" s="919"/>
      <c r="I452" s="1221"/>
      <c r="J452" s="1221"/>
      <c r="K452" s="1221"/>
      <c r="L452" s="1221"/>
      <c r="M452" s="1221"/>
      <c r="N452" s="1221"/>
      <c r="O452" s="1221"/>
      <c r="P452" s="1221"/>
      <c r="Q452" s="1221"/>
      <c r="R452" s="1221"/>
      <c r="S452" s="1221"/>
      <c r="T452" s="1221"/>
      <c r="U452" s="1221"/>
      <c r="V452" s="1221"/>
      <c r="W452" s="1221"/>
      <c r="X452" s="1221"/>
      <c r="Y452" s="1221"/>
      <c r="Z452" s="1221"/>
      <c r="AA452" s="1221"/>
      <c r="AB452" s="1221"/>
      <c r="AC452" s="1221"/>
      <c r="AD452" s="1221"/>
      <c r="AE452" s="1221"/>
      <c r="AF452" s="1221"/>
      <c r="AG452" s="1221"/>
      <c r="AH452" s="1221"/>
      <c r="AI452" s="1221"/>
      <c r="AJ452" s="1221"/>
      <c r="AK452" s="1221"/>
      <c r="AL452" s="1221"/>
      <c r="AM452" s="1221"/>
      <c r="AN452" s="1221"/>
      <c r="AO452" s="1221"/>
      <c r="AP452" s="1221"/>
      <c r="AQ452" s="1221"/>
      <c r="AR452" s="1221"/>
      <c r="AS452" s="1223"/>
      <c r="AT452" s="1223"/>
      <c r="AU452" s="1223"/>
      <c r="AV452" s="1223"/>
      <c r="AW452" s="1221"/>
      <c r="AX452" s="1221"/>
      <c r="AY452" s="1221"/>
      <c r="AZ452" s="1221"/>
      <c r="BA452" s="911"/>
      <c r="BB452" s="912"/>
      <c r="BC452" s="912"/>
      <c r="BD452" s="912"/>
      <c r="BE452" s="912"/>
    </row>
    <row r="453" spans="1:57" ht="12.6" customHeight="1" x14ac:dyDescent="0.25">
      <c r="A453" s="254" t="s">
        <v>1404</v>
      </c>
      <c r="B453" s="246"/>
      <c r="C453" s="246"/>
      <c r="D453" s="246"/>
      <c r="E453" s="246"/>
      <c r="F453" s="917"/>
      <c r="G453" s="918"/>
      <c r="H453" s="919"/>
      <c r="I453" s="1221"/>
      <c r="J453" s="1221"/>
      <c r="K453" s="1221"/>
      <c r="L453" s="1221"/>
      <c r="M453" s="1221"/>
      <c r="N453" s="1221"/>
      <c r="O453" s="1221"/>
      <c r="P453" s="1221"/>
      <c r="Q453" s="1221"/>
      <c r="R453" s="1221"/>
      <c r="S453" s="1221"/>
      <c r="T453" s="1221"/>
      <c r="U453" s="1221"/>
      <c r="V453" s="1221"/>
      <c r="W453" s="1221"/>
      <c r="X453" s="1221"/>
      <c r="Y453" s="1221"/>
      <c r="Z453" s="1221"/>
      <c r="AA453" s="1221"/>
      <c r="AB453" s="1221"/>
      <c r="AC453" s="1221"/>
      <c r="AD453" s="1221"/>
      <c r="AE453" s="1221"/>
      <c r="AF453" s="1221"/>
      <c r="AG453" s="1221"/>
      <c r="AH453" s="1221"/>
      <c r="AI453" s="1221"/>
      <c r="AJ453" s="1221"/>
      <c r="AK453" s="1221"/>
      <c r="AL453" s="1221"/>
      <c r="AM453" s="1221"/>
      <c r="AN453" s="1221"/>
      <c r="AO453" s="1221"/>
      <c r="AP453" s="1221"/>
      <c r="AQ453" s="1221"/>
      <c r="AR453" s="1221"/>
      <c r="AS453" s="1223"/>
      <c r="AT453" s="1223"/>
      <c r="AU453" s="1223"/>
      <c r="AV453" s="1223"/>
      <c r="AW453" s="1221"/>
      <c r="AX453" s="1221"/>
      <c r="AY453" s="1221"/>
      <c r="AZ453" s="1221"/>
      <c r="BA453" s="911"/>
      <c r="BB453" s="912"/>
      <c r="BC453" s="912"/>
      <c r="BD453" s="912"/>
      <c r="BE453" s="912"/>
    </row>
    <row r="454" spans="1:57" ht="12.6" customHeight="1" x14ac:dyDescent="0.25">
      <c r="A454" s="256"/>
      <c r="B454" s="246"/>
      <c r="C454" s="246"/>
      <c r="D454" s="246"/>
      <c r="E454" s="246"/>
      <c r="F454" s="917"/>
      <c r="G454" s="918"/>
      <c r="H454" s="919"/>
      <c r="I454" s="1221"/>
      <c r="J454" s="1221"/>
      <c r="K454" s="1221"/>
      <c r="L454" s="1221"/>
      <c r="M454" s="1221"/>
      <c r="N454" s="1221"/>
      <c r="O454" s="1221"/>
      <c r="P454" s="1221"/>
      <c r="Q454" s="1221"/>
      <c r="R454" s="1221"/>
      <c r="S454" s="1221"/>
      <c r="T454" s="1221"/>
      <c r="U454" s="1221"/>
      <c r="V454" s="1221"/>
      <c r="W454" s="1221"/>
      <c r="X454" s="1221"/>
      <c r="Y454" s="1221"/>
      <c r="Z454" s="1221"/>
      <c r="AA454" s="1221"/>
      <c r="AB454" s="1221"/>
      <c r="AC454" s="1221"/>
      <c r="AD454" s="1221"/>
      <c r="AE454" s="1221"/>
      <c r="AF454" s="1221"/>
      <c r="AG454" s="1221"/>
      <c r="AH454" s="1221"/>
      <c r="AI454" s="1221"/>
      <c r="AJ454" s="1221"/>
      <c r="AK454" s="1221"/>
      <c r="AL454" s="1221"/>
      <c r="AM454" s="1221"/>
      <c r="AN454" s="1221"/>
      <c r="AO454" s="1221"/>
      <c r="AP454" s="1221"/>
      <c r="AQ454" s="1221"/>
      <c r="AR454" s="1221"/>
      <c r="AS454" s="1223"/>
      <c r="AT454" s="1223"/>
      <c r="AU454" s="1223"/>
      <c r="AV454" s="1223"/>
      <c r="AW454" s="1221"/>
      <c r="AX454" s="1221"/>
      <c r="AY454" s="1221"/>
      <c r="AZ454" s="1221"/>
      <c r="BA454" s="911"/>
      <c r="BB454" s="912"/>
      <c r="BC454" s="912"/>
      <c r="BD454" s="912"/>
      <c r="BE454" s="912"/>
    </row>
    <row r="455" spans="1:57" ht="12.6" customHeight="1" x14ac:dyDescent="0.25">
      <c r="A455" s="256"/>
      <c r="B455" s="246"/>
      <c r="C455" s="246"/>
      <c r="D455" s="246"/>
      <c r="E455" s="246"/>
      <c r="F455" s="917"/>
      <c r="G455" s="918"/>
      <c r="H455" s="919"/>
      <c r="I455" s="1221"/>
      <c r="J455" s="1221"/>
      <c r="K455" s="1221"/>
      <c r="L455" s="1221"/>
      <c r="M455" s="1221"/>
      <c r="N455" s="1221"/>
      <c r="O455" s="1221"/>
      <c r="P455" s="1221"/>
      <c r="Q455" s="1221"/>
      <c r="R455" s="1221"/>
      <c r="S455" s="1221"/>
      <c r="T455" s="1221"/>
      <c r="U455" s="1221"/>
      <c r="V455" s="1221"/>
      <c r="W455" s="1221"/>
      <c r="X455" s="1221"/>
      <c r="Y455" s="1221"/>
      <c r="Z455" s="1221"/>
      <c r="AA455" s="1221"/>
      <c r="AB455" s="1221"/>
      <c r="AC455" s="1221"/>
      <c r="AD455" s="1221"/>
      <c r="AE455" s="1221"/>
      <c r="AF455" s="1221"/>
      <c r="AG455" s="1221"/>
      <c r="AH455" s="1221"/>
      <c r="AI455" s="1221"/>
      <c r="AJ455" s="1221"/>
      <c r="AK455" s="1221"/>
      <c r="AL455" s="1221"/>
      <c r="AM455" s="1221"/>
      <c r="AN455" s="1221"/>
      <c r="AO455" s="1221"/>
      <c r="AP455" s="1221"/>
      <c r="AQ455" s="1221"/>
      <c r="AR455" s="1221"/>
      <c r="AS455" s="1223"/>
      <c r="AT455" s="1223"/>
      <c r="AU455" s="1223"/>
      <c r="AV455" s="1223"/>
      <c r="AW455" s="1221"/>
      <c r="AX455" s="1221"/>
      <c r="AY455" s="1221"/>
      <c r="AZ455" s="1221"/>
      <c r="BA455" s="911"/>
      <c r="BB455" s="912"/>
      <c r="BC455" s="912"/>
      <c r="BD455" s="912"/>
      <c r="BE455" s="912"/>
    </row>
    <row r="456" spans="1:57" ht="12.6" customHeight="1" x14ac:dyDescent="0.25">
      <c r="A456" s="257"/>
      <c r="B456" s="255"/>
      <c r="C456" s="255"/>
      <c r="D456" s="255"/>
      <c r="E456" s="255"/>
      <c r="F456" s="917"/>
      <c r="G456" s="918"/>
      <c r="H456" s="919"/>
      <c r="I456" s="1221"/>
      <c r="J456" s="1221"/>
      <c r="K456" s="1221"/>
      <c r="L456" s="1221"/>
      <c r="M456" s="1221"/>
      <c r="N456" s="1221"/>
      <c r="O456" s="1221"/>
      <c r="P456" s="1221"/>
      <c r="Q456" s="1221"/>
      <c r="R456" s="1221"/>
      <c r="S456" s="1221"/>
      <c r="T456" s="1221"/>
      <c r="U456" s="1221"/>
      <c r="V456" s="1221"/>
      <c r="W456" s="1221"/>
      <c r="X456" s="1221"/>
      <c r="Y456" s="1221"/>
      <c r="Z456" s="1221"/>
      <c r="AA456" s="1221"/>
      <c r="AB456" s="1221"/>
      <c r="AC456" s="1221"/>
      <c r="AD456" s="1221"/>
      <c r="AE456" s="1221"/>
      <c r="AF456" s="1221"/>
      <c r="AG456" s="1221"/>
      <c r="AH456" s="1221"/>
      <c r="AI456" s="1221"/>
      <c r="AJ456" s="1221"/>
      <c r="AK456" s="1221"/>
      <c r="AL456" s="1221"/>
      <c r="AM456" s="1221"/>
      <c r="AN456" s="1221"/>
      <c r="AO456" s="1221"/>
      <c r="AP456" s="1221"/>
      <c r="AQ456" s="1221"/>
      <c r="AR456" s="1221"/>
      <c r="AS456" s="1223"/>
      <c r="AT456" s="1223"/>
      <c r="AU456" s="1223"/>
      <c r="AV456" s="1223"/>
      <c r="AW456" s="1221"/>
      <c r="AX456" s="1221"/>
      <c r="AY456" s="1221"/>
      <c r="AZ456" s="1221"/>
      <c r="BA456" s="911"/>
      <c r="BB456" s="912"/>
      <c r="BC456" s="912"/>
      <c r="BD456" s="912"/>
      <c r="BE456" s="912"/>
    </row>
    <row r="457" spans="1:57" ht="12.6" customHeight="1" x14ac:dyDescent="0.25">
      <c r="A457" s="257"/>
      <c r="B457" s="255"/>
      <c r="C457" s="255"/>
      <c r="D457" s="255"/>
      <c r="E457" s="255"/>
      <c r="F457" s="917"/>
      <c r="G457" s="918"/>
      <c r="H457" s="919"/>
      <c r="I457" s="1221"/>
      <c r="J457" s="1221"/>
      <c r="K457" s="1221"/>
      <c r="L457" s="1221"/>
      <c r="M457" s="1221"/>
      <c r="N457" s="1221"/>
      <c r="O457" s="1221"/>
      <c r="P457" s="1221"/>
      <c r="Q457" s="1221"/>
      <c r="R457" s="1221"/>
      <c r="S457" s="1221"/>
      <c r="T457" s="1221"/>
      <c r="U457" s="1221"/>
      <c r="V457" s="1221"/>
      <c r="W457" s="1221"/>
      <c r="X457" s="1221"/>
      <c r="Y457" s="1221"/>
      <c r="Z457" s="1221"/>
      <c r="AA457" s="1221"/>
      <c r="AB457" s="1221"/>
      <c r="AC457" s="1221"/>
      <c r="AD457" s="1221"/>
      <c r="AE457" s="1221"/>
      <c r="AF457" s="1221"/>
      <c r="AG457" s="1221"/>
      <c r="AH457" s="1221"/>
      <c r="AI457" s="1221"/>
      <c r="AJ457" s="1221"/>
      <c r="AK457" s="1221"/>
      <c r="AL457" s="1221"/>
      <c r="AM457" s="1221"/>
      <c r="AN457" s="1221"/>
      <c r="AO457" s="1221"/>
      <c r="AP457" s="1221"/>
      <c r="AQ457" s="1221"/>
      <c r="AR457" s="1221"/>
      <c r="AS457" s="1223"/>
      <c r="AT457" s="1223"/>
      <c r="AU457" s="1223"/>
      <c r="AV457" s="1223"/>
      <c r="AW457" s="1221"/>
      <c r="AX457" s="1221"/>
      <c r="AY457" s="1221"/>
      <c r="AZ457" s="1221"/>
      <c r="BA457" s="911"/>
      <c r="BB457" s="912"/>
      <c r="BC457" s="912"/>
      <c r="BD457" s="912"/>
      <c r="BE457" s="912"/>
    </row>
    <row r="458" spans="1:57" ht="12.6" customHeight="1" x14ac:dyDescent="0.25">
      <c r="A458" s="257"/>
      <c r="B458" s="255"/>
      <c r="C458" s="255"/>
      <c r="D458" s="255"/>
      <c r="E458" s="255"/>
      <c r="F458" s="917"/>
      <c r="G458" s="918"/>
      <c r="H458" s="919"/>
      <c r="I458" s="1221"/>
      <c r="J458" s="1221"/>
      <c r="K458" s="1221"/>
      <c r="L458" s="1221"/>
      <c r="M458" s="1221"/>
      <c r="N458" s="1221"/>
      <c r="O458" s="1221"/>
      <c r="P458" s="1221"/>
      <c r="Q458" s="1221"/>
      <c r="R458" s="1221"/>
      <c r="S458" s="1221"/>
      <c r="T458" s="1221"/>
      <c r="U458" s="1221"/>
      <c r="V458" s="1221"/>
      <c r="W458" s="1221"/>
      <c r="X458" s="1221"/>
      <c r="Y458" s="1221"/>
      <c r="Z458" s="1221"/>
      <c r="AA458" s="1221"/>
      <c r="AB458" s="1221"/>
      <c r="AC458" s="1221"/>
      <c r="AD458" s="1221"/>
      <c r="AE458" s="1221"/>
      <c r="AF458" s="1221"/>
      <c r="AG458" s="1221"/>
      <c r="AH458" s="1221"/>
      <c r="AI458" s="1221"/>
      <c r="AJ458" s="1221"/>
      <c r="AK458" s="1221"/>
      <c r="AL458" s="1221"/>
      <c r="AM458" s="1221"/>
      <c r="AN458" s="1221"/>
      <c r="AO458" s="1221"/>
      <c r="AP458" s="1221"/>
      <c r="AQ458" s="1221"/>
      <c r="AR458" s="1221"/>
      <c r="AS458" s="1223"/>
      <c r="AT458" s="1223"/>
      <c r="AU458" s="1223"/>
      <c r="AV458" s="1223"/>
      <c r="AW458" s="1221"/>
      <c r="AX458" s="1221"/>
      <c r="AY458" s="1221"/>
      <c r="AZ458" s="1221"/>
      <c r="BA458" s="911"/>
      <c r="BB458" s="912"/>
      <c r="BC458" s="912"/>
      <c r="BD458" s="912"/>
      <c r="BE458" s="912"/>
    </row>
    <row r="459" spans="1:57" ht="12.6" customHeight="1" x14ac:dyDescent="0.25">
      <c r="A459" s="257"/>
      <c r="B459" s="255"/>
      <c r="C459" s="255"/>
      <c r="D459" s="255"/>
      <c r="E459" s="255"/>
      <c r="F459" s="917"/>
      <c r="G459" s="918"/>
      <c r="H459" s="919"/>
      <c r="I459" s="1221"/>
      <c r="J459" s="1221"/>
      <c r="K459" s="1221"/>
      <c r="L459" s="1221"/>
      <c r="M459" s="1221"/>
      <c r="N459" s="1221"/>
      <c r="O459" s="1221"/>
      <c r="P459" s="1221"/>
      <c r="Q459" s="1221"/>
      <c r="R459" s="1221"/>
      <c r="S459" s="1221"/>
      <c r="T459" s="1221"/>
      <c r="U459" s="1221"/>
      <c r="V459" s="1221"/>
      <c r="W459" s="1221"/>
      <c r="X459" s="1221"/>
      <c r="Y459" s="1221"/>
      <c r="Z459" s="1221"/>
      <c r="AA459" s="1221"/>
      <c r="AB459" s="1221"/>
      <c r="AC459" s="1221"/>
      <c r="AD459" s="1221"/>
      <c r="AE459" s="1221"/>
      <c r="AF459" s="1221"/>
      <c r="AG459" s="1221"/>
      <c r="AH459" s="1221"/>
      <c r="AI459" s="1221"/>
      <c r="AJ459" s="1221"/>
      <c r="AK459" s="1221"/>
      <c r="AL459" s="1221"/>
      <c r="AM459" s="1221"/>
      <c r="AN459" s="1221"/>
      <c r="AO459" s="1221"/>
      <c r="AP459" s="1221"/>
      <c r="AQ459" s="1221"/>
      <c r="AR459" s="1221"/>
      <c r="AS459" s="1223"/>
      <c r="AT459" s="1223"/>
      <c r="AU459" s="1223"/>
      <c r="AV459" s="1223"/>
      <c r="AW459" s="1221"/>
      <c r="AX459" s="1221"/>
      <c r="AY459" s="1221"/>
      <c r="AZ459" s="1221"/>
      <c r="BA459" s="911"/>
      <c r="BB459" s="912"/>
      <c r="BC459" s="912"/>
      <c r="BD459" s="912"/>
      <c r="BE459" s="912"/>
    </row>
    <row r="460" spans="1:57" ht="12.6" customHeight="1" x14ac:dyDescent="0.25">
      <c r="A460" s="1217" t="s">
        <v>1410</v>
      </c>
      <c r="B460" s="1218"/>
      <c r="C460" s="1218"/>
      <c r="D460" s="1218"/>
      <c r="E460" s="1219"/>
      <c r="F460" s="920" t="s">
        <v>1411</v>
      </c>
      <c r="G460" s="921"/>
      <c r="H460" s="922"/>
      <c r="I460" s="862" t="s">
        <v>1412</v>
      </c>
      <c r="J460" s="862"/>
      <c r="K460" s="862"/>
      <c r="L460" s="862"/>
      <c r="M460" s="862" t="s">
        <v>1413</v>
      </c>
      <c r="N460" s="862"/>
      <c r="O460" s="862"/>
      <c r="P460" s="862"/>
      <c r="Q460" s="862" t="s">
        <v>1414</v>
      </c>
      <c r="R460" s="862"/>
      <c r="S460" s="862"/>
      <c r="T460" s="862"/>
      <c r="U460" s="862" t="s">
        <v>1415</v>
      </c>
      <c r="V460" s="862"/>
      <c r="W460" s="862"/>
      <c r="X460" s="862"/>
      <c r="Y460" s="862" t="s">
        <v>1416</v>
      </c>
      <c r="Z460" s="862"/>
      <c r="AA460" s="862"/>
      <c r="AB460" s="862"/>
      <c r="AC460" s="862" t="s">
        <v>1417</v>
      </c>
      <c r="AD460" s="862"/>
      <c r="AE460" s="862"/>
      <c r="AF460" s="862"/>
      <c r="AG460" s="862" t="s">
        <v>1418</v>
      </c>
      <c r="AH460" s="862"/>
      <c r="AI460" s="862"/>
      <c r="AJ460" s="862"/>
      <c r="AK460" s="862" t="s">
        <v>1466</v>
      </c>
      <c r="AL460" s="862"/>
      <c r="AM460" s="862"/>
      <c r="AN460" s="862"/>
      <c r="AO460" s="862" t="s">
        <v>1486</v>
      </c>
      <c r="AP460" s="862"/>
      <c r="AQ460" s="862"/>
      <c r="AR460" s="862"/>
      <c r="AS460" s="862" t="s">
        <v>1487</v>
      </c>
      <c r="AT460" s="862"/>
      <c r="AU460" s="862"/>
      <c r="AV460" s="862"/>
      <c r="AW460" s="862" t="s">
        <v>1488</v>
      </c>
      <c r="AX460" s="862"/>
      <c r="AY460" s="862"/>
      <c r="AZ460" s="862"/>
      <c r="BA460" s="828"/>
      <c r="BB460" s="829"/>
      <c r="BC460" s="829"/>
      <c r="BD460" s="829"/>
      <c r="BE460" s="829"/>
    </row>
    <row r="461" spans="1:57" ht="12.6" customHeight="1" x14ac:dyDescent="0.25">
      <c r="A461" s="183" t="s">
        <v>1419</v>
      </c>
      <c r="B461" s="183"/>
      <c r="C461" s="183"/>
      <c r="D461" s="183"/>
      <c r="E461" s="183"/>
      <c r="F461" s="212"/>
      <c r="G461" s="212"/>
      <c r="H461" s="212"/>
      <c r="I461" s="183"/>
      <c r="J461" s="183"/>
      <c r="K461" s="183"/>
      <c r="L461" s="183"/>
      <c r="M461" s="183"/>
      <c r="N461" s="183"/>
      <c r="O461" s="183"/>
      <c r="P461" s="183"/>
      <c r="Q461" s="183"/>
      <c r="R461" s="183"/>
      <c r="S461" s="183"/>
      <c r="T461" s="183"/>
      <c r="U461" s="183"/>
      <c r="V461" s="183"/>
      <c r="W461" s="183"/>
      <c r="X461" s="183"/>
      <c r="Y461" s="183"/>
      <c r="Z461" s="183"/>
      <c r="AA461" s="183"/>
      <c r="AB461" s="183"/>
      <c r="AC461" s="183"/>
      <c r="AD461" s="183"/>
      <c r="AE461" s="183"/>
      <c r="AF461" s="183"/>
      <c r="AG461" s="183"/>
      <c r="AH461" s="183"/>
      <c r="AI461" s="183"/>
      <c r="AJ461" s="183"/>
      <c r="AK461" s="183"/>
      <c r="AL461" s="183"/>
      <c r="AM461" s="183"/>
      <c r="AN461" s="183"/>
      <c r="AO461" s="183"/>
      <c r="AP461" s="183"/>
      <c r="AQ461" s="183"/>
      <c r="AR461" s="183"/>
      <c r="AS461" s="183"/>
      <c r="AT461" s="183"/>
      <c r="AU461" s="183"/>
      <c r="AV461" s="183"/>
      <c r="AW461" s="183"/>
      <c r="AX461" s="183"/>
      <c r="AY461" s="183"/>
      <c r="AZ461" s="183"/>
      <c r="BA461" s="183"/>
      <c r="BB461" s="183"/>
      <c r="BC461" s="183"/>
      <c r="BD461" s="183"/>
      <c r="BE461" s="183"/>
    </row>
    <row r="462" spans="1:57" ht="12.6" customHeight="1" x14ac:dyDescent="0.25">
      <c r="A462" s="221" t="s">
        <v>1467</v>
      </c>
      <c r="B462" s="239"/>
      <c r="C462" s="194"/>
      <c r="D462" s="194"/>
      <c r="E462" s="195"/>
      <c r="F462" s="853">
        <f>SUM(F469-F468+F467-F466)</f>
        <v>0</v>
      </c>
      <c r="G462" s="854"/>
      <c r="H462" s="855"/>
      <c r="I462" s="853">
        <f>SUM(I469-I468+I467-I466)</f>
        <v>0</v>
      </c>
      <c r="J462" s="854"/>
      <c r="K462" s="854"/>
      <c r="L462" s="855"/>
      <c r="M462" s="853">
        <f>SUM(M469-M468+M467-M466)</f>
        <v>0</v>
      </c>
      <c r="N462" s="854"/>
      <c r="O462" s="854"/>
      <c r="P462" s="855"/>
      <c r="Q462" s="853">
        <f>SUM(Q469-Q468+Q467-Q466)</f>
        <v>0</v>
      </c>
      <c r="R462" s="854"/>
      <c r="S462" s="854"/>
      <c r="T462" s="855"/>
      <c r="U462" s="853">
        <f>SUM(U469-U468+U467-U466)</f>
        <v>0</v>
      </c>
      <c r="V462" s="854"/>
      <c r="W462" s="854"/>
      <c r="X462" s="855"/>
      <c r="Y462" s="853">
        <f>SUM(Y469-Y468+Y467-Y466)</f>
        <v>0</v>
      </c>
      <c r="Z462" s="854"/>
      <c r="AA462" s="854"/>
      <c r="AB462" s="855"/>
      <c r="AC462" s="853">
        <f>SUM(AC469-AC468+AC467-AC466)</f>
        <v>0</v>
      </c>
      <c r="AD462" s="854"/>
      <c r="AE462" s="854"/>
      <c r="AF462" s="855"/>
      <c r="AG462" s="853">
        <f>SUM(AG469-AG468+AG467-AG466)</f>
        <v>0</v>
      </c>
      <c r="AH462" s="854"/>
      <c r="AI462" s="854"/>
      <c r="AJ462" s="855"/>
      <c r="AK462" s="853">
        <f>SUM(AK469-AK468+AK467-AK466)</f>
        <v>0</v>
      </c>
      <c r="AL462" s="854"/>
      <c r="AM462" s="854"/>
      <c r="AN462" s="855"/>
      <c r="AO462" s="853">
        <f>SUM('HL KNIHA VYPOC'!H434)</f>
        <v>0</v>
      </c>
      <c r="AP462" s="854"/>
      <c r="AQ462" s="854"/>
      <c r="AR462" s="855"/>
      <c r="AS462" s="853">
        <f>SUM('HL KNIHA VYPOC'!H440)</f>
        <v>0</v>
      </c>
      <c r="AT462" s="854"/>
      <c r="AU462" s="854"/>
      <c r="AV462" s="855"/>
      <c r="AW462" s="853">
        <f>SUM(F462:AV465)</f>
        <v>0</v>
      </c>
      <c r="AX462" s="854"/>
      <c r="AY462" s="854"/>
      <c r="AZ462" s="855"/>
      <c r="BA462" s="1046"/>
      <c r="BB462" s="1047"/>
      <c r="BC462" s="1047"/>
      <c r="BD462" s="1047"/>
      <c r="BE462" s="1047"/>
    </row>
    <row r="463" spans="1:57" ht="12.6" customHeight="1" x14ac:dyDescent="0.25">
      <c r="A463" s="223" t="s">
        <v>1468</v>
      </c>
      <c r="B463" s="231"/>
      <c r="C463" s="183"/>
      <c r="D463" s="183"/>
      <c r="E463" s="225"/>
      <c r="F463" s="856"/>
      <c r="G463" s="857"/>
      <c r="H463" s="858"/>
      <c r="I463" s="856"/>
      <c r="J463" s="857"/>
      <c r="K463" s="857"/>
      <c r="L463" s="858"/>
      <c r="M463" s="856"/>
      <c r="N463" s="857"/>
      <c r="O463" s="857"/>
      <c r="P463" s="858"/>
      <c r="Q463" s="856"/>
      <c r="R463" s="857"/>
      <c r="S463" s="857"/>
      <c r="T463" s="858"/>
      <c r="U463" s="856"/>
      <c r="V463" s="857"/>
      <c r="W463" s="857"/>
      <c r="X463" s="858"/>
      <c r="Y463" s="856"/>
      <c r="Z463" s="857"/>
      <c r="AA463" s="857"/>
      <c r="AB463" s="858"/>
      <c r="AC463" s="856"/>
      <c r="AD463" s="857"/>
      <c r="AE463" s="857"/>
      <c r="AF463" s="858"/>
      <c r="AG463" s="856"/>
      <c r="AH463" s="857"/>
      <c r="AI463" s="857"/>
      <c r="AJ463" s="858"/>
      <c r="AK463" s="856"/>
      <c r="AL463" s="857"/>
      <c r="AM463" s="857"/>
      <c r="AN463" s="858"/>
      <c r="AO463" s="856"/>
      <c r="AP463" s="857"/>
      <c r="AQ463" s="857"/>
      <c r="AR463" s="858"/>
      <c r="AS463" s="856"/>
      <c r="AT463" s="857"/>
      <c r="AU463" s="857"/>
      <c r="AV463" s="858"/>
      <c r="AW463" s="856"/>
      <c r="AX463" s="857"/>
      <c r="AY463" s="857"/>
      <c r="AZ463" s="858"/>
      <c r="BA463" s="1046"/>
      <c r="BB463" s="1047"/>
      <c r="BC463" s="1047"/>
      <c r="BD463" s="1047"/>
      <c r="BE463" s="1047"/>
    </row>
    <row r="464" spans="1:57" ht="12.6" customHeight="1" x14ac:dyDescent="0.25">
      <c r="A464" s="223" t="s">
        <v>1469</v>
      </c>
      <c r="B464" s="231"/>
      <c r="C464" s="183"/>
      <c r="D464" s="183"/>
      <c r="E464" s="225"/>
      <c r="F464" s="856"/>
      <c r="G464" s="857"/>
      <c r="H464" s="858"/>
      <c r="I464" s="856"/>
      <c r="J464" s="857"/>
      <c r="K464" s="857"/>
      <c r="L464" s="858"/>
      <c r="M464" s="856"/>
      <c r="N464" s="857"/>
      <c r="O464" s="857"/>
      <c r="P464" s="858"/>
      <c r="Q464" s="856"/>
      <c r="R464" s="857"/>
      <c r="S464" s="857"/>
      <c r="T464" s="858"/>
      <c r="U464" s="856"/>
      <c r="V464" s="857"/>
      <c r="W464" s="857"/>
      <c r="X464" s="858"/>
      <c r="Y464" s="856"/>
      <c r="Z464" s="857"/>
      <c r="AA464" s="857"/>
      <c r="AB464" s="858"/>
      <c r="AC464" s="856"/>
      <c r="AD464" s="857"/>
      <c r="AE464" s="857"/>
      <c r="AF464" s="858"/>
      <c r="AG464" s="856"/>
      <c r="AH464" s="857"/>
      <c r="AI464" s="857"/>
      <c r="AJ464" s="858"/>
      <c r="AK464" s="856"/>
      <c r="AL464" s="857"/>
      <c r="AM464" s="857"/>
      <c r="AN464" s="858"/>
      <c r="AO464" s="856"/>
      <c r="AP464" s="857"/>
      <c r="AQ464" s="857"/>
      <c r="AR464" s="858"/>
      <c r="AS464" s="856"/>
      <c r="AT464" s="857"/>
      <c r="AU464" s="857"/>
      <c r="AV464" s="858"/>
      <c r="AW464" s="856"/>
      <c r="AX464" s="857"/>
      <c r="AY464" s="857"/>
      <c r="AZ464" s="858"/>
      <c r="BA464" s="1046"/>
      <c r="BB464" s="1047"/>
      <c r="BC464" s="1047"/>
      <c r="BD464" s="1047"/>
      <c r="BE464" s="1047"/>
    </row>
    <row r="465" spans="1:57" ht="12.6" customHeight="1" x14ac:dyDescent="0.25">
      <c r="A465" s="223" t="s">
        <v>1470</v>
      </c>
      <c r="B465" s="231"/>
      <c r="C465" s="183"/>
      <c r="D465" s="183"/>
      <c r="E465" s="225"/>
      <c r="F465" s="859"/>
      <c r="G465" s="860"/>
      <c r="H465" s="861"/>
      <c r="I465" s="859"/>
      <c r="J465" s="860"/>
      <c r="K465" s="860"/>
      <c r="L465" s="861"/>
      <c r="M465" s="859"/>
      <c r="N465" s="860"/>
      <c r="O465" s="860"/>
      <c r="P465" s="861"/>
      <c r="Q465" s="859"/>
      <c r="R465" s="860"/>
      <c r="S465" s="860"/>
      <c r="T465" s="861"/>
      <c r="U465" s="859"/>
      <c r="V465" s="860"/>
      <c r="W465" s="860"/>
      <c r="X465" s="861"/>
      <c r="Y465" s="859"/>
      <c r="Z465" s="860"/>
      <c r="AA465" s="860"/>
      <c r="AB465" s="861"/>
      <c r="AC465" s="859"/>
      <c r="AD465" s="860"/>
      <c r="AE465" s="860"/>
      <c r="AF465" s="861"/>
      <c r="AG465" s="859"/>
      <c r="AH465" s="860"/>
      <c r="AI465" s="860"/>
      <c r="AJ465" s="861"/>
      <c r="AK465" s="859"/>
      <c r="AL465" s="860"/>
      <c r="AM465" s="860"/>
      <c r="AN465" s="861"/>
      <c r="AO465" s="859"/>
      <c r="AP465" s="860"/>
      <c r="AQ465" s="860"/>
      <c r="AR465" s="861"/>
      <c r="AS465" s="859"/>
      <c r="AT465" s="860"/>
      <c r="AU465" s="860"/>
      <c r="AV465" s="861"/>
      <c r="AW465" s="859"/>
      <c r="AX465" s="860"/>
      <c r="AY465" s="860"/>
      <c r="AZ465" s="861"/>
      <c r="BA465" s="1046"/>
      <c r="BB465" s="1047"/>
      <c r="BC465" s="1047"/>
      <c r="BD465" s="1047"/>
      <c r="BE465" s="1047"/>
    </row>
    <row r="466" spans="1:57" ht="12.6" customHeight="1" x14ac:dyDescent="0.25">
      <c r="A466" s="187" t="s">
        <v>1422</v>
      </c>
      <c r="B466" s="230"/>
      <c r="C466" s="188"/>
      <c r="D466" s="188"/>
      <c r="E466" s="189"/>
      <c r="F466" s="893"/>
      <c r="G466" s="894"/>
      <c r="H466" s="895"/>
      <c r="I466" s="893"/>
      <c r="J466" s="894"/>
      <c r="K466" s="894"/>
      <c r="L466" s="895"/>
      <c r="M466" s="893"/>
      <c r="N466" s="894"/>
      <c r="O466" s="894"/>
      <c r="P466" s="895"/>
      <c r="Q466" s="893"/>
      <c r="R466" s="894"/>
      <c r="S466" s="894"/>
      <c r="T466" s="895"/>
      <c r="U466" s="893"/>
      <c r="V466" s="894"/>
      <c r="W466" s="894"/>
      <c r="X466" s="895"/>
      <c r="Y466" s="893"/>
      <c r="Z466" s="894"/>
      <c r="AA466" s="894"/>
      <c r="AB466" s="895"/>
      <c r="AC466" s="893"/>
      <c r="AD466" s="894"/>
      <c r="AE466" s="894"/>
      <c r="AF466" s="895"/>
      <c r="AG466" s="893"/>
      <c r="AH466" s="894"/>
      <c r="AI466" s="894"/>
      <c r="AJ466" s="895"/>
      <c r="AK466" s="893"/>
      <c r="AL466" s="894"/>
      <c r="AM466" s="894"/>
      <c r="AN466" s="895"/>
      <c r="AO466" s="893">
        <f>SUM('HL KNIHA VYPOC'!$I$33)</f>
        <v>0</v>
      </c>
      <c r="AP466" s="894"/>
      <c r="AQ466" s="894"/>
      <c r="AR466" s="895"/>
      <c r="AS466" s="893">
        <f>SUM('HL KNIHA VYPOC'!$I$39)</f>
        <v>0</v>
      </c>
      <c r="AT466" s="894"/>
      <c r="AU466" s="894"/>
      <c r="AV466" s="895"/>
      <c r="AW466" s="893">
        <f>SUM(F466:AV466)</f>
        <v>0</v>
      </c>
      <c r="AX466" s="894"/>
      <c r="AY466" s="894"/>
      <c r="AZ466" s="895"/>
      <c r="BA466" s="1046"/>
      <c r="BB466" s="1047"/>
      <c r="BC466" s="1047"/>
      <c r="BD466" s="1047"/>
      <c r="BE466" s="1047"/>
    </row>
    <row r="467" spans="1:57" ht="12.6" customHeight="1" x14ac:dyDescent="0.25">
      <c r="A467" s="187" t="s">
        <v>1423</v>
      </c>
      <c r="B467" s="230"/>
      <c r="C467" s="188"/>
      <c r="D467" s="188"/>
      <c r="E467" s="189"/>
      <c r="F467" s="893"/>
      <c r="G467" s="894"/>
      <c r="H467" s="895"/>
      <c r="I467" s="893"/>
      <c r="J467" s="894"/>
      <c r="K467" s="894"/>
      <c r="L467" s="895"/>
      <c r="M467" s="893"/>
      <c r="N467" s="894"/>
      <c r="O467" s="894"/>
      <c r="P467" s="895"/>
      <c r="Q467" s="893"/>
      <c r="R467" s="894"/>
      <c r="S467" s="894"/>
      <c r="T467" s="895"/>
      <c r="U467" s="893"/>
      <c r="V467" s="894"/>
      <c r="W467" s="894"/>
      <c r="X467" s="895"/>
      <c r="Y467" s="893"/>
      <c r="Z467" s="894"/>
      <c r="AA467" s="894"/>
      <c r="AB467" s="895"/>
      <c r="AC467" s="893"/>
      <c r="AD467" s="894"/>
      <c r="AE467" s="894"/>
      <c r="AF467" s="895"/>
      <c r="AG467" s="893"/>
      <c r="AH467" s="894"/>
      <c r="AI467" s="894"/>
      <c r="AJ467" s="895"/>
      <c r="AK467" s="893"/>
      <c r="AL467" s="894"/>
      <c r="AM467" s="894"/>
      <c r="AN467" s="895"/>
      <c r="AO467" s="893">
        <f>SUM('HL KNIHA VYPOC'!$J$33)</f>
        <v>0</v>
      </c>
      <c r="AP467" s="894"/>
      <c r="AQ467" s="894"/>
      <c r="AR467" s="895"/>
      <c r="AS467" s="893">
        <f>SUM('HL KNIHA VYPOC'!$J$39)</f>
        <v>0</v>
      </c>
      <c r="AT467" s="894"/>
      <c r="AU467" s="894"/>
      <c r="AV467" s="895"/>
      <c r="AW467" s="893">
        <f>SUM(F467:AV467)</f>
        <v>0</v>
      </c>
      <c r="AX467" s="894"/>
      <c r="AY467" s="894"/>
      <c r="AZ467" s="895"/>
      <c r="BA467" s="1046"/>
      <c r="BB467" s="1047"/>
      <c r="BC467" s="1047"/>
      <c r="BD467" s="1047"/>
      <c r="BE467" s="1047"/>
    </row>
    <row r="468" spans="1:57" ht="12.6" customHeight="1" x14ac:dyDescent="0.25">
      <c r="A468" s="187" t="s">
        <v>1424</v>
      </c>
      <c r="B468" s="230"/>
      <c r="C468" s="188"/>
      <c r="D468" s="188"/>
      <c r="E468" s="189"/>
      <c r="F468" s="850"/>
      <c r="G468" s="851"/>
      <c r="H468" s="852"/>
      <c r="I468" s="850"/>
      <c r="J468" s="851"/>
      <c r="K468" s="851"/>
      <c r="L468" s="852"/>
      <c r="M468" s="850"/>
      <c r="N468" s="851"/>
      <c r="O468" s="851"/>
      <c r="P468" s="852"/>
      <c r="Q468" s="850"/>
      <c r="R468" s="851"/>
      <c r="S468" s="851"/>
      <c r="T468" s="852"/>
      <c r="U468" s="850"/>
      <c r="V468" s="851"/>
      <c r="W468" s="851"/>
      <c r="X468" s="852"/>
      <c r="Y468" s="850"/>
      <c r="Z468" s="851"/>
      <c r="AA468" s="851"/>
      <c r="AB468" s="852"/>
      <c r="AC468" s="850"/>
      <c r="AD468" s="851"/>
      <c r="AE468" s="851"/>
      <c r="AF468" s="852"/>
      <c r="AG468" s="850"/>
      <c r="AH468" s="851"/>
      <c r="AI468" s="851"/>
      <c r="AJ468" s="852"/>
      <c r="AK468" s="850"/>
      <c r="AL468" s="851"/>
      <c r="AM468" s="851"/>
      <c r="AN468" s="852"/>
      <c r="AO468" s="850"/>
      <c r="AP468" s="851"/>
      <c r="AQ468" s="851"/>
      <c r="AR468" s="852"/>
      <c r="AS468" s="850"/>
      <c r="AT468" s="851"/>
      <c r="AU468" s="851"/>
      <c r="AV468" s="852"/>
      <c r="AW468" s="890">
        <f>SUM(F468:AV468)</f>
        <v>0</v>
      </c>
      <c r="AX468" s="891"/>
      <c r="AY468" s="891"/>
      <c r="AZ468" s="892"/>
      <c r="BA468" s="1046"/>
      <c r="BB468" s="1047"/>
      <c r="BC468" s="1047"/>
      <c r="BD468" s="1047"/>
      <c r="BE468" s="1047"/>
    </row>
    <row r="469" spans="1:57" ht="12.6" customHeight="1" x14ac:dyDescent="0.25">
      <c r="A469" s="221" t="s">
        <v>1425</v>
      </c>
      <c r="B469" s="239"/>
      <c r="C469" s="194"/>
      <c r="D469" s="194"/>
      <c r="E469" s="195"/>
      <c r="F469" s="853">
        <f>SUM(ANALYTIKAVUJ!$D$5+ANALYTIKAVUJ!$D$9+'HL KNIHA VYPOC'!$K$42)</f>
        <v>0</v>
      </c>
      <c r="G469" s="854"/>
      <c r="H469" s="855"/>
      <c r="I469" s="853">
        <f>SUM(ANALYTIKAVUJ!$D$6)</f>
        <v>0</v>
      </c>
      <c r="J469" s="854"/>
      <c r="K469" s="854"/>
      <c r="L469" s="855"/>
      <c r="M469" s="853">
        <f>SUM(ANALYTIKAVUJ!$D$10)</f>
        <v>0</v>
      </c>
      <c r="N469" s="854"/>
      <c r="O469" s="854"/>
      <c r="P469" s="855"/>
      <c r="Q469" s="853">
        <f>SUM(ANALYTIKAVUJ!$D$13)</f>
        <v>0</v>
      </c>
      <c r="R469" s="854"/>
      <c r="S469" s="854"/>
      <c r="T469" s="855"/>
      <c r="U469" s="853">
        <f>SUM(ANALYTIKAVUJ!$D$14)</f>
        <v>0</v>
      </c>
      <c r="V469" s="854"/>
      <c r="W469" s="854"/>
      <c r="X469" s="855"/>
      <c r="Y469" s="853">
        <f>SUM(ANALYTIKAVUJ!$D$18)</f>
        <v>0</v>
      </c>
      <c r="Z469" s="854"/>
      <c r="AA469" s="854"/>
      <c r="AB469" s="855"/>
      <c r="AC469" s="853">
        <f>SUM(ANALYTIKAVUJ!$D$22+'HL KNIHA VYPOC'!$K$45)</f>
        <v>0</v>
      </c>
      <c r="AD469" s="854"/>
      <c r="AE469" s="854"/>
      <c r="AF469" s="855"/>
      <c r="AG469" s="853">
        <f>SUM(ANALYTIKAVUJ!$D$15+ANALYTIKAVUJ!$D$19+ANALYTIKAVUJ!$D$23)</f>
        <v>0</v>
      </c>
      <c r="AH469" s="854"/>
      <c r="AI469" s="854"/>
      <c r="AJ469" s="855"/>
      <c r="AK469" s="853">
        <f>SUM(ANALYTIKAVUJ!$D$108)</f>
        <v>0</v>
      </c>
      <c r="AL469" s="854"/>
      <c r="AM469" s="854"/>
      <c r="AN469" s="855"/>
      <c r="AO469" s="853">
        <f>SUM('HL KNIHA VYPOC'!$K$33)</f>
        <v>0</v>
      </c>
      <c r="AP469" s="854"/>
      <c r="AQ469" s="854"/>
      <c r="AR469" s="855"/>
      <c r="AS469" s="853">
        <f>SUM('HL KNIHA VYPOC'!$K$39)</f>
        <v>0</v>
      </c>
      <c r="AT469" s="854"/>
      <c r="AU469" s="854"/>
      <c r="AV469" s="855"/>
      <c r="AW469" s="853">
        <f>SUM(F469:AV471)</f>
        <v>0</v>
      </c>
      <c r="AX469" s="854"/>
      <c r="AY469" s="854"/>
      <c r="AZ469" s="855"/>
      <c r="BA469" s="1046"/>
      <c r="BB469" s="1047"/>
      <c r="BC469" s="1047"/>
      <c r="BD469" s="1047"/>
      <c r="BE469" s="1047"/>
    </row>
    <row r="470" spans="1:57" ht="12.6" customHeight="1" x14ac:dyDescent="0.25">
      <c r="A470" s="223" t="s">
        <v>1469</v>
      </c>
      <c r="B470" s="231"/>
      <c r="C470" s="183"/>
      <c r="D470" s="183"/>
      <c r="E470" s="225"/>
      <c r="F470" s="856"/>
      <c r="G470" s="857"/>
      <c r="H470" s="858"/>
      <c r="I470" s="856"/>
      <c r="J470" s="857"/>
      <c r="K470" s="857"/>
      <c r="L470" s="858"/>
      <c r="M470" s="856"/>
      <c r="N470" s="857"/>
      <c r="O470" s="857"/>
      <c r="P470" s="858"/>
      <c r="Q470" s="856"/>
      <c r="R470" s="857"/>
      <c r="S470" s="857"/>
      <c r="T470" s="858"/>
      <c r="U470" s="856"/>
      <c r="V470" s="857"/>
      <c r="W470" s="857"/>
      <c r="X470" s="858"/>
      <c r="Y470" s="856"/>
      <c r="Z470" s="857"/>
      <c r="AA470" s="857"/>
      <c r="AB470" s="858"/>
      <c r="AC470" s="856"/>
      <c r="AD470" s="857"/>
      <c r="AE470" s="857"/>
      <c r="AF470" s="858"/>
      <c r="AG470" s="856"/>
      <c r="AH470" s="857"/>
      <c r="AI470" s="857"/>
      <c r="AJ470" s="858"/>
      <c r="AK470" s="856"/>
      <c r="AL470" s="857"/>
      <c r="AM470" s="857"/>
      <c r="AN470" s="858"/>
      <c r="AO470" s="856"/>
      <c r="AP470" s="857"/>
      <c r="AQ470" s="857"/>
      <c r="AR470" s="858"/>
      <c r="AS470" s="856"/>
      <c r="AT470" s="857"/>
      <c r="AU470" s="857"/>
      <c r="AV470" s="858"/>
      <c r="AW470" s="856"/>
      <c r="AX470" s="857"/>
      <c r="AY470" s="857"/>
      <c r="AZ470" s="858"/>
      <c r="BA470" s="1046"/>
      <c r="BB470" s="1047"/>
      <c r="BC470" s="1047"/>
      <c r="BD470" s="1047"/>
      <c r="BE470" s="1047"/>
    </row>
    <row r="471" spans="1:57" ht="12.6" customHeight="1" x14ac:dyDescent="0.25">
      <c r="A471" s="226" t="s">
        <v>1470</v>
      </c>
      <c r="B471" s="232"/>
      <c r="C471" s="197"/>
      <c r="D471" s="197"/>
      <c r="E471" s="198"/>
      <c r="F471" s="859"/>
      <c r="G471" s="860"/>
      <c r="H471" s="861"/>
      <c r="I471" s="859"/>
      <c r="J471" s="860"/>
      <c r="K471" s="860"/>
      <c r="L471" s="861"/>
      <c r="M471" s="859"/>
      <c r="N471" s="860"/>
      <c r="O471" s="860"/>
      <c r="P471" s="861"/>
      <c r="Q471" s="859"/>
      <c r="R471" s="860"/>
      <c r="S471" s="860"/>
      <c r="T471" s="861"/>
      <c r="U471" s="859"/>
      <c r="V471" s="860"/>
      <c r="W471" s="860"/>
      <c r="X471" s="861"/>
      <c r="Y471" s="859"/>
      <c r="Z471" s="860"/>
      <c r="AA471" s="860"/>
      <c r="AB471" s="861"/>
      <c r="AC471" s="859"/>
      <c r="AD471" s="860"/>
      <c r="AE471" s="860"/>
      <c r="AF471" s="861"/>
      <c r="AG471" s="859"/>
      <c r="AH471" s="860"/>
      <c r="AI471" s="860"/>
      <c r="AJ471" s="861"/>
      <c r="AK471" s="859"/>
      <c r="AL471" s="860"/>
      <c r="AM471" s="860"/>
      <c r="AN471" s="861"/>
      <c r="AO471" s="859"/>
      <c r="AP471" s="860"/>
      <c r="AQ471" s="860"/>
      <c r="AR471" s="861"/>
      <c r="AS471" s="859"/>
      <c r="AT471" s="860"/>
      <c r="AU471" s="860"/>
      <c r="AV471" s="861"/>
      <c r="AW471" s="859"/>
      <c r="AX471" s="860"/>
      <c r="AY471" s="860"/>
      <c r="AZ471" s="861"/>
      <c r="BA471" s="1046"/>
      <c r="BB471" s="1047"/>
      <c r="BC471" s="1047"/>
      <c r="BD471" s="1047"/>
      <c r="BE471" s="1047"/>
    </row>
    <row r="472" spans="1:57" ht="12.6" customHeight="1" x14ac:dyDescent="0.25">
      <c r="A472" s="183" t="s">
        <v>1427</v>
      </c>
      <c r="B472" s="183"/>
      <c r="C472" s="183"/>
      <c r="D472" s="183"/>
      <c r="E472" s="183"/>
      <c r="F472" s="233"/>
      <c r="G472" s="233"/>
      <c r="H472" s="233"/>
      <c r="I472" s="233"/>
      <c r="J472" s="233"/>
      <c r="K472" s="233"/>
      <c r="L472" s="233"/>
      <c r="M472" s="233"/>
      <c r="N472" s="233"/>
      <c r="O472" s="233"/>
      <c r="P472" s="233"/>
      <c r="Q472" s="233"/>
      <c r="R472" s="233"/>
      <c r="S472" s="233"/>
      <c r="T472" s="233"/>
      <c r="U472" s="233"/>
      <c r="V472" s="233"/>
      <c r="W472" s="233"/>
      <c r="X472" s="233"/>
      <c r="Y472" s="233"/>
      <c r="Z472" s="233"/>
      <c r="AA472" s="233"/>
      <c r="AB472" s="233"/>
      <c r="AC472" s="233"/>
      <c r="AD472" s="233"/>
      <c r="AE472" s="233"/>
      <c r="AF472" s="233"/>
      <c r="AG472" s="233"/>
      <c r="AH472" s="233"/>
      <c r="AI472" s="233"/>
      <c r="AJ472" s="233"/>
      <c r="AK472" s="233"/>
      <c r="AL472" s="233"/>
      <c r="AM472" s="233"/>
      <c r="AN472" s="233"/>
      <c r="AO472" s="233"/>
      <c r="AP472" s="233"/>
      <c r="AQ472" s="233"/>
      <c r="AR472" s="233"/>
      <c r="AS472" s="233"/>
      <c r="AT472" s="233"/>
      <c r="AU472" s="233"/>
      <c r="AV472" s="233"/>
      <c r="AW472" s="233"/>
      <c r="AX472" s="233"/>
      <c r="AY472" s="233"/>
      <c r="AZ472" s="233"/>
      <c r="BA472" s="191"/>
      <c r="BB472" s="191"/>
      <c r="BC472" s="191"/>
      <c r="BD472" s="191"/>
      <c r="BE472" s="251"/>
    </row>
    <row r="473" spans="1:57" ht="12.6" customHeight="1" x14ac:dyDescent="0.25">
      <c r="A473" s="221" t="s">
        <v>1467</v>
      </c>
      <c r="B473" s="194"/>
      <c r="C473" s="194"/>
      <c r="D473" s="194"/>
      <c r="E473" s="194"/>
      <c r="F473" s="853">
        <f>SUM(F480-F479+F478-F477)</f>
        <v>0</v>
      </c>
      <c r="G473" s="854"/>
      <c r="H473" s="855"/>
      <c r="I473" s="853">
        <f>SUM(I480-I479+I478-I477)</f>
        <v>0</v>
      </c>
      <c r="J473" s="854"/>
      <c r="K473" s="854"/>
      <c r="L473" s="855"/>
      <c r="M473" s="853">
        <f>SUM(M480-M479+M478-M477)</f>
        <v>0</v>
      </c>
      <c r="N473" s="854"/>
      <c r="O473" s="854"/>
      <c r="P473" s="855"/>
      <c r="Q473" s="853">
        <f>SUM(Q480-Q479+Q478-Q477)</f>
        <v>0</v>
      </c>
      <c r="R473" s="854"/>
      <c r="S473" s="854"/>
      <c r="T473" s="855"/>
      <c r="U473" s="853">
        <f>SUM(U480-U479+U478-U477)</f>
        <v>0</v>
      </c>
      <c r="V473" s="854"/>
      <c r="W473" s="854"/>
      <c r="X473" s="855"/>
      <c r="Y473" s="853">
        <f>SUM(Y480-Y479+Y478-Y477)</f>
        <v>0</v>
      </c>
      <c r="Z473" s="854"/>
      <c r="AA473" s="854"/>
      <c r="AB473" s="855"/>
      <c r="AC473" s="853">
        <f>SUM(AC480-AC479+AC478-AC477)</f>
        <v>0</v>
      </c>
      <c r="AD473" s="854"/>
      <c r="AE473" s="854"/>
      <c r="AF473" s="855"/>
      <c r="AG473" s="853">
        <f>SUM(AG480-AG479+AG478-AG477)</f>
        <v>0</v>
      </c>
      <c r="AH473" s="854"/>
      <c r="AI473" s="854"/>
      <c r="AJ473" s="855"/>
      <c r="AK473" s="853"/>
      <c r="AL473" s="854"/>
      <c r="AM473" s="854"/>
      <c r="AN473" s="855"/>
      <c r="AO473" s="853">
        <f>SUM(AO480-AO479+AO478-AO477)</f>
        <v>0</v>
      </c>
      <c r="AP473" s="854"/>
      <c r="AQ473" s="854"/>
      <c r="AR473" s="855"/>
      <c r="AS473" s="853">
        <f>SUM(AS480-AS479+AS478-AS477)</f>
        <v>0</v>
      </c>
      <c r="AT473" s="854"/>
      <c r="AU473" s="854"/>
      <c r="AV473" s="855"/>
      <c r="AW473" s="853">
        <f>SUM(F473:AV476)</f>
        <v>0</v>
      </c>
      <c r="AX473" s="854"/>
      <c r="AY473" s="854"/>
      <c r="AZ473" s="855"/>
      <c r="BA473" s="1046"/>
      <c r="BB473" s="1047"/>
      <c r="BC473" s="1047"/>
      <c r="BD473" s="1047"/>
      <c r="BE473" s="1047"/>
    </row>
    <row r="474" spans="1:57" ht="12.6" customHeight="1" x14ac:dyDescent="0.25">
      <c r="A474" s="223" t="s">
        <v>1468</v>
      </c>
      <c r="B474" s="183"/>
      <c r="C474" s="183"/>
      <c r="D474" s="183"/>
      <c r="E474" s="183"/>
      <c r="F474" s="856"/>
      <c r="G474" s="857"/>
      <c r="H474" s="858"/>
      <c r="I474" s="856"/>
      <c r="J474" s="857"/>
      <c r="K474" s="857"/>
      <c r="L474" s="858"/>
      <c r="M474" s="856"/>
      <c r="N474" s="857"/>
      <c r="O474" s="857"/>
      <c r="P474" s="858"/>
      <c r="Q474" s="856"/>
      <c r="R474" s="857"/>
      <c r="S474" s="857"/>
      <c r="T474" s="858"/>
      <c r="U474" s="856"/>
      <c r="V474" s="857"/>
      <c r="W474" s="857"/>
      <c r="X474" s="858"/>
      <c r="Y474" s="856"/>
      <c r="Z474" s="857"/>
      <c r="AA474" s="857"/>
      <c r="AB474" s="858"/>
      <c r="AC474" s="856"/>
      <c r="AD474" s="857"/>
      <c r="AE474" s="857"/>
      <c r="AF474" s="858"/>
      <c r="AG474" s="856"/>
      <c r="AH474" s="857"/>
      <c r="AI474" s="857"/>
      <c r="AJ474" s="858"/>
      <c r="AK474" s="856"/>
      <c r="AL474" s="857"/>
      <c r="AM474" s="857"/>
      <c r="AN474" s="858"/>
      <c r="AO474" s="856"/>
      <c r="AP474" s="857"/>
      <c r="AQ474" s="857"/>
      <c r="AR474" s="858"/>
      <c r="AS474" s="856"/>
      <c r="AT474" s="857"/>
      <c r="AU474" s="857"/>
      <c r="AV474" s="858"/>
      <c r="AW474" s="856"/>
      <c r="AX474" s="857"/>
      <c r="AY474" s="857"/>
      <c r="AZ474" s="858"/>
      <c r="BA474" s="1046"/>
      <c r="BB474" s="1047"/>
      <c r="BC474" s="1047"/>
      <c r="BD474" s="1047"/>
      <c r="BE474" s="1047"/>
    </row>
    <row r="475" spans="1:57" ht="12.6" customHeight="1" x14ac:dyDescent="0.25">
      <c r="A475" s="223" t="s">
        <v>1469</v>
      </c>
      <c r="B475" s="183"/>
      <c r="C475" s="183"/>
      <c r="D475" s="183"/>
      <c r="E475" s="183"/>
      <c r="F475" s="856"/>
      <c r="G475" s="857"/>
      <c r="H475" s="858"/>
      <c r="I475" s="856"/>
      <c r="J475" s="857"/>
      <c r="K475" s="857"/>
      <c r="L475" s="858"/>
      <c r="M475" s="856"/>
      <c r="N475" s="857"/>
      <c r="O475" s="857"/>
      <c r="P475" s="858"/>
      <c r="Q475" s="856"/>
      <c r="R475" s="857"/>
      <c r="S475" s="857"/>
      <c r="T475" s="858"/>
      <c r="U475" s="856"/>
      <c r="V475" s="857"/>
      <c r="W475" s="857"/>
      <c r="X475" s="858"/>
      <c r="Y475" s="856"/>
      <c r="Z475" s="857"/>
      <c r="AA475" s="857"/>
      <c r="AB475" s="858"/>
      <c r="AC475" s="856"/>
      <c r="AD475" s="857"/>
      <c r="AE475" s="857"/>
      <c r="AF475" s="858"/>
      <c r="AG475" s="856"/>
      <c r="AH475" s="857"/>
      <c r="AI475" s="857"/>
      <c r="AJ475" s="858"/>
      <c r="AK475" s="856"/>
      <c r="AL475" s="857"/>
      <c r="AM475" s="857"/>
      <c r="AN475" s="858"/>
      <c r="AO475" s="856"/>
      <c r="AP475" s="857"/>
      <c r="AQ475" s="857"/>
      <c r="AR475" s="858"/>
      <c r="AS475" s="856"/>
      <c r="AT475" s="857"/>
      <c r="AU475" s="857"/>
      <c r="AV475" s="858"/>
      <c r="AW475" s="856"/>
      <c r="AX475" s="857"/>
      <c r="AY475" s="857"/>
      <c r="AZ475" s="858"/>
      <c r="BA475" s="1046"/>
      <c r="BB475" s="1047"/>
      <c r="BC475" s="1047"/>
      <c r="BD475" s="1047"/>
      <c r="BE475" s="1047"/>
    </row>
    <row r="476" spans="1:57" ht="12.6" customHeight="1" x14ac:dyDescent="0.25">
      <c r="A476" s="226" t="s">
        <v>1470</v>
      </c>
      <c r="B476" s="197"/>
      <c r="C476" s="197"/>
      <c r="D476" s="197"/>
      <c r="E476" s="197"/>
      <c r="F476" s="859"/>
      <c r="G476" s="860"/>
      <c r="H476" s="861"/>
      <c r="I476" s="859"/>
      <c r="J476" s="860"/>
      <c r="K476" s="860"/>
      <c r="L476" s="861"/>
      <c r="M476" s="859"/>
      <c r="N476" s="860"/>
      <c r="O476" s="860"/>
      <c r="P476" s="861"/>
      <c r="Q476" s="859"/>
      <c r="R476" s="860"/>
      <c r="S476" s="860"/>
      <c r="T476" s="861"/>
      <c r="U476" s="859"/>
      <c r="V476" s="860"/>
      <c r="W476" s="860"/>
      <c r="X476" s="861"/>
      <c r="Y476" s="859"/>
      <c r="Z476" s="860"/>
      <c r="AA476" s="860"/>
      <c r="AB476" s="861"/>
      <c r="AC476" s="859"/>
      <c r="AD476" s="860"/>
      <c r="AE476" s="860"/>
      <c r="AF476" s="861"/>
      <c r="AG476" s="859"/>
      <c r="AH476" s="860"/>
      <c r="AI476" s="860"/>
      <c r="AJ476" s="861"/>
      <c r="AK476" s="859"/>
      <c r="AL476" s="860"/>
      <c r="AM476" s="860"/>
      <c r="AN476" s="861"/>
      <c r="AO476" s="859"/>
      <c r="AP476" s="860"/>
      <c r="AQ476" s="860"/>
      <c r="AR476" s="861"/>
      <c r="AS476" s="859"/>
      <c r="AT476" s="860"/>
      <c r="AU476" s="860"/>
      <c r="AV476" s="861"/>
      <c r="AW476" s="859"/>
      <c r="AX476" s="860"/>
      <c r="AY476" s="860"/>
      <c r="AZ476" s="861"/>
      <c r="BA476" s="1046"/>
      <c r="BB476" s="1047"/>
      <c r="BC476" s="1047"/>
      <c r="BD476" s="1047"/>
      <c r="BE476" s="1047"/>
    </row>
    <row r="477" spans="1:57" ht="12.6" customHeight="1" x14ac:dyDescent="0.25">
      <c r="A477" s="187" t="s">
        <v>1422</v>
      </c>
      <c r="B477" s="188"/>
      <c r="C477" s="188"/>
      <c r="D477" s="188"/>
      <c r="E477" s="188"/>
      <c r="F477" s="850"/>
      <c r="G477" s="851"/>
      <c r="H477" s="852"/>
      <c r="I477" s="850"/>
      <c r="J477" s="851"/>
      <c r="K477" s="851"/>
      <c r="L477" s="852"/>
      <c r="M477" s="850"/>
      <c r="N477" s="851"/>
      <c r="O477" s="851"/>
      <c r="P477" s="852"/>
      <c r="Q477" s="850"/>
      <c r="R477" s="851"/>
      <c r="S477" s="851"/>
      <c r="T477" s="852"/>
      <c r="U477" s="850"/>
      <c r="V477" s="851"/>
      <c r="W477" s="851"/>
      <c r="X477" s="852"/>
      <c r="Y477" s="850"/>
      <c r="Z477" s="851"/>
      <c r="AA477" s="851"/>
      <c r="AB477" s="852"/>
      <c r="AC477" s="850"/>
      <c r="AD477" s="851"/>
      <c r="AE477" s="851"/>
      <c r="AF477" s="852"/>
      <c r="AG477" s="850"/>
      <c r="AH477" s="851"/>
      <c r="AI477" s="851"/>
      <c r="AJ477" s="852"/>
      <c r="AK477" s="850"/>
      <c r="AL477" s="851"/>
      <c r="AM477" s="851"/>
      <c r="AN477" s="852"/>
      <c r="AO477" s="850"/>
      <c r="AP477" s="851"/>
      <c r="AQ477" s="851"/>
      <c r="AR477" s="852"/>
      <c r="AS477" s="850"/>
      <c r="AT477" s="851"/>
      <c r="AU477" s="851"/>
      <c r="AV477" s="852"/>
      <c r="AW477" s="890">
        <f>SUM(F477:AV477)</f>
        <v>0</v>
      </c>
      <c r="AX477" s="891"/>
      <c r="AY477" s="891"/>
      <c r="AZ477" s="892"/>
      <c r="BA477" s="1046"/>
      <c r="BB477" s="1047"/>
      <c r="BC477" s="1047"/>
      <c r="BD477" s="1047"/>
      <c r="BE477" s="1047"/>
    </row>
    <row r="478" spans="1:57" ht="12.6" customHeight="1" x14ac:dyDescent="0.25">
      <c r="A478" s="187" t="s">
        <v>1423</v>
      </c>
      <c r="B478" s="230"/>
      <c r="C478" s="188"/>
      <c r="D478" s="188"/>
      <c r="E478" s="188"/>
      <c r="F478" s="850"/>
      <c r="G478" s="851"/>
      <c r="H478" s="852"/>
      <c r="I478" s="850"/>
      <c r="J478" s="851"/>
      <c r="K478" s="851"/>
      <c r="L478" s="852"/>
      <c r="M478" s="850"/>
      <c r="N478" s="851"/>
      <c r="O478" s="851"/>
      <c r="P478" s="852"/>
      <c r="Q478" s="850"/>
      <c r="R478" s="851"/>
      <c r="S478" s="851"/>
      <c r="T478" s="852"/>
      <c r="U478" s="850"/>
      <c r="V478" s="851"/>
      <c r="W478" s="851"/>
      <c r="X478" s="852"/>
      <c r="Y478" s="850"/>
      <c r="Z478" s="851"/>
      <c r="AA478" s="851"/>
      <c r="AB478" s="852"/>
      <c r="AC478" s="850"/>
      <c r="AD478" s="851"/>
      <c r="AE478" s="851"/>
      <c r="AF478" s="852"/>
      <c r="AG478" s="850"/>
      <c r="AH478" s="851"/>
      <c r="AI478" s="851"/>
      <c r="AJ478" s="852"/>
      <c r="AK478" s="850"/>
      <c r="AL478" s="851"/>
      <c r="AM478" s="851"/>
      <c r="AN478" s="852"/>
      <c r="AO478" s="850"/>
      <c r="AP478" s="851"/>
      <c r="AQ478" s="851"/>
      <c r="AR478" s="852"/>
      <c r="AS478" s="850"/>
      <c r="AT478" s="851"/>
      <c r="AU478" s="851"/>
      <c r="AV478" s="852"/>
      <c r="AW478" s="890">
        <f>SUM(F478:AV478)</f>
        <v>0</v>
      </c>
      <c r="AX478" s="891"/>
      <c r="AY478" s="891"/>
      <c r="AZ478" s="892"/>
      <c r="BA478" s="1046"/>
      <c r="BB478" s="1047"/>
      <c r="BC478" s="1047"/>
      <c r="BD478" s="1047"/>
      <c r="BE478" s="1047"/>
    </row>
    <row r="479" spans="1:57" ht="12.6" customHeight="1" x14ac:dyDescent="0.25">
      <c r="A479" s="187" t="s">
        <v>1424</v>
      </c>
      <c r="B479" s="230"/>
      <c r="C479" s="188"/>
      <c r="D479" s="188"/>
      <c r="E479" s="188"/>
      <c r="F479" s="850"/>
      <c r="G479" s="851"/>
      <c r="H479" s="852"/>
      <c r="I479" s="850"/>
      <c r="J479" s="851"/>
      <c r="K479" s="851"/>
      <c r="L479" s="852"/>
      <c r="M479" s="850"/>
      <c r="N479" s="851"/>
      <c r="O479" s="851"/>
      <c r="P479" s="852"/>
      <c r="Q479" s="850"/>
      <c r="R479" s="851"/>
      <c r="S479" s="851"/>
      <c r="T479" s="852"/>
      <c r="U479" s="850"/>
      <c r="V479" s="851"/>
      <c r="W479" s="851"/>
      <c r="X479" s="852"/>
      <c r="Y479" s="850"/>
      <c r="Z479" s="851"/>
      <c r="AA479" s="851"/>
      <c r="AB479" s="852"/>
      <c r="AC479" s="850"/>
      <c r="AD479" s="851"/>
      <c r="AE479" s="851"/>
      <c r="AF479" s="852"/>
      <c r="AG479" s="850"/>
      <c r="AH479" s="851"/>
      <c r="AI479" s="851"/>
      <c r="AJ479" s="852"/>
      <c r="AK479" s="850"/>
      <c r="AL479" s="851"/>
      <c r="AM479" s="851"/>
      <c r="AN479" s="852"/>
      <c r="AO479" s="850"/>
      <c r="AP479" s="851"/>
      <c r="AQ479" s="851"/>
      <c r="AR479" s="852"/>
      <c r="AS479" s="850"/>
      <c r="AT479" s="851"/>
      <c r="AU479" s="851"/>
      <c r="AV479" s="852"/>
      <c r="AW479" s="890">
        <f>SUM(F479:AV479)</f>
        <v>0</v>
      </c>
      <c r="AX479" s="891"/>
      <c r="AY479" s="891"/>
      <c r="AZ479" s="892"/>
      <c r="BA479" s="1046"/>
      <c r="BB479" s="1047"/>
      <c r="BC479" s="1047"/>
      <c r="BD479" s="1047"/>
      <c r="BE479" s="1047"/>
    </row>
    <row r="480" spans="1:57" ht="12.6" customHeight="1" x14ac:dyDescent="0.25">
      <c r="A480" s="223" t="s">
        <v>1425</v>
      </c>
      <c r="B480" s="183"/>
      <c r="C480" s="183"/>
      <c r="D480" s="183"/>
      <c r="E480" s="183"/>
      <c r="F480" s="853">
        <f>SUM(ANALYTIKAVUJ!$D$46)*-1</f>
        <v>0</v>
      </c>
      <c r="G480" s="854"/>
      <c r="H480" s="855"/>
      <c r="I480" s="853">
        <f>SUM(ANALYTIKAVUJ!$D$47)*-1</f>
        <v>0</v>
      </c>
      <c r="J480" s="854"/>
      <c r="K480" s="854"/>
      <c r="L480" s="855"/>
      <c r="M480" s="853">
        <f>SUM(ANALYTIKAVUJ!$D$48)*-1</f>
        <v>0</v>
      </c>
      <c r="N480" s="854"/>
      <c r="O480" s="854"/>
      <c r="P480" s="855"/>
      <c r="Q480" s="853">
        <f>SUM(ANALYTIKAVUJ!$D$49)*-1</f>
        <v>0</v>
      </c>
      <c r="R480" s="854"/>
      <c r="S480" s="854"/>
      <c r="T480" s="855"/>
      <c r="U480" s="853">
        <f>SUM(ANALYTIKAVUJ!$D$50)*-1</f>
        <v>0</v>
      </c>
      <c r="V480" s="854"/>
      <c r="W480" s="854"/>
      <c r="X480" s="855"/>
      <c r="Y480" s="853">
        <f>SUM(ANALYTIKAVUJ!$D$51)*-1</f>
        <v>0</v>
      </c>
      <c r="Z480" s="854"/>
      <c r="AA480" s="854"/>
      <c r="AB480" s="855"/>
      <c r="AC480" s="853">
        <f>SUM(ANALYTIKAVUJ!$D$52)*-1</f>
        <v>0</v>
      </c>
      <c r="AD480" s="854"/>
      <c r="AE480" s="854"/>
      <c r="AF480" s="855"/>
      <c r="AG480" s="853">
        <f>SUM(ANALYTIKAVUJ!$D$53)*-1</f>
        <v>0</v>
      </c>
      <c r="AH480" s="854"/>
      <c r="AI480" s="854"/>
      <c r="AJ480" s="855"/>
      <c r="AK480" s="853"/>
      <c r="AL480" s="854"/>
      <c r="AM480" s="854"/>
      <c r="AN480" s="855"/>
      <c r="AO480" s="853">
        <f>SUM(ANALYTIKAVUJ!$D$54)*-1</f>
        <v>0</v>
      </c>
      <c r="AP480" s="854"/>
      <c r="AQ480" s="854"/>
      <c r="AR480" s="855"/>
      <c r="AS480" s="853">
        <f>SUM(ANALYTIKAVUJ!$D$43)*-1</f>
        <v>0</v>
      </c>
      <c r="AT480" s="854"/>
      <c r="AU480" s="854"/>
      <c r="AV480" s="855"/>
      <c r="AW480" s="853">
        <f>SUM(F480:AV482)</f>
        <v>0</v>
      </c>
      <c r="AX480" s="854"/>
      <c r="AY480" s="854"/>
      <c r="AZ480" s="855"/>
      <c r="BA480" s="1046"/>
      <c r="BB480" s="1047"/>
      <c r="BC480" s="1047"/>
      <c r="BD480" s="1047"/>
      <c r="BE480" s="1047"/>
    </row>
    <row r="481" spans="1:57" ht="12.6" customHeight="1" x14ac:dyDescent="0.25">
      <c r="A481" s="223" t="s">
        <v>1469</v>
      </c>
      <c r="B481" s="183"/>
      <c r="C481" s="183"/>
      <c r="D481" s="183"/>
      <c r="E481" s="183"/>
      <c r="F481" s="856"/>
      <c r="G481" s="857"/>
      <c r="H481" s="858"/>
      <c r="I481" s="856"/>
      <c r="J481" s="857"/>
      <c r="K481" s="857"/>
      <c r="L481" s="858"/>
      <c r="M481" s="856"/>
      <c r="N481" s="857"/>
      <c r="O481" s="857"/>
      <c r="P481" s="858"/>
      <c r="Q481" s="856"/>
      <c r="R481" s="857"/>
      <c r="S481" s="857"/>
      <c r="T481" s="858"/>
      <c r="U481" s="856"/>
      <c r="V481" s="857"/>
      <c r="W481" s="857"/>
      <c r="X481" s="858"/>
      <c r="Y481" s="856"/>
      <c r="Z481" s="857"/>
      <c r="AA481" s="857"/>
      <c r="AB481" s="858"/>
      <c r="AC481" s="856"/>
      <c r="AD481" s="857"/>
      <c r="AE481" s="857"/>
      <c r="AF481" s="858"/>
      <c r="AG481" s="856"/>
      <c r="AH481" s="857"/>
      <c r="AI481" s="857"/>
      <c r="AJ481" s="858"/>
      <c r="AK481" s="856"/>
      <c r="AL481" s="857"/>
      <c r="AM481" s="857"/>
      <c r="AN481" s="858"/>
      <c r="AO481" s="856"/>
      <c r="AP481" s="857"/>
      <c r="AQ481" s="857"/>
      <c r="AR481" s="858"/>
      <c r="AS481" s="856"/>
      <c r="AT481" s="857"/>
      <c r="AU481" s="857"/>
      <c r="AV481" s="858"/>
      <c r="AW481" s="856"/>
      <c r="AX481" s="857"/>
      <c r="AY481" s="857"/>
      <c r="AZ481" s="858"/>
      <c r="BA481" s="1046"/>
      <c r="BB481" s="1047"/>
      <c r="BC481" s="1047"/>
      <c r="BD481" s="1047"/>
      <c r="BE481" s="1047"/>
    </row>
    <row r="482" spans="1:57" ht="12.6" customHeight="1" x14ac:dyDescent="0.25">
      <c r="A482" s="226" t="s">
        <v>1470</v>
      </c>
      <c r="B482" s="197"/>
      <c r="C482" s="197"/>
      <c r="D482" s="197"/>
      <c r="E482" s="197"/>
      <c r="F482" s="859"/>
      <c r="G482" s="860"/>
      <c r="H482" s="861"/>
      <c r="I482" s="859"/>
      <c r="J482" s="860"/>
      <c r="K482" s="860"/>
      <c r="L482" s="861"/>
      <c r="M482" s="859"/>
      <c r="N482" s="860"/>
      <c r="O482" s="860"/>
      <c r="P482" s="861"/>
      <c r="Q482" s="859"/>
      <c r="R482" s="860"/>
      <c r="S482" s="860"/>
      <c r="T482" s="861"/>
      <c r="U482" s="859"/>
      <c r="V482" s="860"/>
      <c r="W482" s="860"/>
      <c r="X482" s="861"/>
      <c r="Y482" s="859"/>
      <c r="Z482" s="860"/>
      <c r="AA482" s="860"/>
      <c r="AB482" s="861"/>
      <c r="AC482" s="859"/>
      <c r="AD482" s="860"/>
      <c r="AE482" s="860"/>
      <c r="AF482" s="861"/>
      <c r="AG482" s="859"/>
      <c r="AH482" s="860"/>
      <c r="AI482" s="860"/>
      <c r="AJ482" s="861"/>
      <c r="AK482" s="859"/>
      <c r="AL482" s="860"/>
      <c r="AM482" s="860"/>
      <c r="AN482" s="861"/>
      <c r="AO482" s="859"/>
      <c r="AP482" s="860"/>
      <c r="AQ482" s="860"/>
      <c r="AR482" s="861"/>
      <c r="AS482" s="859"/>
      <c r="AT482" s="860"/>
      <c r="AU482" s="860"/>
      <c r="AV482" s="861"/>
      <c r="AW482" s="859"/>
      <c r="AX482" s="860"/>
      <c r="AY482" s="860"/>
      <c r="AZ482" s="861"/>
      <c r="BA482" s="1046"/>
      <c r="BB482" s="1047"/>
      <c r="BC482" s="1047"/>
      <c r="BD482" s="1047"/>
      <c r="BE482" s="1047"/>
    </row>
    <row r="483" spans="1:57" ht="12.6" customHeight="1" x14ac:dyDescent="0.25">
      <c r="A483" s="188" t="s">
        <v>1489</v>
      </c>
      <c r="B483" s="188"/>
      <c r="C483" s="188"/>
      <c r="D483" s="188"/>
      <c r="E483" s="188"/>
      <c r="F483" s="227"/>
      <c r="G483" s="227"/>
      <c r="H483" s="227"/>
      <c r="I483" s="227"/>
      <c r="J483" s="227"/>
      <c r="K483" s="227"/>
      <c r="L483" s="227"/>
      <c r="M483" s="227"/>
      <c r="N483" s="227"/>
      <c r="O483" s="227"/>
      <c r="P483" s="227"/>
      <c r="Q483" s="227"/>
      <c r="R483" s="227"/>
      <c r="S483" s="227"/>
      <c r="T483" s="227"/>
      <c r="U483" s="227"/>
      <c r="V483" s="227"/>
      <c r="W483" s="227"/>
      <c r="X483" s="227"/>
      <c r="Y483" s="227"/>
      <c r="Z483" s="227"/>
      <c r="AA483" s="227"/>
      <c r="AB483" s="227"/>
      <c r="AC483" s="227"/>
      <c r="AD483" s="227"/>
      <c r="AE483" s="227"/>
      <c r="AF483" s="227"/>
      <c r="AG483" s="227"/>
      <c r="AH483" s="227"/>
      <c r="AI483" s="227"/>
      <c r="AJ483" s="227"/>
      <c r="AK483" s="227"/>
      <c r="AL483" s="227"/>
      <c r="AM483" s="227"/>
      <c r="AN483" s="227"/>
      <c r="AO483" s="227"/>
      <c r="AP483" s="227"/>
      <c r="AQ483" s="227"/>
      <c r="AR483" s="227"/>
      <c r="AS483" s="227"/>
      <c r="AT483" s="227"/>
      <c r="AU483" s="227"/>
      <c r="AV483" s="227"/>
      <c r="AW483" s="227"/>
      <c r="AX483" s="227"/>
      <c r="AY483" s="227"/>
      <c r="AZ483" s="227"/>
      <c r="BA483" s="251"/>
      <c r="BB483" s="251"/>
      <c r="BC483" s="251"/>
      <c r="BD483" s="251"/>
      <c r="BE483" s="251"/>
    </row>
    <row r="484" spans="1:57" ht="12.6" customHeight="1" x14ac:dyDescent="0.25">
      <c r="A484" s="221" t="s">
        <v>1467</v>
      </c>
      <c r="B484" s="194"/>
      <c r="C484" s="194"/>
      <c r="D484" s="194"/>
      <c r="E484" s="194"/>
      <c r="F484" s="853">
        <f>SUM(F462-F473)</f>
        <v>0</v>
      </c>
      <c r="G484" s="854"/>
      <c r="H484" s="855"/>
      <c r="I484" s="853">
        <f>SUM(I462-I473)</f>
        <v>0</v>
      </c>
      <c r="J484" s="854"/>
      <c r="K484" s="854"/>
      <c r="L484" s="855"/>
      <c r="M484" s="853">
        <f>SUM(M462-M473)</f>
        <v>0</v>
      </c>
      <c r="N484" s="854"/>
      <c r="O484" s="854"/>
      <c r="P484" s="855"/>
      <c r="Q484" s="853">
        <f>SUM(Q462-Q473)</f>
        <v>0</v>
      </c>
      <c r="R484" s="854"/>
      <c r="S484" s="854"/>
      <c r="T484" s="855"/>
      <c r="U484" s="853">
        <f>SUM(U462-U473)</f>
        <v>0</v>
      </c>
      <c r="V484" s="854"/>
      <c r="W484" s="854"/>
      <c r="X484" s="855"/>
      <c r="Y484" s="853">
        <f>SUM(Y462-Y473)</f>
        <v>0</v>
      </c>
      <c r="Z484" s="854"/>
      <c r="AA484" s="854"/>
      <c r="AB484" s="855"/>
      <c r="AC484" s="853">
        <f>SUM(AC462-AC473)</f>
        <v>0</v>
      </c>
      <c r="AD484" s="854"/>
      <c r="AE484" s="854"/>
      <c r="AF484" s="855"/>
      <c r="AG484" s="853">
        <f>SUM(AG462-AG473)</f>
        <v>0</v>
      </c>
      <c r="AH484" s="854"/>
      <c r="AI484" s="854"/>
      <c r="AJ484" s="855"/>
      <c r="AK484" s="853">
        <f>SUM(AK462-AK473)</f>
        <v>0</v>
      </c>
      <c r="AL484" s="854"/>
      <c r="AM484" s="854"/>
      <c r="AN484" s="855"/>
      <c r="AO484" s="853">
        <f>SUM(AO462-AO473)</f>
        <v>0</v>
      </c>
      <c r="AP484" s="854"/>
      <c r="AQ484" s="854"/>
      <c r="AR484" s="855"/>
      <c r="AS484" s="853">
        <f>SUM(AS462-AS473)</f>
        <v>0</v>
      </c>
      <c r="AT484" s="854"/>
      <c r="AU484" s="854"/>
      <c r="AV484" s="855"/>
      <c r="AW484" s="853">
        <f>SUM(F484:AV487)</f>
        <v>0</v>
      </c>
      <c r="AX484" s="854"/>
      <c r="AY484" s="854"/>
      <c r="AZ484" s="855"/>
      <c r="BA484" s="1053"/>
      <c r="BB484" s="1054"/>
      <c r="BC484" s="1054"/>
      <c r="BD484" s="1054"/>
      <c r="BE484" s="1054"/>
    </row>
    <row r="485" spans="1:57" ht="12.6" customHeight="1" x14ac:dyDescent="0.25">
      <c r="A485" s="223" t="s">
        <v>1468</v>
      </c>
      <c r="B485" s="183"/>
      <c r="C485" s="183"/>
      <c r="D485" s="183"/>
      <c r="E485" s="183"/>
      <c r="F485" s="856"/>
      <c r="G485" s="857"/>
      <c r="H485" s="858"/>
      <c r="I485" s="856"/>
      <c r="J485" s="857"/>
      <c r="K485" s="857"/>
      <c r="L485" s="858"/>
      <c r="M485" s="856"/>
      <c r="N485" s="857"/>
      <c r="O485" s="857"/>
      <c r="P485" s="858"/>
      <c r="Q485" s="856"/>
      <c r="R485" s="857"/>
      <c r="S485" s="857"/>
      <c r="T485" s="858"/>
      <c r="U485" s="856"/>
      <c r="V485" s="857"/>
      <c r="W485" s="857"/>
      <c r="X485" s="858"/>
      <c r="Y485" s="856"/>
      <c r="Z485" s="857"/>
      <c r="AA485" s="857"/>
      <c r="AB485" s="858"/>
      <c r="AC485" s="856"/>
      <c r="AD485" s="857"/>
      <c r="AE485" s="857"/>
      <c r="AF485" s="858"/>
      <c r="AG485" s="856"/>
      <c r="AH485" s="857"/>
      <c r="AI485" s="857"/>
      <c r="AJ485" s="858"/>
      <c r="AK485" s="856"/>
      <c r="AL485" s="857"/>
      <c r="AM485" s="857"/>
      <c r="AN485" s="858"/>
      <c r="AO485" s="856"/>
      <c r="AP485" s="857"/>
      <c r="AQ485" s="857"/>
      <c r="AR485" s="858"/>
      <c r="AS485" s="856"/>
      <c r="AT485" s="857"/>
      <c r="AU485" s="857"/>
      <c r="AV485" s="858"/>
      <c r="AW485" s="856"/>
      <c r="AX485" s="857"/>
      <c r="AY485" s="857"/>
      <c r="AZ485" s="858"/>
      <c r="BA485" s="1053"/>
      <c r="BB485" s="1054"/>
      <c r="BC485" s="1054"/>
      <c r="BD485" s="1054"/>
      <c r="BE485" s="1054"/>
    </row>
    <row r="486" spans="1:57" ht="12.6" customHeight="1" x14ac:dyDescent="0.25">
      <c r="A486" s="223" t="s">
        <v>1469</v>
      </c>
      <c r="B486" s="183"/>
      <c r="C486" s="183"/>
      <c r="D486" s="183"/>
      <c r="E486" s="183"/>
      <c r="F486" s="856"/>
      <c r="G486" s="857"/>
      <c r="H486" s="858"/>
      <c r="I486" s="856"/>
      <c r="J486" s="857"/>
      <c r="K486" s="857"/>
      <c r="L486" s="858"/>
      <c r="M486" s="856"/>
      <c r="N486" s="857"/>
      <c r="O486" s="857"/>
      <c r="P486" s="858"/>
      <c r="Q486" s="856"/>
      <c r="R486" s="857"/>
      <c r="S486" s="857"/>
      <c r="T486" s="858"/>
      <c r="U486" s="856"/>
      <c r="V486" s="857"/>
      <c r="W486" s="857"/>
      <c r="X486" s="858"/>
      <c r="Y486" s="856"/>
      <c r="Z486" s="857"/>
      <c r="AA486" s="857"/>
      <c r="AB486" s="858"/>
      <c r="AC486" s="856"/>
      <c r="AD486" s="857"/>
      <c r="AE486" s="857"/>
      <c r="AF486" s="858"/>
      <c r="AG486" s="856"/>
      <c r="AH486" s="857"/>
      <c r="AI486" s="857"/>
      <c r="AJ486" s="858"/>
      <c r="AK486" s="856"/>
      <c r="AL486" s="857"/>
      <c r="AM486" s="857"/>
      <c r="AN486" s="858"/>
      <c r="AO486" s="856"/>
      <c r="AP486" s="857"/>
      <c r="AQ486" s="857"/>
      <c r="AR486" s="858"/>
      <c r="AS486" s="856"/>
      <c r="AT486" s="857"/>
      <c r="AU486" s="857"/>
      <c r="AV486" s="858"/>
      <c r="AW486" s="856"/>
      <c r="AX486" s="857"/>
      <c r="AY486" s="857"/>
      <c r="AZ486" s="858"/>
      <c r="BA486" s="1053"/>
      <c r="BB486" s="1054"/>
      <c r="BC486" s="1054"/>
      <c r="BD486" s="1054"/>
      <c r="BE486" s="1054"/>
    </row>
    <row r="487" spans="1:57" ht="12.6" customHeight="1" x14ac:dyDescent="0.25">
      <c r="A487" s="223" t="s">
        <v>1470</v>
      </c>
      <c r="B487" s="183"/>
      <c r="C487" s="183"/>
      <c r="D487" s="183"/>
      <c r="E487" s="183"/>
      <c r="F487" s="859"/>
      <c r="G487" s="860"/>
      <c r="H487" s="861"/>
      <c r="I487" s="859"/>
      <c r="J487" s="860"/>
      <c r="K487" s="860"/>
      <c r="L487" s="861"/>
      <c r="M487" s="859"/>
      <c r="N487" s="860"/>
      <c r="O487" s="860"/>
      <c r="P487" s="861"/>
      <c r="Q487" s="859"/>
      <c r="R487" s="860"/>
      <c r="S487" s="860"/>
      <c r="T487" s="861"/>
      <c r="U487" s="859"/>
      <c r="V487" s="860"/>
      <c r="W487" s="860"/>
      <c r="X487" s="861"/>
      <c r="Y487" s="859"/>
      <c r="Z487" s="860"/>
      <c r="AA487" s="860"/>
      <c r="AB487" s="861"/>
      <c r="AC487" s="859"/>
      <c r="AD487" s="860"/>
      <c r="AE487" s="860"/>
      <c r="AF487" s="861"/>
      <c r="AG487" s="859"/>
      <c r="AH487" s="860"/>
      <c r="AI487" s="860"/>
      <c r="AJ487" s="861"/>
      <c r="AK487" s="859"/>
      <c r="AL487" s="860"/>
      <c r="AM487" s="860"/>
      <c r="AN487" s="861"/>
      <c r="AO487" s="859"/>
      <c r="AP487" s="860"/>
      <c r="AQ487" s="860"/>
      <c r="AR487" s="861"/>
      <c r="AS487" s="859"/>
      <c r="AT487" s="860"/>
      <c r="AU487" s="860"/>
      <c r="AV487" s="861"/>
      <c r="AW487" s="859"/>
      <c r="AX487" s="860"/>
      <c r="AY487" s="860"/>
      <c r="AZ487" s="861"/>
      <c r="BA487" s="1053"/>
      <c r="BB487" s="1054"/>
      <c r="BC487" s="1054"/>
      <c r="BD487" s="1054"/>
      <c r="BE487" s="1054"/>
    </row>
    <row r="488" spans="1:57" ht="12.6" customHeight="1" x14ac:dyDescent="0.25">
      <c r="A488" s="221" t="s">
        <v>1425</v>
      </c>
      <c r="B488" s="194"/>
      <c r="C488" s="194"/>
      <c r="D488" s="194"/>
      <c r="E488" s="194"/>
      <c r="F488" s="853">
        <f>SUM(F469-F480)</f>
        <v>0</v>
      </c>
      <c r="G488" s="854"/>
      <c r="H488" s="855"/>
      <c r="I488" s="853">
        <f>SUM(I469-I480)</f>
        <v>0</v>
      </c>
      <c r="J488" s="854"/>
      <c r="K488" s="854"/>
      <c r="L488" s="855"/>
      <c r="M488" s="853">
        <f>SUM(M469-M480)</f>
        <v>0</v>
      </c>
      <c r="N488" s="854"/>
      <c r="O488" s="854"/>
      <c r="P488" s="855"/>
      <c r="Q488" s="853">
        <f>SUM(Q469-Q480)</f>
        <v>0</v>
      </c>
      <c r="R488" s="854"/>
      <c r="S488" s="854"/>
      <c r="T488" s="855"/>
      <c r="U488" s="853">
        <f>SUM(U469-U480)</f>
        <v>0</v>
      </c>
      <c r="V488" s="854"/>
      <c r="W488" s="854"/>
      <c r="X488" s="855"/>
      <c r="Y488" s="853">
        <f>SUM(Y469-Y480)</f>
        <v>0</v>
      </c>
      <c r="Z488" s="854"/>
      <c r="AA488" s="854"/>
      <c r="AB488" s="855"/>
      <c r="AC488" s="853">
        <f>SUM(AC469-AC480)</f>
        <v>0</v>
      </c>
      <c r="AD488" s="854"/>
      <c r="AE488" s="854"/>
      <c r="AF488" s="855"/>
      <c r="AG488" s="853">
        <f>SUM(AG469-AG480)</f>
        <v>0</v>
      </c>
      <c r="AH488" s="854"/>
      <c r="AI488" s="854"/>
      <c r="AJ488" s="855"/>
      <c r="AK488" s="853">
        <f>SUM(AK469-AK480)</f>
        <v>0</v>
      </c>
      <c r="AL488" s="854"/>
      <c r="AM488" s="854"/>
      <c r="AN488" s="855"/>
      <c r="AO488" s="853">
        <f>SUM(AO469-AO480)</f>
        <v>0</v>
      </c>
      <c r="AP488" s="854"/>
      <c r="AQ488" s="854"/>
      <c r="AR488" s="855"/>
      <c r="AS488" s="853">
        <f>SUM(AS469-AS480)</f>
        <v>0</v>
      </c>
      <c r="AT488" s="854"/>
      <c r="AU488" s="854"/>
      <c r="AV488" s="855"/>
      <c r="AW488" s="1208">
        <f>SUM(F488:AV490)</f>
        <v>0</v>
      </c>
      <c r="AX488" s="1209"/>
      <c r="AY488" s="1209"/>
      <c r="AZ488" s="1210"/>
      <c r="BA488" s="1053"/>
      <c r="BB488" s="1054"/>
      <c r="BC488" s="1054"/>
      <c r="BD488" s="1054"/>
      <c r="BE488" s="1054"/>
    </row>
    <row r="489" spans="1:57" ht="12.6" customHeight="1" x14ac:dyDescent="0.25">
      <c r="A489" s="223" t="s">
        <v>1469</v>
      </c>
      <c r="B489" s="183"/>
      <c r="C489" s="183"/>
      <c r="D489" s="183"/>
      <c r="E489" s="183"/>
      <c r="F489" s="856"/>
      <c r="G489" s="857"/>
      <c r="H489" s="858"/>
      <c r="I489" s="856"/>
      <c r="J489" s="857"/>
      <c r="K489" s="857"/>
      <c r="L489" s="858"/>
      <c r="M489" s="856"/>
      <c r="N489" s="857"/>
      <c r="O489" s="857"/>
      <c r="P489" s="858"/>
      <c r="Q489" s="856"/>
      <c r="R489" s="857"/>
      <c r="S489" s="857"/>
      <c r="T489" s="858"/>
      <c r="U489" s="856"/>
      <c r="V489" s="857"/>
      <c r="W489" s="857"/>
      <c r="X489" s="858"/>
      <c r="Y489" s="856"/>
      <c r="Z489" s="857"/>
      <c r="AA489" s="857"/>
      <c r="AB489" s="858"/>
      <c r="AC489" s="856"/>
      <c r="AD489" s="857"/>
      <c r="AE489" s="857"/>
      <c r="AF489" s="858"/>
      <c r="AG489" s="856"/>
      <c r="AH489" s="857"/>
      <c r="AI489" s="857"/>
      <c r="AJ489" s="858"/>
      <c r="AK489" s="856"/>
      <c r="AL489" s="857"/>
      <c r="AM489" s="857"/>
      <c r="AN489" s="858"/>
      <c r="AO489" s="856"/>
      <c r="AP489" s="857"/>
      <c r="AQ489" s="857"/>
      <c r="AR489" s="858"/>
      <c r="AS489" s="856"/>
      <c r="AT489" s="857"/>
      <c r="AU489" s="857"/>
      <c r="AV489" s="858"/>
      <c r="AW489" s="1211"/>
      <c r="AX489" s="1212"/>
      <c r="AY489" s="1212"/>
      <c r="AZ489" s="1213"/>
      <c r="BA489" s="1053"/>
      <c r="BB489" s="1054"/>
      <c r="BC489" s="1054"/>
      <c r="BD489" s="1054"/>
      <c r="BE489" s="1054"/>
    </row>
    <row r="490" spans="1:57" ht="12.6" customHeight="1" x14ac:dyDescent="0.25">
      <c r="A490" s="226" t="s">
        <v>1470</v>
      </c>
      <c r="B490" s="197"/>
      <c r="C490" s="197"/>
      <c r="D490" s="197"/>
      <c r="E490" s="197"/>
      <c r="F490" s="859"/>
      <c r="G490" s="860"/>
      <c r="H490" s="861"/>
      <c r="I490" s="859"/>
      <c r="J490" s="860"/>
      <c r="K490" s="860"/>
      <c r="L490" s="861"/>
      <c r="M490" s="859"/>
      <c r="N490" s="860"/>
      <c r="O490" s="860"/>
      <c r="P490" s="861"/>
      <c r="Q490" s="859"/>
      <c r="R490" s="860"/>
      <c r="S490" s="860"/>
      <c r="T490" s="861"/>
      <c r="U490" s="859"/>
      <c r="V490" s="860"/>
      <c r="W490" s="860"/>
      <c r="X490" s="861"/>
      <c r="Y490" s="859"/>
      <c r="Z490" s="860"/>
      <c r="AA490" s="860"/>
      <c r="AB490" s="861"/>
      <c r="AC490" s="859"/>
      <c r="AD490" s="860"/>
      <c r="AE490" s="860"/>
      <c r="AF490" s="861"/>
      <c r="AG490" s="859"/>
      <c r="AH490" s="860"/>
      <c r="AI490" s="860"/>
      <c r="AJ490" s="861"/>
      <c r="AK490" s="859"/>
      <c r="AL490" s="860"/>
      <c r="AM490" s="860"/>
      <c r="AN490" s="861"/>
      <c r="AO490" s="859"/>
      <c r="AP490" s="860"/>
      <c r="AQ490" s="860"/>
      <c r="AR490" s="861"/>
      <c r="AS490" s="859"/>
      <c r="AT490" s="860"/>
      <c r="AU490" s="860"/>
      <c r="AV490" s="861"/>
      <c r="AW490" s="1214"/>
      <c r="AX490" s="1215"/>
      <c r="AY490" s="1215"/>
      <c r="AZ490" s="1216"/>
      <c r="BA490" s="1053"/>
      <c r="BB490" s="1054"/>
      <c r="BC490" s="1054"/>
      <c r="BD490" s="1054"/>
      <c r="BE490" s="1054"/>
    </row>
    <row r="491" spans="1:57" ht="12.6" customHeight="1" x14ac:dyDescent="0.25">
      <c r="A491" s="224" t="s">
        <v>5010</v>
      </c>
      <c r="B491" s="183"/>
      <c r="C491" s="183"/>
      <c r="D491" s="183"/>
      <c r="E491" s="557"/>
      <c r="F491" s="183"/>
      <c r="G491" s="183"/>
      <c r="H491" s="191"/>
      <c r="I491" s="191"/>
      <c r="J491" s="191"/>
      <c r="K491" s="191"/>
      <c r="L491" s="191"/>
      <c r="M491" s="191"/>
      <c r="N491" s="191"/>
      <c r="O491" s="191"/>
      <c r="P491" s="191"/>
      <c r="Q491" s="191"/>
      <c r="R491" s="191"/>
      <c r="S491" s="191"/>
      <c r="T491" s="191"/>
      <c r="U491" s="191"/>
      <c r="V491" s="191"/>
      <c r="W491" s="191"/>
      <c r="X491" s="191"/>
      <c r="Y491" s="191"/>
      <c r="Z491" s="191"/>
      <c r="AA491" s="191"/>
      <c r="AB491" s="191"/>
      <c r="AC491" s="191"/>
      <c r="AD491" s="191"/>
      <c r="AE491" s="191"/>
      <c r="AF491" s="191"/>
      <c r="AG491" s="191"/>
      <c r="AH491" s="191"/>
      <c r="AI491" s="191"/>
      <c r="AJ491" s="191"/>
      <c r="AK491" s="191"/>
      <c r="AL491" s="191"/>
      <c r="AM491" s="191"/>
      <c r="AN491" s="191"/>
      <c r="AO491" s="191"/>
      <c r="AP491" s="191"/>
      <c r="AQ491" s="191"/>
      <c r="AR491" s="191"/>
      <c r="AS491" s="191"/>
      <c r="AT491" s="191"/>
      <c r="AU491" s="191"/>
      <c r="AV491" s="191"/>
      <c r="AW491" s="191"/>
      <c r="AX491" s="191"/>
      <c r="AY491" s="191"/>
      <c r="AZ491" s="191"/>
      <c r="BA491" s="191"/>
      <c r="BB491" s="191"/>
    </row>
    <row r="492" spans="1:57" ht="15" customHeight="1" x14ac:dyDescent="0.25">
      <c r="A492" s="807"/>
      <c r="B492" s="808"/>
      <c r="C492" s="808"/>
      <c r="D492" s="808"/>
      <c r="E492" s="808"/>
      <c r="F492" s="808"/>
      <c r="G492" s="808"/>
      <c r="H492" s="808"/>
      <c r="I492" s="808"/>
      <c r="J492" s="808"/>
      <c r="K492" s="808"/>
      <c r="L492" s="808"/>
      <c r="M492" s="808"/>
      <c r="N492" s="808"/>
      <c r="O492" s="808"/>
      <c r="P492" s="808"/>
      <c r="Q492" s="808"/>
      <c r="R492" s="808"/>
      <c r="S492" s="808"/>
      <c r="T492" s="808"/>
      <c r="U492" s="808"/>
      <c r="V492" s="808"/>
      <c r="W492" s="808"/>
      <c r="X492" s="808"/>
      <c r="Y492" s="808"/>
      <c r="Z492" s="808"/>
      <c r="AA492" s="808"/>
      <c r="AB492" s="808"/>
      <c r="AC492" s="808"/>
      <c r="AD492" s="808"/>
      <c r="AE492" s="808"/>
      <c r="AF492" s="808"/>
      <c r="AG492" s="808"/>
      <c r="AH492" s="808"/>
      <c r="AI492" s="808"/>
      <c r="AJ492" s="808"/>
      <c r="AK492" s="808"/>
      <c r="AL492" s="808"/>
      <c r="AM492" s="808"/>
      <c r="AN492" s="808"/>
      <c r="AO492" s="808"/>
      <c r="AP492" s="808"/>
      <c r="AQ492" s="808"/>
      <c r="AR492" s="808"/>
      <c r="AS492" s="808"/>
      <c r="AT492" s="808"/>
      <c r="AU492" s="808"/>
      <c r="AV492" s="808"/>
      <c r="AW492" s="808"/>
      <c r="AX492" s="808"/>
      <c r="AY492" s="550"/>
      <c r="AZ492" s="550"/>
      <c r="BA492" s="550"/>
      <c r="BB492" s="550"/>
    </row>
    <row r="493" spans="1:57" ht="15" customHeight="1" x14ac:dyDescent="0.25">
      <c r="A493" s="809"/>
      <c r="B493" s="810"/>
      <c r="C493" s="810"/>
      <c r="D493" s="810"/>
      <c r="E493" s="810"/>
      <c r="F493" s="810"/>
      <c r="G493" s="810"/>
      <c r="H493" s="810"/>
      <c r="I493" s="810"/>
      <c r="J493" s="810"/>
      <c r="K493" s="810"/>
      <c r="L493" s="810"/>
      <c r="M493" s="810"/>
      <c r="N493" s="810"/>
      <c r="O493" s="810"/>
      <c r="P493" s="810"/>
      <c r="Q493" s="810"/>
      <c r="R493" s="810"/>
      <c r="S493" s="810"/>
      <c r="T493" s="810"/>
      <c r="U493" s="810"/>
      <c r="V493" s="810"/>
      <c r="W493" s="810"/>
      <c r="X493" s="810"/>
      <c r="Y493" s="810"/>
      <c r="Z493" s="810"/>
      <c r="AA493" s="810"/>
      <c r="AB493" s="810"/>
      <c r="AC493" s="810"/>
      <c r="AD493" s="810"/>
      <c r="AE493" s="810"/>
      <c r="AF493" s="810"/>
      <c r="AG493" s="810"/>
      <c r="AH493" s="810"/>
      <c r="AI493" s="810"/>
      <c r="AJ493" s="810"/>
      <c r="AK493" s="810"/>
      <c r="AL493" s="810"/>
      <c r="AM493" s="810"/>
      <c r="AN493" s="810"/>
      <c r="AO493" s="810"/>
      <c r="AP493" s="810"/>
      <c r="AQ493" s="810"/>
      <c r="AR493" s="810"/>
      <c r="AS493" s="810"/>
      <c r="AT493" s="810"/>
      <c r="AU493" s="810"/>
      <c r="AV493" s="810"/>
      <c r="AW493" s="810"/>
      <c r="AX493" s="810"/>
      <c r="AY493" s="550"/>
      <c r="AZ493" s="550"/>
      <c r="BA493" s="550"/>
      <c r="BB493" s="550"/>
    </row>
    <row r="494" spans="1:57" ht="12.6" customHeight="1" x14ac:dyDescent="0.25">
      <c r="A494" s="220" t="s">
        <v>5057</v>
      </c>
    </row>
    <row r="495" spans="1:57" ht="12.6" customHeight="1" x14ac:dyDescent="0.25">
      <c r="A495" s="825" t="s">
        <v>1497</v>
      </c>
      <c r="B495" s="826"/>
      <c r="C495" s="826"/>
      <c r="D495" s="826"/>
      <c r="E495" s="826"/>
      <c r="F495" s="826"/>
      <c r="G495" s="826"/>
      <c r="H495" s="826"/>
      <c r="I495" s="826"/>
      <c r="J495" s="826"/>
      <c r="K495" s="826"/>
      <c r="L495" s="826"/>
      <c r="M495" s="826"/>
      <c r="N495" s="826"/>
      <c r="O495" s="826"/>
      <c r="P495" s="826"/>
      <c r="Q495" s="826"/>
      <c r="R495" s="826"/>
      <c r="S495" s="826"/>
      <c r="T495" s="826"/>
      <c r="U495" s="826"/>
      <c r="V495" s="826"/>
      <c r="W495" s="826"/>
      <c r="X495" s="826"/>
      <c r="Y495" s="826"/>
      <c r="Z495" s="826"/>
      <c r="AA495" s="826"/>
      <c r="AB495" s="826"/>
      <c r="AC495" s="826"/>
      <c r="AD495" s="826"/>
      <c r="AE495" s="826"/>
      <c r="AF495" s="826"/>
      <c r="AG495" s="826"/>
      <c r="AH495" s="825" t="s">
        <v>1432</v>
      </c>
      <c r="AI495" s="826"/>
      <c r="AJ495" s="826"/>
      <c r="AK495" s="826"/>
      <c r="AL495" s="826"/>
      <c r="AM495" s="826"/>
      <c r="AN495" s="826"/>
      <c r="AO495" s="826"/>
      <c r="AP495" s="826"/>
      <c r="AQ495" s="826"/>
      <c r="AR495" s="826"/>
      <c r="AS495" s="826"/>
      <c r="AT495" s="826"/>
      <c r="AU495" s="826"/>
      <c r="AV495" s="826"/>
      <c r="AW495" s="826"/>
      <c r="AX495" s="826"/>
      <c r="AY495" s="826"/>
      <c r="AZ495" s="826"/>
      <c r="BA495" s="826"/>
      <c r="BB495" s="827"/>
    </row>
    <row r="496" spans="1:57" ht="12.6" customHeight="1" x14ac:dyDescent="0.25">
      <c r="A496" s="256"/>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c r="Y496" s="183"/>
      <c r="Z496" s="183"/>
      <c r="AA496" s="183"/>
      <c r="AB496" s="183"/>
      <c r="AC496" s="183"/>
      <c r="AD496" s="183"/>
      <c r="AE496" s="183"/>
      <c r="AF496" s="183"/>
      <c r="AG496" s="183"/>
      <c r="AH496" s="828" t="s">
        <v>1433</v>
      </c>
      <c r="AI496" s="829"/>
      <c r="AJ496" s="829"/>
      <c r="AK496" s="829"/>
      <c r="AL496" s="829"/>
      <c r="AM496" s="829"/>
      <c r="AN496" s="829"/>
      <c r="AO496" s="829"/>
      <c r="AP496" s="829"/>
      <c r="AQ496" s="829"/>
      <c r="AR496" s="829"/>
      <c r="AS496" s="829"/>
      <c r="AT496" s="829"/>
      <c r="AU496" s="829"/>
      <c r="AV496" s="829"/>
      <c r="AW496" s="829"/>
      <c r="AX496" s="829"/>
      <c r="AY496" s="829"/>
      <c r="AZ496" s="829"/>
      <c r="BA496" s="829"/>
      <c r="BB496" s="830"/>
    </row>
    <row r="497" spans="1:54" ht="12.6" customHeight="1" x14ac:dyDescent="0.25">
      <c r="A497" s="187" t="s">
        <v>1498</v>
      </c>
      <c r="B497" s="188"/>
      <c r="C497" s="188"/>
      <c r="D497" s="188"/>
      <c r="E497" s="188"/>
      <c r="F497" s="188"/>
      <c r="G497" s="188"/>
      <c r="H497" s="188"/>
      <c r="I497" s="188"/>
      <c r="J497" s="188"/>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888"/>
      <c r="AI497" s="889"/>
      <c r="AJ497" s="889"/>
      <c r="AK497" s="889"/>
      <c r="AL497" s="889"/>
      <c r="AM497" s="889"/>
      <c r="AN497" s="889"/>
      <c r="AO497" s="889"/>
      <c r="AP497" s="889"/>
      <c r="AQ497" s="889"/>
      <c r="AR497" s="889"/>
      <c r="AS497" s="889"/>
      <c r="AT497" s="889"/>
      <c r="AU497" s="889"/>
      <c r="AV497" s="889"/>
      <c r="AW497" s="889"/>
      <c r="AX497" s="889"/>
      <c r="AY497" s="889"/>
      <c r="AZ497" s="889"/>
      <c r="BA497" s="889"/>
      <c r="BB497" s="1029"/>
    </row>
    <row r="498" spans="1:54" ht="28.5" customHeight="1" x14ac:dyDescent="0.25">
      <c r="A498" s="802" t="s">
        <v>5056</v>
      </c>
      <c r="B498" s="803"/>
      <c r="C498" s="803"/>
      <c r="D498" s="803"/>
      <c r="E498" s="803"/>
      <c r="F498" s="803"/>
      <c r="G498" s="803"/>
      <c r="H498" s="803"/>
      <c r="I498" s="803"/>
      <c r="J498" s="803"/>
      <c r="K498" s="803"/>
      <c r="L498" s="803"/>
      <c r="M498" s="803"/>
      <c r="N498" s="803"/>
      <c r="O498" s="803"/>
      <c r="P498" s="803"/>
      <c r="Q498" s="803"/>
      <c r="R498" s="803"/>
      <c r="S498" s="803"/>
      <c r="T498" s="803"/>
      <c r="U498" s="803"/>
      <c r="V498" s="803"/>
      <c r="W498" s="803"/>
      <c r="X498" s="803"/>
      <c r="Y498" s="803"/>
      <c r="Z498" s="803"/>
      <c r="AA498" s="803"/>
      <c r="AB498" s="803"/>
      <c r="AC498" s="803"/>
      <c r="AD498" s="803"/>
      <c r="AE498" s="803"/>
      <c r="AF498" s="803"/>
      <c r="AG498" s="804"/>
      <c r="AH498" s="888"/>
      <c r="AI498" s="889"/>
      <c r="AJ498" s="889"/>
      <c r="AK498" s="889"/>
      <c r="AL498" s="889"/>
      <c r="AM498" s="889"/>
      <c r="AN498" s="889"/>
      <c r="AO498" s="889"/>
      <c r="AP498" s="889"/>
      <c r="AQ498" s="889"/>
      <c r="AR498" s="889"/>
      <c r="AS498" s="889"/>
      <c r="AT498" s="889"/>
      <c r="AU498" s="889"/>
      <c r="AV498" s="889"/>
      <c r="AW498" s="889"/>
      <c r="AX498" s="889"/>
      <c r="AY498" s="889"/>
      <c r="AZ498" s="889"/>
      <c r="BA498" s="889"/>
      <c r="BB498" s="1029"/>
    </row>
    <row r="499" spans="1:54" ht="12.6" customHeight="1" x14ac:dyDescent="0.25">
      <c r="A499" s="220" t="s">
        <v>5010</v>
      </c>
    </row>
    <row r="500" spans="1:54" ht="15" customHeight="1" x14ac:dyDescent="0.25">
      <c r="A500" s="807"/>
      <c r="B500" s="808"/>
      <c r="C500" s="808"/>
      <c r="D500" s="808"/>
      <c r="E500" s="808"/>
      <c r="F500" s="808"/>
      <c r="G500" s="808"/>
      <c r="H500" s="808"/>
      <c r="I500" s="808"/>
      <c r="J500" s="808"/>
      <c r="K500" s="808"/>
      <c r="L500" s="808"/>
      <c r="M500" s="808"/>
      <c r="N500" s="808"/>
      <c r="O500" s="808"/>
      <c r="P500" s="808"/>
      <c r="Q500" s="808"/>
      <c r="R500" s="808"/>
      <c r="S500" s="808"/>
      <c r="T500" s="808"/>
      <c r="U500" s="808"/>
      <c r="V500" s="808"/>
      <c r="W500" s="808"/>
      <c r="X500" s="808"/>
      <c r="Y500" s="808"/>
      <c r="Z500" s="808"/>
      <c r="AA500" s="808"/>
      <c r="AB500" s="808"/>
      <c r="AC500" s="808"/>
      <c r="AD500" s="808"/>
      <c r="AE500" s="808"/>
      <c r="AF500" s="808"/>
      <c r="AG500" s="808"/>
      <c r="AH500" s="808"/>
      <c r="AI500" s="808"/>
      <c r="AJ500" s="808"/>
      <c r="AK500" s="808"/>
      <c r="AL500" s="808"/>
      <c r="AM500" s="808"/>
      <c r="AN500" s="808"/>
      <c r="AO500" s="808"/>
      <c r="AP500" s="808"/>
      <c r="AQ500" s="808"/>
      <c r="AR500" s="808"/>
      <c r="AS500" s="808"/>
      <c r="AT500" s="808"/>
      <c r="AU500" s="808"/>
      <c r="AV500" s="808"/>
      <c r="AW500" s="808"/>
      <c r="AX500" s="808"/>
      <c r="AY500" s="550"/>
      <c r="AZ500" s="550"/>
      <c r="BA500" s="550"/>
      <c r="BB500" s="550"/>
    </row>
    <row r="501" spans="1:54" ht="15" customHeight="1" x14ac:dyDescent="0.25">
      <c r="A501" s="809"/>
      <c r="B501" s="810"/>
      <c r="C501" s="810"/>
      <c r="D501" s="810"/>
      <c r="E501" s="810"/>
      <c r="F501" s="810"/>
      <c r="G501" s="810"/>
      <c r="H501" s="810"/>
      <c r="I501" s="810"/>
      <c r="J501" s="810"/>
      <c r="K501" s="810"/>
      <c r="L501" s="810"/>
      <c r="M501" s="810"/>
      <c r="N501" s="810"/>
      <c r="O501" s="810"/>
      <c r="P501" s="810"/>
      <c r="Q501" s="810"/>
      <c r="R501" s="810"/>
      <c r="S501" s="810"/>
      <c r="T501" s="810"/>
      <c r="U501" s="810"/>
      <c r="V501" s="810"/>
      <c r="W501" s="810"/>
      <c r="X501" s="810"/>
      <c r="Y501" s="810"/>
      <c r="Z501" s="810"/>
      <c r="AA501" s="810"/>
      <c r="AB501" s="810"/>
      <c r="AC501" s="810"/>
      <c r="AD501" s="810"/>
      <c r="AE501" s="810"/>
      <c r="AF501" s="810"/>
      <c r="AG501" s="810"/>
      <c r="AH501" s="810"/>
      <c r="AI501" s="810"/>
      <c r="AJ501" s="810"/>
      <c r="AK501" s="810"/>
      <c r="AL501" s="810"/>
      <c r="AM501" s="810"/>
      <c r="AN501" s="810"/>
      <c r="AO501" s="810"/>
      <c r="AP501" s="810"/>
      <c r="AQ501" s="810"/>
      <c r="AR501" s="810"/>
      <c r="AS501" s="810"/>
      <c r="AT501" s="810"/>
      <c r="AU501" s="810"/>
      <c r="AV501" s="810"/>
      <c r="AW501" s="810"/>
      <c r="AX501" s="810"/>
      <c r="AY501" s="550"/>
      <c r="AZ501" s="550"/>
      <c r="BA501" s="550"/>
      <c r="BB501" s="550"/>
    </row>
    <row r="502" spans="1:54" s="183" customFormat="1" ht="7.5" customHeight="1" x14ac:dyDescent="0.25"/>
    <row r="503" spans="1:54" ht="12.6" customHeight="1" x14ac:dyDescent="0.25">
      <c r="A503" s="220" t="s">
        <v>5058</v>
      </c>
    </row>
    <row r="504" spans="1:54" ht="12.6" customHeight="1" x14ac:dyDescent="0.25">
      <c r="A504" s="825"/>
      <c r="B504" s="826"/>
      <c r="C504" s="826"/>
      <c r="D504" s="826"/>
      <c r="E504" s="826"/>
      <c r="F504" s="826"/>
      <c r="G504" s="826"/>
      <c r="H504" s="826"/>
      <c r="I504" s="826"/>
      <c r="J504" s="826"/>
      <c r="K504" s="1023" t="s">
        <v>1263</v>
      </c>
      <c r="L504" s="1024"/>
      <c r="M504" s="1024"/>
      <c r="N504" s="1024"/>
      <c r="O504" s="1024"/>
      <c r="P504" s="1024"/>
      <c r="Q504" s="1024"/>
      <c r="R504" s="1024"/>
      <c r="S504" s="1024"/>
      <c r="T504" s="1024"/>
      <c r="U504" s="1024"/>
      <c r="V504" s="1024"/>
      <c r="W504" s="1024"/>
      <c r="X504" s="1024"/>
      <c r="Y504" s="1024"/>
      <c r="Z504" s="1024"/>
      <c r="AA504" s="1024"/>
      <c r="AB504" s="1024"/>
      <c r="AC504" s="1024"/>
      <c r="AD504" s="1024"/>
      <c r="AE504" s="1024"/>
      <c r="AF504" s="1024"/>
      <c r="AG504" s="1024"/>
      <c r="AH504" s="1024"/>
      <c r="AI504" s="1024"/>
      <c r="AJ504" s="1024"/>
      <c r="AK504" s="1024"/>
      <c r="AL504" s="1024"/>
      <c r="AM504" s="1024"/>
      <c r="AN504" s="1024"/>
      <c r="AO504" s="1024"/>
      <c r="AP504" s="1024"/>
      <c r="AQ504" s="1024"/>
      <c r="AR504" s="1024"/>
      <c r="AS504" s="1024"/>
      <c r="AT504" s="1024"/>
      <c r="AU504" s="1024"/>
      <c r="AV504" s="1024"/>
      <c r="AW504" s="1024"/>
      <c r="AX504" s="1024"/>
      <c r="AY504" s="1024"/>
      <c r="AZ504" s="1024"/>
      <c r="BA504" s="1024"/>
      <c r="BB504" s="1025"/>
    </row>
    <row r="505" spans="1:54" ht="12.6" customHeight="1" x14ac:dyDescent="0.25">
      <c r="A505" s="828" t="s">
        <v>1499</v>
      </c>
      <c r="B505" s="829"/>
      <c r="C505" s="829"/>
      <c r="D505" s="829"/>
      <c r="E505" s="829"/>
      <c r="F505" s="829"/>
      <c r="G505" s="829"/>
      <c r="H505" s="829"/>
      <c r="I505" s="829"/>
      <c r="J505" s="829"/>
      <c r="K505" s="825"/>
      <c r="L505" s="826"/>
      <c r="M505" s="826"/>
      <c r="N505" s="826"/>
      <c r="O505" s="827"/>
      <c r="P505" s="1002"/>
      <c r="Q505" s="1002"/>
      <c r="R505" s="1002"/>
      <c r="S505" s="1002"/>
      <c r="T505" s="1002"/>
      <c r="U505" s="1002"/>
      <c r="V505" s="1002"/>
      <c r="W505" s="1002"/>
      <c r="X505" s="1002" t="s">
        <v>1500</v>
      </c>
      <c r="Y505" s="1002"/>
      <c r="Z505" s="1002"/>
      <c r="AA505" s="1002"/>
      <c r="AB505" s="1002"/>
      <c r="AC505" s="1002"/>
      <c r="AD505" s="1002"/>
      <c r="AE505" s="1002"/>
      <c r="AF505" s="1002"/>
      <c r="AG505" s="1002"/>
      <c r="AH505" s="1002"/>
      <c r="AI505" s="1002"/>
      <c r="AJ505" s="1002"/>
      <c r="AK505" s="1002"/>
      <c r="AL505" s="1002"/>
      <c r="AM505" s="1002"/>
      <c r="AN505" s="1002"/>
      <c r="AO505" s="1002"/>
      <c r="AP505" s="1002"/>
      <c r="AQ505" s="1002"/>
      <c r="AR505" s="1002"/>
      <c r="AS505" s="1002"/>
      <c r="AT505" s="1002"/>
      <c r="AU505" s="1002"/>
      <c r="AV505" s="1002"/>
      <c r="AW505" s="1002"/>
      <c r="AX505" s="1002"/>
      <c r="AY505" s="1002"/>
      <c r="AZ505" s="1002"/>
      <c r="BA505" s="1002"/>
      <c r="BB505" s="1002"/>
    </row>
    <row r="506" spans="1:54" ht="12.6" customHeight="1" x14ac:dyDescent="0.25">
      <c r="A506" s="828" t="s">
        <v>1501</v>
      </c>
      <c r="B506" s="829"/>
      <c r="C506" s="829"/>
      <c r="D506" s="829"/>
      <c r="E506" s="829"/>
      <c r="F506" s="829"/>
      <c r="G506" s="829"/>
      <c r="H506" s="829"/>
      <c r="I506" s="829"/>
      <c r="J506" s="829"/>
      <c r="K506" s="828" t="s">
        <v>1502</v>
      </c>
      <c r="L506" s="829"/>
      <c r="M506" s="829"/>
      <c r="N506" s="829"/>
      <c r="O506" s="830"/>
      <c r="P506" s="1200" t="s">
        <v>1502</v>
      </c>
      <c r="Q506" s="1200"/>
      <c r="R506" s="1200"/>
      <c r="S506" s="1200"/>
      <c r="T506" s="1200"/>
      <c r="U506" s="1200"/>
      <c r="V506" s="1200"/>
      <c r="W506" s="1200"/>
      <c r="X506" s="1200" t="s">
        <v>1503</v>
      </c>
      <c r="Y506" s="1200"/>
      <c r="Z506" s="1200"/>
      <c r="AA506" s="1200"/>
      <c r="AB506" s="1200"/>
      <c r="AC506" s="1200"/>
      <c r="AD506" s="1200"/>
      <c r="AE506" s="1200"/>
      <c r="AF506" s="1200"/>
      <c r="AG506" s="1200" t="s">
        <v>1504</v>
      </c>
      <c r="AH506" s="1200"/>
      <c r="AI506" s="1200"/>
      <c r="AJ506" s="1200"/>
      <c r="AK506" s="1200"/>
      <c r="AL506" s="1200"/>
      <c r="AM506" s="1200"/>
      <c r="AN506" s="1200"/>
      <c r="AO506" s="1200"/>
      <c r="AP506" s="1200" t="s">
        <v>1505</v>
      </c>
      <c r="AQ506" s="1200"/>
      <c r="AR506" s="1200"/>
      <c r="AS506" s="1200"/>
      <c r="AT506" s="1200"/>
      <c r="AU506" s="1200"/>
      <c r="AV506" s="1200"/>
      <c r="AW506" s="1200"/>
      <c r="AX506" s="1200"/>
      <c r="AY506" s="1200"/>
      <c r="AZ506" s="1200"/>
      <c r="BA506" s="1200"/>
      <c r="BB506" s="1200"/>
    </row>
    <row r="507" spans="1:54" ht="12.6" customHeight="1" x14ac:dyDescent="0.25">
      <c r="A507" s="828" t="s">
        <v>1506</v>
      </c>
      <c r="B507" s="829"/>
      <c r="C507" s="829"/>
      <c r="D507" s="829"/>
      <c r="E507" s="829"/>
      <c r="F507" s="829"/>
      <c r="G507" s="829"/>
      <c r="H507" s="829"/>
      <c r="I507" s="829"/>
      <c r="J507" s="829"/>
      <c r="K507" s="828" t="s">
        <v>1507</v>
      </c>
      <c r="L507" s="829"/>
      <c r="M507" s="829"/>
      <c r="N507" s="829"/>
      <c r="O507" s="830"/>
      <c r="P507" s="1200" t="s">
        <v>1508</v>
      </c>
      <c r="Q507" s="1200"/>
      <c r="R507" s="1200"/>
      <c r="S507" s="1200"/>
      <c r="T507" s="1200"/>
      <c r="U507" s="1200"/>
      <c r="V507" s="1200"/>
      <c r="W507" s="1200"/>
      <c r="X507" s="1200" t="s">
        <v>1509</v>
      </c>
      <c r="Y507" s="1200"/>
      <c r="Z507" s="1200"/>
      <c r="AA507" s="1200"/>
      <c r="AB507" s="1200"/>
      <c r="AC507" s="1200"/>
      <c r="AD507" s="1200"/>
      <c r="AE507" s="1200"/>
      <c r="AF507" s="1200"/>
      <c r="AG507" s="1200" t="s">
        <v>1510</v>
      </c>
      <c r="AH507" s="1200"/>
      <c r="AI507" s="1200"/>
      <c r="AJ507" s="1200"/>
      <c r="AK507" s="1200"/>
      <c r="AL507" s="1200"/>
      <c r="AM507" s="1200"/>
      <c r="AN507" s="1200"/>
      <c r="AO507" s="1200"/>
      <c r="AP507" s="1200" t="s">
        <v>1511</v>
      </c>
      <c r="AQ507" s="1200"/>
      <c r="AR507" s="1200"/>
      <c r="AS507" s="1200"/>
      <c r="AT507" s="1200"/>
      <c r="AU507" s="1200"/>
      <c r="AV507" s="1200"/>
      <c r="AW507" s="1200"/>
      <c r="AX507" s="1200"/>
      <c r="AY507" s="1200"/>
      <c r="AZ507" s="1200"/>
      <c r="BA507" s="1200"/>
      <c r="BB507" s="1200"/>
    </row>
    <row r="508" spans="1:54" ht="12.6" customHeight="1" x14ac:dyDescent="0.25">
      <c r="A508" s="828" t="s">
        <v>1512</v>
      </c>
      <c r="B508" s="829"/>
      <c r="C508" s="829"/>
      <c r="D508" s="829"/>
      <c r="E508" s="829"/>
      <c r="F508" s="829"/>
      <c r="G508" s="829"/>
      <c r="H508" s="829"/>
      <c r="I508" s="829"/>
      <c r="J508" s="829"/>
      <c r="K508" s="828" t="s">
        <v>1513</v>
      </c>
      <c r="L508" s="829"/>
      <c r="M508" s="829"/>
      <c r="N508" s="829"/>
      <c r="O508" s="830"/>
      <c r="P508" s="1200" t="s">
        <v>1514</v>
      </c>
      <c r="Q508" s="1200"/>
      <c r="R508" s="1200"/>
      <c r="S508" s="1200"/>
      <c r="T508" s="1200"/>
      <c r="U508" s="1200"/>
      <c r="V508" s="1200"/>
      <c r="W508" s="1200"/>
      <c r="X508" s="1200" t="s">
        <v>1506</v>
      </c>
      <c r="Y508" s="1200"/>
      <c r="Z508" s="1200"/>
      <c r="AA508" s="1200"/>
      <c r="AB508" s="1200"/>
      <c r="AC508" s="1200"/>
      <c r="AD508" s="1200"/>
      <c r="AE508" s="1200"/>
      <c r="AF508" s="1200"/>
      <c r="AG508" s="1200" t="s">
        <v>1506</v>
      </c>
      <c r="AH508" s="1200"/>
      <c r="AI508" s="1200"/>
      <c r="AJ508" s="1200"/>
      <c r="AK508" s="1200"/>
      <c r="AL508" s="1200"/>
      <c r="AM508" s="1200"/>
      <c r="AN508" s="1200"/>
      <c r="AO508" s="1200"/>
      <c r="AP508" s="1200" t="s">
        <v>1515</v>
      </c>
      <c r="AQ508" s="1200"/>
      <c r="AR508" s="1200"/>
      <c r="AS508" s="1200"/>
      <c r="AT508" s="1200"/>
      <c r="AU508" s="1200"/>
      <c r="AV508" s="1200"/>
      <c r="AW508" s="1200"/>
      <c r="AX508" s="1200"/>
      <c r="AY508" s="1200"/>
      <c r="AZ508" s="1200"/>
      <c r="BA508" s="1200"/>
      <c r="BB508" s="1200"/>
    </row>
    <row r="509" spans="1:54" ht="12.6" customHeight="1" x14ac:dyDescent="0.25">
      <c r="A509" s="828"/>
      <c r="B509" s="829"/>
      <c r="C509" s="829"/>
      <c r="D509" s="829"/>
      <c r="E509" s="829"/>
      <c r="F509" s="829"/>
      <c r="G509" s="829"/>
      <c r="H509" s="829"/>
      <c r="I509" s="829"/>
      <c r="J509" s="829"/>
      <c r="K509" s="828"/>
      <c r="L509" s="829"/>
      <c r="M509" s="829"/>
      <c r="N509" s="829"/>
      <c r="O509" s="830"/>
      <c r="P509" s="1200" t="s">
        <v>1513</v>
      </c>
      <c r="Q509" s="1200"/>
      <c r="R509" s="1200"/>
      <c r="S509" s="1200"/>
      <c r="T509" s="1200"/>
      <c r="U509" s="1200"/>
      <c r="V509" s="1200"/>
      <c r="W509" s="1200"/>
      <c r="X509" s="1200" t="s">
        <v>1512</v>
      </c>
      <c r="Y509" s="1200"/>
      <c r="Z509" s="1200"/>
      <c r="AA509" s="1200"/>
      <c r="AB509" s="1200"/>
      <c r="AC509" s="1200"/>
      <c r="AD509" s="1200"/>
      <c r="AE509" s="1200"/>
      <c r="AF509" s="1200"/>
      <c r="AG509" s="1200" t="s">
        <v>1512</v>
      </c>
      <c r="AH509" s="1200"/>
      <c r="AI509" s="1200"/>
      <c r="AJ509" s="1200"/>
      <c r="AK509" s="1200"/>
      <c r="AL509" s="1200"/>
      <c r="AM509" s="1200"/>
      <c r="AN509" s="1200"/>
      <c r="AO509" s="1200"/>
      <c r="AP509" s="1200"/>
      <c r="AQ509" s="1200"/>
      <c r="AR509" s="1200"/>
      <c r="AS509" s="1200"/>
      <c r="AT509" s="1200"/>
      <c r="AU509" s="1200"/>
      <c r="AV509" s="1200"/>
      <c r="AW509" s="1200"/>
      <c r="AX509" s="1200"/>
      <c r="AY509" s="1200"/>
      <c r="AZ509" s="1200"/>
      <c r="BA509" s="1200"/>
      <c r="BB509" s="1200"/>
    </row>
    <row r="510" spans="1:54" ht="12.6" customHeight="1" x14ac:dyDescent="0.25">
      <c r="A510" s="863" t="s">
        <v>1410</v>
      </c>
      <c r="B510" s="864"/>
      <c r="C510" s="864"/>
      <c r="D510" s="864"/>
      <c r="E510" s="864"/>
      <c r="F510" s="864"/>
      <c r="G510" s="864"/>
      <c r="H510" s="864"/>
      <c r="I510" s="864"/>
      <c r="J510" s="864"/>
      <c r="K510" s="863" t="s">
        <v>1411</v>
      </c>
      <c r="L510" s="864"/>
      <c r="M510" s="864"/>
      <c r="N510" s="864"/>
      <c r="O510" s="865"/>
      <c r="P510" s="862" t="s">
        <v>1412</v>
      </c>
      <c r="Q510" s="862"/>
      <c r="R510" s="862"/>
      <c r="S510" s="862"/>
      <c r="T510" s="862"/>
      <c r="U510" s="862"/>
      <c r="V510" s="862"/>
      <c r="W510" s="862"/>
      <c r="X510" s="862" t="s">
        <v>1413</v>
      </c>
      <c r="Y510" s="862"/>
      <c r="Z510" s="862"/>
      <c r="AA510" s="862"/>
      <c r="AB510" s="862"/>
      <c r="AC510" s="862"/>
      <c r="AD510" s="862"/>
      <c r="AE510" s="862"/>
      <c r="AF510" s="862"/>
      <c r="AG510" s="862" t="s">
        <v>1414</v>
      </c>
      <c r="AH510" s="862"/>
      <c r="AI510" s="862"/>
      <c r="AJ510" s="862"/>
      <c r="AK510" s="862"/>
      <c r="AL510" s="862"/>
      <c r="AM510" s="862"/>
      <c r="AN510" s="862"/>
      <c r="AO510" s="862"/>
      <c r="AP510" s="862" t="s">
        <v>1415</v>
      </c>
      <c r="AQ510" s="862"/>
      <c r="AR510" s="862"/>
      <c r="AS510" s="862"/>
      <c r="AT510" s="862"/>
      <c r="AU510" s="862"/>
      <c r="AV510" s="862"/>
      <c r="AW510" s="862"/>
      <c r="AX510" s="862"/>
      <c r="AY510" s="862"/>
      <c r="AZ510" s="862"/>
      <c r="BA510" s="862"/>
      <c r="BB510" s="862"/>
    </row>
    <row r="511" spans="1:54" ht="12.6" customHeight="1" x14ac:dyDescent="0.25">
      <c r="A511" s="170" t="s">
        <v>1516</v>
      </c>
      <c r="AP511" s="1207">
        <f>SUVAHAVUJ!$N$24+SUVAHAVUJ!I25</f>
        <v>0</v>
      </c>
      <c r="AQ511" s="1207"/>
      <c r="AR511" s="1207"/>
      <c r="AS511" s="1207"/>
      <c r="AT511" s="1207"/>
      <c r="AU511" s="1207"/>
      <c r="AV511" s="1207"/>
      <c r="AW511" s="1207"/>
      <c r="AX511" s="1207"/>
      <c r="AY511" s="1207"/>
      <c r="AZ511" s="1207"/>
      <c r="BA511" s="1207"/>
      <c r="BB511" s="1207"/>
    </row>
    <row r="512" spans="1:54" ht="12.6" customHeight="1" x14ac:dyDescent="0.25">
      <c r="A512" s="849"/>
      <c r="B512" s="849"/>
      <c r="C512" s="849"/>
      <c r="D512" s="849"/>
      <c r="E512" s="849"/>
      <c r="F512" s="849"/>
      <c r="G512" s="849"/>
      <c r="H512" s="849"/>
      <c r="I512" s="849"/>
      <c r="J512" s="849"/>
      <c r="K512" s="794"/>
      <c r="L512" s="794"/>
      <c r="M512" s="794"/>
      <c r="N512" s="794"/>
      <c r="O512" s="794"/>
      <c r="P512" s="794"/>
      <c r="Q512" s="794"/>
      <c r="R512" s="794"/>
      <c r="S512" s="794"/>
      <c r="T512" s="794"/>
      <c r="U512" s="794"/>
      <c r="V512" s="794"/>
      <c r="W512" s="794"/>
      <c r="X512" s="794"/>
      <c r="Y512" s="794"/>
      <c r="Z512" s="794"/>
      <c r="AA512" s="794"/>
      <c r="AB512" s="794"/>
      <c r="AC512" s="794"/>
      <c r="AD512" s="794"/>
      <c r="AE512" s="794"/>
      <c r="AF512" s="794"/>
      <c r="AG512" s="794"/>
      <c r="AH512" s="794"/>
      <c r="AI512" s="794"/>
      <c r="AJ512" s="794"/>
      <c r="AK512" s="794"/>
      <c r="AL512" s="794"/>
      <c r="AM512" s="794"/>
      <c r="AN512" s="794"/>
      <c r="AO512" s="794"/>
      <c r="AP512" s="794"/>
      <c r="AQ512" s="794"/>
      <c r="AR512" s="794"/>
      <c r="AS512" s="794"/>
      <c r="AT512" s="794"/>
      <c r="AU512" s="794"/>
      <c r="AV512" s="794"/>
      <c r="AW512" s="794"/>
      <c r="AX512" s="794"/>
      <c r="AY512" s="794"/>
      <c r="AZ512" s="794"/>
      <c r="BA512" s="794"/>
      <c r="BB512" s="794"/>
    </row>
    <row r="513" spans="1:54" ht="12.6" customHeight="1" x14ac:dyDescent="0.25">
      <c r="A513" s="849"/>
      <c r="B513" s="849"/>
      <c r="C513" s="849"/>
      <c r="D513" s="849"/>
      <c r="E513" s="849"/>
      <c r="F513" s="849"/>
      <c r="G513" s="849"/>
      <c r="H513" s="849"/>
      <c r="I513" s="849"/>
      <c r="J513" s="849"/>
      <c r="K513" s="794"/>
      <c r="L513" s="794"/>
      <c r="M513" s="794"/>
      <c r="N513" s="794"/>
      <c r="O513" s="794"/>
      <c r="P513" s="794"/>
      <c r="Q513" s="794"/>
      <c r="R513" s="794"/>
      <c r="S513" s="794"/>
      <c r="T513" s="794"/>
      <c r="U513" s="794"/>
      <c r="V513" s="794"/>
      <c r="W513" s="794"/>
      <c r="X513" s="794"/>
      <c r="Y513" s="794"/>
      <c r="Z513" s="794"/>
      <c r="AA513" s="794"/>
      <c r="AB513" s="794"/>
      <c r="AC513" s="794"/>
      <c r="AD513" s="794"/>
      <c r="AE513" s="794"/>
      <c r="AF513" s="794"/>
      <c r="AG513" s="794"/>
      <c r="AH513" s="794"/>
      <c r="AI513" s="794"/>
      <c r="AJ513" s="794"/>
      <c r="AK513" s="794"/>
      <c r="AL513" s="794"/>
      <c r="AM513" s="794"/>
      <c r="AN513" s="794"/>
      <c r="AO513" s="794"/>
      <c r="AP513" s="794"/>
      <c r="AQ513" s="794"/>
      <c r="AR513" s="794"/>
      <c r="AS513" s="794"/>
      <c r="AT513" s="794"/>
      <c r="AU513" s="794"/>
      <c r="AV513" s="794"/>
      <c r="AW513" s="794"/>
      <c r="AX513" s="794"/>
      <c r="AY513" s="794"/>
      <c r="AZ513" s="794"/>
      <c r="BA513" s="794"/>
      <c r="BB513" s="794"/>
    </row>
    <row r="514" spans="1:54" ht="12.6" customHeight="1" x14ac:dyDescent="0.25">
      <c r="A514" s="849"/>
      <c r="B514" s="849"/>
      <c r="C514" s="849"/>
      <c r="D514" s="849"/>
      <c r="E514" s="849"/>
      <c r="F514" s="849"/>
      <c r="G514" s="849"/>
      <c r="H514" s="849"/>
      <c r="I514" s="849"/>
      <c r="J514" s="849"/>
      <c r="K514" s="794"/>
      <c r="L514" s="794"/>
      <c r="M514" s="794"/>
      <c r="N514" s="794"/>
      <c r="O514" s="794"/>
      <c r="P514" s="794"/>
      <c r="Q514" s="794"/>
      <c r="R514" s="794"/>
      <c r="S514" s="794"/>
      <c r="T514" s="794"/>
      <c r="U514" s="794"/>
      <c r="V514" s="794"/>
      <c r="W514" s="794"/>
      <c r="X514" s="794"/>
      <c r="Y514" s="794"/>
      <c r="Z514" s="794"/>
      <c r="AA514" s="794"/>
      <c r="AB514" s="794"/>
      <c r="AC514" s="794"/>
      <c r="AD514" s="794"/>
      <c r="AE514" s="794"/>
      <c r="AF514" s="794"/>
      <c r="AG514" s="794"/>
      <c r="AH514" s="794"/>
      <c r="AI514" s="794"/>
      <c r="AJ514" s="794"/>
      <c r="AK514" s="794"/>
      <c r="AL514" s="794"/>
      <c r="AM514" s="794"/>
      <c r="AN514" s="794"/>
      <c r="AO514" s="794"/>
      <c r="AP514" s="794"/>
      <c r="AQ514" s="794"/>
      <c r="AR514" s="794"/>
      <c r="AS514" s="794"/>
      <c r="AT514" s="794"/>
      <c r="AU514" s="794"/>
      <c r="AV514" s="794"/>
      <c r="AW514" s="794"/>
      <c r="AX514" s="794"/>
      <c r="AY514" s="794"/>
      <c r="AZ514" s="794"/>
      <c r="BA514" s="794"/>
      <c r="BB514" s="794"/>
    </row>
    <row r="515" spans="1:54" ht="12.6" customHeight="1" x14ac:dyDescent="0.25">
      <c r="A515" s="170" t="s">
        <v>1517</v>
      </c>
      <c r="K515" s="258"/>
      <c r="L515" s="258"/>
      <c r="M515" s="258"/>
      <c r="N515" s="258"/>
      <c r="O515" s="258"/>
      <c r="P515" s="258"/>
      <c r="Q515" s="258"/>
      <c r="R515" s="258"/>
      <c r="S515" s="258"/>
      <c r="T515" s="258"/>
      <c r="U515" s="258"/>
      <c r="V515" s="258"/>
      <c r="W515" s="258"/>
      <c r="X515" s="258"/>
      <c r="Y515" s="258"/>
      <c r="Z515" s="258"/>
      <c r="AA515" s="258"/>
      <c r="AB515" s="258"/>
      <c r="AC515" s="258"/>
      <c r="AD515" s="258"/>
      <c r="AE515" s="258"/>
      <c r="AF515" s="258"/>
      <c r="AG515" s="258"/>
      <c r="AH515" s="258"/>
      <c r="AI515" s="258"/>
      <c r="AJ515" s="258"/>
      <c r="AK515" s="258"/>
      <c r="AL515" s="258"/>
      <c r="AM515" s="258"/>
      <c r="AN515" s="258"/>
      <c r="AO515" s="258"/>
      <c r="AP515" s="1207">
        <f>SUM(AP526-AP511-AP519-AP523)</f>
        <v>0</v>
      </c>
      <c r="AQ515" s="1207"/>
      <c r="AR515" s="1207"/>
      <c r="AS515" s="1207"/>
      <c r="AT515" s="1207"/>
      <c r="AU515" s="1207"/>
      <c r="AV515" s="1207"/>
      <c r="AW515" s="1207"/>
      <c r="AX515" s="1207"/>
      <c r="AY515" s="1207"/>
      <c r="AZ515" s="1207"/>
      <c r="BA515" s="1207"/>
      <c r="BB515" s="1207"/>
    </row>
    <row r="516" spans="1:54" ht="12.6" customHeight="1" x14ac:dyDescent="0.25">
      <c r="A516" s="849"/>
      <c r="B516" s="849"/>
      <c r="C516" s="849"/>
      <c r="D516" s="849"/>
      <c r="E516" s="849"/>
      <c r="F516" s="849"/>
      <c r="G516" s="849"/>
      <c r="H516" s="849"/>
      <c r="I516" s="849"/>
      <c r="J516" s="849"/>
      <c r="K516" s="794"/>
      <c r="L516" s="794"/>
      <c r="M516" s="794"/>
      <c r="N516" s="794"/>
      <c r="O516" s="794"/>
      <c r="P516" s="794"/>
      <c r="Q516" s="794"/>
      <c r="R516" s="794"/>
      <c r="S516" s="794"/>
      <c r="T516" s="794"/>
      <c r="U516" s="794"/>
      <c r="V516" s="794"/>
      <c r="W516" s="794"/>
      <c r="X516" s="794"/>
      <c r="Y516" s="794"/>
      <c r="Z516" s="794"/>
      <c r="AA516" s="794"/>
      <c r="AB516" s="794"/>
      <c r="AC516" s="794"/>
      <c r="AD516" s="794"/>
      <c r="AE516" s="794"/>
      <c r="AF516" s="794"/>
      <c r="AG516" s="794"/>
      <c r="AH516" s="794"/>
      <c r="AI516" s="794"/>
      <c r="AJ516" s="794"/>
      <c r="AK516" s="794"/>
      <c r="AL516" s="794"/>
      <c r="AM516" s="794"/>
      <c r="AN516" s="794"/>
      <c r="AO516" s="794"/>
      <c r="AP516" s="794"/>
      <c r="AQ516" s="794"/>
      <c r="AR516" s="794"/>
      <c r="AS516" s="794"/>
      <c r="AT516" s="794"/>
      <c r="AU516" s="794"/>
      <c r="AV516" s="794"/>
      <c r="AW516" s="794"/>
      <c r="AX516" s="794"/>
      <c r="AY516" s="794"/>
      <c r="AZ516" s="794"/>
      <c r="BA516" s="794"/>
      <c r="BB516" s="794"/>
    </row>
    <row r="517" spans="1:54" ht="12.6" customHeight="1" x14ac:dyDescent="0.25">
      <c r="A517" s="849"/>
      <c r="B517" s="849"/>
      <c r="C517" s="849"/>
      <c r="D517" s="849"/>
      <c r="E517" s="849"/>
      <c r="F517" s="849"/>
      <c r="G517" s="849"/>
      <c r="H517" s="849"/>
      <c r="I517" s="849"/>
      <c r="J517" s="849"/>
      <c r="K517" s="794"/>
      <c r="L517" s="794"/>
      <c r="M517" s="794"/>
      <c r="N517" s="794"/>
      <c r="O517" s="794"/>
      <c r="P517" s="794"/>
      <c r="Q517" s="794"/>
      <c r="R517" s="794"/>
      <c r="S517" s="794"/>
      <c r="T517" s="794"/>
      <c r="U517" s="794"/>
      <c r="V517" s="794"/>
      <c r="W517" s="794"/>
      <c r="X517" s="794"/>
      <c r="Y517" s="794"/>
      <c r="Z517" s="794"/>
      <c r="AA517" s="794"/>
      <c r="AB517" s="794"/>
      <c r="AC517" s="794"/>
      <c r="AD517" s="794"/>
      <c r="AE517" s="794"/>
      <c r="AF517" s="794"/>
      <c r="AG517" s="794"/>
      <c r="AH517" s="794"/>
      <c r="AI517" s="794"/>
      <c r="AJ517" s="794"/>
      <c r="AK517" s="794"/>
      <c r="AL517" s="794"/>
      <c r="AM517" s="794"/>
      <c r="AN517" s="794"/>
      <c r="AO517" s="794"/>
      <c r="AP517" s="794"/>
      <c r="AQ517" s="794"/>
      <c r="AR517" s="794"/>
      <c r="AS517" s="794"/>
      <c r="AT517" s="794"/>
      <c r="AU517" s="794"/>
      <c r="AV517" s="794"/>
      <c r="AW517" s="794"/>
      <c r="AX517" s="794"/>
      <c r="AY517" s="794"/>
      <c r="AZ517" s="794"/>
      <c r="BA517" s="794"/>
      <c r="BB517" s="794"/>
    </row>
    <row r="518" spans="1:54" ht="12.6" customHeight="1" x14ac:dyDescent="0.25">
      <c r="A518" s="849"/>
      <c r="B518" s="849"/>
      <c r="C518" s="849"/>
      <c r="D518" s="849"/>
      <c r="E518" s="849"/>
      <c r="F518" s="849"/>
      <c r="G518" s="849"/>
      <c r="H518" s="849"/>
      <c r="I518" s="849"/>
      <c r="J518" s="849"/>
      <c r="K518" s="794"/>
      <c r="L518" s="794"/>
      <c r="M518" s="794"/>
      <c r="N518" s="794"/>
      <c r="O518" s="794"/>
      <c r="P518" s="794"/>
      <c r="Q518" s="794"/>
      <c r="R518" s="794"/>
      <c r="S518" s="794"/>
      <c r="T518" s="794"/>
      <c r="U518" s="794"/>
      <c r="V518" s="794"/>
      <c r="W518" s="794"/>
      <c r="X518" s="794"/>
      <c r="Y518" s="794"/>
      <c r="Z518" s="794"/>
      <c r="AA518" s="794"/>
      <c r="AB518" s="794"/>
      <c r="AC518" s="794"/>
      <c r="AD518" s="794"/>
      <c r="AE518" s="794"/>
      <c r="AF518" s="794"/>
      <c r="AG518" s="794"/>
      <c r="AH518" s="794"/>
      <c r="AI518" s="794"/>
      <c r="AJ518" s="794"/>
      <c r="AK518" s="794"/>
      <c r="AL518" s="794"/>
      <c r="AM518" s="794"/>
      <c r="AN518" s="794"/>
      <c r="AO518" s="794"/>
      <c r="AP518" s="794"/>
      <c r="AQ518" s="794"/>
      <c r="AR518" s="794"/>
      <c r="AS518" s="794"/>
      <c r="AT518" s="794"/>
      <c r="AU518" s="794"/>
      <c r="AV518" s="794"/>
      <c r="AW518" s="794"/>
      <c r="AX518" s="794"/>
      <c r="AY518" s="794"/>
      <c r="AZ518" s="794"/>
      <c r="BA518" s="794"/>
      <c r="BB518" s="794"/>
    </row>
    <row r="519" spans="1:54" ht="12.6" customHeight="1" x14ac:dyDescent="0.25">
      <c r="A519" s="170" t="s">
        <v>1492</v>
      </c>
      <c r="K519" s="258"/>
      <c r="L519" s="258"/>
      <c r="M519" s="258"/>
      <c r="N519" s="258"/>
      <c r="O519" s="258"/>
      <c r="P519" s="258"/>
      <c r="Q519" s="258"/>
      <c r="R519" s="258"/>
      <c r="S519" s="258"/>
      <c r="T519" s="258"/>
      <c r="U519" s="258"/>
      <c r="V519" s="258"/>
      <c r="W519" s="258"/>
      <c r="X519" s="258"/>
      <c r="Y519" s="258"/>
      <c r="Z519" s="258"/>
      <c r="AA519" s="258"/>
      <c r="AB519" s="258"/>
      <c r="AC519" s="258"/>
      <c r="AD519" s="258"/>
      <c r="AE519" s="258"/>
      <c r="AF519" s="258"/>
      <c r="AG519" s="258"/>
      <c r="AH519" s="258"/>
      <c r="AI519" s="258"/>
      <c r="AJ519" s="258"/>
      <c r="AK519" s="258"/>
      <c r="AL519" s="258"/>
      <c r="AM519" s="258"/>
      <c r="AN519" s="258"/>
      <c r="AO519" s="258"/>
      <c r="AP519" s="1207">
        <f>SUM(SUVAHAVUJ!N26+SUVAHAVUJ!N30)</f>
        <v>0</v>
      </c>
      <c r="AQ519" s="1207"/>
      <c r="AR519" s="1207"/>
      <c r="AS519" s="1207"/>
      <c r="AT519" s="1207"/>
      <c r="AU519" s="1207"/>
      <c r="AV519" s="1207"/>
      <c r="AW519" s="1207"/>
      <c r="AX519" s="1207"/>
      <c r="AY519" s="1207"/>
      <c r="AZ519" s="1207"/>
      <c r="BA519" s="1207"/>
      <c r="BB519" s="1207"/>
    </row>
    <row r="520" spans="1:54" ht="12.6" customHeight="1" x14ac:dyDescent="0.25">
      <c r="A520" s="849"/>
      <c r="B520" s="849"/>
      <c r="C520" s="849"/>
      <c r="D520" s="849"/>
      <c r="E520" s="849"/>
      <c r="F520" s="849"/>
      <c r="G520" s="849"/>
      <c r="H520" s="849"/>
      <c r="I520" s="849"/>
      <c r="J520" s="849"/>
      <c r="K520" s="794"/>
      <c r="L520" s="794"/>
      <c r="M520" s="794"/>
      <c r="N520" s="794"/>
      <c r="O520" s="794"/>
      <c r="P520" s="794"/>
      <c r="Q520" s="794"/>
      <c r="R520" s="794"/>
      <c r="S520" s="794"/>
      <c r="T520" s="794"/>
      <c r="U520" s="794"/>
      <c r="V520" s="794"/>
      <c r="W520" s="794"/>
      <c r="X520" s="794"/>
      <c r="Y520" s="794"/>
      <c r="Z520" s="794"/>
      <c r="AA520" s="794"/>
      <c r="AB520" s="794"/>
      <c r="AC520" s="794"/>
      <c r="AD520" s="794"/>
      <c r="AE520" s="794"/>
      <c r="AF520" s="794"/>
      <c r="AG520" s="794"/>
      <c r="AH520" s="794"/>
      <c r="AI520" s="794"/>
      <c r="AJ520" s="794"/>
      <c r="AK520" s="794"/>
      <c r="AL520" s="794"/>
      <c r="AM520" s="794"/>
      <c r="AN520" s="794"/>
      <c r="AO520" s="794"/>
      <c r="AP520" s="794"/>
      <c r="AQ520" s="794"/>
      <c r="AR520" s="794"/>
      <c r="AS520" s="794"/>
      <c r="AT520" s="794"/>
      <c r="AU520" s="794"/>
      <c r="AV520" s="794"/>
      <c r="AW520" s="794"/>
      <c r="AX520" s="794"/>
      <c r="AY520" s="794"/>
      <c r="AZ520" s="794"/>
      <c r="BA520" s="794"/>
      <c r="BB520" s="794"/>
    </row>
    <row r="521" spans="1:54" ht="12.6" customHeight="1" x14ac:dyDescent="0.25">
      <c r="A521" s="849"/>
      <c r="B521" s="849"/>
      <c r="C521" s="849"/>
      <c r="D521" s="849"/>
      <c r="E521" s="849"/>
      <c r="F521" s="849"/>
      <c r="G521" s="849"/>
      <c r="H521" s="849"/>
      <c r="I521" s="849"/>
      <c r="J521" s="849"/>
      <c r="K521" s="794"/>
      <c r="L521" s="794"/>
      <c r="M521" s="794"/>
      <c r="N521" s="794"/>
      <c r="O521" s="794"/>
      <c r="P521" s="794"/>
      <c r="Q521" s="794"/>
      <c r="R521" s="794"/>
      <c r="S521" s="794"/>
      <c r="T521" s="794"/>
      <c r="U521" s="794"/>
      <c r="V521" s="794"/>
      <c r="W521" s="794"/>
      <c r="X521" s="794"/>
      <c r="Y521" s="794"/>
      <c r="Z521" s="794"/>
      <c r="AA521" s="794"/>
      <c r="AB521" s="794"/>
      <c r="AC521" s="794"/>
      <c r="AD521" s="794"/>
      <c r="AE521" s="794"/>
      <c r="AF521" s="794"/>
      <c r="AG521" s="794"/>
      <c r="AH521" s="794"/>
      <c r="AI521" s="794"/>
      <c r="AJ521" s="794"/>
      <c r="AK521" s="794"/>
      <c r="AL521" s="794"/>
      <c r="AM521" s="794"/>
      <c r="AN521" s="794"/>
      <c r="AO521" s="794"/>
      <c r="AP521" s="794"/>
      <c r="AQ521" s="794"/>
      <c r="AR521" s="794"/>
      <c r="AS521" s="794"/>
      <c r="AT521" s="794"/>
      <c r="AU521" s="794"/>
      <c r="AV521" s="794"/>
      <c r="AW521" s="794"/>
      <c r="AX521" s="794"/>
      <c r="AY521" s="794"/>
      <c r="AZ521" s="794"/>
      <c r="BA521" s="794"/>
      <c r="BB521" s="794"/>
    </row>
    <row r="522" spans="1:54" ht="12.6" customHeight="1" x14ac:dyDescent="0.25">
      <c r="A522" s="849"/>
      <c r="B522" s="849"/>
      <c r="C522" s="849"/>
      <c r="D522" s="849"/>
      <c r="E522" s="849"/>
      <c r="F522" s="849"/>
      <c r="G522" s="849"/>
      <c r="H522" s="849"/>
      <c r="I522" s="849"/>
      <c r="J522" s="849"/>
      <c r="K522" s="794"/>
      <c r="L522" s="794"/>
      <c r="M522" s="794"/>
      <c r="N522" s="794"/>
      <c r="O522" s="794"/>
      <c r="P522" s="794"/>
      <c r="Q522" s="794"/>
      <c r="R522" s="794"/>
      <c r="S522" s="794"/>
      <c r="T522" s="794"/>
      <c r="U522" s="794"/>
      <c r="V522" s="794"/>
      <c r="W522" s="794"/>
      <c r="X522" s="794"/>
      <c r="Y522" s="794"/>
      <c r="Z522" s="794"/>
      <c r="AA522" s="794"/>
      <c r="AB522" s="794"/>
      <c r="AC522" s="794"/>
      <c r="AD522" s="794"/>
      <c r="AE522" s="794"/>
      <c r="AF522" s="794"/>
      <c r="AG522" s="794"/>
      <c r="AH522" s="794"/>
      <c r="AI522" s="794"/>
      <c r="AJ522" s="794"/>
      <c r="AK522" s="794"/>
      <c r="AL522" s="794"/>
      <c r="AM522" s="794"/>
      <c r="AN522" s="794"/>
      <c r="AO522" s="794"/>
      <c r="AP522" s="794"/>
      <c r="AQ522" s="794"/>
      <c r="AR522" s="794"/>
      <c r="AS522" s="794"/>
      <c r="AT522" s="794"/>
      <c r="AU522" s="794"/>
      <c r="AV522" s="794"/>
      <c r="AW522" s="794"/>
      <c r="AX522" s="794"/>
      <c r="AY522" s="794"/>
      <c r="AZ522" s="794"/>
      <c r="BA522" s="794"/>
      <c r="BB522" s="794"/>
    </row>
    <row r="523" spans="1:54" ht="12.6" customHeight="1" x14ac:dyDescent="0.25">
      <c r="A523" s="170" t="s">
        <v>1518</v>
      </c>
      <c r="K523" s="258"/>
      <c r="L523" s="258"/>
      <c r="M523" s="258"/>
      <c r="N523" s="258"/>
      <c r="O523" s="258"/>
      <c r="P523" s="258"/>
      <c r="Q523" s="258"/>
      <c r="R523" s="258"/>
      <c r="S523" s="258"/>
      <c r="T523" s="258"/>
      <c r="U523" s="258"/>
      <c r="V523" s="258"/>
      <c r="W523" s="258"/>
      <c r="X523" s="258"/>
      <c r="Y523" s="258"/>
      <c r="Z523" s="258"/>
      <c r="AA523" s="258"/>
      <c r="AB523" s="258"/>
      <c r="AC523" s="258"/>
      <c r="AD523" s="258"/>
      <c r="AE523" s="258"/>
      <c r="AF523" s="258"/>
      <c r="AG523" s="258"/>
      <c r="AH523" s="258"/>
      <c r="AI523" s="258"/>
      <c r="AJ523" s="258"/>
      <c r="AK523" s="258"/>
      <c r="AL523" s="258"/>
      <c r="AM523" s="258"/>
      <c r="AN523" s="258"/>
      <c r="AO523" s="258"/>
      <c r="AP523" s="1207">
        <f>SUVAHAVUJ!$N$33</f>
        <v>0</v>
      </c>
      <c r="AQ523" s="1207"/>
      <c r="AR523" s="1207"/>
      <c r="AS523" s="1207"/>
      <c r="AT523" s="1207"/>
      <c r="AU523" s="1207"/>
      <c r="AV523" s="1207"/>
      <c r="AW523" s="1207"/>
      <c r="AX523" s="1207"/>
      <c r="AY523" s="1207"/>
      <c r="AZ523" s="1207"/>
      <c r="BA523" s="1207"/>
      <c r="BB523" s="1207"/>
    </row>
    <row r="524" spans="1:54" ht="12.6" customHeight="1" x14ac:dyDescent="0.25">
      <c r="A524" s="849"/>
      <c r="B524" s="849"/>
      <c r="C524" s="849"/>
      <c r="D524" s="849"/>
      <c r="E524" s="849"/>
      <c r="F524" s="849"/>
      <c r="G524" s="849"/>
      <c r="H524" s="849"/>
      <c r="I524" s="849"/>
      <c r="J524" s="849"/>
      <c r="K524" s="794"/>
      <c r="L524" s="794"/>
      <c r="M524" s="794"/>
      <c r="N524" s="794"/>
      <c r="O524" s="794"/>
      <c r="P524" s="794"/>
      <c r="Q524" s="794"/>
      <c r="R524" s="794"/>
      <c r="S524" s="794"/>
      <c r="T524" s="794"/>
      <c r="U524" s="794"/>
      <c r="V524" s="794"/>
      <c r="W524" s="794"/>
      <c r="X524" s="794"/>
      <c r="Y524" s="794"/>
      <c r="Z524" s="794"/>
      <c r="AA524" s="794"/>
      <c r="AB524" s="794"/>
      <c r="AC524" s="794"/>
      <c r="AD524" s="794"/>
      <c r="AE524" s="794"/>
      <c r="AF524" s="794"/>
      <c r="AG524" s="794"/>
      <c r="AH524" s="794"/>
      <c r="AI524" s="794"/>
      <c r="AJ524" s="794"/>
      <c r="AK524" s="794"/>
      <c r="AL524" s="794"/>
      <c r="AM524" s="794"/>
      <c r="AN524" s="794"/>
      <c r="AO524" s="794"/>
      <c r="AP524" s="794"/>
      <c r="AQ524" s="794"/>
      <c r="AR524" s="794"/>
      <c r="AS524" s="794"/>
      <c r="AT524" s="794"/>
      <c r="AU524" s="794"/>
      <c r="AV524" s="794"/>
      <c r="AW524" s="794"/>
      <c r="AX524" s="794"/>
      <c r="AY524" s="794"/>
      <c r="AZ524" s="794"/>
      <c r="BA524" s="794"/>
      <c r="BB524" s="794"/>
    </row>
    <row r="525" spans="1:54" ht="12.6" customHeight="1" x14ac:dyDescent="0.25">
      <c r="A525" s="849"/>
      <c r="B525" s="849"/>
      <c r="C525" s="849"/>
      <c r="D525" s="849"/>
      <c r="E525" s="849"/>
      <c r="F525" s="849"/>
      <c r="G525" s="849"/>
      <c r="H525" s="849"/>
      <c r="I525" s="849"/>
      <c r="J525" s="849"/>
      <c r="K525" s="794"/>
      <c r="L525" s="794"/>
      <c r="M525" s="794"/>
      <c r="N525" s="794"/>
      <c r="O525" s="794"/>
      <c r="P525" s="794"/>
      <c r="Q525" s="794"/>
      <c r="R525" s="794"/>
      <c r="S525" s="794"/>
      <c r="T525" s="794"/>
      <c r="U525" s="794"/>
      <c r="V525" s="794"/>
      <c r="W525" s="794"/>
      <c r="X525" s="794"/>
      <c r="Y525" s="794"/>
      <c r="Z525" s="794"/>
      <c r="AA525" s="794"/>
      <c r="AB525" s="794"/>
      <c r="AC525" s="794"/>
      <c r="AD525" s="794"/>
      <c r="AE525" s="794"/>
      <c r="AF525" s="794"/>
      <c r="AG525" s="794"/>
      <c r="AH525" s="794"/>
      <c r="AI525" s="794"/>
      <c r="AJ525" s="794"/>
      <c r="AK525" s="794"/>
      <c r="AL525" s="794"/>
      <c r="AM525" s="794"/>
      <c r="AN525" s="794"/>
      <c r="AO525" s="794"/>
      <c r="AP525" s="794"/>
      <c r="AQ525" s="794"/>
      <c r="AR525" s="794"/>
      <c r="AS525" s="794"/>
      <c r="AT525" s="794"/>
      <c r="AU525" s="794"/>
      <c r="AV525" s="794"/>
      <c r="AW525" s="794"/>
      <c r="AX525" s="794"/>
      <c r="AY525" s="794"/>
      <c r="AZ525" s="794"/>
      <c r="BA525" s="794"/>
      <c r="BB525" s="794"/>
    </row>
    <row r="526" spans="1:54" ht="12.6" customHeight="1" x14ac:dyDescent="0.25">
      <c r="A526" s="1022" t="s">
        <v>1519</v>
      </c>
      <c r="B526" s="1022"/>
      <c r="C526" s="1022"/>
      <c r="D526" s="1022"/>
      <c r="E526" s="1022"/>
      <c r="F526" s="1022"/>
      <c r="G526" s="1022"/>
      <c r="H526" s="1022"/>
      <c r="I526" s="1022"/>
      <c r="J526" s="1022"/>
      <c r="K526" s="1022" t="s">
        <v>18</v>
      </c>
      <c r="L526" s="1022"/>
      <c r="M526" s="1022"/>
      <c r="N526" s="1022"/>
      <c r="O526" s="1022"/>
      <c r="P526" s="1022" t="s">
        <v>18</v>
      </c>
      <c r="Q526" s="1022"/>
      <c r="R526" s="1022"/>
      <c r="S526" s="1022"/>
      <c r="T526" s="1022"/>
      <c r="U526" s="1022"/>
      <c r="V526" s="1022"/>
      <c r="W526" s="1022"/>
      <c r="X526" s="1022" t="s">
        <v>18</v>
      </c>
      <c r="Y526" s="1022"/>
      <c r="Z526" s="1022"/>
      <c r="AA526" s="1022"/>
      <c r="AB526" s="1022"/>
      <c r="AC526" s="1022"/>
      <c r="AD526" s="1022"/>
      <c r="AE526" s="1022"/>
      <c r="AF526" s="1022"/>
      <c r="AG526" s="1022" t="s">
        <v>18</v>
      </c>
      <c r="AH526" s="1022"/>
      <c r="AI526" s="1022"/>
      <c r="AJ526" s="1022"/>
      <c r="AK526" s="1022"/>
      <c r="AL526" s="1022"/>
      <c r="AM526" s="1022"/>
      <c r="AN526" s="1022"/>
      <c r="AO526" s="1022"/>
      <c r="AP526" s="833">
        <f>SUVAHAVUJ!$N$23</f>
        <v>0</v>
      </c>
      <c r="AQ526" s="833"/>
      <c r="AR526" s="833"/>
      <c r="AS526" s="833"/>
      <c r="AT526" s="833"/>
      <c r="AU526" s="833"/>
      <c r="AV526" s="833"/>
      <c r="AW526" s="833"/>
      <c r="AX526" s="833"/>
      <c r="AY526" s="833"/>
      <c r="AZ526" s="833"/>
      <c r="BA526" s="833"/>
      <c r="BB526" s="833"/>
    </row>
    <row r="527" spans="1:54" ht="12.6" customHeight="1" x14ac:dyDescent="0.25">
      <c r="A527" s="220" t="s">
        <v>5010</v>
      </c>
    </row>
    <row r="528" spans="1:54" ht="15" customHeight="1" x14ac:dyDescent="0.25">
      <c r="A528" s="807"/>
      <c r="B528" s="808"/>
      <c r="C528" s="808"/>
      <c r="D528" s="808"/>
      <c r="E528" s="808"/>
      <c r="F528" s="808"/>
      <c r="G528" s="808"/>
      <c r="H528" s="808"/>
      <c r="I528" s="808"/>
      <c r="J528" s="808"/>
      <c r="K528" s="808"/>
      <c r="L528" s="808"/>
      <c r="M528" s="808"/>
      <c r="N528" s="808"/>
      <c r="O528" s="808"/>
      <c r="P528" s="808"/>
      <c r="Q528" s="808"/>
      <c r="R528" s="808"/>
      <c r="S528" s="808"/>
      <c r="T528" s="808"/>
      <c r="U528" s="808"/>
      <c r="V528" s="808"/>
      <c r="W528" s="808"/>
      <c r="X528" s="808"/>
      <c r="Y528" s="808"/>
      <c r="Z528" s="808"/>
      <c r="AA528" s="808"/>
      <c r="AB528" s="808"/>
      <c r="AC528" s="808"/>
      <c r="AD528" s="808"/>
      <c r="AE528" s="808"/>
      <c r="AF528" s="808"/>
      <c r="AG528" s="808"/>
      <c r="AH528" s="808"/>
      <c r="AI528" s="808"/>
      <c r="AJ528" s="808"/>
      <c r="AK528" s="808"/>
      <c r="AL528" s="808"/>
      <c r="AM528" s="808"/>
      <c r="AN528" s="808"/>
      <c r="AO528" s="808"/>
      <c r="AP528" s="808"/>
      <c r="AQ528" s="808"/>
      <c r="AR528" s="808"/>
      <c r="AS528" s="808"/>
      <c r="AT528" s="808"/>
      <c r="AU528" s="808"/>
      <c r="AV528" s="808"/>
      <c r="AW528" s="808"/>
      <c r="AX528" s="808"/>
      <c r="AY528" s="550"/>
      <c r="AZ528" s="550"/>
      <c r="BA528" s="550"/>
      <c r="BB528" s="550"/>
    </row>
    <row r="529" spans="1:54" ht="15" customHeight="1" x14ac:dyDescent="0.25">
      <c r="A529" s="809"/>
      <c r="B529" s="810"/>
      <c r="C529" s="810"/>
      <c r="D529" s="810"/>
      <c r="E529" s="810"/>
      <c r="F529" s="810"/>
      <c r="G529" s="810"/>
      <c r="H529" s="810"/>
      <c r="I529" s="810"/>
      <c r="J529" s="810"/>
      <c r="K529" s="810"/>
      <c r="L529" s="810"/>
      <c r="M529" s="810"/>
      <c r="N529" s="810"/>
      <c r="O529" s="810"/>
      <c r="P529" s="810"/>
      <c r="Q529" s="810"/>
      <c r="R529" s="810"/>
      <c r="S529" s="810"/>
      <c r="T529" s="810"/>
      <c r="U529" s="810"/>
      <c r="V529" s="810"/>
      <c r="W529" s="810"/>
      <c r="X529" s="810"/>
      <c r="Y529" s="810"/>
      <c r="Z529" s="810"/>
      <c r="AA529" s="810"/>
      <c r="AB529" s="810"/>
      <c r="AC529" s="810"/>
      <c r="AD529" s="810"/>
      <c r="AE529" s="810"/>
      <c r="AF529" s="810"/>
      <c r="AG529" s="810"/>
      <c r="AH529" s="810"/>
      <c r="AI529" s="810"/>
      <c r="AJ529" s="810"/>
      <c r="AK529" s="810"/>
      <c r="AL529" s="810"/>
      <c r="AM529" s="810"/>
      <c r="AN529" s="810"/>
      <c r="AO529" s="810"/>
      <c r="AP529" s="810"/>
      <c r="AQ529" s="810"/>
      <c r="AR529" s="810"/>
      <c r="AS529" s="810"/>
      <c r="AT529" s="810"/>
      <c r="AU529" s="810"/>
      <c r="AV529" s="810"/>
      <c r="AW529" s="810"/>
      <c r="AX529" s="810"/>
      <c r="AY529" s="550"/>
      <c r="AZ529" s="550"/>
      <c r="BA529" s="550"/>
      <c r="BB529" s="550"/>
    </row>
    <row r="530" spans="1:54" ht="12.6" customHeight="1" x14ac:dyDescent="0.25">
      <c r="A530" s="220" t="s">
        <v>5059</v>
      </c>
    </row>
    <row r="531" spans="1:54" s="183" customFormat="1" ht="12.6" customHeight="1" x14ac:dyDescent="0.25">
      <c r="A531" s="1002"/>
      <c r="B531" s="1002"/>
      <c r="C531" s="1002"/>
      <c r="D531" s="1002"/>
      <c r="E531" s="1002"/>
      <c r="F531" s="1002"/>
      <c r="G531" s="1002"/>
      <c r="H531" s="1002"/>
      <c r="I531" s="1002"/>
      <c r="J531" s="1002"/>
      <c r="K531" s="1002"/>
      <c r="L531" s="1002"/>
      <c r="M531" s="1002"/>
      <c r="N531" s="1002"/>
      <c r="O531" s="1002"/>
      <c r="P531" s="1002" t="s">
        <v>1520</v>
      </c>
      <c r="Q531" s="1002"/>
      <c r="R531" s="1002"/>
      <c r="S531" s="1002"/>
      <c r="T531" s="1002"/>
      <c r="U531" s="1002"/>
      <c r="V531" s="1002"/>
      <c r="W531" s="1002"/>
      <c r="X531" s="1002"/>
      <c r="Y531" s="1002"/>
      <c r="Z531" s="1002"/>
      <c r="AA531" s="1002"/>
      <c r="AB531" s="1002"/>
      <c r="AC531" s="1002"/>
      <c r="AD531" s="1002"/>
      <c r="AE531" s="1002"/>
      <c r="AF531" s="1002"/>
      <c r="AG531" s="1002"/>
      <c r="AH531" s="1002"/>
      <c r="AI531" s="1002"/>
      <c r="AJ531" s="1002"/>
      <c r="AK531" s="1002" t="s">
        <v>1521</v>
      </c>
      <c r="AL531" s="1002"/>
      <c r="AM531" s="1002"/>
      <c r="AN531" s="1002"/>
      <c r="AO531" s="1002"/>
      <c r="AP531" s="1002"/>
      <c r="AQ531" s="1002"/>
      <c r="AR531" s="1002" t="s">
        <v>1467</v>
      </c>
      <c r="AS531" s="1002"/>
      <c r="AT531" s="1002"/>
      <c r="AU531" s="1002"/>
      <c r="AV531" s="1002"/>
      <c r="AW531" s="1002"/>
      <c r="AX531" s="1002"/>
      <c r="AY531" s="1002"/>
      <c r="AZ531" s="1002"/>
      <c r="BA531" s="1002"/>
      <c r="BB531" s="1002"/>
    </row>
    <row r="532" spans="1:54" ht="12.6" customHeight="1" x14ac:dyDescent="0.25">
      <c r="A532" s="1200"/>
      <c r="B532" s="1200"/>
      <c r="C532" s="1200"/>
      <c r="D532" s="1200"/>
      <c r="E532" s="1200"/>
      <c r="F532" s="1200"/>
      <c r="G532" s="1200"/>
      <c r="H532" s="1200"/>
      <c r="I532" s="1200"/>
      <c r="J532" s="1200"/>
      <c r="K532" s="1200"/>
      <c r="L532" s="1200"/>
      <c r="M532" s="1200"/>
      <c r="N532" s="1200"/>
      <c r="O532" s="1200"/>
      <c r="P532" s="1200" t="s">
        <v>1522</v>
      </c>
      <c r="Q532" s="1200"/>
      <c r="R532" s="1200"/>
      <c r="S532" s="1200"/>
      <c r="T532" s="1200"/>
      <c r="U532" s="1200"/>
      <c r="V532" s="1200"/>
      <c r="W532" s="1200" t="s">
        <v>1523</v>
      </c>
      <c r="X532" s="1200"/>
      <c r="Y532" s="1200"/>
      <c r="Z532" s="1200"/>
      <c r="AA532" s="1200"/>
      <c r="AB532" s="1200"/>
      <c r="AC532" s="1200"/>
      <c r="AD532" s="1200" t="s">
        <v>1524</v>
      </c>
      <c r="AE532" s="1200"/>
      <c r="AF532" s="1200"/>
      <c r="AG532" s="1200"/>
      <c r="AH532" s="1200"/>
      <c r="AI532" s="1200"/>
      <c r="AJ532" s="1200"/>
      <c r="AK532" s="1200" t="s">
        <v>1525</v>
      </c>
      <c r="AL532" s="1200"/>
      <c r="AM532" s="1200"/>
      <c r="AN532" s="1200"/>
      <c r="AO532" s="1200"/>
      <c r="AP532" s="1200"/>
      <c r="AQ532" s="1200"/>
      <c r="AR532" s="1200" t="s">
        <v>1526</v>
      </c>
      <c r="AS532" s="1200"/>
      <c r="AT532" s="1200"/>
      <c r="AU532" s="1200"/>
      <c r="AV532" s="1200"/>
      <c r="AW532" s="1200"/>
      <c r="AX532" s="1200"/>
      <c r="AY532" s="1200"/>
      <c r="AZ532" s="1200"/>
      <c r="BA532" s="1200"/>
      <c r="BB532" s="1200"/>
    </row>
    <row r="533" spans="1:54" ht="12.6" customHeight="1" x14ac:dyDescent="0.25">
      <c r="A533" s="1200" t="s">
        <v>1527</v>
      </c>
      <c r="B533" s="1200"/>
      <c r="C533" s="1200"/>
      <c r="D533" s="1200"/>
      <c r="E533" s="1200"/>
      <c r="F533" s="1200"/>
      <c r="G533" s="1200"/>
      <c r="H533" s="1200"/>
      <c r="I533" s="1200"/>
      <c r="J533" s="1200"/>
      <c r="K533" s="1200"/>
      <c r="L533" s="1200" t="s">
        <v>1528</v>
      </c>
      <c r="M533" s="1200"/>
      <c r="N533" s="1200"/>
      <c r="O533" s="1200"/>
      <c r="P533" s="1200" t="s">
        <v>1469</v>
      </c>
      <c r="Q533" s="1200"/>
      <c r="R533" s="1200"/>
      <c r="S533" s="1200"/>
      <c r="T533" s="1200"/>
      <c r="U533" s="1200"/>
      <c r="V533" s="1200"/>
      <c r="W533" s="1200" t="s">
        <v>1529</v>
      </c>
      <c r="X533" s="1200"/>
      <c r="Y533" s="1200"/>
      <c r="Z533" s="1200"/>
      <c r="AA533" s="1200"/>
      <c r="AB533" s="1200"/>
      <c r="AC533" s="1200"/>
      <c r="AD533" s="1200" t="s">
        <v>1529</v>
      </c>
      <c r="AE533" s="1200"/>
      <c r="AF533" s="1200"/>
      <c r="AG533" s="1200"/>
      <c r="AH533" s="1200"/>
      <c r="AI533" s="1200"/>
      <c r="AJ533" s="1200"/>
      <c r="AK533" s="1200" t="s">
        <v>1530</v>
      </c>
      <c r="AL533" s="1200"/>
      <c r="AM533" s="1200"/>
      <c r="AN533" s="1200"/>
      <c r="AO533" s="1200"/>
      <c r="AP533" s="1200"/>
      <c r="AQ533" s="1200"/>
      <c r="AR533" s="1200" t="s">
        <v>1469</v>
      </c>
      <c r="AS533" s="1200"/>
      <c r="AT533" s="1200"/>
      <c r="AU533" s="1200"/>
      <c r="AV533" s="1200"/>
      <c r="AW533" s="1200"/>
      <c r="AX533" s="1200"/>
      <c r="AY533" s="1200"/>
      <c r="AZ533" s="1200"/>
      <c r="BA533" s="1200"/>
      <c r="BB533" s="1200"/>
    </row>
    <row r="534" spans="1:54" ht="12.6" customHeight="1" x14ac:dyDescent="0.25">
      <c r="A534" s="1200" t="s">
        <v>1531</v>
      </c>
      <c r="B534" s="1200"/>
      <c r="C534" s="1200"/>
      <c r="D534" s="1200"/>
      <c r="E534" s="1200"/>
      <c r="F534" s="1200"/>
      <c r="G534" s="1200"/>
      <c r="H534" s="1200"/>
      <c r="I534" s="1200"/>
      <c r="J534" s="1200"/>
      <c r="K534" s="1200"/>
      <c r="L534" s="1200" t="s">
        <v>1532</v>
      </c>
      <c r="M534" s="1200"/>
      <c r="N534" s="1200"/>
      <c r="O534" s="1200"/>
      <c r="P534" s="1200" t="s">
        <v>1470</v>
      </c>
      <c r="Q534" s="1200"/>
      <c r="R534" s="1200"/>
      <c r="S534" s="1200"/>
      <c r="T534" s="1200"/>
      <c r="U534" s="1200"/>
      <c r="V534" s="1200"/>
      <c r="W534" s="1200"/>
      <c r="X534" s="1200"/>
      <c r="Y534" s="1200"/>
      <c r="Z534" s="1200"/>
      <c r="AA534" s="1200"/>
      <c r="AB534" s="1200"/>
      <c r="AC534" s="1200"/>
      <c r="AD534" s="1200"/>
      <c r="AE534" s="1200"/>
      <c r="AF534" s="1200"/>
      <c r="AG534" s="1200"/>
      <c r="AH534" s="1200"/>
      <c r="AI534" s="1200"/>
      <c r="AJ534" s="1200"/>
      <c r="AK534" s="1200" t="s">
        <v>1533</v>
      </c>
      <c r="AL534" s="1200"/>
      <c r="AM534" s="1200"/>
      <c r="AN534" s="1200"/>
      <c r="AO534" s="1200"/>
      <c r="AP534" s="1200"/>
      <c r="AQ534" s="1200"/>
      <c r="AR534" s="1200" t="s">
        <v>1470</v>
      </c>
      <c r="AS534" s="1200"/>
      <c r="AT534" s="1200"/>
      <c r="AU534" s="1200"/>
      <c r="AV534" s="1200"/>
      <c r="AW534" s="1200"/>
      <c r="AX534" s="1200"/>
      <c r="AY534" s="1200"/>
      <c r="AZ534" s="1200"/>
      <c r="BA534" s="1200"/>
      <c r="BB534" s="1200"/>
    </row>
    <row r="535" spans="1:54" ht="12.6" customHeight="1" x14ac:dyDescent="0.25">
      <c r="A535" s="1200"/>
      <c r="B535" s="1200"/>
      <c r="C535" s="1200"/>
      <c r="D535" s="1200"/>
      <c r="E535" s="1200"/>
      <c r="F535" s="1200"/>
      <c r="G535" s="1200"/>
      <c r="H535" s="1200"/>
      <c r="I535" s="1200"/>
      <c r="J535" s="1200"/>
      <c r="K535" s="1200"/>
      <c r="L535" s="1200"/>
      <c r="M535" s="1200"/>
      <c r="N535" s="1200"/>
      <c r="O535" s="1200"/>
      <c r="P535" s="1200"/>
      <c r="Q535" s="1200"/>
      <c r="R535" s="1200"/>
      <c r="S535" s="1200"/>
      <c r="T535" s="1200"/>
      <c r="U535" s="1200"/>
      <c r="V535" s="1200"/>
      <c r="W535" s="1200"/>
      <c r="X535" s="1200"/>
      <c r="Y535" s="1200"/>
      <c r="Z535" s="1200"/>
      <c r="AA535" s="1200"/>
      <c r="AB535" s="1200"/>
      <c r="AC535" s="1200"/>
      <c r="AD535" s="1200"/>
      <c r="AE535" s="1200"/>
      <c r="AF535" s="1200"/>
      <c r="AG535" s="1200"/>
      <c r="AH535" s="1200"/>
      <c r="AI535" s="1200"/>
      <c r="AJ535" s="1200"/>
      <c r="AK535" s="1200" t="s">
        <v>1534</v>
      </c>
      <c r="AL535" s="1200"/>
      <c r="AM535" s="1200"/>
      <c r="AN535" s="1200"/>
      <c r="AO535" s="1200"/>
      <c r="AP535" s="1200"/>
      <c r="AQ535" s="1200"/>
      <c r="AR535" s="1200"/>
      <c r="AS535" s="1200"/>
      <c r="AT535" s="1200"/>
      <c r="AU535" s="1200"/>
      <c r="AV535" s="1200"/>
      <c r="AW535" s="1200"/>
      <c r="AX535" s="1200"/>
      <c r="AY535" s="1200"/>
      <c r="AZ535" s="1200"/>
      <c r="BA535" s="1200"/>
      <c r="BB535" s="1200"/>
    </row>
    <row r="536" spans="1:54" ht="12.6" customHeight="1" x14ac:dyDescent="0.25">
      <c r="A536" s="862" t="s">
        <v>1410</v>
      </c>
      <c r="B536" s="862"/>
      <c r="C536" s="862"/>
      <c r="D536" s="862"/>
      <c r="E536" s="862"/>
      <c r="F536" s="862"/>
      <c r="G536" s="862"/>
      <c r="H536" s="862"/>
      <c r="I536" s="862"/>
      <c r="J536" s="862"/>
      <c r="K536" s="862"/>
      <c r="L536" s="862" t="s">
        <v>1411</v>
      </c>
      <c r="M536" s="862"/>
      <c r="N536" s="862"/>
      <c r="O536" s="862"/>
      <c r="P536" s="862" t="s">
        <v>1412</v>
      </c>
      <c r="Q536" s="862"/>
      <c r="R536" s="862"/>
      <c r="S536" s="862"/>
      <c r="T536" s="862"/>
      <c r="U536" s="862"/>
      <c r="V536" s="862"/>
      <c r="W536" s="862" t="s">
        <v>1413</v>
      </c>
      <c r="X536" s="862"/>
      <c r="Y536" s="862"/>
      <c r="Z536" s="862"/>
      <c r="AA536" s="862"/>
      <c r="AB536" s="862"/>
      <c r="AC536" s="862"/>
      <c r="AD536" s="862" t="s">
        <v>1414</v>
      </c>
      <c r="AE536" s="862"/>
      <c r="AF536" s="862"/>
      <c r="AG536" s="862"/>
      <c r="AH536" s="862"/>
      <c r="AI536" s="862"/>
      <c r="AJ536" s="862"/>
      <c r="AK536" s="862" t="s">
        <v>1415</v>
      </c>
      <c r="AL536" s="862"/>
      <c r="AM536" s="862"/>
      <c r="AN536" s="862"/>
      <c r="AO536" s="862"/>
      <c r="AP536" s="862"/>
      <c r="AQ536" s="862"/>
      <c r="AR536" s="862" t="s">
        <v>1416</v>
      </c>
      <c r="AS536" s="862"/>
      <c r="AT536" s="862"/>
      <c r="AU536" s="862"/>
      <c r="AV536" s="862"/>
      <c r="AW536" s="862"/>
      <c r="AX536" s="862"/>
      <c r="AY536" s="862"/>
      <c r="AZ536" s="862"/>
      <c r="BA536" s="862"/>
      <c r="BB536" s="862"/>
    </row>
    <row r="537" spans="1:54" ht="12.6" customHeight="1" x14ac:dyDescent="0.25">
      <c r="A537" s="816" t="s">
        <v>1535</v>
      </c>
      <c r="B537" s="817"/>
      <c r="C537" s="817"/>
      <c r="D537" s="817"/>
      <c r="E537" s="817"/>
      <c r="F537" s="817"/>
      <c r="G537" s="817"/>
      <c r="H537" s="817"/>
      <c r="I537" s="817"/>
      <c r="J537" s="817"/>
      <c r="K537" s="818"/>
      <c r="L537" s="849"/>
      <c r="M537" s="849"/>
      <c r="N537" s="849"/>
      <c r="O537" s="849"/>
      <c r="P537" s="794"/>
      <c r="Q537" s="794"/>
      <c r="R537" s="794"/>
      <c r="S537" s="794"/>
      <c r="T537" s="794"/>
      <c r="U537" s="794"/>
      <c r="V537" s="794"/>
      <c r="W537" s="794"/>
      <c r="X537" s="794"/>
      <c r="Y537" s="794"/>
      <c r="Z537" s="794"/>
      <c r="AA537" s="794"/>
      <c r="AB537" s="794"/>
      <c r="AC537" s="794"/>
      <c r="AD537" s="794"/>
      <c r="AE537" s="794"/>
      <c r="AF537" s="794"/>
      <c r="AG537" s="794"/>
      <c r="AH537" s="794"/>
      <c r="AI537" s="794"/>
      <c r="AJ537" s="794"/>
      <c r="AK537" s="794"/>
      <c r="AL537" s="794"/>
      <c r="AM537" s="794"/>
      <c r="AN537" s="794"/>
      <c r="AO537" s="794"/>
      <c r="AP537" s="794"/>
      <c r="AQ537" s="794"/>
      <c r="AR537" s="794"/>
      <c r="AS537" s="794"/>
      <c r="AT537" s="794"/>
      <c r="AU537" s="794"/>
      <c r="AV537" s="794"/>
      <c r="AW537" s="794"/>
      <c r="AX537" s="794"/>
      <c r="AY537" s="794"/>
      <c r="AZ537" s="794"/>
      <c r="BA537" s="794"/>
      <c r="BB537" s="794"/>
    </row>
    <row r="538" spans="1:54" ht="12.6" customHeight="1" x14ac:dyDescent="0.25">
      <c r="A538" s="819" t="s">
        <v>1536</v>
      </c>
      <c r="B538" s="820"/>
      <c r="C538" s="820"/>
      <c r="D538" s="820"/>
      <c r="E538" s="820"/>
      <c r="F538" s="820"/>
      <c r="G538" s="820"/>
      <c r="H538" s="820"/>
      <c r="I538" s="820"/>
      <c r="J538" s="820"/>
      <c r="K538" s="821"/>
      <c r="L538" s="849"/>
      <c r="M538" s="849"/>
      <c r="N538" s="849"/>
      <c r="O538" s="849"/>
      <c r="P538" s="794"/>
      <c r="Q538" s="794"/>
      <c r="R538" s="794"/>
      <c r="S538" s="794"/>
      <c r="T538" s="794"/>
      <c r="U538" s="794"/>
      <c r="V538" s="794"/>
      <c r="W538" s="794"/>
      <c r="X538" s="794"/>
      <c r="Y538" s="794"/>
      <c r="Z538" s="794"/>
      <c r="AA538" s="794"/>
      <c r="AB538" s="794"/>
      <c r="AC538" s="794"/>
      <c r="AD538" s="794"/>
      <c r="AE538" s="794"/>
      <c r="AF538" s="794"/>
      <c r="AG538" s="794"/>
      <c r="AH538" s="794"/>
      <c r="AI538" s="794"/>
      <c r="AJ538" s="794"/>
      <c r="AK538" s="794"/>
      <c r="AL538" s="794"/>
      <c r="AM538" s="794"/>
      <c r="AN538" s="794"/>
      <c r="AO538" s="794"/>
      <c r="AP538" s="794"/>
      <c r="AQ538" s="794"/>
      <c r="AR538" s="794"/>
      <c r="AS538" s="794"/>
      <c r="AT538" s="794"/>
      <c r="AU538" s="794"/>
      <c r="AV538" s="794"/>
      <c r="AW538" s="794"/>
      <c r="AX538" s="794"/>
      <c r="AY538" s="794"/>
      <c r="AZ538" s="794"/>
      <c r="BA538" s="794"/>
      <c r="BB538" s="794"/>
    </row>
    <row r="539" spans="1:54" ht="12.6" customHeight="1" x14ac:dyDescent="0.25">
      <c r="A539" s="816" t="s">
        <v>1537</v>
      </c>
      <c r="B539" s="817"/>
      <c r="C539" s="817"/>
      <c r="D539" s="817"/>
      <c r="E539" s="817"/>
      <c r="F539" s="817"/>
      <c r="G539" s="817"/>
      <c r="H539" s="817"/>
      <c r="I539" s="817"/>
      <c r="J539" s="817"/>
      <c r="K539" s="818"/>
      <c r="L539" s="849"/>
      <c r="M539" s="849"/>
      <c r="N539" s="849"/>
      <c r="O539" s="849"/>
      <c r="P539" s="794"/>
      <c r="Q539" s="794"/>
      <c r="R539" s="794"/>
      <c r="S539" s="794"/>
      <c r="T539" s="794"/>
      <c r="U539" s="794"/>
      <c r="V539" s="794"/>
      <c r="W539" s="794"/>
      <c r="X539" s="794"/>
      <c r="Y539" s="794"/>
      <c r="Z539" s="794"/>
      <c r="AA539" s="794"/>
      <c r="AB539" s="794"/>
      <c r="AC539" s="794"/>
      <c r="AD539" s="794"/>
      <c r="AE539" s="794"/>
      <c r="AF539" s="794"/>
      <c r="AG539" s="794"/>
      <c r="AH539" s="794"/>
      <c r="AI539" s="794"/>
      <c r="AJ539" s="794"/>
      <c r="AK539" s="794"/>
      <c r="AL539" s="794"/>
      <c r="AM539" s="794"/>
      <c r="AN539" s="794"/>
      <c r="AO539" s="794"/>
      <c r="AP539" s="794"/>
      <c r="AQ539" s="794"/>
      <c r="AR539" s="794"/>
      <c r="AS539" s="794"/>
      <c r="AT539" s="794"/>
      <c r="AU539" s="794"/>
      <c r="AV539" s="794"/>
      <c r="AW539" s="794"/>
      <c r="AX539" s="794"/>
      <c r="AY539" s="794"/>
      <c r="AZ539" s="794"/>
      <c r="BA539" s="794"/>
      <c r="BB539" s="794"/>
    </row>
    <row r="540" spans="1:54" ht="12.6" customHeight="1" x14ac:dyDescent="0.25">
      <c r="A540" s="1049" t="s">
        <v>1538</v>
      </c>
      <c r="B540" s="1050"/>
      <c r="C540" s="1050"/>
      <c r="D540" s="1050"/>
      <c r="E540" s="1050"/>
      <c r="F540" s="1050"/>
      <c r="G540" s="1050"/>
      <c r="H540" s="1050"/>
      <c r="I540" s="1050"/>
      <c r="J540" s="1050"/>
      <c r="K540" s="1051"/>
      <c r="L540" s="849"/>
      <c r="M540" s="849"/>
      <c r="N540" s="849"/>
      <c r="O540" s="849"/>
      <c r="P540" s="794"/>
      <c r="Q540" s="794"/>
      <c r="R540" s="794"/>
      <c r="S540" s="794"/>
      <c r="T540" s="794"/>
      <c r="U540" s="794"/>
      <c r="V540" s="794"/>
      <c r="W540" s="794"/>
      <c r="X540" s="794"/>
      <c r="Y540" s="794"/>
      <c r="Z540" s="794"/>
      <c r="AA540" s="794"/>
      <c r="AB540" s="794"/>
      <c r="AC540" s="794"/>
      <c r="AD540" s="794"/>
      <c r="AE540" s="794"/>
      <c r="AF540" s="794"/>
      <c r="AG540" s="794"/>
      <c r="AH540" s="794"/>
      <c r="AI540" s="794"/>
      <c r="AJ540" s="794"/>
      <c r="AK540" s="794"/>
      <c r="AL540" s="794"/>
      <c r="AM540" s="794"/>
      <c r="AN540" s="794"/>
      <c r="AO540" s="794"/>
      <c r="AP540" s="794"/>
      <c r="AQ540" s="794"/>
      <c r="AR540" s="794"/>
      <c r="AS540" s="794"/>
      <c r="AT540" s="794"/>
      <c r="AU540" s="794"/>
      <c r="AV540" s="794"/>
      <c r="AW540" s="794"/>
      <c r="AX540" s="794"/>
      <c r="AY540" s="794"/>
      <c r="AZ540" s="794"/>
      <c r="BA540" s="794"/>
      <c r="BB540" s="794"/>
    </row>
    <row r="541" spans="1:54" ht="12.6" customHeight="1" x14ac:dyDescent="0.25">
      <c r="A541" s="819" t="s">
        <v>1539</v>
      </c>
      <c r="B541" s="820"/>
      <c r="C541" s="820"/>
      <c r="D541" s="820"/>
      <c r="E541" s="820"/>
      <c r="F541" s="820"/>
      <c r="G541" s="820"/>
      <c r="H541" s="820"/>
      <c r="I541" s="820"/>
      <c r="J541" s="820"/>
      <c r="K541" s="821"/>
      <c r="L541" s="849"/>
      <c r="M541" s="849"/>
      <c r="N541" s="849"/>
      <c r="O541" s="849"/>
      <c r="P541" s="794"/>
      <c r="Q541" s="794"/>
      <c r="R541" s="794"/>
      <c r="S541" s="794"/>
      <c r="T541" s="794"/>
      <c r="U541" s="794"/>
      <c r="V541" s="794"/>
      <c r="W541" s="794"/>
      <c r="X541" s="794"/>
      <c r="Y541" s="794"/>
      <c r="Z541" s="794"/>
      <c r="AA541" s="794"/>
      <c r="AB541" s="794"/>
      <c r="AC541" s="794"/>
      <c r="AD541" s="794"/>
      <c r="AE541" s="794"/>
      <c r="AF541" s="794"/>
      <c r="AG541" s="794"/>
      <c r="AH541" s="794"/>
      <c r="AI541" s="794"/>
      <c r="AJ541" s="794"/>
      <c r="AK541" s="794"/>
      <c r="AL541" s="794"/>
      <c r="AM541" s="794"/>
      <c r="AN541" s="794"/>
      <c r="AO541" s="794"/>
      <c r="AP541" s="794"/>
      <c r="AQ541" s="794"/>
      <c r="AR541" s="794"/>
      <c r="AS541" s="794"/>
      <c r="AT541" s="794"/>
      <c r="AU541" s="794"/>
      <c r="AV541" s="794"/>
      <c r="AW541" s="794"/>
      <c r="AX541" s="794"/>
      <c r="AY541" s="794"/>
      <c r="AZ541" s="794"/>
      <c r="BA541" s="794"/>
      <c r="BB541" s="794"/>
    </row>
    <row r="542" spans="1:54" ht="12.6" customHeight="1" x14ac:dyDescent="0.25">
      <c r="A542" s="816" t="s">
        <v>1540</v>
      </c>
      <c r="B542" s="817"/>
      <c r="C542" s="817"/>
      <c r="D542" s="817"/>
      <c r="E542" s="817"/>
      <c r="F542" s="817"/>
      <c r="G542" s="817"/>
      <c r="H542" s="817"/>
      <c r="I542" s="817"/>
      <c r="J542" s="817"/>
      <c r="K542" s="818"/>
      <c r="L542" s="849"/>
      <c r="M542" s="849"/>
      <c r="N542" s="849"/>
      <c r="O542" s="849"/>
      <c r="P542" s="794"/>
      <c r="Q542" s="794"/>
      <c r="R542" s="794"/>
      <c r="S542" s="794"/>
      <c r="T542" s="794"/>
      <c r="U542" s="794"/>
      <c r="V542" s="794"/>
      <c r="W542" s="794"/>
      <c r="X542" s="794"/>
      <c r="Y542" s="794"/>
      <c r="Z542" s="794"/>
      <c r="AA542" s="794"/>
      <c r="AB542" s="794"/>
      <c r="AC542" s="794"/>
      <c r="AD542" s="794"/>
      <c r="AE542" s="794"/>
      <c r="AF542" s="794"/>
      <c r="AG542" s="794"/>
      <c r="AH542" s="794"/>
      <c r="AI542" s="794"/>
      <c r="AJ542" s="794"/>
      <c r="AK542" s="794"/>
      <c r="AL542" s="794"/>
      <c r="AM542" s="794"/>
      <c r="AN542" s="794"/>
      <c r="AO542" s="794"/>
      <c r="AP542" s="794"/>
      <c r="AQ542" s="794"/>
      <c r="AR542" s="794"/>
      <c r="AS542" s="794"/>
      <c r="AT542" s="794"/>
      <c r="AU542" s="794"/>
      <c r="AV542" s="794"/>
      <c r="AW542" s="794"/>
      <c r="AX542" s="794"/>
      <c r="AY542" s="794"/>
      <c r="AZ542" s="794"/>
      <c r="BA542" s="794"/>
      <c r="BB542" s="794"/>
    </row>
    <row r="543" spans="1:54" ht="12.6" customHeight="1" x14ac:dyDescent="0.25">
      <c r="A543" s="819" t="s">
        <v>1541</v>
      </c>
      <c r="B543" s="820"/>
      <c r="C543" s="820"/>
      <c r="D543" s="820"/>
      <c r="E543" s="820"/>
      <c r="F543" s="820"/>
      <c r="G543" s="820"/>
      <c r="H543" s="820"/>
      <c r="I543" s="820"/>
      <c r="J543" s="820"/>
      <c r="K543" s="821"/>
      <c r="L543" s="849"/>
      <c r="M543" s="849"/>
      <c r="N543" s="849"/>
      <c r="O543" s="849"/>
      <c r="P543" s="794"/>
      <c r="Q543" s="794"/>
      <c r="R543" s="794"/>
      <c r="S543" s="794"/>
      <c r="T543" s="794"/>
      <c r="U543" s="794"/>
      <c r="V543" s="794"/>
      <c r="W543" s="794"/>
      <c r="X543" s="794"/>
      <c r="Y543" s="794"/>
      <c r="Z543" s="794"/>
      <c r="AA543" s="794"/>
      <c r="AB543" s="794"/>
      <c r="AC543" s="794"/>
      <c r="AD543" s="794"/>
      <c r="AE543" s="794"/>
      <c r="AF543" s="794"/>
      <c r="AG543" s="794"/>
      <c r="AH543" s="794"/>
      <c r="AI543" s="794"/>
      <c r="AJ543" s="794"/>
      <c r="AK543" s="794"/>
      <c r="AL543" s="794"/>
      <c r="AM543" s="794"/>
      <c r="AN543" s="794"/>
      <c r="AO543" s="794"/>
      <c r="AP543" s="794"/>
      <c r="AQ543" s="794"/>
      <c r="AR543" s="794"/>
      <c r="AS543" s="794"/>
      <c r="AT543" s="794"/>
      <c r="AU543" s="794"/>
      <c r="AV543" s="794"/>
      <c r="AW543" s="794"/>
      <c r="AX543" s="794"/>
      <c r="AY543" s="794"/>
      <c r="AZ543" s="794"/>
      <c r="BA543" s="794"/>
      <c r="BB543" s="794"/>
    </row>
    <row r="544" spans="1:54" ht="12.6" customHeight="1" x14ac:dyDescent="0.25">
      <c r="A544" s="816" t="s">
        <v>1542</v>
      </c>
      <c r="B544" s="817"/>
      <c r="C544" s="817"/>
      <c r="D544" s="817"/>
      <c r="E544" s="817"/>
      <c r="F544" s="817"/>
      <c r="G544" s="817"/>
      <c r="H544" s="817"/>
      <c r="I544" s="817"/>
      <c r="J544" s="817"/>
      <c r="K544" s="818"/>
      <c r="L544" s="849"/>
      <c r="M544" s="849"/>
      <c r="N544" s="849"/>
      <c r="O544" s="849"/>
      <c r="P544" s="794"/>
      <c r="Q544" s="794"/>
      <c r="R544" s="794"/>
      <c r="S544" s="794"/>
      <c r="T544" s="794"/>
      <c r="U544" s="794"/>
      <c r="V544" s="794"/>
      <c r="W544" s="794"/>
      <c r="X544" s="794"/>
      <c r="Y544" s="794"/>
      <c r="Z544" s="794"/>
      <c r="AA544" s="794"/>
      <c r="AB544" s="794"/>
      <c r="AC544" s="794"/>
      <c r="AD544" s="794"/>
      <c r="AE544" s="794"/>
      <c r="AF544" s="794"/>
      <c r="AG544" s="794"/>
      <c r="AH544" s="794"/>
      <c r="AI544" s="794"/>
      <c r="AJ544" s="794"/>
      <c r="AK544" s="794"/>
      <c r="AL544" s="794"/>
      <c r="AM544" s="794"/>
      <c r="AN544" s="794"/>
      <c r="AO544" s="794"/>
      <c r="AP544" s="794"/>
      <c r="AQ544" s="794"/>
      <c r="AR544" s="794"/>
      <c r="AS544" s="794"/>
      <c r="AT544" s="794"/>
      <c r="AU544" s="794"/>
      <c r="AV544" s="794"/>
      <c r="AW544" s="794"/>
      <c r="AX544" s="794"/>
      <c r="AY544" s="794"/>
      <c r="AZ544" s="794"/>
      <c r="BA544" s="794"/>
      <c r="BB544" s="794"/>
    </row>
    <row r="545" spans="1:54" ht="12.6" customHeight="1" x14ac:dyDescent="0.25">
      <c r="A545" s="819" t="s">
        <v>1543</v>
      </c>
      <c r="B545" s="820"/>
      <c r="C545" s="820"/>
      <c r="D545" s="820"/>
      <c r="E545" s="820"/>
      <c r="F545" s="820"/>
      <c r="G545" s="820"/>
      <c r="H545" s="820"/>
      <c r="I545" s="820"/>
      <c r="J545" s="820"/>
      <c r="K545" s="821"/>
      <c r="L545" s="849"/>
      <c r="M545" s="849"/>
      <c r="N545" s="849"/>
      <c r="O545" s="849"/>
      <c r="P545" s="794"/>
      <c r="Q545" s="794"/>
      <c r="R545" s="794"/>
      <c r="S545" s="794"/>
      <c r="T545" s="794"/>
      <c r="U545" s="794"/>
      <c r="V545" s="794"/>
      <c r="W545" s="794"/>
      <c r="X545" s="794"/>
      <c r="Y545" s="794"/>
      <c r="Z545" s="794"/>
      <c r="AA545" s="794"/>
      <c r="AB545" s="794"/>
      <c r="AC545" s="794"/>
      <c r="AD545" s="794"/>
      <c r="AE545" s="794"/>
      <c r="AF545" s="794"/>
      <c r="AG545" s="794"/>
      <c r="AH545" s="794"/>
      <c r="AI545" s="794"/>
      <c r="AJ545" s="794"/>
      <c r="AK545" s="794"/>
      <c r="AL545" s="794"/>
      <c r="AM545" s="794"/>
      <c r="AN545" s="794"/>
      <c r="AO545" s="794"/>
      <c r="AP545" s="794"/>
      <c r="AQ545" s="794"/>
      <c r="AR545" s="794"/>
      <c r="AS545" s="794"/>
      <c r="AT545" s="794"/>
      <c r="AU545" s="794"/>
      <c r="AV545" s="794"/>
      <c r="AW545" s="794"/>
      <c r="AX545" s="794"/>
      <c r="AY545" s="794"/>
      <c r="AZ545" s="794"/>
      <c r="BA545" s="794"/>
      <c r="BB545" s="794"/>
    </row>
    <row r="546" spans="1:54" ht="12.6" customHeight="1" x14ac:dyDescent="0.25">
      <c r="A546" s="1204" t="s">
        <v>1544</v>
      </c>
      <c r="B546" s="1205"/>
      <c r="C546" s="1205"/>
      <c r="D546" s="1205"/>
      <c r="E546" s="1205"/>
      <c r="F546" s="1205"/>
      <c r="G546" s="1205"/>
      <c r="H546" s="1205"/>
      <c r="I546" s="1205"/>
      <c r="J546" s="1205"/>
      <c r="K546" s="1206"/>
      <c r="L546" s="1069" t="s">
        <v>18</v>
      </c>
      <c r="M546" s="1069"/>
      <c r="N546" s="1069"/>
      <c r="O546" s="1069"/>
      <c r="P546" s="794"/>
      <c r="Q546" s="794"/>
      <c r="R546" s="794"/>
      <c r="S546" s="794"/>
      <c r="T546" s="794"/>
      <c r="U546" s="794"/>
      <c r="V546" s="794"/>
      <c r="W546" s="794"/>
      <c r="X546" s="794"/>
      <c r="Y546" s="794"/>
      <c r="Z546" s="794"/>
      <c r="AA546" s="794"/>
      <c r="AB546" s="794"/>
      <c r="AC546" s="794"/>
      <c r="AD546" s="794"/>
      <c r="AE546" s="794"/>
      <c r="AF546" s="794"/>
      <c r="AG546" s="794"/>
      <c r="AH546" s="794"/>
      <c r="AI546" s="794"/>
      <c r="AJ546" s="794"/>
      <c r="AK546" s="794"/>
      <c r="AL546" s="794"/>
      <c r="AM546" s="794"/>
      <c r="AN546" s="794"/>
      <c r="AO546" s="794"/>
      <c r="AP546" s="794"/>
      <c r="AQ546" s="794"/>
      <c r="AR546" s="794"/>
      <c r="AS546" s="794"/>
      <c r="AT546" s="794"/>
      <c r="AU546" s="794"/>
      <c r="AV546" s="794"/>
      <c r="AW546" s="794"/>
      <c r="AX546" s="794"/>
      <c r="AY546" s="794"/>
      <c r="AZ546" s="794"/>
      <c r="BA546" s="794"/>
      <c r="BB546" s="794"/>
    </row>
    <row r="547" spans="1:54" ht="12.6" customHeight="1" x14ac:dyDescent="0.25">
      <c r="A547" s="1201" t="s">
        <v>1545</v>
      </c>
      <c r="B547" s="1202"/>
      <c r="C547" s="1202"/>
      <c r="D547" s="1202"/>
      <c r="E547" s="1202"/>
      <c r="F547" s="1202"/>
      <c r="G547" s="1202"/>
      <c r="H547" s="1202"/>
      <c r="I547" s="1202"/>
      <c r="J547" s="1202"/>
      <c r="K547" s="1203"/>
      <c r="L547" s="1069"/>
      <c r="M547" s="1069"/>
      <c r="N547" s="1069"/>
      <c r="O547" s="1069"/>
      <c r="P547" s="794"/>
      <c r="Q547" s="794"/>
      <c r="R547" s="794"/>
      <c r="S547" s="794"/>
      <c r="T547" s="794"/>
      <c r="U547" s="794"/>
      <c r="V547" s="794"/>
      <c r="W547" s="794"/>
      <c r="X547" s="794"/>
      <c r="Y547" s="794"/>
      <c r="Z547" s="794"/>
      <c r="AA547" s="794"/>
      <c r="AB547" s="794"/>
      <c r="AC547" s="794"/>
      <c r="AD547" s="794"/>
      <c r="AE547" s="794"/>
      <c r="AF547" s="794"/>
      <c r="AG547" s="794"/>
      <c r="AH547" s="794"/>
      <c r="AI547" s="794"/>
      <c r="AJ547" s="794"/>
      <c r="AK547" s="794"/>
      <c r="AL547" s="794"/>
      <c r="AM547" s="794"/>
      <c r="AN547" s="794"/>
      <c r="AO547" s="794"/>
      <c r="AP547" s="794"/>
      <c r="AQ547" s="794"/>
      <c r="AR547" s="794"/>
      <c r="AS547" s="794"/>
      <c r="AT547" s="794"/>
      <c r="AU547" s="794"/>
      <c r="AV547" s="794"/>
      <c r="AW547" s="794"/>
      <c r="AX547" s="794"/>
      <c r="AY547" s="794"/>
      <c r="AZ547" s="794"/>
      <c r="BA547" s="794"/>
      <c r="BB547" s="794"/>
    </row>
    <row r="548" spans="1:54" ht="12.6" customHeight="1" x14ac:dyDescent="0.25">
      <c r="A548" s="220" t="s">
        <v>5010</v>
      </c>
    </row>
    <row r="549" spans="1:54" ht="15" customHeight="1" x14ac:dyDescent="0.25">
      <c r="A549" s="807"/>
      <c r="B549" s="808"/>
      <c r="C549" s="808"/>
      <c r="D549" s="808"/>
      <c r="E549" s="808"/>
      <c r="F549" s="808"/>
      <c r="G549" s="808"/>
      <c r="H549" s="808"/>
      <c r="I549" s="808"/>
      <c r="J549" s="808"/>
      <c r="K549" s="808"/>
      <c r="L549" s="808"/>
      <c r="M549" s="808"/>
      <c r="N549" s="808"/>
      <c r="O549" s="808"/>
      <c r="P549" s="808"/>
      <c r="Q549" s="808"/>
      <c r="R549" s="808"/>
      <c r="S549" s="808"/>
      <c r="T549" s="808"/>
      <c r="U549" s="808"/>
      <c r="V549" s="808"/>
      <c r="W549" s="808"/>
      <c r="X549" s="808"/>
      <c r="Y549" s="808"/>
      <c r="Z549" s="808"/>
      <c r="AA549" s="808"/>
      <c r="AB549" s="808"/>
      <c r="AC549" s="808"/>
      <c r="AD549" s="808"/>
      <c r="AE549" s="808"/>
      <c r="AF549" s="808"/>
      <c r="AG549" s="808"/>
      <c r="AH549" s="808"/>
      <c r="AI549" s="808"/>
      <c r="AJ549" s="808"/>
      <c r="AK549" s="808"/>
      <c r="AL549" s="808"/>
      <c r="AM549" s="808"/>
      <c r="AN549" s="808"/>
      <c r="AO549" s="808"/>
      <c r="AP549" s="808"/>
      <c r="AQ549" s="808"/>
      <c r="AR549" s="808"/>
      <c r="AS549" s="808"/>
      <c r="AT549" s="808"/>
      <c r="AU549" s="808"/>
      <c r="AV549" s="808"/>
      <c r="AW549" s="808"/>
      <c r="AX549" s="808"/>
      <c r="AY549" s="550"/>
      <c r="AZ549" s="550"/>
      <c r="BA549" s="550"/>
      <c r="BB549" s="550"/>
    </row>
    <row r="550" spans="1:54" ht="15" customHeight="1" x14ac:dyDescent="0.25">
      <c r="A550" s="809"/>
      <c r="B550" s="810"/>
      <c r="C550" s="810"/>
      <c r="D550" s="810"/>
      <c r="E550" s="810"/>
      <c r="F550" s="810"/>
      <c r="G550" s="810"/>
      <c r="H550" s="810"/>
      <c r="I550" s="810"/>
      <c r="J550" s="810"/>
      <c r="K550" s="810"/>
      <c r="L550" s="810"/>
      <c r="M550" s="810"/>
      <c r="N550" s="810"/>
      <c r="O550" s="810"/>
      <c r="P550" s="810"/>
      <c r="Q550" s="810"/>
      <c r="R550" s="810"/>
      <c r="S550" s="810"/>
      <c r="T550" s="810"/>
      <c r="U550" s="810"/>
      <c r="V550" s="810"/>
      <c r="W550" s="810"/>
      <c r="X550" s="810"/>
      <c r="Y550" s="810"/>
      <c r="Z550" s="810"/>
      <c r="AA550" s="810"/>
      <c r="AB550" s="810"/>
      <c r="AC550" s="810"/>
      <c r="AD550" s="810"/>
      <c r="AE550" s="810"/>
      <c r="AF550" s="810"/>
      <c r="AG550" s="810"/>
      <c r="AH550" s="810"/>
      <c r="AI550" s="810"/>
      <c r="AJ550" s="810"/>
      <c r="AK550" s="810"/>
      <c r="AL550" s="810"/>
      <c r="AM550" s="810"/>
      <c r="AN550" s="810"/>
      <c r="AO550" s="810"/>
      <c r="AP550" s="810"/>
      <c r="AQ550" s="810"/>
      <c r="AR550" s="810"/>
      <c r="AS550" s="810"/>
      <c r="AT550" s="810"/>
      <c r="AU550" s="810"/>
      <c r="AV550" s="810"/>
      <c r="AW550" s="810"/>
      <c r="AX550" s="810"/>
      <c r="AY550" s="550"/>
      <c r="AZ550" s="550"/>
      <c r="BA550" s="550"/>
      <c r="BB550" s="550"/>
    </row>
    <row r="551" spans="1:54" ht="12.6" customHeight="1" x14ac:dyDescent="0.25">
      <c r="A551" s="259" t="s">
        <v>5060</v>
      </c>
    </row>
    <row r="552" spans="1:54" ht="12.6" customHeight="1" x14ac:dyDescent="0.25">
      <c r="A552" s="221"/>
      <c r="B552" s="222"/>
      <c r="C552" s="222"/>
      <c r="D552" s="222"/>
      <c r="E552" s="222"/>
      <c r="F552" s="222"/>
      <c r="G552" s="222"/>
      <c r="H552" s="222"/>
      <c r="I552" s="222"/>
      <c r="J552" s="222"/>
      <c r="K552" s="222"/>
      <c r="L552" s="222"/>
      <c r="M552" s="237"/>
      <c r="N552" s="221"/>
      <c r="O552" s="222"/>
      <c r="P552" s="222"/>
      <c r="Q552" s="222"/>
      <c r="R552" s="222"/>
      <c r="S552" s="237"/>
      <c r="T552" s="221"/>
      <c r="U552" s="222"/>
      <c r="V552" s="222"/>
      <c r="W552" s="222"/>
      <c r="X552" s="222"/>
      <c r="Y552" s="222"/>
      <c r="Z552" s="237"/>
      <c r="AA552" s="221"/>
      <c r="AB552" s="222"/>
      <c r="AC552" s="222"/>
      <c r="AD552" s="222"/>
      <c r="AE552" s="222"/>
      <c r="AF552" s="222"/>
      <c r="AG552" s="237"/>
      <c r="AH552" s="825" t="s">
        <v>1521</v>
      </c>
      <c r="AI552" s="826"/>
      <c r="AJ552" s="826"/>
      <c r="AK552" s="826"/>
      <c r="AL552" s="826"/>
      <c r="AM552" s="826"/>
      <c r="AN552" s="826"/>
      <c r="AO552" s="826"/>
      <c r="AP552" s="827"/>
      <c r="AQ552" s="221"/>
      <c r="AR552" s="222"/>
      <c r="AS552" s="222"/>
      <c r="AT552" s="222"/>
      <c r="AU552" s="222"/>
      <c r="AV552" s="222"/>
      <c r="AW552" s="222"/>
      <c r="AX552" s="222"/>
      <c r="AY552" s="222"/>
      <c r="AZ552" s="222"/>
      <c r="BA552" s="222"/>
      <c r="BB552" s="237"/>
    </row>
    <row r="553" spans="1:54" ht="12.6" customHeight="1" x14ac:dyDescent="0.25">
      <c r="A553" s="223"/>
      <c r="B553" s="224"/>
      <c r="C553" s="224"/>
      <c r="D553" s="224"/>
      <c r="E553" s="224"/>
      <c r="F553" s="224"/>
      <c r="G553" s="224"/>
      <c r="H553" s="224"/>
      <c r="I553" s="224"/>
      <c r="J553" s="224"/>
      <c r="K553" s="224"/>
      <c r="L553" s="224"/>
      <c r="M553" s="238"/>
      <c r="N553" s="828" t="s">
        <v>1467</v>
      </c>
      <c r="O553" s="829"/>
      <c r="P553" s="829"/>
      <c r="Q553" s="829"/>
      <c r="R553" s="829"/>
      <c r="S553" s="830"/>
      <c r="T553" s="223"/>
      <c r="U553" s="224"/>
      <c r="V553" s="224"/>
      <c r="W553" s="224"/>
      <c r="X553" s="224"/>
      <c r="Y553" s="224"/>
      <c r="Z553" s="238"/>
      <c r="AA553" s="223"/>
      <c r="AB553" s="224"/>
      <c r="AC553" s="224"/>
      <c r="AD553" s="224"/>
      <c r="AE553" s="224"/>
      <c r="AF553" s="224"/>
      <c r="AG553" s="238"/>
      <c r="AH553" s="828" t="s">
        <v>1546</v>
      </c>
      <c r="AI553" s="829"/>
      <c r="AJ553" s="829"/>
      <c r="AK553" s="829"/>
      <c r="AL553" s="829"/>
      <c r="AM553" s="829"/>
      <c r="AN553" s="829"/>
      <c r="AO553" s="829"/>
      <c r="AP553" s="830"/>
      <c r="AQ553" s="828" t="s">
        <v>1467</v>
      </c>
      <c r="AR553" s="829"/>
      <c r="AS553" s="829"/>
      <c r="AT553" s="829"/>
      <c r="AU553" s="829"/>
      <c r="AV553" s="829"/>
      <c r="AW553" s="829"/>
      <c r="AX553" s="829"/>
      <c r="AY553" s="829"/>
      <c r="AZ553" s="829"/>
      <c r="BA553" s="829"/>
      <c r="BB553" s="830"/>
    </row>
    <row r="554" spans="1:54" ht="12.6" customHeight="1" x14ac:dyDescent="0.25">
      <c r="A554" s="828" t="s">
        <v>1547</v>
      </c>
      <c r="B554" s="829"/>
      <c r="C554" s="829"/>
      <c r="D554" s="829"/>
      <c r="E554" s="829"/>
      <c r="F554" s="829"/>
      <c r="G554" s="829"/>
      <c r="H554" s="829"/>
      <c r="I554" s="829"/>
      <c r="J554" s="829"/>
      <c r="K554" s="829"/>
      <c r="L554" s="829"/>
      <c r="M554" s="830"/>
      <c r="N554" s="828" t="s">
        <v>1468</v>
      </c>
      <c r="O554" s="829"/>
      <c r="P554" s="829"/>
      <c r="Q554" s="829"/>
      <c r="R554" s="829"/>
      <c r="S554" s="830"/>
      <c r="T554" s="828" t="s">
        <v>1523</v>
      </c>
      <c r="U554" s="829"/>
      <c r="V554" s="829"/>
      <c r="W554" s="829"/>
      <c r="X554" s="829"/>
      <c r="Y554" s="829"/>
      <c r="Z554" s="830"/>
      <c r="AA554" s="828" t="s">
        <v>1524</v>
      </c>
      <c r="AB554" s="829"/>
      <c r="AC554" s="829"/>
      <c r="AD554" s="829"/>
      <c r="AE554" s="829"/>
      <c r="AF554" s="829"/>
      <c r="AG554" s="830"/>
      <c r="AH554" s="828" t="s">
        <v>1548</v>
      </c>
      <c r="AI554" s="829"/>
      <c r="AJ554" s="829"/>
      <c r="AK554" s="829"/>
      <c r="AL554" s="829"/>
      <c r="AM554" s="829"/>
      <c r="AN554" s="829"/>
      <c r="AO554" s="829"/>
      <c r="AP554" s="830"/>
      <c r="AQ554" s="828" t="s">
        <v>1526</v>
      </c>
      <c r="AR554" s="829"/>
      <c r="AS554" s="829"/>
      <c r="AT554" s="829"/>
      <c r="AU554" s="829"/>
      <c r="AV554" s="829"/>
      <c r="AW554" s="829"/>
      <c r="AX554" s="829"/>
      <c r="AY554" s="829"/>
      <c r="AZ554" s="829"/>
      <c r="BA554" s="829"/>
      <c r="BB554" s="830"/>
    </row>
    <row r="555" spans="1:54" ht="12.6" customHeight="1" x14ac:dyDescent="0.25">
      <c r="A555" s="223"/>
      <c r="B555" s="224"/>
      <c r="C555" s="224"/>
      <c r="D555" s="224"/>
      <c r="E555" s="224"/>
      <c r="F555" s="224"/>
      <c r="G555" s="224"/>
      <c r="H555" s="224"/>
      <c r="I555" s="224"/>
      <c r="J555" s="224"/>
      <c r="K555" s="224"/>
      <c r="L555" s="224"/>
      <c r="M555" s="238"/>
      <c r="N555" s="828" t="s">
        <v>1469</v>
      </c>
      <c r="O555" s="829"/>
      <c r="P555" s="829"/>
      <c r="Q555" s="829"/>
      <c r="R555" s="829"/>
      <c r="S555" s="830"/>
      <c r="T555" s="828" t="s">
        <v>1529</v>
      </c>
      <c r="U555" s="829"/>
      <c r="V555" s="829"/>
      <c r="W555" s="829"/>
      <c r="X555" s="829"/>
      <c r="Y555" s="829"/>
      <c r="Z555" s="830"/>
      <c r="AA555" s="828" t="s">
        <v>1529</v>
      </c>
      <c r="AB555" s="829"/>
      <c r="AC555" s="829"/>
      <c r="AD555" s="829"/>
      <c r="AE555" s="829"/>
      <c r="AF555" s="829"/>
      <c r="AG555" s="830"/>
      <c r="AH555" s="828" t="s">
        <v>1549</v>
      </c>
      <c r="AI555" s="829"/>
      <c r="AJ555" s="829"/>
      <c r="AK555" s="829"/>
      <c r="AL555" s="829"/>
      <c r="AM555" s="829"/>
      <c r="AN555" s="829"/>
      <c r="AO555" s="829"/>
      <c r="AP555" s="830"/>
      <c r="AQ555" s="828" t="s">
        <v>1469</v>
      </c>
      <c r="AR555" s="829"/>
      <c r="AS555" s="829"/>
      <c r="AT555" s="829"/>
      <c r="AU555" s="829"/>
      <c r="AV555" s="829"/>
      <c r="AW555" s="829"/>
      <c r="AX555" s="829"/>
      <c r="AY555" s="829"/>
      <c r="AZ555" s="829"/>
      <c r="BA555" s="829"/>
      <c r="BB555" s="830"/>
    </row>
    <row r="556" spans="1:54" ht="12.6" customHeight="1" x14ac:dyDescent="0.25">
      <c r="A556" s="223"/>
      <c r="B556" s="224"/>
      <c r="C556" s="224"/>
      <c r="D556" s="224"/>
      <c r="E556" s="224"/>
      <c r="F556" s="224"/>
      <c r="G556" s="224"/>
      <c r="H556" s="224"/>
      <c r="I556" s="224"/>
      <c r="J556" s="224"/>
      <c r="K556" s="224"/>
      <c r="L556" s="224"/>
      <c r="M556" s="238"/>
      <c r="N556" s="828" t="s">
        <v>1470</v>
      </c>
      <c r="O556" s="829"/>
      <c r="P556" s="829"/>
      <c r="Q556" s="829"/>
      <c r="R556" s="829"/>
      <c r="S556" s="830"/>
      <c r="T556" s="223"/>
      <c r="U556" s="224"/>
      <c r="V556" s="224"/>
      <c r="W556" s="224"/>
      <c r="X556" s="224"/>
      <c r="Y556" s="224"/>
      <c r="Z556" s="238"/>
      <c r="AA556" s="223"/>
      <c r="AB556" s="224"/>
      <c r="AC556" s="224"/>
      <c r="AD556" s="224"/>
      <c r="AE556" s="224"/>
      <c r="AF556" s="224"/>
      <c r="AG556" s="238"/>
      <c r="AH556" s="828" t="s">
        <v>1534</v>
      </c>
      <c r="AI556" s="829"/>
      <c r="AJ556" s="829"/>
      <c r="AK556" s="829"/>
      <c r="AL556" s="829"/>
      <c r="AM556" s="829"/>
      <c r="AN556" s="829"/>
      <c r="AO556" s="829"/>
      <c r="AP556" s="830"/>
      <c r="AQ556" s="828" t="s">
        <v>1470</v>
      </c>
      <c r="AR556" s="829"/>
      <c r="AS556" s="829"/>
      <c r="AT556" s="829"/>
      <c r="AU556" s="829"/>
      <c r="AV556" s="829"/>
      <c r="AW556" s="829"/>
      <c r="AX556" s="829"/>
      <c r="AY556" s="829"/>
      <c r="AZ556" s="829"/>
      <c r="BA556" s="829"/>
      <c r="BB556" s="830"/>
    </row>
    <row r="557" spans="1:54" ht="12.6" customHeight="1" x14ac:dyDescent="0.25">
      <c r="A557" s="863" t="s">
        <v>1410</v>
      </c>
      <c r="B557" s="864"/>
      <c r="C557" s="864"/>
      <c r="D557" s="864"/>
      <c r="E557" s="864"/>
      <c r="F557" s="864"/>
      <c r="G557" s="864"/>
      <c r="H557" s="864"/>
      <c r="I557" s="864"/>
      <c r="J557" s="864"/>
      <c r="K557" s="864"/>
      <c r="L557" s="864"/>
      <c r="M557" s="865"/>
      <c r="N557" s="863" t="s">
        <v>1411</v>
      </c>
      <c r="O557" s="864"/>
      <c r="P557" s="864"/>
      <c r="Q557" s="864"/>
      <c r="R557" s="864"/>
      <c r="S557" s="865"/>
      <c r="T557" s="863" t="s">
        <v>1412</v>
      </c>
      <c r="U557" s="864"/>
      <c r="V557" s="864"/>
      <c r="W557" s="864"/>
      <c r="X557" s="864"/>
      <c r="Y557" s="864"/>
      <c r="Z557" s="865"/>
      <c r="AA557" s="863" t="s">
        <v>1413</v>
      </c>
      <c r="AB557" s="864"/>
      <c r="AC557" s="864"/>
      <c r="AD557" s="864"/>
      <c r="AE557" s="864"/>
      <c r="AF557" s="864"/>
      <c r="AG557" s="865"/>
      <c r="AH557" s="863" t="s">
        <v>1414</v>
      </c>
      <c r="AI557" s="864"/>
      <c r="AJ557" s="864"/>
      <c r="AK557" s="864"/>
      <c r="AL557" s="864"/>
      <c r="AM557" s="864"/>
      <c r="AN557" s="864"/>
      <c r="AO557" s="864"/>
      <c r="AP557" s="865"/>
      <c r="AQ557" s="863" t="s">
        <v>1415</v>
      </c>
      <c r="AR557" s="864"/>
      <c r="AS557" s="864"/>
      <c r="AT557" s="864"/>
      <c r="AU557" s="864"/>
      <c r="AV557" s="864"/>
      <c r="AW557" s="864"/>
      <c r="AX557" s="864"/>
      <c r="AY557" s="864"/>
      <c r="AZ557" s="864"/>
      <c r="BA557" s="864"/>
      <c r="BB557" s="865"/>
    </row>
    <row r="558" spans="1:54" ht="12.6" customHeight="1" x14ac:dyDescent="0.25">
      <c r="A558" s="846"/>
      <c r="B558" s="847"/>
      <c r="C558" s="847"/>
      <c r="D558" s="847"/>
      <c r="E558" s="847"/>
      <c r="F558" s="847"/>
      <c r="G558" s="847"/>
      <c r="H558" s="847"/>
      <c r="I558" s="847"/>
      <c r="J558" s="847"/>
      <c r="K558" s="847"/>
      <c r="L558" s="847"/>
      <c r="M558" s="847"/>
      <c r="N558" s="866">
        <f>SUM(N576)</f>
        <v>0</v>
      </c>
      <c r="O558" s="866"/>
      <c r="P558" s="866"/>
      <c r="Q558" s="866"/>
      <c r="R558" s="866"/>
      <c r="S558" s="866"/>
      <c r="T558" s="866"/>
      <c r="U558" s="866"/>
      <c r="V558" s="866"/>
      <c r="W558" s="866"/>
      <c r="X558" s="866"/>
      <c r="Y558" s="866"/>
      <c r="Z558" s="866"/>
      <c r="AA558" s="866"/>
      <c r="AB558" s="866"/>
      <c r="AC558" s="866"/>
      <c r="AD558" s="866"/>
      <c r="AE558" s="866"/>
      <c r="AF558" s="866"/>
      <c r="AG558" s="866"/>
      <c r="AH558" s="866"/>
      <c r="AI558" s="866"/>
      <c r="AJ558" s="866"/>
      <c r="AK558" s="866"/>
      <c r="AL558" s="866"/>
      <c r="AM558" s="866"/>
      <c r="AN558" s="866"/>
      <c r="AO558" s="866"/>
      <c r="AP558" s="866"/>
      <c r="AQ558" s="866">
        <f>SUM(AQ576)</f>
        <v>0</v>
      </c>
      <c r="AR558" s="866"/>
      <c r="AS558" s="866"/>
      <c r="AT558" s="866"/>
      <c r="AU558" s="866"/>
      <c r="AV558" s="866"/>
      <c r="AW558" s="866"/>
      <c r="AX558" s="866"/>
      <c r="AY558" s="866"/>
      <c r="AZ558" s="866"/>
      <c r="BA558" s="866"/>
      <c r="BB558" s="866"/>
    </row>
    <row r="559" spans="1:54" ht="12.6" customHeight="1" x14ac:dyDescent="0.25">
      <c r="A559" s="846" t="s">
        <v>5061</v>
      </c>
      <c r="B559" s="847"/>
      <c r="C559" s="847"/>
      <c r="D559" s="847"/>
      <c r="E559" s="847"/>
      <c r="F559" s="847"/>
      <c r="G559" s="847"/>
      <c r="H559" s="847"/>
      <c r="I559" s="847"/>
      <c r="J559" s="847"/>
      <c r="K559" s="847"/>
      <c r="L559" s="847"/>
      <c r="M559" s="847"/>
      <c r="N559" s="811"/>
      <c r="O559" s="811"/>
      <c r="P559" s="811"/>
      <c r="Q559" s="811"/>
      <c r="R559" s="811"/>
      <c r="S559" s="811"/>
      <c r="T559" s="811"/>
      <c r="U559" s="811"/>
      <c r="V559" s="811"/>
      <c r="W559" s="811"/>
      <c r="X559" s="811"/>
      <c r="Y559" s="811"/>
      <c r="Z559" s="811"/>
      <c r="AA559" s="811"/>
      <c r="AB559" s="811"/>
      <c r="AC559" s="811"/>
      <c r="AD559" s="811"/>
      <c r="AE559" s="811"/>
      <c r="AF559" s="811"/>
      <c r="AG559" s="811"/>
      <c r="AH559" s="811"/>
      <c r="AI559" s="811"/>
      <c r="AJ559" s="811"/>
      <c r="AK559" s="811"/>
      <c r="AL559" s="811"/>
      <c r="AM559" s="811"/>
      <c r="AN559" s="811"/>
      <c r="AO559" s="811"/>
      <c r="AP559" s="811"/>
      <c r="AQ559" s="811"/>
      <c r="AR559" s="811"/>
      <c r="AS559" s="811"/>
      <c r="AT559" s="811"/>
      <c r="AU559" s="811"/>
      <c r="AV559" s="811"/>
      <c r="AW559" s="811"/>
      <c r="AX559" s="811"/>
      <c r="AY559" s="811"/>
      <c r="AZ559" s="811"/>
      <c r="BA559" s="811"/>
      <c r="BB559" s="811"/>
    </row>
    <row r="560" spans="1:54" ht="12.6" customHeight="1" x14ac:dyDescent="0.25">
      <c r="A560" s="840" t="s">
        <v>5062</v>
      </c>
      <c r="B560" s="841"/>
      <c r="C560" s="841"/>
      <c r="D560" s="841"/>
      <c r="E560" s="841"/>
      <c r="F560" s="841"/>
      <c r="G560" s="841"/>
      <c r="H560" s="841"/>
      <c r="I560" s="841"/>
      <c r="J560" s="841"/>
      <c r="K560" s="841"/>
      <c r="L560" s="841"/>
      <c r="M560" s="842"/>
      <c r="N560" s="815"/>
      <c r="O560" s="815"/>
      <c r="P560" s="815"/>
      <c r="Q560" s="815"/>
      <c r="R560" s="815"/>
      <c r="S560" s="815"/>
      <c r="T560" s="815"/>
      <c r="U560" s="815"/>
      <c r="V560" s="815"/>
      <c r="W560" s="815"/>
      <c r="X560" s="815"/>
      <c r="Y560" s="815"/>
      <c r="Z560" s="815"/>
      <c r="AA560" s="815"/>
      <c r="AB560" s="815"/>
      <c r="AC560" s="815"/>
      <c r="AD560" s="815"/>
      <c r="AE560" s="815"/>
      <c r="AF560" s="815"/>
      <c r="AG560" s="815"/>
      <c r="AH560" s="815"/>
      <c r="AI560" s="815"/>
      <c r="AJ560" s="815"/>
      <c r="AK560" s="815"/>
      <c r="AL560" s="815"/>
      <c r="AM560" s="815"/>
      <c r="AN560" s="815"/>
      <c r="AO560" s="815"/>
      <c r="AP560" s="815"/>
      <c r="AQ560" s="815"/>
      <c r="AR560" s="815"/>
      <c r="AS560" s="815"/>
      <c r="AT560" s="815"/>
      <c r="AU560" s="815"/>
      <c r="AV560" s="815"/>
      <c r="AW560" s="815"/>
      <c r="AX560" s="815"/>
      <c r="AY560" s="815"/>
      <c r="AZ560" s="815"/>
      <c r="BA560" s="815"/>
      <c r="BB560" s="815"/>
    </row>
    <row r="561" spans="1:54" ht="14.25" customHeight="1" x14ac:dyDescent="0.25">
      <c r="A561" s="843"/>
      <c r="B561" s="844"/>
      <c r="C561" s="844"/>
      <c r="D561" s="844"/>
      <c r="E561" s="844"/>
      <c r="F561" s="844"/>
      <c r="G561" s="844"/>
      <c r="H561" s="844"/>
      <c r="I561" s="844"/>
      <c r="J561" s="844"/>
      <c r="K561" s="844"/>
      <c r="L561" s="844"/>
      <c r="M561" s="845"/>
      <c r="N561" s="815"/>
      <c r="O561" s="815"/>
      <c r="P561" s="815"/>
      <c r="Q561" s="815"/>
      <c r="R561" s="815"/>
      <c r="S561" s="815"/>
      <c r="T561" s="815"/>
      <c r="U561" s="815"/>
      <c r="V561" s="815"/>
      <c r="W561" s="815"/>
      <c r="X561" s="815"/>
      <c r="Y561" s="815"/>
      <c r="Z561" s="815"/>
      <c r="AA561" s="815"/>
      <c r="AB561" s="815"/>
      <c r="AC561" s="815"/>
      <c r="AD561" s="815"/>
      <c r="AE561" s="815"/>
      <c r="AF561" s="815"/>
      <c r="AG561" s="815"/>
      <c r="AH561" s="815"/>
      <c r="AI561" s="815"/>
      <c r="AJ561" s="815"/>
      <c r="AK561" s="815"/>
      <c r="AL561" s="815"/>
      <c r="AM561" s="815"/>
      <c r="AN561" s="815"/>
      <c r="AO561" s="815"/>
      <c r="AP561" s="815"/>
      <c r="AQ561" s="815"/>
      <c r="AR561" s="815"/>
      <c r="AS561" s="815"/>
      <c r="AT561" s="815"/>
      <c r="AU561" s="815"/>
      <c r="AV561" s="815"/>
      <c r="AW561" s="815"/>
      <c r="AX561" s="815"/>
      <c r="AY561" s="815"/>
      <c r="AZ561" s="815"/>
      <c r="BA561" s="815"/>
      <c r="BB561" s="815"/>
    </row>
    <row r="562" spans="1:54" ht="32.25" customHeight="1" x14ac:dyDescent="0.25">
      <c r="A562" s="840" t="s">
        <v>5063</v>
      </c>
      <c r="B562" s="841"/>
      <c r="C562" s="841"/>
      <c r="D562" s="841"/>
      <c r="E562" s="841"/>
      <c r="F562" s="841"/>
      <c r="G562" s="841"/>
      <c r="H562" s="841"/>
      <c r="I562" s="841"/>
      <c r="J562" s="841"/>
      <c r="K562" s="841"/>
      <c r="L562" s="841"/>
      <c r="M562" s="842"/>
      <c r="N562" s="812"/>
      <c r="O562" s="813"/>
      <c r="P562" s="813"/>
      <c r="Q562" s="813"/>
      <c r="R562" s="813"/>
      <c r="S562" s="814"/>
      <c r="T562" s="812"/>
      <c r="U562" s="813"/>
      <c r="V562" s="813"/>
      <c r="W562" s="813"/>
      <c r="X562" s="813"/>
      <c r="Y562" s="813"/>
      <c r="Z562" s="814"/>
      <c r="AA562" s="812"/>
      <c r="AB562" s="813"/>
      <c r="AC562" s="813"/>
      <c r="AD562" s="813"/>
      <c r="AE562" s="813"/>
      <c r="AF562" s="813"/>
      <c r="AG562" s="814"/>
      <c r="AH562" s="812"/>
      <c r="AI562" s="813"/>
      <c r="AJ562" s="813"/>
      <c r="AK562" s="813"/>
      <c r="AL562" s="813"/>
      <c r="AM562" s="813"/>
      <c r="AN562" s="813"/>
      <c r="AO562" s="813"/>
      <c r="AP562" s="814"/>
      <c r="AQ562" s="812"/>
      <c r="AR562" s="813"/>
      <c r="AS562" s="813"/>
      <c r="AT562" s="813"/>
      <c r="AU562" s="813"/>
      <c r="AV562" s="813"/>
      <c r="AW562" s="813"/>
      <c r="AX562" s="813"/>
      <c r="AY562" s="813"/>
      <c r="AZ562" s="813"/>
      <c r="BA562" s="813"/>
      <c r="BB562" s="814"/>
    </row>
    <row r="563" spans="1:54" ht="25.5" customHeight="1" x14ac:dyDescent="0.25">
      <c r="A563" s="834" t="s">
        <v>5064</v>
      </c>
      <c r="B563" s="835"/>
      <c r="C563" s="835"/>
      <c r="D563" s="835"/>
      <c r="E563" s="835"/>
      <c r="F563" s="835"/>
      <c r="G563" s="835"/>
      <c r="H563" s="835"/>
      <c r="I563" s="835"/>
      <c r="J563" s="835"/>
      <c r="K563" s="835"/>
      <c r="L563" s="835"/>
      <c r="M563" s="836"/>
      <c r="N563" s="837">
        <f>SUM(N577)</f>
        <v>0</v>
      </c>
      <c r="O563" s="838"/>
      <c r="P563" s="838"/>
      <c r="Q563" s="838"/>
      <c r="R563" s="838"/>
      <c r="S563" s="839"/>
      <c r="T563" s="837"/>
      <c r="U563" s="838"/>
      <c r="V563" s="838"/>
      <c r="W563" s="838"/>
      <c r="X563" s="838"/>
      <c r="Y563" s="838"/>
      <c r="Z563" s="839"/>
      <c r="AA563" s="837"/>
      <c r="AB563" s="838"/>
      <c r="AC563" s="838"/>
      <c r="AD563" s="838"/>
      <c r="AE563" s="838"/>
      <c r="AF563" s="838"/>
      <c r="AG563" s="839"/>
      <c r="AH563" s="837"/>
      <c r="AI563" s="838"/>
      <c r="AJ563" s="838"/>
      <c r="AK563" s="838"/>
      <c r="AL563" s="838"/>
      <c r="AM563" s="838"/>
      <c r="AN563" s="838"/>
      <c r="AO563" s="838"/>
      <c r="AP563" s="839"/>
      <c r="AQ563" s="837">
        <f>SUM(AQ577)</f>
        <v>0</v>
      </c>
      <c r="AR563" s="838"/>
      <c r="AS563" s="838"/>
      <c r="AT563" s="838"/>
      <c r="AU563" s="838"/>
      <c r="AV563" s="838"/>
      <c r="AW563" s="838"/>
      <c r="AX563" s="838"/>
      <c r="AY563" s="838"/>
      <c r="AZ563" s="838"/>
      <c r="BA563" s="838"/>
      <c r="BB563" s="839"/>
    </row>
    <row r="564" spans="1:54" ht="12.6" customHeight="1" x14ac:dyDescent="0.25">
      <c r="A564" s="831" t="s">
        <v>1552</v>
      </c>
      <c r="B564" s="832"/>
      <c r="C564" s="832"/>
      <c r="D564" s="832"/>
      <c r="E564" s="832"/>
      <c r="F564" s="832"/>
      <c r="G564" s="832"/>
      <c r="H564" s="832"/>
      <c r="I564" s="832"/>
      <c r="J564" s="832"/>
      <c r="K564" s="832"/>
      <c r="L564" s="832"/>
      <c r="M564" s="832"/>
      <c r="N564" s="833">
        <f>SUM(N558:S563)</f>
        <v>0</v>
      </c>
      <c r="O564" s="833"/>
      <c r="P564" s="833"/>
      <c r="Q564" s="833"/>
      <c r="R564" s="833"/>
      <c r="S564" s="833"/>
      <c r="T564" s="833">
        <v>0</v>
      </c>
      <c r="U564" s="833"/>
      <c r="V564" s="833"/>
      <c r="W564" s="833"/>
      <c r="X564" s="833"/>
      <c r="Y564" s="833"/>
      <c r="Z564" s="833"/>
      <c r="AA564" s="833">
        <v>0</v>
      </c>
      <c r="AB564" s="833"/>
      <c r="AC564" s="833"/>
      <c r="AD564" s="833"/>
      <c r="AE564" s="833"/>
      <c r="AF564" s="833"/>
      <c r="AG564" s="833"/>
      <c r="AH564" s="833">
        <v>0</v>
      </c>
      <c r="AI564" s="833"/>
      <c r="AJ564" s="833"/>
      <c r="AK564" s="833"/>
      <c r="AL564" s="833"/>
      <c r="AM564" s="833"/>
      <c r="AN564" s="833"/>
      <c r="AO564" s="833"/>
      <c r="AP564" s="833"/>
      <c r="AQ564" s="833">
        <v>0</v>
      </c>
      <c r="AR564" s="833"/>
      <c r="AS564" s="833"/>
      <c r="AT564" s="833"/>
      <c r="AU564" s="833"/>
      <c r="AV564" s="833"/>
      <c r="AW564" s="833"/>
      <c r="AX564" s="833"/>
      <c r="AY564" s="833"/>
      <c r="AZ564" s="833"/>
      <c r="BA564" s="833"/>
      <c r="BB564" s="833"/>
    </row>
    <row r="565" spans="1:54" s="183" customFormat="1" ht="12" customHeight="1" x14ac:dyDescent="0.25"/>
    <row r="566" spans="1:54" ht="12.6" customHeight="1" x14ac:dyDescent="0.25">
      <c r="A566" s="221"/>
      <c r="B566" s="222"/>
      <c r="C566" s="222"/>
      <c r="D566" s="222"/>
      <c r="E566" s="222"/>
      <c r="F566" s="222"/>
      <c r="G566" s="222"/>
      <c r="H566" s="222"/>
      <c r="I566" s="222"/>
      <c r="J566" s="222"/>
      <c r="K566" s="222"/>
      <c r="L566" s="222"/>
      <c r="M566" s="237"/>
      <c r="N566" s="221"/>
      <c r="O566" s="222"/>
      <c r="P566" s="222"/>
      <c r="Q566" s="222"/>
      <c r="R566" s="222"/>
      <c r="S566" s="237"/>
      <c r="T566" s="221"/>
      <c r="U566" s="222"/>
      <c r="V566" s="222"/>
      <c r="W566" s="222"/>
      <c r="X566" s="222"/>
      <c r="Y566" s="222"/>
      <c r="Z566" s="237"/>
      <c r="AA566" s="221"/>
      <c r="AB566" s="222"/>
      <c r="AC566" s="222"/>
      <c r="AD566" s="222"/>
      <c r="AE566" s="222"/>
      <c r="AF566" s="222"/>
      <c r="AG566" s="237"/>
      <c r="AH566" s="825" t="s">
        <v>1521</v>
      </c>
      <c r="AI566" s="826"/>
      <c r="AJ566" s="826"/>
      <c r="AK566" s="826"/>
      <c r="AL566" s="826"/>
      <c r="AM566" s="826"/>
      <c r="AN566" s="826"/>
      <c r="AO566" s="826"/>
      <c r="AP566" s="827"/>
      <c r="AQ566" s="221"/>
      <c r="AR566" s="222"/>
      <c r="AS566" s="222"/>
      <c r="AT566" s="222"/>
      <c r="AU566" s="222"/>
      <c r="AV566" s="222"/>
      <c r="AW566" s="222"/>
      <c r="AX566" s="222"/>
      <c r="AY566" s="222"/>
      <c r="AZ566" s="222"/>
      <c r="BA566" s="222"/>
      <c r="BB566" s="237"/>
    </row>
    <row r="567" spans="1:54" ht="12.6" customHeight="1" x14ac:dyDescent="0.25">
      <c r="A567" s="223"/>
      <c r="B567" s="224"/>
      <c r="C567" s="224"/>
      <c r="D567" s="224"/>
      <c r="E567" s="224"/>
      <c r="F567" s="224"/>
      <c r="G567" s="224"/>
      <c r="H567" s="224"/>
      <c r="I567" s="224"/>
      <c r="J567" s="224"/>
      <c r="K567" s="224"/>
      <c r="L567" s="224"/>
      <c r="M567" s="238"/>
      <c r="N567" s="828" t="s">
        <v>1467</v>
      </c>
      <c r="O567" s="829"/>
      <c r="P567" s="829"/>
      <c r="Q567" s="829"/>
      <c r="R567" s="829"/>
      <c r="S567" s="830"/>
      <c r="T567" s="223"/>
      <c r="U567" s="224"/>
      <c r="V567" s="224"/>
      <c r="W567" s="224"/>
      <c r="X567" s="224"/>
      <c r="Y567" s="224"/>
      <c r="Z567" s="238"/>
      <c r="AA567" s="223"/>
      <c r="AB567" s="224"/>
      <c r="AC567" s="224"/>
      <c r="AD567" s="224"/>
      <c r="AE567" s="224"/>
      <c r="AF567" s="224"/>
      <c r="AG567" s="238"/>
      <c r="AH567" s="828" t="s">
        <v>1546</v>
      </c>
      <c r="AI567" s="829"/>
      <c r="AJ567" s="829"/>
      <c r="AK567" s="829"/>
      <c r="AL567" s="829"/>
      <c r="AM567" s="829"/>
      <c r="AN567" s="829"/>
      <c r="AO567" s="829"/>
      <c r="AP567" s="830"/>
      <c r="AQ567" s="828" t="s">
        <v>1467</v>
      </c>
      <c r="AR567" s="829"/>
      <c r="AS567" s="829"/>
      <c r="AT567" s="829"/>
      <c r="AU567" s="829"/>
      <c r="AV567" s="829"/>
      <c r="AW567" s="829"/>
      <c r="AX567" s="829"/>
      <c r="AY567" s="829"/>
      <c r="AZ567" s="829"/>
      <c r="BA567" s="829"/>
      <c r="BB567" s="830"/>
    </row>
    <row r="568" spans="1:54" ht="12.6" customHeight="1" x14ac:dyDescent="0.25">
      <c r="A568" s="828" t="s">
        <v>1547</v>
      </c>
      <c r="B568" s="829"/>
      <c r="C568" s="829"/>
      <c r="D568" s="829"/>
      <c r="E568" s="829"/>
      <c r="F568" s="829"/>
      <c r="G568" s="829"/>
      <c r="H568" s="829"/>
      <c r="I568" s="829"/>
      <c r="J568" s="829"/>
      <c r="K568" s="829"/>
      <c r="L568" s="829"/>
      <c r="M568" s="830"/>
      <c r="N568" s="828" t="s">
        <v>1468</v>
      </c>
      <c r="O568" s="829"/>
      <c r="P568" s="829"/>
      <c r="Q568" s="829"/>
      <c r="R568" s="829"/>
      <c r="S568" s="830"/>
      <c r="T568" s="828" t="s">
        <v>1523</v>
      </c>
      <c r="U568" s="829"/>
      <c r="V568" s="829"/>
      <c r="W568" s="829"/>
      <c r="X568" s="829"/>
      <c r="Y568" s="829"/>
      <c r="Z568" s="830"/>
      <c r="AA568" s="828" t="s">
        <v>1524</v>
      </c>
      <c r="AB568" s="829"/>
      <c r="AC568" s="829"/>
      <c r="AD568" s="829"/>
      <c r="AE568" s="829"/>
      <c r="AF568" s="829"/>
      <c r="AG568" s="830"/>
      <c r="AH568" s="828" t="s">
        <v>1548</v>
      </c>
      <c r="AI568" s="829"/>
      <c r="AJ568" s="829"/>
      <c r="AK568" s="829"/>
      <c r="AL568" s="829"/>
      <c r="AM568" s="829"/>
      <c r="AN568" s="829"/>
      <c r="AO568" s="829"/>
      <c r="AP568" s="830"/>
      <c r="AQ568" s="828" t="s">
        <v>1526</v>
      </c>
      <c r="AR568" s="829"/>
      <c r="AS568" s="829"/>
      <c r="AT568" s="829"/>
      <c r="AU568" s="829"/>
      <c r="AV568" s="829"/>
      <c r="AW568" s="829"/>
      <c r="AX568" s="829"/>
      <c r="AY568" s="829"/>
      <c r="AZ568" s="829"/>
      <c r="BA568" s="829"/>
      <c r="BB568" s="830"/>
    </row>
    <row r="569" spans="1:54" ht="12.6" customHeight="1" x14ac:dyDescent="0.25">
      <c r="A569" s="223"/>
      <c r="B569" s="224"/>
      <c r="C569" s="224"/>
      <c r="D569" s="224"/>
      <c r="E569" s="224"/>
      <c r="F569" s="224"/>
      <c r="G569" s="224"/>
      <c r="H569" s="224"/>
      <c r="I569" s="224"/>
      <c r="J569" s="224"/>
      <c r="K569" s="224"/>
      <c r="L569" s="224"/>
      <c r="M569" s="238"/>
      <c r="N569" s="828" t="s">
        <v>1469</v>
      </c>
      <c r="O569" s="829"/>
      <c r="P569" s="829"/>
      <c r="Q569" s="829"/>
      <c r="R569" s="829"/>
      <c r="S569" s="830"/>
      <c r="T569" s="828" t="s">
        <v>1529</v>
      </c>
      <c r="U569" s="829"/>
      <c r="V569" s="829"/>
      <c r="W569" s="829"/>
      <c r="X569" s="829"/>
      <c r="Y569" s="829"/>
      <c r="Z569" s="830"/>
      <c r="AA569" s="828" t="s">
        <v>1529</v>
      </c>
      <c r="AB569" s="829"/>
      <c r="AC569" s="829"/>
      <c r="AD569" s="829"/>
      <c r="AE569" s="829"/>
      <c r="AF569" s="829"/>
      <c r="AG569" s="830"/>
      <c r="AH569" s="828" t="s">
        <v>1549</v>
      </c>
      <c r="AI569" s="829"/>
      <c r="AJ569" s="829"/>
      <c r="AK569" s="829"/>
      <c r="AL569" s="829"/>
      <c r="AM569" s="829"/>
      <c r="AN569" s="829"/>
      <c r="AO569" s="829"/>
      <c r="AP569" s="830"/>
      <c r="AQ569" s="828" t="s">
        <v>1469</v>
      </c>
      <c r="AR569" s="829"/>
      <c r="AS569" s="829"/>
      <c r="AT569" s="829"/>
      <c r="AU569" s="829"/>
      <c r="AV569" s="829"/>
      <c r="AW569" s="829"/>
      <c r="AX569" s="829"/>
      <c r="AY569" s="829"/>
      <c r="AZ569" s="829"/>
      <c r="BA569" s="829"/>
      <c r="BB569" s="830"/>
    </row>
    <row r="570" spans="1:54" ht="12.6" customHeight="1" x14ac:dyDescent="0.25">
      <c r="A570" s="223"/>
      <c r="B570" s="224"/>
      <c r="C570" s="224"/>
      <c r="D570" s="224"/>
      <c r="E570" s="224"/>
      <c r="F570" s="224"/>
      <c r="G570" s="224"/>
      <c r="H570" s="224"/>
      <c r="I570" s="224"/>
      <c r="J570" s="224"/>
      <c r="K570" s="224"/>
      <c r="L570" s="224"/>
      <c r="M570" s="238"/>
      <c r="N570" s="828" t="s">
        <v>1470</v>
      </c>
      <c r="O570" s="829"/>
      <c r="P570" s="829"/>
      <c r="Q570" s="829"/>
      <c r="R570" s="829"/>
      <c r="S570" s="830"/>
      <c r="T570" s="223"/>
      <c r="U570" s="224"/>
      <c r="V570" s="224"/>
      <c r="W570" s="224"/>
      <c r="X570" s="224"/>
      <c r="Y570" s="224"/>
      <c r="Z570" s="238"/>
      <c r="AA570" s="223"/>
      <c r="AB570" s="224"/>
      <c r="AC570" s="224"/>
      <c r="AD570" s="224"/>
      <c r="AE570" s="224"/>
      <c r="AF570" s="224"/>
      <c r="AG570" s="238"/>
      <c r="AH570" s="828" t="s">
        <v>1534</v>
      </c>
      <c r="AI570" s="829"/>
      <c r="AJ570" s="829"/>
      <c r="AK570" s="829"/>
      <c r="AL570" s="829"/>
      <c r="AM570" s="829"/>
      <c r="AN570" s="829"/>
      <c r="AO570" s="829"/>
      <c r="AP570" s="830"/>
      <c r="AQ570" s="828" t="s">
        <v>1470</v>
      </c>
      <c r="AR570" s="829"/>
      <c r="AS570" s="829"/>
      <c r="AT570" s="829"/>
      <c r="AU570" s="829"/>
      <c r="AV570" s="829"/>
      <c r="AW570" s="829"/>
      <c r="AX570" s="829"/>
      <c r="AY570" s="829"/>
      <c r="AZ570" s="829"/>
      <c r="BA570" s="829"/>
      <c r="BB570" s="830"/>
    </row>
    <row r="571" spans="1:54" ht="12.6" customHeight="1" x14ac:dyDescent="0.25">
      <c r="A571" s="863" t="s">
        <v>1410</v>
      </c>
      <c r="B571" s="864"/>
      <c r="C571" s="864"/>
      <c r="D571" s="864"/>
      <c r="E571" s="864"/>
      <c r="F571" s="864"/>
      <c r="G571" s="864"/>
      <c r="H571" s="864"/>
      <c r="I571" s="864"/>
      <c r="J571" s="864"/>
      <c r="K571" s="864"/>
      <c r="L571" s="864"/>
      <c r="M571" s="865"/>
      <c r="N571" s="863" t="s">
        <v>1411</v>
      </c>
      <c r="O571" s="864"/>
      <c r="P571" s="864"/>
      <c r="Q571" s="864"/>
      <c r="R571" s="864"/>
      <c r="S571" s="865"/>
      <c r="T571" s="863" t="s">
        <v>1412</v>
      </c>
      <c r="U571" s="864"/>
      <c r="V571" s="864"/>
      <c r="W571" s="864"/>
      <c r="X571" s="864"/>
      <c r="Y571" s="864"/>
      <c r="Z571" s="865"/>
      <c r="AA571" s="863" t="s">
        <v>1413</v>
      </c>
      <c r="AB571" s="864"/>
      <c r="AC571" s="864"/>
      <c r="AD571" s="864"/>
      <c r="AE571" s="864"/>
      <c r="AF571" s="864"/>
      <c r="AG571" s="865"/>
      <c r="AH571" s="863" t="s">
        <v>1414</v>
      </c>
      <c r="AI571" s="864"/>
      <c r="AJ571" s="864"/>
      <c r="AK571" s="864"/>
      <c r="AL571" s="864"/>
      <c r="AM571" s="864"/>
      <c r="AN571" s="864"/>
      <c r="AO571" s="864"/>
      <c r="AP571" s="865"/>
      <c r="AQ571" s="863" t="s">
        <v>1415</v>
      </c>
      <c r="AR571" s="864"/>
      <c r="AS571" s="864"/>
      <c r="AT571" s="864"/>
      <c r="AU571" s="864"/>
      <c r="AV571" s="864"/>
      <c r="AW571" s="864"/>
      <c r="AX571" s="864"/>
      <c r="AY571" s="864"/>
      <c r="AZ571" s="864"/>
      <c r="BA571" s="864"/>
      <c r="BB571" s="865"/>
    </row>
    <row r="572" spans="1:54" ht="12.6" customHeight="1" x14ac:dyDescent="0.25">
      <c r="A572" s="846" t="s">
        <v>1550</v>
      </c>
      <c r="B572" s="847"/>
      <c r="C572" s="847"/>
      <c r="D572" s="847"/>
      <c r="E572" s="847"/>
      <c r="F572" s="847"/>
      <c r="G572" s="847"/>
      <c r="H572" s="847"/>
      <c r="I572" s="847"/>
      <c r="J572" s="847"/>
      <c r="K572" s="847"/>
      <c r="L572" s="847"/>
      <c r="M572" s="847"/>
      <c r="N572" s="866">
        <f>SUVAHAVUJ!$X$27</f>
        <v>0</v>
      </c>
      <c r="O572" s="866"/>
      <c r="P572" s="866"/>
      <c r="Q572" s="866"/>
      <c r="R572" s="866"/>
      <c r="S572" s="866"/>
      <c r="T572" s="811"/>
      <c r="U572" s="811"/>
      <c r="V572" s="811"/>
      <c r="W572" s="811"/>
      <c r="X572" s="811"/>
      <c r="Y572" s="811"/>
      <c r="Z572" s="811"/>
      <c r="AA572" s="811"/>
      <c r="AB572" s="811"/>
      <c r="AC572" s="811"/>
      <c r="AD572" s="811"/>
      <c r="AE572" s="811"/>
      <c r="AF572" s="811"/>
      <c r="AG572" s="811"/>
      <c r="AH572" s="811"/>
      <c r="AI572" s="811"/>
      <c r="AJ572" s="811"/>
      <c r="AK572" s="811"/>
      <c r="AL572" s="811"/>
      <c r="AM572" s="811"/>
      <c r="AN572" s="811"/>
      <c r="AO572" s="811"/>
      <c r="AP572" s="811"/>
      <c r="AQ572" s="866">
        <f>SUVAHAVUJ!$N$27</f>
        <v>0</v>
      </c>
      <c r="AR572" s="866"/>
      <c r="AS572" s="866"/>
      <c r="AT572" s="866"/>
      <c r="AU572" s="866"/>
      <c r="AV572" s="866"/>
      <c r="AW572" s="866"/>
      <c r="AX572" s="866"/>
      <c r="AY572" s="866"/>
      <c r="AZ572" s="866"/>
      <c r="BA572" s="866"/>
      <c r="BB572" s="866"/>
    </row>
    <row r="573" spans="1:54" ht="12.6" customHeight="1" x14ac:dyDescent="0.25">
      <c r="A573" s="840" t="s">
        <v>1493</v>
      </c>
      <c r="B573" s="841"/>
      <c r="C573" s="841"/>
      <c r="D573" s="841"/>
      <c r="E573" s="841"/>
      <c r="F573" s="841"/>
      <c r="G573" s="841"/>
      <c r="H573" s="841"/>
      <c r="I573" s="841"/>
      <c r="J573" s="841"/>
      <c r="K573" s="841"/>
      <c r="L573" s="841"/>
      <c r="M573" s="842"/>
      <c r="N573" s="1144">
        <f>SUVAHAVUJ!$X$28</f>
        <v>0</v>
      </c>
      <c r="O573" s="1144"/>
      <c r="P573" s="1144"/>
      <c r="Q573" s="1144"/>
      <c r="R573" s="1144"/>
      <c r="S573" s="1144"/>
      <c r="T573" s="815"/>
      <c r="U573" s="815"/>
      <c r="V573" s="815"/>
      <c r="W573" s="815"/>
      <c r="X573" s="815"/>
      <c r="Y573" s="815"/>
      <c r="Z573" s="815"/>
      <c r="AA573" s="815"/>
      <c r="AB573" s="815"/>
      <c r="AC573" s="815"/>
      <c r="AD573" s="815"/>
      <c r="AE573" s="815"/>
      <c r="AF573" s="815"/>
      <c r="AG573" s="815"/>
      <c r="AH573" s="815"/>
      <c r="AI573" s="815"/>
      <c r="AJ573" s="815"/>
      <c r="AK573" s="815"/>
      <c r="AL573" s="815"/>
      <c r="AM573" s="815"/>
      <c r="AN573" s="815"/>
      <c r="AO573" s="815"/>
      <c r="AP573" s="815"/>
      <c r="AQ573" s="1144">
        <f>SUVAHAVUJ!$N$28</f>
        <v>0</v>
      </c>
      <c r="AR573" s="1144"/>
      <c r="AS573" s="1144"/>
      <c r="AT573" s="1144"/>
      <c r="AU573" s="1144"/>
      <c r="AV573" s="1144"/>
      <c r="AW573" s="1144"/>
      <c r="AX573" s="1144"/>
      <c r="AY573" s="1144"/>
      <c r="AZ573" s="1144"/>
      <c r="BA573" s="1144"/>
      <c r="BB573" s="1144"/>
    </row>
    <row r="574" spans="1:54" ht="14.25" customHeight="1" x14ac:dyDescent="0.25">
      <c r="A574" s="843"/>
      <c r="B574" s="844"/>
      <c r="C574" s="844"/>
      <c r="D574" s="844"/>
      <c r="E574" s="844"/>
      <c r="F574" s="844"/>
      <c r="G574" s="844"/>
      <c r="H574" s="844"/>
      <c r="I574" s="844"/>
      <c r="J574" s="844"/>
      <c r="K574" s="844"/>
      <c r="L574" s="844"/>
      <c r="M574" s="845"/>
      <c r="N574" s="1144"/>
      <c r="O574" s="1144"/>
      <c r="P574" s="1144"/>
      <c r="Q574" s="1144"/>
      <c r="R574" s="1144"/>
      <c r="S574" s="1144"/>
      <c r="T574" s="815"/>
      <c r="U574" s="815"/>
      <c r="V574" s="815"/>
      <c r="W574" s="815"/>
      <c r="X574" s="815"/>
      <c r="Y574" s="815"/>
      <c r="Z574" s="815"/>
      <c r="AA574" s="815"/>
      <c r="AB574" s="815"/>
      <c r="AC574" s="815"/>
      <c r="AD574" s="815"/>
      <c r="AE574" s="815"/>
      <c r="AF574" s="815"/>
      <c r="AG574" s="815"/>
      <c r="AH574" s="815"/>
      <c r="AI574" s="815"/>
      <c r="AJ574" s="815"/>
      <c r="AK574" s="815"/>
      <c r="AL574" s="815"/>
      <c r="AM574" s="815"/>
      <c r="AN574" s="815"/>
      <c r="AO574" s="815"/>
      <c r="AP574" s="815"/>
      <c r="AQ574" s="1144"/>
      <c r="AR574" s="1144"/>
      <c r="AS574" s="1144"/>
      <c r="AT574" s="1144"/>
      <c r="AU574" s="1144"/>
      <c r="AV574" s="1144"/>
      <c r="AW574" s="1144"/>
      <c r="AX574" s="1144"/>
      <c r="AY574" s="1144"/>
      <c r="AZ574" s="1144"/>
      <c r="BA574" s="1144"/>
      <c r="BB574" s="1144"/>
    </row>
    <row r="575" spans="1:54" ht="12.6" customHeight="1" x14ac:dyDescent="0.25">
      <c r="A575" s="1197" t="s">
        <v>1479</v>
      </c>
      <c r="B575" s="1198"/>
      <c r="C575" s="1198"/>
      <c r="D575" s="1198"/>
      <c r="E575" s="1198"/>
      <c r="F575" s="1198"/>
      <c r="G575" s="1198"/>
      <c r="H575" s="1198"/>
      <c r="I575" s="1198"/>
      <c r="J575" s="1198"/>
      <c r="K575" s="1198"/>
      <c r="L575" s="1198"/>
      <c r="M575" s="1199"/>
      <c r="N575" s="837">
        <f>SUVAHAVUJ!$X$29</f>
        <v>0</v>
      </c>
      <c r="O575" s="838"/>
      <c r="P575" s="838"/>
      <c r="Q575" s="838"/>
      <c r="R575" s="838"/>
      <c r="S575" s="839"/>
      <c r="T575" s="812"/>
      <c r="U575" s="813"/>
      <c r="V575" s="813"/>
      <c r="W575" s="813"/>
      <c r="X575" s="813"/>
      <c r="Y575" s="813"/>
      <c r="Z575" s="814"/>
      <c r="AA575" s="812"/>
      <c r="AB575" s="813"/>
      <c r="AC575" s="813"/>
      <c r="AD575" s="813"/>
      <c r="AE575" s="813"/>
      <c r="AF575" s="813"/>
      <c r="AG575" s="814"/>
      <c r="AH575" s="812"/>
      <c r="AI575" s="813"/>
      <c r="AJ575" s="813"/>
      <c r="AK575" s="813"/>
      <c r="AL575" s="813"/>
      <c r="AM575" s="813"/>
      <c r="AN575" s="813"/>
      <c r="AO575" s="813"/>
      <c r="AP575" s="814"/>
      <c r="AQ575" s="837">
        <f>SUVAHAVUJ!$N$29</f>
        <v>0</v>
      </c>
      <c r="AR575" s="838"/>
      <c r="AS575" s="838"/>
      <c r="AT575" s="838"/>
      <c r="AU575" s="838"/>
      <c r="AV575" s="838"/>
      <c r="AW575" s="838"/>
      <c r="AX575" s="838"/>
      <c r="AY575" s="838"/>
      <c r="AZ575" s="838"/>
      <c r="BA575" s="838"/>
      <c r="BB575" s="839"/>
    </row>
    <row r="576" spans="1:54" ht="25.5" customHeight="1" x14ac:dyDescent="0.25">
      <c r="A576" s="834" t="s">
        <v>1551</v>
      </c>
      <c r="B576" s="835"/>
      <c r="C576" s="835"/>
      <c r="D576" s="835"/>
      <c r="E576" s="835"/>
      <c r="F576" s="835"/>
      <c r="G576" s="835"/>
      <c r="H576" s="835"/>
      <c r="I576" s="835"/>
      <c r="J576" s="835"/>
      <c r="K576" s="835"/>
      <c r="L576" s="835"/>
      <c r="M576" s="836"/>
      <c r="N576" s="837">
        <f>SUVAHAVUJ!$X$32</f>
        <v>0</v>
      </c>
      <c r="O576" s="838"/>
      <c r="P576" s="838"/>
      <c r="Q576" s="838"/>
      <c r="R576" s="838"/>
      <c r="S576" s="839"/>
      <c r="T576" s="812"/>
      <c r="U576" s="813"/>
      <c r="V576" s="813"/>
      <c r="W576" s="813"/>
      <c r="X576" s="813"/>
      <c r="Y576" s="813"/>
      <c r="Z576" s="814"/>
      <c r="AA576" s="812"/>
      <c r="AB576" s="813"/>
      <c r="AC576" s="813"/>
      <c r="AD576" s="813"/>
      <c r="AE576" s="813"/>
      <c r="AF576" s="813"/>
      <c r="AG576" s="814"/>
      <c r="AH576" s="812"/>
      <c r="AI576" s="813"/>
      <c r="AJ576" s="813"/>
      <c r="AK576" s="813"/>
      <c r="AL576" s="813"/>
      <c r="AM576" s="813"/>
      <c r="AN576" s="813"/>
      <c r="AO576" s="813"/>
      <c r="AP576" s="814"/>
      <c r="AQ576" s="837">
        <f>SUVAHAVUJ!$N$32</f>
        <v>0</v>
      </c>
      <c r="AR576" s="838"/>
      <c r="AS576" s="838"/>
      <c r="AT576" s="838"/>
      <c r="AU576" s="838"/>
      <c r="AV576" s="838"/>
      <c r="AW576" s="838"/>
      <c r="AX576" s="838"/>
      <c r="AY576" s="838"/>
      <c r="AZ576" s="838"/>
      <c r="BA576" s="838"/>
      <c r="BB576" s="839"/>
    </row>
    <row r="577" spans="1:54" ht="12.6" customHeight="1" x14ac:dyDescent="0.25">
      <c r="A577" s="840" t="s">
        <v>1494</v>
      </c>
      <c r="B577" s="841"/>
      <c r="C577" s="841"/>
      <c r="D577" s="841"/>
      <c r="E577" s="841"/>
      <c r="F577" s="841"/>
      <c r="G577" s="841"/>
      <c r="H577" s="841"/>
      <c r="I577" s="841"/>
      <c r="J577" s="841"/>
      <c r="K577" s="841"/>
      <c r="L577" s="841"/>
      <c r="M577" s="842"/>
      <c r="N577" s="1144">
        <f>SUVAHAVUJ!$X$31</f>
        <v>0</v>
      </c>
      <c r="O577" s="1144"/>
      <c r="P577" s="1144"/>
      <c r="Q577" s="1144"/>
      <c r="R577" s="1144"/>
      <c r="S577" s="1144"/>
      <c r="T577" s="815"/>
      <c r="U577" s="815"/>
      <c r="V577" s="815"/>
      <c r="W577" s="815"/>
      <c r="X577" s="815"/>
      <c r="Y577" s="815"/>
      <c r="Z577" s="815"/>
      <c r="AA577" s="815"/>
      <c r="AB577" s="815"/>
      <c r="AC577" s="815"/>
      <c r="AD577" s="815"/>
      <c r="AE577" s="815"/>
      <c r="AF577" s="815"/>
      <c r="AG577" s="815"/>
      <c r="AH577" s="815"/>
      <c r="AI577" s="815"/>
      <c r="AJ577" s="815"/>
      <c r="AK577" s="815"/>
      <c r="AL577" s="815"/>
      <c r="AM577" s="815"/>
      <c r="AN577" s="815"/>
      <c r="AO577" s="815"/>
      <c r="AP577" s="815"/>
      <c r="AQ577" s="1144">
        <f>SUVAHAVUJ!$N$31</f>
        <v>0</v>
      </c>
      <c r="AR577" s="1144"/>
      <c r="AS577" s="1144"/>
      <c r="AT577" s="1144"/>
      <c r="AU577" s="1144"/>
      <c r="AV577" s="1144"/>
      <c r="AW577" s="1144"/>
      <c r="AX577" s="1144"/>
      <c r="AY577" s="1144"/>
      <c r="AZ577" s="1144"/>
      <c r="BA577" s="1144"/>
      <c r="BB577" s="1144"/>
    </row>
    <row r="578" spans="1:54" ht="39" customHeight="1" x14ac:dyDescent="0.25">
      <c r="A578" s="843"/>
      <c r="B578" s="844"/>
      <c r="C578" s="844"/>
      <c r="D578" s="844"/>
      <c r="E578" s="844"/>
      <c r="F578" s="844"/>
      <c r="G578" s="844"/>
      <c r="H578" s="844"/>
      <c r="I578" s="844"/>
      <c r="J578" s="844"/>
      <c r="K578" s="844"/>
      <c r="L578" s="844"/>
      <c r="M578" s="845"/>
      <c r="N578" s="1144"/>
      <c r="O578" s="1144"/>
      <c r="P578" s="1144"/>
      <c r="Q578" s="1144"/>
      <c r="R578" s="1144"/>
      <c r="S578" s="1144"/>
      <c r="T578" s="815"/>
      <c r="U578" s="815"/>
      <c r="V578" s="815"/>
      <c r="W578" s="815"/>
      <c r="X578" s="815"/>
      <c r="Y578" s="815"/>
      <c r="Z578" s="815"/>
      <c r="AA578" s="815"/>
      <c r="AB578" s="815"/>
      <c r="AC578" s="815"/>
      <c r="AD578" s="815"/>
      <c r="AE578" s="815"/>
      <c r="AF578" s="815"/>
      <c r="AG578" s="815"/>
      <c r="AH578" s="815"/>
      <c r="AI578" s="815"/>
      <c r="AJ578" s="815"/>
      <c r="AK578" s="815"/>
      <c r="AL578" s="815"/>
      <c r="AM578" s="815"/>
      <c r="AN578" s="815"/>
      <c r="AO578" s="815"/>
      <c r="AP578" s="815"/>
      <c r="AQ578" s="1144"/>
      <c r="AR578" s="1144"/>
      <c r="AS578" s="1144"/>
      <c r="AT578" s="1144"/>
      <c r="AU578" s="1144"/>
      <c r="AV578" s="1144"/>
      <c r="AW578" s="1144"/>
      <c r="AX578" s="1144"/>
      <c r="AY578" s="1144"/>
      <c r="AZ578" s="1144"/>
      <c r="BA578" s="1144"/>
      <c r="BB578" s="1144"/>
    </row>
    <row r="579" spans="1:54" ht="12.6" customHeight="1" x14ac:dyDescent="0.25">
      <c r="A579" s="831" t="s">
        <v>1552</v>
      </c>
      <c r="B579" s="832"/>
      <c r="C579" s="832"/>
      <c r="D579" s="832"/>
      <c r="E579" s="832"/>
      <c r="F579" s="832"/>
      <c r="G579" s="832"/>
      <c r="H579" s="832"/>
      <c r="I579" s="832"/>
      <c r="J579" s="832"/>
      <c r="K579" s="832"/>
      <c r="L579" s="832"/>
      <c r="M579" s="832"/>
      <c r="N579" s="1144">
        <f>SUM(N572:S578)</f>
        <v>0</v>
      </c>
      <c r="O579" s="1144"/>
      <c r="P579" s="1144"/>
      <c r="Q579" s="1144"/>
      <c r="R579" s="1144"/>
      <c r="S579" s="1144"/>
      <c r="T579" s="1144">
        <f>SUM(T572:Z578)</f>
        <v>0</v>
      </c>
      <c r="U579" s="1144"/>
      <c r="V579" s="1144"/>
      <c r="W579" s="1144"/>
      <c r="X579" s="1144"/>
      <c r="Y579" s="1144"/>
      <c r="Z579" s="1144"/>
      <c r="AA579" s="1144">
        <f>SUM(AA572:AG578)</f>
        <v>0</v>
      </c>
      <c r="AB579" s="1144"/>
      <c r="AC579" s="1144"/>
      <c r="AD579" s="1144"/>
      <c r="AE579" s="1144"/>
      <c r="AF579" s="1144"/>
      <c r="AG579" s="1144"/>
      <c r="AH579" s="1144">
        <f>SUM(AH572:AP578)</f>
        <v>0</v>
      </c>
      <c r="AI579" s="1144"/>
      <c r="AJ579" s="1144"/>
      <c r="AK579" s="1144"/>
      <c r="AL579" s="1144"/>
      <c r="AM579" s="1144"/>
      <c r="AN579" s="1144"/>
      <c r="AO579" s="1144"/>
      <c r="AP579" s="1144"/>
      <c r="AQ579" s="1144">
        <f>SUM(AQ572:BB578)</f>
        <v>0</v>
      </c>
      <c r="AR579" s="1144"/>
      <c r="AS579" s="1144"/>
      <c r="AT579" s="1144"/>
      <c r="AU579" s="1144"/>
      <c r="AV579" s="1144"/>
      <c r="AW579" s="1144"/>
      <c r="AX579" s="1144"/>
      <c r="AY579" s="1144"/>
      <c r="AZ579" s="1144"/>
      <c r="BA579" s="1144"/>
      <c r="BB579" s="1144"/>
    </row>
    <row r="580" spans="1:54" ht="12.6" customHeight="1" x14ac:dyDescent="0.25">
      <c r="A580" s="220" t="s">
        <v>5010</v>
      </c>
    </row>
    <row r="581" spans="1:54" ht="15" customHeight="1" x14ac:dyDescent="0.25">
      <c r="A581" s="807"/>
      <c r="B581" s="808"/>
      <c r="C581" s="808"/>
      <c r="D581" s="808"/>
      <c r="E581" s="808"/>
      <c r="F581" s="808"/>
      <c r="G581" s="808"/>
      <c r="H581" s="808"/>
      <c r="I581" s="808"/>
      <c r="J581" s="808"/>
      <c r="K581" s="808"/>
      <c r="L581" s="808"/>
      <c r="M581" s="808"/>
      <c r="N581" s="808"/>
      <c r="O581" s="808"/>
      <c r="P581" s="808"/>
      <c r="Q581" s="808"/>
      <c r="R581" s="808"/>
      <c r="S581" s="808"/>
      <c r="T581" s="808"/>
      <c r="U581" s="808"/>
      <c r="V581" s="808"/>
      <c r="W581" s="808"/>
      <c r="X581" s="808"/>
      <c r="Y581" s="808"/>
      <c r="Z581" s="808"/>
      <c r="AA581" s="808"/>
      <c r="AB581" s="808"/>
      <c r="AC581" s="808"/>
      <c r="AD581" s="808"/>
      <c r="AE581" s="808"/>
      <c r="AF581" s="808"/>
      <c r="AG581" s="808"/>
      <c r="AH581" s="808"/>
      <c r="AI581" s="808"/>
      <c r="AJ581" s="808"/>
      <c r="AK581" s="808"/>
      <c r="AL581" s="808"/>
      <c r="AM581" s="808"/>
      <c r="AN581" s="808"/>
      <c r="AO581" s="808"/>
      <c r="AP581" s="808"/>
      <c r="AQ581" s="808"/>
      <c r="AR581" s="808"/>
      <c r="AS581" s="808"/>
      <c r="AT581" s="808"/>
      <c r="AU581" s="808"/>
      <c r="AV581" s="808"/>
      <c r="AW581" s="808"/>
      <c r="AX581" s="808"/>
      <c r="AY581" s="550"/>
      <c r="AZ581" s="550"/>
      <c r="BA581" s="550"/>
      <c r="BB581" s="550"/>
    </row>
    <row r="582" spans="1:54" ht="15" customHeight="1" x14ac:dyDescent="0.25">
      <c r="A582" s="809"/>
      <c r="B582" s="810"/>
      <c r="C582" s="810"/>
      <c r="D582" s="810"/>
      <c r="E582" s="810"/>
      <c r="F582" s="810"/>
      <c r="G582" s="810"/>
      <c r="H582" s="810"/>
      <c r="I582" s="810"/>
      <c r="J582" s="810"/>
      <c r="K582" s="810"/>
      <c r="L582" s="810"/>
      <c r="M582" s="810"/>
      <c r="N582" s="810"/>
      <c r="O582" s="810"/>
      <c r="P582" s="810"/>
      <c r="Q582" s="810"/>
      <c r="R582" s="810"/>
      <c r="S582" s="810"/>
      <c r="T582" s="810"/>
      <c r="U582" s="810"/>
      <c r="V582" s="810"/>
      <c r="W582" s="810"/>
      <c r="X582" s="810"/>
      <c r="Y582" s="810"/>
      <c r="Z582" s="810"/>
      <c r="AA582" s="810"/>
      <c r="AB582" s="810"/>
      <c r="AC582" s="810"/>
      <c r="AD582" s="810"/>
      <c r="AE582" s="810"/>
      <c r="AF582" s="810"/>
      <c r="AG582" s="810"/>
      <c r="AH582" s="810"/>
      <c r="AI582" s="810"/>
      <c r="AJ582" s="810"/>
      <c r="AK582" s="810"/>
      <c r="AL582" s="810"/>
      <c r="AM582" s="810"/>
      <c r="AN582" s="810"/>
      <c r="AO582" s="810"/>
      <c r="AP582" s="810"/>
      <c r="AQ582" s="810"/>
      <c r="AR582" s="810"/>
      <c r="AS582" s="810"/>
      <c r="AT582" s="810"/>
      <c r="AU582" s="810"/>
      <c r="AV582" s="810"/>
      <c r="AW582" s="810"/>
      <c r="AX582" s="810"/>
      <c r="AY582" s="550"/>
      <c r="AZ582" s="550"/>
      <c r="BA582" s="550"/>
      <c r="BB582" s="550"/>
    </row>
    <row r="583" spans="1:54" ht="12.6" customHeight="1" x14ac:dyDescent="0.25">
      <c r="A583" s="220" t="s">
        <v>5065</v>
      </c>
    </row>
    <row r="584" spans="1:54" ht="12.6" customHeight="1" x14ac:dyDescent="0.25">
      <c r="A584" s="170" t="s">
        <v>1391</v>
      </c>
    </row>
    <row r="585" spans="1:54" ht="12.6" customHeight="1" x14ac:dyDescent="0.25">
      <c r="A585" s="221"/>
      <c r="B585" s="222"/>
      <c r="C585" s="222"/>
      <c r="D585" s="222"/>
      <c r="E585" s="222"/>
      <c r="F585" s="222"/>
      <c r="G585" s="222"/>
      <c r="H585" s="222"/>
      <c r="I585" s="222"/>
      <c r="J585" s="222"/>
      <c r="K585" s="222"/>
      <c r="L585" s="222"/>
      <c r="M585" s="237"/>
      <c r="N585" s="826" t="s">
        <v>1263</v>
      </c>
      <c r="O585" s="826"/>
      <c r="P585" s="826"/>
      <c r="Q585" s="826"/>
      <c r="R585" s="826"/>
      <c r="S585" s="826"/>
      <c r="T585" s="826"/>
      <c r="U585" s="826"/>
      <c r="V585" s="826"/>
      <c r="W585" s="826"/>
      <c r="X585" s="826"/>
      <c r="Y585" s="826"/>
      <c r="Z585" s="826"/>
      <c r="AA585" s="826"/>
      <c r="AB585" s="826"/>
      <c r="AC585" s="826"/>
      <c r="AD585" s="826"/>
      <c r="AE585" s="826"/>
      <c r="AF585" s="826"/>
      <c r="AG585" s="826"/>
      <c r="AH585" s="826"/>
      <c r="AI585" s="826"/>
      <c r="AJ585" s="826"/>
      <c r="AK585" s="826"/>
      <c r="AL585" s="826"/>
      <c r="AM585" s="826"/>
      <c r="AN585" s="826"/>
      <c r="AO585" s="826"/>
      <c r="AP585" s="826"/>
      <c r="AQ585" s="826"/>
      <c r="AR585" s="826"/>
      <c r="AS585" s="826"/>
      <c r="AT585" s="826"/>
      <c r="AU585" s="826"/>
      <c r="AV585" s="826"/>
      <c r="AW585" s="826"/>
      <c r="AX585" s="826"/>
      <c r="AY585" s="826"/>
      <c r="AZ585" s="826"/>
      <c r="BA585" s="826"/>
      <c r="BB585" s="827"/>
    </row>
    <row r="586" spans="1:54" ht="12.6" customHeight="1" x14ac:dyDescent="0.25">
      <c r="A586" s="223"/>
      <c r="B586" s="224"/>
      <c r="C586" s="224"/>
      <c r="D586" s="224"/>
      <c r="E586" s="224"/>
      <c r="F586" s="224"/>
      <c r="G586" s="224"/>
      <c r="H586" s="224"/>
      <c r="I586" s="224"/>
      <c r="J586" s="224"/>
      <c r="K586" s="224"/>
      <c r="L586" s="224"/>
      <c r="M586" s="238"/>
      <c r="N586" s="221"/>
      <c r="O586" s="222"/>
      <c r="P586" s="222"/>
      <c r="Q586" s="222"/>
      <c r="R586" s="222"/>
      <c r="S586" s="237"/>
      <c r="T586" s="221"/>
      <c r="U586" s="222"/>
      <c r="V586" s="222"/>
      <c r="W586" s="222"/>
      <c r="X586" s="222"/>
      <c r="Y586" s="222"/>
      <c r="Z586" s="237"/>
      <c r="AA586" s="221"/>
      <c r="AB586" s="222"/>
      <c r="AC586" s="222"/>
      <c r="AD586" s="222"/>
      <c r="AE586" s="222"/>
      <c r="AF586" s="222"/>
      <c r="AG586" s="237"/>
      <c r="AH586" s="825" t="s">
        <v>1553</v>
      </c>
      <c r="AI586" s="826"/>
      <c r="AJ586" s="826"/>
      <c r="AK586" s="826"/>
      <c r="AL586" s="826"/>
      <c r="AM586" s="826"/>
      <c r="AN586" s="826"/>
      <c r="AO586" s="826"/>
      <c r="AP586" s="827"/>
      <c r="AQ586" s="221"/>
      <c r="AR586" s="222"/>
      <c r="AS586" s="222"/>
      <c r="AT586" s="222"/>
      <c r="AU586" s="222"/>
      <c r="AV586" s="222"/>
      <c r="AW586" s="222"/>
      <c r="AX586" s="222"/>
      <c r="AY586" s="222"/>
      <c r="AZ586" s="222"/>
      <c r="BA586" s="222"/>
      <c r="BB586" s="237"/>
    </row>
    <row r="587" spans="1:54" ht="12.6" customHeight="1" x14ac:dyDescent="0.25">
      <c r="A587" s="223"/>
      <c r="B587" s="224"/>
      <c r="C587" s="224"/>
      <c r="D587" s="224"/>
      <c r="E587" s="224"/>
      <c r="F587" s="224"/>
      <c r="G587" s="224"/>
      <c r="H587" s="224"/>
      <c r="I587" s="224"/>
      <c r="J587" s="224"/>
      <c r="K587" s="224"/>
      <c r="L587" s="224"/>
      <c r="M587" s="238"/>
      <c r="N587" s="828" t="s">
        <v>1554</v>
      </c>
      <c r="O587" s="829"/>
      <c r="P587" s="829"/>
      <c r="Q587" s="829"/>
      <c r="R587" s="829"/>
      <c r="S587" s="830"/>
      <c r="T587" s="223"/>
      <c r="U587" s="224"/>
      <c r="V587" s="224"/>
      <c r="W587" s="224"/>
      <c r="X587" s="224"/>
      <c r="Y587" s="224"/>
      <c r="Z587" s="238"/>
      <c r="AA587" s="223" t="s">
        <v>1553</v>
      </c>
      <c r="AB587" s="224"/>
      <c r="AC587" s="224"/>
      <c r="AD587" s="224"/>
      <c r="AE587" s="224"/>
      <c r="AF587" s="224"/>
      <c r="AG587" s="238"/>
      <c r="AH587" s="828" t="s">
        <v>1555</v>
      </c>
      <c r="AI587" s="829"/>
      <c r="AJ587" s="829"/>
      <c r="AK587" s="829"/>
      <c r="AL587" s="829"/>
      <c r="AM587" s="829"/>
      <c r="AN587" s="829"/>
      <c r="AO587" s="829"/>
      <c r="AP587" s="830"/>
      <c r="AQ587" s="828" t="s">
        <v>1554</v>
      </c>
      <c r="AR587" s="829"/>
      <c r="AS587" s="829"/>
      <c r="AT587" s="829"/>
      <c r="AU587" s="829"/>
      <c r="AV587" s="829"/>
      <c r="AW587" s="829"/>
      <c r="AX587" s="829"/>
      <c r="AY587" s="829"/>
      <c r="AZ587" s="829"/>
      <c r="BA587" s="829"/>
      <c r="BB587" s="830"/>
    </row>
    <row r="588" spans="1:54" ht="12.6" customHeight="1" x14ac:dyDescent="0.25">
      <c r="A588" s="828" t="s">
        <v>1556</v>
      </c>
      <c r="B588" s="829"/>
      <c r="C588" s="829"/>
      <c r="D588" s="829"/>
      <c r="E588" s="829"/>
      <c r="F588" s="829"/>
      <c r="G588" s="829"/>
      <c r="H588" s="829"/>
      <c r="I588" s="829"/>
      <c r="J588" s="829"/>
      <c r="K588" s="829"/>
      <c r="L588" s="829"/>
      <c r="M588" s="830"/>
      <c r="N588" s="828" t="s">
        <v>1468</v>
      </c>
      <c r="O588" s="829"/>
      <c r="P588" s="829"/>
      <c r="Q588" s="829"/>
      <c r="R588" s="829"/>
      <c r="S588" s="830"/>
      <c r="T588" s="828" t="s">
        <v>1557</v>
      </c>
      <c r="U588" s="829"/>
      <c r="V588" s="829"/>
      <c r="W588" s="829"/>
      <c r="X588" s="829"/>
      <c r="Y588" s="829"/>
      <c r="Z588" s="830"/>
      <c r="AA588" s="828" t="s">
        <v>1558</v>
      </c>
      <c r="AB588" s="829"/>
      <c r="AC588" s="829"/>
      <c r="AD588" s="829"/>
      <c r="AE588" s="829"/>
      <c r="AF588" s="829"/>
      <c r="AG588" s="830"/>
      <c r="AH588" s="828" t="s">
        <v>1559</v>
      </c>
      <c r="AI588" s="829"/>
      <c r="AJ588" s="829"/>
      <c r="AK588" s="829"/>
      <c r="AL588" s="829"/>
      <c r="AM588" s="829"/>
      <c r="AN588" s="829"/>
      <c r="AO588" s="829"/>
      <c r="AP588" s="830"/>
      <c r="AQ588" s="828" t="s">
        <v>1526</v>
      </c>
      <c r="AR588" s="829"/>
      <c r="AS588" s="829"/>
      <c r="AT588" s="829"/>
      <c r="AU588" s="829"/>
      <c r="AV588" s="829"/>
      <c r="AW588" s="829"/>
      <c r="AX588" s="829"/>
      <c r="AY588" s="829"/>
      <c r="AZ588" s="829"/>
      <c r="BA588" s="829"/>
      <c r="BB588" s="830"/>
    </row>
    <row r="589" spans="1:54" ht="12.6" customHeight="1" x14ac:dyDescent="0.25">
      <c r="A589" s="223"/>
      <c r="B589" s="224"/>
      <c r="C589" s="224"/>
      <c r="D589" s="224"/>
      <c r="E589" s="224"/>
      <c r="F589" s="224"/>
      <c r="G589" s="224"/>
      <c r="H589" s="224"/>
      <c r="I589" s="224"/>
      <c r="J589" s="224"/>
      <c r="K589" s="224"/>
      <c r="L589" s="224"/>
      <c r="M589" s="238"/>
      <c r="N589" s="828" t="s">
        <v>1469</v>
      </c>
      <c r="O589" s="829"/>
      <c r="P589" s="829"/>
      <c r="Q589" s="829"/>
      <c r="R589" s="829"/>
      <c r="S589" s="830"/>
      <c r="T589" s="828" t="s">
        <v>1560</v>
      </c>
      <c r="U589" s="829"/>
      <c r="V589" s="829"/>
      <c r="W589" s="829"/>
      <c r="X589" s="829"/>
      <c r="Y589" s="829"/>
      <c r="Z589" s="830"/>
      <c r="AA589" s="828" t="s">
        <v>1561</v>
      </c>
      <c r="AB589" s="829"/>
      <c r="AC589" s="829"/>
      <c r="AD589" s="829"/>
      <c r="AE589" s="829"/>
      <c r="AF589" s="829"/>
      <c r="AG589" s="830"/>
      <c r="AH589" s="828" t="s">
        <v>1562</v>
      </c>
      <c r="AI589" s="829"/>
      <c r="AJ589" s="829"/>
      <c r="AK589" s="829"/>
      <c r="AL589" s="829"/>
      <c r="AM589" s="829"/>
      <c r="AN589" s="829"/>
      <c r="AO589" s="829"/>
      <c r="AP589" s="830"/>
      <c r="AQ589" s="828" t="s">
        <v>1469</v>
      </c>
      <c r="AR589" s="829"/>
      <c r="AS589" s="829"/>
      <c r="AT589" s="829"/>
      <c r="AU589" s="829"/>
      <c r="AV589" s="829"/>
      <c r="AW589" s="829"/>
      <c r="AX589" s="829"/>
      <c r="AY589" s="829"/>
      <c r="AZ589" s="829"/>
      <c r="BA589" s="829"/>
      <c r="BB589" s="830"/>
    </row>
    <row r="590" spans="1:54" ht="12.6" customHeight="1" x14ac:dyDescent="0.25">
      <c r="A590" s="223"/>
      <c r="B590" s="224"/>
      <c r="C590" s="224"/>
      <c r="D590" s="224"/>
      <c r="E590" s="224"/>
      <c r="F590" s="224"/>
      <c r="G590" s="224"/>
      <c r="H590" s="224"/>
      <c r="I590" s="224"/>
      <c r="J590" s="224"/>
      <c r="K590" s="224"/>
      <c r="L590" s="224"/>
      <c r="M590" s="238"/>
      <c r="N590" s="828" t="s">
        <v>1470</v>
      </c>
      <c r="O590" s="829"/>
      <c r="P590" s="829"/>
      <c r="Q590" s="829"/>
      <c r="R590" s="829"/>
      <c r="S590" s="830"/>
      <c r="T590" s="223"/>
      <c r="U590" s="224"/>
      <c r="V590" s="224"/>
      <c r="W590" s="224"/>
      <c r="X590" s="224"/>
      <c r="Y590" s="224"/>
      <c r="Z590" s="238"/>
      <c r="AA590" s="223"/>
      <c r="AB590" s="224"/>
      <c r="AC590" s="224"/>
      <c r="AD590" s="224"/>
      <c r="AE590" s="224"/>
      <c r="AF590" s="224"/>
      <c r="AG590" s="238"/>
      <c r="AH590" s="828" t="s">
        <v>1563</v>
      </c>
      <c r="AI590" s="829"/>
      <c r="AJ590" s="829"/>
      <c r="AK590" s="829"/>
      <c r="AL590" s="829"/>
      <c r="AM590" s="829"/>
      <c r="AN590" s="829"/>
      <c r="AO590" s="829"/>
      <c r="AP590" s="830"/>
      <c r="AQ590" s="828" t="s">
        <v>1470</v>
      </c>
      <c r="AR590" s="829"/>
      <c r="AS590" s="829"/>
      <c r="AT590" s="829"/>
      <c r="AU590" s="829"/>
      <c r="AV590" s="829"/>
      <c r="AW590" s="829"/>
      <c r="AX590" s="829"/>
      <c r="AY590" s="829"/>
      <c r="AZ590" s="829"/>
      <c r="BA590" s="829"/>
      <c r="BB590" s="830"/>
    </row>
    <row r="591" spans="1:54" ht="12.6" customHeight="1" x14ac:dyDescent="0.25">
      <c r="A591" s="863" t="s">
        <v>1410</v>
      </c>
      <c r="B591" s="864"/>
      <c r="C591" s="864"/>
      <c r="D591" s="864"/>
      <c r="E591" s="864"/>
      <c r="F591" s="864"/>
      <c r="G591" s="864"/>
      <c r="H591" s="864"/>
      <c r="I591" s="864"/>
      <c r="J591" s="864"/>
      <c r="K591" s="864"/>
      <c r="L591" s="864"/>
      <c r="M591" s="865"/>
      <c r="N591" s="863" t="s">
        <v>1411</v>
      </c>
      <c r="O591" s="864"/>
      <c r="P591" s="864"/>
      <c r="Q591" s="864"/>
      <c r="R591" s="864"/>
      <c r="S591" s="865"/>
      <c r="T591" s="863" t="s">
        <v>1412</v>
      </c>
      <c r="U591" s="864"/>
      <c r="V591" s="864"/>
      <c r="W591" s="864"/>
      <c r="X591" s="864"/>
      <c r="Y591" s="864"/>
      <c r="Z591" s="865"/>
      <c r="AA591" s="863" t="s">
        <v>1413</v>
      </c>
      <c r="AB591" s="864"/>
      <c r="AC591" s="864"/>
      <c r="AD591" s="864"/>
      <c r="AE591" s="864"/>
      <c r="AF591" s="864"/>
      <c r="AG591" s="865"/>
      <c r="AH591" s="863" t="s">
        <v>1414</v>
      </c>
      <c r="AI591" s="864"/>
      <c r="AJ591" s="864"/>
      <c r="AK591" s="864"/>
      <c r="AL591" s="864"/>
      <c r="AM591" s="864"/>
      <c r="AN591" s="864"/>
      <c r="AO591" s="864"/>
      <c r="AP591" s="865"/>
      <c r="AQ591" s="863" t="s">
        <v>1415</v>
      </c>
      <c r="AR591" s="864"/>
      <c r="AS591" s="864"/>
      <c r="AT591" s="864"/>
      <c r="AU591" s="864"/>
      <c r="AV591" s="864"/>
      <c r="AW591" s="864"/>
      <c r="AX591" s="864"/>
      <c r="AY591" s="864"/>
      <c r="AZ591" s="864"/>
      <c r="BA591" s="864"/>
      <c r="BB591" s="865"/>
    </row>
    <row r="592" spans="1:54" ht="12.6" customHeight="1" x14ac:dyDescent="0.25">
      <c r="A592" s="1083" t="s">
        <v>1564</v>
      </c>
      <c r="B592" s="1083"/>
      <c r="C592" s="1083"/>
      <c r="D592" s="1083"/>
      <c r="E592" s="1083"/>
      <c r="F592" s="1083"/>
      <c r="G592" s="1083"/>
      <c r="H592" s="1083"/>
      <c r="I592" s="1083"/>
      <c r="J592" s="1083"/>
      <c r="K592" s="1083"/>
      <c r="L592" s="1083"/>
      <c r="M592" s="1083"/>
      <c r="N592" s="824"/>
      <c r="O592" s="811"/>
      <c r="P592" s="811"/>
      <c r="Q592" s="811"/>
      <c r="R592" s="811"/>
      <c r="S592" s="811"/>
      <c r="T592" s="811"/>
      <c r="U592" s="811"/>
      <c r="V592" s="811"/>
      <c r="W592" s="811"/>
      <c r="X592" s="811"/>
      <c r="Y592" s="811"/>
      <c r="Z592" s="811"/>
      <c r="AA592" s="811"/>
      <c r="AB592" s="811"/>
      <c r="AC592" s="811"/>
      <c r="AD592" s="811"/>
      <c r="AE592" s="811"/>
      <c r="AF592" s="811"/>
      <c r="AG592" s="811"/>
      <c r="AH592" s="811"/>
      <c r="AI592" s="811"/>
      <c r="AJ592" s="811"/>
      <c r="AK592" s="811"/>
      <c r="AL592" s="811"/>
      <c r="AM592" s="811"/>
      <c r="AN592" s="811"/>
      <c r="AO592" s="811"/>
      <c r="AP592" s="811"/>
      <c r="AQ592" s="811"/>
      <c r="AR592" s="811"/>
      <c r="AS592" s="811"/>
      <c r="AT592" s="811"/>
      <c r="AU592" s="811"/>
      <c r="AV592" s="811"/>
      <c r="AW592" s="811"/>
      <c r="AX592" s="811"/>
      <c r="AY592" s="811"/>
      <c r="AZ592" s="811"/>
      <c r="BA592" s="811"/>
      <c r="BB592" s="811"/>
    </row>
    <row r="593" spans="1:54" ht="12.6" customHeight="1" x14ac:dyDescent="0.25">
      <c r="A593" s="816" t="s">
        <v>1565</v>
      </c>
      <c r="B593" s="817"/>
      <c r="C593" s="817"/>
      <c r="D593" s="817"/>
      <c r="E593" s="817"/>
      <c r="F593" s="817"/>
      <c r="G593" s="817"/>
      <c r="H593" s="817"/>
      <c r="I593" s="817"/>
      <c r="J593" s="817"/>
      <c r="K593" s="817"/>
      <c r="L593" s="817"/>
      <c r="M593" s="818"/>
      <c r="N593" s="814"/>
      <c r="O593" s="815"/>
      <c r="P593" s="815"/>
      <c r="Q593" s="815"/>
      <c r="R593" s="815"/>
      <c r="S593" s="815"/>
      <c r="T593" s="815"/>
      <c r="U593" s="815"/>
      <c r="V593" s="815"/>
      <c r="W593" s="815"/>
      <c r="X593" s="815"/>
      <c r="Y593" s="815"/>
      <c r="Z593" s="815"/>
      <c r="AA593" s="815"/>
      <c r="AB593" s="815"/>
      <c r="AC593" s="815"/>
      <c r="AD593" s="815"/>
      <c r="AE593" s="815"/>
      <c r="AF593" s="815"/>
      <c r="AG593" s="815"/>
      <c r="AH593" s="815"/>
      <c r="AI593" s="815"/>
      <c r="AJ593" s="815"/>
      <c r="AK593" s="815"/>
      <c r="AL593" s="815"/>
      <c r="AM593" s="815"/>
      <c r="AN593" s="815"/>
      <c r="AO593" s="815"/>
      <c r="AP593" s="815"/>
      <c r="AQ593" s="815"/>
      <c r="AR593" s="815"/>
      <c r="AS593" s="815"/>
      <c r="AT593" s="815"/>
      <c r="AU593" s="815"/>
      <c r="AV593" s="815"/>
      <c r="AW593" s="815"/>
      <c r="AX593" s="815"/>
      <c r="AY593" s="815"/>
      <c r="AZ593" s="815"/>
      <c r="BA593" s="815"/>
      <c r="BB593" s="815"/>
    </row>
    <row r="594" spans="1:54" ht="12.6" customHeight="1" x14ac:dyDescent="0.25">
      <c r="A594" s="819" t="s">
        <v>1566</v>
      </c>
      <c r="B594" s="820"/>
      <c r="C594" s="820"/>
      <c r="D594" s="820"/>
      <c r="E594" s="820"/>
      <c r="F594" s="820"/>
      <c r="G594" s="820"/>
      <c r="H594" s="820"/>
      <c r="I594" s="820"/>
      <c r="J594" s="820"/>
      <c r="K594" s="820"/>
      <c r="L594" s="820"/>
      <c r="M594" s="821"/>
      <c r="N594" s="814"/>
      <c r="O594" s="815"/>
      <c r="P594" s="815"/>
      <c r="Q594" s="815"/>
      <c r="R594" s="815"/>
      <c r="S594" s="815"/>
      <c r="T594" s="815"/>
      <c r="U594" s="815"/>
      <c r="V594" s="815"/>
      <c r="W594" s="815"/>
      <c r="X594" s="815"/>
      <c r="Y594" s="815"/>
      <c r="Z594" s="815"/>
      <c r="AA594" s="815"/>
      <c r="AB594" s="815"/>
      <c r="AC594" s="815"/>
      <c r="AD594" s="815"/>
      <c r="AE594" s="815"/>
      <c r="AF594" s="815"/>
      <c r="AG594" s="815"/>
      <c r="AH594" s="815"/>
      <c r="AI594" s="815"/>
      <c r="AJ594" s="815"/>
      <c r="AK594" s="815"/>
      <c r="AL594" s="815"/>
      <c r="AM594" s="815"/>
      <c r="AN594" s="815"/>
      <c r="AO594" s="815"/>
      <c r="AP594" s="815"/>
      <c r="AQ594" s="815"/>
      <c r="AR594" s="815"/>
      <c r="AS594" s="815"/>
      <c r="AT594" s="815"/>
      <c r="AU594" s="815"/>
      <c r="AV594" s="815"/>
      <c r="AW594" s="815"/>
      <c r="AX594" s="815"/>
      <c r="AY594" s="815"/>
      <c r="AZ594" s="815"/>
      <c r="BA594" s="815"/>
      <c r="BB594" s="815"/>
    </row>
    <row r="595" spans="1:54" ht="12.6" customHeight="1" x14ac:dyDescent="0.25">
      <c r="A595" s="849" t="s">
        <v>1567</v>
      </c>
      <c r="B595" s="849"/>
      <c r="C595" s="849"/>
      <c r="D595" s="849"/>
      <c r="E595" s="849"/>
      <c r="F595" s="849"/>
      <c r="G595" s="849"/>
      <c r="H595" s="849"/>
      <c r="I595" s="849"/>
      <c r="J595" s="849"/>
      <c r="K595" s="849"/>
      <c r="L595" s="849"/>
      <c r="M595" s="849"/>
      <c r="N595" s="814"/>
      <c r="O595" s="815"/>
      <c r="P595" s="815"/>
      <c r="Q595" s="815"/>
      <c r="R595" s="815"/>
      <c r="S595" s="815"/>
      <c r="T595" s="815"/>
      <c r="U595" s="815"/>
      <c r="V595" s="815"/>
      <c r="W595" s="815"/>
      <c r="X595" s="815"/>
      <c r="Y595" s="815"/>
      <c r="Z595" s="815"/>
      <c r="AA595" s="815"/>
      <c r="AB595" s="815"/>
      <c r="AC595" s="815"/>
      <c r="AD595" s="815"/>
      <c r="AE595" s="815"/>
      <c r="AF595" s="815"/>
      <c r="AG595" s="815"/>
      <c r="AH595" s="815"/>
      <c r="AI595" s="815"/>
      <c r="AJ595" s="815"/>
      <c r="AK595" s="815"/>
      <c r="AL595" s="815"/>
      <c r="AM595" s="815"/>
      <c r="AN595" s="815"/>
      <c r="AO595" s="815"/>
      <c r="AP595" s="815"/>
      <c r="AQ595" s="815"/>
      <c r="AR595" s="815"/>
      <c r="AS595" s="815"/>
      <c r="AT595" s="815"/>
      <c r="AU595" s="815"/>
      <c r="AV595" s="815"/>
      <c r="AW595" s="815"/>
      <c r="AX595" s="815"/>
      <c r="AY595" s="815"/>
      <c r="AZ595" s="815"/>
      <c r="BA595" s="815"/>
      <c r="BB595" s="815"/>
    </row>
    <row r="596" spans="1:54" ht="12.6" customHeight="1" x14ac:dyDescent="0.25">
      <c r="A596" s="849" t="s">
        <v>1568</v>
      </c>
      <c r="B596" s="849"/>
      <c r="C596" s="849"/>
      <c r="D596" s="849"/>
      <c r="E596" s="849"/>
      <c r="F596" s="849"/>
      <c r="G596" s="849"/>
      <c r="H596" s="849"/>
      <c r="I596" s="849"/>
      <c r="J596" s="849"/>
      <c r="K596" s="849"/>
      <c r="L596" s="849"/>
      <c r="M596" s="849"/>
      <c r="N596" s="814"/>
      <c r="O596" s="815"/>
      <c r="P596" s="815"/>
      <c r="Q596" s="815"/>
      <c r="R596" s="815"/>
      <c r="S596" s="815"/>
      <c r="T596" s="815"/>
      <c r="U596" s="815"/>
      <c r="V596" s="815"/>
      <c r="W596" s="815"/>
      <c r="X596" s="815"/>
      <c r="Y596" s="815"/>
      <c r="Z596" s="815"/>
      <c r="AA596" s="815"/>
      <c r="AB596" s="815"/>
      <c r="AC596" s="815"/>
      <c r="AD596" s="815"/>
      <c r="AE596" s="815"/>
      <c r="AF596" s="815"/>
      <c r="AG596" s="815"/>
      <c r="AH596" s="815"/>
      <c r="AI596" s="815"/>
      <c r="AJ596" s="815"/>
      <c r="AK596" s="815"/>
      <c r="AL596" s="815"/>
      <c r="AM596" s="815"/>
      <c r="AN596" s="815"/>
      <c r="AO596" s="815"/>
      <c r="AP596" s="815"/>
      <c r="AQ596" s="815"/>
      <c r="AR596" s="815"/>
      <c r="AS596" s="815"/>
      <c r="AT596" s="815"/>
      <c r="AU596" s="815"/>
      <c r="AV596" s="815"/>
      <c r="AW596" s="815"/>
      <c r="AX596" s="815"/>
      <c r="AY596" s="815"/>
      <c r="AZ596" s="815"/>
      <c r="BA596" s="815"/>
      <c r="BB596" s="815"/>
    </row>
    <row r="597" spans="1:54" ht="12.6" customHeight="1" x14ac:dyDescent="0.25">
      <c r="A597" s="849" t="s">
        <v>1569</v>
      </c>
      <c r="B597" s="849"/>
      <c r="C597" s="849"/>
      <c r="D597" s="849"/>
      <c r="E597" s="849"/>
      <c r="F597" s="849"/>
      <c r="G597" s="849"/>
      <c r="H597" s="849"/>
      <c r="I597" s="849"/>
      <c r="J597" s="849"/>
      <c r="K597" s="849"/>
      <c r="L597" s="849"/>
      <c r="M597" s="849"/>
      <c r="N597" s="814"/>
      <c r="O597" s="815"/>
      <c r="P597" s="815"/>
      <c r="Q597" s="815"/>
      <c r="R597" s="815"/>
      <c r="S597" s="815"/>
      <c r="T597" s="815"/>
      <c r="U597" s="815"/>
      <c r="V597" s="815"/>
      <c r="W597" s="815"/>
      <c r="X597" s="815"/>
      <c r="Y597" s="815"/>
      <c r="Z597" s="815"/>
      <c r="AA597" s="815"/>
      <c r="AB597" s="815"/>
      <c r="AC597" s="815"/>
      <c r="AD597" s="815"/>
      <c r="AE597" s="815"/>
      <c r="AF597" s="815"/>
      <c r="AG597" s="815"/>
      <c r="AH597" s="815"/>
      <c r="AI597" s="815"/>
      <c r="AJ597" s="815"/>
      <c r="AK597" s="815"/>
      <c r="AL597" s="815"/>
      <c r="AM597" s="815"/>
      <c r="AN597" s="815"/>
      <c r="AO597" s="815"/>
      <c r="AP597" s="815"/>
      <c r="AQ597" s="815"/>
      <c r="AR597" s="815"/>
      <c r="AS597" s="815"/>
      <c r="AT597" s="815"/>
      <c r="AU597" s="815"/>
      <c r="AV597" s="815"/>
      <c r="AW597" s="815"/>
      <c r="AX597" s="815"/>
      <c r="AY597" s="815"/>
      <c r="AZ597" s="815"/>
      <c r="BA597" s="815"/>
      <c r="BB597" s="815"/>
    </row>
    <row r="598" spans="1:54" ht="12.6" customHeight="1" x14ac:dyDescent="0.25">
      <c r="A598" s="849" t="s">
        <v>1570</v>
      </c>
      <c r="B598" s="849"/>
      <c r="C598" s="849"/>
      <c r="D598" s="849"/>
      <c r="E598" s="849"/>
      <c r="F598" s="849"/>
      <c r="G598" s="849"/>
      <c r="H598" s="849"/>
      <c r="I598" s="849"/>
      <c r="J598" s="849"/>
      <c r="K598" s="849"/>
      <c r="L598" s="849"/>
      <c r="M598" s="849"/>
      <c r="N598" s="814"/>
      <c r="O598" s="815"/>
      <c r="P598" s="815"/>
      <c r="Q598" s="815"/>
      <c r="R598" s="815"/>
      <c r="S598" s="815"/>
      <c r="T598" s="815"/>
      <c r="U598" s="815"/>
      <c r="V598" s="815"/>
      <c r="W598" s="815"/>
      <c r="X598" s="815"/>
      <c r="Y598" s="815"/>
      <c r="Z598" s="815"/>
      <c r="AA598" s="815"/>
      <c r="AB598" s="815"/>
      <c r="AC598" s="815"/>
      <c r="AD598" s="815"/>
      <c r="AE598" s="815"/>
      <c r="AF598" s="815"/>
      <c r="AG598" s="815"/>
      <c r="AH598" s="815"/>
      <c r="AI598" s="815"/>
      <c r="AJ598" s="815"/>
      <c r="AK598" s="815"/>
      <c r="AL598" s="815"/>
      <c r="AM598" s="815"/>
      <c r="AN598" s="815"/>
      <c r="AO598" s="815"/>
      <c r="AP598" s="815"/>
      <c r="AQ598" s="815"/>
      <c r="AR598" s="815"/>
      <c r="AS598" s="815"/>
      <c r="AT598" s="815"/>
      <c r="AU598" s="815"/>
      <c r="AV598" s="815"/>
      <c r="AW598" s="815"/>
      <c r="AX598" s="815"/>
      <c r="AY598" s="815"/>
      <c r="AZ598" s="815"/>
      <c r="BA598" s="815"/>
      <c r="BB598" s="815"/>
    </row>
    <row r="599" spans="1:54" ht="12.6" customHeight="1" x14ac:dyDescent="0.25">
      <c r="A599" s="816" t="s">
        <v>1571</v>
      </c>
      <c r="B599" s="817"/>
      <c r="C599" s="817"/>
      <c r="D599" s="817"/>
      <c r="E599" s="817"/>
      <c r="F599" s="817"/>
      <c r="G599" s="817"/>
      <c r="H599" s="817"/>
      <c r="I599" s="817"/>
      <c r="J599" s="817"/>
      <c r="K599" s="817"/>
      <c r="L599" s="817"/>
      <c r="M599" s="818"/>
      <c r="N599" s="814"/>
      <c r="O599" s="815"/>
      <c r="P599" s="815"/>
      <c r="Q599" s="815"/>
      <c r="R599" s="815"/>
      <c r="S599" s="815"/>
      <c r="T599" s="815"/>
      <c r="U599" s="815"/>
      <c r="V599" s="815"/>
      <c r="W599" s="815"/>
      <c r="X599" s="815"/>
      <c r="Y599" s="815"/>
      <c r="Z599" s="815"/>
      <c r="AA599" s="815"/>
      <c r="AB599" s="815"/>
      <c r="AC599" s="815"/>
      <c r="AD599" s="815"/>
      <c r="AE599" s="815"/>
      <c r="AF599" s="815"/>
      <c r="AG599" s="815"/>
      <c r="AH599" s="815"/>
      <c r="AI599" s="815"/>
      <c r="AJ599" s="815"/>
      <c r="AK599" s="815"/>
      <c r="AL599" s="815"/>
      <c r="AM599" s="815"/>
      <c r="AN599" s="815"/>
      <c r="AO599" s="815"/>
      <c r="AP599" s="815"/>
      <c r="AQ599" s="815"/>
      <c r="AR599" s="815"/>
      <c r="AS599" s="815"/>
      <c r="AT599" s="815"/>
      <c r="AU599" s="815"/>
      <c r="AV599" s="815"/>
      <c r="AW599" s="815"/>
      <c r="AX599" s="815"/>
      <c r="AY599" s="815"/>
      <c r="AZ599" s="815"/>
      <c r="BA599" s="815"/>
      <c r="BB599" s="815"/>
    </row>
    <row r="600" spans="1:54" ht="12.6" customHeight="1" x14ac:dyDescent="0.25">
      <c r="A600" s="819" t="s">
        <v>1572</v>
      </c>
      <c r="B600" s="820"/>
      <c r="C600" s="820"/>
      <c r="D600" s="820"/>
      <c r="E600" s="820"/>
      <c r="F600" s="820"/>
      <c r="G600" s="820"/>
      <c r="H600" s="820"/>
      <c r="I600" s="820"/>
      <c r="J600" s="820"/>
      <c r="K600" s="820"/>
      <c r="L600" s="820"/>
      <c r="M600" s="821"/>
      <c r="N600" s="814"/>
      <c r="O600" s="815"/>
      <c r="P600" s="815"/>
      <c r="Q600" s="815"/>
      <c r="R600" s="815"/>
      <c r="S600" s="815"/>
      <c r="T600" s="815"/>
      <c r="U600" s="815"/>
      <c r="V600" s="815"/>
      <c r="W600" s="815"/>
      <c r="X600" s="815"/>
      <c r="Y600" s="815"/>
      <c r="Z600" s="815"/>
      <c r="AA600" s="815"/>
      <c r="AB600" s="815"/>
      <c r="AC600" s="815"/>
      <c r="AD600" s="815"/>
      <c r="AE600" s="815"/>
      <c r="AF600" s="815"/>
      <c r="AG600" s="815"/>
      <c r="AH600" s="815"/>
      <c r="AI600" s="815"/>
      <c r="AJ600" s="815"/>
      <c r="AK600" s="815"/>
      <c r="AL600" s="815"/>
      <c r="AM600" s="815"/>
      <c r="AN600" s="815"/>
      <c r="AO600" s="815"/>
      <c r="AP600" s="815"/>
      <c r="AQ600" s="815"/>
      <c r="AR600" s="815"/>
      <c r="AS600" s="815"/>
      <c r="AT600" s="815"/>
      <c r="AU600" s="815"/>
      <c r="AV600" s="815"/>
      <c r="AW600" s="815"/>
      <c r="AX600" s="815"/>
      <c r="AY600" s="815"/>
      <c r="AZ600" s="815"/>
      <c r="BA600" s="815"/>
      <c r="BB600" s="815"/>
    </row>
    <row r="601" spans="1:54" ht="12.6" customHeight="1" x14ac:dyDescent="0.25">
      <c r="A601" s="849" t="s">
        <v>1573</v>
      </c>
      <c r="B601" s="849"/>
      <c r="C601" s="849"/>
      <c r="D601" s="849"/>
      <c r="E601" s="849"/>
      <c r="F601" s="849"/>
      <c r="G601" s="849"/>
      <c r="H601" s="849"/>
      <c r="I601" s="849"/>
      <c r="J601" s="849"/>
      <c r="K601" s="849"/>
      <c r="L601" s="849"/>
      <c r="M601" s="849"/>
      <c r="N601" s="814"/>
      <c r="O601" s="815"/>
      <c r="P601" s="815"/>
      <c r="Q601" s="815"/>
      <c r="R601" s="815"/>
      <c r="S601" s="815"/>
      <c r="T601" s="815"/>
      <c r="U601" s="815"/>
      <c r="V601" s="815"/>
      <c r="W601" s="815"/>
      <c r="X601" s="815"/>
      <c r="Y601" s="815"/>
      <c r="Z601" s="815"/>
      <c r="AA601" s="815"/>
      <c r="AB601" s="815"/>
      <c r="AC601" s="815"/>
      <c r="AD601" s="815"/>
      <c r="AE601" s="815"/>
      <c r="AF601" s="815"/>
      <c r="AG601" s="815"/>
      <c r="AH601" s="815"/>
      <c r="AI601" s="815"/>
      <c r="AJ601" s="815"/>
      <c r="AK601" s="815"/>
      <c r="AL601" s="815"/>
      <c r="AM601" s="815"/>
      <c r="AN601" s="815"/>
      <c r="AO601" s="815"/>
      <c r="AP601" s="815"/>
      <c r="AQ601" s="815"/>
      <c r="AR601" s="815"/>
      <c r="AS601" s="815"/>
      <c r="AT601" s="815"/>
      <c r="AU601" s="815"/>
      <c r="AV601" s="815"/>
      <c r="AW601" s="815"/>
      <c r="AX601" s="815"/>
      <c r="AY601" s="815"/>
      <c r="AZ601" s="815"/>
      <c r="BA601" s="815"/>
      <c r="BB601" s="815"/>
    </row>
    <row r="602" spans="1:54" ht="12.6" customHeight="1" x14ac:dyDescent="0.25">
      <c r="A602" s="558"/>
      <c r="B602" s="558"/>
      <c r="C602" s="558"/>
      <c r="D602" s="558"/>
      <c r="E602" s="558"/>
      <c r="F602" s="558"/>
      <c r="G602" s="558"/>
      <c r="H602" s="558"/>
      <c r="I602" s="558"/>
      <c r="J602" s="558"/>
      <c r="K602" s="558"/>
      <c r="L602" s="558"/>
      <c r="M602" s="558"/>
      <c r="N602" s="235"/>
      <c r="O602" s="235"/>
      <c r="P602" s="235"/>
      <c r="Q602" s="235"/>
      <c r="R602" s="235"/>
      <c r="S602" s="235"/>
      <c r="T602" s="235"/>
      <c r="U602" s="235"/>
      <c r="V602" s="235"/>
      <c r="W602" s="235"/>
      <c r="X602" s="235"/>
      <c r="Y602" s="235"/>
      <c r="Z602" s="235"/>
      <c r="AA602" s="235"/>
      <c r="AB602" s="235"/>
      <c r="AC602" s="235"/>
      <c r="AD602" s="235"/>
      <c r="AE602" s="235"/>
      <c r="AF602" s="235"/>
      <c r="AG602" s="235"/>
      <c r="AH602" s="235"/>
      <c r="AI602" s="235"/>
      <c r="AJ602" s="235"/>
      <c r="AK602" s="235"/>
      <c r="AL602" s="235"/>
      <c r="AM602" s="235"/>
      <c r="AN602" s="235"/>
      <c r="AO602" s="235"/>
      <c r="AP602" s="235"/>
      <c r="AQ602" s="235"/>
      <c r="AR602" s="235"/>
      <c r="AS602" s="235"/>
      <c r="AT602" s="235"/>
      <c r="AU602" s="235"/>
      <c r="AV602" s="235"/>
      <c r="AW602" s="235"/>
      <c r="AX602" s="235"/>
      <c r="AY602" s="235"/>
      <c r="AZ602" s="235"/>
      <c r="BA602" s="235"/>
      <c r="BB602" s="235"/>
    </row>
    <row r="603" spans="1:54" ht="12.6" customHeight="1" x14ac:dyDescent="0.25">
      <c r="A603" s="170" t="s">
        <v>1429</v>
      </c>
    </row>
    <row r="604" spans="1:54" ht="12.6" customHeight="1" x14ac:dyDescent="0.25">
      <c r="A604" s="1192" t="s">
        <v>1570</v>
      </c>
      <c r="B604" s="1193"/>
      <c r="C604" s="1193"/>
      <c r="D604" s="1193"/>
      <c r="E604" s="1193"/>
      <c r="F604" s="1193"/>
      <c r="G604" s="1193"/>
      <c r="H604" s="1193"/>
      <c r="I604" s="1193"/>
      <c r="J604" s="1193"/>
      <c r="K604" s="1193"/>
      <c r="L604" s="1193"/>
      <c r="M604" s="1193"/>
      <c r="N604" s="1193"/>
      <c r="O604" s="1193"/>
      <c r="P604" s="1193"/>
      <c r="Q604" s="1193"/>
      <c r="R604" s="1193"/>
      <c r="S604" s="1193"/>
      <c r="T604" s="1193"/>
      <c r="U604" s="1193"/>
      <c r="V604" s="1193"/>
      <c r="W604" s="1193"/>
      <c r="X604" s="1193"/>
      <c r="Y604" s="1193"/>
      <c r="Z604" s="1193"/>
      <c r="AA604" s="1193"/>
      <c r="AB604" s="1193"/>
      <c r="AC604" s="1193"/>
      <c r="AD604" s="1193"/>
      <c r="AE604" s="1193"/>
      <c r="AF604" s="1193"/>
      <c r="AG604" s="1193"/>
      <c r="AH604" s="1193"/>
      <c r="AI604" s="1193"/>
      <c r="AJ604" s="1193"/>
      <c r="AK604" s="1194"/>
      <c r="AL604" s="1023" t="s">
        <v>1574</v>
      </c>
      <c r="AM604" s="1024"/>
      <c r="AN604" s="1024"/>
      <c r="AO604" s="1024"/>
      <c r="AP604" s="1024"/>
      <c r="AQ604" s="1024"/>
      <c r="AR604" s="1024"/>
      <c r="AS604" s="1024"/>
      <c r="AT604" s="1024"/>
      <c r="AU604" s="1024"/>
      <c r="AV604" s="1024"/>
      <c r="AW604" s="1024"/>
      <c r="AX604" s="1024"/>
      <c r="AY604" s="1024"/>
      <c r="AZ604" s="1024"/>
      <c r="BA604" s="1024"/>
      <c r="BB604" s="1025"/>
    </row>
    <row r="605" spans="1:54" s="220" customFormat="1" ht="12.6" customHeight="1" x14ac:dyDescent="0.25">
      <c r="A605" s="1195" t="s">
        <v>1575</v>
      </c>
      <c r="B605" s="1195"/>
      <c r="C605" s="1195"/>
      <c r="D605" s="1195"/>
      <c r="E605" s="1195"/>
      <c r="F605" s="1195"/>
      <c r="G605" s="1195"/>
      <c r="H605" s="1195"/>
      <c r="I605" s="1195"/>
      <c r="J605" s="1195"/>
      <c r="K605" s="1195"/>
      <c r="L605" s="1195"/>
      <c r="M605" s="1195"/>
      <c r="N605" s="1195"/>
      <c r="O605" s="1195"/>
      <c r="P605" s="1195"/>
      <c r="Q605" s="1195"/>
      <c r="R605" s="1195"/>
      <c r="S605" s="1195"/>
      <c r="T605" s="1195"/>
      <c r="U605" s="1195"/>
      <c r="V605" s="1195"/>
      <c r="W605" s="1195"/>
      <c r="X605" s="1195"/>
      <c r="Y605" s="1195"/>
      <c r="Z605" s="1195"/>
      <c r="AA605" s="1195"/>
      <c r="AB605" s="1195"/>
      <c r="AC605" s="1195"/>
      <c r="AD605" s="1195"/>
      <c r="AE605" s="1195"/>
      <c r="AF605" s="1195"/>
      <c r="AG605" s="1195"/>
      <c r="AH605" s="1195"/>
      <c r="AI605" s="1195"/>
      <c r="AJ605" s="1195"/>
      <c r="AK605" s="1195"/>
      <c r="AL605" s="1052"/>
      <c r="AM605" s="1052"/>
      <c r="AN605" s="1052"/>
      <c r="AO605" s="1052"/>
      <c r="AP605" s="1052"/>
      <c r="AQ605" s="1052"/>
      <c r="AR605" s="1052"/>
      <c r="AS605" s="1052"/>
      <c r="AT605" s="1052"/>
      <c r="AU605" s="1052"/>
      <c r="AV605" s="1052"/>
      <c r="AW605" s="1052"/>
      <c r="AX605" s="1052"/>
      <c r="AY605" s="1052"/>
      <c r="AZ605" s="1052"/>
      <c r="BA605" s="1052"/>
      <c r="BB605" s="1052"/>
    </row>
    <row r="606" spans="1:54" s="220" customFormat="1" ht="12.6" customHeight="1" x14ac:dyDescent="0.25">
      <c r="A606" s="1196" t="s">
        <v>1576</v>
      </c>
      <c r="B606" s="1196"/>
      <c r="C606" s="1196"/>
      <c r="D606" s="1196"/>
      <c r="E606" s="1196"/>
      <c r="F606" s="1196"/>
      <c r="G606" s="1196"/>
      <c r="H606" s="1196"/>
      <c r="I606" s="1196"/>
      <c r="J606" s="1196"/>
      <c r="K606" s="1196"/>
      <c r="L606" s="1196"/>
      <c r="M606" s="1196"/>
      <c r="N606" s="1196"/>
      <c r="O606" s="1196"/>
      <c r="P606" s="1196"/>
      <c r="Q606" s="1196"/>
      <c r="R606" s="1196"/>
      <c r="S606" s="1196"/>
      <c r="T606" s="1196"/>
      <c r="U606" s="1196"/>
      <c r="V606" s="1196"/>
      <c r="W606" s="1196"/>
      <c r="X606" s="1196"/>
      <c r="Y606" s="1196"/>
      <c r="Z606" s="1196"/>
      <c r="AA606" s="1196"/>
      <c r="AB606" s="1196"/>
      <c r="AC606" s="1196"/>
      <c r="AD606" s="1196"/>
      <c r="AE606" s="1196"/>
      <c r="AF606" s="1196"/>
      <c r="AG606" s="1196"/>
      <c r="AH606" s="1196"/>
      <c r="AI606" s="1196"/>
      <c r="AJ606" s="1196"/>
      <c r="AK606" s="1196"/>
      <c r="AL606" s="1052"/>
      <c r="AM606" s="1052"/>
      <c r="AN606" s="1052"/>
      <c r="AO606" s="1052"/>
      <c r="AP606" s="1052"/>
      <c r="AQ606" s="1052"/>
      <c r="AR606" s="1052"/>
      <c r="AS606" s="1052"/>
      <c r="AT606" s="1052"/>
      <c r="AU606" s="1052"/>
      <c r="AV606" s="1052"/>
      <c r="AW606" s="1052"/>
      <c r="AX606" s="1052"/>
      <c r="AY606" s="1052"/>
      <c r="AZ606" s="1052"/>
      <c r="BA606" s="1052"/>
      <c r="BB606" s="1052"/>
    </row>
    <row r="607" spans="1:54" ht="12.6" customHeight="1" x14ac:dyDescent="0.25">
      <c r="A607" s="220" t="s">
        <v>5049</v>
      </c>
    </row>
    <row r="608" spans="1:54" ht="15" customHeight="1" x14ac:dyDescent="0.25">
      <c r="A608" s="807"/>
      <c r="B608" s="808"/>
      <c r="C608" s="808"/>
      <c r="D608" s="808"/>
      <c r="E608" s="808"/>
      <c r="F608" s="808"/>
      <c r="G608" s="808"/>
      <c r="H608" s="808"/>
      <c r="I608" s="808"/>
      <c r="J608" s="808"/>
      <c r="K608" s="808"/>
      <c r="L608" s="808"/>
      <c r="M608" s="808"/>
      <c r="N608" s="808"/>
      <c r="O608" s="808"/>
      <c r="P608" s="808"/>
      <c r="Q608" s="808"/>
      <c r="R608" s="808"/>
      <c r="S608" s="808"/>
      <c r="T608" s="808"/>
      <c r="U608" s="808"/>
      <c r="V608" s="808"/>
      <c r="W608" s="808"/>
      <c r="X608" s="808"/>
      <c r="Y608" s="808"/>
      <c r="Z608" s="808"/>
      <c r="AA608" s="808"/>
      <c r="AB608" s="808"/>
      <c r="AC608" s="808"/>
      <c r="AD608" s="808"/>
      <c r="AE608" s="808"/>
      <c r="AF608" s="808"/>
      <c r="AG608" s="808"/>
      <c r="AH608" s="808"/>
      <c r="AI608" s="808"/>
      <c r="AJ608" s="808"/>
      <c r="AK608" s="808"/>
      <c r="AL608" s="808"/>
      <c r="AM608" s="808"/>
      <c r="AN608" s="808"/>
      <c r="AO608" s="808"/>
      <c r="AP608" s="808"/>
      <c r="AQ608" s="808"/>
      <c r="AR608" s="808"/>
      <c r="AS608" s="808"/>
      <c r="AT608" s="808"/>
      <c r="AU608" s="808"/>
      <c r="AV608" s="808"/>
      <c r="AW608" s="808"/>
      <c r="AX608" s="808"/>
      <c r="AY608" s="550"/>
      <c r="AZ608" s="550"/>
      <c r="BA608" s="550"/>
      <c r="BB608" s="550"/>
    </row>
    <row r="609" spans="1:54" ht="15" customHeight="1" x14ac:dyDescent="0.25">
      <c r="A609" s="809"/>
      <c r="B609" s="810"/>
      <c r="C609" s="810"/>
      <c r="D609" s="810"/>
      <c r="E609" s="810"/>
      <c r="F609" s="810"/>
      <c r="G609" s="810"/>
      <c r="H609" s="810"/>
      <c r="I609" s="810"/>
      <c r="J609" s="810"/>
      <c r="K609" s="810"/>
      <c r="L609" s="810"/>
      <c r="M609" s="810"/>
      <c r="N609" s="810"/>
      <c r="O609" s="810"/>
      <c r="P609" s="810"/>
      <c r="Q609" s="810"/>
      <c r="R609" s="810"/>
      <c r="S609" s="810"/>
      <c r="T609" s="810"/>
      <c r="U609" s="810"/>
      <c r="V609" s="810"/>
      <c r="W609" s="810"/>
      <c r="X609" s="810"/>
      <c r="Y609" s="810"/>
      <c r="Z609" s="810"/>
      <c r="AA609" s="810"/>
      <c r="AB609" s="810"/>
      <c r="AC609" s="810"/>
      <c r="AD609" s="810"/>
      <c r="AE609" s="810"/>
      <c r="AF609" s="810"/>
      <c r="AG609" s="810"/>
      <c r="AH609" s="810"/>
      <c r="AI609" s="810"/>
      <c r="AJ609" s="810"/>
      <c r="AK609" s="810"/>
      <c r="AL609" s="810"/>
      <c r="AM609" s="810"/>
      <c r="AN609" s="810"/>
      <c r="AO609" s="810"/>
      <c r="AP609" s="810"/>
      <c r="AQ609" s="810"/>
      <c r="AR609" s="810"/>
      <c r="AS609" s="810"/>
      <c r="AT609" s="810"/>
      <c r="AU609" s="810"/>
      <c r="AV609" s="810"/>
      <c r="AW609" s="810"/>
      <c r="AX609" s="810"/>
      <c r="AY609" s="550"/>
      <c r="AZ609" s="550"/>
      <c r="BA609" s="550"/>
      <c r="BB609" s="550"/>
    </row>
    <row r="610" spans="1:54" s="183" customFormat="1" ht="12.6" customHeight="1" x14ac:dyDescent="0.25"/>
    <row r="611" spans="1:54" ht="27.75" customHeight="1" x14ac:dyDescent="0.25">
      <c r="A611" s="1118" t="s">
        <v>5066</v>
      </c>
      <c r="B611" s="1118"/>
      <c r="C611" s="1118"/>
      <c r="D611" s="1118"/>
      <c r="E611" s="1118"/>
      <c r="F611" s="1118"/>
      <c r="G611" s="1118"/>
      <c r="H611" s="1118"/>
      <c r="I611" s="1118"/>
      <c r="J611" s="1118"/>
      <c r="K611" s="1118"/>
      <c r="L611" s="1118"/>
      <c r="M611" s="1118"/>
      <c r="N611" s="1118"/>
      <c r="O611" s="1118"/>
      <c r="P611" s="1118"/>
      <c r="Q611" s="1118"/>
      <c r="R611" s="1118"/>
      <c r="S611" s="1118"/>
      <c r="T611" s="1118"/>
      <c r="U611" s="1118"/>
      <c r="V611" s="1118"/>
      <c r="W611" s="1118"/>
      <c r="X611" s="1118"/>
      <c r="Y611" s="1118"/>
      <c r="Z611" s="1118"/>
      <c r="AA611" s="1118"/>
      <c r="AB611" s="1118"/>
      <c r="AC611" s="1118"/>
      <c r="AD611" s="1118"/>
      <c r="AE611" s="1118"/>
      <c r="AF611" s="1118"/>
      <c r="AG611" s="1118"/>
      <c r="AH611" s="1118"/>
      <c r="AI611" s="1118"/>
      <c r="AJ611" s="1118"/>
      <c r="AK611" s="1118"/>
      <c r="AL611" s="1118"/>
      <c r="AM611" s="1118"/>
      <c r="AN611" s="1118"/>
      <c r="AO611" s="1118"/>
      <c r="AP611" s="1118"/>
      <c r="AQ611" s="1118"/>
      <c r="AR611" s="1118"/>
      <c r="AS611" s="1118"/>
      <c r="AT611" s="1118"/>
      <c r="AU611" s="1118"/>
      <c r="AV611" s="1118"/>
      <c r="AW611" s="1118"/>
      <c r="AX611" s="1118"/>
      <c r="AY611" s="1118"/>
      <c r="AZ611" s="1118"/>
      <c r="BA611" s="1118"/>
    </row>
    <row r="612" spans="1:54" ht="12.6" customHeight="1" x14ac:dyDescent="0.25">
      <c r="A612" s="979" t="s">
        <v>1556</v>
      </c>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825" t="s">
        <v>1577</v>
      </c>
      <c r="AM612" s="826"/>
      <c r="AN612" s="826"/>
      <c r="AO612" s="826"/>
      <c r="AP612" s="826"/>
      <c r="AQ612" s="826"/>
      <c r="AR612" s="826"/>
      <c r="AS612" s="826"/>
      <c r="AT612" s="826"/>
      <c r="AU612" s="826"/>
      <c r="AV612" s="826"/>
      <c r="AW612" s="826"/>
      <c r="AX612" s="826"/>
      <c r="AY612" s="826"/>
      <c r="AZ612" s="826"/>
      <c r="BA612" s="826"/>
      <c r="BB612" s="827"/>
    </row>
    <row r="613" spans="1:54" ht="12.6" customHeight="1" x14ac:dyDescent="0.25">
      <c r="A613" s="886"/>
      <c r="B613" s="887"/>
      <c r="C613" s="887"/>
      <c r="D613" s="887"/>
      <c r="E613" s="887"/>
      <c r="F613" s="887"/>
      <c r="G613" s="887"/>
      <c r="H613" s="887"/>
      <c r="I613" s="887"/>
      <c r="J613" s="887"/>
      <c r="K613" s="887"/>
      <c r="L613" s="887"/>
      <c r="M613" s="887"/>
      <c r="N613" s="887"/>
      <c r="O613" s="887"/>
      <c r="P613" s="887"/>
      <c r="Q613" s="887"/>
      <c r="R613" s="887"/>
      <c r="S613" s="887"/>
      <c r="T613" s="887"/>
      <c r="U613" s="887"/>
      <c r="V613" s="887"/>
      <c r="W613" s="887"/>
      <c r="X613" s="887"/>
      <c r="Y613" s="887"/>
      <c r="Z613" s="887"/>
      <c r="AA613" s="887"/>
      <c r="AB613" s="887"/>
      <c r="AC613" s="887"/>
      <c r="AD613" s="887"/>
      <c r="AE613" s="887"/>
      <c r="AF613" s="887"/>
      <c r="AG613" s="887"/>
      <c r="AH613" s="887"/>
      <c r="AI613" s="887"/>
      <c r="AJ613" s="887"/>
      <c r="AK613" s="887"/>
      <c r="AL613" s="863" t="s">
        <v>1265</v>
      </c>
      <c r="AM613" s="864"/>
      <c r="AN613" s="864"/>
      <c r="AO613" s="864"/>
      <c r="AP613" s="864"/>
      <c r="AQ613" s="864"/>
      <c r="AR613" s="864"/>
      <c r="AS613" s="864"/>
      <c r="AT613" s="864"/>
      <c r="AU613" s="864"/>
      <c r="AV613" s="864"/>
      <c r="AW613" s="864"/>
      <c r="AX613" s="864"/>
      <c r="AY613" s="864"/>
      <c r="AZ613" s="864"/>
      <c r="BA613" s="864"/>
      <c r="BB613" s="865"/>
    </row>
    <row r="614" spans="1:54" ht="12.6" customHeight="1" x14ac:dyDescent="0.25">
      <c r="A614" s="819" t="s">
        <v>1578</v>
      </c>
      <c r="B614" s="820"/>
      <c r="C614" s="820"/>
      <c r="D614" s="820"/>
      <c r="E614" s="820"/>
      <c r="F614" s="820"/>
      <c r="G614" s="820"/>
      <c r="H614" s="820"/>
      <c r="I614" s="820"/>
      <c r="J614" s="820"/>
      <c r="K614" s="820"/>
      <c r="L614" s="820"/>
      <c r="M614" s="820"/>
      <c r="N614" s="820"/>
      <c r="O614" s="820"/>
      <c r="P614" s="820"/>
      <c r="Q614" s="820"/>
      <c r="R614" s="820"/>
      <c r="S614" s="820"/>
      <c r="T614" s="820"/>
      <c r="U614" s="820"/>
      <c r="V614" s="820"/>
      <c r="W614" s="820"/>
      <c r="X614" s="820"/>
      <c r="Y614" s="820"/>
      <c r="Z614" s="820"/>
      <c r="AA614" s="820"/>
      <c r="AB614" s="820"/>
      <c r="AC614" s="820"/>
      <c r="AD614" s="820"/>
      <c r="AE614" s="820"/>
      <c r="AF614" s="820"/>
      <c r="AG614" s="820"/>
      <c r="AH614" s="820"/>
      <c r="AI614" s="820"/>
      <c r="AJ614" s="820"/>
      <c r="AK614" s="820"/>
      <c r="AL614" s="822"/>
      <c r="AM614" s="823"/>
      <c r="AN614" s="823"/>
      <c r="AO614" s="823"/>
      <c r="AP614" s="823"/>
      <c r="AQ614" s="823"/>
      <c r="AR614" s="823"/>
      <c r="AS614" s="823"/>
      <c r="AT614" s="823"/>
      <c r="AU614" s="823"/>
      <c r="AV614" s="823"/>
      <c r="AW614" s="823"/>
      <c r="AX614" s="823"/>
      <c r="AY614" s="823"/>
      <c r="AZ614" s="823"/>
      <c r="BA614" s="823"/>
      <c r="BB614" s="824"/>
    </row>
    <row r="615" spans="1:54" ht="12.6" customHeight="1" x14ac:dyDescent="0.25">
      <c r="A615" s="819" t="s">
        <v>5067</v>
      </c>
      <c r="B615" s="820"/>
      <c r="C615" s="820"/>
      <c r="D615" s="820"/>
      <c r="E615" s="820"/>
      <c r="F615" s="820"/>
      <c r="G615" s="820"/>
      <c r="H615" s="820"/>
      <c r="I615" s="820"/>
      <c r="J615" s="820"/>
      <c r="K615" s="820"/>
      <c r="L615" s="820"/>
      <c r="M615" s="820"/>
      <c r="N615" s="820"/>
      <c r="O615" s="820"/>
      <c r="P615" s="820"/>
      <c r="Q615" s="820"/>
      <c r="R615" s="820"/>
      <c r="S615" s="820"/>
      <c r="T615" s="820"/>
      <c r="U615" s="820"/>
      <c r="V615" s="820"/>
      <c r="W615" s="820"/>
      <c r="X615" s="820"/>
      <c r="Y615" s="820"/>
      <c r="Z615" s="820"/>
      <c r="AA615" s="820"/>
      <c r="AB615" s="820"/>
      <c r="AC615" s="820"/>
      <c r="AD615" s="820"/>
      <c r="AE615" s="820"/>
      <c r="AF615" s="820"/>
      <c r="AG615" s="820"/>
      <c r="AH615" s="820"/>
      <c r="AI615" s="820"/>
      <c r="AJ615" s="820"/>
      <c r="AK615" s="820"/>
      <c r="AL615" s="822"/>
      <c r="AM615" s="823"/>
      <c r="AN615" s="823"/>
      <c r="AO615" s="823"/>
      <c r="AP615" s="823"/>
      <c r="AQ615" s="823"/>
      <c r="AR615" s="823"/>
      <c r="AS615" s="823"/>
      <c r="AT615" s="823"/>
      <c r="AU615" s="823"/>
      <c r="AV615" s="823"/>
      <c r="AW615" s="823"/>
      <c r="AX615" s="823"/>
      <c r="AY615" s="823"/>
      <c r="AZ615" s="823"/>
      <c r="BA615" s="823"/>
      <c r="BB615" s="824"/>
    </row>
    <row r="616" spans="1:54" ht="12.6" customHeight="1" x14ac:dyDescent="0.25">
      <c r="A616" s="220" t="s">
        <v>5010</v>
      </c>
    </row>
    <row r="617" spans="1:54" ht="15" customHeight="1" x14ac:dyDescent="0.25">
      <c r="A617" s="807"/>
      <c r="B617" s="808"/>
      <c r="C617" s="808"/>
      <c r="D617" s="808"/>
      <c r="E617" s="808"/>
      <c r="F617" s="808"/>
      <c r="G617" s="808"/>
      <c r="H617" s="808"/>
      <c r="I617" s="808"/>
      <c r="J617" s="808"/>
      <c r="K617" s="808"/>
      <c r="L617" s="808"/>
      <c r="M617" s="808"/>
      <c r="N617" s="808"/>
      <c r="O617" s="808"/>
      <c r="P617" s="808"/>
      <c r="Q617" s="808"/>
      <c r="R617" s="808"/>
      <c r="S617" s="808"/>
      <c r="T617" s="808"/>
      <c r="U617" s="808"/>
      <c r="V617" s="808"/>
      <c r="W617" s="808"/>
      <c r="X617" s="808"/>
      <c r="Y617" s="808"/>
      <c r="Z617" s="808"/>
      <c r="AA617" s="808"/>
      <c r="AB617" s="808"/>
      <c r="AC617" s="808"/>
      <c r="AD617" s="808"/>
      <c r="AE617" s="808"/>
      <c r="AF617" s="808"/>
      <c r="AG617" s="808"/>
      <c r="AH617" s="808"/>
      <c r="AI617" s="808"/>
      <c r="AJ617" s="808"/>
      <c r="AK617" s="808"/>
      <c r="AL617" s="808"/>
      <c r="AM617" s="808"/>
      <c r="AN617" s="808"/>
      <c r="AO617" s="808"/>
      <c r="AP617" s="808"/>
      <c r="AQ617" s="808"/>
      <c r="AR617" s="808"/>
      <c r="AS617" s="808"/>
      <c r="AT617" s="808"/>
      <c r="AU617" s="808"/>
      <c r="AV617" s="808"/>
      <c r="AW617" s="808"/>
      <c r="AX617" s="808"/>
      <c r="AY617" s="550"/>
      <c r="AZ617" s="550"/>
      <c r="BA617" s="550"/>
      <c r="BB617" s="550"/>
    </row>
    <row r="618" spans="1:54" ht="15" customHeight="1" x14ac:dyDescent="0.25">
      <c r="A618" s="809"/>
      <c r="B618" s="810"/>
      <c r="C618" s="810"/>
      <c r="D618" s="810"/>
      <c r="E618" s="810"/>
      <c r="F618" s="810"/>
      <c r="G618" s="810"/>
      <c r="H618" s="810"/>
      <c r="I618" s="810"/>
      <c r="J618" s="810"/>
      <c r="K618" s="810"/>
      <c r="L618" s="810"/>
      <c r="M618" s="810"/>
      <c r="N618" s="810"/>
      <c r="O618" s="810"/>
      <c r="P618" s="810"/>
      <c r="Q618" s="810"/>
      <c r="R618" s="810"/>
      <c r="S618" s="810"/>
      <c r="T618" s="810"/>
      <c r="U618" s="810"/>
      <c r="V618" s="810"/>
      <c r="W618" s="810"/>
      <c r="X618" s="810"/>
      <c r="Y618" s="810"/>
      <c r="Z618" s="810"/>
      <c r="AA618" s="810"/>
      <c r="AB618" s="810"/>
      <c r="AC618" s="810"/>
      <c r="AD618" s="810"/>
      <c r="AE618" s="810"/>
      <c r="AF618" s="810"/>
      <c r="AG618" s="810"/>
      <c r="AH618" s="810"/>
      <c r="AI618" s="810"/>
      <c r="AJ618" s="810"/>
      <c r="AK618" s="810"/>
      <c r="AL618" s="810"/>
      <c r="AM618" s="810"/>
      <c r="AN618" s="810"/>
      <c r="AO618" s="810"/>
      <c r="AP618" s="810"/>
      <c r="AQ618" s="810"/>
      <c r="AR618" s="810"/>
      <c r="AS618" s="810"/>
      <c r="AT618" s="810"/>
      <c r="AU618" s="810"/>
      <c r="AV618" s="810"/>
      <c r="AW618" s="810"/>
      <c r="AX618" s="810"/>
      <c r="AY618" s="550"/>
      <c r="AZ618" s="550"/>
      <c r="BA618" s="550"/>
      <c r="BB618" s="550"/>
    </row>
    <row r="619" spans="1:54" s="261" customFormat="1" ht="17.25" customHeight="1" x14ac:dyDescent="0.25">
      <c r="A619" s="260" t="s">
        <v>5068</v>
      </c>
      <c r="B619" s="260"/>
      <c r="C619" s="260"/>
      <c r="D619" s="260"/>
      <c r="E619" s="260"/>
      <c r="F619" s="260"/>
      <c r="G619" s="260"/>
      <c r="H619" s="260"/>
      <c r="I619" s="260"/>
      <c r="J619" s="260"/>
      <c r="K619" s="260"/>
      <c r="L619" s="260"/>
      <c r="M619" s="260"/>
      <c r="N619" s="260"/>
      <c r="O619" s="260"/>
      <c r="P619" s="260"/>
      <c r="Q619" s="260"/>
      <c r="R619" s="260"/>
      <c r="S619" s="260"/>
      <c r="T619" s="260"/>
      <c r="U619" s="260"/>
      <c r="V619" s="260"/>
      <c r="W619" s="260"/>
      <c r="X619" s="260"/>
      <c r="Y619" s="260"/>
      <c r="Z619" s="260"/>
      <c r="AA619" s="260"/>
      <c r="AB619" s="260"/>
      <c r="AC619" s="260"/>
      <c r="AD619" s="260"/>
      <c r="AE619" s="260"/>
      <c r="AF619" s="260"/>
      <c r="AG619" s="260"/>
      <c r="AH619" s="260"/>
      <c r="AI619" s="260"/>
      <c r="AJ619" s="260"/>
      <c r="AK619" s="260"/>
      <c r="AL619" s="260"/>
      <c r="AM619" s="260"/>
      <c r="AN619" s="260"/>
      <c r="AO619" s="260"/>
      <c r="AP619" s="260"/>
      <c r="AQ619" s="260"/>
      <c r="AR619" s="260"/>
      <c r="AS619" s="260"/>
      <c r="AT619" s="260"/>
      <c r="AU619" s="260"/>
      <c r="AV619" s="260"/>
      <c r="AW619" s="260"/>
      <c r="AX619" s="260"/>
      <c r="AY619" s="260"/>
      <c r="AZ619" s="260"/>
      <c r="BA619" s="260"/>
      <c r="BB619" s="260"/>
    </row>
    <row r="620" spans="1:54" ht="12.6" customHeight="1" x14ac:dyDescent="0.25">
      <c r="A620" s="170" t="s">
        <v>1391</v>
      </c>
    </row>
    <row r="621" spans="1:54" ht="11.1" customHeight="1" x14ac:dyDescent="0.25">
      <c r="A621" s="825"/>
      <c r="B621" s="826"/>
      <c r="C621" s="826"/>
      <c r="D621" s="826"/>
      <c r="E621" s="826"/>
      <c r="F621" s="826"/>
      <c r="G621" s="826"/>
      <c r="H621" s="826"/>
      <c r="I621" s="826"/>
      <c r="J621" s="826"/>
      <c r="K621" s="826"/>
      <c r="L621" s="826"/>
      <c r="M621" s="826"/>
      <c r="N621" s="826"/>
      <c r="O621" s="827"/>
      <c r="P621" s="825"/>
      <c r="Q621" s="826"/>
      <c r="R621" s="826"/>
      <c r="S621" s="826"/>
      <c r="T621" s="826"/>
      <c r="U621" s="826"/>
      <c r="V621" s="826"/>
      <c r="W621" s="826"/>
      <c r="X621" s="826"/>
      <c r="Y621" s="826"/>
      <c r="Z621" s="827"/>
      <c r="AA621" s="825"/>
      <c r="AB621" s="826"/>
      <c r="AC621" s="826"/>
      <c r="AD621" s="826"/>
      <c r="AE621" s="826"/>
      <c r="AF621" s="826"/>
      <c r="AG621" s="826"/>
      <c r="AH621" s="826"/>
      <c r="AI621" s="826"/>
      <c r="AJ621" s="826"/>
      <c r="AK621" s="827"/>
      <c r="AL621" s="825" t="s">
        <v>1579</v>
      </c>
      <c r="AM621" s="826"/>
      <c r="AN621" s="826"/>
      <c r="AO621" s="826"/>
      <c r="AP621" s="826"/>
      <c r="AQ621" s="826"/>
      <c r="AR621" s="826"/>
      <c r="AS621" s="826"/>
      <c r="AT621" s="826"/>
      <c r="AU621" s="826"/>
      <c r="AV621" s="826"/>
      <c r="AW621" s="826"/>
      <c r="AX621" s="826"/>
      <c r="AY621" s="826"/>
      <c r="AZ621" s="826"/>
      <c r="BA621" s="826"/>
      <c r="BB621" s="827"/>
    </row>
    <row r="622" spans="1:54" ht="11.1" customHeight="1" x14ac:dyDescent="0.25">
      <c r="A622" s="828"/>
      <c r="B622" s="829"/>
      <c r="C622" s="829"/>
      <c r="D622" s="829"/>
      <c r="E622" s="829"/>
      <c r="F622" s="829"/>
      <c r="G622" s="829"/>
      <c r="H622" s="829"/>
      <c r="I622" s="829"/>
      <c r="J622" s="829"/>
      <c r="K622" s="829"/>
      <c r="L622" s="829"/>
      <c r="M622" s="829"/>
      <c r="N622" s="829"/>
      <c r="O622" s="830"/>
      <c r="P622" s="828"/>
      <c r="Q622" s="829"/>
      <c r="R622" s="829"/>
      <c r="S622" s="829"/>
      <c r="T622" s="829"/>
      <c r="U622" s="829"/>
      <c r="V622" s="829"/>
      <c r="W622" s="829"/>
      <c r="X622" s="829"/>
      <c r="Y622" s="829"/>
      <c r="Z622" s="830"/>
      <c r="AA622" s="828" t="s">
        <v>1580</v>
      </c>
      <c r="AB622" s="829"/>
      <c r="AC622" s="829"/>
      <c r="AD622" s="829"/>
      <c r="AE622" s="829"/>
      <c r="AF622" s="829"/>
      <c r="AG622" s="829"/>
      <c r="AH622" s="829"/>
      <c r="AI622" s="829"/>
      <c r="AJ622" s="829"/>
      <c r="AK622" s="830"/>
      <c r="AL622" s="828" t="s">
        <v>1581</v>
      </c>
      <c r="AM622" s="829"/>
      <c r="AN622" s="829"/>
      <c r="AO622" s="829"/>
      <c r="AP622" s="829"/>
      <c r="AQ622" s="829"/>
      <c r="AR622" s="829"/>
      <c r="AS622" s="829"/>
      <c r="AT622" s="829"/>
      <c r="AU622" s="829"/>
      <c r="AV622" s="829"/>
      <c r="AW622" s="829"/>
      <c r="AX622" s="829"/>
      <c r="AY622" s="829"/>
      <c r="AZ622" s="829"/>
      <c r="BA622" s="829"/>
      <c r="BB622" s="830"/>
    </row>
    <row r="623" spans="1:54" ht="11.1" customHeight="1" x14ac:dyDescent="0.25">
      <c r="A623" s="828" t="s">
        <v>1262</v>
      </c>
      <c r="B623" s="829"/>
      <c r="C623" s="829"/>
      <c r="D623" s="829"/>
      <c r="E623" s="829"/>
      <c r="F623" s="829"/>
      <c r="G623" s="829"/>
      <c r="H623" s="829"/>
      <c r="I623" s="829"/>
      <c r="J623" s="829"/>
      <c r="K623" s="829"/>
      <c r="L623" s="829"/>
      <c r="M623" s="829"/>
      <c r="N623" s="829"/>
      <c r="O623" s="830"/>
      <c r="P623" s="828" t="s">
        <v>1582</v>
      </c>
      <c r="Q623" s="829"/>
      <c r="R623" s="829"/>
      <c r="S623" s="829"/>
      <c r="T623" s="829"/>
      <c r="U623" s="829"/>
      <c r="V623" s="829"/>
      <c r="W623" s="829"/>
      <c r="X623" s="829"/>
      <c r="Y623" s="829"/>
      <c r="Z623" s="830"/>
      <c r="AA623" s="828" t="s">
        <v>1583</v>
      </c>
      <c r="AB623" s="829"/>
      <c r="AC623" s="829"/>
      <c r="AD623" s="829"/>
      <c r="AE623" s="829"/>
      <c r="AF623" s="829"/>
      <c r="AG623" s="829"/>
      <c r="AH623" s="829"/>
      <c r="AI623" s="829"/>
      <c r="AJ623" s="829"/>
      <c r="AK623" s="830"/>
      <c r="AL623" s="828" t="s">
        <v>1584</v>
      </c>
      <c r="AM623" s="829"/>
      <c r="AN623" s="829"/>
      <c r="AO623" s="829"/>
      <c r="AP623" s="829"/>
      <c r="AQ623" s="829"/>
      <c r="AR623" s="829"/>
      <c r="AS623" s="829"/>
      <c r="AT623" s="829"/>
      <c r="AU623" s="829"/>
      <c r="AV623" s="829"/>
      <c r="AW623" s="829"/>
      <c r="AX623" s="829"/>
      <c r="AY623" s="829"/>
      <c r="AZ623" s="829"/>
      <c r="BA623" s="829"/>
      <c r="BB623" s="830"/>
    </row>
    <row r="624" spans="1:54" ht="11.1" customHeight="1" x14ac:dyDescent="0.25">
      <c r="A624" s="828"/>
      <c r="B624" s="829"/>
      <c r="C624" s="829"/>
      <c r="D624" s="829"/>
      <c r="E624" s="829"/>
      <c r="F624" s="829"/>
      <c r="G624" s="829"/>
      <c r="H624" s="829"/>
      <c r="I624" s="829"/>
      <c r="J624" s="829"/>
      <c r="K624" s="829"/>
      <c r="L624" s="829"/>
      <c r="M624" s="829"/>
      <c r="N624" s="829"/>
      <c r="O624" s="830"/>
      <c r="P624" s="828" t="s">
        <v>1265</v>
      </c>
      <c r="Q624" s="829"/>
      <c r="R624" s="829"/>
      <c r="S624" s="829"/>
      <c r="T624" s="829"/>
      <c r="U624" s="829"/>
      <c r="V624" s="829"/>
      <c r="W624" s="829"/>
      <c r="X624" s="829"/>
      <c r="Y624" s="829"/>
      <c r="Z624" s="830"/>
      <c r="AA624" s="828" t="s">
        <v>1265</v>
      </c>
      <c r="AB624" s="829"/>
      <c r="AC624" s="829"/>
      <c r="AD624" s="829"/>
      <c r="AE624" s="829"/>
      <c r="AF624" s="829"/>
      <c r="AG624" s="829"/>
      <c r="AH624" s="829"/>
      <c r="AI624" s="829"/>
      <c r="AJ624" s="829"/>
      <c r="AK624" s="830"/>
      <c r="AL624" s="828" t="s">
        <v>1421</v>
      </c>
      <c r="AM624" s="829"/>
      <c r="AN624" s="829"/>
      <c r="AO624" s="829"/>
      <c r="AP624" s="829"/>
      <c r="AQ624" s="829"/>
      <c r="AR624" s="829"/>
      <c r="AS624" s="829"/>
      <c r="AT624" s="829"/>
      <c r="AU624" s="829"/>
      <c r="AV624" s="829"/>
      <c r="AW624" s="829"/>
      <c r="AX624" s="829"/>
      <c r="AY624" s="829"/>
      <c r="AZ624" s="829"/>
      <c r="BA624" s="829"/>
      <c r="BB624" s="830"/>
    </row>
    <row r="625" spans="1:54" ht="11.1" customHeight="1" x14ac:dyDescent="0.25">
      <c r="A625" s="863" t="s">
        <v>1410</v>
      </c>
      <c r="B625" s="864"/>
      <c r="C625" s="864"/>
      <c r="D625" s="864"/>
      <c r="E625" s="864"/>
      <c r="F625" s="864"/>
      <c r="G625" s="864"/>
      <c r="H625" s="864"/>
      <c r="I625" s="864"/>
      <c r="J625" s="864"/>
      <c r="K625" s="864"/>
      <c r="L625" s="864"/>
      <c r="M625" s="864"/>
      <c r="N625" s="864"/>
      <c r="O625" s="865"/>
      <c r="P625" s="863" t="s">
        <v>1411</v>
      </c>
      <c r="Q625" s="864"/>
      <c r="R625" s="864"/>
      <c r="S625" s="864"/>
      <c r="T625" s="864"/>
      <c r="U625" s="864"/>
      <c r="V625" s="864"/>
      <c r="W625" s="864"/>
      <c r="X625" s="864"/>
      <c r="Y625" s="864"/>
      <c r="Z625" s="865"/>
      <c r="AA625" s="863" t="s">
        <v>1412</v>
      </c>
      <c r="AB625" s="864"/>
      <c r="AC625" s="864"/>
      <c r="AD625" s="864"/>
      <c r="AE625" s="864"/>
      <c r="AF625" s="864"/>
      <c r="AG625" s="864"/>
      <c r="AH625" s="864"/>
      <c r="AI625" s="864"/>
      <c r="AJ625" s="864"/>
      <c r="AK625" s="865"/>
      <c r="AL625" s="863" t="s">
        <v>1413</v>
      </c>
      <c r="AM625" s="864"/>
      <c r="AN625" s="864"/>
      <c r="AO625" s="864"/>
      <c r="AP625" s="864"/>
      <c r="AQ625" s="864"/>
      <c r="AR625" s="864"/>
      <c r="AS625" s="864"/>
      <c r="AT625" s="864"/>
      <c r="AU625" s="864"/>
      <c r="AV625" s="864"/>
      <c r="AW625" s="864"/>
      <c r="AX625" s="864"/>
      <c r="AY625" s="864"/>
      <c r="AZ625" s="864"/>
      <c r="BA625" s="864"/>
      <c r="BB625" s="865"/>
    </row>
    <row r="626" spans="1:54" ht="12.6" customHeight="1" x14ac:dyDescent="0.25">
      <c r="A626" s="1083" t="s">
        <v>1585</v>
      </c>
      <c r="B626" s="1083"/>
      <c r="C626" s="1083"/>
      <c r="D626" s="1083"/>
      <c r="E626" s="1083"/>
      <c r="F626" s="1083"/>
      <c r="G626" s="1083"/>
      <c r="H626" s="1083"/>
      <c r="I626" s="1083"/>
      <c r="J626" s="1083"/>
      <c r="K626" s="1083"/>
      <c r="L626" s="1083"/>
      <c r="M626" s="1083"/>
      <c r="N626" s="1083"/>
      <c r="O626" s="1083"/>
      <c r="P626" s="1052"/>
      <c r="Q626" s="1052"/>
      <c r="R626" s="1052"/>
      <c r="S626" s="1052"/>
      <c r="T626" s="1052"/>
      <c r="U626" s="1052"/>
      <c r="V626" s="1052"/>
      <c r="W626" s="1052"/>
      <c r="X626" s="1052"/>
      <c r="Y626" s="1052"/>
      <c r="Z626" s="1052"/>
      <c r="AA626" s="1052"/>
      <c r="AB626" s="1052"/>
      <c r="AC626" s="1052"/>
      <c r="AD626" s="1052"/>
      <c r="AE626" s="1052"/>
      <c r="AF626" s="1052"/>
      <c r="AG626" s="1052"/>
      <c r="AH626" s="1052"/>
      <c r="AI626" s="1052"/>
      <c r="AJ626" s="1052"/>
      <c r="AK626" s="1052"/>
      <c r="AL626" s="1052"/>
      <c r="AM626" s="1052"/>
      <c r="AN626" s="1052"/>
      <c r="AO626" s="1052"/>
      <c r="AP626" s="1052"/>
      <c r="AQ626" s="1052"/>
      <c r="AR626" s="1052"/>
      <c r="AS626" s="1052"/>
      <c r="AT626" s="1052"/>
      <c r="AU626" s="1052"/>
      <c r="AV626" s="1052"/>
      <c r="AW626" s="1052"/>
      <c r="AX626" s="1052"/>
      <c r="AY626" s="1052"/>
      <c r="AZ626" s="1052"/>
      <c r="BA626" s="1052"/>
      <c r="BB626" s="1052"/>
    </row>
    <row r="627" spans="1:54" ht="12.6" customHeight="1" x14ac:dyDescent="0.25">
      <c r="A627" s="849" t="s">
        <v>1586</v>
      </c>
      <c r="B627" s="849"/>
      <c r="C627" s="849"/>
      <c r="D627" s="849"/>
      <c r="E627" s="849"/>
      <c r="F627" s="849"/>
      <c r="G627" s="849"/>
      <c r="H627" s="849"/>
      <c r="I627" s="849"/>
      <c r="J627" s="849"/>
      <c r="K627" s="849"/>
      <c r="L627" s="849"/>
      <c r="M627" s="849"/>
      <c r="N627" s="849"/>
      <c r="O627" s="849"/>
      <c r="P627" s="794"/>
      <c r="Q627" s="794"/>
      <c r="R627" s="794"/>
      <c r="S627" s="794"/>
      <c r="T627" s="794"/>
      <c r="U627" s="794"/>
      <c r="V627" s="794"/>
      <c r="W627" s="794"/>
      <c r="X627" s="794"/>
      <c r="Y627" s="794"/>
      <c r="Z627" s="794"/>
      <c r="AA627" s="794"/>
      <c r="AB627" s="794"/>
      <c r="AC627" s="794"/>
      <c r="AD627" s="794"/>
      <c r="AE627" s="794"/>
      <c r="AF627" s="794"/>
      <c r="AG627" s="794"/>
      <c r="AH627" s="794"/>
      <c r="AI627" s="794"/>
      <c r="AJ627" s="794"/>
      <c r="AK627" s="794"/>
      <c r="AL627" s="794"/>
      <c r="AM627" s="794"/>
      <c r="AN627" s="794"/>
      <c r="AO627" s="794"/>
      <c r="AP627" s="794"/>
      <c r="AQ627" s="794"/>
      <c r="AR627" s="794"/>
      <c r="AS627" s="794"/>
      <c r="AT627" s="794"/>
      <c r="AU627" s="794"/>
      <c r="AV627" s="794"/>
      <c r="AW627" s="794"/>
      <c r="AX627" s="794"/>
      <c r="AY627" s="794"/>
      <c r="AZ627" s="794"/>
      <c r="BA627" s="794"/>
      <c r="BB627" s="794"/>
    </row>
    <row r="628" spans="1:54" ht="12.6" customHeight="1" x14ac:dyDescent="0.25">
      <c r="A628" s="849" t="s">
        <v>1587</v>
      </c>
      <c r="B628" s="849"/>
      <c r="C628" s="849"/>
      <c r="D628" s="849"/>
      <c r="E628" s="849"/>
      <c r="F628" s="849"/>
      <c r="G628" s="849"/>
      <c r="H628" s="849"/>
      <c r="I628" s="849"/>
      <c r="J628" s="849"/>
      <c r="K628" s="849"/>
      <c r="L628" s="849"/>
      <c r="M628" s="849"/>
      <c r="N628" s="849"/>
      <c r="O628" s="849"/>
      <c r="P628" s="794"/>
      <c r="Q628" s="794"/>
      <c r="R628" s="794"/>
      <c r="S628" s="794"/>
      <c r="T628" s="794"/>
      <c r="U628" s="794"/>
      <c r="V628" s="794"/>
      <c r="W628" s="794"/>
      <c r="X628" s="794"/>
      <c r="Y628" s="794"/>
      <c r="Z628" s="794"/>
      <c r="AA628" s="794"/>
      <c r="AB628" s="794"/>
      <c r="AC628" s="794"/>
      <c r="AD628" s="794"/>
      <c r="AE628" s="794"/>
      <c r="AF628" s="794"/>
      <c r="AG628" s="794"/>
      <c r="AH628" s="794"/>
      <c r="AI628" s="794"/>
      <c r="AJ628" s="794"/>
      <c r="AK628" s="794"/>
      <c r="AL628" s="794"/>
      <c r="AM628" s="794"/>
      <c r="AN628" s="794"/>
      <c r="AO628" s="794"/>
      <c r="AP628" s="794"/>
      <c r="AQ628" s="794"/>
      <c r="AR628" s="794"/>
      <c r="AS628" s="794"/>
      <c r="AT628" s="794"/>
      <c r="AU628" s="794"/>
      <c r="AV628" s="794"/>
      <c r="AW628" s="794"/>
      <c r="AX628" s="794"/>
      <c r="AY628" s="794"/>
      <c r="AZ628" s="794"/>
      <c r="BA628" s="794"/>
      <c r="BB628" s="794"/>
    </row>
    <row r="629" spans="1:54" ht="12.6" customHeight="1" x14ac:dyDescent="0.25">
      <c r="A629" s="170" t="s">
        <v>1429</v>
      </c>
    </row>
    <row r="630" spans="1:54" ht="11.1" customHeight="1" x14ac:dyDescent="0.25">
      <c r="A630" s="825"/>
      <c r="B630" s="826"/>
      <c r="C630" s="826"/>
      <c r="D630" s="826"/>
      <c r="E630" s="826"/>
      <c r="F630" s="826"/>
      <c r="G630" s="826"/>
      <c r="H630" s="826"/>
      <c r="I630" s="826"/>
      <c r="J630" s="826"/>
      <c r="K630" s="826"/>
      <c r="L630" s="826"/>
      <c r="M630" s="826"/>
      <c r="N630" s="826"/>
      <c r="O630" s="826"/>
      <c r="P630" s="826"/>
      <c r="Q630" s="826"/>
      <c r="R630" s="826"/>
      <c r="S630" s="826"/>
      <c r="T630" s="827"/>
      <c r="U630" s="825"/>
      <c r="V630" s="826"/>
      <c r="W630" s="826"/>
      <c r="X630" s="826"/>
      <c r="Y630" s="826"/>
      <c r="Z630" s="826"/>
      <c r="AA630" s="826"/>
      <c r="AB630" s="826"/>
      <c r="AC630" s="826"/>
      <c r="AD630" s="826"/>
      <c r="AE630" s="826"/>
      <c r="AF630" s="826"/>
      <c r="AG630" s="827"/>
      <c r="AH630" s="825" t="s">
        <v>1579</v>
      </c>
      <c r="AI630" s="826"/>
      <c r="AJ630" s="826"/>
      <c r="AK630" s="826"/>
      <c r="AL630" s="826"/>
      <c r="AM630" s="826"/>
      <c r="AN630" s="826"/>
      <c r="AO630" s="826"/>
      <c r="AP630" s="826"/>
      <c r="AQ630" s="826"/>
      <c r="AR630" s="826"/>
      <c r="AS630" s="826"/>
      <c r="AT630" s="826"/>
      <c r="AU630" s="826"/>
      <c r="AV630" s="826"/>
      <c r="AW630" s="826"/>
      <c r="AX630" s="826"/>
      <c r="AY630" s="826"/>
      <c r="AZ630" s="826"/>
      <c r="BA630" s="826"/>
      <c r="BB630" s="827"/>
    </row>
    <row r="631" spans="1:54" ht="11.1" customHeight="1" x14ac:dyDescent="0.25">
      <c r="A631" s="828"/>
      <c r="B631" s="829"/>
      <c r="C631" s="829"/>
      <c r="D631" s="829"/>
      <c r="E631" s="829"/>
      <c r="F631" s="829"/>
      <c r="G631" s="829"/>
      <c r="H631" s="829"/>
      <c r="I631" s="829"/>
      <c r="J631" s="829"/>
      <c r="K631" s="829"/>
      <c r="L631" s="829"/>
      <c r="M631" s="829"/>
      <c r="N631" s="829"/>
      <c r="O631" s="829"/>
      <c r="P631" s="829"/>
      <c r="Q631" s="829"/>
      <c r="R631" s="829"/>
      <c r="S631" s="829"/>
      <c r="T631" s="830"/>
      <c r="U631" s="828" t="s">
        <v>1588</v>
      </c>
      <c r="V631" s="829"/>
      <c r="W631" s="829"/>
      <c r="X631" s="829"/>
      <c r="Y631" s="829"/>
      <c r="Z631" s="829"/>
      <c r="AA631" s="829"/>
      <c r="AB631" s="829"/>
      <c r="AC631" s="829"/>
      <c r="AD631" s="829"/>
      <c r="AE631" s="829"/>
      <c r="AF631" s="829"/>
      <c r="AG631" s="830"/>
      <c r="AH631" s="828" t="s">
        <v>1589</v>
      </c>
      <c r="AI631" s="829"/>
      <c r="AJ631" s="829"/>
      <c r="AK631" s="829"/>
      <c r="AL631" s="829"/>
      <c r="AM631" s="829"/>
      <c r="AN631" s="829"/>
      <c r="AO631" s="829"/>
      <c r="AP631" s="829"/>
      <c r="AQ631" s="829"/>
      <c r="AR631" s="829"/>
      <c r="AS631" s="829"/>
      <c r="AT631" s="829"/>
      <c r="AU631" s="829"/>
      <c r="AV631" s="829"/>
      <c r="AW631" s="829"/>
      <c r="AX631" s="829"/>
      <c r="AY631" s="829"/>
      <c r="AZ631" s="829"/>
      <c r="BA631" s="829"/>
      <c r="BB631" s="830"/>
    </row>
    <row r="632" spans="1:54" ht="11.1" customHeight="1" x14ac:dyDescent="0.25">
      <c r="A632" s="828" t="s">
        <v>1590</v>
      </c>
      <c r="B632" s="829"/>
      <c r="C632" s="829"/>
      <c r="D632" s="829"/>
      <c r="E632" s="829"/>
      <c r="F632" s="829"/>
      <c r="G632" s="829"/>
      <c r="H632" s="829"/>
      <c r="I632" s="829"/>
      <c r="J632" s="829"/>
      <c r="K632" s="829"/>
      <c r="L632" s="829"/>
      <c r="M632" s="829"/>
      <c r="N632" s="829"/>
      <c r="O632" s="829"/>
      <c r="P632" s="829"/>
      <c r="Q632" s="829"/>
      <c r="R632" s="829"/>
      <c r="S632" s="829"/>
      <c r="T632" s="830"/>
      <c r="U632" s="828" t="s">
        <v>1433</v>
      </c>
      <c r="V632" s="829"/>
      <c r="W632" s="829"/>
      <c r="X632" s="829"/>
      <c r="Y632" s="829"/>
      <c r="Z632" s="829"/>
      <c r="AA632" s="829"/>
      <c r="AB632" s="829"/>
      <c r="AC632" s="829"/>
      <c r="AD632" s="829"/>
      <c r="AE632" s="829"/>
      <c r="AF632" s="829"/>
      <c r="AG632" s="830"/>
      <c r="AH632" s="828" t="s">
        <v>1591</v>
      </c>
      <c r="AI632" s="829"/>
      <c r="AJ632" s="829"/>
      <c r="AK632" s="829"/>
      <c r="AL632" s="829"/>
      <c r="AM632" s="829"/>
      <c r="AN632" s="829"/>
      <c r="AO632" s="829"/>
      <c r="AP632" s="829"/>
      <c r="AQ632" s="829"/>
      <c r="AR632" s="829"/>
      <c r="AS632" s="829"/>
      <c r="AT632" s="829"/>
      <c r="AU632" s="829"/>
      <c r="AV632" s="829"/>
      <c r="AW632" s="829"/>
      <c r="AX632" s="829"/>
      <c r="AY632" s="829"/>
      <c r="AZ632" s="829"/>
      <c r="BA632" s="829"/>
      <c r="BB632" s="830"/>
    </row>
    <row r="633" spans="1:54" ht="11.1" customHeight="1" x14ac:dyDescent="0.25">
      <c r="A633" s="828"/>
      <c r="B633" s="829"/>
      <c r="C633" s="829"/>
      <c r="D633" s="829"/>
      <c r="E633" s="829"/>
      <c r="F633" s="829"/>
      <c r="G633" s="829"/>
      <c r="H633" s="829"/>
      <c r="I633" s="829"/>
      <c r="J633" s="829"/>
      <c r="K633" s="829"/>
      <c r="L633" s="829"/>
      <c r="M633" s="829"/>
      <c r="N633" s="829"/>
      <c r="O633" s="829"/>
      <c r="P633" s="829"/>
      <c r="Q633" s="829"/>
      <c r="R633" s="829"/>
      <c r="S633" s="829"/>
      <c r="T633" s="830"/>
      <c r="U633" s="828"/>
      <c r="V633" s="829"/>
      <c r="W633" s="829"/>
      <c r="X633" s="829"/>
      <c r="Y633" s="829"/>
      <c r="Z633" s="829"/>
      <c r="AA633" s="829"/>
      <c r="AB633" s="829"/>
      <c r="AC633" s="829"/>
      <c r="AD633" s="829"/>
      <c r="AE633" s="829"/>
      <c r="AF633" s="829"/>
      <c r="AG633" s="830"/>
      <c r="AH633" s="828" t="s">
        <v>1470</v>
      </c>
      <c r="AI633" s="829"/>
      <c r="AJ633" s="829"/>
      <c r="AK633" s="829"/>
      <c r="AL633" s="829"/>
      <c r="AM633" s="829"/>
      <c r="AN633" s="829"/>
      <c r="AO633" s="829"/>
      <c r="AP633" s="829"/>
      <c r="AQ633" s="829"/>
      <c r="AR633" s="829"/>
      <c r="AS633" s="829"/>
      <c r="AT633" s="829"/>
      <c r="AU633" s="829"/>
      <c r="AV633" s="829"/>
      <c r="AW633" s="829"/>
      <c r="AX633" s="829"/>
      <c r="AY633" s="829"/>
      <c r="AZ633" s="829"/>
      <c r="BA633" s="829"/>
      <c r="BB633" s="830"/>
    </row>
    <row r="634" spans="1:54" ht="11.1" customHeight="1" x14ac:dyDescent="0.25">
      <c r="A634" s="863" t="s">
        <v>1410</v>
      </c>
      <c r="B634" s="864"/>
      <c r="C634" s="864"/>
      <c r="D634" s="864"/>
      <c r="E634" s="864"/>
      <c r="F634" s="864"/>
      <c r="G634" s="864"/>
      <c r="H634" s="864"/>
      <c r="I634" s="864"/>
      <c r="J634" s="864"/>
      <c r="K634" s="864"/>
      <c r="L634" s="864"/>
      <c r="M634" s="864"/>
      <c r="N634" s="864"/>
      <c r="O634" s="864"/>
      <c r="P634" s="864"/>
      <c r="Q634" s="864"/>
      <c r="R634" s="864"/>
      <c r="S634" s="864"/>
      <c r="T634" s="865"/>
      <c r="U634" s="863" t="s">
        <v>1411</v>
      </c>
      <c r="V634" s="864"/>
      <c r="W634" s="864"/>
      <c r="X634" s="864"/>
      <c r="Y634" s="864"/>
      <c r="Z634" s="864"/>
      <c r="AA634" s="864"/>
      <c r="AB634" s="864"/>
      <c r="AC634" s="864"/>
      <c r="AD634" s="864"/>
      <c r="AE634" s="864"/>
      <c r="AF634" s="864"/>
      <c r="AG634" s="865"/>
      <c r="AH634" s="863" t="s">
        <v>1412</v>
      </c>
      <c r="AI634" s="864"/>
      <c r="AJ634" s="864"/>
      <c r="AK634" s="864"/>
      <c r="AL634" s="864"/>
      <c r="AM634" s="864"/>
      <c r="AN634" s="864"/>
      <c r="AO634" s="864"/>
      <c r="AP634" s="864"/>
      <c r="AQ634" s="864"/>
      <c r="AR634" s="864"/>
      <c r="AS634" s="864"/>
      <c r="AT634" s="864"/>
      <c r="AU634" s="864"/>
      <c r="AV634" s="864"/>
      <c r="AW634" s="864"/>
      <c r="AX634" s="864"/>
      <c r="AY634" s="864"/>
      <c r="AZ634" s="864"/>
      <c r="BA634" s="864"/>
      <c r="BB634" s="865"/>
    </row>
    <row r="635" spans="1:54" ht="12.75" customHeight="1" x14ac:dyDescent="0.25">
      <c r="A635" s="816" t="s">
        <v>1592</v>
      </c>
      <c r="B635" s="817"/>
      <c r="C635" s="817"/>
      <c r="D635" s="817"/>
      <c r="E635" s="817"/>
      <c r="F635" s="817"/>
      <c r="G635" s="817"/>
      <c r="H635" s="817"/>
      <c r="I635" s="817"/>
      <c r="J635" s="817"/>
      <c r="K635" s="817"/>
      <c r="L635" s="817"/>
      <c r="M635" s="817"/>
      <c r="N635" s="817"/>
      <c r="O635" s="817"/>
      <c r="P635" s="817"/>
      <c r="Q635" s="817"/>
      <c r="R635" s="817"/>
      <c r="S635" s="817"/>
      <c r="T635" s="818"/>
      <c r="U635" s="794"/>
      <c r="V635" s="794"/>
      <c r="W635" s="794"/>
      <c r="X635" s="794"/>
      <c r="Y635" s="794"/>
      <c r="Z635" s="794"/>
      <c r="AA635" s="794"/>
      <c r="AB635" s="794"/>
      <c r="AC635" s="794"/>
      <c r="AD635" s="794"/>
      <c r="AE635" s="794"/>
      <c r="AF635" s="794"/>
      <c r="AG635" s="794"/>
      <c r="AH635" s="794"/>
      <c r="AI635" s="794"/>
      <c r="AJ635" s="794"/>
      <c r="AK635" s="794"/>
      <c r="AL635" s="794"/>
      <c r="AM635" s="794"/>
      <c r="AN635" s="794"/>
      <c r="AO635" s="794"/>
      <c r="AP635" s="794"/>
      <c r="AQ635" s="794"/>
      <c r="AR635" s="794"/>
      <c r="AS635" s="794"/>
      <c r="AT635" s="794"/>
      <c r="AU635" s="794"/>
      <c r="AV635" s="794"/>
      <c r="AW635" s="794"/>
      <c r="AX635" s="794"/>
      <c r="AY635" s="794"/>
      <c r="AZ635" s="794"/>
      <c r="BA635" s="794"/>
      <c r="BB635" s="794"/>
    </row>
    <row r="636" spans="1:54" ht="12.75" customHeight="1" x14ac:dyDescent="0.25">
      <c r="A636" s="819" t="s">
        <v>1593</v>
      </c>
      <c r="B636" s="820"/>
      <c r="C636" s="820"/>
      <c r="D636" s="820"/>
      <c r="E636" s="820"/>
      <c r="F636" s="820"/>
      <c r="G636" s="820"/>
      <c r="H636" s="820"/>
      <c r="I636" s="820"/>
      <c r="J636" s="820"/>
      <c r="K636" s="820"/>
      <c r="L636" s="820"/>
      <c r="M636" s="820"/>
      <c r="N636" s="820"/>
      <c r="O636" s="820"/>
      <c r="P636" s="820"/>
      <c r="Q636" s="820"/>
      <c r="R636" s="820"/>
      <c r="S636" s="820"/>
      <c r="T636" s="821"/>
      <c r="U636" s="794"/>
      <c r="V636" s="794"/>
      <c r="W636" s="794"/>
      <c r="X636" s="794"/>
      <c r="Y636" s="794"/>
      <c r="Z636" s="794"/>
      <c r="AA636" s="794"/>
      <c r="AB636" s="794"/>
      <c r="AC636" s="794"/>
      <c r="AD636" s="794"/>
      <c r="AE636" s="794"/>
      <c r="AF636" s="794"/>
      <c r="AG636" s="794"/>
      <c r="AH636" s="794"/>
      <c r="AI636" s="794"/>
      <c r="AJ636" s="794"/>
      <c r="AK636" s="794"/>
      <c r="AL636" s="794"/>
      <c r="AM636" s="794"/>
      <c r="AN636" s="794"/>
      <c r="AO636" s="794"/>
      <c r="AP636" s="794"/>
      <c r="AQ636" s="794"/>
      <c r="AR636" s="794"/>
      <c r="AS636" s="794"/>
      <c r="AT636" s="794"/>
      <c r="AU636" s="794"/>
      <c r="AV636" s="794"/>
      <c r="AW636" s="794"/>
      <c r="AX636" s="794"/>
      <c r="AY636" s="794"/>
      <c r="AZ636" s="794"/>
      <c r="BA636" s="794"/>
      <c r="BB636" s="794"/>
    </row>
    <row r="637" spans="1:54" ht="12.75" customHeight="1" x14ac:dyDescent="0.25">
      <c r="A637" s="816" t="s">
        <v>1594</v>
      </c>
      <c r="B637" s="817"/>
      <c r="C637" s="817"/>
      <c r="D637" s="817"/>
      <c r="E637" s="817"/>
      <c r="F637" s="817"/>
      <c r="G637" s="817"/>
      <c r="H637" s="817"/>
      <c r="I637" s="817"/>
      <c r="J637" s="817"/>
      <c r="K637" s="817"/>
      <c r="L637" s="817"/>
      <c r="M637" s="817"/>
      <c r="N637" s="817"/>
      <c r="O637" s="817"/>
      <c r="P637" s="817"/>
      <c r="Q637" s="817"/>
      <c r="R637" s="817"/>
      <c r="S637" s="817"/>
      <c r="T637" s="818"/>
      <c r="U637" s="794"/>
      <c r="V637" s="794"/>
      <c r="W637" s="794"/>
      <c r="X637" s="794"/>
      <c r="Y637" s="794"/>
      <c r="Z637" s="794"/>
      <c r="AA637" s="794"/>
      <c r="AB637" s="794"/>
      <c r="AC637" s="794"/>
      <c r="AD637" s="794"/>
      <c r="AE637" s="794"/>
      <c r="AF637" s="794"/>
      <c r="AG637" s="794"/>
      <c r="AH637" s="794"/>
      <c r="AI637" s="794"/>
      <c r="AJ637" s="794"/>
      <c r="AK637" s="794"/>
      <c r="AL637" s="794"/>
      <c r="AM637" s="794"/>
      <c r="AN637" s="794"/>
      <c r="AO637" s="794"/>
      <c r="AP637" s="794"/>
      <c r="AQ637" s="794"/>
      <c r="AR637" s="794"/>
      <c r="AS637" s="794"/>
      <c r="AT637" s="794"/>
      <c r="AU637" s="794"/>
      <c r="AV637" s="794"/>
      <c r="AW637" s="794"/>
      <c r="AX637" s="794"/>
      <c r="AY637" s="794"/>
      <c r="AZ637" s="794"/>
      <c r="BA637" s="794"/>
      <c r="BB637" s="794"/>
    </row>
    <row r="638" spans="1:54" ht="12.75" customHeight="1" x14ac:dyDescent="0.25">
      <c r="A638" s="819" t="s">
        <v>1595</v>
      </c>
      <c r="B638" s="820"/>
      <c r="C638" s="820"/>
      <c r="D638" s="820"/>
      <c r="E638" s="820"/>
      <c r="F638" s="820"/>
      <c r="G638" s="820"/>
      <c r="H638" s="820"/>
      <c r="I638" s="820"/>
      <c r="J638" s="820"/>
      <c r="K638" s="820"/>
      <c r="L638" s="820"/>
      <c r="M638" s="820"/>
      <c r="N638" s="820"/>
      <c r="O638" s="820"/>
      <c r="P638" s="820"/>
      <c r="Q638" s="820"/>
      <c r="R638" s="820"/>
      <c r="S638" s="820"/>
      <c r="T638" s="821"/>
      <c r="U638" s="794"/>
      <c r="V638" s="794"/>
      <c r="W638" s="794"/>
      <c r="X638" s="794"/>
      <c r="Y638" s="794"/>
      <c r="Z638" s="794"/>
      <c r="AA638" s="794"/>
      <c r="AB638" s="794"/>
      <c r="AC638" s="794"/>
      <c r="AD638" s="794"/>
      <c r="AE638" s="794"/>
      <c r="AF638" s="794"/>
      <c r="AG638" s="794"/>
      <c r="AH638" s="794"/>
      <c r="AI638" s="794"/>
      <c r="AJ638" s="794"/>
      <c r="AK638" s="794"/>
      <c r="AL638" s="794"/>
      <c r="AM638" s="794"/>
      <c r="AN638" s="794"/>
      <c r="AO638" s="794"/>
      <c r="AP638" s="794"/>
      <c r="AQ638" s="794"/>
      <c r="AR638" s="794"/>
      <c r="AS638" s="794"/>
      <c r="AT638" s="794"/>
      <c r="AU638" s="794"/>
      <c r="AV638" s="794"/>
      <c r="AW638" s="794"/>
      <c r="AX638" s="794"/>
      <c r="AY638" s="794"/>
      <c r="AZ638" s="794"/>
      <c r="BA638" s="794"/>
      <c r="BB638" s="794"/>
    </row>
    <row r="639" spans="1:54" ht="12.6" customHeight="1" x14ac:dyDescent="0.25">
      <c r="A639" s="849" t="s">
        <v>1596</v>
      </c>
      <c r="B639" s="849"/>
      <c r="C639" s="849"/>
      <c r="D639" s="849"/>
      <c r="E639" s="849"/>
      <c r="F639" s="849"/>
      <c r="G639" s="849"/>
      <c r="H639" s="849"/>
      <c r="I639" s="849"/>
      <c r="J639" s="849"/>
      <c r="K639" s="849"/>
      <c r="L639" s="849"/>
      <c r="M639" s="849"/>
      <c r="N639" s="849"/>
      <c r="O639" s="849"/>
      <c r="P639" s="849"/>
      <c r="Q639" s="849"/>
      <c r="R639" s="849"/>
      <c r="S639" s="849"/>
      <c r="T639" s="849"/>
      <c r="U639" s="794"/>
      <c r="V639" s="794"/>
      <c r="W639" s="794"/>
      <c r="X639" s="794"/>
      <c r="Y639" s="794"/>
      <c r="Z639" s="794"/>
      <c r="AA639" s="794"/>
      <c r="AB639" s="794"/>
      <c r="AC639" s="794"/>
      <c r="AD639" s="794"/>
      <c r="AE639" s="794"/>
      <c r="AF639" s="794"/>
      <c r="AG639" s="794"/>
      <c r="AH639" s="794"/>
      <c r="AI639" s="794"/>
      <c r="AJ639" s="794"/>
      <c r="AK639" s="794"/>
      <c r="AL639" s="794"/>
      <c r="AM639" s="794"/>
      <c r="AN639" s="794"/>
      <c r="AO639" s="794"/>
      <c r="AP639" s="794"/>
      <c r="AQ639" s="794"/>
      <c r="AR639" s="794"/>
      <c r="AS639" s="794"/>
      <c r="AT639" s="794"/>
      <c r="AU639" s="794"/>
      <c r="AV639" s="794"/>
      <c r="AW639" s="794"/>
      <c r="AX639" s="794"/>
      <c r="AY639" s="794"/>
      <c r="AZ639" s="794"/>
      <c r="BA639" s="794"/>
      <c r="BB639" s="794"/>
    </row>
    <row r="640" spans="1:54" ht="12.6" customHeight="1" x14ac:dyDescent="0.25">
      <c r="A640" s="1083" t="s">
        <v>1597</v>
      </c>
      <c r="B640" s="1083"/>
      <c r="C640" s="1083"/>
      <c r="D640" s="1083"/>
      <c r="E640" s="1083"/>
      <c r="F640" s="1083"/>
      <c r="G640" s="1083"/>
      <c r="H640" s="1083"/>
      <c r="I640" s="1083"/>
      <c r="J640" s="1083"/>
      <c r="K640" s="1083"/>
      <c r="L640" s="1083"/>
      <c r="M640" s="1083"/>
      <c r="N640" s="1083"/>
      <c r="O640" s="1083"/>
      <c r="P640" s="1083"/>
      <c r="Q640" s="1083"/>
      <c r="R640" s="1083"/>
      <c r="S640" s="1083"/>
      <c r="T640" s="1083"/>
      <c r="U640" s="1052"/>
      <c r="V640" s="1052"/>
      <c r="W640" s="1052"/>
      <c r="X640" s="1052"/>
      <c r="Y640" s="1052"/>
      <c r="Z640" s="1052"/>
      <c r="AA640" s="1052"/>
      <c r="AB640" s="1052"/>
      <c r="AC640" s="1052"/>
      <c r="AD640" s="1052"/>
      <c r="AE640" s="1052"/>
      <c r="AF640" s="1052"/>
      <c r="AG640" s="1052"/>
      <c r="AH640" s="1052"/>
      <c r="AI640" s="1052"/>
      <c r="AJ640" s="1052"/>
      <c r="AK640" s="1052"/>
      <c r="AL640" s="1052"/>
      <c r="AM640" s="1052"/>
      <c r="AN640" s="1052"/>
      <c r="AO640" s="1052"/>
      <c r="AP640" s="1052"/>
      <c r="AQ640" s="1052"/>
      <c r="AR640" s="1052"/>
      <c r="AS640" s="1052"/>
      <c r="AT640" s="1052"/>
      <c r="AU640" s="1052"/>
      <c r="AV640" s="1052"/>
      <c r="AW640" s="1052"/>
      <c r="AX640" s="1052"/>
      <c r="AY640" s="1052"/>
      <c r="AZ640" s="1052"/>
      <c r="BA640" s="1052"/>
      <c r="BB640" s="1052"/>
    </row>
    <row r="641" spans="1:54" ht="12.6" customHeight="1" x14ac:dyDescent="0.25">
      <c r="A641" s="170" t="s">
        <v>1598</v>
      </c>
    </row>
    <row r="642" spans="1:54" ht="11.1" customHeight="1" x14ac:dyDescent="0.25">
      <c r="A642" s="221"/>
      <c r="B642" s="222"/>
      <c r="C642" s="222"/>
      <c r="D642" s="222"/>
      <c r="E642" s="222"/>
      <c r="F642" s="222"/>
      <c r="G642" s="222"/>
      <c r="H642" s="222"/>
      <c r="I642" s="222"/>
      <c r="J642" s="222"/>
      <c r="K642" s="222"/>
      <c r="L642" s="237"/>
      <c r="M642" s="221"/>
      <c r="N642" s="222"/>
      <c r="O642" s="222"/>
      <c r="P642" s="222"/>
      <c r="Q642" s="222"/>
      <c r="R642" s="222"/>
      <c r="S642" s="222"/>
      <c r="T642" s="222"/>
      <c r="U642" s="222"/>
      <c r="V642" s="222"/>
      <c r="W642" s="237"/>
      <c r="X642" s="221"/>
      <c r="Y642" s="222"/>
      <c r="Z642" s="222"/>
      <c r="AA642" s="222"/>
      <c r="AB642" s="222"/>
      <c r="AC642" s="222"/>
      <c r="AD642" s="222"/>
      <c r="AE642" s="222"/>
      <c r="AF642" s="222"/>
      <c r="AG642" s="222"/>
      <c r="AH642" s="237"/>
      <c r="AI642" s="825" t="s">
        <v>1579</v>
      </c>
      <c r="AJ642" s="826"/>
      <c r="AK642" s="826"/>
      <c r="AL642" s="826"/>
      <c r="AM642" s="826"/>
      <c r="AN642" s="826"/>
      <c r="AO642" s="826"/>
      <c r="AP642" s="826"/>
      <c r="AQ642" s="826"/>
      <c r="AR642" s="826"/>
      <c r="AS642" s="826"/>
      <c r="AT642" s="826"/>
      <c r="AU642" s="826"/>
      <c r="AV642" s="826"/>
      <c r="AW642" s="826"/>
      <c r="AX642" s="826"/>
      <c r="AY642" s="826"/>
      <c r="AZ642" s="826"/>
      <c r="BA642" s="826"/>
      <c r="BB642" s="827"/>
    </row>
    <row r="643" spans="1:54" ht="11.1" customHeight="1" x14ac:dyDescent="0.25">
      <c r="A643" s="223"/>
      <c r="B643" s="224"/>
      <c r="C643" s="224"/>
      <c r="D643" s="224"/>
      <c r="E643" s="224"/>
      <c r="F643" s="224"/>
      <c r="G643" s="224"/>
      <c r="H643" s="224"/>
      <c r="I643" s="224"/>
      <c r="J643" s="224"/>
      <c r="K643" s="224"/>
      <c r="L643" s="238"/>
      <c r="M643" s="223"/>
      <c r="N643" s="224"/>
      <c r="O643" s="224"/>
      <c r="P643" s="224"/>
      <c r="Q643" s="224"/>
      <c r="R643" s="224"/>
      <c r="S643" s="224"/>
      <c r="T643" s="224"/>
      <c r="U643" s="224"/>
      <c r="V643" s="224"/>
      <c r="W643" s="238"/>
      <c r="X643" s="828" t="s">
        <v>1580</v>
      </c>
      <c r="Y643" s="829"/>
      <c r="Z643" s="829"/>
      <c r="AA643" s="829"/>
      <c r="AB643" s="829"/>
      <c r="AC643" s="829"/>
      <c r="AD643" s="829"/>
      <c r="AE643" s="829"/>
      <c r="AF643" s="829"/>
      <c r="AG643" s="829"/>
      <c r="AH643" s="830"/>
      <c r="AI643" s="828" t="s">
        <v>1599</v>
      </c>
      <c r="AJ643" s="829"/>
      <c r="AK643" s="829"/>
      <c r="AL643" s="829"/>
      <c r="AM643" s="829"/>
      <c r="AN643" s="829"/>
      <c r="AO643" s="829"/>
      <c r="AP643" s="829"/>
      <c r="AQ643" s="829"/>
      <c r="AR643" s="829"/>
      <c r="AS643" s="829"/>
      <c r="AT643" s="829"/>
      <c r="AU643" s="829"/>
      <c r="AV643" s="829"/>
      <c r="AW643" s="829"/>
      <c r="AX643" s="829"/>
      <c r="AY643" s="829"/>
      <c r="AZ643" s="829"/>
      <c r="BA643" s="829"/>
      <c r="BB643" s="830"/>
    </row>
    <row r="644" spans="1:54" ht="11.1" customHeight="1" x14ac:dyDescent="0.25">
      <c r="A644" s="828" t="s">
        <v>1262</v>
      </c>
      <c r="B644" s="829"/>
      <c r="C644" s="829"/>
      <c r="D644" s="829"/>
      <c r="E644" s="829"/>
      <c r="F644" s="829"/>
      <c r="G644" s="829"/>
      <c r="H644" s="829"/>
      <c r="I644" s="829"/>
      <c r="J644" s="829"/>
      <c r="K644" s="829"/>
      <c r="L644" s="830"/>
      <c r="M644" s="828" t="s">
        <v>1588</v>
      </c>
      <c r="N644" s="829"/>
      <c r="O644" s="829"/>
      <c r="P644" s="829"/>
      <c r="Q644" s="829"/>
      <c r="R644" s="829"/>
      <c r="S644" s="829"/>
      <c r="T644" s="829"/>
      <c r="U644" s="829"/>
      <c r="V644" s="829"/>
      <c r="W644" s="830"/>
      <c r="X644" s="828" t="s">
        <v>1583</v>
      </c>
      <c r="Y644" s="829"/>
      <c r="Z644" s="829"/>
      <c r="AA644" s="829"/>
      <c r="AB644" s="829"/>
      <c r="AC644" s="829"/>
      <c r="AD644" s="829"/>
      <c r="AE644" s="829"/>
      <c r="AF644" s="829"/>
      <c r="AG644" s="829"/>
      <c r="AH644" s="830"/>
      <c r="AI644" s="828" t="s">
        <v>1600</v>
      </c>
      <c r="AJ644" s="829"/>
      <c r="AK644" s="829"/>
      <c r="AL644" s="829"/>
      <c r="AM644" s="829"/>
      <c r="AN644" s="829"/>
      <c r="AO644" s="829"/>
      <c r="AP644" s="829"/>
      <c r="AQ644" s="829"/>
      <c r="AR644" s="829"/>
      <c r="AS644" s="829"/>
      <c r="AT644" s="829"/>
      <c r="AU644" s="829"/>
      <c r="AV644" s="829"/>
      <c r="AW644" s="829"/>
      <c r="AX644" s="829"/>
      <c r="AY644" s="829"/>
      <c r="AZ644" s="829"/>
      <c r="BA644" s="829"/>
      <c r="BB644" s="830"/>
    </row>
    <row r="645" spans="1:54" ht="11.1" customHeight="1" x14ac:dyDescent="0.25">
      <c r="A645" s="223"/>
      <c r="B645" s="224"/>
      <c r="C645" s="224"/>
      <c r="D645" s="224"/>
      <c r="E645" s="224"/>
      <c r="F645" s="224"/>
      <c r="G645" s="224"/>
      <c r="H645" s="224"/>
      <c r="I645" s="224"/>
      <c r="J645" s="224"/>
      <c r="K645" s="224"/>
      <c r="L645" s="238"/>
      <c r="M645" s="828" t="s">
        <v>1433</v>
      </c>
      <c r="N645" s="829"/>
      <c r="O645" s="829"/>
      <c r="P645" s="829"/>
      <c r="Q645" s="829"/>
      <c r="R645" s="829"/>
      <c r="S645" s="829"/>
      <c r="T645" s="829"/>
      <c r="U645" s="829"/>
      <c r="V645" s="829"/>
      <c r="W645" s="830"/>
      <c r="X645" s="828" t="s">
        <v>1265</v>
      </c>
      <c r="Y645" s="829"/>
      <c r="Z645" s="829"/>
      <c r="AA645" s="829"/>
      <c r="AB645" s="829"/>
      <c r="AC645" s="829"/>
      <c r="AD645" s="829"/>
      <c r="AE645" s="829"/>
      <c r="AF645" s="829"/>
      <c r="AG645" s="829"/>
      <c r="AH645" s="830"/>
      <c r="AI645" s="828" t="s">
        <v>1601</v>
      </c>
      <c r="AJ645" s="829"/>
      <c r="AK645" s="829"/>
      <c r="AL645" s="829"/>
      <c r="AM645" s="829"/>
      <c r="AN645" s="829"/>
      <c r="AO645" s="829"/>
      <c r="AP645" s="829"/>
      <c r="AQ645" s="829"/>
      <c r="AR645" s="829"/>
      <c r="AS645" s="829"/>
      <c r="AT645" s="829"/>
      <c r="AU645" s="829"/>
      <c r="AV645" s="829"/>
      <c r="AW645" s="829"/>
      <c r="AX645" s="829"/>
      <c r="AY645" s="829"/>
      <c r="AZ645" s="829"/>
      <c r="BA645" s="829"/>
      <c r="BB645" s="830"/>
    </row>
    <row r="646" spans="1:54" ht="11.1" customHeight="1" x14ac:dyDescent="0.25">
      <c r="A646" s="223"/>
      <c r="B646" s="224"/>
      <c r="C646" s="224"/>
      <c r="D646" s="224"/>
      <c r="E646" s="224"/>
      <c r="F646" s="224"/>
      <c r="G646" s="224"/>
      <c r="H646" s="224"/>
      <c r="I646" s="224"/>
      <c r="J646" s="224"/>
      <c r="K646" s="224"/>
      <c r="L646" s="238"/>
      <c r="M646" s="223"/>
      <c r="N646" s="224"/>
      <c r="O646" s="224"/>
      <c r="P646" s="224"/>
      <c r="Q646" s="224"/>
      <c r="R646" s="224"/>
      <c r="S646" s="224"/>
      <c r="T646" s="224"/>
      <c r="U646" s="224"/>
      <c r="V646" s="224"/>
      <c r="W646" s="238"/>
      <c r="X646" s="223"/>
      <c r="Y646" s="224"/>
      <c r="Z646" s="224"/>
      <c r="AA646" s="224"/>
      <c r="AB646" s="224"/>
      <c r="AC646" s="224"/>
      <c r="AD646" s="224"/>
      <c r="AE646" s="224"/>
      <c r="AF646" s="224"/>
      <c r="AG646" s="224"/>
      <c r="AH646" s="238"/>
      <c r="AI646" s="828" t="s">
        <v>1421</v>
      </c>
      <c r="AJ646" s="829"/>
      <c r="AK646" s="829"/>
      <c r="AL646" s="829"/>
      <c r="AM646" s="829"/>
      <c r="AN646" s="829"/>
      <c r="AO646" s="829"/>
      <c r="AP646" s="829"/>
      <c r="AQ646" s="829"/>
      <c r="AR646" s="829"/>
      <c r="AS646" s="829"/>
      <c r="AT646" s="829"/>
      <c r="AU646" s="829"/>
      <c r="AV646" s="829"/>
      <c r="AW646" s="829"/>
      <c r="AX646" s="829"/>
      <c r="AY646" s="829"/>
      <c r="AZ646" s="829"/>
      <c r="BA646" s="829"/>
      <c r="BB646" s="830"/>
    </row>
    <row r="647" spans="1:54" ht="11.1" customHeight="1" x14ac:dyDescent="0.25">
      <c r="A647" s="863" t="s">
        <v>1410</v>
      </c>
      <c r="B647" s="864"/>
      <c r="C647" s="864"/>
      <c r="D647" s="864"/>
      <c r="E647" s="864"/>
      <c r="F647" s="864"/>
      <c r="G647" s="864"/>
      <c r="H647" s="864"/>
      <c r="I647" s="864"/>
      <c r="J647" s="864"/>
      <c r="K647" s="864"/>
      <c r="L647" s="865"/>
      <c r="M647" s="863" t="s">
        <v>1411</v>
      </c>
      <c r="N647" s="864"/>
      <c r="O647" s="864"/>
      <c r="P647" s="864"/>
      <c r="Q647" s="864"/>
      <c r="R647" s="864"/>
      <c r="S647" s="864"/>
      <c r="T647" s="864"/>
      <c r="U647" s="864"/>
      <c r="V647" s="864"/>
      <c r="W647" s="865"/>
      <c r="X647" s="863" t="s">
        <v>1412</v>
      </c>
      <c r="Y647" s="864"/>
      <c r="Z647" s="864"/>
      <c r="AA647" s="864"/>
      <c r="AB647" s="864"/>
      <c r="AC647" s="864"/>
      <c r="AD647" s="864"/>
      <c r="AE647" s="864"/>
      <c r="AF647" s="864"/>
      <c r="AG647" s="864"/>
      <c r="AH647" s="865"/>
      <c r="AI647" s="863" t="s">
        <v>1413</v>
      </c>
      <c r="AJ647" s="864"/>
      <c r="AK647" s="864"/>
      <c r="AL647" s="864"/>
      <c r="AM647" s="864"/>
      <c r="AN647" s="864"/>
      <c r="AO647" s="864"/>
      <c r="AP647" s="864"/>
      <c r="AQ647" s="864"/>
      <c r="AR647" s="864"/>
      <c r="AS647" s="864"/>
      <c r="AT647" s="864"/>
      <c r="AU647" s="864"/>
      <c r="AV647" s="864"/>
      <c r="AW647" s="864"/>
      <c r="AX647" s="864"/>
      <c r="AY647" s="864"/>
      <c r="AZ647" s="864"/>
      <c r="BA647" s="864"/>
      <c r="BB647" s="865"/>
    </row>
    <row r="648" spans="1:54" ht="12.6" customHeight="1" x14ac:dyDescent="0.25">
      <c r="A648" s="193" t="s">
        <v>1602</v>
      </c>
      <c r="B648" s="194"/>
      <c r="C648" s="194"/>
      <c r="D648" s="194"/>
      <c r="E648" s="194"/>
      <c r="F648" s="194"/>
      <c r="G648" s="194"/>
      <c r="H648" s="194"/>
      <c r="I648" s="194"/>
      <c r="J648" s="194"/>
      <c r="K648" s="194"/>
      <c r="L648" s="195"/>
      <c r="M648" s="794"/>
      <c r="N648" s="794"/>
      <c r="O648" s="794"/>
      <c r="P648" s="794"/>
      <c r="Q648" s="794"/>
      <c r="R648" s="794"/>
      <c r="S648" s="794"/>
      <c r="T648" s="794"/>
      <c r="U648" s="794"/>
      <c r="V648" s="794"/>
      <c r="W648" s="794"/>
      <c r="X648" s="794"/>
      <c r="Y648" s="794"/>
      <c r="Z648" s="794"/>
      <c r="AA648" s="794"/>
      <c r="AB648" s="794"/>
      <c r="AC648" s="794"/>
      <c r="AD648" s="794"/>
      <c r="AE648" s="794"/>
      <c r="AF648" s="794"/>
      <c r="AG648" s="794"/>
      <c r="AH648" s="794"/>
      <c r="AI648" s="794"/>
      <c r="AJ648" s="794"/>
      <c r="AK648" s="794"/>
      <c r="AL648" s="794"/>
      <c r="AM648" s="794"/>
      <c r="AN648" s="794"/>
      <c r="AO648" s="794"/>
      <c r="AP648" s="794"/>
      <c r="AQ648" s="794"/>
      <c r="AR648" s="794"/>
      <c r="AS648" s="794"/>
      <c r="AT648" s="794"/>
      <c r="AU648" s="794"/>
      <c r="AV648" s="794"/>
      <c r="AW648" s="794"/>
      <c r="AX648" s="794"/>
      <c r="AY648" s="794"/>
      <c r="AZ648" s="794"/>
      <c r="BA648" s="794"/>
      <c r="BB648" s="794"/>
    </row>
    <row r="649" spans="1:54" ht="12.6" customHeight="1" x14ac:dyDescent="0.25">
      <c r="A649" s="196" t="s">
        <v>1603</v>
      </c>
      <c r="B649" s="197"/>
      <c r="C649" s="197"/>
      <c r="D649" s="197"/>
      <c r="E649" s="197"/>
      <c r="F649" s="197"/>
      <c r="G649" s="197"/>
      <c r="H649" s="197"/>
      <c r="I649" s="197"/>
      <c r="J649" s="197"/>
      <c r="K649" s="197"/>
      <c r="L649" s="198"/>
      <c r="M649" s="794"/>
      <c r="N649" s="794"/>
      <c r="O649" s="794"/>
      <c r="P649" s="794"/>
      <c r="Q649" s="794"/>
      <c r="R649" s="794"/>
      <c r="S649" s="794"/>
      <c r="T649" s="794"/>
      <c r="U649" s="794"/>
      <c r="V649" s="794"/>
      <c r="W649" s="794"/>
      <c r="X649" s="794"/>
      <c r="Y649" s="794"/>
      <c r="Z649" s="794"/>
      <c r="AA649" s="794"/>
      <c r="AB649" s="794"/>
      <c r="AC649" s="794"/>
      <c r="AD649" s="794"/>
      <c r="AE649" s="794"/>
      <c r="AF649" s="794"/>
      <c r="AG649" s="794"/>
      <c r="AH649" s="794"/>
      <c r="AI649" s="794"/>
      <c r="AJ649" s="794"/>
      <c r="AK649" s="794"/>
      <c r="AL649" s="794"/>
      <c r="AM649" s="794"/>
      <c r="AN649" s="794"/>
      <c r="AO649" s="794"/>
      <c r="AP649" s="794"/>
      <c r="AQ649" s="794"/>
      <c r="AR649" s="794"/>
      <c r="AS649" s="794"/>
      <c r="AT649" s="794"/>
      <c r="AU649" s="794"/>
      <c r="AV649" s="794"/>
      <c r="AW649" s="794"/>
      <c r="AX649" s="794"/>
      <c r="AY649" s="794"/>
      <c r="AZ649" s="794"/>
      <c r="BA649" s="794"/>
      <c r="BB649" s="794"/>
    </row>
    <row r="650" spans="1:54" ht="12.6" customHeight="1" x14ac:dyDescent="0.25">
      <c r="A650" s="193" t="s">
        <v>1604</v>
      </c>
      <c r="B650" s="194"/>
      <c r="C650" s="194"/>
      <c r="D650" s="194"/>
      <c r="E650" s="194"/>
      <c r="F650" s="194"/>
      <c r="G650" s="194"/>
      <c r="H650" s="194"/>
      <c r="I650" s="194"/>
      <c r="J650" s="194"/>
      <c r="K650" s="194"/>
      <c r="L650" s="195"/>
      <c r="M650" s="794"/>
      <c r="N650" s="794"/>
      <c r="O650" s="794"/>
      <c r="P650" s="794"/>
      <c r="Q650" s="794"/>
      <c r="R650" s="794"/>
      <c r="S650" s="794"/>
      <c r="T650" s="794"/>
      <c r="U650" s="794"/>
      <c r="V650" s="794"/>
      <c r="W650" s="794"/>
      <c r="X650" s="794"/>
      <c r="Y650" s="794"/>
      <c r="Z650" s="794"/>
      <c r="AA650" s="794"/>
      <c r="AB650" s="794"/>
      <c r="AC650" s="794"/>
      <c r="AD650" s="794"/>
      <c r="AE650" s="794"/>
      <c r="AF650" s="794"/>
      <c r="AG650" s="794"/>
      <c r="AH650" s="794"/>
      <c r="AI650" s="794"/>
      <c r="AJ650" s="794"/>
      <c r="AK650" s="794"/>
      <c r="AL650" s="794"/>
      <c r="AM650" s="794"/>
      <c r="AN650" s="794"/>
      <c r="AO650" s="794"/>
      <c r="AP650" s="794"/>
      <c r="AQ650" s="794"/>
      <c r="AR650" s="794"/>
      <c r="AS650" s="794"/>
      <c r="AT650" s="794"/>
      <c r="AU650" s="794"/>
      <c r="AV650" s="794"/>
      <c r="AW650" s="794"/>
      <c r="AX650" s="794"/>
      <c r="AY650" s="794"/>
      <c r="AZ650" s="794"/>
      <c r="BA650" s="794"/>
      <c r="BB650" s="794"/>
    </row>
    <row r="651" spans="1:54" ht="12.6" customHeight="1" x14ac:dyDescent="0.25">
      <c r="A651" s="196" t="s">
        <v>1603</v>
      </c>
      <c r="B651" s="197"/>
      <c r="C651" s="197"/>
      <c r="D651" s="197"/>
      <c r="E651" s="197"/>
      <c r="F651" s="197"/>
      <c r="G651" s="197"/>
      <c r="H651" s="197"/>
      <c r="I651" s="197"/>
      <c r="J651" s="197"/>
      <c r="K651" s="197"/>
      <c r="L651" s="198"/>
      <c r="M651" s="794"/>
      <c r="N651" s="794"/>
      <c r="O651" s="794"/>
      <c r="P651" s="794"/>
      <c r="Q651" s="794"/>
      <c r="R651" s="794"/>
      <c r="S651" s="794"/>
      <c r="T651" s="794"/>
      <c r="U651" s="794"/>
      <c r="V651" s="794"/>
      <c r="W651" s="794"/>
      <c r="X651" s="794"/>
      <c r="Y651" s="794"/>
      <c r="Z651" s="794"/>
      <c r="AA651" s="794"/>
      <c r="AB651" s="794"/>
      <c r="AC651" s="794"/>
      <c r="AD651" s="794"/>
      <c r="AE651" s="794"/>
      <c r="AF651" s="794"/>
      <c r="AG651" s="794"/>
      <c r="AH651" s="794"/>
      <c r="AI651" s="794"/>
      <c r="AJ651" s="794"/>
      <c r="AK651" s="794"/>
      <c r="AL651" s="794"/>
      <c r="AM651" s="794"/>
      <c r="AN651" s="794"/>
      <c r="AO651" s="794"/>
      <c r="AP651" s="794"/>
      <c r="AQ651" s="794"/>
      <c r="AR651" s="794"/>
      <c r="AS651" s="794"/>
      <c r="AT651" s="794"/>
      <c r="AU651" s="794"/>
      <c r="AV651" s="794"/>
      <c r="AW651" s="794"/>
      <c r="AX651" s="794"/>
      <c r="AY651" s="794"/>
      <c r="AZ651" s="794"/>
      <c r="BA651" s="794"/>
      <c r="BB651" s="794"/>
    </row>
    <row r="652" spans="1:54" ht="12.6" customHeight="1" x14ac:dyDescent="0.25">
      <c r="A652" s="187" t="s">
        <v>1587</v>
      </c>
      <c r="B652" s="188"/>
      <c r="C652" s="188"/>
      <c r="D652" s="188"/>
      <c r="E652" s="188"/>
      <c r="F652" s="188"/>
      <c r="G652" s="188"/>
      <c r="H652" s="188"/>
      <c r="I652" s="188"/>
      <c r="J652" s="188"/>
      <c r="K652" s="188"/>
      <c r="L652" s="189"/>
      <c r="M652" s="794"/>
      <c r="N652" s="794"/>
      <c r="O652" s="794"/>
      <c r="P652" s="794"/>
      <c r="Q652" s="794"/>
      <c r="R652" s="794"/>
      <c r="S652" s="794"/>
      <c r="T652" s="794"/>
      <c r="U652" s="794"/>
      <c r="V652" s="794"/>
      <c r="W652" s="794"/>
      <c r="X652" s="794"/>
      <c r="Y652" s="794"/>
      <c r="Z652" s="794"/>
      <c r="AA652" s="794"/>
      <c r="AB652" s="794"/>
      <c r="AC652" s="794"/>
      <c r="AD652" s="794"/>
      <c r="AE652" s="794"/>
      <c r="AF652" s="794"/>
      <c r="AG652" s="794"/>
      <c r="AH652" s="794"/>
      <c r="AI652" s="794"/>
      <c r="AJ652" s="794"/>
      <c r="AK652" s="794"/>
      <c r="AL652" s="794"/>
      <c r="AM652" s="794"/>
      <c r="AN652" s="794"/>
      <c r="AO652" s="794"/>
      <c r="AP652" s="794"/>
      <c r="AQ652" s="794"/>
      <c r="AR652" s="794"/>
      <c r="AS652" s="794"/>
      <c r="AT652" s="794"/>
      <c r="AU652" s="794"/>
      <c r="AV652" s="794"/>
      <c r="AW652" s="794"/>
      <c r="AX652" s="794"/>
      <c r="AY652" s="794"/>
      <c r="AZ652" s="794"/>
      <c r="BA652" s="794"/>
      <c r="BB652" s="794"/>
    </row>
    <row r="653" spans="1:54" ht="12.6" customHeight="1" x14ac:dyDescent="0.25">
      <c r="A653" s="170" t="s">
        <v>1605</v>
      </c>
    </row>
    <row r="654" spans="1:54" ht="11.1" customHeight="1" x14ac:dyDescent="0.25">
      <c r="A654" s="262"/>
      <c r="B654" s="263"/>
      <c r="C654" s="263"/>
      <c r="D654" s="263"/>
      <c r="E654" s="263"/>
      <c r="F654" s="263"/>
      <c r="G654" s="263"/>
      <c r="H654" s="263"/>
      <c r="I654" s="263"/>
      <c r="J654" s="263"/>
      <c r="K654" s="263"/>
      <c r="L654" s="263"/>
      <c r="M654" s="263"/>
      <c r="N654" s="263"/>
      <c r="O654" s="263"/>
      <c r="P654" s="263"/>
      <c r="Q654" s="263"/>
      <c r="R654" s="263"/>
      <c r="S654" s="263"/>
      <c r="T654" s="264"/>
      <c r="U654" s="825"/>
      <c r="V654" s="826"/>
      <c r="W654" s="826"/>
      <c r="X654" s="826"/>
      <c r="Y654" s="826"/>
      <c r="Z654" s="826"/>
      <c r="AA654" s="826"/>
      <c r="AB654" s="826"/>
      <c r="AC654" s="826"/>
      <c r="AD654" s="826"/>
      <c r="AE654" s="826"/>
      <c r="AF654" s="826"/>
      <c r="AG654" s="827"/>
      <c r="AH654" s="825" t="s">
        <v>1579</v>
      </c>
      <c r="AI654" s="826"/>
      <c r="AJ654" s="826"/>
      <c r="AK654" s="826"/>
      <c r="AL654" s="826"/>
      <c r="AM654" s="826"/>
      <c r="AN654" s="826"/>
      <c r="AO654" s="826"/>
      <c r="AP654" s="826"/>
      <c r="AQ654" s="826"/>
      <c r="AR654" s="826"/>
      <c r="AS654" s="826"/>
      <c r="AT654" s="826"/>
      <c r="AU654" s="826"/>
      <c r="AV654" s="826"/>
      <c r="AW654" s="826"/>
      <c r="AX654" s="826"/>
      <c r="AY654" s="826"/>
      <c r="AZ654" s="826"/>
      <c r="BA654" s="826"/>
      <c r="BB654" s="827"/>
    </row>
    <row r="655" spans="1:54" ht="11.1" customHeight="1" x14ac:dyDescent="0.25">
      <c r="A655" s="223"/>
      <c r="B655" s="224"/>
      <c r="C655" s="224"/>
      <c r="D655" s="224"/>
      <c r="E655" s="224"/>
      <c r="F655" s="224"/>
      <c r="G655" s="224"/>
      <c r="H655" s="224"/>
      <c r="I655" s="224"/>
      <c r="J655" s="224"/>
      <c r="K655" s="224"/>
      <c r="L655" s="224"/>
      <c r="M655" s="224"/>
      <c r="N655" s="224"/>
      <c r="O655" s="224"/>
      <c r="P655" s="224"/>
      <c r="Q655" s="224"/>
      <c r="R655" s="224"/>
      <c r="S655" s="224"/>
      <c r="T655" s="238"/>
      <c r="U655" s="828"/>
      <c r="V655" s="829"/>
      <c r="W655" s="829"/>
      <c r="X655" s="829"/>
      <c r="Y655" s="829"/>
      <c r="Z655" s="829"/>
      <c r="AA655" s="829"/>
      <c r="AB655" s="829"/>
      <c r="AC655" s="829"/>
      <c r="AD655" s="829"/>
      <c r="AE655" s="829"/>
      <c r="AF655" s="829"/>
      <c r="AG655" s="830"/>
      <c r="AH655" s="828" t="s">
        <v>1599</v>
      </c>
      <c r="AI655" s="829"/>
      <c r="AJ655" s="829"/>
      <c r="AK655" s="829"/>
      <c r="AL655" s="829"/>
      <c r="AM655" s="829"/>
      <c r="AN655" s="829"/>
      <c r="AO655" s="829"/>
      <c r="AP655" s="829"/>
      <c r="AQ655" s="829"/>
      <c r="AR655" s="829"/>
      <c r="AS655" s="829"/>
      <c r="AT655" s="829"/>
      <c r="AU655" s="829"/>
      <c r="AV655" s="829"/>
      <c r="AW655" s="829"/>
      <c r="AX655" s="829"/>
      <c r="AY655" s="829"/>
      <c r="AZ655" s="829"/>
      <c r="BA655" s="829"/>
      <c r="BB655" s="830"/>
    </row>
    <row r="656" spans="1:54" ht="11.1" customHeight="1" x14ac:dyDescent="0.25">
      <c r="A656" s="828" t="s">
        <v>1606</v>
      </c>
      <c r="B656" s="829"/>
      <c r="C656" s="829"/>
      <c r="D656" s="829"/>
      <c r="E656" s="829"/>
      <c r="F656" s="829"/>
      <c r="G656" s="829"/>
      <c r="H656" s="829"/>
      <c r="I656" s="829"/>
      <c r="J656" s="829"/>
      <c r="K656" s="829"/>
      <c r="L656" s="829"/>
      <c r="M656" s="829"/>
      <c r="N656" s="829"/>
      <c r="O656" s="829"/>
      <c r="P656" s="829"/>
      <c r="Q656" s="829"/>
      <c r="R656" s="829"/>
      <c r="S656" s="829"/>
      <c r="T656" s="830"/>
      <c r="U656" s="828" t="s">
        <v>1588</v>
      </c>
      <c r="V656" s="829"/>
      <c r="W656" s="829"/>
      <c r="X656" s="829"/>
      <c r="Y656" s="829"/>
      <c r="Z656" s="829"/>
      <c r="AA656" s="829"/>
      <c r="AB656" s="829"/>
      <c r="AC656" s="829"/>
      <c r="AD656" s="829"/>
      <c r="AE656" s="829"/>
      <c r="AF656" s="829"/>
      <c r="AG656" s="830"/>
      <c r="AH656" s="828" t="s">
        <v>1600</v>
      </c>
      <c r="AI656" s="829"/>
      <c r="AJ656" s="829"/>
      <c r="AK656" s="829"/>
      <c r="AL656" s="829"/>
      <c r="AM656" s="829"/>
      <c r="AN656" s="829"/>
      <c r="AO656" s="829"/>
      <c r="AP656" s="829"/>
      <c r="AQ656" s="829"/>
      <c r="AR656" s="829"/>
      <c r="AS656" s="829"/>
      <c r="AT656" s="829"/>
      <c r="AU656" s="829"/>
      <c r="AV656" s="829"/>
      <c r="AW656" s="829"/>
      <c r="AX656" s="829"/>
      <c r="AY656" s="829"/>
      <c r="AZ656" s="829"/>
      <c r="BA656" s="829"/>
      <c r="BB656" s="830"/>
    </row>
    <row r="657" spans="1:54" ht="11.1" customHeight="1" x14ac:dyDescent="0.25">
      <c r="A657" s="828" t="s">
        <v>1607</v>
      </c>
      <c r="B657" s="829"/>
      <c r="C657" s="829"/>
      <c r="D657" s="829"/>
      <c r="E657" s="829"/>
      <c r="F657" s="829"/>
      <c r="G657" s="829"/>
      <c r="H657" s="829"/>
      <c r="I657" s="829"/>
      <c r="J657" s="829"/>
      <c r="K657" s="829"/>
      <c r="L657" s="829"/>
      <c r="M657" s="829"/>
      <c r="N657" s="829"/>
      <c r="O657" s="829"/>
      <c r="P657" s="829"/>
      <c r="Q657" s="829"/>
      <c r="R657" s="829"/>
      <c r="S657" s="829"/>
      <c r="T657" s="830"/>
      <c r="U657" s="828" t="s">
        <v>1433</v>
      </c>
      <c r="V657" s="829"/>
      <c r="W657" s="829"/>
      <c r="X657" s="829"/>
      <c r="Y657" s="829"/>
      <c r="Z657" s="829"/>
      <c r="AA657" s="829"/>
      <c r="AB657" s="829"/>
      <c r="AC657" s="829"/>
      <c r="AD657" s="829"/>
      <c r="AE657" s="829"/>
      <c r="AF657" s="829"/>
      <c r="AG657" s="830"/>
      <c r="AH657" s="828" t="s">
        <v>1608</v>
      </c>
      <c r="AI657" s="829"/>
      <c r="AJ657" s="829"/>
      <c r="AK657" s="829"/>
      <c r="AL657" s="829"/>
      <c r="AM657" s="829"/>
      <c r="AN657" s="829"/>
      <c r="AO657" s="829"/>
      <c r="AP657" s="829"/>
      <c r="AQ657" s="829"/>
      <c r="AR657" s="829"/>
      <c r="AS657" s="829"/>
      <c r="AT657" s="829"/>
      <c r="AU657" s="829"/>
      <c r="AV657" s="829"/>
      <c r="AW657" s="829"/>
      <c r="AX657" s="829"/>
      <c r="AY657" s="829"/>
      <c r="AZ657" s="829"/>
      <c r="BA657" s="829"/>
      <c r="BB657" s="830"/>
    </row>
    <row r="658" spans="1:54" ht="11.1" customHeight="1" x14ac:dyDescent="0.25">
      <c r="A658" s="223"/>
      <c r="B658" s="224"/>
      <c r="C658" s="224"/>
      <c r="D658" s="224"/>
      <c r="E658" s="224"/>
      <c r="F658" s="224"/>
      <c r="G658" s="224"/>
      <c r="H658" s="224"/>
      <c r="I658" s="224"/>
      <c r="J658" s="224"/>
      <c r="K658" s="224"/>
      <c r="L658" s="224"/>
      <c r="M658" s="224"/>
      <c r="N658" s="224"/>
      <c r="O658" s="224"/>
      <c r="P658" s="224"/>
      <c r="Q658" s="224"/>
      <c r="R658" s="224"/>
      <c r="S658" s="224"/>
      <c r="T658" s="238"/>
      <c r="U658" s="828"/>
      <c r="V658" s="829"/>
      <c r="W658" s="829"/>
      <c r="X658" s="829"/>
      <c r="Y658" s="829"/>
      <c r="Z658" s="829"/>
      <c r="AA658" s="829"/>
      <c r="AB658" s="829"/>
      <c r="AC658" s="829"/>
      <c r="AD658" s="829"/>
      <c r="AE658" s="829"/>
      <c r="AF658" s="829"/>
      <c r="AG658" s="830"/>
      <c r="AH658" s="828" t="s">
        <v>1609</v>
      </c>
      <c r="AI658" s="829"/>
      <c r="AJ658" s="829"/>
      <c r="AK658" s="829"/>
      <c r="AL658" s="829"/>
      <c r="AM658" s="829"/>
      <c r="AN658" s="829"/>
      <c r="AO658" s="829"/>
      <c r="AP658" s="829"/>
      <c r="AQ658" s="829"/>
      <c r="AR658" s="829"/>
      <c r="AS658" s="829"/>
      <c r="AT658" s="829"/>
      <c r="AU658" s="829"/>
      <c r="AV658" s="829"/>
      <c r="AW658" s="829"/>
      <c r="AX658" s="829"/>
      <c r="AY658" s="829"/>
      <c r="AZ658" s="829"/>
      <c r="BA658" s="829"/>
      <c r="BB658" s="830"/>
    </row>
    <row r="659" spans="1:54" ht="11.1" customHeight="1" x14ac:dyDescent="0.25">
      <c r="A659" s="223"/>
      <c r="B659" s="224"/>
      <c r="C659" s="224"/>
      <c r="D659" s="224"/>
      <c r="E659" s="224"/>
      <c r="F659" s="224"/>
      <c r="G659" s="224"/>
      <c r="H659" s="224"/>
      <c r="I659" s="224"/>
      <c r="J659" s="224"/>
      <c r="K659" s="224"/>
      <c r="L659" s="224"/>
      <c r="M659" s="224"/>
      <c r="N659" s="224"/>
      <c r="O659" s="224"/>
      <c r="P659" s="224"/>
      <c r="Q659" s="224"/>
      <c r="R659" s="224"/>
      <c r="S659" s="224"/>
      <c r="T659" s="238"/>
      <c r="U659" s="828"/>
      <c r="V659" s="829"/>
      <c r="W659" s="829"/>
      <c r="X659" s="829"/>
      <c r="Y659" s="829"/>
      <c r="Z659" s="829"/>
      <c r="AA659" s="829"/>
      <c r="AB659" s="829"/>
      <c r="AC659" s="829"/>
      <c r="AD659" s="829"/>
      <c r="AE659" s="829"/>
      <c r="AF659" s="829"/>
      <c r="AG659" s="830"/>
      <c r="AH659" s="828" t="s">
        <v>1470</v>
      </c>
      <c r="AI659" s="829"/>
      <c r="AJ659" s="829"/>
      <c r="AK659" s="829"/>
      <c r="AL659" s="829"/>
      <c r="AM659" s="829"/>
      <c r="AN659" s="829"/>
      <c r="AO659" s="829"/>
      <c r="AP659" s="829"/>
      <c r="AQ659" s="829"/>
      <c r="AR659" s="829"/>
      <c r="AS659" s="829"/>
      <c r="AT659" s="829"/>
      <c r="AU659" s="829"/>
      <c r="AV659" s="829"/>
      <c r="AW659" s="829"/>
      <c r="AX659" s="829"/>
      <c r="AY659" s="829"/>
      <c r="AZ659" s="829"/>
      <c r="BA659" s="829"/>
      <c r="BB659" s="830"/>
    </row>
    <row r="660" spans="1:54" ht="11.1" customHeight="1" x14ac:dyDescent="0.25">
      <c r="A660" s="863" t="s">
        <v>1410</v>
      </c>
      <c r="B660" s="864"/>
      <c r="C660" s="864"/>
      <c r="D660" s="864"/>
      <c r="E660" s="864"/>
      <c r="F660" s="864"/>
      <c r="G660" s="864"/>
      <c r="H660" s="864"/>
      <c r="I660" s="864"/>
      <c r="J660" s="864"/>
      <c r="K660" s="864"/>
      <c r="L660" s="864"/>
      <c r="M660" s="864"/>
      <c r="N660" s="864"/>
      <c r="O660" s="864"/>
      <c r="P660" s="864"/>
      <c r="Q660" s="864"/>
      <c r="R660" s="864"/>
      <c r="S660" s="864"/>
      <c r="T660" s="865"/>
      <c r="U660" s="863" t="s">
        <v>1411</v>
      </c>
      <c r="V660" s="864"/>
      <c r="W660" s="864"/>
      <c r="X660" s="864"/>
      <c r="Y660" s="864"/>
      <c r="Z660" s="864"/>
      <c r="AA660" s="864"/>
      <c r="AB660" s="864"/>
      <c r="AC660" s="864"/>
      <c r="AD660" s="864"/>
      <c r="AE660" s="864"/>
      <c r="AF660" s="864"/>
      <c r="AG660" s="865"/>
      <c r="AH660" s="863" t="s">
        <v>1412</v>
      </c>
      <c r="AI660" s="864"/>
      <c r="AJ660" s="864"/>
      <c r="AK660" s="864"/>
      <c r="AL660" s="864"/>
      <c r="AM660" s="864"/>
      <c r="AN660" s="864"/>
      <c r="AO660" s="864"/>
      <c r="AP660" s="864"/>
      <c r="AQ660" s="864"/>
      <c r="AR660" s="864"/>
      <c r="AS660" s="864"/>
      <c r="AT660" s="864"/>
      <c r="AU660" s="864"/>
      <c r="AV660" s="864"/>
      <c r="AW660" s="864"/>
      <c r="AX660" s="864"/>
      <c r="AY660" s="864"/>
      <c r="AZ660" s="864"/>
      <c r="BA660" s="864"/>
      <c r="BB660" s="865"/>
    </row>
    <row r="661" spans="1:54" ht="11.1" customHeight="1" x14ac:dyDescent="0.25">
      <c r="A661" s="193" t="s">
        <v>1592</v>
      </c>
      <c r="B661" s="194"/>
      <c r="C661" s="194"/>
      <c r="D661" s="194"/>
      <c r="E661" s="194"/>
      <c r="F661" s="194"/>
      <c r="G661" s="194"/>
      <c r="H661" s="194"/>
      <c r="I661" s="194"/>
      <c r="J661" s="194"/>
      <c r="K661" s="194"/>
      <c r="L661" s="194"/>
      <c r="M661" s="194"/>
      <c r="N661" s="194"/>
      <c r="O661" s="194"/>
      <c r="P661" s="194"/>
      <c r="Q661" s="194"/>
      <c r="R661" s="194"/>
      <c r="S661" s="194"/>
      <c r="T661" s="195"/>
      <c r="U661" s="794"/>
      <c r="V661" s="794"/>
      <c r="W661" s="794"/>
      <c r="X661" s="794"/>
      <c r="Y661" s="794"/>
      <c r="Z661" s="794"/>
      <c r="AA661" s="794"/>
      <c r="AB661" s="794"/>
      <c r="AC661" s="794"/>
      <c r="AD661" s="794"/>
      <c r="AE661" s="794"/>
      <c r="AF661" s="794"/>
      <c r="AG661" s="794"/>
      <c r="AH661" s="794"/>
      <c r="AI661" s="794"/>
      <c r="AJ661" s="794"/>
      <c r="AK661" s="794"/>
      <c r="AL661" s="794"/>
      <c r="AM661" s="794"/>
      <c r="AN661" s="794"/>
      <c r="AO661" s="794"/>
      <c r="AP661" s="794"/>
      <c r="AQ661" s="794"/>
      <c r="AR661" s="794"/>
      <c r="AS661" s="794"/>
      <c r="AT661" s="794"/>
      <c r="AU661" s="794"/>
      <c r="AV661" s="794"/>
      <c r="AW661" s="794"/>
      <c r="AX661" s="794"/>
      <c r="AY661" s="794"/>
      <c r="AZ661" s="794"/>
      <c r="BA661" s="794"/>
      <c r="BB661" s="794"/>
    </row>
    <row r="662" spans="1:54" ht="11.1" customHeight="1" x14ac:dyDescent="0.25">
      <c r="A662" s="256" t="s">
        <v>1610</v>
      </c>
      <c r="B662" s="183"/>
      <c r="C662" s="183"/>
      <c r="D662" s="183"/>
      <c r="E662" s="183"/>
      <c r="F662" s="183"/>
      <c r="G662" s="183"/>
      <c r="H662" s="183"/>
      <c r="I662" s="183"/>
      <c r="J662" s="183"/>
      <c r="K662" s="183"/>
      <c r="L662" s="183"/>
      <c r="M662" s="183"/>
      <c r="N662" s="183"/>
      <c r="O662" s="183"/>
      <c r="P662" s="183"/>
      <c r="Q662" s="183"/>
      <c r="R662" s="183"/>
      <c r="S662" s="183"/>
      <c r="T662" s="225"/>
      <c r="U662" s="794"/>
      <c r="V662" s="794"/>
      <c r="W662" s="794"/>
      <c r="X662" s="794"/>
      <c r="Y662" s="794"/>
      <c r="Z662" s="794"/>
      <c r="AA662" s="794"/>
      <c r="AB662" s="794"/>
      <c r="AC662" s="794"/>
      <c r="AD662" s="794"/>
      <c r="AE662" s="794"/>
      <c r="AF662" s="794"/>
      <c r="AG662" s="794"/>
      <c r="AH662" s="794"/>
      <c r="AI662" s="794"/>
      <c r="AJ662" s="794"/>
      <c r="AK662" s="794"/>
      <c r="AL662" s="794"/>
      <c r="AM662" s="794"/>
      <c r="AN662" s="794"/>
      <c r="AO662" s="794"/>
      <c r="AP662" s="794"/>
      <c r="AQ662" s="794"/>
      <c r="AR662" s="794"/>
      <c r="AS662" s="794"/>
      <c r="AT662" s="794"/>
      <c r="AU662" s="794"/>
      <c r="AV662" s="794"/>
      <c r="AW662" s="794"/>
      <c r="AX662" s="794"/>
      <c r="AY662" s="794"/>
      <c r="AZ662" s="794"/>
      <c r="BA662" s="794"/>
      <c r="BB662" s="794"/>
    </row>
    <row r="663" spans="1:54" ht="11.1" customHeight="1" x14ac:dyDescent="0.25">
      <c r="A663" s="196" t="s">
        <v>1611</v>
      </c>
      <c r="B663" s="197"/>
      <c r="C663" s="197"/>
      <c r="D663" s="197"/>
      <c r="E663" s="197"/>
      <c r="F663" s="197"/>
      <c r="G663" s="197"/>
      <c r="H663" s="197"/>
      <c r="I663" s="197"/>
      <c r="J663" s="197"/>
      <c r="K663" s="197"/>
      <c r="L663" s="197"/>
      <c r="M663" s="197"/>
      <c r="N663" s="197"/>
      <c r="O663" s="197"/>
      <c r="P663" s="197"/>
      <c r="Q663" s="197"/>
      <c r="R663" s="197"/>
      <c r="S663" s="197"/>
      <c r="T663" s="198"/>
      <c r="U663" s="794"/>
      <c r="V663" s="794"/>
      <c r="W663" s="794"/>
      <c r="X663" s="794"/>
      <c r="Y663" s="794"/>
      <c r="Z663" s="794"/>
      <c r="AA663" s="794"/>
      <c r="AB663" s="794"/>
      <c r="AC663" s="794"/>
      <c r="AD663" s="794"/>
      <c r="AE663" s="794"/>
      <c r="AF663" s="794"/>
      <c r="AG663" s="794"/>
      <c r="AH663" s="794"/>
      <c r="AI663" s="794"/>
      <c r="AJ663" s="794"/>
      <c r="AK663" s="794"/>
      <c r="AL663" s="794"/>
      <c r="AM663" s="794"/>
      <c r="AN663" s="794"/>
      <c r="AO663" s="794"/>
      <c r="AP663" s="794"/>
      <c r="AQ663" s="794"/>
      <c r="AR663" s="794"/>
      <c r="AS663" s="794"/>
      <c r="AT663" s="794"/>
      <c r="AU663" s="794"/>
      <c r="AV663" s="794"/>
      <c r="AW663" s="794"/>
      <c r="AX663" s="794"/>
      <c r="AY663" s="794"/>
      <c r="AZ663" s="794"/>
      <c r="BA663" s="794"/>
      <c r="BB663" s="794"/>
    </row>
    <row r="664" spans="1:54" ht="11.1" customHeight="1" x14ac:dyDescent="0.25">
      <c r="A664" s="193" t="s">
        <v>1594</v>
      </c>
      <c r="B664" s="194"/>
      <c r="C664" s="194"/>
      <c r="D664" s="194"/>
      <c r="E664" s="194"/>
      <c r="F664" s="194"/>
      <c r="G664" s="194"/>
      <c r="H664" s="194"/>
      <c r="I664" s="194"/>
      <c r="J664" s="194"/>
      <c r="K664" s="194"/>
      <c r="L664" s="194"/>
      <c r="M664" s="194"/>
      <c r="N664" s="194"/>
      <c r="O664" s="194"/>
      <c r="P664" s="194"/>
      <c r="Q664" s="194"/>
      <c r="R664" s="194"/>
      <c r="S664" s="194"/>
      <c r="T664" s="195"/>
      <c r="U664" s="794"/>
      <c r="V664" s="794"/>
      <c r="W664" s="794"/>
      <c r="X664" s="794"/>
      <c r="Y664" s="794"/>
      <c r="Z664" s="794"/>
      <c r="AA664" s="794"/>
      <c r="AB664" s="794"/>
      <c r="AC664" s="794"/>
      <c r="AD664" s="794"/>
      <c r="AE664" s="794"/>
      <c r="AF664" s="794"/>
      <c r="AG664" s="794"/>
      <c r="AH664" s="794"/>
      <c r="AI664" s="794"/>
      <c r="AJ664" s="794"/>
      <c r="AK664" s="794"/>
      <c r="AL664" s="794"/>
      <c r="AM664" s="794"/>
      <c r="AN664" s="794"/>
      <c r="AO664" s="794"/>
      <c r="AP664" s="794"/>
      <c r="AQ664" s="794"/>
      <c r="AR664" s="794"/>
      <c r="AS664" s="794"/>
      <c r="AT664" s="794"/>
      <c r="AU664" s="794"/>
      <c r="AV664" s="794"/>
      <c r="AW664" s="794"/>
      <c r="AX664" s="794"/>
      <c r="AY664" s="794"/>
      <c r="AZ664" s="794"/>
      <c r="BA664" s="794"/>
      <c r="BB664" s="794"/>
    </row>
    <row r="665" spans="1:54" ht="11.1" customHeight="1" x14ac:dyDescent="0.25">
      <c r="A665" s="196" t="s">
        <v>1595</v>
      </c>
      <c r="B665" s="197"/>
      <c r="C665" s="197"/>
      <c r="D665" s="197"/>
      <c r="E665" s="197"/>
      <c r="F665" s="197"/>
      <c r="G665" s="197"/>
      <c r="H665" s="197"/>
      <c r="I665" s="197"/>
      <c r="J665" s="197"/>
      <c r="K665" s="197"/>
      <c r="L665" s="197"/>
      <c r="M665" s="197"/>
      <c r="N665" s="197"/>
      <c r="O665" s="197"/>
      <c r="P665" s="197"/>
      <c r="Q665" s="197"/>
      <c r="R665" s="197"/>
      <c r="S665" s="197"/>
      <c r="T665" s="198"/>
      <c r="U665" s="794"/>
      <c r="V665" s="794"/>
      <c r="W665" s="794"/>
      <c r="X665" s="794"/>
      <c r="Y665" s="794"/>
      <c r="Z665" s="794"/>
      <c r="AA665" s="794"/>
      <c r="AB665" s="794"/>
      <c r="AC665" s="794"/>
      <c r="AD665" s="794"/>
      <c r="AE665" s="794"/>
      <c r="AF665" s="794"/>
      <c r="AG665" s="794"/>
      <c r="AH665" s="794"/>
      <c r="AI665" s="794"/>
      <c r="AJ665" s="794"/>
      <c r="AK665" s="794"/>
      <c r="AL665" s="794"/>
      <c r="AM665" s="794"/>
      <c r="AN665" s="794"/>
      <c r="AO665" s="794"/>
      <c r="AP665" s="794"/>
      <c r="AQ665" s="794"/>
      <c r="AR665" s="794"/>
      <c r="AS665" s="794"/>
      <c r="AT665" s="794"/>
      <c r="AU665" s="794"/>
      <c r="AV665" s="794"/>
      <c r="AW665" s="794"/>
      <c r="AX665" s="794"/>
      <c r="AY665" s="794"/>
      <c r="AZ665" s="794"/>
      <c r="BA665" s="794"/>
      <c r="BB665" s="794"/>
    </row>
    <row r="666" spans="1:54" ht="12.6" customHeight="1" x14ac:dyDescent="0.25">
      <c r="A666" s="187" t="s">
        <v>1596</v>
      </c>
      <c r="B666" s="188"/>
      <c r="C666" s="188"/>
      <c r="D666" s="188"/>
      <c r="E666" s="188"/>
      <c r="F666" s="188"/>
      <c r="G666" s="188"/>
      <c r="H666" s="188"/>
      <c r="I666" s="188"/>
      <c r="J666" s="188"/>
      <c r="K666" s="188"/>
      <c r="L666" s="188"/>
      <c r="M666" s="188"/>
      <c r="N666" s="188"/>
      <c r="O666" s="188"/>
      <c r="P666" s="188"/>
      <c r="Q666" s="188"/>
      <c r="R666" s="188"/>
      <c r="S666" s="188"/>
      <c r="T666" s="189"/>
      <c r="U666" s="794"/>
      <c r="V666" s="794"/>
      <c r="W666" s="794"/>
      <c r="X666" s="794"/>
      <c r="Y666" s="794"/>
      <c r="Z666" s="794"/>
      <c r="AA666" s="794"/>
      <c r="AB666" s="794"/>
      <c r="AC666" s="794"/>
      <c r="AD666" s="794"/>
      <c r="AE666" s="794"/>
      <c r="AF666" s="794"/>
      <c r="AG666" s="794"/>
      <c r="AH666" s="794"/>
      <c r="AI666" s="794"/>
      <c r="AJ666" s="794"/>
      <c r="AK666" s="794"/>
      <c r="AL666" s="794"/>
      <c r="AM666" s="794"/>
      <c r="AN666" s="794"/>
      <c r="AO666" s="794"/>
      <c r="AP666" s="794"/>
      <c r="AQ666" s="794"/>
      <c r="AR666" s="794"/>
      <c r="AS666" s="794"/>
      <c r="AT666" s="794"/>
      <c r="AU666" s="794"/>
      <c r="AV666" s="794"/>
      <c r="AW666" s="794"/>
      <c r="AX666" s="794"/>
      <c r="AY666" s="794"/>
      <c r="AZ666" s="794"/>
      <c r="BA666" s="794"/>
      <c r="BB666" s="794"/>
    </row>
    <row r="667" spans="1:54" ht="12.6" customHeight="1" x14ac:dyDescent="0.25">
      <c r="A667" s="196" t="s">
        <v>1597</v>
      </c>
      <c r="B667" s="197"/>
      <c r="C667" s="197"/>
      <c r="D667" s="197"/>
      <c r="E667" s="197"/>
      <c r="F667" s="197"/>
      <c r="G667" s="197"/>
      <c r="H667" s="197"/>
      <c r="I667" s="197"/>
      <c r="J667" s="197"/>
      <c r="K667" s="197"/>
      <c r="L667" s="197"/>
      <c r="M667" s="197"/>
      <c r="N667" s="197"/>
      <c r="O667" s="197"/>
      <c r="P667" s="197"/>
      <c r="Q667" s="197"/>
      <c r="R667" s="197"/>
      <c r="S667" s="197"/>
      <c r="T667" s="198"/>
      <c r="U667" s="794"/>
      <c r="V667" s="794"/>
      <c r="W667" s="794"/>
      <c r="X667" s="794"/>
      <c r="Y667" s="794"/>
      <c r="Z667" s="794"/>
      <c r="AA667" s="794"/>
      <c r="AB667" s="794"/>
      <c r="AC667" s="794"/>
      <c r="AD667" s="794"/>
      <c r="AE667" s="794"/>
      <c r="AF667" s="794"/>
      <c r="AG667" s="794"/>
      <c r="AH667" s="794"/>
      <c r="AI667" s="794"/>
      <c r="AJ667" s="794"/>
      <c r="AK667" s="794"/>
      <c r="AL667" s="794"/>
      <c r="AM667" s="794"/>
      <c r="AN667" s="794"/>
      <c r="AO667" s="794"/>
      <c r="AP667" s="794"/>
      <c r="AQ667" s="794"/>
      <c r="AR667" s="794"/>
      <c r="AS667" s="794"/>
      <c r="AT667" s="794"/>
      <c r="AU667" s="794"/>
      <c r="AV667" s="794"/>
      <c r="AW667" s="794"/>
      <c r="AX667" s="794"/>
      <c r="AY667" s="794"/>
      <c r="AZ667" s="794"/>
      <c r="BA667" s="794"/>
      <c r="BB667" s="794"/>
    </row>
    <row r="668" spans="1:54" s="183" customFormat="1" ht="12.6" customHeight="1" x14ac:dyDescent="0.25"/>
    <row r="669" spans="1:54" ht="13.5" customHeight="1" x14ac:dyDescent="0.25">
      <c r="A669" s="220" t="s">
        <v>5049</v>
      </c>
    </row>
    <row r="670" spans="1:54" ht="15" customHeight="1" x14ac:dyDescent="0.25">
      <c r="A670" s="807"/>
      <c r="B670" s="808"/>
      <c r="C670" s="808"/>
      <c r="D670" s="808"/>
      <c r="E670" s="808"/>
      <c r="F670" s="808"/>
      <c r="G670" s="808"/>
      <c r="H670" s="808"/>
      <c r="I670" s="808"/>
      <c r="J670" s="808"/>
      <c r="K670" s="808"/>
      <c r="L670" s="808"/>
      <c r="M670" s="808"/>
      <c r="N670" s="808"/>
      <c r="O670" s="808"/>
      <c r="P670" s="808"/>
      <c r="Q670" s="808"/>
      <c r="R670" s="808"/>
      <c r="S670" s="808"/>
      <c r="T670" s="808"/>
      <c r="U670" s="808"/>
      <c r="V670" s="808"/>
      <c r="W670" s="808"/>
      <c r="X670" s="808"/>
      <c r="Y670" s="808"/>
      <c r="Z670" s="808"/>
      <c r="AA670" s="808"/>
      <c r="AB670" s="808"/>
      <c r="AC670" s="808"/>
      <c r="AD670" s="808"/>
      <c r="AE670" s="808"/>
      <c r="AF670" s="808"/>
      <c r="AG670" s="808"/>
      <c r="AH670" s="808"/>
      <c r="AI670" s="808"/>
      <c r="AJ670" s="808"/>
      <c r="AK670" s="808"/>
      <c r="AL670" s="808"/>
      <c r="AM670" s="808"/>
      <c r="AN670" s="808"/>
      <c r="AO670" s="808"/>
      <c r="AP670" s="808"/>
      <c r="AQ670" s="808"/>
      <c r="AR670" s="808"/>
      <c r="AS670" s="808"/>
      <c r="AT670" s="808"/>
      <c r="AU670" s="808"/>
      <c r="AV670" s="808"/>
      <c r="AW670" s="808"/>
      <c r="AX670" s="808"/>
      <c r="AY670" s="550"/>
      <c r="AZ670" s="550"/>
      <c r="BA670" s="550"/>
      <c r="BB670" s="550"/>
    </row>
    <row r="671" spans="1:54" ht="15" customHeight="1" x14ac:dyDescent="0.25">
      <c r="A671" s="809"/>
      <c r="B671" s="810"/>
      <c r="C671" s="810"/>
      <c r="D671" s="810"/>
      <c r="E671" s="810"/>
      <c r="F671" s="810"/>
      <c r="G671" s="810"/>
      <c r="H671" s="810"/>
      <c r="I671" s="810"/>
      <c r="J671" s="810"/>
      <c r="K671" s="810"/>
      <c r="L671" s="810"/>
      <c r="M671" s="810"/>
      <c r="N671" s="810"/>
      <c r="O671" s="810"/>
      <c r="P671" s="810"/>
      <c r="Q671" s="810"/>
      <c r="R671" s="810"/>
      <c r="S671" s="810"/>
      <c r="T671" s="810"/>
      <c r="U671" s="810"/>
      <c r="V671" s="810"/>
      <c r="W671" s="810"/>
      <c r="X671" s="810"/>
      <c r="Y671" s="810"/>
      <c r="Z671" s="810"/>
      <c r="AA671" s="810"/>
      <c r="AB671" s="810"/>
      <c r="AC671" s="810"/>
      <c r="AD671" s="810"/>
      <c r="AE671" s="810"/>
      <c r="AF671" s="810"/>
      <c r="AG671" s="810"/>
      <c r="AH671" s="810"/>
      <c r="AI671" s="810"/>
      <c r="AJ671" s="810"/>
      <c r="AK671" s="810"/>
      <c r="AL671" s="810"/>
      <c r="AM671" s="810"/>
      <c r="AN671" s="810"/>
      <c r="AO671" s="810"/>
      <c r="AP671" s="810"/>
      <c r="AQ671" s="810"/>
      <c r="AR671" s="810"/>
      <c r="AS671" s="810"/>
      <c r="AT671" s="810"/>
      <c r="AU671" s="810"/>
      <c r="AV671" s="810"/>
      <c r="AW671" s="810"/>
      <c r="AX671" s="810"/>
      <c r="AY671" s="550"/>
      <c r="AZ671" s="550"/>
      <c r="BA671" s="550"/>
      <c r="BB671" s="550"/>
    </row>
    <row r="672" spans="1:54" ht="11.1" customHeight="1" x14ac:dyDescent="0.25">
      <c r="A672" s="279"/>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c r="AA672" s="280"/>
      <c r="AB672" s="280"/>
      <c r="AC672" s="280"/>
      <c r="AD672" s="280"/>
      <c r="AE672" s="280"/>
      <c r="AF672" s="280"/>
      <c r="AG672" s="280"/>
      <c r="AH672" s="280"/>
      <c r="AI672" s="280"/>
      <c r="AJ672" s="280"/>
      <c r="AK672" s="280"/>
      <c r="AL672" s="280"/>
      <c r="AM672" s="280"/>
      <c r="AN672" s="280"/>
      <c r="AO672" s="280"/>
      <c r="AP672" s="280"/>
      <c r="AQ672" s="280"/>
      <c r="AR672" s="280"/>
      <c r="AS672" s="280"/>
      <c r="AT672" s="280"/>
      <c r="AU672" s="280"/>
      <c r="AV672" s="280"/>
      <c r="AW672" s="280"/>
      <c r="AX672" s="280"/>
      <c r="AY672" s="280"/>
      <c r="AZ672" s="280"/>
      <c r="BA672" s="280"/>
      <c r="BB672" s="281"/>
    </row>
    <row r="673" spans="1:54" ht="12.6" customHeight="1" x14ac:dyDescent="0.25">
      <c r="A673" s="220" t="s">
        <v>5069</v>
      </c>
    </row>
    <row r="674" spans="1:54" ht="14.25" customHeight="1" x14ac:dyDescent="0.25">
      <c r="A674" s="221"/>
      <c r="B674" s="222"/>
      <c r="C674" s="222"/>
      <c r="D674" s="222"/>
      <c r="E674" s="222"/>
      <c r="F674" s="222"/>
      <c r="G674" s="222"/>
      <c r="H674" s="222"/>
      <c r="I674" s="222"/>
      <c r="J674" s="222"/>
      <c r="K674" s="222"/>
      <c r="L674" s="222"/>
      <c r="M674" s="237"/>
      <c r="N674" s="826" t="s">
        <v>1263</v>
      </c>
      <c r="O674" s="826"/>
      <c r="P674" s="826"/>
      <c r="Q674" s="826"/>
      <c r="R674" s="826"/>
      <c r="S674" s="826"/>
      <c r="T674" s="826"/>
      <c r="U674" s="826"/>
      <c r="V674" s="826"/>
      <c r="W674" s="826"/>
      <c r="X674" s="826"/>
      <c r="Y674" s="826"/>
      <c r="Z674" s="826"/>
      <c r="AA674" s="826"/>
      <c r="AB674" s="826"/>
      <c r="AC674" s="826"/>
      <c r="AD674" s="826"/>
      <c r="AE674" s="826"/>
      <c r="AF674" s="826"/>
      <c r="AG674" s="826"/>
      <c r="AH674" s="826"/>
      <c r="AI674" s="826"/>
      <c r="AJ674" s="826"/>
      <c r="AK674" s="826"/>
      <c r="AL674" s="826"/>
      <c r="AM674" s="826"/>
      <c r="AN674" s="826"/>
      <c r="AO674" s="826"/>
      <c r="AP674" s="826"/>
      <c r="AQ674" s="826"/>
      <c r="AR674" s="826"/>
      <c r="AS674" s="826"/>
      <c r="AT674" s="826"/>
      <c r="AU674" s="826"/>
      <c r="AV674" s="826"/>
      <c r="AW674" s="826"/>
      <c r="AX674" s="826"/>
      <c r="AY674" s="826"/>
      <c r="AZ674" s="826"/>
      <c r="BA674" s="826"/>
      <c r="BB674" s="827"/>
    </row>
    <row r="675" spans="1:54" ht="11.1" customHeight="1" x14ac:dyDescent="0.25">
      <c r="A675" s="223"/>
      <c r="B675" s="224"/>
      <c r="C675" s="224"/>
      <c r="D675" s="224"/>
      <c r="E675" s="224"/>
      <c r="F675" s="224"/>
      <c r="G675" s="224"/>
      <c r="H675" s="224"/>
      <c r="I675" s="224"/>
      <c r="J675" s="224"/>
      <c r="K675" s="224"/>
      <c r="L675" s="224"/>
      <c r="M675" s="238"/>
      <c r="N675" s="221"/>
      <c r="O675" s="222"/>
      <c r="P675" s="222"/>
      <c r="Q675" s="222"/>
      <c r="R675" s="222"/>
      <c r="S675" s="237"/>
      <c r="T675" s="221"/>
      <c r="U675" s="222"/>
      <c r="V675" s="222"/>
      <c r="W675" s="222"/>
      <c r="X675" s="222"/>
      <c r="Y675" s="222"/>
      <c r="Z675" s="237"/>
      <c r="AA675" s="221"/>
      <c r="AB675" s="222"/>
      <c r="AC675" s="222"/>
      <c r="AD675" s="222"/>
      <c r="AE675" s="222"/>
      <c r="AF675" s="222"/>
      <c r="AG675" s="237"/>
      <c r="AH675" s="825" t="s">
        <v>1553</v>
      </c>
      <c r="AI675" s="826"/>
      <c r="AJ675" s="826"/>
      <c r="AK675" s="826"/>
      <c r="AL675" s="826"/>
      <c r="AM675" s="826"/>
      <c r="AN675" s="826"/>
      <c r="AO675" s="826"/>
      <c r="AP675" s="827"/>
      <c r="AQ675" s="221"/>
      <c r="AR675" s="222"/>
      <c r="AS675" s="222"/>
      <c r="AT675" s="222"/>
      <c r="AU675" s="222"/>
      <c r="AV675" s="222"/>
      <c r="AW675" s="222"/>
      <c r="AX675" s="222"/>
      <c r="AY675" s="222"/>
      <c r="AZ675" s="222"/>
      <c r="BA675" s="222"/>
      <c r="BB675" s="237"/>
    </row>
    <row r="676" spans="1:54" ht="11.1" customHeight="1" x14ac:dyDescent="0.25">
      <c r="A676" s="223"/>
      <c r="B676" s="224"/>
      <c r="C676" s="224"/>
      <c r="D676" s="224"/>
      <c r="E676" s="224"/>
      <c r="F676" s="224"/>
      <c r="G676" s="224"/>
      <c r="H676" s="224"/>
      <c r="I676" s="224"/>
      <c r="J676" s="224"/>
      <c r="K676" s="224"/>
      <c r="L676" s="224"/>
      <c r="M676" s="238"/>
      <c r="N676" s="828" t="s">
        <v>1554</v>
      </c>
      <c r="O676" s="829"/>
      <c r="P676" s="829"/>
      <c r="Q676" s="829"/>
      <c r="R676" s="829"/>
      <c r="S676" s="830"/>
      <c r="T676" s="223"/>
      <c r="U676" s="224"/>
      <c r="V676" s="224"/>
      <c r="W676" s="224"/>
      <c r="X676" s="224"/>
      <c r="Y676" s="224"/>
      <c r="Z676" s="238"/>
      <c r="AA676" s="828" t="s">
        <v>1553</v>
      </c>
      <c r="AB676" s="829"/>
      <c r="AC676" s="829"/>
      <c r="AD676" s="829"/>
      <c r="AE676" s="829"/>
      <c r="AF676" s="829"/>
      <c r="AG676" s="830"/>
      <c r="AH676" s="828" t="s">
        <v>1555</v>
      </c>
      <c r="AI676" s="829"/>
      <c r="AJ676" s="829"/>
      <c r="AK676" s="829"/>
      <c r="AL676" s="829"/>
      <c r="AM676" s="829"/>
      <c r="AN676" s="829"/>
      <c r="AO676" s="829"/>
      <c r="AP676" s="830"/>
      <c r="AQ676" s="828" t="s">
        <v>1554</v>
      </c>
      <c r="AR676" s="829"/>
      <c r="AS676" s="829"/>
      <c r="AT676" s="829"/>
      <c r="AU676" s="829"/>
      <c r="AV676" s="829"/>
      <c r="AW676" s="829"/>
      <c r="AX676" s="829"/>
      <c r="AY676" s="829"/>
      <c r="AZ676" s="829"/>
      <c r="BA676" s="829"/>
      <c r="BB676" s="830"/>
    </row>
    <row r="677" spans="1:54" ht="11.1" customHeight="1" x14ac:dyDescent="0.25">
      <c r="A677" s="828" t="s">
        <v>1612</v>
      </c>
      <c r="B677" s="829"/>
      <c r="C677" s="829"/>
      <c r="D677" s="829"/>
      <c r="E677" s="829"/>
      <c r="F677" s="829"/>
      <c r="G677" s="829"/>
      <c r="H677" s="829"/>
      <c r="I677" s="829"/>
      <c r="J677" s="829"/>
      <c r="K677" s="829"/>
      <c r="L677" s="829"/>
      <c r="M677" s="830"/>
      <c r="N677" s="828" t="s">
        <v>1468</v>
      </c>
      <c r="O677" s="829"/>
      <c r="P677" s="829"/>
      <c r="Q677" s="829"/>
      <c r="R677" s="829"/>
      <c r="S677" s="830"/>
      <c r="T677" s="828" t="s">
        <v>1557</v>
      </c>
      <c r="U677" s="829"/>
      <c r="V677" s="829"/>
      <c r="W677" s="829"/>
      <c r="X677" s="829"/>
      <c r="Y677" s="829"/>
      <c r="Z677" s="830"/>
      <c r="AA677" s="828" t="s">
        <v>1558</v>
      </c>
      <c r="AB677" s="829"/>
      <c r="AC677" s="829"/>
      <c r="AD677" s="829"/>
      <c r="AE677" s="829"/>
      <c r="AF677" s="829"/>
      <c r="AG677" s="830"/>
      <c r="AH677" s="828" t="s">
        <v>1559</v>
      </c>
      <c r="AI677" s="829"/>
      <c r="AJ677" s="829"/>
      <c r="AK677" s="829"/>
      <c r="AL677" s="829"/>
      <c r="AM677" s="829"/>
      <c r="AN677" s="829"/>
      <c r="AO677" s="829"/>
      <c r="AP677" s="830"/>
      <c r="AQ677" s="828" t="s">
        <v>1526</v>
      </c>
      <c r="AR677" s="829"/>
      <c r="AS677" s="829"/>
      <c r="AT677" s="829"/>
      <c r="AU677" s="829"/>
      <c r="AV677" s="829"/>
      <c r="AW677" s="829"/>
      <c r="AX677" s="829"/>
      <c r="AY677" s="829"/>
      <c r="AZ677" s="829"/>
      <c r="BA677" s="829"/>
      <c r="BB677" s="830"/>
    </row>
    <row r="678" spans="1:54" ht="11.1" customHeight="1" x14ac:dyDescent="0.25">
      <c r="A678" s="223"/>
      <c r="B678" s="224"/>
      <c r="C678" s="224"/>
      <c r="D678" s="224"/>
      <c r="E678" s="224"/>
      <c r="F678" s="224"/>
      <c r="G678" s="224"/>
      <c r="H678" s="224"/>
      <c r="I678" s="224"/>
      <c r="J678" s="224"/>
      <c r="K678" s="224"/>
      <c r="L678" s="224"/>
      <c r="M678" s="238"/>
      <c r="N678" s="828" t="s">
        <v>1469</v>
      </c>
      <c r="O678" s="829"/>
      <c r="P678" s="829"/>
      <c r="Q678" s="829"/>
      <c r="R678" s="829"/>
      <c r="S678" s="830"/>
      <c r="T678" s="828" t="s">
        <v>1560</v>
      </c>
      <c r="U678" s="829"/>
      <c r="V678" s="829"/>
      <c r="W678" s="829"/>
      <c r="X678" s="829"/>
      <c r="Y678" s="829"/>
      <c r="Z678" s="830"/>
      <c r="AA678" s="828" t="s">
        <v>1561</v>
      </c>
      <c r="AB678" s="829"/>
      <c r="AC678" s="829"/>
      <c r="AD678" s="829"/>
      <c r="AE678" s="829"/>
      <c r="AF678" s="829"/>
      <c r="AG678" s="830"/>
      <c r="AH678" s="828" t="s">
        <v>1562</v>
      </c>
      <c r="AI678" s="829"/>
      <c r="AJ678" s="829"/>
      <c r="AK678" s="829"/>
      <c r="AL678" s="829"/>
      <c r="AM678" s="829"/>
      <c r="AN678" s="829"/>
      <c r="AO678" s="829"/>
      <c r="AP678" s="830"/>
      <c r="AQ678" s="828" t="s">
        <v>1469</v>
      </c>
      <c r="AR678" s="829"/>
      <c r="AS678" s="829"/>
      <c r="AT678" s="829"/>
      <c r="AU678" s="829"/>
      <c r="AV678" s="829"/>
      <c r="AW678" s="829"/>
      <c r="AX678" s="829"/>
      <c r="AY678" s="829"/>
      <c r="AZ678" s="829"/>
      <c r="BA678" s="829"/>
      <c r="BB678" s="830"/>
    </row>
    <row r="679" spans="1:54" ht="11.1" customHeight="1" x14ac:dyDescent="0.25">
      <c r="A679" s="223"/>
      <c r="B679" s="224"/>
      <c r="C679" s="224"/>
      <c r="D679" s="224"/>
      <c r="E679" s="224"/>
      <c r="F679" s="224"/>
      <c r="G679" s="224"/>
      <c r="H679" s="224"/>
      <c r="I679" s="224"/>
      <c r="J679" s="224"/>
      <c r="K679" s="224"/>
      <c r="L679" s="224"/>
      <c r="M679" s="238"/>
      <c r="N679" s="828" t="s">
        <v>1470</v>
      </c>
      <c r="O679" s="829"/>
      <c r="P679" s="829"/>
      <c r="Q679" s="829"/>
      <c r="R679" s="829"/>
      <c r="S679" s="830"/>
      <c r="T679" s="223"/>
      <c r="U679" s="224"/>
      <c r="V679" s="224"/>
      <c r="W679" s="224"/>
      <c r="X679" s="224"/>
      <c r="Y679" s="224"/>
      <c r="Z679" s="238"/>
      <c r="AA679" s="223"/>
      <c r="AB679" s="224"/>
      <c r="AC679" s="224"/>
      <c r="AD679" s="224"/>
      <c r="AE679" s="224"/>
      <c r="AF679" s="224"/>
      <c r="AG679" s="238"/>
      <c r="AH679" s="828" t="s">
        <v>1563</v>
      </c>
      <c r="AI679" s="829"/>
      <c r="AJ679" s="829"/>
      <c r="AK679" s="829"/>
      <c r="AL679" s="829"/>
      <c r="AM679" s="829"/>
      <c r="AN679" s="829"/>
      <c r="AO679" s="829"/>
      <c r="AP679" s="830"/>
      <c r="AQ679" s="828" t="s">
        <v>1470</v>
      </c>
      <c r="AR679" s="829"/>
      <c r="AS679" s="829"/>
      <c r="AT679" s="829"/>
      <c r="AU679" s="829"/>
      <c r="AV679" s="829"/>
      <c r="AW679" s="829"/>
      <c r="AX679" s="829"/>
      <c r="AY679" s="829"/>
      <c r="AZ679" s="829"/>
      <c r="BA679" s="829"/>
      <c r="BB679" s="830"/>
    </row>
    <row r="680" spans="1:54" ht="11.1" customHeight="1" x14ac:dyDescent="0.25">
      <c r="A680" s="863" t="s">
        <v>1410</v>
      </c>
      <c r="B680" s="864"/>
      <c r="C680" s="864"/>
      <c r="D680" s="864"/>
      <c r="E680" s="864"/>
      <c r="F680" s="864"/>
      <c r="G680" s="864"/>
      <c r="H680" s="864"/>
      <c r="I680" s="864"/>
      <c r="J680" s="864"/>
      <c r="K680" s="864"/>
      <c r="L680" s="864"/>
      <c r="M680" s="865"/>
      <c r="N680" s="863" t="s">
        <v>1411</v>
      </c>
      <c r="O680" s="864"/>
      <c r="P680" s="864"/>
      <c r="Q680" s="864"/>
      <c r="R680" s="864"/>
      <c r="S680" s="865"/>
      <c r="T680" s="863" t="s">
        <v>1412</v>
      </c>
      <c r="U680" s="864"/>
      <c r="V680" s="864"/>
      <c r="W680" s="864"/>
      <c r="X680" s="864"/>
      <c r="Y680" s="864"/>
      <c r="Z680" s="865"/>
      <c r="AA680" s="863" t="s">
        <v>1413</v>
      </c>
      <c r="AB680" s="864"/>
      <c r="AC680" s="864"/>
      <c r="AD680" s="864"/>
      <c r="AE680" s="864"/>
      <c r="AF680" s="864"/>
      <c r="AG680" s="865"/>
      <c r="AH680" s="863" t="s">
        <v>1414</v>
      </c>
      <c r="AI680" s="864"/>
      <c r="AJ680" s="864"/>
      <c r="AK680" s="864"/>
      <c r="AL680" s="864"/>
      <c r="AM680" s="864"/>
      <c r="AN680" s="864"/>
      <c r="AO680" s="864"/>
      <c r="AP680" s="865"/>
      <c r="AQ680" s="863" t="s">
        <v>1415</v>
      </c>
      <c r="AR680" s="864"/>
      <c r="AS680" s="864"/>
      <c r="AT680" s="864"/>
      <c r="AU680" s="864"/>
      <c r="AV680" s="864"/>
      <c r="AW680" s="864"/>
      <c r="AX680" s="864"/>
      <c r="AY680" s="864"/>
      <c r="AZ680" s="864"/>
      <c r="BA680" s="864"/>
      <c r="BB680" s="865"/>
    </row>
    <row r="681" spans="1:54" ht="12.6" customHeight="1" x14ac:dyDescent="0.25">
      <c r="A681" s="867" t="s">
        <v>1613</v>
      </c>
      <c r="B681" s="867"/>
      <c r="C681" s="867"/>
      <c r="D681" s="867"/>
      <c r="E681" s="867"/>
      <c r="F681" s="867"/>
      <c r="G681" s="867"/>
      <c r="H681" s="867"/>
      <c r="I681" s="867"/>
      <c r="J681" s="867"/>
      <c r="K681" s="867"/>
      <c r="L681" s="867"/>
      <c r="M681" s="867"/>
      <c r="N681" s="794"/>
      <c r="O681" s="794"/>
      <c r="P681" s="794"/>
      <c r="Q681" s="794"/>
      <c r="R681" s="794"/>
      <c r="S681" s="794"/>
      <c r="T681" s="794"/>
      <c r="U681" s="794"/>
      <c r="V681" s="794"/>
      <c r="W681" s="794"/>
      <c r="X681" s="794"/>
      <c r="Y681" s="794"/>
      <c r="Z681" s="794"/>
      <c r="AA681" s="794"/>
      <c r="AB681" s="794"/>
      <c r="AC681" s="794"/>
      <c r="AD681" s="794"/>
      <c r="AE681" s="794"/>
      <c r="AF681" s="794"/>
      <c r="AG681" s="794"/>
      <c r="AH681" s="794"/>
      <c r="AI681" s="794"/>
      <c r="AJ681" s="794"/>
      <c r="AK681" s="794"/>
      <c r="AL681" s="794"/>
      <c r="AM681" s="794"/>
      <c r="AN681" s="794"/>
      <c r="AO681" s="794"/>
      <c r="AP681" s="794"/>
      <c r="AQ681" s="794"/>
      <c r="AR681" s="794"/>
      <c r="AS681" s="794"/>
      <c r="AT681" s="794"/>
      <c r="AU681" s="794"/>
      <c r="AV681" s="794"/>
      <c r="AW681" s="794"/>
      <c r="AX681" s="794"/>
      <c r="AY681" s="794"/>
      <c r="AZ681" s="794"/>
      <c r="BA681" s="794"/>
      <c r="BB681" s="794"/>
    </row>
    <row r="682" spans="1:54" ht="12.6" customHeight="1" x14ac:dyDescent="0.25">
      <c r="A682" s="867"/>
      <c r="B682" s="867"/>
      <c r="C682" s="867"/>
      <c r="D682" s="867"/>
      <c r="E682" s="867"/>
      <c r="F682" s="867"/>
      <c r="G682" s="867"/>
      <c r="H682" s="867"/>
      <c r="I682" s="867"/>
      <c r="J682" s="867"/>
      <c r="K682" s="867"/>
      <c r="L682" s="867"/>
      <c r="M682" s="867"/>
      <c r="N682" s="794"/>
      <c r="O682" s="794"/>
      <c r="P682" s="794"/>
      <c r="Q682" s="794"/>
      <c r="R682" s="794"/>
      <c r="S682" s="794"/>
      <c r="T682" s="794"/>
      <c r="U682" s="794"/>
      <c r="V682" s="794"/>
      <c r="W682" s="794"/>
      <c r="X682" s="794"/>
      <c r="Y682" s="794"/>
      <c r="Z682" s="794"/>
      <c r="AA682" s="794"/>
      <c r="AB682" s="794"/>
      <c r="AC682" s="794"/>
      <c r="AD682" s="794"/>
      <c r="AE682" s="794"/>
      <c r="AF682" s="794"/>
      <c r="AG682" s="794"/>
      <c r="AH682" s="794"/>
      <c r="AI682" s="794"/>
      <c r="AJ682" s="794"/>
      <c r="AK682" s="794"/>
      <c r="AL682" s="794"/>
      <c r="AM682" s="794"/>
      <c r="AN682" s="794"/>
      <c r="AO682" s="794"/>
      <c r="AP682" s="794"/>
      <c r="AQ682" s="794"/>
      <c r="AR682" s="794"/>
      <c r="AS682" s="794"/>
      <c r="AT682" s="794"/>
      <c r="AU682" s="794"/>
      <c r="AV682" s="794"/>
      <c r="AW682" s="794"/>
      <c r="AX682" s="794"/>
      <c r="AY682" s="794"/>
      <c r="AZ682" s="794"/>
      <c r="BA682" s="794"/>
      <c r="BB682" s="794"/>
    </row>
    <row r="683" spans="1:54" ht="12.6" customHeight="1" x14ac:dyDescent="0.25">
      <c r="A683" s="867" t="s">
        <v>1614</v>
      </c>
      <c r="B683" s="867"/>
      <c r="C683" s="867"/>
      <c r="D683" s="867"/>
      <c r="E683" s="867"/>
      <c r="F683" s="867"/>
      <c r="G683" s="867"/>
      <c r="H683" s="867"/>
      <c r="I683" s="867"/>
      <c r="J683" s="867"/>
      <c r="K683" s="867"/>
      <c r="L683" s="867"/>
      <c r="M683" s="867"/>
      <c r="N683" s="794"/>
      <c r="O683" s="794"/>
      <c r="P683" s="794"/>
      <c r="Q683" s="794"/>
      <c r="R683" s="794"/>
      <c r="S683" s="794"/>
      <c r="T683" s="794"/>
      <c r="U683" s="794"/>
      <c r="V683" s="794"/>
      <c r="W683" s="794"/>
      <c r="X683" s="794"/>
      <c r="Y683" s="794"/>
      <c r="Z683" s="794"/>
      <c r="AA683" s="794"/>
      <c r="AB683" s="794"/>
      <c r="AC683" s="794"/>
      <c r="AD683" s="794"/>
      <c r="AE683" s="794"/>
      <c r="AF683" s="794"/>
      <c r="AG683" s="794"/>
      <c r="AH683" s="794"/>
      <c r="AI683" s="794"/>
      <c r="AJ683" s="794"/>
      <c r="AK683" s="794"/>
      <c r="AL683" s="794"/>
      <c r="AM683" s="794"/>
      <c r="AN683" s="794"/>
      <c r="AO683" s="794"/>
      <c r="AP683" s="794"/>
      <c r="AQ683" s="794"/>
      <c r="AR683" s="794"/>
      <c r="AS683" s="794"/>
      <c r="AT683" s="794"/>
      <c r="AU683" s="794"/>
      <c r="AV683" s="794"/>
      <c r="AW683" s="794"/>
      <c r="AX683" s="794"/>
      <c r="AY683" s="794"/>
      <c r="AZ683" s="794"/>
      <c r="BA683" s="794"/>
      <c r="BB683" s="794"/>
    </row>
    <row r="684" spans="1:54" ht="27.75" customHeight="1" x14ac:dyDescent="0.25">
      <c r="A684" s="867" t="s">
        <v>1615</v>
      </c>
      <c r="B684" s="867"/>
      <c r="C684" s="867"/>
      <c r="D684" s="867"/>
      <c r="E684" s="867"/>
      <c r="F684" s="867"/>
      <c r="G684" s="867"/>
      <c r="H684" s="867"/>
      <c r="I684" s="867"/>
      <c r="J684" s="867"/>
      <c r="K684" s="867"/>
      <c r="L684" s="867"/>
      <c r="M684" s="867"/>
      <c r="N684" s="794"/>
      <c r="O684" s="794"/>
      <c r="P684" s="794"/>
      <c r="Q684" s="794"/>
      <c r="R684" s="794"/>
      <c r="S684" s="794"/>
      <c r="T684" s="794"/>
      <c r="U684" s="794"/>
      <c r="V684" s="794"/>
      <c r="W684" s="794"/>
      <c r="X684" s="794"/>
      <c r="Y684" s="794"/>
      <c r="Z684" s="794"/>
      <c r="AA684" s="794"/>
      <c r="AB684" s="794"/>
      <c r="AC684" s="794"/>
      <c r="AD684" s="794"/>
      <c r="AE684" s="794"/>
      <c r="AF684" s="794"/>
      <c r="AG684" s="794"/>
      <c r="AH684" s="794"/>
      <c r="AI684" s="794"/>
      <c r="AJ684" s="794"/>
      <c r="AK684" s="794"/>
      <c r="AL684" s="794"/>
      <c r="AM684" s="794"/>
      <c r="AN684" s="794"/>
      <c r="AO684" s="794"/>
      <c r="AP684" s="794"/>
      <c r="AQ684" s="794"/>
      <c r="AR684" s="794"/>
      <c r="AS684" s="794"/>
      <c r="AT684" s="794"/>
      <c r="AU684" s="794"/>
      <c r="AV684" s="794"/>
      <c r="AW684" s="794"/>
      <c r="AX684" s="794"/>
      <c r="AY684" s="794"/>
      <c r="AZ684" s="794"/>
      <c r="BA684" s="794"/>
      <c r="BB684" s="794"/>
    </row>
    <row r="685" spans="1:54" ht="27" customHeight="1" x14ac:dyDescent="0.25">
      <c r="A685" s="867" t="s">
        <v>1616</v>
      </c>
      <c r="B685" s="867"/>
      <c r="C685" s="867"/>
      <c r="D685" s="867"/>
      <c r="E685" s="867"/>
      <c r="F685" s="867"/>
      <c r="G685" s="867"/>
      <c r="H685" s="867"/>
      <c r="I685" s="867"/>
      <c r="J685" s="867"/>
      <c r="K685" s="867"/>
      <c r="L685" s="867"/>
      <c r="M685" s="867"/>
      <c r="N685" s="794">
        <v>44897</v>
      </c>
      <c r="O685" s="794"/>
      <c r="P685" s="794"/>
      <c r="Q685" s="794"/>
      <c r="R685" s="794"/>
      <c r="S685" s="794"/>
      <c r="T685" s="794">
        <v>56011</v>
      </c>
      <c r="U685" s="794"/>
      <c r="V685" s="794"/>
      <c r="W685" s="794"/>
      <c r="X685" s="794"/>
      <c r="Y685" s="794"/>
      <c r="Z685" s="794"/>
      <c r="AA685" s="794">
        <v>43649.32</v>
      </c>
      <c r="AB685" s="794"/>
      <c r="AC685" s="794"/>
      <c r="AD685" s="794"/>
      <c r="AE685" s="794"/>
      <c r="AF685" s="794"/>
      <c r="AG685" s="794"/>
      <c r="AH685" s="794"/>
      <c r="AI685" s="794"/>
      <c r="AJ685" s="794"/>
      <c r="AK685" s="794"/>
      <c r="AL685" s="794"/>
      <c r="AM685" s="794"/>
      <c r="AN685" s="794"/>
      <c r="AO685" s="794"/>
      <c r="AP685" s="794"/>
      <c r="AQ685" s="794">
        <v>57259</v>
      </c>
      <c r="AR685" s="794"/>
      <c r="AS685" s="794"/>
      <c r="AT685" s="794"/>
      <c r="AU685" s="794"/>
      <c r="AV685" s="794"/>
      <c r="AW685" s="794"/>
      <c r="AX685" s="794"/>
      <c r="AY685" s="794"/>
      <c r="AZ685" s="794"/>
      <c r="BA685" s="794"/>
      <c r="BB685" s="794"/>
    </row>
    <row r="686" spans="1:54" ht="11.1" customHeight="1" x14ac:dyDescent="0.25">
      <c r="A686" s="1191" t="s">
        <v>1617</v>
      </c>
      <c r="B686" s="1191"/>
      <c r="C686" s="1191"/>
      <c r="D686" s="1191"/>
      <c r="E686" s="1191"/>
      <c r="F686" s="1191"/>
      <c r="G686" s="1191"/>
      <c r="H686" s="1191"/>
      <c r="I686" s="1191"/>
      <c r="J686" s="1191"/>
      <c r="K686" s="1191"/>
      <c r="L686" s="1191"/>
      <c r="M686" s="1191"/>
      <c r="N686" s="794"/>
      <c r="O686" s="794"/>
      <c r="P686" s="794"/>
      <c r="Q686" s="794"/>
      <c r="R686" s="794"/>
      <c r="S686" s="794"/>
      <c r="T686" s="794"/>
      <c r="U686" s="794"/>
      <c r="V686" s="794"/>
      <c r="W686" s="794"/>
      <c r="X686" s="794"/>
      <c r="Y686" s="794"/>
      <c r="Z686" s="794"/>
      <c r="AA686" s="794"/>
      <c r="AB686" s="794"/>
      <c r="AC686" s="794"/>
      <c r="AD686" s="794"/>
      <c r="AE686" s="794"/>
      <c r="AF686" s="794"/>
      <c r="AG686" s="794"/>
      <c r="AH686" s="794"/>
      <c r="AI686" s="794"/>
      <c r="AJ686" s="794"/>
      <c r="AK686" s="794"/>
      <c r="AL686" s="794"/>
      <c r="AM686" s="794"/>
      <c r="AN686" s="794"/>
      <c r="AO686" s="794"/>
      <c r="AP686" s="794"/>
      <c r="AQ686" s="794"/>
      <c r="AR686" s="794"/>
      <c r="AS686" s="794"/>
      <c r="AT686" s="794"/>
      <c r="AU686" s="794"/>
      <c r="AV686" s="794"/>
      <c r="AW686" s="794"/>
      <c r="AX686" s="794"/>
      <c r="AY686" s="794"/>
      <c r="AZ686" s="794"/>
      <c r="BA686" s="794"/>
      <c r="BB686" s="794"/>
    </row>
    <row r="687" spans="1:54" ht="16.5" customHeight="1" x14ac:dyDescent="0.25">
      <c r="A687" s="1191"/>
      <c r="B687" s="1191"/>
      <c r="C687" s="1191"/>
      <c r="D687" s="1191"/>
      <c r="E687" s="1191"/>
      <c r="F687" s="1191"/>
      <c r="G687" s="1191"/>
      <c r="H687" s="1191"/>
      <c r="I687" s="1191"/>
      <c r="J687" s="1191"/>
      <c r="K687" s="1191"/>
      <c r="L687" s="1191"/>
      <c r="M687" s="1191"/>
      <c r="N687" s="794"/>
      <c r="O687" s="794"/>
      <c r="P687" s="794"/>
      <c r="Q687" s="794"/>
      <c r="R687" s="794"/>
      <c r="S687" s="794"/>
      <c r="T687" s="794"/>
      <c r="U687" s="794"/>
      <c r="V687" s="794"/>
      <c r="W687" s="794"/>
      <c r="X687" s="794"/>
      <c r="Y687" s="794"/>
      <c r="Z687" s="794"/>
      <c r="AA687" s="794"/>
      <c r="AB687" s="794"/>
      <c r="AC687" s="794"/>
      <c r="AD687" s="794"/>
      <c r="AE687" s="794"/>
      <c r="AF687" s="794"/>
      <c r="AG687" s="794"/>
      <c r="AH687" s="794"/>
      <c r="AI687" s="794"/>
      <c r="AJ687" s="794"/>
      <c r="AK687" s="794"/>
      <c r="AL687" s="794"/>
      <c r="AM687" s="794"/>
      <c r="AN687" s="794"/>
      <c r="AO687" s="794"/>
      <c r="AP687" s="794"/>
      <c r="AQ687" s="794"/>
      <c r="AR687" s="794"/>
      <c r="AS687" s="794"/>
      <c r="AT687" s="794"/>
      <c r="AU687" s="794"/>
      <c r="AV687" s="794"/>
      <c r="AW687" s="794"/>
      <c r="AX687" s="794"/>
      <c r="AY687" s="794"/>
      <c r="AZ687" s="794"/>
      <c r="BA687" s="794"/>
      <c r="BB687" s="794"/>
    </row>
    <row r="688" spans="1:54" ht="51.75" customHeight="1" x14ac:dyDescent="0.25">
      <c r="A688" s="1191" t="s">
        <v>1634</v>
      </c>
      <c r="B688" s="1191"/>
      <c r="C688" s="1191"/>
      <c r="D688" s="1191"/>
      <c r="E688" s="1191"/>
      <c r="F688" s="1191"/>
      <c r="G688" s="1191"/>
      <c r="H688" s="1191"/>
      <c r="I688" s="1191"/>
      <c r="J688" s="1191"/>
      <c r="K688" s="1191"/>
      <c r="L688" s="1191"/>
      <c r="M688" s="1191"/>
      <c r="N688" s="794"/>
      <c r="O688" s="794"/>
      <c r="P688" s="794"/>
      <c r="Q688" s="794"/>
      <c r="R688" s="794"/>
      <c r="S688" s="794"/>
      <c r="T688" s="794"/>
      <c r="U688" s="794"/>
      <c r="V688" s="794"/>
      <c r="W688" s="794"/>
      <c r="X688" s="794"/>
      <c r="Y688" s="794"/>
      <c r="Z688" s="794"/>
      <c r="AA688" s="794"/>
      <c r="AB688" s="794"/>
      <c r="AC688" s="794"/>
      <c r="AD688" s="794"/>
      <c r="AE688" s="794"/>
      <c r="AF688" s="794"/>
      <c r="AG688" s="794"/>
      <c r="AH688" s="794"/>
      <c r="AI688" s="794"/>
      <c r="AJ688" s="794"/>
      <c r="AK688" s="794"/>
      <c r="AL688" s="794"/>
      <c r="AM688" s="794"/>
      <c r="AN688" s="794"/>
      <c r="AO688" s="794"/>
      <c r="AP688" s="794"/>
      <c r="AQ688" s="794"/>
      <c r="AR688" s="794"/>
      <c r="AS688" s="794"/>
      <c r="AT688" s="794"/>
      <c r="AU688" s="794"/>
      <c r="AV688" s="794"/>
      <c r="AW688" s="794"/>
      <c r="AX688" s="794"/>
      <c r="AY688" s="794"/>
      <c r="AZ688" s="794"/>
      <c r="BA688" s="794"/>
      <c r="BB688" s="794"/>
    </row>
    <row r="689" spans="1:54" ht="24.75" customHeight="1" x14ac:dyDescent="0.25">
      <c r="A689" s="1191" t="s">
        <v>1618</v>
      </c>
      <c r="B689" s="1191"/>
      <c r="C689" s="1191"/>
      <c r="D689" s="1191"/>
      <c r="E689" s="1191"/>
      <c r="F689" s="1191"/>
      <c r="G689" s="1191"/>
      <c r="H689" s="1191"/>
      <c r="I689" s="1191"/>
      <c r="J689" s="1191"/>
      <c r="K689" s="1191"/>
      <c r="L689" s="1191"/>
      <c r="M689" s="1191"/>
      <c r="N689" s="794"/>
      <c r="O689" s="794"/>
      <c r="P689" s="794"/>
      <c r="Q689" s="794"/>
      <c r="R689" s="794"/>
      <c r="S689" s="794"/>
      <c r="T689" s="794"/>
      <c r="U689" s="794"/>
      <c r="V689" s="794"/>
      <c r="W689" s="794"/>
      <c r="X689" s="794"/>
      <c r="Y689" s="794"/>
      <c r="Z689" s="794"/>
      <c r="AA689" s="794"/>
      <c r="AB689" s="794"/>
      <c r="AC689" s="794"/>
      <c r="AD689" s="794"/>
      <c r="AE689" s="794"/>
      <c r="AF689" s="794"/>
      <c r="AG689" s="794"/>
      <c r="AH689" s="794"/>
      <c r="AI689" s="794"/>
      <c r="AJ689" s="794"/>
      <c r="AK689" s="794"/>
      <c r="AL689" s="794"/>
      <c r="AM689" s="794"/>
      <c r="AN689" s="794"/>
      <c r="AO689" s="794"/>
      <c r="AP689" s="794"/>
      <c r="AQ689" s="794"/>
      <c r="AR689" s="794"/>
      <c r="AS689" s="794"/>
      <c r="AT689" s="794"/>
      <c r="AU689" s="794"/>
      <c r="AV689" s="794"/>
      <c r="AW689" s="794"/>
      <c r="AX689" s="794"/>
      <c r="AY689" s="794"/>
      <c r="AZ689" s="794"/>
      <c r="BA689" s="794"/>
      <c r="BB689" s="794"/>
    </row>
    <row r="690" spans="1:54" ht="29.25" customHeight="1" x14ac:dyDescent="0.25">
      <c r="A690" s="1191" t="s">
        <v>1619</v>
      </c>
      <c r="B690" s="1191"/>
      <c r="C690" s="1191"/>
      <c r="D690" s="1191"/>
      <c r="E690" s="1191"/>
      <c r="F690" s="1191"/>
      <c r="G690" s="1191"/>
      <c r="H690" s="1191"/>
      <c r="I690" s="1191"/>
      <c r="J690" s="1191"/>
      <c r="K690" s="1191"/>
      <c r="L690" s="1191"/>
      <c r="M690" s="1191"/>
      <c r="N690" s="794"/>
      <c r="O690" s="794"/>
      <c r="P690" s="794"/>
      <c r="Q690" s="794"/>
      <c r="R690" s="794"/>
      <c r="S690" s="794"/>
      <c r="T690" s="794"/>
      <c r="U690" s="794"/>
      <c r="V690" s="794"/>
      <c r="W690" s="794"/>
      <c r="X690" s="794"/>
      <c r="Y690" s="794"/>
      <c r="Z690" s="794"/>
      <c r="AA690" s="794"/>
      <c r="AB690" s="794"/>
      <c r="AC690" s="794"/>
      <c r="AD690" s="794"/>
      <c r="AE690" s="794"/>
      <c r="AF690" s="794"/>
      <c r="AG690" s="794"/>
      <c r="AH690" s="794"/>
      <c r="AI690" s="794"/>
      <c r="AJ690" s="794"/>
      <c r="AK690" s="794"/>
      <c r="AL690" s="794"/>
      <c r="AM690" s="794"/>
      <c r="AN690" s="794"/>
      <c r="AO690" s="794"/>
      <c r="AP690" s="794"/>
      <c r="AQ690" s="794"/>
      <c r="AR690" s="794"/>
      <c r="AS690" s="794"/>
      <c r="AT690" s="794"/>
      <c r="AU690" s="794"/>
      <c r="AV690" s="794"/>
      <c r="AW690" s="794"/>
      <c r="AX690" s="794"/>
      <c r="AY690" s="794"/>
      <c r="AZ690" s="794"/>
      <c r="BA690" s="794"/>
      <c r="BB690" s="794"/>
    </row>
    <row r="691" spans="1:54" ht="12.6" customHeight="1" x14ac:dyDescent="0.25">
      <c r="A691" s="798" t="s">
        <v>1620</v>
      </c>
      <c r="B691" s="799"/>
      <c r="C691" s="799"/>
      <c r="D691" s="799"/>
      <c r="E691" s="799"/>
      <c r="F691" s="799"/>
      <c r="G691" s="799"/>
      <c r="H691" s="799"/>
      <c r="I691" s="799"/>
      <c r="J691" s="799"/>
      <c r="K691" s="799"/>
      <c r="L691" s="799"/>
      <c r="M691" s="800"/>
      <c r="N691" s="794"/>
      <c r="O691" s="794"/>
      <c r="P691" s="794"/>
      <c r="Q691" s="794"/>
      <c r="R691" s="794"/>
      <c r="S691" s="794"/>
      <c r="T691" s="794"/>
      <c r="U691" s="794"/>
      <c r="V691" s="794"/>
      <c r="W691" s="794"/>
      <c r="X691" s="794"/>
      <c r="Y691" s="794"/>
      <c r="Z691" s="794"/>
      <c r="AA691" s="794"/>
      <c r="AB691" s="794"/>
      <c r="AC691" s="794"/>
      <c r="AD691" s="794"/>
      <c r="AE691" s="794"/>
      <c r="AF691" s="794"/>
      <c r="AG691" s="794"/>
      <c r="AH691" s="794"/>
      <c r="AI691" s="794"/>
      <c r="AJ691" s="794"/>
      <c r="AK691" s="794"/>
      <c r="AL691" s="794"/>
      <c r="AM691" s="794"/>
      <c r="AN691" s="794"/>
      <c r="AO691" s="794"/>
      <c r="AP691" s="794"/>
      <c r="AQ691" s="794"/>
      <c r="AR691" s="794"/>
      <c r="AS691" s="794"/>
      <c r="AT691" s="794"/>
      <c r="AU691" s="794"/>
      <c r="AV691" s="794"/>
      <c r="AW691" s="794"/>
      <c r="AX691" s="794"/>
      <c r="AY691" s="794"/>
      <c r="AZ691" s="794"/>
      <c r="BA691" s="794"/>
      <c r="BB691" s="794"/>
    </row>
    <row r="692" spans="1:54" ht="12.6" customHeight="1" x14ac:dyDescent="0.25">
      <c r="A692" s="831" t="s">
        <v>1621</v>
      </c>
      <c r="B692" s="832"/>
      <c r="C692" s="832"/>
      <c r="D692" s="832"/>
      <c r="E692" s="832"/>
      <c r="F692" s="832"/>
      <c r="G692" s="832"/>
      <c r="H692" s="832"/>
      <c r="I692" s="832"/>
      <c r="J692" s="832"/>
      <c r="K692" s="832"/>
      <c r="L692" s="832"/>
      <c r="M692" s="1063"/>
      <c r="N692" s="794">
        <f>N681</f>
        <v>0</v>
      </c>
      <c r="O692" s="794"/>
      <c r="P692" s="794"/>
      <c r="Q692" s="794"/>
      <c r="R692" s="794"/>
      <c r="S692" s="794"/>
      <c r="T692" s="794">
        <v>56011</v>
      </c>
      <c r="U692" s="794"/>
      <c r="V692" s="794"/>
      <c r="W692" s="794"/>
      <c r="X692" s="794"/>
      <c r="Y692" s="794"/>
      <c r="Z692" s="794"/>
      <c r="AA692" s="794">
        <v>34765</v>
      </c>
      <c r="AB692" s="794"/>
      <c r="AC692" s="794"/>
      <c r="AD692" s="794"/>
      <c r="AE692" s="794"/>
      <c r="AF692" s="794"/>
      <c r="AG692" s="794"/>
      <c r="AH692" s="794">
        <v>8884</v>
      </c>
      <c r="AI692" s="794"/>
      <c r="AJ692" s="794"/>
      <c r="AK692" s="794"/>
      <c r="AL692" s="794"/>
      <c r="AM692" s="794"/>
      <c r="AN692" s="794"/>
      <c r="AO692" s="794"/>
      <c r="AP692" s="794"/>
      <c r="AQ692" s="794">
        <f>AQ681</f>
        <v>0</v>
      </c>
      <c r="AR692" s="794"/>
      <c r="AS692" s="794"/>
      <c r="AT692" s="794"/>
      <c r="AU692" s="794"/>
      <c r="AV692" s="794"/>
      <c r="AW692" s="794"/>
      <c r="AX692" s="794"/>
      <c r="AY692" s="794"/>
      <c r="AZ692" s="794"/>
      <c r="BA692" s="794"/>
      <c r="BB692" s="794"/>
    </row>
    <row r="693" spans="1:54" ht="12.6" customHeight="1" x14ac:dyDescent="0.25">
      <c r="A693" s="220" t="s">
        <v>5010</v>
      </c>
    </row>
    <row r="694" spans="1:54" ht="15" customHeight="1" x14ac:dyDescent="0.25">
      <c r="A694" s="807"/>
      <c r="B694" s="808"/>
      <c r="C694" s="808"/>
      <c r="D694" s="808"/>
      <c r="E694" s="808"/>
      <c r="F694" s="808"/>
      <c r="G694" s="808"/>
      <c r="H694" s="808"/>
      <c r="I694" s="808"/>
      <c r="J694" s="808"/>
      <c r="K694" s="808"/>
      <c r="L694" s="808"/>
      <c r="M694" s="808"/>
      <c r="N694" s="808"/>
      <c r="O694" s="808"/>
      <c r="P694" s="808"/>
      <c r="Q694" s="808"/>
      <c r="R694" s="808"/>
      <c r="S694" s="808"/>
      <c r="T694" s="808"/>
      <c r="U694" s="808"/>
      <c r="V694" s="808"/>
      <c r="W694" s="808"/>
      <c r="X694" s="808"/>
      <c r="Y694" s="808"/>
      <c r="Z694" s="808"/>
      <c r="AA694" s="808"/>
      <c r="AB694" s="808"/>
      <c r="AC694" s="808"/>
      <c r="AD694" s="808"/>
      <c r="AE694" s="808"/>
      <c r="AF694" s="808"/>
      <c r="AG694" s="808"/>
      <c r="AH694" s="808"/>
      <c r="AI694" s="808"/>
      <c r="AJ694" s="808"/>
      <c r="AK694" s="808"/>
      <c r="AL694" s="808"/>
      <c r="AM694" s="808"/>
      <c r="AN694" s="808"/>
      <c r="AO694" s="808"/>
      <c r="AP694" s="808"/>
      <c r="AQ694" s="808"/>
      <c r="AR694" s="808"/>
      <c r="AS694" s="808"/>
      <c r="AT694" s="808"/>
      <c r="AU694" s="808"/>
      <c r="AV694" s="808"/>
      <c r="AW694" s="808"/>
      <c r="AX694" s="808"/>
      <c r="AY694" s="550"/>
      <c r="AZ694" s="550"/>
      <c r="BA694" s="550"/>
      <c r="BB694" s="550"/>
    </row>
    <row r="695" spans="1:54" ht="15" customHeight="1" x14ac:dyDescent="0.25">
      <c r="A695" s="809"/>
      <c r="B695" s="810"/>
      <c r="C695" s="810"/>
      <c r="D695" s="810"/>
      <c r="E695" s="810"/>
      <c r="F695" s="810"/>
      <c r="G695" s="810"/>
      <c r="H695" s="810"/>
      <c r="I695" s="810"/>
      <c r="J695" s="810"/>
      <c r="K695" s="810"/>
      <c r="L695" s="810"/>
      <c r="M695" s="810"/>
      <c r="N695" s="810"/>
      <c r="O695" s="810"/>
      <c r="P695" s="810"/>
      <c r="Q695" s="810"/>
      <c r="R695" s="810"/>
      <c r="S695" s="810"/>
      <c r="T695" s="810"/>
      <c r="U695" s="810"/>
      <c r="V695" s="810"/>
      <c r="W695" s="810"/>
      <c r="X695" s="810"/>
      <c r="Y695" s="810"/>
      <c r="Z695" s="810"/>
      <c r="AA695" s="810"/>
      <c r="AB695" s="810"/>
      <c r="AC695" s="810"/>
      <c r="AD695" s="810"/>
      <c r="AE695" s="810"/>
      <c r="AF695" s="810"/>
      <c r="AG695" s="810"/>
      <c r="AH695" s="810"/>
      <c r="AI695" s="810"/>
      <c r="AJ695" s="810"/>
      <c r="AK695" s="810"/>
      <c r="AL695" s="810"/>
      <c r="AM695" s="810"/>
      <c r="AN695" s="810"/>
      <c r="AO695" s="810"/>
      <c r="AP695" s="810"/>
      <c r="AQ695" s="810"/>
      <c r="AR695" s="810"/>
      <c r="AS695" s="810"/>
      <c r="AT695" s="810"/>
      <c r="AU695" s="810"/>
      <c r="AV695" s="810"/>
      <c r="AW695" s="810"/>
      <c r="AX695" s="810"/>
      <c r="AY695" s="550"/>
      <c r="AZ695" s="550"/>
      <c r="BA695" s="550"/>
      <c r="BB695" s="550"/>
    </row>
    <row r="696" spans="1:54" ht="12.6" customHeight="1" x14ac:dyDescent="0.25">
      <c r="A696" s="259" t="s">
        <v>5070</v>
      </c>
    </row>
    <row r="697" spans="1:54" ht="11.1" customHeight="1" x14ac:dyDescent="0.25">
      <c r="A697" s="825"/>
      <c r="B697" s="826"/>
      <c r="C697" s="826"/>
      <c r="D697" s="826"/>
      <c r="E697" s="826"/>
      <c r="F697" s="826"/>
      <c r="G697" s="826"/>
      <c r="H697" s="826"/>
      <c r="I697" s="826"/>
      <c r="J697" s="826"/>
      <c r="K697" s="826"/>
      <c r="L697" s="826"/>
      <c r="M697" s="826"/>
      <c r="N697" s="826"/>
      <c r="O697" s="826"/>
      <c r="P697" s="262"/>
      <c r="Q697" s="263"/>
      <c r="R697" s="263"/>
      <c r="S697" s="263"/>
      <c r="T697" s="263"/>
      <c r="U697" s="263"/>
      <c r="V697" s="263"/>
      <c r="W697" s="264"/>
      <c r="X697" s="825" t="s">
        <v>1622</v>
      </c>
      <c r="Y697" s="826"/>
      <c r="Z697" s="826"/>
      <c r="AA697" s="826"/>
      <c r="AB697" s="826"/>
      <c r="AC697" s="826"/>
      <c r="AD697" s="826"/>
      <c r="AE697" s="826"/>
      <c r="AF697" s="826"/>
      <c r="AG697" s="826"/>
      <c r="AH697" s="827"/>
      <c r="AI697" s="825"/>
      <c r="AJ697" s="826"/>
      <c r="AK697" s="826"/>
      <c r="AL697" s="826"/>
      <c r="AM697" s="826"/>
      <c r="AN697" s="826"/>
      <c r="AO697" s="826"/>
      <c r="AP697" s="826"/>
      <c r="AQ697" s="826"/>
      <c r="AR697" s="826"/>
      <c r="AS697" s="826"/>
      <c r="AT697" s="826"/>
      <c r="AU697" s="826"/>
      <c r="AV697" s="826"/>
      <c r="AW697" s="826"/>
      <c r="AX697" s="826"/>
      <c r="AY697" s="826"/>
      <c r="AZ697" s="826"/>
      <c r="BA697" s="826"/>
      <c r="BB697" s="827"/>
    </row>
    <row r="698" spans="1:54" ht="11.1" customHeight="1" x14ac:dyDescent="0.25">
      <c r="A698" s="828" t="s">
        <v>1262</v>
      </c>
      <c r="B698" s="829"/>
      <c r="C698" s="829"/>
      <c r="D698" s="829"/>
      <c r="E698" s="829"/>
      <c r="F698" s="829"/>
      <c r="G698" s="829"/>
      <c r="H698" s="829"/>
      <c r="I698" s="829"/>
      <c r="J698" s="829"/>
      <c r="K698" s="829"/>
      <c r="L698" s="829"/>
      <c r="M698" s="829"/>
      <c r="N698" s="829"/>
      <c r="O698" s="829"/>
      <c r="P698" s="828" t="s">
        <v>1623</v>
      </c>
      <c r="Q698" s="829"/>
      <c r="R698" s="829"/>
      <c r="S698" s="829"/>
      <c r="T698" s="829"/>
      <c r="U698" s="829"/>
      <c r="V698" s="829"/>
      <c r="W698" s="830"/>
      <c r="X698" s="828" t="s">
        <v>1624</v>
      </c>
      <c r="Y698" s="829"/>
      <c r="Z698" s="829"/>
      <c r="AA698" s="829"/>
      <c r="AB698" s="829"/>
      <c r="AC698" s="829"/>
      <c r="AD698" s="829"/>
      <c r="AE698" s="829"/>
      <c r="AF698" s="829"/>
      <c r="AG698" s="829"/>
      <c r="AH698" s="830"/>
      <c r="AI698" s="828" t="s">
        <v>1621</v>
      </c>
      <c r="AJ698" s="829"/>
      <c r="AK698" s="829"/>
      <c r="AL698" s="829"/>
      <c r="AM698" s="829"/>
      <c r="AN698" s="829"/>
      <c r="AO698" s="829"/>
      <c r="AP698" s="829"/>
      <c r="AQ698" s="829"/>
      <c r="AR698" s="829"/>
      <c r="AS698" s="829"/>
      <c r="AT698" s="829"/>
      <c r="AU698" s="829"/>
      <c r="AV698" s="829"/>
      <c r="AW698" s="829"/>
      <c r="AX698" s="829"/>
      <c r="AY698" s="829"/>
      <c r="AZ698" s="829"/>
      <c r="BA698" s="829"/>
      <c r="BB698" s="830"/>
    </row>
    <row r="699" spans="1:54" ht="10.5" customHeight="1" x14ac:dyDescent="0.25">
      <c r="A699" s="863" t="s">
        <v>1410</v>
      </c>
      <c r="B699" s="864"/>
      <c r="C699" s="864"/>
      <c r="D699" s="864"/>
      <c r="E699" s="864"/>
      <c r="F699" s="864"/>
      <c r="G699" s="864"/>
      <c r="H699" s="864"/>
      <c r="I699" s="864"/>
      <c r="J699" s="864"/>
      <c r="K699" s="864"/>
      <c r="L699" s="864"/>
      <c r="M699" s="864"/>
      <c r="N699" s="864"/>
      <c r="O699" s="864"/>
      <c r="P699" s="863" t="s">
        <v>1411</v>
      </c>
      <c r="Q699" s="864"/>
      <c r="R699" s="864"/>
      <c r="S699" s="864"/>
      <c r="T699" s="864"/>
      <c r="U699" s="864"/>
      <c r="V699" s="864"/>
      <c r="W699" s="865"/>
      <c r="X699" s="863" t="s">
        <v>1412</v>
      </c>
      <c r="Y699" s="864"/>
      <c r="Z699" s="864"/>
      <c r="AA699" s="864"/>
      <c r="AB699" s="864"/>
      <c r="AC699" s="864"/>
      <c r="AD699" s="864"/>
      <c r="AE699" s="864"/>
      <c r="AF699" s="864"/>
      <c r="AG699" s="864"/>
      <c r="AH699" s="865"/>
      <c r="AI699" s="863" t="s">
        <v>1413</v>
      </c>
      <c r="AJ699" s="864"/>
      <c r="AK699" s="864"/>
      <c r="AL699" s="864"/>
      <c r="AM699" s="864"/>
      <c r="AN699" s="864"/>
      <c r="AO699" s="864"/>
      <c r="AP699" s="864"/>
      <c r="AQ699" s="864"/>
      <c r="AR699" s="864"/>
      <c r="AS699" s="864"/>
      <c r="AT699" s="864"/>
      <c r="AU699" s="864"/>
      <c r="AV699" s="864"/>
      <c r="AW699" s="864"/>
      <c r="AX699" s="864"/>
      <c r="AY699" s="864"/>
      <c r="AZ699" s="864"/>
      <c r="BA699" s="864"/>
      <c r="BB699" s="865"/>
    </row>
    <row r="700" spans="1:54" ht="11.45" customHeight="1" x14ac:dyDescent="0.25">
      <c r="A700" s="265" t="s">
        <v>1625</v>
      </c>
      <c r="B700" s="188"/>
      <c r="C700" s="188"/>
      <c r="D700" s="188"/>
      <c r="E700" s="188"/>
      <c r="F700" s="188"/>
      <c r="G700" s="188"/>
      <c r="H700" s="188"/>
      <c r="I700" s="188"/>
      <c r="J700" s="188"/>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row>
    <row r="701" spans="1:54" ht="27.75" customHeight="1" x14ac:dyDescent="0.25">
      <c r="A701" s="802" t="s">
        <v>1626</v>
      </c>
      <c r="B701" s="803"/>
      <c r="C701" s="803"/>
      <c r="D701" s="803"/>
      <c r="E701" s="803"/>
      <c r="F701" s="803"/>
      <c r="G701" s="803"/>
      <c r="H701" s="803"/>
      <c r="I701" s="803"/>
      <c r="J701" s="803"/>
      <c r="K701" s="803"/>
      <c r="L701" s="803"/>
      <c r="M701" s="803"/>
      <c r="N701" s="803"/>
      <c r="O701" s="804"/>
      <c r="P701" s="962"/>
      <c r="Q701" s="801"/>
      <c r="R701" s="801"/>
      <c r="S701" s="801"/>
      <c r="T701" s="801"/>
      <c r="U701" s="801"/>
      <c r="V701" s="801"/>
      <c r="W701" s="801"/>
      <c r="X701" s="1092"/>
      <c r="Y701" s="1092"/>
      <c r="Z701" s="1092"/>
      <c r="AA701" s="1092"/>
      <c r="AB701" s="1092"/>
      <c r="AC701" s="1092"/>
      <c r="AD701" s="1092"/>
      <c r="AE701" s="1092"/>
      <c r="AF701" s="1092"/>
      <c r="AG701" s="1092"/>
      <c r="AH701" s="1092"/>
      <c r="AI701" s="801"/>
      <c r="AJ701" s="801"/>
      <c r="AK701" s="801"/>
      <c r="AL701" s="801"/>
      <c r="AM701" s="801"/>
      <c r="AN701" s="801"/>
      <c r="AO701" s="801"/>
      <c r="AP701" s="801"/>
      <c r="AQ701" s="801"/>
      <c r="AR701" s="801"/>
      <c r="AS701" s="801"/>
      <c r="AT701" s="801"/>
      <c r="AU701" s="801"/>
      <c r="AV701" s="801"/>
      <c r="AW701" s="801"/>
      <c r="AX701" s="801"/>
      <c r="AY701" s="801"/>
      <c r="AZ701" s="801"/>
      <c r="BA701" s="801"/>
      <c r="BB701" s="801"/>
    </row>
    <row r="702" spans="1:54" ht="27" customHeight="1" x14ac:dyDescent="0.25">
      <c r="A702" s="802" t="s">
        <v>1614</v>
      </c>
      <c r="B702" s="803"/>
      <c r="C702" s="803"/>
      <c r="D702" s="803"/>
      <c r="E702" s="803"/>
      <c r="F702" s="803"/>
      <c r="G702" s="803"/>
      <c r="H702" s="803"/>
      <c r="I702" s="803"/>
      <c r="J702" s="803"/>
      <c r="K702" s="803"/>
      <c r="L702" s="803"/>
      <c r="M702" s="803"/>
      <c r="N702" s="803"/>
      <c r="O702" s="804"/>
      <c r="P702" s="962">
        <f>SUM(AI702-X702)</f>
        <v>0</v>
      </c>
      <c r="Q702" s="801"/>
      <c r="R702" s="801"/>
      <c r="S702" s="801"/>
      <c r="T702" s="801"/>
      <c r="U702" s="801"/>
      <c r="V702" s="801"/>
      <c r="W702" s="801"/>
      <c r="X702" s="1092"/>
      <c r="Y702" s="1092"/>
      <c r="Z702" s="1092"/>
      <c r="AA702" s="1092"/>
      <c r="AB702" s="1092"/>
      <c r="AC702" s="1092"/>
      <c r="AD702" s="1092"/>
      <c r="AE702" s="1092"/>
      <c r="AF702" s="1092"/>
      <c r="AG702" s="1092"/>
      <c r="AH702" s="1092"/>
      <c r="AI702" s="801">
        <f>SUM(SUVAHAVUJ!N46)</f>
        <v>0</v>
      </c>
      <c r="AJ702" s="801"/>
      <c r="AK702" s="801"/>
      <c r="AL702" s="801"/>
      <c r="AM702" s="801"/>
      <c r="AN702" s="801"/>
      <c r="AO702" s="801"/>
      <c r="AP702" s="801"/>
      <c r="AQ702" s="801"/>
      <c r="AR702" s="801"/>
      <c r="AS702" s="801"/>
      <c r="AT702" s="801"/>
      <c r="AU702" s="801"/>
      <c r="AV702" s="801"/>
      <c r="AW702" s="801"/>
      <c r="AX702" s="801"/>
      <c r="AY702" s="801"/>
      <c r="AZ702" s="801"/>
      <c r="BA702" s="801"/>
      <c r="BB702" s="801"/>
    </row>
    <row r="703" spans="1:54" ht="11.45" customHeight="1" x14ac:dyDescent="0.25">
      <c r="A703" s="187" t="s">
        <v>1627</v>
      </c>
      <c r="B703" s="188"/>
      <c r="C703" s="188"/>
      <c r="D703" s="188"/>
      <c r="E703" s="188"/>
      <c r="F703" s="188"/>
      <c r="G703" s="188"/>
      <c r="H703" s="188"/>
      <c r="I703" s="188"/>
      <c r="J703" s="188"/>
      <c r="K703" s="188"/>
      <c r="L703" s="188"/>
      <c r="M703" s="188"/>
      <c r="N703" s="188"/>
      <c r="O703" s="189"/>
      <c r="P703" s="962">
        <f>SUM(AI703-X703)</f>
        <v>0</v>
      </c>
      <c r="Q703" s="801"/>
      <c r="R703" s="801"/>
      <c r="S703" s="801"/>
      <c r="T703" s="801"/>
      <c r="U703" s="801"/>
      <c r="V703" s="801"/>
      <c r="W703" s="801"/>
      <c r="X703" s="1092"/>
      <c r="Y703" s="1092"/>
      <c r="Z703" s="1092"/>
      <c r="AA703" s="1092"/>
      <c r="AB703" s="1092"/>
      <c r="AC703" s="1092"/>
      <c r="AD703" s="1092"/>
      <c r="AE703" s="1092"/>
      <c r="AF703" s="1092"/>
      <c r="AG703" s="1092"/>
      <c r="AH703" s="1092"/>
      <c r="AI703" s="801">
        <f>SUM(SUVAHAVUJ!N47)</f>
        <v>0</v>
      </c>
      <c r="AJ703" s="801"/>
      <c r="AK703" s="801"/>
      <c r="AL703" s="801"/>
      <c r="AM703" s="801"/>
      <c r="AN703" s="801"/>
      <c r="AO703" s="801"/>
      <c r="AP703" s="801"/>
      <c r="AQ703" s="801"/>
      <c r="AR703" s="801"/>
      <c r="AS703" s="801"/>
      <c r="AT703" s="801"/>
      <c r="AU703" s="801"/>
      <c r="AV703" s="801"/>
      <c r="AW703" s="801"/>
      <c r="AX703" s="801"/>
      <c r="AY703" s="801"/>
      <c r="AZ703" s="801"/>
      <c r="BA703" s="801"/>
      <c r="BB703" s="801"/>
    </row>
    <row r="704" spans="1:54" ht="11.45" customHeight="1" x14ac:dyDescent="0.25">
      <c r="A704" s="187" t="s">
        <v>1628</v>
      </c>
      <c r="B704" s="188"/>
      <c r="C704" s="188"/>
      <c r="D704" s="188"/>
      <c r="E704" s="188"/>
      <c r="F704" s="188"/>
      <c r="G704" s="188"/>
      <c r="H704" s="188"/>
      <c r="I704" s="188"/>
      <c r="J704" s="188"/>
      <c r="K704" s="188"/>
      <c r="L704" s="188"/>
      <c r="M704" s="188"/>
      <c r="N704" s="188"/>
      <c r="O704" s="189"/>
      <c r="P704" s="962">
        <f>SUM(AI704-X704)</f>
        <v>0</v>
      </c>
      <c r="Q704" s="801"/>
      <c r="R704" s="801"/>
      <c r="S704" s="801"/>
      <c r="T704" s="801"/>
      <c r="U704" s="801"/>
      <c r="V704" s="801"/>
      <c r="W704" s="801"/>
      <c r="X704" s="1187"/>
      <c r="Y704" s="1187"/>
      <c r="Z704" s="1187"/>
      <c r="AA704" s="1187"/>
      <c r="AB704" s="1187"/>
      <c r="AC704" s="1187"/>
      <c r="AD704" s="1187"/>
      <c r="AE704" s="1187"/>
      <c r="AF704" s="1187"/>
      <c r="AG704" s="1187"/>
      <c r="AH704" s="1187"/>
      <c r="AI704" s="1188">
        <f>SUM(SUVAHAVUJ!N48)</f>
        <v>0</v>
      </c>
      <c r="AJ704" s="1188"/>
      <c r="AK704" s="1188"/>
      <c r="AL704" s="1188"/>
      <c r="AM704" s="1188"/>
      <c r="AN704" s="1188"/>
      <c r="AO704" s="1188"/>
      <c r="AP704" s="1188"/>
      <c r="AQ704" s="1188"/>
      <c r="AR704" s="1188"/>
      <c r="AS704" s="1188"/>
      <c r="AT704" s="1188"/>
      <c r="AU704" s="1188"/>
      <c r="AV704" s="1188"/>
      <c r="AW704" s="1188"/>
      <c r="AX704" s="1188"/>
      <c r="AY704" s="1188"/>
      <c r="AZ704" s="1188"/>
      <c r="BA704" s="1188"/>
      <c r="BB704" s="1188"/>
    </row>
    <row r="705" spans="1:54" ht="11.45" customHeight="1" x14ac:dyDescent="0.25">
      <c r="A705" s="840" t="s">
        <v>1629</v>
      </c>
      <c r="B705" s="841"/>
      <c r="C705" s="841"/>
      <c r="D705" s="841"/>
      <c r="E705" s="841"/>
      <c r="F705" s="841"/>
      <c r="G705" s="841"/>
      <c r="H705" s="841"/>
      <c r="I705" s="841"/>
      <c r="J705" s="841"/>
      <c r="K705" s="841"/>
      <c r="L705" s="841"/>
      <c r="M705" s="841"/>
      <c r="N705" s="841"/>
      <c r="O705" s="842"/>
      <c r="P705" s="962">
        <f>SUM(AI705-X705)</f>
        <v>0</v>
      </c>
      <c r="Q705" s="801"/>
      <c r="R705" s="801"/>
      <c r="S705" s="801"/>
      <c r="T705" s="801"/>
      <c r="U705" s="801"/>
      <c r="V705" s="801"/>
      <c r="W705" s="801"/>
      <c r="X705" s="1092"/>
      <c r="Y705" s="1092"/>
      <c r="Z705" s="1092"/>
      <c r="AA705" s="1092"/>
      <c r="AB705" s="1092"/>
      <c r="AC705" s="1092"/>
      <c r="AD705" s="1092"/>
      <c r="AE705" s="1092"/>
      <c r="AF705" s="1092"/>
      <c r="AG705" s="1092"/>
      <c r="AH705" s="1092"/>
      <c r="AI705" s="801">
        <f>SUM(SUVAHAVUJ!N49)</f>
        <v>0</v>
      </c>
      <c r="AJ705" s="801"/>
      <c r="AK705" s="801"/>
      <c r="AL705" s="801"/>
      <c r="AM705" s="801"/>
      <c r="AN705" s="801"/>
      <c r="AO705" s="801"/>
      <c r="AP705" s="801"/>
      <c r="AQ705" s="801"/>
      <c r="AR705" s="801"/>
      <c r="AS705" s="801"/>
      <c r="AT705" s="801"/>
      <c r="AU705" s="801"/>
      <c r="AV705" s="801"/>
      <c r="AW705" s="801"/>
      <c r="AX705" s="801"/>
      <c r="AY705" s="801"/>
      <c r="AZ705" s="801"/>
      <c r="BA705" s="801"/>
      <c r="BB705" s="801"/>
    </row>
    <row r="706" spans="1:54" ht="17.25" customHeight="1" x14ac:dyDescent="0.25">
      <c r="A706" s="843"/>
      <c r="B706" s="844"/>
      <c r="C706" s="844"/>
      <c r="D706" s="844"/>
      <c r="E706" s="844"/>
      <c r="F706" s="844"/>
      <c r="G706" s="844"/>
      <c r="H706" s="844"/>
      <c r="I706" s="844"/>
      <c r="J706" s="844"/>
      <c r="K706" s="844"/>
      <c r="L706" s="844"/>
      <c r="M706" s="844"/>
      <c r="N706" s="844"/>
      <c r="O706" s="845"/>
      <c r="P706" s="962"/>
      <c r="Q706" s="801"/>
      <c r="R706" s="801"/>
      <c r="S706" s="801"/>
      <c r="T706" s="801"/>
      <c r="U706" s="801"/>
      <c r="V706" s="801"/>
      <c r="W706" s="801"/>
      <c r="X706" s="1092"/>
      <c r="Y706" s="1092"/>
      <c r="Z706" s="1092"/>
      <c r="AA706" s="1092"/>
      <c r="AB706" s="1092"/>
      <c r="AC706" s="1092"/>
      <c r="AD706" s="1092"/>
      <c r="AE706" s="1092"/>
      <c r="AF706" s="1092"/>
      <c r="AG706" s="1092"/>
      <c r="AH706" s="1092"/>
      <c r="AI706" s="801"/>
      <c r="AJ706" s="801"/>
      <c r="AK706" s="801"/>
      <c r="AL706" s="801"/>
      <c r="AM706" s="801"/>
      <c r="AN706" s="801"/>
      <c r="AO706" s="801"/>
      <c r="AP706" s="801"/>
      <c r="AQ706" s="801"/>
      <c r="AR706" s="801"/>
      <c r="AS706" s="801"/>
      <c r="AT706" s="801"/>
      <c r="AU706" s="801"/>
      <c r="AV706" s="801"/>
      <c r="AW706" s="801"/>
      <c r="AX706" s="801"/>
      <c r="AY706" s="801"/>
      <c r="AZ706" s="801"/>
      <c r="BA706" s="801"/>
      <c r="BB706" s="801"/>
    </row>
    <row r="707" spans="1:54" ht="14.25" customHeight="1" x14ac:dyDescent="0.25">
      <c r="A707" s="802" t="s">
        <v>1618</v>
      </c>
      <c r="B707" s="803"/>
      <c r="C707" s="803"/>
      <c r="D707" s="803"/>
      <c r="E707" s="803"/>
      <c r="F707" s="803"/>
      <c r="G707" s="803"/>
      <c r="H707" s="803"/>
      <c r="I707" s="803"/>
      <c r="J707" s="803"/>
      <c r="K707" s="803"/>
      <c r="L707" s="803"/>
      <c r="M707" s="803"/>
      <c r="N707" s="803"/>
      <c r="O707" s="804"/>
      <c r="P707" s="962">
        <f t="shared" ref="P707:P711" si="0">SUM(AI707-X707)</f>
        <v>0</v>
      </c>
      <c r="Q707" s="801"/>
      <c r="R707" s="801"/>
      <c r="S707" s="801"/>
      <c r="T707" s="801"/>
      <c r="U707" s="801"/>
      <c r="V707" s="801"/>
      <c r="W707" s="801"/>
      <c r="X707" s="1092"/>
      <c r="Y707" s="1092"/>
      <c r="Z707" s="1092"/>
      <c r="AA707" s="1092"/>
      <c r="AB707" s="1092"/>
      <c r="AC707" s="1092"/>
      <c r="AD707" s="1092"/>
      <c r="AE707" s="1092"/>
      <c r="AF707" s="1092"/>
      <c r="AG707" s="1092"/>
      <c r="AH707" s="1092"/>
      <c r="AI707" s="801">
        <f>SUM(SUVAHAVUJ!N51)</f>
        <v>0</v>
      </c>
      <c r="AJ707" s="801"/>
      <c r="AK707" s="801"/>
      <c r="AL707" s="801"/>
      <c r="AM707" s="801"/>
      <c r="AN707" s="801"/>
      <c r="AO707" s="801"/>
      <c r="AP707" s="801"/>
      <c r="AQ707" s="801"/>
      <c r="AR707" s="801"/>
      <c r="AS707" s="801"/>
      <c r="AT707" s="801"/>
      <c r="AU707" s="801"/>
      <c r="AV707" s="801"/>
      <c r="AW707" s="801"/>
      <c r="AX707" s="801"/>
      <c r="AY707" s="801"/>
      <c r="AZ707" s="801"/>
      <c r="BA707" s="801"/>
      <c r="BB707" s="801"/>
    </row>
    <row r="708" spans="1:54" ht="11.45" customHeight="1" x14ac:dyDescent="0.25">
      <c r="A708" s="802" t="s">
        <v>1619</v>
      </c>
      <c r="B708" s="803"/>
      <c r="C708" s="803"/>
      <c r="D708" s="803"/>
      <c r="E708" s="803"/>
      <c r="F708" s="803"/>
      <c r="G708" s="803"/>
      <c r="H708" s="803"/>
      <c r="I708" s="803"/>
      <c r="J708" s="803"/>
      <c r="K708" s="803"/>
      <c r="L708" s="803"/>
      <c r="M708" s="803"/>
      <c r="N708" s="803"/>
      <c r="O708" s="804"/>
      <c r="P708" s="962">
        <f t="shared" si="0"/>
        <v>0</v>
      </c>
      <c r="Q708" s="801"/>
      <c r="R708" s="801"/>
      <c r="S708" s="801"/>
      <c r="T708" s="801"/>
      <c r="U708" s="801"/>
      <c r="V708" s="801"/>
      <c r="W708" s="801"/>
      <c r="X708" s="1092"/>
      <c r="Y708" s="1092"/>
      <c r="Z708" s="1092"/>
      <c r="AA708" s="1092"/>
      <c r="AB708" s="1092"/>
      <c r="AC708" s="1092"/>
      <c r="AD708" s="1092"/>
      <c r="AE708" s="1092"/>
      <c r="AF708" s="1092"/>
      <c r="AG708" s="1092"/>
      <c r="AH708" s="1092"/>
      <c r="AI708" s="801">
        <f>SUM(SUVAHAVUJ!N52)</f>
        <v>0</v>
      </c>
      <c r="AJ708" s="801"/>
      <c r="AK708" s="801"/>
      <c r="AL708" s="801"/>
      <c r="AM708" s="801"/>
      <c r="AN708" s="801"/>
      <c r="AO708" s="801"/>
      <c r="AP708" s="801"/>
      <c r="AQ708" s="801"/>
      <c r="AR708" s="801"/>
      <c r="AS708" s="801"/>
      <c r="AT708" s="801"/>
      <c r="AU708" s="801"/>
      <c r="AV708" s="801"/>
      <c r="AW708" s="801"/>
      <c r="AX708" s="801"/>
      <c r="AY708" s="801"/>
      <c r="AZ708" s="801"/>
      <c r="BA708" s="801"/>
      <c r="BB708" s="801"/>
    </row>
    <row r="709" spans="1:54" ht="11.45" customHeight="1" x14ac:dyDescent="0.25">
      <c r="A709" s="802" t="s">
        <v>1620</v>
      </c>
      <c r="B709" s="803"/>
      <c r="C709" s="803"/>
      <c r="D709" s="803"/>
      <c r="E709" s="803"/>
      <c r="F709" s="803"/>
      <c r="G709" s="803"/>
      <c r="H709" s="803"/>
      <c r="I709" s="803"/>
      <c r="J709" s="803"/>
      <c r="K709" s="803"/>
      <c r="L709" s="803"/>
      <c r="M709" s="803"/>
      <c r="N709" s="803"/>
      <c r="O709" s="804"/>
      <c r="P709" s="962">
        <f t="shared" si="0"/>
        <v>0</v>
      </c>
      <c r="Q709" s="801"/>
      <c r="R709" s="801"/>
      <c r="S709" s="801"/>
      <c r="T709" s="801"/>
      <c r="U709" s="801"/>
      <c r="V709" s="801"/>
      <c r="W709" s="801"/>
      <c r="X709" s="1092"/>
      <c r="Y709" s="1092"/>
      <c r="Z709" s="1092"/>
      <c r="AA709" s="1092"/>
      <c r="AB709" s="1092"/>
      <c r="AC709" s="1092"/>
      <c r="AD709" s="1092"/>
      <c r="AE709" s="1092"/>
      <c r="AF709" s="1092"/>
      <c r="AG709" s="1092"/>
      <c r="AH709" s="1092"/>
      <c r="AI709" s="801">
        <f>SUM(SUVAHAVUJ!N53)</f>
        <v>0</v>
      </c>
      <c r="AJ709" s="801"/>
      <c r="AK709" s="801"/>
      <c r="AL709" s="801"/>
      <c r="AM709" s="801"/>
      <c r="AN709" s="801"/>
      <c r="AO709" s="801"/>
      <c r="AP709" s="801"/>
      <c r="AQ709" s="801"/>
      <c r="AR709" s="801"/>
      <c r="AS709" s="801"/>
      <c r="AT709" s="801"/>
      <c r="AU709" s="801"/>
      <c r="AV709" s="801"/>
      <c r="AW709" s="801"/>
      <c r="AX709" s="801"/>
      <c r="AY709" s="801"/>
      <c r="AZ709" s="801"/>
      <c r="BA709" s="801"/>
      <c r="BB709" s="801"/>
    </row>
    <row r="710" spans="1:54" ht="11.45" customHeight="1" x14ac:dyDescent="0.25">
      <c r="A710" s="840" t="s">
        <v>1630</v>
      </c>
      <c r="B710" s="841"/>
      <c r="C710" s="841"/>
      <c r="D710" s="841"/>
      <c r="E710" s="841"/>
      <c r="F710" s="841"/>
      <c r="G710" s="841"/>
      <c r="H710" s="841"/>
      <c r="I710" s="841"/>
      <c r="J710" s="841"/>
      <c r="K710" s="841"/>
      <c r="L710" s="841"/>
      <c r="M710" s="841"/>
      <c r="N710" s="841"/>
      <c r="O710" s="842"/>
      <c r="P710" s="962">
        <f t="shared" si="0"/>
        <v>7933</v>
      </c>
      <c r="Q710" s="801"/>
      <c r="R710" s="801"/>
      <c r="S710" s="801"/>
      <c r="T710" s="801"/>
      <c r="U710" s="801"/>
      <c r="V710" s="801"/>
      <c r="W710" s="801"/>
      <c r="X710" s="1187"/>
      <c r="Y710" s="1187"/>
      <c r="Z710" s="1187"/>
      <c r="AA710" s="1187"/>
      <c r="AB710" s="1187"/>
      <c r="AC710" s="1187"/>
      <c r="AD710" s="1187"/>
      <c r="AE710" s="1187"/>
      <c r="AF710" s="1187"/>
      <c r="AG710" s="1187"/>
      <c r="AH710" s="1187"/>
      <c r="AI710" s="1188">
        <f>SUM(SUVAHAVUJ!N54)</f>
        <v>7933</v>
      </c>
      <c r="AJ710" s="1188"/>
      <c r="AK710" s="1188"/>
      <c r="AL710" s="1188"/>
      <c r="AM710" s="1188"/>
      <c r="AN710" s="1188"/>
      <c r="AO710" s="1188"/>
      <c r="AP710" s="1188"/>
      <c r="AQ710" s="1188"/>
      <c r="AR710" s="1188"/>
      <c r="AS710" s="1188"/>
      <c r="AT710" s="1188"/>
      <c r="AU710" s="1188"/>
      <c r="AV710" s="1188"/>
      <c r="AW710" s="1188"/>
      <c r="AX710" s="1188"/>
      <c r="AY710" s="1188"/>
      <c r="AZ710" s="1188"/>
      <c r="BA710" s="1188"/>
      <c r="BB710" s="1188"/>
    </row>
    <row r="711" spans="1:54" ht="11.45" customHeight="1" x14ac:dyDescent="0.25">
      <c r="A711" s="1163" t="s">
        <v>1631</v>
      </c>
      <c r="B711" s="1164"/>
      <c r="C711" s="1164"/>
      <c r="D711" s="1164"/>
      <c r="E711" s="1164"/>
      <c r="F711" s="1164"/>
      <c r="G711" s="1164"/>
      <c r="H711" s="1164"/>
      <c r="I711" s="1164"/>
      <c r="J711" s="1164"/>
      <c r="K711" s="1164"/>
      <c r="L711" s="1164"/>
      <c r="M711" s="1164"/>
      <c r="N711" s="1164"/>
      <c r="O711" s="1165"/>
      <c r="P711" s="1189">
        <f t="shared" si="0"/>
        <v>7933</v>
      </c>
      <c r="Q711" s="1085"/>
      <c r="R711" s="1085"/>
      <c r="S711" s="1085"/>
      <c r="T711" s="1085"/>
      <c r="U711" s="1085"/>
      <c r="V711" s="1085"/>
      <c r="W711" s="1085"/>
      <c r="X711" s="1190">
        <f>SUM(X701:AH710)</f>
        <v>0</v>
      </c>
      <c r="Y711" s="1190"/>
      <c r="Z711" s="1190"/>
      <c r="AA711" s="1190"/>
      <c r="AB711" s="1190"/>
      <c r="AC711" s="1190"/>
      <c r="AD711" s="1190"/>
      <c r="AE711" s="1190"/>
      <c r="AF711" s="1190"/>
      <c r="AG711" s="1190"/>
      <c r="AH711" s="1190"/>
      <c r="AI711" s="1085">
        <f>SUM(SUVAHAVUJ!N43)</f>
        <v>7933</v>
      </c>
      <c r="AJ711" s="1085"/>
      <c r="AK711" s="1085"/>
      <c r="AL711" s="1085"/>
      <c r="AM711" s="1085"/>
      <c r="AN711" s="1085"/>
      <c r="AO711" s="1085"/>
      <c r="AP711" s="1085"/>
      <c r="AQ711" s="1085"/>
      <c r="AR711" s="1085"/>
      <c r="AS711" s="1085"/>
      <c r="AT711" s="1085"/>
      <c r="AU711" s="1085"/>
      <c r="AV711" s="1085"/>
      <c r="AW711" s="1085"/>
      <c r="AX711" s="1085"/>
      <c r="AY711" s="1085"/>
      <c r="AZ711" s="1085"/>
      <c r="BA711" s="1085"/>
      <c r="BB711" s="1085"/>
    </row>
    <row r="712" spans="1:54" s="183" customFormat="1" ht="11.45" customHeight="1" x14ac:dyDescent="0.25">
      <c r="A712" s="224" t="s">
        <v>1632</v>
      </c>
      <c r="B712" s="197"/>
      <c r="C712" s="197"/>
      <c r="D712" s="197"/>
      <c r="E712" s="197"/>
      <c r="F712" s="197"/>
      <c r="G712" s="197"/>
      <c r="H712" s="197"/>
      <c r="I712" s="197"/>
      <c r="J712" s="197"/>
      <c r="K712" s="197"/>
      <c r="L712" s="197"/>
      <c r="M712" s="197"/>
      <c r="N712" s="197"/>
      <c r="O712" s="197"/>
      <c r="P712" s="266"/>
      <c r="Q712" s="266"/>
      <c r="R712" s="266"/>
      <c r="S712" s="266"/>
      <c r="T712" s="266"/>
      <c r="U712" s="266"/>
      <c r="V712" s="266"/>
      <c r="W712" s="266"/>
      <c r="X712" s="267"/>
      <c r="Y712" s="267"/>
      <c r="Z712" s="267"/>
      <c r="AA712" s="267"/>
      <c r="AB712" s="267"/>
      <c r="AC712" s="267"/>
      <c r="AD712" s="267"/>
      <c r="AE712" s="267"/>
      <c r="AF712" s="267"/>
      <c r="AG712" s="267"/>
      <c r="AH712" s="267"/>
      <c r="AI712" s="267"/>
      <c r="AJ712" s="267"/>
      <c r="AK712" s="267"/>
      <c r="AL712" s="267"/>
      <c r="AM712" s="267"/>
      <c r="AN712" s="267"/>
      <c r="AO712" s="267"/>
      <c r="AP712" s="267"/>
      <c r="AQ712" s="267"/>
      <c r="AR712" s="267"/>
      <c r="AS712" s="267"/>
      <c r="AT712" s="267"/>
      <c r="AU712" s="267"/>
      <c r="AV712" s="267"/>
      <c r="AW712" s="267"/>
      <c r="AX712" s="267"/>
      <c r="AY712" s="267"/>
      <c r="AZ712" s="267"/>
      <c r="BA712" s="267"/>
      <c r="BB712" s="267"/>
    </row>
    <row r="713" spans="1:54" ht="23.25" customHeight="1" x14ac:dyDescent="0.25">
      <c r="A713" s="1181" t="s">
        <v>5341</v>
      </c>
      <c r="B713" s="1182"/>
      <c r="C713" s="1182"/>
      <c r="D713" s="1182"/>
      <c r="E713" s="1182"/>
      <c r="F713" s="1182"/>
      <c r="G713" s="1182"/>
      <c r="H713" s="1182"/>
      <c r="I713" s="1182"/>
      <c r="J713" s="1182"/>
      <c r="K713" s="1182"/>
      <c r="L713" s="1182"/>
      <c r="M713" s="1182"/>
      <c r="N713" s="1182"/>
      <c r="O713" s="1183"/>
      <c r="P713" s="962">
        <f t="shared" ref="P713:P723" si="1">SUM(AI713-X713)</f>
        <v>-231672</v>
      </c>
      <c r="Q713" s="801"/>
      <c r="R713" s="801"/>
      <c r="S713" s="801"/>
      <c r="T713" s="801"/>
      <c r="U713" s="801"/>
      <c r="V713" s="801"/>
      <c r="W713" s="801"/>
      <c r="X713" s="1092">
        <v>231672</v>
      </c>
      <c r="Y713" s="1092"/>
      <c r="Z713" s="1092"/>
      <c r="AA713" s="1092"/>
      <c r="AB713" s="1092"/>
      <c r="AC713" s="1092"/>
      <c r="AD713" s="1092"/>
      <c r="AE713" s="1092"/>
      <c r="AF713" s="1092"/>
      <c r="AG713" s="1092"/>
      <c r="AH713" s="1092"/>
      <c r="AI713" s="801">
        <f>SUM(SUVAHAVUJ!N57)</f>
        <v>0</v>
      </c>
      <c r="AJ713" s="801"/>
      <c r="AK713" s="801"/>
      <c r="AL713" s="801"/>
      <c r="AM713" s="801"/>
      <c r="AN713" s="801"/>
      <c r="AO713" s="801"/>
      <c r="AP713" s="801"/>
      <c r="AQ713" s="801"/>
      <c r="AR713" s="801"/>
      <c r="AS713" s="801"/>
      <c r="AT713" s="801"/>
      <c r="AU713" s="801"/>
      <c r="AV713" s="801"/>
      <c r="AW713" s="801"/>
      <c r="AX713" s="801"/>
      <c r="AY713" s="801"/>
      <c r="AZ713" s="801"/>
      <c r="BA713" s="801"/>
      <c r="BB713" s="801"/>
    </row>
    <row r="714" spans="1:54" ht="23.25" customHeight="1" x14ac:dyDescent="0.25">
      <c r="A714" s="1181" t="s">
        <v>1614</v>
      </c>
      <c r="B714" s="1182"/>
      <c r="C714" s="1182"/>
      <c r="D714" s="1182"/>
      <c r="E714" s="1182"/>
      <c r="F714" s="1182"/>
      <c r="G714" s="1182"/>
      <c r="H714" s="1182"/>
      <c r="I714" s="1182"/>
      <c r="J714" s="1182"/>
      <c r="K714" s="1182"/>
      <c r="L714" s="1182"/>
      <c r="M714" s="1182"/>
      <c r="N714" s="1182"/>
      <c r="O714" s="1183"/>
      <c r="P714" s="962">
        <f t="shared" si="1"/>
        <v>0</v>
      </c>
      <c r="Q714" s="801"/>
      <c r="R714" s="801"/>
      <c r="S714" s="801"/>
      <c r="T714" s="801"/>
      <c r="U714" s="801"/>
      <c r="V714" s="801"/>
      <c r="W714" s="801"/>
      <c r="X714" s="1092"/>
      <c r="Y714" s="1092"/>
      <c r="Z714" s="1092"/>
      <c r="AA714" s="1092"/>
      <c r="AB714" s="1092"/>
      <c r="AC714" s="1092"/>
      <c r="AD714" s="1092"/>
      <c r="AE714" s="1092"/>
      <c r="AF714" s="1092"/>
      <c r="AG714" s="1092"/>
      <c r="AH714" s="1092"/>
      <c r="AI714" s="801">
        <f>SUM(SUVAHAVUJ!N58)</f>
        <v>0</v>
      </c>
      <c r="AJ714" s="801"/>
      <c r="AK714" s="801"/>
      <c r="AL714" s="801"/>
      <c r="AM714" s="801"/>
      <c r="AN714" s="801"/>
      <c r="AO714" s="801"/>
      <c r="AP714" s="801"/>
      <c r="AQ714" s="801"/>
      <c r="AR714" s="801"/>
      <c r="AS714" s="801"/>
      <c r="AT714" s="801"/>
      <c r="AU714" s="801"/>
      <c r="AV714" s="801"/>
      <c r="AW714" s="801"/>
      <c r="AX714" s="801"/>
      <c r="AY714" s="801"/>
      <c r="AZ714" s="801"/>
      <c r="BA714" s="801"/>
      <c r="BB714" s="801"/>
    </row>
    <row r="715" spans="1:54" ht="13.5" customHeight="1" x14ac:dyDescent="0.25">
      <c r="A715" s="1181" t="s">
        <v>1616</v>
      </c>
      <c r="B715" s="1182"/>
      <c r="C715" s="1182"/>
      <c r="D715" s="1182"/>
      <c r="E715" s="1182"/>
      <c r="F715" s="1182"/>
      <c r="G715" s="1182"/>
      <c r="H715" s="1182"/>
      <c r="I715" s="1182"/>
      <c r="J715" s="1182"/>
      <c r="K715" s="1182"/>
      <c r="L715" s="1182"/>
      <c r="M715" s="1182"/>
      <c r="N715" s="1182"/>
      <c r="O715" s="1183"/>
      <c r="P715" s="962">
        <f t="shared" si="1"/>
        <v>1037395</v>
      </c>
      <c r="Q715" s="801"/>
      <c r="R715" s="801"/>
      <c r="S715" s="801"/>
      <c r="T715" s="801"/>
      <c r="U715" s="801"/>
      <c r="V715" s="801"/>
      <c r="W715" s="801"/>
      <c r="X715" s="1092"/>
      <c r="Y715" s="1092"/>
      <c r="Z715" s="1092"/>
      <c r="AA715" s="1092"/>
      <c r="AB715" s="1092"/>
      <c r="AC715" s="1092"/>
      <c r="AD715" s="1092"/>
      <c r="AE715" s="1092"/>
      <c r="AF715" s="1092"/>
      <c r="AG715" s="1092"/>
      <c r="AH715" s="1092"/>
      <c r="AI715" s="801">
        <f>SUM(SUVAHAVUJ!N59)</f>
        <v>1037395</v>
      </c>
      <c r="AJ715" s="801"/>
      <c r="AK715" s="801"/>
      <c r="AL715" s="801"/>
      <c r="AM715" s="801"/>
      <c r="AN715" s="801"/>
      <c r="AO715" s="801"/>
      <c r="AP715" s="801"/>
      <c r="AQ715" s="801"/>
      <c r="AR715" s="801"/>
      <c r="AS715" s="801"/>
      <c r="AT715" s="801"/>
      <c r="AU715" s="801"/>
      <c r="AV715" s="801"/>
      <c r="AW715" s="801"/>
      <c r="AX715" s="801"/>
      <c r="AY715" s="801"/>
      <c r="AZ715" s="801"/>
      <c r="BA715" s="801"/>
      <c r="BB715" s="801"/>
    </row>
    <row r="716" spans="1:54" ht="11.45" customHeight="1" x14ac:dyDescent="0.25">
      <c r="A716" s="1181" t="s">
        <v>1628</v>
      </c>
      <c r="B716" s="1182"/>
      <c r="C716" s="1182"/>
      <c r="D716" s="1182"/>
      <c r="E716" s="1182"/>
      <c r="F716" s="1182"/>
      <c r="G716" s="1182"/>
      <c r="H716" s="1182"/>
      <c r="I716" s="1182"/>
      <c r="J716" s="1182"/>
      <c r="K716" s="1182"/>
      <c r="L716" s="1182"/>
      <c r="M716" s="1182"/>
      <c r="N716" s="1182"/>
      <c r="O716" s="1183"/>
      <c r="P716" s="962">
        <f t="shared" si="1"/>
        <v>0</v>
      </c>
      <c r="Q716" s="801"/>
      <c r="R716" s="801"/>
      <c r="S716" s="801"/>
      <c r="T716" s="801"/>
      <c r="U716" s="801"/>
      <c r="V716" s="801"/>
      <c r="W716" s="801"/>
      <c r="X716" s="1092"/>
      <c r="Y716" s="1092"/>
      <c r="Z716" s="1092"/>
      <c r="AA716" s="1092"/>
      <c r="AB716" s="1092"/>
      <c r="AC716" s="1092"/>
      <c r="AD716" s="1092"/>
      <c r="AE716" s="1092"/>
      <c r="AF716" s="1092"/>
      <c r="AG716" s="1092"/>
      <c r="AH716" s="1092"/>
      <c r="AI716" s="801">
        <f>SUM(SUVAHAVUJ!N60)</f>
        <v>0</v>
      </c>
      <c r="AJ716" s="801"/>
      <c r="AK716" s="801"/>
      <c r="AL716" s="801"/>
      <c r="AM716" s="801"/>
      <c r="AN716" s="801"/>
      <c r="AO716" s="801"/>
      <c r="AP716" s="801"/>
      <c r="AQ716" s="801"/>
      <c r="AR716" s="801"/>
      <c r="AS716" s="801"/>
      <c r="AT716" s="801"/>
      <c r="AU716" s="801"/>
      <c r="AV716" s="801"/>
      <c r="AW716" s="801"/>
      <c r="AX716" s="801"/>
      <c r="AY716" s="801"/>
      <c r="AZ716" s="801"/>
      <c r="BA716" s="801"/>
      <c r="BB716" s="801"/>
    </row>
    <row r="717" spans="1:54" s="220" customFormat="1" ht="11.45" customHeight="1" x14ac:dyDescent="0.25">
      <c r="A717" s="1181" t="s">
        <v>1633</v>
      </c>
      <c r="B717" s="1182"/>
      <c r="C717" s="1182"/>
      <c r="D717" s="1182"/>
      <c r="E717" s="1182"/>
      <c r="F717" s="1182"/>
      <c r="G717" s="1182"/>
      <c r="H717" s="1182"/>
      <c r="I717" s="1182"/>
      <c r="J717" s="1182"/>
      <c r="K717" s="1182"/>
      <c r="L717" s="1182"/>
      <c r="M717" s="1182"/>
      <c r="N717" s="1182"/>
      <c r="O717" s="1183"/>
      <c r="P717" s="962">
        <f t="shared" si="1"/>
        <v>0</v>
      </c>
      <c r="Q717" s="801"/>
      <c r="R717" s="801"/>
      <c r="S717" s="801"/>
      <c r="T717" s="801"/>
      <c r="U717" s="801"/>
      <c r="V717" s="801"/>
      <c r="W717" s="801"/>
      <c r="X717" s="1092">
        <v>168180</v>
      </c>
      <c r="Y717" s="1092"/>
      <c r="Z717" s="1092"/>
      <c r="AA717" s="1092"/>
      <c r="AB717" s="1092"/>
      <c r="AC717" s="1092"/>
      <c r="AD717" s="1092"/>
      <c r="AE717" s="1092"/>
      <c r="AF717" s="1092"/>
      <c r="AG717" s="1092"/>
      <c r="AH717" s="1092"/>
      <c r="AI717" s="801">
        <f>SUM(SUVAHAVUJ!N61)</f>
        <v>168180</v>
      </c>
      <c r="AJ717" s="801"/>
      <c r="AK717" s="801"/>
      <c r="AL717" s="801"/>
      <c r="AM717" s="801"/>
      <c r="AN717" s="801"/>
      <c r="AO717" s="801"/>
      <c r="AP717" s="801"/>
      <c r="AQ717" s="801"/>
      <c r="AR717" s="801"/>
      <c r="AS717" s="801"/>
      <c r="AT717" s="801"/>
      <c r="AU717" s="801"/>
      <c r="AV717" s="801"/>
      <c r="AW717" s="801"/>
      <c r="AX717" s="801"/>
      <c r="AY717" s="801"/>
      <c r="AZ717" s="801"/>
      <c r="BA717" s="801"/>
      <c r="BB717" s="801"/>
    </row>
    <row r="718" spans="1:54" s="220" customFormat="1" ht="11.45" customHeight="1" x14ac:dyDescent="0.25">
      <c r="A718" s="1181" t="s">
        <v>1634</v>
      </c>
      <c r="B718" s="1182"/>
      <c r="C718" s="1182"/>
      <c r="D718" s="1182"/>
      <c r="E718" s="1182"/>
      <c r="F718" s="1182"/>
      <c r="G718" s="1182"/>
      <c r="H718" s="1182"/>
      <c r="I718" s="1182"/>
      <c r="J718" s="1182"/>
      <c r="K718" s="1182"/>
      <c r="L718" s="1182"/>
      <c r="M718" s="1182"/>
      <c r="N718" s="1182"/>
      <c r="O718" s="1183"/>
      <c r="P718" s="962">
        <f t="shared" si="1"/>
        <v>0</v>
      </c>
      <c r="Q718" s="801"/>
      <c r="R718" s="801"/>
      <c r="S718" s="801"/>
      <c r="T718" s="801"/>
      <c r="U718" s="801"/>
      <c r="V718" s="801"/>
      <c r="W718" s="801"/>
      <c r="X718" s="1092"/>
      <c r="Y718" s="1092"/>
      <c r="Z718" s="1092"/>
      <c r="AA718" s="1092"/>
      <c r="AB718" s="1092"/>
      <c r="AC718" s="1092"/>
      <c r="AD718" s="1092"/>
      <c r="AE718" s="1092"/>
      <c r="AF718" s="1092"/>
      <c r="AG718" s="1092"/>
      <c r="AH718" s="1092"/>
      <c r="AI718" s="801">
        <f>SUM(SUVAHAVUJ!N62)</f>
        <v>0</v>
      </c>
      <c r="AJ718" s="801"/>
      <c r="AK718" s="801"/>
      <c r="AL718" s="801"/>
      <c r="AM718" s="801"/>
      <c r="AN718" s="801"/>
      <c r="AO718" s="801"/>
      <c r="AP718" s="801"/>
      <c r="AQ718" s="801"/>
      <c r="AR718" s="801"/>
      <c r="AS718" s="801"/>
      <c r="AT718" s="801"/>
      <c r="AU718" s="801"/>
      <c r="AV718" s="801"/>
      <c r="AW718" s="801"/>
      <c r="AX718" s="801"/>
      <c r="AY718" s="801"/>
      <c r="AZ718" s="801"/>
      <c r="BA718" s="801"/>
      <c r="BB718" s="801"/>
    </row>
    <row r="719" spans="1:54" s="220" customFormat="1" ht="24.75" customHeight="1" x14ac:dyDescent="0.25">
      <c r="A719" s="1184" t="s">
        <v>1618</v>
      </c>
      <c r="B719" s="1185"/>
      <c r="C719" s="1185"/>
      <c r="D719" s="1185"/>
      <c r="E719" s="1185"/>
      <c r="F719" s="1185"/>
      <c r="G719" s="1185"/>
      <c r="H719" s="1185"/>
      <c r="I719" s="1185"/>
      <c r="J719" s="1185"/>
      <c r="K719" s="1185"/>
      <c r="L719" s="1185"/>
      <c r="M719" s="1185"/>
      <c r="N719" s="1185"/>
      <c r="O719" s="1186"/>
      <c r="P719" s="962">
        <f t="shared" si="1"/>
        <v>0</v>
      </c>
      <c r="Q719" s="801"/>
      <c r="R719" s="801"/>
      <c r="S719" s="801"/>
      <c r="T719" s="801"/>
      <c r="U719" s="801"/>
      <c r="V719" s="801"/>
      <c r="W719" s="801"/>
      <c r="X719" s="1092"/>
      <c r="Y719" s="1092"/>
      <c r="Z719" s="1092"/>
      <c r="AA719" s="1092"/>
      <c r="AB719" s="1092"/>
      <c r="AC719" s="1092"/>
      <c r="AD719" s="1092"/>
      <c r="AE719" s="1092"/>
      <c r="AF719" s="1092"/>
      <c r="AG719" s="1092"/>
      <c r="AH719" s="1092"/>
      <c r="AI719" s="801">
        <f>SUM(SUVAHAVUJ!N63)</f>
        <v>0</v>
      </c>
      <c r="AJ719" s="801"/>
      <c r="AK719" s="801"/>
      <c r="AL719" s="801"/>
      <c r="AM719" s="801"/>
      <c r="AN719" s="801"/>
      <c r="AO719" s="801"/>
      <c r="AP719" s="801"/>
      <c r="AQ719" s="801"/>
      <c r="AR719" s="801"/>
      <c r="AS719" s="801"/>
      <c r="AT719" s="801"/>
      <c r="AU719" s="801"/>
      <c r="AV719" s="801"/>
      <c r="AW719" s="801"/>
      <c r="AX719" s="801"/>
      <c r="AY719" s="801"/>
      <c r="AZ719" s="801"/>
      <c r="BA719" s="801"/>
      <c r="BB719" s="801"/>
    </row>
    <row r="720" spans="1:54" s="220" customFormat="1" ht="11.45" customHeight="1" x14ac:dyDescent="0.25">
      <c r="A720" s="268" t="s">
        <v>1635</v>
      </c>
      <c r="B720" s="269"/>
      <c r="C720" s="269"/>
      <c r="D720" s="269"/>
      <c r="E720" s="269"/>
      <c r="F720" s="269"/>
      <c r="G720" s="269"/>
      <c r="H720" s="269"/>
      <c r="I720" s="269"/>
      <c r="J720" s="269"/>
      <c r="K720" s="269"/>
      <c r="L720" s="269"/>
      <c r="M720" s="269"/>
      <c r="N720" s="269"/>
      <c r="O720" s="270"/>
      <c r="P720" s="962">
        <f t="shared" si="1"/>
        <v>0</v>
      </c>
      <c r="Q720" s="801"/>
      <c r="R720" s="801"/>
      <c r="S720" s="801"/>
      <c r="T720" s="801"/>
      <c r="U720" s="801"/>
      <c r="V720" s="801"/>
      <c r="W720" s="801"/>
      <c r="X720" s="1092"/>
      <c r="Y720" s="1092"/>
      <c r="Z720" s="1092"/>
      <c r="AA720" s="1092"/>
      <c r="AB720" s="1092"/>
      <c r="AC720" s="1092"/>
      <c r="AD720" s="1092"/>
      <c r="AE720" s="1092"/>
      <c r="AF720" s="1092"/>
      <c r="AG720" s="1092"/>
      <c r="AH720" s="1092"/>
      <c r="AI720" s="801">
        <f>SUM(SUVAHAVUJ!N64)</f>
        <v>0</v>
      </c>
      <c r="AJ720" s="801"/>
      <c r="AK720" s="801"/>
      <c r="AL720" s="801"/>
      <c r="AM720" s="801"/>
      <c r="AN720" s="801"/>
      <c r="AO720" s="801"/>
      <c r="AP720" s="801"/>
      <c r="AQ720" s="801"/>
      <c r="AR720" s="801"/>
      <c r="AS720" s="801"/>
      <c r="AT720" s="801"/>
      <c r="AU720" s="801"/>
      <c r="AV720" s="801"/>
      <c r="AW720" s="801"/>
      <c r="AX720" s="801"/>
      <c r="AY720" s="801"/>
      <c r="AZ720" s="801"/>
      <c r="BA720" s="801"/>
      <c r="BB720" s="801"/>
    </row>
    <row r="721" spans="1:54" s="220" customFormat="1" ht="11.45" customHeight="1" x14ac:dyDescent="0.25">
      <c r="A721" s="268" t="s">
        <v>1636</v>
      </c>
      <c r="B721" s="269"/>
      <c r="C721" s="269"/>
      <c r="D721" s="269"/>
      <c r="E721" s="269"/>
      <c r="F721" s="269"/>
      <c r="G721" s="269"/>
      <c r="H721" s="269"/>
      <c r="I721" s="269"/>
      <c r="J721" s="269"/>
      <c r="K721" s="269"/>
      <c r="L721" s="269"/>
      <c r="M721" s="269"/>
      <c r="N721" s="269"/>
      <c r="O721" s="270"/>
      <c r="P721" s="962">
        <f t="shared" si="1"/>
        <v>331293</v>
      </c>
      <c r="Q721" s="801"/>
      <c r="R721" s="801"/>
      <c r="S721" s="801"/>
      <c r="T721" s="801"/>
      <c r="U721" s="801"/>
      <c r="V721" s="801"/>
      <c r="W721" s="801"/>
      <c r="X721" s="1092"/>
      <c r="Y721" s="1092"/>
      <c r="Z721" s="1092"/>
      <c r="AA721" s="1092"/>
      <c r="AB721" s="1092"/>
      <c r="AC721" s="1092"/>
      <c r="AD721" s="1092"/>
      <c r="AE721" s="1092"/>
      <c r="AF721" s="1092"/>
      <c r="AG721" s="1092"/>
      <c r="AH721" s="1092"/>
      <c r="AI721" s="801">
        <f>SUM(SUVAHAVUJ!N65)</f>
        <v>331293</v>
      </c>
      <c r="AJ721" s="801"/>
      <c r="AK721" s="801"/>
      <c r="AL721" s="801"/>
      <c r="AM721" s="801"/>
      <c r="AN721" s="801"/>
      <c r="AO721" s="801"/>
      <c r="AP721" s="801"/>
      <c r="AQ721" s="801"/>
      <c r="AR721" s="801"/>
      <c r="AS721" s="801"/>
      <c r="AT721" s="801"/>
      <c r="AU721" s="801"/>
      <c r="AV721" s="801"/>
      <c r="AW721" s="801"/>
      <c r="AX721" s="801"/>
      <c r="AY721" s="801"/>
      <c r="AZ721" s="801"/>
      <c r="BA721" s="801"/>
      <c r="BB721" s="801"/>
    </row>
    <row r="722" spans="1:54" ht="11.45" customHeight="1" x14ac:dyDescent="0.25">
      <c r="A722" s="268" t="s">
        <v>1619</v>
      </c>
      <c r="B722" s="271"/>
      <c r="C722" s="269"/>
      <c r="D722" s="269"/>
      <c r="E722" s="269"/>
      <c r="F722" s="269"/>
      <c r="G722" s="269"/>
      <c r="H722" s="269"/>
      <c r="I722" s="269"/>
      <c r="J722" s="269"/>
      <c r="K722" s="269"/>
      <c r="L722" s="269"/>
      <c r="M722" s="269"/>
      <c r="N722" s="269"/>
      <c r="O722" s="270"/>
      <c r="P722" s="962">
        <f t="shared" si="1"/>
        <v>0</v>
      </c>
      <c r="Q722" s="801"/>
      <c r="R722" s="801"/>
      <c r="S722" s="801"/>
      <c r="T722" s="801"/>
      <c r="U722" s="801"/>
      <c r="V722" s="801"/>
      <c r="W722" s="801"/>
      <c r="X722" s="1092"/>
      <c r="Y722" s="1092"/>
      <c r="Z722" s="1092"/>
      <c r="AA722" s="1092"/>
      <c r="AB722" s="1092"/>
      <c r="AC722" s="1092"/>
      <c r="AD722" s="1092"/>
      <c r="AE722" s="1092"/>
      <c r="AF722" s="1092"/>
      <c r="AG722" s="1092"/>
      <c r="AH722" s="1092"/>
      <c r="AI722" s="801">
        <f>SUM(SUVAHAVUJ!N66)</f>
        <v>0</v>
      </c>
      <c r="AJ722" s="801"/>
      <c r="AK722" s="801"/>
      <c r="AL722" s="801"/>
      <c r="AM722" s="801"/>
      <c r="AN722" s="801"/>
      <c r="AO722" s="801"/>
      <c r="AP722" s="801"/>
      <c r="AQ722" s="801"/>
      <c r="AR722" s="801"/>
      <c r="AS722" s="801"/>
      <c r="AT722" s="801"/>
      <c r="AU722" s="801"/>
      <c r="AV722" s="801"/>
      <c r="AW722" s="801"/>
      <c r="AX722" s="801"/>
      <c r="AY722" s="801"/>
      <c r="AZ722" s="801"/>
      <c r="BA722" s="801"/>
      <c r="BB722" s="801"/>
    </row>
    <row r="723" spans="1:54" ht="11.45" customHeight="1" x14ac:dyDescent="0.25">
      <c r="A723" s="268" t="s">
        <v>1620</v>
      </c>
      <c r="B723" s="271"/>
      <c r="C723" s="269"/>
      <c r="D723" s="269"/>
      <c r="E723" s="269"/>
      <c r="F723" s="269"/>
      <c r="G723" s="269"/>
      <c r="H723" s="269"/>
      <c r="I723" s="269"/>
      <c r="J723" s="269"/>
      <c r="K723" s="269"/>
      <c r="L723" s="269"/>
      <c r="M723" s="269"/>
      <c r="N723" s="269"/>
      <c r="O723" s="270"/>
      <c r="P723" s="962">
        <f t="shared" si="1"/>
        <v>-8753</v>
      </c>
      <c r="Q723" s="801"/>
      <c r="R723" s="801"/>
      <c r="S723" s="801"/>
      <c r="T723" s="801"/>
      <c r="U723" s="801"/>
      <c r="V723" s="801"/>
      <c r="W723" s="801"/>
      <c r="X723" s="1092">
        <v>-5821</v>
      </c>
      <c r="Y723" s="1092"/>
      <c r="Z723" s="1092"/>
      <c r="AA723" s="1092"/>
      <c r="AB723" s="1092"/>
      <c r="AC723" s="1092"/>
      <c r="AD723" s="1092"/>
      <c r="AE723" s="1092"/>
      <c r="AF723" s="1092"/>
      <c r="AG723" s="1092"/>
      <c r="AH723" s="1092"/>
      <c r="AI723" s="801">
        <f>SUM(SUVAHAVUJ!N67)</f>
        <v>-14574</v>
      </c>
      <c r="AJ723" s="801"/>
      <c r="AK723" s="801"/>
      <c r="AL723" s="801"/>
      <c r="AM723" s="801"/>
      <c r="AN723" s="801"/>
      <c r="AO723" s="801"/>
      <c r="AP723" s="801"/>
      <c r="AQ723" s="801"/>
      <c r="AR723" s="801"/>
      <c r="AS723" s="801"/>
      <c r="AT723" s="801"/>
      <c r="AU723" s="801"/>
      <c r="AV723" s="801"/>
      <c r="AW723" s="801"/>
      <c r="AX723" s="801"/>
      <c r="AY723" s="801"/>
      <c r="AZ723" s="801"/>
      <c r="BA723" s="801"/>
      <c r="BB723" s="801"/>
    </row>
    <row r="724" spans="1:54" ht="11.45" customHeight="1" x14ac:dyDescent="0.25">
      <c r="A724" s="272" t="s">
        <v>1637</v>
      </c>
      <c r="B724" s="230"/>
      <c r="C724" s="188"/>
      <c r="D724" s="188"/>
      <c r="E724" s="188"/>
      <c r="F724" s="188"/>
      <c r="G724" s="188"/>
      <c r="H724" s="188"/>
      <c r="I724" s="188"/>
      <c r="J724" s="188"/>
      <c r="K724" s="188"/>
      <c r="L724" s="188"/>
      <c r="M724" s="188"/>
      <c r="N724" s="188"/>
      <c r="O724" s="189"/>
      <c r="P724" s="801">
        <f>P713+P714+P715+P716+P717+P718+P719+P720+P721+P722</f>
        <v>1137016</v>
      </c>
      <c r="Q724" s="801"/>
      <c r="R724" s="801"/>
      <c r="S724" s="801"/>
      <c r="T724" s="801"/>
      <c r="U724" s="801"/>
      <c r="V724" s="801"/>
      <c r="W724" s="801"/>
      <c r="X724" s="1092">
        <f>SUM(X713:AH723)</f>
        <v>394031</v>
      </c>
      <c r="Y724" s="1092"/>
      <c r="Z724" s="1092"/>
      <c r="AA724" s="1092"/>
      <c r="AB724" s="1092"/>
      <c r="AC724" s="1092"/>
      <c r="AD724" s="1092"/>
      <c r="AE724" s="1092"/>
      <c r="AF724" s="1092"/>
      <c r="AG724" s="1092"/>
      <c r="AH724" s="1092"/>
      <c r="AI724" s="1085">
        <f>SUM(SUVAHAVUJ!N55)</f>
        <v>1522294</v>
      </c>
      <c r="AJ724" s="1085"/>
      <c r="AK724" s="1085"/>
      <c r="AL724" s="1085"/>
      <c r="AM724" s="1085"/>
      <c r="AN724" s="1085"/>
      <c r="AO724" s="1085"/>
      <c r="AP724" s="1085"/>
      <c r="AQ724" s="1085"/>
      <c r="AR724" s="1085"/>
      <c r="AS724" s="1085"/>
      <c r="AT724" s="1085"/>
      <c r="AU724" s="1085"/>
      <c r="AV724" s="1085"/>
      <c r="AW724" s="1085"/>
      <c r="AX724" s="1085"/>
      <c r="AY724" s="1085"/>
      <c r="AZ724" s="1085"/>
      <c r="BA724" s="1085"/>
      <c r="BB724" s="1085"/>
    </row>
    <row r="725" spans="1:54" ht="12.6" customHeight="1" x14ac:dyDescent="0.25">
      <c r="A725" s="223" t="s">
        <v>5010</v>
      </c>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c r="Y725" s="183"/>
      <c r="Z725" s="183"/>
      <c r="AA725" s="183"/>
      <c r="AB725" s="183"/>
      <c r="AC725" s="183"/>
      <c r="AD725" s="183"/>
      <c r="AE725" s="183"/>
      <c r="AF725" s="183"/>
      <c r="AG725" s="183"/>
      <c r="AH725" s="183"/>
      <c r="AI725" s="183"/>
      <c r="AJ725" s="183"/>
      <c r="AK725" s="183"/>
      <c r="AL725" s="183"/>
      <c r="AM725" s="183"/>
      <c r="AN725" s="183"/>
      <c r="AO725" s="183"/>
      <c r="AP725" s="183"/>
      <c r="AQ725" s="183"/>
      <c r="AR725" s="183"/>
      <c r="AS725" s="183"/>
      <c r="AT725" s="183"/>
      <c r="AU725" s="183"/>
      <c r="AV725" s="183"/>
      <c r="AW725" s="183"/>
      <c r="AX725" s="183"/>
      <c r="AY725" s="183"/>
      <c r="AZ725" s="183"/>
      <c r="BA725" s="183"/>
      <c r="BB725" s="225"/>
    </row>
    <row r="726" spans="1:54" ht="15" customHeight="1" x14ac:dyDescent="0.25">
      <c r="A726" s="807"/>
      <c r="B726" s="808"/>
      <c r="C726" s="808"/>
      <c r="D726" s="808"/>
      <c r="E726" s="808"/>
      <c r="F726" s="808"/>
      <c r="G726" s="808"/>
      <c r="H726" s="808"/>
      <c r="I726" s="808"/>
      <c r="J726" s="808"/>
      <c r="K726" s="808"/>
      <c r="L726" s="808"/>
      <c r="M726" s="808"/>
      <c r="N726" s="808"/>
      <c r="O726" s="808"/>
      <c r="P726" s="808"/>
      <c r="Q726" s="808"/>
      <c r="R726" s="808"/>
      <c r="S726" s="808"/>
      <c r="T726" s="808"/>
      <c r="U726" s="808"/>
      <c r="V726" s="808"/>
      <c r="W726" s="808"/>
      <c r="X726" s="808"/>
      <c r="Y726" s="808"/>
      <c r="Z726" s="808"/>
      <c r="AA726" s="808"/>
      <c r="AB726" s="808"/>
      <c r="AC726" s="808"/>
      <c r="AD726" s="808"/>
      <c r="AE726" s="808"/>
      <c r="AF726" s="808"/>
      <c r="AG726" s="808"/>
      <c r="AH726" s="808"/>
      <c r="AI726" s="808"/>
      <c r="AJ726" s="808"/>
      <c r="AK726" s="808"/>
      <c r="AL726" s="808"/>
      <c r="AM726" s="808"/>
      <c r="AN726" s="808"/>
      <c r="AO726" s="808"/>
      <c r="AP726" s="808"/>
      <c r="AQ726" s="808"/>
      <c r="AR726" s="808"/>
      <c r="AS726" s="808"/>
      <c r="AT726" s="808"/>
      <c r="AU726" s="808"/>
      <c r="AV726" s="808"/>
      <c r="AW726" s="808"/>
      <c r="AX726" s="808"/>
      <c r="AY726" s="550"/>
      <c r="AZ726" s="550"/>
      <c r="BA726" s="550"/>
      <c r="BB726" s="550"/>
    </row>
    <row r="727" spans="1:54" ht="15" customHeight="1" x14ac:dyDescent="0.25">
      <c r="A727" s="809"/>
      <c r="B727" s="810"/>
      <c r="C727" s="810"/>
      <c r="D727" s="810"/>
      <c r="E727" s="810"/>
      <c r="F727" s="810"/>
      <c r="G727" s="810"/>
      <c r="H727" s="810"/>
      <c r="I727" s="810"/>
      <c r="J727" s="810"/>
      <c r="K727" s="810"/>
      <c r="L727" s="810"/>
      <c r="M727" s="810"/>
      <c r="N727" s="810"/>
      <c r="O727" s="810"/>
      <c r="P727" s="810"/>
      <c r="Q727" s="810"/>
      <c r="R727" s="810"/>
      <c r="S727" s="810"/>
      <c r="T727" s="810"/>
      <c r="U727" s="810"/>
      <c r="V727" s="810"/>
      <c r="W727" s="810"/>
      <c r="X727" s="810"/>
      <c r="Y727" s="810"/>
      <c r="Z727" s="810"/>
      <c r="AA727" s="810"/>
      <c r="AB727" s="810"/>
      <c r="AC727" s="810"/>
      <c r="AD727" s="810"/>
      <c r="AE727" s="810"/>
      <c r="AF727" s="810"/>
      <c r="AG727" s="810"/>
      <c r="AH727" s="810"/>
      <c r="AI727" s="810"/>
      <c r="AJ727" s="810"/>
      <c r="AK727" s="810"/>
      <c r="AL727" s="810"/>
      <c r="AM727" s="810"/>
      <c r="AN727" s="810"/>
      <c r="AO727" s="810"/>
      <c r="AP727" s="810"/>
      <c r="AQ727" s="810"/>
      <c r="AR727" s="810"/>
      <c r="AS727" s="810"/>
      <c r="AT727" s="810"/>
      <c r="AU727" s="810"/>
      <c r="AV727" s="810"/>
      <c r="AW727" s="810"/>
      <c r="AX727" s="810"/>
      <c r="AY727" s="550"/>
      <c r="AZ727" s="550"/>
      <c r="BA727" s="550"/>
      <c r="BB727" s="550"/>
    </row>
    <row r="728" spans="1:54" ht="12.6" customHeight="1" x14ac:dyDescent="0.25">
      <c r="A728" s="220" t="s">
        <v>5071</v>
      </c>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c r="AN728" s="220"/>
      <c r="AO728" s="220"/>
      <c r="AP728" s="220"/>
      <c r="AQ728" s="220"/>
      <c r="AR728" s="220"/>
      <c r="AS728" s="220"/>
      <c r="AT728" s="220"/>
      <c r="AU728" s="220"/>
      <c r="AV728" s="220"/>
      <c r="AW728" s="220"/>
      <c r="AX728" s="220"/>
      <c r="AY728" s="220"/>
      <c r="AZ728" s="220"/>
      <c r="BA728" s="220"/>
      <c r="BB728" s="220"/>
    </row>
    <row r="729" spans="1:54" ht="11.45" customHeight="1" x14ac:dyDescent="0.25">
      <c r="A729" s="221"/>
      <c r="B729" s="222"/>
      <c r="C729" s="222"/>
      <c r="D729" s="222"/>
      <c r="E729" s="222"/>
      <c r="F729" s="222"/>
      <c r="G729" s="222"/>
      <c r="H729" s="222"/>
      <c r="I729" s="222"/>
      <c r="J729" s="222"/>
      <c r="K729" s="222"/>
      <c r="L729" s="222"/>
      <c r="M729" s="222"/>
      <c r="N729" s="222"/>
      <c r="O729" s="222"/>
      <c r="P729" s="222"/>
      <c r="Q729" s="222"/>
      <c r="R729" s="222"/>
      <c r="S729" s="222"/>
      <c r="T729" s="222"/>
      <c r="U729" s="263"/>
      <c r="V729" s="263"/>
      <c r="W729" s="1023" t="s">
        <v>1263</v>
      </c>
      <c r="X729" s="1024"/>
      <c r="Y729" s="1024"/>
      <c r="Z729" s="1024"/>
      <c r="AA729" s="1024"/>
      <c r="AB729" s="1024"/>
      <c r="AC729" s="1024"/>
      <c r="AD729" s="1024"/>
      <c r="AE729" s="1024"/>
      <c r="AF729" s="1024"/>
      <c r="AG729" s="1024"/>
      <c r="AH729" s="1024"/>
      <c r="AI729" s="1024"/>
      <c r="AJ729" s="1024"/>
      <c r="AK729" s="1024"/>
      <c r="AL729" s="1024"/>
      <c r="AM729" s="1024"/>
      <c r="AN729" s="1024"/>
      <c r="AO729" s="1024"/>
      <c r="AP729" s="1024"/>
      <c r="AQ729" s="1024"/>
      <c r="AR729" s="1024"/>
      <c r="AS729" s="1024"/>
      <c r="AT729" s="1024"/>
      <c r="AU729" s="1024"/>
      <c r="AV729" s="1024"/>
      <c r="AW729" s="1024"/>
      <c r="AX729" s="1024"/>
      <c r="AY729" s="1024"/>
      <c r="AZ729" s="1024"/>
      <c r="BA729" s="1024"/>
      <c r="BB729" s="1025"/>
    </row>
    <row r="730" spans="1:54" s="220" customFormat="1" ht="11.45" customHeight="1" x14ac:dyDescent="0.25">
      <c r="A730" s="828" t="s">
        <v>1638</v>
      </c>
      <c r="B730" s="829"/>
      <c r="C730" s="829"/>
      <c r="D730" s="829"/>
      <c r="E730" s="829"/>
      <c r="F730" s="829"/>
      <c r="G730" s="829"/>
      <c r="H730" s="829"/>
      <c r="I730" s="829"/>
      <c r="J730" s="829"/>
      <c r="K730" s="829"/>
      <c r="L730" s="829"/>
      <c r="M730" s="829"/>
      <c r="N730" s="829"/>
      <c r="O730" s="829"/>
      <c r="P730" s="829"/>
      <c r="Q730" s="829"/>
      <c r="R730" s="829"/>
      <c r="S730" s="829"/>
      <c r="T730" s="829"/>
      <c r="U730" s="829"/>
      <c r="V730" s="829"/>
      <c r="W730" s="825" t="s">
        <v>1639</v>
      </c>
      <c r="X730" s="826"/>
      <c r="Y730" s="826"/>
      <c r="Z730" s="826"/>
      <c r="AA730" s="826"/>
      <c r="AB730" s="826"/>
      <c r="AC730" s="826"/>
      <c r="AD730" s="826"/>
      <c r="AE730" s="826"/>
      <c r="AF730" s="826"/>
      <c r="AG730" s="826"/>
      <c r="AH730" s="826"/>
      <c r="AI730" s="827"/>
      <c r="AJ730" s="825" t="s">
        <v>1500</v>
      </c>
      <c r="AK730" s="826"/>
      <c r="AL730" s="826"/>
      <c r="AM730" s="826"/>
      <c r="AN730" s="826"/>
      <c r="AO730" s="826"/>
      <c r="AP730" s="826"/>
      <c r="AQ730" s="826"/>
      <c r="AR730" s="826"/>
      <c r="AS730" s="826"/>
      <c r="AT730" s="826"/>
      <c r="AU730" s="826"/>
      <c r="AV730" s="826"/>
      <c r="AW730" s="826"/>
      <c r="AX730" s="826"/>
      <c r="AY730" s="826"/>
      <c r="AZ730" s="826"/>
      <c r="BA730" s="826"/>
      <c r="BB730" s="827"/>
    </row>
    <row r="731" spans="1:54" s="220" customFormat="1" ht="11.45" customHeight="1" x14ac:dyDescent="0.25">
      <c r="A731" s="226"/>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863" t="s">
        <v>1640</v>
      </c>
      <c r="X731" s="864"/>
      <c r="Y731" s="864"/>
      <c r="Z731" s="864"/>
      <c r="AA731" s="864"/>
      <c r="AB731" s="864"/>
      <c r="AC731" s="864"/>
      <c r="AD731" s="864"/>
      <c r="AE731" s="864"/>
      <c r="AF731" s="864"/>
      <c r="AG731" s="864"/>
      <c r="AH731" s="864"/>
      <c r="AI731" s="865"/>
      <c r="AJ731" s="863" t="s">
        <v>1641</v>
      </c>
      <c r="AK731" s="864"/>
      <c r="AL731" s="864"/>
      <c r="AM731" s="864"/>
      <c r="AN731" s="864"/>
      <c r="AO731" s="864"/>
      <c r="AP731" s="864"/>
      <c r="AQ731" s="864"/>
      <c r="AR731" s="864"/>
      <c r="AS731" s="864"/>
      <c r="AT731" s="864"/>
      <c r="AU731" s="864"/>
      <c r="AV731" s="864"/>
      <c r="AW731" s="864"/>
      <c r="AX731" s="864"/>
      <c r="AY731" s="864"/>
      <c r="AZ731" s="864"/>
      <c r="BA731" s="864"/>
      <c r="BB731" s="865"/>
    </row>
    <row r="732" spans="1:54" ht="12.6" customHeight="1" x14ac:dyDescent="0.25">
      <c r="A732" s="256" t="s">
        <v>1642</v>
      </c>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794">
        <v>1522294</v>
      </c>
      <c r="X732" s="794"/>
      <c r="Y732" s="794"/>
      <c r="Z732" s="794"/>
      <c r="AA732" s="794"/>
      <c r="AB732" s="794"/>
      <c r="AC732" s="794"/>
      <c r="AD732" s="794"/>
      <c r="AE732" s="794"/>
      <c r="AF732" s="794"/>
      <c r="AG732" s="794"/>
      <c r="AH732" s="794"/>
      <c r="AI732" s="794"/>
      <c r="AJ732" s="794">
        <v>1579553</v>
      </c>
      <c r="AK732" s="794"/>
      <c r="AL732" s="794"/>
      <c r="AM732" s="794"/>
      <c r="AN732" s="794"/>
      <c r="AO732" s="794"/>
      <c r="AP732" s="794"/>
      <c r="AQ732" s="794"/>
      <c r="AR732" s="794"/>
      <c r="AS732" s="794"/>
      <c r="AT732" s="794"/>
      <c r="AU732" s="794"/>
      <c r="AV732" s="794"/>
      <c r="AW732" s="794"/>
      <c r="AX732" s="794"/>
      <c r="AY732" s="794"/>
      <c r="AZ732" s="794"/>
      <c r="BA732" s="794"/>
      <c r="BB732" s="794"/>
    </row>
    <row r="733" spans="1:54" ht="12.6" customHeight="1" x14ac:dyDescent="0.25">
      <c r="A733" s="196" t="s">
        <v>1643</v>
      </c>
      <c r="B733" s="197"/>
      <c r="C733" s="197"/>
      <c r="D733" s="197"/>
      <c r="E733" s="197"/>
      <c r="F733" s="197"/>
      <c r="G733" s="197"/>
      <c r="H733" s="197"/>
      <c r="I733" s="197"/>
      <c r="J733" s="197"/>
      <c r="K733" s="197"/>
      <c r="L733" s="197"/>
      <c r="M733" s="197"/>
      <c r="N733" s="197"/>
      <c r="O733" s="197"/>
      <c r="P733" s="197"/>
      <c r="Q733" s="197"/>
      <c r="R733" s="197"/>
      <c r="S733" s="197"/>
      <c r="T733" s="197"/>
      <c r="U733" s="197"/>
      <c r="V733" s="197"/>
      <c r="W733" s="794"/>
      <c r="X733" s="794"/>
      <c r="Y733" s="794"/>
      <c r="Z733" s="794"/>
      <c r="AA733" s="794"/>
      <c r="AB733" s="794"/>
      <c r="AC733" s="794"/>
      <c r="AD733" s="794"/>
      <c r="AE733" s="794"/>
      <c r="AF733" s="794"/>
      <c r="AG733" s="794"/>
      <c r="AH733" s="794"/>
      <c r="AI733" s="794"/>
      <c r="AJ733" s="794"/>
      <c r="AK733" s="794"/>
      <c r="AL733" s="794"/>
      <c r="AM733" s="794"/>
      <c r="AN733" s="794"/>
      <c r="AO733" s="794"/>
      <c r="AP733" s="794"/>
      <c r="AQ733" s="794"/>
      <c r="AR733" s="794"/>
      <c r="AS733" s="794"/>
      <c r="AT733" s="794"/>
      <c r="AU733" s="794"/>
      <c r="AV733" s="794"/>
      <c r="AW733" s="794"/>
      <c r="AX733" s="794"/>
      <c r="AY733" s="794"/>
      <c r="AZ733" s="794"/>
      <c r="BA733" s="794"/>
      <c r="BB733" s="794"/>
    </row>
    <row r="734" spans="1:54" ht="24.75" customHeight="1" x14ac:dyDescent="0.25">
      <c r="A734" s="834" t="s">
        <v>1644</v>
      </c>
      <c r="B734" s="835"/>
      <c r="C734" s="835"/>
      <c r="D734" s="835"/>
      <c r="E734" s="835"/>
      <c r="F734" s="835"/>
      <c r="G734" s="835"/>
      <c r="H734" s="835"/>
      <c r="I734" s="835"/>
      <c r="J734" s="835"/>
      <c r="K734" s="835"/>
      <c r="L734" s="835"/>
      <c r="M734" s="835"/>
      <c r="N734" s="835"/>
      <c r="O734" s="835"/>
      <c r="P734" s="835"/>
      <c r="Q734" s="835"/>
      <c r="R734" s="835"/>
      <c r="S734" s="835"/>
      <c r="T734" s="835"/>
      <c r="U734" s="835"/>
      <c r="V734" s="836"/>
      <c r="W734" s="1022" t="s">
        <v>18</v>
      </c>
      <c r="X734" s="1022"/>
      <c r="Y734" s="1022"/>
      <c r="Z734" s="1022"/>
      <c r="AA734" s="1022"/>
      <c r="AB734" s="1022"/>
      <c r="AC734" s="1022"/>
      <c r="AD734" s="1022"/>
      <c r="AE734" s="1022"/>
      <c r="AF734" s="1022"/>
      <c r="AG734" s="1022"/>
      <c r="AH734" s="1022"/>
      <c r="AI734" s="1022"/>
      <c r="AJ734" s="794">
        <v>1522294</v>
      </c>
      <c r="AK734" s="794"/>
      <c r="AL734" s="794"/>
      <c r="AM734" s="794"/>
      <c r="AN734" s="794"/>
      <c r="AO734" s="794"/>
      <c r="AP734" s="794"/>
      <c r="AQ734" s="794"/>
      <c r="AR734" s="794"/>
      <c r="AS734" s="794"/>
      <c r="AT734" s="794"/>
      <c r="AU734" s="794"/>
      <c r="AV734" s="794"/>
      <c r="AW734" s="794"/>
      <c r="AX734" s="794"/>
      <c r="AY734" s="794"/>
      <c r="AZ734" s="794"/>
      <c r="BA734" s="794"/>
      <c r="BB734" s="794"/>
    </row>
    <row r="735" spans="1:54" ht="24.75" customHeight="1" x14ac:dyDescent="0.25">
      <c r="A735" s="834" t="s">
        <v>5072</v>
      </c>
      <c r="B735" s="835"/>
      <c r="C735" s="835"/>
      <c r="D735" s="835"/>
      <c r="E735" s="835"/>
      <c r="F735" s="835"/>
      <c r="G735" s="835"/>
      <c r="H735" s="835"/>
      <c r="I735" s="835"/>
      <c r="J735" s="835"/>
      <c r="K735" s="835"/>
      <c r="L735" s="835"/>
      <c r="M735" s="835"/>
      <c r="N735" s="835"/>
      <c r="O735" s="835"/>
      <c r="P735" s="835"/>
      <c r="Q735" s="835"/>
      <c r="R735" s="835"/>
      <c r="S735" s="835"/>
      <c r="T735" s="835"/>
      <c r="U735" s="835"/>
      <c r="V735" s="836"/>
      <c r="W735" s="1022" t="s">
        <v>18</v>
      </c>
      <c r="X735" s="1022"/>
      <c r="Y735" s="1022"/>
      <c r="Z735" s="1022"/>
      <c r="AA735" s="1022"/>
      <c r="AB735" s="1022"/>
      <c r="AC735" s="1022"/>
      <c r="AD735" s="1022"/>
      <c r="AE735" s="1022"/>
      <c r="AF735" s="1022"/>
      <c r="AG735" s="1022"/>
      <c r="AH735" s="1022"/>
      <c r="AI735" s="1022"/>
      <c r="AJ735" s="794"/>
      <c r="AK735" s="794"/>
      <c r="AL735" s="794"/>
      <c r="AM735" s="794"/>
      <c r="AN735" s="794"/>
      <c r="AO735" s="794"/>
      <c r="AP735" s="794"/>
      <c r="AQ735" s="794"/>
      <c r="AR735" s="794"/>
      <c r="AS735" s="794"/>
      <c r="AT735" s="794"/>
      <c r="AU735" s="794"/>
      <c r="AV735" s="794"/>
      <c r="AW735" s="794"/>
      <c r="AX735" s="794"/>
      <c r="AY735" s="794"/>
      <c r="AZ735" s="794"/>
      <c r="BA735" s="794"/>
      <c r="BB735" s="794"/>
    </row>
    <row r="736" spans="1:54" ht="12.6" customHeight="1" x14ac:dyDescent="0.25">
      <c r="A736" s="220" t="s">
        <v>5049</v>
      </c>
    </row>
    <row r="737" spans="1:54" ht="15" customHeight="1" x14ac:dyDescent="0.25">
      <c r="A737" s="807"/>
      <c r="B737" s="808"/>
      <c r="C737" s="808"/>
      <c r="D737" s="808"/>
      <c r="E737" s="808"/>
      <c r="F737" s="808"/>
      <c r="G737" s="808"/>
      <c r="H737" s="808"/>
      <c r="I737" s="808"/>
      <c r="J737" s="808"/>
      <c r="K737" s="808"/>
      <c r="L737" s="808"/>
      <c r="M737" s="808"/>
      <c r="N737" s="808"/>
      <c r="O737" s="808"/>
      <c r="P737" s="808"/>
      <c r="Q737" s="808"/>
      <c r="R737" s="808"/>
      <c r="S737" s="808"/>
      <c r="T737" s="808"/>
      <c r="U737" s="808"/>
      <c r="V737" s="808"/>
      <c r="W737" s="808"/>
      <c r="X737" s="808"/>
      <c r="Y737" s="808"/>
      <c r="Z737" s="808"/>
      <c r="AA737" s="808"/>
      <c r="AB737" s="808"/>
      <c r="AC737" s="808"/>
      <c r="AD737" s="808"/>
      <c r="AE737" s="808"/>
      <c r="AF737" s="808"/>
      <c r="AG737" s="808"/>
      <c r="AH737" s="808"/>
      <c r="AI737" s="808"/>
      <c r="AJ737" s="808"/>
      <c r="AK737" s="808"/>
      <c r="AL737" s="808"/>
      <c r="AM737" s="808"/>
      <c r="AN737" s="808"/>
      <c r="AO737" s="808"/>
      <c r="AP737" s="808"/>
      <c r="AQ737" s="808"/>
      <c r="AR737" s="808"/>
      <c r="AS737" s="808"/>
      <c r="AT737" s="808"/>
      <c r="AU737" s="808"/>
      <c r="AV737" s="808"/>
      <c r="AW737" s="808"/>
      <c r="AX737" s="808"/>
      <c r="AY737" s="550"/>
      <c r="AZ737" s="550"/>
      <c r="BA737" s="550"/>
      <c r="BB737" s="550"/>
    </row>
    <row r="738" spans="1:54" ht="15" customHeight="1" x14ac:dyDescent="0.25">
      <c r="A738" s="809"/>
      <c r="B738" s="810"/>
      <c r="C738" s="810"/>
      <c r="D738" s="810"/>
      <c r="E738" s="810"/>
      <c r="F738" s="810"/>
      <c r="G738" s="810"/>
      <c r="H738" s="810"/>
      <c r="I738" s="810"/>
      <c r="J738" s="810"/>
      <c r="K738" s="810"/>
      <c r="L738" s="810"/>
      <c r="M738" s="810"/>
      <c r="N738" s="810"/>
      <c r="O738" s="810"/>
      <c r="P738" s="810"/>
      <c r="Q738" s="810"/>
      <c r="R738" s="810"/>
      <c r="S738" s="810"/>
      <c r="T738" s="810"/>
      <c r="U738" s="810"/>
      <c r="V738" s="810"/>
      <c r="W738" s="810"/>
      <c r="X738" s="810"/>
      <c r="Y738" s="810"/>
      <c r="Z738" s="810"/>
      <c r="AA738" s="810"/>
      <c r="AB738" s="810"/>
      <c r="AC738" s="810"/>
      <c r="AD738" s="810"/>
      <c r="AE738" s="810"/>
      <c r="AF738" s="810"/>
      <c r="AG738" s="810"/>
      <c r="AH738" s="810"/>
      <c r="AI738" s="810"/>
      <c r="AJ738" s="810"/>
      <c r="AK738" s="810"/>
      <c r="AL738" s="810"/>
      <c r="AM738" s="810"/>
      <c r="AN738" s="810"/>
      <c r="AO738" s="810"/>
      <c r="AP738" s="810"/>
      <c r="AQ738" s="810"/>
      <c r="AR738" s="810"/>
      <c r="AS738" s="810"/>
      <c r="AT738" s="810"/>
      <c r="AU738" s="810"/>
      <c r="AV738" s="810"/>
      <c r="AW738" s="810"/>
      <c r="AX738" s="810"/>
      <c r="AY738" s="550"/>
      <c r="AZ738" s="550"/>
      <c r="BA738" s="550"/>
      <c r="BB738" s="550"/>
    </row>
    <row r="739" spans="1:54" ht="12.6" customHeight="1" x14ac:dyDescent="0.25">
      <c r="A739" s="220" t="s">
        <v>5073</v>
      </c>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c r="AN739" s="220"/>
      <c r="AO739" s="220"/>
      <c r="AP739" s="220"/>
      <c r="AQ739" s="220"/>
      <c r="AR739" s="220"/>
      <c r="AS739" s="220"/>
      <c r="AT739" s="220"/>
      <c r="AU739" s="220"/>
      <c r="AV739" s="220"/>
      <c r="AW739" s="220"/>
      <c r="AX739" s="220"/>
      <c r="AY739" s="220"/>
      <c r="AZ739" s="220"/>
      <c r="BA739" s="220"/>
      <c r="BB739" s="220"/>
    </row>
    <row r="740" spans="1:54" ht="12.6" customHeight="1" x14ac:dyDescent="0.25">
      <c r="A740" s="170" t="s">
        <v>1391</v>
      </c>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c r="AN740" s="220"/>
      <c r="AO740" s="220"/>
      <c r="AP740" s="220"/>
      <c r="AQ740" s="220"/>
      <c r="AR740" s="220"/>
      <c r="AS740" s="220"/>
      <c r="AT740" s="220"/>
      <c r="AU740" s="220"/>
      <c r="AV740" s="220"/>
      <c r="AW740" s="220"/>
      <c r="AX740" s="220"/>
      <c r="AY740" s="220"/>
      <c r="AZ740" s="220"/>
      <c r="BA740" s="220"/>
      <c r="BB740" s="220"/>
    </row>
    <row r="741" spans="1:54" ht="11.45" customHeight="1" x14ac:dyDescent="0.25">
      <c r="A741" s="262"/>
      <c r="B741" s="263"/>
      <c r="C741" s="263"/>
      <c r="D741" s="263"/>
      <c r="E741" s="263"/>
      <c r="F741" s="263"/>
      <c r="G741" s="263"/>
      <c r="H741" s="263"/>
      <c r="I741" s="263"/>
      <c r="J741" s="263"/>
      <c r="K741" s="263"/>
      <c r="L741" s="263"/>
      <c r="M741" s="263"/>
      <c r="N741" s="263"/>
      <c r="O741" s="263"/>
      <c r="P741" s="263"/>
      <c r="Q741" s="263"/>
      <c r="R741" s="263"/>
      <c r="S741" s="264"/>
      <c r="T741" s="262"/>
      <c r="U741" s="263"/>
      <c r="V741" s="263"/>
      <c r="W741" s="263"/>
      <c r="X741" s="263"/>
      <c r="Y741" s="263"/>
      <c r="Z741" s="263"/>
      <c r="AA741" s="263"/>
      <c r="AB741" s="263"/>
      <c r="AC741" s="263"/>
      <c r="AD741" s="263"/>
      <c r="AE741" s="263"/>
      <c r="AF741" s="264"/>
      <c r="AG741" s="826" t="s">
        <v>1645</v>
      </c>
      <c r="AH741" s="826"/>
      <c r="AI741" s="826"/>
      <c r="AJ741" s="826"/>
      <c r="AK741" s="826"/>
      <c r="AL741" s="826"/>
      <c r="AM741" s="826"/>
      <c r="AN741" s="826"/>
      <c r="AO741" s="826"/>
      <c r="AP741" s="826"/>
      <c r="AQ741" s="826"/>
      <c r="AR741" s="826"/>
      <c r="AS741" s="826"/>
      <c r="AT741" s="826"/>
      <c r="AU741" s="826"/>
      <c r="AV741" s="826"/>
      <c r="AW741" s="826"/>
      <c r="AX741" s="826"/>
      <c r="AY741" s="826"/>
      <c r="AZ741" s="826"/>
      <c r="BA741" s="826"/>
      <c r="BB741" s="827"/>
    </row>
    <row r="742" spans="1:54" ht="11.45" customHeight="1" x14ac:dyDescent="0.25">
      <c r="A742" s="828" t="s">
        <v>1262</v>
      </c>
      <c r="B742" s="829"/>
      <c r="C742" s="829"/>
      <c r="D742" s="829"/>
      <c r="E742" s="829"/>
      <c r="F742" s="829"/>
      <c r="G742" s="829"/>
      <c r="H742" s="829"/>
      <c r="I742" s="829"/>
      <c r="J742" s="829"/>
      <c r="K742" s="829"/>
      <c r="L742" s="829"/>
      <c r="M742" s="829"/>
      <c r="N742" s="829"/>
      <c r="O742" s="829"/>
      <c r="P742" s="829"/>
      <c r="Q742" s="829"/>
      <c r="R742" s="829"/>
      <c r="S742" s="830"/>
      <c r="T742" s="828" t="s">
        <v>1263</v>
      </c>
      <c r="U742" s="829"/>
      <c r="V742" s="829"/>
      <c r="W742" s="829"/>
      <c r="X742" s="829"/>
      <c r="Y742" s="829"/>
      <c r="Z742" s="829"/>
      <c r="AA742" s="829"/>
      <c r="AB742" s="829"/>
      <c r="AC742" s="829"/>
      <c r="AD742" s="829"/>
      <c r="AE742" s="829"/>
      <c r="AF742" s="830"/>
      <c r="AG742" s="829" t="s">
        <v>1646</v>
      </c>
      <c r="AH742" s="829"/>
      <c r="AI742" s="829"/>
      <c r="AJ742" s="829"/>
      <c r="AK742" s="829"/>
      <c r="AL742" s="829"/>
      <c r="AM742" s="829"/>
      <c r="AN742" s="829"/>
      <c r="AO742" s="829"/>
      <c r="AP742" s="829"/>
      <c r="AQ742" s="829"/>
      <c r="AR742" s="829"/>
      <c r="AS742" s="829"/>
      <c r="AT742" s="829"/>
      <c r="AU742" s="829"/>
      <c r="AV742" s="829"/>
      <c r="AW742" s="829"/>
      <c r="AX742" s="829"/>
      <c r="AY742" s="829"/>
      <c r="AZ742" s="829"/>
      <c r="BA742" s="829"/>
      <c r="BB742" s="830"/>
    </row>
    <row r="743" spans="1:54" ht="11.45" customHeight="1" x14ac:dyDescent="0.25">
      <c r="A743" s="274"/>
      <c r="B743" s="275"/>
      <c r="C743" s="275"/>
      <c r="D743" s="275"/>
      <c r="E743" s="275"/>
      <c r="F743" s="275"/>
      <c r="G743" s="275"/>
      <c r="H743" s="275"/>
      <c r="I743" s="275"/>
      <c r="J743" s="275"/>
      <c r="K743" s="275"/>
      <c r="L743" s="275"/>
      <c r="M743" s="275"/>
      <c r="N743" s="275"/>
      <c r="O743" s="275"/>
      <c r="P743" s="275"/>
      <c r="Q743" s="275"/>
      <c r="R743" s="275"/>
      <c r="S743" s="276"/>
      <c r="T743" s="274"/>
      <c r="U743" s="275"/>
      <c r="V743" s="275"/>
      <c r="W743" s="275"/>
      <c r="X743" s="275"/>
      <c r="Y743" s="275"/>
      <c r="Z743" s="275"/>
      <c r="AA743" s="275"/>
      <c r="AB743" s="275"/>
      <c r="AC743" s="275"/>
      <c r="AD743" s="275"/>
      <c r="AE743" s="275"/>
      <c r="AF743" s="276"/>
      <c r="AG743" s="864" t="s">
        <v>1433</v>
      </c>
      <c r="AH743" s="864"/>
      <c r="AI743" s="864"/>
      <c r="AJ743" s="864"/>
      <c r="AK743" s="864"/>
      <c r="AL743" s="864"/>
      <c r="AM743" s="864"/>
      <c r="AN743" s="864"/>
      <c r="AO743" s="864"/>
      <c r="AP743" s="864"/>
      <c r="AQ743" s="864"/>
      <c r="AR743" s="864"/>
      <c r="AS743" s="864"/>
      <c r="AT743" s="864"/>
      <c r="AU743" s="864"/>
      <c r="AV743" s="864"/>
      <c r="AW743" s="864"/>
      <c r="AX743" s="864"/>
      <c r="AY743" s="864"/>
      <c r="AZ743" s="864"/>
      <c r="BA743" s="864"/>
      <c r="BB743" s="865"/>
    </row>
    <row r="744" spans="1:54" ht="12.6" customHeight="1" x14ac:dyDescent="0.25">
      <c r="A744" s="1163" t="s">
        <v>1647</v>
      </c>
      <c r="B744" s="1164"/>
      <c r="C744" s="1164"/>
      <c r="D744" s="1164"/>
      <c r="E744" s="1164"/>
      <c r="F744" s="1164"/>
      <c r="G744" s="1164"/>
      <c r="H744" s="1164"/>
      <c r="I744" s="1164"/>
      <c r="J744" s="1164"/>
      <c r="K744" s="1164"/>
      <c r="L744" s="1164"/>
      <c r="M744" s="1164"/>
      <c r="N744" s="1164"/>
      <c r="O744" s="1164"/>
      <c r="P744" s="1164"/>
      <c r="Q744" s="1164"/>
      <c r="R744" s="1164"/>
      <c r="S744" s="1164"/>
      <c r="T744" s="1164"/>
      <c r="U744" s="1164"/>
      <c r="V744" s="1164"/>
      <c r="W744" s="1164"/>
      <c r="X744" s="1164"/>
      <c r="Y744" s="1164"/>
      <c r="Z744" s="1164"/>
      <c r="AA744" s="1164"/>
      <c r="AB744" s="1164"/>
      <c r="AC744" s="1164"/>
      <c r="AD744" s="1164"/>
      <c r="AE744" s="1164"/>
      <c r="AF744" s="1164"/>
      <c r="AG744" s="1164"/>
      <c r="AH744" s="1164"/>
      <c r="AI744" s="1164"/>
      <c r="AJ744" s="1164"/>
      <c r="AK744" s="1164"/>
      <c r="AL744" s="1164"/>
      <c r="AM744" s="1164"/>
      <c r="AN744" s="1164"/>
      <c r="AO744" s="1164"/>
      <c r="AP744" s="1164"/>
      <c r="AQ744" s="1164"/>
      <c r="AR744" s="1164"/>
      <c r="AS744" s="1164"/>
      <c r="AT744" s="1164"/>
      <c r="AU744" s="1164"/>
      <c r="AV744" s="1164"/>
      <c r="AW744" s="1164"/>
      <c r="AX744" s="1164"/>
      <c r="AY744" s="1164"/>
      <c r="AZ744" s="1164"/>
      <c r="BA744" s="1164"/>
      <c r="BB744" s="1165"/>
    </row>
    <row r="745" spans="1:54" ht="12.6" customHeight="1" x14ac:dyDescent="0.25">
      <c r="A745" s="849" t="s">
        <v>1648</v>
      </c>
      <c r="B745" s="849"/>
      <c r="C745" s="849"/>
      <c r="D745" s="849"/>
      <c r="E745" s="849"/>
      <c r="F745" s="849"/>
      <c r="G745" s="849"/>
      <c r="H745" s="849"/>
      <c r="I745" s="849"/>
      <c r="J745" s="849"/>
      <c r="K745" s="849"/>
      <c r="L745" s="849"/>
      <c r="M745" s="849"/>
      <c r="N745" s="849"/>
      <c r="O745" s="849"/>
      <c r="P745" s="849"/>
      <c r="Q745" s="849"/>
      <c r="R745" s="849"/>
      <c r="S745" s="849"/>
      <c r="T745" s="801">
        <v>4433.25</v>
      </c>
      <c r="U745" s="801"/>
      <c r="V745" s="801"/>
      <c r="W745" s="801"/>
      <c r="X745" s="801"/>
      <c r="Y745" s="801"/>
      <c r="Z745" s="801"/>
      <c r="AA745" s="801"/>
      <c r="AB745" s="801"/>
      <c r="AC745" s="801"/>
      <c r="AD745" s="801"/>
      <c r="AE745" s="801"/>
      <c r="AF745" s="801"/>
      <c r="AG745" s="801">
        <f>SUVAHAVUJ!$X$74</f>
        <v>756</v>
      </c>
      <c r="AH745" s="801"/>
      <c r="AI745" s="801"/>
      <c r="AJ745" s="801"/>
      <c r="AK745" s="801"/>
      <c r="AL745" s="801"/>
      <c r="AM745" s="801"/>
      <c r="AN745" s="801"/>
      <c r="AO745" s="801"/>
      <c r="AP745" s="801"/>
      <c r="AQ745" s="801"/>
      <c r="AR745" s="801"/>
      <c r="AS745" s="801"/>
      <c r="AT745" s="801"/>
      <c r="AU745" s="801"/>
      <c r="AV745" s="801"/>
      <c r="AW745" s="801"/>
      <c r="AX745" s="801"/>
      <c r="AY745" s="801"/>
      <c r="AZ745" s="801"/>
      <c r="BA745" s="801"/>
      <c r="BB745" s="801"/>
    </row>
    <row r="746" spans="1:54" ht="12.75" customHeight="1" x14ac:dyDescent="0.25">
      <c r="A746" s="798" t="s">
        <v>1649</v>
      </c>
      <c r="B746" s="799"/>
      <c r="C746" s="799"/>
      <c r="D746" s="799"/>
      <c r="E746" s="799"/>
      <c r="F746" s="799"/>
      <c r="G746" s="799"/>
      <c r="H746" s="799"/>
      <c r="I746" s="799"/>
      <c r="J746" s="799"/>
      <c r="K746" s="799"/>
      <c r="L746" s="799"/>
      <c r="M746" s="799"/>
      <c r="N746" s="799"/>
      <c r="O746" s="799"/>
      <c r="P746" s="799"/>
      <c r="Q746" s="799"/>
      <c r="R746" s="799"/>
      <c r="S746" s="800"/>
      <c r="T746" s="801">
        <v>303881</v>
      </c>
      <c r="U746" s="801"/>
      <c r="V746" s="801"/>
      <c r="W746" s="801"/>
      <c r="X746" s="801"/>
      <c r="Y746" s="801"/>
      <c r="Z746" s="801"/>
      <c r="AA746" s="801"/>
      <c r="AB746" s="801"/>
      <c r="AC746" s="801"/>
      <c r="AD746" s="801"/>
      <c r="AE746" s="801"/>
      <c r="AF746" s="801"/>
      <c r="AG746" s="801">
        <f>SUVAHAVUJ!$X$75-AG748</f>
        <v>182460</v>
      </c>
      <c r="AH746" s="801"/>
      <c r="AI746" s="801"/>
      <c r="AJ746" s="801"/>
      <c r="AK746" s="801"/>
      <c r="AL746" s="801"/>
      <c r="AM746" s="801"/>
      <c r="AN746" s="801"/>
      <c r="AO746" s="801"/>
      <c r="AP746" s="801"/>
      <c r="AQ746" s="801"/>
      <c r="AR746" s="801"/>
      <c r="AS746" s="801"/>
      <c r="AT746" s="801"/>
      <c r="AU746" s="801"/>
      <c r="AV746" s="801"/>
      <c r="AW746" s="801"/>
      <c r="AX746" s="801"/>
      <c r="AY746" s="801"/>
      <c r="AZ746" s="801"/>
      <c r="BA746" s="801"/>
      <c r="BB746" s="801"/>
    </row>
    <row r="747" spans="1:54" ht="12.75" customHeight="1" x14ac:dyDescent="0.25">
      <c r="A747" s="798" t="s">
        <v>5309</v>
      </c>
      <c r="B747" s="799"/>
      <c r="C747" s="799"/>
      <c r="D747" s="799"/>
      <c r="E747" s="799"/>
      <c r="F747" s="799"/>
      <c r="G747" s="799"/>
      <c r="H747" s="799"/>
      <c r="I747" s="799"/>
      <c r="J747" s="799"/>
      <c r="K747" s="799"/>
      <c r="L747" s="799"/>
      <c r="M747" s="799"/>
      <c r="N747" s="799"/>
      <c r="O747" s="799"/>
      <c r="P747" s="799"/>
      <c r="Q747" s="799"/>
      <c r="R747" s="799"/>
      <c r="S747" s="800"/>
      <c r="T747" s="801"/>
      <c r="U747" s="801"/>
      <c r="V747" s="801"/>
      <c r="W747" s="801"/>
      <c r="X747" s="801"/>
      <c r="Y747" s="801"/>
      <c r="Z747" s="801"/>
      <c r="AA747" s="801"/>
      <c r="AB747" s="801"/>
      <c r="AC747" s="801"/>
      <c r="AD747" s="801"/>
      <c r="AE747" s="801"/>
      <c r="AF747" s="801"/>
      <c r="AG747" s="801"/>
      <c r="AH747" s="801"/>
      <c r="AI747" s="801"/>
      <c r="AJ747" s="801"/>
      <c r="AK747" s="801"/>
      <c r="AL747" s="801"/>
      <c r="AM747" s="801"/>
      <c r="AN747" s="801"/>
      <c r="AO747" s="801"/>
      <c r="AP747" s="801"/>
      <c r="AQ747" s="801"/>
      <c r="AR747" s="801"/>
      <c r="AS747" s="801"/>
      <c r="AT747" s="801"/>
      <c r="AU747" s="801"/>
      <c r="AV747" s="801"/>
      <c r="AW747" s="801"/>
      <c r="AX747" s="801"/>
      <c r="AY747" s="801"/>
      <c r="AZ747" s="801"/>
      <c r="BA747" s="801"/>
      <c r="BB747" s="801"/>
    </row>
    <row r="748" spans="1:54" ht="12.75" customHeight="1" x14ac:dyDescent="0.25">
      <c r="A748" s="798" t="s">
        <v>2536</v>
      </c>
      <c r="B748" s="799"/>
      <c r="C748" s="799"/>
      <c r="D748" s="799"/>
      <c r="E748" s="799"/>
      <c r="F748" s="799"/>
      <c r="G748" s="799"/>
      <c r="H748" s="799"/>
      <c r="I748" s="799"/>
      <c r="J748" s="799"/>
      <c r="K748" s="799"/>
      <c r="L748" s="799"/>
      <c r="M748" s="799"/>
      <c r="N748" s="799"/>
      <c r="O748" s="799"/>
      <c r="P748" s="799"/>
      <c r="Q748" s="799"/>
      <c r="R748" s="799"/>
      <c r="S748" s="800"/>
      <c r="T748" s="801">
        <f>'HL KNIHA VYPOC'!$G$134</f>
        <v>0</v>
      </c>
      <c r="U748" s="801"/>
      <c r="V748" s="801"/>
      <c r="W748" s="801"/>
      <c r="X748" s="801"/>
      <c r="Y748" s="801"/>
      <c r="Z748" s="801"/>
      <c r="AA748" s="801"/>
      <c r="AB748" s="801"/>
      <c r="AC748" s="801"/>
      <c r="AD748" s="801"/>
      <c r="AE748" s="801"/>
      <c r="AF748" s="801"/>
      <c r="AG748" s="801">
        <f>'HL KNIHA VYPOC'!$K$134</f>
        <v>0</v>
      </c>
      <c r="AH748" s="801"/>
      <c r="AI748" s="801"/>
      <c r="AJ748" s="801"/>
      <c r="AK748" s="801"/>
      <c r="AL748" s="801"/>
      <c r="AM748" s="801"/>
      <c r="AN748" s="801"/>
      <c r="AO748" s="801"/>
      <c r="AP748" s="801"/>
      <c r="AQ748" s="801"/>
      <c r="AR748" s="801"/>
      <c r="AS748" s="801"/>
      <c r="AT748" s="801"/>
      <c r="AU748" s="801"/>
      <c r="AV748" s="801"/>
      <c r="AW748" s="801"/>
      <c r="AX748" s="801"/>
      <c r="AY748" s="801"/>
      <c r="AZ748" s="801"/>
      <c r="BA748" s="801"/>
      <c r="BB748" s="801"/>
    </row>
    <row r="749" spans="1:54" ht="12.6" customHeight="1" x14ac:dyDescent="0.25">
      <c r="A749" s="170" t="s">
        <v>1429</v>
      </c>
    </row>
    <row r="750" spans="1:54" ht="11.45" customHeight="1" x14ac:dyDescent="0.25">
      <c r="A750" s="221"/>
      <c r="B750" s="222"/>
      <c r="C750" s="222"/>
      <c r="D750" s="222"/>
      <c r="E750" s="222"/>
      <c r="F750" s="222"/>
      <c r="G750" s="222"/>
      <c r="H750" s="222"/>
      <c r="I750" s="222"/>
      <c r="J750" s="222"/>
      <c r="K750" s="222"/>
      <c r="L750" s="222"/>
      <c r="M750" s="237"/>
      <c r="N750" s="1023" t="s">
        <v>1263</v>
      </c>
      <c r="O750" s="1024"/>
      <c r="P750" s="1024"/>
      <c r="Q750" s="1024"/>
      <c r="R750" s="1024"/>
      <c r="S750" s="1024"/>
      <c r="T750" s="1024"/>
      <c r="U750" s="1024"/>
      <c r="V750" s="1024"/>
      <c r="W750" s="1024"/>
      <c r="X750" s="1024"/>
      <c r="Y750" s="1024"/>
      <c r="Z750" s="1024"/>
      <c r="AA750" s="1024"/>
      <c r="AB750" s="1024"/>
      <c r="AC750" s="1024"/>
      <c r="AD750" s="1024"/>
      <c r="AE750" s="1024"/>
      <c r="AF750" s="1024"/>
      <c r="AG750" s="1024"/>
      <c r="AH750" s="1024"/>
      <c r="AI750" s="1024"/>
      <c r="AJ750" s="1024"/>
      <c r="AK750" s="1024"/>
      <c r="AL750" s="1024"/>
      <c r="AM750" s="1024"/>
      <c r="AN750" s="1024"/>
      <c r="AO750" s="1024"/>
      <c r="AP750" s="1024"/>
      <c r="AQ750" s="1024"/>
      <c r="AR750" s="1024"/>
      <c r="AS750" s="1024"/>
      <c r="AT750" s="1024"/>
      <c r="AU750" s="1024"/>
      <c r="AV750" s="1024"/>
      <c r="AW750" s="1024"/>
      <c r="AX750" s="1024"/>
      <c r="AY750" s="1024"/>
      <c r="AZ750" s="1024"/>
      <c r="BA750" s="1024"/>
      <c r="BB750" s="1025"/>
    </row>
    <row r="751" spans="1:54" ht="11.1" customHeight="1" x14ac:dyDescent="0.25">
      <c r="A751" s="223"/>
      <c r="B751" s="224"/>
      <c r="C751" s="224"/>
      <c r="D751" s="224"/>
      <c r="E751" s="224"/>
      <c r="F751" s="224"/>
      <c r="G751" s="224"/>
      <c r="H751" s="224"/>
      <c r="I751" s="224"/>
      <c r="J751" s="224"/>
      <c r="K751" s="224"/>
      <c r="L751" s="224"/>
      <c r="M751" s="238"/>
      <c r="N751" s="825" t="s">
        <v>1654</v>
      </c>
      <c r="O751" s="826"/>
      <c r="P751" s="826"/>
      <c r="Q751" s="826"/>
      <c r="R751" s="826"/>
      <c r="S751" s="827"/>
      <c r="T751" s="221"/>
      <c r="U751" s="222"/>
      <c r="V751" s="222"/>
      <c r="W751" s="222"/>
      <c r="X751" s="222"/>
      <c r="Y751" s="222"/>
      <c r="Z751" s="237"/>
      <c r="AA751" s="221"/>
      <c r="AB751" s="222"/>
      <c r="AC751" s="222"/>
      <c r="AD751" s="222"/>
      <c r="AE751" s="222"/>
      <c r="AF751" s="222"/>
      <c r="AG751" s="237"/>
      <c r="AH751" s="825"/>
      <c r="AI751" s="826"/>
      <c r="AJ751" s="826"/>
      <c r="AK751" s="826"/>
      <c r="AL751" s="826"/>
      <c r="AM751" s="826"/>
      <c r="AN751" s="826"/>
      <c r="AO751" s="826"/>
      <c r="AP751" s="827"/>
      <c r="AQ751" s="825" t="s">
        <v>1425</v>
      </c>
      <c r="AR751" s="826"/>
      <c r="AS751" s="826"/>
      <c r="AT751" s="826"/>
      <c r="AU751" s="826"/>
      <c r="AV751" s="826"/>
      <c r="AW751" s="826"/>
      <c r="AX751" s="826"/>
      <c r="AY751" s="826"/>
      <c r="AZ751" s="826"/>
      <c r="BA751" s="826"/>
      <c r="BB751" s="827"/>
    </row>
    <row r="752" spans="1:54" ht="11.1" customHeight="1" x14ac:dyDescent="0.25">
      <c r="A752" s="828" t="s">
        <v>1650</v>
      </c>
      <c r="B752" s="829"/>
      <c r="C752" s="829"/>
      <c r="D752" s="829"/>
      <c r="E752" s="829"/>
      <c r="F752" s="829"/>
      <c r="G752" s="829"/>
      <c r="H752" s="829"/>
      <c r="I752" s="829"/>
      <c r="J752" s="829"/>
      <c r="K752" s="829"/>
      <c r="L752" s="829"/>
      <c r="M752" s="830"/>
      <c r="N752" s="828" t="s">
        <v>1468</v>
      </c>
      <c r="O752" s="829"/>
      <c r="P752" s="829"/>
      <c r="Q752" s="829"/>
      <c r="R752" s="829"/>
      <c r="S752" s="830"/>
      <c r="T752" s="828" t="s">
        <v>1422</v>
      </c>
      <c r="U752" s="829"/>
      <c r="V752" s="829"/>
      <c r="W752" s="829"/>
      <c r="X752" s="829"/>
      <c r="Y752" s="829"/>
      <c r="Z752" s="830"/>
      <c r="AA752" s="828" t="s">
        <v>1423</v>
      </c>
      <c r="AB752" s="829"/>
      <c r="AC752" s="829"/>
      <c r="AD752" s="829"/>
      <c r="AE752" s="829"/>
      <c r="AF752" s="829"/>
      <c r="AG752" s="830"/>
      <c r="AH752" s="828" t="s">
        <v>1424</v>
      </c>
      <c r="AI752" s="829"/>
      <c r="AJ752" s="829"/>
      <c r="AK752" s="829"/>
      <c r="AL752" s="829"/>
      <c r="AM752" s="829"/>
      <c r="AN752" s="829"/>
      <c r="AO752" s="829"/>
      <c r="AP752" s="830"/>
      <c r="AQ752" s="828" t="s">
        <v>1469</v>
      </c>
      <c r="AR752" s="829"/>
      <c r="AS752" s="829"/>
      <c r="AT752" s="829"/>
      <c r="AU752" s="829"/>
      <c r="AV752" s="829"/>
      <c r="AW752" s="829"/>
      <c r="AX752" s="829"/>
      <c r="AY752" s="829"/>
      <c r="AZ752" s="829"/>
      <c r="BA752" s="829"/>
      <c r="BB752" s="830"/>
    </row>
    <row r="753" spans="1:54" ht="11.1" customHeight="1" x14ac:dyDescent="0.25">
      <c r="A753" s="223"/>
      <c r="B753" s="224"/>
      <c r="C753" s="224"/>
      <c r="D753" s="224"/>
      <c r="E753" s="224"/>
      <c r="F753" s="224"/>
      <c r="G753" s="224"/>
      <c r="H753" s="224"/>
      <c r="I753" s="224"/>
      <c r="J753" s="224"/>
      <c r="K753" s="224"/>
      <c r="L753" s="224"/>
      <c r="M753" s="238"/>
      <c r="N753" s="828" t="s">
        <v>1469</v>
      </c>
      <c r="O753" s="829"/>
      <c r="P753" s="829"/>
      <c r="Q753" s="829"/>
      <c r="R753" s="829"/>
      <c r="S753" s="830"/>
      <c r="T753" s="828"/>
      <c r="U753" s="829"/>
      <c r="V753" s="829"/>
      <c r="W753" s="829"/>
      <c r="X753" s="829"/>
      <c r="Y753" s="829"/>
      <c r="Z753" s="830"/>
      <c r="AA753" s="828"/>
      <c r="AB753" s="829"/>
      <c r="AC753" s="829"/>
      <c r="AD753" s="829"/>
      <c r="AE753" s="829"/>
      <c r="AF753" s="829"/>
      <c r="AG753" s="830"/>
      <c r="AH753" s="828"/>
      <c r="AI753" s="829"/>
      <c r="AJ753" s="829"/>
      <c r="AK753" s="829"/>
      <c r="AL753" s="829"/>
      <c r="AM753" s="829"/>
      <c r="AN753" s="829"/>
      <c r="AO753" s="829"/>
      <c r="AP753" s="830"/>
      <c r="AQ753" s="828" t="s">
        <v>1470</v>
      </c>
      <c r="AR753" s="829"/>
      <c r="AS753" s="829"/>
      <c r="AT753" s="829"/>
      <c r="AU753" s="829"/>
      <c r="AV753" s="829"/>
      <c r="AW753" s="829"/>
      <c r="AX753" s="829"/>
      <c r="AY753" s="829"/>
      <c r="AZ753" s="829"/>
      <c r="BA753" s="829"/>
      <c r="BB753" s="830"/>
    </row>
    <row r="754" spans="1:54" ht="11.1" customHeight="1" x14ac:dyDescent="0.25">
      <c r="A754" s="223"/>
      <c r="B754" s="224"/>
      <c r="C754" s="224"/>
      <c r="D754" s="224"/>
      <c r="E754" s="224"/>
      <c r="F754" s="224"/>
      <c r="G754" s="224"/>
      <c r="H754" s="224"/>
      <c r="I754" s="224"/>
      <c r="J754" s="224"/>
      <c r="K754" s="224"/>
      <c r="L754" s="224"/>
      <c r="M754" s="238"/>
      <c r="N754" s="828" t="s">
        <v>1470</v>
      </c>
      <c r="O754" s="829"/>
      <c r="P754" s="829"/>
      <c r="Q754" s="829"/>
      <c r="R754" s="829"/>
      <c r="S754" s="830"/>
      <c r="T754" s="223"/>
      <c r="U754" s="224"/>
      <c r="V754" s="224"/>
      <c r="W754" s="224"/>
      <c r="X754" s="224"/>
      <c r="Y754" s="224"/>
      <c r="Z754" s="238"/>
      <c r="AA754" s="223"/>
      <c r="AB754" s="224"/>
      <c r="AC754" s="224"/>
      <c r="AD754" s="224"/>
      <c r="AE754" s="224"/>
      <c r="AF754" s="224"/>
      <c r="AG754" s="238"/>
      <c r="AH754" s="828"/>
      <c r="AI754" s="829"/>
      <c r="AJ754" s="829"/>
      <c r="AK754" s="829"/>
      <c r="AL754" s="829"/>
      <c r="AM754" s="829"/>
      <c r="AN754" s="829"/>
      <c r="AO754" s="829"/>
      <c r="AP754" s="830"/>
      <c r="AQ754" s="828"/>
      <c r="AR754" s="829"/>
      <c r="AS754" s="829"/>
      <c r="AT754" s="829"/>
      <c r="AU754" s="829"/>
      <c r="AV754" s="829"/>
      <c r="AW754" s="829"/>
      <c r="AX754" s="829"/>
      <c r="AY754" s="829"/>
      <c r="AZ754" s="829"/>
      <c r="BA754" s="829"/>
      <c r="BB754" s="830"/>
    </row>
    <row r="755" spans="1:54" ht="11.1" customHeight="1" x14ac:dyDescent="0.25">
      <c r="A755" s="863" t="s">
        <v>1410</v>
      </c>
      <c r="B755" s="864"/>
      <c r="C755" s="864"/>
      <c r="D755" s="864"/>
      <c r="E755" s="864"/>
      <c r="F755" s="864"/>
      <c r="G755" s="864"/>
      <c r="H755" s="864"/>
      <c r="I755" s="864"/>
      <c r="J755" s="864"/>
      <c r="K755" s="864"/>
      <c r="L755" s="864"/>
      <c r="M755" s="865"/>
      <c r="N755" s="863" t="s">
        <v>1411</v>
      </c>
      <c r="O755" s="864"/>
      <c r="P755" s="864"/>
      <c r="Q755" s="864"/>
      <c r="R755" s="864"/>
      <c r="S755" s="865"/>
      <c r="T755" s="863" t="s">
        <v>1412</v>
      </c>
      <c r="U755" s="864"/>
      <c r="V755" s="864"/>
      <c r="W755" s="864"/>
      <c r="X755" s="864"/>
      <c r="Y755" s="864"/>
      <c r="Z755" s="865"/>
      <c r="AA755" s="863" t="s">
        <v>1413</v>
      </c>
      <c r="AB755" s="864"/>
      <c r="AC755" s="864"/>
      <c r="AD755" s="864"/>
      <c r="AE755" s="864"/>
      <c r="AF755" s="864"/>
      <c r="AG755" s="865"/>
      <c r="AH755" s="863" t="s">
        <v>1414</v>
      </c>
      <c r="AI755" s="864"/>
      <c r="AJ755" s="864"/>
      <c r="AK755" s="864"/>
      <c r="AL755" s="864"/>
      <c r="AM755" s="864"/>
      <c r="AN755" s="864"/>
      <c r="AO755" s="864"/>
      <c r="AP755" s="865"/>
      <c r="AQ755" s="863" t="s">
        <v>1415</v>
      </c>
      <c r="AR755" s="864"/>
      <c r="AS755" s="864"/>
      <c r="AT755" s="864"/>
      <c r="AU755" s="864"/>
      <c r="AV755" s="864"/>
      <c r="AW755" s="864"/>
      <c r="AX755" s="864"/>
      <c r="AY755" s="864"/>
      <c r="AZ755" s="864"/>
      <c r="BA755" s="864"/>
      <c r="BB755" s="865"/>
    </row>
    <row r="756" spans="1:54" ht="12.6" customHeight="1" x14ac:dyDescent="0.25">
      <c r="A756" s="187" t="s">
        <v>1673</v>
      </c>
      <c r="B756" s="188"/>
      <c r="C756" s="188"/>
      <c r="D756" s="188"/>
      <c r="E756" s="188"/>
      <c r="F756" s="188"/>
      <c r="G756" s="188"/>
      <c r="H756" s="188"/>
      <c r="I756" s="188"/>
      <c r="J756" s="188"/>
      <c r="K756" s="188"/>
      <c r="L756" s="188"/>
      <c r="M756" s="189"/>
      <c r="N756" s="962"/>
      <c r="O756" s="801"/>
      <c r="P756" s="801"/>
      <c r="Q756" s="801"/>
      <c r="R756" s="801"/>
      <c r="S756" s="801"/>
      <c r="T756" s="801"/>
      <c r="U756" s="801"/>
      <c r="V756" s="801"/>
      <c r="W756" s="801"/>
      <c r="X756" s="801"/>
      <c r="Y756" s="801"/>
      <c r="Z756" s="801"/>
      <c r="AA756" s="801"/>
      <c r="AB756" s="801"/>
      <c r="AC756" s="801"/>
      <c r="AD756" s="801"/>
      <c r="AE756" s="801"/>
      <c r="AF756" s="801"/>
      <c r="AG756" s="801"/>
      <c r="AH756" s="801"/>
      <c r="AI756" s="801"/>
      <c r="AJ756" s="801"/>
      <c r="AK756" s="801"/>
      <c r="AL756" s="801"/>
      <c r="AM756" s="801"/>
      <c r="AN756" s="801"/>
      <c r="AO756" s="801"/>
      <c r="AP756" s="801"/>
      <c r="AQ756" s="801"/>
      <c r="AR756" s="801"/>
      <c r="AS756" s="801"/>
      <c r="AT756" s="801"/>
      <c r="AU756" s="801"/>
      <c r="AV756" s="801"/>
      <c r="AW756" s="801"/>
      <c r="AX756" s="801"/>
      <c r="AY756" s="801"/>
      <c r="AZ756" s="801"/>
      <c r="BA756" s="801"/>
      <c r="BB756" s="801"/>
    </row>
    <row r="757" spans="1:54" s="220" customFormat="1" ht="12.6" customHeight="1" x14ac:dyDescent="0.25">
      <c r="A757" s="802" t="s">
        <v>1674</v>
      </c>
      <c r="B757" s="803"/>
      <c r="C757" s="803"/>
      <c r="D757" s="803"/>
      <c r="E757" s="803"/>
      <c r="F757" s="803"/>
      <c r="G757" s="803"/>
      <c r="H757" s="803"/>
      <c r="I757" s="803"/>
      <c r="J757" s="803"/>
      <c r="K757" s="803"/>
      <c r="L757" s="803"/>
      <c r="M757" s="804"/>
      <c r="N757" s="805">
        <f>SUM('HL KNIHA VYPOC'!$D$125+'HL KNIHA VYPOC'!$D$127+'HL KNIHA VYPOC'!$D$129+'HL KNIHA VYPOC'!$D$130-'HL KNIHA VYPOC'!$D$137)</f>
        <v>0</v>
      </c>
      <c r="O757" s="806"/>
      <c r="P757" s="806"/>
      <c r="Q757" s="806"/>
      <c r="R757" s="806"/>
      <c r="S757" s="806"/>
      <c r="T757" s="806">
        <f>SUM('HL KNIHA VYPOC'!$E$125+'HL KNIHA VYPOC'!$E$127+'HL KNIHA VYPOC'!$E$129+'HL KNIHA VYPOC'!$E$130-'HL KNIHA VYPOC'!$E$137)</f>
        <v>0</v>
      </c>
      <c r="U757" s="806"/>
      <c r="V757" s="806"/>
      <c r="W757" s="806"/>
      <c r="X757" s="806"/>
      <c r="Y757" s="806"/>
      <c r="Z757" s="806"/>
      <c r="AA757" s="806">
        <f>SUM('HL KNIHA VYPOC'!$F$125+'HL KNIHA VYPOC'!$F$127+'HL KNIHA VYPOC'!$F$129+'HL KNIHA VYPOC'!$F$130-'HL KNIHA VYPOC'!$F$137)</f>
        <v>0</v>
      </c>
      <c r="AB757" s="806"/>
      <c r="AC757" s="806"/>
      <c r="AD757" s="806"/>
      <c r="AE757" s="806"/>
      <c r="AF757" s="806"/>
      <c r="AG757" s="806"/>
      <c r="AH757" s="801"/>
      <c r="AI757" s="801"/>
      <c r="AJ757" s="801"/>
      <c r="AK757" s="801"/>
      <c r="AL757" s="801"/>
      <c r="AM757" s="801"/>
      <c r="AN757" s="801"/>
      <c r="AO757" s="801"/>
      <c r="AP757" s="801"/>
      <c r="AQ757" s="801">
        <f>SUM(N757+T757-AA757+AH757)</f>
        <v>0</v>
      </c>
      <c r="AR757" s="801"/>
      <c r="AS757" s="801"/>
      <c r="AT757" s="801"/>
      <c r="AU757" s="801"/>
      <c r="AV757" s="801"/>
      <c r="AW757" s="801"/>
      <c r="AX757" s="801"/>
      <c r="AY757" s="801"/>
      <c r="AZ757" s="801"/>
      <c r="BA757" s="801"/>
      <c r="BB757" s="801"/>
    </row>
    <row r="758" spans="1:54" s="259" customFormat="1" ht="12.6" customHeight="1" x14ac:dyDescent="0.25">
      <c r="A758" s="1167" t="s">
        <v>5074</v>
      </c>
      <c r="B758" s="1168"/>
      <c r="C758" s="1168"/>
      <c r="D758" s="1168"/>
      <c r="E758" s="1168"/>
      <c r="F758" s="1168"/>
      <c r="G758" s="1168"/>
      <c r="H758" s="1168"/>
      <c r="I758" s="1168"/>
      <c r="J758" s="1168"/>
      <c r="K758" s="1168"/>
      <c r="L758" s="1168"/>
      <c r="M758" s="1169"/>
      <c r="N758" s="1170"/>
      <c r="O758" s="1171"/>
      <c r="P758" s="1171"/>
      <c r="Q758" s="1171"/>
      <c r="R758" s="1171"/>
      <c r="S758" s="1171"/>
      <c r="T758" s="1171"/>
      <c r="U758" s="1171"/>
      <c r="V758" s="1171"/>
      <c r="W758" s="1171"/>
      <c r="X758" s="1171"/>
      <c r="Y758" s="1171"/>
      <c r="Z758" s="1171"/>
      <c r="AA758" s="1171"/>
      <c r="AB758" s="1171"/>
      <c r="AC758" s="1171"/>
      <c r="AD758" s="1171"/>
      <c r="AE758" s="1171"/>
      <c r="AF758" s="1171"/>
      <c r="AG758" s="1171"/>
      <c r="AH758" s="848"/>
      <c r="AI758" s="848"/>
      <c r="AJ758" s="848"/>
      <c r="AK758" s="848"/>
      <c r="AL758" s="848"/>
      <c r="AM758" s="848"/>
      <c r="AN758" s="848"/>
      <c r="AO758" s="848"/>
      <c r="AP758" s="848"/>
      <c r="AQ758" s="848">
        <f>SUM(N758+T758-AA758+AH758)</f>
        <v>0</v>
      </c>
      <c r="AR758" s="848"/>
      <c r="AS758" s="848"/>
      <c r="AT758" s="848"/>
      <c r="AU758" s="848"/>
      <c r="AV758" s="848"/>
      <c r="AW758" s="848"/>
      <c r="AX758" s="848"/>
      <c r="AY758" s="848"/>
      <c r="AZ758" s="848"/>
      <c r="BA758" s="848"/>
      <c r="BB758" s="848"/>
    </row>
    <row r="759" spans="1:54" ht="26.25" customHeight="1" x14ac:dyDescent="0.25">
      <c r="A759" s="1178" t="s">
        <v>5075</v>
      </c>
      <c r="B759" s="1179"/>
      <c r="C759" s="1179"/>
      <c r="D759" s="1179"/>
      <c r="E759" s="1179"/>
      <c r="F759" s="1179"/>
      <c r="G759" s="1179"/>
      <c r="H759" s="1179"/>
      <c r="I759" s="1179"/>
      <c r="J759" s="1179"/>
      <c r="K759" s="1179"/>
      <c r="L759" s="1179"/>
      <c r="M759" s="1180"/>
      <c r="N759" s="962">
        <f>SUM('HL KNIHA VYPOC'!D126)</f>
        <v>0</v>
      </c>
      <c r="O759" s="801"/>
      <c r="P759" s="801"/>
      <c r="Q759" s="801"/>
      <c r="R759" s="801"/>
      <c r="S759" s="801"/>
      <c r="T759" s="801">
        <f>SUM('HL KNIHA VYPOC'!E126)</f>
        <v>0</v>
      </c>
      <c r="U759" s="801"/>
      <c r="V759" s="801"/>
      <c r="W759" s="801"/>
      <c r="X759" s="801"/>
      <c r="Y759" s="801"/>
      <c r="Z759" s="801"/>
      <c r="AA759" s="801">
        <f>SUM('HL KNIHA VYPOC'!F126)</f>
        <v>0</v>
      </c>
      <c r="AB759" s="801"/>
      <c r="AC759" s="801"/>
      <c r="AD759" s="801"/>
      <c r="AE759" s="801"/>
      <c r="AF759" s="801"/>
      <c r="AG759" s="801"/>
      <c r="AH759" s="801"/>
      <c r="AI759" s="801"/>
      <c r="AJ759" s="801"/>
      <c r="AK759" s="801"/>
      <c r="AL759" s="801"/>
      <c r="AM759" s="801"/>
      <c r="AN759" s="801"/>
      <c r="AO759" s="801"/>
      <c r="AP759" s="801"/>
      <c r="AQ759" s="801">
        <f>SUM(N759+T759-AA759+AH759)</f>
        <v>0</v>
      </c>
      <c r="AR759" s="801"/>
      <c r="AS759" s="801"/>
      <c r="AT759" s="801"/>
      <c r="AU759" s="801"/>
      <c r="AV759" s="801"/>
      <c r="AW759" s="801"/>
      <c r="AX759" s="801"/>
      <c r="AY759" s="801"/>
      <c r="AZ759" s="801"/>
      <c r="BA759" s="801"/>
      <c r="BB759" s="801"/>
    </row>
    <row r="760" spans="1:54" s="248" customFormat="1" ht="12.6" customHeight="1" x14ac:dyDescent="0.25">
      <c r="A760" s="561" t="s">
        <v>5076</v>
      </c>
      <c r="B760" s="562"/>
      <c r="C760" s="562"/>
      <c r="D760" s="562"/>
      <c r="E760" s="562"/>
      <c r="F760" s="562"/>
      <c r="G760" s="562"/>
      <c r="H760" s="562"/>
      <c r="I760" s="562"/>
      <c r="J760" s="562"/>
      <c r="K760" s="562"/>
      <c r="L760" s="562"/>
      <c r="M760" s="563"/>
      <c r="N760" s="1166"/>
      <c r="O760" s="848"/>
      <c r="P760" s="848"/>
      <c r="Q760" s="848"/>
      <c r="R760" s="848"/>
      <c r="S760" s="848"/>
      <c r="T760" s="848"/>
      <c r="U760" s="848"/>
      <c r="V760" s="848"/>
      <c r="W760" s="848"/>
      <c r="X760" s="848"/>
      <c r="Y760" s="848"/>
      <c r="Z760" s="848"/>
      <c r="AA760" s="848"/>
      <c r="AB760" s="848"/>
      <c r="AC760" s="848"/>
      <c r="AD760" s="848"/>
      <c r="AE760" s="848"/>
      <c r="AF760" s="848"/>
      <c r="AG760" s="848"/>
      <c r="AH760" s="848"/>
      <c r="AI760" s="848"/>
      <c r="AJ760" s="848"/>
      <c r="AK760" s="848"/>
      <c r="AL760" s="848"/>
      <c r="AM760" s="848"/>
      <c r="AN760" s="848"/>
      <c r="AO760" s="848"/>
      <c r="AP760" s="848"/>
      <c r="AQ760" s="848">
        <f>SUM(N760+T760-AA760+AH760)</f>
        <v>0</v>
      </c>
      <c r="AR760" s="848"/>
      <c r="AS760" s="848"/>
      <c r="AT760" s="848"/>
      <c r="AU760" s="848"/>
      <c r="AV760" s="848"/>
      <c r="AW760" s="848"/>
      <c r="AX760" s="848"/>
      <c r="AY760" s="848"/>
      <c r="AZ760" s="848"/>
      <c r="BA760" s="848"/>
      <c r="BB760" s="848"/>
    </row>
    <row r="761" spans="1:54" s="248" customFormat="1" ht="26.25" customHeight="1" x14ac:dyDescent="0.25">
      <c r="A761" s="1172" t="s">
        <v>5077</v>
      </c>
      <c r="B761" s="1173"/>
      <c r="C761" s="1173"/>
      <c r="D761" s="1173"/>
      <c r="E761" s="1173"/>
      <c r="F761" s="1173"/>
      <c r="G761" s="1173"/>
      <c r="H761" s="1173"/>
      <c r="I761" s="1173"/>
      <c r="J761" s="1173"/>
      <c r="K761" s="1173"/>
      <c r="L761" s="1173"/>
      <c r="M761" s="1174"/>
      <c r="N761" s="1166"/>
      <c r="O761" s="848"/>
      <c r="P761" s="848"/>
      <c r="Q761" s="848"/>
      <c r="R761" s="848"/>
      <c r="S761" s="848"/>
      <c r="T761" s="848"/>
      <c r="U761" s="848"/>
      <c r="V761" s="848"/>
      <c r="W761" s="848"/>
      <c r="X761" s="848"/>
      <c r="Y761" s="848"/>
      <c r="Z761" s="848"/>
      <c r="AA761" s="848"/>
      <c r="AB761" s="848"/>
      <c r="AC761" s="848"/>
      <c r="AD761" s="848"/>
      <c r="AE761" s="848"/>
      <c r="AF761" s="848"/>
      <c r="AG761" s="848"/>
      <c r="AH761" s="848"/>
      <c r="AI761" s="848"/>
      <c r="AJ761" s="848"/>
      <c r="AK761" s="848"/>
      <c r="AL761" s="848"/>
      <c r="AM761" s="848"/>
      <c r="AN761" s="848"/>
      <c r="AO761" s="848"/>
      <c r="AP761" s="848"/>
      <c r="AQ761" s="848"/>
      <c r="AR761" s="848"/>
      <c r="AS761" s="848"/>
      <c r="AT761" s="848"/>
      <c r="AU761" s="848"/>
      <c r="AV761" s="848"/>
      <c r="AW761" s="848"/>
      <c r="AX761" s="848"/>
      <c r="AY761" s="848"/>
      <c r="AZ761" s="848"/>
      <c r="BA761" s="848"/>
      <c r="BB761" s="848"/>
    </row>
    <row r="762" spans="1:54" s="248" customFormat="1" ht="28.5" customHeight="1" x14ac:dyDescent="0.25">
      <c r="A762" s="1175" t="s">
        <v>1679</v>
      </c>
      <c r="B762" s="1176"/>
      <c r="C762" s="1176"/>
      <c r="D762" s="1176"/>
      <c r="E762" s="1176"/>
      <c r="F762" s="1176"/>
      <c r="G762" s="1176"/>
      <c r="H762" s="1176"/>
      <c r="I762" s="1176"/>
      <c r="J762" s="1176"/>
      <c r="K762" s="1176"/>
      <c r="L762" s="1176"/>
      <c r="M762" s="1177"/>
      <c r="N762" s="1166"/>
      <c r="O762" s="848"/>
      <c r="P762" s="848"/>
      <c r="Q762" s="848"/>
      <c r="R762" s="848"/>
      <c r="S762" s="848"/>
      <c r="T762" s="848"/>
      <c r="U762" s="848"/>
      <c r="V762" s="848"/>
      <c r="W762" s="848"/>
      <c r="X762" s="848"/>
      <c r="Y762" s="848"/>
      <c r="Z762" s="848"/>
      <c r="AA762" s="848"/>
      <c r="AB762" s="848"/>
      <c r="AC762" s="848"/>
      <c r="AD762" s="848"/>
      <c r="AE762" s="848"/>
      <c r="AF762" s="848"/>
      <c r="AG762" s="848"/>
      <c r="AH762" s="848"/>
      <c r="AI762" s="848"/>
      <c r="AJ762" s="848"/>
      <c r="AK762" s="848"/>
      <c r="AL762" s="848"/>
      <c r="AM762" s="848"/>
      <c r="AN762" s="848"/>
      <c r="AO762" s="848"/>
      <c r="AP762" s="848"/>
      <c r="AQ762" s="848"/>
      <c r="AR762" s="848"/>
      <c r="AS762" s="848"/>
      <c r="AT762" s="848"/>
      <c r="AU762" s="848"/>
      <c r="AV762" s="848"/>
      <c r="AW762" s="848"/>
      <c r="AX762" s="848"/>
      <c r="AY762" s="848"/>
      <c r="AZ762" s="848"/>
      <c r="BA762" s="848"/>
      <c r="BB762" s="848"/>
    </row>
    <row r="763" spans="1:54" ht="12.6" customHeight="1" x14ac:dyDescent="0.25">
      <c r="A763" s="220" t="s">
        <v>5010</v>
      </c>
    </row>
    <row r="764" spans="1:54" ht="15" customHeight="1" x14ac:dyDescent="0.25">
      <c r="A764" s="807" t="s">
        <v>1655</v>
      </c>
      <c r="B764" s="808"/>
      <c r="C764" s="808"/>
      <c r="D764" s="808"/>
      <c r="E764" s="808"/>
      <c r="F764" s="808"/>
      <c r="G764" s="808"/>
      <c r="H764" s="808"/>
      <c r="I764" s="808"/>
      <c r="J764" s="808"/>
      <c r="K764" s="808"/>
      <c r="L764" s="808"/>
      <c r="M764" s="808"/>
      <c r="N764" s="808"/>
      <c r="O764" s="808"/>
      <c r="P764" s="808"/>
      <c r="Q764" s="808"/>
      <c r="R764" s="808"/>
      <c r="S764" s="808"/>
      <c r="T764" s="808"/>
      <c r="U764" s="808"/>
      <c r="V764" s="808"/>
      <c r="W764" s="808"/>
      <c r="X764" s="808"/>
      <c r="Y764" s="808"/>
      <c r="Z764" s="808"/>
      <c r="AA764" s="808"/>
      <c r="AB764" s="808"/>
      <c r="AC764" s="808"/>
      <c r="AD764" s="808"/>
      <c r="AE764" s="808"/>
      <c r="AF764" s="808"/>
      <c r="AG764" s="808"/>
      <c r="AH764" s="808"/>
      <c r="AI764" s="808"/>
      <c r="AJ764" s="808"/>
      <c r="AK764" s="808"/>
      <c r="AL764" s="808"/>
      <c r="AM764" s="808"/>
      <c r="AN764" s="808"/>
      <c r="AO764" s="808"/>
      <c r="AP764" s="808"/>
      <c r="AQ764" s="808"/>
      <c r="AR764" s="808"/>
      <c r="AS764" s="808"/>
      <c r="AT764" s="808"/>
      <c r="AU764" s="808"/>
      <c r="AV764" s="808"/>
      <c r="AW764" s="808"/>
      <c r="AX764" s="808"/>
      <c r="AY764" s="550"/>
      <c r="AZ764" s="550"/>
      <c r="BA764" s="550"/>
      <c r="BB764" s="550"/>
    </row>
    <row r="765" spans="1:54" ht="15" customHeight="1" x14ac:dyDescent="0.25">
      <c r="A765" s="809"/>
      <c r="B765" s="810"/>
      <c r="C765" s="810"/>
      <c r="D765" s="810"/>
      <c r="E765" s="810"/>
      <c r="F765" s="810"/>
      <c r="G765" s="810"/>
      <c r="H765" s="810"/>
      <c r="I765" s="810"/>
      <c r="J765" s="810"/>
      <c r="K765" s="810"/>
      <c r="L765" s="810"/>
      <c r="M765" s="810"/>
      <c r="N765" s="810"/>
      <c r="O765" s="810"/>
      <c r="P765" s="810"/>
      <c r="Q765" s="810"/>
      <c r="R765" s="810"/>
      <c r="S765" s="810"/>
      <c r="T765" s="810"/>
      <c r="U765" s="810"/>
      <c r="V765" s="810"/>
      <c r="W765" s="810"/>
      <c r="X765" s="810"/>
      <c r="Y765" s="810"/>
      <c r="Z765" s="810"/>
      <c r="AA765" s="810"/>
      <c r="AB765" s="810"/>
      <c r="AC765" s="810"/>
      <c r="AD765" s="810"/>
      <c r="AE765" s="810"/>
      <c r="AF765" s="810"/>
      <c r="AG765" s="810"/>
      <c r="AH765" s="810"/>
      <c r="AI765" s="810"/>
      <c r="AJ765" s="810"/>
      <c r="AK765" s="810"/>
      <c r="AL765" s="810"/>
      <c r="AM765" s="810"/>
      <c r="AN765" s="810"/>
      <c r="AO765" s="810"/>
      <c r="AP765" s="810"/>
      <c r="AQ765" s="810"/>
      <c r="AR765" s="810"/>
      <c r="AS765" s="810"/>
      <c r="AT765" s="810"/>
      <c r="AU765" s="810"/>
      <c r="AV765" s="810"/>
      <c r="AW765" s="810"/>
      <c r="AX765" s="810"/>
      <c r="AY765" s="550"/>
      <c r="AZ765" s="550"/>
      <c r="BA765" s="550"/>
      <c r="BB765" s="550"/>
    </row>
    <row r="766" spans="1:54" s="183" customFormat="1" ht="6.75" customHeight="1" x14ac:dyDescent="0.25"/>
    <row r="767" spans="1:54" ht="12.6" customHeight="1" x14ac:dyDescent="0.25">
      <c r="A767" s="220" t="s">
        <v>5078</v>
      </c>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c r="AN767" s="220"/>
      <c r="AO767" s="220"/>
      <c r="AP767" s="220"/>
      <c r="AQ767" s="220"/>
      <c r="AR767" s="220"/>
      <c r="AS767" s="220"/>
      <c r="AT767" s="220"/>
      <c r="AU767" s="220"/>
      <c r="AV767" s="220"/>
      <c r="AW767" s="220"/>
      <c r="AX767" s="220"/>
      <c r="AY767" s="220"/>
      <c r="AZ767" s="220"/>
      <c r="BA767" s="220"/>
      <c r="BB767" s="220"/>
    </row>
    <row r="768" spans="1:54" ht="12.6" customHeight="1" x14ac:dyDescent="0.25">
      <c r="A768" s="221"/>
      <c r="B768" s="222"/>
      <c r="C768" s="222"/>
      <c r="D768" s="222"/>
      <c r="E768" s="222"/>
      <c r="F768" s="222"/>
      <c r="G768" s="222"/>
      <c r="H768" s="222"/>
      <c r="I768" s="222"/>
      <c r="J768" s="222"/>
      <c r="K768" s="222"/>
      <c r="L768" s="222"/>
      <c r="M768" s="222"/>
      <c r="N768" s="194"/>
      <c r="O768" s="263"/>
      <c r="P768" s="264"/>
      <c r="Q768" s="825"/>
      <c r="R768" s="826"/>
      <c r="S768" s="826"/>
      <c r="T768" s="826"/>
      <c r="U768" s="826"/>
      <c r="V768" s="827"/>
      <c r="W768" s="825"/>
      <c r="X768" s="826"/>
      <c r="Y768" s="826"/>
      <c r="Z768" s="826"/>
      <c r="AA768" s="826"/>
      <c r="AB768" s="827"/>
      <c r="AC768" s="825" t="s">
        <v>1553</v>
      </c>
      <c r="AD768" s="826"/>
      <c r="AE768" s="826"/>
      <c r="AF768" s="826"/>
      <c r="AG768" s="826"/>
      <c r="AH768" s="826"/>
      <c r="AI768" s="827"/>
      <c r="AJ768" s="825" t="s">
        <v>1553</v>
      </c>
      <c r="AK768" s="826"/>
      <c r="AL768" s="826"/>
      <c r="AM768" s="826"/>
      <c r="AN768" s="826"/>
      <c r="AO768" s="826"/>
      <c r="AP768" s="827"/>
      <c r="AQ768" s="825"/>
      <c r="AR768" s="826"/>
      <c r="AS768" s="826"/>
      <c r="AT768" s="826"/>
      <c r="AU768" s="826"/>
      <c r="AV768" s="826"/>
      <c r="AW768" s="826"/>
      <c r="AX768" s="826"/>
      <c r="AY768" s="826"/>
      <c r="AZ768" s="826"/>
      <c r="BA768" s="826"/>
      <c r="BB768" s="827"/>
    </row>
    <row r="769" spans="1:54" ht="12.6" customHeight="1" x14ac:dyDescent="0.25">
      <c r="A769" s="223"/>
      <c r="B769" s="224"/>
      <c r="C769" s="224"/>
      <c r="D769" s="224"/>
      <c r="E769" s="224"/>
      <c r="F769" s="224"/>
      <c r="G769" s="224"/>
      <c r="H769" s="224"/>
      <c r="I769" s="224"/>
      <c r="J769" s="224"/>
      <c r="K769" s="224"/>
      <c r="L769" s="224"/>
      <c r="M769" s="224"/>
      <c r="N769" s="183"/>
      <c r="O769" s="186"/>
      <c r="P769" s="277"/>
      <c r="Q769" s="828" t="s">
        <v>1554</v>
      </c>
      <c r="R769" s="829"/>
      <c r="S769" s="829"/>
      <c r="T769" s="829"/>
      <c r="U769" s="829"/>
      <c r="V769" s="830"/>
      <c r="W769" s="828"/>
      <c r="X769" s="829"/>
      <c r="Y769" s="829"/>
      <c r="Z769" s="829"/>
      <c r="AA769" s="829"/>
      <c r="AB769" s="830"/>
      <c r="AC769" s="828" t="s">
        <v>1555</v>
      </c>
      <c r="AD769" s="829"/>
      <c r="AE769" s="829"/>
      <c r="AF769" s="829"/>
      <c r="AG769" s="829"/>
      <c r="AH769" s="829"/>
      <c r="AI769" s="830"/>
      <c r="AJ769" s="828" t="s">
        <v>1555</v>
      </c>
      <c r="AK769" s="829"/>
      <c r="AL769" s="829"/>
      <c r="AM769" s="829"/>
      <c r="AN769" s="829"/>
      <c r="AO769" s="829"/>
      <c r="AP769" s="830"/>
      <c r="AQ769" s="828" t="s">
        <v>1554</v>
      </c>
      <c r="AR769" s="829"/>
      <c r="AS769" s="829"/>
      <c r="AT769" s="829"/>
      <c r="AU769" s="829"/>
      <c r="AV769" s="829"/>
      <c r="AW769" s="829"/>
      <c r="AX769" s="829"/>
      <c r="AY769" s="829"/>
      <c r="AZ769" s="829"/>
      <c r="BA769" s="829"/>
      <c r="BB769" s="830"/>
    </row>
    <row r="770" spans="1:54" ht="12.6" customHeight="1" x14ac:dyDescent="0.25">
      <c r="A770" s="185" t="s">
        <v>1650</v>
      </c>
      <c r="B770" s="186"/>
      <c r="C770" s="186"/>
      <c r="D770" s="186"/>
      <c r="E770" s="186"/>
      <c r="F770" s="186"/>
      <c r="G770" s="186"/>
      <c r="H770" s="186"/>
      <c r="I770" s="186"/>
      <c r="J770" s="186"/>
      <c r="K770" s="186"/>
      <c r="L770" s="186"/>
      <c r="M770" s="186"/>
      <c r="N770" s="183"/>
      <c r="O770" s="186"/>
      <c r="P770" s="277"/>
      <c r="Q770" s="828" t="s">
        <v>1468</v>
      </c>
      <c r="R770" s="829"/>
      <c r="S770" s="829"/>
      <c r="T770" s="829"/>
      <c r="U770" s="829"/>
      <c r="V770" s="830"/>
      <c r="W770" s="828" t="s">
        <v>1557</v>
      </c>
      <c r="X770" s="829"/>
      <c r="Y770" s="829"/>
      <c r="Z770" s="829"/>
      <c r="AA770" s="829"/>
      <c r="AB770" s="830"/>
      <c r="AC770" s="828" t="s">
        <v>1656</v>
      </c>
      <c r="AD770" s="829"/>
      <c r="AE770" s="829"/>
      <c r="AF770" s="829"/>
      <c r="AG770" s="829"/>
      <c r="AH770" s="829"/>
      <c r="AI770" s="830"/>
      <c r="AJ770" s="828" t="s">
        <v>1559</v>
      </c>
      <c r="AK770" s="829"/>
      <c r="AL770" s="829"/>
      <c r="AM770" s="829"/>
      <c r="AN770" s="829"/>
      <c r="AO770" s="829"/>
      <c r="AP770" s="830"/>
      <c r="AQ770" s="828" t="s">
        <v>1526</v>
      </c>
      <c r="AR770" s="829"/>
      <c r="AS770" s="829"/>
      <c r="AT770" s="829"/>
      <c r="AU770" s="829"/>
      <c r="AV770" s="829"/>
      <c r="AW770" s="829"/>
      <c r="AX770" s="829"/>
      <c r="AY770" s="829"/>
      <c r="AZ770" s="829"/>
      <c r="BA770" s="829"/>
      <c r="BB770" s="830"/>
    </row>
    <row r="771" spans="1:54" ht="12.6" customHeight="1" x14ac:dyDescent="0.25">
      <c r="A771" s="223"/>
      <c r="B771" s="224"/>
      <c r="C771" s="224"/>
      <c r="D771" s="224"/>
      <c r="E771" s="224"/>
      <c r="F771" s="224"/>
      <c r="G771" s="224"/>
      <c r="H771" s="224"/>
      <c r="I771" s="224"/>
      <c r="J771" s="224"/>
      <c r="K771" s="224"/>
      <c r="L771" s="224"/>
      <c r="M771" s="224"/>
      <c r="N771" s="183"/>
      <c r="O771" s="186"/>
      <c r="P771" s="277"/>
      <c r="Q771" s="828" t="s">
        <v>1469</v>
      </c>
      <c r="R771" s="829"/>
      <c r="S771" s="829"/>
      <c r="T771" s="829"/>
      <c r="U771" s="829"/>
      <c r="V771" s="830"/>
      <c r="W771" s="828" t="s">
        <v>1560</v>
      </c>
      <c r="X771" s="829"/>
      <c r="Y771" s="829"/>
      <c r="Z771" s="829"/>
      <c r="AA771" s="829"/>
      <c r="AB771" s="830"/>
      <c r="AC771" s="828" t="s">
        <v>1657</v>
      </c>
      <c r="AD771" s="829"/>
      <c r="AE771" s="829"/>
      <c r="AF771" s="829"/>
      <c r="AG771" s="829"/>
      <c r="AH771" s="829"/>
      <c r="AI771" s="830"/>
      <c r="AJ771" s="828" t="s">
        <v>1658</v>
      </c>
      <c r="AK771" s="829"/>
      <c r="AL771" s="829"/>
      <c r="AM771" s="829"/>
      <c r="AN771" s="829"/>
      <c r="AO771" s="829"/>
      <c r="AP771" s="830"/>
      <c r="AQ771" s="828" t="s">
        <v>1469</v>
      </c>
      <c r="AR771" s="829"/>
      <c r="AS771" s="829"/>
      <c r="AT771" s="829"/>
      <c r="AU771" s="829"/>
      <c r="AV771" s="829"/>
      <c r="AW771" s="829"/>
      <c r="AX771" s="829"/>
      <c r="AY771" s="829"/>
      <c r="AZ771" s="829"/>
      <c r="BA771" s="829"/>
      <c r="BB771" s="830"/>
    </row>
    <row r="772" spans="1:54" ht="12.6" customHeight="1" x14ac:dyDescent="0.25">
      <c r="A772" s="223"/>
      <c r="B772" s="224"/>
      <c r="C772" s="224"/>
      <c r="D772" s="224"/>
      <c r="E772" s="224"/>
      <c r="F772" s="224"/>
      <c r="G772" s="224"/>
      <c r="H772" s="224"/>
      <c r="I772" s="224"/>
      <c r="J772" s="224"/>
      <c r="K772" s="224"/>
      <c r="L772" s="224"/>
      <c r="M772" s="224"/>
      <c r="N772" s="183"/>
      <c r="O772" s="186"/>
      <c r="P772" s="277"/>
      <c r="Q772" s="828" t="s">
        <v>1470</v>
      </c>
      <c r="R772" s="829"/>
      <c r="S772" s="829"/>
      <c r="T772" s="829"/>
      <c r="U772" s="829"/>
      <c r="V772" s="830"/>
      <c r="W772" s="828"/>
      <c r="X772" s="829"/>
      <c r="Y772" s="829"/>
      <c r="Z772" s="829"/>
      <c r="AA772" s="829"/>
      <c r="AB772" s="830"/>
      <c r="AC772" s="828" t="s">
        <v>1659</v>
      </c>
      <c r="AD772" s="829"/>
      <c r="AE772" s="829"/>
      <c r="AF772" s="829"/>
      <c r="AG772" s="829"/>
      <c r="AH772" s="829"/>
      <c r="AI772" s="830"/>
      <c r="AJ772" s="828" t="s">
        <v>1530</v>
      </c>
      <c r="AK772" s="829"/>
      <c r="AL772" s="829"/>
      <c r="AM772" s="829"/>
      <c r="AN772" s="829"/>
      <c r="AO772" s="829"/>
      <c r="AP772" s="830"/>
      <c r="AQ772" s="828" t="s">
        <v>1470</v>
      </c>
      <c r="AR772" s="829"/>
      <c r="AS772" s="829"/>
      <c r="AT772" s="829"/>
      <c r="AU772" s="829"/>
      <c r="AV772" s="829"/>
      <c r="AW772" s="829"/>
      <c r="AX772" s="829"/>
      <c r="AY772" s="829"/>
      <c r="AZ772" s="829"/>
      <c r="BA772" s="829"/>
      <c r="BB772" s="830"/>
    </row>
    <row r="773" spans="1:54" ht="12.6" customHeight="1" x14ac:dyDescent="0.25">
      <c r="A773" s="863" t="s">
        <v>1410</v>
      </c>
      <c r="B773" s="864"/>
      <c r="C773" s="864"/>
      <c r="D773" s="864"/>
      <c r="E773" s="864"/>
      <c r="F773" s="864"/>
      <c r="G773" s="864"/>
      <c r="H773" s="864"/>
      <c r="I773" s="864"/>
      <c r="J773" s="864"/>
      <c r="K773" s="864"/>
      <c r="L773" s="864"/>
      <c r="M773" s="864"/>
      <c r="N773" s="864"/>
      <c r="O773" s="864"/>
      <c r="P773" s="865"/>
      <c r="Q773" s="863" t="s">
        <v>1411</v>
      </c>
      <c r="R773" s="864"/>
      <c r="S773" s="864"/>
      <c r="T773" s="864"/>
      <c r="U773" s="864"/>
      <c r="V773" s="865"/>
      <c r="W773" s="863" t="s">
        <v>1412</v>
      </c>
      <c r="X773" s="864"/>
      <c r="Y773" s="864"/>
      <c r="Z773" s="864"/>
      <c r="AA773" s="864"/>
      <c r="AB773" s="865"/>
      <c r="AC773" s="863" t="s">
        <v>1413</v>
      </c>
      <c r="AD773" s="864"/>
      <c r="AE773" s="864"/>
      <c r="AF773" s="864"/>
      <c r="AG773" s="864"/>
      <c r="AH773" s="864"/>
      <c r="AI773" s="865"/>
      <c r="AJ773" s="863" t="s">
        <v>1414</v>
      </c>
      <c r="AK773" s="864"/>
      <c r="AL773" s="864"/>
      <c r="AM773" s="864"/>
      <c r="AN773" s="864"/>
      <c r="AO773" s="864"/>
      <c r="AP773" s="865"/>
      <c r="AQ773" s="863" t="s">
        <v>1415</v>
      </c>
      <c r="AR773" s="864"/>
      <c r="AS773" s="864"/>
      <c r="AT773" s="864"/>
      <c r="AU773" s="864"/>
      <c r="AV773" s="864"/>
      <c r="AW773" s="864"/>
      <c r="AX773" s="864"/>
      <c r="AY773" s="864"/>
      <c r="AZ773" s="864"/>
      <c r="BA773" s="864"/>
      <c r="BB773" s="865"/>
    </row>
    <row r="774" spans="1:54" ht="12.6" customHeight="1" x14ac:dyDescent="0.25">
      <c r="A774" s="843" t="s">
        <v>5076</v>
      </c>
      <c r="B774" s="844"/>
      <c r="C774" s="844"/>
      <c r="D774" s="844"/>
      <c r="E774" s="844"/>
      <c r="F774" s="844"/>
      <c r="G774" s="844"/>
      <c r="H774" s="844"/>
      <c r="I774" s="844"/>
      <c r="J774" s="844"/>
      <c r="K774" s="844"/>
      <c r="L774" s="844"/>
      <c r="M774" s="844"/>
      <c r="N774" s="844"/>
      <c r="O774" s="844"/>
      <c r="P774" s="845"/>
      <c r="Q774" s="1160"/>
      <c r="R774" s="1161"/>
      <c r="S774" s="1161"/>
      <c r="T774" s="1161"/>
      <c r="U774" s="1161"/>
      <c r="V774" s="1162"/>
      <c r="W774" s="1160"/>
      <c r="X774" s="1161"/>
      <c r="Y774" s="1161"/>
      <c r="Z774" s="1161"/>
      <c r="AA774" s="1161"/>
      <c r="AB774" s="1162"/>
      <c r="AC774" s="1160"/>
      <c r="AD774" s="1161"/>
      <c r="AE774" s="1161"/>
      <c r="AF774" s="1161"/>
      <c r="AG774" s="1161"/>
      <c r="AH774" s="1161"/>
      <c r="AI774" s="1162"/>
      <c r="AJ774" s="1160"/>
      <c r="AK774" s="1161"/>
      <c r="AL774" s="1161"/>
      <c r="AM774" s="1161"/>
      <c r="AN774" s="1161"/>
      <c r="AO774" s="1161"/>
      <c r="AP774" s="1162"/>
      <c r="AQ774" s="1160"/>
      <c r="AR774" s="1161"/>
      <c r="AS774" s="1161"/>
      <c r="AT774" s="1161"/>
      <c r="AU774" s="1161"/>
      <c r="AV774" s="1161"/>
      <c r="AW774" s="1161"/>
      <c r="AX774" s="1161"/>
      <c r="AY774" s="1161"/>
      <c r="AZ774" s="1161"/>
      <c r="BA774" s="1161"/>
      <c r="BB774" s="1162"/>
    </row>
    <row r="775" spans="1:54" ht="27" customHeight="1" x14ac:dyDescent="0.25">
      <c r="A775" s="802" t="s">
        <v>5077</v>
      </c>
      <c r="B775" s="803"/>
      <c r="C775" s="803"/>
      <c r="D775" s="803"/>
      <c r="E775" s="803"/>
      <c r="F775" s="803"/>
      <c r="G775" s="803"/>
      <c r="H775" s="803"/>
      <c r="I775" s="803"/>
      <c r="J775" s="803"/>
      <c r="K775" s="803"/>
      <c r="L775" s="803"/>
      <c r="M775" s="803"/>
      <c r="N775" s="803" t="e">
        <f>SUM(#REF!)</f>
        <v>#REF!</v>
      </c>
      <c r="O775" s="803"/>
      <c r="P775" s="804"/>
      <c r="Q775" s="1157"/>
      <c r="R775" s="1158"/>
      <c r="S775" s="1158"/>
      <c r="T775" s="1158"/>
      <c r="U775" s="1158"/>
      <c r="V775" s="1159"/>
      <c r="W775" s="1157"/>
      <c r="X775" s="1158"/>
      <c r="Y775" s="1158"/>
      <c r="Z775" s="1158"/>
      <c r="AA775" s="1158"/>
      <c r="AB775" s="1159"/>
      <c r="AC775" s="1157"/>
      <c r="AD775" s="1158"/>
      <c r="AE775" s="1158"/>
      <c r="AF775" s="1158"/>
      <c r="AG775" s="1158"/>
      <c r="AH775" s="1158"/>
      <c r="AI775" s="1159"/>
      <c r="AJ775" s="1157"/>
      <c r="AK775" s="1158"/>
      <c r="AL775" s="1158"/>
      <c r="AM775" s="1158"/>
      <c r="AN775" s="1158"/>
      <c r="AO775" s="1158"/>
      <c r="AP775" s="1159"/>
      <c r="AQ775" s="1157"/>
      <c r="AR775" s="1158"/>
      <c r="AS775" s="1158"/>
      <c r="AT775" s="1158"/>
      <c r="AU775" s="1158"/>
      <c r="AV775" s="1158"/>
      <c r="AW775" s="1158"/>
      <c r="AX775" s="1158"/>
      <c r="AY775" s="1158"/>
      <c r="AZ775" s="1158"/>
      <c r="BA775" s="1158"/>
      <c r="BB775" s="1159"/>
    </row>
    <row r="776" spans="1:54" ht="12.6" customHeight="1" x14ac:dyDescent="0.25">
      <c r="A776" s="1154" t="s">
        <v>1679</v>
      </c>
      <c r="B776" s="1155"/>
      <c r="C776" s="1155"/>
      <c r="D776" s="1155"/>
      <c r="E776" s="1155"/>
      <c r="F776" s="1155"/>
      <c r="G776" s="1155"/>
      <c r="H776" s="1155"/>
      <c r="I776" s="1155"/>
      <c r="J776" s="1155"/>
      <c r="K776" s="1155"/>
      <c r="L776" s="1155"/>
      <c r="M776" s="1155"/>
      <c r="N776" s="1155"/>
      <c r="O776" s="1155"/>
      <c r="P776" s="1156"/>
      <c r="Q776" s="1157"/>
      <c r="R776" s="1158"/>
      <c r="S776" s="1158"/>
      <c r="T776" s="1158"/>
      <c r="U776" s="1158"/>
      <c r="V776" s="1159"/>
      <c r="W776" s="1157"/>
      <c r="X776" s="1158"/>
      <c r="Y776" s="1158"/>
      <c r="Z776" s="1158"/>
      <c r="AA776" s="1158"/>
      <c r="AB776" s="1159"/>
      <c r="AC776" s="1157"/>
      <c r="AD776" s="1158"/>
      <c r="AE776" s="1158"/>
      <c r="AF776" s="1158"/>
      <c r="AG776" s="1158"/>
      <c r="AH776" s="1158"/>
      <c r="AI776" s="1159"/>
      <c r="AJ776" s="1157"/>
      <c r="AK776" s="1158"/>
      <c r="AL776" s="1158"/>
      <c r="AM776" s="1158"/>
      <c r="AN776" s="1158"/>
      <c r="AO776" s="1158"/>
      <c r="AP776" s="1159"/>
      <c r="AQ776" s="1157"/>
      <c r="AR776" s="1158"/>
      <c r="AS776" s="1158"/>
      <c r="AT776" s="1158"/>
      <c r="AU776" s="1158"/>
      <c r="AV776" s="1158"/>
      <c r="AW776" s="1158"/>
      <c r="AX776" s="1158"/>
      <c r="AY776" s="1158"/>
      <c r="AZ776" s="1158"/>
      <c r="BA776" s="1158"/>
      <c r="BB776" s="1159"/>
    </row>
    <row r="777" spans="1:54" s="220" customFormat="1" ht="12.6" customHeight="1" x14ac:dyDescent="0.25">
      <c r="A777" s="220" t="s">
        <v>5010</v>
      </c>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c r="AD777" s="170"/>
      <c r="AE777" s="170"/>
      <c r="AF777" s="170"/>
      <c r="AG777" s="170"/>
      <c r="AH777" s="170"/>
      <c r="AI777" s="170"/>
      <c r="AJ777" s="170"/>
      <c r="AK777" s="170"/>
      <c r="AL777" s="170"/>
      <c r="AM777" s="170"/>
      <c r="AN777" s="170"/>
      <c r="AO777" s="170"/>
      <c r="AP777" s="170"/>
      <c r="AQ777" s="170"/>
      <c r="AR777" s="170"/>
      <c r="AS777" s="170"/>
      <c r="AT777" s="170"/>
      <c r="AU777" s="170"/>
      <c r="AV777" s="170"/>
      <c r="AW777" s="170"/>
      <c r="AX777" s="170"/>
      <c r="AY777" s="170"/>
      <c r="AZ777" s="170"/>
      <c r="BA777" s="170"/>
      <c r="BB777" s="170"/>
    </row>
    <row r="778" spans="1:54" ht="15" customHeight="1" x14ac:dyDescent="0.25">
      <c r="A778" s="807"/>
      <c r="B778" s="808"/>
      <c r="C778" s="808"/>
      <c r="D778" s="808"/>
      <c r="E778" s="808"/>
      <c r="F778" s="808"/>
      <c r="G778" s="808"/>
      <c r="H778" s="808"/>
      <c r="I778" s="808"/>
      <c r="J778" s="808"/>
      <c r="K778" s="808"/>
      <c r="L778" s="808"/>
      <c r="M778" s="808"/>
      <c r="N778" s="808"/>
      <c r="O778" s="808"/>
      <c r="P778" s="808"/>
      <c r="Q778" s="808"/>
      <c r="R778" s="808"/>
      <c r="S778" s="808"/>
      <c r="T778" s="808"/>
      <c r="U778" s="808"/>
      <c r="V778" s="808"/>
      <c r="W778" s="808"/>
      <c r="X778" s="808"/>
      <c r="Y778" s="808"/>
      <c r="Z778" s="808"/>
      <c r="AA778" s="808"/>
      <c r="AB778" s="808"/>
      <c r="AC778" s="808"/>
      <c r="AD778" s="808"/>
      <c r="AE778" s="808"/>
      <c r="AF778" s="808"/>
      <c r="AG778" s="808"/>
      <c r="AH778" s="808"/>
      <c r="AI778" s="808"/>
      <c r="AJ778" s="808"/>
      <c r="AK778" s="808"/>
      <c r="AL778" s="808"/>
      <c r="AM778" s="808"/>
      <c r="AN778" s="808"/>
      <c r="AO778" s="808"/>
      <c r="AP778" s="808"/>
      <c r="AQ778" s="808"/>
      <c r="AR778" s="808"/>
      <c r="AS778" s="808"/>
      <c r="AT778" s="808"/>
      <c r="AU778" s="808"/>
      <c r="AV778" s="808"/>
      <c r="AW778" s="808"/>
      <c r="AX778" s="808"/>
      <c r="AY778" s="550"/>
      <c r="AZ778" s="550"/>
      <c r="BA778" s="550"/>
      <c r="BB778" s="550"/>
    </row>
    <row r="779" spans="1:54" ht="15" customHeight="1" x14ac:dyDescent="0.25">
      <c r="A779" s="809"/>
      <c r="B779" s="810"/>
      <c r="C779" s="810"/>
      <c r="D779" s="810"/>
      <c r="E779" s="810"/>
      <c r="F779" s="810"/>
      <c r="G779" s="810"/>
      <c r="H779" s="810"/>
      <c r="I779" s="810"/>
      <c r="J779" s="810"/>
      <c r="K779" s="810"/>
      <c r="L779" s="810"/>
      <c r="M779" s="810"/>
      <c r="N779" s="810"/>
      <c r="O779" s="810"/>
      <c r="P779" s="810"/>
      <c r="Q779" s="810"/>
      <c r="R779" s="810"/>
      <c r="S779" s="810"/>
      <c r="T779" s="810"/>
      <c r="U779" s="810"/>
      <c r="V779" s="810"/>
      <c r="W779" s="810"/>
      <c r="X779" s="810"/>
      <c r="Y779" s="810"/>
      <c r="Z779" s="810"/>
      <c r="AA779" s="810"/>
      <c r="AB779" s="810"/>
      <c r="AC779" s="810"/>
      <c r="AD779" s="810"/>
      <c r="AE779" s="810"/>
      <c r="AF779" s="810"/>
      <c r="AG779" s="810"/>
      <c r="AH779" s="810"/>
      <c r="AI779" s="810"/>
      <c r="AJ779" s="810"/>
      <c r="AK779" s="810"/>
      <c r="AL779" s="810"/>
      <c r="AM779" s="810"/>
      <c r="AN779" s="810"/>
      <c r="AO779" s="810"/>
      <c r="AP779" s="810"/>
      <c r="AQ779" s="810"/>
      <c r="AR779" s="810"/>
      <c r="AS779" s="810"/>
      <c r="AT779" s="810"/>
      <c r="AU779" s="810"/>
      <c r="AV779" s="810"/>
      <c r="AW779" s="810"/>
      <c r="AX779" s="810"/>
      <c r="AY779" s="550"/>
      <c r="AZ779" s="550"/>
      <c r="BA779" s="550"/>
      <c r="BB779" s="550"/>
    </row>
    <row r="780" spans="1:54" s="220" customFormat="1" ht="25.5" customHeight="1" x14ac:dyDescent="0.25">
      <c r="A780" s="1090" t="s">
        <v>5079</v>
      </c>
      <c r="B780" s="1090"/>
      <c r="C780" s="1090"/>
      <c r="D780" s="1090"/>
      <c r="E780" s="1090"/>
      <c r="F780" s="1090"/>
      <c r="G780" s="1090"/>
      <c r="H780" s="1090"/>
      <c r="I780" s="1090"/>
      <c r="J780" s="1090"/>
      <c r="K780" s="1090"/>
      <c r="L780" s="1090"/>
      <c r="M780" s="1090"/>
      <c r="N780" s="1090"/>
      <c r="O780" s="1090"/>
      <c r="P780" s="1090"/>
      <c r="Q780" s="1090"/>
      <c r="R780" s="1090"/>
      <c r="S780" s="1090"/>
      <c r="T780" s="1090"/>
      <c r="U780" s="1090"/>
      <c r="V780" s="1090"/>
      <c r="W780" s="1090"/>
      <c r="X780" s="1090"/>
      <c r="Y780" s="1090"/>
      <c r="Z780" s="1090"/>
      <c r="AA780" s="1090"/>
      <c r="AB780" s="1090"/>
      <c r="AC780" s="1090"/>
      <c r="AD780" s="1090"/>
      <c r="AE780" s="1090"/>
      <c r="AF780" s="1090"/>
      <c r="AG780" s="1090"/>
      <c r="AH780" s="1090"/>
      <c r="AI780" s="1090"/>
      <c r="AJ780" s="1090"/>
      <c r="AK780" s="1090"/>
      <c r="AL780" s="1090"/>
      <c r="AM780" s="1090"/>
      <c r="AN780" s="1090"/>
      <c r="AO780" s="1090"/>
      <c r="AP780" s="1090"/>
      <c r="AQ780" s="1090"/>
      <c r="AR780" s="1090"/>
      <c r="AS780" s="1090"/>
      <c r="AT780" s="1090"/>
      <c r="AU780" s="1090"/>
      <c r="AV780" s="1090"/>
      <c r="AW780" s="1090"/>
      <c r="AX780" s="1090"/>
      <c r="AY780" s="1090"/>
      <c r="AZ780" s="1090"/>
      <c r="BA780" s="1090"/>
      <c r="BB780" s="170"/>
    </row>
    <row r="781" spans="1:54" ht="12.6" customHeight="1" x14ac:dyDescent="0.25">
      <c r="A781" s="220"/>
    </row>
    <row r="782" spans="1:54" ht="12.6" customHeight="1" x14ac:dyDescent="0.25">
      <c r="A782" s="979" t="s">
        <v>1262</v>
      </c>
      <c r="B782" s="980"/>
      <c r="C782" s="980"/>
      <c r="D782" s="980"/>
      <c r="E782" s="980"/>
      <c r="F782" s="980"/>
      <c r="G782" s="980"/>
      <c r="H782" s="980"/>
      <c r="I782" s="980"/>
      <c r="J782" s="980"/>
      <c r="K782" s="980"/>
      <c r="L782" s="980"/>
      <c r="M782" s="980"/>
      <c r="N782" s="980"/>
      <c r="O782" s="980"/>
      <c r="P782" s="980"/>
      <c r="Q782" s="980"/>
      <c r="R782" s="980"/>
      <c r="S782" s="980"/>
      <c r="T782" s="980"/>
      <c r="U782" s="980"/>
      <c r="V782" s="980"/>
      <c r="W782" s="980"/>
      <c r="X782" s="980"/>
      <c r="Y782" s="980"/>
      <c r="Z782" s="980"/>
      <c r="AA782" s="980"/>
      <c r="AB782" s="980"/>
      <c r="AC782" s="980"/>
      <c r="AD782" s="980"/>
      <c r="AE782" s="980"/>
      <c r="AF782" s="980"/>
      <c r="AG782" s="980"/>
      <c r="AH782" s="980"/>
      <c r="AI782" s="980"/>
      <c r="AJ782" s="980"/>
      <c r="AK782" s="980"/>
      <c r="AL782" s="825" t="s">
        <v>1577</v>
      </c>
      <c r="AM782" s="826"/>
      <c r="AN782" s="826"/>
      <c r="AO782" s="826"/>
      <c r="AP782" s="826"/>
      <c r="AQ782" s="826"/>
      <c r="AR782" s="826"/>
      <c r="AS782" s="826"/>
      <c r="AT782" s="826"/>
      <c r="AU782" s="826"/>
      <c r="AV782" s="826"/>
      <c r="AW782" s="826"/>
      <c r="AX782" s="826"/>
      <c r="AY782" s="826"/>
      <c r="AZ782" s="826"/>
      <c r="BA782" s="826"/>
      <c r="BB782" s="827"/>
    </row>
    <row r="783" spans="1:54" ht="12.6" customHeight="1" x14ac:dyDescent="0.25">
      <c r="A783" s="982"/>
      <c r="B783" s="983"/>
      <c r="C783" s="983"/>
      <c r="D783" s="983"/>
      <c r="E783" s="983"/>
      <c r="F783" s="983"/>
      <c r="G783" s="983"/>
      <c r="H783" s="983"/>
      <c r="I783" s="983"/>
      <c r="J783" s="983"/>
      <c r="K783" s="983"/>
      <c r="L783" s="983"/>
      <c r="M783" s="983"/>
      <c r="N783" s="983"/>
      <c r="O783" s="983"/>
      <c r="P783" s="983"/>
      <c r="Q783" s="983"/>
      <c r="R783" s="983"/>
      <c r="S783" s="983"/>
      <c r="T783" s="983"/>
      <c r="U783" s="983"/>
      <c r="V783" s="983"/>
      <c r="W783" s="983"/>
      <c r="X783" s="983"/>
      <c r="Y783" s="983"/>
      <c r="Z783" s="983"/>
      <c r="AA783" s="983"/>
      <c r="AB783" s="983"/>
      <c r="AC783" s="983"/>
      <c r="AD783" s="983"/>
      <c r="AE783" s="983"/>
      <c r="AF783" s="983"/>
      <c r="AG783" s="983"/>
      <c r="AH783" s="983"/>
      <c r="AI783" s="983"/>
      <c r="AJ783" s="983"/>
      <c r="AK783" s="983"/>
      <c r="AL783" s="828" t="s">
        <v>1265</v>
      </c>
      <c r="AM783" s="829"/>
      <c r="AN783" s="829"/>
      <c r="AO783" s="829"/>
      <c r="AP783" s="829"/>
      <c r="AQ783" s="829"/>
      <c r="AR783" s="829"/>
      <c r="AS783" s="829"/>
      <c r="AT783" s="829"/>
      <c r="AU783" s="829"/>
      <c r="AV783" s="829"/>
      <c r="AW783" s="829"/>
      <c r="AX783" s="829"/>
      <c r="AY783" s="829"/>
      <c r="AZ783" s="829"/>
      <c r="BA783" s="829"/>
      <c r="BB783" s="830"/>
    </row>
    <row r="784" spans="1:54" ht="12.6" customHeight="1" x14ac:dyDescent="0.25">
      <c r="A784" s="795" t="s">
        <v>1660</v>
      </c>
      <c r="B784" s="796"/>
      <c r="C784" s="796"/>
      <c r="D784" s="796"/>
      <c r="E784" s="796"/>
      <c r="F784" s="796"/>
      <c r="G784" s="796"/>
      <c r="H784" s="796"/>
      <c r="I784" s="796"/>
      <c r="J784" s="796"/>
      <c r="K784" s="796"/>
      <c r="L784" s="796"/>
      <c r="M784" s="796"/>
      <c r="N784" s="796"/>
      <c r="O784" s="796"/>
      <c r="P784" s="796"/>
      <c r="Q784" s="796"/>
      <c r="R784" s="796"/>
      <c r="S784" s="796"/>
      <c r="T784" s="796"/>
      <c r="U784" s="796"/>
      <c r="V784" s="796"/>
      <c r="W784" s="796"/>
      <c r="X784" s="796"/>
      <c r="Y784" s="796"/>
      <c r="Z784" s="796"/>
      <c r="AA784" s="796"/>
      <c r="AB784" s="796"/>
      <c r="AC784" s="796"/>
      <c r="AD784" s="796"/>
      <c r="AE784" s="796"/>
      <c r="AF784" s="796"/>
      <c r="AG784" s="796"/>
      <c r="AH784" s="796"/>
      <c r="AI784" s="796"/>
      <c r="AJ784" s="796"/>
      <c r="AK784" s="796"/>
      <c r="AL784" s="888"/>
      <c r="AM784" s="889"/>
      <c r="AN784" s="889"/>
      <c r="AO784" s="889"/>
      <c r="AP784" s="889"/>
      <c r="AQ784" s="889"/>
      <c r="AR784" s="889"/>
      <c r="AS784" s="889"/>
      <c r="AT784" s="889"/>
      <c r="AU784" s="889"/>
      <c r="AV784" s="889"/>
      <c r="AW784" s="889"/>
      <c r="AX784" s="889"/>
      <c r="AY784" s="889"/>
      <c r="AZ784" s="889"/>
      <c r="BA784" s="889"/>
      <c r="BB784" s="1029"/>
    </row>
    <row r="785" spans="1:54" ht="12.6" customHeight="1" x14ac:dyDescent="0.25">
      <c r="A785" s="795" t="s">
        <v>5080</v>
      </c>
      <c r="B785" s="796"/>
      <c r="C785" s="796"/>
      <c r="D785" s="796"/>
      <c r="E785" s="796"/>
      <c r="F785" s="796"/>
      <c r="G785" s="796"/>
      <c r="H785" s="796"/>
      <c r="I785" s="796"/>
      <c r="J785" s="796"/>
      <c r="K785" s="796"/>
      <c r="L785" s="796"/>
      <c r="M785" s="796"/>
      <c r="N785" s="796"/>
      <c r="O785" s="796"/>
      <c r="P785" s="796"/>
      <c r="Q785" s="796"/>
      <c r="R785" s="796"/>
      <c r="S785" s="796"/>
      <c r="T785" s="796"/>
      <c r="U785" s="796"/>
      <c r="V785" s="796"/>
      <c r="W785" s="796"/>
      <c r="X785" s="796"/>
      <c r="Y785" s="796"/>
      <c r="Z785" s="796"/>
      <c r="AA785" s="796"/>
      <c r="AB785" s="796"/>
      <c r="AC785" s="796"/>
      <c r="AD785" s="796"/>
      <c r="AE785" s="796"/>
      <c r="AF785" s="796"/>
      <c r="AG785" s="796"/>
      <c r="AH785" s="796"/>
      <c r="AI785" s="796"/>
      <c r="AJ785" s="796"/>
      <c r="AK785" s="796"/>
      <c r="AL785" s="888"/>
      <c r="AM785" s="889"/>
      <c r="AN785" s="889"/>
      <c r="AO785" s="889"/>
      <c r="AP785" s="889"/>
      <c r="AQ785" s="889"/>
      <c r="AR785" s="889"/>
      <c r="AS785" s="889"/>
      <c r="AT785" s="889"/>
      <c r="AU785" s="889"/>
      <c r="AV785" s="889"/>
      <c r="AW785" s="889"/>
      <c r="AX785" s="889"/>
      <c r="AY785" s="889"/>
      <c r="AZ785" s="889"/>
      <c r="BA785" s="889"/>
      <c r="BB785" s="1029"/>
    </row>
    <row r="786" spans="1:54" ht="12.6" customHeight="1" x14ac:dyDescent="0.25">
      <c r="A786" s="220" t="s">
        <v>5049</v>
      </c>
    </row>
    <row r="787" spans="1:54" ht="15" customHeight="1" x14ac:dyDescent="0.25">
      <c r="A787" s="807"/>
      <c r="B787" s="808"/>
      <c r="C787" s="808"/>
      <c r="D787" s="808"/>
      <c r="E787" s="808"/>
      <c r="F787" s="808"/>
      <c r="G787" s="808"/>
      <c r="H787" s="808"/>
      <c r="I787" s="808"/>
      <c r="J787" s="808"/>
      <c r="K787" s="808"/>
      <c r="L787" s="808"/>
      <c r="M787" s="808"/>
      <c r="N787" s="808"/>
      <c r="O787" s="808"/>
      <c r="P787" s="808"/>
      <c r="Q787" s="808"/>
      <c r="R787" s="808"/>
      <c r="S787" s="808"/>
      <c r="T787" s="808"/>
      <c r="U787" s="808"/>
      <c r="V787" s="808"/>
      <c r="W787" s="808"/>
      <c r="X787" s="808"/>
      <c r="Y787" s="808"/>
      <c r="Z787" s="808"/>
      <c r="AA787" s="808"/>
      <c r="AB787" s="808"/>
      <c r="AC787" s="808"/>
      <c r="AD787" s="808"/>
      <c r="AE787" s="808"/>
      <c r="AF787" s="808"/>
      <c r="AG787" s="808"/>
      <c r="AH787" s="808"/>
      <c r="AI787" s="808"/>
      <c r="AJ787" s="808"/>
      <c r="AK787" s="808"/>
      <c r="AL787" s="808"/>
      <c r="AM787" s="808"/>
      <c r="AN787" s="808"/>
      <c r="AO787" s="808"/>
      <c r="AP787" s="808"/>
      <c r="AQ787" s="808"/>
      <c r="AR787" s="808"/>
      <c r="AS787" s="808"/>
      <c r="AT787" s="808"/>
      <c r="AU787" s="808"/>
      <c r="AV787" s="808"/>
      <c r="AW787" s="808"/>
      <c r="AX787" s="808"/>
      <c r="AY787" s="550"/>
      <c r="AZ787" s="550"/>
      <c r="BA787" s="550"/>
      <c r="BB787" s="550"/>
    </row>
    <row r="788" spans="1:54" ht="15" customHeight="1" x14ac:dyDescent="0.25">
      <c r="A788" s="809"/>
      <c r="B788" s="810"/>
      <c r="C788" s="810"/>
      <c r="D788" s="810"/>
      <c r="E788" s="810"/>
      <c r="F788" s="810"/>
      <c r="G788" s="810"/>
      <c r="H788" s="810"/>
      <c r="I788" s="810"/>
      <c r="J788" s="810"/>
      <c r="K788" s="810"/>
      <c r="L788" s="810"/>
      <c r="M788" s="810"/>
      <c r="N788" s="810"/>
      <c r="O788" s="810"/>
      <c r="P788" s="810"/>
      <c r="Q788" s="810"/>
      <c r="R788" s="810"/>
      <c r="S788" s="810"/>
      <c r="T788" s="810"/>
      <c r="U788" s="810"/>
      <c r="V788" s="810"/>
      <c r="W788" s="810"/>
      <c r="X788" s="810"/>
      <c r="Y788" s="810"/>
      <c r="Z788" s="810"/>
      <c r="AA788" s="810"/>
      <c r="AB788" s="810"/>
      <c r="AC788" s="810"/>
      <c r="AD788" s="810"/>
      <c r="AE788" s="810"/>
      <c r="AF788" s="810"/>
      <c r="AG788" s="810"/>
      <c r="AH788" s="810"/>
      <c r="AI788" s="810"/>
      <c r="AJ788" s="810"/>
      <c r="AK788" s="810"/>
      <c r="AL788" s="810"/>
      <c r="AM788" s="810"/>
      <c r="AN788" s="810"/>
      <c r="AO788" s="810"/>
      <c r="AP788" s="810"/>
      <c r="AQ788" s="810"/>
      <c r="AR788" s="810"/>
      <c r="AS788" s="810"/>
      <c r="AT788" s="810"/>
      <c r="AU788" s="810"/>
      <c r="AV788" s="810"/>
      <c r="AW788" s="810"/>
      <c r="AX788" s="810"/>
      <c r="AY788" s="550"/>
      <c r="AZ788" s="550"/>
      <c r="BA788" s="550"/>
      <c r="BB788" s="550"/>
    </row>
    <row r="789" spans="1:54" ht="12.6" customHeight="1" x14ac:dyDescent="0.25">
      <c r="A789" s="220" t="s">
        <v>1661</v>
      </c>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c r="AN789" s="220"/>
      <c r="AO789" s="220"/>
      <c r="AP789" s="220"/>
      <c r="AQ789" s="220"/>
      <c r="AR789" s="220"/>
      <c r="AS789" s="220"/>
      <c r="AT789" s="220"/>
      <c r="AU789" s="220"/>
      <c r="AV789" s="220"/>
      <c r="AW789" s="220"/>
      <c r="AX789" s="220"/>
      <c r="AY789" s="220"/>
      <c r="AZ789" s="220"/>
      <c r="BA789" s="220"/>
      <c r="BB789" s="220"/>
    </row>
    <row r="790" spans="1:54" ht="12.6" customHeight="1" x14ac:dyDescent="0.25">
      <c r="A790" s="220"/>
      <c r="B790" s="220" t="s">
        <v>1662</v>
      </c>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c r="AN790" s="220"/>
      <c r="AO790" s="220"/>
      <c r="AP790" s="220"/>
      <c r="AQ790" s="220"/>
      <c r="AR790" s="220"/>
      <c r="AS790" s="220"/>
      <c r="AT790" s="220"/>
      <c r="AU790" s="220"/>
      <c r="AV790" s="220"/>
      <c r="AW790" s="220"/>
      <c r="AX790" s="220"/>
      <c r="AY790" s="220"/>
      <c r="AZ790" s="220"/>
      <c r="BA790" s="220"/>
      <c r="BB790" s="220"/>
    </row>
    <row r="791" spans="1:54" ht="12.6" customHeight="1" x14ac:dyDescent="0.25">
      <c r="A791" s="221"/>
      <c r="B791" s="222"/>
      <c r="C791" s="222"/>
      <c r="D791" s="222"/>
      <c r="E791" s="222"/>
      <c r="F791" s="222"/>
      <c r="G791" s="222"/>
      <c r="H791" s="222"/>
      <c r="I791" s="222"/>
      <c r="J791" s="222"/>
      <c r="K791" s="222"/>
      <c r="L791" s="222"/>
      <c r="M791" s="222"/>
      <c r="N791" s="222"/>
      <c r="O791" s="222"/>
      <c r="P791" s="222"/>
      <c r="Q791" s="194"/>
      <c r="R791" s="222"/>
      <c r="S791" s="237"/>
      <c r="T791" s="1148" t="s">
        <v>1663</v>
      </c>
      <c r="U791" s="1149"/>
      <c r="V791" s="1149"/>
      <c r="W791" s="1149"/>
      <c r="X791" s="1149"/>
      <c r="Y791" s="1149"/>
      <c r="Z791" s="1150"/>
      <c r="AA791" s="825" t="s">
        <v>1664</v>
      </c>
      <c r="AB791" s="826"/>
      <c r="AC791" s="826"/>
      <c r="AD791" s="826"/>
      <c r="AE791" s="826"/>
      <c r="AF791" s="826"/>
      <c r="AG791" s="826"/>
      <c r="AH791" s="826"/>
      <c r="AI791" s="826"/>
      <c r="AJ791" s="826"/>
      <c r="AK791" s="826"/>
      <c r="AL791" s="827"/>
      <c r="AM791" s="825"/>
      <c r="AN791" s="826"/>
      <c r="AO791" s="826"/>
      <c r="AP791" s="826"/>
      <c r="AQ791" s="826"/>
      <c r="AR791" s="826"/>
      <c r="AS791" s="826"/>
      <c r="AT791" s="826"/>
      <c r="AU791" s="826"/>
      <c r="AV791" s="826"/>
      <c r="AW791" s="826"/>
      <c r="AX791" s="826"/>
      <c r="AY791" s="826"/>
      <c r="AZ791" s="826"/>
      <c r="BA791" s="826"/>
      <c r="BB791" s="827"/>
    </row>
    <row r="792" spans="1:54" ht="12.6" customHeight="1" x14ac:dyDescent="0.25">
      <c r="A792" s="223"/>
      <c r="B792" s="224"/>
      <c r="C792" s="224"/>
      <c r="D792" s="224"/>
      <c r="E792" s="224"/>
      <c r="F792" s="224"/>
      <c r="G792" s="224"/>
      <c r="H792" s="224"/>
      <c r="I792" s="224"/>
      <c r="J792" s="224"/>
      <c r="K792" s="224"/>
      <c r="L792" s="224"/>
      <c r="M792" s="224"/>
      <c r="N792" s="224"/>
      <c r="O792" s="224"/>
      <c r="P792" s="224"/>
      <c r="Q792" s="183"/>
      <c r="R792" s="186"/>
      <c r="S792" s="277"/>
      <c r="T792" s="1003"/>
      <c r="U792" s="1004"/>
      <c r="V792" s="1004"/>
      <c r="W792" s="1004"/>
      <c r="X792" s="1004"/>
      <c r="Y792" s="1004"/>
      <c r="Z792" s="1005"/>
      <c r="AA792" s="828" t="s">
        <v>1665</v>
      </c>
      <c r="AB792" s="829"/>
      <c r="AC792" s="829"/>
      <c r="AD792" s="829"/>
      <c r="AE792" s="829"/>
      <c r="AF792" s="829"/>
      <c r="AG792" s="829"/>
      <c r="AH792" s="829"/>
      <c r="AI792" s="829"/>
      <c r="AJ792" s="829"/>
      <c r="AK792" s="829"/>
      <c r="AL792" s="830"/>
      <c r="AM792" s="828" t="s">
        <v>1666</v>
      </c>
      <c r="AN792" s="829"/>
      <c r="AO792" s="829"/>
      <c r="AP792" s="829"/>
      <c r="AQ792" s="829"/>
      <c r="AR792" s="829"/>
      <c r="AS792" s="829"/>
      <c r="AT792" s="829"/>
      <c r="AU792" s="829"/>
      <c r="AV792" s="829"/>
      <c r="AW792" s="829"/>
      <c r="AX792" s="829"/>
      <c r="AY792" s="829"/>
      <c r="AZ792" s="829"/>
      <c r="BA792" s="829"/>
      <c r="BB792" s="830"/>
    </row>
    <row r="793" spans="1:54" ht="12.6" customHeight="1" x14ac:dyDescent="0.25">
      <c r="A793" s="828" t="s">
        <v>1667</v>
      </c>
      <c r="B793" s="829"/>
      <c r="C793" s="829"/>
      <c r="D793" s="829"/>
      <c r="E793" s="829"/>
      <c r="F793" s="829"/>
      <c r="G793" s="829"/>
      <c r="H793" s="829"/>
      <c r="I793" s="829"/>
      <c r="J793" s="829"/>
      <c r="K793" s="829"/>
      <c r="L793" s="829"/>
      <c r="M793" s="829"/>
      <c r="N793" s="829"/>
      <c r="O793" s="829"/>
      <c r="P793" s="829"/>
      <c r="Q793" s="829"/>
      <c r="R793" s="829"/>
      <c r="S793" s="830"/>
      <c r="T793" s="828" t="s">
        <v>1529</v>
      </c>
      <c r="U793" s="829"/>
      <c r="V793" s="829"/>
      <c r="W793" s="829"/>
      <c r="X793" s="829"/>
      <c r="Y793" s="829"/>
      <c r="Z793" s="830"/>
      <c r="AA793" s="828" t="s">
        <v>1668</v>
      </c>
      <c r="AB793" s="829"/>
      <c r="AC793" s="829"/>
      <c r="AD793" s="829"/>
      <c r="AE793" s="829"/>
      <c r="AF793" s="829"/>
      <c r="AG793" s="829"/>
      <c r="AH793" s="829"/>
      <c r="AI793" s="829"/>
      <c r="AJ793" s="829"/>
      <c r="AK793" s="829"/>
      <c r="AL793" s="830"/>
      <c r="AM793" s="828" t="s">
        <v>1669</v>
      </c>
      <c r="AN793" s="829"/>
      <c r="AO793" s="829"/>
      <c r="AP793" s="829"/>
      <c r="AQ793" s="829"/>
      <c r="AR793" s="829"/>
      <c r="AS793" s="829"/>
      <c r="AT793" s="829"/>
      <c r="AU793" s="829"/>
      <c r="AV793" s="829"/>
      <c r="AW793" s="829"/>
      <c r="AX793" s="829"/>
      <c r="AY793" s="829"/>
      <c r="AZ793" s="829"/>
      <c r="BA793" s="829"/>
      <c r="BB793" s="830"/>
    </row>
    <row r="794" spans="1:54" ht="12.6" customHeight="1" x14ac:dyDescent="0.25">
      <c r="A794" s="223"/>
      <c r="B794" s="224"/>
      <c r="C794" s="224"/>
      <c r="D794" s="224"/>
      <c r="E794" s="224"/>
      <c r="F794" s="224"/>
      <c r="G794" s="224"/>
      <c r="H794" s="224"/>
      <c r="I794" s="224"/>
      <c r="J794" s="224"/>
      <c r="K794" s="224"/>
      <c r="L794" s="224"/>
      <c r="M794" s="224"/>
      <c r="N794" s="224"/>
      <c r="O794" s="224"/>
      <c r="P794" s="224"/>
      <c r="Q794" s="183"/>
      <c r="R794" s="186"/>
      <c r="S794" s="277"/>
      <c r="T794" s="828" t="s">
        <v>1670</v>
      </c>
      <c r="U794" s="829"/>
      <c r="V794" s="829"/>
      <c r="W794" s="829"/>
      <c r="X794" s="829"/>
      <c r="Y794" s="829"/>
      <c r="Z794" s="830"/>
      <c r="AA794" s="828" t="s">
        <v>1421</v>
      </c>
      <c r="AB794" s="829"/>
      <c r="AC794" s="829"/>
      <c r="AD794" s="829"/>
      <c r="AE794" s="829"/>
      <c r="AF794" s="829"/>
      <c r="AG794" s="829"/>
      <c r="AH794" s="829"/>
      <c r="AI794" s="829"/>
      <c r="AJ794" s="829"/>
      <c r="AK794" s="829"/>
      <c r="AL794" s="830"/>
      <c r="AM794" s="828" t="s">
        <v>1671</v>
      </c>
      <c r="AN794" s="829"/>
      <c r="AO794" s="829"/>
      <c r="AP794" s="829"/>
      <c r="AQ794" s="829"/>
      <c r="AR794" s="829"/>
      <c r="AS794" s="829"/>
      <c r="AT794" s="829"/>
      <c r="AU794" s="829"/>
      <c r="AV794" s="829"/>
      <c r="AW794" s="829"/>
      <c r="AX794" s="829"/>
      <c r="AY794" s="829"/>
      <c r="AZ794" s="829"/>
      <c r="BA794" s="829"/>
      <c r="BB794" s="830"/>
    </row>
    <row r="795" spans="1:54" ht="12.6" customHeight="1" x14ac:dyDescent="0.25">
      <c r="A795" s="863" t="s">
        <v>1410</v>
      </c>
      <c r="B795" s="864"/>
      <c r="C795" s="864"/>
      <c r="D795" s="864"/>
      <c r="E795" s="864"/>
      <c r="F795" s="864"/>
      <c r="G795" s="864"/>
      <c r="H795" s="864"/>
      <c r="I795" s="864"/>
      <c r="J795" s="864"/>
      <c r="K795" s="864"/>
      <c r="L795" s="864"/>
      <c r="M795" s="864"/>
      <c r="N795" s="864"/>
      <c r="O795" s="864"/>
      <c r="P795" s="864"/>
      <c r="Q795" s="864"/>
      <c r="R795" s="864"/>
      <c r="S795" s="865"/>
      <c r="T795" s="863" t="s">
        <v>1411</v>
      </c>
      <c r="U795" s="864"/>
      <c r="V795" s="864"/>
      <c r="W795" s="864"/>
      <c r="X795" s="864"/>
      <c r="Y795" s="864"/>
      <c r="Z795" s="865"/>
      <c r="AA795" s="863" t="s">
        <v>1412</v>
      </c>
      <c r="AB795" s="864"/>
      <c r="AC795" s="864"/>
      <c r="AD795" s="864"/>
      <c r="AE795" s="864"/>
      <c r="AF795" s="864"/>
      <c r="AG795" s="864"/>
      <c r="AH795" s="864"/>
      <c r="AI795" s="864"/>
      <c r="AJ795" s="864"/>
      <c r="AK795" s="864"/>
      <c r="AL795" s="865"/>
      <c r="AM795" s="863" t="s">
        <v>1413</v>
      </c>
      <c r="AN795" s="864"/>
      <c r="AO795" s="864"/>
      <c r="AP795" s="864"/>
      <c r="AQ795" s="864"/>
      <c r="AR795" s="864"/>
      <c r="AS795" s="864"/>
      <c r="AT795" s="864"/>
      <c r="AU795" s="864"/>
      <c r="AV795" s="864"/>
      <c r="AW795" s="864"/>
      <c r="AX795" s="864"/>
      <c r="AY795" s="864"/>
      <c r="AZ795" s="864"/>
      <c r="BA795" s="864"/>
      <c r="BB795" s="865"/>
    </row>
    <row r="796" spans="1:54" ht="24.75" customHeight="1" x14ac:dyDescent="0.25">
      <c r="A796" s="1136" t="s">
        <v>1672</v>
      </c>
      <c r="B796" s="1137"/>
      <c r="C796" s="1137"/>
      <c r="D796" s="1137"/>
      <c r="E796" s="1137"/>
      <c r="F796" s="1137"/>
      <c r="G796" s="1137"/>
      <c r="H796" s="1137"/>
      <c r="I796" s="1137"/>
      <c r="J796" s="1137"/>
      <c r="K796" s="1137"/>
      <c r="L796" s="1137"/>
      <c r="M796" s="1137"/>
      <c r="N796" s="1137"/>
      <c r="O796" s="1137"/>
      <c r="P796" s="1137"/>
      <c r="Q796" s="1137"/>
      <c r="R796" s="1137"/>
      <c r="S796" s="1138"/>
      <c r="T796" s="1139"/>
      <c r="U796" s="1074"/>
      <c r="V796" s="1074"/>
      <c r="W796" s="1074"/>
      <c r="X796" s="1074"/>
      <c r="Y796" s="1074"/>
      <c r="Z796" s="1140"/>
      <c r="AA796" s="1144"/>
      <c r="AB796" s="1144"/>
      <c r="AC796" s="1144"/>
      <c r="AD796" s="1144"/>
      <c r="AE796" s="1144"/>
      <c r="AF796" s="1144"/>
      <c r="AG796" s="1144"/>
      <c r="AH796" s="1144"/>
      <c r="AI796" s="1144"/>
      <c r="AJ796" s="1144"/>
      <c r="AK796" s="1144"/>
      <c r="AL796" s="1144"/>
      <c r="AM796" s="833"/>
      <c r="AN796" s="833"/>
      <c r="AO796" s="833"/>
      <c r="AP796" s="833"/>
      <c r="AQ796" s="833"/>
      <c r="AR796" s="833"/>
      <c r="AS796" s="833"/>
      <c r="AT796" s="833"/>
      <c r="AU796" s="833"/>
      <c r="AV796" s="833"/>
      <c r="AW796" s="833"/>
      <c r="AX796" s="833"/>
      <c r="AY796" s="833"/>
      <c r="AZ796" s="833"/>
      <c r="BA796" s="833"/>
      <c r="BB796" s="833"/>
    </row>
    <row r="797" spans="1:54" ht="24" customHeight="1" x14ac:dyDescent="0.25">
      <c r="A797" s="1151" t="s">
        <v>1672</v>
      </c>
      <c r="B797" s="1152"/>
      <c r="C797" s="1152"/>
      <c r="D797" s="1152"/>
      <c r="E797" s="1152"/>
      <c r="F797" s="1152"/>
      <c r="G797" s="1152"/>
      <c r="H797" s="1152"/>
      <c r="I797" s="1152"/>
      <c r="J797" s="1152"/>
      <c r="K797" s="1152"/>
      <c r="L797" s="1152"/>
      <c r="M797" s="1152"/>
      <c r="N797" s="1152"/>
      <c r="O797" s="1152"/>
      <c r="P797" s="1152"/>
      <c r="Q797" s="1152" t="e">
        <f>SUM(#REF!)</f>
        <v>#REF!</v>
      </c>
      <c r="R797" s="1152"/>
      <c r="S797" s="1153"/>
      <c r="T797" s="1141"/>
      <c r="U797" s="1142"/>
      <c r="V797" s="1142"/>
      <c r="W797" s="1142"/>
      <c r="X797" s="1142"/>
      <c r="Y797" s="1142"/>
      <c r="Z797" s="1143"/>
      <c r="AA797" s="1144"/>
      <c r="AB797" s="1144"/>
      <c r="AC797" s="1144"/>
      <c r="AD797" s="1144"/>
      <c r="AE797" s="1144"/>
      <c r="AF797" s="1144"/>
      <c r="AG797" s="1144"/>
      <c r="AH797" s="1144"/>
      <c r="AI797" s="1144"/>
      <c r="AJ797" s="1144"/>
      <c r="AK797" s="1144"/>
      <c r="AL797" s="1144"/>
      <c r="AM797" s="833"/>
      <c r="AN797" s="833"/>
      <c r="AO797" s="833"/>
      <c r="AP797" s="833"/>
      <c r="AQ797" s="833"/>
      <c r="AR797" s="833"/>
      <c r="AS797" s="833"/>
      <c r="AT797" s="833"/>
      <c r="AU797" s="833"/>
      <c r="AV797" s="833"/>
      <c r="AW797" s="833"/>
      <c r="AX797" s="833"/>
      <c r="AY797" s="833"/>
      <c r="AZ797" s="833"/>
      <c r="BA797" s="833"/>
      <c r="BB797" s="833"/>
    </row>
    <row r="798" spans="1:54" ht="12.6" customHeight="1" x14ac:dyDescent="0.25">
      <c r="A798" s="1136" t="s">
        <v>1673</v>
      </c>
      <c r="B798" s="1137"/>
      <c r="C798" s="1137"/>
      <c r="D798" s="1137"/>
      <c r="E798" s="1137"/>
      <c r="F798" s="1137"/>
      <c r="G798" s="1137"/>
      <c r="H798" s="1137"/>
      <c r="I798" s="1137"/>
      <c r="J798" s="1137"/>
      <c r="K798" s="1137"/>
      <c r="L798" s="1137"/>
      <c r="M798" s="1137"/>
      <c r="N798" s="1137"/>
      <c r="O798" s="1137"/>
      <c r="P798" s="1137"/>
      <c r="Q798" s="1137" t="e">
        <f>SUM(#REF!)</f>
        <v>#REF!</v>
      </c>
      <c r="R798" s="1137"/>
      <c r="S798" s="1138"/>
      <c r="T798" s="1139"/>
      <c r="U798" s="1074"/>
      <c r="V798" s="1074"/>
      <c r="W798" s="1074"/>
      <c r="X798" s="1074"/>
      <c r="Y798" s="1074"/>
      <c r="Z798" s="1140"/>
      <c r="AA798" s="837"/>
      <c r="AB798" s="838"/>
      <c r="AC798" s="838"/>
      <c r="AD798" s="838"/>
      <c r="AE798" s="838"/>
      <c r="AF798" s="838"/>
      <c r="AG798" s="838"/>
      <c r="AH798" s="838"/>
      <c r="AI798" s="838"/>
      <c r="AJ798" s="838"/>
      <c r="AK798" s="838"/>
      <c r="AL798" s="839"/>
      <c r="AM798" s="1139"/>
      <c r="AN798" s="1074"/>
      <c r="AO798" s="1074"/>
      <c r="AP798" s="1074"/>
      <c r="AQ798" s="1074"/>
      <c r="AR798" s="1074"/>
      <c r="AS798" s="1074"/>
      <c r="AT798" s="1074"/>
      <c r="AU798" s="1074"/>
      <c r="AV798" s="1074"/>
      <c r="AW798" s="1074"/>
      <c r="AX798" s="1074"/>
      <c r="AY798" s="1074"/>
      <c r="AZ798" s="1074"/>
      <c r="BA798" s="1074"/>
      <c r="BB798" s="1140"/>
    </row>
    <row r="799" spans="1:54" ht="12.6" customHeight="1" x14ac:dyDescent="0.25">
      <c r="A799" s="1136" t="s">
        <v>1674</v>
      </c>
      <c r="B799" s="1137"/>
      <c r="C799" s="1137"/>
      <c r="D799" s="1137"/>
      <c r="E799" s="1137"/>
      <c r="F799" s="1137"/>
      <c r="G799" s="1137"/>
      <c r="H799" s="1137"/>
      <c r="I799" s="1137"/>
      <c r="J799" s="1137"/>
      <c r="K799" s="1137"/>
      <c r="L799" s="1137"/>
      <c r="M799" s="1137"/>
      <c r="N799" s="1137"/>
      <c r="O799" s="1137"/>
      <c r="P799" s="1137"/>
      <c r="Q799" s="1137" t="e">
        <f>SUM(#REF!)</f>
        <v>#REF!</v>
      </c>
      <c r="R799" s="1137"/>
      <c r="S799" s="1138"/>
      <c r="T799" s="1139"/>
      <c r="U799" s="1074"/>
      <c r="V799" s="1074"/>
      <c r="W799" s="1074"/>
      <c r="X799" s="1074"/>
      <c r="Y799" s="1074"/>
      <c r="Z799" s="1140"/>
      <c r="AA799" s="837"/>
      <c r="AB799" s="838"/>
      <c r="AC799" s="838"/>
      <c r="AD799" s="838"/>
      <c r="AE799" s="838"/>
      <c r="AF799" s="838"/>
      <c r="AG799" s="838"/>
      <c r="AH799" s="838"/>
      <c r="AI799" s="838"/>
      <c r="AJ799" s="838"/>
      <c r="AK799" s="838"/>
      <c r="AL799" s="839"/>
      <c r="AM799" s="1139"/>
      <c r="AN799" s="1074"/>
      <c r="AO799" s="1074"/>
      <c r="AP799" s="1074"/>
      <c r="AQ799" s="1074"/>
      <c r="AR799" s="1074"/>
      <c r="AS799" s="1074"/>
      <c r="AT799" s="1074"/>
      <c r="AU799" s="1074"/>
      <c r="AV799" s="1074"/>
      <c r="AW799" s="1074"/>
      <c r="AX799" s="1074"/>
      <c r="AY799" s="1074"/>
      <c r="AZ799" s="1074"/>
      <c r="BA799" s="1074"/>
      <c r="BB799" s="1140"/>
    </row>
    <row r="800" spans="1:54" ht="12.6" customHeight="1" x14ac:dyDescent="0.25">
      <c r="A800" s="1136" t="s">
        <v>1675</v>
      </c>
      <c r="B800" s="1137"/>
      <c r="C800" s="1137"/>
      <c r="D800" s="1137"/>
      <c r="E800" s="1137"/>
      <c r="F800" s="1137"/>
      <c r="G800" s="1137"/>
      <c r="H800" s="1137"/>
      <c r="I800" s="1137"/>
      <c r="J800" s="1137"/>
      <c r="K800" s="1137"/>
      <c r="L800" s="1137"/>
      <c r="M800" s="1137"/>
      <c r="N800" s="1137"/>
      <c r="O800" s="1137"/>
      <c r="P800" s="1137"/>
      <c r="Q800" s="1137" t="e">
        <f>SUM(#REF!)</f>
        <v>#REF!</v>
      </c>
      <c r="R800" s="1137"/>
      <c r="S800" s="1138"/>
      <c r="T800" s="1139"/>
      <c r="U800" s="1074"/>
      <c r="V800" s="1074"/>
      <c r="W800" s="1074"/>
      <c r="X800" s="1074"/>
      <c r="Y800" s="1074"/>
      <c r="Z800" s="1140"/>
      <c r="AA800" s="837"/>
      <c r="AB800" s="838"/>
      <c r="AC800" s="838"/>
      <c r="AD800" s="838"/>
      <c r="AE800" s="838"/>
      <c r="AF800" s="838"/>
      <c r="AG800" s="838"/>
      <c r="AH800" s="838"/>
      <c r="AI800" s="838"/>
      <c r="AJ800" s="838"/>
      <c r="AK800" s="838"/>
      <c r="AL800" s="839"/>
      <c r="AM800" s="1139"/>
      <c r="AN800" s="1074"/>
      <c r="AO800" s="1074"/>
      <c r="AP800" s="1074"/>
      <c r="AQ800" s="1074"/>
      <c r="AR800" s="1074"/>
      <c r="AS800" s="1074"/>
      <c r="AT800" s="1074"/>
      <c r="AU800" s="1074"/>
      <c r="AV800" s="1074"/>
      <c r="AW800" s="1074"/>
      <c r="AX800" s="1074"/>
      <c r="AY800" s="1074"/>
      <c r="AZ800" s="1074"/>
      <c r="BA800" s="1074"/>
      <c r="BB800" s="1140"/>
    </row>
    <row r="801" spans="1:54" ht="12.6" customHeight="1" x14ac:dyDescent="0.25">
      <c r="A801" s="1136" t="s">
        <v>1676</v>
      </c>
      <c r="B801" s="1137"/>
      <c r="C801" s="1137"/>
      <c r="D801" s="1137"/>
      <c r="E801" s="1137"/>
      <c r="F801" s="1137"/>
      <c r="G801" s="1137"/>
      <c r="H801" s="1137"/>
      <c r="I801" s="1137"/>
      <c r="J801" s="1137"/>
      <c r="K801" s="1137"/>
      <c r="L801" s="1137"/>
      <c r="M801" s="1137"/>
      <c r="N801" s="1137"/>
      <c r="O801" s="1137"/>
      <c r="P801" s="1137"/>
      <c r="Q801" s="1137" t="e">
        <f>SUM(#REF!)</f>
        <v>#REF!</v>
      </c>
      <c r="R801" s="1137"/>
      <c r="S801" s="1138"/>
      <c r="T801" s="1139"/>
      <c r="U801" s="1074"/>
      <c r="V801" s="1074"/>
      <c r="W801" s="1074"/>
      <c r="X801" s="1074"/>
      <c r="Y801" s="1074"/>
      <c r="Z801" s="1140"/>
      <c r="AA801" s="837"/>
      <c r="AB801" s="838"/>
      <c r="AC801" s="838"/>
      <c r="AD801" s="838"/>
      <c r="AE801" s="838"/>
      <c r="AF801" s="838"/>
      <c r="AG801" s="838"/>
      <c r="AH801" s="838"/>
      <c r="AI801" s="838"/>
      <c r="AJ801" s="838"/>
      <c r="AK801" s="838"/>
      <c r="AL801" s="839"/>
      <c r="AM801" s="1139"/>
      <c r="AN801" s="1074"/>
      <c r="AO801" s="1074"/>
      <c r="AP801" s="1074"/>
      <c r="AQ801" s="1074"/>
      <c r="AR801" s="1074"/>
      <c r="AS801" s="1074"/>
      <c r="AT801" s="1074"/>
      <c r="AU801" s="1074"/>
      <c r="AV801" s="1074"/>
      <c r="AW801" s="1074"/>
      <c r="AX801" s="1074"/>
      <c r="AY801" s="1074"/>
      <c r="AZ801" s="1074"/>
      <c r="BA801" s="1074"/>
      <c r="BB801" s="1140"/>
    </row>
    <row r="802" spans="1:54" ht="12.6" customHeight="1" x14ac:dyDescent="0.25">
      <c r="A802" s="1136" t="s">
        <v>1677</v>
      </c>
      <c r="B802" s="1137"/>
      <c r="C802" s="1137"/>
      <c r="D802" s="1137"/>
      <c r="E802" s="1137"/>
      <c r="F802" s="1137"/>
      <c r="G802" s="1137"/>
      <c r="H802" s="1137"/>
      <c r="I802" s="1137"/>
      <c r="J802" s="1137"/>
      <c r="K802" s="1137"/>
      <c r="L802" s="1137"/>
      <c r="M802" s="1137"/>
      <c r="N802" s="1137"/>
      <c r="O802" s="1137"/>
      <c r="P802" s="1137"/>
      <c r="Q802" s="1137" t="e">
        <f>SUM(#REF!)</f>
        <v>#REF!</v>
      </c>
      <c r="R802" s="1137"/>
      <c r="S802" s="1138"/>
      <c r="T802" s="1141"/>
      <c r="U802" s="1142"/>
      <c r="V802" s="1142"/>
      <c r="W802" s="1142"/>
      <c r="X802" s="1142"/>
      <c r="Y802" s="1142"/>
      <c r="Z802" s="1143"/>
      <c r="AA802" s="1144"/>
      <c r="AB802" s="1144"/>
      <c r="AC802" s="1144"/>
      <c r="AD802" s="1144"/>
      <c r="AE802" s="1144"/>
      <c r="AF802" s="1144"/>
      <c r="AG802" s="1144"/>
      <c r="AH802" s="1144"/>
      <c r="AI802" s="1144"/>
      <c r="AJ802" s="1144"/>
      <c r="AK802" s="1144"/>
      <c r="AL802" s="1144"/>
      <c r="AM802" s="833"/>
      <c r="AN802" s="833"/>
      <c r="AO802" s="833"/>
      <c r="AP802" s="833"/>
      <c r="AQ802" s="833"/>
      <c r="AR802" s="833"/>
      <c r="AS802" s="833"/>
      <c r="AT802" s="833"/>
      <c r="AU802" s="833"/>
      <c r="AV802" s="833"/>
      <c r="AW802" s="833"/>
      <c r="AX802" s="833"/>
      <c r="AY802" s="833"/>
      <c r="AZ802" s="833"/>
      <c r="BA802" s="833"/>
      <c r="BB802" s="833"/>
    </row>
    <row r="803" spans="1:54" ht="12.6" customHeight="1" x14ac:dyDescent="0.25">
      <c r="A803" s="1145" t="s">
        <v>1678</v>
      </c>
      <c r="B803" s="1146"/>
      <c r="C803" s="1146"/>
      <c r="D803" s="1146"/>
      <c r="E803" s="1146"/>
      <c r="F803" s="1146"/>
      <c r="G803" s="1146"/>
      <c r="H803" s="1146"/>
      <c r="I803" s="1146"/>
      <c r="J803" s="1146"/>
      <c r="K803" s="1146"/>
      <c r="L803" s="1146"/>
      <c r="M803" s="1146"/>
      <c r="N803" s="1146"/>
      <c r="O803" s="1146"/>
      <c r="P803" s="1146"/>
      <c r="Q803" s="1146" t="e">
        <f>SUM(#REF!)</f>
        <v>#REF!</v>
      </c>
      <c r="R803" s="1146"/>
      <c r="S803" s="1147"/>
      <c r="T803" s="1141"/>
      <c r="U803" s="1142"/>
      <c r="V803" s="1142"/>
      <c r="W803" s="1142"/>
      <c r="X803" s="1142"/>
      <c r="Y803" s="1142"/>
      <c r="Z803" s="1143"/>
      <c r="AA803" s="1144"/>
      <c r="AB803" s="1144"/>
      <c r="AC803" s="1144"/>
      <c r="AD803" s="1144"/>
      <c r="AE803" s="1144"/>
      <c r="AF803" s="1144"/>
      <c r="AG803" s="1144"/>
      <c r="AH803" s="1144"/>
      <c r="AI803" s="1144"/>
      <c r="AJ803" s="1144"/>
      <c r="AK803" s="1144"/>
      <c r="AL803" s="1144"/>
      <c r="AM803" s="833"/>
      <c r="AN803" s="833"/>
      <c r="AO803" s="833"/>
      <c r="AP803" s="833"/>
      <c r="AQ803" s="833"/>
      <c r="AR803" s="833"/>
      <c r="AS803" s="833"/>
      <c r="AT803" s="833"/>
      <c r="AU803" s="833"/>
      <c r="AV803" s="833"/>
      <c r="AW803" s="833"/>
      <c r="AX803" s="833"/>
      <c r="AY803" s="833"/>
      <c r="AZ803" s="833"/>
      <c r="BA803" s="833"/>
      <c r="BB803" s="833"/>
    </row>
    <row r="804" spans="1:54" ht="12.6" customHeight="1" x14ac:dyDescent="0.25">
      <c r="A804" s="1136" t="s">
        <v>1651</v>
      </c>
      <c r="B804" s="1137"/>
      <c r="C804" s="1137"/>
      <c r="D804" s="1137"/>
      <c r="E804" s="1137"/>
      <c r="F804" s="1137"/>
      <c r="G804" s="1137"/>
      <c r="H804" s="1137"/>
      <c r="I804" s="1137"/>
      <c r="J804" s="1137"/>
      <c r="K804" s="1137"/>
      <c r="L804" s="1137"/>
      <c r="M804" s="1137"/>
      <c r="N804" s="1137"/>
      <c r="O804" s="1137"/>
      <c r="P804" s="1137"/>
      <c r="Q804" s="1137" t="e">
        <f>SUM(#REF!)</f>
        <v>#REF!</v>
      </c>
      <c r="R804" s="1137"/>
      <c r="S804" s="1138"/>
      <c r="T804" s="1139"/>
      <c r="U804" s="1074"/>
      <c r="V804" s="1074"/>
      <c r="W804" s="1074"/>
      <c r="X804" s="1074"/>
      <c r="Y804" s="1074"/>
      <c r="Z804" s="1140"/>
      <c r="AA804" s="837"/>
      <c r="AB804" s="838"/>
      <c r="AC804" s="838"/>
      <c r="AD804" s="838"/>
      <c r="AE804" s="838"/>
      <c r="AF804" s="838"/>
      <c r="AG804" s="838"/>
      <c r="AH804" s="838"/>
      <c r="AI804" s="838"/>
      <c r="AJ804" s="838"/>
      <c r="AK804" s="838"/>
      <c r="AL804" s="839"/>
      <c r="AM804" s="1139"/>
      <c r="AN804" s="1074"/>
      <c r="AO804" s="1074"/>
      <c r="AP804" s="1074"/>
      <c r="AQ804" s="1074"/>
      <c r="AR804" s="1074"/>
      <c r="AS804" s="1074"/>
      <c r="AT804" s="1074"/>
      <c r="AU804" s="1074"/>
      <c r="AV804" s="1074"/>
      <c r="AW804" s="1074"/>
      <c r="AX804" s="1074"/>
      <c r="AY804" s="1074"/>
      <c r="AZ804" s="1074"/>
      <c r="BA804" s="1074"/>
      <c r="BB804" s="1140"/>
    </row>
    <row r="805" spans="1:54" ht="26.25" customHeight="1" x14ac:dyDescent="0.25">
      <c r="A805" s="1136" t="s">
        <v>1652</v>
      </c>
      <c r="B805" s="1137"/>
      <c r="C805" s="1137"/>
      <c r="D805" s="1137"/>
      <c r="E805" s="1137"/>
      <c r="F805" s="1137"/>
      <c r="G805" s="1137"/>
      <c r="H805" s="1137"/>
      <c r="I805" s="1137"/>
      <c r="J805" s="1137"/>
      <c r="K805" s="1137"/>
      <c r="L805" s="1137"/>
      <c r="M805" s="1137"/>
      <c r="N805" s="1137"/>
      <c r="O805" s="1137"/>
      <c r="P805" s="1137"/>
      <c r="Q805" s="1137" t="e">
        <f>SUM(#REF!)</f>
        <v>#REF!</v>
      </c>
      <c r="R805" s="1137"/>
      <c r="S805" s="1138"/>
      <c r="T805" s="1139"/>
      <c r="U805" s="1074"/>
      <c r="V805" s="1074"/>
      <c r="W805" s="1074"/>
      <c r="X805" s="1074"/>
      <c r="Y805" s="1074"/>
      <c r="Z805" s="1140"/>
      <c r="AA805" s="837"/>
      <c r="AB805" s="838"/>
      <c r="AC805" s="838"/>
      <c r="AD805" s="838"/>
      <c r="AE805" s="838"/>
      <c r="AF805" s="838"/>
      <c r="AG805" s="838"/>
      <c r="AH805" s="838"/>
      <c r="AI805" s="838"/>
      <c r="AJ805" s="838"/>
      <c r="AK805" s="838"/>
      <c r="AL805" s="839"/>
      <c r="AM805" s="1139"/>
      <c r="AN805" s="1074"/>
      <c r="AO805" s="1074"/>
      <c r="AP805" s="1074"/>
      <c r="AQ805" s="1074"/>
      <c r="AR805" s="1074"/>
      <c r="AS805" s="1074"/>
      <c r="AT805" s="1074"/>
      <c r="AU805" s="1074"/>
      <c r="AV805" s="1074"/>
      <c r="AW805" s="1074"/>
      <c r="AX805" s="1074"/>
      <c r="AY805" s="1074"/>
      <c r="AZ805" s="1074"/>
      <c r="BA805" s="1074"/>
      <c r="BB805" s="1140"/>
    </row>
    <row r="806" spans="1:54" ht="12.6" customHeight="1" x14ac:dyDescent="0.25">
      <c r="A806" s="1136" t="s">
        <v>1653</v>
      </c>
      <c r="B806" s="1137"/>
      <c r="C806" s="1137"/>
      <c r="D806" s="1137"/>
      <c r="E806" s="1137"/>
      <c r="F806" s="1137"/>
      <c r="G806" s="1137"/>
      <c r="H806" s="1137"/>
      <c r="I806" s="1137"/>
      <c r="J806" s="1137"/>
      <c r="K806" s="1137"/>
      <c r="L806" s="1137"/>
      <c r="M806" s="1137"/>
      <c r="N806" s="1137"/>
      <c r="O806" s="1137"/>
      <c r="P806" s="1137"/>
      <c r="Q806" s="1137" t="e">
        <f>SUM(#REF!)</f>
        <v>#REF!</v>
      </c>
      <c r="R806" s="1137"/>
      <c r="S806" s="1138"/>
      <c r="T806" s="1141"/>
      <c r="U806" s="1142"/>
      <c r="V806" s="1142"/>
      <c r="W806" s="1142"/>
      <c r="X806" s="1142"/>
      <c r="Y806" s="1142"/>
      <c r="Z806" s="1143"/>
      <c r="AA806" s="1144"/>
      <c r="AB806" s="1144"/>
      <c r="AC806" s="1144"/>
      <c r="AD806" s="1144"/>
      <c r="AE806" s="1144"/>
      <c r="AF806" s="1144"/>
      <c r="AG806" s="1144"/>
      <c r="AH806" s="1144"/>
      <c r="AI806" s="1144"/>
      <c r="AJ806" s="1144"/>
      <c r="AK806" s="1144"/>
      <c r="AL806" s="1144"/>
      <c r="AM806" s="833"/>
      <c r="AN806" s="833"/>
      <c r="AO806" s="833"/>
      <c r="AP806" s="833"/>
      <c r="AQ806" s="833"/>
      <c r="AR806" s="833"/>
      <c r="AS806" s="833"/>
      <c r="AT806" s="833"/>
      <c r="AU806" s="833"/>
      <c r="AV806" s="833"/>
      <c r="AW806" s="833"/>
      <c r="AX806" s="833"/>
      <c r="AY806" s="833"/>
      <c r="AZ806" s="833"/>
      <c r="BA806" s="833"/>
      <c r="BB806" s="833"/>
    </row>
    <row r="807" spans="1:54" ht="12.6" customHeight="1" x14ac:dyDescent="0.25">
      <c r="A807" s="1145" t="s">
        <v>1679</v>
      </c>
      <c r="B807" s="1146"/>
      <c r="C807" s="1146"/>
      <c r="D807" s="1146"/>
      <c r="E807" s="1146"/>
      <c r="F807" s="1146"/>
      <c r="G807" s="1146"/>
      <c r="H807" s="1146"/>
      <c r="I807" s="1146"/>
      <c r="J807" s="1146"/>
      <c r="K807" s="1146"/>
      <c r="L807" s="1146"/>
      <c r="M807" s="1146"/>
      <c r="N807" s="1146"/>
      <c r="O807" s="1146"/>
      <c r="P807" s="1146"/>
      <c r="Q807" s="1146" t="e">
        <f>SUM(#REF!)</f>
        <v>#REF!</v>
      </c>
      <c r="R807" s="1146"/>
      <c r="S807" s="1147"/>
      <c r="T807" s="1141"/>
      <c r="U807" s="1142"/>
      <c r="V807" s="1142"/>
      <c r="W807" s="1142"/>
      <c r="X807" s="1142"/>
      <c r="Y807" s="1142"/>
      <c r="Z807" s="1143"/>
      <c r="AA807" s="1144"/>
      <c r="AB807" s="1144"/>
      <c r="AC807" s="1144"/>
      <c r="AD807" s="1144"/>
      <c r="AE807" s="1144"/>
      <c r="AF807" s="1144"/>
      <c r="AG807" s="1144"/>
      <c r="AH807" s="1144"/>
      <c r="AI807" s="1144"/>
      <c r="AJ807" s="1144"/>
      <c r="AK807" s="1144"/>
      <c r="AL807" s="1144"/>
      <c r="AM807" s="833"/>
      <c r="AN807" s="833"/>
      <c r="AO807" s="833"/>
      <c r="AP807" s="833"/>
      <c r="AQ807" s="833"/>
      <c r="AR807" s="833"/>
      <c r="AS807" s="833"/>
      <c r="AT807" s="833"/>
      <c r="AU807" s="833"/>
      <c r="AV807" s="833"/>
      <c r="AW807" s="833"/>
      <c r="AX807" s="833"/>
      <c r="AY807" s="833"/>
      <c r="AZ807" s="833"/>
      <c r="BA807" s="833"/>
      <c r="BB807" s="833"/>
    </row>
    <row r="808" spans="1:54" ht="12.6" customHeight="1" x14ac:dyDescent="0.25">
      <c r="A808" s="220" t="s">
        <v>5049</v>
      </c>
    </row>
    <row r="809" spans="1:54" ht="15" customHeight="1" x14ac:dyDescent="0.25">
      <c r="A809" s="807"/>
      <c r="B809" s="808"/>
      <c r="C809" s="808"/>
      <c r="D809" s="808"/>
      <c r="E809" s="808"/>
      <c r="F809" s="808"/>
      <c r="G809" s="808"/>
      <c r="H809" s="808"/>
      <c r="I809" s="808"/>
      <c r="J809" s="808"/>
      <c r="K809" s="808"/>
      <c r="L809" s="808"/>
      <c r="M809" s="808"/>
      <c r="N809" s="808"/>
      <c r="O809" s="808"/>
      <c r="P809" s="808"/>
      <c r="Q809" s="808"/>
      <c r="R809" s="808"/>
      <c r="S809" s="808"/>
      <c r="T809" s="808"/>
      <c r="U809" s="808"/>
      <c r="V809" s="808"/>
      <c r="W809" s="808"/>
      <c r="X809" s="808"/>
      <c r="Y809" s="808"/>
      <c r="Z809" s="808"/>
      <c r="AA809" s="808"/>
      <c r="AB809" s="808"/>
      <c r="AC809" s="808"/>
      <c r="AD809" s="808"/>
      <c r="AE809" s="808"/>
      <c r="AF809" s="808"/>
      <c r="AG809" s="808"/>
      <c r="AH809" s="808"/>
      <c r="AI809" s="808"/>
      <c r="AJ809" s="808"/>
      <c r="AK809" s="808"/>
      <c r="AL809" s="808"/>
      <c r="AM809" s="808"/>
      <c r="AN809" s="808"/>
      <c r="AO809" s="808"/>
      <c r="AP809" s="808"/>
      <c r="AQ809" s="808"/>
      <c r="AR809" s="808"/>
      <c r="AS809" s="808"/>
      <c r="AT809" s="808"/>
      <c r="AU809" s="808"/>
      <c r="AV809" s="808"/>
      <c r="AW809" s="808"/>
      <c r="AX809" s="808"/>
      <c r="AY809" s="550"/>
      <c r="AZ809" s="550"/>
      <c r="BA809" s="550"/>
      <c r="BB809" s="550"/>
    </row>
    <row r="810" spans="1:54" ht="15" customHeight="1" x14ac:dyDescent="0.25">
      <c r="A810" s="809"/>
      <c r="B810" s="810"/>
      <c r="C810" s="810"/>
      <c r="D810" s="810"/>
      <c r="E810" s="810"/>
      <c r="F810" s="810"/>
      <c r="G810" s="810"/>
      <c r="H810" s="810"/>
      <c r="I810" s="810"/>
      <c r="J810" s="810"/>
      <c r="K810" s="810"/>
      <c r="L810" s="810"/>
      <c r="M810" s="810"/>
      <c r="N810" s="810"/>
      <c r="O810" s="810"/>
      <c r="P810" s="810"/>
      <c r="Q810" s="810"/>
      <c r="R810" s="810"/>
      <c r="S810" s="810"/>
      <c r="T810" s="810"/>
      <c r="U810" s="810"/>
      <c r="V810" s="810"/>
      <c r="W810" s="810"/>
      <c r="X810" s="810"/>
      <c r="Y810" s="810"/>
      <c r="Z810" s="810"/>
      <c r="AA810" s="810"/>
      <c r="AB810" s="810"/>
      <c r="AC810" s="810"/>
      <c r="AD810" s="810"/>
      <c r="AE810" s="810"/>
      <c r="AF810" s="810"/>
      <c r="AG810" s="810"/>
      <c r="AH810" s="810"/>
      <c r="AI810" s="810"/>
      <c r="AJ810" s="810"/>
      <c r="AK810" s="810"/>
      <c r="AL810" s="810"/>
      <c r="AM810" s="810"/>
      <c r="AN810" s="810"/>
      <c r="AO810" s="810"/>
      <c r="AP810" s="810"/>
      <c r="AQ810" s="810"/>
      <c r="AR810" s="810"/>
      <c r="AS810" s="810"/>
      <c r="AT810" s="810"/>
      <c r="AU810" s="810"/>
      <c r="AV810" s="810"/>
      <c r="AW810" s="810"/>
      <c r="AX810" s="810"/>
      <c r="AY810" s="550"/>
      <c r="AZ810" s="550"/>
      <c r="BA810" s="550"/>
      <c r="BB810" s="550"/>
    </row>
    <row r="811" spans="1:54" ht="15" customHeight="1" x14ac:dyDescent="0.25">
      <c r="A811" s="220" t="s">
        <v>1680</v>
      </c>
      <c r="B811" s="278"/>
      <c r="C811" s="278"/>
      <c r="D811" s="278"/>
      <c r="E811" s="278"/>
      <c r="F811" s="278"/>
      <c r="G811" s="278"/>
      <c r="H811" s="278"/>
      <c r="I811" s="278"/>
      <c r="J811" s="278"/>
      <c r="K811" s="278"/>
      <c r="L811" s="278"/>
      <c r="M811" s="278"/>
      <c r="N811" s="278"/>
      <c r="O811" s="278"/>
      <c r="P811" s="278"/>
      <c r="Q811" s="278"/>
      <c r="R811" s="278"/>
      <c r="S811" s="278"/>
      <c r="T811" s="278"/>
      <c r="U811" s="278"/>
      <c r="V811" s="278"/>
      <c r="W811" s="278"/>
      <c r="X811" s="278"/>
      <c r="Y811" s="278"/>
      <c r="Z811" s="278"/>
      <c r="AA811" s="278"/>
      <c r="AB811" s="278"/>
      <c r="AC811" s="278"/>
      <c r="AD811" s="278"/>
      <c r="AE811" s="278"/>
      <c r="AF811" s="278"/>
      <c r="AG811" s="278"/>
      <c r="AH811" s="278"/>
      <c r="AI811" s="278"/>
      <c r="AJ811" s="278"/>
      <c r="AK811" s="278"/>
      <c r="AL811" s="278"/>
      <c r="AM811" s="278"/>
      <c r="AN811" s="278"/>
      <c r="AO811" s="278"/>
      <c r="AP811" s="278"/>
      <c r="AQ811" s="278"/>
      <c r="AR811" s="278"/>
      <c r="AS811" s="278"/>
      <c r="AT811" s="278"/>
      <c r="AU811" s="278"/>
      <c r="AV811" s="278"/>
      <c r="AW811" s="278"/>
      <c r="AX811" s="278"/>
      <c r="AY811" s="278"/>
      <c r="AZ811" s="278"/>
      <c r="BA811" s="278"/>
      <c r="BB811" s="278"/>
    </row>
    <row r="812" spans="1:54" ht="22.5" customHeight="1" x14ac:dyDescent="0.25">
      <c r="A812" s="1006" t="s">
        <v>1681</v>
      </c>
      <c r="B812" s="1007"/>
      <c r="C812" s="1007"/>
      <c r="D812" s="1007"/>
      <c r="E812" s="1007"/>
      <c r="F812" s="1007"/>
      <c r="G812" s="1007"/>
      <c r="H812" s="1007"/>
      <c r="I812" s="1007"/>
      <c r="J812" s="1007"/>
      <c r="K812" s="1007"/>
      <c r="L812" s="1007"/>
      <c r="M812" s="1007"/>
      <c r="N812" s="1007"/>
      <c r="O812" s="1007"/>
      <c r="P812" s="1007"/>
      <c r="Q812" s="1007"/>
      <c r="R812" s="1007"/>
      <c r="S812" s="1007"/>
      <c r="T812" s="1007"/>
      <c r="U812" s="1007"/>
      <c r="V812" s="1007"/>
      <c r="W812" s="1007"/>
      <c r="X812" s="1007"/>
      <c r="Y812" s="1007"/>
      <c r="Z812" s="1007"/>
      <c r="AA812" s="1007"/>
      <c r="AB812" s="1007"/>
      <c r="AC812" s="1007"/>
      <c r="AD812" s="1007"/>
      <c r="AE812" s="1008"/>
      <c r="AF812" s="1009" t="s">
        <v>1263</v>
      </c>
      <c r="AG812" s="1010"/>
      <c r="AH812" s="1010"/>
      <c r="AI812" s="1010"/>
      <c r="AJ812" s="1010"/>
      <c r="AK812" s="1010"/>
      <c r="AL812" s="1010"/>
      <c r="AM812" s="1010"/>
      <c r="AN812" s="1011"/>
      <c r="AO812" s="1010" t="s">
        <v>1277</v>
      </c>
      <c r="AP812" s="1010"/>
      <c r="AQ812" s="1010"/>
      <c r="AR812" s="1010"/>
      <c r="AS812" s="1010"/>
      <c r="AT812" s="1010"/>
      <c r="AU812" s="1010"/>
      <c r="AV812" s="1010"/>
      <c r="AW812" s="1010"/>
      <c r="AX812" s="1010"/>
      <c r="AY812" s="1010"/>
      <c r="AZ812" s="1010"/>
      <c r="BA812" s="1010"/>
      <c r="BB812" s="1011"/>
    </row>
    <row r="813" spans="1:54" ht="15" customHeight="1" x14ac:dyDescent="0.25">
      <c r="A813" s="1065" t="s">
        <v>1682</v>
      </c>
      <c r="B813" s="1066"/>
      <c r="C813" s="1066"/>
      <c r="D813" s="1066"/>
      <c r="E813" s="1066"/>
      <c r="F813" s="1066"/>
      <c r="G813" s="1066"/>
      <c r="H813" s="1066"/>
      <c r="I813" s="1066"/>
      <c r="J813" s="1066"/>
      <c r="K813" s="1066"/>
      <c r="L813" s="1066"/>
      <c r="M813" s="1066"/>
      <c r="N813" s="1066"/>
      <c r="O813" s="1066"/>
      <c r="P813" s="1066"/>
      <c r="Q813" s="1066"/>
      <c r="R813" s="1066"/>
      <c r="S813" s="1066"/>
      <c r="T813" s="1066"/>
      <c r="U813" s="1066"/>
      <c r="V813" s="1066"/>
      <c r="W813" s="1066"/>
      <c r="X813" s="1066"/>
      <c r="Y813" s="1066"/>
      <c r="Z813" s="1066"/>
      <c r="AA813" s="1066"/>
      <c r="AB813" s="1066"/>
      <c r="AC813" s="1066"/>
      <c r="AD813" s="1066"/>
      <c r="AE813" s="1067"/>
      <c r="AF813" s="1133">
        <f>SUVAHAVUJ!$N$77</f>
        <v>0</v>
      </c>
      <c r="AG813" s="1134"/>
      <c r="AH813" s="1134"/>
      <c r="AI813" s="1134"/>
      <c r="AJ813" s="1134"/>
      <c r="AK813" s="1134"/>
      <c r="AL813" s="1134"/>
      <c r="AM813" s="1134"/>
      <c r="AN813" s="1135"/>
      <c r="AO813" s="1134">
        <f>SUVAHAVUJ!$X$77</f>
        <v>0</v>
      </c>
      <c r="AP813" s="1134"/>
      <c r="AQ813" s="1134"/>
      <c r="AR813" s="1134"/>
      <c r="AS813" s="1134"/>
      <c r="AT813" s="1134"/>
      <c r="AU813" s="1134"/>
      <c r="AV813" s="1134"/>
      <c r="AW813" s="1134"/>
      <c r="AX813" s="1134"/>
      <c r="AY813" s="1134"/>
      <c r="AZ813" s="1134"/>
      <c r="BA813" s="1134"/>
      <c r="BB813" s="1135"/>
    </row>
    <row r="814" spans="1:54" ht="15" customHeight="1" x14ac:dyDescent="0.25">
      <c r="A814" s="996"/>
      <c r="B814" s="997"/>
      <c r="C814" s="997"/>
      <c r="D814" s="997"/>
      <c r="E814" s="997"/>
      <c r="F814" s="997"/>
      <c r="G814" s="997"/>
      <c r="H814" s="997"/>
      <c r="I814" s="997"/>
      <c r="J814" s="997"/>
      <c r="K814" s="997"/>
      <c r="L814" s="997"/>
      <c r="M814" s="997"/>
      <c r="N814" s="997"/>
      <c r="O814" s="997"/>
      <c r="P814" s="997"/>
      <c r="Q814" s="997"/>
      <c r="R814" s="997"/>
      <c r="S814" s="997"/>
      <c r="T814" s="997"/>
      <c r="U814" s="997"/>
      <c r="V814" s="997"/>
      <c r="W814" s="997"/>
      <c r="X814" s="997"/>
      <c r="Y814" s="997"/>
      <c r="Z814" s="997"/>
      <c r="AA814" s="997"/>
      <c r="AB814" s="997"/>
      <c r="AC814" s="997"/>
      <c r="AD814" s="997"/>
      <c r="AE814" s="998"/>
      <c r="AF814" s="1019"/>
      <c r="AG814" s="1020"/>
      <c r="AH814" s="1020"/>
      <c r="AI814" s="1020"/>
      <c r="AJ814" s="1020"/>
      <c r="AK814" s="1020"/>
      <c r="AL814" s="1020"/>
      <c r="AM814" s="1020"/>
      <c r="AN814" s="1021"/>
      <c r="AO814" s="1020"/>
      <c r="AP814" s="1020"/>
      <c r="AQ814" s="1020"/>
      <c r="AR814" s="1020"/>
      <c r="AS814" s="1020"/>
      <c r="AT814" s="1020"/>
      <c r="AU814" s="1020"/>
      <c r="AV814" s="1020"/>
      <c r="AW814" s="1020"/>
      <c r="AX814" s="1020"/>
      <c r="AY814" s="1020"/>
      <c r="AZ814" s="1020"/>
      <c r="BA814" s="1020"/>
      <c r="BB814" s="1021"/>
    </row>
    <row r="815" spans="1:54" ht="15" customHeight="1" x14ac:dyDescent="0.25">
      <c r="A815" s="996"/>
      <c r="B815" s="997"/>
      <c r="C815" s="997"/>
      <c r="D815" s="997"/>
      <c r="E815" s="997"/>
      <c r="F815" s="997"/>
      <c r="G815" s="997"/>
      <c r="H815" s="997"/>
      <c r="I815" s="997"/>
      <c r="J815" s="997"/>
      <c r="K815" s="997"/>
      <c r="L815" s="997"/>
      <c r="M815" s="997"/>
      <c r="N815" s="997"/>
      <c r="O815" s="997"/>
      <c r="P815" s="997"/>
      <c r="Q815" s="997"/>
      <c r="R815" s="997"/>
      <c r="S815" s="997"/>
      <c r="T815" s="997"/>
      <c r="U815" s="997"/>
      <c r="V815" s="997"/>
      <c r="W815" s="997"/>
      <c r="X815" s="997"/>
      <c r="Y815" s="997"/>
      <c r="Z815" s="997"/>
      <c r="AA815" s="997"/>
      <c r="AB815" s="997"/>
      <c r="AC815" s="997"/>
      <c r="AD815" s="997"/>
      <c r="AE815" s="998"/>
      <c r="AF815" s="1019"/>
      <c r="AG815" s="1020"/>
      <c r="AH815" s="1020"/>
      <c r="AI815" s="1020"/>
      <c r="AJ815" s="1020"/>
      <c r="AK815" s="1020"/>
      <c r="AL815" s="1020"/>
      <c r="AM815" s="1020"/>
      <c r="AN815" s="1021"/>
      <c r="AO815" s="1020"/>
      <c r="AP815" s="1020"/>
      <c r="AQ815" s="1020"/>
      <c r="AR815" s="1020"/>
      <c r="AS815" s="1020"/>
      <c r="AT815" s="1020"/>
      <c r="AU815" s="1020"/>
      <c r="AV815" s="1020"/>
      <c r="AW815" s="1020"/>
      <c r="AX815" s="1020"/>
      <c r="AY815" s="1020"/>
      <c r="AZ815" s="1020"/>
      <c r="BA815" s="1020"/>
      <c r="BB815" s="1021"/>
    </row>
    <row r="816" spans="1:54" ht="15" customHeight="1" x14ac:dyDescent="0.25">
      <c r="A816" s="1065" t="s">
        <v>1683</v>
      </c>
      <c r="B816" s="1066"/>
      <c r="C816" s="1066"/>
      <c r="D816" s="1066"/>
      <c r="E816" s="1066"/>
      <c r="F816" s="1066"/>
      <c r="G816" s="1066"/>
      <c r="H816" s="1066"/>
      <c r="I816" s="1066"/>
      <c r="J816" s="1066"/>
      <c r="K816" s="1066"/>
      <c r="L816" s="1066"/>
      <c r="M816" s="1066"/>
      <c r="N816" s="1066"/>
      <c r="O816" s="1066"/>
      <c r="P816" s="1066"/>
      <c r="Q816" s="1066"/>
      <c r="R816" s="1066"/>
      <c r="S816" s="1066"/>
      <c r="T816" s="1066"/>
      <c r="U816" s="1066"/>
      <c r="V816" s="1066"/>
      <c r="W816" s="1066"/>
      <c r="X816" s="1066"/>
      <c r="Y816" s="1066"/>
      <c r="Z816" s="1066"/>
      <c r="AA816" s="1066"/>
      <c r="AB816" s="1066"/>
      <c r="AC816" s="1066"/>
      <c r="AD816" s="1066"/>
      <c r="AE816" s="1067"/>
      <c r="AF816" s="1133">
        <f>SUVAHAVUJ!$N$78</f>
        <v>23195</v>
      </c>
      <c r="AG816" s="1134"/>
      <c r="AH816" s="1134"/>
      <c r="AI816" s="1134"/>
      <c r="AJ816" s="1134"/>
      <c r="AK816" s="1134"/>
      <c r="AL816" s="1134"/>
      <c r="AM816" s="1134"/>
      <c r="AN816" s="1135"/>
      <c r="AO816" s="1134">
        <f>SUVAHAVUJ!$X$78</f>
        <v>6250</v>
      </c>
      <c r="AP816" s="1134"/>
      <c r="AQ816" s="1134"/>
      <c r="AR816" s="1134"/>
      <c r="AS816" s="1134"/>
      <c r="AT816" s="1134"/>
      <c r="AU816" s="1134"/>
      <c r="AV816" s="1134"/>
      <c r="AW816" s="1134"/>
      <c r="AX816" s="1134"/>
      <c r="AY816" s="1134"/>
      <c r="AZ816" s="1134"/>
      <c r="BA816" s="1134"/>
      <c r="BB816" s="1135"/>
    </row>
    <row r="817" spans="1:54" ht="15" customHeight="1" x14ac:dyDescent="0.25">
      <c r="A817" s="996" t="s">
        <v>1546</v>
      </c>
      <c r="B817" s="997"/>
      <c r="C817" s="997"/>
      <c r="D817" s="997"/>
      <c r="E817" s="997"/>
      <c r="F817" s="997"/>
      <c r="G817" s="997"/>
      <c r="H817" s="997"/>
      <c r="I817" s="997"/>
      <c r="J817" s="997"/>
      <c r="K817" s="997"/>
      <c r="L817" s="997"/>
      <c r="M817" s="997"/>
      <c r="N817" s="997"/>
      <c r="O817" s="997"/>
      <c r="P817" s="997"/>
      <c r="Q817" s="997"/>
      <c r="R817" s="997"/>
      <c r="S817" s="997"/>
      <c r="T817" s="997"/>
      <c r="U817" s="997"/>
      <c r="V817" s="997"/>
      <c r="W817" s="997"/>
      <c r="X817" s="997"/>
      <c r="Y817" s="997"/>
      <c r="Z817" s="997"/>
      <c r="AA817" s="997"/>
      <c r="AB817" s="997"/>
      <c r="AC817" s="997"/>
      <c r="AD817" s="997"/>
      <c r="AE817" s="998"/>
      <c r="AF817" s="1019">
        <v>19697</v>
      </c>
      <c r="AG817" s="1020"/>
      <c r="AH817" s="1020"/>
      <c r="AI817" s="1020"/>
      <c r="AJ817" s="1020"/>
      <c r="AK817" s="1020"/>
      <c r="AL817" s="1020"/>
      <c r="AM817" s="1020"/>
      <c r="AN817" s="1021"/>
      <c r="AO817" s="1020">
        <v>2175</v>
      </c>
      <c r="AP817" s="1020"/>
      <c r="AQ817" s="1020"/>
      <c r="AR817" s="1020"/>
      <c r="AS817" s="1020"/>
      <c r="AT817" s="1020"/>
      <c r="AU817" s="1020"/>
      <c r="AV817" s="1020"/>
      <c r="AW817" s="1020"/>
      <c r="AX817" s="1020"/>
      <c r="AY817" s="1020"/>
      <c r="AZ817" s="1020"/>
      <c r="BA817" s="1020"/>
      <c r="BB817" s="1021"/>
    </row>
    <row r="818" spans="1:54" ht="15" customHeight="1" x14ac:dyDescent="0.25">
      <c r="A818" s="996" t="s">
        <v>5347</v>
      </c>
      <c r="B818" s="997"/>
      <c r="C818" s="997"/>
      <c r="D818" s="997"/>
      <c r="E818" s="997"/>
      <c r="F818" s="997"/>
      <c r="G818" s="997"/>
      <c r="H818" s="997"/>
      <c r="I818" s="997"/>
      <c r="J818" s="997"/>
      <c r="K818" s="997"/>
      <c r="L818" s="997"/>
      <c r="M818" s="997"/>
      <c r="N818" s="997"/>
      <c r="O818" s="997"/>
      <c r="P818" s="997"/>
      <c r="Q818" s="997"/>
      <c r="R818" s="997"/>
      <c r="S818" s="997"/>
      <c r="T818" s="997"/>
      <c r="U818" s="997"/>
      <c r="V818" s="997"/>
      <c r="W818" s="997"/>
      <c r="X818" s="997"/>
      <c r="Y818" s="997"/>
      <c r="Z818" s="997"/>
      <c r="AA818" s="997"/>
      <c r="AB818" s="997"/>
      <c r="AC818" s="997"/>
      <c r="AD818" s="997"/>
      <c r="AE818" s="998"/>
      <c r="AF818" s="1019">
        <v>2858</v>
      </c>
      <c r="AG818" s="1020"/>
      <c r="AH818" s="1020"/>
      <c r="AI818" s="1020"/>
      <c r="AJ818" s="1020"/>
      <c r="AK818" s="1020"/>
      <c r="AL818" s="1020"/>
      <c r="AM818" s="1020"/>
      <c r="AN818" s="1021"/>
      <c r="AO818" s="1020">
        <v>2655</v>
      </c>
      <c r="AP818" s="1020"/>
      <c r="AQ818" s="1020"/>
      <c r="AR818" s="1020"/>
      <c r="AS818" s="1020"/>
      <c r="AT818" s="1020"/>
      <c r="AU818" s="1020"/>
      <c r="AV818" s="1020"/>
      <c r="AW818" s="1020"/>
      <c r="AX818" s="1020"/>
      <c r="AY818" s="1020"/>
      <c r="AZ818" s="1020"/>
      <c r="BA818" s="1020"/>
      <c r="BB818" s="1021"/>
    </row>
    <row r="819" spans="1:54" ht="15" customHeight="1" x14ac:dyDescent="0.25">
      <c r="A819" s="996" t="s">
        <v>5348</v>
      </c>
      <c r="B819" s="997"/>
      <c r="C819" s="997"/>
      <c r="D819" s="997"/>
      <c r="E819" s="997"/>
      <c r="F819" s="997"/>
      <c r="G819" s="997"/>
      <c r="H819" s="997"/>
      <c r="I819" s="997"/>
      <c r="J819" s="997"/>
      <c r="K819" s="997"/>
      <c r="L819" s="997"/>
      <c r="M819" s="997"/>
      <c r="N819" s="997"/>
      <c r="O819" s="997"/>
      <c r="P819" s="997"/>
      <c r="Q819" s="997"/>
      <c r="R819" s="997"/>
      <c r="S819" s="997"/>
      <c r="T819" s="997"/>
      <c r="U819" s="997"/>
      <c r="V819" s="997"/>
      <c r="W819" s="997"/>
      <c r="X819" s="997"/>
      <c r="Y819" s="997"/>
      <c r="Z819" s="997"/>
      <c r="AA819" s="997"/>
      <c r="AB819" s="997"/>
      <c r="AC819" s="997"/>
      <c r="AD819" s="997"/>
      <c r="AE819" s="998"/>
      <c r="AF819" s="1019">
        <v>640</v>
      </c>
      <c r="AG819" s="1020"/>
      <c r="AH819" s="1020"/>
      <c r="AI819" s="1020"/>
      <c r="AJ819" s="1020"/>
      <c r="AK819" s="1020"/>
      <c r="AL819" s="1020"/>
      <c r="AM819" s="1020"/>
      <c r="AN819" s="1021"/>
      <c r="AO819" s="1020">
        <v>780</v>
      </c>
      <c r="AP819" s="1020"/>
      <c r="AQ819" s="1020"/>
      <c r="AR819" s="1020"/>
      <c r="AS819" s="1020"/>
      <c r="AT819" s="1020"/>
      <c r="AU819" s="1020"/>
      <c r="AV819" s="1020"/>
      <c r="AW819" s="1020"/>
      <c r="AX819" s="1020"/>
      <c r="AY819" s="1020"/>
      <c r="AZ819" s="1020"/>
      <c r="BA819" s="1020"/>
      <c r="BB819" s="1021"/>
    </row>
    <row r="820" spans="1:54" ht="15" customHeight="1" x14ac:dyDescent="0.25">
      <c r="A820" s="1065" t="s">
        <v>1684</v>
      </c>
      <c r="B820" s="1066"/>
      <c r="C820" s="1066"/>
      <c r="D820" s="1066"/>
      <c r="E820" s="1066"/>
      <c r="F820" s="1066"/>
      <c r="G820" s="1066"/>
      <c r="H820" s="1066"/>
      <c r="I820" s="1066"/>
      <c r="J820" s="1066"/>
      <c r="K820" s="1066"/>
      <c r="L820" s="1066"/>
      <c r="M820" s="1066"/>
      <c r="N820" s="1066"/>
      <c r="O820" s="1066"/>
      <c r="P820" s="1066"/>
      <c r="Q820" s="1066"/>
      <c r="R820" s="1066"/>
      <c r="S820" s="1066"/>
      <c r="T820" s="1066"/>
      <c r="U820" s="1066"/>
      <c r="V820" s="1066"/>
      <c r="W820" s="1066"/>
      <c r="X820" s="1066"/>
      <c r="Y820" s="1066"/>
      <c r="Z820" s="1066"/>
      <c r="AA820" s="1066"/>
      <c r="AB820" s="1066"/>
      <c r="AC820" s="1066"/>
      <c r="AD820" s="1066"/>
      <c r="AE820" s="1067"/>
      <c r="AF820" s="1133">
        <f>SUVAHAVUJ!$N$79</f>
        <v>0</v>
      </c>
      <c r="AG820" s="1134"/>
      <c r="AH820" s="1134"/>
      <c r="AI820" s="1134"/>
      <c r="AJ820" s="1134"/>
      <c r="AK820" s="1134"/>
      <c r="AL820" s="1134"/>
      <c r="AM820" s="1134"/>
      <c r="AN820" s="1135"/>
      <c r="AO820" s="1134">
        <f>SUVAHAVUJ!$X$79</f>
        <v>0</v>
      </c>
      <c r="AP820" s="1134"/>
      <c r="AQ820" s="1134"/>
      <c r="AR820" s="1134"/>
      <c r="AS820" s="1134"/>
      <c r="AT820" s="1134"/>
      <c r="AU820" s="1134"/>
      <c r="AV820" s="1134"/>
      <c r="AW820" s="1134"/>
      <c r="AX820" s="1134"/>
      <c r="AY820" s="1134"/>
      <c r="AZ820" s="1134"/>
      <c r="BA820" s="1134"/>
      <c r="BB820" s="1135"/>
    </row>
    <row r="821" spans="1:54" ht="15" customHeight="1" x14ac:dyDescent="0.25">
      <c r="A821" s="996"/>
      <c r="B821" s="997"/>
      <c r="C821" s="997"/>
      <c r="D821" s="997"/>
      <c r="E821" s="997"/>
      <c r="F821" s="997"/>
      <c r="G821" s="997"/>
      <c r="H821" s="997"/>
      <c r="I821" s="997"/>
      <c r="J821" s="997"/>
      <c r="K821" s="997"/>
      <c r="L821" s="997"/>
      <c r="M821" s="997"/>
      <c r="N821" s="997"/>
      <c r="O821" s="997"/>
      <c r="P821" s="997"/>
      <c r="Q821" s="997"/>
      <c r="R821" s="997"/>
      <c r="S821" s="997"/>
      <c r="T821" s="997"/>
      <c r="U821" s="997"/>
      <c r="V821" s="997"/>
      <c r="W821" s="997"/>
      <c r="X821" s="997"/>
      <c r="Y821" s="997"/>
      <c r="Z821" s="997"/>
      <c r="AA821" s="997"/>
      <c r="AB821" s="997"/>
      <c r="AC821" s="997"/>
      <c r="AD821" s="997"/>
      <c r="AE821" s="998"/>
      <c r="AF821" s="1019"/>
      <c r="AG821" s="1020"/>
      <c r="AH821" s="1020"/>
      <c r="AI821" s="1020"/>
      <c r="AJ821" s="1020"/>
      <c r="AK821" s="1020"/>
      <c r="AL821" s="1020"/>
      <c r="AM821" s="1020"/>
      <c r="AN821" s="1021"/>
      <c r="AO821" s="1020"/>
      <c r="AP821" s="1020"/>
      <c r="AQ821" s="1020"/>
      <c r="AR821" s="1020"/>
      <c r="AS821" s="1020"/>
      <c r="AT821" s="1020"/>
      <c r="AU821" s="1020"/>
      <c r="AV821" s="1020"/>
      <c r="AW821" s="1020"/>
      <c r="AX821" s="1020"/>
      <c r="AY821" s="1020"/>
      <c r="AZ821" s="1020"/>
      <c r="BA821" s="1020"/>
      <c r="BB821" s="1021"/>
    </row>
    <row r="822" spans="1:54" ht="15" customHeight="1" x14ac:dyDescent="0.25">
      <c r="A822" s="996"/>
      <c r="B822" s="997"/>
      <c r="C822" s="997"/>
      <c r="D822" s="997"/>
      <c r="E822" s="997"/>
      <c r="F822" s="997"/>
      <c r="G822" s="997"/>
      <c r="H822" s="997"/>
      <c r="I822" s="997"/>
      <c r="J822" s="997"/>
      <c r="K822" s="997"/>
      <c r="L822" s="997"/>
      <c r="M822" s="997"/>
      <c r="N822" s="997"/>
      <c r="O822" s="997"/>
      <c r="P822" s="997"/>
      <c r="Q822" s="997"/>
      <c r="R822" s="997"/>
      <c r="S822" s="997"/>
      <c r="T822" s="997"/>
      <c r="U822" s="997"/>
      <c r="V822" s="997"/>
      <c r="W822" s="997"/>
      <c r="X822" s="997"/>
      <c r="Y822" s="997"/>
      <c r="Z822" s="997"/>
      <c r="AA822" s="997"/>
      <c r="AB822" s="997"/>
      <c r="AC822" s="997"/>
      <c r="AD822" s="997"/>
      <c r="AE822" s="998"/>
      <c r="AF822" s="1019"/>
      <c r="AG822" s="1020"/>
      <c r="AH822" s="1020"/>
      <c r="AI822" s="1020"/>
      <c r="AJ822" s="1020"/>
      <c r="AK822" s="1020"/>
      <c r="AL822" s="1020"/>
      <c r="AM822" s="1020"/>
      <c r="AN822" s="1021"/>
      <c r="AO822" s="1020"/>
      <c r="AP822" s="1020"/>
      <c r="AQ822" s="1020"/>
      <c r="AR822" s="1020"/>
      <c r="AS822" s="1020"/>
      <c r="AT822" s="1020"/>
      <c r="AU822" s="1020"/>
      <c r="AV822" s="1020"/>
      <c r="AW822" s="1020"/>
      <c r="AX822" s="1020"/>
      <c r="AY822" s="1020"/>
      <c r="AZ822" s="1020"/>
      <c r="BA822" s="1020"/>
      <c r="BB822" s="1021"/>
    </row>
    <row r="823" spans="1:54" ht="15" customHeight="1" x14ac:dyDescent="0.25">
      <c r="A823" s="996"/>
      <c r="B823" s="997"/>
      <c r="C823" s="997"/>
      <c r="D823" s="997"/>
      <c r="E823" s="997"/>
      <c r="F823" s="997"/>
      <c r="G823" s="997"/>
      <c r="H823" s="997"/>
      <c r="I823" s="997"/>
      <c r="J823" s="997"/>
      <c r="K823" s="997"/>
      <c r="L823" s="997"/>
      <c r="M823" s="997"/>
      <c r="N823" s="997"/>
      <c r="O823" s="997"/>
      <c r="P823" s="997"/>
      <c r="Q823" s="997"/>
      <c r="R823" s="997"/>
      <c r="S823" s="997"/>
      <c r="T823" s="997"/>
      <c r="U823" s="997"/>
      <c r="V823" s="997"/>
      <c r="W823" s="997"/>
      <c r="X823" s="997"/>
      <c r="Y823" s="997"/>
      <c r="Z823" s="997"/>
      <c r="AA823" s="997"/>
      <c r="AB823" s="997"/>
      <c r="AC823" s="997"/>
      <c r="AD823" s="997"/>
      <c r="AE823" s="998"/>
      <c r="AF823" s="1019"/>
      <c r="AG823" s="1020"/>
      <c r="AH823" s="1020"/>
      <c r="AI823" s="1020"/>
      <c r="AJ823" s="1020"/>
      <c r="AK823" s="1020"/>
      <c r="AL823" s="1020"/>
      <c r="AM823" s="1020"/>
      <c r="AN823" s="1021"/>
      <c r="AO823" s="1020"/>
      <c r="AP823" s="1020"/>
      <c r="AQ823" s="1020"/>
      <c r="AR823" s="1020"/>
      <c r="AS823" s="1020"/>
      <c r="AT823" s="1020"/>
      <c r="AU823" s="1020"/>
      <c r="AV823" s="1020"/>
      <c r="AW823" s="1020"/>
      <c r="AX823" s="1020"/>
      <c r="AY823" s="1020"/>
      <c r="AZ823" s="1020"/>
      <c r="BA823" s="1020"/>
      <c r="BB823" s="1021"/>
    </row>
    <row r="824" spans="1:54" ht="15" customHeight="1" x14ac:dyDescent="0.25">
      <c r="A824" s="1065" t="s">
        <v>1685</v>
      </c>
      <c r="B824" s="1066"/>
      <c r="C824" s="1066"/>
      <c r="D824" s="1066"/>
      <c r="E824" s="1066"/>
      <c r="F824" s="1066"/>
      <c r="G824" s="1066"/>
      <c r="H824" s="1066"/>
      <c r="I824" s="1066"/>
      <c r="J824" s="1066"/>
      <c r="K824" s="1066"/>
      <c r="L824" s="1066"/>
      <c r="M824" s="1066"/>
      <c r="N824" s="1066"/>
      <c r="O824" s="1066"/>
      <c r="P824" s="1066"/>
      <c r="Q824" s="1066"/>
      <c r="R824" s="1066"/>
      <c r="S824" s="1066"/>
      <c r="T824" s="1066"/>
      <c r="U824" s="1066"/>
      <c r="V824" s="1066"/>
      <c r="W824" s="1066"/>
      <c r="X824" s="1066"/>
      <c r="Y824" s="1066"/>
      <c r="Z824" s="1066"/>
      <c r="AA824" s="1066"/>
      <c r="AB824" s="1066"/>
      <c r="AC824" s="1066"/>
      <c r="AD824" s="1066"/>
      <c r="AE824" s="1067"/>
      <c r="AF824" s="1133">
        <f>SUVAHAVUJ!$N$80</f>
        <v>0</v>
      </c>
      <c r="AG824" s="1134"/>
      <c r="AH824" s="1134"/>
      <c r="AI824" s="1134"/>
      <c r="AJ824" s="1134"/>
      <c r="AK824" s="1134"/>
      <c r="AL824" s="1134"/>
      <c r="AM824" s="1134"/>
      <c r="AN824" s="1135"/>
      <c r="AO824" s="1134">
        <f>SUVAHAVUJ!$X$80</f>
        <v>0</v>
      </c>
      <c r="AP824" s="1134"/>
      <c r="AQ824" s="1134"/>
      <c r="AR824" s="1134"/>
      <c r="AS824" s="1134"/>
      <c r="AT824" s="1134"/>
      <c r="AU824" s="1134"/>
      <c r="AV824" s="1134"/>
      <c r="AW824" s="1134"/>
      <c r="AX824" s="1134"/>
      <c r="AY824" s="1134"/>
      <c r="AZ824" s="1134"/>
      <c r="BA824" s="1134"/>
      <c r="BB824" s="1135"/>
    </row>
    <row r="825" spans="1:54" ht="15" customHeight="1" x14ac:dyDescent="0.25">
      <c r="A825" s="996"/>
      <c r="B825" s="997"/>
      <c r="C825" s="997"/>
      <c r="D825" s="997"/>
      <c r="E825" s="997"/>
      <c r="F825" s="997"/>
      <c r="G825" s="997"/>
      <c r="H825" s="997"/>
      <c r="I825" s="997"/>
      <c r="J825" s="997"/>
      <c r="K825" s="997"/>
      <c r="L825" s="997"/>
      <c r="M825" s="997"/>
      <c r="N825" s="997"/>
      <c r="O825" s="997"/>
      <c r="P825" s="997"/>
      <c r="Q825" s="997"/>
      <c r="R825" s="997"/>
      <c r="S825" s="997"/>
      <c r="T825" s="997"/>
      <c r="U825" s="997"/>
      <c r="V825" s="997"/>
      <c r="W825" s="997"/>
      <c r="X825" s="997"/>
      <c r="Y825" s="997"/>
      <c r="Z825" s="997"/>
      <c r="AA825" s="997"/>
      <c r="AB825" s="997"/>
      <c r="AC825" s="997"/>
      <c r="AD825" s="997"/>
      <c r="AE825" s="998"/>
      <c r="AF825" s="1019"/>
      <c r="AG825" s="1020"/>
      <c r="AH825" s="1020"/>
      <c r="AI825" s="1020"/>
      <c r="AJ825" s="1020"/>
      <c r="AK825" s="1020"/>
      <c r="AL825" s="1020"/>
      <c r="AM825" s="1020"/>
      <c r="AN825" s="1021"/>
      <c r="AO825" s="1020"/>
      <c r="AP825" s="1020"/>
      <c r="AQ825" s="1020"/>
      <c r="AR825" s="1020"/>
      <c r="AS825" s="1020"/>
      <c r="AT825" s="1020"/>
      <c r="AU825" s="1020"/>
      <c r="AV825" s="1020"/>
      <c r="AW825" s="1020"/>
      <c r="AX825" s="1020"/>
      <c r="AY825" s="1020"/>
      <c r="AZ825" s="1020"/>
      <c r="BA825" s="1020"/>
      <c r="BB825" s="1021"/>
    </row>
    <row r="826" spans="1:54" ht="15" customHeight="1" x14ac:dyDescent="0.25">
      <c r="A826" s="996"/>
      <c r="B826" s="997"/>
      <c r="C826" s="997"/>
      <c r="D826" s="997"/>
      <c r="E826" s="997"/>
      <c r="F826" s="997"/>
      <c r="G826" s="997"/>
      <c r="H826" s="997"/>
      <c r="I826" s="997"/>
      <c r="J826" s="997"/>
      <c r="K826" s="997"/>
      <c r="L826" s="997"/>
      <c r="M826" s="997"/>
      <c r="N826" s="997"/>
      <c r="O826" s="997"/>
      <c r="P826" s="997"/>
      <c r="Q826" s="997"/>
      <c r="R826" s="997"/>
      <c r="S826" s="997"/>
      <c r="T826" s="997"/>
      <c r="U826" s="997"/>
      <c r="V826" s="997"/>
      <c r="W826" s="997"/>
      <c r="X826" s="997"/>
      <c r="Y826" s="997"/>
      <c r="Z826" s="997"/>
      <c r="AA826" s="997"/>
      <c r="AB826" s="997"/>
      <c r="AC826" s="997"/>
      <c r="AD826" s="997"/>
      <c r="AE826" s="998"/>
      <c r="AF826" s="1019"/>
      <c r="AG826" s="1020"/>
      <c r="AH826" s="1020"/>
      <c r="AI826" s="1020"/>
      <c r="AJ826" s="1020"/>
      <c r="AK826" s="1020"/>
      <c r="AL826" s="1020"/>
      <c r="AM826" s="1020"/>
      <c r="AN826" s="1021"/>
      <c r="AO826" s="1020"/>
      <c r="AP826" s="1020"/>
      <c r="AQ826" s="1020"/>
      <c r="AR826" s="1020"/>
      <c r="AS826" s="1020"/>
      <c r="AT826" s="1020"/>
      <c r="AU826" s="1020"/>
      <c r="AV826" s="1020"/>
      <c r="AW826" s="1020"/>
      <c r="AX826" s="1020"/>
      <c r="AY826" s="1020"/>
      <c r="AZ826" s="1020"/>
      <c r="BA826" s="1020"/>
      <c r="BB826" s="1021"/>
    </row>
    <row r="827" spans="1:54" ht="15" customHeight="1" x14ac:dyDescent="0.25">
      <c r="A827" s="996"/>
      <c r="B827" s="997"/>
      <c r="C827" s="997"/>
      <c r="D827" s="997"/>
      <c r="E827" s="997"/>
      <c r="F827" s="997"/>
      <c r="G827" s="997"/>
      <c r="H827" s="997"/>
      <c r="I827" s="997"/>
      <c r="J827" s="997"/>
      <c r="K827" s="997"/>
      <c r="L827" s="997"/>
      <c r="M827" s="997"/>
      <c r="N827" s="997"/>
      <c r="O827" s="997"/>
      <c r="P827" s="997"/>
      <c r="Q827" s="997"/>
      <c r="R827" s="997"/>
      <c r="S827" s="997"/>
      <c r="T827" s="997"/>
      <c r="U827" s="997"/>
      <c r="V827" s="997"/>
      <c r="W827" s="997"/>
      <c r="X827" s="997"/>
      <c r="Y827" s="997"/>
      <c r="Z827" s="997"/>
      <c r="AA827" s="997"/>
      <c r="AB827" s="997"/>
      <c r="AC827" s="997"/>
      <c r="AD827" s="997"/>
      <c r="AE827" s="998"/>
      <c r="AF827" s="1019"/>
      <c r="AG827" s="1020"/>
      <c r="AH827" s="1020"/>
      <c r="AI827" s="1020"/>
      <c r="AJ827" s="1020"/>
      <c r="AK827" s="1020"/>
      <c r="AL827" s="1020"/>
      <c r="AM827" s="1020"/>
      <c r="AN827" s="1021"/>
      <c r="AO827" s="1020"/>
      <c r="AP827" s="1020"/>
      <c r="AQ827" s="1020"/>
      <c r="AR827" s="1020"/>
      <c r="AS827" s="1020"/>
      <c r="AT827" s="1020"/>
      <c r="AU827" s="1020"/>
      <c r="AV827" s="1020"/>
      <c r="AW827" s="1020"/>
      <c r="AX827" s="1020"/>
      <c r="AY827" s="1020"/>
      <c r="AZ827" s="1020"/>
      <c r="BA827" s="1020"/>
      <c r="BB827" s="1021"/>
    </row>
    <row r="828" spans="1:54" s="220" customFormat="1" ht="12.75" customHeight="1" x14ac:dyDescent="0.25">
      <c r="A828" s="220" t="s">
        <v>5049</v>
      </c>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c r="AD828" s="170"/>
      <c r="AE828" s="170"/>
      <c r="AF828" s="170"/>
      <c r="AG828" s="170"/>
      <c r="AH828" s="170"/>
      <c r="AI828" s="170"/>
      <c r="AJ828" s="170"/>
      <c r="AK828" s="170"/>
      <c r="AL828" s="170"/>
      <c r="AM828" s="170"/>
      <c r="AN828" s="170"/>
      <c r="AO828" s="170"/>
      <c r="AP828" s="170"/>
      <c r="AQ828" s="170"/>
      <c r="AR828" s="170"/>
      <c r="AS828" s="170"/>
      <c r="AT828" s="170"/>
      <c r="AU828" s="170"/>
      <c r="AV828" s="170"/>
      <c r="AW828" s="170"/>
      <c r="AX828" s="170"/>
      <c r="AY828" s="170"/>
      <c r="AZ828" s="170"/>
      <c r="BA828" s="170"/>
      <c r="BB828" s="170"/>
    </row>
    <row r="829" spans="1:54" ht="15" customHeight="1" x14ac:dyDescent="0.25">
      <c r="A829" s="807"/>
      <c r="B829" s="808"/>
      <c r="C829" s="808"/>
      <c r="D829" s="808"/>
      <c r="E829" s="808"/>
      <c r="F829" s="808"/>
      <c r="G829" s="808"/>
      <c r="H829" s="808"/>
      <c r="I829" s="808"/>
      <c r="J829" s="808"/>
      <c r="K829" s="808"/>
      <c r="L829" s="808"/>
      <c r="M829" s="808"/>
      <c r="N829" s="808"/>
      <c r="O829" s="808"/>
      <c r="P829" s="808"/>
      <c r="Q829" s="808"/>
      <c r="R829" s="808"/>
      <c r="S829" s="808"/>
      <c r="T829" s="808"/>
      <c r="U829" s="808"/>
      <c r="V829" s="808"/>
      <c r="W829" s="808"/>
      <c r="X829" s="808"/>
      <c r="Y829" s="808"/>
      <c r="Z829" s="808"/>
      <c r="AA829" s="808"/>
      <c r="AB829" s="808"/>
      <c r="AC829" s="808"/>
      <c r="AD829" s="808"/>
      <c r="AE829" s="808"/>
      <c r="AF829" s="808"/>
      <c r="AG829" s="808"/>
      <c r="AH829" s="808"/>
      <c r="AI829" s="808"/>
      <c r="AJ829" s="808"/>
      <c r="AK829" s="808"/>
      <c r="AL829" s="808"/>
      <c r="AM829" s="808"/>
      <c r="AN829" s="808"/>
      <c r="AO829" s="808"/>
      <c r="AP829" s="808"/>
      <c r="AQ829" s="808"/>
      <c r="AR829" s="808"/>
      <c r="AS829" s="808"/>
      <c r="AT829" s="808"/>
      <c r="AU829" s="808"/>
      <c r="AV829" s="808"/>
      <c r="AW829" s="808"/>
      <c r="AX829" s="808"/>
      <c r="AY829" s="550"/>
      <c r="AZ829" s="550"/>
      <c r="BA829" s="550"/>
      <c r="BB829" s="550"/>
    </row>
    <row r="830" spans="1:54" ht="15" customHeight="1" x14ac:dyDescent="0.25">
      <c r="A830" s="809"/>
      <c r="B830" s="810"/>
      <c r="C830" s="810"/>
      <c r="D830" s="810"/>
      <c r="E830" s="810"/>
      <c r="F830" s="810"/>
      <c r="G830" s="810"/>
      <c r="H830" s="810"/>
      <c r="I830" s="810"/>
      <c r="J830" s="810"/>
      <c r="K830" s="810"/>
      <c r="L830" s="810"/>
      <c r="M830" s="810"/>
      <c r="N830" s="810"/>
      <c r="O830" s="810"/>
      <c r="P830" s="810"/>
      <c r="Q830" s="810"/>
      <c r="R830" s="810"/>
      <c r="S830" s="810"/>
      <c r="T830" s="810"/>
      <c r="U830" s="810"/>
      <c r="V830" s="810"/>
      <c r="W830" s="810"/>
      <c r="X830" s="810"/>
      <c r="Y830" s="810"/>
      <c r="Z830" s="810"/>
      <c r="AA830" s="810"/>
      <c r="AB830" s="810"/>
      <c r="AC830" s="810"/>
      <c r="AD830" s="810"/>
      <c r="AE830" s="810"/>
      <c r="AF830" s="810"/>
      <c r="AG830" s="810"/>
      <c r="AH830" s="810"/>
      <c r="AI830" s="810"/>
      <c r="AJ830" s="810"/>
      <c r="AK830" s="810"/>
      <c r="AL830" s="810"/>
      <c r="AM830" s="810"/>
      <c r="AN830" s="810"/>
      <c r="AO830" s="810"/>
      <c r="AP830" s="810"/>
      <c r="AQ830" s="810"/>
      <c r="AR830" s="810"/>
      <c r="AS830" s="810"/>
      <c r="AT830" s="810"/>
      <c r="AU830" s="810"/>
      <c r="AV830" s="810"/>
      <c r="AW830" s="810"/>
      <c r="AX830" s="810"/>
      <c r="AY830" s="550"/>
      <c r="AZ830" s="550"/>
      <c r="BA830" s="550"/>
      <c r="BB830" s="550"/>
    </row>
    <row r="831" spans="1:54" ht="12.6" customHeight="1" x14ac:dyDescent="0.25">
      <c r="A831" s="220" t="s">
        <v>1686</v>
      </c>
    </row>
    <row r="832" spans="1:54" ht="12.6" customHeight="1" x14ac:dyDescent="0.25">
      <c r="A832" s="221"/>
      <c r="B832" s="222"/>
      <c r="C832" s="222"/>
      <c r="D832" s="222"/>
      <c r="E832" s="222"/>
      <c r="F832" s="222"/>
      <c r="G832" s="222"/>
      <c r="H832" s="237"/>
      <c r="I832" s="825" t="s">
        <v>1263</v>
      </c>
      <c r="J832" s="826"/>
      <c r="K832" s="826"/>
      <c r="L832" s="826"/>
      <c r="M832" s="826"/>
      <c r="N832" s="826"/>
      <c r="O832" s="826"/>
      <c r="P832" s="826"/>
      <c r="Q832" s="826"/>
      <c r="R832" s="826"/>
      <c r="S832" s="826"/>
      <c r="T832" s="826"/>
      <c r="U832" s="826"/>
      <c r="V832" s="826"/>
      <c r="W832" s="826"/>
      <c r="X832" s="826"/>
      <c r="Y832" s="826"/>
      <c r="Z832" s="826"/>
      <c r="AA832" s="826"/>
      <c r="AB832" s="826"/>
      <c r="AC832" s="825" t="s">
        <v>1687</v>
      </c>
      <c r="AD832" s="826"/>
      <c r="AE832" s="826"/>
      <c r="AF832" s="826"/>
      <c r="AG832" s="826"/>
      <c r="AH832" s="826"/>
      <c r="AI832" s="826"/>
      <c r="AJ832" s="826"/>
      <c r="AK832" s="826"/>
      <c r="AL832" s="826"/>
      <c r="AM832" s="826"/>
      <c r="AN832" s="826"/>
      <c r="AO832" s="826"/>
      <c r="AP832" s="826"/>
      <c r="AQ832" s="826"/>
      <c r="AR832" s="826"/>
      <c r="AS832" s="826"/>
      <c r="AT832" s="826"/>
      <c r="AU832" s="826"/>
      <c r="AV832" s="826"/>
      <c r="AW832" s="826"/>
      <c r="AX832" s="826"/>
      <c r="AY832" s="826"/>
      <c r="AZ832" s="826"/>
      <c r="BA832" s="826"/>
      <c r="BB832" s="827"/>
    </row>
    <row r="833" spans="1:54" ht="12.6" customHeight="1" x14ac:dyDescent="0.25">
      <c r="A833" s="223"/>
      <c r="B833" s="224"/>
      <c r="C833" s="224"/>
      <c r="D833" s="224"/>
      <c r="E833" s="224"/>
      <c r="F833" s="224"/>
      <c r="G833" s="224"/>
      <c r="H833" s="238"/>
      <c r="I833" s="226"/>
      <c r="J833" s="273"/>
      <c r="K833" s="273"/>
      <c r="L833" s="273"/>
      <c r="M833" s="273"/>
      <c r="N833" s="273"/>
      <c r="O833" s="273"/>
      <c r="P833" s="273"/>
      <c r="Q833" s="273"/>
      <c r="R833" s="273"/>
      <c r="S833" s="273"/>
      <c r="T833" s="273"/>
      <c r="U833" s="273"/>
      <c r="V833" s="273"/>
      <c r="W833" s="273"/>
      <c r="X833" s="273"/>
      <c r="Y833" s="273"/>
      <c r="Z833" s="273"/>
      <c r="AA833" s="273"/>
      <c r="AB833" s="273"/>
      <c r="AC833" s="863" t="s">
        <v>1433</v>
      </c>
      <c r="AD833" s="864"/>
      <c r="AE833" s="864"/>
      <c r="AF833" s="864"/>
      <c r="AG833" s="864"/>
      <c r="AH833" s="864"/>
      <c r="AI833" s="864"/>
      <c r="AJ833" s="864"/>
      <c r="AK833" s="864"/>
      <c r="AL833" s="864"/>
      <c r="AM833" s="864"/>
      <c r="AN833" s="864"/>
      <c r="AO833" s="864"/>
      <c r="AP833" s="864"/>
      <c r="AQ833" s="864"/>
      <c r="AR833" s="864"/>
      <c r="AS833" s="864"/>
      <c r="AT833" s="864"/>
      <c r="AU833" s="864"/>
      <c r="AV833" s="864"/>
      <c r="AW833" s="864"/>
      <c r="AX833" s="864"/>
      <c r="AY833" s="864"/>
      <c r="AZ833" s="864"/>
      <c r="BA833" s="864"/>
      <c r="BB833" s="865"/>
    </row>
    <row r="834" spans="1:54" ht="12.6" customHeight="1" x14ac:dyDescent="0.25">
      <c r="A834" s="828" t="s">
        <v>129</v>
      </c>
      <c r="B834" s="829"/>
      <c r="C834" s="829"/>
      <c r="D834" s="829"/>
      <c r="E834" s="829"/>
      <c r="F834" s="829"/>
      <c r="G834" s="829"/>
      <c r="H834" s="830"/>
      <c r="I834" s="863" t="s">
        <v>1688</v>
      </c>
      <c r="J834" s="864"/>
      <c r="K834" s="864"/>
      <c r="L834" s="864"/>
      <c r="M834" s="864"/>
      <c r="N834" s="864"/>
      <c r="O834" s="864"/>
      <c r="P834" s="864"/>
      <c r="Q834" s="864"/>
      <c r="R834" s="864"/>
      <c r="S834" s="864"/>
      <c r="T834" s="864"/>
      <c r="U834" s="864"/>
      <c r="V834" s="864"/>
      <c r="W834" s="864"/>
      <c r="X834" s="864"/>
      <c r="Y834" s="864"/>
      <c r="Z834" s="864"/>
      <c r="AA834" s="864"/>
      <c r="AB834" s="864"/>
      <c r="AC834" s="863" t="s">
        <v>1688</v>
      </c>
      <c r="AD834" s="864"/>
      <c r="AE834" s="864"/>
      <c r="AF834" s="864"/>
      <c r="AG834" s="864"/>
      <c r="AH834" s="864"/>
      <c r="AI834" s="864"/>
      <c r="AJ834" s="864"/>
      <c r="AK834" s="864"/>
      <c r="AL834" s="864"/>
      <c r="AM834" s="864"/>
      <c r="AN834" s="864"/>
      <c r="AO834" s="864"/>
      <c r="AP834" s="864"/>
      <c r="AQ834" s="864"/>
      <c r="AR834" s="864"/>
      <c r="AS834" s="864"/>
      <c r="AT834" s="864"/>
      <c r="AU834" s="864"/>
      <c r="AV834" s="864"/>
      <c r="AW834" s="864"/>
      <c r="AX834" s="864"/>
      <c r="AY834" s="864"/>
      <c r="AZ834" s="864"/>
      <c r="BA834" s="864"/>
      <c r="BB834" s="865"/>
    </row>
    <row r="835" spans="1:54" s="220" customFormat="1" ht="12.6" customHeight="1" x14ac:dyDescent="0.25">
      <c r="A835" s="828" t="s">
        <v>1689</v>
      </c>
      <c r="B835" s="829"/>
      <c r="C835" s="829"/>
      <c r="D835" s="829"/>
      <c r="E835" s="829"/>
      <c r="F835" s="829"/>
      <c r="G835" s="829"/>
      <c r="H835" s="830"/>
      <c r="I835" s="825" t="s">
        <v>1690</v>
      </c>
      <c r="J835" s="826"/>
      <c r="K835" s="826"/>
      <c r="L835" s="826"/>
      <c r="M835" s="826"/>
      <c r="N835" s="827"/>
      <c r="O835" s="825" t="s">
        <v>1691</v>
      </c>
      <c r="P835" s="826"/>
      <c r="Q835" s="826"/>
      <c r="R835" s="826"/>
      <c r="S835" s="826"/>
      <c r="T835" s="826"/>
      <c r="U835" s="826"/>
      <c r="V835" s="827"/>
      <c r="W835" s="825" t="s">
        <v>1692</v>
      </c>
      <c r="X835" s="826"/>
      <c r="Y835" s="826"/>
      <c r="Z835" s="826"/>
      <c r="AA835" s="826"/>
      <c r="AB835" s="827"/>
      <c r="AC835" s="825" t="s">
        <v>1690</v>
      </c>
      <c r="AD835" s="826"/>
      <c r="AE835" s="826"/>
      <c r="AF835" s="826"/>
      <c r="AG835" s="826"/>
      <c r="AH835" s="827"/>
      <c r="AI835" s="825" t="s">
        <v>1691</v>
      </c>
      <c r="AJ835" s="826"/>
      <c r="AK835" s="826"/>
      <c r="AL835" s="826"/>
      <c r="AM835" s="826"/>
      <c r="AN835" s="826"/>
      <c r="AO835" s="826"/>
      <c r="AP835" s="827"/>
      <c r="AQ835" s="825" t="s">
        <v>1692</v>
      </c>
      <c r="AR835" s="826"/>
      <c r="AS835" s="826"/>
      <c r="AT835" s="826"/>
      <c r="AU835" s="826"/>
      <c r="AV835" s="826"/>
      <c r="AW835" s="826"/>
      <c r="AX835" s="826"/>
      <c r="AY835" s="826"/>
      <c r="AZ835" s="826"/>
      <c r="BA835" s="826"/>
      <c r="BB835" s="827"/>
    </row>
    <row r="836" spans="1:54" ht="12.6" customHeight="1" x14ac:dyDescent="0.25">
      <c r="A836" s="223"/>
      <c r="B836" s="224"/>
      <c r="C836" s="224"/>
      <c r="D836" s="224"/>
      <c r="E836" s="224"/>
      <c r="F836" s="224"/>
      <c r="G836" s="224"/>
      <c r="H836" s="238"/>
      <c r="I836" s="828" t="s">
        <v>1693</v>
      </c>
      <c r="J836" s="829"/>
      <c r="K836" s="829"/>
      <c r="L836" s="829"/>
      <c r="M836" s="829"/>
      <c r="N836" s="830"/>
      <c r="O836" s="828" t="s">
        <v>1694</v>
      </c>
      <c r="P836" s="829"/>
      <c r="Q836" s="829"/>
      <c r="R836" s="829"/>
      <c r="S836" s="829"/>
      <c r="T836" s="829"/>
      <c r="U836" s="829"/>
      <c r="V836" s="830"/>
      <c r="W836" s="828" t="s">
        <v>1695</v>
      </c>
      <c r="X836" s="829"/>
      <c r="Y836" s="829"/>
      <c r="Z836" s="829"/>
      <c r="AA836" s="829"/>
      <c r="AB836" s="830"/>
      <c r="AC836" s="828" t="s">
        <v>1693</v>
      </c>
      <c r="AD836" s="829"/>
      <c r="AE836" s="829"/>
      <c r="AF836" s="829"/>
      <c r="AG836" s="829"/>
      <c r="AH836" s="830"/>
      <c r="AI836" s="828" t="s">
        <v>1694</v>
      </c>
      <c r="AJ836" s="829"/>
      <c r="AK836" s="829"/>
      <c r="AL836" s="829"/>
      <c r="AM836" s="829"/>
      <c r="AN836" s="829"/>
      <c r="AO836" s="829"/>
      <c r="AP836" s="830"/>
      <c r="AQ836" s="828" t="s">
        <v>1695</v>
      </c>
      <c r="AR836" s="829"/>
      <c r="AS836" s="829"/>
      <c r="AT836" s="829"/>
      <c r="AU836" s="829"/>
      <c r="AV836" s="829"/>
      <c r="AW836" s="829"/>
      <c r="AX836" s="829"/>
      <c r="AY836" s="829"/>
      <c r="AZ836" s="829"/>
      <c r="BA836" s="829"/>
      <c r="BB836" s="830"/>
    </row>
    <row r="837" spans="1:54" ht="12.6" customHeight="1" x14ac:dyDescent="0.25">
      <c r="A837" s="223"/>
      <c r="B837" s="224"/>
      <c r="C837" s="224"/>
      <c r="D837" s="224"/>
      <c r="E837" s="224"/>
      <c r="F837" s="224"/>
      <c r="G837" s="224"/>
      <c r="H837" s="238"/>
      <c r="I837" s="828" t="s">
        <v>1539</v>
      </c>
      <c r="J837" s="829"/>
      <c r="K837" s="829"/>
      <c r="L837" s="829"/>
      <c r="M837" s="829"/>
      <c r="N837" s="830"/>
      <c r="O837" s="828" t="s">
        <v>1539</v>
      </c>
      <c r="P837" s="829"/>
      <c r="Q837" s="829"/>
      <c r="R837" s="829"/>
      <c r="S837" s="829"/>
      <c r="T837" s="829"/>
      <c r="U837" s="829"/>
      <c r="V837" s="830"/>
      <c r="W837" s="828"/>
      <c r="X837" s="829"/>
      <c r="Y837" s="829"/>
      <c r="Z837" s="829"/>
      <c r="AA837" s="829"/>
      <c r="AB837" s="830"/>
      <c r="AC837" s="828" t="s">
        <v>1539</v>
      </c>
      <c r="AD837" s="829"/>
      <c r="AE837" s="829"/>
      <c r="AF837" s="829"/>
      <c r="AG837" s="829"/>
      <c r="AH837" s="830"/>
      <c r="AI837" s="828" t="s">
        <v>1539</v>
      </c>
      <c r="AJ837" s="829"/>
      <c r="AK837" s="829"/>
      <c r="AL837" s="829"/>
      <c r="AM837" s="829"/>
      <c r="AN837" s="829"/>
      <c r="AO837" s="829"/>
      <c r="AP837" s="830"/>
      <c r="AQ837" s="828"/>
      <c r="AR837" s="829"/>
      <c r="AS837" s="829"/>
      <c r="AT837" s="829"/>
      <c r="AU837" s="829"/>
      <c r="AV837" s="829"/>
      <c r="AW837" s="829"/>
      <c r="AX837" s="829"/>
      <c r="AY837" s="829"/>
      <c r="AZ837" s="829"/>
      <c r="BA837" s="829"/>
      <c r="BB837" s="830"/>
    </row>
    <row r="838" spans="1:54" ht="12.6" customHeight="1" x14ac:dyDescent="0.25">
      <c r="A838" s="863" t="s">
        <v>1410</v>
      </c>
      <c r="B838" s="864"/>
      <c r="C838" s="864"/>
      <c r="D838" s="864"/>
      <c r="E838" s="864"/>
      <c r="F838" s="864"/>
      <c r="G838" s="864"/>
      <c r="H838" s="865"/>
      <c r="I838" s="863" t="s">
        <v>1411</v>
      </c>
      <c r="J838" s="864"/>
      <c r="K838" s="864"/>
      <c r="L838" s="864"/>
      <c r="M838" s="864"/>
      <c r="N838" s="865"/>
      <c r="O838" s="863" t="s">
        <v>1412</v>
      </c>
      <c r="P838" s="864"/>
      <c r="Q838" s="864"/>
      <c r="R838" s="864"/>
      <c r="S838" s="864"/>
      <c r="T838" s="864"/>
      <c r="U838" s="864"/>
      <c r="V838" s="865"/>
      <c r="W838" s="863" t="s">
        <v>1413</v>
      </c>
      <c r="X838" s="864"/>
      <c r="Y838" s="864"/>
      <c r="Z838" s="864"/>
      <c r="AA838" s="864"/>
      <c r="AB838" s="865"/>
      <c r="AC838" s="863" t="s">
        <v>1414</v>
      </c>
      <c r="AD838" s="864"/>
      <c r="AE838" s="864"/>
      <c r="AF838" s="864"/>
      <c r="AG838" s="864"/>
      <c r="AH838" s="865"/>
      <c r="AI838" s="863" t="s">
        <v>1415</v>
      </c>
      <c r="AJ838" s="864"/>
      <c r="AK838" s="864"/>
      <c r="AL838" s="864"/>
      <c r="AM838" s="864"/>
      <c r="AN838" s="864"/>
      <c r="AO838" s="864"/>
      <c r="AP838" s="865"/>
      <c r="AQ838" s="863" t="s">
        <v>1416</v>
      </c>
      <c r="AR838" s="864"/>
      <c r="AS838" s="864"/>
      <c r="AT838" s="864"/>
      <c r="AU838" s="864"/>
      <c r="AV838" s="864"/>
      <c r="AW838" s="864"/>
      <c r="AX838" s="864"/>
      <c r="AY838" s="864"/>
      <c r="AZ838" s="864"/>
      <c r="BA838" s="864"/>
      <c r="BB838" s="865"/>
    </row>
    <row r="839" spans="1:54" ht="12.6" customHeight="1" x14ac:dyDescent="0.25">
      <c r="A839" s="187" t="s">
        <v>1696</v>
      </c>
      <c r="B839" s="188"/>
      <c r="C839" s="188"/>
      <c r="D839" s="188"/>
      <c r="E839" s="188"/>
      <c r="F839" s="188"/>
      <c r="G839" s="188"/>
      <c r="H839" s="189"/>
      <c r="I839" s="1052"/>
      <c r="J839" s="1052"/>
      <c r="K839" s="1052"/>
      <c r="L839" s="1052"/>
      <c r="M839" s="1052"/>
      <c r="N839" s="1052"/>
      <c r="O839" s="1052"/>
      <c r="P839" s="1052"/>
      <c r="Q839" s="1052"/>
      <c r="R839" s="1052"/>
      <c r="S839" s="1052"/>
      <c r="T839" s="1052"/>
      <c r="U839" s="1052"/>
      <c r="V839" s="1052"/>
      <c r="W839" s="1052"/>
      <c r="X839" s="1052"/>
      <c r="Y839" s="1052"/>
      <c r="Z839" s="1052"/>
      <c r="AA839" s="1052"/>
      <c r="AB839" s="1052"/>
      <c r="AC839" s="1052"/>
      <c r="AD839" s="1052"/>
      <c r="AE839" s="1052"/>
      <c r="AF839" s="1052"/>
      <c r="AG839" s="1052"/>
      <c r="AH839" s="1052"/>
      <c r="AI839" s="1052"/>
      <c r="AJ839" s="1052"/>
      <c r="AK839" s="1052"/>
      <c r="AL839" s="1052"/>
      <c r="AM839" s="1052"/>
      <c r="AN839" s="1052"/>
      <c r="AO839" s="1052"/>
      <c r="AP839" s="1052"/>
      <c r="AQ839" s="1052"/>
      <c r="AR839" s="1052"/>
      <c r="AS839" s="1052"/>
      <c r="AT839" s="1052"/>
      <c r="AU839" s="1052"/>
      <c r="AV839" s="1052"/>
      <c r="AW839" s="1052"/>
      <c r="AX839" s="1052"/>
      <c r="AY839" s="1052"/>
      <c r="AZ839" s="1052"/>
      <c r="BA839" s="1052"/>
      <c r="BB839" s="1052"/>
    </row>
    <row r="840" spans="1:54" ht="12.6" customHeight="1" x14ac:dyDescent="0.25">
      <c r="A840" s="187" t="s">
        <v>1697</v>
      </c>
      <c r="B840" s="188"/>
      <c r="C840" s="188"/>
      <c r="D840" s="188"/>
      <c r="E840" s="188"/>
      <c r="F840" s="188"/>
      <c r="G840" s="188"/>
      <c r="H840" s="189"/>
      <c r="I840" s="1052"/>
      <c r="J840" s="1052"/>
      <c r="K840" s="1052"/>
      <c r="L840" s="1052"/>
      <c r="M840" s="1052"/>
      <c r="N840" s="1052"/>
      <c r="O840" s="794"/>
      <c r="P840" s="794"/>
      <c r="Q840" s="794"/>
      <c r="R840" s="794"/>
      <c r="S840" s="794"/>
      <c r="T840" s="794"/>
      <c r="U840" s="794"/>
      <c r="V840" s="794"/>
      <c r="W840" s="794"/>
      <c r="X840" s="794"/>
      <c r="Y840" s="794"/>
      <c r="Z840" s="794"/>
      <c r="AA840" s="794"/>
      <c r="AB840" s="794"/>
      <c r="AC840" s="794"/>
      <c r="AD840" s="794"/>
      <c r="AE840" s="794"/>
      <c r="AF840" s="794"/>
      <c r="AG840" s="794"/>
      <c r="AH840" s="794"/>
      <c r="AI840" s="794"/>
      <c r="AJ840" s="794"/>
      <c r="AK840" s="794"/>
      <c r="AL840" s="794"/>
      <c r="AM840" s="794"/>
      <c r="AN840" s="794"/>
      <c r="AO840" s="794"/>
      <c r="AP840" s="794"/>
      <c r="AQ840" s="794"/>
      <c r="AR840" s="794"/>
      <c r="AS840" s="794"/>
      <c r="AT840" s="794"/>
      <c r="AU840" s="794"/>
      <c r="AV840" s="794"/>
      <c r="AW840" s="794"/>
      <c r="AX840" s="794"/>
      <c r="AY840" s="794"/>
      <c r="AZ840" s="794"/>
      <c r="BA840" s="794"/>
      <c r="BB840" s="794"/>
    </row>
    <row r="841" spans="1:54" s="220" customFormat="1" ht="12.6" customHeight="1" x14ac:dyDescent="0.25">
      <c r="A841" s="272" t="s">
        <v>1397</v>
      </c>
      <c r="B841" s="188"/>
      <c r="C841" s="188"/>
      <c r="D841" s="188"/>
      <c r="E841" s="188"/>
      <c r="F841" s="188"/>
      <c r="G841" s="188"/>
      <c r="H841" s="189"/>
      <c r="I841" s="794"/>
      <c r="J841" s="794"/>
      <c r="K841" s="794"/>
      <c r="L841" s="794"/>
      <c r="M841" s="794"/>
      <c r="N841" s="794"/>
      <c r="O841" s="794"/>
      <c r="P841" s="794"/>
      <c r="Q841" s="794"/>
      <c r="R841" s="794"/>
      <c r="S841" s="794"/>
      <c r="T841" s="794"/>
      <c r="U841" s="794"/>
      <c r="V841" s="794"/>
      <c r="W841" s="1029"/>
      <c r="X841" s="794"/>
      <c r="Y841" s="794"/>
      <c r="Z841" s="794"/>
      <c r="AA841" s="794"/>
      <c r="AB841" s="794"/>
      <c r="AC841" s="794"/>
      <c r="AD841" s="794"/>
      <c r="AE841" s="794"/>
      <c r="AF841" s="794"/>
      <c r="AG841" s="794"/>
      <c r="AH841" s="794"/>
      <c r="AI841" s="794"/>
      <c r="AJ841" s="794"/>
      <c r="AK841" s="794"/>
      <c r="AL841" s="794"/>
      <c r="AM841" s="794"/>
      <c r="AN841" s="794"/>
      <c r="AO841" s="794"/>
      <c r="AP841" s="794"/>
      <c r="AQ841" s="794"/>
      <c r="AR841" s="794"/>
      <c r="AS841" s="794"/>
      <c r="AT841" s="794"/>
      <c r="AU841" s="794"/>
      <c r="AV841" s="794"/>
      <c r="AW841" s="794"/>
      <c r="AX841" s="794"/>
      <c r="AY841" s="794"/>
      <c r="AZ841" s="794"/>
      <c r="BA841" s="794"/>
      <c r="BB841" s="794"/>
    </row>
    <row r="842" spans="1:54" s="220" customFormat="1" ht="12.6" customHeight="1" x14ac:dyDescent="0.25">
      <c r="A842" s="220" t="s">
        <v>5010</v>
      </c>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c r="AD842" s="170"/>
      <c r="AE842" s="170"/>
      <c r="AF842" s="170"/>
      <c r="AG842" s="170"/>
      <c r="AH842" s="170"/>
      <c r="AI842" s="170"/>
      <c r="AJ842" s="170"/>
      <c r="AK842" s="170"/>
      <c r="AL842" s="170"/>
      <c r="AM842" s="170"/>
      <c r="AN842" s="170"/>
      <c r="AO842" s="170"/>
      <c r="AP842" s="170"/>
      <c r="AQ842" s="170"/>
      <c r="AR842" s="170"/>
      <c r="AS842" s="170"/>
      <c r="AT842" s="170"/>
      <c r="AU842" s="170"/>
      <c r="AV842" s="170"/>
      <c r="AW842" s="170"/>
      <c r="AX842" s="170"/>
      <c r="AY842" s="170"/>
      <c r="AZ842" s="170"/>
      <c r="BA842" s="170"/>
      <c r="BB842" s="170"/>
    </row>
    <row r="843" spans="1:54" ht="15" customHeight="1" x14ac:dyDescent="0.25">
      <c r="A843" s="807"/>
      <c r="B843" s="808"/>
      <c r="C843" s="808"/>
      <c r="D843" s="808"/>
      <c r="E843" s="808"/>
      <c r="F843" s="808"/>
      <c r="G843" s="808"/>
      <c r="H843" s="808"/>
      <c r="I843" s="808"/>
      <c r="J843" s="808"/>
      <c r="K843" s="808"/>
      <c r="L843" s="808"/>
      <c r="M843" s="808"/>
      <c r="N843" s="808"/>
      <c r="O843" s="808"/>
      <c r="P843" s="808"/>
      <c r="Q843" s="808"/>
      <c r="R843" s="808"/>
      <c r="S843" s="808"/>
      <c r="T843" s="808"/>
      <c r="U843" s="808"/>
      <c r="V843" s="808"/>
      <c r="W843" s="808"/>
      <c r="X843" s="808"/>
      <c r="Y843" s="808"/>
      <c r="Z843" s="808"/>
      <c r="AA843" s="808"/>
      <c r="AB843" s="808"/>
      <c r="AC843" s="808"/>
      <c r="AD843" s="808"/>
      <c r="AE843" s="808"/>
      <c r="AF843" s="808"/>
      <c r="AG843" s="808"/>
      <c r="AH843" s="808"/>
      <c r="AI843" s="808"/>
      <c r="AJ843" s="808"/>
      <c r="AK843" s="808"/>
      <c r="AL843" s="808"/>
      <c r="AM843" s="808"/>
      <c r="AN843" s="808"/>
      <c r="AO843" s="808"/>
      <c r="AP843" s="808"/>
      <c r="AQ843" s="808"/>
      <c r="AR843" s="808"/>
      <c r="AS843" s="808"/>
      <c r="AT843" s="808"/>
      <c r="AU843" s="808"/>
      <c r="AV843" s="808"/>
      <c r="AW843" s="808"/>
      <c r="AX843" s="808"/>
      <c r="AY843" s="550"/>
      <c r="AZ843" s="550"/>
      <c r="BA843" s="550"/>
      <c r="BB843" s="550"/>
    </row>
    <row r="844" spans="1:54" ht="15" customHeight="1" x14ac:dyDescent="0.25">
      <c r="A844" s="809"/>
      <c r="B844" s="810"/>
      <c r="C844" s="810"/>
      <c r="D844" s="810"/>
      <c r="E844" s="810"/>
      <c r="F844" s="810"/>
      <c r="G844" s="810"/>
      <c r="H844" s="810"/>
      <c r="I844" s="810"/>
      <c r="J844" s="810"/>
      <c r="K844" s="810"/>
      <c r="L844" s="810"/>
      <c r="M844" s="810"/>
      <c r="N844" s="810"/>
      <c r="O844" s="810"/>
      <c r="P844" s="810"/>
      <c r="Q844" s="810"/>
      <c r="R844" s="810"/>
      <c r="S844" s="810"/>
      <c r="T844" s="810"/>
      <c r="U844" s="810"/>
      <c r="V844" s="810"/>
      <c r="W844" s="810"/>
      <c r="X844" s="810"/>
      <c r="Y844" s="810"/>
      <c r="Z844" s="810"/>
      <c r="AA844" s="810"/>
      <c r="AB844" s="810"/>
      <c r="AC844" s="810"/>
      <c r="AD844" s="810"/>
      <c r="AE844" s="810"/>
      <c r="AF844" s="810"/>
      <c r="AG844" s="810"/>
      <c r="AH844" s="810"/>
      <c r="AI844" s="810"/>
      <c r="AJ844" s="810"/>
      <c r="AK844" s="810"/>
      <c r="AL844" s="810"/>
      <c r="AM844" s="810"/>
      <c r="AN844" s="810"/>
      <c r="AO844" s="810"/>
      <c r="AP844" s="810"/>
      <c r="AQ844" s="810"/>
      <c r="AR844" s="810"/>
      <c r="AS844" s="810"/>
      <c r="AT844" s="810"/>
      <c r="AU844" s="810"/>
      <c r="AV844" s="810"/>
      <c r="AW844" s="810"/>
      <c r="AX844" s="810"/>
      <c r="AY844" s="550"/>
      <c r="AZ844" s="550"/>
      <c r="BA844" s="550"/>
      <c r="BB844" s="550"/>
    </row>
    <row r="845" spans="1:54" s="207" customFormat="1" ht="12.6" customHeight="1" x14ac:dyDescent="0.25">
      <c r="A845" s="204" t="s">
        <v>1698</v>
      </c>
      <c r="B845" s="204"/>
      <c r="C845" s="204"/>
      <c r="D845" s="204"/>
      <c r="E845" s="204"/>
      <c r="F845" s="204"/>
      <c r="G845" s="204"/>
      <c r="H845" s="204"/>
      <c r="I845" s="204"/>
      <c r="J845" s="204"/>
      <c r="K845" s="204"/>
      <c r="L845" s="204"/>
      <c r="M845" s="204"/>
      <c r="N845" s="204"/>
      <c r="O845" s="204"/>
      <c r="P845" s="204"/>
      <c r="Q845" s="204"/>
      <c r="R845" s="204"/>
      <c r="S845" s="204"/>
      <c r="T845" s="204"/>
      <c r="U845" s="204"/>
      <c r="V845" s="204"/>
      <c r="W845" s="204"/>
      <c r="X845" s="204"/>
      <c r="Y845" s="204"/>
      <c r="Z845" s="204"/>
      <c r="AA845" s="204"/>
      <c r="AB845" s="204"/>
      <c r="AC845" s="204"/>
      <c r="AD845" s="204"/>
      <c r="AE845" s="204"/>
      <c r="AF845" s="204"/>
      <c r="AG845" s="204"/>
      <c r="AH845" s="204"/>
      <c r="AI845" s="204"/>
      <c r="AJ845" s="204"/>
      <c r="AK845" s="204"/>
      <c r="AL845" s="204"/>
      <c r="AM845" s="204"/>
      <c r="AN845" s="204"/>
      <c r="AO845" s="204"/>
      <c r="AP845" s="204"/>
      <c r="AQ845" s="204"/>
      <c r="AR845" s="204"/>
      <c r="AS845" s="204"/>
      <c r="AT845" s="204"/>
      <c r="AU845" s="204"/>
      <c r="AV845" s="204"/>
      <c r="AW845" s="204"/>
      <c r="AX845" s="204"/>
      <c r="AY845" s="204"/>
      <c r="AZ845" s="204"/>
      <c r="BA845" s="204"/>
      <c r="BB845" s="204"/>
    </row>
    <row r="846" spans="1:54" s="220" customFormat="1" ht="12.6" customHeight="1" x14ac:dyDescent="0.25">
      <c r="A846" s="279"/>
      <c r="B846" s="280"/>
      <c r="C846" s="280"/>
      <c r="D846" s="280"/>
      <c r="E846" s="280"/>
      <c r="F846" s="280"/>
      <c r="G846" s="280"/>
      <c r="H846" s="280"/>
      <c r="I846" s="280"/>
      <c r="J846" s="280"/>
      <c r="K846" s="280"/>
      <c r="L846" s="280"/>
      <c r="M846" s="280"/>
      <c r="N846" s="280"/>
      <c r="O846" s="280"/>
      <c r="P846" s="280"/>
      <c r="Q846" s="280"/>
      <c r="R846" s="280"/>
      <c r="S846" s="280"/>
      <c r="T846" s="280"/>
      <c r="U846" s="280"/>
      <c r="V846" s="280"/>
      <c r="W846" s="280"/>
      <c r="X846" s="280"/>
      <c r="Y846" s="280"/>
      <c r="Z846" s="280"/>
      <c r="AA846" s="280"/>
      <c r="AB846" s="280"/>
      <c r="AC846" s="280"/>
      <c r="AD846" s="280"/>
      <c r="AE846" s="280"/>
      <c r="AF846" s="280"/>
      <c r="AG846" s="280"/>
      <c r="AH846" s="280"/>
      <c r="AI846" s="280"/>
      <c r="AJ846" s="280"/>
      <c r="AK846" s="280"/>
      <c r="AL846" s="280"/>
      <c r="AM846" s="280"/>
      <c r="AN846" s="280"/>
      <c r="AO846" s="280"/>
      <c r="AP846" s="280"/>
      <c r="AQ846" s="280"/>
      <c r="AR846" s="280"/>
      <c r="AS846" s="280"/>
      <c r="AT846" s="280"/>
      <c r="AU846" s="280"/>
      <c r="AV846" s="280"/>
      <c r="AW846" s="280"/>
      <c r="AX846" s="280"/>
      <c r="AY846" s="280"/>
      <c r="AZ846" s="280"/>
      <c r="BA846" s="280"/>
      <c r="BB846" s="281"/>
    </row>
    <row r="847" spans="1:54" s="220" customFormat="1" ht="12.6" customHeight="1" x14ac:dyDescent="0.25">
      <c r="A847" s="220" t="s">
        <v>5081</v>
      </c>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c r="AD847" s="170"/>
      <c r="AE847" s="170"/>
      <c r="AF847" s="170"/>
      <c r="AG847" s="170"/>
      <c r="AH847" s="170"/>
      <c r="AI847" s="170"/>
      <c r="AJ847" s="170"/>
      <c r="AK847" s="170"/>
      <c r="AL847" s="170"/>
      <c r="AM847" s="170"/>
      <c r="AN847" s="170"/>
      <c r="AO847" s="170"/>
      <c r="AP847" s="170"/>
      <c r="AQ847" s="170"/>
      <c r="AR847" s="170"/>
      <c r="AS847" s="170"/>
      <c r="AT847" s="170"/>
      <c r="AU847" s="170"/>
      <c r="AV847" s="170"/>
      <c r="AW847" s="170"/>
      <c r="AX847" s="170"/>
      <c r="AY847" s="170"/>
      <c r="AZ847" s="170"/>
      <c r="BA847" s="170"/>
      <c r="BB847" s="170"/>
    </row>
    <row r="848" spans="1:54" ht="12.6" customHeight="1" x14ac:dyDescent="0.25">
      <c r="A848" s="170" t="s">
        <v>1391</v>
      </c>
    </row>
    <row r="849" spans="1:63" ht="12.6" customHeight="1" x14ac:dyDescent="0.25">
      <c r="A849" s="825"/>
      <c r="B849" s="826"/>
      <c r="C849" s="826"/>
      <c r="D849" s="826"/>
      <c r="E849" s="826"/>
      <c r="F849" s="826"/>
      <c r="G849" s="826"/>
      <c r="H849" s="826"/>
      <c r="I849" s="826"/>
      <c r="J849" s="826"/>
      <c r="K849" s="826"/>
      <c r="L849" s="826"/>
      <c r="M849" s="826"/>
      <c r="N849" s="826"/>
      <c r="O849" s="826"/>
      <c r="P849" s="826"/>
      <c r="Q849" s="826"/>
      <c r="R849" s="826"/>
      <c r="S849" s="826"/>
      <c r="T849" s="826"/>
      <c r="U849" s="826"/>
      <c r="V849" s="826"/>
      <c r="W849" s="826"/>
      <c r="X849" s="826"/>
      <c r="Y849" s="826"/>
      <c r="Z849" s="826"/>
      <c r="AA849" s="826"/>
      <c r="AB849" s="826"/>
      <c r="AC849" s="826"/>
      <c r="AD849" s="826"/>
      <c r="AE849" s="826"/>
      <c r="AF849" s="826"/>
      <c r="AG849" s="826"/>
      <c r="AH849" s="827"/>
      <c r="AI849" s="826" t="s">
        <v>1645</v>
      </c>
      <c r="AJ849" s="826"/>
      <c r="AK849" s="826"/>
      <c r="AL849" s="826"/>
      <c r="AM849" s="826"/>
      <c r="AN849" s="826"/>
      <c r="AO849" s="826"/>
      <c r="AP849" s="826"/>
      <c r="AQ849" s="826"/>
      <c r="AR849" s="826"/>
      <c r="AS849" s="826"/>
      <c r="AT849" s="826"/>
      <c r="AU849" s="826"/>
      <c r="AV849" s="826"/>
      <c r="AW849" s="826"/>
      <c r="AX849" s="826"/>
      <c r="AY849" s="826"/>
      <c r="AZ849" s="826"/>
      <c r="BA849" s="826"/>
      <c r="BB849" s="827"/>
      <c r="BG849" s="1127">
        <f>SUM(SUVAHAVUJ!N102)</f>
        <v>440943</v>
      </c>
      <c r="BH849" s="1127"/>
      <c r="BI849" s="1127"/>
      <c r="BJ849" s="1127"/>
      <c r="BK849" s="1127"/>
    </row>
    <row r="850" spans="1:63" ht="12.6" customHeight="1" x14ac:dyDescent="0.25">
      <c r="A850" s="828" t="s">
        <v>1262</v>
      </c>
      <c r="B850" s="829"/>
      <c r="C850" s="829"/>
      <c r="D850" s="829"/>
      <c r="E850" s="829"/>
      <c r="F850" s="829"/>
      <c r="G850" s="829"/>
      <c r="H850" s="829"/>
      <c r="I850" s="829"/>
      <c r="J850" s="829"/>
      <c r="K850" s="829"/>
      <c r="L850" s="829"/>
      <c r="M850" s="829"/>
      <c r="N850" s="829"/>
      <c r="O850" s="829"/>
      <c r="P850" s="829"/>
      <c r="Q850" s="829"/>
      <c r="R850" s="829"/>
      <c r="S850" s="829"/>
      <c r="T850" s="829"/>
      <c r="U850" s="829"/>
      <c r="V850" s="829"/>
      <c r="W850" s="829"/>
      <c r="X850" s="829"/>
      <c r="Y850" s="829"/>
      <c r="Z850" s="829"/>
      <c r="AA850" s="829"/>
      <c r="AB850" s="829"/>
      <c r="AC850" s="829"/>
      <c r="AD850" s="829"/>
      <c r="AE850" s="829"/>
      <c r="AF850" s="829"/>
      <c r="AG850" s="829"/>
      <c r="AH850" s="830"/>
      <c r="AI850" s="829" t="s">
        <v>1646</v>
      </c>
      <c r="AJ850" s="829"/>
      <c r="AK850" s="829"/>
      <c r="AL850" s="829"/>
      <c r="AM850" s="829"/>
      <c r="AN850" s="829"/>
      <c r="AO850" s="829"/>
      <c r="AP850" s="829"/>
      <c r="AQ850" s="829"/>
      <c r="AR850" s="829"/>
      <c r="AS850" s="829"/>
      <c r="AT850" s="829"/>
      <c r="AU850" s="829"/>
      <c r="AV850" s="829"/>
      <c r="AW850" s="829"/>
      <c r="AX850" s="829"/>
      <c r="AY850" s="829"/>
      <c r="AZ850" s="829"/>
      <c r="BA850" s="829"/>
      <c r="BB850" s="830"/>
    </row>
    <row r="851" spans="1:63" ht="12.6" customHeight="1" x14ac:dyDescent="0.25">
      <c r="A851" s="828"/>
      <c r="B851" s="829"/>
      <c r="C851" s="829"/>
      <c r="D851" s="829"/>
      <c r="E851" s="829"/>
      <c r="F851" s="829"/>
      <c r="G851" s="829"/>
      <c r="H851" s="829"/>
      <c r="I851" s="829"/>
      <c r="J851" s="829"/>
      <c r="K851" s="829"/>
      <c r="L851" s="829"/>
      <c r="M851" s="829"/>
      <c r="N851" s="829"/>
      <c r="O851" s="829"/>
      <c r="P851" s="829"/>
      <c r="Q851" s="829"/>
      <c r="R851" s="829"/>
      <c r="S851" s="829"/>
      <c r="T851" s="829"/>
      <c r="U851" s="829"/>
      <c r="V851" s="829"/>
      <c r="W851" s="829"/>
      <c r="X851" s="829"/>
      <c r="Y851" s="829"/>
      <c r="Z851" s="829"/>
      <c r="AA851" s="829"/>
      <c r="AB851" s="829"/>
      <c r="AC851" s="829"/>
      <c r="AD851" s="829"/>
      <c r="AE851" s="829"/>
      <c r="AF851" s="829"/>
      <c r="AG851" s="829"/>
      <c r="AH851" s="830"/>
      <c r="AI851" s="829" t="s">
        <v>1433</v>
      </c>
      <c r="AJ851" s="829"/>
      <c r="AK851" s="829"/>
      <c r="AL851" s="829"/>
      <c r="AM851" s="829"/>
      <c r="AN851" s="829"/>
      <c r="AO851" s="829"/>
      <c r="AP851" s="829"/>
      <c r="AQ851" s="829"/>
      <c r="AR851" s="829"/>
      <c r="AS851" s="829"/>
      <c r="AT851" s="829"/>
      <c r="AU851" s="829"/>
      <c r="AV851" s="829"/>
      <c r="AW851" s="829"/>
      <c r="AX851" s="829"/>
      <c r="AY851" s="829"/>
      <c r="AZ851" s="829"/>
      <c r="BA851" s="829"/>
      <c r="BB851" s="830"/>
    </row>
    <row r="852" spans="1:63" ht="12.6" customHeight="1" x14ac:dyDescent="0.25">
      <c r="A852" s="272" t="s">
        <v>1699</v>
      </c>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82"/>
      <c r="AI852" s="1121">
        <f>SUM(IF(BG849&gt;=0,BG849,0))</f>
        <v>440943</v>
      </c>
      <c r="AJ852" s="1122"/>
      <c r="AK852" s="1122"/>
      <c r="AL852" s="1122"/>
      <c r="AM852" s="1122"/>
      <c r="AN852" s="1122"/>
      <c r="AO852" s="1122"/>
      <c r="AP852" s="1122"/>
      <c r="AQ852" s="1122"/>
      <c r="AR852" s="1122"/>
      <c r="AS852" s="1122"/>
      <c r="AT852" s="1122"/>
      <c r="AU852" s="1122"/>
      <c r="AV852" s="1122"/>
      <c r="AW852" s="1122"/>
      <c r="AX852" s="1122"/>
      <c r="AY852" s="1122"/>
      <c r="AZ852" s="1122"/>
      <c r="BA852" s="1122"/>
      <c r="BB852" s="1123"/>
    </row>
    <row r="853" spans="1:63" ht="12.6" customHeight="1" x14ac:dyDescent="0.25">
      <c r="A853" s="223" t="s">
        <v>1700</v>
      </c>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c r="AA853" s="224"/>
      <c r="AB853" s="224"/>
      <c r="AC853" s="224"/>
      <c r="AD853" s="224"/>
      <c r="AE853" s="224"/>
      <c r="AF853" s="224"/>
      <c r="AG853" s="224"/>
      <c r="AH853" s="238"/>
      <c r="AI853" s="1124">
        <f>SUM(AI852)</f>
        <v>440943</v>
      </c>
      <c r="AJ853" s="1125"/>
      <c r="AK853" s="1125"/>
      <c r="AL853" s="1125"/>
      <c r="AM853" s="1125"/>
      <c r="AN853" s="1125"/>
      <c r="AO853" s="1125"/>
      <c r="AP853" s="1125"/>
      <c r="AQ853" s="1125"/>
      <c r="AR853" s="1125"/>
      <c r="AS853" s="1125"/>
      <c r="AT853" s="1125"/>
      <c r="AU853" s="1125"/>
      <c r="AV853" s="1125"/>
      <c r="AW853" s="1125"/>
      <c r="AX853" s="1125"/>
      <c r="AY853" s="1125"/>
      <c r="AZ853" s="1125"/>
      <c r="BA853" s="1125"/>
      <c r="BB853" s="1126"/>
    </row>
    <row r="854" spans="1:63" ht="12.6" customHeight="1" x14ac:dyDescent="0.25">
      <c r="A854" s="187" t="s">
        <v>1701</v>
      </c>
      <c r="B854" s="188"/>
      <c r="C854" s="188"/>
      <c r="D854" s="188"/>
      <c r="E854" s="188"/>
      <c r="F854" s="188"/>
      <c r="G854" s="188"/>
      <c r="H854" s="188"/>
      <c r="I854" s="188"/>
      <c r="J854" s="188"/>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9"/>
      <c r="AI854" s="1114"/>
      <c r="AJ854" s="1114"/>
      <c r="AK854" s="1114"/>
      <c r="AL854" s="1114"/>
      <c r="AM854" s="1114"/>
      <c r="AN854" s="1114"/>
      <c r="AO854" s="1114"/>
      <c r="AP854" s="1114"/>
      <c r="AQ854" s="1114"/>
      <c r="AR854" s="1114"/>
      <c r="AS854" s="1114"/>
      <c r="AT854" s="1114"/>
      <c r="AU854" s="1114"/>
      <c r="AV854" s="1114"/>
      <c r="AW854" s="1114"/>
      <c r="AX854" s="1114"/>
      <c r="AY854" s="1114"/>
      <c r="AZ854" s="1114"/>
      <c r="BA854" s="1114"/>
      <c r="BB854" s="1114"/>
    </row>
    <row r="855" spans="1:63" ht="12.6" customHeight="1" x14ac:dyDescent="0.25">
      <c r="A855" s="187" t="s">
        <v>1702</v>
      </c>
      <c r="B855" s="188"/>
      <c r="C855" s="188"/>
      <c r="D855" s="188"/>
      <c r="E855" s="188"/>
      <c r="F855" s="188"/>
      <c r="G855" s="188"/>
      <c r="H855" s="188"/>
      <c r="I855" s="188"/>
      <c r="J855" s="188"/>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9"/>
      <c r="AI855" s="1114"/>
      <c r="AJ855" s="1114"/>
      <c r="AK855" s="1114"/>
      <c r="AL855" s="1114"/>
      <c r="AM855" s="1114"/>
      <c r="AN855" s="1114"/>
      <c r="AO855" s="1114"/>
      <c r="AP855" s="1114"/>
      <c r="AQ855" s="1114"/>
      <c r="AR855" s="1114"/>
      <c r="AS855" s="1114"/>
      <c r="AT855" s="1114"/>
      <c r="AU855" s="1114"/>
      <c r="AV855" s="1114"/>
      <c r="AW855" s="1114"/>
      <c r="AX855" s="1114"/>
      <c r="AY855" s="1114"/>
      <c r="AZ855" s="1114"/>
      <c r="BA855" s="1114"/>
      <c r="BB855" s="1114"/>
    </row>
    <row r="856" spans="1:63" ht="12.6" customHeight="1" x14ac:dyDescent="0.25">
      <c r="A856" s="187" t="s">
        <v>1703</v>
      </c>
      <c r="B856" s="188"/>
      <c r="C856" s="188"/>
      <c r="D856" s="188"/>
      <c r="E856" s="188"/>
      <c r="F856" s="188"/>
      <c r="G856" s="188"/>
      <c r="H856" s="188"/>
      <c r="I856" s="188"/>
      <c r="J856" s="188"/>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9"/>
      <c r="AI856" s="1114"/>
      <c r="AJ856" s="1114"/>
      <c r="AK856" s="1114"/>
      <c r="AL856" s="1114"/>
      <c r="AM856" s="1114"/>
      <c r="AN856" s="1114"/>
      <c r="AO856" s="1114"/>
      <c r="AP856" s="1114"/>
      <c r="AQ856" s="1114"/>
      <c r="AR856" s="1114"/>
      <c r="AS856" s="1114"/>
      <c r="AT856" s="1114"/>
      <c r="AU856" s="1114"/>
      <c r="AV856" s="1114"/>
      <c r="AW856" s="1114"/>
      <c r="AX856" s="1114"/>
      <c r="AY856" s="1114"/>
      <c r="AZ856" s="1114"/>
      <c r="BA856" s="1114"/>
      <c r="BB856" s="1114"/>
    </row>
    <row r="857" spans="1:63" ht="12.6" customHeight="1" x14ac:dyDescent="0.25">
      <c r="A857" s="187" t="s">
        <v>1704</v>
      </c>
      <c r="B857" s="188"/>
      <c r="C857" s="188"/>
      <c r="D857" s="188"/>
      <c r="E857" s="188"/>
      <c r="F857" s="188"/>
      <c r="G857" s="188"/>
      <c r="H857" s="188"/>
      <c r="I857" s="188"/>
      <c r="J857" s="188"/>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9"/>
      <c r="AI857" s="1114"/>
      <c r="AJ857" s="1114"/>
      <c r="AK857" s="1114"/>
      <c r="AL857" s="1114"/>
      <c r="AM857" s="1114"/>
      <c r="AN857" s="1114"/>
      <c r="AO857" s="1114"/>
      <c r="AP857" s="1114"/>
      <c r="AQ857" s="1114"/>
      <c r="AR857" s="1114"/>
      <c r="AS857" s="1114"/>
      <c r="AT857" s="1114"/>
      <c r="AU857" s="1114"/>
      <c r="AV857" s="1114"/>
      <c r="AW857" s="1114"/>
      <c r="AX857" s="1114"/>
      <c r="AY857" s="1114"/>
      <c r="AZ857" s="1114"/>
      <c r="BA857" s="1114"/>
      <c r="BB857" s="1114"/>
    </row>
    <row r="858" spans="1:63" ht="12.6" customHeight="1" x14ac:dyDescent="0.25">
      <c r="A858" s="187" t="s">
        <v>1705</v>
      </c>
      <c r="B858" s="188"/>
      <c r="C858" s="188"/>
      <c r="D858" s="188"/>
      <c r="E858" s="188"/>
      <c r="F858" s="188"/>
      <c r="G858" s="188"/>
      <c r="H858" s="188"/>
      <c r="I858" s="188"/>
      <c r="J858" s="188"/>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9"/>
      <c r="AI858" s="1114"/>
      <c r="AJ858" s="1114"/>
      <c r="AK858" s="1114"/>
      <c r="AL858" s="1114"/>
      <c r="AM858" s="1114"/>
      <c r="AN858" s="1114"/>
      <c r="AO858" s="1114"/>
      <c r="AP858" s="1114"/>
      <c r="AQ858" s="1114"/>
      <c r="AR858" s="1114"/>
      <c r="AS858" s="1114"/>
      <c r="AT858" s="1114"/>
      <c r="AU858" s="1114"/>
      <c r="AV858" s="1114"/>
      <c r="AW858" s="1114"/>
      <c r="AX858" s="1114"/>
      <c r="AY858" s="1114"/>
      <c r="AZ858" s="1114"/>
      <c r="BA858" s="1114"/>
      <c r="BB858" s="1114"/>
    </row>
    <row r="859" spans="1:63" ht="12.6" customHeight="1" x14ac:dyDescent="0.25">
      <c r="A859" s="187" t="s">
        <v>1706</v>
      </c>
      <c r="B859" s="188"/>
      <c r="C859" s="188"/>
      <c r="D859" s="188"/>
      <c r="E859" s="188"/>
      <c r="F859" s="188"/>
      <c r="G859" s="188"/>
      <c r="H859" s="188"/>
      <c r="I859" s="188"/>
      <c r="J859" s="188"/>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9"/>
      <c r="AI859" s="1114">
        <v>220471</v>
      </c>
      <c r="AJ859" s="1114"/>
      <c r="AK859" s="1114"/>
      <c r="AL859" s="1114"/>
      <c r="AM859" s="1114"/>
      <c r="AN859" s="1114"/>
      <c r="AO859" s="1114"/>
      <c r="AP859" s="1114"/>
      <c r="AQ859" s="1114"/>
      <c r="AR859" s="1114"/>
      <c r="AS859" s="1114"/>
      <c r="AT859" s="1114"/>
      <c r="AU859" s="1114"/>
      <c r="AV859" s="1114"/>
      <c r="AW859" s="1114"/>
      <c r="AX859" s="1114"/>
      <c r="AY859" s="1114"/>
      <c r="AZ859" s="1114"/>
      <c r="BA859" s="1114"/>
      <c r="BB859" s="1114"/>
    </row>
    <row r="860" spans="1:63" ht="12.6" customHeight="1" x14ac:dyDescent="0.25">
      <c r="A860" s="187" t="s">
        <v>1707</v>
      </c>
      <c r="B860" s="188"/>
      <c r="C860" s="188"/>
      <c r="D860" s="188"/>
      <c r="E860" s="188"/>
      <c r="F860" s="188"/>
      <c r="G860" s="188"/>
      <c r="H860" s="188"/>
      <c r="I860" s="188"/>
      <c r="J860" s="188"/>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9"/>
      <c r="AI860" s="1114">
        <v>220472</v>
      </c>
      <c r="AJ860" s="1114"/>
      <c r="AK860" s="1114"/>
      <c r="AL860" s="1114"/>
      <c r="AM860" s="1114"/>
      <c r="AN860" s="1114"/>
      <c r="AO860" s="1114"/>
      <c r="AP860" s="1114"/>
      <c r="AQ860" s="1114"/>
      <c r="AR860" s="1114"/>
      <c r="AS860" s="1114"/>
      <c r="AT860" s="1114"/>
      <c r="AU860" s="1114"/>
      <c r="AV860" s="1114"/>
      <c r="AW860" s="1114"/>
      <c r="AX860" s="1114"/>
      <c r="AY860" s="1114"/>
      <c r="AZ860" s="1114"/>
      <c r="BA860" s="1114"/>
      <c r="BB860" s="1114"/>
    </row>
    <row r="861" spans="1:63" ht="12.6" customHeight="1" x14ac:dyDescent="0.25">
      <c r="A861" s="187" t="s">
        <v>1708</v>
      </c>
      <c r="B861" s="188"/>
      <c r="C861" s="188"/>
      <c r="D861" s="188"/>
      <c r="E861" s="188"/>
      <c r="F861" s="188"/>
      <c r="G861" s="188"/>
      <c r="H861" s="188"/>
      <c r="I861" s="188"/>
      <c r="J861" s="188"/>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9"/>
      <c r="AI861" s="1114"/>
      <c r="AJ861" s="1114"/>
      <c r="AK861" s="1114"/>
      <c r="AL861" s="1114"/>
      <c r="AM861" s="1114"/>
      <c r="AN861" s="1114"/>
      <c r="AO861" s="1114"/>
      <c r="AP861" s="1114"/>
      <c r="AQ861" s="1114"/>
      <c r="AR861" s="1114"/>
      <c r="AS861" s="1114"/>
      <c r="AT861" s="1114"/>
      <c r="AU861" s="1114"/>
      <c r="AV861" s="1114"/>
      <c r="AW861" s="1114"/>
      <c r="AX861" s="1114"/>
      <c r="AY861" s="1114"/>
      <c r="AZ861" s="1114"/>
      <c r="BA861" s="1114"/>
      <c r="BB861" s="1114"/>
    </row>
    <row r="862" spans="1:63" ht="12.6" customHeight="1" x14ac:dyDescent="0.25">
      <c r="A862" s="187" t="s">
        <v>1397</v>
      </c>
      <c r="B862" s="188"/>
      <c r="C862" s="188"/>
      <c r="D862" s="188"/>
      <c r="E862" s="188"/>
      <c r="F862" s="188"/>
      <c r="G862" s="188"/>
      <c r="H862" s="188"/>
      <c r="I862" s="188"/>
      <c r="J862" s="188"/>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9"/>
      <c r="AI862" s="1128">
        <f>SUM(AI854:BB861)</f>
        <v>440943</v>
      </c>
      <c r="AJ862" s="1128"/>
      <c r="AK862" s="1128"/>
      <c r="AL862" s="1128"/>
      <c r="AM862" s="1128"/>
      <c r="AN862" s="1128"/>
      <c r="AO862" s="1128"/>
      <c r="AP862" s="1128"/>
      <c r="AQ862" s="1128"/>
      <c r="AR862" s="1128"/>
      <c r="AS862" s="1128"/>
      <c r="AT862" s="1128"/>
      <c r="AU862" s="1128"/>
      <c r="AV862" s="1128"/>
      <c r="AW862" s="1128"/>
      <c r="AX862" s="1128"/>
      <c r="AY862" s="1128"/>
      <c r="AZ862" s="1128"/>
      <c r="BA862" s="1128"/>
      <c r="BB862" s="1128"/>
    </row>
    <row r="863" spans="1:63" ht="12.6" customHeight="1" x14ac:dyDescent="0.25">
      <c r="AI863" s="181"/>
      <c r="AJ863" s="181"/>
      <c r="AK863" s="181"/>
      <c r="AL863" s="181"/>
      <c r="AM863" s="181"/>
      <c r="AN863" s="181"/>
      <c r="AO863" s="181"/>
      <c r="AP863" s="181"/>
      <c r="AQ863" s="181"/>
      <c r="AR863" s="181"/>
      <c r="AS863" s="181"/>
      <c r="AT863" s="181"/>
      <c r="AU863" s="181"/>
      <c r="AV863" s="181"/>
      <c r="AW863" s="181"/>
      <c r="AX863" s="181"/>
      <c r="AY863" s="181"/>
      <c r="AZ863" s="181"/>
      <c r="BA863" s="181"/>
      <c r="BB863" s="181"/>
    </row>
    <row r="864" spans="1:63" ht="12.6" customHeight="1" x14ac:dyDescent="0.25">
      <c r="A864" s="170" t="s">
        <v>1429</v>
      </c>
      <c r="AI864" s="181"/>
      <c r="AJ864" s="181"/>
      <c r="AK864" s="181"/>
      <c r="AL864" s="181"/>
      <c r="AM864" s="181"/>
      <c r="AN864" s="181"/>
      <c r="AO864" s="181"/>
      <c r="AP864" s="181"/>
      <c r="AQ864" s="181"/>
      <c r="AR864" s="181"/>
      <c r="AS864" s="181"/>
      <c r="AT864" s="181"/>
      <c r="AU864" s="181"/>
      <c r="AV864" s="181"/>
      <c r="AW864" s="181"/>
      <c r="AX864" s="181"/>
      <c r="AY864" s="181"/>
      <c r="AZ864" s="181"/>
      <c r="BA864" s="181"/>
      <c r="BB864" s="181"/>
    </row>
    <row r="865" spans="1:54" ht="12.6" customHeight="1" x14ac:dyDescent="0.25">
      <c r="A865" s="825"/>
      <c r="B865" s="826"/>
      <c r="C865" s="826"/>
      <c r="D865" s="826"/>
      <c r="E865" s="826"/>
      <c r="F865" s="826"/>
      <c r="G865" s="826"/>
      <c r="H865" s="826"/>
      <c r="I865" s="826"/>
      <c r="J865" s="826"/>
      <c r="K865" s="826"/>
      <c r="L865" s="826"/>
      <c r="M865" s="826"/>
      <c r="N865" s="826"/>
      <c r="O865" s="826"/>
      <c r="P865" s="826"/>
      <c r="Q865" s="826"/>
      <c r="R865" s="826"/>
      <c r="S865" s="826"/>
      <c r="T865" s="826"/>
      <c r="U865" s="826"/>
      <c r="V865" s="826"/>
      <c r="W865" s="826"/>
      <c r="X865" s="826"/>
      <c r="Y865" s="826"/>
      <c r="Z865" s="826"/>
      <c r="AA865" s="826"/>
      <c r="AB865" s="826"/>
      <c r="AC865" s="826"/>
      <c r="AD865" s="826"/>
      <c r="AE865" s="826"/>
      <c r="AF865" s="826"/>
      <c r="AG865" s="826"/>
      <c r="AH865" s="827"/>
      <c r="AI865" s="1129" t="s">
        <v>1645</v>
      </c>
      <c r="AJ865" s="1129"/>
      <c r="AK865" s="1129"/>
      <c r="AL865" s="1129"/>
      <c r="AM865" s="1129"/>
      <c r="AN865" s="1129"/>
      <c r="AO865" s="1129"/>
      <c r="AP865" s="1129"/>
      <c r="AQ865" s="1129"/>
      <c r="AR865" s="1129"/>
      <c r="AS865" s="1129"/>
      <c r="AT865" s="1129"/>
      <c r="AU865" s="1129"/>
      <c r="AV865" s="1129"/>
      <c r="AW865" s="1129"/>
      <c r="AX865" s="1129"/>
      <c r="AY865" s="1129"/>
      <c r="AZ865" s="1129"/>
      <c r="BA865" s="1129"/>
      <c r="BB865" s="1130"/>
    </row>
    <row r="866" spans="1:54" ht="12.6" customHeight="1" x14ac:dyDescent="0.25">
      <c r="A866" s="828" t="s">
        <v>1262</v>
      </c>
      <c r="B866" s="829"/>
      <c r="C866" s="829"/>
      <c r="D866" s="829"/>
      <c r="E866" s="829"/>
      <c r="F866" s="829"/>
      <c r="G866" s="829"/>
      <c r="H866" s="829"/>
      <c r="I866" s="829"/>
      <c r="J866" s="829"/>
      <c r="K866" s="829"/>
      <c r="L866" s="829"/>
      <c r="M866" s="829"/>
      <c r="N866" s="829"/>
      <c r="O866" s="829"/>
      <c r="P866" s="829"/>
      <c r="Q866" s="829"/>
      <c r="R866" s="829"/>
      <c r="S866" s="829"/>
      <c r="T866" s="829"/>
      <c r="U866" s="829"/>
      <c r="V866" s="829"/>
      <c r="W866" s="829"/>
      <c r="X866" s="829"/>
      <c r="Y866" s="829"/>
      <c r="Z866" s="829"/>
      <c r="AA866" s="829"/>
      <c r="AB866" s="829"/>
      <c r="AC866" s="829"/>
      <c r="AD866" s="829"/>
      <c r="AE866" s="829"/>
      <c r="AF866" s="829"/>
      <c r="AG866" s="829"/>
      <c r="AH866" s="830"/>
      <c r="AI866" s="1131" t="s">
        <v>1646</v>
      </c>
      <c r="AJ866" s="1131"/>
      <c r="AK866" s="1131"/>
      <c r="AL866" s="1131"/>
      <c r="AM866" s="1131"/>
      <c r="AN866" s="1131"/>
      <c r="AO866" s="1131"/>
      <c r="AP866" s="1131"/>
      <c r="AQ866" s="1131"/>
      <c r="AR866" s="1131"/>
      <c r="AS866" s="1131"/>
      <c r="AT866" s="1131"/>
      <c r="AU866" s="1131"/>
      <c r="AV866" s="1131"/>
      <c r="AW866" s="1131"/>
      <c r="AX866" s="1131"/>
      <c r="AY866" s="1131"/>
      <c r="AZ866" s="1131"/>
      <c r="BA866" s="1131"/>
      <c r="BB866" s="1132"/>
    </row>
    <row r="867" spans="1:54" ht="12.6" customHeight="1" x14ac:dyDescent="0.25">
      <c r="A867" s="828"/>
      <c r="B867" s="829"/>
      <c r="C867" s="829"/>
      <c r="D867" s="829"/>
      <c r="E867" s="829"/>
      <c r="F867" s="829"/>
      <c r="G867" s="829"/>
      <c r="H867" s="829"/>
      <c r="I867" s="829"/>
      <c r="J867" s="829"/>
      <c r="K867" s="829"/>
      <c r="L867" s="829"/>
      <c r="M867" s="829"/>
      <c r="N867" s="829"/>
      <c r="O867" s="829"/>
      <c r="P867" s="829"/>
      <c r="Q867" s="829"/>
      <c r="R867" s="829"/>
      <c r="S867" s="829"/>
      <c r="T867" s="829"/>
      <c r="U867" s="829"/>
      <c r="V867" s="829"/>
      <c r="W867" s="829"/>
      <c r="X867" s="829"/>
      <c r="Y867" s="829"/>
      <c r="Z867" s="829"/>
      <c r="AA867" s="829"/>
      <c r="AB867" s="829"/>
      <c r="AC867" s="829"/>
      <c r="AD867" s="829"/>
      <c r="AE867" s="829"/>
      <c r="AF867" s="829"/>
      <c r="AG867" s="829"/>
      <c r="AH867" s="830"/>
      <c r="AI867" s="1131" t="s">
        <v>1433</v>
      </c>
      <c r="AJ867" s="1131"/>
      <c r="AK867" s="1131"/>
      <c r="AL867" s="1131"/>
      <c r="AM867" s="1131"/>
      <c r="AN867" s="1131"/>
      <c r="AO867" s="1131"/>
      <c r="AP867" s="1131"/>
      <c r="AQ867" s="1131"/>
      <c r="AR867" s="1131"/>
      <c r="AS867" s="1131"/>
      <c r="AT867" s="1131"/>
      <c r="AU867" s="1131"/>
      <c r="AV867" s="1131"/>
      <c r="AW867" s="1131"/>
      <c r="AX867" s="1131"/>
      <c r="AY867" s="1131"/>
      <c r="AZ867" s="1131"/>
      <c r="BA867" s="1131"/>
      <c r="BB867" s="1132"/>
    </row>
    <row r="868" spans="1:54" ht="12.6" customHeight="1" x14ac:dyDescent="0.25">
      <c r="A868" s="272" t="s">
        <v>1709</v>
      </c>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82"/>
      <c r="AI868" s="1122">
        <f>SUM(IF(BG849&lt;=0,BG849,0))*-1</f>
        <v>0</v>
      </c>
      <c r="AJ868" s="1122"/>
      <c r="AK868" s="1122"/>
      <c r="AL868" s="1122"/>
      <c r="AM868" s="1122"/>
      <c r="AN868" s="1122"/>
      <c r="AO868" s="1122"/>
      <c r="AP868" s="1122"/>
      <c r="AQ868" s="1122"/>
      <c r="AR868" s="1122"/>
      <c r="AS868" s="1122"/>
      <c r="AT868" s="1122"/>
      <c r="AU868" s="1122"/>
      <c r="AV868" s="1122"/>
      <c r="AW868" s="1122"/>
      <c r="AX868" s="1122"/>
      <c r="AY868" s="1122"/>
      <c r="AZ868" s="1122"/>
      <c r="BA868" s="1122"/>
      <c r="BB868" s="1123"/>
    </row>
    <row r="869" spans="1:54" ht="12.6" customHeight="1" x14ac:dyDescent="0.25">
      <c r="A869" s="223" t="s">
        <v>1710</v>
      </c>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c r="Y869" s="224"/>
      <c r="Z869" s="224"/>
      <c r="AA869" s="224"/>
      <c r="AB869" s="224"/>
      <c r="AC869" s="224"/>
      <c r="AD869" s="224"/>
      <c r="AE869" s="224"/>
      <c r="AF869" s="224"/>
      <c r="AG869" s="224"/>
      <c r="AH869" s="238"/>
      <c r="AI869" s="1125">
        <f>SUM(AI868)</f>
        <v>0</v>
      </c>
      <c r="AJ869" s="1125"/>
      <c r="AK869" s="1125"/>
      <c r="AL869" s="1125"/>
      <c r="AM869" s="1125"/>
      <c r="AN869" s="1125"/>
      <c r="AO869" s="1125"/>
      <c r="AP869" s="1125"/>
      <c r="AQ869" s="1125"/>
      <c r="AR869" s="1125"/>
      <c r="AS869" s="1125"/>
      <c r="AT869" s="1125"/>
      <c r="AU869" s="1125"/>
      <c r="AV869" s="1125"/>
      <c r="AW869" s="1125"/>
      <c r="AX869" s="1125"/>
      <c r="AY869" s="1125"/>
      <c r="AZ869" s="1125"/>
      <c r="BA869" s="1125"/>
      <c r="BB869" s="1126"/>
    </row>
    <row r="870" spans="1:54" ht="12.6" customHeight="1" x14ac:dyDescent="0.25">
      <c r="A870" s="187" t="s">
        <v>1711</v>
      </c>
      <c r="B870" s="188"/>
      <c r="C870" s="188"/>
      <c r="D870" s="188"/>
      <c r="E870" s="188"/>
      <c r="F870" s="188"/>
      <c r="G870" s="188"/>
      <c r="H870" s="188"/>
      <c r="I870" s="188"/>
      <c r="J870" s="188"/>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9"/>
      <c r="AI870" s="1113"/>
      <c r="AJ870" s="1114"/>
      <c r="AK870" s="1114"/>
      <c r="AL870" s="1114"/>
      <c r="AM870" s="1114"/>
      <c r="AN870" s="1114"/>
      <c r="AO870" s="1114"/>
      <c r="AP870" s="1114"/>
      <c r="AQ870" s="1114"/>
      <c r="AR870" s="1114"/>
      <c r="AS870" s="1114"/>
      <c r="AT870" s="1114"/>
      <c r="AU870" s="1114"/>
      <c r="AV870" s="1114"/>
      <c r="AW870" s="1114"/>
      <c r="AX870" s="1114"/>
      <c r="AY870" s="1114"/>
      <c r="AZ870" s="1114"/>
      <c r="BA870" s="1114"/>
      <c r="BB870" s="1114"/>
    </row>
    <row r="871" spans="1:54" ht="12.6" customHeight="1" x14ac:dyDescent="0.25">
      <c r="A871" s="187" t="s">
        <v>1712</v>
      </c>
      <c r="B871" s="188"/>
      <c r="C871" s="188"/>
      <c r="D871" s="188"/>
      <c r="E871" s="188"/>
      <c r="F871" s="188"/>
      <c r="G871" s="188"/>
      <c r="H871" s="188"/>
      <c r="I871" s="188"/>
      <c r="J871" s="188"/>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9"/>
      <c r="AI871" s="1113"/>
      <c r="AJ871" s="1114"/>
      <c r="AK871" s="1114"/>
      <c r="AL871" s="1114"/>
      <c r="AM871" s="1114"/>
      <c r="AN871" s="1114"/>
      <c r="AO871" s="1114"/>
      <c r="AP871" s="1114"/>
      <c r="AQ871" s="1114"/>
      <c r="AR871" s="1114"/>
      <c r="AS871" s="1114"/>
      <c r="AT871" s="1114"/>
      <c r="AU871" s="1114"/>
      <c r="AV871" s="1114"/>
      <c r="AW871" s="1114"/>
      <c r="AX871" s="1114"/>
      <c r="AY871" s="1114"/>
      <c r="AZ871" s="1114"/>
      <c r="BA871" s="1114"/>
      <c r="BB871" s="1114"/>
    </row>
    <row r="872" spans="1:54" ht="12.6" customHeight="1" x14ac:dyDescent="0.25">
      <c r="A872" s="187" t="s">
        <v>1713</v>
      </c>
      <c r="B872" s="188"/>
      <c r="C872" s="188"/>
      <c r="D872" s="188"/>
      <c r="E872" s="188"/>
      <c r="F872" s="188"/>
      <c r="G872" s="188"/>
      <c r="H872" s="188"/>
      <c r="I872" s="188"/>
      <c r="J872" s="188"/>
      <c r="K872" s="188"/>
      <c r="L872" s="188"/>
      <c r="M872" s="188"/>
      <c r="N872" s="188"/>
      <c r="O872" s="188"/>
      <c r="P872" s="188"/>
      <c r="Q872" s="188"/>
      <c r="R872" s="188"/>
      <c r="S872" s="188"/>
      <c r="T872" s="188"/>
      <c r="U872" s="188"/>
      <c r="V872" s="188"/>
      <c r="W872" s="188"/>
      <c r="X872" s="188"/>
      <c r="Y872" s="188"/>
      <c r="Z872" s="188"/>
      <c r="AA872" s="188"/>
      <c r="AB872" s="188"/>
      <c r="AC872" s="188"/>
      <c r="AD872" s="188"/>
      <c r="AE872" s="188"/>
      <c r="AF872" s="188"/>
      <c r="AG872" s="188"/>
      <c r="AH872" s="189"/>
      <c r="AI872" s="1113"/>
      <c r="AJ872" s="1114"/>
      <c r="AK872" s="1114"/>
      <c r="AL872" s="1114"/>
      <c r="AM872" s="1114"/>
      <c r="AN872" s="1114"/>
      <c r="AO872" s="1114"/>
      <c r="AP872" s="1114"/>
      <c r="AQ872" s="1114"/>
      <c r="AR872" s="1114"/>
      <c r="AS872" s="1114"/>
      <c r="AT872" s="1114"/>
      <c r="AU872" s="1114"/>
      <c r="AV872" s="1114"/>
      <c r="AW872" s="1114"/>
      <c r="AX872" s="1114"/>
      <c r="AY872" s="1114"/>
      <c r="AZ872" s="1114"/>
      <c r="BA872" s="1114"/>
      <c r="BB872" s="1114"/>
    </row>
    <row r="873" spans="1:54" ht="12.6" customHeight="1" x14ac:dyDescent="0.25">
      <c r="A873" s="187" t="s">
        <v>1714</v>
      </c>
      <c r="B873" s="188"/>
      <c r="C873" s="188"/>
      <c r="D873" s="188"/>
      <c r="E873" s="188"/>
      <c r="F873" s="188"/>
      <c r="G873" s="188"/>
      <c r="H873" s="188"/>
      <c r="I873" s="188"/>
      <c r="J873" s="188"/>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9"/>
      <c r="AI873" s="1113"/>
      <c r="AJ873" s="1114"/>
      <c r="AK873" s="1114"/>
      <c r="AL873" s="1114"/>
      <c r="AM873" s="1114"/>
      <c r="AN873" s="1114"/>
      <c r="AO873" s="1114"/>
      <c r="AP873" s="1114"/>
      <c r="AQ873" s="1114"/>
      <c r="AR873" s="1114"/>
      <c r="AS873" s="1114"/>
      <c r="AT873" s="1114"/>
      <c r="AU873" s="1114"/>
      <c r="AV873" s="1114"/>
      <c r="AW873" s="1114"/>
      <c r="AX873" s="1114"/>
      <c r="AY873" s="1114"/>
      <c r="AZ873" s="1114"/>
      <c r="BA873" s="1114"/>
      <c r="BB873" s="1114"/>
    </row>
    <row r="874" spans="1:54" ht="12.6" customHeight="1" x14ac:dyDescent="0.25">
      <c r="A874" s="187" t="s">
        <v>1715</v>
      </c>
      <c r="B874" s="188"/>
      <c r="C874" s="188"/>
      <c r="D874" s="188"/>
      <c r="E874" s="188"/>
      <c r="F874" s="188"/>
      <c r="G874" s="188"/>
      <c r="H874" s="188"/>
      <c r="I874" s="188"/>
      <c r="J874" s="188"/>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9"/>
      <c r="AI874" s="1113"/>
      <c r="AJ874" s="1114"/>
      <c r="AK874" s="1114"/>
      <c r="AL874" s="1114"/>
      <c r="AM874" s="1114"/>
      <c r="AN874" s="1114"/>
      <c r="AO874" s="1114"/>
      <c r="AP874" s="1114"/>
      <c r="AQ874" s="1114"/>
      <c r="AR874" s="1114"/>
      <c r="AS874" s="1114"/>
      <c r="AT874" s="1114"/>
      <c r="AU874" s="1114"/>
      <c r="AV874" s="1114"/>
      <c r="AW874" s="1114"/>
      <c r="AX874" s="1114"/>
      <c r="AY874" s="1114"/>
      <c r="AZ874" s="1114"/>
      <c r="BA874" s="1114"/>
      <c r="BB874" s="1114"/>
    </row>
    <row r="875" spans="1:54" ht="12.6" customHeight="1" x14ac:dyDescent="0.25">
      <c r="A875" s="187" t="s">
        <v>1708</v>
      </c>
      <c r="B875" s="188"/>
      <c r="C875" s="188"/>
      <c r="D875" s="188"/>
      <c r="E875" s="188"/>
      <c r="F875" s="188"/>
      <c r="G875" s="188"/>
      <c r="H875" s="188"/>
      <c r="I875" s="188"/>
      <c r="J875" s="188"/>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9"/>
      <c r="AI875" s="1113"/>
      <c r="AJ875" s="1114"/>
      <c r="AK875" s="1114"/>
      <c r="AL875" s="1114"/>
      <c r="AM875" s="1114"/>
      <c r="AN875" s="1114"/>
      <c r="AO875" s="1114"/>
      <c r="AP875" s="1114"/>
      <c r="AQ875" s="1114"/>
      <c r="AR875" s="1114"/>
      <c r="AS875" s="1114"/>
      <c r="AT875" s="1114"/>
      <c r="AU875" s="1114"/>
      <c r="AV875" s="1114"/>
      <c r="AW875" s="1114"/>
      <c r="AX875" s="1114"/>
      <c r="AY875" s="1114"/>
      <c r="AZ875" s="1114"/>
      <c r="BA875" s="1114"/>
      <c r="BB875" s="1114"/>
    </row>
    <row r="876" spans="1:54" ht="12.6" customHeight="1" x14ac:dyDescent="0.25">
      <c r="A876" s="196" t="s">
        <v>1397</v>
      </c>
      <c r="B876" s="197"/>
      <c r="C876" s="197"/>
      <c r="D876" s="197"/>
      <c r="E876" s="197"/>
      <c r="F876" s="197"/>
      <c r="G876" s="197"/>
      <c r="H876" s="197"/>
      <c r="I876" s="197"/>
      <c r="J876" s="197"/>
      <c r="K876" s="197"/>
      <c r="L876" s="197"/>
      <c r="M876" s="197"/>
      <c r="N876" s="197"/>
      <c r="O876" s="197"/>
      <c r="P876" s="197"/>
      <c r="Q876" s="197"/>
      <c r="R876" s="197"/>
      <c r="S876" s="197"/>
      <c r="T876" s="197"/>
      <c r="U876" s="197"/>
      <c r="V876" s="197"/>
      <c r="W876" s="197"/>
      <c r="X876" s="197"/>
      <c r="Y876" s="197"/>
      <c r="Z876" s="197"/>
      <c r="AA876" s="197"/>
      <c r="AB876" s="197"/>
      <c r="AC876" s="197"/>
      <c r="AD876" s="197"/>
      <c r="AE876" s="197"/>
      <c r="AF876" s="197"/>
      <c r="AG876" s="197"/>
      <c r="AH876" s="198"/>
      <c r="AI876" s="1115">
        <f>SUM(AI870:BB875)</f>
        <v>0</v>
      </c>
      <c r="AJ876" s="1116"/>
      <c r="AK876" s="1116"/>
      <c r="AL876" s="1116"/>
      <c r="AM876" s="1116"/>
      <c r="AN876" s="1116"/>
      <c r="AO876" s="1116"/>
      <c r="AP876" s="1116"/>
      <c r="AQ876" s="1116"/>
      <c r="AR876" s="1116"/>
      <c r="AS876" s="1116"/>
      <c r="AT876" s="1116"/>
      <c r="AU876" s="1116"/>
      <c r="AV876" s="1116"/>
      <c r="AW876" s="1116"/>
      <c r="AX876" s="1116"/>
      <c r="AY876" s="1116"/>
      <c r="AZ876" s="1116"/>
      <c r="BA876" s="1116"/>
      <c r="BB876" s="1116"/>
    </row>
    <row r="877" spans="1:54" ht="12.6" customHeight="1" x14ac:dyDescent="0.25">
      <c r="A877" s="220" t="s">
        <v>5010</v>
      </c>
    </row>
    <row r="878" spans="1:54" ht="15" customHeight="1" x14ac:dyDescent="0.25">
      <c r="A878" s="807"/>
      <c r="B878" s="808"/>
      <c r="C878" s="808"/>
      <c r="D878" s="808"/>
      <c r="E878" s="808"/>
      <c r="F878" s="808"/>
      <c r="G878" s="808"/>
      <c r="H878" s="808"/>
      <c r="I878" s="808"/>
      <c r="J878" s="808"/>
      <c r="K878" s="808"/>
      <c r="L878" s="808"/>
      <c r="M878" s="808"/>
      <c r="N878" s="808"/>
      <c r="O878" s="808"/>
      <c r="P878" s="808"/>
      <c r="Q878" s="808"/>
      <c r="R878" s="808"/>
      <c r="S878" s="808"/>
      <c r="T878" s="808"/>
      <c r="U878" s="808"/>
      <c r="V878" s="808"/>
      <c r="W878" s="808"/>
      <c r="X878" s="808"/>
      <c r="Y878" s="808"/>
      <c r="Z878" s="808"/>
      <c r="AA878" s="808"/>
      <c r="AB878" s="808"/>
      <c r="AC878" s="808"/>
      <c r="AD878" s="808"/>
      <c r="AE878" s="808"/>
      <c r="AF878" s="808"/>
      <c r="AG878" s="808"/>
      <c r="AH878" s="808"/>
      <c r="AI878" s="808"/>
      <c r="AJ878" s="808"/>
      <c r="AK878" s="808"/>
      <c r="AL878" s="808"/>
      <c r="AM878" s="808"/>
      <c r="AN878" s="808"/>
      <c r="AO878" s="808"/>
      <c r="AP878" s="808"/>
      <c r="AQ878" s="808"/>
      <c r="AR878" s="808"/>
      <c r="AS878" s="808"/>
      <c r="AT878" s="808"/>
      <c r="AU878" s="808"/>
      <c r="AV878" s="808"/>
      <c r="AW878" s="808"/>
      <c r="AX878" s="808"/>
      <c r="AY878" s="550"/>
      <c r="AZ878" s="550"/>
      <c r="BA878" s="550"/>
      <c r="BB878" s="550"/>
    </row>
    <row r="879" spans="1:54" ht="15" customHeight="1" x14ac:dyDescent="0.25">
      <c r="A879" s="809"/>
      <c r="B879" s="810"/>
      <c r="C879" s="810"/>
      <c r="D879" s="810"/>
      <c r="E879" s="810"/>
      <c r="F879" s="810"/>
      <c r="G879" s="810"/>
      <c r="H879" s="810"/>
      <c r="I879" s="810"/>
      <c r="J879" s="810"/>
      <c r="K879" s="810"/>
      <c r="L879" s="810"/>
      <c r="M879" s="810"/>
      <c r="N879" s="810"/>
      <c r="O879" s="810"/>
      <c r="P879" s="810"/>
      <c r="Q879" s="810"/>
      <c r="R879" s="810"/>
      <c r="S879" s="810"/>
      <c r="T879" s="810"/>
      <c r="U879" s="810"/>
      <c r="V879" s="810"/>
      <c r="W879" s="810"/>
      <c r="X879" s="810"/>
      <c r="Y879" s="810"/>
      <c r="Z879" s="810"/>
      <c r="AA879" s="810"/>
      <c r="AB879" s="810"/>
      <c r="AC879" s="810"/>
      <c r="AD879" s="810"/>
      <c r="AE879" s="810"/>
      <c r="AF879" s="810"/>
      <c r="AG879" s="810"/>
      <c r="AH879" s="810"/>
      <c r="AI879" s="810"/>
      <c r="AJ879" s="810"/>
      <c r="AK879" s="810"/>
      <c r="AL879" s="810"/>
      <c r="AM879" s="810"/>
      <c r="AN879" s="810"/>
      <c r="AO879" s="810"/>
      <c r="AP879" s="810"/>
      <c r="AQ879" s="810"/>
      <c r="AR879" s="810"/>
      <c r="AS879" s="810"/>
      <c r="AT879" s="810"/>
      <c r="AU879" s="810"/>
      <c r="AV879" s="810"/>
      <c r="AW879" s="810"/>
      <c r="AX879" s="810"/>
      <c r="AY879" s="550"/>
      <c r="AZ879" s="550"/>
      <c r="BA879" s="550"/>
      <c r="BB879" s="550"/>
    </row>
    <row r="880" spans="1:54" ht="0.75" customHeight="1" x14ac:dyDescent="0.25"/>
    <row r="881" spans="1:54" s="183" customFormat="1" ht="12" hidden="1" customHeight="1" x14ac:dyDescent="0.25"/>
    <row r="882" spans="1:54" s="220" customFormat="1" ht="12.6" customHeight="1" x14ac:dyDescent="0.25">
      <c r="A882" s="220" t="s">
        <v>1716</v>
      </c>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c r="AD882" s="170"/>
      <c r="AE882" s="170"/>
      <c r="AF882" s="170"/>
      <c r="AG882" s="170"/>
      <c r="AH882" s="170"/>
      <c r="AI882" s="170"/>
      <c r="AJ882" s="170"/>
      <c r="AK882" s="170"/>
      <c r="AL882" s="170"/>
      <c r="AM882" s="170"/>
      <c r="AN882" s="170"/>
      <c r="AO882" s="170"/>
      <c r="AP882" s="170"/>
      <c r="AQ882" s="170"/>
      <c r="AR882" s="170"/>
      <c r="AS882" s="170"/>
      <c r="AT882" s="170"/>
      <c r="AU882" s="170"/>
      <c r="AV882" s="170"/>
      <c r="AW882" s="170"/>
      <c r="AX882" s="170"/>
      <c r="AY882" s="170"/>
      <c r="AZ882" s="170"/>
      <c r="BA882" s="170"/>
      <c r="BB882" s="170"/>
    </row>
    <row r="883" spans="1:54" ht="12.6" customHeight="1" x14ac:dyDescent="0.25">
      <c r="A883" s="170" t="s">
        <v>1391</v>
      </c>
    </row>
    <row r="884" spans="1:54" ht="12.6" customHeight="1" x14ac:dyDescent="0.25">
      <c r="A884" s="221"/>
      <c r="B884" s="222"/>
      <c r="C884" s="222"/>
      <c r="D884" s="222"/>
      <c r="E884" s="222"/>
      <c r="F884" s="222"/>
      <c r="G884" s="222"/>
      <c r="H884" s="222"/>
      <c r="I884" s="222"/>
      <c r="J884" s="222"/>
      <c r="K884" s="222"/>
      <c r="L884" s="237"/>
      <c r="M884" s="826" t="s">
        <v>1717</v>
      </c>
      <c r="N884" s="826"/>
      <c r="O884" s="826"/>
      <c r="P884" s="826"/>
      <c r="Q884" s="826"/>
      <c r="R884" s="826"/>
      <c r="S884" s="826"/>
      <c r="T884" s="826"/>
      <c r="U884" s="826"/>
      <c r="V884" s="826"/>
      <c r="W884" s="826"/>
      <c r="X884" s="826"/>
      <c r="Y884" s="826"/>
      <c r="Z884" s="826"/>
      <c r="AA884" s="826"/>
      <c r="AB884" s="826"/>
      <c r="AC884" s="826"/>
      <c r="AD884" s="826"/>
      <c r="AE884" s="826"/>
      <c r="AF884" s="826"/>
      <c r="AG884" s="826"/>
      <c r="AH884" s="826"/>
      <c r="AI884" s="826"/>
      <c r="AJ884" s="826"/>
      <c r="AK884" s="826"/>
      <c r="AL884" s="826"/>
      <c r="AM884" s="826"/>
      <c r="AN884" s="826"/>
      <c r="AO884" s="826"/>
      <c r="AP884" s="826"/>
      <c r="AQ884" s="826"/>
      <c r="AR884" s="826"/>
      <c r="AS884" s="826"/>
      <c r="AT884" s="826"/>
      <c r="AU884" s="826"/>
      <c r="AV884" s="826"/>
      <c r="AW884" s="826"/>
      <c r="AX884" s="826"/>
      <c r="AY884" s="826"/>
      <c r="AZ884" s="826"/>
      <c r="BA884" s="826"/>
      <c r="BB884" s="827"/>
    </row>
    <row r="885" spans="1:54" ht="12.6" customHeight="1" x14ac:dyDescent="0.25">
      <c r="A885" s="223"/>
      <c r="B885" s="224"/>
      <c r="C885" s="224"/>
      <c r="D885" s="224"/>
      <c r="E885" s="224"/>
      <c r="F885" s="224"/>
      <c r="G885" s="224"/>
      <c r="H885" s="224"/>
      <c r="I885" s="224"/>
      <c r="J885" s="224"/>
      <c r="K885" s="224"/>
      <c r="L885" s="238"/>
      <c r="M885" s="221"/>
      <c r="N885" s="222"/>
      <c r="O885" s="222"/>
      <c r="P885" s="222"/>
      <c r="Q885" s="222"/>
      <c r="R885" s="222"/>
      <c r="S885" s="222"/>
      <c r="T885" s="237"/>
      <c r="U885" s="221"/>
      <c r="V885" s="222"/>
      <c r="W885" s="222"/>
      <c r="X885" s="222"/>
      <c r="Y885" s="222"/>
      <c r="Z885" s="222"/>
      <c r="AA885" s="237"/>
      <c r="AB885" s="221"/>
      <c r="AC885" s="222"/>
      <c r="AD885" s="222"/>
      <c r="AE885" s="222"/>
      <c r="AF885" s="222"/>
      <c r="AG885" s="222"/>
      <c r="AH885" s="237"/>
      <c r="AI885" s="221"/>
      <c r="AJ885" s="222"/>
      <c r="AK885" s="222"/>
      <c r="AL885" s="222"/>
      <c r="AM885" s="222"/>
      <c r="AN885" s="222"/>
      <c r="AO885" s="237"/>
      <c r="AP885" s="826" t="s">
        <v>1467</v>
      </c>
      <c r="AQ885" s="826"/>
      <c r="AR885" s="826"/>
      <c r="AS885" s="826"/>
      <c r="AT885" s="826"/>
      <c r="AU885" s="826"/>
      <c r="AV885" s="826"/>
      <c r="AW885" s="826"/>
      <c r="AX885" s="826"/>
      <c r="AY885" s="826"/>
      <c r="AZ885" s="826"/>
      <c r="BA885" s="826"/>
      <c r="BB885" s="827"/>
    </row>
    <row r="886" spans="1:54" ht="12.6" customHeight="1" x14ac:dyDescent="0.25">
      <c r="A886" s="828" t="s">
        <v>1262</v>
      </c>
      <c r="B886" s="829"/>
      <c r="C886" s="829"/>
      <c r="D886" s="829"/>
      <c r="E886" s="829"/>
      <c r="F886" s="829"/>
      <c r="G886" s="829"/>
      <c r="H886" s="829"/>
      <c r="I886" s="829"/>
      <c r="J886" s="829"/>
      <c r="K886" s="829"/>
      <c r="L886" s="830"/>
      <c r="M886" s="828" t="s">
        <v>1420</v>
      </c>
      <c r="N886" s="829"/>
      <c r="O886" s="829"/>
      <c r="P886" s="829"/>
      <c r="Q886" s="829"/>
      <c r="R886" s="829"/>
      <c r="S886" s="829"/>
      <c r="T886" s="830"/>
      <c r="U886" s="828" t="s">
        <v>1557</v>
      </c>
      <c r="V886" s="829"/>
      <c r="W886" s="829"/>
      <c r="X886" s="829"/>
      <c r="Y886" s="829"/>
      <c r="Z886" s="829"/>
      <c r="AA886" s="830"/>
      <c r="AB886" s="828" t="s">
        <v>1718</v>
      </c>
      <c r="AC886" s="829"/>
      <c r="AD886" s="829"/>
      <c r="AE886" s="829"/>
      <c r="AF886" s="829"/>
      <c r="AG886" s="829"/>
      <c r="AH886" s="830"/>
      <c r="AI886" s="828" t="s">
        <v>1719</v>
      </c>
      <c r="AJ886" s="829"/>
      <c r="AK886" s="829"/>
      <c r="AL886" s="829"/>
      <c r="AM886" s="829"/>
      <c r="AN886" s="829"/>
      <c r="AO886" s="830"/>
      <c r="AP886" s="829" t="s">
        <v>1526</v>
      </c>
      <c r="AQ886" s="829"/>
      <c r="AR886" s="829"/>
      <c r="AS886" s="829"/>
      <c r="AT886" s="829"/>
      <c r="AU886" s="829"/>
      <c r="AV886" s="829"/>
      <c r="AW886" s="829"/>
      <c r="AX886" s="829"/>
      <c r="AY886" s="829"/>
      <c r="AZ886" s="829"/>
      <c r="BA886" s="829"/>
      <c r="BB886" s="830"/>
    </row>
    <row r="887" spans="1:54" ht="12.6" customHeight="1" x14ac:dyDescent="0.25">
      <c r="A887" s="223"/>
      <c r="B887" s="224"/>
      <c r="C887" s="224"/>
      <c r="D887" s="224"/>
      <c r="E887" s="224"/>
      <c r="F887" s="224"/>
      <c r="G887" s="224"/>
      <c r="H887" s="224"/>
      <c r="I887" s="224"/>
      <c r="J887" s="224"/>
      <c r="K887" s="224"/>
      <c r="L887" s="238"/>
      <c r="M887" s="828" t="s">
        <v>1421</v>
      </c>
      <c r="N887" s="829"/>
      <c r="O887" s="829"/>
      <c r="P887" s="829"/>
      <c r="Q887" s="829"/>
      <c r="R887" s="829"/>
      <c r="S887" s="829"/>
      <c r="T887" s="830"/>
      <c r="U887" s="223"/>
      <c r="V887" s="224"/>
      <c r="W887" s="224"/>
      <c r="X887" s="224"/>
      <c r="Y887" s="224"/>
      <c r="Z887" s="224"/>
      <c r="AA887" s="238"/>
      <c r="AB887" s="223"/>
      <c r="AC887" s="224"/>
      <c r="AD887" s="224"/>
      <c r="AE887" s="224"/>
      <c r="AF887" s="224"/>
      <c r="AG887" s="224"/>
      <c r="AH887" s="238"/>
      <c r="AI887" s="223"/>
      <c r="AJ887" s="224"/>
      <c r="AK887" s="224"/>
      <c r="AL887" s="224"/>
      <c r="AM887" s="224"/>
      <c r="AN887" s="224"/>
      <c r="AO887" s="238"/>
      <c r="AP887" s="829" t="s">
        <v>1469</v>
      </c>
      <c r="AQ887" s="829"/>
      <c r="AR887" s="829"/>
      <c r="AS887" s="829"/>
      <c r="AT887" s="829"/>
      <c r="AU887" s="829"/>
      <c r="AV887" s="829"/>
      <c r="AW887" s="829"/>
      <c r="AX887" s="829"/>
      <c r="AY887" s="829"/>
      <c r="AZ887" s="829"/>
      <c r="BA887" s="829"/>
      <c r="BB887" s="830"/>
    </row>
    <row r="888" spans="1:54" ht="12.6" customHeight="1" x14ac:dyDescent="0.25">
      <c r="A888" s="223"/>
      <c r="B888" s="224"/>
      <c r="C888" s="224"/>
      <c r="D888" s="224"/>
      <c r="E888" s="224"/>
      <c r="F888" s="224"/>
      <c r="G888" s="224"/>
      <c r="H888" s="224"/>
      <c r="I888" s="224"/>
      <c r="J888" s="224"/>
      <c r="K888" s="224"/>
      <c r="L888" s="238"/>
      <c r="M888" s="223"/>
      <c r="N888" s="224"/>
      <c r="O888" s="224"/>
      <c r="P888" s="224"/>
      <c r="Q888" s="224"/>
      <c r="R888" s="224"/>
      <c r="S888" s="224"/>
      <c r="T888" s="238"/>
      <c r="U888" s="223"/>
      <c r="V888" s="224"/>
      <c r="W888" s="224"/>
      <c r="X888" s="224"/>
      <c r="Y888" s="224"/>
      <c r="Z888" s="224"/>
      <c r="AA888" s="238"/>
      <c r="AB888" s="223"/>
      <c r="AC888" s="224"/>
      <c r="AD888" s="224"/>
      <c r="AE888" s="224"/>
      <c r="AF888" s="224"/>
      <c r="AG888" s="224"/>
      <c r="AH888" s="238"/>
      <c r="AI888" s="223"/>
      <c r="AJ888" s="224"/>
      <c r="AK888" s="224"/>
      <c r="AL888" s="224"/>
      <c r="AM888" s="224"/>
      <c r="AN888" s="224"/>
      <c r="AO888" s="238"/>
      <c r="AP888" s="829" t="s">
        <v>1470</v>
      </c>
      <c r="AQ888" s="829"/>
      <c r="AR888" s="829"/>
      <c r="AS888" s="829"/>
      <c r="AT888" s="829"/>
      <c r="AU888" s="829"/>
      <c r="AV888" s="829"/>
      <c r="AW888" s="829"/>
      <c r="AX888" s="829"/>
      <c r="AY888" s="829"/>
      <c r="AZ888" s="829"/>
      <c r="BA888" s="829"/>
      <c r="BB888" s="830"/>
    </row>
    <row r="889" spans="1:54" ht="12.6" customHeight="1" x14ac:dyDescent="0.25">
      <c r="A889" s="863" t="s">
        <v>1410</v>
      </c>
      <c r="B889" s="864"/>
      <c r="C889" s="864"/>
      <c r="D889" s="864"/>
      <c r="E889" s="864"/>
      <c r="F889" s="864"/>
      <c r="G889" s="864"/>
      <c r="H889" s="864"/>
      <c r="I889" s="864"/>
      <c r="J889" s="864"/>
      <c r="K889" s="864"/>
      <c r="L889" s="865"/>
      <c r="M889" s="863" t="s">
        <v>1720</v>
      </c>
      <c r="N889" s="864"/>
      <c r="O889" s="864"/>
      <c r="P889" s="864"/>
      <c r="Q889" s="864" t="s">
        <v>1721</v>
      </c>
      <c r="R889" s="864"/>
      <c r="S889" s="864"/>
      <c r="T889" s="865"/>
      <c r="U889" s="863" t="s">
        <v>1722</v>
      </c>
      <c r="V889" s="864"/>
      <c r="W889" s="864"/>
      <c r="X889" s="864"/>
      <c r="Y889" s="864" t="s">
        <v>1723</v>
      </c>
      <c r="Z889" s="864"/>
      <c r="AA889" s="865"/>
      <c r="AB889" s="863" t="s">
        <v>1724</v>
      </c>
      <c r="AC889" s="864"/>
      <c r="AD889" s="864"/>
      <c r="AE889" s="864"/>
      <c r="AF889" s="864" t="s">
        <v>1725</v>
      </c>
      <c r="AG889" s="864"/>
      <c r="AH889" s="865"/>
      <c r="AI889" s="863" t="s">
        <v>1726</v>
      </c>
      <c r="AJ889" s="864"/>
      <c r="AK889" s="864"/>
      <c r="AL889" s="864"/>
      <c r="AM889" s="864" t="s">
        <v>1727</v>
      </c>
      <c r="AN889" s="864"/>
      <c r="AO889" s="865"/>
      <c r="AP889" s="863" t="s">
        <v>1728</v>
      </c>
      <c r="AQ889" s="864"/>
      <c r="AR889" s="864"/>
      <c r="AS889" s="864"/>
      <c r="AT889" s="864"/>
      <c r="AU889" s="864"/>
      <c r="AV889" s="864"/>
      <c r="AW889" s="864" t="s">
        <v>1729</v>
      </c>
      <c r="AX889" s="864"/>
      <c r="AY889" s="864"/>
      <c r="AZ889" s="864"/>
      <c r="BA889" s="864"/>
      <c r="BB889" s="865"/>
    </row>
    <row r="890" spans="1:54" ht="12.6" customHeight="1" x14ac:dyDescent="0.25">
      <c r="A890" s="1117" t="s">
        <v>1730</v>
      </c>
      <c r="B890" s="1118"/>
      <c r="C890" s="1118"/>
      <c r="D890" s="1118"/>
      <c r="E890" s="1118"/>
      <c r="F890" s="1118"/>
      <c r="G890" s="1118"/>
      <c r="H890" s="1118"/>
      <c r="I890" s="1118"/>
      <c r="J890" s="1118"/>
      <c r="K890" s="1118"/>
      <c r="L890" s="1119"/>
      <c r="M890" s="1120"/>
      <c r="N890" s="1120"/>
      <c r="O890" s="1120"/>
      <c r="P890" s="1120"/>
      <c r="Q890" s="1120"/>
      <c r="R890" s="1120"/>
      <c r="S890" s="1120"/>
      <c r="T890" s="1120"/>
      <c r="U890" s="856"/>
      <c r="V890" s="857"/>
      <c r="W890" s="857"/>
      <c r="X890" s="858"/>
      <c r="Y890" s="856"/>
      <c r="Z890" s="857"/>
      <c r="AA890" s="858"/>
      <c r="AB890" s="856"/>
      <c r="AC890" s="857"/>
      <c r="AD890" s="857"/>
      <c r="AE890" s="858"/>
      <c r="AF890" s="856"/>
      <c r="AG890" s="857"/>
      <c r="AH890" s="858"/>
      <c r="AI890" s="856"/>
      <c r="AJ890" s="857"/>
      <c r="AK890" s="857"/>
      <c r="AL890" s="858"/>
      <c r="AM890" s="856"/>
      <c r="AN890" s="857"/>
      <c r="AO890" s="858"/>
      <c r="AP890" s="1108">
        <f>SUM(SUVAHAVUJ!N120)</f>
        <v>0</v>
      </c>
      <c r="AQ890" s="1109"/>
      <c r="AR890" s="1109"/>
      <c r="AS890" s="1109"/>
      <c r="AT890" s="1109"/>
      <c r="AU890" s="1109"/>
      <c r="AV890" s="1110"/>
      <c r="AW890" s="1108">
        <f>SUM(SUVAHAVUJ!X120)</f>
        <v>0</v>
      </c>
      <c r="AX890" s="1109"/>
      <c r="AY890" s="1109"/>
      <c r="AZ890" s="1109"/>
      <c r="BA890" s="1109"/>
      <c r="BB890" s="1110"/>
    </row>
    <row r="891" spans="1:54" ht="12.6" customHeight="1" x14ac:dyDescent="0.25">
      <c r="A891" s="849"/>
      <c r="B891" s="849"/>
      <c r="C891" s="849"/>
      <c r="D891" s="849"/>
      <c r="E891" s="849"/>
      <c r="F891" s="849"/>
      <c r="G891" s="849"/>
      <c r="H891" s="849"/>
      <c r="I891" s="849"/>
      <c r="J891" s="849"/>
      <c r="K891" s="849"/>
      <c r="L891" s="849"/>
      <c r="M891" s="1096"/>
      <c r="N891" s="1096"/>
      <c r="O891" s="1096"/>
      <c r="P891" s="1096"/>
      <c r="Q891" s="1096"/>
      <c r="R891" s="1096"/>
      <c r="S891" s="1096"/>
      <c r="T891" s="1096"/>
      <c r="U891" s="893"/>
      <c r="V891" s="894"/>
      <c r="W891" s="894"/>
      <c r="X891" s="895"/>
      <c r="Y891" s="893"/>
      <c r="Z891" s="894"/>
      <c r="AA891" s="895"/>
      <c r="AB891" s="893"/>
      <c r="AC891" s="894"/>
      <c r="AD891" s="894"/>
      <c r="AE891" s="895"/>
      <c r="AF891" s="893"/>
      <c r="AG891" s="894"/>
      <c r="AH891" s="895"/>
      <c r="AI891" s="893"/>
      <c r="AJ891" s="894"/>
      <c r="AK891" s="894"/>
      <c r="AL891" s="895"/>
      <c r="AM891" s="893"/>
      <c r="AN891" s="894"/>
      <c r="AO891" s="895"/>
      <c r="AP891" s="963"/>
      <c r="AQ891" s="964"/>
      <c r="AR891" s="964"/>
      <c r="AS891" s="964"/>
      <c r="AT891" s="964"/>
      <c r="AU891" s="964"/>
      <c r="AV891" s="965"/>
      <c r="AW891" s="963"/>
      <c r="AX891" s="964"/>
      <c r="AY891" s="964"/>
      <c r="AZ891" s="964"/>
      <c r="BA891" s="964"/>
      <c r="BB891" s="965"/>
    </row>
    <row r="892" spans="1:54" ht="12.6" customHeight="1" x14ac:dyDescent="0.25">
      <c r="A892" s="849"/>
      <c r="B892" s="849"/>
      <c r="C892" s="849"/>
      <c r="D892" s="849"/>
      <c r="E892" s="849"/>
      <c r="F892" s="849"/>
      <c r="G892" s="849"/>
      <c r="H892" s="849"/>
      <c r="I892" s="849"/>
      <c r="J892" s="849"/>
      <c r="K892" s="849"/>
      <c r="L892" s="849"/>
      <c r="M892" s="1096"/>
      <c r="N892" s="1096"/>
      <c r="O892" s="1096"/>
      <c r="P892" s="1096"/>
      <c r="Q892" s="1096"/>
      <c r="R892" s="1096"/>
      <c r="S892" s="1096"/>
      <c r="T892" s="1096"/>
      <c r="U892" s="893"/>
      <c r="V892" s="894"/>
      <c r="W892" s="894"/>
      <c r="X892" s="895"/>
      <c r="Y892" s="893"/>
      <c r="Z892" s="894"/>
      <c r="AA892" s="895"/>
      <c r="AB892" s="893"/>
      <c r="AC892" s="894"/>
      <c r="AD892" s="894"/>
      <c r="AE892" s="895"/>
      <c r="AF892" s="893"/>
      <c r="AG892" s="894"/>
      <c r="AH892" s="895"/>
      <c r="AI892" s="893"/>
      <c r="AJ892" s="894"/>
      <c r="AK892" s="894"/>
      <c r="AL892" s="895"/>
      <c r="AM892" s="893"/>
      <c r="AN892" s="894"/>
      <c r="AO892" s="895"/>
      <c r="AP892" s="963"/>
      <c r="AQ892" s="964"/>
      <c r="AR892" s="964"/>
      <c r="AS892" s="964"/>
      <c r="AT892" s="964"/>
      <c r="AU892" s="964"/>
      <c r="AV892" s="965"/>
      <c r="AW892" s="963"/>
      <c r="AX892" s="964"/>
      <c r="AY892" s="964"/>
      <c r="AZ892" s="964"/>
      <c r="BA892" s="964"/>
      <c r="BB892" s="965"/>
    </row>
    <row r="893" spans="1:54" ht="12.6" customHeight="1" x14ac:dyDescent="0.25">
      <c r="A893" s="1107" t="s">
        <v>1731</v>
      </c>
      <c r="B893" s="1107"/>
      <c r="C893" s="1107"/>
      <c r="D893" s="1107"/>
      <c r="E893" s="1107"/>
      <c r="F893" s="1107"/>
      <c r="G893" s="1107"/>
      <c r="H893" s="1107"/>
      <c r="I893" s="1107"/>
      <c r="J893" s="1107"/>
      <c r="K893" s="1107"/>
      <c r="L893" s="1107"/>
      <c r="M893" s="1096"/>
      <c r="N893" s="1096"/>
      <c r="O893" s="1096"/>
      <c r="P893" s="1096"/>
      <c r="Q893" s="1096"/>
      <c r="R893" s="1096"/>
      <c r="S893" s="1096"/>
      <c r="T893" s="1096"/>
      <c r="U893" s="893"/>
      <c r="V893" s="894"/>
      <c r="W893" s="894"/>
      <c r="X893" s="895"/>
      <c r="Y893" s="893"/>
      <c r="Z893" s="894"/>
      <c r="AA893" s="895"/>
      <c r="AB893" s="893"/>
      <c r="AC893" s="894"/>
      <c r="AD893" s="894"/>
      <c r="AE893" s="895"/>
      <c r="AF893" s="893"/>
      <c r="AG893" s="894"/>
      <c r="AH893" s="895"/>
      <c r="AI893" s="893"/>
      <c r="AJ893" s="894"/>
      <c r="AK893" s="894"/>
      <c r="AL893" s="895"/>
      <c r="AM893" s="893"/>
      <c r="AN893" s="894"/>
      <c r="AO893" s="895"/>
      <c r="AP893" s="1108">
        <f>SUM(SUVAHAVUJ!N138)</f>
        <v>131778</v>
      </c>
      <c r="AQ893" s="1109"/>
      <c r="AR893" s="1109"/>
      <c r="AS893" s="1109"/>
      <c r="AT893" s="1109"/>
      <c r="AU893" s="1109"/>
      <c r="AV893" s="1110"/>
      <c r="AW893" s="1108">
        <f>SUM(SUVAHAVUJ!X138)</f>
        <v>127138</v>
      </c>
      <c r="AX893" s="1109"/>
      <c r="AY893" s="1109"/>
      <c r="AZ893" s="1109"/>
      <c r="BA893" s="1109"/>
      <c r="BB893" s="1110"/>
    </row>
    <row r="894" spans="1:54" ht="12.6" customHeight="1" x14ac:dyDescent="0.25">
      <c r="A894" s="1112" t="s">
        <v>1732</v>
      </c>
      <c r="B894" s="1112"/>
      <c r="C894" s="1112"/>
      <c r="D894" s="1112"/>
      <c r="E894" s="1112"/>
      <c r="F894" s="1112"/>
      <c r="G894" s="1112"/>
      <c r="H894" s="1112"/>
      <c r="I894" s="1112"/>
      <c r="J894" s="1112"/>
      <c r="K894" s="1112"/>
      <c r="L894" s="1112"/>
      <c r="M894" s="1096"/>
      <c r="N894" s="1096"/>
      <c r="O894" s="1096"/>
      <c r="P894" s="1096"/>
      <c r="Q894" s="1096"/>
      <c r="R894" s="1096"/>
      <c r="S894" s="1096"/>
      <c r="T894" s="1096"/>
      <c r="U894" s="893"/>
      <c r="V894" s="894"/>
      <c r="W894" s="894"/>
      <c r="X894" s="895"/>
      <c r="Y894" s="893"/>
      <c r="Z894" s="894"/>
      <c r="AA894" s="895"/>
      <c r="AB894" s="893"/>
      <c r="AC894" s="894"/>
      <c r="AD894" s="894"/>
      <c r="AE894" s="895"/>
      <c r="AF894" s="893"/>
      <c r="AG894" s="894"/>
      <c r="AH894" s="895"/>
      <c r="AI894" s="893"/>
      <c r="AJ894" s="894"/>
      <c r="AK894" s="894"/>
      <c r="AL894" s="895"/>
      <c r="AM894" s="893"/>
      <c r="AN894" s="894"/>
      <c r="AO894" s="895"/>
      <c r="AP894" s="1108">
        <f>SUM(SUVAHAVUJ!N139)</f>
        <v>131778</v>
      </c>
      <c r="AQ894" s="1109"/>
      <c r="AR894" s="1109"/>
      <c r="AS894" s="1109"/>
      <c r="AT894" s="1109"/>
      <c r="AU894" s="1109"/>
      <c r="AV894" s="1110"/>
      <c r="AW894" s="1108">
        <f>SUM(SUVAHAVUJ!X139)</f>
        <v>127138</v>
      </c>
      <c r="AX894" s="1109"/>
      <c r="AY894" s="1109"/>
      <c r="AZ894" s="1109"/>
      <c r="BA894" s="1109"/>
      <c r="BB894" s="1110"/>
    </row>
    <row r="895" spans="1:54" ht="12.6" customHeight="1" x14ac:dyDescent="0.25">
      <c r="A895" s="1111" t="s">
        <v>1733</v>
      </c>
      <c r="B895" s="1111"/>
      <c r="C895" s="1111"/>
      <c r="D895" s="1111"/>
      <c r="E895" s="1111"/>
      <c r="F895" s="1111"/>
      <c r="G895" s="1111"/>
      <c r="H895" s="1111"/>
      <c r="I895" s="1111"/>
      <c r="J895" s="1111"/>
      <c r="K895" s="1111"/>
      <c r="L895" s="1111"/>
      <c r="M895" s="1096"/>
      <c r="N895" s="1096"/>
      <c r="O895" s="1096"/>
      <c r="P895" s="1096"/>
      <c r="Q895" s="1096"/>
      <c r="R895" s="1096"/>
      <c r="S895" s="1096"/>
      <c r="T895" s="1096"/>
      <c r="U895" s="893"/>
      <c r="V895" s="894"/>
      <c r="W895" s="894"/>
      <c r="X895" s="895"/>
      <c r="Y895" s="893"/>
      <c r="Z895" s="894"/>
      <c r="AA895" s="895"/>
      <c r="AB895" s="893"/>
      <c r="AC895" s="894"/>
      <c r="AD895" s="894"/>
      <c r="AE895" s="895"/>
      <c r="AF895" s="893"/>
      <c r="AG895" s="894"/>
      <c r="AH895" s="895"/>
      <c r="AI895" s="893"/>
      <c r="AJ895" s="894"/>
      <c r="AK895" s="894"/>
      <c r="AL895" s="895"/>
      <c r="AM895" s="893"/>
      <c r="AN895" s="894"/>
      <c r="AO895" s="895"/>
      <c r="AP895" s="963"/>
      <c r="AQ895" s="964"/>
      <c r="AR895" s="964"/>
      <c r="AS895" s="964"/>
      <c r="AT895" s="964"/>
      <c r="AU895" s="964"/>
      <c r="AV895" s="965"/>
      <c r="AW895" s="963"/>
      <c r="AX895" s="964"/>
      <c r="AY895" s="964"/>
      <c r="AZ895" s="964"/>
      <c r="BA895" s="964"/>
      <c r="BB895" s="965"/>
    </row>
    <row r="896" spans="1:54" ht="12.6" customHeight="1" x14ac:dyDescent="0.25">
      <c r="A896" s="283" t="s">
        <v>1734</v>
      </c>
      <c r="B896" s="284"/>
      <c r="C896" s="284"/>
      <c r="D896" s="284"/>
      <c r="E896" s="284"/>
      <c r="F896" s="284"/>
      <c r="G896" s="284"/>
      <c r="H896" s="284"/>
      <c r="I896" s="284"/>
      <c r="J896" s="284"/>
      <c r="K896" s="284"/>
      <c r="L896" s="285"/>
      <c r="M896" s="1096"/>
      <c r="N896" s="1096"/>
      <c r="O896" s="1096"/>
      <c r="P896" s="1096"/>
      <c r="Q896" s="1096"/>
      <c r="R896" s="1096"/>
      <c r="S896" s="1096"/>
      <c r="T896" s="1096"/>
      <c r="U896" s="893"/>
      <c r="V896" s="894"/>
      <c r="W896" s="894"/>
      <c r="X896" s="895"/>
      <c r="Y896" s="893"/>
      <c r="Z896" s="894"/>
      <c r="AA896" s="895"/>
      <c r="AB896" s="893"/>
      <c r="AC896" s="894"/>
      <c r="AD896" s="894"/>
      <c r="AE896" s="895"/>
      <c r="AF896" s="893"/>
      <c r="AG896" s="894"/>
      <c r="AH896" s="895"/>
      <c r="AI896" s="893"/>
      <c r="AJ896" s="894"/>
      <c r="AK896" s="894"/>
      <c r="AL896" s="895"/>
      <c r="AM896" s="893"/>
      <c r="AN896" s="894"/>
      <c r="AO896" s="895"/>
      <c r="AP896" s="963"/>
      <c r="AQ896" s="964"/>
      <c r="AR896" s="964"/>
      <c r="AS896" s="964"/>
      <c r="AT896" s="964"/>
      <c r="AU896" s="964"/>
      <c r="AV896" s="965"/>
      <c r="AW896" s="963"/>
      <c r="AX896" s="964"/>
      <c r="AY896" s="964"/>
      <c r="AZ896" s="964"/>
      <c r="BA896" s="964"/>
      <c r="BB896" s="965"/>
    </row>
    <row r="897" spans="1:54" ht="12.6" customHeight="1" x14ac:dyDescent="0.25">
      <c r="A897" s="283" t="s">
        <v>1735</v>
      </c>
      <c r="B897" s="284"/>
      <c r="C897" s="284"/>
      <c r="D897" s="284"/>
      <c r="E897" s="284"/>
      <c r="F897" s="284"/>
      <c r="G897" s="284"/>
      <c r="H897" s="284"/>
      <c r="I897" s="284"/>
      <c r="J897" s="284"/>
      <c r="K897" s="284"/>
      <c r="L897" s="285"/>
      <c r="M897" s="1096"/>
      <c r="N897" s="1096"/>
      <c r="O897" s="1096"/>
      <c r="P897" s="1096"/>
      <c r="Q897" s="1096"/>
      <c r="R897" s="1096"/>
      <c r="S897" s="1096"/>
      <c r="T897" s="1096"/>
      <c r="U897" s="893"/>
      <c r="V897" s="894"/>
      <c r="W897" s="894"/>
      <c r="X897" s="895"/>
      <c r="Y897" s="893"/>
      <c r="Z897" s="894"/>
      <c r="AA897" s="895"/>
      <c r="AB897" s="893"/>
      <c r="AC897" s="894"/>
      <c r="AD897" s="894"/>
      <c r="AE897" s="895"/>
      <c r="AF897" s="893"/>
      <c r="AG897" s="894"/>
      <c r="AH897" s="895"/>
      <c r="AI897" s="893"/>
      <c r="AJ897" s="894"/>
      <c r="AK897" s="894"/>
      <c r="AL897" s="895"/>
      <c r="AM897" s="893"/>
      <c r="AN897" s="894"/>
      <c r="AO897" s="895"/>
      <c r="AP897" s="963"/>
      <c r="AQ897" s="964"/>
      <c r="AR897" s="964"/>
      <c r="AS897" s="964"/>
      <c r="AT897" s="964"/>
      <c r="AU897" s="964"/>
      <c r="AV897" s="965"/>
      <c r="AW897" s="963"/>
      <c r="AX897" s="964"/>
      <c r="AY897" s="964"/>
      <c r="AZ897" s="964"/>
      <c r="BA897" s="964"/>
      <c r="BB897" s="965"/>
    </row>
    <row r="898" spans="1:54" ht="12.6" customHeight="1" x14ac:dyDescent="0.25">
      <c r="A898" s="283" t="s">
        <v>1736</v>
      </c>
      <c r="B898" s="284"/>
      <c r="C898" s="284"/>
      <c r="D898" s="284"/>
      <c r="E898" s="284"/>
      <c r="F898" s="284"/>
      <c r="G898" s="284"/>
      <c r="H898" s="284"/>
      <c r="I898" s="284"/>
      <c r="J898" s="284"/>
      <c r="K898" s="284"/>
      <c r="L898" s="285"/>
      <c r="M898" s="1096"/>
      <c r="N898" s="1096"/>
      <c r="O898" s="1096"/>
      <c r="P898" s="1096"/>
      <c r="Q898" s="1096"/>
      <c r="R898" s="1096"/>
      <c r="S898" s="1096"/>
      <c r="T898" s="1096"/>
      <c r="U898" s="893"/>
      <c r="V898" s="894"/>
      <c r="W898" s="894"/>
      <c r="X898" s="895"/>
      <c r="Y898" s="893"/>
      <c r="Z898" s="894"/>
      <c r="AA898" s="895"/>
      <c r="AB898" s="893"/>
      <c r="AC898" s="894"/>
      <c r="AD898" s="894"/>
      <c r="AE898" s="895"/>
      <c r="AF898" s="893"/>
      <c r="AG898" s="894"/>
      <c r="AH898" s="895"/>
      <c r="AI898" s="893"/>
      <c r="AJ898" s="894"/>
      <c r="AK898" s="894"/>
      <c r="AL898" s="895"/>
      <c r="AM898" s="893"/>
      <c r="AN898" s="894"/>
      <c r="AO898" s="895"/>
      <c r="AP898" s="963"/>
      <c r="AQ898" s="964"/>
      <c r="AR898" s="964"/>
      <c r="AS898" s="964"/>
      <c r="AT898" s="964"/>
      <c r="AU898" s="964"/>
      <c r="AV898" s="965"/>
      <c r="AW898" s="963"/>
      <c r="AX898" s="964"/>
      <c r="AY898" s="964"/>
      <c r="AZ898" s="964"/>
      <c r="BA898" s="964"/>
      <c r="BB898" s="965"/>
    </row>
    <row r="899" spans="1:54" ht="12.6" customHeight="1" x14ac:dyDescent="0.25">
      <c r="A899" s="283" t="s">
        <v>1737</v>
      </c>
      <c r="B899" s="284"/>
      <c r="C899" s="284"/>
      <c r="D899" s="284"/>
      <c r="E899" s="284"/>
      <c r="F899" s="284"/>
      <c r="G899" s="284"/>
      <c r="H899" s="284"/>
      <c r="I899" s="284"/>
      <c r="J899" s="284"/>
      <c r="K899" s="284"/>
      <c r="L899" s="285"/>
      <c r="M899" s="1096"/>
      <c r="N899" s="1096"/>
      <c r="O899" s="1096"/>
      <c r="P899" s="1096"/>
      <c r="Q899" s="1096"/>
      <c r="R899" s="1096"/>
      <c r="S899" s="1096"/>
      <c r="T899" s="1096"/>
      <c r="U899" s="893"/>
      <c r="V899" s="894"/>
      <c r="W899" s="894"/>
      <c r="X899" s="895"/>
      <c r="Y899" s="893"/>
      <c r="Z899" s="894"/>
      <c r="AA899" s="895"/>
      <c r="AB899" s="893"/>
      <c r="AC899" s="894"/>
      <c r="AD899" s="894"/>
      <c r="AE899" s="895"/>
      <c r="AF899" s="893"/>
      <c r="AG899" s="894"/>
      <c r="AH899" s="895"/>
      <c r="AI899" s="893"/>
      <c r="AJ899" s="894"/>
      <c r="AK899" s="894"/>
      <c r="AL899" s="895"/>
      <c r="AM899" s="893"/>
      <c r="AN899" s="894"/>
      <c r="AO899" s="895"/>
      <c r="AP899" s="963"/>
      <c r="AQ899" s="964"/>
      <c r="AR899" s="964"/>
      <c r="AS899" s="964"/>
      <c r="AT899" s="964"/>
      <c r="AU899" s="964"/>
      <c r="AV899" s="965"/>
      <c r="AW899" s="963"/>
      <c r="AX899" s="964"/>
      <c r="AY899" s="964"/>
      <c r="AZ899" s="964"/>
      <c r="BA899" s="964"/>
      <c r="BB899" s="965"/>
    </row>
    <row r="900" spans="1:54" ht="12.6" customHeight="1" x14ac:dyDescent="0.25">
      <c r="A900" s="1093" t="s">
        <v>1738</v>
      </c>
      <c r="B900" s="1094"/>
      <c r="C900" s="1094"/>
      <c r="D900" s="1094"/>
      <c r="E900" s="1094"/>
      <c r="F900" s="1094"/>
      <c r="G900" s="1094"/>
      <c r="H900" s="1094"/>
      <c r="I900" s="1094"/>
      <c r="J900" s="1094"/>
      <c r="K900" s="1094"/>
      <c r="L900" s="1095"/>
      <c r="M900" s="1096"/>
      <c r="N900" s="1096"/>
      <c r="O900" s="1096"/>
      <c r="P900" s="1096"/>
      <c r="Q900" s="1096"/>
      <c r="R900" s="1096"/>
      <c r="S900" s="1096"/>
      <c r="T900" s="1096"/>
      <c r="U900" s="893"/>
      <c r="V900" s="894"/>
      <c r="W900" s="894"/>
      <c r="X900" s="895"/>
      <c r="Y900" s="893"/>
      <c r="Z900" s="894"/>
      <c r="AA900" s="895"/>
      <c r="AB900" s="893"/>
      <c r="AC900" s="894"/>
      <c r="AD900" s="894"/>
      <c r="AE900" s="895"/>
      <c r="AF900" s="893"/>
      <c r="AG900" s="894"/>
      <c r="AH900" s="895"/>
      <c r="AI900" s="893"/>
      <c r="AJ900" s="894"/>
      <c r="AK900" s="894"/>
      <c r="AL900" s="895"/>
      <c r="AM900" s="893"/>
      <c r="AN900" s="894"/>
      <c r="AO900" s="895"/>
      <c r="AP900" s="963"/>
      <c r="AQ900" s="964"/>
      <c r="AR900" s="964"/>
      <c r="AS900" s="964"/>
      <c r="AT900" s="964"/>
      <c r="AU900" s="964"/>
      <c r="AV900" s="965"/>
      <c r="AW900" s="963"/>
      <c r="AX900" s="964"/>
      <c r="AY900" s="964"/>
      <c r="AZ900" s="964"/>
      <c r="BA900" s="964"/>
      <c r="BB900" s="965"/>
    </row>
    <row r="901" spans="1:54" ht="12.6" customHeight="1" x14ac:dyDescent="0.25">
      <c r="A901" s="1093" t="s">
        <v>1739</v>
      </c>
      <c r="B901" s="1094"/>
      <c r="C901" s="1094"/>
      <c r="D901" s="1094"/>
      <c r="E901" s="1094"/>
      <c r="F901" s="1094"/>
      <c r="G901" s="1094"/>
      <c r="H901" s="1094"/>
      <c r="I901" s="1094"/>
      <c r="J901" s="1094"/>
      <c r="K901" s="1094"/>
      <c r="L901" s="1095"/>
      <c r="M901" s="1096"/>
      <c r="N901" s="1096"/>
      <c r="O901" s="1096"/>
      <c r="P901" s="1096"/>
      <c r="Q901" s="1096"/>
      <c r="R901" s="1096"/>
      <c r="S901" s="1096"/>
      <c r="T901" s="1096"/>
      <c r="U901" s="893"/>
      <c r="V901" s="894"/>
      <c r="W901" s="894"/>
      <c r="X901" s="895"/>
      <c r="Y901" s="893"/>
      <c r="Z901" s="894"/>
      <c r="AA901" s="895"/>
      <c r="AB901" s="893"/>
      <c r="AC901" s="894"/>
      <c r="AD901" s="894"/>
      <c r="AE901" s="895"/>
      <c r="AF901" s="893"/>
      <c r="AG901" s="894"/>
      <c r="AH901" s="895"/>
      <c r="AI901" s="893"/>
      <c r="AJ901" s="894"/>
      <c r="AK901" s="894"/>
      <c r="AL901" s="895"/>
      <c r="AM901" s="893"/>
      <c r="AN901" s="894"/>
      <c r="AO901" s="895"/>
      <c r="AP901" s="963"/>
      <c r="AQ901" s="964"/>
      <c r="AR901" s="964"/>
      <c r="AS901" s="964"/>
      <c r="AT901" s="964"/>
      <c r="AU901" s="964"/>
      <c r="AV901" s="965"/>
      <c r="AW901" s="963"/>
      <c r="AX901" s="964"/>
      <c r="AY901" s="964"/>
      <c r="AZ901" s="964"/>
      <c r="BA901" s="964"/>
      <c r="BB901" s="965"/>
    </row>
    <row r="902" spans="1:54" ht="12.6" customHeight="1" x14ac:dyDescent="0.25">
      <c r="A902" s="1093" t="s">
        <v>1740</v>
      </c>
      <c r="B902" s="1094"/>
      <c r="C902" s="1094"/>
      <c r="D902" s="1094"/>
      <c r="E902" s="1094"/>
      <c r="F902" s="1094"/>
      <c r="G902" s="1094"/>
      <c r="H902" s="1094"/>
      <c r="I902" s="1094"/>
      <c r="J902" s="1094"/>
      <c r="K902" s="1094"/>
      <c r="L902" s="1095"/>
      <c r="M902" s="1096"/>
      <c r="N902" s="1096"/>
      <c r="O902" s="1096"/>
      <c r="P902" s="1096"/>
      <c r="Q902" s="1096"/>
      <c r="R902" s="1096"/>
      <c r="S902" s="1096"/>
      <c r="T902" s="1096"/>
      <c r="U902" s="893"/>
      <c r="V902" s="894"/>
      <c r="W902" s="894"/>
      <c r="X902" s="895"/>
      <c r="Y902" s="893"/>
      <c r="Z902" s="894"/>
      <c r="AA902" s="895"/>
      <c r="AB902" s="893"/>
      <c r="AC902" s="894"/>
      <c r="AD902" s="894"/>
      <c r="AE902" s="895"/>
      <c r="AF902" s="893"/>
      <c r="AG902" s="894"/>
      <c r="AH902" s="895"/>
      <c r="AI902" s="893"/>
      <c r="AJ902" s="894"/>
      <c r="AK902" s="894"/>
      <c r="AL902" s="895"/>
      <c r="AM902" s="893"/>
      <c r="AN902" s="894"/>
      <c r="AO902" s="895"/>
      <c r="AP902" s="963"/>
      <c r="AQ902" s="964"/>
      <c r="AR902" s="964"/>
      <c r="AS902" s="964"/>
      <c r="AT902" s="964"/>
      <c r="AU902" s="964"/>
      <c r="AV902" s="965"/>
      <c r="AW902" s="963"/>
      <c r="AX902" s="964"/>
      <c r="AY902" s="964"/>
      <c r="AZ902" s="964"/>
      <c r="BA902" s="964"/>
      <c r="BB902" s="965"/>
    </row>
    <row r="903" spans="1:54" ht="12.6" customHeight="1" x14ac:dyDescent="0.25">
      <c r="A903" s="1093" t="s">
        <v>1741</v>
      </c>
      <c r="B903" s="1094"/>
      <c r="C903" s="1094"/>
      <c r="D903" s="1094"/>
      <c r="E903" s="1094"/>
      <c r="F903" s="1094"/>
      <c r="G903" s="1094"/>
      <c r="H903" s="1094"/>
      <c r="I903" s="1094"/>
      <c r="J903" s="1094"/>
      <c r="K903" s="1094"/>
      <c r="L903" s="1095"/>
      <c r="M903" s="1096"/>
      <c r="N903" s="1096"/>
      <c r="O903" s="1096"/>
      <c r="P903" s="1096"/>
      <c r="Q903" s="1096"/>
      <c r="R903" s="1096"/>
      <c r="S903" s="1096"/>
      <c r="T903" s="1096"/>
      <c r="U903" s="893"/>
      <c r="V903" s="894"/>
      <c r="W903" s="894"/>
      <c r="X903" s="895"/>
      <c r="Y903" s="893"/>
      <c r="Z903" s="894"/>
      <c r="AA903" s="895"/>
      <c r="AB903" s="893"/>
      <c r="AC903" s="894"/>
      <c r="AD903" s="894"/>
      <c r="AE903" s="895"/>
      <c r="AF903" s="893"/>
      <c r="AG903" s="894"/>
      <c r="AH903" s="895"/>
      <c r="AI903" s="893"/>
      <c r="AJ903" s="894"/>
      <c r="AK903" s="894"/>
      <c r="AL903" s="895"/>
      <c r="AM903" s="893"/>
      <c r="AN903" s="894"/>
      <c r="AO903" s="895"/>
      <c r="AP903" s="963"/>
      <c r="AQ903" s="964"/>
      <c r="AR903" s="964"/>
      <c r="AS903" s="964"/>
      <c r="AT903" s="964"/>
      <c r="AU903" s="964"/>
      <c r="AV903" s="965"/>
      <c r="AW903" s="963"/>
      <c r="AX903" s="964"/>
      <c r="AY903" s="964"/>
      <c r="AZ903" s="964"/>
      <c r="BA903" s="964"/>
      <c r="BB903" s="965"/>
    </row>
    <row r="904" spans="1:54" ht="12.6" customHeight="1" x14ac:dyDescent="0.25">
      <c r="A904" s="1097" t="s">
        <v>1742</v>
      </c>
      <c r="B904" s="1098"/>
      <c r="C904" s="1098"/>
      <c r="D904" s="1098"/>
      <c r="E904" s="1098"/>
      <c r="F904" s="1098"/>
      <c r="G904" s="1098"/>
      <c r="H904" s="1098"/>
      <c r="I904" s="1098"/>
      <c r="J904" s="1098"/>
      <c r="K904" s="1098"/>
      <c r="L904" s="1099"/>
      <c r="M904" s="1100"/>
      <c r="N904" s="1100"/>
      <c r="O904" s="1100"/>
      <c r="P904" s="1100"/>
      <c r="Q904" s="1100"/>
      <c r="R904" s="1100"/>
      <c r="S904" s="1100"/>
      <c r="T904" s="1100"/>
      <c r="U904" s="853"/>
      <c r="V904" s="854"/>
      <c r="W904" s="854"/>
      <c r="X904" s="855"/>
      <c r="Y904" s="853"/>
      <c r="Z904" s="854"/>
      <c r="AA904" s="855"/>
      <c r="AB904" s="893"/>
      <c r="AC904" s="894"/>
      <c r="AD904" s="894"/>
      <c r="AE904" s="895"/>
      <c r="AF904" s="893"/>
      <c r="AG904" s="894"/>
      <c r="AH904" s="895"/>
      <c r="AI904" s="853"/>
      <c r="AJ904" s="854"/>
      <c r="AK904" s="854"/>
      <c r="AL904" s="855"/>
      <c r="AM904" s="853"/>
      <c r="AN904" s="854"/>
      <c r="AO904" s="855"/>
      <c r="AP904" s="963"/>
      <c r="AQ904" s="964"/>
      <c r="AR904" s="964"/>
      <c r="AS904" s="964"/>
      <c r="AT904" s="964"/>
      <c r="AU904" s="964"/>
      <c r="AV904" s="965"/>
      <c r="AW904" s="963"/>
      <c r="AX904" s="964"/>
      <c r="AY904" s="964"/>
      <c r="AZ904" s="964"/>
      <c r="BA904" s="964"/>
      <c r="BB904" s="965"/>
    </row>
    <row r="905" spans="1:54" ht="12.6" customHeight="1" x14ac:dyDescent="0.25">
      <c r="A905" s="1093" t="s">
        <v>1743</v>
      </c>
      <c r="B905" s="1094"/>
      <c r="C905" s="1094"/>
      <c r="D905" s="1094"/>
      <c r="E905" s="1094"/>
      <c r="F905" s="1094"/>
      <c r="G905" s="1094"/>
      <c r="H905" s="1094"/>
      <c r="I905" s="1094"/>
      <c r="J905" s="1094"/>
      <c r="K905" s="1094"/>
      <c r="L905" s="1095"/>
      <c r="M905" s="1096"/>
      <c r="N905" s="1096"/>
      <c r="O905" s="1096"/>
      <c r="P905" s="1096"/>
      <c r="Q905" s="1096"/>
      <c r="R905" s="1096"/>
      <c r="S905" s="1096"/>
      <c r="T905" s="1096"/>
      <c r="U905" s="893"/>
      <c r="V905" s="894"/>
      <c r="W905" s="894"/>
      <c r="X905" s="895"/>
      <c r="Y905" s="893"/>
      <c r="Z905" s="894"/>
      <c r="AA905" s="895"/>
      <c r="AB905" s="893"/>
      <c r="AC905" s="894"/>
      <c r="AD905" s="894"/>
      <c r="AE905" s="895"/>
      <c r="AF905" s="893"/>
      <c r="AG905" s="894"/>
      <c r="AH905" s="895"/>
      <c r="AI905" s="893"/>
      <c r="AJ905" s="894"/>
      <c r="AK905" s="894"/>
      <c r="AL905" s="895"/>
      <c r="AM905" s="893"/>
      <c r="AN905" s="894"/>
      <c r="AO905" s="895"/>
      <c r="AP905" s="963"/>
      <c r="AQ905" s="964"/>
      <c r="AR905" s="964"/>
      <c r="AS905" s="964"/>
      <c r="AT905" s="964"/>
      <c r="AU905" s="964"/>
      <c r="AV905" s="965"/>
      <c r="AW905" s="963"/>
      <c r="AX905" s="964"/>
      <c r="AY905" s="964"/>
      <c r="AZ905" s="964"/>
      <c r="BA905" s="964"/>
      <c r="BB905" s="965"/>
    </row>
    <row r="906" spans="1:54" ht="12.6" customHeight="1" x14ac:dyDescent="0.25">
      <c r="A906" s="220" t="s">
        <v>5010</v>
      </c>
    </row>
    <row r="907" spans="1:54" ht="15" customHeight="1" x14ac:dyDescent="0.25">
      <c r="A907" s="807"/>
      <c r="B907" s="808"/>
      <c r="C907" s="808"/>
      <c r="D907" s="808"/>
      <c r="E907" s="808"/>
      <c r="F907" s="808"/>
      <c r="G907" s="808"/>
      <c r="H907" s="808"/>
      <c r="I907" s="808"/>
      <c r="J907" s="808"/>
      <c r="K907" s="808"/>
      <c r="L907" s="808"/>
      <c r="M907" s="808"/>
      <c r="N907" s="808"/>
      <c r="O907" s="808"/>
      <c r="P907" s="808"/>
      <c r="Q907" s="808"/>
      <c r="R907" s="808"/>
      <c r="S907" s="808"/>
      <c r="T907" s="808"/>
      <c r="U907" s="808"/>
      <c r="V907" s="808"/>
      <c r="W907" s="808"/>
      <c r="X907" s="808"/>
      <c r="Y907" s="808"/>
      <c r="Z907" s="808"/>
      <c r="AA907" s="808"/>
      <c r="AB907" s="808"/>
      <c r="AC907" s="808"/>
      <c r="AD907" s="808"/>
      <c r="AE907" s="808"/>
      <c r="AF907" s="808"/>
      <c r="AG907" s="808"/>
      <c r="AH907" s="808"/>
      <c r="AI907" s="808"/>
      <c r="AJ907" s="808"/>
      <c r="AK907" s="808"/>
      <c r="AL907" s="808"/>
      <c r="AM907" s="808"/>
      <c r="AN907" s="808"/>
      <c r="AO907" s="808"/>
      <c r="AP907" s="808"/>
      <c r="AQ907" s="808"/>
      <c r="AR907" s="808"/>
      <c r="AS907" s="808"/>
      <c r="AT907" s="808"/>
      <c r="AU907" s="808"/>
      <c r="AV907" s="808"/>
      <c r="AW907" s="808"/>
      <c r="AX907" s="808"/>
      <c r="AY907" s="550"/>
      <c r="AZ907" s="550"/>
      <c r="BA907" s="550"/>
      <c r="BB907" s="550"/>
    </row>
    <row r="908" spans="1:54" ht="15" customHeight="1" x14ac:dyDescent="0.25">
      <c r="A908" s="809"/>
      <c r="B908" s="810"/>
      <c r="C908" s="810"/>
      <c r="D908" s="810"/>
      <c r="E908" s="810"/>
      <c r="F908" s="810"/>
      <c r="G908" s="810"/>
      <c r="H908" s="810"/>
      <c r="I908" s="810"/>
      <c r="J908" s="810"/>
      <c r="K908" s="810"/>
      <c r="L908" s="810"/>
      <c r="M908" s="810"/>
      <c r="N908" s="810"/>
      <c r="O908" s="810"/>
      <c r="P908" s="810"/>
      <c r="Q908" s="810"/>
      <c r="R908" s="810"/>
      <c r="S908" s="810"/>
      <c r="T908" s="810"/>
      <c r="U908" s="810"/>
      <c r="V908" s="810"/>
      <c r="W908" s="810"/>
      <c r="X908" s="810"/>
      <c r="Y908" s="810"/>
      <c r="Z908" s="810"/>
      <c r="AA908" s="810"/>
      <c r="AB908" s="810"/>
      <c r="AC908" s="810"/>
      <c r="AD908" s="810"/>
      <c r="AE908" s="810"/>
      <c r="AF908" s="810"/>
      <c r="AG908" s="810"/>
      <c r="AH908" s="810"/>
      <c r="AI908" s="810"/>
      <c r="AJ908" s="810"/>
      <c r="AK908" s="810"/>
      <c r="AL908" s="810"/>
      <c r="AM908" s="810"/>
      <c r="AN908" s="810"/>
      <c r="AO908" s="810"/>
      <c r="AP908" s="810"/>
      <c r="AQ908" s="810"/>
      <c r="AR908" s="810"/>
      <c r="AS908" s="810"/>
      <c r="AT908" s="810"/>
      <c r="AU908" s="810"/>
      <c r="AV908" s="810"/>
      <c r="AW908" s="810"/>
      <c r="AX908" s="810"/>
      <c r="AY908" s="550"/>
      <c r="AZ908" s="550"/>
      <c r="BA908" s="550"/>
      <c r="BB908" s="550"/>
    </row>
    <row r="909" spans="1:54" ht="12.6" customHeight="1" x14ac:dyDescent="0.25">
      <c r="A909" s="220" t="s">
        <v>5082</v>
      </c>
    </row>
    <row r="910" spans="1:54" ht="12.6" customHeight="1" x14ac:dyDescent="0.25">
      <c r="A910" s="262"/>
      <c r="B910" s="263"/>
      <c r="C910" s="263"/>
      <c r="D910" s="263"/>
      <c r="E910" s="263"/>
      <c r="F910" s="263"/>
      <c r="G910" s="263"/>
      <c r="H910" s="263"/>
      <c r="I910" s="263"/>
      <c r="J910" s="263"/>
      <c r="K910" s="263"/>
      <c r="L910" s="263"/>
      <c r="M910" s="263"/>
      <c r="N910" s="263"/>
      <c r="O910" s="263"/>
      <c r="P910" s="263"/>
      <c r="Q910" s="263"/>
      <c r="R910" s="263"/>
      <c r="S910" s="264"/>
      <c r="T910" s="262"/>
      <c r="U910" s="263"/>
      <c r="V910" s="263"/>
      <c r="W910" s="263"/>
      <c r="X910" s="263"/>
      <c r="Y910" s="263"/>
      <c r="Z910" s="263"/>
      <c r="AA910" s="263"/>
      <c r="AB910" s="263"/>
      <c r="AC910" s="263"/>
      <c r="AD910" s="263"/>
      <c r="AE910" s="263"/>
      <c r="AF910" s="264"/>
      <c r="AG910" s="825" t="s">
        <v>1645</v>
      </c>
      <c r="AH910" s="826"/>
      <c r="AI910" s="826"/>
      <c r="AJ910" s="826"/>
      <c r="AK910" s="826"/>
      <c r="AL910" s="826"/>
      <c r="AM910" s="826"/>
      <c r="AN910" s="826"/>
      <c r="AO910" s="826"/>
      <c r="AP910" s="826"/>
      <c r="AQ910" s="826"/>
      <c r="AR910" s="826"/>
      <c r="AS910" s="826"/>
      <c r="AT910" s="826"/>
      <c r="AU910" s="826"/>
      <c r="AV910" s="826"/>
      <c r="AW910" s="826"/>
      <c r="AX910" s="826"/>
      <c r="AY910" s="826"/>
      <c r="AZ910" s="826"/>
      <c r="BA910" s="826"/>
      <c r="BB910" s="827"/>
    </row>
    <row r="911" spans="1:54" ht="12.6" customHeight="1" x14ac:dyDescent="0.25">
      <c r="A911" s="828" t="s">
        <v>1262</v>
      </c>
      <c r="B911" s="829"/>
      <c r="C911" s="829"/>
      <c r="D911" s="829"/>
      <c r="E911" s="829"/>
      <c r="F911" s="829"/>
      <c r="G911" s="829"/>
      <c r="H911" s="829"/>
      <c r="I911" s="829"/>
      <c r="J911" s="829"/>
      <c r="K911" s="829"/>
      <c r="L911" s="829"/>
      <c r="M911" s="829"/>
      <c r="N911" s="829"/>
      <c r="O911" s="829"/>
      <c r="P911" s="829"/>
      <c r="Q911" s="829"/>
      <c r="R911" s="829"/>
      <c r="S911" s="830"/>
      <c r="T911" s="828" t="s">
        <v>1263</v>
      </c>
      <c r="U911" s="829"/>
      <c r="V911" s="829"/>
      <c r="W911" s="829"/>
      <c r="X911" s="829"/>
      <c r="Y911" s="829"/>
      <c r="Z911" s="829"/>
      <c r="AA911" s="829"/>
      <c r="AB911" s="829"/>
      <c r="AC911" s="829"/>
      <c r="AD911" s="829"/>
      <c r="AE911" s="829"/>
      <c r="AF911" s="830"/>
      <c r="AG911" s="828" t="s">
        <v>1646</v>
      </c>
      <c r="AH911" s="829"/>
      <c r="AI911" s="829"/>
      <c r="AJ911" s="829"/>
      <c r="AK911" s="829"/>
      <c r="AL911" s="829"/>
      <c r="AM911" s="829"/>
      <c r="AN911" s="829"/>
      <c r="AO911" s="829"/>
      <c r="AP911" s="829"/>
      <c r="AQ911" s="829"/>
      <c r="AR911" s="829"/>
      <c r="AS911" s="829"/>
      <c r="AT911" s="829"/>
      <c r="AU911" s="829"/>
      <c r="AV911" s="829"/>
      <c r="AW911" s="829"/>
      <c r="AX911" s="829"/>
      <c r="AY911" s="829"/>
      <c r="AZ911" s="829"/>
      <c r="BA911" s="829"/>
      <c r="BB911" s="830"/>
    </row>
    <row r="912" spans="1:54" ht="12.6" customHeight="1" x14ac:dyDescent="0.25">
      <c r="A912" s="274"/>
      <c r="B912" s="275"/>
      <c r="C912" s="275"/>
      <c r="D912" s="275"/>
      <c r="E912" s="275"/>
      <c r="F912" s="275"/>
      <c r="G912" s="275"/>
      <c r="H912" s="275"/>
      <c r="I912" s="275"/>
      <c r="J912" s="275"/>
      <c r="K912" s="275"/>
      <c r="L912" s="275"/>
      <c r="M912" s="275"/>
      <c r="N912" s="275"/>
      <c r="O912" s="275"/>
      <c r="P912" s="275"/>
      <c r="Q912" s="275"/>
      <c r="R912" s="275"/>
      <c r="S912" s="276"/>
      <c r="T912" s="274"/>
      <c r="U912" s="275"/>
      <c r="V912" s="275"/>
      <c r="W912" s="275"/>
      <c r="X912" s="275"/>
      <c r="Y912" s="275"/>
      <c r="Z912" s="275"/>
      <c r="AA912" s="275"/>
      <c r="AB912" s="275"/>
      <c r="AC912" s="275"/>
      <c r="AD912" s="275"/>
      <c r="AE912" s="275"/>
      <c r="AF912" s="276"/>
      <c r="AG912" s="863" t="s">
        <v>1433</v>
      </c>
      <c r="AH912" s="864"/>
      <c r="AI912" s="864"/>
      <c r="AJ912" s="864"/>
      <c r="AK912" s="864"/>
      <c r="AL912" s="864"/>
      <c r="AM912" s="864"/>
      <c r="AN912" s="864"/>
      <c r="AO912" s="864"/>
      <c r="AP912" s="864"/>
      <c r="AQ912" s="864"/>
      <c r="AR912" s="864"/>
      <c r="AS912" s="864"/>
      <c r="AT912" s="864"/>
      <c r="AU912" s="864"/>
      <c r="AV912" s="864"/>
      <c r="AW912" s="864"/>
      <c r="AX912" s="864"/>
      <c r="AY912" s="864"/>
      <c r="AZ912" s="864"/>
      <c r="BA912" s="864"/>
      <c r="BB912" s="865"/>
    </row>
    <row r="913" spans="1:54" ht="12.6" customHeight="1" x14ac:dyDescent="0.25">
      <c r="A913" s="832" t="s">
        <v>1744</v>
      </c>
      <c r="B913" s="832"/>
      <c r="C913" s="832"/>
      <c r="D913" s="832"/>
      <c r="E913" s="832"/>
      <c r="F913" s="832"/>
      <c r="G913" s="832"/>
      <c r="H913" s="832"/>
      <c r="I913" s="832"/>
      <c r="J913" s="832"/>
      <c r="K913" s="832"/>
      <c r="L913" s="832"/>
      <c r="M913" s="832"/>
      <c r="N913" s="832"/>
      <c r="O913" s="832"/>
      <c r="P913" s="832"/>
      <c r="Q913" s="832"/>
      <c r="R913" s="832"/>
      <c r="S913" s="1063"/>
      <c r="T913" s="1085">
        <f>SUM(SUVAHAVUJ!N104)</f>
        <v>9450</v>
      </c>
      <c r="U913" s="1085"/>
      <c r="V913" s="1085"/>
      <c r="W913" s="1085"/>
      <c r="X913" s="1085"/>
      <c r="Y913" s="1085"/>
      <c r="Z913" s="1085"/>
      <c r="AA913" s="1085"/>
      <c r="AB913" s="1085"/>
      <c r="AC913" s="1085"/>
      <c r="AD913" s="1085"/>
      <c r="AE913" s="1085"/>
      <c r="AF913" s="1085"/>
      <c r="AG913" s="1085">
        <f>(SUVAHAVUJ!X104)</f>
        <v>2596</v>
      </c>
      <c r="AH913" s="1085"/>
      <c r="AI913" s="1085"/>
      <c r="AJ913" s="1085"/>
      <c r="AK913" s="1085"/>
      <c r="AL913" s="1085"/>
      <c r="AM913" s="1085"/>
      <c r="AN913" s="1085"/>
      <c r="AO913" s="1085"/>
      <c r="AP913" s="1085"/>
      <c r="AQ913" s="1085"/>
      <c r="AR913" s="1085"/>
      <c r="AS913" s="1085"/>
      <c r="AT913" s="1085"/>
      <c r="AU913" s="1085"/>
      <c r="AV913" s="1085"/>
      <c r="AW913" s="1085"/>
      <c r="AX913" s="1085"/>
      <c r="AY913" s="1085"/>
      <c r="AZ913" s="1085"/>
      <c r="BA913" s="1085"/>
      <c r="BB913" s="1091"/>
    </row>
    <row r="914" spans="1:54" ht="12.6" customHeight="1" x14ac:dyDescent="0.25">
      <c r="A914" s="193" t="s">
        <v>1745</v>
      </c>
      <c r="B914" s="194"/>
      <c r="C914" s="194"/>
      <c r="D914" s="194"/>
      <c r="E914" s="194"/>
      <c r="F914" s="194"/>
      <c r="G914" s="194"/>
      <c r="H914" s="194"/>
      <c r="I914" s="194"/>
      <c r="J914" s="194"/>
      <c r="K914" s="194"/>
      <c r="L914" s="194"/>
      <c r="M914" s="194"/>
      <c r="N914" s="194"/>
      <c r="O914" s="194"/>
      <c r="P914" s="194"/>
      <c r="Q914" s="194"/>
      <c r="R914" s="194"/>
      <c r="S914" s="195"/>
      <c r="T914" s="1101"/>
      <c r="U914" s="1102"/>
      <c r="V914" s="1102"/>
      <c r="W914" s="1102"/>
      <c r="X914" s="1102"/>
      <c r="Y914" s="1102"/>
      <c r="Z914" s="1102"/>
      <c r="AA914" s="1102"/>
      <c r="AB914" s="1102"/>
      <c r="AC914" s="1102"/>
      <c r="AD914" s="1102"/>
      <c r="AE914" s="1102"/>
      <c r="AF914" s="1103"/>
      <c r="AG914" s="1092"/>
      <c r="AH914" s="1092"/>
      <c r="AI914" s="1092"/>
      <c r="AJ914" s="1092"/>
      <c r="AK914" s="1092"/>
      <c r="AL914" s="1092"/>
      <c r="AM914" s="1092"/>
      <c r="AN914" s="1092"/>
      <c r="AO914" s="1092"/>
      <c r="AP914" s="1092"/>
      <c r="AQ914" s="1092"/>
      <c r="AR914" s="1092"/>
      <c r="AS914" s="1092"/>
      <c r="AT914" s="1092"/>
      <c r="AU914" s="1092"/>
      <c r="AV914" s="1092"/>
      <c r="AW914" s="1092"/>
      <c r="AX914" s="1092"/>
      <c r="AY914" s="1092"/>
      <c r="AZ914" s="1092"/>
      <c r="BA914" s="1092"/>
      <c r="BB914" s="1092"/>
    </row>
    <row r="915" spans="1:54" ht="12.6" customHeight="1" x14ac:dyDescent="0.25">
      <c r="A915" s="196" t="s">
        <v>1746</v>
      </c>
      <c r="B915" s="197"/>
      <c r="C915" s="197"/>
      <c r="D915" s="197"/>
      <c r="E915" s="197"/>
      <c r="F915" s="197"/>
      <c r="G915" s="197"/>
      <c r="H915" s="197"/>
      <c r="I915" s="197"/>
      <c r="J915" s="197"/>
      <c r="K915" s="197"/>
      <c r="L915" s="197"/>
      <c r="M915" s="197"/>
      <c r="N915" s="197"/>
      <c r="O915" s="197"/>
      <c r="P915" s="197"/>
      <c r="Q915" s="197"/>
      <c r="R915" s="197"/>
      <c r="S915" s="198"/>
      <c r="T915" s="1104"/>
      <c r="U915" s="1105"/>
      <c r="V915" s="1105"/>
      <c r="W915" s="1105"/>
      <c r="X915" s="1105"/>
      <c r="Y915" s="1105"/>
      <c r="Z915" s="1105"/>
      <c r="AA915" s="1105"/>
      <c r="AB915" s="1105"/>
      <c r="AC915" s="1105"/>
      <c r="AD915" s="1105"/>
      <c r="AE915" s="1105"/>
      <c r="AF915" s="1106"/>
      <c r="AG915" s="1092"/>
      <c r="AH915" s="1092"/>
      <c r="AI915" s="1092"/>
      <c r="AJ915" s="1092"/>
      <c r="AK915" s="1092"/>
      <c r="AL915" s="1092"/>
      <c r="AM915" s="1092"/>
      <c r="AN915" s="1092"/>
      <c r="AO915" s="1092"/>
      <c r="AP915" s="1092"/>
      <c r="AQ915" s="1092"/>
      <c r="AR915" s="1092"/>
      <c r="AS915" s="1092"/>
      <c r="AT915" s="1092"/>
      <c r="AU915" s="1092"/>
      <c r="AV915" s="1092"/>
      <c r="AW915" s="1092"/>
      <c r="AX915" s="1092"/>
      <c r="AY915" s="1092"/>
      <c r="AZ915" s="1092"/>
      <c r="BA915" s="1092"/>
      <c r="BB915" s="1092"/>
    </row>
    <row r="916" spans="1:54" ht="12.6" customHeight="1" x14ac:dyDescent="0.25">
      <c r="A916" s="193" t="s">
        <v>1745</v>
      </c>
      <c r="B916" s="194"/>
      <c r="C916" s="194"/>
      <c r="D916" s="194"/>
      <c r="E916" s="194"/>
      <c r="F916" s="194"/>
      <c r="G916" s="194"/>
      <c r="H916" s="194"/>
      <c r="I916" s="194"/>
      <c r="J916" s="194"/>
      <c r="K916" s="194"/>
      <c r="L916" s="194"/>
      <c r="M916" s="194"/>
      <c r="N916" s="194"/>
      <c r="O916" s="194"/>
      <c r="P916" s="194"/>
      <c r="Q916" s="194"/>
      <c r="R916" s="194"/>
      <c r="S916" s="195"/>
      <c r="T916" s="801">
        <f>SUM(T913-T914)</f>
        <v>9450</v>
      </c>
      <c r="U916" s="801"/>
      <c r="V916" s="801"/>
      <c r="W916" s="801"/>
      <c r="X916" s="801"/>
      <c r="Y916" s="801"/>
      <c r="Z916" s="801"/>
      <c r="AA916" s="801"/>
      <c r="AB916" s="801"/>
      <c r="AC916" s="801"/>
      <c r="AD916" s="801"/>
      <c r="AE916" s="801"/>
      <c r="AF916" s="801"/>
      <c r="AG916" s="801">
        <f>SUM(AG913-AG914)</f>
        <v>2596</v>
      </c>
      <c r="AH916" s="801"/>
      <c r="AI916" s="801"/>
      <c r="AJ916" s="801"/>
      <c r="AK916" s="801"/>
      <c r="AL916" s="801"/>
      <c r="AM916" s="801"/>
      <c r="AN916" s="801"/>
      <c r="AO916" s="801"/>
      <c r="AP916" s="801"/>
      <c r="AQ916" s="801"/>
      <c r="AR916" s="801"/>
      <c r="AS916" s="801"/>
      <c r="AT916" s="801"/>
      <c r="AU916" s="801"/>
      <c r="AV916" s="801"/>
      <c r="AW916" s="801"/>
      <c r="AX916" s="801"/>
      <c r="AY916" s="801"/>
      <c r="AZ916" s="801"/>
      <c r="BA916" s="801"/>
      <c r="BB916" s="801"/>
    </row>
    <row r="917" spans="1:54" ht="12.6" customHeight="1" x14ac:dyDescent="0.25">
      <c r="A917" s="196" t="s">
        <v>1747</v>
      </c>
      <c r="B917" s="197"/>
      <c r="C917" s="197"/>
      <c r="D917" s="197"/>
      <c r="E917" s="197"/>
      <c r="F917" s="197"/>
      <c r="G917" s="197"/>
      <c r="H917" s="197"/>
      <c r="I917" s="197"/>
      <c r="J917" s="197"/>
      <c r="K917" s="197"/>
      <c r="L917" s="197"/>
      <c r="M917" s="197"/>
      <c r="N917" s="197"/>
      <c r="O917" s="197"/>
      <c r="P917" s="197"/>
      <c r="Q917" s="197"/>
      <c r="R917" s="197"/>
      <c r="S917" s="198"/>
      <c r="T917" s="801"/>
      <c r="U917" s="801"/>
      <c r="V917" s="801"/>
      <c r="W917" s="801"/>
      <c r="X917" s="801"/>
      <c r="Y917" s="801"/>
      <c r="Z917" s="801"/>
      <c r="AA917" s="801"/>
      <c r="AB917" s="801"/>
      <c r="AC917" s="801"/>
      <c r="AD917" s="801"/>
      <c r="AE917" s="801"/>
      <c r="AF917" s="801"/>
      <c r="AG917" s="801"/>
      <c r="AH917" s="801"/>
      <c r="AI917" s="801"/>
      <c r="AJ917" s="801"/>
      <c r="AK917" s="801"/>
      <c r="AL917" s="801"/>
      <c r="AM917" s="801"/>
      <c r="AN917" s="801"/>
      <c r="AO917" s="801"/>
      <c r="AP917" s="801"/>
      <c r="AQ917" s="801"/>
      <c r="AR917" s="801"/>
      <c r="AS917" s="801"/>
      <c r="AT917" s="801"/>
      <c r="AU917" s="801"/>
      <c r="AV917" s="801"/>
      <c r="AW917" s="801"/>
      <c r="AX917" s="801"/>
      <c r="AY917" s="801"/>
      <c r="AZ917" s="801"/>
      <c r="BA917" s="801"/>
      <c r="BB917" s="801"/>
    </row>
    <row r="918" spans="1:54" ht="12.6" customHeight="1" x14ac:dyDescent="0.25">
      <c r="A918" s="265" t="s">
        <v>1748</v>
      </c>
      <c r="B918" s="188"/>
      <c r="C918" s="188"/>
      <c r="D918" s="188"/>
      <c r="E918" s="188"/>
      <c r="F918" s="188"/>
      <c r="G918" s="188"/>
      <c r="H918" s="188"/>
      <c r="I918" s="188"/>
      <c r="J918" s="188"/>
      <c r="K918" s="188"/>
      <c r="L918" s="188"/>
      <c r="M918" s="188"/>
      <c r="N918" s="188"/>
      <c r="O918" s="188"/>
      <c r="P918" s="188"/>
      <c r="Q918" s="188"/>
      <c r="R918" s="188"/>
      <c r="S918" s="189"/>
      <c r="T918" s="1085">
        <f>SUM(SUVAHAVUJ!N124)</f>
        <v>2358457</v>
      </c>
      <c r="U918" s="1085"/>
      <c r="V918" s="1085"/>
      <c r="W918" s="1085"/>
      <c r="X918" s="1085"/>
      <c r="Y918" s="1085"/>
      <c r="Z918" s="1085"/>
      <c r="AA918" s="1085"/>
      <c r="AB918" s="1085"/>
      <c r="AC918" s="1085"/>
      <c r="AD918" s="1085"/>
      <c r="AE918" s="1085"/>
      <c r="AF918" s="1085"/>
      <c r="AG918" s="1085">
        <f>SUM(SUVAHAVUJ!X124)</f>
        <v>2257305</v>
      </c>
      <c r="AH918" s="1085"/>
      <c r="AI918" s="1085"/>
      <c r="AJ918" s="1085"/>
      <c r="AK918" s="1085"/>
      <c r="AL918" s="1085"/>
      <c r="AM918" s="1085"/>
      <c r="AN918" s="1085"/>
      <c r="AO918" s="1085"/>
      <c r="AP918" s="1085"/>
      <c r="AQ918" s="1085"/>
      <c r="AR918" s="1085"/>
      <c r="AS918" s="1085"/>
      <c r="AT918" s="1085"/>
      <c r="AU918" s="1085"/>
      <c r="AV918" s="1085"/>
      <c r="AW918" s="1085"/>
      <c r="AX918" s="1085"/>
      <c r="AY918" s="1085"/>
      <c r="AZ918" s="1085"/>
      <c r="BA918" s="1085"/>
      <c r="BB918" s="1091"/>
    </row>
    <row r="919" spans="1:54" ht="12.6" customHeight="1" x14ac:dyDescent="0.25">
      <c r="A919" s="193" t="s">
        <v>1745</v>
      </c>
      <c r="B919" s="194"/>
      <c r="C919" s="194"/>
      <c r="D919" s="194"/>
      <c r="E919" s="194"/>
      <c r="F919" s="194"/>
      <c r="G919" s="194"/>
      <c r="H919" s="194"/>
      <c r="I919" s="194"/>
      <c r="J919" s="194"/>
      <c r="K919" s="194"/>
      <c r="L919" s="194"/>
      <c r="M919" s="194"/>
      <c r="N919" s="194"/>
      <c r="O919" s="194"/>
      <c r="P919" s="194"/>
      <c r="Q919" s="194"/>
      <c r="R919" s="194"/>
      <c r="S919" s="195"/>
      <c r="T919" s="801">
        <v>1559083</v>
      </c>
      <c r="U919" s="801"/>
      <c r="V919" s="801"/>
      <c r="W919" s="801"/>
      <c r="X919" s="801"/>
      <c r="Y919" s="801"/>
      <c r="Z919" s="801"/>
      <c r="AA919" s="801"/>
      <c r="AB919" s="801"/>
      <c r="AC919" s="801"/>
      <c r="AD919" s="801"/>
      <c r="AE919" s="801"/>
      <c r="AF919" s="801"/>
      <c r="AG919" s="801">
        <f>SUM(AG918-AG921)</f>
        <v>1793736</v>
      </c>
      <c r="AH919" s="801"/>
      <c r="AI919" s="801"/>
      <c r="AJ919" s="801"/>
      <c r="AK919" s="801"/>
      <c r="AL919" s="801"/>
      <c r="AM919" s="801"/>
      <c r="AN919" s="801"/>
      <c r="AO919" s="801"/>
      <c r="AP919" s="801"/>
      <c r="AQ919" s="801"/>
      <c r="AR919" s="801"/>
      <c r="AS919" s="801"/>
      <c r="AT919" s="801"/>
      <c r="AU919" s="801"/>
      <c r="AV919" s="801"/>
      <c r="AW919" s="801"/>
      <c r="AX919" s="801"/>
      <c r="AY919" s="801"/>
      <c r="AZ919" s="801"/>
      <c r="BA919" s="801"/>
      <c r="BB919" s="801"/>
    </row>
    <row r="920" spans="1:54" ht="12.6" customHeight="1" x14ac:dyDescent="0.25">
      <c r="A920" s="196" t="s">
        <v>1749</v>
      </c>
      <c r="B920" s="197"/>
      <c r="C920" s="197"/>
      <c r="D920" s="197"/>
      <c r="E920" s="197"/>
      <c r="F920" s="197"/>
      <c r="G920" s="197"/>
      <c r="H920" s="197"/>
      <c r="I920" s="197"/>
      <c r="J920" s="197"/>
      <c r="K920" s="197"/>
      <c r="L920" s="197"/>
      <c r="M920" s="197"/>
      <c r="N920" s="197"/>
      <c r="O920" s="197"/>
      <c r="P920" s="197"/>
      <c r="Q920" s="197"/>
      <c r="R920" s="197"/>
      <c r="S920" s="198"/>
      <c r="T920" s="801"/>
      <c r="U920" s="801"/>
      <c r="V920" s="801"/>
      <c r="W920" s="801"/>
      <c r="X920" s="801"/>
      <c r="Y920" s="801"/>
      <c r="Z920" s="801"/>
      <c r="AA920" s="801"/>
      <c r="AB920" s="801"/>
      <c r="AC920" s="801"/>
      <c r="AD920" s="801"/>
      <c r="AE920" s="801"/>
      <c r="AF920" s="801"/>
      <c r="AG920" s="801"/>
      <c r="AH920" s="801"/>
      <c r="AI920" s="801"/>
      <c r="AJ920" s="801"/>
      <c r="AK920" s="801"/>
      <c r="AL920" s="801"/>
      <c r="AM920" s="801"/>
      <c r="AN920" s="801"/>
      <c r="AO920" s="801"/>
      <c r="AP920" s="801"/>
      <c r="AQ920" s="801"/>
      <c r="AR920" s="801"/>
      <c r="AS920" s="801"/>
      <c r="AT920" s="801"/>
      <c r="AU920" s="801"/>
      <c r="AV920" s="801"/>
      <c r="AW920" s="801"/>
      <c r="AX920" s="801"/>
      <c r="AY920" s="801"/>
      <c r="AZ920" s="801"/>
      <c r="BA920" s="801"/>
      <c r="BB920" s="801"/>
    </row>
    <row r="921" spans="1:54" ht="12.6" customHeight="1" x14ac:dyDescent="0.25">
      <c r="A921" s="187" t="s">
        <v>1750</v>
      </c>
      <c r="B921" s="188"/>
      <c r="C921" s="188"/>
      <c r="D921" s="188"/>
      <c r="E921" s="188"/>
      <c r="F921" s="188"/>
      <c r="G921" s="188"/>
      <c r="H921" s="188"/>
      <c r="I921" s="188"/>
      <c r="J921" s="188"/>
      <c r="K921" s="188"/>
      <c r="L921" s="188"/>
      <c r="M921" s="188"/>
      <c r="N921" s="188"/>
      <c r="O921" s="188"/>
      <c r="P921" s="188"/>
      <c r="Q921" s="188"/>
      <c r="R921" s="188"/>
      <c r="S921" s="189"/>
      <c r="T921" s="1092">
        <v>799374</v>
      </c>
      <c r="U921" s="1092"/>
      <c r="V921" s="1092"/>
      <c r="W921" s="1092"/>
      <c r="X921" s="1092"/>
      <c r="Y921" s="1092"/>
      <c r="Z921" s="1092"/>
      <c r="AA921" s="1092"/>
      <c r="AB921" s="1092"/>
      <c r="AC921" s="1092"/>
      <c r="AD921" s="1092"/>
      <c r="AE921" s="1092"/>
      <c r="AF921" s="1092"/>
      <c r="AG921" s="1092">
        <v>463569</v>
      </c>
      <c r="AH921" s="1092"/>
      <c r="AI921" s="1092"/>
      <c r="AJ921" s="1092"/>
      <c r="AK921" s="1092"/>
      <c r="AL921" s="1092"/>
      <c r="AM921" s="1092"/>
      <c r="AN921" s="1092"/>
      <c r="AO921" s="1092"/>
      <c r="AP921" s="1092"/>
      <c r="AQ921" s="1092"/>
      <c r="AR921" s="1092"/>
      <c r="AS921" s="1092"/>
      <c r="AT921" s="1092"/>
      <c r="AU921" s="1092"/>
      <c r="AV921" s="1092"/>
      <c r="AW921" s="1092"/>
      <c r="AX921" s="1092"/>
      <c r="AY921" s="1092"/>
      <c r="AZ921" s="1092"/>
      <c r="BA921" s="1092"/>
      <c r="BB921" s="1092"/>
    </row>
    <row r="922" spans="1:54" ht="12.6" customHeight="1" x14ac:dyDescent="0.25">
      <c r="A922" s="220" t="s">
        <v>5010</v>
      </c>
    </row>
    <row r="923" spans="1:54" ht="15" customHeight="1" x14ac:dyDescent="0.25">
      <c r="A923" s="807"/>
      <c r="B923" s="808"/>
      <c r="C923" s="808"/>
      <c r="D923" s="808"/>
      <c r="E923" s="808"/>
      <c r="F923" s="808"/>
      <c r="G923" s="808"/>
      <c r="H923" s="808"/>
      <c r="I923" s="808"/>
      <c r="J923" s="808"/>
      <c r="K923" s="808"/>
      <c r="L923" s="808"/>
      <c r="M923" s="808"/>
      <c r="N923" s="808"/>
      <c r="O923" s="808"/>
      <c r="P923" s="808"/>
      <c r="Q923" s="808"/>
      <c r="R923" s="808"/>
      <c r="S923" s="808"/>
      <c r="T923" s="808"/>
      <c r="U923" s="808"/>
      <c r="V923" s="808"/>
      <c r="W923" s="808"/>
      <c r="X923" s="808"/>
      <c r="Y923" s="808"/>
      <c r="Z923" s="808"/>
      <c r="AA923" s="808"/>
      <c r="AB923" s="808"/>
      <c r="AC923" s="808"/>
      <c r="AD923" s="808"/>
      <c r="AE923" s="808"/>
      <c r="AF923" s="808"/>
      <c r="AG923" s="808"/>
      <c r="AH923" s="808"/>
      <c r="AI923" s="808"/>
      <c r="AJ923" s="808"/>
      <c r="AK923" s="808"/>
      <c r="AL923" s="808"/>
      <c r="AM923" s="808"/>
      <c r="AN923" s="808"/>
      <c r="AO923" s="808"/>
      <c r="AP923" s="808"/>
      <c r="AQ923" s="808"/>
      <c r="AR923" s="808"/>
      <c r="AS923" s="808"/>
      <c r="AT923" s="808"/>
      <c r="AU923" s="808"/>
      <c r="AV923" s="808"/>
      <c r="AW923" s="808"/>
      <c r="AX923" s="808"/>
      <c r="AY923" s="550"/>
      <c r="AZ923" s="550"/>
      <c r="BA923" s="550"/>
      <c r="BB923" s="550"/>
    </row>
    <row r="924" spans="1:54" ht="15" customHeight="1" x14ac:dyDescent="0.25">
      <c r="A924" s="809"/>
      <c r="B924" s="810"/>
      <c r="C924" s="810"/>
      <c r="D924" s="810"/>
      <c r="E924" s="810"/>
      <c r="F924" s="810"/>
      <c r="G924" s="810"/>
      <c r="H924" s="810"/>
      <c r="I924" s="810"/>
      <c r="J924" s="810"/>
      <c r="K924" s="810"/>
      <c r="L924" s="810"/>
      <c r="M924" s="810"/>
      <c r="N924" s="810"/>
      <c r="O924" s="810"/>
      <c r="P924" s="810"/>
      <c r="Q924" s="810"/>
      <c r="R924" s="810"/>
      <c r="S924" s="810"/>
      <c r="T924" s="810"/>
      <c r="U924" s="810"/>
      <c r="V924" s="810"/>
      <c r="W924" s="810"/>
      <c r="X924" s="810"/>
      <c r="Y924" s="810"/>
      <c r="Z924" s="810"/>
      <c r="AA924" s="810"/>
      <c r="AB924" s="810"/>
      <c r="AC924" s="810"/>
      <c r="AD924" s="810"/>
      <c r="AE924" s="810"/>
      <c r="AF924" s="810"/>
      <c r="AG924" s="810"/>
      <c r="AH924" s="810"/>
      <c r="AI924" s="810"/>
      <c r="AJ924" s="810"/>
      <c r="AK924" s="810"/>
      <c r="AL924" s="810"/>
      <c r="AM924" s="810"/>
      <c r="AN924" s="810"/>
      <c r="AO924" s="810"/>
      <c r="AP924" s="810"/>
      <c r="AQ924" s="810"/>
      <c r="AR924" s="810"/>
      <c r="AS924" s="810"/>
      <c r="AT924" s="810"/>
      <c r="AU924" s="810"/>
      <c r="AV924" s="810"/>
      <c r="AW924" s="810"/>
      <c r="AX924" s="810"/>
      <c r="AY924" s="550"/>
      <c r="AZ924" s="550"/>
      <c r="BA924" s="550"/>
      <c r="BB924" s="550"/>
    </row>
    <row r="925" spans="1:54" s="183" customFormat="1" ht="12" customHeight="1" x14ac:dyDescent="0.25"/>
    <row r="926" spans="1:54" ht="27.75" customHeight="1" x14ac:dyDescent="0.25">
      <c r="A926" s="1090" t="s">
        <v>5083</v>
      </c>
      <c r="B926" s="1090"/>
      <c r="C926" s="1090"/>
      <c r="D926" s="1090"/>
      <c r="E926" s="1090"/>
      <c r="F926" s="1090"/>
      <c r="G926" s="1090"/>
      <c r="H926" s="1090"/>
      <c r="I926" s="1090"/>
      <c r="J926" s="1090"/>
      <c r="K926" s="1090"/>
      <c r="L926" s="1090"/>
      <c r="M926" s="1090"/>
      <c r="N926" s="1090"/>
      <c r="O926" s="1090"/>
      <c r="P926" s="1090"/>
      <c r="Q926" s="1090"/>
      <c r="R926" s="1090"/>
      <c r="S926" s="1090"/>
      <c r="T926" s="1090"/>
      <c r="U926" s="1090"/>
      <c r="V926" s="1090"/>
      <c r="W926" s="1090"/>
      <c r="X926" s="1090"/>
      <c r="Y926" s="1090"/>
      <c r="Z926" s="1090"/>
      <c r="AA926" s="1090"/>
      <c r="AB926" s="1090"/>
      <c r="AC926" s="1090"/>
      <c r="AD926" s="1090"/>
      <c r="AE926" s="1090"/>
      <c r="AF926" s="1090"/>
      <c r="AG926" s="1090"/>
      <c r="AH926" s="1090"/>
      <c r="AI926" s="1090"/>
      <c r="AJ926" s="1090"/>
      <c r="AK926" s="1090"/>
      <c r="AL926" s="1090"/>
      <c r="AM926" s="1090"/>
      <c r="AN926" s="1090"/>
      <c r="AO926" s="1090"/>
      <c r="AP926" s="1090"/>
      <c r="AQ926" s="1090"/>
      <c r="AR926" s="1090"/>
      <c r="AS926" s="1090"/>
      <c r="AT926" s="1090"/>
      <c r="AU926" s="1090"/>
      <c r="AV926" s="1090"/>
      <c r="AW926" s="1090"/>
      <c r="AX926" s="1090"/>
      <c r="AY926" s="1090"/>
      <c r="AZ926" s="1090"/>
      <c r="BA926" s="1090"/>
    </row>
    <row r="927" spans="1:54" ht="12.6" customHeight="1" x14ac:dyDescent="0.25">
      <c r="A927" s="220"/>
    </row>
    <row r="928" spans="1:54" ht="12.6" customHeight="1" x14ac:dyDescent="0.25">
      <c r="A928" s="262"/>
      <c r="B928" s="263"/>
      <c r="C928" s="263"/>
      <c r="D928" s="263"/>
      <c r="E928" s="263"/>
      <c r="F928" s="263"/>
      <c r="G928" s="263"/>
      <c r="H928" s="263"/>
      <c r="I928" s="263"/>
      <c r="J928" s="263"/>
      <c r="K928" s="263"/>
      <c r="L928" s="263"/>
      <c r="M928" s="263"/>
      <c r="N928" s="263"/>
      <c r="O928" s="263"/>
      <c r="P928" s="263"/>
      <c r="Q928" s="263"/>
      <c r="R928" s="263"/>
      <c r="S928" s="263"/>
      <c r="T928" s="263"/>
      <c r="U928" s="263"/>
      <c r="V928" s="263"/>
      <c r="W928" s="263"/>
      <c r="X928" s="264"/>
      <c r="Y928" s="262"/>
      <c r="Z928" s="263"/>
      <c r="AA928" s="263"/>
      <c r="AB928" s="263"/>
      <c r="AC928" s="263"/>
      <c r="AD928" s="263"/>
      <c r="AE928" s="263"/>
      <c r="AF928" s="263"/>
      <c r="AG928" s="194"/>
      <c r="AH928" s="263"/>
      <c r="AI928" s="263"/>
      <c r="AJ928" s="263"/>
      <c r="AK928" s="264"/>
      <c r="AL928" s="825" t="s">
        <v>1645</v>
      </c>
      <c r="AM928" s="826"/>
      <c r="AN928" s="826"/>
      <c r="AO928" s="826"/>
      <c r="AP928" s="826"/>
      <c r="AQ928" s="826"/>
      <c r="AR928" s="826"/>
      <c r="AS928" s="826"/>
      <c r="AT928" s="826"/>
      <c r="AU928" s="826"/>
      <c r="AV928" s="826"/>
      <c r="AW928" s="826"/>
      <c r="AX928" s="826"/>
      <c r="AY928" s="826"/>
      <c r="AZ928" s="826"/>
      <c r="BA928" s="826"/>
      <c r="BB928" s="827"/>
    </row>
    <row r="929" spans="1:54" ht="12.6" customHeight="1" x14ac:dyDescent="0.25">
      <c r="A929" s="828" t="s">
        <v>1262</v>
      </c>
      <c r="B929" s="829"/>
      <c r="C929" s="829"/>
      <c r="D929" s="829"/>
      <c r="E929" s="829"/>
      <c r="F929" s="829"/>
      <c r="G929" s="829"/>
      <c r="H929" s="829"/>
      <c r="I929" s="829"/>
      <c r="J929" s="829"/>
      <c r="K929" s="829"/>
      <c r="L929" s="829"/>
      <c r="M929" s="829"/>
      <c r="N929" s="829"/>
      <c r="O929" s="829"/>
      <c r="P929" s="829"/>
      <c r="Q929" s="829"/>
      <c r="R929" s="829"/>
      <c r="S929" s="829"/>
      <c r="T929" s="829"/>
      <c r="U929" s="829"/>
      <c r="V929" s="829"/>
      <c r="W929" s="829"/>
      <c r="X929" s="830"/>
      <c r="Y929" s="828" t="s">
        <v>1751</v>
      </c>
      <c r="Z929" s="829"/>
      <c r="AA929" s="829"/>
      <c r="AB929" s="829"/>
      <c r="AC929" s="829"/>
      <c r="AD929" s="829"/>
      <c r="AE929" s="829"/>
      <c r="AF929" s="829"/>
      <c r="AG929" s="829"/>
      <c r="AH929" s="829"/>
      <c r="AI929" s="829"/>
      <c r="AJ929" s="829"/>
      <c r="AK929" s="830"/>
      <c r="AL929" s="828" t="s">
        <v>1646</v>
      </c>
      <c r="AM929" s="829"/>
      <c r="AN929" s="829"/>
      <c r="AO929" s="829"/>
      <c r="AP929" s="829"/>
      <c r="AQ929" s="829"/>
      <c r="AR929" s="829"/>
      <c r="AS929" s="829"/>
      <c r="AT929" s="829"/>
      <c r="AU929" s="829"/>
      <c r="AV929" s="829"/>
      <c r="AW929" s="829"/>
      <c r="AX929" s="829"/>
      <c r="AY929" s="829"/>
      <c r="AZ929" s="829"/>
      <c r="BA929" s="829"/>
      <c r="BB929" s="830"/>
    </row>
    <row r="930" spans="1:54" ht="12.6" customHeight="1" x14ac:dyDescent="0.25">
      <c r="A930" s="196"/>
      <c r="B930" s="275"/>
      <c r="C930" s="275"/>
      <c r="D930" s="275"/>
      <c r="E930" s="275"/>
      <c r="F930" s="275"/>
      <c r="G930" s="275"/>
      <c r="H930" s="275"/>
      <c r="I930" s="275"/>
      <c r="J930" s="275"/>
      <c r="K930" s="275"/>
      <c r="L930" s="275"/>
      <c r="M930" s="275"/>
      <c r="N930" s="275"/>
      <c r="O930" s="275"/>
      <c r="P930" s="275"/>
      <c r="Q930" s="275"/>
      <c r="R930" s="275"/>
      <c r="S930" s="275"/>
      <c r="T930" s="197"/>
      <c r="U930" s="275"/>
      <c r="V930" s="275"/>
      <c r="W930" s="275"/>
      <c r="X930" s="276"/>
      <c r="Y930" s="863" t="s">
        <v>1433</v>
      </c>
      <c r="Z930" s="864"/>
      <c r="AA930" s="864"/>
      <c r="AB930" s="864"/>
      <c r="AC930" s="864"/>
      <c r="AD930" s="864"/>
      <c r="AE930" s="864"/>
      <c r="AF930" s="864"/>
      <c r="AG930" s="864"/>
      <c r="AH930" s="864"/>
      <c r="AI930" s="864"/>
      <c r="AJ930" s="864"/>
      <c r="AK930" s="865"/>
      <c r="AL930" s="863" t="s">
        <v>1433</v>
      </c>
      <c r="AM930" s="864"/>
      <c r="AN930" s="864"/>
      <c r="AO930" s="864"/>
      <c r="AP930" s="864"/>
      <c r="AQ930" s="864"/>
      <c r="AR930" s="864"/>
      <c r="AS930" s="864"/>
      <c r="AT930" s="864"/>
      <c r="AU930" s="864"/>
      <c r="AV930" s="864"/>
      <c r="AW930" s="864"/>
      <c r="AX930" s="864"/>
      <c r="AY930" s="864"/>
      <c r="AZ930" s="864"/>
      <c r="BA930" s="864"/>
      <c r="BB930" s="865"/>
    </row>
    <row r="931" spans="1:54" ht="12.6" customHeight="1" x14ac:dyDescent="0.25">
      <c r="A931" s="185" t="s">
        <v>1752</v>
      </c>
      <c r="B931" s="183"/>
      <c r="C931" s="183"/>
      <c r="D931" s="183"/>
      <c r="E931" s="183"/>
      <c r="F931" s="183"/>
      <c r="G931" s="183"/>
      <c r="H931" s="183"/>
      <c r="I931" s="183"/>
      <c r="J931" s="183"/>
      <c r="K931" s="183"/>
      <c r="L931" s="183"/>
      <c r="M931" s="183"/>
      <c r="N931" s="183"/>
      <c r="O931" s="183"/>
      <c r="P931" s="183"/>
      <c r="Q931" s="183"/>
      <c r="R931" s="183"/>
      <c r="S931" s="183"/>
      <c r="T931" s="183"/>
      <c r="U931" s="183"/>
      <c r="V931" s="183"/>
      <c r="W931" s="183"/>
      <c r="X931" s="225"/>
      <c r="Y931" s="1052"/>
      <c r="Z931" s="1052"/>
      <c r="AA931" s="1052"/>
      <c r="AB931" s="1052"/>
      <c r="AC931" s="1052"/>
      <c r="AD931" s="1052"/>
      <c r="AE931" s="1052"/>
      <c r="AF931" s="1052"/>
      <c r="AG931" s="1052"/>
      <c r="AH931" s="1052"/>
      <c r="AI931" s="1052"/>
      <c r="AJ931" s="1052"/>
      <c r="AK931" s="1052"/>
      <c r="AL931" s="1052"/>
      <c r="AM931" s="1052"/>
      <c r="AN931" s="1052"/>
      <c r="AO931" s="1052"/>
      <c r="AP931" s="1052"/>
      <c r="AQ931" s="1052"/>
      <c r="AR931" s="1052"/>
      <c r="AS931" s="1052"/>
      <c r="AT931" s="1052"/>
      <c r="AU931" s="1052"/>
      <c r="AV931" s="1052"/>
      <c r="AW931" s="1052"/>
      <c r="AX931" s="1052"/>
      <c r="AY931" s="1052"/>
      <c r="AZ931" s="1052"/>
      <c r="BA931" s="1052"/>
      <c r="BB931" s="1052"/>
    </row>
    <row r="932" spans="1:54" ht="12.6" customHeight="1" x14ac:dyDescent="0.25">
      <c r="A932" s="226" t="s">
        <v>1753</v>
      </c>
      <c r="B932" s="197"/>
      <c r="C932" s="197"/>
      <c r="D932" s="197"/>
      <c r="E932" s="197"/>
      <c r="F932" s="197"/>
      <c r="G932" s="197"/>
      <c r="H932" s="197"/>
      <c r="I932" s="197"/>
      <c r="J932" s="197"/>
      <c r="K932" s="197"/>
      <c r="L932" s="197"/>
      <c r="M932" s="197"/>
      <c r="N932" s="197"/>
      <c r="O932" s="197"/>
      <c r="P932" s="197"/>
      <c r="Q932" s="197"/>
      <c r="R932" s="197"/>
      <c r="S932" s="197"/>
      <c r="T932" s="197"/>
      <c r="U932" s="197"/>
      <c r="V932" s="197"/>
      <c r="W932" s="197"/>
      <c r="X932" s="198"/>
      <c r="Y932" s="794"/>
      <c r="Z932" s="794"/>
      <c r="AA932" s="794"/>
      <c r="AB932" s="794"/>
      <c r="AC932" s="794"/>
      <c r="AD932" s="794"/>
      <c r="AE932" s="794"/>
      <c r="AF932" s="794"/>
      <c r="AG932" s="794"/>
      <c r="AH932" s="794"/>
      <c r="AI932" s="794"/>
      <c r="AJ932" s="794"/>
      <c r="AK932" s="794"/>
      <c r="AL932" s="794"/>
      <c r="AM932" s="794"/>
      <c r="AN932" s="794"/>
      <c r="AO932" s="794"/>
      <c r="AP932" s="794"/>
      <c r="AQ932" s="794"/>
      <c r="AR932" s="794"/>
      <c r="AS932" s="794"/>
      <c r="AT932" s="794"/>
      <c r="AU932" s="794"/>
      <c r="AV932" s="794"/>
      <c r="AW932" s="794"/>
      <c r="AX932" s="794"/>
      <c r="AY932" s="794"/>
      <c r="AZ932" s="794"/>
      <c r="BA932" s="794"/>
      <c r="BB932" s="794"/>
    </row>
    <row r="933" spans="1:54" ht="12.6" customHeight="1" x14ac:dyDescent="0.25">
      <c r="A933" s="187" t="s">
        <v>1754</v>
      </c>
      <c r="B933" s="188"/>
      <c r="C933" s="188"/>
      <c r="D933" s="188"/>
      <c r="E933" s="188"/>
      <c r="F933" s="188"/>
      <c r="G933" s="188"/>
      <c r="H933" s="188"/>
      <c r="I933" s="188"/>
      <c r="J933" s="188"/>
      <c r="K933" s="188"/>
      <c r="L933" s="188"/>
      <c r="M933" s="188"/>
      <c r="N933" s="188"/>
      <c r="O933" s="188"/>
      <c r="P933" s="188"/>
      <c r="Q933" s="188"/>
      <c r="R933" s="188"/>
      <c r="S933" s="188"/>
      <c r="T933" s="188"/>
      <c r="U933" s="188"/>
      <c r="V933" s="188"/>
      <c r="W933" s="188"/>
      <c r="X933" s="189"/>
      <c r="Y933" s="794">
        <v>85047</v>
      </c>
      <c r="Z933" s="794"/>
      <c r="AA933" s="794"/>
      <c r="AB933" s="794"/>
      <c r="AC933" s="794"/>
      <c r="AD933" s="794"/>
      <c r="AE933" s="794"/>
      <c r="AF933" s="794"/>
      <c r="AG933" s="794"/>
      <c r="AH933" s="794"/>
      <c r="AI933" s="794"/>
      <c r="AJ933" s="794"/>
      <c r="AK933" s="794"/>
      <c r="AL933" s="888"/>
      <c r="AM933" s="889"/>
      <c r="AN933" s="889"/>
      <c r="AO933" s="889"/>
      <c r="AP933" s="889"/>
      <c r="AQ933" s="889"/>
      <c r="AR933" s="889"/>
      <c r="AS933" s="889"/>
      <c r="AT933" s="889"/>
      <c r="AU933" s="889"/>
      <c r="AV933" s="889"/>
      <c r="AW933" s="889"/>
      <c r="AX933" s="889"/>
      <c r="AY933" s="889"/>
      <c r="AZ933" s="889"/>
      <c r="BA933" s="889"/>
      <c r="BB933" s="1029"/>
    </row>
    <row r="934" spans="1:54" ht="12.6" customHeight="1" x14ac:dyDescent="0.25">
      <c r="A934" s="187" t="s">
        <v>1755</v>
      </c>
      <c r="B934" s="188"/>
      <c r="C934" s="188"/>
      <c r="D934" s="188"/>
      <c r="E934" s="188"/>
      <c r="F934" s="188"/>
      <c r="G934" s="188"/>
      <c r="H934" s="188"/>
      <c r="I934" s="188"/>
      <c r="J934" s="188"/>
      <c r="K934" s="188"/>
      <c r="L934" s="188"/>
      <c r="M934" s="188"/>
      <c r="N934" s="188"/>
      <c r="O934" s="188"/>
      <c r="P934" s="188"/>
      <c r="Q934" s="188"/>
      <c r="R934" s="188"/>
      <c r="S934" s="188"/>
      <c r="T934" s="188"/>
      <c r="U934" s="188"/>
      <c r="V934" s="188"/>
      <c r="W934" s="188"/>
      <c r="X934" s="189"/>
      <c r="Y934" s="794"/>
      <c r="Z934" s="794"/>
      <c r="AA934" s="794"/>
      <c r="AB934" s="794"/>
      <c r="AC934" s="794"/>
      <c r="AD934" s="794"/>
      <c r="AE934" s="794"/>
      <c r="AF934" s="794"/>
      <c r="AG934" s="794"/>
      <c r="AH934" s="794"/>
      <c r="AI934" s="794"/>
      <c r="AJ934" s="794"/>
      <c r="AK934" s="794"/>
      <c r="AL934" s="888">
        <v>79899</v>
      </c>
      <c r="AM934" s="889"/>
      <c r="AN934" s="889"/>
      <c r="AO934" s="889"/>
      <c r="AP934" s="889"/>
      <c r="AQ934" s="889"/>
      <c r="AR934" s="889"/>
      <c r="AS934" s="889"/>
      <c r="AT934" s="889"/>
      <c r="AU934" s="889"/>
      <c r="AV934" s="889"/>
      <c r="AW934" s="889"/>
      <c r="AX934" s="889"/>
      <c r="AY934" s="889"/>
      <c r="AZ934" s="889"/>
      <c r="BA934" s="889"/>
      <c r="BB934" s="1029"/>
    </row>
    <row r="935" spans="1:54" ht="12.6" customHeight="1" x14ac:dyDescent="0.25">
      <c r="A935" s="221" t="s">
        <v>1756</v>
      </c>
      <c r="B935" s="194"/>
      <c r="C935" s="194"/>
      <c r="D935" s="194"/>
      <c r="E935" s="194"/>
      <c r="F935" s="194"/>
      <c r="G935" s="194"/>
      <c r="H935" s="194"/>
      <c r="I935" s="194"/>
      <c r="J935" s="194"/>
      <c r="K935" s="194"/>
      <c r="L935" s="194"/>
      <c r="M935" s="194"/>
      <c r="N935" s="194"/>
      <c r="O935" s="194"/>
      <c r="P935" s="194"/>
      <c r="Q935" s="194"/>
      <c r="R935" s="194"/>
      <c r="S935" s="194"/>
      <c r="T935" s="194"/>
      <c r="U935" s="194"/>
      <c r="V935" s="194"/>
      <c r="W935" s="194"/>
      <c r="X935" s="195"/>
      <c r="Y935" s="794"/>
      <c r="Z935" s="794"/>
      <c r="AA935" s="794"/>
      <c r="AB935" s="794"/>
      <c r="AC935" s="794"/>
      <c r="AD935" s="794"/>
      <c r="AE935" s="794"/>
      <c r="AF935" s="794"/>
      <c r="AG935" s="794"/>
      <c r="AH935" s="794"/>
      <c r="AI935" s="794"/>
      <c r="AJ935" s="794"/>
      <c r="AK935" s="794"/>
      <c r="AL935" s="794"/>
      <c r="AM935" s="794"/>
      <c r="AN935" s="794"/>
      <c r="AO935" s="794"/>
      <c r="AP935" s="794"/>
      <c r="AQ935" s="794"/>
      <c r="AR935" s="794"/>
      <c r="AS935" s="794"/>
      <c r="AT935" s="794"/>
      <c r="AU935" s="794"/>
      <c r="AV935" s="794"/>
      <c r="AW935" s="794"/>
      <c r="AX935" s="794"/>
      <c r="AY935" s="794"/>
      <c r="AZ935" s="794"/>
      <c r="BA935" s="794"/>
      <c r="BB935" s="794"/>
    </row>
    <row r="936" spans="1:54" ht="12.6" customHeight="1" x14ac:dyDescent="0.25">
      <c r="A936" s="226" t="s">
        <v>1757</v>
      </c>
      <c r="B936" s="197"/>
      <c r="C936" s="197"/>
      <c r="D936" s="197"/>
      <c r="E936" s="197"/>
      <c r="F936" s="197"/>
      <c r="G936" s="197"/>
      <c r="H936" s="197"/>
      <c r="I936" s="197"/>
      <c r="J936" s="197"/>
      <c r="K936" s="197"/>
      <c r="L936" s="197"/>
      <c r="M936" s="197"/>
      <c r="N936" s="197"/>
      <c r="O936" s="197"/>
      <c r="P936" s="197"/>
      <c r="Q936" s="197"/>
      <c r="R936" s="197"/>
      <c r="S936" s="197"/>
      <c r="T936" s="197"/>
      <c r="U936" s="197"/>
      <c r="V936" s="197"/>
      <c r="W936" s="197"/>
      <c r="X936" s="198"/>
      <c r="Y936" s="794"/>
      <c r="Z936" s="794"/>
      <c r="AA936" s="794"/>
      <c r="AB936" s="794"/>
      <c r="AC936" s="794"/>
      <c r="AD936" s="794"/>
      <c r="AE936" s="794"/>
      <c r="AF936" s="794"/>
      <c r="AG936" s="794"/>
      <c r="AH936" s="794"/>
      <c r="AI936" s="794"/>
      <c r="AJ936" s="794"/>
      <c r="AK936" s="794"/>
      <c r="AL936" s="794"/>
      <c r="AM936" s="794"/>
      <c r="AN936" s="794"/>
      <c r="AO936" s="794"/>
      <c r="AP936" s="794"/>
      <c r="AQ936" s="794"/>
      <c r="AR936" s="794"/>
      <c r="AS936" s="794"/>
      <c r="AT936" s="794"/>
      <c r="AU936" s="794"/>
      <c r="AV936" s="794"/>
      <c r="AW936" s="794"/>
      <c r="AX936" s="794"/>
      <c r="AY936" s="794"/>
      <c r="AZ936" s="794"/>
      <c r="BA936" s="794"/>
      <c r="BB936" s="794"/>
    </row>
    <row r="937" spans="1:54" ht="12.6" customHeight="1" x14ac:dyDescent="0.25">
      <c r="A937" s="187" t="s">
        <v>1754</v>
      </c>
      <c r="B937" s="188"/>
      <c r="C937" s="188"/>
      <c r="D937" s="188"/>
      <c r="E937" s="188"/>
      <c r="F937" s="188"/>
      <c r="G937" s="188"/>
      <c r="H937" s="188"/>
      <c r="I937" s="188"/>
      <c r="J937" s="188"/>
      <c r="K937" s="188"/>
      <c r="L937" s="188"/>
      <c r="M937" s="188"/>
      <c r="N937" s="188"/>
      <c r="O937" s="188"/>
      <c r="P937" s="188"/>
      <c r="Q937" s="188"/>
      <c r="R937" s="188"/>
      <c r="S937" s="188"/>
      <c r="T937" s="188"/>
      <c r="U937" s="188"/>
      <c r="V937" s="188"/>
      <c r="W937" s="188"/>
      <c r="X937" s="189"/>
      <c r="Y937" s="794">
        <v>2390</v>
      </c>
      <c r="Z937" s="794"/>
      <c r="AA937" s="794"/>
      <c r="AB937" s="794"/>
      <c r="AC937" s="794"/>
      <c r="AD937" s="794"/>
      <c r="AE937" s="794"/>
      <c r="AF937" s="794"/>
      <c r="AG937" s="794"/>
      <c r="AH937" s="794"/>
      <c r="AI937" s="794"/>
      <c r="AJ937" s="794"/>
      <c r="AK937" s="794"/>
      <c r="AL937" s="794"/>
      <c r="AM937" s="794"/>
      <c r="AN937" s="794"/>
      <c r="AO937" s="794"/>
      <c r="AP937" s="794"/>
      <c r="AQ937" s="794"/>
      <c r="AR937" s="794"/>
      <c r="AS937" s="794"/>
      <c r="AT937" s="794"/>
      <c r="AU937" s="794"/>
      <c r="AV937" s="794"/>
      <c r="AW937" s="794"/>
      <c r="AX937" s="794"/>
      <c r="AY937" s="794"/>
      <c r="AZ937" s="794"/>
      <c r="BA937" s="794"/>
      <c r="BB937" s="794"/>
    </row>
    <row r="938" spans="1:54" ht="12.6" customHeight="1" x14ac:dyDescent="0.25">
      <c r="A938" s="187" t="s">
        <v>1755</v>
      </c>
      <c r="B938" s="188"/>
      <c r="C938" s="188"/>
      <c r="D938" s="188"/>
      <c r="E938" s="188"/>
      <c r="F938" s="188"/>
      <c r="G938" s="188"/>
      <c r="H938" s="188"/>
      <c r="I938" s="188"/>
      <c r="J938" s="188"/>
      <c r="K938" s="188"/>
      <c r="L938" s="188"/>
      <c r="M938" s="188"/>
      <c r="N938" s="188"/>
      <c r="O938" s="188"/>
      <c r="P938" s="188"/>
      <c r="Q938" s="188"/>
      <c r="R938" s="188"/>
      <c r="S938" s="188"/>
      <c r="T938" s="188"/>
      <c r="U938" s="188"/>
      <c r="V938" s="188"/>
      <c r="W938" s="188"/>
      <c r="X938" s="189"/>
      <c r="Y938" s="794"/>
      <c r="Z938" s="794"/>
      <c r="AA938" s="794"/>
      <c r="AB938" s="794"/>
      <c r="AC938" s="794"/>
      <c r="AD938" s="794"/>
      <c r="AE938" s="794"/>
      <c r="AF938" s="794"/>
      <c r="AG938" s="794"/>
      <c r="AH938" s="794"/>
      <c r="AI938" s="794"/>
      <c r="AJ938" s="794"/>
      <c r="AK938" s="794"/>
      <c r="AL938" s="794"/>
      <c r="AM938" s="794"/>
      <c r="AN938" s="794"/>
      <c r="AO938" s="794"/>
      <c r="AP938" s="794"/>
      <c r="AQ938" s="794"/>
      <c r="AR938" s="794"/>
      <c r="AS938" s="794"/>
      <c r="AT938" s="794"/>
      <c r="AU938" s="794"/>
      <c r="AV938" s="794"/>
      <c r="AW938" s="794"/>
      <c r="AX938" s="794"/>
      <c r="AY938" s="794"/>
      <c r="AZ938" s="794"/>
      <c r="BA938" s="794"/>
      <c r="BB938" s="794"/>
    </row>
    <row r="939" spans="1:54" ht="12.6" customHeight="1" x14ac:dyDescent="0.25">
      <c r="A939" s="272" t="s">
        <v>1758</v>
      </c>
      <c r="B939" s="188"/>
      <c r="C939" s="188"/>
      <c r="D939" s="188"/>
      <c r="E939" s="188"/>
      <c r="F939" s="188"/>
      <c r="G939" s="188"/>
      <c r="H939" s="188"/>
      <c r="I939" s="188"/>
      <c r="J939" s="188"/>
      <c r="K939" s="188"/>
      <c r="L939" s="188"/>
      <c r="M939" s="188"/>
      <c r="N939" s="188"/>
      <c r="O939" s="188"/>
      <c r="P939" s="188"/>
      <c r="Q939" s="188"/>
      <c r="R939" s="188"/>
      <c r="S939" s="188"/>
      <c r="T939" s="188"/>
      <c r="U939" s="188"/>
      <c r="V939" s="188"/>
      <c r="W939" s="188"/>
      <c r="X939" s="189"/>
      <c r="Y939" s="794"/>
      <c r="Z939" s="794"/>
      <c r="AA939" s="794"/>
      <c r="AB939" s="794"/>
      <c r="AC939" s="794"/>
      <c r="AD939" s="794"/>
      <c r="AE939" s="794"/>
      <c r="AF939" s="794"/>
      <c r="AG939" s="794"/>
      <c r="AH939" s="794"/>
      <c r="AI939" s="794"/>
      <c r="AJ939" s="794"/>
      <c r="AK939" s="794"/>
      <c r="AL939" s="794"/>
      <c r="AM939" s="794"/>
      <c r="AN939" s="794"/>
      <c r="AO939" s="794"/>
      <c r="AP939" s="794"/>
      <c r="AQ939" s="794"/>
      <c r="AR939" s="794"/>
      <c r="AS939" s="794"/>
      <c r="AT939" s="794"/>
      <c r="AU939" s="794"/>
      <c r="AV939" s="794"/>
      <c r="AW939" s="794"/>
      <c r="AX939" s="794"/>
      <c r="AY939" s="794"/>
      <c r="AZ939" s="794"/>
      <c r="BA939" s="794"/>
      <c r="BB939" s="794"/>
    </row>
    <row r="940" spans="1:54" ht="12.6" customHeight="1" x14ac:dyDescent="0.25">
      <c r="A940" s="272" t="s">
        <v>1759</v>
      </c>
      <c r="B940" s="188"/>
      <c r="C940" s="188"/>
      <c r="D940" s="188"/>
      <c r="E940" s="188"/>
      <c r="F940" s="188"/>
      <c r="G940" s="188"/>
      <c r="H940" s="188"/>
      <c r="I940" s="188"/>
      <c r="J940" s="188"/>
      <c r="K940" s="188"/>
      <c r="L940" s="188"/>
      <c r="M940" s="188"/>
      <c r="N940" s="188"/>
      <c r="O940" s="188"/>
      <c r="P940" s="188"/>
      <c r="Q940" s="188"/>
      <c r="R940" s="188"/>
      <c r="S940" s="188"/>
      <c r="T940" s="188"/>
      <c r="U940" s="188"/>
      <c r="V940" s="188"/>
      <c r="W940" s="188"/>
      <c r="X940" s="189"/>
      <c r="Y940" s="794"/>
      <c r="Z940" s="794"/>
      <c r="AA940" s="794"/>
      <c r="AB940" s="794"/>
      <c r="AC940" s="794"/>
      <c r="AD940" s="794"/>
      <c r="AE940" s="794"/>
      <c r="AF940" s="794"/>
      <c r="AG940" s="794"/>
      <c r="AH940" s="794"/>
      <c r="AI940" s="794"/>
      <c r="AJ940" s="794"/>
      <c r="AK940" s="794"/>
      <c r="AL940" s="794"/>
      <c r="AM940" s="794"/>
      <c r="AN940" s="794"/>
      <c r="AO940" s="794"/>
      <c r="AP940" s="794"/>
      <c r="AQ940" s="794"/>
      <c r="AR940" s="794"/>
      <c r="AS940" s="794"/>
      <c r="AT940" s="794"/>
      <c r="AU940" s="794"/>
      <c r="AV940" s="794"/>
      <c r="AW940" s="794"/>
      <c r="AX940" s="794"/>
      <c r="AY940" s="794"/>
      <c r="AZ940" s="794"/>
      <c r="BA940" s="794"/>
      <c r="BB940" s="794"/>
    </row>
    <row r="941" spans="1:54" ht="12.6" customHeight="1" x14ac:dyDescent="0.25">
      <c r="A941" s="221" t="s">
        <v>1760</v>
      </c>
      <c r="B941" s="194"/>
      <c r="C941" s="194"/>
      <c r="D941" s="194"/>
      <c r="E941" s="194"/>
      <c r="F941" s="194"/>
      <c r="G941" s="194"/>
      <c r="H941" s="194"/>
      <c r="I941" s="194"/>
      <c r="J941" s="194"/>
      <c r="K941" s="194"/>
      <c r="L941" s="194"/>
      <c r="M941" s="194"/>
      <c r="N941" s="194"/>
      <c r="O941" s="194"/>
      <c r="P941" s="194"/>
      <c r="Q941" s="194"/>
      <c r="R941" s="194"/>
      <c r="S941" s="194"/>
      <c r="T941" s="194"/>
      <c r="U941" s="194"/>
      <c r="V941" s="194"/>
      <c r="W941" s="194"/>
      <c r="X941" s="194"/>
      <c r="Y941" s="794">
        <v>21</v>
      </c>
      <c r="Z941" s="794"/>
      <c r="AA941" s="794"/>
      <c r="AB941" s="794"/>
      <c r="AC941" s="794"/>
      <c r="AD941" s="794"/>
      <c r="AE941" s="794"/>
      <c r="AF941" s="794"/>
      <c r="AG941" s="794"/>
      <c r="AH941" s="794"/>
      <c r="AI941" s="794"/>
      <c r="AJ941" s="794"/>
      <c r="AK941" s="794"/>
      <c r="AL941" s="794">
        <v>21</v>
      </c>
      <c r="AM941" s="794"/>
      <c r="AN941" s="794"/>
      <c r="AO941" s="794"/>
      <c r="AP941" s="794"/>
      <c r="AQ941" s="794"/>
      <c r="AR941" s="794"/>
      <c r="AS941" s="794"/>
      <c r="AT941" s="794"/>
      <c r="AU941" s="794"/>
      <c r="AV941" s="794"/>
      <c r="AW941" s="794"/>
      <c r="AX941" s="794"/>
      <c r="AY941" s="794"/>
      <c r="AZ941" s="794"/>
      <c r="BA941" s="794"/>
      <c r="BB941" s="794"/>
    </row>
    <row r="942" spans="1:54" ht="12.6" customHeight="1" x14ac:dyDescent="0.25">
      <c r="A942" s="272" t="s">
        <v>1630</v>
      </c>
      <c r="B942" s="188"/>
      <c r="C942" s="188"/>
      <c r="D942" s="188"/>
      <c r="E942" s="188"/>
      <c r="F942" s="188"/>
      <c r="G942" s="188"/>
      <c r="H942" s="188"/>
      <c r="I942" s="188"/>
      <c r="J942" s="188"/>
      <c r="K942" s="188"/>
      <c r="L942" s="188"/>
      <c r="M942" s="188"/>
      <c r="N942" s="188"/>
      <c r="O942" s="188"/>
      <c r="P942" s="188"/>
      <c r="Q942" s="188"/>
      <c r="R942" s="188"/>
      <c r="S942" s="188"/>
      <c r="T942" s="188"/>
      <c r="U942" s="188"/>
      <c r="V942" s="188"/>
      <c r="W942" s="188"/>
      <c r="X942" s="188"/>
      <c r="Y942" s="794">
        <v>4461.67</v>
      </c>
      <c r="Z942" s="794"/>
      <c r="AA942" s="794"/>
      <c r="AB942" s="794"/>
      <c r="AC942" s="794"/>
      <c r="AD942" s="794"/>
      <c r="AE942" s="794"/>
      <c r="AF942" s="794"/>
      <c r="AG942" s="794"/>
      <c r="AH942" s="794"/>
      <c r="AI942" s="794"/>
      <c r="AJ942" s="794"/>
      <c r="AK942" s="794"/>
      <c r="AL942" s="794"/>
      <c r="AM942" s="794"/>
      <c r="AN942" s="794"/>
      <c r="AO942" s="794"/>
      <c r="AP942" s="794"/>
      <c r="AQ942" s="794"/>
      <c r="AR942" s="794"/>
      <c r="AS942" s="794"/>
      <c r="AT942" s="794"/>
      <c r="AU942" s="794"/>
      <c r="AV942" s="794"/>
      <c r="AW942" s="794"/>
      <c r="AX942" s="794"/>
      <c r="AY942" s="794"/>
      <c r="AZ942" s="794"/>
      <c r="BA942" s="794"/>
      <c r="BB942" s="794"/>
    </row>
    <row r="943" spans="1:54" ht="12.6" customHeight="1" x14ac:dyDescent="0.25">
      <c r="A943" s="272" t="s">
        <v>1761</v>
      </c>
      <c r="B943" s="188"/>
      <c r="C943" s="188"/>
      <c r="D943" s="188"/>
      <c r="E943" s="188"/>
      <c r="F943" s="188"/>
      <c r="G943" s="188"/>
      <c r="H943" s="188"/>
      <c r="I943" s="188"/>
      <c r="J943" s="188"/>
      <c r="K943" s="188"/>
      <c r="L943" s="188"/>
      <c r="M943" s="188"/>
      <c r="N943" s="188"/>
      <c r="O943" s="188"/>
      <c r="P943" s="188"/>
      <c r="Q943" s="188"/>
      <c r="R943" s="188"/>
      <c r="S943" s="188"/>
      <c r="T943" s="188"/>
      <c r="U943" s="188"/>
      <c r="V943" s="188"/>
      <c r="W943" s="188"/>
      <c r="X943" s="188"/>
      <c r="Y943" s="794"/>
      <c r="Z943" s="794"/>
      <c r="AA943" s="794"/>
      <c r="AB943" s="794"/>
      <c r="AC943" s="794"/>
      <c r="AD943" s="794"/>
      <c r="AE943" s="794"/>
      <c r="AF943" s="794"/>
      <c r="AG943" s="794"/>
      <c r="AH943" s="794"/>
      <c r="AI943" s="794"/>
      <c r="AJ943" s="794"/>
      <c r="AK943" s="794"/>
      <c r="AL943" s="794"/>
      <c r="AM943" s="794"/>
      <c r="AN943" s="794"/>
      <c r="AO943" s="794"/>
      <c r="AP943" s="794"/>
      <c r="AQ943" s="794"/>
      <c r="AR943" s="794"/>
      <c r="AS943" s="794"/>
      <c r="AT943" s="794"/>
      <c r="AU943" s="794"/>
      <c r="AV943" s="794"/>
      <c r="AW943" s="794"/>
      <c r="AX943" s="794"/>
      <c r="AY943" s="794"/>
      <c r="AZ943" s="794"/>
      <c r="BA943" s="794"/>
      <c r="BB943" s="794"/>
    </row>
    <row r="944" spans="1:54" ht="12.6" customHeight="1" x14ac:dyDescent="0.25">
      <c r="A944" s="187" t="s">
        <v>1762</v>
      </c>
      <c r="B944" s="188"/>
      <c r="C944" s="188"/>
      <c r="D944" s="188"/>
      <c r="E944" s="188"/>
      <c r="F944" s="188"/>
      <c r="G944" s="188"/>
      <c r="H944" s="188"/>
      <c r="I944" s="188"/>
      <c r="J944" s="188"/>
      <c r="K944" s="188"/>
      <c r="L944" s="188"/>
      <c r="M944" s="188"/>
      <c r="N944" s="188"/>
      <c r="O944" s="188"/>
      <c r="P944" s="188"/>
      <c r="Q944" s="188"/>
      <c r="R944" s="188"/>
      <c r="S944" s="188"/>
      <c r="T944" s="188"/>
      <c r="U944" s="188"/>
      <c r="V944" s="188"/>
      <c r="W944" s="188"/>
      <c r="X944" s="188"/>
      <c r="Y944" s="794"/>
      <c r="Z944" s="794"/>
      <c r="AA944" s="794"/>
      <c r="AB944" s="794"/>
      <c r="AC944" s="794"/>
      <c r="AD944" s="794"/>
      <c r="AE944" s="794"/>
      <c r="AF944" s="794"/>
      <c r="AG944" s="794"/>
      <c r="AH944" s="794"/>
      <c r="AI944" s="794"/>
      <c r="AJ944" s="794"/>
      <c r="AK944" s="794"/>
      <c r="AL944" s="794"/>
      <c r="AM944" s="794"/>
      <c r="AN944" s="794"/>
      <c r="AO944" s="794"/>
      <c r="AP944" s="794"/>
      <c r="AQ944" s="794"/>
      <c r="AR944" s="794"/>
      <c r="AS944" s="794"/>
      <c r="AT944" s="794"/>
      <c r="AU944" s="794"/>
      <c r="AV944" s="794"/>
      <c r="AW944" s="794"/>
      <c r="AX944" s="794"/>
      <c r="AY944" s="794"/>
      <c r="AZ944" s="794"/>
      <c r="BA944" s="794"/>
      <c r="BB944" s="794"/>
    </row>
    <row r="945" spans="1:54" ht="12.6" customHeight="1" x14ac:dyDescent="0.25">
      <c r="A945" s="187" t="s">
        <v>1763</v>
      </c>
      <c r="B945" s="188"/>
      <c r="C945" s="188"/>
      <c r="D945" s="188"/>
      <c r="E945" s="188"/>
      <c r="F945" s="188"/>
      <c r="G945" s="188"/>
      <c r="H945" s="188"/>
      <c r="I945" s="188"/>
      <c r="J945" s="188"/>
      <c r="K945" s="188"/>
      <c r="L945" s="188"/>
      <c r="M945" s="188"/>
      <c r="N945" s="188"/>
      <c r="O945" s="188"/>
      <c r="P945" s="188"/>
      <c r="Q945" s="188"/>
      <c r="R945" s="188"/>
      <c r="S945" s="188"/>
      <c r="T945" s="188"/>
      <c r="U945" s="188"/>
      <c r="V945" s="188"/>
      <c r="W945" s="188"/>
      <c r="X945" s="188"/>
      <c r="Y945" s="794"/>
      <c r="Z945" s="794"/>
      <c r="AA945" s="794"/>
      <c r="AB945" s="794"/>
      <c r="AC945" s="794"/>
      <c r="AD945" s="794"/>
      <c r="AE945" s="794"/>
      <c r="AF945" s="794"/>
      <c r="AG945" s="794"/>
      <c r="AH945" s="794"/>
      <c r="AI945" s="794"/>
      <c r="AJ945" s="794"/>
      <c r="AK945" s="794"/>
      <c r="AL945" s="794"/>
      <c r="AM945" s="794"/>
      <c r="AN945" s="794"/>
      <c r="AO945" s="794"/>
      <c r="AP945" s="794"/>
      <c r="AQ945" s="794"/>
      <c r="AR945" s="794"/>
      <c r="AS945" s="794"/>
      <c r="AT945" s="794"/>
      <c r="AU945" s="794"/>
      <c r="AV945" s="794"/>
      <c r="AW945" s="794"/>
      <c r="AX945" s="794"/>
      <c r="AY945" s="794"/>
      <c r="AZ945" s="794"/>
      <c r="BA945" s="794"/>
      <c r="BB945" s="794"/>
    </row>
    <row r="946" spans="1:54" ht="12.6" customHeight="1" x14ac:dyDescent="0.25">
      <c r="A946" s="272" t="s">
        <v>1764</v>
      </c>
      <c r="B946" s="188"/>
      <c r="C946" s="188"/>
      <c r="D946" s="188"/>
      <c r="E946" s="188"/>
      <c r="F946" s="188"/>
      <c r="G946" s="188"/>
      <c r="H946" s="188"/>
      <c r="I946" s="188"/>
      <c r="J946" s="188"/>
      <c r="K946" s="188"/>
      <c r="L946" s="188"/>
      <c r="M946" s="188"/>
      <c r="N946" s="188"/>
      <c r="O946" s="188"/>
      <c r="P946" s="188"/>
      <c r="Q946" s="188"/>
      <c r="R946" s="188"/>
      <c r="S946" s="188"/>
      <c r="T946" s="188"/>
      <c r="U946" s="188"/>
      <c r="V946" s="188"/>
      <c r="W946" s="188"/>
      <c r="X946" s="188"/>
      <c r="Y946" s="794"/>
      <c r="Z946" s="794"/>
      <c r="AA946" s="794"/>
      <c r="AB946" s="794"/>
      <c r="AC946" s="794"/>
      <c r="AD946" s="794"/>
      <c r="AE946" s="794"/>
      <c r="AF946" s="794"/>
      <c r="AG946" s="794"/>
      <c r="AH946" s="794"/>
      <c r="AI946" s="794"/>
      <c r="AJ946" s="794"/>
      <c r="AK946" s="794"/>
      <c r="AL946" s="794"/>
      <c r="AM946" s="794"/>
      <c r="AN946" s="794"/>
      <c r="AO946" s="794"/>
      <c r="AP946" s="794"/>
      <c r="AQ946" s="794"/>
      <c r="AR946" s="794"/>
      <c r="AS946" s="794"/>
      <c r="AT946" s="794"/>
      <c r="AU946" s="794"/>
      <c r="AV946" s="794"/>
      <c r="AW946" s="794"/>
      <c r="AX946" s="794"/>
      <c r="AY946" s="794"/>
      <c r="AZ946" s="794"/>
      <c r="BA946" s="794"/>
      <c r="BB946" s="794"/>
    </row>
    <row r="947" spans="1:54" ht="12.6" customHeight="1" x14ac:dyDescent="0.25">
      <c r="A947" s="272" t="s">
        <v>1765</v>
      </c>
      <c r="B947" s="188"/>
      <c r="C947" s="188"/>
      <c r="D947" s="188"/>
      <c r="E947" s="188"/>
      <c r="F947" s="188"/>
      <c r="G947" s="188"/>
      <c r="H947" s="188"/>
      <c r="I947" s="188"/>
      <c r="J947" s="188"/>
      <c r="K947" s="188"/>
      <c r="L947" s="188"/>
      <c r="M947" s="188"/>
      <c r="N947" s="188"/>
      <c r="O947" s="188"/>
      <c r="P947" s="188"/>
      <c r="Q947" s="188"/>
      <c r="R947" s="188"/>
      <c r="S947" s="188"/>
      <c r="T947" s="188"/>
      <c r="U947" s="188"/>
      <c r="V947" s="188"/>
      <c r="W947" s="188"/>
      <c r="X947" s="188"/>
      <c r="Y947" s="794"/>
      <c r="Z947" s="794"/>
      <c r="AA947" s="794"/>
      <c r="AB947" s="794"/>
      <c r="AC947" s="794"/>
      <c r="AD947" s="794"/>
      <c r="AE947" s="794"/>
      <c r="AF947" s="794"/>
      <c r="AG947" s="794"/>
      <c r="AH947" s="794"/>
      <c r="AI947" s="794"/>
      <c r="AJ947" s="794"/>
      <c r="AK947" s="794"/>
      <c r="AL947" s="794"/>
      <c r="AM947" s="794"/>
      <c r="AN947" s="794"/>
      <c r="AO947" s="794"/>
      <c r="AP947" s="794"/>
      <c r="AQ947" s="794"/>
      <c r="AR947" s="794"/>
      <c r="AS947" s="794"/>
      <c r="AT947" s="794"/>
      <c r="AU947" s="794"/>
      <c r="AV947" s="794"/>
      <c r="AW947" s="794"/>
      <c r="AX947" s="794"/>
      <c r="AY947" s="794"/>
      <c r="AZ947" s="794"/>
      <c r="BA947" s="794"/>
      <c r="BB947" s="794"/>
    </row>
    <row r="948" spans="1:54" ht="12.6" customHeight="1" x14ac:dyDescent="0.25">
      <c r="A948" s="187" t="s">
        <v>1762</v>
      </c>
      <c r="B948" s="188"/>
      <c r="C948" s="188"/>
      <c r="D948" s="188"/>
      <c r="E948" s="188"/>
      <c r="F948" s="188"/>
      <c r="G948" s="188"/>
      <c r="H948" s="188"/>
      <c r="I948" s="188"/>
      <c r="J948" s="188"/>
      <c r="K948" s="188"/>
      <c r="L948" s="188"/>
      <c r="M948" s="188"/>
      <c r="N948" s="188"/>
      <c r="O948" s="188"/>
      <c r="P948" s="188"/>
      <c r="Q948" s="188"/>
      <c r="R948" s="188"/>
      <c r="S948" s="188"/>
      <c r="T948" s="188"/>
      <c r="U948" s="188"/>
      <c r="V948" s="188"/>
      <c r="W948" s="188"/>
      <c r="X948" s="188"/>
      <c r="Y948" s="794"/>
      <c r="Z948" s="794"/>
      <c r="AA948" s="794"/>
      <c r="AB948" s="794"/>
      <c r="AC948" s="794"/>
      <c r="AD948" s="794"/>
      <c r="AE948" s="794"/>
      <c r="AF948" s="794"/>
      <c r="AG948" s="794"/>
      <c r="AH948" s="794"/>
      <c r="AI948" s="794"/>
      <c r="AJ948" s="794"/>
      <c r="AK948" s="794"/>
      <c r="AL948" s="794"/>
      <c r="AM948" s="794"/>
      <c r="AN948" s="794"/>
      <c r="AO948" s="794"/>
      <c r="AP948" s="794"/>
      <c r="AQ948" s="794"/>
      <c r="AR948" s="794"/>
      <c r="AS948" s="794"/>
      <c r="AT948" s="794"/>
      <c r="AU948" s="794"/>
      <c r="AV948" s="794"/>
      <c r="AW948" s="794"/>
      <c r="AX948" s="794"/>
      <c r="AY948" s="794"/>
      <c r="AZ948" s="794"/>
      <c r="BA948" s="794"/>
      <c r="BB948" s="794"/>
    </row>
    <row r="949" spans="1:54" ht="12.6" customHeight="1" x14ac:dyDescent="0.25">
      <c r="A949" s="187" t="s">
        <v>1763</v>
      </c>
      <c r="B949" s="188"/>
      <c r="C949" s="188"/>
      <c r="D949" s="188"/>
      <c r="E949" s="188"/>
      <c r="F949" s="188"/>
      <c r="G949" s="188"/>
      <c r="H949" s="188"/>
      <c r="I949" s="188"/>
      <c r="J949" s="188"/>
      <c r="K949" s="188"/>
      <c r="L949" s="188"/>
      <c r="M949" s="188"/>
      <c r="N949" s="188"/>
      <c r="O949" s="188"/>
      <c r="P949" s="188"/>
      <c r="Q949" s="188"/>
      <c r="R949" s="188"/>
      <c r="S949" s="188"/>
      <c r="T949" s="188"/>
      <c r="U949" s="188"/>
      <c r="V949" s="188"/>
      <c r="W949" s="188"/>
      <c r="X949" s="188"/>
      <c r="Y949" s="794"/>
      <c r="Z949" s="794"/>
      <c r="AA949" s="794"/>
      <c r="AB949" s="794"/>
      <c r="AC949" s="794"/>
      <c r="AD949" s="794"/>
      <c r="AE949" s="794"/>
      <c r="AF949" s="794"/>
      <c r="AG949" s="794"/>
      <c r="AH949" s="794"/>
      <c r="AI949" s="794"/>
      <c r="AJ949" s="794"/>
      <c r="AK949" s="794"/>
      <c r="AL949" s="794"/>
      <c r="AM949" s="794"/>
      <c r="AN949" s="794"/>
      <c r="AO949" s="794"/>
      <c r="AP949" s="794"/>
      <c r="AQ949" s="794"/>
      <c r="AR949" s="794"/>
      <c r="AS949" s="794"/>
      <c r="AT949" s="794"/>
      <c r="AU949" s="794"/>
      <c r="AV949" s="794"/>
      <c r="AW949" s="794"/>
      <c r="AX949" s="794"/>
      <c r="AY949" s="794"/>
      <c r="AZ949" s="794"/>
      <c r="BA949" s="794"/>
      <c r="BB949" s="794"/>
    </row>
    <row r="950" spans="1:54" ht="12.6" customHeight="1" x14ac:dyDescent="0.25">
      <c r="A950" s="187" t="s">
        <v>1708</v>
      </c>
      <c r="B950" s="188"/>
      <c r="C950" s="188"/>
      <c r="D950" s="188"/>
      <c r="E950" s="188"/>
      <c r="F950" s="188"/>
      <c r="G950" s="188"/>
      <c r="H950" s="188"/>
      <c r="I950" s="188"/>
      <c r="J950" s="188"/>
      <c r="K950" s="188"/>
      <c r="L950" s="188"/>
      <c r="M950" s="188"/>
      <c r="N950" s="188"/>
      <c r="O950" s="188"/>
      <c r="P950" s="188"/>
      <c r="Q950" s="188"/>
      <c r="R950" s="188"/>
      <c r="S950" s="188"/>
      <c r="T950" s="188"/>
      <c r="U950" s="188"/>
      <c r="V950" s="188"/>
      <c r="W950" s="188"/>
      <c r="X950" s="188"/>
      <c r="Y950" s="794"/>
      <c r="Z950" s="794"/>
      <c r="AA950" s="794"/>
      <c r="AB950" s="794"/>
      <c r="AC950" s="794"/>
      <c r="AD950" s="794"/>
      <c r="AE950" s="794"/>
      <c r="AF950" s="794"/>
      <c r="AG950" s="794"/>
      <c r="AH950" s="794"/>
      <c r="AI950" s="794"/>
      <c r="AJ950" s="794"/>
      <c r="AK950" s="794"/>
      <c r="AL950" s="794"/>
      <c r="AM950" s="794"/>
      <c r="AN950" s="794"/>
      <c r="AO950" s="794"/>
      <c r="AP950" s="794"/>
      <c r="AQ950" s="794"/>
      <c r="AR950" s="794"/>
      <c r="AS950" s="794"/>
      <c r="AT950" s="794"/>
      <c r="AU950" s="794"/>
      <c r="AV950" s="794"/>
      <c r="AW950" s="794"/>
      <c r="AX950" s="794"/>
      <c r="AY950" s="794"/>
      <c r="AZ950" s="794"/>
      <c r="BA950" s="794"/>
      <c r="BB950" s="794"/>
    </row>
    <row r="951" spans="1:54" ht="12.6" customHeight="1" x14ac:dyDescent="0.25">
      <c r="A951" s="220" t="s">
        <v>5010</v>
      </c>
    </row>
    <row r="952" spans="1:54" ht="15" customHeight="1" x14ac:dyDescent="0.25">
      <c r="A952" s="807"/>
      <c r="B952" s="808"/>
      <c r="C952" s="808"/>
      <c r="D952" s="808"/>
      <c r="E952" s="808"/>
      <c r="F952" s="808"/>
      <c r="G952" s="808"/>
      <c r="H952" s="808"/>
      <c r="I952" s="808"/>
      <c r="J952" s="808"/>
      <c r="K952" s="808"/>
      <c r="L952" s="808"/>
      <c r="M952" s="808"/>
      <c r="N952" s="808"/>
      <c r="O952" s="808"/>
      <c r="P952" s="808"/>
      <c r="Q952" s="808"/>
      <c r="R952" s="808"/>
      <c r="S952" s="808"/>
      <c r="T952" s="808"/>
      <c r="U952" s="808"/>
      <c r="V952" s="808"/>
      <c r="W952" s="808"/>
      <c r="X952" s="808"/>
      <c r="Y952" s="808"/>
      <c r="Z952" s="808"/>
      <c r="AA952" s="808"/>
      <c r="AB952" s="808"/>
      <c r="AC952" s="808"/>
      <c r="AD952" s="808"/>
      <c r="AE952" s="808"/>
      <c r="AF952" s="808"/>
      <c r="AG952" s="808"/>
      <c r="AH952" s="808"/>
      <c r="AI952" s="808"/>
      <c r="AJ952" s="808"/>
      <c r="AK952" s="808"/>
      <c r="AL952" s="808"/>
      <c r="AM952" s="808"/>
      <c r="AN952" s="808"/>
      <c r="AO952" s="808"/>
      <c r="AP952" s="808"/>
      <c r="AQ952" s="808"/>
      <c r="AR952" s="808"/>
      <c r="AS952" s="808"/>
      <c r="AT952" s="808"/>
      <c r="AU952" s="808"/>
      <c r="AV952" s="808"/>
      <c r="AW952" s="808"/>
      <c r="AX952" s="808"/>
      <c r="AY952" s="550"/>
      <c r="AZ952" s="550"/>
      <c r="BA952" s="550"/>
      <c r="BB952" s="550"/>
    </row>
    <row r="953" spans="1:54" ht="15" customHeight="1" x14ac:dyDescent="0.25">
      <c r="A953" s="809"/>
      <c r="B953" s="810"/>
      <c r="C953" s="810"/>
      <c r="D953" s="810"/>
      <c r="E953" s="810"/>
      <c r="F953" s="810"/>
      <c r="G953" s="810"/>
      <c r="H953" s="810"/>
      <c r="I953" s="810"/>
      <c r="J953" s="810"/>
      <c r="K953" s="810"/>
      <c r="L953" s="810"/>
      <c r="M953" s="810"/>
      <c r="N953" s="810"/>
      <c r="O953" s="810"/>
      <c r="P953" s="810"/>
      <c r="Q953" s="810"/>
      <c r="R953" s="810"/>
      <c r="S953" s="810"/>
      <c r="T953" s="810"/>
      <c r="U953" s="810"/>
      <c r="V953" s="810"/>
      <c r="W953" s="810"/>
      <c r="X953" s="810"/>
      <c r="Y953" s="810"/>
      <c r="Z953" s="810"/>
      <c r="AA953" s="810"/>
      <c r="AB953" s="810"/>
      <c r="AC953" s="810"/>
      <c r="AD953" s="810"/>
      <c r="AE953" s="810"/>
      <c r="AF953" s="810"/>
      <c r="AG953" s="810"/>
      <c r="AH953" s="810"/>
      <c r="AI953" s="810"/>
      <c r="AJ953" s="810"/>
      <c r="AK953" s="810"/>
      <c r="AL953" s="810"/>
      <c r="AM953" s="810"/>
      <c r="AN953" s="810"/>
      <c r="AO953" s="810"/>
      <c r="AP953" s="810"/>
      <c r="AQ953" s="810"/>
      <c r="AR953" s="810"/>
      <c r="AS953" s="810"/>
      <c r="AT953" s="810"/>
      <c r="AU953" s="810"/>
      <c r="AV953" s="810"/>
      <c r="AW953" s="810"/>
      <c r="AX953" s="810"/>
      <c r="AY953" s="550"/>
      <c r="AZ953" s="550"/>
      <c r="BA953" s="550"/>
      <c r="BB953" s="550"/>
    </row>
    <row r="954" spans="1:54" ht="12.6" customHeight="1" x14ac:dyDescent="0.25">
      <c r="A954" s="220" t="s">
        <v>5084</v>
      </c>
    </row>
    <row r="955" spans="1:54" ht="12.6" customHeight="1" x14ac:dyDescent="0.25">
      <c r="A955" s="262"/>
      <c r="B955" s="263"/>
      <c r="C955" s="263"/>
      <c r="D955" s="263"/>
      <c r="E955" s="263"/>
      <c r="F955" s="263"/>
      <c r="G955" s="263"/>
      <c r="H955" s="263"/>
      <c r="I955" s="263"/>
      <c r="J955" s="263"/>
      <c r="K955" s="263"/>
      <c r="L955" s="263"/>
      <c r="M955" s="263"/>
      <c r="N955" s="263"/>
      <c r="O955" s="263"/>
      <c r="P955" s="263"/>
      <c r="Q955" s="263"/>
      <c r="R955" s="263"/>
      <c r="S955" s="264"/>
      <c r="T955" s="262"/>
      <c r="U955" s="263"/>
      <c r="V955" s="263"/>
      <c r="W955" s="263"/>
      <c r="X955" s="263"/>
      <c r="Y955" s="263"/>
      <c r="Z955" s="263"/>
      <c r="AA955" s="263"/>
      <c r="AB955" s="263"/>
      <c r="AC955" s="263"/>
      <c r="AD955" s="263"/>
      <c r="AE955" s="263"/>
      <c r="AF955" s="264"/>
      <c r="AG955" s="825" t="s">
        <v>1645</v>
      </c>
      <c r="AH955" s="826"/>
      <c r="AI955" s="826"/>
      <c r="AJ955" s="826"/>
      <c r="AK955" s="826"/>
      <c r="AL955" s="826"/>
      <c r="AM955" s="826"/>
      <c r="AN955" s="826"/>
      <c r="AO955" s="826"/>
      <c r="AP955" s="826"/>
      <c r="AQ955" s="826"/>
      <c r="AR955" s="826"/>
      <c r="AS955" s="826"/>
      <c r="AT955" s="826"/>
      <c r="AU955" s="826"/>
      <c r="AV955" s="826"/>
      <c r="AW955" s="826"/>
      <c r="AX955" s="826"/>
      <c r="AY955" s="826"/>
      <c r="AZ955" s="826"/>
      <c r="BA955" s="826"/>
      <c r="BB955" s="827"/>
    </row>
    <row r="956" spans="1:54" ht="12.6" customHeight="1" x14ac:dyDescent="0.25">
      <c r="A956" s="828" t="s">
        <v>1262</v>
      </c>
      <c r="B956" s="829"/>
      <c r="C956" s="829"/>
      <c r="D956" s="829"/>
      <c r="E956" s="829"/>
      <c r="F956" s="829"/>
      <c r="G956" s="829"/>
      <c r="H956" s="829"/>
      <c r="I956" s="829"/>
      <c r="J956" s="829"/>
      <c r="K956" s="829"/>
      <c r="L956" s="829"/>
      <c r="M956" s="829"/>
      <c r="N956" s="829"/>
      <c r="O956" s="829"/>
      <c r="P956" s="829"/>
      <c r="Q956" s="829"/>
      <c r="R956" s="829"/>
      <c r="S956" s="830"/>
      <c r="T956" s="828" t="s">
        <v>1263</v>
      </c>
      <c r="U956" s="829"/>
      <c r="V956" s="829"/>
      <c r="W956" s="829"/>
      <c r="X956" s="829"/>
      <c r="Y956" s="829"/>
      <c r="Z956" s="829"/>
      <c r="AA956" s="829"/>
      <c r="AB956" s="829"/>
      <c r="AC956" s="829"/>
      <c r="AD956" s="829"/>
      <c r="AE956" s="829"/>
      <c r="AF956" s="830"/>
      <c r="AG956" s="828" t="s">
        <v>1646</v>
      </c>
      <c r="AH956" s="829"/>
      <c r="AI956" s="829"/>
      <c r="AJ956" s="829"/>
      <c r="AK956" s="829"/>
      <c r="AL956" s="829"/>
      <c r="AM956" s="829"/>
      <c r="AN956" s="829"/>
      <c r="AO956" s="829"/>
      <c r="AP956" s="829"/>
      <c r="AQ956" s="829"/>
      <c r="AR956" s="829"/>
      <c r="AS956" s="829"/>
      <c r="AT956" s="829"/>
      <c r="AU956" s="829"/>
      <c r="AV956" s="829"/>
      <c r="AW956" s="829"/>
      <c r="AX956" s="829"/>
      <c r="AY956" s="829"/>
      <c r="AZ956" s="829"/>
      <c r="BA956" s="829"/>
      <c r="BB956" s="830"/>
    </row>
    <row r="957" spans="1:54" ht="12.6" customHeight="1" x14ac:dyDescent="0.25">
      <c r="A957" s="185"/>
      <c r="B957" s="186"/>
      <c r="C957" s="186"/>
      <c r="D957" s="186"/>
      <c r="E957" s="186"/>
      <c r="F957" s="186"/>
      <c r="G957" s="186"/>
      <c r="H957" s="186"/>
      <c r="I957" s="186"/>
      <c r="J957" s="186"/>
      <c r="K957" s="186"/>
      <c r="L957" s="186"/>
      <c r="M957" s="186"/>
      <c r="N957" s="186"/>
      <c r="O957" s="186"/>
      <c r="P957" s="186"/>
      <c r="Q957" s="186"/>
      <c r="R957" s="186"/>
      <c r="S957" s="277"/>
      <c r="T957" s="185"/>
      <c r="U957" s="186"/>
      <c r="V957" s="186"/>
      <c r="W957" s="186"/>
      <c r="X957" s="186"/>
      <c r="Y957" s="186"/>
      <c r="Z957" s="186"/>
      <c r="AA957" s="186"/>
      <c r="AB957" s="186"/>
      <c r="AC957" s="186"/>
      <c r="AD957" s="186"/>
      <c r="AE957" s="186"/>
      <c r="AF957" s="277"/>
      <c r="AG957" s="828" t="s">
        <v>1433</v>
      </c>
      <c r="AH957" s="829"/>
      <c r="AI957" s="829"/>
      <c r="AJ957" s="829"/>
      <c r="AK957" s="829"/>
      <c r="AL957" s="829"/>
      <c r="AM957" s="829"/>
      <c r="AN957" s="829"/>
      <c r="AO957" s="829"/>
      <c r="AP957" s="829"/>
      <c r="AQ957" s="829"/>
      <c r="AR957" s="829"/>
      <c r="AS957" s="829"/>
      <c r="AT957" s="829"/>
      <c r="AU957" s="829"/>
      <c r="AV957" s="829"/>
      <c r="AW957" s="829"/>
      <c r="AX957" s="829"/>
      <c r="AY957" s="829"/>
      <c r="AZ957" s="829"/>
      <c r="BA957" s="829"/>
      <c r="BB957" s="830"/>
    </row>
    <row r="958" spans="1:54" ht="12.6" customHeight="1" x14ac:dyDescent="0.25">
      <c r="A958" s="272" t="s">
        <v>1766</v>
      </c>
      <c r="B958" s="188"/>
      <c r="C958" s="188"/>
      <c r="D958" s="188"/>
      <c r="E958" s="188"/>
      <c r="F958" s="188"/>
      <c r="G958" s="188"/>
      <c r="H958" s="188"/>
      <c r="I958" s="188"/>
      <c r="J958" s="188"/>
      <c r="K958" s="188"/>
      <c r="L958" s="188"/>
      <c r="M958" s="188"/>
      <c r="N958" s="188"/>
      <c r="O958" s="188"/>
      <c r="P958" s="188"/>
      <c r="Q958" s="188"/>
      <c r="R958" s="188"/>
      <c r="S958" s="189"/>
      <c r="T958" s="1085">
        <f>SUM('HL KNIHA VYPOC'!D248)*-1</f>
        <v>1369.32</v>
      </c>
      <c r="U958" s="1085"/>
      <c r="V958" s="1085"/>
      <c r="W958" s="1085"/>
      <c r="X958" s="1085"/>
      <c r="Y958" s="1085"/>
      <c r="Z958" s="1085"/>
      <c r="AA958" s="1085"/>
      <c r="AB958" s="1085"/>
      <c r="AC958" s="1085"/>
      <c r="AD958" s="1085"/>
      <c r="AE958" s="1085"/>
      <c r="AF958" s="1085"/>
      <c r="AG958" s="1085">
        <f>SUM('HL KNIHA VYPOC'!H248)*-1</f>
        <v>614.99</v>
      </c>
      <c r="AH958" s="1085"/>
      <c r="AI958" s="1085"/>
      <c r="AJ958" s="1085"/>
      <c r="AK958" s="1085"/>
      <c r="AL958" s="1085"/>
      <c r="AM958" s="1085"/>
      <c r="AN958" s="1085"/>
      <c r="AO958" s="1085"/>
      <c r="AP958" s="1085"/>
      <c r="AQ958" s="1085"/>
      <c r="AR958" s="1085"/>
      <c r="AS958" s="1085"/>
      <c r="AT958" s="1085"/>
      <c r="AU958" s="1085"/>
      <c r="AV958" s="1085"/>
      <c r="AW958" s="1085"/>
      <c r="AX958" s="1085"/>
      <c r="AY958" s="1085"/>
      <c r="AZ958" s="1085"/>
      <c r="BA958" s="1085"/>
      <c r="BB958" s="1085"/>
    </row>
    <row r="959" spans="1:54" ht="12.6" customHeight="1" x14ac:dyDescent="0.25">
      <c r="A959" s="187" t="s">
        <v>1767</v>
      </c>
      <c r="B959" s="188"/>
      <c r="C959" s="188"/>
      <c r="D959" s="188"/>
      <c r="E959" s="188"/>
      <c r="F959" s="188"/>
      <c r="G959" s="188"/>
      <c r="H959" s="188"/>
      <c r="I959" s="188"/>
      <c r="J959" s="188"/>
      <c r="K959" s="188"/>
      <c r="L959" s="188"/>
      <c r="M959" s="188"/>
      <c r="N959" s="188"/>
      <c r="O959" s="188"/>
      <c r="P959" s="188"/>
      <c r="Q959" s="188"/>
      <c r="R959" s="188"/>
      <c r="S959" s="189"/>
      <c r="T959" s="801"/>
      <c r="U959" s="801"/>
      <c r="V959" s="801"/>
      <c r="W959" s="801"/>
      <c r="X959" s="801"/>
      <c r="Y959" s="801"/>
      <c r="Z959" s="801"/>
      <c r="AA959" s="801"/>
      <c r="AB959" s="801"/>
      <c r="AC959" s="801"/>
      <c r="AD959" s="801"/>
      <c r="AE959" s="801"/>
      <c r="AF959" s="801"/>
      <c r="AG959" s="801"/>
      <c r="AH959" s="801"/>
      <c r="AI959" s="801"/>
      <c r="AJ959" s="801"/>
      <c r="AK959" s="801"/>
      <c r="AL959" s="801"/>
      <c r="AM959" s="801"/>
      <c r="AN959" s="801"/>
      <c r="AO959" s="801"/>
      <c r="AP959" s="801"/>
      <c r="AQ959" s="801"/>
      <c r="AR959" s="801"/>
      <c r="AS959" s="801"/>
      <c r="AT959" s="801"/>
      <c r="AU959" s="801"/>
      <c r="AV959" s="801"/>
      <c r="AW959" s="801"/>
      <c r="AX959" s="801"/>
      <c r="AY959" s="801"/>
      <c r="AZ959" s="801"/>
      <c r="BA959" s="801"/>
      <c r="BB959" s="801"/>
    </row>
    <row r="960" spans="1:54" ht="12.6" customHeight="1" x14ac:dyDescent="0.25">
      <c r="A960" s="187" t="s">
        <v>1768</v>
      </c>
      <c r="B960" s="188"/>
      <c r="C960" s="188"/>
      <c r="D960" s="188"/>
      <c r="E960" s="188"/>
      <c r="F960" s="188"/>
      <c r="G960" s="188"/>
      <c r="H960" s="188"/>
      <c r="I960" s="188"/>
      <c r="J960" s="188"/>
      <c r="K960" s="188"/>
      <c r="L960" s="188"/>
      <c r="M960" s="188"/>
      <c r="N960" s="188"/>
      <c r="O960" s="188"/>
      <c r="P960" s="188"/>
      <c r="Q960" s="188"/>
      <c r="R960" s="188"/>
      <c r="S960" s="189"/>
      <c r="T960" s="801"/>
      <c r="U960" s="801"/>
      <c r="V960" s="801"/>
      <c r="W960" s="801"/>
      <c r="X960" s="801"/>
      <c r="Y960" s="801"/>
      <c r="Z960" s="801"/>
      <c r="AA960" s="801"/>
      <c r="AB960" s="801"/>
      <c r="AC960" s="801"/>
      <c r="AD960" s="801"/>
      <c r="AE960" s="801"/>
      <c r="AF960" s="801"/>
      <c r="AG960" s="801"/>
      <c r="AH960" s="801"/>
      <c r="AI960" s="801"/>
      <c r="AJ960" s="801"/>
      <c r="AK960" s="801"/>
      <c r="AL960" s="801"/>
      <c r="AM960" s="801"/>
      <c r="AN960" s="801"/>
      <c r="AO960" s="801"/>
      <c r="AP960" s="801"/>
      <c r="AQ960" s="801"/>
      <c r="AR960" s="801"/>
      <c r="AS960" s="801"/>
      <c r="AT960" s="801"/>
      <c r="AU960" s="801"/>
      <c r="AV960" s="801"/>
      <c r="AW960" s="801"/>
      <c r="AX960" s="801"/>
      <c r="AY960" s="801"/>
      <c r="AZ960" s="801"/>
      <c r="BA960" s="801"/>
      <c r="BB960" s="801"/>
    </row>
    <row r="961" spans="1:54" ht="12.6" customHeight="1" x14ac:dyDescent="0.25">
      <c r="A961" s="187" t="s">
        <v>1769</v>
      </c>
      <c r="B961" s="188"/>
      <c r="C961" s="188"/>
      <c r="D961" s="188"/>
      <c r="E961" s="188"/>
      <c r="F961" s="188"/>
      <c r="G961" s="188"/>
      <c r="H961" s="188"/>
      <c r="I961" s="188"/>
      <c r="J961" s="188"/>
      <c r="K961" s="188"/>
      <c r="L961" s="188"/>
      <c r="M961" s="188"/>
      <c r="N961" s="188"/>
      <c r="O961" s="188"/>
      <c r="P961" s="188"/>
      <c r="Q961" s="188"/>
      <c r="R961" s="188"/>
      <c r="S961" s="189"/>
      <c r="T961" s="801"/>
      <c r="U961" s="801"/>
      <c r="V961" s="801"/>
      <c r="W961" s="801"/>
      <c r="X961" s="801"/>
      <c r="Y961" s="801"/>
      <c r="Z961" s="801"/>
      <c r="AA961" s="801"/>
      <c r="AB961" s="801"/>
      <c r="AC961" s="801"/>
      <c r="AD961" s="801"/>
      <c r="AE961" s="801"/>
      <c r="AF961" s="801"/>
      <c r="AG961" s="801"/>
      <c r="AH961" s="801"/>
      <c r="AI961" s="801"/>
      <c r="AJ961" s="801"/>
      <c r="AK961" s="801"/>
      <c r="AL961" s="801"/>
      <c r="AM961" s="801"/>
      <c r="AN961" s="801"/>
      <c r="AO961" s="801"/>
      <c r="AP961" s="801"/>
      <c r="AQ961" s="801"/>
      <c r="AR961" s="801"/>
      <c r="AS961" s="801"/>
      <c r="AT961" s="801"/>
      <c r="AU961" s="801"/>
      <c r="AV961" s="801"/>
      <c r="AW961" s="801"/>
      <c r="AX961" s="801"/>
      <c r="AY961" s="801"/>
      <c r="AZ961" s="801"/>
      <c r="BA961" s="801"/>
      <c r="BB961" s="801"/>
    </row>
    <row r="962" spans="1:54" ht="12.6" customHeight="1" x14ac:dyDescent="0.25">
      <c r="A962" s="187" t="s">
        <v>1770</v>
      </c>
      <c r="B962" s="188"/>
      <c r="C962" s="188"/>
      <c r="D962" s="188"/>
      <c r="E962" s="188"/>
      <c r="F962" s="188"/>
      <c r="G962" s="188"/>
      <c r="H962" s="188"/>
      <c r="I962" s="188"/>
      <c r="J962" s="188"/>
      <c r="K962" s="188"/>
      <c r="L962" s="188"/>
      <c r="M962" s="188"/>
      <c r="N962" s="188"/>
      <c r="O962" s="188"/>
      <c r="P962" s="188"/>
      <c r="Q962" s="188"/>
      <c r="R962" s="188"/>
      <c r="S962" s="189"/>
      <c r="T962" s="801">
        <f>'HL KNIHA VYPOC'!$F$248</f>
        <v>24774.82</v>
      </c>
      <c r="U962" s="801"/>
      <c r="V962" s="801"/>
      <c r="W962" s="801"/>
      <c r="X962" s="801"/>
      <c r="Y962" s="801"/>
      <c r="Z962" s="801"/>
      <c r="AA962" s="801"/>
      <c r="AB962" s="801"/>
      <c r="AC962" s="801"/>
      <c r="AD962" s="801"/>
      <c r="AE962" s="801"/>
      <c r="AF962" s="801"/>
      <c r="AG962" s="801">
        <f>'HL KNIHA VYPOC'!$J$248</f>
        <v>23314.799999999999</v>
      </c>
      <c r="AH962" s="801"/>
      <c r="AI962" s="801"/>
      <c r="AJ962" s="801"/>
      <c r="AK962" s="801"/>
      <c r="AL962" s="801"/>
      <c r="AM962" s="801"/>
      <c r="AN962" s="801"/>
      <c r="AO962" s="801"/>
      <c r="AP962" s="801"/>
      <c r="AQ962" s="801"/>
      <c r="AR962" s="801"/>
      <c r="AS962" s="801"/>
      <c r="AT962" s="801"/>
      <c r="AU962" s="801"/>
      <c r="AV962" s="801"/>
      <c r="AW962" s="801"/>
      <c r="AX962" s="801"/>
      <c r="AY962" s="801"/>
      <c r="AZ962" s="801"/>
      <c r="BA962" s="801"/>
      <c r="BB962" s="801"/>
    </row>
    <row r="963" spans="1:54" ht="12.6" customHeight="1" x14ac:dyDescent="0.25">
      <c r="A963" s="187" t="s">
        <v>1771</v>
      </c>
      <c r="B963" s="188"/>
      <c r="C963" s="188"/>
      <c r="D963" s="188"/>
      <c r="E963" s="188"/>
      <c r="F963" s="188"/>
      <c r="G963" s="188"/>
      <c r="H963" s="188"/>
      <c r="I963" s="188"/>
      <c r="J963" s="188"/>
      <c r="K963" s="188"/>
      <c r="L963" s="188"/>
      <c r="M963" s="188"/>
      <c r="N963" s="188"/>
      <c r="O963" s="188"/>
      <c r="P963" s="188"/>
      <c r="Q963" s="188"/>
      <c r="R963" s="188"/>
      <c r="S963" s="189"/>
      <c r="T963" s="801">
        <f>'HL KNIHA VYPOC'!$E$248</f>
        <v>16697.11</v>
      </c>
      <c r="U963" s="801"/>
      <c r="V963" s="801"/>
      <c r="W963" s="801"/>
      <c r="X963" s="801"/>
      <c r="Y963" s="801"/>
      <c r="Z963" s="801"/>
      <c r="AA963" s="801"/>
      <c r="AB963" s="801"/>
      <c r="AC963" s="801"/>
      <c r="AD963" s="801"/>
      <c r="AE963" s="801"/>
      <c r="AF963" s="801"/>
      <c r="AG963" s="801">
        <f>'HL KNIHA VYPOC'!$I$248</f>
        <v>22560.47</v>
      </c>
      <c r="AH963" s="801"/>
      <c r="AI963" s="801"/>
      <c r="AJ963" s="801"/>
      <c r="AK963" s="801"/>
      <c r="AL963" s="801"/>
      <c r="AM963" s="801"/>
      <c r="AN963" s="801"/>
      <c r="AO963" s="801"/>
      <c r="AP963" s="801"/>
      <c r="AQ963" s="801"/>
      <c r="AR963" s="801"/>
      <c r="AS963" s="801"/>
      <c r="AT963" s="801"/>
      <c r="AU963" s="801"/>
      <c r="AV963" s="801"/>
      <c r="AW963" s="801"/>
      <c r="AX963" s="801"/>
      <c r="AY963" s="801"/>
      <c r="AZ963" s="801"/>
      <c r="BA963" s="801"/>
      <c r="BB963" s="801"/>
    </row>
    <row r="964" spans="1:54" ht="12.6" customHeight="1" x14ac:dyDescent="0.25">
      <c r="A964" s="272" t="s">
        <v>1772</v>
      </c>
      <c r="B964" s="188"/>
      <c r="C964" s="188"/>
      <c r="D964" s="188"/>
      <c r="E964" s="188"/>
      <c r="F964" s="188"/>
      <c r="G964" s="188"/>
      <c r="H964" s="188"/>
      <c r="I964" s="188"/>
      <c r="J964" s="188"/>
      <c r="K964" s="188"/>
      <c r="L964" s="188"/>
      <c r="M964" s="188"/>
      <c r="N964" s="188"/>
      <c r="O964" s="188"/>
      <c r="P964" s="188"/>
      <c r="Q964" s="188"/>
      <c r="R964" s="188"/>
      <c r="S964" s="189"/>
      <c r="T964" s="1085">
        <f>SUM('HL KNIHA VYPOC'!G248)*-1</f>
        <v>9447.0299999999988</v>
      </c>
      <c r="U964" s="1085"/>
      <c r="V964" s="1085"/>
      <c r="W964" s="1085"/>
      <c r="X964" s="1085"/>
      <c r="Y964" s="1085"/>
      <c r="Z964" s="1085"/>
      <c r="AA964" s="1085"/>
      <c r="AB964" s="1085"/>
      <c r="AC964" s="1085"/>
      <c r="AD964" s="1085"/>
      <c r="AE964" s="1085"/>
      <c r="AF964" s="1085"/>
      <c r="AG964" s="1085">
        <f>SUM('HL KNIHA VYPOC'!K248)*-1</f>
        <v>1369.3199999999997</v>
      </c>
      <c r="AH964" s="1085"/>
      <c r="AI964" s="1085"/>
      <c r="AJ964" s="1085"/>
      <c r="AK964" s="1085"/>
      <c r="AL964" s="1085"/>
      <c r="AM964" s="1085"/>
      <c r="AN964" s="1085"/>
      <c r="AO964" s="1085"/>
      <c r="AP964" s="1085"/>
      <c r="AQ964" s="1085"/>
      <c r="AR964" s="1085"/>
      <c r="AS964" s="1085"/>
      <c r="AT964" s="1085"/>
      <c r="AU964" s="1085"/>
      <c r="AV964" s="1085"/>
      <c r="AW964" s="1085"/>
      <c r="AX964" s="1085"/>
      <c r="AY964" s="1085"/>
      <c r="AZ964" s="1085"/>
      <c r="BA964" s="1085"/>
      <c r="BB964" s="1085"/>
    </row>
    <row r="965" spans="1:54" ht="12.6" customHeight="1" x14ac:dyDescent="0.25">
      <c r="A965" s="220" t="s">
        <v>5049</v>
      </c>
    </row>
    <row r="966" spans="1:54" ht="15" customHeight="1" x14ac:dyDescent="0.25">
      <c r="A966" s="807"/>
      <c r="B966" s="808"/>
      <c r="C966" s="808"/>
      <c r="D966" s="808"/>
      <c r="E966" s="808"/>
      <c r="F966" s="808"/>
      <c r="G966" s="808"/>
      <c r="H966" s="808"/>
      <c r="I966" s="808"/>
      <c r="J966" s="808"/>
      <c r="K966" s="808"/>
      <c r="L966" s="808"/>
      <c r="M966" s="808"/>
      <c r="N966" s="808"/>
      <c r="O966" s="808"/>
      <c r="P966" s="808"/>
      <c r="Q966" s="808"/>
      <c r="R966" s="808"/>
      <c r="S966" s="808"/>
      <c r="T966" s="808"/>
      <c r="U966" s="808"/>
      <c r="V966" s="808"/>
      <c r="W966" s="808"/>
      <c r="X966" s="808"/>
      <c r="Y966" s="808"/>
      <c r="Z966" s="808"/>
      <c r="AA966" s="808"/>
      <c r="AB966" s="808"/>
      <c r="AC966" s="808"/>
      <c r="AD966" s="808"/>
      <c r="AE966" s="808"/>
      <c r="AF966" s="808"/>
      <c r="AG966" s="808"/>
      <c r="AH966" s="808"/>
      <c r="AI966" s="808"/>
      <c r="AJ966" s="808"/>
      <c r="AK966" s="808"/>
      <c r="AL966" s="808"/>
      <c r="AM966" s="808"/>
      <c r="AN966" s="808"/>
      <c r="AO966" s="808"/>
      <c r="AP966" s="808"/>
      <c r="AQ966" s="808"/>
      <c r="AR966" s="808"/>
      <c r="AS966" s="808"/>
      <c r="AT966" s="808"/>
      <c r="AU966" s="808"/>
      <c r="AV966" s="808"/>
      <c r="AW966" s="808"/>
      <c r="AX966" s="808"/>
      <c r="AY966" s="550"/>
      <c r="AZ966" s="550"/>
      <c r="BA966" s="550"/>
      <c r="BB966" s="550"/>
    </row>
    <row r="967" spans="1:54" ht="15" customHeight="1" x14ac:dyDescent="0.25">
      <c r="A967" s="809"/>
      <c r="B967" s="810"/>
      <c r="C967" s="810"/>
      <c r="D967" s="810"/>
      <c r="E967" s="810"/>
      <c r="F967" s="810"/>
      <c r="G967" s="810"/>
      <c r="H967" s="810"/>
      <c r="I967" s="810"/>
      <c r="J967" s="810"/>
      <c r="K967" s="810"/>
      <c r="L967" s="810"/>
      <c r="M967" s="810"/>
      <c r="N967" s="810"/>
      <c r="O967" s="810"/>
      <c r="P967" s="810"/>
      <c r="Q967" s="810"/>
      <c r="R967" s="810"/>
      <c r="S967" s="810"/>
      <c r="T967" s="810"/>
      <c r="U967" s="810"/>
      <c r="V967" s="810"/>
      <c r="W967" s="810"/>
      <c r="X967" s="810"/>
      <c r="Y967" s="810"/>
      <c r="Z967" s="810"/>
      <c r="AA967" s="810"/>
      <c r="AB967" s="810"/>
      <c r="AC967" s="810"/>
      <c r="AD967" s="810"/>
      <c r="AE967" s="810"/>
      <c r="AF967" s="810"/>
      <c r="AG967" s="810"/>
      <c r="AH967" s="810"/>
      <c r="AI967" s="810"/>
      <c r="AJ967" s="810"/>
      <c r="AK967" s="810"/>
      <c r="AL967" s="810"/>
      <c r="AM967" s="810"/>
      <c r="AN967" s="810"/>
      <c r="AO967" s="810"/>
      <c r="AP967" s="810"/>
      <c r="AQ967" s="810"/>
      <c r="AR967" s="810"/>
      <c r="AS967" s="810"/>
      <c r="AT967" s="810"/>
      <c r="AU967" s="810"/>
      <c r="AV967" s="810"/>
      <c r="AW967" s="810"/>
      <c r="AX967" s="810"/>
      <c r="AY967" s="550"/>
      <c r="AZ967" s="550"/>
      <c r="BA967" s="550"/>
      <c r="BB967" s="550"/>
    </row>
    <row r="968" spans="1:54" ht="12.6" customHeight="1" x14ac:dyDescent="0.25">
      <c r="A968" s="220" t="s">
        <v>5085</v>
      </c>
    </row>
    <row r="969" spans="1:54" ht="12.6" customHeight="1" x14ac:dyDescent="0.25">
      <c r="A969" s="825" t="s">
        <v>1773</v>
      </c>
      <c r="B969" s="826"/>
      <c r="C969" s="826"/>
      <c r="D969" s="826"/>
      <c r="E969" s="826"/>
      <c r="F969" s="826"/>
      <c r="G969" s="826"/>
      <c r="H969" s="826"/>
      <c r="I969" s="826"/>
      <c r="J969" s="826"/>
      <c r="K969" s="826"/>
      <c r="L969" s="827"/>
      <c r="M969" s="1002" t="s">
        <v>1774</v>
      </c>
      <c r="N969" s="1002"/>
      <c r="O969" s="1002"/>
      <c r="P969" s="1002"/>
      <c r="Q969" s="1002"/>
      <c r="R969" s="1002"/>
      <c r="S969" s="1002"/>
      <c r="T969" s="1002"/>
      <c r="U969" s="1086" t="s">
        <v>1775</v>
      </c>
      <c r="V969" s="1086"/>
      <c r="W969" s="1086"/>
      <c r="X969" s="1086"/>
      <c r="Y969" s="1086"/>
      <c r="Z969" s="1086"/>
      <c r="AA969" s="1086"/>
      <c r="AB969" s="1088" t="s">
        <v>1776</v>
      </c>
      <c r="AC969" s="1088"/>
      <c r="AD969" s="1088"/>
      <c r="AE969" s="1088"/>
      <c r="AF969" s="1088"/>
      <c r="AG969" s="1088"/>
      <c r="AH969" s="1088"/>
      <c r="AI969" s="1088" t="s">
        <v>1777</v>
      </c>
      <c r="AJ969" s="1088"/>
      <c r="AK969" s="1088"/>
      <c r="AL969" s="1088"/>
      <c r="AM969" s="1088"/>
      <c r="AN969" s="1088"/>
      <c r="AO969" s="1088"/>
      <c r="AP969" s="1088" t="s">
        <v>1688</v>
      </c>
      <c r="AQ969" s="1088"/>
      <c r="AR969" s="1088"/>
      <c r="AS969" s="1088"/>
      <c r="AT969" s="1088"/>
      <c r="AU969" s="1088"/>
      <c r="AV969" s="1088"/>
      <c r="AW969" s="1088"/>
      <c r="AX969" s="1088"/>
      <c r="AY969" s="1088"/>
      <c r="AZ969" s="1088"/>
      <c r="BA969" s="1088"/>
      <c r="BB969" s="1088"/>
    </row>
    <row r="970" spans="1:54" ht="12.6" customHeight="1" x14ac:dyDescent="0.25">
      <c r="A970" s="863" t="s">
        <v>1778</v>
      </c>
      <c r="B970" s="864"/>
      <c r="C970" s="864"/>
      <c r="D970" s="864"/>
      <c r="E970" s="864"/>
      <c r="F970" s="864"/>
      <c r="G970" s="864"/>
      <c r="H970" s="864"/>
      <c r="I970" s="864"/>
      <c r="J970" s="864"/>
      <c r="K970" s="864"/>
      <c r="L970" s="865"/>
      <c r="M970" s="862" t="s">
        <v>1511</v>
      </c>
      <c r="N970" s="862"/>
      <c r="O970" s="862"/>
      <c r="P970" s="862"/>
      <c r="Q970" s="862"/>
      <c r="R970" s="862"/>
      <c r="S970" s="862"/>
      <c r="T970" s="862"/>
      <c r="U970" s="1087"/>
      <c r="V970" s="1087"/>
      <c r="W970" s="1087"/>
      <c r="X970" s="1087"/>
      <c r="Y970" s="1087"/>
      <c r="Z970" s="1087"/>
      <c r="AA970" s="1087"/>
      <c r="AB970" s="1089"/>
      <c r="AC970" s="1089"/>
      <c r="AD970" s="1089"/>
      <c r="AE970" s="1089"/>
      <c r="AF970" s="1089"/>
      <c r="AG970" s="1089"/>
      <c r="AH970" s="1089"/>
      <c r="AI970" s="1089"/>
      <c r="AJ970" s="1089"/>
      <c r="AK970" s="1089"/>
      <c r="AL970" s="1089"/>
      <c r="AM970" s="1089"/>
      <c r="AN970" s="1089"/>
      <c r="AO970" s="1089"/>
      <c r="AP970" s="1089"/>
      <c r="AQ970" s="1089"/>
      <c r="AR970" s="1089"/>
      <c r="AS970" s="1089"/>
      <c r="AT970" s="1089"/>
      <c r="AU970" s="1089"/>
      <c r="AV970" s="1089"/>
      <c r="AW970" s="1089"/>
      <c r="AX970" s="1089"/>
      <c r="AY970" s="1089"/>
      <c r="AZ970" s="1089"/>
      <c r="BA970" s="1089"/>
      <c r="BB970" s="1089"/>
    </row>
    <row r="971" spans="1:54" ht="12.6" customHeight="1" x14ac:dyDescent="0.25">
      <c r="A971" s="1083"/>
      <c r="B971" s="1083"/>
      <c r="C971" s="1083"/>
      <c r="D971" s="1083"/>
      <c r="E971" s="1083"/>
      <c r="F971" s="1083"/>
      <c r="G971" s="1083"/>
      <c r="H971" s="1083"/>
      <c r="I971" s="1083"/>
      <c r="J971" s="1083"/>
      <c r="K971" s="1083"/>
      <c r="L971" s="1083"/>
      <c r="M971" s="1036"/>
      <c r="N971" s="1052"/>
      <c r="O971" s="1052"/>
      <c r="P971" s="1052"/>
      <c r="Q971" s="1052"/>
      <c r="R971" s="1052"/>
      <c r="S971" s="1052"/>
      <c r="T971" s="1052"/>
      <c r="U971" s="1052"/>
      <c r="V971" s="1052"/>
      <c r="W971" s="1052"/>
      <c r="X971" s="1052"/>
      <c r="Y971" s="1052"/>
      <c r="Z971" s="1052"/>
      <c r="AA971" s="1052"/>
      <c r="AB971" s="1052"/>
      <c r="AC971" s="1052"/>
      <c r="AD971" s="1052"/>
      <c r="AE971" s="1052"/>
      <c r="AF971" s="1052"/>
      <c r="AG971" s="1052"/>
      <c r="AH971" s="1052"/>
      <c r="AI971" s="1052"/>
      <c r="AJ971" s="1052"/>
      <c r="AK971" s="1052"/>
      <c r="AL971" s="1052"/>
      <c r="AM971" s="1052"/>
      <c r="AN971" s="1052"/>
      <c r="AO971" s="1052"/>
      <c r="AP971" s="1084"/>
      <c r="AQ971" s="1084"/>
      <c r="AR971" s="1084"/>
      <c r="AS971" s="1084"/>
      <c r="AT971" s="1084"/>
      <c r="AU971" s="1084"/>
      <c r="AV971" s="1084"/>
      <c r="AW971" s="1084"/>
      <c r="AX971" s="1084"/>
      <c r="AY971" s="1084"/>
      <c r="AZ971" s="1084"/>
      <c r="BA971" s="1084"/>
      <c r="BB971" s="1084"/>
    </row>
    <row r="972" spans="1:54" ht="12.6" customHeight="1" x14ac:dyDescent="0.25">
      <c r="A972" s="1083"/>
      <c r="B972" s="1083"/>
      <c r="C972" s="1083"/>
      <c r="D972" s="1083"/>
      <c r="E972" s="1083"/>
      <c r="F972" s="1083"/>
      <c r="G972" s="1083"/>
      <c r="H972" s="1083"/>
      <c r="I972" s="1083"/>
      <c r="J972" s="1083"/>
      <c r="K972" s="1083"/>
      <c r="L972" s="1083"/>
      <c r="M972" s="1036"/>
      <c r="N972" s="1052"/>
      <c r="O972" s="1052"/>
      <c r="P972" s="1052"/>
      <c r="Q972" s="1052"/>
      <c r="R972" s="1052"/>
      <c r="S972" s="1052"/>
      <c r="T972" s="1052"/>
      <c r="U972" s="1052"/>
      <c r="V972" s="1052"/>
      <c r="W972" s="1052"/>
      <c r="X972" s="1052"/>
      <c r="Y972" s="1052"/>
      <c r="Z972" s="1052"/>
      <c r="AA972" s="1052"/>
      <c r="AB972" s="1052"/>
      <c r="AC972" s="1052"/>
      <c r="AD972" s="1052"/>
      <c r="AE972" s="1052"/>
      <c r="AF972" s="1052"/>
      <c r="AG972" s="1052"/>
      <c r="AH972" s="1052"/>
      <c r="AI972" s="1052"/>
      <c r="AJ972" s="1052"/>
      <c r="AK972" s="1052"/>
      <c r="AL972" s="1052"/>
      <c r="AM972" s="1052"/>
      <c r="AN972" s="1052"/>
      <c r="AO972" s="1052"/>
      <c r="AP972" s="1084"/>
      <c r="AQ972" s="1084"/>
      <c r="AR972" s="1084"/>
      <c r="AS972" s="1084"/>
      <c r="AT972" s="1084"/>
      <c r="AU972" s="1084"/>
      <c r="AV972" s="1084"/>
      <c r="AW972" s="1084"/>
      <c r="AX972" s="1084"/>
      <c r="AY972" s="1084"/>
      <c r="AZ972" s="1084"/>
      <c r="BA972" s="1084"/>
      <c r="BB972" s="1084"/>
    </row>
    <row r="973" spans="1:54" ht="12.6" customHeight="1" x14ac:dyDescent="0.25">
      <c r="A973" s="1083"/>
      <c r="B973" s="1083"/>
      <c r="C973" s="1083"/>
      <c r="D973" s="1083"/>
      <c r="E973" s="1083"/>
      <c r="F973" s="1083"/>
      <c r="G973" s="1083"/>
      <c r="H973" s="1083"/>
      <c r="I973" s="1083"/>
      <c r="J973" s="1083"/>
      <c r="K973" s="1083"/>
      <c r="L973" s="1083"/>
      <c r="M973" s="1036"/>
      <c r="N973" s="1052"/>
      <c r="O973" s="1052"/>
      <c r="P973" s="1052"/>
      <c r="Q973" s="1052"/>
      <c r="R973" s="1052"/>
      <c r="S973" s="1052"/>
      <c r="T973" s="1052"/>
      <c r="U973" s="1052"/>
      <c r="V973" s="1052"/>
      <c r="W973" s="1052"/>
      <c r="X973" s="1052"/>
      <c r="Y973" s="1052"/>
      <c r="Z973" s="1052"/>
      <c r="AA973" s="1052"/>
      <c r="AB973" s="1052"/>
      <c r="AC973" s="1052"/>
      <c r="AD973" s="1052"/>
      <c r="AE973" s="1052"/>
      <c r="AF973" s="1052"/>
      <c r="AG973" s="1052"/>
      <c r="AH973" s="1052"/>
      <c r="AI973" s="1052"/>
      <c r="AJ973" s="1052"/>
      <c r="AK973" s="1052"/>
      <c r="AL973" s="1052"/>
      <c r="AM973" s="1052"/>
      <c r="AN973" s="1052"/>
      <c r="AO973" s="1052"/>
      <c r="AP973" s="1084"/>
      <c r="AQ973" s="1084"/>
      <c r="AR973" s="1084"/>
      <c r="AS973" s="1084"/>
      <c r="AT973" s="1084"/>
      <c r="AU973" s="1084"/>
      <c r="AV973" s="1084"/>
      <c r="AW973" s="1084"/>
      <c r="AX973" s="1084"/>
      <c r="AY973" s="1084"/>
      <c r="AZ973" s="1084"/>
      <c r="BA973" s="1084"/>
      <c r="BB973" s="1084"/>
    </row>
    <row r="974" spans="1:54" ht="12.6" customHeight="1" x14ac:dyDescent="0.25">
      <c r="A974" s="1083"/>
      <c r="B974" s="1083"/>
      <c r="C974" s="1083"/>
      <c r="D974" s="1083"/>
      <c r="E974" s="1083"/>
      <c r="F974" s="1083"/>
      <c r="G974" s="1083"/>
      <c r="H974" s="1083"/>
      <c r="I974" s="1083"/>
      <c r="J974" s="1083"/>
      <c r="K974" s="1083"/>
      <c r="L974" s="1083"/>
      <c r="M974" s="1036"/>
      <c r="N974" s="1052"/>
      <c r="O974" s="1052"/>
      <c r="P974" s="1052"/>
      <c r="Q974" s="1052"/>
      <c r="R974" s="1052"/>
      <c r="S974" s="1052"/>
      <c r="T974" s="1052"/>
      <c r="U974" s="1052"/>
      <c r="V974" s="1052"/>
      <c r="W974" s="1052"/>
      <c r="X974" s="1052"/>
      <c r="Y974" s="1052"/>
      <c r="Z974" s="1052"/>
      <c r="AA974" s="1052"/>
      <c r="AB974" s="1052"/>
      <c r="AC974" s="1052"/>
      <c r="AD974" s="1052"/>
      <c r="AE974" s="1052"/>
      <c r="AF974" s="1052"/>
      <c r="AG974" s="1052"/>
      <c r="AH974" s="1052"/>
      <c r="AI974" s="1052"/>
      <c r="AJ974" s="1052"/>
      <c r="AK974" s="1052"/>
      <c r="AL974" s="1052"/>
      <c r="AM974" s="1052"/>
      <c r="AN974" s="1052"/>
      <c r="AO974" s="1052"/>
      <c r="AP974" s="1084"/>
      <c r="AQ974" s="1084"/>
      <c r="AR974" s="1084"/>
      <c r="AS974" s="1084"/>
      <c r="AT974" s="1084"/>
      <c r="AU974" s="1084"/>
      <c r="AV974" s="1084"/>
      <c r="AW974" s="1084"/>
      <c r="AX974" s="1084"/>
      <c r="AY974" s="1084"/>
      <c r="AZ974" s="1084"/>
      <c r="BA974" s="1084"/>
      <c r="BB974" s="1084"/>
    </row>
    <row r="975" spans="1:54" ht="12.6" customHeight="1" x14ac:dyDescent="0.25">
      <c r="A975" s="220" t="s">
        <v>5010</v>
      </c>
    </row>
    <row r="976" spans="1:54" ht="15" customHeight="1" x14ac:dyDescent="0.25">
      <c r="A976" s="807"/>
      <c r="B976" s="808"/>
      <c r="C976" s="808"/>
      <c r="D976" s="808"/>
      <c r="E976" s="808"/>
      <c r="F976" s="808"/>
      <c r="G976" s="808"/>
      <c r="H976" s="808"/>
      <c r="I976" s="808"/>
      <c r="J976" s="808"/>
      <c r="K976" s="808"/>
      <c r="L976" s="808"/>
      <c r="M976" s="808"/>
      <c r="N976" s="808"/>
      <c r="O976" s="808"/>
      <c r="P976" s="808"/>
      <c r="Q976" s="808"/>
      <c r="R976" s="808"/>
      <c r="S976" s="808"/>
      <c r="T976" s="808"/>
      <c r="U976" s="808"/>
      <c r="V976" s="808"/>
      <c r="W976" s="808"/>
      <c r="X976" s="808"/>
      <c r="Y976" s="808"/>
      <c r="Z976" s="808"/>
      <c r="AA976" s="808"/>
      <c r="AB976" s="808"/>
      <c r="AC976" s="808"/>
      <c r="AD976" s="808"/>
      <c r="AE976" s="808"/>
      <c r="AF976" s="808"/>
      <c r="AG976" s="808"/>
      <c r="AH976" s="808"/>
      <c r="AI976" s="808"/>
      <c r="AJ976" s="808"/>
      <c r="AK976" s="808"/>
      <c r="AL976" s="808"/>
      <c r="AM976" s="808"/>
      <c r="AN976" s="808"/>
      <c r="AO976" s="808"/>
      <c r="AP976" s="808"/>
      <c r="AQ976" s="808"/>
      <c r="AR976" s="808"/>
      <c r="AS976" s="808"/>
      <c r="AT976" s="808"/>
      <c r="AU976" s="808"/>
      <c r="AV976" s="808"/>
      <c r="AW976" s="808"/>
      <c r="AX976" s="808"/>
      <c r="AY976" s="550"/>
      <c r="AZ976" s="550"/>
      <c r="BA976" s="550"/>
      <c r="BB976" s="550"/>
    </row>
    <row r="977" spans="1:54" ht="15" customHeight="1" x14ac:dyDescent="0.25">
      <c r="A977" s="809"/>
      <c r="B977" s="810"/>
      <c r="C977" s="810"/>
      <c r="D977" s="810"/>
      <c r="E977" s="810"/>
      <c r="F977" s="810"/>
      <c r="G977" s="810"/>
      <c r="H977" s="810"/>
      <c r="I977" s="810"/>
      <c r="J977" s="810"/>
      <c r="K977" s="810"/>
      <c r="L977" s="810"/>
      <c r="M977" s="810"/>
      <c r="N977" s="810"/>
      <c r="O977" s="810"/>
      <c r="P977" s="810"/>
      <c r="Q977" s="810"/>
      <c r="R977" s="810"/>
      <c r="S977" s="810"/>
      <c r="T977" s="810"/>
      <c r="U977" s="810"/>
      <c r="V977" s="810"/>
      <c r="W977" s="810"/>
      <c r="X977" s="810"/>
      <c r="Y977" s="810"/>
      <c r="Z977" s="810"/>
      <c r="AA977" s="810"/>
      <c r="AB977" s="810"/>
      <c r="AC977" s="810"/>
      <c r="AD977" s="810"/>
      <c r="AE977" s="810"/>
      <c r="AF977" s="810"/>
      <c r="AG977" s="810"/>
      <c r="AH977" s="810"/>
      <c r="AI977" s="810"/>
      <c r="AJ977" s="810"/>
      <c r="AK977" s="810"/>
      <c r="AL977" s="810"/>
      <c r="AM977" s="810"/>
      <c r="AN977" s="810"/>
      <c r="AO977" s="810"/>
      <c r="AP977" s="810"/>
      <c r="AQ977" s="810"/>
      <c r="AR977" s="810"/>
      <c r="AS977" s="810"/>
      <c r="AT977" s="810"/>
      <c r="AU977" s="810"/>
      <c r="AV977" s="810"/>
      <c r="AW977" s="810"/>
      <c r="AX977" s="810"/>
      <c r="AY977" s="550"/>
      <c r="AZ977" s="550"/>
      <c r="BA977" s="550"/>
      <c r="BB977" s="550"/>
    </row>
    <row r="978" spans="1:54" s="183" customFormat="1" ht="13.5" hidden="1" customHeight="1" x14ac:dyDescent="0.25"/>
    <row r="979" spans="1:54" ht="12.6" customHeight="1" x14ac:dyDescent="0.25">
      <c r="A979" s="739" t="s">
        <v>5086</v>
      </c>
    </row>
    <row r="980" spans="1:54" ht="12.6" customHeight="1" x14ac:dyDescent="0.25">
      <c r="A980" s="170" t="s">
        <v>1391</v>
      </c>
    </row>
    <row r="981" spans="1:54" ht="12.6" customHeight="1" x14ac:dyDescent="0.25">
      <c r="A981" s="825"/>
      <c r="B981" s="826"/>
      <c r="C981" s="826"/>
      <c r="D981" s="826"/>
      <c r="E981" s="826"/>
      <c r="F981" s="826"/>
      <c r="G981" s="826"/>
      <c r="H981" s="826"/>
      <c r="I981" s="194"/>
      <c r="J981" s="263"/>
      <c r="K981" s="263"/>
      <c r="L981" s="263"/>
      <c r="M981" s="264"/>
      <c r="N981" s="262"/>
      <c r="O981" s="194"/>
      <c r="P981" s="263"/>
      <c r="Q981" s="264"/>
      <c r="R981" s="262"/>
      <c r="S981" s="263"/>
      <c r="T981" s="263"/>
      <c r="U981" s="263"/>
      <c r="V981" s="264"/>
      <c r="W981" s="825"/>
      <c r="X981" s="826"/>
      <c r="Y981" s="826"/>
      <c r="Z981" s="826"/>
      <c r="AA981" s="826"/>
      <c r="AB981" s="827"/>
      <c r="AC981" s="825"/>
      <c r="AD981" s="826"/>
      <c r="AE981" s="826"/>
      <c r="AF981" s="826"/>
      <c r="AG981" s="826"/>
      <c r="AH981" s="827"/>
      <c r="AI981" s="825" t="s">
        <v>1779</v>
      </c>
      <c r="AJ981" s="826"/>
      <c r="AK981" s="826"/>
      <c r="AL981" s="826"/>
      <c r="AM981" s="826"/>
      <c r="AN981" s="826"/>
      <c r="AO981" s="826"/>
      <c r="AP981" s="827"/>
      <c r="AQ981" s="825" t="s">
        <v>1780</v>
      </c>
      <c r="AR981" s="826"/>
      <c r="AS981" s="826"/>
      <c r="AT981" s="826"/>
      <c r="AU981" s="826"/>
      <c r="AV981" s="826"/>
      <c r="AW981" s="826"/>
      <c r="AX981" s="826"/>
      <c r="AY981" s="826"/>
      <c r="AZ981" s="826"/>
      <c r="BA981" s="826"/>
      <c r="BB981" s="827"/>
    </row>
    <row r="982" spans="1:54" ht="12.6" customHeight="1" x14ac:dyDescent="0.25">
      <c r="A982" s="223"/>
      <c r="B982" s="224"/>
      <c r="C982" s="224"/>
      <c r="D982" s="224"/>
      <c r="E982" s="224"/>
      <c r="F982" s="224"/>
      <c r="G982" s="224"/>
      <c r="H982" s="224"/>
      <c r="I982" s="183"/>
      <c r="J982" s="186"/>
      <c r="K982" s="186"/>
      <c r="L982" s="186"/>
      <c r="M982" s="277"/>
      <c r="N982" s="185"/>
      <c r="O982" s="183"/>
      <c r="P982" s="186"/>
      <c r="Q982" s="277"/>
      <c r="R982" s="185"/>
      <c r="S982" s="186"/>
      <c r="T982" s="186"/>
      <c r="U982" s="186"/>
      <c r="V982" s="277"/>
      <c r="W982" s="828"/>
      <c r="X982" s="829"/>
      <c r="Y982" s="829"/>
      <c r="Z982" s="829"/>
      <c r="AA982" s="829"/>
      <c r="AB982" s="830"/>
      <c r="AC982" s="828" t="s">
        <v>1780</v>
      </c>
      <c r="AD982" s="829"/>
      <c r="AE982" s="829"/>
      <c r="AF982" s="829"/>
      <c r="AG982" s="829"/>
      <c r="AH982" s="830"/>
      <c r="AI982" s="828" t="s">
        <v>1781</v>
      </c>
      <c r="AJ982" s="829"/>
      <c r="AK982" s="829"/>
      <c r="AL982" s="829"/>
      <c r="AM982" s="829"/>
      <c r="AN982" s="829"/>
      <c r="AO982" s="829"/>
      <c r="AP982" s="830"/>
      <c r="AQ982" s="828" t="s">
        <v>1782</v>
      </c>
      <c r="AR982" s="829"/>
      <c r="AS982" s="829"/>
      <c r="AT982" s="829"/>
      <c r="AU982" s="829"/>
      <c r="AV982" s="829"/>
      <c r="AW982" s="829"/>
      <c r="AX982" s="829"/>
      <c r="AY982" s="829"/>
      <c r="AZ982" s="829"/>
      <c r="BA982" s="829"/>
      <c r="BB982" s="830"/>
    </row>
    <row r="983" spans="1:54" ht="12.6" customHeight="1" x14ac:dyDescent="0.25">
      <c r="A983" s="223"/>
      <c r="B983" s="224"/>
      <c r="C983" s="224"/>
      <c r="D983" s="224"/>
      <c r="E983" s="224"/>
      <c r="F983" s="224"/>
      <c r="G983" s="224"/>
      <c r="H983" s="224"/>
      <c r="I983" s="183"/>
      <c r="J983" s="186"/>
      <c r="K983" s="186"/>
      <c r="L983" s="186"/>
      <c r="M983" s="277"/>
      <c r="N983" s="185"/>
      <c r="O983" s="183"/>
      <c r="P983" s="186"/>
      <c r="Q983" s="277"/>
      <c r="R983" s="185"/>
      <c r="S983" s="186"/>
      <c r="T983" s="186"/>
      <c r="U983" s="186"/>
      <c r="V983" s="277"/>
      <c r="W983" s="828"/>
      <c r="X983" s="829"/>
      <c r="Y983" s="829"/>
      <c r="Z983" s="829"/>
      <c r="AA983" s="829"/>
      <c r="AB983" s="830"/>
      <c r="AC983" s="828" t="s">
        <v>1782</v>
      </c>
      <c r="AD983" s="829"/>
      <c r="AE983" s="829"/>
      <c r="AF983" s="829"/>
      <c r="AG983" s="829"/>
      <c r="AH983" s="830"/>
      <c r="AI983" s="828" t="s">
        <v>1783</v>
      </c>
      <c r="AJ983" s="829"/>
      <c r="AK983" s="829"/>
      <c r="AL983" s="829"/>
      <c r="AM983" s="829"/>
      <c r="AN983" s="829"/>
      <c r="AO983" s="829"/>
      <c r="AP983" s="830"/>
      <c r="AQ983" s="828" t="s">
        <v>1784</v>
      </c>
      <c r="AR983" s="829"/>
      <c r="AS983" s="829"/>
      <c r="AT983" s="829"/>
      <c r="AU983" s="829"/>
      <c r="AV983" s="829"/>
      <c r="AW983" s="829"/>
      <c r="AX983" s="829"/>
      <c r="AY983" s="829"/>
      <c r="AZ983" s="829"/>
      <c r="BA983" s="829"/>
      <c r="BB983" s="830"/>
    </row>
    <row r="984" spans="1:54" ht="12.6" customHeight="1" x14ac:dyDescent="0.25">
      <c r="A984" s="828" t="s">
        <v>1262</v>
      </c>
      <c r="B984" s="829"/>
      <c r="C984" s="829"/>
      <c r="D984" s="829"/>
      <c r="E984" s="829"/>
      <c r="F984" s="829"/>
      <c r="G984" s="829"/>
      <c r="H984" s="829"/>
      <c r="I984" s="829"/>
      <c r="J984" s="829"/>
      <c r="K984" s="829"/>
      <c r="L984" s="829"/>
      <c r="M984" s="830"/>
      <c r="N984" s="828" t="s">
        <v>1785</v>
      </c>
      <c r="O984" s="829"/>
      <c r="P984" s="829"/>
      <c r="Q984" s="830"/>
      <c r="R984" s="828" t="s">
        <v>1777</v>
      </c>
      <c r="S984" s="829"/>
      <c r="T984" s="829"/>
      <c r="U984" s="829"/>
      <c r="V984" s="830"/>
      <c r="W984" s="828" t="s">
        <v>1786</v>
      </c>
      <c r="X984" s="829"/>
      <c r="Y984" s="829"/>
      <c r="Z984" s="829"/>
      <c r="AA984" s="829"/>
      <c r="AB984" s="830"/>
      <c r="AC984" s="828" t="s">
        <v>1787</v>
      </c>
      <c r="AD984" s="829"/>
      <c r="AE984" s="829"/>
      <c r="AF984" s="829"/>
      <c r="AG984" s="829"/>
      <c r="AH984" s="830"/>
      <c r="AI984" s="828" t="s">
        <v>1788</v>
      </c>
      <c r="AJ984" s="829"/>
      <c r="AK984" s="829"/>
      <c r="AL984" s="829"/>
      <c r="AM984" s="829"/>
      <c r="AN984" s="829"/>
      <c r="AO984" s="829"/>
      <c r="AP984" s="830"/>
      <c r="AQ984" s="828" t="s">
        <v>1789</v>
      </c>
      <c r="AR984" s="829"/>
      <c r="AS984" s="829"/>
      <c r="AT984" s="829"/>
      <c r="AU984" s="829"/>
      <c r="AV984" s="829"/>
      <c r="AW984" s="829"/>
      <c r="AX984" s="829"/>
      <c r="AY984" s="829"/>
      <c r="AZ984" s="829"/>
      <c r="BA984" s="829"/>
      <c r="BB984" s="830"/>
    </row>
    <row r="985" spans="1:54" ht="12.6" customHeight="1" x14ac:dyDescent="0.25">
      <c r="A985" s="256"/>
      <c r="B985" s="183"/>
      <c r="C985" s="183"/>
      <c r="D985" s="183"/>
      <c r="E985" s="183"/>
      <c r="F985" s="183"/>
      <c r="G985" s="183"/>
      <c r="H985" s="183"/>
      <c r="I985" s="183"/>
      <c r="J985" s="183"/>
      <c r="K985" s="183"/>
      <c r="L985" s="183"/>
      <c r="M985" s="225"/>
      <c r="N985" s="256"/>
      <c r="O985" s="183"/>
      <c r="P985" s="183"/>
      <c r="Q985" s="225"/>
      <c r="R985" s="828" t="s">
        <v>1790</v>
      </c>
      <c r="S985" s="829"/>
      <c r="T985" s="829"/>
      <c r="U985" s="829"/>
      <c r="V985" s="830"/>
      <c r="W985" s="828" t="s">
        <v>1624</v>
      </c>
      <c r="X985" s="829"/>
      <c r="Y985" s="829"/>
      <c r="Z985" s="829"/>
      <c r="AA985" s="829"/>
      <c r="AB985" s="830"/>
      <c r="AC985" s="828" t="s">
        <v>1788</v>
      </c>
      <c r="AD985" s="829"/>
      <c r="AE985" s="829"/>
      <c r="AF985" s="829"/>
      <c r="AG985" s="829"/>
      <c r="AH985" s="830"/>
      <c r="AI985" s="828" t="s">
        <v>1791</v>
      </c>
      <c r="AJ985" s="829"/>
      <c r="AK985" s="829"/>
      <c r="AL985" s="829"/>
      <c r="AM985" s="829"/>
      <c r="AN985" s="829"/>
      <c r="AO985" s="829"/>
      <c r="AP985" s="830"/>
      <c r="AQ985" s="828" t="s">
        <v>1792</v>
      </c>
      <c r="AR985" s="829"/>
      <c r="AS985" s="829"/>
      <c r="AT985" s="829"/>
      <c r="AU985" s="829"/>
      <c r="AV985" s="829"/>
      <c r="AW985" s="829"/>
      <c r="AX985" s="829"/>
      <c r="AY985" s="829"/>
      <c r="AZ985" s="829"/>
      <c r="BA985" s="829"/>
      <c r="BB985" s="830"/>
    </row>
    <row r="986" spans="1:54" ht="12.6" customHeight="1" x14ac:dyDescent="0.25">
      <c r="A986" s="256"/>
      <c r="B986" s="183"/>
      <c r="C986" s="183"/>
      <c r="D986" s="183"/>
      <c r="E986" s="183"/>
      <c r="F986" s="183"/>
      <c r="G986" s="183"/>
      <c r="H986" s="183"/>
      <c r="I986" s="183"/>
      <c r="J986" s="183"/>
      <c r="K986" s="183"/>
      <c r="L986" s="183"/>
      <c r="M986" s="225"/>
      <c r="N986" s="256"/>
      <c r="O986" s="183"/>
      <c r="P986" s="183"/>
      <c r="Q986" s="225"/>
      <c r="R986" s="828" t="s">
        <v>1513</v>
      </c>
      <c r="S986" s="829"/>
      <c r="T986" s="829"/>
      <c r="U986" s="829"/>
      <c r="V986" s="830"/>
      <c r="W986" s="256"/>
      <c r="X986" s="183"/>
      <c r="Y986" s="183"/>
      <c r="Z986" s="183"/>
      <c r="AA986" s="183"/>
      <c r="AB986" s="225"/>
      <c r="AC986" s="828" t="s">
        <v>1791</v>
      </c>
      <c r="AD986" s="829"/>
      <c r="AE986" s="829"/>
      <c r="AF986" s="829"/>
      <c r="AG986" s="829"/>
      <c r="AH986" s="830"/>
      <c r="AI986" s="828" t="s">
        <v>1433</v>
      </c>
      <c r="AJ986" s="829"/>
      <c r="AK986" s="829"/>
      <c r="AL986" s="829"/>
      <c r="AM986" s="829"/>
      <c r="AN986" s="829"/>
      <c r="AO986" s="829"/>
      <c r="AP986" s="830"/>
      <c r="AQ986" s="828" t="s">
        <v>1793</v>
      </c>
      <c r="AR986" s="829"/>
      <c r="AS986" s="829"/>
      <c r="AT986" s="829"/>
      <c r="AU986" s="829"/>
      <c r="AV986" s="829"/>
      <c r="AW986" s="829"/>
      <c r="AX986" s="829"/>
      <c r="AY986" s="829"/>
      <c r="AZ986" s="829"/>
      <c r="BA986" s="829"/>
      <c r="BB986" s="830"/>
    </row>
    <row r="987" spans="1:54" ht="12.6" customHeight="1" x14ac:dyDescent="0.25">
      <c r="A987" s="256"/>
      <c r="B987" s="183"/>
      <c r="C987" s="183"/>
      <c r="D987" s="183"/>
      <c r="E987" s="183"/>
      <c r="F987" s="183"/>
      <c r="G987" s="183"/>
      <c r="H987" s="183"/>
      <c r="I987" s="183"/>
      <c r="J987" s="183"/>
      <c r="K987" s="183"/>
      <c r="L987" s="183"/>
      <c r="M987" s="225"/>
      <c r="N987" s="256"/>
      <c r="O987" s="183"/>
      <c r="P987" s="183"/>
      <c r="Q987" s="225"/>
      <c r="R987" s="256"/>
      <c r="S987" s="183"/>
      <c r="T987" s="183"/>
      <c r="U987" s="183"/>
      <c r="V987" s="225"/>
      <c r="W987" s="256"/>
      <c r="X987" s="183"/>
      <c r="Y987" s="183"/>
      <c r="Z987" s="183"/>
      <c r="AA987" s="183"/>
      <c r="AB987" s="225"/>
      <c r="AC987" s="828" t="s">
        <v>1433</v>
      </c>
      <c r="AD987" s="829"/>
      <c r="AE987" s="829"/>
      <c r="AF987" s="829"/>
      <c r="AG987" s="829"/>
      <c r="AH987" s="830"/>
      <c r="AI987" s="828"/>
      <c r="AJ987" s="829"/>
      <c r="AK987" s="829"/>
      <c r="AL987" s="829"/>
      <c r="AM987" s="829"/>
      <c r="AN987" s="829"/>
      <c r="AO987" s="829"/>
      <c r="AP987" s="830"/>
      <c r="AQ987" s="828" t="s">
        <v>1791</v>
      </c>
      <c r="AR987" s="829"/>
      <c r="AS987" s="829"/>
      <c r="AT987" s="829"/>
      <c r="AU987" s="829"/>
      <c r="AV987" s="829"/>
      <c r="AW987" s="829"/>
      <c r="AX987" s="829"/>
      <c r="AY987" s="829"/>
      <c r="AZ987" s="829"/>
      <c r="BA987" s="829"/>
      <c r="BB987" s="830"/>
    </row>
    <row r="988" spans="1:54" ht="12.6" customHeight="1" x14ac:dyDescent="0.25">
      <c r="A988" s="256"/>
      <c r="B988" s="183"/>
      <c r="C988" s="183"/>
      <c r="D988" s="183"/>
      <c r="E988" s="183"/>
      <c r="F988" s="183"/>
      <c r="G988" s="183"/>
      <c r="H988" s="183"/>
      <c r="I988" s="183"/>
      <c r="J988" s="183"/>
      <c r="K988" s="183"/>
      <c r="L988" s="183"/>
      <c r="M988" s="225"/>
      <c r="N988" s="256"/>
      <c r="O988" s="183"/>
      <c r="P988" s="183"/>
      <c r="Q988" s="225"/>
      <c r="R988" s="256"/>
      <c r="S988" s="183"/>
      <c r="T988" s="183"/>
      <c r="U988" s="183"/>
      <c r="V988" s="225"/>
      <c r="W988" s="256"/>
      <c r="X988" s="183"/>
      <c r="Y988" s="183"/>
      <c r="Z988" s="183"/>
      <c r="AA988" s="183"/>
      <c r="AB988" s="225"/>
      <c r="AC988" s="828"/>
      <c r="AD988" s="829"/>
      <c r="AE988" s="829"/>
      <c r="AF988" s="829"/>
      <c r="AG988" s="829"/>
      <c r="AH988" s="830"/>
      <c r="AI988" s="828"/>
      <c r="AJ988" s="829"/>
      <c r="AK988" s="829"/>
      <c r="AL988" s="829"/>
      <c r="AM988" s="829"/>
      <c r="AN988" s="829"/>
      <c r="AO988" s="829"/>
      <c r="AP988" s="830"/>
      <c r="AQ988" s="828" t="s">
        <v>1433</v>
      </c>
      <c r="AR988" s="829"/>
      <c r="AS988" s="829"/>
      <c r="AT988" s="829"/>
      <c r="AU988" s="829"/>
      <c r="AV988" s="829"/>
      <c r="AW988" s="829"/>
      <c r="AX988" s="829"/>
      <c r="AY988" s="829"/>
      <c r="AZ988" s="829"/>
      <c r="BA988" s="829"/>
      <c r="BB988" s="830"/>
    </row>
    <row r="989" spans="1:54" ht="12.6" customHeight="1" x14ac:dyDescent="0.25">
      <c r="A989" s="863" t="s">
        <v>1410</v>
      </c>
      <c r="B989" s="864"/>
      <c r="C989" s="864"/>
      <c r="D989" s="864"/>
      <c r="E989" s="864"/>
      <c r="F989" s="864"/>
      <c r="G989" s="864"/>
      <c r="H989" s="864"/>
      <c r="I989" s="864"/>
      <c r="J989" s="864"/>
      <c r="K989" s="864"/>
      <c r="L989" s="864"/>
      <c r="M989" s="865"/>
      <c r="N989" s="863" t="s">
        <v>1411</v>
      </c>
      <c r="O989" s="864"/>
      <c r="P989" s="864"/>
      <c r="Q989" s="865"/>
      <c r="R989" s="863" t="s">
        <v>1412</v>
      </c>
      <c r="S989" s="864"/>
      <c r="T989" s="864"/>
      <c r="U989" s="864"/>
      <c r="V989" s="865"/>
      <c r="W989" s="863" t="s">
        <v>1413</v>
      </c>
      <c r="X989" s="864"/>
      <c r="Y989" s="864"/>
      <c r="Z989" s="864"/>
      <c r="AA989" s="864"/>
      <c r="AB989" s="865"/>
      <c r="AC989" s="863" t="s">
        <v>1414</v>
      </c>
      <c r="AD989" s="864"/>
      <c r="AE989" s="864"/>
      <c r="AF989" s="864"/>
      <c r="AG989" s="864"/>
      <c r="AH989" s="865"/>
      <c r="AI989" s="863" t="s">
        <v>1415</v>
      </c>
      <c r="AJ989" s="864"/>
      <c r="AK989" s="864"/>
      <c r="AL989" s="864"/>
      <c r="AM989" s="864"/>
      <c r="AN989" s="864"/>
      <c r="AO989" s="864"/>
      <c r="AP989" s="865"/>
      <c r="AQ989" s="863" t="s">
        <v>1416</v>
      </c>
      <c r="AR989" s="864"/>
      <c r="AS989" s="864"/>
      <c r="AT989" s="864"/>
      <c r="AU989" s="864"/>
      <c r="AV989" s="864"/>
      <c r="AW989" s="864"/>
      <c r="AX989" s="864"/>
      <c r="AY989" s="864"/>
      <c r="AZ989" s="864"/>
      <c r="BA989" s="864"/>
      <c r="BB989" s="865"/>
    </row>
    <row r="990" spans="1:54" ht="12.6" customHeight="1" x14ac:dyDescent="0.25">
      <c r="A990" s="832" t="s">
        <v>1794</v>
      </c>
      <c r="B990" s="832"/>
      <c r="C990" s="832"/>
      <c r="D990" s="832"/>
      <c r="E990" s="832"/>
      <c r="F990" s="832"/>
      <c r="G990" s="832"/>
      <c r="H990" s="832"/>
      <c r="I990" s="832"/>
      <c r="J990" s="832"/>
      <c r="K990" s="832"/>
      <c r="L990" s="832"/>
      <c r="M990" s="832"/>
      <c r="N990" s="1078"/>
      <c r="O990" s="1078"/>
      <c r="P990" s="1078"/>
      <c r="Q990" s="1078"/>
      <c r="R990" s="1078"/>
      <c r="S990" s="1078"/>
      <c r="T990" s="1078"/>
      <c r="U990" s="1078"/>
      <c r="V990" s="1078"/>
      <c r="W990" s="1078"/>
      <c r="X990" s="1078"/>
      <c r="Y990" s="1078"/>
      <c r="Z990" s="1078"/>
      <c r="AA990" s="1078"/>
      <c r="AB990" s="1078"/>
      <c r="AC990" s="1078"/>
      <c r="AD990" s="1078"/>
      <c r="AE990" s="1078"/>
      <c r="AF990" s="1078"/>
      <c r="AG990" s="1078"/>
      <c r="AH990" s="1078"/>
      <c r="AI990" s="838">
        <f>SUVAHAVUJ!$N$123</f>
        <v>0</v>
      </c>
      <c r="AJ990" s="838"/>
      <c r="AK990" s="838"/>
      <c r="AL990" s="838"/>
      <c r="AM990" s="838"/>
      <c r="AN990" s="838"/>
      <c r="AO990" s="838"/>
      <c r="AP990" s="838"/>
      <c r="AQ990" s="838">
        <f>SUVAHAVUJ!$X$123</f>
        <v>0</v>
      </c>
      <c r="AR990" s="838"/>
      <c r="AS990" s="838"/>
      <c r="AT990" s="838"/>
      <c r="AU990" s="838"/>
      <c r="AV990" s="838"/>
      <c r="AW990" s="838"/>
      <c r="AX990" s="838"/>
      <c r="AY990" s="838"/>
      <c r="AZ990" s="838"/>
      <c r="BA990" s="838"/>
      <c r="BB990" s="838"/>
    </row>
    <row r="991" spans="1:54" ht="12.6" customHeight="1" x14ac:dyDescent="0.25">
      <c r="A991" s="795"/>
      <c r="B991" s="796"/>
      <c r="C991" s="796"/>
      <c r="D991" s="796"/>
      <c r="E991" s="796"/>
      <c r="F991" s="796"/>
      <c r="G991" s="796"/>
      <c r="H991" s="796"/>
      <c r="I991" s="796"/>
      <c r="J991" s="796"/>
      <c r="K991" s="796"/>
      <c r="L991" s="796"/>
      <c r="M991" s="797"/>
      <c r="N991" s="794"/>
      <c r="O991" s="794"/>
      <c r="P991" s="794"/>
      <c r="Q991" s="794"/>
      <c r="R991" s="1082"/>
      <c r="S991" s="1082"/>
      <c r="T991" s="1082"/>
      <c r="U991" s="1082"/>
      <c r="V991" s="1082"/>
      <c r="W991" s="1076"/>
      <c r="X991" s="1076"/>
      <c r="Y991" s="1076"/>
      <c r="Z991" s="1076"/>
      <c r="AA991" s="1076"/>
      <c r="AB991" s="1076"/>
      <c r="AC991" s="794"/>
      <c r="AD991" s="794"/>
      <c r="AE991" s="794"/>
      <c r="AF991" s="794"/>
      <c r="AG991" s="794"/>
      <c r="AH991" s="794"/>
      <c r="AI991" s="815"/>
      <c r="AJ991" s="815"/>
      <c r="AK991" s="815"/>
      <c r="AL991" s="815"/>
      <c r="AM991" s="815"/>
      <c r="AN991" s="815"/>
      <c r="AO991" s="815"/>
      <c r="AP991" s="815"/>
      <c r="AQ991" s="815"/>
      <c r="AR991" s="815"/>
      <c r="AS991" s="815"/>
      <c r="AT991" s="815"/>
      <c r="AU991" s="815"/>
      <c r="AV991" s="815"/>
      <c r="AW991" s="815"/>
      <c r="AX991" s="815"/>
      <c r="AY991" s="815"/>
      <c r="AZ991" s="815"/>
      <c r="BA991" s="815"/>
      <c r="BB991" s="815"/>
    </row>
    <row r="992" spans="1:54" ht="12.6" customHeight="1" x14ac:dyDescent="0.25">
      <c r="A992" s="795"/>
      <c r="B992" s="796"/>
      <c r="C992" s="796"/>
      <c r="D992" s="796"/>
      <c r="E992" s="796"/>
      <c r="F992" s="796"/>
      <c r="G992" s="796"/>
      <c r="H992" s="796"/>
      <c r="I992" s="796"/>
      <c r="J992" s="796"/>
      <c r="K992" s="796"/>
      <c r="L992" s="796"/>
      <c r="M992" s="797"/>
      <c r="N992" s="794"/>
      <c r="O992" s="794"/>
      <c r="P992" s="794"/>
      <c r="Q992" s="794"/>
      <c r="R992" s="1082"/>
      <c r="S992" s="1082"/>
      <c r="T992" s="1082"/>
      <c r="U992" s="1082"/>
      <c r="V992" s="1082"/>
      <c r="W992" s="1076"/>
      <c r="X992" s="1076"/>
      <c r="Y992" s="1076"/>
      <c r="Z992" s="1076"/>
      <c r="AA992" s="1076"/>
      <c r="AB992" s="1076"/>
      <c r="AC992" s="794"/>
      <c r="AD992" s="794"/>
      <c r="AE992" s="794"/>
      <c r="AF992" s="794"/>
      <c r="AG992" s="794"/>
      <c r="AH992" s="794"/>
      <c r="AI992" s="815"/>
      <c r="AJ992" s="815"/>
      <c r="AK992" s="815"/>
      <c r="AL992" s="815"/>
      <c r="AM992" s="815"/>
      <c r="AN992" s="815"/>
      <c r="AO992" s="815"/>
      <c r="AP992" s="815"/>
      <c r="AQ992" s="815"/>
      <c r="AR992" s="815"/>
      <c r="AS992" s="815"/>
      <c r="AT992" s="815"/>
      <c r="AU992" s="815"/>
      <c r="AV992" s="815"/>
      <c r="AW992" s="815"/>
      <c r="AX992" s="815"/>
      <c r="AY992" s="815"/>
      <c r="AZ992" s="815"/>
      <c r="BA992" s="815"/>
      <c r="BB992" s="815"/>
    </row>
    <row r="993" spans="1:54" ht="12.6" customHeight="1" x14ac:dyDescent="0.25">
      <c r="A993" s="795"/>
      <c r="B993" s="796"/>
      <c r="C993" s="796"/>
      <c r="D993" s="796"/>
      <c r="E993" s="796"/>
      <c r="F993" s="796"/>
      <c r="G993" s="796"/>
      <c r="H993" s="796"/>
      <c r="I993" s="796"/>
      <c r="J993" s="796"/>
      <c r="K993" s="796"/>
      <c r="L993" s="796"/>
      <c r="M993" s="797"/>
      <c r="N993" s="794"/>
      <c r="O993" s="794"/>
      <c r="P993" s="794"/>
      <c r="Q993" s="794"/>
      <c r="R993" s="1082"/>
      <c r="S993" s="1082"/>
      <c r="T993" s="1082"/>
      <c r="U993" s="1082"/>
      <c r="V993" s="1082"/>
      <c r="W993" s="1076"/>
      <c r="X993" s="1076"/>
      <c r="Y993" s="1076"/>
      <c r="Z993" s="1076"/>
      <c r="AA993" s="1076"/>
      <c r="AB993" s="1076"/>
      <c r="AC993" s="794"/>
      <c r="AD993" s="794"/>
      <c r="AE993" s="794"/>
      <c r="AF993" s="794"/>
      <c r="AG993" s="794"/>
      <c r="AH993" s="794"/>
      <c r="AI993" s="815"/>
      <c r="AJ993" s="815"/>
      <c r="AK993" s="815"/>
      <c r="AL993" s="815"/>
      <c r="AM993" s="815"/>
      <c r="AN993" s="815"/>
      <c r="AO993" s="815"/>
      <c r="AP993" s="815"/>
      <c r="AQ993" s="815"/>
      <c r="AR993" s="815"/>
      <c r="AS993" s="815"/>
      <c r="AT993" s="815"/>
      <c r="AU993" s="815"/>
      <c r="AV993" s="815"/>
      <c r="AW993" s="815"/>
      <c r="AX993" s="815"/>
      <c r="AY993" s="815"/>
      <c r="AZ993" s="815"/>
      <c r="BA993" s="815"/>
      <c r="BB993" s="815"/>
    </row>
    <row r="994" spans="1:54" ht="12.6" customHeight="1" x14ac:dyDescent="0.25">
      <c r="A994" s="795"/>
      <c r="B994" s="796"/>
      <c r="C994" s="796"/>
      <c r="D994" s="796"/>
      <c r="E994" s="796"/>
      <c r="F994" s="796"/>
      <c r="G994" s="796"/>
      <c r="H994" s="796"/>
      <c r="I994" s="796"/>
      <c r="J994" s="796"/>
      <c r="K994" s="796"/>
      <c r="L994" s="796"/>
      <c r="M994" s="797"/>
      <c r="N994" s="794"/>
      <c r="O994" s="794"/>
      <c r="P994" s="794"/>
      <c r="Q994" s="794"/>
      <c r="R994" s="1082"/>
      <c r="S994" s="1082"/>
      <c r="T994" s="1082"/>
      <c r="U994" s="1082"/>
      <c r="V994" s="1082"/>
      <c r="W994" s="1076"/>
      <c r="X994" s="1076"/>
      <c r="Y994" s="1076"/>
      <c r="Z994" s="1076"/>
      <c r="AA994" s="1076"/>
      <c r="AB994" s="1076"/>
      <c r="AC994" s="794"/>
      <c r="AD994" s="794"/>
      <c r="AE994" s="794"/>
      <c r="AF994" s="794"/>
      <c r="AG994" s="794"/>
      <c r="AH994" s="794"/>
      <c r="AI994" s="815"/>
      <c r="AJ994" s="815"/>
      <c r="AK994" s="815"/>
      <c r="AL994" s="815"/>
      <c r="AM994" s="815"/>
      <c r="AN994" s="815"/>
      <c r="AO994" s="815"/>
      <c r="AP994" s="815"/>
      <c r="AQ994" s="815"/>
      <c r="AR994" s="815"/>
      <c r="AS994" s="815"/>
      <c r="AT994" s="815"/>
      <c r="AU994" s="815"/>
      <c r="AV994" s="815"/>
      <c r="AW994" s="815"/>
      <c r="AX994" s="815"/>
      <c r="AY994" s="815"/>
      <c r="AZ994" s="815"/>
      <c r="BA994" s="815"/>
      <c r="BB994" s="815"/>
    </row>
    <row r="995" spans="1:54" ht="12.6" customHeight="1" x14ac:dyDescent="0.25">
      <c r="A995" s="795"/>
      <c r="B995" s="796"/>
      <c r="C995" s="796"/>
      <c r="D995" s="796"/>
      <c r="E995" s="796"/>
      <c r="F995" s="796"/>
      <c r="G995" s="796"/>
      <c r="H995" s="796"/>
      <c r="I995" s="796"/>
      <c r="J995" s="796"/>
      <c r="K995" s="796"/>
      <c r="L995" s="796"/>
      <c r="M995" s="797"/>
      <c r="N995" s="794"/>
      <c r="O995" s="794"/>
      <c r="P995" s="794"/>
      <c r="Q995" s="794"/>
      <c r="R995" s="1082"/>
      <c r="S995" s="1082"/>
      <c r="T995" s="1082"/>
      <c r="U995" s="1082"/>
      <c r="V995" s="1082"/>
      <c r="W995" s="1076"/>
      <c r="X995" s="1076"/>
      <c r="Y995" s="1076"/>
      <c r="Z995" s="1076"/>
      <c r="AA995" s="1076"/>
      <c r="AB995" s="1076"/>
      <c r="AC995" s="794"/>
      <c r="AD995" s="794"/>
      <c r="AE995" s="794"/>
      <c r="AF995" s="794"/>
      <c r="AG995" s="794"/>
      <c r="AH995" s="794"/>
      <c r="AI995" s="815"/>
      <c r="AJ995" s="815"/>
      <c r="AK995" s="815"/>
      <c r="AL995" s="815"/>
      <c r="AM995" s="815"/>
      <c r="AN995" s="815"/>
      <c r="AO995" s="815"/>
      <c r="AP995" s="815"/>
      <c r="AQ995" s="815"/>
      <c r="AR995" s="815"/>
      <c r="AS995" s="815"/>
      <c r="AT995" s="815"/>
      <c r="AU995" s="815"/>
      <c r="AV995" s="815"/>
      <c r="AW995" s="815"/>
      <c r="AX995" s="815"/>
      <c r="AY995" s="815"/>
      <c r="AZ995" s="815"/>
      <c r="BA995" s="815"/>
      <c r="BB995" s="815"/>
    </row>
    <row r="996" spans="1:54" ht="12.6" customHeight="1" x14ac:dyDescent="0.25">
      <c r="A996" s="795"/>
      <c r="B996" s="796"/>
      <c r="C996" s="796"/>
      <c r="D996" s="796"/>
      <c r="E996" s="796"/>
      <c r="F996" s="796"/>
      <c r="G996" s="796"/>
      <c r="H996" s="796"/>
      <c r="I996" s="796"/>
      <c r="J996" s="796"/>
      <c r="K996" s="796"/>
      <c r="L996" s="796"/>
      <c r="M996" s="797"/>
      <c r="N996" s="794"/>
      <c r="O996" s="794"/>
      <c r="P996" s="794"/>
      <c r="Q996" s="794"/>
      <c r="R996" s="1082"/>
      <c r="S996" s="1082"/>
      <c r="T996" s="1082"/>
      <c r="U996" s="1082"/>
      <c r="V996" s="1082"/>
      <c r="W996" s="1076"/>
      <c r="X996" s="1076"/>
      <c r="Y996" s="1076"/>
      <c r="Z996" s="1076"/>
      <c r="AA996" s="1076"/>
      <c r="AB996" s="1076"/>
      <c r="AC996" s="794"/>
      <c r="AD996" s="794"/>
      <c r="AE996" s="794"/>
      <c r="AF996" s="794"/>
      <c r="AG996" s="794"/>
      <c r="AH996" s="794"/>
      <c r="AI996" s="815"/>
      <c r="AJ996" s="815"/>
      <c r="AK996" s="815"/>
      <c r="AL996" s="815"/>
      <c r="AM996" s="815"/>
      <c r="AN996" s="815"/>
      <c r="AO996" s="815"/>
      <c r="AP996" s="815"/>
      <c r="AQ996" s="815"/>
      <c r="AR996" s="815"/>
      <c r="AS996" s="815"/>
      <c r="AT996" s="815"/>
      <c r="AU996" s="815"/>
      <c r="AV996" s="815"/>
      <c r="AW996" s="815"/>
      <c r="AX996" s="815"/>
      <c r="AY996" s="815"/>
      <c r="AZ996" s="815"/>
      <c r="BA996" s="815"/>
      <c r="BB996" s="815"/>
    </row>
    <row r="997" spans="1:54" ht="12.6" customHeight="1" x14ac:dyDescent="0.25">
      <c r="A997" s="795"/>
      <c r="B997" s="796"/>
      <c r="C997" s="796"/>
      <c r="D997" s="796"/>
      <c r="E997" s="796"/>
      <c r="F997" s="796"/>
      <c r="G997" s="796"/>
      <c r="H997" s="796"/>
      <c r="I997" s="796"/>
      <c r="J997" s="796"/>
      <c r="K997" s="796"/>
      <c r="L997" s="796"/>
      <c r="M997" s="797"/>
      <c r="N997" s="794"/>
      <c r="O997" s="794"/>
      <c r="P997" s="794"/>
      <c r="Q997" s="794"/>
      <c r="R997" s="794"/>
      <c r="S997" s="794"/>
      <c r="T997" s="794"/>
      <c r="U997" s="794"/>
      <c r="V997" s="794"/>
      <c r="W997" s="1076"/>
      <c r="X997" s="1076"/>
      <c r="Y997" s="1076"/>
      <c r="Z997" s="1076"/>
      <c r="AA997" s="1076"/>
      <c r="AB997" s="1076"/>
      <c r="AC997" s="794"/>
      <c r="AD997" s="794"/>
      <c r="AE997" s="794"/>
      <c r="AF997" s="794"/>
      <c r="AG997" s="794"/>
      <c r="AH997" s="794"/>
      <c r="AI997" s="815"/>
      <c r="AJ997" s="815"/>
      <c r="AK997" s="815"/>
      <c r="AL997" s="815"/>
      <c r="AM997" s="815"/>
      <c r="AN997" s="815"/>
      <c r="AO997" s="815"/>
      <c r="AP997" s="815"/>
      <c r="AQ997" s="815"/>
      <c r="AR997" s="815"/>
      <c r="AS997" s="815"/>
      <c r="AT997" s="815"/>
      <c r="AU997" s="815"/>
      <c r="AV997" s="815"/>
      <c r="AW997" s="815"/>
      <c r="AX997" s="815"/>
      <c r="AY997" s="815"/>
      <c r="AZ997" s="815"/>
      <c r="BA997" s="815"/>
      <c r="BB997" s="815"/>
    </row>
    <row r="998" spans="1:54" ht="12.6" customHeight="1" x14ac:dyDescent="0.25">
      <c r="A998" s="832" t="s">
        <v>408</v>
      </c>
      <c r="B998" s="832"/>
      <c r="C998" s="832"/>
      <c r="D998" s="832"/>
      <c r="E998" s="832"/>
      <c r="F998" s="832"/>
      <c r="G998" s="832"/>
      <c r="H998" s="832"/>
      <c r="I998" s="832"/>
      <c r="J998" s="832"/>
      <c r="K998" s="832"/>
      <c r="L998" s="832"/>
      <c r="M998" s="832"/>
      <c r="N998" s="1078"/>
      <c r="O998" s="1078"/>
      <c r="P998" s="1078"/>
      <c r="Q998" s="1078"/>
      <c r="R998" s="1078"/>
      <c r="S998" s="1078"/>
      <c r="T998" s="1078"/>
      <c r="U998" s="1078"/>
      <c r="V998" s="1078"/>
      <c r="W998" s="1078"/>
      <c r="X998" s="1078"/>
      <c r="Y998" s="1078"/>
      <c r="Z998" s="1078"/>
      <c r="AA998" s="1078"/>
      <c r="AB998" s="1078"/>
      <c r="AC998" s="1078"/>
      <c r="AD998" s="1078"/>
      <c r="AE998" s="1078"/>
      <c r="AF998" s="1078"/>
      <c r="AG998" s="1078"/>
      <c r="AH998" s="1078"/>
      <c r="AI998" s="838">
        <f>SUVAHAVUJ!$N$141</f>
        <v>244992</v>
      </c>
      <c r="AJ998" s="838"/>
      <c r="AK998" s="838"/>
      <c r="AL998" s="838"/>
      <c r="AM998" s="838"/>
      <c r="AN998" s="838"/>
      <c r="AO998" s="838"/>
      <c r="AP998" s="838"/>
      <c r="AQ998" s="838">
        <f>SUVAHAVUJ!$X$141</f>
        <v>494342</v>
      </c>
      <c r="AR998" s="838"/>
      <c r="AS998" s="838"/>
      <c r="AT998" s="838"/>
      <c r="AU998" s="838"/>
      <c r="AV998" s="838"/>
      <c r="AW998" s="838"/>
      <c r="AX998" s="838"/>
      <c r="AY998" s="838"/>
      <c r="AZ998" s="838"/>
      <c r="BA998" s="838"/>
      <c r="BB998" s="838"/>
    </row>
    <row r="999" spans="1:54" ht="12.6" customHeight="1" x14ac:dyDescent="0.25">
      <c r="A999" s="795" t="s">
        <v>5324</v>
      </c>
      <c r="B999" s="796"/>
      <c r="C999" s="796"/>
      <c r="D999" s="796"/>
      <c r="E999" s="796"/>
      <c r="F999" s="796"/>
      <c r="G999" s="796"/>
      <c r="H999" s="796"/>
      <c r="I999" s="796"/>
      <c r="J999" s="796"/>
      <c r="K999" s="796"/>
      <c r="L999" s="796"/>
      <c r="M999" s="797"/>
      <c r="N999" s="794" t="s">
        <v>5321</v>
      </c>
      <c r="O999" s="794"/>
      <c r="P999" s="794"/>
      <c r="Q999" s="794"/>
      <c r="R999" s="1326" t="s">
        <v>5340</v>
      </c>
      <c r="S999" s="1326"/>
      <c r="T999" s="1326"/>
      <c r="U999" s="1326"/>
      <c r="V999" s="1326"/>
      <c r="W999" s="1076"/>
      <c r="X999" s="1076"/>
      <c r="Y999" s="1076"/>
      <c r="Z999" s="1076"/>
      <c r="AA999" s="1076"/>
      <c r="AB999" s="1076"/>
      <c r="AC999" s="794"/>
      <c r="AD999" s="794"/>
      <c r="AE999" s="794"/>
      <c r="AF999" s="794"/>
      <c r="AG999" s="794"/>
      <c r="AH999" s="794"/>
      <c r="AI999" s="815">
        <v>0</v>
      </c>
      <c r="AJ999" s="815"/>
      <c r="AK999" s="815"/>
      <c r="AL999" s="815"/>
      <c r="AM999" s="815"/>
      <c r="AN999" s="815"/>
      <c r="AO999" s="815"/>
      <c r="AP999" s="815"/>
      <c r="AQ999" s="815">
        <v>29394</v>
      </c>
      <c r="AR999" s="815"/>
      <c r="AS999" s="815"/>
      <c r="AT999" s="815"/>
      <c r="AU999" s="815"/>
      <c r="AV999" s="815"/>
      <c r="AW999" s="815"/>
      <c r="AX999" s="815"/>
      <c r="AY999" s="815"/>
      <c r="AZ999" s="815"/>
      <c r="BA999" s="815"/>
      <c r="BB999" s="815"/>
    </row>
    <row r="1000" spans="1:54" ht="12.6" customHeight="1" x14ac:dyDescent="0.25">
      <c r="A1000" s="795" t="s">
        <v>5320</v>
      </c>
      <c r="B1000" s="796"/>
      <c r="C1000" s="796"/>
      <c r="D1000" s="796"/>
      <c r="E1000" s="796"/>
      <c r="F1000" s="796"/>
      <c r="G1000" s="796"/>
      <c r="H1000" s="796"/>
      <c r="I1000" s="796"/>
      <c r="J1000" s="796"/>
      <c r="K1000" s="796"/>
      <c r="L1000" s="796"/>
      <c r="M1000" s="797"/>
      <c r="N1000" s="794" t="s">
        <v>5321</v>
      </c>
      <c r="O1000" s="794"/>
      <c r="P1000" s="794"/>
      <c r="Q1000" s="794"/>
      <c r="R1000" s="1082" t="s">
        <v>5322</v>
      </c>
      <c r="S1000" s="1082"/>
      <c r="T1000" s="1082"/>
      <c r="U1000" s="1082"/>
      <c r="V1000" s="1082"/>
      <c r="W1000" s="1076">
        <v>43007</v>
      </c>
      <c r="X1000" s="1076"/>
      <c r="Y1000" s="1076"/>
      <c r="Z1000" s="1076"/>
      <c r="AA1000" s="1076"/>
      <c r="AB1000" s="1076"/>
      <c r="AC1000" s="794"/>
      <c r="AD1000" s="794"/>
      <c r="AE1000" s="794"/>
      <c r="AF1000" s="794"/>
      <c r="AG1000" s="794"/>
      <c r="AH1000" s="794"/>
      <c r="AI1000" s="815">
        <v>0</v>
      </c>
      <c r="AJ1000" s="815"/>
      <c r="AK1000" s="815"/>
      <c r="AL1000" s="815"/>
      <c r="AM1000" s="815"/>
      <c r="AN1000" s="815"/>
      <c r="AO1000" s="815"/>
      <c r="AP1000" s="815"/>
      <c r="AQ1000" s="815">
        <v>149948</v>
      </c>
      <c r="AR1000" s="815"/>
      <c r="AS1000" s="815"/>
      <c r="AT1000" s="815"/>
      <c r="AU1000" s="815"/>
      <c r="AV1000" s="815"/>
      <c r="AW1000" s="815"/>
      <c r="AX1000" s="815"/>
      <c r="AY1000" s="815"/>
      <c r="AZ1000" s="815"/>
      <c r="BA1000" s="815"/>
      <c r="BB1000" s="815"/>
    </row>
    <row r="1001" spans="1:54" ht="12.6" customHeight="1" x14ac:dyDescent="0.25">
      <c r="A1001" s="795" t="s">
        <v>5320</v>
      </c>
      <c r="B1001" s="796"/>
      <c r="C1001" s="796"/>
      <c r="D1001" s="796"/>
      <c r="E1001" s="796"/>
      <c r="F1001" s="796"/>
      <c r="G1001" s="796"/>
      <c r="H1001" s="796"/>
      <c r="I1001" s="796"/>
      <c r="J1001" s="796"/>
      <c r="K1001" s="796"/>
      <c r="L1001" s="796"/>
      <c r="M1001" s="797"/>
      <c r="N1001" s="794" t="s">
        <v>5321</v>
      </c>
      <c r="O1001" s="794"/>
      <c r="P1001" s="794"/>
      <c r="Q1001" s="794"/>
      <c r="R1001" s="1082" t="s">
        <v>5323</v>
      </c>
      <c r="S1001" s="1082"/>
      <c r="T1001" s="1082"/>
      <c r="U1001" s="1082"/>
      <c r="V1001" s="1082"/>
      <c r="W1001" s="1076">
        <v>44350</v>
      </c>
      <c r="X1001" s="1076"/>
      <c r="Y1001" s="1076"/>
      <c r="Z1001" s="1076"/>
      <c r="AA1001" s="1076"/>
      <c r="AB1001" s="1076"/>
      <c r="AC1001" s="794"/>
      <c r="AD1001" s="794"/>
      <c r="AE1001" s="794"/>
      <c r="AF1001" s="794"/>
      <c r="AG1001" s="794"/>
      <c r="AH1001" s="794"/>
      <c r="AI1001" s="815">
        <v>244992</v>
      </c>
      <c r="AJ1001" s="815"/>
      <c r="AK1001" s="815"/>
      <c r="AL1001" s="815"/>
      <c r="AM1001" s="815"/>
      <c r="AN1001" s="815"/>
      <c r="AO1001" s="815"/>
      <c r="AP1001" s="815"/>
      <c r="AQ1001" s="815">
        <v>315000</v>
      </c>
      <c r="AR1001" s="815"/>
      <c r="AS1001" s="815"/>
      <c r="AT1001" s="815"/>
      <c r="AU1001" s="815"/>
      <c r="AV1001" s="815"/>
      <c r="AW1001" s="815"/>
      <c r="AX1001" s="815"/>
      <c r="AY1001" s="815"/>
      <c r="AZ1001" s="815"/>
      <c r="BA1001" s="815"/>
      <c r="BB1001" s="815"/>
    </row>
    <row r="1002" spans="1:54" ht="12.6" customHeight="1" x14ac:dyDescent="0.25">
      <c r="A1002" s="795"/>
      <c r="B1002" s="796"/>
      <c r="C1002" s="796"/>
      <c r="D1002" s="796"/>
      <c r="E1002" s="796"/>
      <c r="F1002" s="796"/>
      <c r="G1002" s="796"/>
      <c r="H1002" s="796"/>
      <c r="I1002" s="796"/>
      <c r="J1002" s="796"/>
      <c r="K1002" s="796"/>
      <c r="L1002" s="796"/>
      <c r="M1002" s="797"/>
      <c r="N1002" s="794"/>
      <c r="O1002" s="794"/>
      <c r="P1002" s="794"/>
      <c r="Q1002" s="794"/>
      <c r="R1002" s="794"/>
      <c r="S1002" s="794"/>
      <c r="T1002" s="794"/>
      <c r="U1002" s="794"/>
      <c r="V1002" s="794"/>
      <c r="W1002" s="1076"/>
      <c r="X1002" s="1076"/>
      <c r="Y1002" s="1076"/>
      <c r="Z1002" s="1076"/>
      <c r="AA1002" s="1076"/>
      <c r="AB1002" s="1076"/>
      <c r="AC1002" s="794"/>
      <c r="AD1002" s="794"/>
      <c r="AE1002" s="794"/>
      <c r="AF1002" s="794"/>
      <c r="AG1002" s="794"/>
      <c r="AH1002" s="794"/>
      <c r="AI1002" s="815"/>
      <c r="AJ1002" s="815"/>
      <c r="AK1002" s="815"/>
      <c r="AL1002" s="815"/>
      <c r="AM1002" s="815"/>
      <c r="AN1002" s="815"/>
      <c r="AO1002" s="815"/>
      <c r="AP1002" s="815"/>
      <c r="AQ1002" s="815"/>
      <c r="AR1002" s="815"/>
      <c r="AS1002" s="815"/>
      <c r="AT1002" s="815"/>
      <c r="AU1002" s="815"/>
      <c r="AV1002" s="815"/>
      <c r="AW1002" s="815"/>
      <c r="AX1002" s="815"/>
      <c r="AY1002" s="815"/>
      <c r="AZ1002" s="815"/>
      <c r="BA1002" s="815"/>
      <c r="BB1002" s="815"/>
    </row>
    <row r="1003" spans="1:54" ht="12.6" customHeight="1" x14ac:dyDescent="0.25">
      <c r="A1003" s="795"/>
      <c r="B1003" s="796"/>
      <c r="C1003" s="796"/>
      <c r="D1003" s="796"/>
      <c r="E1003" s="796"/>
      <c r="F1003" s="796"/>
      <c r="G1003" s="796"/>
      <c r="H1003" s="796"/>
      <c r="I1003" s="796"/>
      <c r="J1003" s="796"/>
      <c r="K1003" s="796"/>
      <c r="L1003" s="796"/>
      <c r="M1003" s="797"/>
      <c r="N1003" s="794"/>
      <c r="O1003" s="794"/>
      <c r="P1003" s="794"/>
      <c r="Q1003" s="794"/>
      <c r="R1003" s="794"/>
      <c r="S1003" s="794"/>
      <c r="T1003" s="794"/>
      <c r="U1003" s="794"/>
      <c r="V1003" s="794"/>
      <c r="W1003" s="1076"/>
      <c r="X1003" s="1076"/>
      <c r="Y1003" s="1076"/>
      <c r="Z1003" s="1076"/>
      <c r="AA1003" s="1076"/>
      <c r="AB1003" s="1076"/>
      <c r="AC1003" s="794"/>
      <c r="AD1003" s="794"/>
      <c r="AE1003" s="794"/>
      <c r="AF1003" s="794"/>
      <c r="AG1003" s="794"/>
      <c r="AH1003" s="794"/>
      <c r="AI1003" s="815"/>
      <c r="AJ1003" s="815"/>
      <c r="AK1003" s="815"/>
      <c r="AL1003" s="815"/>
      <c r="AM1003" s="815"/>
      <c r="AN1003" s="815"/>
      <c r="AO1003" s="815"/>
      <c r="AP1003" s="815"/>
      <c r="AQ1003" s="815"/>
      <c r="AR1003" s="815"/>
      <c r="AS1003" s="815"/>
      <c r="AT1003" s="815"/>
      <c r="AU1003" s="815"/>
      <c r="AV1003" s="815"/>
      <c r="AW1003" s="815"/>
      <c r="AX1003" s="815"/>
      <c r="AY1003" s="815"/>
      <c r="AZ1003" s="815"/>
      <c r="BA1003" s="815"/>
      <c r="BB1003" s="815"/>
    </row>
    <row r="1004" spans="1:54" ht="12.6" customHeight="1" x14ac:dyDescent="0.25">
      <c r="A1004" s="795"/>
      <c r="B1004" s="796"/>
      <c r="C1004" s="796"/>
      <c r="D1004" s="796"/>
      <c r="E1004" s="796"/>
      <c r="F1004" s="796"/>
      <c r="G1004" s="796"/>
      <c r="H1004" s="796"/>
      <c r="I1004" s="796"/>
      <c r="J1004" s="796"/>
      <c r="K1004" s="796"/>
      <c r="L1004" s="796"/>
      <c r="M1004" s="797"/>
      <c r="N1004" s="794"/>
      <c r="O1004" s="794"/>
      <c r="P1004" s="794"/>
      <c r="Q1004" s="794"/>
      <c r="R1004" s="794"/>
      <c r="S1004" s="794"/>
      <c r="T1004" s="794"/>
      <c r="U1004" s="794"/>
      <c r="V1004" s="794"/>
      <c r="W1004" s="1076"/>
      <c r="X1004" s="1076"/>
      <c r="Y1004" s="1076"/>
      <c r="Z1004" s="1076"/>
      <c r="AA1004" s="1076"/>
      <c r="AB1004" s="1076"/>
      <c r="AC1004" s="794"/>
      <c r="AD1004" s="794"/>
      <c r="AE1004" s="794"/>
      <c r="AF1004" s="794"/>
      <c r="AG1004" s="794"/>
      <c r="AH1004" s="794"/>
      <c r="AI1004" s="815"/>
      <c r="AJ1004" s="815"/>
      <c r="AK1004" s="815"/>
      <c r="AL1004" s="815"/>
      <c r="AM1004" s="815"/>
      <c r="AN1004" s="815"/>
      <c r="AO1004" s="815"/>
      <c r="AP1004" s="815"/>
      <c r="AQ1004" s="815"/>
      <c r="AR1004" s="815"/>
      <c r="AS1004" s="815"/>
      <c r="AT1004" s="815"/>
      <c r="AU1004" s="815"/>
      <c r="AV1004" s="815"/>
      <c r="AW1004" s="815"/>
      <c r="AX1004" s="815"/>
      <c r="AY1004" s="815"/>
      <c r="AZ1004" s="815"/>
      <c r="BA1004" s="815"/>
      <c r="BB1004" s="815"/>
    </row>
    <row r="1005" spans="1:54" ht="12.6" customHeight="1" x14ac:dyDescent="0.25">
      <c r="A1005" s="795"/>
      <c r="B1005" s="796"/>
      <c r="C1005" s="796"/>
      <c r="D1005" s="796"/>
      <c r="E1005" s="796"/>
      <c r="F1005" s="796"/>
      <c r="G1005" s="796"/>
      <c r="H1005" s="796"/>
      <c r="I1005" s="796"/>
      <c r="J1005" s="796"/>
      <c r="K1005" s="796"/>
      <c r="L1005" s="796"/>
      <c r="M1005" s="797"/>
      <c r="N1005" s="794"/>
      <c r="O1005" s="794"/>
      <c r="P1005" s="794"/>
      <c r="Q1005" s="794"/>
      <c r="R1005" s="794"/>
      <c r="S1005" s="794"/>
      <c r="T1005" s="794"/>
      <c r="U1005" s="794"/>
      <c r="V1005" s="794"/>
      <c r="W1005" s="1076"/>
      <c r="X1005" s="1076"/>
      <c r="Y1005" s="1076"/>
      <c r="Z1005" s="1076"/>
      <c r="AA1005" s="1076"/>
      <c r="AB1005" s="1076"/>
      <c r="AC1005" s="794"/>
      <c r="AD1005" s="794"/>
      <c r="AE1005" s="794"/>
      <c r="AF1005" s="794"/>
      <c r="AG1005" s="794"/>
      <c r="AH1005" s="794"/>
      <c r="AI1005" s="815"/>
      <c r="AJ1005" s="815"/>
      <c r="AK1005" s="815"/>
      <c r="AL1005" s="815"/>
      <c r="AM1005" s="815"/>
      <c r="AN1005" s="815"/>
      <c r="AO1005" s="815"/>
      <c r="AP1005" s="815"/>
      <c r="AQ1005" s="815"/>
      <c r="AR1005" s="815"/>
      <c r="AS1005" s="815"/>
      <c r="AT1005" s="815"/>
      <c r="AU1005" s="815"/>
      <c r="AV1005" s="815"/>
      <c r="AW1005" s="815"/>
      <c r="AX1005" s="815"/>
      <c r="AY1005" s="815"/>
      <c r="AZ1005" s="815"/>
      <c r="BA1005" s="815"/>
      <c r="BB1005" s="815"/>
    </row>
    <row r="1007" spans="1:54" ht="12.6" customHeight="1" x14ac:dyDescent="0.25">
      <c r="A1007" s="170" t="s">
        <v>1429</v>
      </c>
    </row>
    <row r="1008" spans="1:54" ht="12.6" customHeight="1" x14ac:dyDescent="0.25">
      <c r="A1008" s="825"/>
      <c r="B1008" s="826"/>
      <c r="C1008" s="826"/>
      <c r="D1008" s="826"/>
      <c r="E1008" s="826"/>
      <c r="F1008" s="826"/>
      <c r="G1008" s="826"/>
      <c r="H1008" s="826"/>
      <c r="I1008" s="194"/>
      <c r="J1008" s="263"/>
      <c r="K1008" s="263"/>
      <c r="L1008" s="263"/>
      <c r="M1008" s="264"/>
      <c r="N1008" s="262"/>
      <c r="O1008" s="194"/>
      <c r="P1008" s="263"/>
      <c r="Q1008" s="264"/>
      <c r="R1008" s="262"/>
      <c r="S1008" s="263"/>
      <c r="T1008" s="263"/>
      <c r="U1008" s="263"/>
      <c r="V1008" s="264"/>
      <c r="W1008" s="825"/>
      <c r="X1008" s="826"/>
      <c r="Y1008" s="826"/>
      <c r="Z1008" s="826"/>
      <c r="AA1008" s="826"/>
      <c r="AB1008" s="827"/>
      <c r="AC1008" s="825"/>
      <c r="AD1008" s="826"/>
      <c r="AE1008" s="826"/>
      <c r="AF1008" s="826"/>
      <c r="AG1008" s="826"/>
      <c r="AH1008" s="827"/>
      <c r="AI1008" s="825" t="s">
        <v>1779</v>
      </c>
      <c r="AJ1008" s="826"/>
      <c r="AK1008" s="826"/>
      <c r="AL1008" s="826"/>
      <c r="AM1008" s="826"/>
      <c r="AN1008" s="826"/>
      <c r="AO1008" s="826"/>
      <c r="AP1008" s="827"/>
      <c r="AQ1008" s="825" t="s">
        <v>1780</v>
      </c>
      <c r="AR1008" s="826"/>
      <c r="AS1008" s="826"/>
      <c r="AT1008" s="826"/>
      <c r="AU1008" s="826"/>
      <c r="AV1008" s="826"/>
      <c r="AW1008" s="826"/>
      <c r="AX1008" s="826"/>
      <c r="AY1008" s="826"/>
      <c r="AZ1008" s="826"/>
      <c r="BA1008" s="826"/>
      <c r="BB1008" s="827"/>
    </row>
    <row r="1009" spans="1:54" ht="12.6" customHeight="1" x14ac:dyDescent="0.25">
      <c r="A1009" s="223"/>
      <c r="B1009" s="224"/>
      <c r="C1009" s="224"/>
      <c r="D1009" s="224"/>
      <c r="E1009" s="224"/>
      <c r="F1009" s="224"/>
      <c r="G1009" s="224"/>
      <c r="H1009" s="224"/>
      <c r="I1009" s="183"/>
      <c r="J1009" s="186"/>
      <c r="K1009" s="186"/>
      <c r="L1009" s="186"/>
      <c r="M1009" s="277"/>
      <c r="N1009" s="185"/>
      <c r="O1009" s="183"/>
      <c r="P1009" s="186"/>
      <c r="Q1009" s="277"/>
      <c r="R1009" s="185"/>
      <c r="S1009" s="186"/>
      <c r="T1009" s="186"/>
      <c r="U1009" s="186"/>
      <c r="V1009" s="277"/>
      <c r="W1009" s="828"/>
      <c r="X1009" s="829"/>
      <c r="Y1009" s="829"/>
      <c r="Z1009" s="829"/>
      <c r="AA1009" s="829"/>
      <c r="AB1009" s="830"/>
      <c r="AC1009" s="828" t="s">
        <v>1780</v>
      </c>
      <c r="AD1009" s="829"/>
      <c r="AE1009" s="829"/>
      <c r="AF1009" s="829"/>
      <c r="AG1009" s="829"/>
      <c r="AH1009" s="830"/>
      <c r="AI1009" s="828" t="s">
        <v>1781</v>
      </c>
      <c r="AJ1009" s="829"/>
      <c r="AK1009" s="829"/>
      <c r="AL1009" s="829"/>
      <c r="AM1009" s="829"/>
      <c r="AN1009" s="829"/>
      <c r="AO1009" s="829"/>
      <c r="AP1009" s="830"/>
      <c r="AQ1009" s="828" t="s">
        <v>1782</v>
      </c>
      <c r="AR1009" s="829"/>
      <c r="AS1009" s="829"/>
      <c r="AT1009" s="829"/>
      <c r="AU1009" s="829"/>
      <c r="AV1009" s="829"/>
      <c r="AW1009" s="829"/>
      <c r="AX1009" s="829"/>
      <c r="AY1009" s="829"/>
      <c r="AZ1009" s="829"/>
      <c r="BA1009" s="829"/>
      <c r="BB1009" s="830"/>
    </row>
    <row r="1010" spans="1:54" ht="12.6" customHeight="1" x14ac:dyDescent="0.25">
      <c r="A1010" s="223"/>
      <c r="B1010" s="224"/>
      <c r="C1010" s="224"/>
      <c r="D1010" s="224"/>
      <c r="E1010" s="224"/>
      <c r="F1010" s="224"/>
      <c r="G1010" s="224"/>
      <c r="H1010" s="224"/>
      <c r="I1010" s="183"/>
      <c r="J1010" s="186"/>
      <c r="K1010" s="186"/>
      <c r="L1010" s="186"/>
      <c r="M1010" s="277"/>
      <c r="N1010" s="185"/>
      <c r="O1010" s="183"/>
      <c r="P1010" s="186"/>
      <c r="Q1010" s="277"/>
      <c r="R1010" s="185"/>
      <c r="S1010" s="186"/>
      <c r="T1010" s="186"/>
      <c r="U1010" s="186"/>
      <c r="V1010" s="277"/>
      <c r="W1010" s="828"/>
      <c r="X1010" s="829"/>
      <c r="Y1010" s="829"/>
      <c r="Z1010" s="829"/>
      <c r="AA1010" s="829"/>
      <c r="AB1010" s="830"/>
      <c r="AC1010" s="828" t="s">
        <v>1782</v>
      </c>
      <c r="AD1010" s="829"/>
      <c r="AE1010" s="829"/>
      <c r="AF1010" s="829"/>
      <c r="AG1010" s="829"/>
      <c r="AH1010" s="830"/>
      <c r="AI1010" s="828" t="s">
        <v>1783</v>
      </c>
      <c r="AJ1010" s="829"/>
      <c r="AK1010" s="829"/>
      <c r="AL1010" s="829"/>
      <c r="AM1010" s="829"/>
      <c r="AN1010" s="829"/>
      <c r="AO1010" s="829"/>
      <c r="AP1010" s="830"/>
      <c r="AQ1010" s="828" t="s">
        <v>1784</v>
      </c>
      <c r="AR1010" s="829"/>
      <c r="AS1010" s="829"/>
      <c r="AT1010" s="829"/>
      <c r="AU1010" s="829"/>
      <c r="AV1010" s="829"/>
      <c r="AW1010" s="829"/>
      <c r="AX1010" s="829"/>
      <c r="AY1010" s="829"/>
      <c r="AZ1010" s="829"/>
      <c r="BA1010" s="829"/>
      <c r="BB1010" s="830"/>
    </row>
    <row r="1011" spans="1:54" ht="12.6" customHeight="1" x14ac:dyDescent="0.25">
      <c r="A1011" s="828" t="s">
        <v>1262</v>
      </c>
      <c r="B1011" s="829"/>
      <c r="C1011" s="829"/>
      <c r="D1011" s="829"/>
      <c r="E1011" s="829"/>
      <c r="F1011" s="829"/>
      <c r="G1011" s="829"/>
      <c r="H1011" s="829"/>
      <c r="I1011" s="829"/>
      <c r="J1011" s="829"/>
      <c r="K1011" s="829"/>
      <c r="L1011" s="829"/>
      <c r="M1011" s="830"/>
      <c r="N1011" s="828" t="s">
        <v>1785</v>
      </c>
      <c r="O1011" s="829"/>
      <c r="P1011" s="829"/>
      <c r="Q1011" s="830"/>
      <c r="R1011" s="828" t="s">
        <v>1777</v>
      </c>
      <c r="S1011" s="829"/>
      <c r="T1011" s="829"/>
      <c r="U1011" s="829"/>
      <c r="V1011" s="830"/>
      <c r="W1011" s="828" t="s">
        <v>1786</v>
      </c>
      <c r="X1011" s="829"/>
      <c r="Y1011" s="829"/>
      <c r="Z1011" s="829"/>
      <c r="AA1011" s="829"/>
      <c r="AB1011" s="830"/>
      <c r="AC1011" s="828" t="s">
        <v>1787</v>
      </c>
      <c r="AD1011" s="829"/>
      <c r="AE1011" s="829"/>
      <c r="AF1011" s="829"/>
      <c r="AG1011" s="829"/>
      <c r="AH1011" s="830"/>
      <c r="AI1011" s="828" t="s">
        <v>1788</v>
      </c>
      <c r="AJ1011" s="829"/>
      <c r="AK1011" s="829"/>
      <c r="AL1011" s="829"/>
      <c r="AM1011" s="829"/>
      <c r="AN1011" s="829"/>
      <c r="AO1011" s="829"/>
      <c r="AP1011" s="830"/>
      <c r="AQ1011" s="828" t="s">
        <v>1789</v>
      </c>
      <c r="AR1011" s="829"/>
      <c r="AS1011" s="829"/>
      <c r="AT1011" s="829"/>
      <c r="AU1011" s="829"/>
      <c r="AV1011" s="829"/>
      <c r="AW1011" s="829"/>
      <c r="AX1011" s="829"/>
      <c r="AY1011" s="829"/>
      <c r="AZ1011" s="829"/>
      <c r="BA1011" s="829"/>
      <c r="BB1011" s="830"/>
    </row>
    <row r="1012" spans="1:54" ht="12.6" customHeight="1" x14ac:dyDescent="0.25">
      <c r="A1012" s="256"/>
      <c r="B1012" s="183"/>
      <c r="C1012" s="183"/>
      <c r="D1012" s="183"/>
      <c r="E1012" s="183"/>
      <c r="F1012" s="183"/>
      <c r="G1012" s="183"/>
      <c r="H1012" s="183"/>
      <c r="I1012" s="183"/>
      <c r="J1012" s="183"/>
      <c r="K1012" s="183"/>
      <c r="L1012" s="183"/>
      <c r="M1012" s="225"/>
      <c r="N1012" s="256"/>
      <c r="O1012" s="183"/>
      <c r="P1012" s="183"/>
      <c r="Q1012" s="225"/>
      <c r="R1012" s="828" t="s">
        <v>1790</v>
      </c>
      <c r="S1012" s="829"/>
      <c r="T1012" s="829"/>
      <c r="U1012" s="829"/>
      <c r="V1012" s="830"/>
      <c r="W1012" s="828" t="s">
        <v>1624</v>
      </c>
      <c r="X1012" s="829"/>
      <c r="Y1012" s="829"/>
      <c r="Z1012" s="829"/>
      <c r="AA1012" s="829"/>
      <c r="AB1012" s="830"/>
      <c r="AC1012" s="828" t="s">
        <v>1788</v>
      </c>
      <c r="AD1012" s="829"/>
      <c r="AE1012" s="829"/>
      <c r="AF1012" s="829"/>
      <c r="AG1012" s="829"/>
      <c r="AH1012" s="830"/>
      <c r="AI1012" s="828" t="s">
        <v>1791</v>
      </c>
      <c r="AJ1012" s="829"/>
      <c r="AK1012" s="829"/>
      <c r="AL1012" s="829"/>
      <c r="AM1012" s="829"/>
      <c r="AN1012" s="829"/>
      <c r="AO1012" s="829"/>
      <c r="AP1012" s="830"/>
      <c r="AQ1012" s="828" t="s">
        <v>1792</v>
      </c>
      <c r="AR1012" s="829"/>
      <c r="AS1012" s="829"/>
      <c r="AT1012" s="829"/>
      <c r="AU1012" s="829"/>
      <c r="AV1012" s="829"/>
      <c r="AW1012" s="829"/>
      <c r="AX1012" s="829"/>
      <c r="AY1012" s="829"/>
      <c r="AZ1012" s="829"/>
      <c r="BA1012" s="829"/>
      <c r="BB1012" s="830"/>
    </row>
    <row r="1013" spans="1:54" ht="12.6" customHeight="1" x14ac:dyDescent="0.25">
      <c r="A1013" s="256"/>
      <c r="B1013" s="183"/>
      <c r="C1013" s="183"/>
      <c r="D1013" s="183"/>
      <c r="E1013" s="183"/>
      <c r="F1013" s="183"/>
      <c r="G1013" s="183"/>
      <c r="H1013" s="183"/>
      <c r="I1013" s="183"/>
      <c r="J1013" s="183"/>
      <c r="K1013" s="183"/>
      <c r="L1013" s="183"/>
      <c r="M1013" s="225"/>
      <c r="N1013" s="256"/>
      <c r="O1013" s="183"/>
      <c r="P1013" s="183"/>
      <c r="Q1013" s="225"/>
      <c r="R1013" s="828" t="s">
        <v>1513</v>
      </c>
      <c r="S1013" s="829"/>
      <c r="T1013" s="829"/>
      <c r="U1013" s="829"/>
      <c r="V1013" s="830"/>
      <c r="W1013" s="256"/>
      <c r="X1013" s="183"/>
      <c r="Y1013" s="183"/>
      <c r="Z1013" s="183"/>
      <c r="AA1013" s="183"/>
      <c r="AB1013" s="225"/>
      <c r="AC1013" s="828" t="s">
        <v>1791</v>
      </c>
      <c r="AD1013" s="829"/>
      <c r="AE1013" s="829"/>
      <c r="AF1013" s="829"/>
      <c r="AG1013" s="829"/>
      <c r="AH1013" s="830"/>
      <c r="AI1013" s="828" t="s">
        <v>1433</v>
      </c>
      <c r="AJ1013" s="829"/>
      <c r="AK1013" s="829"/>
      <c r="AL1013" s="829"/>
      <c r="AM1013" s="829"/>
      <c r="AN1013" s="829"/>
      <c r="AO1013" s="829"/>
      <c r="AP1013" s="830"/>
      <c r="AQ1013" s="828" t="s">
        <v>1793</v>
      </c>
      <c r="AR1013" s="829"/>
      <c r="AS1013" s="829"/>
      <c r="AT1013" s="829"/>
      <c r="AU1013" s="829"/>
      <c r="AV1013" s="829"/>
      <c r="AW1013" s="829"/>
      <c r="AX1013" s="829"/>
      <c r="AY1013" s="829"/>
      <c r="AZ1013" s="829"/>
      <c r="BA1013" s="829"/>
      <c r="BB1013" s="830"/>
    </row>
    <row r="1014" spans="1:54" ht="12.6" customHeight="1" x14ac:dyDescent="0.25">
      <c r="A1014" s="256"/>
      <c r="B1014" s="183"/>
      <c r="C1014" s="183"/>
      <c r="D1014" s="183"/>
      <c r="E1014" s="183"/>
      <c r="F1014" s="183"/>
      <c r="G1014" s="183"/>
      <c r="H1014" s="183"/>
      <c r="I1014" s="183"/>
      <c r="J1014" s="183"/>
      <c r="K1014" s="183"/>
      <c r="L1014" s="183"/>
      <c r="M1014" s="225"/>
      <c r="N1014" s="256"/>
      <c r="O1014" s="183"/>
      <c r="P1014" s="183"/>
      <c r="Q1014" s="225"/>
      <c r="R1014" s="256"/>
      <c r="S1014" s="183"/>
      <c r="T1014" s="183"/>
      <c r="U1014" s="183"/>
      <c r="V1014" s="225"/>
      <c r="W1014" s="256"/>
      <c r="X1014" s="183"/>
      <c r="Y1014" s="183"/>
      <c r="Z1014" s="183"/>
      <c r="AA1014" s="183"/>
      <c r="AB1014" s="225"/>
      <c r="AC1014" s="828" t="s">
        <v>1433</v>
      </c>
      <c r="AD1014" s="829"/>
      <c r="AE1014" s="829"/>
      <c r="AF1014" s="829"/>
      <c r="AG1014" s="829"/>
      <c r="AH1014" s="830"/>
      <c r="AI1014" s="828"/>
      <c r="AJ1014" s="829"/>
      <c r="AK1014" s="829"/>
      <c r="AL1014" s="829"/>
      <c r="AM1014" s="829"/>
      <c r="AN1014" s="829"/>
      <c r="AO1014" s="829"/>
      <c r="AP1014" s="830"/>
      <c r="AQ1014" s="828" t="s">
        <v>1791</v>
      </c>
      <c r="AR1014" s="829"/>
      <c r="AS1014" s="829"/>
      <c r="AT1014" s="829"/>
      <c r="AU1014" s="829"/>
      <c r="AV1014" s="829"/>
      <c r="AW1014" s="829"/>
      <c r="AX1014" s="829"/>
      <c r="AY1014" s="829"/>
      <c r="AZ1014" s="829"/>
      <c r="BA1014" s="829"/>
      <c r="BB1014" s="830"/>
    </row>
    <row r="1015" spans="1:54" ht="12.6" customHeight="1" x14ac:dyDescent="0.25">
      <c r="A1015" s="256"/>
      <c r="B1015" s="183"/>
      <c r="C1015" s="183"/>
      <c r="D1015" s="183"/>
      <c r="E1015" s="183"/>
      <c r="F1015" s="183"/>
      <c r="G1015" s="183"/>
      <c r="H1015" s="183"/>
      <c r="I1015" s="183"/>
      <c r="J1015" s="183"/>
      <c r="K1015" s="183"/>
      <c r="L1015" s="183"/>
      <c r="M1015" s="225"/>
      <c r="N1015" s="256"/>
      <c r="O1015" s="183"/>
      <c r="P1015" s="183"/>
      <c r="Q1015" s="225"/>
      <c r="R1015" s="256"/>
      <c r="S1015" s="183"/>
      <c r="T1015" s="183"/>
      <c r="U1015" s="183"/>
      <c r="V1015" s="225"/>
      <c r="W1015" s="256"/>
      <c r="X1015" s="183"/>
      <c r="Y1015" s="183"/>
      <c r="Z1015" s="183"/>
      <c r="AA1015" s="183"/>
      <c r="AB1015" s="225"/>
      <c r="AC1015" s="828"/>
      <c r="AD1015" s="829"/>
      <c r="AE1015" s="829"/>
      <c r="AF1015" s="829"/>
      <c r="AG1015" s="829"/>
      <c r="AH1015" s="830"/>
      <c r="AI1015" s="828"/>
      <c r="AJ1015" s="829"/>
      <c r="AK1015" s="829"/>
      <c r="AL1015" s="829"/>
      <c r="AM1015" s="829"/>
      <c r="AN1015" s="829"/>
      <c r="AO1015" s="829"/>
      <c r="AP1015" s="830"/>
      <c r="AQ1015" s="828" t="s">
        <v>1433</v>
      </c>
      <c r="AR1015" s="829"/>
      <c r="AS1015" s="829"/>
      <c r="AT1015" s="829"/>
      <c r="AU1015" s="829"/>
      <c r="AV1015" s="829"/>
      <c r="AW1015" s="829"/>
      <c r="AX1015" s="829"/>
      <c r="AY1015" s="829"/>
      <c r="AZ1015" s="829"/>
      <c r="BA1015" s="829"/>
      <c r="BB1015" s="830"/>
    </row>
    <row r="1016" spans="1:54" s="220" customFormat="1" ht="12.6" customHeight="1" x14ac:dyDescent="0.25">
      <c r="A1016" s="863" t="s">
        <v>1410</v>
      </c>
      <c r="B1016" s="864"/>
      <c r="C1016" s="864"/>
      <c r="D1016" s="864"/>
      <c r="E1016" s="864"/>
      <c r="F1016" s="864"/>
      <c r="G1016" s="864"/>
      <c r="H1016" s="864"/>
      <c r="I1016" s="864"/>
      <c r="J1016" s="864"/>
      <c r="K1016" s="864"/>
      <c r="L1016" s="864"/>
      <c r="M1016" s="865"/>
      <c r="N1016" s="863" t="s">
        <v>1411</v>
      </c>
      <c r="O1016" s="864"/>
      <c r="P1016" s="864"/>
      <c r="Q1016" s="865"/>
      <c r="R1016" s="863" t="s">
        <v>1412</v>
      </c>
      <c r="S1016" s="864"/>
      <c r="T1016" s="864"/>
      <c r="U1016" s="864"/>
      <c r="V1016" s="865"/>
      <c r="W1016" s="863" t="s">
        <v>1413</v>
      </c>
      <c r="X1016" s="864"/>
      <c r="Y1016" s="864"/>
      <c r="Z1016" s="864"/>
      <c r="AA1016" s="864"/>
      <c r="AB1016" s="865"/>
      <c r="AC1016" s="863" t="s">
        <v>1414</v>
      </c>
      <c r="AD1016" s="864"/>
      <c r="AE1016" s="864"/>
      <c r="AF1016" s="864"/>
      <c r="AG1016" s="864"/>
      <c r="AH1016" s="865"/>
      <c r="AI1016" s="863" t="s">
        <v>1415</v>
      </c>
      <c r="AJ1016" s="864"/>
      <c r="AK1016" s="864"/>
      <c r="AL1016" s="864"/>
      <c r="AM1016" s="864"/>
      <c r="AN1016" s="864"/>
      <c r="AO1016" s="864"/>
      <c r="AP1016" s="865"/>
      <c r="AQ1016" s="863" t="s">
        <v>1416</v>
      </c>
      <c r="AR1016" s="864"/>
      <c r="AS1016" s="864"/>
      <c r="AT1016" s="864"/>
      <c r="AU1016" s="864"/>
      <c r="AV1016" s="864"/>
      <c r="AW1016" s="864"/>
      <c r="AX1016" s="864"/>
      <c r="AY1016" s="864"/>
      <c r="AZ1016" s="864"/>
      <c r="BA1016" s="864"/>
      <c r="BB1016" s="865"/>
    </row>
    <row r="1017" spans="1:54" s="220" customFormat="1" ht="12.6" customHeight="1" x14ac:dyDescent="0.25">
      <c r="A1017" s="1327" t="s">
        <v>1547</v>
      </c>
      <c r="B1017" s="1327"/>
      <c r="C1017" s="1327"/>
      <c r="D1017" s="1327"/>
      <c r="E1017" s="1327"/>
      <c r="F1017" s="1327"/>
      <c r="G1017" s="1327"/>
      <c r="H1017" s="1327"/>
      <c r="I1017" s="1327"/>
      <c r="J1017" s="1327"/>
      <c r="K1017" s="1327"/>
      <c r="L1017" s="1327"/>
      <c r="M1017" s="1327"/>
      <c r="N1017" s="1078"/>
      <c r="O1017" s="1078"/>
      <c r="P1017" s="1078"/>
      <c r="Q1017" s="1078"/>
      <c r="R1017" s="1078"/>
      <c r="S1017" s="1078"/>
      <c r="T1017" s="1078"/>
      <c r="U1017" s="1078"/>
      <c r="V1017" s="1078"/>
      <c r="W1017" s="1078"/>
      <c r="X1017" s="1078"/>
      <c r="Y1017" s="1078"/>
      <c r="Z1017" s="1078"/>
      <c r="AA1017" s="1078"/>
      <c r="AB1017" s="1078"/>
      <c r="AC1017" s="1078"/>
      <c r="AD1017" s="1078"/>
      <c r="AE1017" s="1078"/>
      <c r="AF1017" s="1078"/>
      <c r="AG1017" s="1078"/>
      <c r="AH1017" s="1078"/>
      <c r="AI1017" s="1078"/>
      <c r="AJ1017" s="1078"/>
      <c r="AK1017" s="1078"/>
      <c r="AL1017" s="1078"/>
      <c r="AM1017" s="1078"/>
      <c r="AN1017" s="1078"/>
      <c r="AO1017" s="1078"/>
      <c r="AP1017" s="1078"/>
      <c r="AQ1017" s="1078"/>
      <c r="AR1017" s="1078"/>
      <c r="AS1017" s="1078"/>
      <c r="AT1017" s="1078"/>
      <c r="AU1017" s="1078"/>
      <c r="AV1017" s="1078"/>
      <c r="AW1017" s="1078"/>
      <c r="AX1017" s="1078"/>
      <c r="AY1017" s="1078"/>
      <c r="AZ1017" s="1078"/>
      <c r="BA1017" s="1078"/>
      <c r="BB1017" s="1078"/>
    </row>
    <row r="1018" spans="1:54" ht="12.6" customHeight="1" x14ac:dyDescent="0.25">
      <c r="A1018" s="795" t="s">
        <v>5325</v>
      </c>
      <c r="B1018" s="796"/>
      <c r="C1018" s="796"/>
      <c r="D1018" s="796"/>
      <c r="E1018" s="796"/>
      <c r="F1018" s="796"/>
      <c r="G1018" s="796"/>
      <c r="H1018" s="796"/>
      <c r="I1018" s="796"/>
      <c r="J1018" s="796"/>
      <c r="K1018" s="796"/>
      <c r="L1018" s="796"/>
      <c r="M1018" s="797"/>
      <c r="N1018" s="791" t="s">
        <v>5321</v>
      </c>
      <c r="O1018" s="791"/>
      <c r="P1018" s="791"/>
      <c r="Q1018" s="791"/>
      <c r="R1018" s="791">
        <v>5</v>
      </c>
      <c r="S1018" s="791"/>
      <c r="T1018" s="791"/>
      <c r="U1018" s="791"/>
      <c r="V1018" s="791"/>
      <c r="W1018" s="792">
        <v>44439</v>
      </c>
      <c r="X1018" s="792"/>
      <c r="Y1018" s="792"/>
      <c r="Z1018" s="792"/>
      <c r="AA1018" s="792"/>
      <c r="AB1018" s="792"/>
      <c r="AC1018" s="793">
        <v>11280.47</v>
      </c>
      <c r="AD1018" s="793"/>
      <c r="AE1018" s="793"/>
      <c r="AF1018" s="793"/>
      <c r="AG1018" s="793"/>
      <c r="AH1018" s="793"/>
      <c r="AI1018" s="794">
        <f>AC1018</f>
        <v>11280.47</v>
      </c>
      <c r="AJ1018" s="794"/>
      <c r="AK1018" s="794"/>
      <c r="AL1018" s="794"/>
      <c r="AM1018" s="794"/>
      <c r="AN1018" s="794"/>
      <c r="AO1018" s="794"/>
      <c r="AP1018" s="794"/>
      <c r="AQ1018" s="793">
        <v>3000</v>
      </c>
      <c r="AR1018" s="793"/>
      <c r="AS1018" s="793"/>
      <c r="AT1018" s="793"/>
      <c r="AU1018" s="793"/>
      <c r="AV1018" s="793"/>
      <c r="AW1018" s="793"/>
      <c r="AX1018" s="793"/>
      <c r="AY1018" s="793"/>
      <c r="AZ1018" s="793"/>
      <c r="BA1018" s="793"/>
      <c r="BB1018" s="793"/>
    </row>
    <row r="1019" spans="1:54" ht="12.6" customHeight="1" x14ac:dyDescent="0.25">
      <c r="A1019" s="795" t="s">
        <v>5326</v>
      </c>
      <c r="B1019" s="796"/>
      <c r="C1019" s="796"/>
      <c r="D1019" s="796"/>
      <c r="E1019" s="796"/>
      <c r="F1019" s="796"/>
      <c r="G1019" s="796"/>
      <c r="H1019" s="796"/>
      <c r="I1019" s="796"/>
      <c r="J1019" s="796"/>
      <c r="K1019" s="796"/>
      <c r="L1019" s="796"/>
      <c r="M1019" s="797"/>
      <c r="N1019" s="791" t="s">
        <v>5321</v>
      </c>
      <c r="O1019" s="791"/>
      <c r="P1019" s="791"/>
      <c r="Q1019" s="791"/>
      <c r="R1019" s="791">
        <v>5</v>
      </c>
      <c r="S1019" s="791"/>
      <c r="T1019" s="791"/>
      <c r="U1019" s="791"/>
      <c r="V1019" s="791"/>
      <c r="W1019" s="792">
        <v>44439</v>
      </c>
      <c r="X1019" s="792"/>
      <c r="Y1019" s="792"/>
      <c r="Z1019" s="792"/>
      <c r="AA1019" s="792"/>
      <c r="AB1019" s="792"/>
      <c r="AC1019" s="793">
        <v>5640.24</v>
      </c>
      <c r="AD1019" s="793"/>
      <c r="AE1019" s="793"/>
      <c r="AF1019" s="793"/>
      <c r="AG1019" s="793"/>
      <c r="AH1019" s="793"/>
      <c r="AI1019" s="794">
        <f t="shared" ref="AI1019:AI1030" si="2">AC1019</f>
        <v>5640.24</v>
      </c>
      <c r="AJ1019" s="794"/>
      <c r="AK1019" s="794"/>
      <c r="AL1019" s="794"/>
      <c r="AM1019" s="794"/>
      <c r="AN1019" s="794"/>
      <c r="AO1019" s="794"/>
      <c r="AP1019" s="794"/>
      <c r="AQ1019" s="793">
        <v>3000</v>
      </c>
      <c r="AR1019" s="793"/>
      <c r="AS1019" s="793"/>
      <c r="AT1019" s="793"/>
      <c r="AU1019" s="793"/>
      <c r="AV1019" s="793"/>
      <c r="AW1019" s="793"/>
      <c r="AX1019" s="793"/>
      <c r="AY1019" s="793"/>
      <c r="AZ1019" s="793"/>
      <c r="BA1019" s="793"/>
      <c r="BB1019" s="793"/>
    </row>
    <row r="1020" spans="1:54" ht="12.6" customHeight="1" x14ac:dyDescent="0.25">
      <c r="A1020" s="795" t="s">
        <v>5327</v>
      </c>
      <c r="B1020" s="796"/>
      <c r="C1020" s="796"/>
      <c r="D1020" s="796"/>
      <c r="E1020" s="796"/>
      <c r="F1020" s="796"/>
      <c r="G1020" s="796"/>
      <c r="H1020" s="796"/>
      <c r="I1020" s="796"/>
      <c r="J1020" s="796"/>
      <c r="K1020" s="796"/>
      <c r="L1020" s="796"/>
      <c r="M1020" s="797"/>
      <c r="N1020" s="791" t="s">
        <v>5321</v>
      </c>
      <c r="O1020" s="791"/>
      <c r="P1020" s="791"/>
      <c r="Q1020" s="791"/>
      <c r="R1020" s="791">
        <v>5</v>
      </c>
      <c r="S1020" s="791"/>
      <c r="T1020" s="791"/>
      <c r="U1020" s="791"/>
      <c r="V1020" s="791"/>
      <c r="W1020" s="792">
        <v>44439</v>
      </c>
      <c r="X1020" s="792"/>
      <c r="Y1020" s="792"/>
      <c r="Z1020" s="792"/>
      <c r="AA1020" s="792"/>
      <c r="AB1020" s="792"/>
      <c r="AC1020" s="793">
        <v>11280.47</v>
      </c>
      <c r="AD1020" s="793"/>
      <c r="AE1020" s="793"/>
      <c r="AF1020" s="793"/>
      <c r="AG1020" s="793"/>
      <c r="AH1020" s="793"/>
      <c r="AI1020" s="794">
        <f t="shared" si="2"/>
        <v>11280.47</v>
      </c>
      <c r="AJ1020" s="794"/>
      <c r="AK1020" s="794"/>
      <c r="AL1020" s="794"/>
      <c r="AM1020" s="794"/>
      <c r="AN1020" s="794"/>
      <c r="AO1020" s="794"/>
      <c r="AP1020" s="794"/>
      <c r="AQ1020" s="793">
        <v>1000</v>
      </c>
      <c r="AR1020" s="793"/>
      <c r="AS1020" s="793"/>
      <c r="AT1020" s="793"/>
      <c r="AU1020" s="793"/>
      <c r="AV1020" s="793"/>
      <c r="AW1020" s="793"/>
      <c r="AX1020" s="793"/>
      <c r="AY1020" s="793"/>
      <c r="AZ1020" s="793"/>
      <c r="BA1020" s="793"/>
      <c r="BB1020" s="793"/>
    </row>
    <row r="1021" spans="1:54" ht="12.6" customHeight="1" x14ac:dyDescent="0.25">
      <c r="A1021" s="795" t="s">
        <v>5328</v>
      </c>
      <c r="B1021" s="796"/>
      <c r="C1021" s="796"/>
      <c r="D1021" s="796"/>
      <c r="E1021" s="796"/>
      <c r="F1021" s="796"/>
      <c r="G1021" s="796"/>
      <c r="H1021" s="796"/>
      <c r="I1021" s="796"/>
      <c r="J1021" s="796"/>
      <c r="K1021" s="796"/>
      <c r="L1021" s="796"/>
      <c r="M1021" s="797"/>
      <c r="N1021" s="791" t="s">
        <v>5321</v>
      </c>
      <c r="O1021" s="791"/>
      <c r="P1021" s="791"/>
      <c r="Q1021" s="791"/>
      <c r="R1021" s="791">
        <v>5</v>
      </c>
      <c r="S1021" s="791"/>
      <c r="T1021" s="791"/>
      <c r="U1021" s="791"/>
      <c r="V1021" s="791"/>
      <c r="W1021" s="792">
        <v>44439</v>
      </c>
      <c r="X1021" s="792"/>
      <c r="Y1021" s="792"/>
      <c r="Z1021" s="792"/>
      <c r="AA1021" s="792"/>
      <c r="AB1021" s="792"/>
      <c r="AC1021" s="793">
        <v>13536.57</v>
      </c>
      <c r="AD1021" s="793"/>
      <c r="AE1021" s="793"/>
      <c r="AF1021" s="793"/>
      <c r="AG1021" s="793"/>
      <c r="AH1021" s="793"/>
      <c r="AI1021" s="794">
        <f t="shared" si="2"/>
        <v>13536.57</v>
      </c>
      <c r="AJ1021" s="794"/>
      <c r="AK1021" s="794"/>
      <c r="AL1021" s="794"/>
      <c r="AM1021" s="794"/>
      <c r="AN1021" s="794"/>
      <c r="AO1021" s="794"/>
      <c r="AP1021" s="794"/>
      <c r="AQ1021" s="793">
        <v>0</v>
      </c>
      <c r="AR1021" s="793"/>
      <c r="AS1021" s="793"/>
      <c r="AT1021" s="793"/>
      <c r="AU1021" s="793"/>
      <c r="AV1021" s="793"/>
      <c r="AW1021" s="793"/>
      <c r="AX1021" s="793"/>
      <c r="AY1021" s="793"/>
      <c r="AZ1021" s="793"/>
      <c r="BA1021" s="793"/>
      <c r="BB1021" s="793"/>
    </row>
    <row r="1022" spans="1:54" ht="12.6" customHeight="1" x14ac:dyDescent="0.25">
      <c r="A1022" s="795" t="s">
        <v>5329</v>
      </c>
      <c r="B1022" s="796"/>
      <c r="C1022" s="796"/>
      <c r="D1022" s="796"/>
      <c r="E1022" s="796"/>
      <c r="F1022" s="796"/>
      <c r="G1022" s="796"/>
      <c r="H1022" s="796"/>
      <c r="I1022" s="796"/>
      <c r="J1022" s="796"/>
      <c r="K1022" s="796"/>
      <c r="L1022" s="796"/>
      <c r="M1022" s="797"/>
      <c r="N1022" s="791" t="s">
        <v>5321</v>
      </c>
      <c r="O1022" s="791"/>
      <c r="P1022" s="791"/>
      <c r="Q1022" s="791"/>
      <c r="R1022" s="791">
        <v>5</v>
      </c>
      <c r="S1022" s="791"/>
      <c r="T1022" s="791"/>
      <c r="U1022" s="791"/>
      <c r="V1022" s="791"/>
      <c r="W1022" s="792">
        <v>44439</v>
      </c>
      <c r="X1022" s="792"/>
      <c r="Y1022" s="792"/>
      <c r="Z1022" s="792"/>
      <c r="AA1022" s="792"/>
      <c r="AB1022" s="792"/>
      <c r="AC1022" s="793">
        <v>5640.24</v>
      </c>
      <c r="AD1022" s="793"/>
      <c r="AE1022" s="793"/>
      <c r="AF1022" s="793"/>
      <c r="AG1022" s="793"/>
      <c r="AH1022" s="793"/>
      <c r="AI1022" s="794">
        <f t="shared" si="2"/>
        <v>5640.24</v>
      </c>
      <c r="AJ1022" s="794"/>
      <c r="AK1022" s="794"/>
      <c r="AL1022" s="794"/>
      <c r="AM1022" s="794"/>
      <c r="AN1022" s="794"/>
      <c r="AO1022" s="794"/>
      <c r="AP1022" s="794"/>
      <c r="AQ1022" s="793">
        <v>0</v>
      </c>
      <c r="AR1022" s="793"/>
      <c r="AS1022" s="793"/>
      <c r="AT1022" s="793"/>
      <c r="AU1022" s="793"/>
      <c r="AV1022" s="793"/>
      <c r="AW1022" s="793"/>
      <c r="AX1022" s="793"/>
      <c r="AY1022" s="793"/>
      <c r="AZ1022" s="793"/>
      <c r="BA1022" s="793"/>
      <c r="BB1022" s="793"/>
    </row>
    <row r="1023" spans="1:54" ht="12.6" customHeight="1" x14ac:dyDescent="0.25">
      <c r="A1023" s="795" t="s">
        <v>5330</v>
      </c>
      <c r="B1023" s="796"/>
      <c r="C1023" s="796"/>
      <c r="D1023" s="796"/>
      <c r="E1023" s="796"/>
      <c r="F1023" s="796"/>
      <c r="G1023" s="796"/>
      <c r="H1023" s="796"/>
      <c r="I1023" s="796"/>
      <c r="J1023" s="796"/>
      <c r="K1023" s="796"/>
      <c r="L1023" s="796"/>
      <c r="M1023" s="797"/>
      <c r="N1023" s="791" t="s">
        <v>5321</v>
      </c>
      <c r="O1023" s="791"/>
      <c r="P1023" s="791"/>
      <c r="Q1023" s="791"/>
      <c r="R1023" s="791">
        <v>5</v>
      </c>
      <c r="S1023" s="791"/>
      <c r="T1023" s="791"/>
      <c r="U1023" s="791"/>
      <c r="V1023" s="791"/>
      <c r="W1023" s="792">
        <v>44439</v>
      </c>
      <c r="X1023" s="792"/>
      <c r="Y1023" s="792"/>
      <c r="Z1023" s="792"/>
      <c r="AA1023" s="792"/>
      <c r="AB1023" s="792"/>
      <c r="AC1023" s="793">
        <v>5640.24</v>
      </c>
      <c r="AD1023" s="793"/>
      <c r="AE1023" s="793"/>
      <c r="AF1023" s="793"/>
      <c r="AG1023" s="793"/>
      <c r="AH1023" s="793"/>
      <c r="AI1023" s="794">
        <f t="shared" si="2"/>
        <v>5640.24</v>
      </c>
      <c r="AJ1023" s="794"/>
      <c r="AK1023" s="794"/>
      <c r="AL1023" s="794"/>
      <c r="AM1023" s="794"/>
      <c r="AN1023" s="794"/>
      <c r="AO1023" s="794"/>
      <c r="AP1023" s="794"/>
      <c r="AQ1023" s="793">
        <v>3000</v>
      </c>
      <c r="AR1023" s="793"/>
      <c r="AS1023" s="793"/>
      <c r="AT1023" s="793"/>
      <c r="AU1023" s="793"/>
      <c r="AV1023" s="793"/>
      <c r="AW1023" s="793"/>
      <c r="AX1023" s="793"/>
      <c r="AY1023" s="793"/>
      <c r="AZ1023" s="793"/>
      <c r="BA1023" s="793"/>
      <c r="BB1023" s="793"/>
    </row>
    <row r="1024" spans="1:54" ht="12.6" customHeight="1" x14ac:dyDescent="0.25">
      <c r="A1024" s="795" t="s">
        <v>5331</v>
      </c>
      <c r="B1024" s="796"/>
      <c r="C1024" s="796"/>
      <c r="D1024" s="796"/>
      <c r="E1024" s="796"/>
      <c r="F1024" s="796"/>
      <c r="G1024" s="796"/>
      <c r="H1024" s="796"/>
      <c r="I1024" s="796"/>
      <c r="J1024" s="796"/>
      <c r="K1024" s="796"/>
      <c r="L1024" s="796"/>
      <c r="M1024" s="797"/>
      <c r="N1024" s="791" t="s">
        <v>5321</v>
      </c>
      <c r="O1024" s="791"/>
      <c r="P1024" s="791"/>
      <c r="Q1024" s="791"/>
      <c r="R1024" s="791">
        <v>5</v>
      </c>
      <c r="S1024" s="791"/>
      <c r="T1024" s="791"/>
      <c r="U1024" s="791"/>
      <c r="V1024" s="791"/>
      <c r="W1024" s="792">
        <v>44439</v>
      </c>
      <c r="X1024" s="792"/>
      <c r="Y1024" s="792"/>
      <c r="Z1024" s="792"/>
      <c r="AA1024" s="792"/>
      <c r="AB1024" s="792"/>
      <c r="AC1024" s="793">
        <v>11280.47</v>
      </c>
      <c r="AD1024" s="793"/>
      <c r="AE1024" s="793"/>
      <c r="AF1024" s="793"/>
      <c r="AG1024" s="793"/>
      <c r="AH1024" s="793"/>
      <c r="AI1024" s="794">
        <f t="shared" si="2"/>
        <v>11280.47</v>
      </c>
      <c r="AJ1024" s="794"/>
      <c r="AK1024" s="794"/>
      <c r="AL1024" s="794"/>
      <c r="AM1024" s="794"/>
      <c r="AN1024" s="794"/>
      <c r="AO1024" s="794"/>
      <c r="AP1024" s="794"/>
      <c r="AQ1024" s="793">
        <v>3000</v>
      </c>
      <c r="AR1024" s="793"/>
      <c r="AS1024" s="793"/>
      <c r="AT1024" s="793"/>
      <c r="AU1024" s="793"/>
      <c r="AV1024" s="793"/>
      <c r="AW1024" s="793"/>
      <c r="AX1024" s="793"/>
      <c r="AY1024" s="793"/>
      <c r="AZ1024" s="793"/>
      <c r="BA1024" s="793"/>
      <c r="BB1024" s="793"/>
    </row>
    <row r="1025" spans="1:54" ht="12.6" customHeight="1" x14ac:dyDescent="0.25">
      <c r="A1025" s="795" t="s">
        <v>5332</v>
      </c>
      <c r="B1025" s="796"/>
      <c r="C1025" s="796"/>
      <c r="D1025" s="796"/>
      <c r="E1025" s="796"/>
      <c r="F1025" s="796"/>
      <c r="G1025" s="796"/>
      <c r="H1025" s="796"/>
      <c r="I1025" s="796"/>
      <c r="J1025" s="796"/>
      <c r="K1025" s="796"/>
      <c r="L1025" s="796"/>
      <c r="M1025" s="797"/>
      <c r="N1025" s="791" t="s">
        <v>5321</v>
      </c>
      <c r="O1025" s="791"/>
      <c r="P1025" s="791"/>
      <c r="Q1025" s="791"/>
      <c r="R1025" s="791">
        <v>5</v>
      </c>
      <c r="S1025" s="791"/>
      <c r="T1025" s="791"/>
      <c r="U1025" s="791"/>
      <c r="V1025" s="791"/>
      <c r="W1025" s="792">
        <v>44439</v>
      </c>
      <c r="X1025" s="792"/>
      <c r="Y1025" s="792"/>
      <c r="Z1025" s="792"/>
      <c r="AA1025" s="792"/>
      <c r="AB1025" s="792"/>
      <c r="AC1025" s="793">
        <v>5640.24</v>
      </c>
      <c r="AD1025" s="793"/>
      <c r="AE1025" s="793"/>
      <c r="AF1025" s="793"/>
      <c r="AG1025" s="793"/>
      <c r="AH1025" s="793"/>
      <c r="AI1025" s="794">
        <f t="shared" si="2"/>
        <v>5640.24</v>
      </c>
      <c r="AJ1025" s="794"/>
      <c r="AK1025" s="794"/>
      <c r="AL1025" s="794"/>
      <c r="AM1025" s="794"/>
      <c r="AN1025" s="794"/>
      <c r="AO1025" s="794"/>
      <c r="AP1025" s="794"/>
      <c r="AQ1025" s="793">
        <v>0</v>
      </c>
      <c r="AR1025" s="793"/>
      <c r="AS1025" s="793"/>
      <c r="AT1025" s="793"/>
      <c r="AU1025" s="793"/>
      <c r="AV1025" s="793"/>
      <c r="AW1025" s="793"/>
      <c r="AX1025" s="793"/>
      <c r="AY1025" s="793"/>
      <c r="AZ1025" s="793"/>
      <c r="BA1025" s="793"/>
      <c r="BB1025" s="793"/>
    </row>
    <row r="1026" spans="1:54" ht="12.6" customHeight="1" x14ac:dyDescent="0.25">
      <c r="A1026" s="795" t="s">
        <v>5333</v>
      </c>
      <c r="B1026" s="796"/>
      <c r="C1026" s="796"/>
      <c r="D1026" s="796"/>
      <c r="E1026" s="796"/>
      <c r="F1026" s="796"/>
      <c r="G1026" s="796"/>
      <c r="H1026" s="796"/>
      <c r="I1026" s="796"/>
      <c r="J1026" s="796"/>
      <c r="K1026" s="796"/>
      <c r="L1026" s="796"/>
      <c r="M1026" s="797"/>
      <c r="N1026" s="791" t="s">
        <v>5321</v>
      </c>
      <c r="O1026" s="791"/>
      <c r="P1026" s="791"/>
      <c r="Q1026" s="791"/>
      <c r="R1026" s="791">
        <v>5</v>
      </c>
      <c r="S1026" s="791"/>
      <c r="T1026" s="791"/>
      <c r="U1026" s="791"/>
      <c r="V1026" s="791"/>
      <c r="W1026" s="792">
        <v>44439</v>
      </c>
      <c r="X1026" s="792"/>
      <c r="Y1026" s="792"/>
      <c r="Z1026" s="792"/>
      <c r="AA1026" s="792"/>
      <c r="AB1026" s="792"/>
      <c r="AC1026" s="793">
        <v>11280.47</v>
      </c>
      <c r="AD1026" s="793"/>
      <c r="AE1026" s="793"/>
      <c r="AF1026" s="793"/>
      <c r="AG1026" s="793"/>
      <c r="AH1026" s="793"/>
      <c r="AI1026" s="794">
        <f t="shared" si="2"/>
        <v>11280.47</v>
      </c>
      <c r="AJ1026" s="794"/>
      <c r="AK1026" s="794"/>
      <c r="AL1026" s="794"/>
      <c r="AM1026" s="794"/>
      <c r="AN1026" s="794"/>
      <c r="AO1026" s="794"/>
      <c r="AP1026" s="794"/>
      <c r="AQ1026" s="793">
        <v>0</v>
      </c>
      <c r="AR1026" s="793"/>
      <c r="AS1026" s="793"/>
      <c r="AT1026" s="793"/>
      <c r="AU1026" s="793"/>
      <c r="AV1026" s="793"/>
      <c r="AW1026" s="793"/>
      <c r="AX1026" s="793"/>
      <c r="AY1026" s="793"/>
      <c r="AZ1026" s="793"/>
      <c r="BA1026" s="793"/>
      <c r="BB1026" s="793"/>
    </row>
    <row r="1027" spans="1:54" ht="12.6" customHeight="1" x14ac:dyDescent="0.25">
      <c r="A1027" s="795" t="s">
        <v>5334</v>
      </c>
      <c r="B1027" s="796"/>
      <c r="C1027" s="796"/>
      <c r="D1027" s="796"/>
      <c r="E1027" s="796"/>
      <c r="F1027" s="796"/>
      <c r="G1027" s="796"/>
      <c r="H1027" s="796"/>
      <c r="I1027" s="796"/>
      <c r="J1027" s="796"/>
      <c r="K1027" s="796"/>
      <c r="L1027" s="796"/>
      <c r="M1027" s="797"/>
      <c r="N1027" s="791" t="s">
        <v>5321</v>
      </c>
      <c r="O1027" s="791"/>
      <c r="P1027" s="791"/>
      <c r="Q1027" s="791"/>
      <c r="R1027" s="791">
        <v>5</v>
      </c>
      <c r="S1027" s="791"/>
      <c r="T1027" s="791"/>
      <c r="U1027" s="791"/>
      <c r="V1027" s="791"/>
      <c r="W1027" s="792">
        <v>44500</v>
      </c>
      <c r="X1027" s="792"/>
      <c r="Y1027" s="792"/>
      <c r="Z1027" s="792"/>
      <c r="AA1027" s="792"/>
      <c r="AB1027" s="792"/>
      <c r="AC1027" s="793">
        <v>28201.19</v>
      </c>
      <c r="AD1027" s="793"/>
      <c r="AE1027" s="793"/>
      <c r="AF1027" s="793"/>
      <c r="AG1027" s="793"/>
      <c r="AH1027" s="793"/>
      <c r="AI1027" s="794">
        <f t="shared" si="2"/>
        <v>28201.19</v>
      </c>
      <c r="AJ1027" s="794"/>
      <c r="AK1027" s="794"/>
      <c r="AL1027" s="794"/>
      <c r="AM1027" s="794"/>
      <c r="AN1027" s="794"/>
      <c r="AO1027" s="794"/>
      <c r="AP1027" s="794"/>
      <c r="AQ1027" s="793">
        <v>11641</v>
      </c>
      <c r="AR1027" s="793"/>
      <c r="AS1027" s="793"/>
      <c r="AT1027" s="793"/>
      <c r="AU1027" s="793"/>
      <c r="AV1027" s="793"/>
      <c r="AW1027" s="793"/>
      <c r="AX1027" s="793"/>
      <c r="AY1027" s="793"/>
      <c r="AZ1027" s="793"/>
      <c r="BA1027" s="793"/>
      <c r="BB1027" s="793"/>
    </row>
    <row r="1028" spans="1:54" ht="12.6" customHeight="1" x14ac:dyDescent="0.25">
      <c r="A1028" s="795" t="s">
        <v>5335</v>
      </c>
      <c r="B1028" s="796"/>
      <c r="C1028" s="796"/>
      <c r="D1028" s="796"/>
      <c r="E1028" s="796"/>
      <c r="F1028" s="796"/>
      <c r="G1028" s="796"/>
      <c r="H1028" s="796"/>
      <c r="I1028" s="796"/>
      <c r="J1028" s="796"/>
      <c r="K1028" s="796"/>
      <c r="L1028" s="796"/>
      <c r="M1028" s="797"/>
      <c r="N1028" s="791" t="s">
        <v>5321</v>
      </c>
      <c r="O1028" s="791"/>
      <c r="P1028" s="791"/>
      <c r="Q1028" s="791"/>
      <c r="R1028" s="791">
        <v>5</v>
      </c>
      <c r="S1028" s="791"/>
      <c r="T1028" s="791"/>
      <c r="U1028" s="791"/>
      <c r="V1028" s="791"/>
      <c r="W1028" s="792">
        <v>44439</v>
      </c>
      <c r="X1028" s="792"/>
      <c r="Y1028" s="792"/>
      <c r="Z1028" s="792"/>
      <c r="AA1028" s="792"/>
      <c r="AB1028" s="792"/>
      <c r="AC1028" s="793">
        <v>5640.24</v>
      </c>
      <c r="AD1028" s="793"/>
      <c r="AE1028" s="793"/>
      <c r="AF1028" s="793"/>
      <c r="AG1028" s="793"/>
      <c r="AH1028" s="793"/>
      <c r="AI1028" s="794">
        <f t="shared" si="2"/>
        <v>5640.24</v>
      </c>
      <c r="AJ1028" s="794"/>
      <c r="AK1028" s="794"/>
      <c r="AL1028" s="794"/>
      <c r="AM1028" s="794"/>
      <c r="AN1028" s="794"/>
      <c r="AO1028" s="794"/>
      <c r="AP1028" s="794"/>
      <c r="AQ1028" s="793">
        <v>0</v>
      </c>
      <c r="AR1028" s="793"/>
      <c r="AS1028" s="793"/>
      <c r="AT1028" s="793"/>
      <c r="AU1028" s="793"/>
      <c r="AV1028" s="793"/>
      <c r="AW1028" s="793"/>
      <c r="AX1028" s="793"/>
      <c r="AY1028" s="793"/>
      <c r="AZ1028" s="793"/>
      <c r="BA1028" s="793"/>
      <c r="BB1028" s="793"/>
    </row>
    <row r="1029" spans="1:54" ht="12.6" customHeight="1" x14ac:dyDescent="0.25">
      <c r="A1029" s="795" t="s">
        <v>5336</v>
      </c>
      <c r="B1029" s="796"/>
      <c r="C1029" s="796"/>
      <c r="D1029" s="796"/>
      <c r="E1029" s="796"/>
      <c r="F1029" s="796"/>
      <c r="G1029" s="796"/>
      <c r="H1029" s="796"/>
      <c r="I1029" s="796"/>
      <c r="J1029" s="796"/>
      <c r="K1029" s="796"/>
      <c r="L1029" s="796"/>
      <c r="M1029" s="797"/>
      <c r="N1029" s="791" t="s">
        <v>5321</v>
      </c>
      <c r="O1029" s="791"/>
      <c r="P1029" s="791"/>
      <c r="Q1029" s="791"/>
      <c r="R1029" s="791">
        <v>5</v>
      </c>
      <c r="S1029" s="791"/>
      <c r="T1029" s="791"/>
      <c r="U1029" s="791"/>
      <c r="V1029" s="791"/>
      <c r="W1029" s="792">
        <v>44439</v>
      </c>
      <c r="X1029" s="792"/>
      <c r="Y1029" s="792"/>
      <c r="Z1029" s="792"/>
      <c r="AA1029" s="792"/>
      <c r="AB1029" s="792"/>
      <c r="AC1029" s="793">
        <v>5640.24</v>
      </c>
      <c r="AD1029" s="793"/>
      <c r="AE1029" s="793"/>
      <c r="AF1029" s="793"/>
      <c r="AG1029" s="793"/>
      <c r="AH1029" s="793"/>
      <c r="AI1029" s="794">
        <f t="shared" si="2"/>
        <v>5640.24</v>
      </c>
      <c r="AJ1029" s="794"/>
      <c r="AK1029" s="794"/>
      <c r="AL1029" s="794"/>
      <c r="AM1029" s="794"/>
      <c r="AN1029" s="794"/>
      <c r="AO1029" s="794"/>
      <c r="AP1029" s="794"/>
      <c r="AQ1029" s="793">
        <v>291</v>
      </c>
      <c r="AR1029" s="793"/>
      <c r="AS1029" s="793"/>
      <c r="AT1029" s="793"/>
      <c r="AU1029" s="793"/>
      <c r="AV1029" s="793"/>
      <c r="AW1029" s="793"/>
      <c r="AX1029" s="793"/>
      <c r="AY1029" s="793"/>
      <c r="AZ1029" s="793"/>
      <c r="BA1029" s="793"/>
      <c r="BB1029" s="793"/>
    </row>
    <row r="1030" spans="1:54" ht="12.6" customHeight="1" x14ac:dyDescent="0.25">
      <c r="A1030" s="795" t="s">
        <v>5337</v>
      </c>
      <c r="B1030" s="796"/>
      <c r="C1030" s="796"/>
      <c r="D1030" s="796"/>
      <c r="E1030" s="796"/>
      <c r="F1030" s="796"/>
      <c r="G1030" s="796"/>
      <c r="H1030" s="796"/>
      <c r="I1030" s="796"/>
      <c r="J1030" s="796"/>
      <c r="K1030" s="796"/>
      <c r="L1030" s="796"/>
      <c r="M1030" s="797"/>
      <c r="N1030" s="791" t="s">
        <v>5321</v>
      </c>
      <c r="O1030" s="791"/>
      <c r="P1030" s="791"/>
      <c r="Q1030" s="791"/>
      <c r="R1030" s="791">
        <v>5</v>
      </c>
      <c r="S1030" s="791"/>
      <c r="T1030" s="791"/>
      <c r="U1030" s="791"/>
      <c r="V1030" s="791"/>
      <c r="W1030" s="792">
        <v>44439</v>
      </c>
      <c r="X1030" s="792"/>
      <c r="Y1030" s="792"/>
      <c r="Z1030" s="792"/>
      <c r="AA1030" s="792"/>
      <c r="AB1030" s="792"/>
      <c r="AC1030" s="793">
        <v>45996.480000000003</v>
      </c>
      <c r="AD1030" s="793"/>
      <c r="AE1030" s="793"/>
      <c r="AF1030" s="793"/>
      <c r="AG1030" s="793"/>
      <c r="AH1030" s="793"/>
      <c r="AI1030" s="794">
        <f t="shared" si="2"/>
        <v>45996.480000000003</v>
      </c>
      <c r="AJ1030" s="794"/>
      <c r="AK1030" s="794"/>
      <c r="AL1030" s="794"/>
      <c r="AM1030" s="794"/>
      <c r="AN1030" s="794"/>
      <c r="AO1030" s="794"/>
      <c r="AP1030" s="794"/>
      <c r="AQ1030" s="793">
        <v>4118</v>
      </c>
      <c r="AR1030" s="793"/>
      <c r="AS1030" s="793"/>
      <c r="AT1030" s="793"/>
      <c r="AU1030" s="793"/>
      <c r="AV1030" s="793"/>
      <c r="AW1030" s="793"/>
      <c r="AX1030" s="793"/>
      <c r="AY1030" s="793"/>
      <c r="AZ1030" s="793"/>
      <c r="BA1030" s="793"/>
      <c r="BB1030" s="793"/>
    </row>
    <row r="1031" spans="1:54" ht="12.6" customHeight="1" x14ac:dyDescent="0.25">
      <c r="A1031" s="795" t="s">
        <v>5342</v>
      </c>
      <c r="B1031" s="796"/>
      <c r="C1031" s="796"/>
      <c r="D1031" s="796"/>
      <c r="E1031" s="796"/>
      <c r="F1031" s="796"/>
      <c r="G1031" s="796"/>
      <c r="H1031" s="796"/>
      <c r="I1031" s="796"/>
      <c r="J1031" s="796"/>
      <c r="K1031" s="796"/>
      <c r="L1031" s="796"/>
      <c r="M1031" s="797"/>
      <c r="N1031" s="791" t="s">
        <v>5321</v>
      </c>
      <c r="O1031" s="791"/>
      <c r="P1031" s="791"/>
      <c r="Q1031" s="791"/>
      <c r="R1031" s="794"/>
      <c r="S1031" s="794"/>
      <c r="T1031" s="794"/>
      <c r="U1031" s="794"/>
      <c r="V1031" s="794"/>
      <c r="W1031" s="792">
        <v>43496</v>
      </c>
      <c r="X1031" s="792"/>
      <c r="Y1031" s="792"/>
      <c r="Z1031" s="792"/>
      <c r="AA1031" s="792"/>
      <c r="AB1031" s="792"/>
      <c r="AC1031" s="794">
        <v>26551</v>
      </c>
      <c r="AD1031" s="794"/>
      <c r="AE1031" s="794"/>
      <c r="AF1031" s="794"/>
      <c r="AG1031" s="794"/>
      <c r="AH1031" s="794"/>
      <c r="AI1031" s="794">
        <v>26551</v>
      </c>
      <c r="AJ1031" s="794"/>
      <c r="AK1031" s="794"/>
      <c r="AL1031" s="794"/>
      <c r="AM1031" s="794"/>
      <c r="AN1031" s="794"/>
      <c r="AO1031" s="794"/>
      <c r="AP1031" s="794"/>
      <c r="AQ1031" s="794">
        <v>51060</v>
      </c>
      <c r="AR1031" s="794"/>
      <c r="AS1031" s="794"/>
      <c r="AT1031" s="794"/>
      <c r="AU1031" s="794"/>
      <c r="AV1031" s="794"/>
      <c r="AW1031" s="794"/>
      <c r="AX1031" s="794"/>
      <c r="AY1031" s="794"/>
      <c r="AZ1031" s="794"/>
      <c r="BA1031" s="794"/>
      <c r="BB1031" s="794"/>
    </row>
    <row r="1032" spans="1:54" ht="12.6" customHeight="1" x14ac:dyDescent="0.25">
      <c r="A1032" s="831" t="s">
        <v>1397</v>
      </c>
      <c r="B1032" s="832"/>
      <c r="C1032" s="832"/>
      <c r="D1032" s="832"/>
      <c r="E1032" s="832"/>
      <c r="F1032" s="832"/>
      <c r="G1032" s="832"/>
      <c r="H1032" s="832"/>
      <c r="I1032" s="832"/>
      <c r="J1032" s="832"/>
      <c r="K1032" s="832"/>
      <c r="L1032" s="832"/>
      <c r="M1032" s="1063"/>
      <c r="N1032" s="794"/>
      <c r="O1032" s="794"/>
      <c r="P1032" s="794"/>
      <c r="Q1032" s="794"/>
      <c r="R1032" s="794"/>
      <c r="S1032" s="794"/>
      <c r="T1032" s="794"/>
      <c r="U1032" s="794"/>
      <c r="V1032" s="794"/>
      <c r="W1032" s="1076"/>
      <c r="X1032" s="1076"/>
      <c r="Y1032" s="1076"/>
      <c r="Z1032" s="1076"/>
      <c r="AA1032" s="1076"/>
      <c r="AB1032" s="1076"/>
      <c r="AC1032" s="794"/>
      <c r="AD1032" s="794"/>
      <c r="AE1032" s="794"/>
      <c r="AF1032" s="794"/>
      <c r="AG1032" s="794"/>
      <c r="AH1032" s="794"/>
      <c r="AI1032" s="833">
        <f>SUM(AI1018:AI1031)</f>
        <v>193248.56000000003</v>
      </c>
      <c r="AJ1032" s="833"/>
      <c r="AK1032" s="833"/>
      <c r="AL1032" s="833"/>
      <c r="AM1032" s="833"/>
      <c r="AN1032" s="833"/>
      <c r="AO1032" s="833"/>
      <c r="AP1032" s="833"/>
      <c r="AQ1032" s="794"/>
      <c r="AR1032" s="794"/>
      <c r="AS1032" s="794"/>
      <c r="AT1032" s="794"/>
      <c r="AU1032" s="794"/>
      <c r="AV1032" s="794"/>
      <c r="AW1032" s="794"/>
      <c r="AX1032" s="794"/>
      <c r="AY1032" s="794"/>
      <c r="AZ1032" s="794"/>
      <c r="BA1032" s="794"/>
      <c r="BB1032" s="794"/>
    </row>
    <row r="1033" spans="1:54" ht="12.6" customHeight="1" x14ac:dyDescent="0.25">
      <c r="A1033" s="795"/>
      <c r="B1033" s="796"/>
      <c r="C1033" s="796"/>
      <c r="D1033" s="796"/>
      <c r="E1033" s="796"/>
      <c r="F1033" s="796"/>
      <c r="G1033" s="796"/>
      <c r="H1033" s="796"/>
      <c r="I1033" s="796"/>
      <c r="J1033" s="796"/>
      <c r="K1033" s="796"/>
      <c r="L1033" s="796"/>
      <c r="M1033" s="797"/>
      <c r="N1033" s="794"/>
      <c r="O1033" s="794"/>
      <c r="P1033" s="794"/>
      <c r="Q1033" s="794"/>
      <c r="R1033" s="794"/>
      <c r="S1033" s="794"/>
      <c r="T1033" s="794"/>
      <c r="U1033" s="794"/>
      <c r="V1033" s="794"/>
      <c r="W1033" s="1076"/>
      <c r="X1033" s="1076"/>
      <c r="Y1033" s="1076"/>
      <c r="Z1033" s="1076"/>
      <c r="AA1033" s="1076"/>
      <c r="AB1033" s="1076"/>
      <c r="AC1033" s="794"/>
      <c r="AD1033" s="794"/>
      <c r="AE1033" s="794"/>
      <c r="AF1033" s="794"/>
      <c r="AG1033" s="794"/>
      <c r="AH1033" s="794"/>
      <c r="AI1033" s="794"/>
      <c r="AJ1033" s="794"/>
      <c r="AK1033" s="794"/>
      <c r="AL1033" s="794"/>
      <c r="AM1033" s="794"/>
      <c r="AN1033" s="794"/>
      <c r="AO1033" s="794"/>
      <c r="AP1033" s="794"/>
      <c r="AQ1033" s="794"/>
      <c r="AR1033" s="794"/>
      <c r="AS1033" s="794"/>
      <c r="AT1033" s="794"/>
      <c r="AU1033" s="794"/>
      <c r="AV1033" s="794"/>
      <c r="AW1033" s="794"/>
      <c r="AX1033" s="794"/>
      <c r="AY1033" s="794"/>
      <c r="AZ1033" s="794"/>
      <c r="BA1033" s="794"/>
      <c r="BB1033" s="794"/>
    </row>
    <row r="1034" spans="1:54" ht="12.6" customHeight="1" x14ac:dyDescent="0.25">
      <c r="A1034" s="1079"/>
      <c r="B1034" s="1080"/>
      <c r="C1034" s="1080"/>
      <c r="D1034" s="1080"/>
      <c r="E1034" s="1080"/>
      <c r="F1034" s="1080"/>
      <c r="G1034" s="1080"/>
      <c r="H1034" s="1080"/>
      <c r="I1034" s="1080"/>
      <c r="J1034" s="1080"/>
      <c r="K1034" s="1080"/>
      <c r="L1034" s="1080"/>
      <c r="M1034" s="1081"/>
      <c r="N1034" s="794"/>
      <c r="O1034" s="794"/>
      <c r="P1034" s="794"/>
      <c r="Q1034" s="794"/>
      <c r="R1034" s="794"/>
      <c r="S1034" s="794"/>
      <c r="T1034" s="794"/>
      <c r="U1034" s="794"/>
      <c r="V1034" s="794"/>
      <c r="W1034" s="1076"/>
      <c r="X1034" s="1076"/>
      <c r="Y1034" s="1076"/>
      <c r="Z1034" s="1076"/>
      <c r="AA1034" s="1076"/>
      <c r="AB1034" s="1076"/>
      <c r="AC1034" s="794"/>
      <c r="AD1034" s="794"/>
      <c r="AE1034" s="794"/>
      <c r="AF1034" s="794"/>
      <c r="AG1034" s="794"/>
      <c r="AH1034" s="794"/>
      <c r="AI1034" s="794"/>
      <c r="AJ1034" s="794"/>
      <c r="AK1034" s="794"/>
      <c r="AL1034" s="794"/>
      <c r="AM1034" s="794"/>
      <c r="AN1034" s="794"/>
      <c r="AO1034" s="794"/>
      <c r="AP1034" s="794"/>
      <c r="AQ1034" s="794"/>
      <c r="AR1034" s="794"/>
      <c r="AS1034" s="794"/>
      <c r="AT1034" s="794"/>
      <c r="AU1034" s="794"/>
      <c r="AV1034" s="794"/>
      <c r="AW1034" s="794"/>
      <c r="AX1034" s="794"/>
      <c r="AY1034" s="794"/>
      <c r="AZ1034" s="794"/>
      <c r="BA1034" s="794"/>
      <c r="BB1034" s="794"/>
    </row>
    <row r="1035" spans="1:54" ht="12.6" customHeight="1" x14ac:dyDescent="0.25">
      <c r="A1035" s="795"/>
      <c r="B1035" s="796"/>
      <c r="C1035" s="796"/>
      <c r="D1035" s="796"/>
      <c r="E1035" s="796"/>
      <c r="F1035" s="796"/>
      <c r="G1035" s="796"/>
      <c r="H1035" s="796"/>
      <c r="I1035" s="796"/>
      <c r="J1035" s="796"/>
      <c r="K1035" s="796"/>
      <c r="L1035" s="796"/>
      <c r="M1035" s="797"/>
      <c r="N1035" s="794"/>
      <c r="O1035" s="794"/>
      <c r="P1035" s="794"/>
      <c r="Q1035" s="794"/>
      <c r="R1035" s="794"/>
      <c r="S1035" s="794"/>
      <c r="T1035" s="794"/>
      <c r="U1035" s="794"/>
      <c r="V1035" s="794"/>
      <c r="W1035" s="1076"/>
      <c r="X1035" s="1076"/>
      <c r="Y1035" s="1076"/>
      <c r="Z1035" s="1076"/>
      <c r="AA1035" s="1076"/>
      <c r="AB1035" s="1076"/>
      <c r="AC1035" s="794"/>
      <c r="AD1035" s="794"/>
      <c r="AE1035" s="794"/>
      <c r="AF1035" s="794"/>
      <c r="AG1035" s="794"/>
      <c r="AH1035" s="794"/>
      <c r="AI1035" s="794"/>
      <c r="AJ1035" s="794"/>
      <c r="AK1035" s="794"/>
      <c r="AL1035" s="794"/>
      <c r="AM1035" s="794"/>
      <c r="AN1035" s="794"/>
      <c r="AO1035" s="794"/>
      <c r="AP1035" s="794"/>
      <c r="AQ1035" s="794"/>
      <c r="AR1035" s="794"/>
      <c r="AS1035" s="794"/>
      <c r="AT1035" s="794"/>
      <c r="AU1035" s="794"/>
      <c r="AV1035" s="794"/>
      <c r="AW1035" s="794"/>
      <c r="AX1035" s="794"/>
      <c r="AY1035" s="794"/>
      <c r="AZ1035" s="794"/>
      <c r="BA1035" s="794"/>
      <c r="BB1035" s="794"/>
    </row>
    <row r="1036" spans="1:54" ht="12.6" customHeight="1" x14ac:dyDescent="0.25">
      <c r="A1036" s="832" t="s">
        <v>1795</v>
      </c>
      <c r="B1036" s="832"/>
      <c r="C1036" s="832"/>
      <c r="D1036" s="832"/>
      <c r="E1036" s="832"/>
      <c r="F1036" s="832"/>
      <c r="G1036" s="832"/>
      <c r="H1036" s="832"/>
      <c r="I1036" s="832"/>
      <c r="J1036" s="832"/>
      <c r="K1036" s="832"/>
      <c r="L1036" s="832"/>
      <c r="M1036" s="832"/>
      <c r="N1036" s="1078"/>
      <c r="O1036" s="1078"/>
      <c r="P1036" s="1078"/>
      <c r="Q1036" s="1078"/>
      <c r="R1036" s="1078"/>
      <c r="S1036" s="1078"/>
      <c r="T1036" s="1078"/>
      <c r="U1036" s="1078"/>
      <c r="V1036" s="1078"/>
      <c r="W1036" s="1078"/>
      <c r="X1036" s="1078"/>
      <c r="Y1036" s="1078"/>
      <c r="Z1036" s="1078"/>
      <c r="AA1036" s="1078"/>
      <c r="AB1036" s="1078"/>
      <c r="AC1036" s="1078"/>
      <c r="AD1036" s="1078"/>
      <c r="AE1036" s="1078"/>
      <c r="AF1036" s="1078"/>
      <c r="AG1036" s="1078"/>
      <c r="AH1036" s="1078"/>
      <c r="AI1036" s="1078"/>
      <c r="AJ1036" s="1078"/>
      <c r="AK1036" s="1078"/>
      <c r="AL1036" s="1078"/>
      <c r="AM1036" s="1078"/>
      <c r="AN1036" s="1078"/>
      <c r="AO1036" s="1078"/>
      <c r="AP1036" s="1078"/>
      <c r="AQ1036" s="1078"/>
      <c r="AR1036" s="1078"/>
      <c r="AS1036" s="1078"/>
      <c r="AT1036" s="1078"/>
      <c r="AU1036" s="1078"/>
      <c r="AV1036" s="1078"/>
      <c r="AW1036" s="1078"/>
      <c r="AX1036" s="1078"/>
      <c r="AY1036" s="1078"/>
      <c r="AZ1036" s="1078"/>
      <c r="BA1036" s="1078"/>
      <c r="BB1036" s="1078"/>
    </row>
    <row r="1037" spans="1:54" ht="12.6" customHeight="1" x14ac:dyDescent="0.25">
      <c r="A1037" s="795"/>
      <c r="B1037" s="796"/>
      <c r="C1037" s="796"/>
      <c r="D1037" s="796"/>
      <c r="E1037" s="796"/>
      <c r="F1037" s="796"/>
      <c r="G1037" s="796"/>
      <c r="H1037" s="796"/>
      <c r="I1037" s="796"/>
      <c r="J1037" s="796"/>
      <c r="K1037" s="796"/>
      <c r="L1037" s="796"/>
      <c r="M1037" s="797"/>
      <c r="N1037" s="794"/>
      <c r="O1037" s="794"/>
      <c r="P1037" s="794"/>
      <c r="Q1037" s="794"/>
      <c r="R1037" s="794"/>
      <c r="S1037" s="794"/>
      <c r="T1037" s="794"/>
      <c r="U1037" s="794"/>
      <c r="V1037" s="794"/>
      <c r="W1037" s="1076"/>
      <c r="X1037" s="1076"/>
      <c r="Y1037" s="1076"/>
      <c r="Z1037" s="1076"/>
      <c r="AA1037" s="1076"/>
      <c r="AB1037" s="1076"/>
      <c r="AC1037" s="794"/>
      <c r="AD1037" s="794"/>
      <c r="AE1037" s="794"/>
      <c r="AF1037" s="794"/>
      <c r="AG1037" s="794"/>
      <c r="AH1037" s="794"/>
      <c r="AI1037" s="794"/>
      <c r="AJ1037" s="794"/>
      <c r="AK1037" s="794"/>
      <c r="AL1037" s="794"/>
      <c r="AM1037" s="794"/>
      <c r="AN1037" s="794"/>
      <c r="AO1037" s="794"/>
      <c r="AP1037" s="794"/>
      <c r="AQ1037" s="794"/>
      <c r="AR1037" s="794"/>
      <c r="AS1037" s="794"/>
      <c r="AT1037" s="794"/>
      <c r="AU1037" s="794"/>
      <c r="AV1037" s="794"/>
      <c r="AW1037" s="794"/>
      <c r="AX1037" s="794"/>
      <c r="AY1037" s="794"/>
      <c r="AZ1037" s="794"/>
      <c r="BA1037" s="794"/>
      <c r="BB1037" s="794"/>
    </row>
    <row r="1038" spans="1:54" ht="12.6" customHeight="1" x14ac:dyDescent="0.25">
      <c r="A1038" s="795"/>
      <c r="B1038" s="796"/>
      <c r="C1038" s="796"/>
      <c r="D1038" s="796"/>
      <c r="E1038" s="796"/>
      <c r="F1038" s="796"/>
      <c r="G1038" s="796"/>
      <c r="H1038" s="796"/>
      <c r="I1038" s="796"/>
      <c r="J1038" s="796"/>
      <c r="K1038" s="796"/>
      <c r="L1038" s="796"/>
      <c r="M1038" s="797"/>
      <c r="N1038" s="794"/>
      <c r="O1038" s="794"/>
      <c r="P1038" s="794"/>
      <c r="Q1038" s="794"/>
      <c r="R1038" s="794"/>
      <c r="S1038" s="794"/>
      <c r="T1038" s="794"/>
      <c r="U1038" s="794"/>
      <c r="V1038" s="794"/>
      <c r="W1038" s="1076"/>
      <c r="X1038" s="1076"/>
      <c r="Y1038" s="1076"/>
      <c r="Z1038" s="1076"/>
      <c r="AA1038" s="1076"/>
      <c r="AB1038" s="1076"/>
      <c r="AC1038" s="794"/>
      <c r="AD1038" s="794"/>
      <c r="AE1038" s="794"/>
      <c r="AF1038" s="794"/>
      <c r="AG1038" s="794"/>
      <c r="AH1038" s="794"/>
      <c r="AI1038" s="794"/>
      <c r="AJ1038" s="794"/>
      <c r="AK1038" s="794"/>
      <c r="AL1038" s="794"/>
      <c r="AM1038" s="794"/>
      <c r="AN1038" s="794"/>
      <c r="AO1038" s="794"/>
      <c r="AP1038" s="794"/>
      <c r="AQ1038" s="794"/>
      <c r="AR1038" s="794"/>
      <c r="AS1038" s="794"/>
      <c r="AT1038" s="794"/>
      <c r="AU1038" s="794"/>
      <c r="AV1038" s="794"/>
      <c r="AW1038" s="794"/>
      <c r="AX1038" s="794"/>
      <c r="AY1038" s="794"/>
      <c r="AZ1038" s="794"/>
      <c r="BA1038" s="794"/>
      <c r="BB1038" s="794"/>
    </row>
    <row r="1039" spans="1:54" ht="12.6" customHeight="1" x14ac:dyDescent="0.25">
      <c r="A1039" s="795"/>
      <c r="B1039" s="796"/>
      <c r="C1039" s="796"/>
      <c r="D1039" s="796"/>
      <c r="E1039" s="796"/>
      <c r="F1039" s="796"/>
      <c r="G1039" s="796"/>
      <c r="H1039" s="796"/>
      <c r="I1039" s="796"/>
      <c r="J1039" s="796"/>
      <c r="K1039" s="796"/>
      <c r="L1039" s="796"/>
      <c r="M1039" s="797"/>
      <c r="N1039" s="794"/>
      <c r="O1039" s="794"/>
      <c r="P1039" s="794"/>
      <c r="Q1039" s="794"/>
      <c r="R1039" s="794"/>
      <c r="S1039" s="794"/>
      <c r="T1039" s="794"/>
      <c r="U1039" s="794"/>
      <c r="V1039" s="794"/>
      <c r="W1039" s="1076"/>
      <c r="X1039" s="1076"/>
      <c r="Y1039" s="1076"/>
      <c r="Z1039" s="1076"/>
      <c r="AA1039" s="1076"/>
      <c r="AB1039" s="1076"/>
      <c r="AC1039" s="794"/>
      <c r="AD1039" s="794"/>
      <c r="AE1039" s="794"/>
      <c r="AF1039" s="794"/>
      <c r="AG1039" s="794"/>
      <c r="AH1039" s="794"/>
      <c r="AI1039" s="794"/>
      <c r="AJ1039" s="794"/>
      <c r="AK1039" s="794"/>
      <c r="AL1039" s="794"/>
      <c r="AM1039" s="794"/>
      <c r="AN1039" s="794"/>
      <c r="AO1039" s="794"/>
      <c r="AP1039" s="794"/>
      <c r="AQ1039" s="794"/>
      <c r="AR1039" s="794"/>
      <c r="AS1039" s="794"/>
      <c r="AT1039" s="794"/>
      <c r="AU1039" s="794"/>
      <c r="AV1039" s="794"/>
      <c r="AW1039" s="794"/>
      <c r="AX1039" s="794"/>
      <c r="AY1039" s="794"/>
      <c r="AZ1039" s="794"/>
      <c r="BA1039" s="794"/>
      <c r="BB1039" s="794"/>
    </row>
    <row r="1040" spans="1:54" ht="12.6" customHeight="1" x14ac:dyDescent="0.25">
      <c r="A1040" s="795"/>
      <c r="B1040" s="796"/>
      <c r="C1040" s="796"/>
      <c r="D1040" s="796"/>
      <c r="E1040" s="796"/>
      <c r="F1040" s="796"/>
      <c r="G1040" s="796"/>
      <c r="H1040" s="796"/>
      <c r="I1040" s="796"/>
      <c r="J1040" s="796"/>
      <c r="K1040" s="796"/>
      <c r="L1040" s="796"/>
      <c r="M1040" s="797"/>
      <c r="N1040" s="794"/>
      <c r="O1040" s="794"/>
      <c r="P1040" s="794"/>
      <c r="Q1040" s="794"/>
      <c r="R1040" s="794"/>
      <c r="S1040" s="794"/>
      <c r="T1040" s="794"/>
      <c r="U1040" s="794"/>
      <c r="V1040" s="794"/>
      <c r="W1040" s="1076"/>
      <c r="X1040" s="1076"/>
      <c r="Y1040" s="1076"/>
      <c r="Z1040" s="1076"/>
      <c r="AA1040" s="1076"/>
      <c r="AB1040" s="1076"/>
      <c r="AC1040" s="794"/>
      <c r="AD1040" s="794"/>
      <c r="AE1040" s="794"/>
      <c r="AF1040" s="794"/>
      <c r="AG1040" s="794"/>
      <c r="AH1040" s="794"/>
      <c r="AI1040" s="794"/>
      <c r="AJ1040" s="794"/>
      <c r="AK1040" s="794"/>
      <c r="AL1040" s="794"/>
      <c r="AM1040" s="794"/>
      <c r="AN1040" s="794"/>
      <c r="AO1040" s="794"/>
      <c r="AP1040" s="794"/>
      <c r="AQ1040" s="794"/>
      <c r="AR1040" s="794"/>
      <c r="AS1040" s="794"/>
      <c r="AT1040" s="794"/>
      <c r="AU1040" s="794"/>
      <c r="AV1040" s="794"/>
      <c r="AW1040" s="794"/>
      <c r="AX1040" s="794"/>
      <c r="AY1040" s="794"/>
      <c r="AZ1040" s="794"/>
      <c r="BA1040" s="794"/>
      <c r="BB1040" s="794"/>
    </row>
    <row r="1041" spans="1:54" ht="12.6" customHeight="1" x14ac:dyDescent="0.25">
      <c r="A1041" s="795"/>
      <c r="B1041" s="796"/>
      <c r="C1041" s="796"/>
      <c r="D1041" s="796"/>
      <c r="E1041" s="796"/>
      <c r="F1041" s="796"/>
      <c r="G1041" s="796"/>
      <c r="H1041" s="796"/>
      <c r="I1041" s="796"/>
      <c r="J1041" s="796"/>
      <c r="K1041" s="796"/>
      <c r="L1041" s="796"/>
      <c r="M1041" s="797"/>
      <c r="N1041" s="794"/>
      <c r="O1041" s="794"/>
      <c r="P1041" s="794"/>
      <c r="Q1041" s="794"/>
      <c r="R1041" s="794"/>
      <c r="S1041" s="794"/>
      <c r="T1041" s="794"/>
      <c r="U1041" s="794"/>
      <c r="V1041" s="794"/>
      <c r="W1041" s="1076"/>
      <c r="X1041" s="1076"/>
      <c r="Y1041" s="1076"/>
      <c r="Z1041" s="1076"/>
      <c r="AA1041" s="1076"/>
      <c r="AB1041" s="1076"/>
      <c r="AC1041" s="794"/>
      <c r="AD1041" s="794"/>
      <c r="AE1041" s="794"/>
      <c r="AF1041" s="794"/>
      <c r="AG1041" s="794"/>
      <c r="AH1041" s="794"/>
      <c r="AI1041" s="794"/>
      <c r="AJ1041" s="794"/>
      <c r="AK1041" s="794"/>
      <c r="AL1041" s="794"/>
      <c r="AM1041" s="794"/>
      <c r="AN1041" s="794"/>
      <c r="AO1041" s="794"/>
      <c r="AP1041" s="794"/>
      <c r="AQ1041" s="794"/>
      <c r="AR1041" s="794"/>
      <c r="AS1041" s="794"/>
      <c r="AT1041" s="794"/>
      <c r="AU1041" s="794"/>
      <c r="AV1041" s="794"/>
      <c r="AW1041" s="794"/>
      <c r="AX1041" s="794"/>
      <c r="AY1041" s="794"/>
      <c r="AZ1041" s="794"/>
      <c r="BA1041" s="794"/>
      <c r="BB1041" s="794"/>
    </row>
    <row r="1042" spans="1:54" ht="12.6" customHeight="1" x14ac:dyDescent="0.25">
      <c r="A1042" s="795"/>
      <c r="B1042" s="796"/>
      <c r="C1042" s="796"/>
      <c r="D1042" s="796"/>
      <c r="E1042" s="796"/>
      <c r="F1042" s="796"/>
      <c r="G1042" s="796"/>
      <c r="H1042" s="796"/>
      <c r="I1042" s="796"/>
      <c r="J1042" s="796"/>
      <c r="K1042" s="796"/>
      <c r="L1042" s="796"/>
      <c r="M1042" s="797"/>
      <c r="N1042" s="794"/>
      <c r="O1042" s="794"/>
      <c r="P1042" s="794"/>
      <c r="Q1042" s="794"/>
      <c r="R1042" s="794"/>
      <c r="S1042" s="794"/>
      <c r="T1042" s="794"/>
      <c r="U1042" s="794"/>
      <c r="V1042" s="794"/>
      <c r="W1042" s="1076"/>
      <c r="X1042" s="1076"/>
      <c r="Y1042" s="1076"/>
      <c r="Z1042" s="1076"/>
      <c r="AA1042" s="1076"/>
      <c r="AB1042" s="1076"/>
      <c r="AC1042" s="794"/>
      <c r="AD1042" s="794"/>
      <c r="AE1042" s="794"/>
      <c r="AF1042" s="794"/>
      <c r="AG1042" s="794"/>
      <c r="AH1042" s="794"/>
      <c r="AI1042" s="794"/>
      <c r="AJ1042" s="794"/>
      <c r="AK1042" s="794"/>
      <c r="AL1042" s="794"/>
      <c r="AM1042" s="794"/>
      <c r="AN1042" s="794"/>
      <c r="AO1042" s="794"/>
      <c r="AP1042" s="794"/>
      <c r="AQ1042" s="794"/>
      <c r="AR1042" s="794"/>
      <c r="AS1042" s="794"/>
      <c r="AT1042" s="794"/>
      <c r="AU1042" s="794"/>
      <c r="AV1042" s="794"/>
      <c r="AW1042" s="794"/>
      <c r="AX1042" s="794"/>
      <c r="AY1042" s="794"/>
      <c r="AZ1042" s="794"/>
      <c r="BA1042" s="794"/>
      <c r="BB1042" s="794"/>
    </row>
    <row r="1043" spans="1:54" ht="12.6" customHeight="1" x14ac:dyDescent="0.25">
      <c r="A1043" s="1075" t="s">
        <v>1796</v>
      </c>
      <c r="B1043" s="1075"/>
      <c r="C1043" s="1075"/>
      <c r="D1043" s="1075"/>
      <c r="E1043" s="1075"/>
      <c r="F1043" s="1075"/>
      <c r="G1043" s="1075"/>
      <c r="H1043" s="1075"/>
      <c r="I1043" s="1075"/>
      <c r="J1043" s="1075"/>
      <c r="K1043" s="1075"/>
      <c r="L1043" s="1075"/>
      <c r="M1043" s="1075"/>
      <c r="N1043" s="1074"/>
      <c r="O1043" s="1074"/>
      <c r="P1043" s="1074"/>
      <c r="Q1043" s="1074"/>
      <c r="R1043" s="1074"/>
      <c r="S1043" s="1074"/>
      <c r="T1043" s="1074"/>
      <c r="U1043" s="1074"/>
      <c r="V1043" s="1074"/>
      <c r="W1043" s="1077"/>
      <c r="X1043" s="1077"/>
      <c r="Y1043" s="1077"/>
      <c r="Z1043" s="1077"/>
      <c r="AA1043" s="1077"/>
      <c r="AB1043" s="1077"/>
      <c r="AC1043" s="1074"/>
      <c r="AD1043" s="1074"/>
      <c r="AE1043" s="1074"/>
      <c r="AF1043" s="1074"/>
      <c r="AG1043" s="1074"/>
      <c r="AH1043" s="1074"/>
      <c r="AI1043" s="1074">
        <f>SUVAHAVUJ!$N$142</f>
        <v>0</v>
      </c>
      <c r="AJ1043" s="1074"/>
      <c r="AK1043" s="1074"/>
      <c r="AL1043" s="1074"/>
      <c r="AM1043" s="1074"/>
      <c r="AN1043" s="1074"/>
      <c r="AO1043" s="1074"/>
      <c r="AP1043" s="1074"/>
      <c r="AQ1043" s="1074">
        <f>SUVAHAVUJ!$X$142</f>
        <v>0</v>
      </c>
      <c r="AR1043" s="1074"/>
      <c r="AS1043" s="1074"/>
      <c r="AT1043" s="1074"/>
      <c r="AU1043" s="1074"/>
      <c r="AV1043" s="1074"/>
      <c r="AW1043" s="1074"/>
      <c r="AX1043" s="1074"/>
      <c r="AY1043" s="1074"/>
      <c r="AZ1043" s="1074"/>
      <c r="BA1043" s="1074"/>
      <c r="BB1043" s="1074"/>
    </row>
    <row r="1044" spans="1:54" ht="12.6" customHeight="1" x14ac:dyDescent="0.25">
      <c r="A1044" s="795"/>
      <c r="B1044" s="796"/>
      <c r="C1044" s="796"/>
      <c r="D1044" s="796"/>
      <c r="E1044" s="796"/>
      <c r="F1044" s="796"/>
      <c r="G1044" s="796"/>
      <c r="H1044" s="796"/>
      <c r="I1044" s="796"/>
      <c r="J1044" s="796"/>
      <c r="K1044" s="796"/>
      <c r="L1044" s="796"/>
      <c r="M1044" s="797"/>
      <c r="N1044" s="794"/>
      <c r="O1044" s="794"/>
      <c r="P1044" s="794"/>
      <c r="Q1044" s="794"/>
      <c r="R1044" s="794"/>
      <c r="S1044" s="794"/>
      <c r="T1044" s="794"/>
      <c r="U1044" s="794"/>
      <c r="V1044" s="794"/>
      <c r="W1044" s="1076"/>
      <c r="X1044" s="1076"/>
      <c r="Y1044" s="1076"/>
      <c r="Z1044" s="1076"/>
      <c r="AA1044" s="1076"/>
      <c r="AB1044" s="1076"/>
      <c r="AC1044" s="794"/>
      <c r="AD1044" s="794"/>
      <c r="AE1044" s="794"/>
      <c r="AF1044" s="794"/>
      <c r="AG1044" s="794"/>
      <c r="AH1044" s="794"/>
      <c r="AI1044" s="794"/>
      <c r="AJ1044" s="794"/>
      <c r="AK1044" s="794"/>
      <c r="AL1044" s="794"/>
      <c r="AM1044" s="794"/>
      <c r="AN1044" s="794"/>
      <c r="AO1044" s="794"/>
      <c r="AP1044" s="794"/>
      <c r="AQ1044" s="794"/>
      <c r="AR1044" s="794"/>
      <c r="AS1044" s="794"/>
      <c r="AT1044" s="794"/>
      <c r="AU1044" s="794"/>
      <c r="AV1044" s="794"/>
      <c r="AW1044" s="794"/>
      <c r="AX1044" s="794"/>
      <c r="AY1044" s="794"/>
      <c r="AZ1044" s="794"/>
      <c r="BA1044" s="794"/>
      <c r="BB1044" s="794"/>
    </row>
    <row r="1045" spans="1:54" ht="12.6" customHeight="1" x14ac:dyDescent="0.25">
      <c r="A1045" s="795"/>
      <c r="B1045" s="796"/>
      <c r="C1045" s="796"/>
      <c r="D1045" s="796"/>
      <c r="E1045" s="796"/>
      <c r="F1045" s="796"/>
      <c r="G1045" s="796"/>
      <c r="H1045" s="796"/>
      <c r="I1045" s="796"/>
      <c r="J1045" s="796"/>
      <c r="K1045" s="796"/>
      <c r="L1045" s="796"/>
      <c r="M1045" s="797"/>
      <c r="N1045" s="794"/>
      <c r="O1045" s="794"/>
      <c r="P1045" s="794"/>
      <c r="Q1045" s="794"/>
      <c r="R1045" s="794"/>
      <c r="S1045" s="794"/>
      <c r="T1045" s="794"/>
      <c r="U1045" s="794"/>
      <c r="V1045" s="794"/>
      <c r="W1045" s="1076"/>
      <c r="X1045" s="1076"/>
      <c r="Y1045" s="1076"/>
      <c r="Z1045" s="1076"/>
      <c r="AA1045" s="1076"/>
      <c r="AB1045" s="1076"/>
      <c r="AC1045" s="794"/>
      <c r="AD1045" s="794"/>
      <c r="AE1045" s="794"/>
      <c r="AF1045" s="794"/>
      <c r="AG1045" s="794"/>
      <c r="AH1045" s="794"/>
      <c r="AI1045" s="794"/>
      <c r="AJ1045" s="794"/>
      <c r="AK1045" s="794"/>
      <c r="AL1045" s="794"/>
      <c r="AM1045" s="794"/>
      <c r="AN1045" s="794"/>
      <c r="AO1045" s="794"/>
      <c r="AP1045" s="794"/>
      <c r="AQ1045" s="794"/>
      <c r="AR1045" s="794"/>
      <c r="AS1045" s="794"/>
      <c r="AT1045" s="794"/>
      <c r="AU1045" s="794"/>
      <c r="AV1045" s="794"/>
      <c r="AW1045" s="794"/>
      <c r="AX1045" s="794"/>
      <c r="AY1045" s="794"/>
      <c r="AZ1045" s="794"/>
      <c r="BA1045" s="794"/>
      <c r="BB1045" s="794"/>
    </row>
    <row r="1046" spans="1:54" ht="12.6" customHeight="1" x14ac:dyDescent="0.25">
      <c r="A1046" s="795"/>
      <c r="B1046" s="796"/>
      <c r="C1046" s="796"/>
      <c r="D1046" s="796"/>
      <c r="E1046" s="796"/>
      <c r="F1046" s="796"/>
      <c r="G1046" s="796"/>
      <c r="H1046" s="796"/>
      <c r="I1046" s="796"/>
      <c r="J1046" s="796"/>
      <c r="K1046" s="796"/>
      <c r="L1046" s="796"/>
      <c r="M1046" s="797"/>
      <c r="N1046" s="794"/>
      <c r="O1046" s="794"/>
      <c r="P1046" s="794"/>
      <c r="Q1046" s="794"/>
      <c r="R1046" s="794"/>
      <c r="S1046" s="794"/>
      <c r="T1046" s="794"/>
      <c r="U1046" s="794"/>
      <c r="V1046" s="794"/>
      <c r="W1046" s="1076"/>
      <c r="X1046" s="1076"/>
      <c r="Y1046" s="1076"/>
      <c r="Z1046" s="1076"/>
      <c r="AA1046" s="1076"/>
      <c r="AB1046" s="1076"/>
      <c r="AC1046" s="794"/>
      <c r="AD1046" s="794"/>
      <c r="AE1046" s="794"/>
      <c r="AF1046" s="794"/>
      <c r="AG1046" s="794"/>
      <c r="AH1046" s="794"/>
      <c r="AI1046" s="794"/>
      <c r="AJ1046" s="794"/>
      <c r="AK1046" s="794"/>
      <c r="AL1046" s="794"/>
      <c r="AM1046" s="794"/>
      <c r="AN1046" s="794"/>
      <c r="AO1046" s="794"/>
      <c r="AP1046" s="794"/>
      <c r="AQ1046" s="794"/>
      <c r="AR1046" s="794"/>
      <c r="AS1046" s="794"/>
      <c r="AT1046" s="794"/>
      <c r="AU1046" s="794"/>
      <c r="AV1046" s="794"/>
      <c r="AW1046" s="794"/>
      <c r="AX1046" s="794"/>
      <c r="AY1046" s="794"/>
      <c r="AZ1046" s="794"/>
      <c r="BA1046" s="794"/>
      <c r="BB1046" s="794"/>
    </row>
    <row r="1047" spans="1:54" ht="12.6" customHeight="1" x14ac:dyDescent="0.25">
      <c r="A1047" s="795"/>
      <c r="B1047" s="796"/>
      <c r="C1047" s="796"/>
      <c r="D1047" s="796"/>
      <c r="E1047" s="796"/>
      <c r="F1047" s="796"/>
      <c r="G1047" s="796"/>
      <c r="H1047" s="796"/>
      <c r="I1047" s="796"/>
      <c r="J1047" s="796"/>
      <c r="K1047" s="796"/>
      <c r="L1047" s="796"/>
      <c r="M1047" s="797"/>
      <c r="N1047" s="794"/>
      <c r="O1047" s="794"/>
      <c r="P1047" s="794"/>
      <c r="Q1047" s="794"/>
      <c r="R1047" s="794"/>
      <c r="S1047" s="794"/>
      <c r="T1047" s="794"/>
      <c r="U1047" s="794"/>
      <c r="V1047" s="794"/>
      <c r="W1047" s="1076"/>
      <c r="X1047" s="1076"/>
      <c r="Y1047" s="1076"/>
      <c r="Z1047" s="1076"/>
      <c r="AA1047" s="1076"/>
      <c r="AB1047" s="1076"/>
      <c r="AC1047" s="794"/>
      <c r="AD1047" s="794"/>
      <c r="AE1047" s="794"/>
      <c r="AF1047" s="794"/>
      <c r="AG1047" s="794"/>
      <c r="AH1047" s="794"/>
      <c r="AI1047" s="794"/>
      <c r="AJ1047" s="794"/>
      <c r="AK1047" s="794"/>
      <c r="AL1047" s="794"/>
      <c r="AM1047" s="794"/>
      <c r="AN1047" s="794"/>
      <c r="AO1047" s="794"/>
      <c r="AP1047" s="794"/>
      <c r="AQ1047" s="794"/>
      <c r="AR1047" s="794"/>
      <c r="AS1047" s="794"/>
      <c r="AT1047" s="794"/>
      <c r="AU1047" s="794"/>
      <c r="AV1047" s="794"/>
      <c r="AW1047" s="794"/>
      <c r="AX1047" s="794"/>
      <c r="AY1047" s="794"/>
      <c r="AZ1047" s="794"/>
      <c r="BA1047" s="794"/>
      <c r="BB1047" s="794"/>
    </row>
    <row r="1048" spans="1:54" ht="12.6" customHeight="1" x14ac:dyDescent="0.25">
      <c r="A1048" s="795"/>
      <c r="B1048" s="796"/>
      <c r="C1048" s="796"/>
      <c r="D1048" s="796"/>
      <c r="E1048" s="796"/>
      <c r="F1048" s="796"/>
      <c r="G1048" s="796"/>
      <c r="H1048" s="796"/>
      <c r="I1048" s="796"/>
      <c r="J1048" s="796"/>
      <c r="K1048" s="796"/>
      <c r="L1048" s="796"/>
      <c r="M1048" s="797"/>
      <c r="N1048" s="794"/>
      <c r="O1048" s="794"/>
      <c r="P1048" s="794"/>
      <c r="Q1048" s="794"/>
      <c r="R1048" s="794"/>
      <c r="S1048" s="794"/>
      <c r="T1048" s="794"/>
      <c r="U1048" s="794"/>
      <c r="V1048" s="794"/>
      <c r="W1048" s="1076"/>
      <c r="X1048" s="1076"/>
      <c r="Y1048" s="1076"/>
      <c r="Z1048" s="1076"/>
      <c r="AA1048" s="1076"/>
      <c r="AB1048" s="1076"/>
      <c r="AC1048" s="794"/>
      <c r="AD1048" s="794"/>
      <c r="AE1048" s="794"/>
      <c r="AF1048" s="794"/>
      <c r="AG1048" s="794"/>
      <c r="AH1048" s="794"/>
      <c r="AI1048" s="794"/>
      <c r="AJ1048" s="794"/>
      <c r="AK1048" s="794"/>
      <c r="AL1048" s="794"/>
      <c r="AM1048" s="794"/>
      <c r="AN1048" s="794"/>
      <c r="AO1048" s="794"/>
      <c r="AP1048" s="794"/>
      <c r="AQ1048" s="794"/>
      <c r="AR1048" s="794"/>
      <c r="AS1048" s="794"/>
      <c r="AT1048" s="794"/>
      <c r="AU1048" s="794"/>
      <c r="AV1048" s="794"/>
      <c r="AW1048" s="794"/>
      <c r="AX1048" s="794"/>
      <c r="AY1048" s="794"/>
      <c r="AZ1048" s="794"/>
      <c r="BA1048" s="794"/>
      <c r="BB1048" s="794"/>
    </row>
    <row r="1049" spans="1:54" ht="12.6" customHeight="1" x14ac:dyDescent="0.25">
      <c r="A1049" s="795"/>
      <c r="B1049" s="796"/>
      <c r="C1049" s="796"/>
      <c r="D1049" s="796"/>
      <c r="E1049" s="796"/>
      <c r="F1049" s="796"/>
      <c r="G1049" s="796"/>
      <c r="H1049" s="796"/>
      <c r="I1049" s="796"/>
      <c r="J1049" s="796"/>
      <c r="K1049" s="796"/>
      <c r="L1049" s="796"/>
      <c r="M1049" s="797"/>
      <c r="N1049" s="794"/>
      <c r="O1049" s="794"/>
      <c r="P1049" s="794"/>
      <c r="Q1049" s="794"/>
      <c r="R1049" s="794"/>
      <c r="S1049" s="794"/>
      <c r="T1049" s="794"/>
      <c r="U1049" s="794"/>
      <c r="V1049" s="794"/>
      <c r="W1049" s="1076"/>
      <c r="X1049" s="1076"/>
      <c r="Y1049" s="1076"/>
      <c r="Z1049" s="1076"/>
      <c r="AA1049" s="1076"/>
      <c r="AB1049" s="1076"/>
      <c r="AC1049" s="794"/>
      <c r="AD1049" s="794"/>
      <c r="AE1049" s="794"/>
      <c r="AF1049" s="794"/>
      <c r="AG1049" s="794"/>
      <c r="AH1049" s="794"/>
      <c r="AI1049" s="794"/>
      <c r="AJ1049" s="794"/>
      <c r="AK1049" s="794"/>
      <c r="AL1049" s="794"/>
      <c r="AM1049" s="794"/>
      <c r="AN1049" s="794"/>
      <c r="AO1049" s="794"/>
      <c r="AP1049" s="794"/>
      <c r="AQ1049" s="794"/>
      <c r="AR1049" s="794"/>
      <c r="AS1049" s="794"/>
      <c r="AT1049" s="794"/>
      <c r="AU1049" s="794"/>
      <c r="AV1049" s="794"/>
      <c r="AW1049" s="794"/>
      <c r="AX1049" s="794"/>
      <c r="AY1049" s="794"/>
      <c r="AZ1049" s="794"/>
      <c r="BA1049" s="794"/>
      <c r="BB1049" s="794"/>
    </row>
    <row r="1050" spans="1:54" ht="12.6" customHeight="1" x14ac:dyDescent="0.25">
      <c r="A1050" s="220" t="s">
        <v>5049</v>
      </c>
    </row>
    <row r="1051" spans="1:54" ht="15" customHeight="1" x14ac:dyDescent="0.25">
      <c r="A1051" s="807"/>
      <c r="B1051" s="808"/>
      <c r="C1051" s="808"/>
      <c r="D1051" s="808"/>
      <c r="E1051" s="808"/>
      <c r="F1051" s="808"/>
      <c r="G1051" s="808"/>
      <c r="H1051" s="808"/>
      <c r="I1051" s="808"/>
      <c r="J1051" s="808"/>
      <c r="K1051" s="808"/>
      <c r="L1051" s="808"/>
      <c r="M1051" s="808"/>
      <c r="N1051" s="808"/>
      <c r="O1051" s="808"/>
      <c r="P1051" s="808"/>
      <c r="Q1051" s="808"/>
      <c r="R1051" s="808"/>
      <c r="S1051" s="808"/>
      <c r="T1051" s="808"/>
      <c r="U1051" s="808"/>
      <c r="V1051" s="808"/>
      <c r="W1051" s="808"/>
      <c r="X1051" s="808"/>
      <c r="Y1051" s="808"/>
      <c r="Z1051" s="808"/>
      <c r="AA1051" s="808"/>
      <c r="AB1051" s="808"/>
      <c r="AC1051" s="808"/>
      <c r="AD1051" s="808"/>
      <c r="AE1051" s="808"/>
      <c r="AF1051" s="808"/>
      <c r="AG1051" s="808"/>
      <c r="AH1051" s="808"/>
      <c r="AI1051" s="808"/>
      <c r="AJ1051" s="808"/>
      <c r="AK1051" s="808"/>
      <c r="AL1051" s="808"/>
      <c r="AM1051" s="808"/>
      <c r="AN1051" s="808"/>
      <c r="AO1051" s="808"/>
      <c r="AP1051" s="808"/>
      <c r="AQ1051" s="808"/>
      <c r="AR1051" s="808"/>
      <c r="AS1051" s="808"/>
      <c r="AT1051" s="808"/>
      <c r="AU1051" s="808"/>
      <c r="AV1051" s="808"/>
      <c r="AW1051" s="808"/>
      <c r="AX1051" s="808"/>
      <c r="AY1051" s="550"/>
      <c r="AZ1051" s="550"/>
      <c r="BA1051" s="550"/>
      <c r="BB1051" s="550"/>
    </row>
    <row r="1052" spans="1:54" ht="15" customHeight="1" x14ac:dyDescent="0.25">
      <c r="A1052" s="809"/>
      <c r="B1052" s="810"/>
      <c r="C1052" s="810"/>
      <c r="D1052" s="810"/>
      <c r="E1052" s="810"/>
      <c r="F1052" s="810"/>
      <c r="G1052" s="810"/>
      <c r="H1052" s="810"/>
      <c r="I1052" s="810"/>
      <c r="J1052" s="810"/>
      <c r="K1052" s="810"/>
      <c r="L1052" s="810"/>
      <c r="M1052" s="810"/>
      <c r="N1052" s="810"/>
      <c r="O1052" s="810"/>
      <c r="P1052" s="810"/>
      <c r="Q1052" s="810"/>
      <c r="R1052" s="810"/>
      <c r="S1052" s="810"/>
      <c r="T1052" s="810"/>
      <c r="U1052" s="810"/>
      <c r="V1052" s="810"/>
      <c r="W1052" s="810"/>
      <c r="X1052" s="810"/>
      <c r="Y1052" s="810"/>
      <c r="Z1052" s="810"/>
      <c r="AA1052" s="810"/>
      <c r="AB1052" s="810"/>
      <c r="AC1052" s="810"/>
      <c r="AD1052" s="810"/>
      <c r="AE1052" s="810"/>
      <c r="AF1052" s="810"/>
      <c r="AG1052" s="810"/>
      <c r="AH1052" s="810"/>
      <c r="AI1052" s="810"/>
      <c r="AJ1052" s="810"/>
      <c r="AK1052" s="810"/>
      <c r="AL1052" s="810"/>
      <c r="AM1052" s="810"/>
      <c r="AN1052" s="810"/>
      <c r="AO1052" s="810"/>
      <c r="AP1052" s="810"/>
      <c r="AQ1052" s="810"/>
      <c r="AR1052" s="810"/>
      <c r="AS1052" s="810"/>
      <c r="AT1052" s="810"/>
      <c r="AU1052" s="810"/>
      <c r="AV1052" s="810"/>
      <c r="AW1052" s="810"/>
      <c r="AX1052" s="810"/>
      <c r="AY1052" s="550"/>
      <c r="AZ1052" s="550"/>
      <c r="BA1052" s="550"/>
      <c r="BB1052" s="550"/>
    </row>
    <row r="1053" spans="1:54" s="183" customFormat="1" ht="12.6" customHeight="1" x14ac:dyDescent="0.25">
      <c r="A1053" s="220" t="s">
        <v>1797</v>
      </c>
    </row>
    <row r="1054" spans="1:54" s="183" customFormat="1" ht="24" customHeight="1" x14ac:dyDescent="0.25">
      <c r="A1054" s="1006" t="s">
        <v>1262</v>
      </c>
      <c r="B1054" s="1007"/>
      <c r="C1054" s="1007"/>
      <c r="D1054" s="1007"/>
      <c r="E1054" s="1007"/>
      <c r="F1054" s="1007"/>
      <c r="G1054" s="1007"/>
      <c r="H1054" s="1007"/>
      <c r="I1054" s="1007"/>
      <c r="J1054" s="1007"/>
      <c r="K1054" s="1007"/>
      <c r="L1054" s="1007"/>
      <c r="M1054" s="1007"/>
      <c r="N1054" s="1007"/>
      <c r="O1054" s="1007"/>
      <c r="P1054" s="1007"/>
      <c r="Q1054" s="1007"/>
      <c r="R1054" s="1007"/>
      <c r="S1054" s="1007"/>
      <c r="T1054" s="1007"/>
      <c r="U1054" s="1007"/>
      <c r="V1054" s="1007"/>
      <c r="W1054" s="1007"/>
      <c r="X1054" s="1007"/>
      <c r="Y1054" s="1007"/>
      <c r="Z1054" s="1007"/>
      <c r="AA1054" s="1007"/>
      <c r="AB1054" s="1007"/>
      <c r="AC1054" s="1007"/>
      <c r="AD1054" s="1007"/>
      <c r="AE1054" s="1008"/>
      <c r="AF1054" s="1009" t="s">
        <v>1263</v>
      </c>
      <c r="AG1054" s="1010"/>
      <c r="AH1054" s="1010"/>
      <c r="AI1054" s="1010"/>
      <c r="AJ1054" s="1010"/>
      <c r="AK1054" s="1010"/>
      <c r="AL1054" s="1010"/>
      <c r="AM1054" s="1010"/>
      <c r="AN1054" s="1011"/>
      <c r="AO1054" s="1010" t="s">
        <v>1277</v>
      </c>
      <c r="AP1054" s="1010"/>
      <c r="AQ1054" s="1010"/>
      <c r="AR1054" s="1010"/>
      <c r="AS1054" s="1010"/>
      <c r="AT1054" s="1010"/>
      <c r="AU1054" s="1010"/>
      <c r="AV1054" s="1010"/>
      <c r="AW1054" s="1010"/>
      <c r="AX1054" s="1010"/>
      <c r="AY1054" s="1010"/>
      <c r="AZ1054" s="1010"/>
      <c r="BA1054" s="1010"/>
      <c r="BB1054" s="1011"/>
    </row>
    <row r="1055" spans="1:54" s="183" customFormat="1" ht="12.6" customHeight="1" x14ac:dyDescent="0.25">
      <c r="A1055" s="1065" t="s">
        <v>1798</v>
      </c>
      <c r="B1055" s="1066"/>
      <c r="C1055" s="1066"/>
      <c r="D1055" s="1066"/>
      <c r="E1055" s="1066"/>
      <c r="F1055" s="1066"/>
      <c r="G1055" s="1066"/>
      <c r="H1055" s="1066"/>
      <c r="I1055" s="1066"/>
      <c r="J1055" s="1066"/>
      <c r="K1055" s="1066"/>
      <c r="L1055" s="1066"/>
      <c r="M1055" s="1066"/>
      <c r="N1055" s="1066"/>
      <c r="O1055" s="1066"/>
      <c r="P1055" s="1066"/>
      <c r="Q1055" s="1066"/>
      <c r="R1055" s="1066"/>
      <c r="S1055" s="1066"/>
      <c r="T1055" s="1066"/>
      <c r="U1055" s="1066"/>
      <c r="V1055" s="1066"/>
      <c r="W1055" s="1066"/>
      <c r="X1055" s="1066"/>
      <c r="Y1055" s="1066"/>
      <c r="Z1055" s="1066"/>
      <c r="AA1055" s="1066"/>
      <c r="AB1055" s="1066"/>
      <c r="AC1055" s="1066"/>
      <c r="AD1055" s="1066"/>
      <c r="AE1055" s="1067"/>
      <c r="AF1055" s="1019">
        <f>SUVAHAVUJ!$N$144</f>
        <v>0</v>
      </c>
      <c r="AG1055" s="1020"/>
      <c r="AH1055" s="1020"/>
      <c r="AI1055" s="1020"/>
      <c r="AJ1055" s="1020"/>
      <c r="AK1055" s="1020"/>
      <c r="AL1055" s="1020"/>
      <c r="AM1055" s="1020"/>
      <c r="AN1055" s="1021"/>
      <c r="AO1055" s="1020">
        <f>SUVAHAVUJ!$X$144</f>
        <v>0</v>
      </c>
      <c r="AP1055" s="1020"/>
      <c r="AQ1055" s="1020"/>
      <c r="AR1055" s="1020"/>
      <c r="AS1055" s="1020"/>
      <c r="AT1055" s="1020"/>
      <c r="AU1055" s="1020"/>
      <c r="AV1055" s="1020"/>
      <c r="AW1055" s="1020"/>
      <c r="AX1055" s="1020"/>
      <c r="AY1055" s="1020"/>
      <c r="AZ1055" s="1020"/>
      <c r="BA1055" s="1020"/>
      <c r="BB1055" s="1021"/>
    </row>
    <row r="1056" spans="1:54" s="183" customFormat="1" ht="12.6" customHeight="1" x14ac:dyDescent="0.25">
      <c r="A1056" s="996"/>
      <c r="B1056" s="997"/>
      <c r="C1056" s="997"/>
      <c r="D1056" s="997"/>
      <c r="E1056" s="997"/>
      <c r="F1056" s="997"/>
      <c r="G1056" s="997"/>
      <c r="H1056" s="997"/>
      <c r="I1056" s="997"/>
      <c r="J1056" s="997"/>
      <c r="K1056" s="997"/>
      <c r="L1056" s="997"/>
      <c r="M1056" s="997"/>
      <c r="N1056" s="997"/>
      <c r="O1056" s="997"/>
      <c r="P1056" s="997"/>
      <c r="Q1056" s="997"/>
      <c r="R1056" s="997"/>
      <c r="S1056" s="997"/>
      <c r="T1056" s="997"/>
      <c r="U1056" s="997"/>
      <c r="V1056" s="997"/>
      <c r="W1056" s="997"/>
      <c r="X1056" s="997"/>
      <c r="Y1056" s="997"/>
      <c r="Z1056" s="997"/>
      <c r="AA1056" s="997"/>
      <c r="AB1056" s="997"/>
      <c r="AC1056" s="997"/>
      <c r="AD1056" s="997"/>
      <c r="AE1056" s="998"/>
      <c r="AF1056" s="1019"/>
      <c r="AG1056" s="1020"/>
      <c r="AH1056" s="1020"/>
      <c r="AI1056" s="1020"/>
      <c r="AJ1056" s="1020"/>
      <c r="AK1056" s="1020"/>
      <c r="AL1056" s="1020"/>
      <c r="AM1056" s="1020"/>
      <c r="AN1056" s="1021"/>
      <c r="AO1056" s="1020"/>
      <c r="AP1056" s="1020"/>
      <c r="AQ1056" s="1020"/>
      <c r="AR1056" s="1020"/>
      <c r="AS1056" s="1020"/>
      <c r="AT1056" s="1020"/>
      <c r="AU1056" s="1020"/>
      <c r="AV1056" s="1020"/>
      <c r="AW1056" s="1020"/>
      <c r="AX1056" s="1020"/>
      <c r="AY1056" s="1020"/>
      <c r="AZ1056" s="1020"/>
      <c r="BA1056" s="1020"/>
      <c r="BB1056" s="1021"/>
    </row>
    <row r="1057" spans="1:54" s="183" customFormat="1" ht="12.6" customHeight="1" x14ac:dyDescent="0.25">
      <c r="A1057" s="996"/>
      <c r="B1057" s="997"/>
      <c r="C1057" s="997"/>
      <c r="D1057" s="997"/>
      <c r="E1057" s="997"/>
      <c r="F1057" s="997"/>
      <c r="G1057" s="997"/>
      <c r="H1057" s="997"/>
      <c r="I1057" s="997"/>
      <c r="J1057" s="997"/>
      <c r="K1057" s="997"/>
      <c r="L1057" s="997"/>
      <c r="M1057" s="997"/>
      <c r="N1057" s="997"/>
      <c r="O1057" s="997"/>
      <c r="P1057" s="997"/>
      <c r="Q1057" s="997"/>
      <c r="R1057" s="997"/>
      <c r="S1057" s="997"/>
      <c r="T1057" s="997"/>
      <c r="U1057" s="997"/>
      <c r="V1057" s="997"/>
      <c r="W1057" s="997"/>
      <c r="X1057" s="997"/>
      <c r="Y1057" s="997"/>
      <c r="Z1057" s="997"/>
      <c r="AA1057" s="997"/>
      <c r="AB1057" s="997"/>
      <c r="AC1057" s="997"/>
      <c r="AD1057" s="997"/>
      <c r="AE1057" s="998"/>
      <c r="AF1057" s="1019"/>
      <c r="AG1057" s="1020"/>
      <c r="AH1057" s="1020"/>
      <c r="AI1057" s="1020"/>
      <c r="AJ1057" s="1020"/>
      <c r="AK1057" s="1020"/>
      <c r="AL1057" s="1020"/>
      <c r="AM1057" s="1020"/>
      <c r="AN1057" s="1021"/>
      <c r="AO1057" s="1020"/>
      <c r="AP1057" s="1020"/>
      <c r="AQ1057" s="1020"/>
      <c r="AR1057" s="1020"/>
      <c r="AS1057" s="1020"/>
      <c r="AT1057" s="1020"/>
      <c r="AU1057" s="1020"/>
      <c r="AV1057" s="1020"/>
      <c r="AW1057" s="1020"/>
      <c r="AX1057" s="1020"/>
      <c r="AY1057" s="1020"/>
      <c r="AZ1057" s="1020"/>
      <c r="BA1057" s="1020"/>
      <c r="BB1057" s="1021"/>
    </row>
    <row r="1058" spans="1:54" s="183" customFormat="1" ht="12.6" customHeight="1" x14ac:dyDescent="0.25">
      <c r="A1058" s="1065" t="s">
        <v>1799</v>
      </c>
      <c r="B1058" s="1066"/>
      <c r="C1058" s="1066"/>
      <c r="D1058" s="1066"/>
      <c r="E1058" s="1066"/>
      <c r="F1058" s="1066"/>
      <c r="G1058" s="1066"/>
      <c r="H1058" s="1066"/>
      <c r="I1058" s="1066"/>
      <c r="J1058" s="1066"/>
      <c r="K1058" s="1066"/>
      <c r="L1058" s="1066"/>
      <c r="M1058" s="1066"/>
      <c r="N1058" s="1066"/>
      <c r="O1058" s="1066"/>
      <c r="P1058" s="1066"/>
      <c r="Q1058" s="1066"/>
      <c r="R1058" s="1066"/>
      <c r="S1058" s="1066"/>
      <c r="T1058" s="1066"/>
      <c r="U1058" s="1066"/>
      <c r="V1058" s="1066"/>
      <c r="W1058" s="1066"/>
      <c r="X1058" s="1066"/>
      <c r="Y1058" s="1066"/>
      <c r="Z1058" s="1066"/>
      <c r="AA1058" s="1066"/>
      <c r="AB1058" s="1066"/>
      <c r="AC1058" s="1066"/>
      <c r="AD1058" s="1066"/>
      <c r="AE1058" s="1067"/>
      <c r="AF1058" s="1019">
        <f>SUVAHAVUJ!$N$145</f>
        <v>2112</v>
      </c>
      <c r="AG1058" s="1020"/>
      <c r="AH1058" s="1020"/>
      <c r="AI1058" s="1020"/>
      <c r="AJ1058" s="1020"/>
      <c r="AK1058" s="1020"/>
      <c r="AL1058" s="1020"/>
      <c r="AM1058" s="1020"/>
      <c r="AN1058" s="1021"/>
      <c r="AO1058" s="1020">
        <f>SUVAHAVUJ!$X$145</f>
        <v>2182</v>
      </c>
      <c r="AP1058" s="1020"/>
      <c r="AQ1058" s="1020"/>
      <c r="AR1058" s="1020"/>
      <c r="AS1058" s="1020"/>
      <c r="AT1058" s="1020"/>
      <c r="AU1058" s="1020"/>
      <c r="AV1058" s="1020"/>
      <c r="AW1058" s="1020"/>
      <c r="AX1058" s="1020"/>
      <c r="AY1058" s="1020"/>
      <c r="AZ1058" s="1020"/>
      <c r="BA1058" s="1020"/>
      <c r="BB1058" s="1021"/>
    </row>
    <row r="1059" spans="1:54" s="183" customFormat="1" ht="12.6" customHeight="1" x14ac:dyDescent="0.25">
      <c r="A1059" s="996"/>
      <c r="B1059" s="997"/>
      <c r="C1059" s="997"/>
      <c r="D1059" s="997"/>
      <c r="E1059" s="997"/>
      <c r="F1059" s="997"/>
      <c r="G1059" s="997"/>
      <c r="H1059" s="997"/>
      <c r="I1059" s="997"/>
      <c r="J1059" s="997"/>
      <c r="K1059" s="997"/>
      <c r="L1059" s="997"/>
      <c r="M1059" s="997"/>
      <c r="N1059" s="997"/>
      <c r="O1059" s="997"/>
      <c r="P1059" s="997"/>
      <c r="Q1059" s="997"/>
      <c r="R1059" s="997"/>
      <c r="S1059" s="997"/>
      <c r="T1059" s="997"/>
      <c r="U1059" s="997"/>
      <c r="V1059" s="997"/>
      <c r="W1059" s="997"/>
      <c r="X1059" s="997"/>
      <c r="Y1059" s="997"/>
      <c r="Z1059" s="997"/>
      <c r="AA1059" s="997"/>
      <c r="AB1059" s="997"/>
      <c r="AC1059" s="997"/>
      <c r="AD1059" s="997"/>
      <c r="AE1059" s="998"/>
      <c r="AF1059" s="1019"/>
      <c r="AG1059" s="1020"/>
      <c r="AH1059" s="1020"/>
      <c r="AI1059" s="1020"/>
      <c r="AJ1059" s="1020"/>
      <c r="AK1059" s="1020"/>
      <c r="AL1059" s="1020"/>
      <c r="AM1059" s="1020"/>
      <c r="AN1059" s="1021"/>
      <c r="AO1059" s="1020"/>
      <c r="AP1059" s="1020"/>
      <c r="AQ1059" s="1020"/>
      <c r="AR1059" s="1020"/>
      <c r="AS1059" s="1020"/>
      <c r="AT1059" s="1020"/>
      <c r="AU1059" s="1020"/>
      <c r="AV1059" s="1020"/>
      <c r="AW1059" s="1020"/>
      <c r="AX1059" s="1020"/>
      <c r="AY1059" s="1020"/>
      <c r="AZ1059" s="1020"/>
      <c r="BA1059" s="1020"/>
      <c r="BB1059" s="1021"/>
    </row>
    <row r="1060" spans="1:54" s="183" customFormat="1" ht="12.6" customHeight="1" x14ac:dyDescent="0.25">
      <c r="A1060" s="996"/>
      <c r="B1060" s="997"/>
      <c r="C1060" s="997"/>
      <c r="D1060" s="997"/>
      <c r="E1060" s="997"/>
      <c r="F1060" s="997"/>
      <c r="G1060" s="997"/>
      <c r="H1060" s="997"/>
      <c r="I1060" s="997"/>
      <c r="J1060" s="997"/>
      <c r="K1060" s="997"/>
      <c r="L1060" s="997"/>
      <c r="M1060" s="997"/>
      <c r="N1060" s="997"/>
      <c r="O1060" s="997"/>
      <c r="P1060" s="997"/>
      <c r="Q1060" s="997"/>
      <c r="R1060" s="997"/>
      <c r="S1060" s="997"/>
      <c r="T1060" s="997"/>
      <c r="U1060" s="997"/>
      <c r="V1060" s="997"/>
      <c r="W1060" s="997"/>
      <c r="X1060" s="997"/>
      <c r="Y1060" s="997"/>
      <c r="Z1060" s="997"/>
      <c r="AA1060" s="997"/>
      <c r="AB1060" s="997"/>
      <c r="AC1060" s="997"/>
      <c r="AD1060" s="997"/>
      <c r="AE1060" s="998"/>
      <c r="AF1060" s="1019"/>
      <c r="AG1060" s="1020"/>
      <c r="AH1060" s="1020"/>
      <c r="AI1060" s="1020"/>
      <c r="AJ1060" s="1020"/>
      <c r="AK1060" s="1020"/>
      <c r="AL1060" s="1020"/>
      <c r="AM1060" s="1020"/>
      <c r="AN1060" s="1021"/>
      <c r="AO1060" s="1020"/>
      <c r="AP1060" s="1020"/>
      <c r="AQ1060" s="1020"/>
      <c r="AR1060" s="1020"/>
      <c r="AS1060" s="1020"/>
      <c r="AT1060" s="1020"/>
      <c r="AU1060" s="1020"/>
      <c r="AV1060" s="1020"/>
      <c r="AW1060" s="1020"/>
      <c r="AX1060" s="1020"/>
      <c r="AY1060" s="1020"/>
      <c r="AZ1060" s="1020"/>
      <c r="BA1060" s="1020"/>
      <c r="BB1060" s="1021"/>
    </row>
    <row r="1061" spans="1:54" s="183" customFormat="1" ht="12.6" customHeight="1" x14ac:dyDescent="0.25">
      <c r="A1061" s="996"/>
      <c r="B1061" s="997"/>
      <c r="C1061" s="997"/>
      <c r="D1061" s="997"/>
      <c r="E1061" s="997"/>
      <c r="F1061" s="997"/>
      <c r="G1061" s="997"/>
      <c r="H1061" s="997"/>
      <c r="I1061" s="997"/>
      <c r="J1061" s="997"/>
      <c r="K1061" s="997"/>
      <c r="L1061" s="997"/>
      <c r="M1061" s="997"/>
      <c r="N1061" s="997"/>
      <c r="O1061" s="997"/>
      <c r="P1061" s="997"/>
      <c r="Q1061" s="997"/>
      <c r="R1061" s="997"/>
      <c r="S1061" s="997"/>
      <c r="T1061" s="997"/>
      <c r="U1061" s="997"/>
      <c r="V1061" s="997"/>
      <c r="W1061" s="997"/>
      <c r="X1061" s="997"/>
      <c r="Y1061" s="997"/>
      <c r="Z1061" s="997"/>
      <c r="AA1061" s="997"/>
      <c r="AB1061" s="997"/>
      <c r="AC1061" s="997"/>
      <c r="AD1061" s="997"/>
      <c r="AE1061" s="998"/>
      <c r="AF1061" s="1019"/>
      <c r="AG1061" s="1020"/>
      <c r="AH1061" s="1020"/>
      <c r="AI1061" s="1020"/>
      <c r="AJ1061" s="1020"/>
      <c r="AK1061" s="1020"/>
      <c r="AL1061" s="1020"/>
      <c r="AM1061" s="1020"/>
      <c r="AN1061" s="1021"/>
      <c r="AO1061" s="1020"/>
      <c r="AP1061" s="1020"/>
      <c r="AQ1061" s="1020"/>
      <c r="AR1061" s="1020"/>
      <c r="AS1061" s="1020"/>
      <c r="AT1061" s="1020"/>
      <c r="AU1061" s="1020"/>
      <c r="AV1061" s="1020"/>
      <c r="AW1061" s="1020"/>
      <c r="AX1061" s="1020"/>
      <c r="AY1061" s="1020"/>
      <c r="AZ1061" s="1020"/>
      <c r="BA1061" s="1020"/>
      <c r="BB1061" s="1021"/>
    </row>
    <row r="1062" spans="1:54" s="183" customFormat="1" ht="12.6" customHeight="1" x14ac:dyDescent="0.25">
      <c r="A1062" s="1065" t="s">
        <v>1800</v>
      </c>
      <c r="B1062" s="1066"/>
      <c r="C1062" s="1066"/>
      <c r="D1062" s="1066"/>
      <c r="E1062" s="1066"/>
      <c r="F1062" s="1066"/>
      <c r="G1062" s="1066"/>
      <c r="H1062" s="1066"/>
      <c r="I1062" s="1066"/>
      <c r="J1062" s="1066"/>
      <c r="K1062" s="1066"/>
      <c r="L1062" s="1066"/>
      <c r="M1062" s="1066"/>
      <c r="N1062" s="1066"/>
      <c r="O1062" s="1066"/>
      <c r="P1062" s="1066"/>
      <c r="Q1062" s="1066"/>
      <c r="R1062" s="1066"/>
      <c r="S1062" s="1066"/>
      <c r="T1062" s="1066"/>
      <c r="U1062" s="1066"/>
      <c r="V1062" s="1066"/>
      <c r="W1062" s="1066"/>
      <c r="X1062" s="1066"/>
      <c r="Y1062" s="1066"/>
      <c r="Z1062" s="1066"/>
      <c r="AA1062" s="1066"/>
      <c r="AB1062" s="1066"/>
      <c r="AC1062" s="1066"/>
      <c r="AD1062" s="1066"/>
      <c r="AE1062" s="1067"/>
      <c r="AF1062" s="1019">
        <f>SUVAHAVUJ!$N$146</f>
        <v>0</v>
      </c>
      <c r="AG1062" s="1020"/>
      <c r="AH1062" s="1020"/>
      <c r="AI1062" s="1020"/>
      <c r="AJ1062" s="1020"/>
      <c r="AK1062" s="1020"/>
      <c r="AL1062" s="1020"/>
      <c r="AM1062" s="1020"/>
      <c r="AN1062" s="1021"/>
      <c r="AO1062" s="1020">
        <f>SUVAHAVUJ!$X$146</f>
        <v>0</v>
      </c>
      <c r="AP1062" s="1020"/>
      <c r="AQ1062" s="1020"/>
      <c r="AR1062" s="1020"/>
      <c r="AS1062" s="1020"/>
      <c r="AT1062" s="1020"/>
      <c r="AU1062" s="1020"/>
      <c r="AV1062" s="1020"/>
      <c r="AW1062" s="1020"/>
      <c r="AX1062" s="1020"/>
      <c r="AY1062" s="1020"/>
      <c r="AZ1062" s="1020"/>
      <c r="BA1062" s="1020"/>
      <c r="BB1062" s="1021"/>
    </row>
    <row r="1063" spans="1:54" s="183" customFormat="1" ht="12.6" customHeight="1" x14ac:dyDescent="0.25">
      <c r="A1063" s="996"/>
      <c r="B1063" s="997"/>
      <c r="C1063" s="997"/>
      <c r="D1063" s="997"/>
      <c r="E1063" s="997"/>
      <c r="F1063" s="997"/>
      <c r="G1063" s="997"/>
      <c r="H1063" s="997"/>
      <c r="I1063" s="997"/>
      <c r="J1063" s="997"/>
      <c r="K1063" s="997"/>
      <c r="L1063" s="997"/>
      <c r="M1063" s="997"/>
      <c r="N1063" s="997"/>
      <c r="O1063" s="997"/>
      <c r="P1063" s="997"/>
      <c r="Q1063" s="997"/>
      <c r="R1063" s="997"/>
      <c r="S1063" s="997"/>
      <c r="T1063" s="997"/>
      <c r="U1063" s="997"/>
      <c r="V1063" s="997"/>
      <c r="W1063" s="997"/>
      <c r="X1063" s="997"/>
      <c r="Y1063" s="997"/>
      <c r="Z1063" s="997"/>
      <c r="AA1063" s="997"/>
      <c r="AB1063" s="997"/>
      <c r="AC1063" s="997"/>
      <c r="AD1063" s="997"/>
      <c r="AE1063" s="998"/>
      <c r="AF1063" s="1019"/>
      <c r="AG1063" s="1020"/>
      <c r="AH1063" s="1020"/>
      <c r="AI1063" s="1020"/>
      <c r="AJ1063" s="1020"/>
      <c r="AK1063" s="1020"/>
      <c r="AL1063" s="1020"/>
      <c r="AM1063" s="1020"/>
      <c r="AN1063" s="1021"/>
      <c r="AO1063" s="1020"/>
      <c r="AP1063" s="1020"/>
      <c r="AQ1063" s="1020"/>
      <c r="AR1063" s="1020"/>
      <c r="AS1063" s="1020"/>
      <c r="AT1063" s="1020"/>
      <c r="AU1063" s="1020"/>
      <c r="AV1063" s="1020"/>
      <c r="AW1063" s="1020"/>
      <c r="AX1063" s="1020"/>
      <c r="AY1063" s="1020"/>
      <c r="AZ1063" s="1020"/>
      <c r="BA1063" s="1020"/>
      <c r="BB1063" s="1021"/>
    </row>
    <row r="1064" spans="1:54" s="183" customFormat="1" ht="12.6" customHeight="1" x14ac:dyDescent="0.25">
      <c r="A1064" s="996"/>
      <c r="B1064" s="997"/>
      <c r="C1064" s="997"/>
      <c r="D1064" s="997"/>
      <c r="E1064" s="997"/>
      <c r="F1064" s="997"/>
      <c r="G1064" s="997"/>
      <c r="H1064" s="997"/>
      <c r="I1064" s="997"/>
      <c r="J1064" s="997"/>
      <c r="K1064" s="997"/>
      <c r="L1064" s="997"/>
      <c r="M1064" s="997"/>
      <c r="N1064" s="997"/>
      <c r="O1064" s="997"/>
      <c r="P1064" s="997"/>
      <c r="Q1064" s="997"/>
      <c r="R1064" s="997"/>
      <c r="S1064" s="997"/>
      <c r="T1064" s="997"/>
      <c r="U1064" s="997"/>
      <c r="V1064" s="997"/>
      <c r="W1064" s="997"/>
      <c r="X1064" s="997"/>
      <c r="Y1064" s="997"/>
      <c r="Z1064" s="997"/>
      <c r="AA1064" s="997"/>
      <c r="AB1064" s="997"/>
      <c r="AC1064" s="997"/>
      <c r="AD1064" s="997"/>
      <c r="AE1064" s="998"/>
      <c r="AF1064" s="1019"/>
      <c r="AG1064" s="1020"/>
      <c r="AH1064" s="1020"/>
      <c r="AI1064" s="1020"/>
      <c r="AJ1064" s="1020"/>
      <c r="AK1064" s="1020"/>
      <c r="AL1064" s="1020"/>
      <c r="AM1064" s="1020"/>
      <c r="AN1064" s="1021"/>
      <c r="AO1064" s="1020"/>
      <c r="AP1064" s="1020"/>
      <c r="AQ1064" s="1020"/>
      <c r="AR1064" s="1020"/>
      <c r="AS1064" s="1020"/>
      <c r="AT1064" s="1020"/>
      <c r="AU1064" s="1020"/>
      <c r="AV1064" s="1020"/>
      <c r="AW1064" s="1020"/>
      <c r="AX1064" s="1020"/>
      <c r="AY1064" s="1020"/>
      <c r="AZ1064" s="1020"/>
      <c r="BA1064" s="1020"/>
      <c r="BB1064" s="1021"/>
    </row>
    <row r="1065" spans="1:54" s="183" customFormat="1" ht="12.6" customHeight="1" x14ac:dyDescent="0.25">
      <c r="A1065" s="996"/>
      <c r="B1065" s="997"/>
      <c r="C1065" s="997"/>
      <c r="D1065" s="997"/>
      <c r="E1065" s="997"/>
      <c r="F1065" s="997"/>
      <c r="G1065" s="997"/>
      <c r="H1065" s="997"/>
      <c r="I1065" s="997"/>
      <c r="J1065" s="997"/>
      <c r="K1065" s="997"/>
      <c r="L1065" s="997"/>
      <c r="M1065" s="997"/>
      <c r="N1065" s="997"/>
      <c r="O1065" s="997"/>
      <c r="P1065" s="997"/>
      <c r="Q1065" s="997"/>
      <c r="R1065" s="997"/>
      <c r="S1065" s="997"/>
      <c r="T1065" s="997"/>
      <c r="U1065" s="997"/>
      <c r="V1065" s="997"/>
      <c r="W1065" s="997"/>
      <c r="X1065" s="997"/>
      <c r="Y1065" s="997"/>
      <c r="Z1065" s="997"/>
      <c r="AA1065" s="997"/>
      <c r="AB1065" s="997"/>
      <c r="AC1065" s="997"/>
      <c r="AD1065" s="997"/>
      <c r="AE1065" s="998"/>
      <c r="AF1065" s="1019"/>
      <c r="AG1065" s="1020"/>
      <c r="AH1065" s="1020"/>
      <c r="AI1065" s="1020"/>
      <c r="AJ1065" s="1020"/>
      <c r="AK1065" s="1020"/>
      <c r="AL1065" s="1020"/>
      <c r="AM1065" s="1020"/>
      <c r="AN1065" s="1021"/>
      <c r="AO1065" s="1020"/>
      <c r="AP1065" s="1020"/>
      <c r="AQ1065" s="1020"/>
      <c r="AR1065" s="1020"/>
      <c r="AS1065" s="1020"/>
      <c r="AT1065" s="1020"/>
      <c r="AU1065" s="1020"/>
      <c r="AV1065" s="1020"/>
      <c r="AW1065" s="1020"/>
      <c r="AX1065" s="1020"/>
      <c r="AY1065" s="1020"/>
      <c r="AZ1065" s="1020"/>
      <c r="BA1065" s="1020"/>
      <c r="BB1065" s="1021"/>
    </row>
    <row r="1066" spans="1:54" s="183" customFormat="1" ht="12.6" customHeight="1" x14ac:dyDescent="0.25">
      <c r="A1066" s="1065" t="s">
        <v>1801</v>
      </c>
      <c r="B1066" s="1066"/>
      <c r="C1066" s="1066"/>
      <c r="D1066" s="1066"/>
      <c r="E1066" s="1066"/>
      <c r="F1066" s="1066"/>
      <c r="G1066" s="1066"/>
      <c r="H1066" s="1066"/>
      <c r="I1066" s="1066"/>
      <c r="J1066" s="1066"/>
      <c r="K1066" s="1066"/>
      <c r="L1066" s="1066"/>
      <c r="M1066" s="1066"/>
      <c r="N1066" s="1066"/>
      <c r="O1066" s="1066"/>
      <c r="P1066" s="1066"/>
      <c r="Q1066" s="1066"/>
      <c r="R1066" s="1066"/>
      <c r="S1066" s="1066"/>
      <c r="T1066" s="1066"/>
      <c r="U1066" s="1066"/>
      <c r="V1066" s="1066"/>
      <c r="W1066" s="1066"/>
      <c r="X1066" s="1066"/>
      <c r="Y1066" s="1066"/>
      <c r="Z1066" s="1066"/>
      <c r="AA1066" s="1066"/>
      <c r="AB1066" s="1066"/>
      <c r="AC1066" s="1066"/>
      <c r="AD1066" s="1066"/>
      <c r="AE1066" s="1067"/>
      <c r="AF1066" s="1019">
        <f>SUVAHAVUJ!$N$147</f>
        <v>0</v>
      </c>
      <c r="AG1066" s="1020"/>
      <c r="AH1066" s="1020"/>
      <c r="AI1066" s="1020"/>
      <c r="AJ1066" s="1020"/>
      <c r="AK1066" s="1020"/>
      <c r="AL1066" s="1020"/>
      <c r="AM1066" s="1020"/>
      <c r="AN1066" s="1021"/>
      <c r="AO1066" s="1020">
        <f>SUVAHAVUJ!$X$147</f>
        <v>0</v>
      </c>
      <c r="AP1066" s="1020"/>
      <c r="AQ1066" s="1020"/>
      <c r="AR1066" s="1020"/>
      <c r="AS1066" s="1020"/>
      <c r="AT1066" s="1020"/>
      <c r="AU1066" s="1020"/>
      <c r="AV1066" s="1020"/>
      <c r="AW1066" s="1020"/>
      <c r="AX1066" s="1020"/>
      <c r="AY1066" s="1020"/>
      <c r="AZ1066" s="1020"/>
      <c r="BA1066" s="1020"/>
      <c r="BB1066" s="1021"/>
    </row>
    <row r="1067" spans="1:54" s="183" customFormat="1" ht="12.6" customHeight="1" x14ac:dyDescent="0.25">
      <c r="A1067" s="996"/>
      <c r="B1067" s="997"/>
      <c r="C1067" s="997"/>
      <c r="D1067" s="997"/>
      <c r="E1067" s="997"/>
      <c r="F1067" s="997"/>
      <c r="G1067" s="997"/>
      <c r="H1067" s="997"/>
      <c r="I1067" s="997"/>
      <c r="J1067" s="997"/>
      <c r="K1067" s="997"/>
      <c r="L1067" s="997"/>
      <c r="M1067" s="997"/>
      <c r="N1067" s="997"/>
      <c r="O1067" s="997"/>
      <c r="P1067" s="997"/>
      <c r="Q1067" s="997"/>
      <c r="R1067" s="997"/>
      <c r="S1067" s="997"/>
      <c r="T1067" s="997"/>
      <c r="U1067" s="997"/>
      <c r="V1067" s="997"/>
      <c r="W1067" s="997"/>
      <c r="X1067" s="997"/>
      <c r="Y1067" s="997"/>
      <c r="Z1067" s="997"/>
      <c r="AA1067" s="997"/>
      <c r="AB1067" s="997"/>
      <c r="AC1067" s="997"/>
      <c r="AD1067" s="997"/>
      <c r="AE1067" s="998"/>
      <c r="AF1067" s="1019"/>
      <c r="AG1067" s="1020"/>
      <c r="AH1067" s="1020"/>
      <c r="AI1067" s="1020"/>
      <c r="AJ1067" s="1020"/>
      <c r="AK1067" s="1020"/>
      <c r="AL1067" s="1020"/>
      <c r="AM1067" s="1020"/>
      <c r="AN1067" s="1021"/>
      <c r="AO1067" s="1020"/>
      <c r="AP1067" s="1020"/>
      <c r="AQ1067" s="1020"/>
      <c r="AR1067" s="1020"/>
      <c r="AS1067" s="1020"/>
      <c r="AT1067" s="1020"/>
      <c r="AU1067" s="1020"/>
      <c r="AV1067" s="1020"/>
      <c r="AW1067" s="1020"/>
      <c r="AX1067" s="1020"/>
      <c r="AY1067" s="1020"/>
      <c r="AZ1067" s="1020"/>
      <c r="BA1067" s="1020"/>
      <c r="BB1067" s="1021"/>
    </row>
    <row r="1068" spans="1:54" s="183" customFormat="1" ht="12.6" customHeight="1" x14ac:dyDescent="0.25">
      <c r="A1068" s="996"/>
      <c r="B1068" s="997"/>
      <c r="C1068" s="997"/>
      <c r="D1068" s="997"/>
      <c r="E1068" s="997"/>
      <c r="F1068" s="997"/>
      <c r="G1068" s="997"/>
      <c r="H1068" s="997"/>
      <c r="I1068" s="997"/>
      <c r="J1068" s="997"/>
      <c r="K1068" s="997"/>
      <c r="L1068" s="997"/>
      <c r="M1068" s="997"/>
      <c r="N1068" s="997"/>
      <c r="O1068" s="997"/>
      <c r="P1068" s="997"/>
      <c r="Q1068" s="997"/>
      <c r="R1068" s="997"/>
      <c r="S1068" s="997"/>
      <c r="T1068" s="997"/>
      <c r="U1068" s="997"/>
      <c r="V1068" s="997"/>
      <c r="W1068" s="997"/>
      <c r="X1068" s="997"/>
      <c r="Y1068" s="997"/>
      <c r="Z1068" s="997"/>
      <c r="AA1068" s="997"/>
      <c r="AB1068" s="997"/>
      <c r="AC1068" s="997"/>
      <c r="AD1068" s="997"/>
      <c r="AE1068" s="998"/>
      <c r="AF1068" s="1019"/>
      <c r="AG1068" s="1020"/>
      <c r="AH1068" s="1020"/>
      <c r="AI1068" s="1020"/>
      <c r="AJ1068" s="1020"/>
      <c r="AK1068" s="1020"/>
      <c r="AL1068" s="1020"/>
      <c r="AM1068" s="1020"/>
      <c r="AN1068" s="1021"/>
      <c r="AO1068" s="1020"/>
      <c r="AP1068" s="1020"/>
      <c r="AQ1068" s="1020"/>
      <c r="AR1068" s="1020"/>
      <c r="AS1068" s="1020"/>
      <c r="AT1068" s="1020"/>
      <c r="AU1068" s="1020"/>
      <c r="AV1068" s="1020"/>
      <c r="AW1068" s="1020"/>
      <c r="AX1068" s="1020"/>
      <c r="AY1068" s="1020"/>
      <c r="AZ1068" s="1020"/>
      <c r="BA1068" s="1020"/>
      <c r="BB1068" s="1021"/>
    </row>
    <row r="1069" spans="1:54" s="183" customFormat="1" ht="12.6" customHeight="1" x14ac:dyDescent="0.25">
      <c r="A1069" s="996"/>
      <c r="B1069" s="997"/>
      <c r="C1069" s="997"/>
      <c r="D1069" s="997"/>
      <c r="E1069" s="997"/>
      <c r="F1069" s="997"/>
      <c r="G1069" s="997"/>
      <c r="H1069" s="997"/>
      <c r="I1069" s="997"/>
      <c r="J1069" s="997"/>
      <c r="K1069" s="997"/>
      <c r="L1069" s="997"/>
      <c r="M1069" s="997"/>
      <c r="N1069" s="997"/>
      <c r="O1069" s="997"/>
      <c r="P1069" s="997"/>
      <c r="Q1069" s="997"/>
      <c r="R1069" s="997"/>
      <c r="S1069" s="997"/>
      <c r="T1069" s="997"/>
      <c r="U1069" s="997"/>
      <c r="V1069" s="997"/>
      <c r="W1069" s="997"/>
      <c r="X1069" s="997"/>
      <c r="Y1069" s="997"/>
      <c r="Z1069" s="997"/>
      <c r="AA1069" s="997"/>
      <c r="AB1069" s="997"/>
      <c r="AC1069" s="997"/>
      <c r="AD1069" s="997"/>
      <c r="AE1069" s="998"/>
      <c r="AF1069" s="1019"/>
      <c r="AG1069" s="1020"/>
      <c r="AH1069" s="1020"/>
      <c r="AI1069" s="1020"/>
      <c r="AJ1069" s="1020"/>
      <c r="AK1069" s="1020"/>
      <c r="AL1069" s="1020"/>
      <c r="AM1069" s="1020"/>
      <c r="AN1069" s="1021"/>
      <c r="AO1069" s="1020"/>
      <c r="AP1069" s="1020"/>
      <c r="AQ1069" s="1020"/>
      <c r="AR1069" s="1020"/>
      <c r="AS1069" s="1020"/>
      <c r="AT1069" s="1020"/>
      <c r="AU1069" s="1020"/>
      <c r="AV1069" s="1020"/>
      <c r="AW1069" s="1020"/>
      <c r="AX1069" s="1020"/>
      <c r="AY1069" s="1020"/>
      <c r="AZ1069" s="1020"/>
      <c r="BA1069" s="1020"/>
      <c r="BB1069" s="1021"/>
    </row>
    <row r="1070" spans="1:54" s="183" customFormat="1" ht="12.6" customHeight="1" x14ac:dyDescent="0.25">
      <c r="A1070" s="996"/>
      <c r="B1070" s="997"/>
      <c r="C1070" s="997"/>
      <c r="D1070" s="997"/>
      <c r="E1070" s="997"/>
      <c r="F1070" s="997"/>
      <c r="G1070" s="997"/>
      <c r="H1070" s="997"/>
      <c r="I1070" s="997"/>
      <c r="J1070" s="997"/>
      <c r="K1070" s="997"/>
      <c r="L1070" s="997"/>
      <c r="M1070" s="997"/>
      <c r="N1070" s="997"/>
      <c r="O1070" s="997"/>
      <c r="P1070" s="997"/>
      <c r="Q1070" s="997"/>
      <c r="R1070" s="997"/>
      <c r="S1070" s="997"/>
      <c r="T1070" s="997"/>
      <c r="U1070" s="997"/>
      <c r="V1070" s="997"/>
      <c r="W1070" s="997"/>
      <c r="X1070" s="997"/>
      <c r="Y1070" s="997"/>
      <c r="Z1070" s="997"/>
      <c r="AA1070" s="997"/>
      <c r="AB1070" s="997"/>
      <c r="AC1070" s="997"/>
      <c r="AD1070" s="997"/>
      <c r="AE1070" s="998"/>
      <c r="AF1070" s="1019"/>
      <c r="AG1070" s="1020"/>
      <c r="AH1070" s="1020"/>
      <c r="AI1070" s="1020"/>
      <c r="AJ1070" s="1020"/>
      <c r="AK1070" s="1020"/>
      <c r="AL1070" s="1020"/>
      <c r="AM1070" s="1020"/>
      <c r="AN1070" s="1021"/>
      <c r="AO1070" s="1020"/>
      <c r="AP1070" s="1020"/>
      <c r="AQ1070" s="1020"/>
      <c r="AR1070" s="1020"/>
      <c r="AS1070" s="1020"/>
      <c r="AT1070" s="1020"/>
      <c r="AU1070" s="1020"/>
      <c r="AV1070" s="1020"/>
      <c r="AW1070" s="1020"/>
      <c r="AX1070" s="1020"/>
      <c r="AY1070" s="1020"/>
      <c r="AZ1070" s="1020"/>
      <c r="BA1070" s="1020"/>
      <c r="BB1070" s="1021"/>
    </row>
    <row r="1071" spans="1:54" s="183" customFormat="1" ht="12.6" customHeight="1" x14ac:dyDescent="0.25">
      <c r="A1071" s="996"/>
      <c r="B1071" s="997"/>
      <c r="C1071" s="997"/>
      <c r="D1071" s="997"/>
      <c r="E1071" s="997"/>
      <c r="F1071" s="997"/>
      <c r="G1071" s="997"/>
      <c r="H1071" s="997"/>
      <c r="I1071" s="997"/>
      <c r="J1071" s="997"/>
      <c r="K1071" s="997"/>
      <c r="L1071" s="997"/>
      <c r="M1071" s="997"/>
      <c r="N1071" s="997"/>
      <c r="O1071" s="997"/>
      <c r="P1071" s="997"/>
      <c r="Q1071" s="997"/>
      <c r="R1071" s="997"/>
      <c r="S1071" s="997"/>
      <c r="T1071" s="997"/>
      <c r="U1071" s="997"/>
      <c r="V1071" s="997"/>
      <c r="W1071" s="997"/>
      <c r="X1071" s="997"/>
      <c r="Y1071" s="997"/>
      <c r="Z1071" s="997"/>
      <c r="AA1071" s="997"/>
      <c r="AB1071" s="997"/>
      <c r="AC1071" s="997"/>
      <c r="AD1071" s="997"/>
      <c r="AE1071" s="998"/>
      <c r="AF1071" s="1019"/>
      <c r="AG1071" s="1020"/>
      <c r="AH1071" s="1020"/>
      <c r="AI1071" s="1020"/>
      <c r="AJ1071" s="1020"/>
      <c r="AK1071" s="1020"/>
      <c r="AL1071" s="1020"/>
      <c r="AM1071" s="1020"/>
      <c r="AN1071" s="1021"/>
      <c r="AO1071" s="1020"/>
      <c r="AP1071" s="1020"/>
      <c r="AQ1071" s="1020"/>
      <c r="AR1071" s="1020"/>
      <c r="AS1071" s="1020"/>
      <c r="AT1071" s="1020"/>
      <c r="AU1071" s="1020"/>
      <c r="AV1071" s="1020"/>
      <c r="AW1071" s="1020"/>
      <c r="AX1071" s="1020"/>
      <c r="AY1071" s="1020"/>
      <c r="AZ1071" s="1020"/>
      <c r="BA1071" s="1020"/>
      <c r="BB1071" s="1021"/>
    </row>
    <row r="1072" spans="1:54" ht="12.6" customHeight="1" x14ac:dyDescent="0.25">
      <c r="A1072" s="220" t="s">
        <v>1802</v>
      </c>
    </row>
    <row r="1073" spans="1:54" ht="15" customHeight="1" x14ac:dyDescent="0.25">
      <c r="A1073" s="807"/>
      <c r="B1073" s="808"/>
      <c r="C1073" s="808"/>
      <c r="D1073" s="808"/>
      <c r="E1073" s="808"/>
      <c r="F1073" s="808"/>
      <c r="G1073" s="808"/>
      <c r="H1073" s="808"/>
      <c r="I1073" s="808"/>
      <c r="J1073" s="808"/>
      <c r="K1073" s="808"/>
      <c r="L1073" s="808"/>
      <c r="M1073" s="808"/>
      <c r="N1073" s="808"/>
      <c r="O1073" s="808"/>
      <c r="P1073" s="808"/>
      <c r="Q1073" s="808"/>
      <c r="R1073" s="808"/>
      <c r="S1073" s="808"/>
      <c r="T1073" s="808"/>
      <c r="U1073" s="808"/>
      <c r="V1073" s="808"/>
      <c r="W1073" s="808"/>
      <c r="X1073" s="808"/>
      <c r="Y1073" s="808"/>
      <c r="Z1073" s="808"/>
      <c r="AA1073" s="808"/>
      <c r="AB1073" s="808"/>
      <c r="AC1073" s="808"/>
      <c r="AD1073" s="808"/>
      <c r="AE1073" s="808"/>
      <c r="AF1073" s="808"/>
      <c r="AG1073" s="808"/>
      <c r="AH1073" s="808"/>
      <c r="AI1073" s="808"/>
      <c r="AJ1073" s="808"/>
      <c r="AK1073" s="808"/>
      <c r="AL1073" s="808"/>
      <c r="AM1073" s="808"/>
      <c r="AN1073" s="808"/>
      <c r="AO1073" s="808"/>
      <c r="AP1073" s="808"/>
      <c r="AQ1073" s="808"/>
      <c r="AR1073" s="808"/>
      <c r="AS1073" s="808"/>
      <c r="AT1073" s="808"/>
      <c r="AU1073" s="808"/>
      <c r="AV1073" s="808"/>
      <c r="AW1073" s="808"/>
      <c r="AX1073" s="808"/>
      <c r="AY1073" s="550"/>
      <c r="AZ1073" s="550"/>
      <c r="BA1073" s="550"/>
      <c r="BB1073" s="550"/>
    </row>
    <row r="1074" spans="1:54" ht="15" customHeight="1" x14ac:dyDescent="0.25">
      <c r="A1074" s="809"/>
      <c r="B1074" s="810"/>
      <c r="C1074" s="810"/>
      <c r="D1074" s="810"/>
      <c r="E1074" s="810"/>
      <c r="F1074" s="810"/>
      <c r="G1074" s="810"/>
      <c r="H1074" s="810"/>
      <c r="I1074" s="810"/>
      <c r="J1074" s="810"/>
      <c r="K1074" s="810"/>
      <c r="L1074" s="810"/>
      <c r="M1074" s="810"/>
      <c r="N1074" s="810"/>
      <c r="O1074" s="810"/>
      <c r="P1074" s="810"/>
      <c r="Q1074" s="810"/>
      <c r="R1074" s="810"/>
      <c r="S1074" s="810"/>
      <c r="T1074" s="810"/>
      <c r="U1074" s="810"/>
      <c r="V1074" s="810"/>
      <c r="W1074" s="810"/>
      <c r="X1074" s="810"/>
      <c r="Y1074" s="810"/>
      <c r="Z1074" s="810"/>
      <c r="AA1074" s="810"/>
      <c r="AB1074" s="810"/>
      <c r="AC1074" s="810"/>
      <c r="AD1074" s="810"/>
      <c r="AE1074" s="810"/>
      <c r="AF1074" s="810"/>
      <c r="AG1074" s="810"/>
      <c r="AH1074" s="810"/>
      <c r="AI1074" s="810"/>
      <c r="AJ1074" s="810"/>
      <c r="AK1074" s="810"/>
      <c r="AL1074" s="810"/>
      <c r="AM1074" s="810"/>
      <c r="AN1074" s="810"/>
      <c r="AO1074" s="810"/>
      <c r="AP1074" s="810"/>
      <c r="AQ1074" s="810"/>
      <c r="AR1074" s="810"/>
      <c r="AS1074" s="810"/>
      <c r="AT1074" s="810"/>
      <c r="AU1074" s="810"/>
      <c r="AV1074" s="810"/>
      <c r="AW1074" s="810"/>
      <c r="AX1074" s="810"/>
      <c r="AY1074" s="550"/>
      <c r="AZ1074" s="550"/>
      <c r="BA1074" s="550"/>
      <c r="BB1074" s="550"/>
    </row>
    <row r="1075" spans="1:54" s="183" customFormat="1" ht="12.6" customHeight="1" x14ac:dyDescent="0.25"/>
    <row r="1076" spans="1:54" ht="12.6" customHeight="1" x14ac:dyDescent="0.25">
      <c r="A1076" s="220" t="s">
        <v>5087</v>
      </c>
      <c r="B1076" s="220"/>
      <c r="C1076" s="220"/>
      <c r="D1076" s="220"/>
      <c r="E1076" s="220"/>
      <c r="F1076" s="220"/>
      <c r="G1076" s="220"/>
      <c r="H1076" s="220"/>
      <c r="I1076" s="220"/>
      <c r="J1076" s="220"/>
      <c r="K1076" s="220"/>
      <c r="L1076" s="220"/>
      <c r="M1076" s="220"/>
      <c r="N1076" s="220"/>
      <c r="O1076" s="220"/>
      <c r="P1076" s="220"/>
      <c r="Q1076" s="220"/>
      <c r="R1076" s="220"/>
      <c r="S1076" s="220"/>
      <c r="T1076" s="220"/>
      <c r="U1076" s="220"/>
      <c r="V1076" s="220"/>
      <c r="W1076" s="220"/>
      <c r="X1076" s="220"/>
      <c r="Y1076" s="220"/>
      <c r="Z1076" s="220"/>
      <c r="AA1076" s="220"/>
      <c r="AB1076" s="220"/>
      <c r="AC1076" s="220"/>
      <c r="AD1076" s="220"/>
      <c r="AE1076" s="220"/>
      <c r="AF1076" s="220"/>
      <c r="AG1076" s="220"/>
      <c r="AH1076" s="220"/>
      <c r="AI1076" s="220"/>
      <c r="AJ1076" s="220"/>
      <c r="AK1076" s="220"/>
      <c r="AL1076" s="220"/>
      <c r="AM1076" s="220"/>
      <c r="AN1076" s="220"/>
      <c r="AO1076" s="220"/>
      <c r="AP1076" s="220"/>
      <c r="AQ1076" s="220"/>
      <c r="AR1076" s="220"/>
      <c r="AS1076" s="220"/>
      <c r="AT1076" s="220"/>
      <c r="AU1076" s="220"/>
      <c r="AV1076" s="220"/>
      <c r="AW1076" s="220"/>
      <c r="AX1076" s="220"/>
      <c r="AY1076" s="220"/>
      <c r="AZ1076" s="220"/>
      <c r="BA1076" s="220"/>
      <c r="BB1076" s="220"/>
    </row>
    <row r="1077" spans="1:54" ht="12.6" customHeight="1" x14ac:dyDescent="0.25">
      <c r="A1077" s="170" t="s">
        <v>1391</v>
      </c>
    </row>
    <row r="1078" spans="1:54" ht="12.6" customHeight="1" x14ac:dyDescent="0.25">
      <c r="A1078" s="979" t="s">
        <v>1262</v>
      </c>
      <c r="B1078" s="980"/>
      <c r="C1078" s="980"/>
      <c r="D1078" s="980"/>
      <c r="E1078" s="980"/>
      <c r="F1078" s="980"/>
      <c r="G1078" s="980"/>
      <c r="H1078" s="980"/>
      <c r="I1078" s="980"/>
      <c r="J1078" s="980"/>
      <c r="K1078" s="980"/>
      <c r="L1078" s="980"/>
      <c r="M1078" s="980"/>
      <c r="N1078" s="980"/>
      <c r="O1078" s="980"/>
      <c r="P1078" s="980"/>
      <c r="Q1078" s="980"/>
      <c r="R1078" s="980"/>
      <c r="S1078" s="980"/>
      <c r="T1078" s="980"/>
      <c r="U1078" s="980"/>
      <c r="V1078" s="980"/>
      <c r="W1078" s="1022" t="s">
        <v>1489</v>
      </c>
      <c r="X1078" s="1022"/>
      <c r="Y1078" s="1022"/>
      <c r="Z1078" s="1022"/>
      <c r="AA1078" s="1022"/>
      <c r="AB1078" s="1022"/>
      <c r="AC1078" s="1022"/>
      <c r="AD1078" s="1022"/>
      <c r="AE1078" s="1022"/>
      <c r="AF1078" s="1022"/>
      <c r="AG1078" s="1022"/>
      <c r="AH1078" s="1022"/>
      <c r="AI1078" s="1022"/>
      <c r="AJ1078" s="1022"/>
      <c r="AK1078" s="1022"/>
      <c r="AL1078" s="1022"/>
      <c r="AM1078" s="825" t="s">
        <v>1803</v>
      </c>
      <c r="AN1078" s="826"/>
      <c r="AO1078" s="826"/>
      <c r="AP1078" s="826"/>
      <c r="AQ1078" s="826"/>
      <c r="AR1078" s="826"/>
      <c r="AS1078" s="826"/>
      <c r="AT1078" s="826"/>
      <c r="AU1078" s="826"/>
      <c r="AV1078" s="826"/>
      <c r="AW1078" s="826"/>
      <c r="AX1078" s="826"/>
      <c r="AY1078" s="826"/>
      <c r="AZ1078" s="826"/>
      <c r="BA1078" s="826"/>
      <c r="BB1078" s="827"/>
    </row>
    <row r="1079" spans="1:54" ht="12.6" customHeight="1" x14ac:dyDescent="0.25">
      <c r="A1079" s="982"/>
      <c r="B1079" s="983"/>
      <c r="C1079" s="983"/>
      <c r="D1079" s="983"/>
      <c r="E1079" s="983"/>
      <c r="F1079" s="983"/>
      <c r="G1079" s="983"/>
      <c r="H1079" s="983"/>
      <c r="I1079" s="983"/>
      <c r="J1079" s="983"/>
      <c r="K1079" s="983"/>
      <c r="L1079" s="983"/>
      <c r="M1079" s="983"/>
      <c r="N1079" s="983"/>
      <c r="O1079" s="983"/>
      <c r="P1079" s="983"/>
      <c r="Q1079" s="983"/>
      <c r="R1079" s="983"/>
      <c r="S1079" s="983"/>
      <c r="T1079" s="983"/>
      <c r="U1079" s="983"/>
      <c r="V1079" s="983"/>
      <c r="W1079" s="1002" t="s">
        <v>1641</v>
      </c>
      <c r="X1079" s="1002"/>
      <c r="Y1079" s="1002"/>
      <c r="Z1079" s="1002"/>
      <c r="AA1079" s="1002"/>
      <c r="AB1079" s="1002"/>
      <c r="AC1079" s="1002"/>
      <c r="AD1079" s="1002"/>
      <c r="AE1079" s="1002" t="s">
        <v>1804</v>
      </c>
      <c r="AF1079" s="1002"/>
      <c r="AG1079" s="1002"/>
      <c r="AH1079" s="1002"/>
      <c r="AI1079" s="1002"/>
      <c r="AJ1079" s="1002"/>
      <c r="AK1079" s="1002"/>
      <c r="AL1079" s="1002"/>
      <c r="AM1079" s="828" t="s">
        <v>1805</v>
      </c>
      <c r="AN1079" s="829"/>
      <c r="AO1079" s="829"/>
      <c r="AP1079" s="829"/>
      <c r="AQ1079" s="829"/>
      <c r="AR1079" s="829"/>
      <c r="AS1079" s="829"/>
      <c r="AT1079" s="829"/>
      <c r="AU1079" s="829"/>
      <c r="AV1079" s="829"/>
      <c r="AW1079" s="829"/>
      <c r="AX1079" s="829"/>
      <c r="AY1079" s="829"/>
      <c r="AZ1079" s="829"/>
      <c r="BA1079" s="829"/>
      <c r="BB1079" s="830"/>
    </row>
    <row r="1080" spans="1:54" ht="12.6" customHeight="1" x14ac:dyDescent="0.25">
      <c r="A1080" s="1023" t="s">
        <v>1410</v>
      </c>
      <c r="B1080" s="1024"/>
      <c r="C1080" s="1024"/>
      <c r="D1080" s="1024"/>
      <c r="E1080" s="1024"/>
      <c r="F1080" s="1024"/>
      <c r="G1080" s="1024"/>
      <c r="H1080" s="1024"/>
      <c r="I1080" s="1024"/>
      <c r="J1080" s="1024"/>
      <c r="K1080" s="1024"/>
      <c r="L1080" s="1024"/>
      <c r="M1080" s="1024"/>
      <c r="N1080" s="1024"/>
      <c r="O1080" s="1024"/>
      <c r="P1080" s="1024"/>
      <c r="Q1080" s="1024"/>
      <c r="R1080" s="1024"/>
      <c r="S1080" s="1024"/>
      <c r="T1080" s="1024"/>
      <c r="U1080" s="1024"/>
      <c r="V1080" s="1025"/>
      <c r="W1080" s="1025" t="s">
        <v>1411</v>
      </c>
      <c r="X1080" s="1022"/>
      <c r="Y1080" s="1022"/>
      <c r="Z1080" s="1022"/>
      <c r="AA1080" s="1022"/>
      <c r="AB1080" s="1022"/>
      <c r="AC1080" s="1022"/>
      <c r="AD1080" s="1022"/>
      <c r="AE1080" s="1023" t="s">
        <v>1412</v>
      </c>
      <c r="AF1080" s="1024"/>
      <c r="AG1080" s="1024"/>
      <c r="AH1080" s="1024"/>
      <c r="AI1080" s="1024"/>
      <c r="AJ1080" s="1024"/>
      <c r="AK1080" s="1024"/>
      <c r="AL1080" s="1025"/>
      <c r="AM1080" s="1023" t="s">
        <v>1806</v>
      </c>
      <c r="AN1080" s="1024"/>
      <c r="AO1080" s="1024"/>
      <c r="AP1080" s="1024"/>
      <c r="AQ1080" s="1024"/>
      <c r="AR1080" s="1024"/>
      <c r="AS1080" s="1024"/>
      <c r="AT1080" s="1024"/>
      <c r="AU1080" s="1024"/>
      <c r="AV1080" s="1024"/>
      <c r="AW1080" s="1024"/>
      <c r="AX1080" s="1024"/>
      <c r="AY1080" s="1024"/>
      <c r="AZ1080" s="1024"/>
      <c r="BA1080" s="1024"/>
      <c r="BB1080" s="1025"/>
    </row>
    <row r="1081" spans="1:54" ht="12.6" customHeight="1" x14ac:dyDescent="0.25">
      <c r="A1081" s="1075" t="s">
        <v>1807</v>
      </c>
      <c r="B1081" s="1075"/>
      <c r="C1081" s="1075"/>
      <c r="D1081" s="1075"/>
      <c r="E1081" s="1075"/>
      <c r="F1081" s="1075"/>
      <c r="G1081" s="1075"/>
      <c r="H1081" s="1075"/>
      <c r="I1081" s="1075"/>
      <c r="J1081" s="1075"/>
      <c r="K1081" s="1075"/>
      <c r="L1081" s="1075"/>
      <c r="M1081" s="1075"/>
      <c r="N1081" s="1075"/>
      <c r="O1081" s="1075"/>
      <c r="P1081" s="1075"/>
      <c r="Q1081" s="1075"/>
      <c r="R1081" s="1075"/>
      <c r="S1081" s="1075"/>
      <c r="T1081" s="1075"/>
      <c r="U1081" s="1075"/>
      <c r="V1081" s="1075"/>
      <c r="W1081" s="1074"/>
      <c r="X1081" s="1074"/>
      <c r="Y1081" s="1074"/>
      <c r="Z1081" s="1074"/>
      <c r="AA1081" s="1074"/>
      <c r="AB1081" s="1074"/>
      <c r="AC1081" s="1074"/>
      <c r="AD1081" s="1074"/>
      <c r="AE1081" s="889"/>
      <c r="AF1081" s="889"/>
      <c r="AG1081" s="889"/>
      <c r="AH1081" s="889"/>
      <c r="AI1081" s="889"/>
      <c r="AJ1081" s="889"/>
      <c r="AK1081" s="889"/>
      <c r="AL1081" s="889"/>
      <c r="AM1081" s="889"/>
      <c r="AN1081" s="889"/>
      <c r="AO1081" s="889"/>
      <c r="AP1081" s="889"/>
      <c r="AQ1081" s="889"/>
      <c r="AR1081" s="889"/>
      <c r="AS1081" s="889"/>
      <c r="AT1081" s="889"/>
      <c r="AU1081" s="889"/>
      <c r="AV1081" s="889"/>
      <c r="AW1081" s="889"/>
      <c r="AX1081" s="889"/>
      <c r="AY1081" s="889"/>
      <c r="AZ1081" s="889"/>
      <c r="BA1081" s="889"/>
      <c r="BB1081" s="889"/>
    </row>
    <row r="1082" spans="1:54" ht="12.6" customHeight="1" x14ac:dyDescent="0.25">
      <c r="A1082" s="795"/>
      <c r="B1082" s="796"/>
      <c r="C1082" s="796"/>
      <c r="D1082" s="796"/>
      <c r="E1082" s="796"/>
      <c r="F1082" s="796"/>
      <c r="G1082" s="796"/>
      <c r="H1082" s="796"/>
      <c r="I1082" s="796"/>
      <c r="J1082" s="796"/>
      <c r="K1082" s="796"/>
      <c r="L1082" s="796"/>
      <c r="M1082" s="796"/>
      <c r="N1082" s="796"/>
      <c r="O1082" s="796"/>
      <c r="P1082" s="796"/>
      <c r="Q1082" s="796"/>
      <c r="R1082" s="796"/>
      <c r="S1082" s="796"/>
      <c r="T1082" s="796"/>
      <c r="U1082" s="796"/>
      <c r="V1082" s="797"/>
      <c r="W1082" s="1029"/>
      <c r="X1082" s="794"/>
      <c r="Y1082" s="794"/>
      <c r="Z1082" s="794"/>
      <c r="AA1082" s="794"/>
      <c r="AB1082" s="794"/>
      <c r="AC1082" s="794"/>
      <c r="AD1082" s="794"/>
      <c r="AE1082" s="888"/>
      <c r="AF1082" s="889"/>
      <c r="AG1082" s="889"/>
      <c r="AH1082" s="889"/>
      <c r="AI1082" s="889"/>
      <c r="AJ1082" s="889"/>
      <c r="AK1082" s="889"/>
      <c r="AL1082" s="1029"/>
      <c r="AM1082" s="888"/>
      <c r="AN1082" s="889"/>
      <c r="AO1082" s="889"/>
      <c r="AP1082" s="889"/>
      <c r="AQ1082" s="889"/>
      <c r="AR1082" s="889"/>
      <c r="AS1082" s="889"/>
      <c r="AT1082" s="889"/>
      <c r="AU1082" s="889"/>
      <c r="AV1082" s="889"/>
      <c r="AW1082" s="889"/>
      <c r="AX1082" s="889"/>
      <c r="AY1082" s="889"/>
      <c r="AZ1082" s="889"/>
      <c r="BA1082" s="889"/>
      <c r="BB1082" s="1029"/>
    </row>
    <row r="1083" spans="1:54" ht="12.6" customHeight="1" x14ac:dyDescent="0.25">
      <c r="A1083" s="795"/>
      <c r="B1083" s="796"/>
      <c r="C1083" s="796"/>
      <c r="D1083" s="796"/>
      <c r="E1083" s="796"/>
      <c r="F1083" s="796"/>
      <c r="G1083" s="796"/>
      <c r="H1083" s="796"/>
      <c r="I1083" s="796"/>
      <c r="J1083" s="796"/>
      <c r="K1083" s="796"/>
      <c r="L1083" s="796"/>
      <c r="M1083" s="796"/>
      <c r="N1083" s="796"/>
      <c r="O1083" s="796"/>
      <c r="P1083" s="796"/>
      <c r="Q1083" s="796"/>
      <c r="R1083" s="796"/>
      <c r="S1083" s="796"/>
      <c r="T1083" s="796"/>
      <c r="U1083" s="796"/>
      <c r="V1083" s="797"/>
      <c r="W1083" s="1029"/>
      <c r="X1083" s="794"/>
      <c r="Y1083" s="794"/>
      <c r="Z1083" s="794"/>
      <c r="AA1083" s="794"/>
      <c r="AB1083" s="794"/>
      <c r="AC1083" s="794"/>
      <c r="AD1083" s="794"/>
      <c r="AE1083" s="888"/>
      <c r="AF1083" s="889"/>
      <c r="AG1083" s="889"/>
      <c r="AH1083" s="889"/>
      <c r="AI1083" s="889"/>
      <c r="AJ1083" s="889"/>
      <c r="AK1083" s="889"/>
      <c r="AL1083" s="1029"/>
      <c r="AM1083" s="888"/>
      <c r="AN1083" s="889"/>
      <c r="AO1083" s="889"/>
      <c r="AP1083" s="889"/>
      <c r="AQ1083" s="889"/>
      <c r="AR1083" s="889"/>
      <c r="AS1083" s="889"/>
      <c r="AT1083" s="889"/>
      <c r="AU1083" s="889"/>
      <c r="AV1083" s="889"/>
      <c r="AW1083" s="889"/>
      <c r="AX1083" s="889"/>
      <c r="AY1083" s="889"/>
      <c r="AZ1083" s="889"/>
      <c r="BA1083" s="889"/>
      <c r="BB1083" s="1029"/>
    </row>
    <row r="1084" spans="1:54" ht="12.6" customHeight="1" x14ac:dyDescent="0.25">
      <c r="A1084" s="795"/>
      <c r="B1084" s="796"/>
      <c r="C1084" s="796"/>
      <c r="D1084" s="796"/>
      <c r="E1084" s="796"/>
      <c r="F1084" s="796"/>
      <c r="G1084" s="796"/>
      <c r="H1084" s="796"/>
      <c r="I1084" s="796"/>
      <c r="J1084" s="796"/>
      <c r="K1084" s="796"/>
      <c r="L1084" s="796"/>
      <c r="M1084" s="796"/>
      <c r="N1084" s="796"/>
      <c r="O1084" s="796"/>
      <c r="P1084" s="796"/>
      <c r="Q1084" s="796"/>
      <c r="R1084" s="796"/>
      <c r="S1084" s="796"/>
      <c r="T1084" s="796"/>
      <c r="U1084" s="796"/>
      <c r="V1084" s="797"/>
      <c r="W1084" s="1029"/>
      <c r="X1084" s="794"/>
      <c r="Y1084" s="794"/>
      <c r="Z1084" s="794"/>
      <c r="AA1084" s="794"/>
      <c r="AB1084" s="794"/>
      <c r="AC1084" s="794"/>
      <c r="AD1084" s="794"/>
      <c r="AE1084" s="888"/>
      <c r="AF1084" s="889"/>
      <c r="AG1084" s="889"/>
      <c r="AH1084" s="889"/>
      <c r="AI1084" s="889"/>
      <c r="AJ1084" s="889"/>
      <c r="AK1084" s="889"/>
      <c r="AL1084" s="1029"/>
      <c r="AM1084" s="888"/>
      <c r="AN1084" s="889"/>
      <c r="AO1084" s="889"/>
      <c r="AP1084" s="889"/>
      <c r="AQ1084" s="889"/>
      <c r="AR1084" s="889"/>
      <c r="AS1084" s="889"/>
      <c r="AT1084" s="889"/>
      <c r="AU1084" s="889"/>
      <c r="AV1084" s="889"/>
      <c r="AW1084" s="889"/>
      <c r="AX1084" s="889"/>
      <c r="AY1084" s="889"/>
      <c r="AZ1084" s="889"/>
      <c r="BA1084" s="889"/>
      <c r="BB1084" s="1029"/>
    </row>
    <row r="1085" spans="1:54" ht="12.6" customHeight="1" x14ac:dyDescent="0.25">
      <c r="A1085" s="795"/>
      <c r="B1085" s="796"/>
      <c r="C1085" s="796"/>
      <c r="D1085" s="796"/>
      <c r="E1085" s="796"/>
      <c r="F1085" s="796"/>
      <c r="G1085" s="796"/>
      <c r="H1085" s="796"/>
      <c r="I1085" s="796"/>
      <c r="J1085" s="796"/>
      <c r="K1085" s="796"/>
      <c r="L1085" s="796"/>
      <c r="M1085" s="796"/>
      <c r="N1085" s="796"/>
      <c r="O1085" s="796"/>
      <c r="P1085" s="796"/>
      <c r="Q1085" s="796"/>
      <c r="R1085" s="796"/>
      <c r="S1085" s="796"/>
      <c r="T1085" s="796"/>
      <c r="U1085" s="796"/>
      <c r="V1085" s="797"/>
      <c r="W1085" s="794"/>
      <c r="X1085" s="794"/>
      <c r="Y1085" s="794"/>
      <c r="Z1085" s="794"/>
      <c r="AA1085" s="794"/>
      <c r="AB1085" s="794"/>
      <c r="AC1085" s="794"/>
      <c r="AD1085" s="794"/>
      <c r="AE1085" s="888"/>
      <c r="AF1085" s="889"/>
      <c r="AG1085" s="889"/>
      <c r="AH1085" s="889"/>
      <c r="AI1085" s="889"/>
      <c r="AJ1085" s="889"/>
      <c r="AK1085" s="889"/>
      <c r="AL1085" s="1029"/>
      <c r="AM1085" s="888"/>
      <c r="AN1085" s="889"/>
      <c r="AO1085" s="889"/>
      <c r="AP1085" s="889"/>
      <c r="AQ1085" s="889"/>
      <c r="AR1085" s="889"/>
      <c r="AS1085" s="889"/>
      <c r="AT1085" s="889"/>
      <c r="AU1085" s="889"/>
      <c r="AV1085" s="889"/>
      <c r="AW1085" s="889"/>
      <c r="AX1085" s="889"/>
      <c r="AY1085" s="889"/>
      <c r="AZ1085" s="889"/>
      <c r="BA1085" s="889"/>
      <c r="BB1085" s="1029"/>
    </row>
    <row r="1086" spans="1:54" ht="12.6" customHeight="1" x14ac:dyDescent="0.25">
      <c r="A1086" s="832" t="s">
        <v>1808</v>
      </c>
      <c r="B1086" s="832"/>
      <c r="C1086" s="832"/>
      <c r="D1086" s="832"/>
      <c r="E1086" s="832"/>
      <c r="F1086" s="832"/>
      <c r="G1086" s="832"/>
      <c r="H1086" s="832"/>
      <c r="I1086" s="832"/>
      <c r="J1086" s="832"/>
      <c r="K1086" s="832"/>
      <c r="L1086" s="832"/>
      <c r="M1086" s="832"/>
      <c r="N1086" s="832"/>
      <c r="O1086" s="832"/>
      <c r="P1086" s="832"/>
      <c r="Q1086" s="832"/>
      <c r="R1086" s="832"/>
      <c r="S1086" s="832"/>
      <c r="T1086" s="832"/>
      <c r="U1086" s="832"/>
      <c r="V1086" s="832"/>
      <c r="W1086" s="1074"/>
      <c r="X1086" s="1074"/>
      <c r="Y1086" s="1074"/>
      <c r="Z1086" s="1074"/>
      <c r="AA1086" s="1074"/>
      <c r="AB1086" s="1074"/>
      <c r="AC1086" s="1074"/>
      <c r="AD1086" s="1074"/>
      <c r="AE1086" s="889"/>
      <c r="AF1086" s="889"/>
      <c r="AG1086" s="889"/>
      <c r="AH1086" s="889"/>
      <c r="AI1086" s="889"/>
      <c r="AJ1086" s="889"/>
      <c r="AK1086" s="889"/>
      <c r="AL1086" s="889"/>
      <c r="AM1086" s="889"/>
      <c r="AN1086" s="889"/>
      <c r="AO1086" s="889"/>
      <c r="AP1086" s="889"/>
      <c r="AQ1086" s="889"/>
      <c r="AR1086" s="889"/>
      <c r="AS1086" s="889"/>
      <c r="AT1086" s="889"/>
      <c r="AU1086" s="889"/>
      <c r="AV1086" s="889"/>
      <c r="AW1086" s="889"/>
      <c r="AX1086" s="889"/>
      <c r="AY1086" s="889"/>
      <c r="AZ1086" s="889"/>
      <c r="BA1086" s="889"/>
      <c r="BB1086" s="889"/>
    </row>
    <row r="1087" spans="1:54" ht="12.6" customHeight="1" x14ac:dyDescent="0.25">
      <c r="A1087" s="795"/>
      <c r="B1087" s="796"/>
      <c r="C1087" s="796"/>
      <c r="D1087" s="796"/>
      <c r="E1087" s="796"/>
      <c r="F1087" s="796"/>
      <c r="G1087" s="796"/>
      <c r="H1087" s="796"/>
      <c r="I1087" s="796"/>
      <c r="J1087" s="796"/>
      <c r="K1087" s="796"/>
      <c r="L1087" s="796"/>
      <c r="M1087" s="796"/>
      <c r="N1087" s="796"/>
      <c r="O1087" s="796"/>
      <c r="P1087" s="796"/>
      <c r="Q1087" s="796"/>
      <c r="R1087" s="796"/>
      <c r="S1087" s="796"/>
      <c r="T1087" s="796"/>
      <c r="U1087" s="796"/>
      <c r="V1087" s="797"/>
      <c r="W1087" s="1029"/>
      <c r="X1087" s="794"/>
      <c r="Y1087" s="794"/>
      <c r="Z1087" s="794"/>
      <c r="AA1087" s="794"/>
      <c r="AB1087" s="794"/>
      <c r="AC1087" s="794"/>
      <c r="AD1087" s="794"/>
      <c r="AE1087" s="888"/>
      <c r="AF1087" s="889"/>
      <c r="AG1087" s="889"/>
      <c r="AH1087" s="889"/>
      <c r="AI1087" s="889"/>
      <c r="AJ1087" s="889"/>
      <c r="AK1087" s="889"/>
      <c r="AL1087" s="1029"/>
      <c r="AM1087" s="888"/>
      <c r="AN1087" s="889"/>
      <c r="AO1087" s="889"/>
      <c r="AP1087" s="889"/>
      <c r="AQ1087" s="889"/>
      <c r="AR1087" s="889"/>
      <c r="AS1087" s="889"/>
      <c r="AT1087" s="889"/>
      <c r="AU1087" s="889"/>
      <c r="AV1087" s="889"/>
      <c r="AW1087" s="889"/>
      <c r="AX1087" s="889"/>
      <c r="AY1087" s="889"/>
      <c r="AZ1087" s="889"/>
      <c r="BA1087" s="889"/>
      <c r="BB1087" s="1029"/>
    </row>
    <row r="1088" spans="1:54" ht="12.6" customHeight="1" x14ac:dyDescent="0.25">
      <c r="A1088" s="795"/>
      <c r="B1088" s="796"/>
      <c r="C1088" s="796"/>
      <c r="D1088" s="796"/>
      <c r="E1088" s="796"/>
      <c r="F1088" s="796"/>
      <c r="G1088" s="796"/>
      <c r="H1088" s="796"/>
      <c r="I1088" s="796"/>
      <c r="J1088" s="796"/>
      <c r="K1088" s="796"/>
      <c r="L1088" s="796"/>
      <c r="M1088" s="796"/>
      <c r="N1088" s="796"/>
      <c r="O1088" s="796"/>
      <c r="P1088" s="796"/>
      <c r="Q1088" s="796"/>
      <c r="R1088" s="796"/>
      <c r="S1088" s="796"/>
      <c r="T1088" s="796"/>
      <c r="U1088" s="796"/>
      <c r="V1088" s="797"/>
      <c r="W1088" s="1036"/>
      <c r="X1088" s="1052"/>
      <c r="Y1088" s="1052"/>
      <c r="Z1088" s="1052"/>
      <c r="AA1088" s="1052"/>
      <c r="AB1088" s="1052"/>
      <c r="AC1088" s="1052"/>
      <c r="AD1088" s="1052"/>
      <c r="AE1088" s="888"/>
      <c r="AF1088" s="889"/>
      <c r="AG1088" s="889"/>
      <c r="AH1088" s="889"/>
      <c r="AI1088" s="889"/>
      <c r="AJ1088" s="889"/>
      <c r="AK1088" s="889"/>
      <c r="AL1088" s="1029"/>
      <c r="AM1088" s="888"/>
      <c r="AN1088" s="889"/>
      <c r="AO1088" s="889"/>
      <c r="AP1088" s="889"/>
      <c r="AQ1088" s="889"/>
      <c r="AR1088" s="889"/>
      <c r="AS1088" s="889"/>
      <c r="AT1088" s="889"/>
      <c r="AU1088" s="889"/>
      <c r="AV1088" s="889"/>
      <c r="AW1088" s="889"/>
      <c r="AX1088" s="889"/>
      <c r="AY1088" s="889"/>
      <c r="AZ1088" s="889"/>
      <c r="BA1088" s="889"/>
      <c r="BB1088" s="1029"/>
    </row>
    <row r="1089" spans="1:54" ht="12.6" customHeight="1" x14ac:dyDescent="0.25">
      <c r="A1089" s="795"/>
      <c r="B1089" s="796"/>
      <c r="C1089" s="796"/>
      <c r="D1089" s="796"/>
      <c r="E1089" s="796"/>
      <c r="F1089" s="796"/>
      <c r="G1089" s="796"/>
      <c r="H1089" s="796"/>
      <c r="I1089" s="796"/>
      <c r="J1089" s="796"/>
      <c r="K1089" s="796"/>
      <c r="L1089" s="796"/>
      <c r="M1089" s="796"/>
      <c r="N1089" s="796"/>
      <c r="O1089" s="796"/>
      <c r="P1089" s="796"/>
      <c r="Q1089" s="796"/>
      <c r="R1089" s="796"/>
      <c r="S1089" s="796"/>
      <c r="T1089" s="796"/>
      <c r="U1089" s="796"/>
      <c r="V1089" s="797"/>
      <c r="W1089" s="1036"/>
      <c r="X1089" s="1052"/>
      <c r="Y1089" s="1052"/>
      <c r="Z1089" s="1052"/>
      <c r="AA1089" s="1052"/>
      <c r="AB1089" s="1052"/>
      <c r="AC1089" s="1052"/>
      <c r="AD1089" s="1052"/>
      <c r="AE1089" s="888"/>
      <c r="AF1089" s="889"/>
      <c r="AG1089" s="889"/>
      <c r="AH1089" s="889"/>
      <c r="AI1089" s="889"/>
      <c r="AJ1089" s="889"/>
      <c r="AK1089" s="889"/>
      <c r="AL1089" s="1029"/>
      <c r="AM1089" s="888"/>
      <c r="AN1089" s="889"/>
      <c r="AO1089" s="889"/>
      <c r="AP1089" s="889"/>
      <c r="AQ1089" s="889"/>
      <c r="AR1089" s="889"/>
      <c r="AS1089" s="889"/>
      <c r="AT1089" s="889"/>
      <c r="AU1089" s="889"/>
      <c r="AV1089" s="889"/>
      <c r="AW1089" s="889"/>
      <c r="AX1089" s="889"/>
      <c r="AY1089" s="889"/>
      <c r="AZ1089" s="889"/>
      <c r="BA1089" s="889"/>
      <c r="BB1089" s="1029"/>
    </row>
    <row r="1090" spans="1:54" ht="12.6" customHeight="1" x14ac:dyDescent="0.25">
      <c r="A1090" s="795"/>
      <c r="B1090" s="796"/>
      <c r="C1090" s="796"/>
      <c r="D1090" s="796"/>
      <c r="E1090" s="796"/>
      <c r="F1090" s="796"/>
      <c r="G1090" s="796"/>
      <c r="H1090" s="796"/>
      <c r="I1090" s="796"/>
      <c r="J1090" s="796"/>
      <c r="K1090" s="796"/>
      <c r="L1090" s="796"/>
      <c r="M1090" s="796"/>
      <c r="N1090" s="796"/>
      <c r="O1090" s="796"/>
      <c r="P1090" s="796"/>
      <c r="Q1090" s="796"/>
      <c r="R1090" s="796"/>
      <c r="S1090" s="796"/>
      <c r="T1090" s="796"/>
      <c r="U1090" s="796"/>
      <c r="V1090" s="797"/>
      <c r="W1090" s="1036"/>
      <c r="X1090" s="1052"/>
      <c r="Y1090" s="1052"/>
      <c r="Z1090" s="1052"/>
      <c r="AA1090" s="1052"/>
      <c r="AB1090" s="1052"/>
      <c r="AC1090" s="1052"/>
      <c r="AD1090" s="1052"/>
      <c r="AE1090" s="888"/>
      <c r="AF1090" s="889"/>
      <c r="AG1090" s="889"/>
      <c r="AH1090" s="889"/>
      <c r="AI1090" s="889"/>
      <c r="AJ1090" s="889"/>
      <c r="AK1090" s="889"/>
      <c r="AL1090" s="1029"/>
      <c r="AM1090" s="888"/>
      <c r="AN1090" s="889"/>
      <c r="AO1090" s="889"/>
      <c r="AP1090" s="889"/>
      <c r="AQ1090" s="889"/>
      <c r="AR1090" s="889"/>
      <c r="AS1090" s="889"/>
      <c r="AT1090" s="889"/>
      <c r="AU1090" s="889"/>
      <c r="AV1090" s="889"/>
      <c r="AW1090" s="889"/>
      <c r="AX1090" s="889"/>
      <c r="AY1090" s="889"/>
      <c r="AZ1090" s="889"/>
      <c r="BA1090" s="889"/>
      <c r="BB1090" s="1029"/>
    </row>
    <row r="1092" spans="1:54" ht="12.6" customHeight="1" x14ac:dyDescent="0.25">
      <c r="A1092" s="170" t="s">
        <v>1429</v>
      </c>
    </row>
    <row r="1093" spans="1:54" ht="12.6" customHeight="1" x14ac:dyDescent="0.25">
      <c r="A1093" s="221"/>
      <c r="B1093" s="222"/>
      <c r="C1093" s="222"/>
      <c r="D1093" s="222"/>
      <c r="E1093" s="222"/>
      <c r="F1093" s="222"/>
      <c r="G1093" s="222"/>
      <c r="H1093" s="222"/>
      <c r="I1093" s="222"/>
      <c r="J1093" s="222"/>
      <c r="K1093" s="222"/>
      <c r="L1093" s="222"/>
      <c r="M1093" s="222"/>
      <c r="N1093" s="222"/>
      <c r="O1093" s="222"/>
      <c r="P1093" s="222"/>
      <c r="Q1093" s="222"/>
      <c r="R1093" s="222"/>
      <c r="S1093" s="222"/>
      <c r="T1093" s="237"/>
      <c r="U1093" s="825"/>
      <c r="V1093" s="826"/>
      <c r="W1093" s="826"/>
      <c r="X1093" s="826"/>
      <c r="Y1093" s="826"/>
      <c r="Z1093" s="826"/>
      <c r="AA1093" s="826"/>
      <c r="AB1093" s="826"/>
      <c r="AC1093" s="826"/>
      <c r="AD1093" s="826"/>
      <c r="AE1093" s="826"/>
      <c r="AF1093" s="826"/>
      <c r="AG1093" s="826"/>
      <c r="AH1093" s="826"/>
      <c r="AI1093" s="827"/>
      <c r="AJ1093" s="826" t="s">
        <v>1645</v>
      </c>
      <c r="AK1093" s="826"/>
      <c r="AL1093" s="826"/>
      <c r="AM1093" s="826"/>
      <c r="AN1093" s="826"/>
      <c r="AO1093" s="826"/>
      <c r="AP1093" s="826"/>
      <c r="AQ1093" s="826"/>
      <c r="AR1093" s="826"/>
      <c r="AS1093" s="826"/>
      <c r="AT1093" s="826"/>
      <c r="AU1093" s="826"/>
      <c r="AV1093" s="826"/>
      <c r="AW1093" s="826"/>
      <c r="AX1093" s="826"/>
      <c r="AY1093" s="826"/>
      <c r="AZ1093" s="826"/>
      <c r="BA1093" s="826"/>
      <c r="BB1093" s="827"/>
    </row>
    <row r="1094" spans="1:54" ht="12.6" customHeight="1" x14ac:dyDescent="0.25">
      <c r="A1094" s="223"/>
      <c r="B1094" s="224"/>
      <c r="C1094" s="224"/>
      <c r="D1094" s="224"/>
      <c r="E1094" s="224"/>
      <c r="F1094" s="224"/>
      <c r="G1094" s="224"/>
      <c r="H1094" s="224"/>
      <c r="I1094" s="224"/>
      <c r="J1094" s="224"/>
      <c r="K1094" s="224"/>
      <c r="L1094" s="224"/>
      <c r="M1094" s="224"/>
      <c r="N1094" s="224"/>
      <c r="O1094" s="224"/>
      <c r="P1094" s="224"/>
      <c r="Q1094" s="224"/>
      <c r="R1094" s="224"/>
      <c r="S1094" s="224"/>
      <c r="T1094" s="238"/>
      <c r="U1094" s="828" t="s">
        <v>1263</v>
      </c>
      <c r="V1094" s="829"/>
      <c r="W1094" s="829"/>
      <c r="X1094" s="829"/>
      <c r="Y1094" s="829"/>
      <c r="Z1094" s="829"/>
      <c r="AA1094" s="829"/>
      <c r="AB1094" s="829"/>
      <c r="AC1094" s="829"/>
      <c r="AD1094" s="829"/>
      <c r="AE1094" s="829"/>
      <c r="AF1094" s="829"/>
      <c r="AG1094" s="829"/>
      <c r="AH1094" s="829"/>
      <c r="AI1094" s="830"/>
      <c r="AJ1094" s="829" t="s">
        <v>1646</v>
      </c>
      <c r="AK1094" s="829"/>
      <c r="AL1094" s="829"/>
      <c r="AM1094" s="829"/>
      <c r="AN1094" s="829"/>
      <c r="AO1094" s="829"/>
      <c r="AP1094" s="829"/>
      <c r="AQ1094" s="829"/>
      <c r="AR1094" s="829"/>
      <c r="AS1094" s="829"/>
      <c r="AT1094" s="829"/>
      <c r="AU1094" s="829"/>
      <c r="AV1094" s="829"/>
      <c r="AW1094" s="829"/>
      <c r="AX1094" s="829"/>
      <c r="AY1094" s="829"/>
      <c r="AZ1094" s="829"/>
      <c r="BA1094" s="829"/>
      <c r="BB1094" s="830"/>
    </row>
    <row r="1095" spans="1:54" ht="12.6" customHeight="1" x14ac:dyDescent="0.25">
      <c r="A1095" s="828" t="s">
        <v>1262</v>
      </c>
      <c r="B1095" s="829"/>
      <c r="C1095" s="829"/>
      <c r="D1095" s="829"/>
      <c r="E1095" s="829"/>
      <c r="F1095" s="829"/>
      <c r="G1095" s="829"/>
      <c r="H1095" s="829"/>
      <c r="I1095" s="829"/>
      <c r="J1095" s="829"/>
      <c r="K1095" s="829"/>
      <c r="L1095" s="829"/>
      <c r="M1095" s="829"/>
      <c r="N1095" s="829"/>
      <c r="O1095" s="829"/>
      <c r="P1095" s="829"/>
      <c r="Q1095" s="829"/>
      <c r="R1095" s="829"/>
      <c r="S1095" s="829"/>
      <c r="T1095" s="830"/>
      <c r="U1095" s="863"/>
      <c r="V1095" s="864"/>
      <c r="W1095" s="864"/>
      <c r="X1095" s="864"/>
      <c r="Y1095" s="864"/>
      <c r="Z1095" s="864"/>
      <c r="AA1095" s="864"/>
      <c r="AB1095" s="864"/>
      <c r="AC1095" s="864"/>
      <c r="AD1095" s="864"/>
      <c r="AE1095" s="864"/>
      <c r="AF1095" s="864"/>
      <c r="AG1095" s="864"/>
      <c r="AH1095" s="864"/>
      <c r="AI1095" s="865"/>
      <c r="AJ1095" s="864" t="s">
        <v>1433</v>
      </c>
      <c r="AK1095" s="864"/>
      <c r="AL1095" s="864"/>
      <c r="AM1095" s="864"/>
      <c r="AN1095" s="864"/>
      <c r="AO1095" s="864"/>
      <c r="AP1095" s="864"/>
      <c r="AQ1095" s="864"/>
      <c r="AR1095" s="864"/>
      <c r="AS1095" s="864"/>
      <c r="AT1095" s="864"/>
      <c r="AU1095" s="864"/>
      <c r="AV1095" s="864"/>
      <c r="AW1095" s="864"/>
      <c r="AX1095" s="864"/>
      <c r="AY1095" s="864"/>
      <c r="AZ1095" s="864"/>
      <c r="BA1095" s="864"/>
      <c r="BB1095" s="865"/>
    </row>
    <row r="1096" spans="1:54" ht="12.6" customHeight="1" x14ac:dyDescent="0.25">
      <c r="A1096" s="223"/>
      <c r="B1096" s="224"/>
      <c r="C1096" s="224"/>
      <c r="D1096" s="224"/>
      <c r="E1096" s="224"/>
      <c r="F1096" s="224"/>
      <c r="G1096" s="224"/>
      <c r="H1096" s="224"/>
      <c r="I1096" s="224"/>
      <c r="J1096" s="224"/>
      <c r="K1096" s="224"/>
      <c r="L1096" s="224"/>
      <c r="M1096" s="224"/>
      <c r="N1096" s="224"/>
      <c r="O1096" s="224"/>
      <c r="P1096" s="224"/>
      <c r="Q1096" s="224"/>
      <c r="R1096" s="224"/>
      <c r="S1096" s="224"/>
      <c r="T1096" s="238"/>
      <c r="U1096" s="825" t="s">
        <v>1809</v>
      </c>
      <c r="V1096" s="826"/>
      <c r="W1096" s="826"/>
      <c r="X1096" s="826"/>
      <c r="Y1096" s="826"/>
      <c r="Z1096" s="826"/>
      <c r="AA1096" s="826"/>
      <c r="AB1096" s="826"/>
      <c r="AC1096" s="826"/>
      <c r="AD1096" s="826"/>
      <c r="AE1096" s="826"/>
      <c r="AF1096" s="826"/>
      <c r="AG1096" s="826"/>
      <c r="AH1096" s="826"/>
      <c r="AI1096" s="827"/>
      <c r="AJ1096" s="826" t="s">
        <v>1809</v>
      </c>
      <c r="AK1096" s="826"/>
      <c r="AL1096" s="826"/>
      <c r="AM1096" s="826"/>
      <c r="AN1096" s="826"/>
      <c r="AO1096" s="826"/>
      <c r="AP1096" s="826"/>
      <c r="AQ1096" s="826"/>
      <c r="AR1096" s="826"/>
      <c r="AS1096" s="826"/>
      <c r="AT1096" s="826"/>
      <c r="AU1096" s="826"/>
      <c r="AV1096" s="826"/>
      <c r="AW1096" s="826"/>
      <c r="AX1096" s="826"/>
      <c r="AY1096" s="826"/>
      <c r="AZ1096" s="826"/>
      <c r="BA1096" s="826"/>
      <c r="BB1096" s="827"/>
    </row>
    <row r="1097" spans="1:54" ht="12.6" customHeight="1" x14ac:dyDescent="0.25">
      <c r="A1097" s="223"/>
      <c r="B1097" s="224"/>
      <c r="C1097" s="224"/>
      <c r="D1097" s="224"/>
      <c r="E1097" s="224"/>
      <c r="F1097" s="224"/>
      <c r="G1097" s="224"/>
      <c r="H1097" s="224"/>
      <c r="I1097" s="224"/>
      <c r="J1097" s="224"/>
      <c r="K1097" s="224"/>
      <c r="L1097" s="224"/>
      <c r="M1097" s="224"/>
      <c r="N1097" s="224"/>
      <c r="O1097" s="224"/>
      <c r="P1097" s="224"/>
      <c r="Q1097" s="224"/>
      <c r="R1097" s="224"/>
      <c r="S1097" s="224"/>
      <c r="T1097" s="238"/>
      <c r="U1097" s="828" t="s">
        <v>1810</v>
      </c>
      <c r="V1097" s="829"/>
      <c r="W1097" s="829"/>
      <c r="X1097" s="829"/>
      <c r="Y1097" s="829"/>
      <c r="Z1097" s="829"/>
      <c r="AA1097" s="829"/>
      <c r="AB1097" s="829"/>
      <c r="AC1097" s="829"/>
      <c r="AD1097" s="829"/>
      <c r="AE1097" s="829"/>
      <c r="AF1097" s="829"/>
      <c r="AG1097" s="829"/>
      <c r="AH1097" s="829"/>
      <c r="AI1097" s="830"/>
      <c r="AJ1097" s="829" t="s">
        <v>1810</v>
      </c>
      <c r="AK1097" s="829"/>
      <c r="AL1097" s="829"/>
      <c r="AM1097" s="829"/>
      <c r="AN1097" s="829"/>
      <c r="AO1097" s="829"/>
      <c r="AP1097" s="829"/>
      <c r="AQ1097" s="829"/>
      <c r="AR1097" s="829"/>
      <c r="AS1097" s="829"/>
      <c r="AT1097" s="829"/>
      <c r="AU1097" s="829"/>
      <c r="AV1097" s="829"/>
      <c r="AW1097" s="829"/>
      <c r="AX1097" s="829"/>
      <c r="AY1097" s="829"/>
      <c r="AZ1097" s="829"/>
      <c r="BA1097" s="829"/>
      <c r="BB1097" s="830"/>
    </row>
    <row r="1098" spans="1:54" ht="12.6" customHeight="1" x14ac:dyDescent="0.25">
      <c r="A1098" s="223"/>
      <c r="B1098" s="224"/>
      <c r="C1098" s="224"/>
      <c r="D1098" s="224"/>
      <c r="E1098" s="224"/>
      <c r="F1098" s="224"/>
      <c r="G1098" s="224"/>
      <c r="H1098" s="224"/>
      <c r="I1098" s="224"/>
      <c r="J1098" s="224"/>
      <c r="K1098" s="224"/>
      <c r="L1098" s="224"/>
      <c r="M1098" s="224"/>
      <c r="N1098" s="224"/>
      <c r="O1098" s="224"/>
      <c r="P1098" s="224"/>
      <c r="Q1098" s="224"/>
      <c r="R1098" s="224"/>
      <c r="S1098" s="224"/>
      <c r="T1098" s="238"/>
      <c r="U1098" s="226"/>
      <c r="V1098" s="273"/>
      <c r="W1098" s="273"/>
      <c r="X1098" s="273"/>
      <c r="Y1098" s="273"/>
      <c r="Z1098" s="273"/>
      <c r="AA1098" s="273"/>
      <c r="AB1098" s="273"/>
      <c r="AC1098" s="273"/>
      <c r="AD1098" s="273"/>
      <c r="AE1098" s="273"/>
      <c r="AF1098" s="273"/>
      <c r="AG1098" s="273"/>
      <c r="AH1098" s="273"/>
      <c r="AI1098" s="286"/>
      <c r="AJ1098" s="273"/>
      <c r="AK1098" s="273"/>
      <c r="AL1098" s="273"/>
      <c r="AM1098" s="273"/>
      <c r="AN1098" s="273"/>
      <c r="AO1098" s="273"/>
      <c r="AP1098" s="273"/>
      <c r="AQ1098" s="273"/>
      <c r="AR1098" s="273"/>
      <c r="AS1098" s="273"/>
      <c r="AT1098" s="273"/>
      <c r="AU1098" s="273"/>
      <c r="AV1098" s="273"/>
      <c r="AW1098" s="273"/>
      <c r="AX1098" s="273"/>
      <c r="AY1098" s="273"/>
      <c r="AZ1098" s="273"/>
      <c r="BA1098" s="273"/>
      <c r="BB1098" s="286"/>
    </row>
    <row r="1099" spans="1:54" ht="12.6" customHeight="1" x14ac:dyDescent="0.25">
      <c r="A1099" s="223"/>
      <c r="B1099" s="224"/>
      <c r="C1099" s="224"/>
      <c r="D1099" s="224"/>
      <c r="E1099" s="224"/>
      <c r="F1099" s="224"/>
      <c r="G1099" s="224"/>
      <c r="H1099" s="224"/>
      <c r="I1099" s="224"/>
      <c r="J1099" s="224"/>
      <c r="K1099" s="224"/>
      <c r="L1099" s="224"/>
      <c r="M1099" s="224"/>
      <c r="N1099" s="224"/>
      <c r="O1099" s="224"/>
      <c r="P1099" s="224"/>
      <c r="Q1099" s="224"/>
      <c r="R1099" s="224"/>
      <c r="S1099" s="224"/>
      <c r="T1099" s="238"/>
      <c r="U1099" s="825" t="s">
        <v>1811</v>
      </c>
      <c r="V1099" s="826"/>
      <c r="W1099" s="826"/>
      <c r="X1099" s="826"/>
      <c r="Y1099" s="826"/>
      <c r="Z1099" s="826"/>
      <c r="AA1099" s="826"/>
      <c r="AB1099" s="826"/>
      <c r="AC1099" s="827"/>
      <c r="AD1099" s="825" t="s">
        <v>1812</v>
      </c>
      <c r="AE1099" s="826"/>
      <c r="AF1099" s="826"/>
      <c r="AG1099" s="826"/>
      <c r="AH1099" s="826"/>
      <c r="AI1099" s="827"/>
      <c r="AJ1099" s="825" t="s">
        <v>1811</v>
      </c>
      <c r="AK1099" s="826"/>
      <c r="AL1099" s="826"/>
      <c r="AM1099" s="826"/>
      <c r="AN1099" s="826"/>
      <c r="AO1099" s="826"/>
      <c r="AP1099" s="826"/>
      <c r="AQ1099" s="827"/>
      <c r="AR1099" s="825" t="s">
        <v>1812</v>
      </c>
      <c r="AS1099" s="826"/>
      <c r="AT1099" s="826"/>
      <c r="AU1099" s="826"/>
      <c r="AV1099" s="826"/>
      <c r="AW1099" s="826"/>
      <c r="AX1099" s="826"/>
      <c r="AY1099" s="826"/>
      <c r="AZ1099" s="826"/>
      <c r="BA1099" s="826"/>
      <c r="BB1099" s="827"/>
    </row>
    <row r="1100" spans="1:54" ht="12.6" customHeight="1" x14ac:dyDescent="0.25">
      <c r="A1100" s="223"/>
      <c r="B1100" s="224"/>
      <c r="C1100" s="224"/>
      <c r="D1100" s="224"/>
      <c r="E1100" s="224"/>
      <c r="F1100" s="224"/>
      <c r="G1100" s="224"/>
      <c r="H1100" s="224"/>
      <c r="I1100" s="224"/>
      <c r="J1100" s="224"/>
      <c r="K1100" s="224"/>
      <c r="L1100" s="224"/>
      <c r="M1100" s="224"/>
      <c r="N1100" s="224"/>
      <c r="O1100" s="224"/>
      <c r="P1100" s="224"/>
      <c r="Q1100" s="224"/>
      <c r="R1100" s="224"/>
      <c r="S1100" s="224"/>
      <c r="T1100" s="238"/>
      <c r="U1100" s="828" t="s">
        <v>1813</v>
      </c>
      <c r="V1100" s="829"/>
      <c r="W1100" s="829"/>
      <c r="X1100" s="829"/>
      <c r="Y1100" s="829"/>
      <c r="Z1100" s="829"/>
      <c r="AA1100" s="829"/>
      <c r="AB1100" s="829"/>
      <c r="AC1100" s="830"/>
      <c r="AD1100" s="828" t="s">
        <v>1814</v>
      </c>
      <c r="AE1100" s="829"/>
      <c r="AF1100" s="829"/>
      <c r="AG1100" s="829"/>
      <c r="AH1100" s="829"/>
      <c r="AI1100" s="830"/>
      <c r="AJ1100" s="828" t="s">
        <v>1813</v>
      </c>
      <c r="AK1100" s="829"/>
      <c r="AL1100" s="829"/>
      <c r="AM1100" s="829"/>
      <c r="AN1100" s="829"/>
      <c r="AO1100" s="829"/>
      <c r="AP1100" s="829"/>
      <c r="AQ1100" s="830"/>
      <c r="AR1100" s="828" t="s">
        <v>1814</v>
      </c>
      <c r="AS1100" s="829"/>
      <c r="AT1100" s="829"/>
      <c r="AU1100" s="829"/>
      <c r="AV1100" s="829"/>
      <c r="AW1100" s="829"/>
      <c r="AX1100" s="829"/>
      <c r="AY1100" s="829"/>
      <c r="AZ1100" s="829"/>
      <c r="BA1100" s="829"/>
      <c r="BB1100" s="830"/>
    </row>
    <row r="1101" spans="1:54" ht="12.6" customHeight="1" x14ac:dyDescent="0.25">
      <c r="A1101" s="863" t="s">
        <v>1410</v>
      </c>
      <c r="B1101" s="864"/>
      <c r="C1101" s="864"/>
      <c r="D1101" s="864"/>
      <c r="E1101" s="864"/>
      <c r="F1101" s="864"/>
      <c r="G1101" s="864"/>
      <c r="H1101" s="864"/>
      <c r="I1101" s="864"/>
      <c r="J1101" s="864"/>
      <c r="K1101" s="864"/>
      <c r="L1101" s="864"/>
      <c r="M1101" s="864"/>
      <c r="N1101" s="864"/>
      <c r="O1101" s="864"/>
      <c r="P1101" s="864"/>
      <c r="Q1101" s="864"/>
      <c r="R1101" s="864"/>
      <c r="S1101" s="864"/>
      <c r="T1101" s="865"/>
      <c r="U1101" s="863" t="s">
        <v>1411</v>
      </c>
      <c r="V1101" s="864"/>
      <c r="W1101" s="864"/>
      <c r="X1101" s="864"/>
      <c r="Y1101" s="864"/>
      <c r="Z1101" s="864"/>
      <c r="AA1101" s="864"/>
      <c r="AB1101" s="864"/>
      <c r="AC1101" s="865"/>
      <c r="AD1101" s="863" t="s">
        <v>1412</v>
      </c>
      <c r="AE1101" s="864"/>
      <c r="AF1101" s="864"/>
      <c r="AG1101" s="864"/>
      <c r="AH1101" s="864"/>
      <c r="AI1101" s="865"/>
      <c r="AJ1101" s="863" t="s">
        <v>1413</v>
      </c>
      <c r="AK1101" s="864"/>
      <c r="AL1101" s="864"/>
      <c r="AM1101" s="864"/>
      <c r="AN1101" s="864"/>
      <c r="AO1101" s="864"/>
      <c r="AP1101" s="864"/>
      <c r="AQ1101" s="865"/>
      <c r="AR1101" s="863" t="s">
        <v>1414</v>
      </c>
      <c r="AS1101" s="864"/>
      <c r="AT1101" s="864"/>
      <c r="AU1101" s="864"/>
      <c r="AV1101" s="864"/>
      <c r="AW1101" s="864"/>
      <c r="AX1101" s="864"/>
      <c r="AY1101" s="864"/>
      <c r="AZ1101" s="864"/>
      <c r="BA1101" s="864"/>
      <c r="BB1101" s="865"/>
    </row>
    <row r="1102" spans="1:54" ht="12.6" customHeight="1" x14ac:dyDescent="0.25">
      <c r="A1102" s="223" t="s">
        <v>1807</v>
      </c>
      <c r="B1102" s="188"/>
      <c r="C1102" s="188"/>
      <c r="D1102" s="188"/>
      <c r="E1102" s="188"/>
      <c r="F1102" s="188"/>
      <c r="G1102" s="188"/>
      <c r="H1102" s="188"/>
      <c r="I1102" s="188"/>
      <c r="J1102" s="188"/>
      <c r="K1102" s="188"/>
      <c r="L1102" s="188"/>
      <c r="M1102" s="188"/>
      <c r="N1102" s="188"/>
      <c r="O1102" s="188"/>
      <c r="P1102" s="188"/>
      <c r="Q1102" s="188"/>
      <c r="R1102" s="188"/>
      <c r="S1102" s="188"/>
      <c r="T1102" s="188"/>
      <c r="U1102" s="889"/>
      <c r="V1102" s="889"/>
      <c r="W1102" s="889"/>
      <c r="X1102" s="889"/>
      <c r="Y1102" s="889"/>
      <c r="Z1102" s="889"/>
      <c r="AA1102" s="889"/>
      <c r="AB1102" s="889"/>
      <c r="AC1102" s="889"/>
      <c r="AD1102" s="889"/>
      <c r="AE1102" s="889"/>
      <c r="AF1102" s="889"/>
      <c r="AG1102" s="889"/>
      <c r="AH1102" s="889"/>
      <c r="AI1102" s="889"/>
      <c r="AJ1102" s="889"/>
      <c r="AK1102" s="889"/>
      <c r="AL1102" s="889"/>
      <c r="AM1102" s="889"/>
      <c r="AN1102" s="889"/>
      <c r="AO1102" s="889"/>
      <c r="AP1102" s="889"/>
      <c r="AQ1102" s="889"/>
      <c r="AR1102" s="889"/>
      <c r="AS1102" s="889"/>
      <c r="AT1102" s="889"/>
      <c r="AU1102" s="889"/>
      <c r="AV1102" s="889"/>
      <c r="AW1102" s="889"/>
      <c r="AX1102" s="889"/>
      <c r="AY1102" s="889"/>
      <c r="AZ1102" s="889"/>
      <c r="BA1102" s="889"/>
      <c r="BB1102" s="889"/>
    </row>
    <row r="1103" spans="1:54" ht="12.6" customHeight="1" x14ac:dyDescent="0.25">
      <c r="A1103" s="795"/>
      <c r="B1103" s="796"/>
      <c r="C1103" s="796"/>
      <c r="D1103" s="796"/>
      <c r="E1103" s="796"/>
      <c r="F1103" s="796"/>
      <c r="G1103" s="796"/>
      <c r="H1103" s="796"/>
      <c r="I1103" s="796"/>
      <c r="J1103" s="796"/>
      <c r="K1103" s="796"/>
      <c r="L1103" s="796"/>
      <c r="M1103" s="796"/>
      <c r="N1103" s="796"/>
      <c r="O1103" s="796"/>
      <c r="P1103" s="796"/>
      <c r="Q1103" s="796"/>
      <c r="R1103" s="796"/>
      <c r="S1103" s="796"/>
      <c r="T1103" s="797"/>
      <c r="U1103" s="1029"/>
      <c r="V1103" s="794"/>
      <c r="W1103" s="794"/>
      <c r="X1103" s="794"/>
      <c r="Y1103" s="794"/>
      <c r="Z1103" s="794"/>
      <c r="AA1103" s="794"/>
      <c r="AB1103" s="794"/>
      <c r="AC1103" s="794"/>
      <c r="AD1103" s="888"/>
      <c r="AE1103" s="889"/>
      <c r="AF1103" s="889"/>
      <c r="AG1103" s="889"/>
      <c r="AH1103" s="889"/>
      <c r="AI1103" s="1029"/>
      <c r="AJ1103" s="888"/>
      <c r="AK1103" s="889"/>
      <c r="AL1103" s="889"/>
      <c r="AM1103" s="889"/>
      <c r="AN1103" s="889"/>
      <c r="AO1103" s="889"/>
      <c r="AP1103" s="889"/>
      <c r="AQ1103" s="1029"/>
      <c r="AR1103" s="794"/>
      <c r="AS1103" s="794"/>
      <c r="AT1103" s="794"/>
      <c r="AU1103" s="794"/>
      <c r="AV1103" s="794"/>
      <c r="AW1103" s="794"/>
      <c r="AX1103" s="794"/>
      <c r="AY1103" s="794"/>
      <c r="AZ1103" s="794"/>
      <c r="BA1103" s="794"/>
      <c r="BB1103" s="794"/>
    </row>
    <row r="1104" spans="1:54" ht="12.6" customHeight="1" x14ac:dyDescent="0.25">
      <c r="A1104" s="795"/>
      <c r="B1104" s="796"/>
      <c r="C1104" s="796"/>
      <c r="D1104" s="796"/>
      <c r="E1104" s="796"/>
      <c r="F1104" s="796"/>
      <c r="G1104" s="796"/>
      <c r="H1104" s="796"/>
      <c r="I1104" s="796"/>
      <c r="J1104" s="796"/>
      <c r="K1104" s="796"/>
      <c r="L1104" s="796"/>
      <c r="M1104" s="796"/>
      <c r="N1104" s="796"/>
      <c r="O1104" s="796"/>
      <c r="P1104" s="796"/>
      <c r="Q1104" s="796"/>
      <c r="R1104" s="796"/>
      <c r="S1104" s="796"/>
      <c r="T1104" s="797"/>
      <c r="U1104" s="1029"/>
      <c r="V1104" s="794"/>
      <c r="W1104" s="794"/>
      <c r="X1104" s="794"/>
      <c r="Y1104" s="794"/>
      <c r="Z1104" s="794"/>
      <c r="AA1104" s="794"/>
      <c r="AB1104" s="794"/>
      <c r="AC1104" s="794"/>
      <c r="AD1104" s="888"/>
      <c r="AE1104" s="889"/>
      <c r="AF1104" s="889"/>
      <c r="AG1104" s="889"/>
      <c r="AH1104" s="889"/>
      <c r="AI1104" s="1029"/>
      <c r="AJ1104" s="888"/>
      <c r="AK1104" s="889"/>
      <c r="AL1104" s="889"/>
      <c r="AM1104" s="889"/>
      <c r="AN1104" s="889"/>
      <c r="AO1104" s="889"/>
      <c r="AP1104" s="889"/>
      <c r="AQ1104" s="1029"/>
      <c r="AR1104" s="794"/>
      <c r="AS1104" s="794"/>
      <c r="AT1104" s="794"/>
      <c r="AU1104" s="794"/>
      <c r="AV1104" s="794"/>
      <c r="AW1104" s="794"/>
      <c r="AX1104" s="794"/>
      <c r="AY1104" s="794"/>
      <c r="AZ1104" s="794"/>
      <c r="BA1104" s="794"/>
      <c r="BB1104" s="794"/>
    </row>
    <row r="1105" spans="1:54" ht="12.6" customHeight="1" x14ac:dyDescent="0.25">
      <c r="A1105" s="795"/>
      <c r="B1105" s="796"/>
      <c r="C1105" s="796"/>
      <c r="D1105" s="796"/>
      <c r="E1105" s="796"/>
      <c r="F1105" s="796"/>
      <c r="G1105" s="796"/>
      <c r="H1105" s="796"/>
      <c r="I1105" s="796"/>
      <c r="J1105" s="796"/>
      <c r="K1105" s="796"/>
      <c r="L1105" s="796"/>
      <c r="M1105" s="796"/>
      <c r="N1105" s="796"/>
      <c r="O1105" s="796"/>
      <c r="P1105" s="796"/>
      <c r="Q1105" s="796"/>
      <c r="R1105" s="796"/>
      <c r="S1105" s="796"/>
      <c r="T1105" s="797"/>
      <c r="U1105" s="1029"/>
      <c r="V1105" s="794"/>
      <c r="W1105" s="794"/>
      <c r="X1105" s="794"/>
      <c r="Y1105" s="794"/>
      <c r="Z1105" s="794"/>
      <c r="AA1105" s="794"/>
      <c r="AB1105" s="794"/>
      <c r="AC1105" s="794"/>
      <c r="AD1105" s="888"/>
      <c r="AE1105" s="889"/>
      <c r="AF1105" s="889"/>
      <c r="AG1105" s="889"/>
      <c r="AH1105" s="889"/>
      <c r="AI1105" s="1029"/>
      <c r="AJ1105" s="888"/>
      <c r="AK1105" s="889"/>
      <c r="AL1105" s="889"/>
      <c r="AM1105" s="889"/>
      <c r="AN1105" s="889"/>
      <c r="AO1105" s="889"/>
      <c r="AP1105" s="889"/>
      <c r="AQ1105" s="1029"/>
      <c r="AR1105" s="794"/>
      <c r="AS1105" s="794"/>
      <c r="AT1105" s="794"/>
      <c r="AU1105" s="794"/>
      <c r="AV1105" s="794"/>
      <c r="AW1105" s="794"/>
      <c r="AX1105" s="794"/>
      <c r="AY1105" s="794"/>
      <c r="AZ1105" s="794"/>
      <c r="BA1105" s="794"/>
      <c r="BB1105" s="794"/>
    </row>
    <row r="1106" spans="1:54" ht="12.6" customHeight="1" x14ac:dyDescent="0.25">
      <c r="A1106" s="272" t="s">
        <v>1808</v>
      </c>
      <c r="B1106" s="188"/>
      <c r="C1106" s="188"/>
      <c r="D1106" s="188"/>
      <c r="E1106" s="188"/>
      <c r="F1106" s="188"/>
      <c r="G1106" s="188"/>
      <c r="H1106" s="188"/>
      <c r="I1106" s="188"/>
      <c r="J1106" s="188"/>
      <c r="K1106" s="188"/>
      <c r="L1106" s="188"/>
      <c r="M1106" s="188"/>
      <c r="N1106" s="188"/>
      <c r="O1106" s="188"/>
      <c r="P1106" s="188"/>
      <c r="Q1106" s="188"/>
      <c r="R1106" s="188"/>
      <c r="S1106" s="188"/>
      <c r="T1106" s="189"/>
      <c r="U1106" s="1029"/>
      <c r="V1106" s="794"/>
      <c r="W1106" s="794"/>
      <c r="X1106" s="794"/>
      <c r="Y1106" s="794"/>
      <c r="Z1106" s="794"/>
      <c r="AA1106" s="794"/>
      <c r="AB1106" s="794"/>
      <c r="AC1106" s="794"/>
      <c r="AD1106" s="888"/>
      <c r="AE1106" s="889"/>
      <c r="AF1106" s="889"/>
      <c r="AG1106" s="889"/>
      <c r="AH1106" s="889"/>
      <c r="AI1106" s="1029"/>
      <c r="AJ1106" s="888"/>
      <c r="AK1106" s="889"/>
      <c r="AL1106" s="889"/>
      <c r="AM1106" s="889"/>
      <c r="AN1106" s="889"/>
      <c r="AO1106" s="889"/>
      <c r="AP1106" s="889"/>
      <c r="AQ1106" s="1029"/>
      <c r="AR1106" s="794"/>
      <c r="AS1106" s="794"/>
      <c r="AT1106" s="794"/>
      <c r="AU1106" s="794"/>
      <c r="AV1106" s="794"/>
      <c r="AW1106" s="794"/>
      <c r="AX1106" s="794"/>
      <c r="AY1106" s="794"/>
      <c r="AZ1106" s="794"/>
      <c r="BA1106" s="794"/>
      <c r="BB1106" s="888"/>
    </row>
    <row r="1107" spans="1:54" ht="12.6" customHeight="1" x14ac:dyDescent="0.25">
      <c r="A1107" s="795"/>
      <c r="B1107" s="796"/>
      <c r="C1107" s="796"/>
      <c r="D1107" s="796"/>
      <c r="E1107" s="796"/>
      <c r="F1107" s="796"/>
      <c r="G1107" s="796"/>
      <c r="H1107" s="796"/>
      <c r="I1107" s="796"/>
      <c r="J1107" s="796"/>
      <c r="K1107" s="796"/>
      <c r="L1107" s="796"/>
      <c r="M1107" s="796"/>
      <c r="N1107" s="796"/>
      <c r="O1107" s="796"/>
      <c r="P1107" s="796"/>
      <c r="Q1107" s="796"/>
      <c r="R1107" s="796"/>
      <c r="S1107" s="796"/>
      <c r="T1107" s="797"/>
      <c r="U1107" s="1029"/>
      <c r="V1107" s="794"/>
      <c r="W1107" s="794"/>
      <c r="X1107" s="794"/>
      <c r="Y1107" s="794"/>
      <c r="Z1107" s="794"/>
      <c r="AA1107" s="794"/>
      <c r="AB1107" s="794"/>
      <c r="AC1107" s="794"/>
      <c r="AD1107" s="888"/>
      <c r="AE1107" s="889"/>
      <c r="AF1107" s="889"/>
      <c r="AG1107" s="889"/>
      <c r="AH1107" s="889"/>
      <c r="AI1107" s="1029"/>
      <c r="AJ1107" s="888"/>
      <c r="AK1107" s="889"/>
      <c r="AL1107" s="889"/>
      <c r="AM1107" s="889"/>
      <c r="AN1107" s="889"/>
      <c r="AO1107" s="889"/>
      <c r="AP1107" s="889"/>
      <c r="AQ1107" s="1029"/>
      <c r="AR1107" s="794"/>
      <c r="AS1107" s="794"/>
      <c r="AT1107" s="794"/>
      <c r="AU1107" s="794"/>
      <c r="AV1107" s="794"/>
      <c r="AW1107" s="794"/>
      <c r="AX1107" s="794"/>
      <c r="AY1107" s="794"/>
      <c r="AZ1107" s="794"/>
      <c r="BA1107" s="794"/>
      <c r="BB1107" s="794"/>
    </row>
    <row r="1108" spans="1:54" ht="12.6" customHeight="1" x14ac:dyDescent="0.25">
      <c r="A1108" s="795"/>
      <c r="B1108" s="796"/>
      <c r="C1108" s="796"/>
      <c r="D1108" s="796"/>
      <c r="E1108" s="796"/>
      <c r="F1108" s="796"/>
      <c r="G1108" s="796"/>
      <c r="H1108" s="796"/>
      <c r="I1108" s="796"/>
      <c r="J1108" s="796"/>
      <c r="K1108" s="796"/>
      <c r="L1108" s="796"/>
      <c r="M1108" s="796"/>
      <c r="N1108" s="796"/>
      <c r="O1108" s="796"/>
      <c r="P1108" s="796"/>
      <c r="Q1108" s="796"/>
      <c r="R1108" s="796"/>
      <c r="S1108" s="796"/>
      <c r="T1108" s="797"/>
      <c r="U1108" s="1036"/>
      <c r="V1108" s="1052"/>
      <c r="W1108" s="1052"/>
      <c r="X1108" s="1052"/>
      <c r="Y1108" s="1052"/>
      <c r="Z1108" s="1052"/>
      <c r="AA1108" s="1052"/>
      <c r="AB1108" s="1052"/>
      <c r="AC1108" s="1052"/>
      <c r="AD1108" s="888"/>
      <c r="AE1108" s="889"/>
      <c r="AF1108" s="889"/>
      <c r="AG1108" s="889"/>
      <c r="AH1108" s="889"/>
      <c r="AI1108" s="1029"/>
      <c r="AJ1108" s="888"/>
      <c r="AK1108" s="889"/>
      <c r="AL1108" s="889"/>
      <c r="AM1108" s="889"/>
      <c r="AN1108" s="889"/>
      <c r="AO1108" s="889"/>
      <c r="AP1108" s="889"/>
      <c r="AQ1108" s="1029"/>
      <c r="AR1108" s="1052"/>
      <c r="AS1108" s="1052"/>
      <c r="AT1108" s="1052"/>
      <c r="AU1108" s="1052"/>
      <c r="AV1108" s="1052"/>
      <c r="AW1108" s="1052"/>
      <c r="AX1108" s="1052"/>
      <c r="AY1108" s="1052"/>
      <c r="AZ1108" s="1052"/>
      <c r="BA1108" s="1052"/>
      <c r="BB1108" s="1052"/>
    </row>
    <row r="1109" spans="1:54" ht="12.6" customHeight="1" x14ac:dyDescent="0.25">
      <c r="A1109" s="795"/>
      <c r="B1109" s="796"/>
      <c r="C1109" s="796"/>
      <c r="D1109" s="796"/>
      <c r="E1109" s="796"/>
      <c r="F1109" s="796"/>
      <c r="G1109" s="796"/>
      <c r="H1109" s="796"/>
      <c r="I1109" s="796"/>
      <c r="J1109" s="796"/>
      <c r="K1109" s="796"/>
      <c r="L1109" s="796"/>
      <c r="M1109" s="796"/>
      <c r="N1109" s="796"/>
      <c r="O1109" s="796"/>
      <c r="P1109" s="796"/>
      <c r="Q1109" s="796"/>
      <c r="R1109" s="796"/>
      <c r="S1109" s="796"/>
      <c r="T1109" s="797"/>
      <c r="U1109" s="1036"/>
      <c r="V1109" s="1052"/>
      <c r="W1109" s="1052"/>
      <c r="X1109" s="1052"/>
      <c r="Y1109" s="1052"/>
      <c r="Z1109" s="1052"/>
      <c r="AA1109" s="1052"/>
      <c r="AB1109" s="1052"/>
      <c r="AC1109" s="1052"/>
      <c r="AD1109" s="888"/>
      <c r="AE1109" s="889"/>
      <c r="AF1109" s="889"/>
      <c r="AG1109" s="889"/>
      <c r="AH1109" s="889"/>
      <c r="AI1109" s="1029"/>
      <c r="AJ1109" s="888"/>
      <c r="AK1109" s="889"/>
      <c r="AL1109" s="889"/>
      <c r="AM1109" s="889"/>
      <c r="AN1109" s="889"/>
      <c r="AO1109" s="889"/>
      <c r="AP1109" s="889"/>
      <c r="AQ1109" s="1029"/>
      <c r="AR1109" s="1052"/>
      <c r="AS1109" s="1052"/>
      <c r="AT1109" s="1052"/>
      <c r="AU1109" s="1052"/>
      <c r="AV1109" s="1052"/>
      <c r="AW1109" s="1052"/>
      <c r="AX1109" s="1052"/>
      <c r="AY1109" s="1052"/>
      <c r="AZ1109" s="1052"/>
      <c r="BA1109" s="1052"/>
      <c r="BB1109" s="1052"/>
    </row>
    <row r="1110" spans="1:54" ht="12.6" customHeight="1" x14ac:dyDescent="0.25">
      <c r="A1110" s="220" t="s">
        <v>5010</v>
      </c>
    </row>
    <row r="1111" spans="1:54" ht="15" customHeight="1" x14ac:dyDescent="0.25">
      <c r="A1111" s="807"/>
      <c r="B1111" s="808"/>
      <c r="C1111" s="808"/>
      <c r="D1111" s="808"/>
      <c r="E1111" s="808"/>
      <c r="F1111" s="808"/>
      <c r="G1111" s="808"/>
      <c r="H1111" s="808"/>
      <c r="I1111" s="808"/>
      <c r="J1111" s="808"/>
      <c r="K1111" s="808"/>
      <c r="L1111" s="808"/>
      <c r="M1111" s="808"/>
      <c r="N1111" s="808"/>
      <c r="O1111" s="808"/>
      <c r="P1111" s="808"/>
      <c r="Q1111" s="808"/>
      <c r="R1111" s="808"/>
      <c r="S1111" s="808"/>
      <c r="T1111" s="808"/>
      <c r="U1111" s="808"/>
      <c r="V1111" s="808"/>
      <c r="W1111" s="808"/>
      <c r="X1111" s="808"/>
      <c r="Y1111" s="808"/>
      <c r="Z1111" s="808"/>
      <c r="AA1111" s="808"/>
      <c r="AB1111" s="808"/>
      <c r="AC1111" s="808"/>
      <c r="AD1111" s="808"/>
      <c r="AE1111" s="808"/>
      <c r="AF1111" s="808"/>
      <c r="AG1111" s="808"/>
      <c r="AH1111" s="808"/>
      <c r="AI1111" s="808"/>
      <c r="AJ1111" s="808"/>
      <c r="AK1111" s="808"/>
      <c r="AL1111" s="808"/>
      <c r="AM1111" s="808"/>
      <c r="AN1111" s="808"/>
      <c r="AO1111" s="808"/>
      <c r="AP1111" s="808"/>
      <c r="AQ1111" s="808"/>
      <c r="AR1111" s="808"/>
      <c r="AS1111" s="808"/>
      <c r="AT1111" s="808"/>
      <c r="AU1111" s="808"/>
      <c r="AV1111" s="808"/>
      <c r="AW1111" s="808"/>
      <c r="AX1111" s="808"/>
      <c r="AY1111" s="550"/>
      <c r="AZ1111" s="550"/>
      <c r="BA1111" s="550"/>
      <c r="BB1111" s="550"/>
    </row>
    <row r="1112" spans="1:54" ht="15" customHeight="1" x14ac:dyDescent="0.25">
      <c r="A1112" s="809"/>
      <c r="B1112" s="810"/>
      <c r="C1112" s="810"/>
      <c r="D1112" s="810"/>
      <c r="E1112" s="810"/>
      <c r="F1112" s="810"/>
      <c r="G1112" s="810"/>
      <c r="H1112" s="810"/>
      <c r="I1112" s="810"/>
      <c r="J1112" s="810"/>
      <c r="K1112" s="810"/>
      <c r="L1112" s="810"/>
      <c r="M1112" s="810"/>
      <c r="N1112" s="810"/>
      <c r="O1112" s="810"/>
      <c r="P1112" s="810"/>
      <c r="Q1112" s="810"/>
      <c r="R1112" s="810"/>
      <c r="S1112" s="810"/>
      <c r="T1112" s="810"/>
      <c r="U1112" s="810"/>
      <c r="V1112" s="810"/>
      <c r="W1112" s="810"/>
      <c r="X1112" s="810"/>
      <c r="Y1112" s="810"/>
      <c r="Z1112" s="810"/>
      <c r="AA1112" s="810"/>
      <c r="AB1112" s="810"/>
      <c r="AC1112" s="810"/>
      <c r="AD1112" s="810"/>
      <c r="AE1112" s="810"/>
      <c r="AF1112" s="810"/>
      <c r="AG1112" s="810"/>
      <c r="AH1112" s="810"/>
      <c r="AI1112" s="810"/>
      <c r="AJ1112" s="810"/>
      <c r="AK1112" s="810"/>
      <c r="AL1112" s="810"/>
      <c r="AM1112" s="810"/>
      <c r="AN1112" s="810"/>
      <c r="AO1112" s="810"/>
      <c r="AP1112" s="810"/>
      <c r="AQ1112" s="810"/>
      <c r="AR1112" s="810"/>
      <c r="AS1112" s="810"/>
      <c r="AT1112" s="810"/>
      <c r="AU1112" s="810"/>
      <c r="AV1112" s="810"/>
      <c r="AW1112" s="810"/>
      <c r="AX1112" s="810"/>
      <c r="AY1112" s="550"/>
      <c r="AZ1112" s="550"/>
      <c r="BA1112" s="550"/>
      <c r="BB1112" s="550"/>
    </row>
    <row r="1113" spans="1:54" ht="12.6" customHeight="1" x14ac:dyDescent="0.25">
      <c r="A1113" s="220" t="s">
        <v>5088</v>
      </c>
    </row>
    <row r="1114" spans="1:54" ht="12.6" customHeight="1" x14ac:dyDescent="0.25">
      <c r="A1114" s="221"/>
      <c r="B1114" s="222"/>
      <c r="C1114" s="222"/>
      <c r="D1114" s="222"/>
      <c r="E1114" s="222"/>
      <c r="F1114" s="222"/>
      <c r="G1114" s="222"/>
      <c r="H1114" s="222"/>
      <c r="I1114" s="222"/>
      <c r="J1114" s="222"/>
      <c r="K1114" s="222"/>
      <c r="L1114" s="222"/>
      <c r="M1114" s="222"/>
      <c r="N1114" s="222"/>
      <c r="O1114" s="222"/>
      <c r="P1114" s="222"/>
      <c r="Q1114" s="222"/>
      <c r="R1114" s="222"/>
      <c r="S1114" s="222"/>
      <c r="T1114" s="222"/>
      <c r="U1114" s="222"/>
      <c r="V1114" s="222"/>
      <c r="W1114" s="222"/>
      <c r="X1114" s="222"/>
      <c r="Y1114" s="222"/>
      <c r="Z1114" s="222"/>
      <c r="AA1114" s="222"/>
      <c r="AB1114" s="222"/>
      <c r="AC1114" s="237"/>
      <c r="AD1114" s="1023" t="s">
        <v>1815</v>
      </c>
      <c r="AE1114" s="1024"/>
      <c r="AF1114" s="1024"/>
      <c r="AG1114" s="1024"/>
      <c r="AH1114" s="1024"/>
      <c r="AI1114" s="1024"/>
      <c r="AJ1114" s="1024"/>
      <c r="AK1114" s="1024"/>
      <c r="AL1114" s="1024"/>
      <c r="AM1114" s="1024"/>
      <c r="AN1114" s="1024"/>
      <c r="AO1114" s="1024"/>
      <c r="AP1114" s="1024"/>
      <c r="AQ1114" s="1024"/>
      <c r="AR1114" s="1024"/>
      <c r="AS1114" s="1024"/>
      <c r="AT1114" s="1024"/>
      <c r="AU1114" s="1024"/>
      <c r="AV1114" s="1024"/>
      <c r="AW1114" s="1024"/>
      <c r="AX1114" s="1024"/>
      <c r="AY1114" s="1024"/>
      <c r="AZ1114" s="1024"/>
      <c r="BA1114" s="1024"/>
      <c r="BB1114" s="1025"/>
    </row>
    <row r="1115" spans="1:54" ht="12.6" customHeight="1" x14ac:dyDescent="0.25">
      <c r="A1115" s="223"/>
      <c r="B1115" s="224"/>
      <c r="C1115" s="224"/>
      <c r="D1115" s="224"/>
      <c r="E1115" s="224"/>
      <c r="F1115" s="224"/>
      <c r="G1115" s="224"/>
      <c r="H1115" s="224"/>
      <c r="I1115" s="224"/>
      <c r="J1115" s="224"/>
      <c r="K1115" s="224"/>
      <c r="L1115" s="224"/>
      <c r="M1115" s="224"/>
      <c r="N1115" s="224"/>
      <c r="O1115" s="224"/>
      <c r="P1115" s="224"/>
      <c r="Q1115" s="224"/>
      <c r="R1115" s="224"/>
      <c r="S1115" s="224"/>
      <c r="T1115" s="224"/>
      <c r="U1115" s="224"/>
      <c r="V1115" s="224"/>
      <c r="W1115" s="224"/>
      <c r="X1115" s="224"/>
      <c r="Y1115" s="224"/>
      <c r="Z1115" s="224"/>
      <c r="AA1115" s="224"/>
      <c r="AB1115" s="224"/>
      <c r="AC1115" s="238"/>
      <c r="AD1115" s="825"/>
      <c r="AE1115" s="826"/>
      <c r="AF1115" s="826"/>
      <c r="AG1115" s="826"/>
      <c r="AH1115" s="826"/>
      <c r="AI1115" s="826"/>
      <c r="AJ1115" s="826"/>
      <c r="AK1115" s="826"/>
      <c r="AL1115" s="826"/>
      <c r="AM1115" s="827"/>
      <c r="AN1115" s="825" t="s">
        <v>1645</v>
      </c>
      <c r="AO1115" s="826"/>
      <c r="AP1115" s="826"/>
      <c r="AQ1115" s="826"/>
      <c r="AR1115" s="826"/>
      <c r="AS1115" s="826"/>
      <c r="AT1115" s="826"/>
      <c r="AU1115" s="826"/>
      <c r="AV1115" s="826"/>
      <c r="AW1115" s="826"/>
      <c r="AX1115" s="826"/>
      <c r="AY1115" s="826"/>
      <c r="AZ1115" s="826"/>
      <c r="BA1115" s="826"/>
      <c r="BB1115" s="827"/>
    </row>
    <row r="1116" spans="1:54" ht="12.6" customHeight="1" x14ac:dyDescent="0.25">
      <c r="A1116" s="223" t="s">
        <v>1816</v>
      </c>
      <c r="B1116" s="224"/>
      <c r="C1116" s="224"/>
      <c r="D1116" s="224"/>
      <c r="E1116" s="224"/>
      <c r="F1116" s="224"/>
      <c r="G1116" s="224"/>
      <c r="H1116" s="224"/>
      <c r="I1116" s="224"/>
      <c r="J1116" s="224"/>
      <c r="K1116" s="224"/>
      <c r="L1116" s="224"/>
      <c r="M1116" s="224"/>
      <c r="N1116" s="224"/>
      <c r="O1116" s="224"/>
      <c r="P1116" s="224"/>
      <c r="Q1116" s="224"/>
      <c r="R1116" s="224"/>
      <c r="S1116" s="224"/>
      <c r="T1116" s="224"/>
      <c r="U1116" s="224"/>
      <c r="V1116" s="224"/>
      <c r="W1116" s="224"/>
      <c r="X1116" s="224"/>
      <c r="Y1116" s="224"/>
      <c r="Z1116" s="224"/>
      <c r="AA1116" s="224"/>
      <c r="AB1116" s="224"/>
      <c r="AC1116" s="238"/>
      <c r="AD1116" s="828" t="s">
        <v>1817</v>
      </c>
      <c r="AE1116" s="829"/>
      <c r="AF1116" s="829"/>
      <c r="AG1116" s="829"/>
      <c r="AH1116" s="829"/>
      <c r="AI1116" s="829"/>
      <c r="AJ1116" s="829"/>
      <c r="AK1116" s="829"/>
      <c r="AL1116" s="829"/>
      <c r="AM1116" s="830"/>
      <c r="AN1116" s="828" t="s">
        <v>1583</v>
      </c>
      <c r="AO1116" s="829"/>
      <c r="AP1116" s="829"/>
      <c r="AQ1116" s="829"/>
      <c r="AR1116" s="829"/>
      <c r="AS1116" s="829"/>
      <c r="AT1116" s="829"/>
      <c r="AU1116" s="829"/>
      <c r="AV1116" s="829"/>
      <c r="AW1116" s="829"/>
      <c r="AX1116" s="829"/>
      <c r="AY1116" s="829"/>
      <c r="AZ1116" s="829"/>
      <c r="BA1116" s="829"/>
      <c r="BB1116" s="830"/>
    </row>
    <row r="1117" spans="1:54" ht="12.6" customHeight="1" x14ac:dyDescent="0.25">
      <c r="A1117" s="223"/>
      <c r="B1117" s="224"/>
      <c r="C1117" s="224"/>
      <c r="D1117" s="224"/>
      <c r="E1117" s="224"/>
      <c r="F1117" s="224"/>
      <c r="G1117" s="224"/>
      <c r="H1117" s="224"/>
      <c r="I1117" s="224"/>
      <c r="J1117" s="224"/>
      <c r="K1117" s="224"/>
      <c r="L1117" s="224"/>
      <c r="M1117" s="224"/>
      <c r="N1117" s="224"/>
      <c r="O1117" s="224"/>
      <c r="P1117" s="224"/>
      <c r="Q1117" s="224"/>
      <c r="R1117" s="224"/>
      <c r="S1117" s="224"/>
      <c r="T1117" s="224"/>
      <c r="U1117" s="224"/>
      <c r="V1117" s="224"/>
      <c r="W1117" s="224"/>
      <c r="X1117" s="224"/>
      <c r="Y1117" s="224"/>
      <c r="Z1117" s="224"/>
      <c r="AA1117" s="224"/>
      <c r="AB1117" s="224"/>
      <c r="AC1117" s="238"/>
      <c r="AD1117" s="828" t="s">
        <v>1433</v>
      </c>
      <c r="AE1117" s="829"/>
      <c r="AF1117" s="829"/>
      <c r="AG1117" s="829"/>
      <c r="AH1117" s="829"/>
      <c r="AI1117" s="829"/>
      <c r="AJ1117" s="829"/>
      <c r="AK1117" s="829"/>
      <c r="AL1117" s="829"/>
      <c r="AM1117" s="830"/>
      <c r="AN1117" s="828" t="s">
        <v>1265</v>
      </c>
      <c r="AO1117" s="829"/>
      <c r="AP1117" s="829"/>
      <c r="AQ1117" s="829"/>
      <c r="AR1117" s="829"/>
      <c r="AS1117" s="829"/>
      <c r="AT1117" s="829"/>
      <c r="AU1117" s="829"/>
      <c r="AV1117" s="829"/>
      <c r="AW1117" s="829"/>
      <c r="AX1117" s="829"/>
      <c r="AY1117" s="829"/>
      <c r="AZ1117" s="829"/>
      <c r="BA1117" s="829"/>
      <c r="BB1117" s="830"/>
    </row>
    <row r="1118" spans="1:54" ht="12.6" customHeight="1" x14ac:dyDescent="0.25">
      <c r="A1118" s="863" t="s">
        <v>1410</v>
      </c>
      <c r="B1118" s="864"/>
      <c r="C1118" s="864"/>
      <c r="D1118" s="864"/>
      <c r="E1118" s="864"/>
      <c r="F1118" s="864"/>
      <c r="G1118" s="864"/>
      <c r="H1118" s="864"/>
      <c r="I1118" s="864"/>
      <c r="J1118" s="864"/>
      <c r="K1118" s="864"/>
      <c r="L1118" s="864"/>
      <c r="M1118" s="864"/>
      <c r="N1118" s="864"/>
      <c r="O1118" s="864"/>
      <c r="P1118" s="864"/>
      <c r="Q1118" s="864"/>
      <c r="R1118" s="864"/>
      <c r="S1118" s="864"/>
      <c r="T1118" s="864"/>
      <c r="U1118" s="864"/>
      <c r="V1118" s="864"/>
      <c r="W1118" s="864"/>
      <c r="X1118" s="864"/>
      <c r="Y1118" s="864"/>
      <c r="Z1118" s="864"/>
      <c r="AA1118" s="864"/>
      <c r="AB1118" s="864"/>
      <c r="AC1118" s="865"/>
      <c r="AD1118" s="863" t="s">
        <v>1818</v>
      </c>
      <c r="AE1118" s="864"/>
      <c r="AF1118" s="864"/>
      <c r="AG1118" s="864"/>
      <c r="AH1118" s="864"/>
      <c r="AI1118" s="864"/>
      <c r="AJ1118" s="864"/>
      <c r="AK1118" s="864"/>
      <c r="AL1118" s="864"/>
      <c r="AM1118" s="865"/>
      <c r="AN1118" s="863" t="s">
        <v>1412</v>
      </c>
      <c r="AO1118" s="864"/>
      <c r="AP1118" s="864"/>
      <c r="AQ1118" s="864"/>
      <c r="AR1118" s="864"/>
      <c r="AS1118" s="864"/>
      <c r="AT1118" s="864"/>
      <c r="AU1118" s="864"/>
      <c r="AV1118" s="864"/>
      <c r="AW1118" s="864"/>
      <c r="AX1118" s="864"/>
      <c r="AY1118" s="864"/>
      <c r="AZ1118" s="864"/>
      <c r="BA1118" s="864"/>
      <c r="BB1118" s="865"/>
    </row>
    <row r="1119" spans="1:54" ht="12.6" customHeight="1" x14ac:dyDescent="0.25">
      <c r="A1119" s="196" t="s">
        <v>1819</v>
      </c>
      <c r="B1119" s="197"/>
      <c r="C1119" s="197"/>
      <c r="D1119" s="197"/>
      <c r="E1119" s="197"/>
      <c r="F1119" s="197"/>
      <c r="G1119" s="197"/>
      <c r="H1119" s="197"/>
      <c r="I1119" s="197"/>
      <c r="J1119" s="197"/>
      <c r="K1119" s="197"/>
      <c r="L1119" s="197"/>
      <c r="M1119" s="197"/>
      <c r="N1119" s="197"/>
      <c r="O1119" s="197"/>
      <c r="P1119" s="197"/>
      <c r="Q1119" s="197"/>
      <c r="R1119" s="197"/>
      <c r="S1119" s="197"/>
      <c r="T1119" s="197"/>
      <c r="U1119" s="197"/>
      <c r="V1119" s="197"/>
      <c r="W1119" s="197"/>
      <c r="X1119" s="197"/>
      <c r="Y1119" s="197"/>
      <c r="Z1119" s="197"/>
      <c r="AA1119" s="197"/>
      <c r="AB1119" s="197"/>
      <c r="AC1119" s="198"/>
      <c r="AD1119" s="1034"/>
      <c r="AE1119" s="1035"/>
      <c r="AF1119" s="1035"/>
      <c r="AG1119" s="1035"/>
      <c r="AH1119" s="1035"/>
      <c r="AI1119" s="1035"/>
      <c r="AJ1119" s="1035"/>
      <c r="AK1119" s="1035"/>
      <c r="AL1119" s="1035"/>
      <c r="AM1119" s="1036"/>
      <c r="AN1119" s="1034"/>
      <c r="AO1119" s="1035"/>
      <c r="AP1119" s="1035"/>
      <c r="AQ1119" s="1035"/>
      <c r="AR1119" s="1035"/>
      <c r="AS1119" s="1035"/>
      <c r="AT1119" s="1035"/>
      <c r="AU1119" s="1035"/>
      <c r="AV1119" s="1035"/>
      <c r="AW1119" s="1035"/>
      <c r="AX1119" s="1035"/>
      <c r="AY1119" s="1035"/>
      <c r="AZ1119" s="1035"/>
      <c r="BA1119" s="1035"/>
      <c r="BB1119" s="1036"/>
    </row>
    <row r="1120" spans="1:54" ht="12.6" customHeight="1" x14ac:dyDescent="0.25">
      <c r="A1120" s="187" t="s">
        <v>1820</v>
      </c>
      <c r="B1120" s="188"/>
      <c r="C1120" s="188"/>
      <c r="D1120" s="188"/>
      <c r="E1120" s="188"/>
      <c r="F1120" s="188"/>
      <c r="G1120" s="188"/>
      <c r="H1120" s="188"/>
      <c r="I1120" s="188"/>
      <c r="J1120" s="188"/>
      <c r="K1120" s="188"/>
      <c r="L1120" s="188"/>
      <c r="M1120" s="188"/>
      <c r="N1120" s="188"/>
      <c r="O1120" s="188"/>
      <c r="P1120" s="188"/>
      <c r="Q1120" s="188"/>
      <c r="R1120" s="188"/>
      <c r="S1120" s="188"/>
      <c r="T1120" s="188"/>
      <c r="U1120" s="188"/>
      <c r="V1120" s="188"/>
      <c r="W1120" s="188"/>
      <c r="X1120" s="188"/>
      <c r="Y1120" s="188"/>
      <c r="Z1120" s="188"/>
      <c r="AA1120" s="188"/>
      <c r="AB1120" s="188"/>
      <c r="AC1120" s="189"/>
      <c r="AD1120" s="888"/>
      <c r="AE1120" s="889"/>
      <c r="AF1120" s="889"/>
      <c r="AG1120" s="889"/>
      <c r="AH1120" s="889"/>
      <c r="AI1120" s="889"/>
      <c r="AJ1120" s="889"/>
      <c r="AK1120" s="889"/>
      <c r="AL1120" s="889"/>
      <c r="AM1120" s="1029"/>
      <c r="AN1120" s="888"/>
      <c r="AO1120" s="889"/>
      <c r="AP1120" s="889"/>
      <c r="AQ1120" s="889"/>
      <c r="AR1120" s="889"/>
      <c r="AS1120" s="889"/>
      <c r="AT1120" s="889"/>
      <c r="AU1120" s="889"/>
      <c r="AV1120" s="889"/>
      <c r="AW1120" s="889"/>
      <c r="AX1120" s="889"/>
      <c r="AY1120" s="889"/>
      <c r="AZ1120" s="889"/>
      <c r="BA1120" s="889"/>
      <c r="BB1120" s="1029"/>
    </row>
    <row r="1121" spans="1:54" ht="12.6" customHeight="1" x14ac:dyDescent="0.25">
      <c r="A1121" s="187" t="s">
        <v>1821</v>
      </c>
      <c r="B1121" s="188"/>
      <c r="C1121" s="188"/>
      <c r="D1121" s="188"/>
      <c r="E1121" s="188"/>
      <c r="F1121" s="188"/>
      <c r="G1121" s="188"/>
      <c r="H1121" s="188"/>
      <c r="I1121" s="188"/>
      <c r="J1121" s="188"/>
      <c r="K1121" s="188"/>
      <c r="L1121" s="188"/>
      <c r="M1121" s="188"/>
      <c r="N1121" s="188"/>
      <c r="O1121" s="188"/>
      <c r="P1121" s="188"/>
      <c r="Q1121" s="188"/>
      <c r="R1121" s="188"/>
      <c r="S1121" s="188"/>
      <c r="T1121" s="188"/>
      <c r="U1121" s="188"/>
      <c r="V1121" s="188"/>
      <c r="W1121" s="188"/>
      <c r="X1121" s="188"/>
      <c r="Y1121" s="188"/>
      <c r="Z1121" s="188"/>
      <c r="AA1121" s="188"/>
      <c r="AB1121" s="188"/>
      <c r="AC1121" s="189"/>
      <c r="AD1121" s="888"/>
      <c r="AE1121" s="889"/>
      <c r="AF1121" s="889"/>
      <c r="AG1121" s="889"/>
      <c r="AH1121" s="889"/>
      <c r="AI1121" s="889"/>
      <c r="AJ1121" s="889"/>
      <c r="AK1121" s="889"/>
      <c r="AL1121" s="889"/>
      <c r="AM1121" s="1029"/>
      <c r="AN1121" s="888"/>
      <c r="AO1121" s="889"/>
      <c r="AP1121" s="889"/>
      <c r="AQ1121" s="889"/>
      <c r="AR1121" s="889"/>
      <c r="AS1121" s="889"/>
      <c r="AT1121" s="889"/>
      <c r="AU1121" s="889"/>
      <c r="AV1121" s="889"/>
      <c r="AW1121" s="889"/>
      <c r="AX1121" s="889"/>
      <c r="AY1121" s="889"/>
      <c r="AZ1121" s="889"/>
      <c r="BA1121" s="889"/>
      <c r="BB1121" s="1029"/>
    </row>
    <row r="1122" spans="1:54" ht="12.6" customHeight="1" x14ac:dyDescent="0.25">
      <c r="A1122" s="187" t="s">
        <v>1822</v>
      </c>
      <c r="B1122" s="188"/>
      <c r="C1122" s="188"/>
      <c r="D1122" s="188"/>
      <c r="E1122" s="188"/>
      <c r="F1122" s="188"/>
      <c r="G1122" s="188"/>
      <c r="H1122" s="188"/>
      <c r="I1122" s="188"/>
      <c r="J1122" s="188"/>
      <c r="K1122" s="188"/>
      <c r="L1122" s="188"/>
      <c r="M1122" s="188"/>
      <c r="N1122" s="188"/>
      <c r="O1122" s="188"/>
      <c r="P1122" s="188"/>
      <c r="Q1122" s="188"/>
      <c r="R1122" s="188"/>
      <c r="S1122" s="188"/>
      <c r="T1122" s="188"/>
      <c r="U1122" s="188"/>
      <c r="V1122" s="188"/>
      <c r="W1122" s="188"/>
      <c r="X1122" s="188"/>
      <c r="Y1122" s="188"/>
      <c r="Z1122" s="188"/>
      <c r="AA1122" s="188"/>
      <c r="AB1122" s="188"/>
      <c r="AC1122" s="189"/>
      <c r="AD1122" s="888"/>
      <c r="AE1122" s="889"/>
      <c r="AF1122" s="889"/>
      <c r="AG1122" s="889"/>
      <c r="AH1122" s="889"/>
      <c r="AI1122" s="889"/>
      <c r="AJ1122" s="889"/>
      <c r="AK1122" s="889"/>
      <c r="AL1122" s="889"/>
      <c r="AM1122" s="1029"/>
      <c r="AN1122" s="888"/>
      <c r="AO1122" s="889"/>
      <c r="AP1122" s="889"/>
      <c r="AQ1122" s="889"/>
      <c r="AR1122" s="889"/>
      <c r="AS1122" s="889"/>
      <c r="AT1122" s="889"/>
      <c r="AU1122" s="889"/>
      <c r="AV1122" s="889"/>
      <c r="AW1122" s="889"/>
      <c r="AX1122" s="889"/>
      <c r="AY1122" s="889"/>
      <c r="AZ1122" s="889"/>
      <c r="BA1122" s="889"/>
      <c r="BB1122" s="1029"/>
    </row>
    <row r="1123" spans="1:54" ht="12.6" customHeight="1" x14ac:dyDescent="0.25">
      <c r="A1123" s="272" t="s">
        <v>1397</v>
      </c>
      <c r="B1123" s="188"/>
      <c r="C1123" s="188"/>
      <c r="D1123" s="188"/>
      <c r="E1123" s="188"/>
      <c r="F1123" s="188"/>
      <c r="G1123" s="188"/>
      <c r="H1123" s="188"/>
      <c r="I1123" s="188"/>
      <c r="J1123" s="188"/>
      <c r="K1123" s="188"/>
      <c r="L1123" s="188"/>
      <c r="M1123" s="188"/>
      <c r="N1123" s="188"/>
      <c r="O1123" s="188"/>
      <c r="P1123" s="188"/>
      <c r="Q1123" s="188"/>
      <c r="R1123" s="188"/>
      <c r="S1123" s="188"/>
      <c r="T1123" s="188"/>
      <c r="U1123" s="188"/>
      <c r="V1123" s="188"/>
      <c r="W1123" s="188"/>
      <c r="X1123" s="188"/>
      <c r="Y1123" s="188"/>
      <c r="Z1123" s="188"/>
      <c r="AA1123" s="188"/>
      <c r="AB1123" s="188"/>
      <c r="AC1123" s="189"/>
      <c r="AD1123" s="888"/>
      <c r="AE1123" s="889"/>
      <c r="AF1123" s="889"/>
      <c r="AG1123" s="889"/>
      <c r="AH1123" s="889"/>
      <c r="AI1123" s="889"/>
      <c r="AJ1123" s="889"/>
      <c r="AK1123" s="889"/>
      <c r="AL1123" s="889"/>
      <c r="AM1123" s="1029"/>
      <c r="AN1123" s="888"/>
      <c r="AO1123" s="889"/>
      <c r="AP1123" s="889"/>
      <c r="AQ1123" s="889"/>
      <c r="AR1123" s="889"/>
      <c r="AS1123" s="889"/>
      <c r="AT1123" s="889"/>
      <c r="AU1123" s="889"/>
      <c r="AV1123" s="889"/>
      <c r="AW1123" s="889"/>
      <c r="AX1123" s="889"/>
      <c r="AY1123" s="889"/>
      <c r="AZ1123" s="889"/>
      <c r="BA1123" s="889"/>
      <c r="BB1123" s="1029"/>
    </row>
    <row r="1124" spans="1:54" ht="12.6" customHeight="1" x14ac:dyDescent="0.25">
      <c r="A1124" s="220" t="s">
        <v>5049</v>
      </c>
    </row>
    <row r="1125" spans="1:54" ht="15" customHeight="1" x14ac:dyDescent="0.25">
      <c r="A1125" s="807"/>
      <c r="B1125" s="808"/>
      <c r="C1125" s="808"/>
      <c r="D1125" s="808"/>
      <c r="E1125" s="808"/>
      <c r="F1125" s="808"/>
      <c r="G1125" s="808"/>
      <c r="H1125" s="808"/>
      <c r="I1125" s="808"/>
      <c r="J1125" s="808"/>
      <c r="K1125" s="808"/>
      <c r="L1125" s="808"/>
      <c r="M1125" s="808"/>
      <c r="N1125" s="808"/>
      <c r="O1125" s="808"/>
      <c r="P1125" s="808"/>
      <c r="Q1125" s="808"/>
      <c r="R1125" s="808"/>
      <c r="S1125" s="808"/>
      <c r="T1125" s="808"/>
      <c r="U1125" s="808"/>
      <c r="V1125" s="808"/>
      <c r="W1125" s="808"/>
      <c r="X1125" s="808"/>
      <c r="Y1125" s="808"/>
      <c r="Z1125" s="808"/>
      <c r="AA1125" s="808"/>
      <c r="AB1125" s="808"/>
      <c r="AC1125" s="808"/>
      <c r="AD1125" s="808"/>
      <c r="AE1125" s="808"/>
      <c r="AF1125" s="808"/>
      <c r="AG1125" s="808"/>
      <c r="AH1125" s="808"/>
      <c r="AI1125" s="808"/>
      <c r="AJ1125" s="808"/>
      <c r="AK1125" s="808"/>
      <c r="AL1125" s="808"/>
      <c r="AM1125" s="808"/>
      <c r="AN1125" s="808"/>
      <c r="AO1125" s="808"/>
      <c r="AP1125" s="808"/>
      <c r="AQ1125" s="808"/>
      <c r="AR1125" s="808"/>
      <c r="AS1125" s="808"/>
      <c r="AT1125" s="808"/>
      <c r="AU1125" s="808"/>
      <c r="AV1125" s="808"/>
      <c r="AW1125" s="808"/>
      <c r="AX1125" s="808"/>
      <c r="AY1125" s="550"/>
      <c r="AZ1125" s="550"/>
      <c r="BA1125" s="550"/>
      <c r="BB1125" s="550"/>
    </row>
    <row r="1126" spans="1:54" ht="15" customHeight="1" x14ac:dyDescent="0.25">
      <c r="A1126" s="809"/>
      <c r="B1126" s="810"/>
      <c r="C1126" s="810"/>
      <c r="D1126" s="810"/>
      <c r="E1126" s="810"/>
      <c r="F1126" s="810"/>
      <c r="G1126" s="810"/>
      <c r="H1126" s="810"/>
      <c r="I1126" s="810"/>
      <c r="J1126" s="810"/>
      <c r="K1126" s="810"/>
      <c r="L1126" s="810"/>
      <c r="M1126" s="810"/>
      <c r="N1126" s="810"/>
      <c r="O1126" s="810"/>
      <c r="P1126" s="810"/>
      <c r="Q1126" s="810"/>
      <c r="R1126" s="810"/>
      <c r="S1126" s="810"/>
      <c r="T1126" s="810"/>
      <c r="U1126" s="810"/>
      <c r="V1126" s="810"/>
      <c r="W1126" s="810"/>
      <c r="X1126" s="810"/>
      <c r="Y1126" s="810"/>
      <c r="Z1126" s="810"/>
      <c r="AA1126" s="810"/>
      <c r="AB1126" s="810"/>
      <c r="AC1126" s="810"/>
      <c r="AD1126" s="810"/>
      <c r="AE1126" s="810"/>
      <c r="AF1126" s="810"/>
      <c r="AG1126" s="810"/>
      <c r="AH1126" s="810"/>
      <c r="AI1126" s="810"/>
      <c r="AJ1126" s="810"/>
      <c r="AK1126" s="810"/>
      <c r="AL1126" s="810"/>
      <c r="AM1126" s="810"/>
      <c r="AN1126" s="810"/>
      <c r="AO1126" s="810"/>
      <c r="AP1126" s="810"/>
      <c r="AQ1126" s="810"/>
      <c r="AR1126" s="810"/>
      <c r="AS1126" s="810"/>
      <c r="AT1126" s="810"/>
      <c r="AU1126" s="810"/>
      <c r="AV1126" s="810"/>
      <c r="AW1126" s="810"/>
      <c r="AX1126" s="810"/>
      <c r="AY1126" s="550"/>
      <c r="AZ1126" s="550"/>
      <c r="BA1126" s="550"/>
      <c r="BB1126" s="550"/>
    </row>
    <row r="1127" spans="1:54" s="183" customFormat="1" ht="12.6" customHeight="1" x14ac:dyDescent="0.25"/>
    <row r="1128" spans="1:54" ht="12.6" customHeight="1" x14ac:dyDescent="0.25">
      <c r="A1128" s="220" t="s">
        <v>5089</v>
      </c>
    </row>
    <row r="1129" spans="1:54" ht="12.6" customHeight="1" x14ac:dyDescent="0.25">
      <c r="A1129" s="221"/>
      <c r="B1129" s="222"/>
      <c r="C1129" s="222"/>
      <c r="D1129" s="222"/>
      <c r="E1129" s="222"/>
      <c r="F1129" s="222"/>
      <c r="G1129" s="222"/>
      <c r="H1129" s="237"/>
      <c r="I1129" s="825" t="s">
        <v>1263</v>
      </c>
      <c r="J1129" s="826"/>
      <c r="K1129" s="826"/>
      <c r="L1129" s="826"/>
      <c r="M1129" s="826"/>
      <c r="N1129" s="826"/>
      <c r="O1129" s="826"/>
      <c r="P1129" s="826"/>
      <c r="Q1129" s="826"/>
      <c r="R1129" s="826"/>
      <c r="S1129" s="826"/>
      <c r="T1129" s="826"/>
      <c r="U1129" s="826"/>
      <c r="V1129" s="826"/>
      <c r="W1129" s="826"/>
      <c r="X1129" s="826"/>
      <c r="Y1129" s="826"/>
      <c r="Z1129" s="826"/>
      <c r="AA1129" s="826"/>
      <c r="AB1129" s="826"/>
      <c r="AC1129" s="825" t="s">
        <v>1687</v>
      </c>
      <c r="AD1129" s="826"/>
      <c r="AE1129" s="826"/>
      <c r="AF1129" s="826"/>
      <c r="AG1129" s="826"/>
      <c r="AH1129" s="826"/>
      <c r="AI1129" s="826"/>
      <c r="AJ1129" s="826"/>
      <c r="AK1129" s="826"/>
      <c r="AL1129" s="826"/>
      <c r="AM1129" s="826"/>
      <c r="AN1129" s="826"/>
      <c r="AO1129" s="826"/>
      <c r="AP1129" s="826"/>
      <c r="AQ1129" s="826"/>
      <c r="AR1129" s="826"/>
      <c r="AS1129" s="826"/>
      <c r="AT1129" s="826"/>
      <c r="AU1129" s="826"/>
      <c r="AV1129" s="826"/>
      <c r="AW1129" s="826"/>
      <c r="AX1129" s="826"/>
      <c r="AY1129" s="826"/>
      <c r="AZ1129" s="826"/>
      <c r="BA1129" s="826"/>
      <c r="BB1129" s="827"/>
    </row>
    <row r="1130" spans="1:54" ht="12.6" customHeight="1" x14ac:dyDescent="0.25">
      <c r="A1130" s="223"/>
      <c r="B1130" s="224"/>
      <c r="C1130" s="224"/>
      <c r="D1130" s="224"/>
      <c r="E1130" s="224"/>
      <c r="F1130" s="224"/>
      <c r="G1130" s="224"/>
      <c r="H1130" s="238"/>
      <c r="I1130" s="226"/>
      <c r="J1130" s="273"/>
      <c r="K1130" s="273"/>
      <c r="L1130" s="273"/>
      <c r="M1130" s="273"/>
      <c r="N1130" s="273"/>
      <c r="O1130" s="273"/>
      <c r="P1130" s="273"/>
      <c r="Q1130" s="273"/>
      <c r="R1130" s="273"/>
      <c r="S1130" s="273"/>
      <c r="T1130" s="273"/>
      <c r="U1130" s="273"/>
      <c r="V1130" s="273"/>
      <c r="W1130" s="273"/>
      <c r="X1130" s="273"/>
      <c r="Y1130" s="273"/>
      <c r="Z1130" s="273"/>
      <c r="AA1130" s="273"/>
      <c r="AB1130" s="273"/>
      <c r="AC1130" s="863" t="s">
        <v>1433</v>
      </c>
      <c r="AD1130" s="864"/>
      <c r="AE1130" s="864"/>
      <c r="AF1130" s="864"/>
      <c r="AG1130" s="864"/>
      <c r="AH1130" s="864"/>
      <c r="AI1130" s="864"/>
      <c r="AJ1130" s="864"/>
      <c r="AK1130" s="864"/>
      <c r="AL1130" s="864"/>
      <c r="AM1130" s="864"/>
      <c r="AN1130" s="864"/>
      <c r="AO1130" s="864"/>
      <c r="AP1130" s="864"/>
      <c r="AQ1130" s="864"/>
      <c r="AR1130" s="864"/>
      <c r="AS1130" s="864"/>
      <c r="AT1130" s="864"/>
      <c r="AU1130" s="864"/>
      <c r="AV1130" s="864"/>
      <c r="AW1130" s="864"/>
      <c r="AX1130" s="864"/>
      <c r="AY1130" s="864"/>
      <c r="AZ1130" s="864"/>
      <c r="BA1130" s="864"/>
      <c r="BB1130" s="865"/>
    </row>
    <row r="1131" spans="1:54" ht="12.6" customHeight="1" x14ac:dyDescent="0.25">
      <c r="A1131" s="828" t="s">
        <v>129</v>
      </c>
      <c r="B1131" s="829"/>
      <c r="C1131" s="829"/>
      <c r="D1131" s="829"/>
      <c r="E1131" s="829"/>
      <c r="F1131" s="829"/>
      <c r="G1131" s="829"/>
      <c r="H1131" s="830"/>
      <c r="I1131" s="1023" t="s">
        <v>1688</v>
      </c>
      <c r="J1131" s="1024"/>
      <c r="K1131" s="1024"/>
      <c r="L1131" s="1024"/>
      <c r="M1131" s="1024"/>
      <c r="N1131" s="1024"/>
      <c r="O1131" s="1024"/>
      <c r="P1131" s="1024"/>
      <c r="Q1131" s="1024"/>
      <c r="R1131" s="1024"/>
      <c r="S1131" s="1024"/>
      <c r="T1131" s="1024"/>
      <c r="U1131" s="1024"/>
      <c r="V1131" s="1024"/>
      <c r="W1131" s="1024"/>
      <c r="X1131" s="1024"/>
      <c r="Y1131" s="1024"/>
      <c r="Z1131" s="1024"/>
      <c r="AA1131" s="1024"/>
      <c r="AB1131" s="1024"/>
      <c r="AC1131" s="1023" t="s">
        <v>1688</v>
      </c>
      <c r="AD1131" s="1024"/>
      <c r="AE1131" s="1024"/>
      <c r="AF1131" s="1024"/>
      <c r="AG1131" s="1024"/>
      <c r="AH1131" s="1024"/>
      <c r="AI1131" s="1024"/>
      <c r="AJ1131" s="1024"/>
      <c r="AK1131" s="1024"/>
      <c r="AL1131" s="1024"/>
      <c r="AM1131" s="1024"/>
      <c r="AN1131" s="1024"/>
      <c r="AO1131" s="1024"/>
      <c r="AP1131" s="1024"/>
      <c r="AQ1131" s="1024"/>
      <c r="AR1131" s="1024"/>
      <c r="AS1131" s="1024"/>
      <c r="AT1131" s="1024"/>
      <c r="AU1131" s="1024"/>
      <c r="AV1131" s="1024"/>
      <c r="AW1131" s="1024"/>
      <c r="AX1131" s="1024"/>
      <c r="AY1131" s="1024"/>
      <c r="AZ1131" s="1024"/>
      <c r="BA1131" s="1024"/>
      <c r="BB1131" s="1025"/>
    </row>
    <row r="1132" spans="1:54" ht="12.6" customHeight="1" x14ac:dyDescent="0.25">
      <c r="A1132" s="828" t="s">
        <v>1689</v>
      </c>
      <c r="B1132" s="829"/>
      <c r="C1132" s="829"/>
      <c r="D1132" s="829"/>
      <c r="E1132" s="829"/>
      <c r="F1132" s="829"/>
      <c r="G1132" s="829"/>
      <c r="H1132" s="830"/>
      <c r="I1132" s="825" t="s">
        <v>1690</v>
      </c>
      <c r="J1132" s="826"/>
      <c r="K1132" s="826"/>
      <c r="L1132" s="826"/>
      <c r="M1132" s="826"/>
      <c r="N1132" s="827"/>
      <c r="O1132" s="825" t="s">
        <v>1691</v>
      </c>
      <c r="P1132" s="826"/>
      <c r="Q1132" s="826"/>
      <c r="R1132" s="826"/>
      <c r="S1132" s="826"/>
      <c r="T1132" s="826"/>
      <c r="U1132" s="826"/>
      <c r="V1132" s="827"/>
      <c r="W1132" s="825" t="s">
        <v>1692</v>
      </c>
      <c r="X1132" s="826"/>
      <c r="Y1132" s="826"/>
      <c r="Z1132" s="826"/>
      <c r="AA1132" s="826"/>
      <c r="AB1132" s="826"/>
      <c r="AC1132" s="825" t="s">
        <v>1690</v>
      </c>
      <c r="AD1132" s="826"/>
      <c r="AE1132" s="826"/>
      <c r="AF1132" s="826"/>
      <c r="AG1132" s="826"/>
      <c r="AH1132" s="827"/>
      <c r="AI1132" s="825" t="s">
        <v>1691</v>
      </c>
      <c r="AJ1132" s="826"/>
      <c r="AK1132" s="826"/>
      <c r="AL1132" s="826"/>
      <c r="AM1132" s="826"/>
      <c r="AN1132" s="826"/>
      <c r="AO1132" s="826"/>
      <c r="AP1132" s="827"/>
      <c r="AQ1132" s="825" t="s">
        <v>1692</v>
      </c>
      <c r="AR1132" s="826"/>
      <c r="AS1132" s="826"/>
      <c r="AT1132" s="826"/>
      <c r="AU1132" s="826"/>
      <c r="AV1132" s="826"/>
      <c r="AW1132" s="826"/>
      <c r="AX1132" s="826"/>
      <c r="AY1132" s="826"/>
      <c r="AZ1132" s="826"/>
      <c r="BA1132" s="826"/>
      <c r="BB1132" s="827"/>
    </row>
    <row r="1133" spans="1:54" ht="12.6" customHeight="1" x14ac:dyDescent="0.25">
      <c r="A1133" s="223"/>
      <c r="B1133" s="224"/>
      <c r="C1133" s="224"/>
      <c r="D1133" s="224"/>
      <c r="E1133" s="224"/>
      <c r="F1133" s="224"/>
      <c r="G1133" s="224"/>
      <c r="H1133" s="238"/>
      <c r="I1133" s="828" t="s">
        <v>1693</v>
      </c>
      <c r="J1133" s="829"/>
      <c r="K1133" s="829"/>
      <c r="L1133" s="829"/>
      <c r="M1133" s="829"/>
      <c r="N1133" s="830"/>
      <c r="O1133" s="828" t="s">
        <v>1694</v>
      </c>
      <c r="P1133" s="829"/>
      <c r="Q1133" s="829"/>
      <c r="R1133" s="829"/>
      <c r="S1133" s="829"/>
      <c r="T1133" s="829"/>
      <c r="U1133" s="829"/>
      <c r="V1133" s="830"/>
      <c r="W1133" s="828" t="s">
        <v>1695</v>
      </c>
      <c r="X1133" s="829"/>
      <c r="Y1133" s="829"/>
      <c r="Z1133" s="829"/>
      <c r="AA1133" s="829"/>
      <c r="AB1133" s="829"/>
      <c r="AC1133" s="828" t="s">
        <v>1693</v>
      </c>
      <c r="AD1133" s="829"/>
      <c r="AE1133" s="829"/>
      <c r="AF1133" s="829"/>
      <c r="AG1133" s="829"/>
      <c r="AH1133" s="830"/>
      <c r="AI1133" s="828" t="s">
        <v>1694</v>
      </c>
      <c r="AJ1133" s="829"/>
      <c r="AK1133" s="829"/>
      <c r="AL1133" s="829"/>
      <c r="AM1133" s="829"/>
      <c r="AN1133" s="829"/>
      <c r="AO1133" s="829"/>
      <c r="AP1133" s="830"/>
      <c r="AQ1133" s="828" t="s">
        <v>1695</v>
      </c>
      <c r="AR1133" s="829"/>
      <c r="AS1133" s="829"/>
      <c r="AT1133" s="829"/>
      <c r="AU1133" s="829"/>
      <c r="AV1133" s="829"/>
      <c r="AW1133" s="829"/>
      <c r="AX1133" s="829"/>
      <c r="AY1133" s="829"/>
      <c r="AZ1133" s="829"/>
      <c r="BA1133" s="829"/>
      <c r="BB1133" s="830"/>
    </row>
    <row r="1134" spans="1:54" ht="12.6" customHeight="1" x14ac:dyDescent="0.25">
      <c r="A1134" s="223"/>
      <c r="B1134" s="224"/>
      <c r="C1134" s="224"/>
      <c r="D1134" s="224"/>
      <c r="E1134" s="224"/>
      <c r="F1134" s="224"/>
      <c r="G1134" s="224"/>
      <c r="H1134" s="238"/>
      <c r="I1134" s="828" t="s">
        <v>1539</v>
      </c>
      <c r="J1134" s="829"/>
      <c r="K1134" s="829"/>
      <c r="L1134" s="829"/>
      <c r="M1134" s="829"/>
      <c r="N1134" s="830"/>
      <c r="O1134" s="828" t="s">
        <v>1539</v>
      </c>
      <c r="P1134" s="829"/>
      <c r="Q1134" s="829"/>
      <c r="R1134" s="829"/>
      <c r="S1134" s="829"/>
      <c r="T1134" s="829"/>
      <c r="U1134" s="829"/>
      <c r="V1134" s="830"/>
      <c r="W1134" s="828"/>
      <c r="X1134" s="829"/>
      <c r="Y1134" s="829"/>
      <c r="Z1134" s="829"/>
      <c r="AA1134" s="829"/>
      <c r="AB1134" s="829"/>
      <c r="AC1134" s="828" t="s">
        <v>1539</v>
      </c>
      <c r="AD1134" s="829"/>
      <c r="AE1134" s="829"/>
      <c r="AF1134" s="829"/>
      <c r="AG1134" s="829"/>
      <c r="AH1134" s="830"/>
      <c r="AI1134" s="828" t="s">
        <v>1539</v>
      </c>
      <c r="AJ1134" s="829"/>
      <c r="AK1134" s="829"/>
      <c r="AL1134" s="829"/>
      <c r="AM1134" s="829"/>
      <c r="AN1134" s="829"/>
      <c r="AO1134" s="829"/>
      <c r="AP1134" s="830"/>
      <c r="AQ1134" s="828"/>
      <c r="AR1134" s="829"/>
      <c r="AS1134" s="829"/>
      <c r="AT1134" s="829"/>
      <c r="AU1134" s="829"/>
      <c r="AV1134" s="829"/>
      <c r="AW1134" s="829"/>
      <c r="AX1134" s="829"/>
      <c r="AY1134" s="829"/>
      <c r="AZ1134" s="829"/>
      <c r="BA1134" s="829"/>
      <c r="BB1134" s="830"/>
    </row>
    <row r="1135" spans="1:54" ht="12.6" customHeight="1" x14ac:dyDescent="0.25">
      <c r="A1135" s="863" t="s">
        <v>1410</v>
      </c>
      <c r="B1135" s="864"/>
      <c r="C1135" s="864"/>
      <c r="D1135" s="864"/>
      <c r="E1135" s="864"/>
      <c r="F1135" s="864"/>
      <c r="G1135" s="864"/>
      <c r="H1135" s="865"/>
      <c r="I1135" s="863" t="s">
        <v>1411</v>
      </c>
      <c r="J1135" s="864"/>
      <c r="K1135" s="864"/>
      <c r="L1135" s="864"/>
      <c r="M1135" s="864"/>
      <c r="N1135" s="865"/>
      <c r="O1135" s="863" t="s">
        <v>1412</v>
      </c>
      <c r="P1135" s="864"/>
      <c r="Q1135" s="864"/>
      <c r="R1135" s="864"/>
      <c r="S1135" s="864"/>
      <c r="T1135" s="864"/>
      <c r="U1135" s="864"/>
      <c r="V1135" s="865"/>
      <c r="W1135" s="863" t="s">
        <v>1413</v>
      </c>
      <c r="X1135" s="864"/>
      <c r="Y1135" s="864"/>
      <c r="Z1135" s="864"/>
      <c r="AA1135" s="864"/>
      <c r="AB1135" s="864"/>
      <c r="AC1135" s="863" t="s">
        <v>1414</v>
      </c>
      <c r="AD1135" s="864"/>
      <c r="AE1135" s="864"/>
      <c r="AF1135" s="864"/>
      <c r="AG1135" s="864"/>
      <c r="AH1135" s="865"/>
      <c r="AI1135" s="863" t="s">
        <v>1415</v>
      </c>
      <c r="AJ1135" s="864"/>
      <c r="AK1135" s="864"/>
      <c r="AL1135" s="864"/>
      <c r="AM1135" s="864"/>
      <c r="AN1135" s="864"/>
      <c r="AO1135" s="864"/>
      <c r="AP1135" s="865"/>
      <c r="AQ1135" s="863" t="s">
        <v>1416</v>
      </c>
      <c r="AR1135" s="864"/>
      <c r="AS1135" s="864"/>
      <c r="AT1135" s="864"/>
      <c r="AU1135" s="864"/>
      <c r="AV1135" s="864"/>
      <c r="AW1135" s="864"/>
      <c r="AX1135" s="864"/>
      <c r="AY1135" s="864"/>
      <c r="AZ1135" s="864"/>
      <c r="BA1135" s="864"/>
      <c r="BB1135" s="865"/>
    </row>
    <row r="1136" spans="1:54" ht="12.6" customHeight="1" x14ac:dyDescent="0.25">
      <c r="A1136" s="196" t="s">
        <v>1696</v>
      </c>
      <c r="B1136" s="197"/>
      <c r="C1136" s="197"/>
      <c r="D1136" s="197"/>
      <c r="E1136" s="197"/>
      <c r="F1136" s="197"/>
      <c r="G1136" s="197"/>
      <c r="H1136" s="198"/>
      <c r="I1136" s="1034"/>
      <c r="J1136" s="1035"/>
      <c r="K1136" s="1035"/>
      <c r="L1136" s="1035"/>
      <c r="M1136" s="1035"/>
      <c r="N1136" s="1036"/>
      <c r="O1136" s="1052"/>
      <c r="P1136" s="1052"/>
      <c r="Q1136" s="1052"/>
      <c r="R1136" s="1052"/>
      <c r="S1136" s="1052"/>
      <c r="T1136" s="1052"/>
      <c r="U1136" s="1052"/>
      <c r="V1136" s="1052"/>
      <c r="W1136" s="1052"/>
      <c r="X1136" s="1052"/>
      <c r="Y1136" s="1052"/>
      <c r="Z1136" s="1052"/>
      <c r="AA1136" s="1052"/>
      <c r="AB1136" s="1034"/>
      <c r="AC1136" s="1052"/>
      <c r="AD1136" s="1052"/>
      <c r="AE1136" s="1052"/>
      <c r="AF1136" s="1052"/>
      <c r="AG1136" s="1052"/>
      <c r="AH1136" s="1052"/>
      <c r="AI1136" s="1052"/>
      <c r="AJ1136" s="1052"/>
      <c r="AK1136" s="1052"/>
      <c r="AL1136" s="1052"/>
      <c r="AM1136" s="1052"/>
      <c r="AN1136" s="1052"/>
      <c r="AO1136" s="1052"/>
      <c r="AP1136" s="1052"/>
      <c r="AQ1136" s="1052"/>
      <c r="AR1136" s="1052"/>
      <c r="AS1136" s="1052"/>
      <c r="AT1136" s="1052"/>
      <c r="AU1136" s="1052"/>
      <c r="AV1136" s="1052"/>
      <c r="AW1136" s="1052"/>
      <c r="AX1136" s="1052"/>
      <c r="AY1136" s="1052"/>
      <c r="AZ1136" s="1052"/>
      <c r="BA1136" s="1052"/>
      <c r="BB1136" s="1052"/>
    </row>
    <row r="1137" spans="1:54" ht="12.6" customHeight="1" x14ac:dyDescent="0.25">
      <c r="A1137" s="187" t="s">
        <v>1823</v>
      </c>
      <c r="B1137" s="188"/>
      <c r="C1137" s="188"/>
      <c r="D1137" s="188"/>
      <c r="E1137" s="188"/>
      <c r="F1137" s="188"/>
      <c r="G1137" s="188"/>
      <c r="H1137" s="189"/>
      <c r="I1137" s="888"/>
      <c r="J1137" s="889"/>
      <c r="K1137" s="889"/>
      <c r="L1137" s="889"/>
      <c r="M1137" s="889"/>
      <c r="N1137" s="1029"/>
      <c r="O1137" s="888"/>
      <c r="P1137" s="889"/>
      <c r="Q1137" s="889"/>
      <c r="R1137" s="889"/>
      <c r="S1137" s="889"/>
      <c r="T1137" s="889"/>
      <c r="U1137" s="889"/>
      <c r="V1137" s="1029"/>
      <c r="W1137" s="794"/>
      <c r="X1137" s="794"/>
      <c r="Y1137" s="794"/>
      <c r="Z1137" s="794"/>
      <c r="AA1137" s="794"/>
      <c r="AB1137" s="888"/>
      <c r="AC1137" s="794"/>
      <c r="AD1137" s="794"/>
      <c r="AE1137" s="794"/>
      <c r="AF1137" s="794"/>
      <c r="AG1137" s="794"/>
      <c r="AH1137" s="794"/>
      <c r="AI1137" s="794"/>
      <c r="AJ1137" s="794"/>
      <c r="AK1137" s="794"/>
      <c r="AL1137" s="794"/>
      <c r="AM1137" s="794"/>
      <c r="AN1137" s="794"/>
      <c r="AO1137" s="794"/>
      <c r="AP1137" s="794"/>
      <c r="AQ1137" s="794"/>
      <c r="AR1137" s="794"/>
      <c r="AS1137" s="794"/>
      <c r="AT1137" s="794"/>
      <c r="AU1137" s="794"/>
      <c r="AV1137" s="794"/>
      <c r="AW1137" s="794"/>
      <c r="AX1137" s="794"/>
      <c r="AY1137" s="794"/>
      <c r="AZ1137" s="794"/>
      <c r="BA1137" s="794"/>
      <c r="BB1137" s="794"/>
    </row>
    <row r="1138" spans="1:54" ht="12.6" customHeight="1" x14ac:dyDescent="0.25">
      <c r="A1138" s="272" t="s">
        <v>1397</v>
      </c>
      <c r="B1138" s="188"/>
      <c r="C1138" s="188"/>
      <c r="D1138" s="188"/>
      <c r="E1138" s="188"/>
      <c r="F1138" s="188"/>
      <c r="G1138" s="188"/>
      <c r="H1138" s="189"/>
      <c r="I1138" s="888">
        <f>SUM(I1136:N1137)</f>
        <v>0</v>
      </c>
      <c r="J1138" s="889"/>
      <c r="K1138" s="889"/>
      <c r="L1138" s="889"/>
      <c r="M1138" s="889"/>
      <c r="N1138" s="1029"/>
      <c r="O1138" s="888">
        <f>SUM(O1136:V1137)</f>
        <v>0</v>
      </c>
      <c r="P1138" s="889"/>
      <c r="Q1138" s="889"/>
      <c r="R1138" s="889"/>
      <c r="S1138" s="889"/>
      <c r="T1138" s="889"/>
      <c r="U1138" s="889"/>
      <c r="V1138" s="1029"/>
      <c r="W1138" s="794">
        <f>SUM(W1136:AB1137)</f>
        <v>0</v>
      </c>
      <c r="X1138" s="794"/>
      <c r="Y1138" s="794"/>
      <c r="Z1138" s="794"/>
      <c r="AA1138" s="794"/>
      <c r="AB1138" s="888"/>
      <c r="AC1138" s="794">
        <f>SUM(AC1136:AH1137)</f>
        <v>0</v>
      </c>
      <c r="AD1138" s="794"/>
      <c r="AE1138" s="794"/>
      <c r="AF1138" s="794"/>
      <c r="AG1138" s="794"/>
      <c r="AH1138" s="794"/>
      <c r="AI1138" s="794">
        <f>SUM(AI1136:AP1137)</f>
        <v>0</v>
      </c>
      <c r="AJ1138" s="794"/>
      <c r="AK1138" s="794"/>
      <c r="AL1138" s="794"/>
      <c r="AM1138" s="794"/>
      <c r="AN1138" s="794"/>
      <c r="AO1138" s="794"/>
      <c r="AP1138" s="794"/>
      <c r="AQ1138" s="794">
        <f>SUM(AQ1136:BB1137)</f>
        <v>0</v>
      </c>
      <c r="AR1138" s="794"/>
      <c r="AS1138" s="794"/>
      <c r="AT1138" s="794"/>
      <c r="AU1138" s="794"/>
      <c r="AV1138" s="794"/>
      <c r="AW1138" s="794"/>
      <c r="AX1138" s="794"/>
      <c r="AY1138" s="794"/>
      <c r="AZ1138" s="794"/>
      <c r="BA1138" s="794"/>
      <c r="BB1138" s="794"/>
    </row>
    <row r="1139" spans="1:54" ht="12.6" customHeight="1" x14ac:dyDescent="0.25">
      <c r="A1139" s="220" t="s">
        <v>5010</v>
      </c>
      <c r="N1139" s="287"/>
      <c r="O1139" s="287"/>
      <c r="P1139" s="287"/>
      <c r="Q1139" s="287"/>
      <c r="R1139" s="287"/>
      <c r="S1139" s="287"/>
      <c r="T1139" s="287"/>
      <c r="U1139" s="287"/>
      <c r="V1139" s="287"/>
      <c r="W1139" s="287"/>
      <c r="X1139" s="287"/>
      <c r="Y1139" s="287"/>
      <c r="Z1139" s="287"/>
      <c r="AA1139" s="287"/>
      <c r="AB1139" s="287"/>
      <c r="AC1139" s="287"/>
      <c r="AD1139" s="287"/>
      <c r="AE1139" s="287"/>
      <c r="AF1139" s="287"/>
    </row>
    <row r="1140" spans="1:54" ht="15" customHeight="1" x14ac:dyDescent="0.25">
      <c r="A1140" s="807"/>
      <c r="B1140" s="808"/>
      <c r="C1140" s="808"/>
      <c r="D1140" s="808"/>
      <c r="E1140" s="808"/>
      <c r="F1140" s="808"/>
      <c r="G1140" s="808"/>
      <c r="H1140" s="808"/>
      <c r="I1140" s="808"/>
      <c r="J1140" s="808"/>
      <c r="K1140" s="808"/>
      <c r="L1140" s="808"/>
      <c r="M1140" s="808"/>
      <c r="N1140" s="808"/>
      <c r="O1140" s="808"/>
      <c r="P1140" s="808"/>
      <c r="Q1140" s="808"/>
      <c r="R1140" s="808"/>
      <c r="S1140" s="808"/>
      <c r="T1140" s="808"/>
      <c r="U1140" s="808"/>
      <c r="V1140" s="808"/>
      <c r="W1140" s="808"/>
      <c r="X1140" s="808"/>
      <c r="Y1140" s="808"/>
      <c r="Z1140" s="808"/>
      <c r="AA1140" s="808"/>
      <c r="AB1140" s="808"/>
      <c r="AC1140" s="808"/>
      <c r="AD1140" s="808"/>
      <c r="AE1140" s="808"/>
      <c r="AF1140" s="808"/>
      <c r="AG1140" s="808"/>
      <c r="AH1140" s="808"/>
      <c r="AI1140" s="808"/>
      <c r="AJ1140" s="808"/>
      <c r="AK1140" s="808"/>
      <c r="AL1140" s="808"/>
      <c r="AM1140" s="808"/>
      <c r="AN1140" s="808"/>
      <c r="AO1140" s="808"/>
      <c r="AP1140" s="808"/>
      <c r="AQ1140" s="808"/>
      <c r="AR1140" s="808"/>
      <c r="AS1140" s="808"/>
      <c r="AT1140" s="808"/>
      <c r="AU1140" s="808"/>
      <c r="AV1140" s="808"/>
      <c r="AW1140" s="808"/>
      <c r="AX1140" s="808"/>
      <c r="AY1140" s="550"/>
      <c r="AZ1140" s="550"/>
      <c r="BA1140" s="550"/>
      <c r="BB1140" s="550"/>
    </row>
    <row r="1141" spans="1:54" ht="15" customHeight="1" x14ac:dyDescent="0.25">
      <c r="A1141" s="809"/>
      <c r="B1141" s="810"/>
      <c r="C1141" s="810"/>
      <c r="D1141" s="810"/>
      <c r="E1141" s="810"/>
      <c r="F1141" s="810"/>
      <c r="G1141" s="810"/>
      <c r="H1141" s="810"/>
      <c r="I1141" s="810"/>
      <c r="J1141" s="810"/>
      <c r="K1141" s="810"/>
      <c r="L1141" s="810"/>
      <c r="M1141" s="810"/>
      <c r="N1141" s="810"/>
      <c r="O1141" s="810"/>
      <c r="P1141" s="810"/>
      <c r="Q1141" s="810"/>
      <c r="R1141" s="810"/>
      <c r="S1141" s="810"/>
      <c r="T1141" s="810"/>
      <c r="U1141" s="810"/>
      <c r="V1141" s="810"/>
      <c r="W1141" s="810"/>
      <c r="X1141" s="810"/>
      <c r="Y1141" s="810"/>
      <c r="Z1141" s="810"/>
      <c r="AA1141" s="810"/>
      <c r="AB1141" s="810"/>
      <c r="AC1141" s="810"/>
      <c r="AD1141" s="810"/>
      <c r="AE1141" s="810"/>
      <c r="AF1141" s="810"/>
      <c r="AG1141" s="810"/>
      <c r="AH1141" s="810"/>
      <c r="AI1141" s="810"/>
      <c r="AJ1141" s="810"/>
      <c r="AK1141" s="810"/>
      <c r="AL1141" s="810"/>
      <c r="AM1141" s="810"/>
      <c r="AN1141" s="810"/>
      <c r="AO1141" s="810"/>
      <c r="AP1141" s="810"/>
      <c r="AQ1141" s="810"/>
      <c r="AR1141" s="810"/>
      <c r="AS1141" s="810"/>
      <c r="AT1141" s="810"/>
      <c r="AU1141" s="810"/>
      <c r="AV1141" s="810"/>
      <c r="AW1141" s="810"/>
      <c r="AX1141" s="810"/>
      <c r="AY1141" s="550"/>
      <c r="AZ1141" s="550"/>
      <c r="BA1141" s="550"/>
      <c r="BB1141" s="550"/>
    </row>
    <row r="1142" spans="1:54" s="175" customFormat="1" ht="12.6" customHeight="1" x14ac:dyDescent="0.25">
      <c r="A1142" s="204" t="s">
        <v>1826</v>
      </c>
      <c r="B1142" s="289"/>
      <c r="C1142" s="289"/>
      <c r="D1142" s="289"/>
      <c r="E1142" s="289"/>
      <c r="F1142" s="289"/>
      <c r="G1142" s="289"/>
      <c r="H1142" s="289"/>
      <c r="I1142" s="289"/>
      <c r="J1142" s="289"/>
      <c r="K1142" s="289"/>
      <c r="L1142" s="289"/>
      <c r="M1142" s="289"/>
      <c r="N1142" s="289"/>
      <c r="O1142" s="289"/>
      <c r="P1142" s="289"/>
      <c r="Q1142" s="289"/>
      <c r="R1142" s="289"/>
      <c r="S1142" s="289"/>
      <c r="T1142" s="289"/>
      <c r="U1142" s="289"/>
      <c r="V1142" s="289"/>
      <c r="W1142" s="289"/>
      <c r="X1142" s="289"/>
      <c r="Y1142" s="289"/>
      <c r="Z1142" s="289"/>
      <c r="AA1142" s="289"/>
      <c r="AB1142" s="289"/>
      <c r="AC1142" s="289"/>
      <c r="AD1142" s="289"/>
      <c r="AE1142" s="289"/>
      <c r="AF1142" s="289"/>
      <c r="AG1142" s="289"/>
      <c r="AH1142" s="289"/>
      <c r="AI1142" s="289"/>
      <c r="AJ1142" s="289"/>
      <c r="AK1142" s="289"/>
      <c r="AL1142" s="289"/>
      <c r="AM1142" s="289"/>
      <c r="AN1142" s="289"/>
      <c r="AO1142" s="289"/>
      <c r="AP1142" s="289"/>
      <c r="AQ1142" s="289"/>
      <c r="AR1142" s="289"/>
      <c r="AS1142" s="289"/>
      <c r="AT1142" s="289"/>
      <c r="AU1142" s="289"/>
      <c r="AV1142" s="289"/>
      <c r="AW1142" s="289"/>
      <c r="AX1142" s="289"/>
      <c r="AY1142" s="289"/>
      <c r="AZ1142" s="289"/>
      <c r="BA1142" s="289"/>
      <c r="BB1142" s="290"/>
    </row>
    <row r="1143" spans="1:54" ht="15" customHeight="1" x14ac:dyDescent="0.25">
      <c r="A1143" s="220" t="s">
        <v>1824</v>
      </c>
      <c r="B1143" s="278"/>
      <c r="C1143" s="278"/>
      <c r="D1143" s="278"/>
      <c r="E1143" s="278"/>
      <c r="F1143" s="278"/>
      <c r="G1143" s="278"/>
      <c r="H1143" s="278"/>
      <c r="I1143" s="278"/>
      <c r="J1143" s="278"/>
      <c r="K1143" s="278"/>
      <c r="L1143" s="278"/>
      <c r="M1143" s="278"/>
      <c r="N1143" s="278"/>
      <c r="O1143" s="278"/>
      <c r="P1143" s="278"/>
      <c r="Q1143" s="278"/>
      <c r="R1143" s="278"/>
      <c r="S1143" s="278"/>
      <c r="T1143" s="278"/>
      <c r="U1143" s="278"/>
      <c r="V1143" s="278"/>
      <c r="W1143" s="278"/>
      <c r="X1143" s="278"/>
      <c r="Y1143" s="278"/>
      <c r="Z1143" s="278"/>
      <c r="AA1143" s="278"/>
      <c r="AB1143" s="278"/>
      <c r="AC1143" s="278"/>
      <c r="AD1143" s="278"/>
      <c r="AE1143" s="278"/>
      <c r="AF1143" s="278"/>
      <c r="AG1143" s="278"/>
      <c r="AH1143" s="278"/>
      <c r="AI1143" s="278"/>
      <c r="AJ1143" s="278"/>
      <c r="AK1143" s="278"/>
      <c r="AL1143" s="278"/>
      <c r="AM1143" s="278"/>
      <c r="AN1143" s="278"/>
      <c r="AO1143" s="278"/>
      <c r="AP1143" s="278"/>
      <c r="AQ1143" s="278"/>
      <c r="AR1143" s="278"/>
      <c r="AS1143" s="278"/>
      <c r="AT1143" s="278"/>
      <c r="AU1143" s="278"/>
      <c r="AV1143" s="278"/>
      <c r="AW1143" s="278"/>
      <c r="AX1143" s="278"/>
      <c r="AY1143" s="278"/>
      <c r="AZ1143" s="278"/>
      <c r="BA1143" s="278"/>
      <c r="BB1143" s="288"/>
    </row>
    <row r="1144" spans="1:54" ht="15" customHeight="1" x14ac:dyDescent="0.25">
      <c r="A1144" s="979" t="s">
        <v>1825</v>
      </c>
      <c r="B1144" s="980"/>
      <c r="C1144" s="980"/>
      <c r="D1144" s="980"/>
      <c r="E1144" s="980"/>
      <c r="F1144" s="980"/>
      <c r="G1144" s="980"/>
      <c r="H1144" s="981"/>
      <c r="I1144" s="1073" t="s">
        <v>5349</v>
      </c>
      <c r="J1144" s="1073"/>
      <c r="K1144" s="1073"/>
      <c r="L1144" s="1073"/>
      <c r="M1144" s="1073"/>
      <c r="N1144" s="1073"/>
      <c r="O1144" s="1073"/>
      <c r="P1144" s="1073"/>
      <c r="Q1144" s="1073"/>
      <c r="R1144" s="1073"/>
      <c r="S1144" s="1073"/>
      <c r="T1144" s="1073"/>
      <c r="U1144" s="1073"/>
      <c r="V1144" s="1073"/>
      <c r="W1144" s="1073" t="s">
        <v>5350</v>
      </c>
      <c r="X1144" s="1073"/>
      <c r="Y1144" s="1073"/>
      <c r="Z1144" s="1073"/>
      <c r="AA1144" s="1073"/>
      <c r="AB1144" s="1073"/>
      <c r="AC1144" s="1073"/>
      <c r="AD1144" s="1073"/>
      <c r="AE1144" s="1073"/>
      <c r="AF1144" s="1073"/>
      <c r="AG1144" s="1073"/>
      <c r="AH1144" s="1073"/>
      <c r="AI1144" s="1073" t="s">
        <v>5351</v>
      </c>
      <c r="AJ1144" s="1073"/>
      <c r="AK1144" s="1073"/>
      <c r="AL1144" s="1073"/>
      <c r="AM1144" s="1073"/>
      <c r="AN1144" s="1073"/>
      <c r="AO1144" s="1073"/>
      <c r="AP1144" s="1073"/>
      <c r="AQ1144" s="1073"/>
      <c r="AR1144" s="1073"/>
      <c r="AS1144" s="1073"/>
      <c r="AT1144" s="1073"/>
      <c r="AU1144" s="1073"/>
      <c r="AV1144" s="1073"/>
      <c r="AW1144" s="1073"/>
      <c r="AX1144" s="1073"/>
      <c r="AY1144" s="1073"/>
      <c r="AZ1144" s="1073"/>
      <c r="BA1144" s="1073"/>
      <c r="BB1144" s="1073"/>
    </row>
    <row r="1145" spans="1:54" ht="15" customHeight="1" x14ac:dyDescent="0.25">
      <c r="A1145" s="982"/>
      <c r="B1145" s="983"/>
      <c r="C1145" s="983"/>
      <c r="D1145" s="983"/>
      <c r="E1145" s="983"/>
      <c r="F1145" s="983"/>
      <c r="G1145" s="983"/>
      <c r="H1145" s="984"/>
      <c r="I1145" s="1073"/>
      <c r="J1145" s="1073"/>
      <c r="K1145" s="1073"/>
      <c r="L1145" s="1073"/>
      <c r="M1145" s="1073"/>
      <c r="N1145" s="1073"/>
      <c r="O1145" s="1073"/>
      <c r="P1145" s="1073"/>
      <c r="Q1145" s="1073"/>
      <c r="R1145" s="1073"/>
      <c r="S1145" s="1073"/>
      <c r="T1145" s="1073"/>
      <c r="U1145" s="1073"/>
      <c r="V1145" s="1073"/>
      <c r="W1145" s="1073"/>
      <c r="X1145" s="1073"/>
      <c r="Y1145" s="1073"/>
      <c r="Z1145" s="1073"/>
      <c r="AA1145" s="1073"/>
      <c r="AB1145" s="1073"/>
      <c r="AC1145" s="1073"/>
      <c r="AD1145" s="1073"/>
      <c r="AE1145" s="1073"/>
      <c r="AF1145" s="1073"/>
      <c r="AG1145" s="1073"/>
      <c r="AH1145" s="1073"/>
      <c r="AI1145" s="1073"/>
      <c r="AJ1145" s="1073"/>
      <c r="AK1145" s="1073"/>
      <c r="AL1145" s="1073"/>
      <c r="AM1145" s="1073"/>
      <c r="AN1145" s="1073"/>
      <c r="AO1145" s="1073"/>
      <c r="AP1145" s="1073"/>
      <c r="AQ1145" s="1073"/>
      <c r="AR1145" s="1073"/>
      <c r="AS1145" s="1073"/>
      <c r="AT1145" s="1073"/>
      <c r="AU1145" s="1073"/>
      <c r="AV1145" s="1073"/>
      <c r="AW1145" s="1073"/>
      <c r="AX1145" s="1073"/>
      <c r="AY1145" s="1073"/>
      <c r="AZ1145" s="1073"/>
      <c r="BA1145" s="1073"/>
      <c r="BB1145" s="1073"/>
    </row>
    <row r="1146" spans="1:54" ht="15" customHeight="1" x14ac:dyDescent="0.25">
      <c r="A1146" s="982"/>
      <c r="B1146" s="983"/>
      <c r="C1146" s="983"/>
      <c r="D1146" s="983"/>
      <c r="E1146" s="983"/>
      <c r="F1146" s="983"/>
      <c r="G1146" s="983"/>
      <c r="H1146" s="984"/>
      <c r="I1146" s="986" t="s">
        <v>1263</v>
      </c>
      <c r="J1146" s="987"/>
      <c r="K1146" s="987"/>
      <c r="L1146" s="987"/>
      <c r="M1146" s="987"/>
      <c r="N1146" s="988"/>
      <c r="O1146" s="986" t="s">
        <v>1277</v>
      </c>
      <c r="P1146" s="987"/>
      <c r="Q1146" s="987"/>
      <c r="R1146" s="987"/>
      <c r="S1146" s="987"/>
      <c r="T1146" s="987"/>
      <c r="U1146" s="987"/>
      <c r="V1146" s="988"/>
      <c r="W1146" s="986" t="s">
        <v>1263</v>
      </c>
      <c r="X1146" s="987"/>
      <c r="Y1146" s="987"/>
      <c r="Z1146" s="987"/>
      <c r="AA1146" s="987"/>
      <c r="AB1146" s="988"/>
      <c r="AC1146" s="986" t="s">
        <v>1277</v>
      </c>
      <c r="AD1146" s="987"/>
      <c r="AE1146" s="987"/>
      <c r="AF1146" s="987"/>
      <c r="AG1146" s="987"/>
      <c r="AH1146" s="988"/>
      <c r="AI1146" s="986" t="s">
        <v>1263</v>
      </c>
      <c r="AJ1146" s="987"/>
      <c r="AK1146" s="987"/>
      <c r="AL1146" s="987"/>
      <c r="AM1146" s="987"/>
      <c r="AN1146" s="987"/>
      <c r="AO1146" s="987"/>
      <c r="AP1146" s="988"/>
      <c r="AQ1146" s="986" t="s">
        <v>1277</v>
      </c>
      <c r="AR1146" s="987"/>
      <c r="AS1146" s="987"/>
      <c r="AT1146" s="987"/>
      <c r="AU1146" s="987"/>
      <c r="AV1146" s="987"/>
      <c r="AW1146" s="987"/>
      <c r="AX1146" s="987"/>
      <c r="AY1146" s="987"/>
      <c r="AZ1146" s="987"/>
      <c r="BA1146" s="987"/>
      <c r="BB1146" s="988"/>
    </row>
    <row r="1147" spans="1:54" ht="15" customHeight="1" x14ac:dyDescent="0.25">
      <c r="A1147" s="982"/>
      <c r="B1147" s="983"/>
      <c r="C1147" s="983"/>
      <c r="D1147" s="983"/>
      <c r="E1147" s="983"/>
      <c r="F1147" s="983"/>
      <c r="G1147" s="983"/>
      <c r="H1147" s="984"/>
      <c r="I1147" s="1070"/>
      <c r="J1147" s="1071"/>
      <c r="K1147" s="1071"/>
      <c r="L1147" s="1071"/>
      <c r="M1147" s="1071"/>
      <c r="N1147" s="1072"/>
      <c r="O1147" s="1070"/>
      <c r="P1147" s="1071"/>
      <c r="Q1147" s="1071"/>
      <c r="R1147" s="1071"/>
      <c r="S1147" s="1071"/>
      <c r="T1147" s="1071"/>
      <c r="U1147" s="1071"/>
      <c r="V1147" s="1072"/>
      <c r="W1147" s="1070"/>
      <c r="X1147" s="1071"/>
      <c r="Y1147" s="1071"/>
      <c r="Z1147" s="1071"/>
      <c r="AA1147" s="1071"/>
      <c r="AB1147" s="1072"/>
      <c r="AC1147" s="1070"/>
      <c r="AD1147" s="1071"/>
      <c r="AE1147" s="1071"/>
      <c r="AF1147" s="1071"/>
      <c r="AG1147" s="1071"/>
      <c r="AH1147" s="1072"/>
      <c r="AI1147" s="1070"/>
      <c r="AJ1147" s="1071"/>
      <c r="AK1147" s="1071"/>
      <c r="AL1147" s="1071"/>
      <c r="AM1147" s="1071"/>
      <c r="AN1147" s="1071"/>
      <c r="AO1147" s="1071"/>
      <c r="AP1147" s="1072"/>
      <c r="AQ1147" s="1070"/>
      <c r="AR1147" s="1071"/>
      <c r="AS1147" s="1071"/>
      <c r="AT1147" s="1071"/>
      <c r="AU1147" s="1071"/>
      <c r="AV1147" s="1071"/>
      <c r="AW1147" s="1071"/>
      <c r="AX1147" s="1071"/>
      <c r="AY1147" s="1071"/>
      <c r="AZ1147" s="1071"/>
      <c r="BA1147" s="1071"/>
      <c r="BB1147" s="1072"/>
    </row>
    <row r="1148" spans="1:54" ht="31.5" customHeight="1" x14ac:dyDescent="0.25">
      <c r="A1148" s="982"/>
      <c r="B1148" s="983"/>
      <c r="C1148" s="983"/>
      <c r="D1148" s="983"/>
      <c r="E1148" s="983"/>
      <c r="F1148" s="983"/>
      <c r="G1148" s="983"/>
      <c r="H1148" s="984"/>
      <c r="I1148" s="1070"/>
      <c r="J1148" s="1071"/>
      <c r="K1148" s="1071"/>
      <c r="L1148" s="1071"/>
      <c r="M1148" s="1071"/>
      <c r="N1148" s="1072"/>
      <c r="O1148" s="1070"/>
      <c r="P1148" s="1071"/>
      <c r="Q1148" s="1071"/>
      <c r="R1148" s="1071"/>
      <c r="S1148" s="1071"/>
      <c r="T1148" s="1071"/>
      <c r="U1148" s="1071"/>
      <c r="V1148" s="1072"/>
      <c r="W1148" s="1070"/>
      <c r="X1148" s="1071"/>
      <c r="Y1148" s="1071"/>
      <c r="Z1148" s="1071"/>
      <c r="AA1148" s="1071"/>
      <c r="AB1148" s="1072"/>
      <c r="AC1148" s="1070"/>
      <c r="AD1148" s="1071"/>
      <c r="AE1148" s="1071"/>
      <c r="AF1148" s="1071"/>
      <c r="AG1148" s="1071"/>
      <c r="AH1148" s="1072"/>
      <c r="AI1148" s="1070"/>
      <c r="AJ1148" s="1071"/>
      <c r="AK1148" s="1071"/>
      <c r="AL1148" s="1071"/>
      <c r="AM1148" s="1071"/>
      <c r="AN1148" s="1071"/>
      <c r="AO1148" s="1071"/>
      <c r="AP1148" s="1072"/>
      <c r="AQ1148" s="1070"/>
      <c r="AR1148" s="1071"/>
      <c r="AS1148" s="1071"/>
      <c r="AT1148" s="1071"/>
      <c r="AU1148" s="1071"/>
      <c r="AV1148" s="1071"/>
      <c r="AW1148" s="1071"/>
      <c r="AX1148" s="1071"/>
      <c r="AY1148" s="1071"/>
      <c r="AZ1148" s="1071"/>
      <c r="BA1148" s="1071"/>
      <c r="BB1148" s="1072"/>
    </row>
    <row r="1149" spans="1:54" ht="15" customHeight="1" x14ac:dyDescent="0.25">
      <c r="A1149" s="863" t="s">
        <v>1410</v>
      </c>
      <c r="B1149" s="864"/>
      <c r="C1149" s="864"/>
      <c r="D1149" s="864"/>
      <c r="E1149" s="864"/>
      <c r="F1149" s="864"/>
      <c r="G1149" s="864"/>
      <c r="H1149" s="865"/>
      <c r="I1149" s="863" t="s">
        <v>1411</v>
      </c>
      <c r="J1149" s="864"/>
      <c r="K1149" s="864"/>
      <c r="L1149" s="864"/>
      <c r="M1149" s="864"/>
      <c r="N1149" s="865"/>
      <c r="O1149" s="863" t="s">
        <v>1412</v>
      </c>
      <c r="P1149" s="864"/>
      <c r="Q1149" s="864"/>
      <c r="R1149" s="864"/>
      <c r="S1149" s="864"/>
      <c r="T1149" s="864"/>
      <c r="U1149" s="864"/>
      <c r="V1149" s="865"/>
      <c r="W1149" s="863" t="s">
        <v>1413</v>
      </c>
      <c r="X1149" s="864"/>
      <c r="Y1149" s="864"/>
      <c r="Z1149" s="864"/>
      <c r="AA1149" s="864"/>
      <c r="AB1149" s="864"/>
      <c r="AC1149" s="863" t="s">
        <v>1414</v>
      </c>
      <c r="AD1149" s="864"/>
      <c r="AE1149" s="864"/>
      <c r="AF1149" s="864"/>
      <c r="AG1149" s="864"/>
      <c r="AH1149" s="865"/>
      <c r="AI1149" s="863" t="s">
        <v>1415</v>
      </c>
      <c r="AJ1149" s="864"/>
      <c r="AK1149" s="864"/>
      <c r="AL1149" s="864"/>
      <c r="AM1149" s="864"/>
      <c r="AN1149" s="864"/>
      <c r="AO1149" s="864"/>
      <c r="AP1149" s="865"/>
      <c r="AQ1149" s="863" t="s">
        <v>1416</v>
      </c>
      <c r="AR1149" s="864"/>
      <c r="AS1149" s="864"/>
      <c r="AT1149" s="864"/>
      <c r="AU1149" s="864"/>
      <c r="AV1149" s="864"/>
      <c r="AW1149" s="864"/>
      <c r="AX1149" s="864"/>
      <c r="AY1149" s="864"/>
      <c r="AZ1149" s="864"/>
      <c r="BA1149" s="864"/>
      <c r="BB1149" s="865"/>
    </row>
    <row r="1150" spans="1:54" ht="15" customHeight="1" x14ac:dyDescent="0.25">
      <c r="A1150" s="795" t="s">
        <v>5352</v>
      </c>
      <c r="B1150" s="796"/>
      <c r="C1150" s="796"/>
      <c r="D1150" s="796"/>
      <c r="E1150" s="796"/>
      <c r="F1150" s="796"/>
      <c r="G1150" s="796"/>
      <c r="H1150" s="797"/>
      <c r="I1150" s="1034">
        <v>2087313</v>
      </c>
      <c r="J1150" s="1035"/>
      <c r="K1150" s="1035"/>
      <c r="L1150" s="1035"/>
      <c r="M1150" s="1035"/>
      <c r="N1150" s="1036"/>
      <c r="O1150" s="1052">
        <v>2269630</v>
      </c>
      <c r="P1150" s="1052"/>
      <c r="Q1150" s="1052"/>
      <c r="R1150" s="1052"/>
      <c r="S1150" s="1052"/>
      <c r="T1150" s="1052"/>
      <c r="U1150" s="1052"/>
      <c r="V1150" s="1052"/>
      <c r="W1150" s="1052">
        <v>338096</v>
      </c>
      <c r="X1150" s="1052"/>
      <c r="Y1150" s="1052"/>
      <c r="Z1150" s="1052"/>
      <c r="AA1150" s="1052"/>
      <c r="AB1150" s="1034"/>
      <c r="AC1150" s="1052">
        <v>125706</v>
      </c>
      <c r="AD1150" s="1052"/>
      <c r="AE1150" s="1052"/>
      <c r="AF1150" s="1052"/>
      <c r="AG1150" s="1052"/>
      <c r="AH1150" s="1052"/>
      <c r="AI1150" s="1052">
        <v>1251</v>
      </c>
      <c r="AJ1150" s="1052"/>
      <c r="AK1150" s="1052"/>
      <c r="AL1150" s="1052"/>
      <c r="AM1150" s="1052"/>
      <c r="AN1150" s="1052"/>
      <c r="AO1150" s="1052"/>
      <c r="AP1150" s="1052"/>
      <c r="AQ1150" s="1052">
        <v>1441</v>
      </c>
      <c r="AR1150" s="1052"/>
      <c r="AS1150" s="1052"/>
      <c r="AT1150" s="1052"/>
      <c r="AU1150" s="1052"/>
      <c r="AV1150" s="1052"/>
      <c r="AW1150" s="1052"/>
      <c r="AX1150" s="1052"/>
      <c r="AY1150" s="1052"/>
      <c r="AZ1150" s="1052"/>
      <c r="BA1150" s="1052"/>
      <c r="BB1150" s="1052"/>
    </row>
    <row r="1151" spans="1:54" ht="15" customHeight="1" x14ac:dyDescent="0.25">
      <c r="A1151" s="795" t="s">
        <v>5353</v>
      </c>
      <c r="B1151" s="796"/>
      <c r="C1151" s="796"/>
      <c r="D1151" s="796"/>
      <c r="E1151" s="796"/>
      <c r="F1151" s="796"/>
      <c r="G1151" s="796"/>
      <c r="H1151" s="797"/>
      <c r="I1151" s="888">
        <v>13666359</v>
      </c>
      <c r="J1151" s="889"/>
      <c r="K1151" s="889"/>
      <c r="L1151" s="889"/>
      <c r="M1151" s="889"/>
      <c r="N1151" s="1029"/>
      <c r="O1151" s="888">
        <v>12512694</v>
      </c>
      <c r="P1151" s="889"/>
      <c r="Q1151" s="889"/>
      <c r="R1151" s="889"/>
      <c r="S1151" s="889"/>
      <c r="T1151" s="889"/>
      <c r="U1151" s="889"/>
      <c r="V1151" s="1029"/>
      <c r="W1151" s="794">
        <v>236307</v>
      </c>
      <c r="X1151" s="794"/>
      <c r="Y1151" s="794"/>
      <c r="Z1151" s="794"/>
      <c r="AA1151" s="794"/>
      <c r="AB1151" s="888"/>
      <c r="AC1151" s="794">
        <v>120742</v>
      </c>
      <c r="AD1151" s="794"/>
      <c r="AE1151" s="794"/>
      <c r="AF1151" s="794"/>
      <c r="AG1151" s="794"/>
      <c r="AH1151" s="794"/>
      <c r="AI1151" s="794">
        <v>985111</v>
      </c>
      <c r="AJ1151" s="794"/>
      <c r="AK1151" s="794"/>
      <c r="AL1151" s="794"/>
      <c r="AM1151" s="794"/>
      <c r="AN1151" s="794"/>
      <c r="AO1151" s="794"/>
      <c r="AP1151" s="794"/>
      <c r="AQ1151" s="794">
        <v>1159255</v>
      </c>
      <c r="AR1151" s="794"/>
      <c r="AS1151" s="794"/>
      <c r="AT1151" s="794"/>
      <c r="AU1151" s="794"/>
      <c r="AV1151" s="794"/>
      <c r="AW1151" s="794"/>
      <c r="AX1151" s="794"/>
      <c r="AY1151" s="794"/>
      <c r="AZ1151" s="794"/>
      <c r="BA1151" s="794"/>
      <c r="BB1151" s="794"/>
    </row>
    <row r="1152" spans="1:54" ht="15" customHeight="1" x14ac:dyDescent="0.25">
      <c r="A1152" s="795"/>
      <c r="B1152" s="796"/>
      <c r="C1152" s="796"/>
      <c r="D1152" s="796"/>
      <c r="E1152" s="796"/>
      <c r="F1152" s="796"/>
      <c r="G1152" s="796"/>
      <c r="H1152" s="797"/>
      <c r="I1152" s="888"/>
      <c r="J1152" s="889"/>
      <c r="K1152" s="889"/>
      <c r="L1152" s="889"/>
      <c r="M1152" s="889"/>
      <c r="N1152" s="1029"/>
      <c r="O1152" s="888"/>
      <c r="P1152" s="889"/>
      <c r="Q1152" s="889"/>
      <c r="R1152" s="889"/>
      <c r="S1152" s="889"/>
      <c r="T1152" s="889"/>
      <c r="U1152" s="889"/>
      <c r="V1152" s="1029"/>
      <c r="W1152" s="794"/>
      <c r="X1152" s="794"/>
      <c r="Y1152" s="794"/>
      <c r="Z1152" s="794"/>
      <c r="AA1152" s="794"/>
      <c r="AB1152" s="888"/>
      <c r="AC1152" s="794"/>
      <c r="AD1152" s="794"/>
      <c r="AE1152" s="794"/>
      <c r="AF1152" s="794"/>
      <c r="AG1152" s="794"/>
      <c r="AH1152" s="794"/>
      <c r="AI1152" s="794"/>
      <c r="AJ1152" s="794"/>
      <c r="AK1152" s="794"/>
      <c r="AL1152" s="794"/>
      <c r="AM1152" s="794"/>
      <c r="AN1152" s="794"/>
      <c r="AO1152" s="794"/>
      <c r="AP1152" s="794"/>
      <c r="AQ1152" s="794"/>
      <c r="AR1152" s="794"/>
      <c r="AS1152" s="794"/>
      <c r="AT1152" s="794"/>
      <c r="AU1152" s="794"/>
      <c r="AV1152" s="794"/>
      <c r="AW1152" s="794"/>
      <c r="AX1152" s="794"/>
      <c r="AY1152" s="794"/>
      <c r="AZ1152" s="794"/>
      <c r="BA1152" s="794"/>
      <c r="BB1152" s="794"/>
    </row>
    <row r="1153" spans="1:54" ht="15" customHeight="1" x14ac:dyDescent="0.25">
      <c r="A1153" s="795"/>
      <c r="B1153" s="796"/>
      <c r="C1153" s="796"/>
      <c r="D1153" s="796"/>
      <c r="E1153" s="796"/>
      <c r="F1153" s="796"/>
      <c r="G1153" s="796"/>
      <c r="H1153" s="797"/>
      <c r="I1153" s="1034"/>
      <c r="J1153" s="1035"/>
      <c r="K1153" s="1035"/>
      <c r="L1153" s="1035"/>
      <c r="M1153" s="1035"/>
      <c r="N1153" s="1036"/>
      <c r="O1153" s="1052"/>
      <c r="P1153" s="1052"/>
      <c r="Q1153" s="1052"/>
      <c r="R1153" s="1052"/>
      <c r="S1153" s="1052"/>
      <c r="T1153" s="1052"/>
      <c r="U1153" s="1052"/>
      <c r="V1153" s="1052"/>
      <c r="W1153" s="1052"/>
      <c r="X1153" s="1052"/>
      <c r="Y1153" s="1052"/>
      <c r="Z1153" s="1052"/>
      <c r="AA1153" s="1052"/>
      <c r="AB1153" s="1034"/>
      <c r="AC1153" s="1052"/>
      <c r="AD1153" s="1052"/>
      <c r="AE1153" s="1052"/>
      <c r="AF1153" s="1052"/>
      <c r="AG1153" s="1052"/>
      <c r="AH1153" s="1052"/>
      <c r="AI1153" s="1052"/>
      <c r="AJ1153" s="1052"/>
      <c r="AK1153" s="1052"/>
      <c r="AL1153" s="1052"/>
      <c r="AM1153" s="1052"/>
      <c r="AN1153" s="1052"/>
      <c r="AO1153" s="1052"/>
      <c r="AP1153" s="1052"/>
      <c r="AQ1153" s="1052"/>
      <c r="AR1153" s="1052"/>
      <c r="AS1153" s="1052"/>
      <c r="AT1153" s="1052"/>
      <c r="AU1153" s="1052"/>
      <c r="AV1153" s="1052"/>
      <c r="AW1153" s="1052"/>
      <c r="AX1153" s="1052"/>
      <c r="AY1153" s="1052"/>
      <c r="AZ1153" s="1052"/>
      <c r="BA1153" s="1052"/>
      <c r="BB1153" s="1052"/>
    </row>
    <row r="1154" spans="1:54" ht="15" customHeight="1" x14ac:dyDescent="0.25">
      <c r="A1154" s="795"/>
      <c r="B1154" s="796"/>
      <c r="C1154" s="796"/>
      <c r="D1154" s="796"/>
      <c r="E1154" s="796"/>
      <c r="F1154" s="796"/>
      <c r="G1154" s="796"/>
      <c r="H1154" s="797"/>
      <c r="I1154" s="1034"/>
      <c r="J1154" s="1035"/>
      <c r="K1154" s="1035"/>
      <c r="L1154" s="1035"/>
      <c r="M1154" s="1035"/>
      <c r="N1154" s="1036"/>
      <c r="O1154" s="1052"/>
      <c r="P1154" s="1052"/>
      <c r="Q1154" s="1052"/>
      <c r="R1154" s="1052"/>
      <c r="S1154" s="1052"/>
      <c r="T1154" s="1052"/>
      <c r="U1154" s="1052"/>
      <c r="V1154" s="1052"/>
      <c r="W1154" s="1052"/>
      <c r="X1154" s="1052"/>
      <c r="Y1154" s="1052"/>
      <c r="Z1154" s="1052"/>
      <c r="AA1154" s="1052"/>
      <c r="AB1154" s="1034"/>
      <c r="AC1154" s="1052"/>
      <c r="AD1154" s="1052"/>
      <c r="AE1154" s="1052"/>
      <c r="AF1154" s="1052"/>
      <c r="AG1154" s="1052"/>
      <c r="AH1154" s="1052"/>
      <c r="AI1154" s="1052"/>
      <c r="AJ1154" s="1052"/>
      <c r="AK1154" s="1052"/>
      <c r="AL1154" s="1052"/>
      <c r="AM1154" s="1052"/>
      <c r="AN1154" s="1052"/>
      <c r="AO1154" s="1052"/>
      <c r="AP1154" s="1052"/>
      <c r="AQ1154" s="1052"/>
      <c r="AR1154" s="1052"/>
      <c r="AS1154" s="1052"/>
      <c r="AT1154" s="1052"/>
      <c r="AU1154" s="1052"/>
      <c r="AV1154" s="1052"/>
      <c r="AW1154" s="1052"/>
      <c r="AX1154" s="1052"/>
      <c r="AY1154" s="1052"/>
      <c r="AZ1154" s="1052"/>
      <c r="BA1154" s="1052"/>
      <c r="BB1154" s="1052"/>
    </row>
    <row r="1155" spans="1:54" ht="15" customHeight="1" x14ac:dyDescent="0.25">
      <c r="A1155" s="795" t="s">
        <v>1397</v>
      </c>
      <c r="B1155" s="796"/>
      <c r="C1155" s="796"/>
      <c r="D1155" s="796"/>
      <c r="E1155" s="796"/>
      <c r="F1155" s="796"/>
      <c r="G1155" s="796"/>
      <c r="H1155" s="797"/>
      <c r="I1155" s="1034">
        <f>SUM(I1150:N1154)</f>
        <v>15753672</v>
      </c>
      <c r="J1155" s="1035"/>
      <c r="K1155" s="1035"/>
      <c r="L1155" s="1035"/>
      <c r="M1155" s="1035"/>
      <c r="N1155" s="1036"/>
      <c r="O1155" s="1052">
        <f>SUM(O1150:V1154)</f>
        <v>14782324</v>
      </c>
      <c r="P1155" s="1052"/>
      <c r="Q1155" s="1052"/>
      <c r="R1155" s="1052"/>
      <c r="S1155" s="1052"/>
      <c r="T1155" s="1052"/>
      <c r="U1155" s="1052"/>
      <c r="V1155" s="1052"/>
      <c r="W1155" s="1052">
        <f>SUM(W1150:AB1154)</f>
        <v>574403</v>
      </c>
      <c r="X1155" s="1052"/>
      <c r="Y1155" s="1052"/>
      <c r="Z1155" s="1052"/>
      <c r="AA1155" s="1052"/>
      <c r="AB1155" s="1034"/>
      <c r="AC1155" s="1052">
        <f>SUM(AC1150:AH1154)</f>
        <v>246448</v>
      </c>
      <c r="AD1155" s="1052"/>
      <c r="AE1155" s="1052"/>
      <c r="AF1155" s="1052"/>
      <c r="AG1155" s="1052"/>
      <c r="AH1155" s="1052"/>
      <c r="AI1155" s="1052">
        <f>SUM(AI1150:AP1154)</f>
        <v>986362</v>
      </c>
      <c r="AJ1155" s="1052"/>
      <c r="AK1155" s="1052"/>
      <c r="AL1155" s="1052"/>
      <c r="AM1155" s="1052"/>
      <c r="AN1155" s="1052"/>
      <c r="AO1155" s="1052"/>
      <c r="AP1155" s="1052"/>
      <c r="AQ1155" s="1052">
        <f>SUM(AQ1150:BB1154)</f>
        <v>1160696</v>
      </c>
      <c r="AR1155" s="1052"/>
      <c r="AS1155" s="1052"/>
      <c r="AT1155" s="1052"/>
      <c r="AU1155" s="1052"/>
      <c r="AV1155" s="1052"/>
      <c r="AW1155" s="1052"/>
      <c r="AX1155" s="1052"/>
      <c r="AY1155" s="1052"/>
      <c r="AZ1155" s="1052"/>
      <c r="BA1155" s="1052"/>
      <c r="BB1155" s="1052"/>
    </row>
    <row r="1156" spans="1:54" ht="12.6" customHeight="1" x14ac:dyDescent="0.25">
      <c r="A1156" s="220" t="s">
        <v>5049</v>
      </c>
      <c r="N1156" s="287"/>
      <c r="O1156" s="287"/>
      <c r="P1156" s="287"/>
      <c r="Q1156" s="287"/>
      <c r="R1156" s="287"/>
      <c r="S1156" s="287"/>
      <c r="T1156" s="287"/>
      <c r="U1156" s="287"/>
      <c r="V1156" s="287"/>
      <c r="W1156" s="287"/>
      <c r="X1156" s="287"/>
      <c r="Y1156" s="287"/>
      <c r="Z1156" s="287"/>
      <c r="AA1156" s="287"/>
      <c r="AB1156" s="287"/>
      <c r="AC1156" s="287"/>
      <c r="AD1156" s="287"/>
      <c r="AE1156" s="287"/>
      <c r="AF1156" s="287"/>
    </row>
    <row r="1157" spans="1:54" ht="15" customHeight="1" x14ac:dyDescent="0.25">
      <c r="A1157" s="807"/>
      <c r="B1157" s="808"/>
      <c r="C1157" s="808"/>
      <c r="D1157" s="808"/>
      <c r="E1157" s="808"/>
      <c r="F1157" s="808"/>
      <c r="G1157" s="808"/>
      <c r="H1157" s="808"/>
      <c r="I1157" s="808"/>
      <c r="J1157" s="808"/>
      <c r="K1157" s="808"/>
      <c r="L1157" s="808"/>
      <c r="M1157" s="808"/>
      <c r="N1157" s="808"/>
      <c r="O1157" s="808"/>
      <c r="P1157" s="808"/>
      <c r="Q1157" s="808"/>
      <c r="R1157" s="808"/>
      <c r="S1157" s="808"/>
      <c r="T1157" s="808"/>
      <c r="U1157" s="808"/>
      <c r="V1157" s="808"/>
      <c r="W1157" s="808"/>
      <c r="X1157" s="808"/>
      <c r="Y1157" s="808"/>
      <c r="Z1157" s="808"/>
      <c r="AA1157" s="808"/>
      <c r="AB1157" s="808"/>
      <c r="AC1157" s="808"/>
      <c r="AD1157" s="808"/>
      <c r="AE1157" s="808"/>
      <c r="AF1157" s="808"/>
      <c r="AG1157" s="808"/>
      <c r="AH1157" s="808"/>
      <c r="AI1157" s="808"/>
      <c r="AJ1157" s="808"/>
      <c r="AK1157" s="808"/>
      <c r="AL1157" s="808"/>
      <c r="AM1157" s="808"/>
      <c r="AN1157" s="808"/>
      <c r="AO1157" s="808"/>
      <c r="AP1157" s="808"/>
      <c r="AQ1157" s="808"/>
      <c r="AR1157" s="808"/>
      <c r="AS1157" s="808"/>
      <c r="AT1157" s="808"/>
      <c r="AU1157" s="808"/>
      <c r="AV1157" s="808"/>
      <c r="AW1157" s="808"/>
      <c r="AX1157" s="808"/>
      <c r="AY1157" s="550"/>
      <c r="AZ1157" s="550"/>
      <c r="BA1157" s="550"/>
      <c r="BB1157" s="550"/>
    </row>
    <row r="1158" spans="1:54" ht="15" customHeight="1" x14ac:dyDescent="0.25">
      <c r="A1158" s="809"/>
      <c r="B1158" s="810"/>
      <c r="C1158" s="810"/>
      <c r="D1158" s="810"/>
      <c r="E1158" s="810"/>
      <c r="F1158" s="810"/>
      <c r="G1158" s="810"/>
      <c r="H1158" s="810"/>
      <c r="I1158" s="810"/>
      <c r="J1158" s="810"/>
      <c r="K1158" s="810"/>
      <c r="L1158" s="810"/>
      <c r="M1158" s="810"/>
      <c r="N1158" s="810"/>
      <c r="O1158" s="810"/>
      <c r="P1158" s="810"/>
      <c r="Q1158" s="810"/>
      <c r="R1158" s="810"/>
      <c r="S1158" s="810"/>
      <c r="T1158" s="810"/>
      <c r="U1158" s="810"/>
      <c r="V1158" s="810"/>
      <c r="W1158" s="810"/>
      <c r="X1158" s="810"/>
      <c r="Y1158" s="810"/>
      <c r="Z1158" s="810"/>
      <c r="AA1158" s="810"/>
      <c r="AB1158" s="810"/>
      <c r="AC1158" s="810"/>
      <c r="AD1158" s="810"/>
      <c r="AE1158" s="810"/>
      <c r="AF1158" s="810"/>
      <c r="AG1158" s="810"/>
      <c r="AH1158" s="810"/>
      <c r="AI1158" s="810"/>
      <c r="AJ1158" s="810"/>
      <c r="AK1158" s="810"/>
      <c r="AL1158" s="810"/>
      <c r="AM1158" s="810"/>
      <c r="AN1158" s="810"/>
      <c r="AO1158" s="810"/>
      <c r="AP1158" s="810"/>
      <c r="AQ1158" s="810"/>
      <c r="AR1158" s="810"/>
      <c r="AS1158" s="810"/>
      <c r="AT1158" s="810"/>
      <c r="AU1158" s="810"/>
      <c r="AV1158" s="810"/>
      <c r="AW1158" s="810"/>
      <c r="AX1158" s="810"/>
      <c r="AY1158" s="550"/>
      <c r="AZ1158" s="550"/>
      <c r="BA1158" s="550"/>
      <c r="BB1158" s="550"/>
    </row>
    <row r="1159" spans="1:54" ht="15" customHeight="1" x14ac:dyDescent="0.25">
      <c r="A1159" s="278"/>
      <c r="B1159" s="278"/>
      <c r="C1159" s="278"/>
      <c r="D1159" s="278"/>
      <c r="E1159" s="278"/>
      <c r="F1159" s="278"/>
      <c r="G1159" s="278"/>
      <c r="H1159" s="278"/>
      <c r="I1159" s="278"/>
      <c r="J1159" s="278"/>
      <c r="K1159" s="278"/>
      <c r="L1159" s="278"/>
      <c r="M1159" s="278"/>
      <c r="N1159" s="278"/>
      <c r="O1159" s="278"/>
      <c r="P1159" s="278"/>
      <c r="Q1159" s="278"/>
      <c r="R1159" s="278"/>
      <c r="S1159" s="278"/>
      <c r="T1159" s="278"/>
      <c r="U1159" s="278"/>
      <c r="V1159" s="278"/>
      <c r="W1159" s="278"/>
      <c r="X1159" s="278"/>
      <c r="Y1159" s="278"/>
      <c r="Z1159" s="278"/>
      <c r="AA1159" s="278"/>
      <c r="AB1159" s="278"/>
      <c r="AC1159" s="278"/>
      <c r="AD1159" s="278"/>
      <c r="AE1159" s="278"/>
      <c r="AF1159" s="278"/>
      <c r="AG1159" s="278"/>
      <c r="AH1159" s="278"/>
      <c r="AI1159" s="278"/>
      <c r="AJ1159" s="278"/>
      <c r="AK1159" s="278"/>
      <c r="AL1159" s="278"/>
      <c r="AM1159" s="278"/>
      <c r="AN1159" s="278"/>
      <c r="AO1159" s="278"/>
      <c r="AP1159" s="278"/>
      <c r="AQ1159" s="278"/>
      <c r="AR1159" s="278"/>
      <c r="AS1159" s="278"/>
      <c r="AT1159" s="278"/>
      <c r="AU1159" s="278"/>
      <c r="AV1159" s="278"/>
      <c r="AW1159" s="278"/>
      <c r="AX1159" s="278"/>
      <c r="AY1159" s="278"/>
      <c r="AZ1159" s="278"/>
      <c r="BA1159" s="278"/>
      <c r="BB1159" s="288"/>
    </row>
    <row r="1160" spans="1:54" ht="12.6" customHeight="1" x14ac:dyDescent="0.25">
      <c r="A1160" s="220" t="s">
        <v>1827</v>
      </c>
    </row>
    <row r="1161" spans="1:54" ht="12.6" customHeight="1" x14ac:dyDescent="0.25">
      <c r="A1161" s="979" t="s">
        <v>1262</v>
      </c>
      <c r="B1161" s="980"/>
      <c r="C1161" s="980"/>
      <c r="D1161" s="980"/>
      <c r="E1161" s="980"/>
      <c r="F1161" s="980"/>
      <c r="G1161" s="980"/>
      <c r="H1161" s="980"/>
      <c r="I1161" s="980"/>
      <c r="J1161" s="980"/>
      <c r="K1161" s="980"/>
      <c r="L1161" s="981"/>
      <c r="M1161" s="825" t="s">
        <v>1828</v>
      </c>
      <c r="N1161" s="826"/>
      <c r="O1161" s="826"/>
      <c r="P1161" s="826"/>
      <c r="Q1161" s="826"/>
      <c r="R1161" s="826"/>
      <c r="S1161" s="827"/>
      <c r="T1161" s="825" t="s">
        <v>1645</v>
      </c>
      <c r="U1161" s="826"/>
      <c r="V1161" s="826"/>
      <c r="W1161" s="826"/>
      <c r="X1161" s="826"/>
      <c r="Y1161" s="826"/>
      <c r="Z1161" s="826"/>
      <c r="AA1161" s="826"/>
      <c r="AB1161" s="826"/>
      <c r="AC1161" s="826"/>
      <c r="AD1161" s="826"/>
      <c r="AE1161" s="826"/>
      <c r="AF1161" s="826"/>
      <c r="AG1161" s="827"/>
      <c r="AH1161" s="826" t="s">
        <v>1829</v>
      </c>
      <c r="AI1161" s="826"/>
      <c r="AJ1161" s="826"/>
      <c r="AK1161" s="826"/>
      <c r="AL1161" s="826"/>
      <c r="AM1161" s="826"/>
      <c r="AN1161" s="826"/>
      <c r="AO1161" s="826"/>
      <c r="AP1161" s="826"/>
      <c r="AQ1161" s="826"/>
      <c r="AR1161" s="826"/>
      <c r="AS1161" s="826"/>
      <c r="AT1161" s="826"/>
      <c r="AU1161" s="826"/>
      <c r="AV1161" s="826"/>
      <c r="AW1161" s="826"/>
      <c r="AX1161" s="826"/>
      <c r="AY1161" s="826"/>
      <c r="AZ1161" s="826"/>
      <c r="BA1161" s="826"/>
      <c r="BB1161" s="827"/>
    </row>
    <row r="1162" spans="1:54" ht="12.6" customHeight="1" x14ac:dyDescent="0.25">
      <c r="A1162" s="982"/>
      <c r="B1162" s="983"/>
      <c r="C1162" s="983"/>
      <c r="D1162" s="983"/>
      <c r="E1162" s="983"/>
      <c r="F1162" s="983"/>
      <c r="G1162" s="983"/>
      <c r="H1162" s="983"/>
      <c r="I1162" s="983"/>
      <c r="J1162" s="983"/>
      <c r="K1162" s="983"/>
      <c r="L1162" s="984"/>
      <c r="M1162" s="828" t="s">
        <v>1791</v>
      </c>
      <c r="N1162" s="829"/>
      <c r="O1162" s="829"/>
      <c r="P1162" s="829"/>
      <c r="Q1162" s="829"/>
      <c r="R1162" s="829"/>
      <c r="S1162" s="830"/>
      <c r="T1162" s="828" t="s">
        <v>1646</v>
      </c>
      <c r="U1162" s="829"/>
      <c r="V1162" s="829"/>
      <c r="W1162" s="829"/>
      <c r="X1162" s="829"/>
      <c r="Y1162" s="829"/>
      <c r="Z1162" s="829"/>
      <c r="AA1162" s="829"/>
      <c r="AB1162" s="829"/>
      <c r="AC1162" s="829"/>
      <c r="AD1162" s="829"/>
      <c r="AE1162" s="829"/>
      <c r="AF1162" s="829"/>
      <c r="AG1162" s="830"/>
      <c r="AH1162" s="829" t="s">
        <v>1830</v>
      </c>
      <c r="AI1162" s="829"/>
      <c r="AJ1162" s="829"/>
      <c r="AK1162" s="829"/>
      <c r="AL1162" s="829"/>
      <c r="AM1162" s="829"/>
      <c r="AN1162" s="829"/>
      <c r="AO1162" s="829"/>
      <c r="AP1162" s="829"/>
      <c r="AQ1162" s="829"/>
      <c r="AR1162" s="829"/>
      <c r="AS1162" s="829"/>
      <c r="AT1162" s="829"/>
      <c r="AU1162" s="829"/>
      <c r="AV1162" s="829"/>
      <c r="AW1162" s="829"/>
      <c r="AX1162" s="829"/>
      <c r="AY1162" s="829"/>
      <c r="AZ1162" s="829"/>
      <c r="BA1162" s="829"/>
      <c r="BB1162" s="830"/>
    </row>
    <row r="1163" spans="1:54" ht="12.6" customHeight="1" x14ac:dyDescent="0.25">
      <c r="A1163" s="982"/>
      <c r="B1163" s="983"/>
      <c r="C1163" s="983"/>
      <c r="D1163" s="983"/>
      <c r="E1163" s="983"/>
      <c r="F1163" s="983"/>
      <c r="G1163" s="983"/>
      <c r="H1163" s="983"/>
      <c r="I1163" s="983"/>
      <c r="J1163" s="983"/>
      <c r="K1163" s="983"/>
      <c r="L1163" s="984"/>
      <c r="M1163" s="863" t="s">
        <v>1433</v>
      </c>
      <c r="N1163" s="864"/>
      <c r="O1163" s="864"/>
      <c r="P1163" s="864"/>
      <c r="Q1163" s="864"/>
      <c r="R1163" s="864"/>
      <c r="S1163" s="865"/>
      <c r="T1163" s="863" t="s">
        <v>1433</v>
      </c>
      <c r="U1163" s="864"/>
      <c r="V1163" s="864"/>
      <c r="W1163" s="864"/>
      <c r="X1163" s="864"/>
      <c r="Y1163" s="864"/>
      <c r="Z1163" s="864"/>
      <c r="AA1163" s="864"/>
      <c r="AB1163" s="864"/>
      <c r="AC1163" s="864"/>
      <c r="AD1163" s="864"/>
      <c r="AE1163" s="864"/>
      <c r="AF1163" s="864"/>
      <c r="AG1163" s="865"/>
      <c r="AH1163" s="864" t="s">
        <v>1831</v>
      </c>
      <c r="AI1163" s="864"/>
      <c r="AJ1163" s="864"/>
      <c r="AK1163" s="864"/>
      <c r="AL1163" s="864"/>
      <c r="AM1163" s="864"/>
      <c r="AN1163" s="864"/>
      <c r="AO1163" s="864"/>
      <c r="AP1163" s="864"/>
      <c r="AQ1163" s="864"/>
      <c r="AR1163" s="864"/>
      <c r="AS1163" s="864"/>
      <c r="AT1163" s="864"/>
      <c r="AU1163" s="864"/>
      <c r="AV1163" s="864"/>
      <c r="AW1163" s="864"/>
      <c r="AX1163" s="864"/>
      <c r="AY1163" s="864"/>
      <c r="AZ1163" s="864"/>
      <c r="BA1163" s="864"/>
      <c r="BB1163" s="865"/>
    </row>
    <row r="1164" spans="1:54" ht="12.6" customHeight="1" x14ac:dyDescent="0.25">
      <c r="A1164" s="982"/>
      <c r="B1164" s="983"/>
      <c r="C1164" s="983"/>
      <c r="D1164" s="983"/>
      <c r="E1164" s="983"/>
      <c r="F1164" s="983"/>
      <c r="G1164" s="983"/>
      <c r="H1164" s="983"/>
      <c r="I1164" s="983"/>
      <c r="J1164" s="983"/>
      <c r="K1164" s="983"/>
      <c r="L1164" s="984"/>
      <c r="M1164" s="825" t="s">
        <v>1832</v>
      </c>
      <c r="N1164" s="826"/>
      <c r="O1164" s="826"/>
      <c r="P1164" s="826"/>
      <c r="Q1164" s="826"/>
      <c r="R1164" s="826"/>
      <c r="S1164" s="827"/>
      <c r="T1164" s="825" t="s">
        <v>1832</v>
      </c>
      <c r="U1164" s="826"/>
      <c r="V1164" s="826"/>
      <c r="W1164" s="826"/>
      <c r="X1164" s="826"/>
      <c r="Y1164" s="826"/>
      <c r="Z1164" s="827"/>
      <c r="AA1164" s="825" t="s">
        <v>1833</v>
      </c>
      <c r="AB1164" s="826"/>
      <c r="AC1164" s="826"/>
      <c r="AD1164" s="826"/>
      <c r="AE1164" s="826"/>
      <c r="AF1164" s="826"/>
      <c r="AG1164" s="827"/>
      <c r="AH1164" s="825" t="s">
        <v>1828</v>
      </c>
      <c r="AI1164" s="826"/>
      <c r="AJ1164" s="826"/>
      <c r="AK1164" s="826"/>
      <c r="AL1164" s="826"/>
      <c r="AM1164" s="826"/>
      <c r="AN1164" s="827"/>
      <c r="AO1164" s="825" t="s">
        <v>1645</v>
      </c>
      <c r="AP1164" s="826"/>
      <c r="AQ1164" s="826"/>
      <c r="AR1164" s="826"/>
      <c r="AS1164" s="826"/>
      <c r="AT1164" s="826"/>
      <c r="AU1164" s="826"/>
      <c r="AV1164" s="826"/>
      <c r="AW1164" s="826"/>
      <c r="AX1164" s="826"/>
      <c r="AY1164" s="826"/>
      <c r="AZ1164" s="826"/>
      <c r="BA1164" s="826"/>
      <c r="BB1164" s="827"/>
    </row>
    <row r="1165" spans="1:54" ht="12.6" customHeight="1" x14ac:dyDescent="0.25">
      <c r="A1165" s="982"/>
      <c r="B1165" s="983"/>
      <c r="C1165" s="983"/>
      <c r="D1165" s="983"/>
      <c r="E1165" s="983"/>
      <c r="F1165" s="983"/>
      <c r="G1165" s="983"/>
      <c r="H1165" s="983"/>
      <c r="I1165" s="983"/>
      <c r="J1165" s="983"/>
      <c r="K1165" s="983"/>
      <c r="L1165" s="984"/>
      <c r="M1165" s="828" t="s">
        <v>1834</v>
      </c>
      <c r="N1165" s="829"/>
      <c r="O1165" s="829"/>
      <c r="P1165" s="829"/>
      <c r="Q1165" s="829"/>
      <c r="R1165" s="829"/>
      <c r="S1165" s="830"/>
      <c r="T1165" s="828" t="s">
        <v>1834</v>
      </c>
      <c r="U1165" s="829"/>
      <c r="V1165" s="829"/>
      <c r="W1165" s="829"/>
      <c r="X1165" s="829"/>
      <c r="Y1165" s="829"/>
      <c r="Z1165" s="830"/>
      <c r="AA1165" s="828" t="s">
        <v>1835</v>
      </c>
      <c r="AB1165" s="829"/>
      <c r="AC1165" s="829"/>
      <c r="AD1165" s="829"/>
      <c r="AE1165" s="829"/>
      <c r="AF1165" s="829"/>
      <c r="AG1165" s="830"/>
      <c r="AH1165" s="828" t="s">
        <v>1791</v>
      </c>
      <c r="AI1165" s="829"/>
      <c r="AJ1165" s="829"/>
      <c r="AK1165" s="829"/>
      <c r="AL1165" s="829"/>
      <c r="AM1165" s="829"/>
      <c r="AN1165" s="830"/>
      <c r="AO1165" s="828" t="s">
        <v>1583</v>
      </c>
      <c r="AP1165" s="829"/>
      <c r="AQ1165" s="829"/>
      <c r="AR1165" s="829"/>
      <c r="AS1165" s="829"/>
      <c r="AT1165" s="829"/>
      <c r="AU1165" s="829"/>
      <c r="AV1165" s="829"/>
      <c r="AW1165" s="829"/>
      <c r="AX1165" s="829"/>
      <c r="AY1165" s="829"/>
      <c r="AZ1165" s="829"/>
      <c r="BA1165" s="829"/>
      <c r="BB1165" s="830"/>
    </row>
    <row r="1166" spans="1:54" ht="12.6" customHeight="1" x14ac:dyDescent="0.25">
      <c r="A1166" s="982"/>
      <c r="B1166" s="983"/>
      <c r="C1166" s="983"/>
      <c r="D1166" s="983"/>
      <c r="E1166" s="983"/>
      <c r="F1166" s="983"/>
      <c r="G1166" s="983"/>
      <c r="H1166" s="983"/>
      <c r="I1166" s="983"/>
      <c r="J1166" s="983"/>
      <c r="K1166" s="983"/>
      <c r="L1166" s="984"/>
      <c r="M1166" s="828"/>
      <c r="N1166" s="829"/>
      <c r="O1166" s="829"/>
      <c r="P1166" s="829"/>
      <c r="Q1166" s="829"/>
      <c r="R1166" s="829"/>
      <c r="S1166" s="830"/>
      <c r="T1166" s="828"/>
      <c r="U1166" s="829"/>
      <c r="V1166" s="829"/>
      <c r="W1166" s="829"/>
      <c r="X1166" s="829"/>
      <c r="Y1166" s="829"/>
      <c r="Z1166" s="830"/>
      <c r="AA1166" s="828"/>
      <c r="AB1166" s="829"/>
      <c r="AC1166" s="829"/>
      <c r="AD1166" s="829"/>
      <c r="AE1166" s="829"/>
      <c r="AF1166" s="829"/>
      <c r="AG1166" s="830"/>
      <c r="AH1166" s="828" t="s">
        <v>1433</v>
      </c>
      <c r="AI1166" s="829"/>
      <c r="AJ1166" s="829"/>
      <c r="AK1166" s="829"/>
      <c r="AL1166" s="829"/>
      <c r="AM1166" s="829"/>
      <c r="AN1166" s="830"/>
      <c r="AO1166" s="828" t="s">
        <v>1265</v>
      </c>
      <c r="AP1166" s="829"/>
      <c r="AQ1166" s="829"/>
      <c r="AR1166" s="829"/>
      <c r="AS1166" s="829"/>
      <c r="AT1166" s="829"/>
      <c r="AU1166" s="829"/>
      <c r="AV1166" s="829"/>
      <c r="AW1166" s="829"/>
      <c r="AX1166" s="829"/>
      <c r="AY1166" s="829"/>
      <c r="AZ1166" s="829"/>
      <c r="BA1166" s="829"/>
      <c r="BB1166" s="830"/>
    </row>
    <row r="1167" spans="1:54" ht="12.6" customHeight="1" x14ac:dyDescent="0.25">
      <c r="A1167" s="828" t="s">
        <v>1410</v>
      </c>
      <c r="B1167" s="829"/>
      <c r="C1167" s="829"/>
      <c r="D1167" s="829"/>
      <c r="E1167" s="829"/>
      <c r="F1167" s="829"/>
      <c r="G1167" s="829"/>
      <c r="H1167" s="829"/>
      <c r="I1167" s="829"/>
      <c r="J1167" s="829"/>
      <c r="K1167" s="829"/>
      <c r="L1167" s="830"/>
      <c r="M1167" s="863" t="s">
        <v>1411</v>
      </c>
      <c r="N1167" s="864"/>
      <c r="O1167" s="864"/>
      <c r="P1167" s="864"/>
      <c r="Q1167" s="864"/>
      <c r="R1167" s="864"/>
      <c r="S1167" s="865"/>
      <c r="T1167" s="863" t="s">
        <v>1412</v>
      </c>
      <c r="U1167" s="864"/>
      <c r="V1167" s="864"/>
      <c r="W1167" s="864"/>
      <c r="X1167" s="864"/>
      <c r="Y1167" s="864"/>
      <c r="Z1167" s="865"/>
      <c r="AA1167" s="863" t="s">
        <v>1413</v>
      </c>
      <c r="AB1167" s="864"/>
      <c r="AC1167" s="864"/>
      <c r="AD1167" s="864"/>
      <c r="AE1167" s="864"/>
      <c r="AF1167" s="864"/>
      <c r="AG1167" s="865"/>
      <c r="AH1167" s="863" t="s">
        <v>1414</v>
      </c>
      <c r="AI1167" s="864"/>
      <c r="AJ1167" s="864"/>
      <c r="AK1167" s="864"/>
      <c r="AL1167" s="864"/>
      <c r="AM1167" s="864"/>
      <c r="AN1167" s="865"/>
      <c r="AO1167" s="863" t="s">
        <v>1415</v>
      </c>
      <c r="AP1167" s="864"/>
      <c r="AQ1167" s="864"/>
      <c r="AR1167" s="864"/>
      <c r="AS1167" s="864"/>
      <c r="AT1167" s="864"/>
      <c r="AU1167" s="864"/>
      <c r="AV1167" s="864"/>
      <c r="AW1167" s="864"/>
      <c r="AX1167" s="864"/>
      <c r="AY1167" s="864"/>
      <c r="AZ1167" s="864"/>
      <c r="BA1167" s="864"/>
      <c r="BB1167" s="865"/>
    </row>
    <row r="1168" spans="1:54" ht="12.6" customHeight="1" x14ac:dyDescent="0.25">
      <c r="A1168" s="193" t="s">
        <v>1836</v>
      </c>
      <c r="B1168" s="194"/>
      <c r="C1168" s="194"/>
      <c r="D1168" s="194"/>
      <c r="E1168" s="194"/>
      <c r="F1168" s="194"/>
      <c r="G1168" s="194"/>
      <c r="H1168" s="194"/>
      <c r="I1168" s="194"/>
      <c r="J1168" s="194"/>
      <c r="K1168" s="194"/>
      <c r="L1168" s="195"/>
      <c r="M1168" s="794">
        <v>424439</v>
      </c>
      <c r="N1168" s="794"/>
      <c r="O1168" s="794"/>
      <c r="P1168" s="794"/>
      <c r="Q1168" s="794"/>
      <c r="R1168" s="794"/>
      <c r="S1168" s="794"/>
      <c r="T1168" s="794">
        <v>268018</v>
      </c>
      <c r="U1168" s="794"/>
      <c r="V1168" s="794"/>
      <c r="W1168" s="794"/>
      <c r="X1168" s="794"/>
      <c r="Y1168" s="794"/>
      <c r="Z1168" s="794"/>
      <c r="AA1168" s="794">
        <v>241700</v>
      </c>
      <c r="AB1168" s="794"/>
      <c r="AC1168" s="794"/>
      <c r="AD1168" s="794"/>
      <c r="AE1168" s="794"/>
      <c r="AF1168" s="794"/>
      <c r="AG1168" s="794"/>
      <c r="AH1168" s="1031">
        <v>-156421</v>
      </c>
      <c r="AI1168" s="1032"/>
      <c r="AJ1168" s="1032"/>
      <c r="AK1168" s="1032"/>
      <c r="AL1168" s="1032"/>
      <c r="AM1168" s="1032"/>
      <c r="AN1168" s="1033"/>
      <c r="AO1168" s="1031">
        <v>-26317</v>
      </c>
      <c r="AP1168" s="1032"/>
      <c r="AQ1168" s="1032"/>
      <c r="AR1168" s="1032"/>
      <c r="AS1168" s="1032"/>
      <c r="AT1168" s="1032"/>
      <c r="AU1168" s="1032"/>
      <c r="AV1168" s="1032"/>
      <c r="AW1168" s="1032"/>
      <c r="AX1168" s="1032"/>
      <c r="AY1168" s="1032"/>
      <c r="AZ1168" s="1032"/>
      <c r="BA1168" s="1032"/>
      <c r="BB1168" s="1033"/>
    </row>
    <row r="1169" spans="1:54" ht="12.6" customHeight="1" x14ac:dyDescent="0.25">
      <c r="A1169" s="291" t="s">
        <v>1837</v>
      </c>
      <c r="B1169" s="292"/>
      <c r="C1169" s="292"/>
      <c r="D1169" s="292"/>
      <c r="E1169" s="292"/>
      <c r="F1169" s="292"/>
      <c r="G1169" s="292"/>
      <c r="H1169" s="292"/>
      <c r="I1169" s="292"/>
      <c r="J1169" s="292"/>
      <c r="K1169" s="292"/>
      <c r="L1169" s="293"/>
      <c r="M1169" s="794"/>
      <c r="N1169" s="794"/>
      <c r="O1169" s="794"/>
      <c r="P1169" s="794"/>
      <c r="Q1169" s="794"/>
      <c r="R1169" s="794"/>
      <c r="S1169" s="794"/>
      <c r="T1169" s="794"/>
      <c r="U1169" s="794"/>
      <c r="V1169" s="794"/>
      <c r="W1169" s="794"/>
      <c r="X1169" s="794"/>
      <c r="Y1169" s="794"/>
      <c r="Z1169" s="794"/>
      <c r="AA1169" s="794"/>
      <c r="AB1169" s="794"/>
      <c r="AC1169" s="794"/>
      <c r="AD1169" s="794"/>
      <c r="AE1169" s="794"/>
      <c r="AF1169" s="794"/>
      <c r="AG1169" s="794"/>
      <c r="AH1169" s="1034"/>
      <c r="AI1169" s="1035"/>
      <c r="AJ1169" s="1035"/>
      <c r="AK1169" s="1035"/>
      <c r="AL1169" s="1035"/>
      <c r="AM1169" s="1035"/>
      <c r="AN1169" s="1036"/>
      <c r="AO1169" s="1034"/>
      <c r="AP1169" s="1035"/>
      <c r="AQ1169" s="1035"/>
      <c r="AR1169" s="1035"/>
      <c r="AS1169" s="1035"/>
      <c r="AT1169" s="1035"/>
      <c r="AU1169" s="1035"/>
      <c r="AV1169" s="1035"/>
      <c r="AW1169" s="1035"/>
      <c r="AX1169" s="1035"/>
      <c r="AY1169" s="1035"/>
      <c r="AZ1169" s="1035"/>
      <c r="BA1169" s="1035"/>
      <c r="BB1169" s="1036"/>
    </row>
    <row r="1170" spans="1:54" ht="12.6" customHeight="1" x14ac:dyDescent="0.25">
      <c r="A1170" s="187" t="s">
        <v>1567</v>
      </c>
      <c r="B1170" s="188"/>
      <c r="C1170" s="188"/>
      <c r="D1170" s="188"/>
      <c r="E1170" s="188"/>
      <c r="F1170" s="188"/>
      <c r="G1170" s="188"/>
      <c r="H1170" s="188"/>
      <c r="I1170" s="188"/>
      <c r="J1170" s="188"/>
      <c r="K1170" s="188"/>
      <c r="L1170" s="189"/>
      <c r="M1170" s="794"/>
      <c r="N1170" s="794"/>
      <c r="O1170" s="794"/>
      <c r="P1170" s="794"/>
      <c r="Q1170" s="794"/>
      <c r="R1170" s="794"/>
      <c r="S1170" s="794"/>
      <c r="T1170" s="794"/>
      <c r="U1170" s="794"/>
      <c r="V1170" s="794"/>
      <c r="W1170" s="794"/>
      <c r="X1170" s="794"/>
      <c r="Y1170" s="794"/>
      <c r="Z1170" s="794"/>
      <c r="AA1170" s="794"/>
      <c r="AB1170" s="794"/>
      <c r="AC1170" s="794"/>
      <c r="AD1170" s="794"/>
      <c r="AE1170" s="794"/>
      <c r="AF1170" s="794"/>
      <c r="AG1170" s="794"/>
      <c r="AH1170" s="888"/>
      <c r="AI1170" s="889"/>
      <c r="AJ1170" s="889"/>
      <c r="AK1170" s="889"/>
      <c r="AL1170" s="889"/>
      <c r="AM1170" s="889"/>
      <c r="AN1170" s="1029"/>
      <c r="AO1170" s="888"/>
      <c r="AP1170" s="889"/>
      <c r="AQ1170" s="889"/>
      <c r="AR1170" s="889"/>
      <c r="AS1170" s="889"/>
      <c r="AT1170" s="889"/>
      <c r="AU1170" s="889"/>
      <c r="AV1170" s="889"/>
      <c r="AW1170" s="889"/>
      <c r="AX1170" s="889"/>
      <c r="AY1170" s="889"/>
      <c r="AZ1170" s="889"/>
      <c r="BA1170" s="889"/>
      <c r="BB1170" s="1029"/>
    </row>
    <row r="1171" spans="1:54" ht="12.6" customHeight="1" x14ac:dyDescent="0.25">
      <c r="A1171" s="187" t="s">
        <v>1568</v>
      </c>
      <c r="B1171" s="188"/>
      <c r="C1171" s="188"/>
      <c r="D1171" s="188"/>
      <c r="E1171" s="188"/>
      <c r="F1171" s="188"/>
      <c r="G1171" s="188"/>
      <c r="H1171" s="188"/>
      <c r="I1171" s="188"/>
      <c r="J1171" s="188"/>
      <c r="K1171" s="188"/>
      <c r="L1171" s="189"/>
      <c r="M1171" s="794"/>
      <c r="N1171" s="794"/>
      <c r="O1171" s="794"/>
      <c r="P1171" s="794"/>
      <c r="Q1171" s="794"/>
      <c r="R1171" s="794"/>
      <c r="S1171" s="794"/>
      <c r="T1171" s="794"/>
      <c r="U1171" s="794"/>
      <c r="V1171" s="794"/>
      <c r="W1171" s="794"/>
      <c r="X1171" s="794"/>
      <c r="Y1171" s="794"/>
      <c r="Z1171" s="794"/>
      <c r="AA1171" s="794"/>
      <c r="AB1171" s="794"/>
      <c r="AC1171" s="794"/>
      <c r="AD1171" s="794"/>
      <c r="AE1171" s="794"/>
      <c r="AF1171" s="794"/>
      <c r="AG1171" s="794"/>
      <c r="AH1171" s="888"/>
      <c r="AI1171" s="889"/>
      <c r="AJ1171" s="889"/>
      <c r="AK1171" s="889"/>
      <c r="AL1171" s="889"/>
      <c r="AM1171" s="889"/>
      <c r="AN1171" s="1029"/>
      <c r="AO1171" s="888"/>
      <c r="AP1171" s="889"/>
      <c r="AQ1171" s="889"/>
      <c r="AR1171" s="889"/>
      <c r="AS1171" s="889"/>
      <c r="AT1171" s="889"/>
      <c r="AU1171" s="889"/>
      <c r="AV1171" s="889"/>
      <c r="AW1171" s="889"/>
      <c r="AX1171" s="889"/>
      <c r="AY1171" s="889"/>
      <c r="AZ1171" s="889"/>
      <c r="BA1171" s="889"/>
      <c r="BB1171" s="1029"/>
    </row>
    <row r="1172" spans="1:54" ht="12.6" customHeight="1" x14ac:dyDescent="0.25">
      <c r="A1172" s="272" t="s">
        <v>1397</v>
      </c>
      <c r="B1172" s="188"/>
      <c r="C1172" s="188"/>
      <c r="D1172" s="188"/>
      <c r="E1172" s="188"/>
      <c r="F1172" s="188"/>
      <c r="G1172" s="188"/>
      <c r="H1172" s="188"/>
      <c r="I1172" s="188"/>
      <c r="J1172" s="188"/>
      <c r="K1172" s="188"/>
      <c r="L1172" s="189"/>
      <c r="M1172" s="794"/>
      <c r="N1172" s="794"/>
      <c r="O1172" s="794"/>
      <c r="P1172" s="794"/>
      <c r="Q1172" s="794"/>
      <c r="R1172" s="794"/>
      <c r="S1172" s="794"/>
      <c r="T1172" s="794"/>
      <c r="U1172" s="794"/>
      <c r="V1172" s="794"/>
      <c r="W1172" s="794"/>
      <c r="X1172" s="794"/>
      <c r="Y1172" s="794"/>
      <c r="Z1172" s="794"/>
      <c r="AA1172" s="794"/>
      <c r="AB1172" s="794"/>
      <c r="AC1172" s="794"/>
      <c r="AD1172" s="794"/>
      <c r="AE1172" s="794"/>
      <c r="AF1172" s="794"/>
      <c r="AG1172" s="794"/>
      <c r="AH1172" s="888"/>
      <c r="AI1172" s="889"/>
      <c r="AJ1172" s="889"/>
      <c r="AK1172" s="889"/>
      <c r="AL1172" s="889"/>
      <c r="AM1172" s="889"/>
      <c r="AN1172" s="1029"/>
      <c r="AO1172" s="888"/>
      <c r="AP1172" s="889"/>
      <c r="AQ1172" s="889"/>
      <c r="AR1172" s="889"/>
      <c r="AS1172" s="889"/>
      <c r="AT1172" s="889"/>
      <c r="AU1172" s="889"/>
      <c r="AV1172" s="889"/>
      <c r="AW1172" s="889"/>
      <c r="AX1172" s="889"/>
      <c r="AY1172" s="889"/>
      <c r="AZ1172" s="889"/>
      <c r="BA1172" s="889"/>
      <c r="BB1172" s="1029"/>
    </row>
    <row r="1173" spans="1:54" ht="12.6" customHeight="1" x14ac:dyDescent="0.25">
      <c r="A1173" s="187" t="s">
        <v>1838</v>
      </c>
      <c r="B1173" s="188"/>
      <c r="C1173" s="188"/>
      <c r="D1173" s="188"/>
      <c r="E1173" s="188"/>
      <c r="F1173" s="188"/>
      <c r="G1173" s="188"/>
      <c r="H1173" s="188"/>
      <c r="I1173" s="188"/>
      <c r="J1173" s="188"/>
      <c r="K1173" s="188"/>
      <c r="L1173" s="189"/>
      <c r="M1173" s="1022" t="s">
        <v>18</v>
      </c>
      <c r="N1173" s="1022"/>
      <c r="O1173" s="1022"/>
      <c r="P1173" s="1022"/>
      <c r="Q1173" s="1022"/>
      <c r="R1173" s="1022"/>
      <c r="S1173" s="1022"/>
      <c r="T1173" s="1022" t="s">
        <v>18</v>
      </c>
      <c r="U1173" s="1022"/>
      <c r="V1173" s="1022"/>
      <c r="W1173" s="1022"/>
      <c r="X1173" s="1022"/>
      <c r="Y1173" s="1022"/>
      <c r="Z1173" s="1022"/>
      <c r="AA1173" s="1022" t="s">
        <v>18</v>
      </c>
      <c r="AB1173" s="1022"/>
      <c r="AC1173" s="1022"/>
      <c r="AD1173" s="1022"/>
      <c r="AE1173" s="1022"/>
      <c r="AF1173" s="1022"/>
      <c r="AG1173" s="1022"/>
      <c r="AH1173" s="888">
        <f>'HL KNIHA VYPOC'!$G$305</f>
        <v>554.78</v>
      </c>
      <c r="AI1173" s="889"/>
      <c r="AJ1173" s="889"/>
      <c r="AK1173" s="889"/>
      <c r="AL1173" s="889"/>
      <c r="AM1173" s="889"/>
      <c r="AN1173" s="1029"/>
      <c r="AO1173" s="888">
        <f>'HL KNIHA VYPOC'!$K$305</f>
        <v>368.73</v>
      </c>
      <c r="AP1173" s="889"/>
      <c r="AQ1173" s="889"/>
      <c r="AR1173" s="889"/>
      <c r="AS1173" s="889"/>
      <c r="AT1173" s="889"/>
      <c r="AU1173" s="889"/>
      <c r="AV1173" s="889"/>
      <c r="AW1173" s="889"/>
      <c r="AX1173" s="889"/>
      <c r="AY1173" s="889"/>
      <c r="AZ1173" s="889"/>
      <c r="BA1173" s="889"/>
      <c r="BB1173" s="1029"/>
    </row>
    <row r="1174" spans="1:54" ht="12.6" customHeight="1" x14ac:dyDescent="0.25">
      <c r="A1174" s="187" t="s">
        <v>1839</v>
      </c>
      <c r="B1174" s="188"/>
      <c r="C1174" s="188"/>
      <c r="D1174" s="188"/>
      <c r="E1174" s="188"/>
      <c r="F1174" s="188"/>
      <c r="G1174" s="188"/>
      <c r="H1174" s="188"/>
      <c r="I1174" s="188"/>
      <c r="J1174" s="188"/>
      <c r="K1174" s="188"/>
      <c r="L1174" s="189"/>
      <c r="M1174" s="1022" t="s">
        <v>18</v>
      </c>
      <c r="N1174" s="1022"/>
      <c r="O1174" s="1022"/>
      <c r="P1174" s="1022"/>
      <c r="Q1174" s="1022"/>
      <c r="R1174" s="1022"/>
      <c r="S1174" s="1022"/>
      <c r="T1174" s="1022" t="s">
        <v>18</v>
      </c>
      <c r="U1174" s="1022"/>
      <c r="V1174" s="1022"/>
      <c r="W1174" s="1022"/>
      <c r="X1174" s="1022"/>
      <c r="Y1174" s="1022"/>
      <c r="Z1174" s="1022"/>
      <c r="AA1174" s="1022" t="s">
        <v>18</v>
      </c>
      <c r="AB1174" s="1022"/>
      <c r="AC1174" s="1022"/>
      <c r="AD1174" s="1022"/>
      <c r="AE1174" s="1022"/>
      <c r="AF1174" s="1022"/>
      <c r="AG1174" s="1022"/>
      <c r="AH1174" s="888">
        <f>'HL KNIHA VYPOC'!$G$275</f>
        <v>8933.59</v>
      </c>
      <c r="AI1174" s="889"/>
      <c r="AJ1174" s="889"/>
      <c r="AK1174" s="889"/>
      <c r="AL1174" s="889"/>
      <c r="AM1174" s="889"/>
      <c r="AN1174" s="1029"/>
      <c r="AO1174" s="888">
        <f>'HL KNIHA VYPOC'!$K$275</f>
        <v>8122.44</v>
      </c>
      <c r="AP1174" s="889"/>
      <c r="AQ1174" s="889"/>
      <c r="AR1174" s="889"/>
      <c r="AS1174" s="889"/>
      <c r="AT1174" s="889"/>
      <c r="AU1174" s="889"/>
      <c r="AV1174" s="889"/>
      <c r="AW1174" s="889"/>
      <c r="AX1174" s="889"/>
      <c r="AY1174" s="889"/>
      <c r="AZ1174" s="889"/>
      <c r="BA1174" s="889"/>
      <c r="BB1174" s="1029"/>
    </row>
    <row r="1175" spans="1:54" ht="12.6" customHeight="1" x14ac:dyDescent="0.25">
      <c r="A1175" s="187" t="s">
        <v>1840</v>
      </c>
      <c r="B1175" s="188"/>
      <c r="C1175" s="188"/>
      <c r="D1175" s="188"/>
      <c r="E1175" s="188"/>
      <c r="F1175" s="188"/>
      <c r="G1175" s="188"/>
      <c r="H1175" s="188"/>
      <c r="I1175" s="188"/>
      <c r="J1175" s="188"/>
      <c r="K1175" s="188"/>
      <c r="L1175" s="189"/>
      <c r="M1175" s="1022" t="s">
        <v>18</v>
      </c>
      <c r="N1175" s="1022"/>
      <c r="O1175" s="1022"/>
      <c r="P1175" s="1022"/>
      <c r="Q1175" s="1022"/>
      <c r="R1175" s="1022"/>
      <c r="S1175" s="1022"/>
      <c r="T1175" s="1022" t="s">
        <v>18</v>
      </c>
      <c r="U1175" s="1022"/>
      <c r="V1175" s="1022"/>
      <c r="W1175" s="1022"/>
      <c r="X1175" s="1022"/>
      <c r="Y1175" s="1022"/>
      <c r="Z1175" s="1022"/>
      <c r="AA1175" s="1022" t="s">
        <v>18</v>
      </c>
      <c r="AB1175" s="1022"/>
      <c r="AC1175" s="1022"/>
      <c r="AD1175" s="1022"/>
      <c r="AE1175" s="1022"/>
      <c r="AF1175" s="1022"/>
      <c r="AG1175" s="1022"/>
      <c r="AH1175" s="888">
        <f>'HL KNIHA VYPOC'!$G$299</f>
        <v>14.05</v>
      </c>
      <c r="AI1175" s="889"/>
      <c r="AJ1175" s="889"/>
      <c r="AK1175" s="889"/>
      <c r="AL1175" s="889"/>
      <c r="AM1175" s="889"/>
      <c r="AN1175" s="1029"/>
      <c r="AO1175" s="888">
        <f>'HL KNIHA VYPOC'!$K$299</f>
        <v>950.5</v>
      </c>
      <c r="AP1175" s="889"/>
      <c r="AQ1175" s="889"/>
      <c r="AR1175" s="889"/>
      <c r="AS1175" s="889"/>
      <c r="AT1175" s="889"/>
      <c r="AU1175" s="889"/>
      <c r="AV1175" s="889"/>
      <c r="AW1175" s="889"/>
      <c r="AX1175" s="889"/>
      <c r="AY1175" s="889"/>
      <c r="AZ1175" s="889"/>
      <c r="BA1175" s="889"/>
      <c r="BB1175" s="1029"/>
    </row>
    <row r="1176" spans="1:54" ht="12.6" customHeight="1" x14ac:dyDescent="0.25">
      <c r="A1176" s="193" t="s">
        <v>1708</v>
      </c>
      <c r="B1176" s="194"/>
      <c r="C1176" s="194"/>
      <c r="D1176" s="194"/>
      <c r="E1176" s="194"/>
      <c r="F1176" s="194"/>
      <c r="G1176" s="194"/>
      <c r="H1176" s="194"/>
      <c r="I1176" s="194"/>
      <c r="J1176" s="194"/>
      <c r="K1176" s="194"/>
      <c r="L1176" s="195"/>
      <c r="M1176" s="1002" t="s">
        <v>18</v>
      </c>
      <c r="N1176" s="1002"/>
      <c r="O1176" s="1002"/>
      <c r="P1176" s="1002"/>
      <c r="Q1176" s="1002"/>
      <c r="R1176" s="1002"/>
      <c r="S1176" s="1002"/>
      <c r="T1176" s="1002" t="s">
        <v>18</v>
      </c>
      <c r="U1176" s="1002"/>
      <c r="V1176" s="1002"/>
      <c r="W1176" s="1002"/>
      <c r="X1176" s="1002"/>
      <c r="Y1176" s="1002"/>
      <c r="Z1176" s="1002"/>
      <c r="AA1176" s="1002" t="s">
        <v>18</v>
      </c>
      <c r="AB1176" s="1002"/>
      <c r="AC1176" s="1002"/>
      <c r="AD1176" s="1002"/>
      <c r="AE1176" s="1002"/>
      <c r="AF1176" s="1002"/>
      <c r="AG1176" s="1002"/>
      <c r="AH1176" s="1031"/>
      <c r="AI1176" s="1032"/>
      <c r="AJ1176" s="1032"/>
      <c r="AK1176" s="1032"/>
      <c r="AL1176" s="1032"/>
      <c r="AM1176" s="1032"/>
      <c r="AN1176" s="1033"/>
      <c r="AO1176" s="1031"/>
      <c r="AP1176" s="1032"/>
      <c r="AQ1176" s="1032"/>
      <c r="AR1176" s="1032"/>
      <c r="AS1176" s="1032"/>
      <c r="AT1176" s="1032"/>
      <c r="AU1176" s="1032"/>
      <c r="AV1176" s="1032"/>
      <c r="AW1176" s="1032"/>
      <c r="AX1176" s="1032"/>
      <c r="AY1176" s="1032"/>
      <c r="AZ1176" s="1032"/>
      <c r="BA1176" s="1032"/>
      <c r="BB1176" s="1033"/>
    </row>
    <row r="1177" spans="1:54" ht="12.6" customHeight="1" x14ac:dyDescent="0.25">
      <c r="A1177" s="221" t="s">
        <v>1829</v>
      </c>
      <c r="B1177" s="194"/>
      <c r="C1177" s="194"/>
      <c r="D1177" s="194"/>
      <c r="E1177" s="194"/>
      <c r="F1177" s="194"/>
      <c r="G1177" s="194"/>
      <c r="H1177" s="194"/>
      <c r="I1177" s="194"/>
      <c r="J1177" s="194"/>
      <c r="K1177" s="194"/>
      <c r="L1177" s="195"/>
      <c r="M1177" s="1069" t="s">
        <v>18</v>
      </c>
      <c r="N1177" s="1069"/>
      <c r="O1177" s="1069"/>
      <c r="P1177" s="1069"/>
      <c r="Q1177" s="1069"/>
      <c r="R1177" s="1069"/>
      <c r="S1177" s="1069"/>
      <c r="T1177" s="1069" t="s">
        <v>18</v>
      </c>
      <c r="U1177" s="1069"/>
      <c r="V1177" s="1069"/>
      <c r="W1177" s="1069"/>
      <c r="X1177" s="1069"/>
      <c r="Y1177" s="1069"/>
      <c r="Z1177" s="1069"/>
      <c r="AA1177" s="1069" t="s">
        <v>18</v>
      </c>
      <c r="AB1177" s="1069"/>
      <c r="AC1177" s="1069"/>
      <c r="AD1177" s="1069"/>
      <c r="AE1177" s="1069"/>
      <c r="AF1177" s="1069"/>
      <c r="AG1177" s="1069"/>
      <c r="AH1177" s="1031"/>
      <c r="AI1177" s="1032"/>
      <c r="AJ1177" s="1032"/>
      <c r="AK1177" s="1032"/>
      <c r="AL1177" s="1032"/>
      <c r="AM1177" s="1032"/>
      <c r="AN1177" s="1033"/>
      <c r="AO1177" s="1031"/>
      <c r="AP1177" s="1032"/>
      <c r="AQ1177" s="1032"/>
      <c r="AR1177" s="1032"/>
      <c r="AS1177" s="1032"/>
      <c r="AT1177" s="1032"/>
      <c r="AU1177" s="1032"/>
      <c r="AV1177" s="1032"/>
      <c r="AW1177" s="1032"/>
      <c r="AX1177" s="1032"/>
      <c r="AY1177" s="1032"/>
      <c r="AZ1177" s="1032"/>
      <c r="BA1177" s="1032"/>
      <c r="BB1177" s="1033"/>
    </row>
    <row r="1178" spans="1:54" ht="12.6" customHeight="1" x14ac:dyDescent="0.25">
      <c r="A1178" s="223" t="s">
        <v>1830</v>
      </c>
      <c r="B1178" s="183"/>
      <c r="C1178" s="183"/>
      <c r="D1178" s="183"/>
      <c r="E1178" s="183"/>
      <c r="F1178" s="183"/>
      <c r="G1178" s="183"/>
      <c r="H1178" s="183"/>
      <c r="I1178" s="183"/>
      <c r="J1178" s="183"/>
      <c r="K1178" s="183"/>
      <c r="L1178" s="225"/>
      <c r="M1178" s="1069"/>
      <c r="N1178" s="1069"/>
      <c r="O1178" s="1069"/>
      <c r="P1178" s="1069"/>
      <c r="Q1178" s="1069"/>
      <c r="R1178" s="1069"/>
      <c r="S1178" s="1069"/>
      <c r="T1178" s="1069"/>
      <c r="U1178" s="1069"/>
      <c r="V1178" s="1069"/>
      <c r="W1178" s="1069"/>
      <c r="X1178" s="1069"/>
      <c r="Y1178" s="1069"/>
      <c r="Z1178" s="1069"/>
      <c r="AA1178" s="1069"/>
      <c r="AB1178" s="1069"/>
      <c r="AC1178" s="1069"/>
      <c r="AD1178" s="1069"/>
      <c r="AE1178" s="1069"/>
      <c r="AF1178" s="1069"/>
      <c r="AG1178" s="1069"/>
      <c r="AH1178" s="1053"/>
      <c r="AI1178" s="1054"/>
      <c r="AJ1178" s="1054"/>
      <c r="AK1178" s="1054"/>
      <c r="AL1178" s="1054"/>
      <c r="AM1178" s="1054"/>
      <c r="AN1178" s="1055"/>
      <c r="AO1178" s="1053"/>
      <c r="AP1178" s="1054"/>
      <c r="AQ1178" s="1054"/>
      <c r="AR1178" s="1054"/>
      <c r="AS1178" s="1054"/>
      <c r="AT1178" s="1054"/>
      <c r="AU1178" s="1054"/>
      <c r="AV1178" s="1054"/>
      <c r="AW1178" s="1054"/>
      <c r="AX1178" s="1054"/>
      <c r="AY1178" s="1054"/>
      <c r="AZ1178" s="1054"/>
      <c r="BA1178" s="1054"/>
      <c r="BB1178" s="1055"/>
    </row>
    <row r="1179" spans="1:54" ht="12.6" customHeight="1" x14ac:dyDescent="0.25">
      <c r="A1179" s="223" t="s">
        <v>1841</v>
      </c>
      <c r="B1179" s="183"/>
      <c r="C1179" s="183"/>
      <c r="D1179" s="183"/>
      <c r="E1179" s="183"/>
      <c r="F1179" s="183"/>
      <c r="G1179" s="183"/>
      <c r="H1179" s="183"/>
      <c r="I1179" s="183"/>
      <c r="J1179" s="183"/>
      <c r="K1179" s="183"/>
      <c r="L1179" s="225"/>
      <c r="M1179" s="1069"/>
      <c r="N1179" s="1069"/>
      <c r="O1179" s="1069"/>
      <c r="P1179" s="1069"/>
      <c r="Q1179" s="1069"/>
      <c r="R1179" s="1069"/>
      <c r="S1179" s="1069"/>
      <c r="T1179" s="1069"/>
      <c r="U1179" s="1069"/>
      <c r="V1179" s="1069"/>
      <c r="W1179" s="1069"/>
      <c r="X1179" s="1069"/>
      <c r="Y1179" s="1069"/>
      <c r="Z1179" s="1069"/>
      <c r="AA1179" s="1069"/>
      <c r="AB1179" s="1069"/>
      <c r="AC1179" s="1069"/>
      <c r="AD1179" s="1069"/>
      <c r="AE1179" s="1069"/>
      <c r="AF1179" s="1069"/>
      <c r="AG1179" s="1069"/>
      <c r="AH1179" s="1053"/>
      <c r="AI1179" s="1054"/>
      <c r="AJ1179" s="1054"/>
      <c r="AK1179" s="1054"/>
      <c r="AL1179" s="1054"/>
      <c r="AM1179" s="1054"/>
      <c r="AN1179" s="1055"/>
      <c r="AO1179" s="1053"/>
      <c r="AP1179" s="1054"/>
      <c r="AQ1179" s="1054"/>
      <c r="AR1179" s="1054"/>
      <c r="AS1179" s="1054"/>
      <c r="AT1179" s="1054"/>
      <c r="AU1179" s="1054"/>
      <c r="AV1179" s="1054"/>
      <c r="AW1179" s="1054"/>
      <c r="AX1179" s="1054"/>
      <c r="AY1179" s="1054"/>
      <c r="AZ1179" s="1054"/>
      <c r="BA1179" s="1054"/>
      <c r="BB1179" s="1055"/>
    </row>
    <row r="1180" spans="1:54" ht="12.6" customHeight="1" x14ac:dyDescent="0.25">
      <c r="A1180" s="226" t="s">
        <v>1842</v>
      </c>
      <c r="B1180" s="197"/>
      <c r="C1180" s="197"/>
      <c r="D1180" s="197"/>
      <c r="E1180" s="197"/>
      <c r="F1180" s="197"/>
      <c r="G1180" s="197"/>
      <c r="H1180" s="197"/>
      <c r="I1180" s="197"/>
      <c r="J1180" s="197"/>
      <c r="K1180" s="197"/>
      <c r="L1180" s="198"/>
      <c r="M1180" s="1069"/>
      <c r="N1180" s="1069"/>
      <c r="O1180" s="1069"/>
      <c r="P1180" s="1069"/>
      <c r="Q1180" s="1069"/>
      <c r="R1180" s="1069"/>
      <c r="S1180" s="1069"/>
      <c r="T1180" s="1069"/>
      <c r="U1180" s="1069"/>
      <c r="V1180" s="1069"/>
      <c r="W1180" s="1069"/>
      <c r="X1180" s="1069"/>
      <c r="Y1180" s="1069"/>
      <c r="Z1180" s="1069"/>
      <c r="AA1180" s="1069"/>
      <c r="AB1180" s="1069"/>
      <c r="AC1180" s="1069"/>
      <c r="AD1180" s="1069"/>
      <c r="AE1180" s="1069"/>
      <c r="AF1180" s="1069"/>
      <c r="AG1180" s="1069"/>
      <c r="AH1180" s="1034"/>
      <c r="AI1180" s="1035"/>
      <c r="AJ1180" s="1035"/>
      <c r="AK1180" s="1035"/>
      <c r="AL1180" s="1035"/>
      <c r="AM1180" s="1035"/>
      <c r="AN1180" s="1036"/>
      <c r="AO1180" s="1034"/>
      <c r="AP1180" s="1035"/>
      <c r="AQ1180" s="1035"/>
      <c r="AR1180" s="1035"/>
      <c r="AS1180" s="1035"/>
      <c r="AT1180" s="1035"/>
      <c r="AU1180" s="1035"/>
      <c r="AV1180" s="1035"/>
      <c r="AW1180" s="1035"/>
      <c r="AX1180" s="1035"/>
      <c r="AY1180" s="1035"/>
      <c r="AZ1180" s="1035"/>
      <c r="BA1180" s="1035"/>
      <c r="BB1180" s="1036"/>
    </row>
    <row r="1181" spans="1:54" ht="12.6" customHeight="1" x14ac:dyDescent="0.25">
      <c r="A1181" s="220" t="s">
        <v>5010</v>
      </c>
    </row>
    <row r="1182" spans="1:54" ht="15" customHeight="1" x14ac:dyDescent="0.25">
      <c r="A1182" s="807"/>
      <c r="B1182" s="808"/>
      <c r="C1182" s="808"/>
      <c r="D1182" s="808"/>
      <c r="E1182" s="808"/>
      <c r="F1182" s="808"/>
      <c r="G1182" s="808"/>
      <c r="H1182" s="808"/>
      <c r="I1182" s="808"/>
      <c r="J1182" s="808"/>
      <c r="K1182" s="808"/>
      <c r="L1182" s="808"/>
      <c r="M1182" s="808"/>
      <c r="N1182" s="808"/>
      <c r="O1182" s="808"/>
      <c r="P1182" s="808"/>
      <c r="Q1182" s="808"/>
      <c r="R1182" s="808"/>
      <c r="S1182" s="808"/>
      <c r="T1182" s="808"/>
      <c r="U1182" s="808"/>
      <c r="V1182" s="808"/>
      <c r="W1182" s="808"/>
      <c r="X1182" s="808"/>
      <c r="Y1182" s="808"/>
      <c r="Z1182" s="808"/>
      <c r="AA1182" s="808"/>
      <c r="AB1182" s="808"/>
      <c r="AC1182" s="808"/>
      <c r="AD1182" s="808"/>
      <c r="AE1182" s="808"/>
      <c r="AF1182" s="808"/>
      <c r="AG1182" s="808"/>
      <c r="AH1182" s="808"/>
      <c r="AI1182" s="808"/>
      <c r="AJ1182" s="808"/>
      <c r="AK1182" s="808"/>
      <c r="AL1182" s="808"/>
      <c r="AM1182" s="808"/>
      <c r="AN1182" s="808"/>
      <c r="AO1182" s="808"/>
      <c r="AP1182" s="808"/>
      <c r="AQ1182" s="808"/>
      <c r="AR1182" s="808"/>
      <c r="AS1182" s="808"/>
      <c r="AT1182" s="808"/>
      <c r="AU1182" s="808"/>
      <c r="AV1182" s="808"/>
      <c r="AW1182" s="808"/>
      <c r="AX1182" s="808"/>
      <c r="AY1182" s="550"/>
      <c r="AZ1182" s="550"/>
      <c r="BA1182" s="550"/>
      <c r="BB1182" s="550"/>
    </row>
    <row r="1183" spans="1:54" ht="15" customHeight="1" x14ac:dyDescent="0.25">
      <c r="A1183" s="809"/>
      <c r="B1183" s="810"/>
      <c r="C1183" s="810"/>
      <c r="D1183" s="810"/>
      <c r="E1183" s="810"/>
      <c r="F1183" s="810"/>
      <c r="G1183" s="810"/>
      <c r="H1183" s="810"/>
      <c r="I1183" s="810"/>
      <c r="J1183" s="810"/>
      <c r="K1183" s="810"/>
      <c r="L1183" s="810"/>
      <c r="M1183" s="810"/>
      <c r="N1183" s="810"/>
      <c r="O1183" s="810"/>
      <c r="P1183" s="810"/>
      <c r="Q1183" s="810"/>
      <c r="R1183" s="810"/>
      <c r="S1183" s="810"/>
      <c r="T1183" s="810"/>
      <c r="U1183" s="810"/>
      <c r="V1183" s="810"/>
      <c r="W1183" s="810"/>
      <c r="X1183" s="810"/>
      <c r="Y1183" s="810"/>
      <c r="Z1183" s="810"/>
      <c r="AA1183" s="810"/>
      <c r="AB1183" s="810"/>
      <c r="AC1183" s="810"/>
      <c r="AD1183" s="810"/>
      <c r="AE1183" s="810"/>
      <c r="AF1183" s="810"/>
      <c r="AG1183" s="810"/>
      <c r="AH1183" s="810"/>
      <c r="AI1183" s="810"/>
      <c r="AJ1183" s="810"/>
      <c r="AK1183" s="810"/>
      <c r="AL1183" s="810"/>
      <c r="AM1183" s="810"/>
      <c r="AN1183" s="810"/>
      <c r="AO1183" s="810"/>
      <c r="AP1183" s="810"/>
      <c r="AQ1183" s="810"/>
      <c r="AR1183" s="810"/>
      <c r="AS1183" s="810"/>
      <c r="AT1183" s="810"/>
      <c r="AU1183" s="810"/>
      <c r="AV1183" s="810"/>
      <c r="AW1183" s="810"/>
      <c r="AX1183" s="810"/>
      <c r="AY1183" s="550"/>
      <c r="AZ1183" s="550"/>
      <c r="BA1183" s="550"/>
      <c r="BB1183" s="550"/>
    </row>
    <row r="1184" spans="1:54" ht="30" customHeight="1" x14ac:dyDescent="0.25">
      <c r="A1184" s="1068" t="s">
        <v>1843</v>
      </c>
      <c r="B1184" s="1068"/>
      <c r="C1184" s="1068"/>
      <c r="D1184" s="1068"/>
      <c r="E1184" s="1068"/>
      <c r="F1184" s="1068"/>
      <c r="G1184" s="1068"/>
      <c r="H1184" s="1068"/>
      <c r="I1184" s="1068"/>
      <c r="J1184" s="1068"/>
      <c r="K1184" s="1068"/>
      <c r="L1184" s="1068"/>
      <c r="M1184" s="1068"/>
      <c r="N1184" s="1068"/>
      <c r="O1184" s="1068"/>
      <c r="P1184" s="1068"/>
      <c r="Q1184" s="1068"/>
      <c r="R1184" s="1068"/>
      <c r="S1184" s="1068"/>
      <c r="T1184" s="1068"/>
      <c r="U1184" s="1068"/>
      <c r="V1184" s="1068"/>
      <c r="W1184" s="1068"/>
      <c r="X1184" s="1068"/>
      <c r="Y1184" s="1068"/>
      <c r="Z1184" s="1068"/>
      <c r="AA1184" s="1068"/>
      <c r="AB1184" s="1068"/>
      <c r="AC1184" s="1068"/>
      <c r="AD1184" s="1068"/>
      <c r="AE1184" s="1068"/>
      <c r="AF1184" s="1068"/>
      <c r="AG1184" s="1068"/>
      <c r="AH1184" s="1068"/>
      <c r="AI1184" s="1068"/>
      <c r="AJ1184" s="1068"/>
      <c r="AK1184" s="1068"/>
      <c r="AL1184" s="1068"/>
      <c r="AM1184" s="1068"/>
      <c r="AN1184" s="1068"/>
      <c r="AO1184" s="1068"/>
      <c r="AP1184" s="1068"/>
      <c r="AQ1184" s="1068"/>
      <c r="AR1184" s="1068"/>
      <c r="AS1184" s="1068"/>
      <c r="AT1184" s="1068"/>
      <c r="AU1184" s="1068"/>
      <c r="AV1184" s="1068"/>
      <c r="AW1184" s="1068"/>
      <c r="AX1184" s="1068"/>
      <c r="AY1184" s="1068"/>
      <c r="AZ1184" s="1068"/>
      <c r="BA1184" s="1068"/>
      <c r="BB1184" s="278"/>
    </row>
    <row r="1185" spans="1:54" ht="30.75" customHeight="1" x14ac:dyDescent="0.25">
      <c r="A1185" s="1006" t="s">
        <v>1262</v>
      </c>
      <c r="B1185" s="1007"/>
      <c r="C1185" s="1007"/>
      <c r="D1185" s="1007"/>
      <c r="E1185" s="1007"/>
      <c r="F1185" s="1007"/>
      <c r="G1185" s="1007"/>
      <c r="H1185" s="1007"/>
      <c r="I1185" s="1007"/>
      <c r="J1185" s="1007"/>
      <c r="K1185" s="1007"/>
      <c r="L1185" s="1007"/>
      <c r="M1185" s="1007"/>
      <c r="N1185" s="1007"/>
      <c r="O1185" s="1007"/>
      <c r="P1185" s="1007"/>
      <c r="Q1185" s="1007"/>
      <c r="R1185" s="1007"/>
      <c r="S1185" s="1007"/>
      <c r="T1185" s="1007"/>
      <c r="U1185" s="1007"/>
      <c r="V1185" s="1007"/>
      <c r="W1185" s="1007"/>
      <c r="X1185" s="1007"/>
      <c r="Y1185" s="1007"/>
      <c r="Z1185" s="1007"/>
      <c r="AA1185" s="1007"/>
      <c r="AB1185" s="1007"/>
      <c r="AC1185" s="1007"/>
      <c r="AD1185" s="1007"/>
      <c r="AE1185" s="1008"/>
      <c r="AF1185" s="1009" t="s">
        <v>1263</v>
      </c>
      <c r="AG1185" s="1010"/>
      <c r="AH1185" s="1010"/>
      <c r="AI1185" s="1010"/>
      <c r="AJ1185" s="1010"/>
      <c r="AK1185" s="1010"/>
      <c r="AL1185" s="1010"/>
      <c r="AM1185" s="1010"/>
      <c r="AN1185" s="1011"/>
      <c r="AO1185" s="1010" t="s">
        <v>1277</v>
      </c>
      <c r="AP1185" s="1010"/>
      <c r="AQ1185" s="1010"/>
      <c r="AR1185" s="1010"/>
      <c r="AS1185" s="1010"/>
      <c r="AT1185" s="1010"/>
      <c r="AU1185" s="1010"/>
      <c r="AV1185" s="1010"/>
      <c r="AW1185" s="1010"/>
      <c r="AX1185" s="1010"/>
      <c r="AY1185" s="1010"/>
      <c r="AZ1185" s="1010"/>
      <c r="BA1185" s="1010"/>
      <c r="BB1185" s="1011"/>
    </row>
    <row r="1186" spans="1:54" ht="15" customHeight="1" x14ac:dyDescent="0.25">
      <c r="A1186" s="1065" t="s">
        <v>1844</v>
      </c>
      <c r="B1186" s="1066"/>
      <c r="C1186" s="1066"/>
      <c r="D1186" s="1066"/>
      <c r="E1186" s="1066"/>
      <c r="F1186" s="1066"/>
      <c r="G1186" s="1066"/>
      <c r="H1186" s="1066"/>
      <c r="I1186" s="1066"/>
      <c r="J1186" s="1066"/>
      <c r="K1186" s="1066"/>
      <c r="L1186" s="1066"/>
      <c r="M1186" s="1066"/>
      <c r="N1186" s="1066"/>
      <c r="O1186" s="1066"/>
      <c r="P1186" s="1066"/>
      <c r="Q1186" s="1066"/>
      <c r="R1186" s="1066"/>
      <c r="S1186" s="1066"/>
      <c r="T1186" s="1066"/>
      <c r="U1186" s="1066"/>
      <c r="V1186" s="1066"/>
      <c r="W1186" s="1066"/>
      <c r="X1186" s="1066"/>
      <c r="Y1186" s="1066"/>
      <c r="Z1186" s="1066"/>
      <c r="AA1186" s="1066"/>
      <c r="AB1186" s="1066"/>
      <c r="AC1186" s="1066"/>
      <c r="AD1186" s="1066"/>
      <c r="AE1186" s="1067"/>
      <c r="AF1186" s="1019"/>
      <c r="AG1186" s="1020"/>
      <c r="AH1186" s="1020"/>
      <c r="AI1186" s="1020"/>
      <c r="AJ1186" s="1020"/>
      <c r="AK1186" s="1020"/>
      <c r="AL1186" s="1020"/>
      <c r="AM1186" s="1020"/>
      <c r="AN1186" s="1021"/>
      <c r="AO1186" s="1020"/>
      <c r="AP1186" s="1020"/>
      <c r="AQ1186" s="1020"/>
      <c r="AR1186" s="1020"/>
      <c r="AS1186" s="1020"/>
      <c r="AT1186" s="1020"/>
      <c r="AU1186" s="1020"/>
      <c r="AV1186" s="1020"/>
      <c r="AW1186" s="1020"/>
      <c r="AX1186" s="1020"/>
      <c r="AY1186" s="1020"/>
      <c r="AZ1186" s="1020"/>
      <c r="BA1186" s="1020"/>
      <c r="BB1186" s="1021"/>
    </row>
    <row r="1187" spans="1:54" ht="15" customHeight="1" x14ac:dyDescent="0.25">
      <c r="A1187" s="996"/>
      <c r="B1187" s="997"/>
      <c r="C1187" s="997"/>
      <c r="D1187" s="997"/>
      <c r="E1187" s="997"/>
      <c r="F1187" s="997"/>
      <c r="G1187" s="997"/>
      <c r="H1187" s="997"/>
      <c r="I1187" s="997"/>
      <c r="J1187" s="997"/>
      <c r="K1187" s="997"/>
      <c r="L1187" s="997"/>
      <c r="M1187" s="997"/>
      <c r="N1187" s="997"/>
      <c r="O1187" s="997"/>
      <c r="P1187" s="997"/>
      <c r="Q1187" s="997"/>
      <c r="R1187" s="997"/>
      <c r="S1187" s="997"/>
      <c r="T1187" s="997"/>
      <c r="U1187" s="997"/>
      <c r="V1187" s="997"/>
      <c r="W1187" s="997"/>
      <c r="X1187" s="997"/>
      <c r="Y1187" s="997"/>
      <c r="Z1187" s="997"/>
      <c r="AA1187" s="997"/>
      <c r="AB1187" s="997"/>
      <c r="AC1187" s="997"/>
      <c r="AD1187" s="997"/>
      <c r="AE1187" s="998"/>
      <c r="AF1187" s="1019"/>
      <c r="AG1187" s="1020"/>
      <c r="AH1187" s="1020"/>
      <c r="AI1187" s="1020"/>
      <c r="AJ1187" s="1020"/>
      <c r="AK1187" s="1020"/>
      <c r="AL1187" s="1020"/>
      <c r="AM1187" s="1020"/>
      <c r="AN1187" s="1021"/>
      <c r="AO1187" s="1020"/>
      <c r="AP1187" s="1020"/>
      <c r="AQ1187" s="1020"/>
      <c r="AR1187" s="1020"/>
      <c r="AS1187" s="1020"/>
      <c r="AT1187" s="1020"/>
      <c r="AU1187" s="1020"/>
      <c r="AV1187" s="1020"/>
      <c r="AW1187" s="1020"/>
      <c r="AX1187" s="1020"/>
      <c r="AY1187" s="1020"/>
      <c r="AZ1187" s="1020"/>
      <c r="BA1187" s="1020"/>
      <c r="BB1187" s="1021"/>
    </row>
    <row r="1188" spans="1:54" ht="15" customHeight="1" x14ac:dyDescent="0.25">
      <c r="A1188" s="996"/>
      <c r="B1188" s="997"/>
      <c r="C1188" s="997"/>
      <c r="D1188" s="997"/>
      <c r="E1188" s="997"/>
      <c r="F1188" s="997"/>
      <c r="G1188" s="997"/>
      <c r="H1188" s="997"/>
      <c r="I1188" s="997"/>
      <c r="J1188" s="997"/>
      <c r="K1188" s="997"/>
      <c r="L1188" s="997"/>
      <c r="M1188" s="997"/>
      <c r="N1188" s="997"/>
      <c r="O1188" s="997"/>
      <c r="P1188" s="997"/>
      <c r="Q1188" s="997"/>
      <c r="R1188" s="997"/>
      <c r="S1188" s="997"/>
      <c r="T1188" s="997"/>
      <c r="U1188" s="997"/>
      <c r="V1188" s="997"/>
      <c r="W1188" s="997"/>
      <c r="X1188" s="997"/>
      <c r="Y1188" s="997"/>
      <c r="Z1188" s="997"/>
      <c r="AA1188" s="997"/>
      <c r="AB1188" s="997"/>
      <c r="AC1188" s="997"/>
      <c r="AD1188" s="997"/>
      <c r="AE1188" s="998"/>
      <c r="AF1188" s="1019"/>
      <c r="AG1188" s="1020"/>
      <c r="AH1188" s="1020"/>
      <c r="AI1188" s="1020"/>
      <c r="AJ1188" s="1020"/>
      <c r="AK1188" s="1020"/>
      <c r="AL1188" s="1020"/>
      <c r="AM1188" s="1020"/>
      <c r="AN1188" s="1021"/>
      <c r="AO1188" s="1020"/>
      <c r="AP1188" s="1020"/>
      <c r="AQ1188" s="1020"/>
      <c r="AR1188" s="1020"/>
      <c r="AS1188" s="1020"/>
      <c r="AT1188" s="1020"/>
      <c r="AU1188" s="1020"/>
      <c r="AV1188" s="1020"/>
      <c r="AW1188" s="1020"/>
      <c r="AX1188" s="1020"/>
      <c r="AY1188" s="1020"/>
      <c r="AZ1188" s="1020"/>
      <c r="BA1188" s="1020"/>
      <c r="BB1188" s="1021"/>
    </row>
    <row r="1189" spans="1:54" ht="15" customHeight="1" x14ac:dyDescent="0.25">
      <c r="A1189" s="1065" t="s">
        <v>1845</v>
      </c>
      <c r="B1189" s="1066"/>
      <c r="C1189" s="1066"/>
      <c r="D1189" s="1066"/>
      <c r="E1189" s="1066"/>
      <c r="F1189" s="1066"/>
      <c r="G1189" s="1066"/>
      <c r="H1189" s="1066"/>
      <c r="I1189" s="1066"/>
      <c r="J1189" s="1066"/>
      <c r="K1189" s="1066"/>
      <c r="L1189" s="1066"/>
      <c r="M1189" s="1066"/>
      <c r="N1189" s="1066"/>
      <c r="O1189" s="1066"/>
      <c r="P1189" s="1066"/>
      <c r="Q1189" s="1066"/>
      <c r="R1189" s="1066"/>
      <c r="S1189" s="1066"/>
      <c r="T1189" s="1066"/>
      <c r="U1189" s="1066"/>
      <c r="V1189" s="1066"/>
      <c r="W1189" s="1066"/>
      <c r="X1189" s="1066"/>
      <c r="Y1189" s="1066"/>
      <c r="Z1189" s="1066"/>
      <c r="AA1189" s="1066"/>
      <c r="AB1189" s="1066"/>
      <c r="AC1189" s="1066"/>
      <c r="AD1189" s="1066"/>
      <c r="AE1189" s="1067"/>
      <c r="AF1189" s="1019">
        <f>SUM(SUVAHAVUJ!N150-AF1210-AF1211-AF1212)</f>
        <v>255668.98000000068</v>
      </c>
      <c r="AG1189" s="1020"/>
      <c r="AH1189" s="1020"/>
      <c r="AI1189" s="1020"/>
      <c r="AJ1189" s="1020"/>
      <c r="AK1189" s="1020"/>
      <c r="AL1189" s="1020"/>
      <c r="AM1189" s="1020"/>
      <c r="AN1189" s="1021"/>
      <c r="AO1189" s="1020">
        <v>18409</v>
      </c>
      <c r="AP1189" s="1020"/>
      <c r="AQ1189" s="1020"/>
      <c r="AR1189" s="1020"/>
      <c r="AS1189" s="1020"/>
      <c r="AT1189" s="1020"/>
      <c r="AU1189" s="1020"/>
      <c r="AV1189" s="1020"/>
      <c r="AW1189" s="1020"/>
      <c r="AX1189" s="1020"/>
      <c r="AY1189" s="1020"/>
      <c r="AZ1189" s="1020"/>
      <c r="BA1189" s="1020"/>
      <c r="BB1189" s="1021"/>
    </row>
    <row r="1190" spans="1:54" ht="15" customHeight="1" x14ac:dyDescent="0.25">
      <c r="A1190" s="996" t="s">
        <v>5354</v>
      </c>
      <c r="B1190" s="997"/>
      <c r="C1190" s="997"/>
      <c r="D1190" s="997"/>
      <c r="E1190" s="997"/>
      <c r="F1190" s="997"/>
      <c r="G1190" s="997"/>
      <c r="H1190" s="997"/>
      <c r="I1190" s="997"/>
      <c r="J1190" s="997"/>
      <c r="K1190" s="997"/>
      <c r="L1190" s="997"/>
      <c r="M1190" s="997"/>
      <c r="N1190" s="997"/>
      <c r="O1190" s="997"/>
      <c r="P1190" s="997"/>
      <c r="Q1190" s="997"/>
      <c r="R1190" s="997"/>
      <c r="S1190" s="997"/>
      <c r="T1190" s="997"/>
      <c r="U1190" s="997"/>
      <c r="V1190" s="997"/>
      <c r="W1190" s="997"/>
      <c r="X1190" s="997"/>
      <c r="Y1190" s="997"/>
      <c r="Z1190" s="997"/>
      <c r="AA1190" s="997"/>
      <c r="AB1190" s="997"/>
      <c r="AC1190" s="997"/>
      <c r="AD1190" s="997"/>
      <c r="AE1190" s="998"/>
      <c r="AF1190" s="1019">
        <v>38958</v>
      </c>
      <c r="AG1190" s="1020"/>
      <c r="AH1190" s="1020"/>
      <c r="AI1190" s="1020"/>
      <c r="AJ1190" s="1020"/>
      <c r="AK1190" s="1020"/>
      <c r="AL1190" s="1020"/>
      <c r="AM1190" s="1020"/>
      <c r="AN1190" s="1021"/>
      <c r="AO1190" s="1020">
        <v>18409</v>
      </c>
      <c r="AP1190" s="1020"/>
      <c r="AQ1190" s="1020"/>
      <c r="AR1190" s="1020"/>
      <c r="AS1190" s="1020"/>
      <c r="AT1190" s="1020"/>
      <c r="AU1190" s="1020"/>
      <c r="AV1190" s="1020"/>
      <c r="AW1190" s="1020"/>
      <c r="AX1190" s="1020"/>
      <c r="AY1190" s="1020"/>
      <c r="AZ1190" s="1020"/>
      <c r="BA1190" s="1020"/>
      <c r="BB1190" s="1021"/>
    </row>
    <row r="1191" spans="1:54" ht="15" customHeight="1" x14ac:dyDescent="0.25">
      <c r="A1191" s="996" t="s">
        <v>5355</v>
      </c>
      <c r="B1191" s="997"/>
      <c r="C1191" s="997"/>
      <c r="D1191" s="997"/>
      <c r="E1191" s="997"/>
      <c r="F1191" s="997"/>
      <c r="G1191" s="997"/>
      <c r="H1191" s="997"/>
      <c r="I1191" s="997"/>
      <c r="J1191" s="997"/>
      <c r="K1191" s="997"/>
      <c r="L1191" s="997"/>
      <c r="M1191" s="997"/>
      <c r="N1191" s="997"/>
      <c r="O1191" s="997"/>
      <c r="P1191" s="997"/>
      <c r="Q1191" s="997"/>
      <c r="R1191" s="997"/>
      <c r="S1191" s="997"/>
      <c r="T1191" s="997"/>
      <c r="U1191" s="997"/>
      <c r="V1191" s="997"/>
      <c r="W1191" s="997"/>
      <c r="X1191" s="997"/>
      <c r="Y1191" s="997"/>
      <c r="Z1191" s="997"/>
      <c r="AA1191" s="997"/>
      <c r="AB1191" s="997"/>
      <c r="AC1191" s="997"/>
      <c r="AD1191" s="997"/>
      <c r="AE1191" s="998"/>
      <c r="AF1191" s="1019">
        <v>48210</v>
      </c>
      <c r="AG1191" s="1020"/>
      <c r="AH1191" s="1020"/>
      <c r="AI1191" s="1020"/>
      <c r="AJ1191" s="1020"/>
      <c r="AK1191" s="1020"/>
      <c r="AL1191" s="1020"/>
      <c r="AM1191" s="1020"/>
      <c r="AN1191" s="1021"/>
      <c r="AO1191" s="1020"/>
      <c r="AP1191" s="1020"/>
      <c r="AQ1191" s="1020"/>
      <c r="AR1191" s="1020"/>
      <c r="AS1191" s="1020"/>
      <c r="AT1191" s="1020"/>
      <c r="AU1191" s="1020"/>
      <c r="AV1191" s="1020"/>
      <c r="AW1191" s="1020"/>
      <c r="AX1191" s="1020"/>
      <c r="AY1191" s="1020"/>
      <c r="AZ1191" s="1020"/>
      <c r="BA1191" s="1020"/>
      <c r="BB1191" s="1021"/>
    </row>
    <row r="1192" spans="1:54" ht="15" customHeight="1" x14ac:dyDescent="0.25">
      <c r="A1192" s="996" t="s">
        <v>5356</v>
      </c>
      <c r="B1192" s="997"/>
      <c r="C1192" s="997"/>
      <c r="D1192" s="997"/>
      <c r="E1192" s="997"/>
      <c r="F1192" s="997"/>
      <c r="G1192" s="997"/>
      <c r="H1192" s="997"/>
      <c r="I1192" s="997"/>
      <c r="J1192" s="997"/>
      <c r="K1192" s="997"/>
      <c r="L1192" s="997"/>
      <c r="M1192" s="997"/>
      <c r="N1192" s="997"/>
      <c r="O1192" s="997"/>
      <c r="P1192" s="997"/>
      <c r="Q1192" s="997"/>
      <c r="R1192" s="997"/>
      <c r="S1192" s="997"/>
      <c r="T1192" s="997"/>
      <c r="U1192" s="997"/>
      <c r="V1192" s="997"/>
      <c r="W1192" s="997"/>
      <c r="X1192" s="997"/>
      <c r="Y1192" s="997"/>
      <c r="Z1192" s="997"/>
      <c r="AA1192" s="997"/>
      <c r="AB1192" s="997"/>
      <c r="AC1192" s="997"/>
      <c r="AD1192" s="997"/>
      <c r="AE1192" s="998"/>
      <c r="AF1192" s="1019">
        <v>11225</v>
      </c>
      <c r="AG1192" s="1020"/>
      <c r="AH1192" s="1020"/>
      <c r="AI1192" s="1020"/>
      <c r="AJ1192" s="1020"/>
      <c r="AK1192" s="1020"/>
      <c r="AL1192" s="1020"/>
      <c r="AM1192" s="1020"/>
      <c r="AN1192" s="1021"/>
      <c r="AO1192" s="1020"/>
      <c r="AP1192" s="1020"/>
      <c r="AQ1192" s="1020"/>
      <c r="AR1192" s="1020"/>
      <c r="AS1192" s="1020"/>
      <c r="AT1192" s="1020"/>
      <c r="AU1192" s="1020"/>
      <c r="AV1192" s="1020"/>
      <c r="AW1192" s="1020"/>
      <c r="AX1192" s="1020"/>
      <c r="AY1192" s="1020"/>
      <c r="AZ1192" s="1020"/>
      <c r="BA1192" s="1020"/>
      <c r="BB1192" s="1021"/>
    </row>
    <row r="1193" spans="1:54" ht="15" customHeight="1" x14ac:dyDescent="0.25">
      <c r="A1193" s="1065" t="s">
        <v>1846</v>
      </c>
      <c r="B1193" s="1066"/>
      <c r="C1193" s="1066"/>
      <c r="D1193" s="1066"/>
      <c r="E1193" s="1066"/>
      <c r="F1193" s="1066"/>
      <c r="G1193" s="1066"/>
      <c r="H1193" s="1066"/>
      <c r="I1193" s="1066"/>
      <c r="J1193" s="1066"/>
      <c r="K1193" s="1066"/>
      <c r="L1193" s="1066"/>
      <c r="M1193" s="1066"/>
      <c r="N1193" s="1066"/>
      <c r="O1193" s="1066"/>
      <c r="P1193" s="1066"/>
      <c r="Q1193" s="1066"/>
      <c r="R1193" s="1066"/>
      <c r="S1193" s="1066"/>
      <c r="T1193" s="1066"/>
      <c r="U1193" s="1066"/>
      <c r="V1193" s="1066"/>
      <c r="W1193" s="1066"/>
      <c r="X1193" s="1066"/>
      <c r="Y1193" s="1066"/>
      <c r="Z1193" s="1066"/>
      <c r="AA1193" s="1066"/>
      <c r="AB1193" s="1066"/>
      <c r="AC1193" s="1066"/>
      <c r="AD1193" s="1066"/>
      <c r="AE1193" s="1067"/>
      <c r="AF1193" s="1019"/>
      <c r="AG1193" s="1020"/>
      <c r="AH1193" s="1020"/>
      <c r="AI1193" s="1020"/>
      <c r="AJ1193" s="1020"/>
      <c r="AK1193" s="1020"/>
      <c r="AL1193" s="1020"/>
      <c r="AM1193" s="1020"/>
      <c r="AN1193" s="1021"/>
      <c r="AO1193" s="1020"/>
      <c r="AP1193" s="1020"/>
      <c r="AQ1193" s="1020"/>
      <c r="AR1193" s="1020"/>
      <c r="AS1193" s="1020"/>
      <c r="AT1193" s="1020"/>
      <c r="AU1193" s="1020"/>
      <c r="AV1193" s="1020"/>
      <c r="AW1193" s="1020"/>
      <c r="AX1193" s="1020"/>
      <c r="AY1193" s="1020"/>
      <c r="AZ1193" s="1020"/>
      <c r="BA1193" s="1020"/>
      <c r="BB1193" s="1021"/>
    </row>
    <row r="1194" spans="1:54" ht="15" customHeight="1" x14ac:dyDescent="0.25">
      <c r="A1194" s="996" t="s">
        <v>1847</v>
      </c>
      <c r="B1194" s="997"/>
      <c r="C1194" s="997"/>
      <c r="D1194" s="997"/>
      <c r="E1194" s="997"/>
      <c r="F1194" s="997"/>
      <c r="G1194" s="997"/>
      <c r="H1194" s="997"/>
      <c r="I1194" s="997"/>
      <c r="J1194" s="997"/>
      <c r="K1194" s="997"/>
      <c r="L1194" s="997"/>
      <c r="M1194" s="997"/>
      <c r="N1194" s="997"/>
      <c r="O1194" s="997"/>
      <c r="P1194" s="997"/>
      <c r="Q1194" s="997"/>
      <c r="R1194" s="997"/>
      <c r="S1194" s="997"/>
      <c r="T1194" s="997"/>
      <c r="U1194" s="997"/>
      <c r="V1194" s="997"/>
      <c r="W1194" s="997"/>
      <c r="X1194" s="997"/>
      <c r="Y1194" s="997"/>
      <c r="Z1194" s="997"/>
      <c r="AA1194" s="997"/>
      <c r="AB1194" s="997"/>
      <c r="AC1194" s="997"/>
      <c r="AD1194" s="997"/>
      <c r="AE1194" s="998"/>
      <c r="AF1194" s="1019">
        <f>SUVAHAVUJ!$N$190</f>
        <v>0</v>
      </c>
      <c r="AG1194" s="1020"/>
      <c r="AH1194" s="1020"/>
      <c r="AI1194" s="1020"/>
      <c r="AJ1194" s="1020"/>
      <c r="AK1194" s="1020"/>
      <c r="AL1194" s="1020"/>
      <c r="AM1194" s="1020"/>
      <c r="AN1194" s="1021"/>
      <c r="AO1194" s="1020">
        <f>SUVAHAVUJ!$X$190</f>
        <v>0</v>
      </c>
      <c r="AP1194" s="1020"/>
      <c r="AQ1194" s="1020"/>
      <c r="AR1194" s="1020"/>
      <c r="AS1194" s="1020"/>
      <c r="AT1194" s="1020"/>
      <c r="AU1194" s="1020"/>
      <c r="AV1194" s="1020"/>
      <c r="AW1194" s="1020"/>
      <c r="AX1194" s="1020"/>
      <c r="AY1194" s="1020"/>
      <c r="AZ1194" s="1020"/>
      <c r="BA1194" s="1020"/>
      <c r="BB1194" s="1021"/>
    </row>
    <row r="1195" spans="1:54" ht="15" customHeight="1" x14ac:dyDescent="0.25">
      <c r="A1195" s="996" t="s">
        <v>1848</v>
      </c>
      <c r="B1195" s="997"/>
      <c r="C1195" s="997"/>
      <c r="D1195" s="997"/>
      <c r="E1195" s="997"/>
      <c r="F1195" s="997"/>
      <c r="G1195" s="997"/>
      <c r="H1195" s="997"/>
      <c r="I1195" s="997"/>
      <c r="J1195" s="997"/>
      <c r="K1195" s="997"/>
      <c r="L1195" s="997"/>
      <c r="M1195" s="997"/>
      <c r="N1195" s="997"/>
      <c r="O1195" s="997"/>
      <c r="P1195" s="997"/>
      <c r="Q1195" s="997"/>
      <c r="R1195" s="997"/>
      <c r="S1195" s="997"/>
      <c r="T1195" s="997"/>
      <c r="U1195" s="997"/>
      <c r="V1195" s="997"/>
      <c r="W1195" s="997"/>
      <c r="X1195" s="997"/>
      <c r="Y1195" s="997"/>
      <c r="Z1195" s="997"/>
      <c r="AA1195" s="997"/>
      <c r="AB1195" s="997"/>
      <c r="AC1195" s="997"/>
      <c r="AD1195" s="997"/>
      <c r="AE1195" s="998"/>
      <c r="AF1195" s="1019"/>
      <c r="AG1195" s="1020"/>
      <c r="AH1195" s="1020"/>
      <c r="AI1195" s="1020"/>
      <c r="AJ1195" s="1020"/>
      <c r="AK1195" s="1020"/>
      <c r="AL1195" s="1020"/>
      <c r="AM1195" s="1020"/>
      <c r="AN1195" s="1021"/>
      <c r="AO1195" s="1020"/>
      <c r="AP1195" s="1020"/>
      <c r="AQ1195" s="1020"/>
      <c r="AR1195" s="1020"/>
      <c r="AS1195" s="1020"/>
      <c r="AT1195" s="1020"/>
      <c r="AU1195" s="1020"/>
      <c r="AV1195" s="1020"/>
      <c r="AW1195" s="1020"/>
      <c r="AX1195" s="1020"/>
      <c r="AY1195" s="1020"/>
      <c r="AZ1195" s="1020"/>
      <c r="BA1195" s="1020"/>
      <c r="BB1195" s="1021"/>
    </row>
    <row r="1196" spans="1:54" ht="15" customHeight="1" x14ac:dyDescent="0.25">
      <c r="A1196" s="996" t="s">
        <v>1849</v>
      </c>
      <c r="B1196" s="997"/>
      <c r="C1196" s="997"/>
      <c r="D1196" s="997"/>
      <c r="E1196" s="997"/>
      <c r="F1196" s="997"/>
      <c r="G1196" s="997"/>
      <c r="H1196" s="997"/>
      <c r="I1196" s="997"/>
      <c r="J1196" s="997"/>
      <c r="K1196" s="997"/>
      <c r="L1196" s="997"/>
      <c r="M1196" s="997"/>
      <c r="N1196" s="997"/>
      <c r="O1196" s="997"/>
      <c r="P1196" s="997"/>
      <c r="Q1196" s="997"/>
      <c r="R1196" s="997"/>
      <c r="S1196" s="997"/>
      <c r="T1196" s="997"/>
      <c r="U1196" s="997"/>
      <c r="V1196" s="997"/>
      <c r="W1196" s="997"/>
      <c r="X1196" s="997"/>
      <c r="Y1196" s="997"/>
      <c r="Z1196" s="997"/>
      <c r="AA1196" s="997"/>
      <c r="AB1196" s="997"/>
      <c r="AC1196" s="997"/>
      <c r="AD1196" s="997"/>
      <c r="AE1196" s="998"/>
      <c r="AF1196" s="1019"/>
      <c r="AG1196" s="1020"/>
      <c r="AH1196" s="1020"/>
      <c r="AI1196" s="1020"/>
      <c r="AJ1196" s="1020"/>
      <c r="AK1196" s="1020"/>
      <c r="AL1196" s="1020"/>
      <c r="AM1196" s="1020"/>
      <c r="AN1196" s="1021"/>
      <c r="AO1196" s="1020"/>
      <c r="AP1196" s="1020"/>
      <c r="AQ1196" s="1020"/>
      <c r="AR1196" s="1020"/>
      <c r="AS1196" s="1020"/>
      <c r="AT1196" s="1020"/>
      <c r="AU1196" s="1020"/>
      <c r="AV1196" s="1020"/>
      <c r="AW1196" s="1020"/>
      <c r="AX1196" s="1020"/>
      <c r="AY1196" s="1020"/>
      <c r="AZ1196" s="1020"/>
      <c r="BA1196" s="1020"/>
      <c r="BB1196" s="1021"/>
    </row>
    <row r="1197" spans="1:54" ht="15" customHeight="1" x14ac:dyDescent="0.25">
      <c r="A1197" s="996"/>
      <c r="B1197" s="997"/>
      <c r="C1197" s="997"/>
      <c r="D1197" s="997"/>
      <c r="E1197" s="997"/>
      <c r="F1197" s="997"/>
      <c r="G1197" s="997"/>
      <c r="H1197" s="997"/>
      <c r="I1197" s="997"/>
      <c r="J1197" s="997"/>
      <c r="K1197" s="997"/>
      <c r="L1197" s="997"/>
      <c r="M1197" s="997"/>
      <c r="N1197" s="997"/>
      <c r="O1197" s="997"/>
      <c r="P1197" s="997"/>
      <c r="Q1197" s="997"/>
      <c r="R1197" s="997"/>
      <c r="S1197" s="997"/>
      <c r="T1197" s="997"/>
      <c r="U1197" s="997"/>
      <c r="V1197" s="997"/>
      <c r="W1197" s="997"/>
      <c r="X1197" s="997"/>
      <c r="Y1197" s="997"/>
      <c r="Z1197" s="997"/>
      <c r="AA1197" s="997"/>
      <c r="AB1197" s="997"/>
      <c r="AC1197" s="997"/>
      <c r="AD1197" s="997"/>
      <c r="AE1197" s="998"/>
      <c r="AF1197" s="1019"/>
      <c r="AG1197" s="1020"/>
      <c r="AH1197" s="1020"/>
      <c r="AI1197" s="1020"/>
      <c r="AJ1197" s="1020"/>
      <c r="AK1197" s="1020"/>
      <c r="AL1197" s="1020"/>
      <c r="AM1197" s="1020"/>
      <c r="AN1197" s="1021"/>
      <c r="AO1197" s="1020"/>
      <c r="AP1197" s="1020"/>
      <c r="AQ1197" s="1020"/>
      <c r="AR1197" s="1020"/>
      <c r="AS1197" s="1020"/>
      <c r="AT1197" s="1020"/>
      <c r="AU1197" s="1020"/>
      <c r="AV1197" s="1020"/>
      <c r="AW1197" s="1020"/>
      <c r="AX1197" s="1020"/>
      <c r="AY1197" s="1020"/>
      <c r="AZ1197" s="1020"/>
      <c r="BA1197" s="1020"/>
      <c r="BB1197" s="1021"/>
    </row>
    <row r="1198" spans="1:54" ht="15" customHeight="1" x14ac:dyDescent="0.25">
      <c r="A1198" s="996"/>
      <c r="B1198" s="997"/>
      <c r="C1198" s="997"/>
      <c r="D1198" s="997"/>
      <c r="E1198" s="997"/>
      <c r="F1198" s="997"/>
      <c r="G1198" s="997"/>
      <c r="H1198" s="997"/>
      <c r="I1198" s="997"/>
      <c r="J1198" s="997"/>
      <c r="K1198" s="997"/>
      <c r="L1198" s="997"/>
      <c r="M1198" s="997"/>
      <c r="N1198" s="997"/>
      <c r="O1198" s="997"/>
      <c r="P1198" s="997"/>
      <c r="Q1198" s="997"/>
      <c r="R1198" s="997"/>
      <c r="S1198" s="997"/>
      <c r="T1198" s="997"/>
      <c r="U1198" s="997"/>
      <c r="V1198" s="997"/>
      <c r="W1198" s="997"/>
      <c r="X1198" s="997"/>
      <c r="Y1198" s="997"/>
      <c r="Z1198" s="997"/>
      <c r="AA1198" s="997"/>
      <c r="AB1198" s="997"/>
      <c r="AC1198" s="997"/>
      <c r="AD1198" s="997"/>
      <c r="AE1198" s="998"/>
      <c r="AF1198" s="1019"/>
      <c r="AG1198" s="1020"/>
      <c r="AH1198" s="1020"/>
      <c r="AI1198" s="1020"/>
      <c r="AJ1198" s="1020"/>
      <c r="AK1198" s="1020"/>
      <c r="AL1198" s="1020"/>
      <c r="AM1198" s="1020"/>
      <c r="AN1198" s="1021"/>
      <c r="AO1198" s="1020"/>
      <c r="AP1198" s="1020"/>
      <c r="AQ1198" s="1020"/>
      <c r="AR1198" s="1020"/>
      <c r="AS1198" s="1020"/>
      <c r="AT1198" s="1020"/>
      <c r="AU1198" s="1020"/>
      <c r="AV1198" s="1020"/>
      <c r="AW1198" s="1020"/>
      <c r="AX1198" s="1020"/>
      <c r="AY1198" s="1020"/>
      <c r="AZ1198" s="1020"/>
      <c r="BA1198" s="1020"/>
      <c r="BB1198" s="1021"/>
    </row>
    <row r="1199" spans="1:54" ht="15" customHeight="1" x14ac:dyDescent="0.25">
      <c r="A1199" s="996"/>
      <c r="B1199" s="997"/>
      <c r="C1199" s="997"/>
      <c r="D1199" s="997"/>
      <c r="E1199" s="997"/>
      <c r="F1199" s="997"/>
      <c r="G1199" s="997"/>
      <c r="H1199" s="997"/>
      <c r="I1199" s="997"/>
      <c r="J1199" s="997"/>
      <c r="K1199" s="997"/>
      <c r="L1199" s="997"/>
      <c r="M1199" s="997"/>
      <c r="N1199" s="997"/>
      <c r="O1199" s="997"/>
      <c r="P1199" s="997"/>
      <c r="Q1199" s="997"/>
      <c r="R1199" s="997"/>
      <c r="S1199" s="997"/>
      <c r="T1199" s="997"/>
      <c r="U1199" s="997"/>
      <c r="V1199" s="997"/>
      <c r="W1199" s="997"/>
      <c r="X1199" s="997"/>
      <c r="Y1199" s="997"/>
      <c r="Z1199" s="997"/>
      <c r="AA1199" s="997"/>
      <c r="AB1199" s="997"/>
      <c r="AC1199" s="997"/>
      <c r="AD1199" s="997"/>
      <c r="AE1199" s="998"/>
      <c r="AF1199" s="1019"/>
      <c r="AG1199" s="1020"/>
      <c r="AH1199" s="1020"/>
      <c r="AI1199" s="1020"/>
      <c r="AJ1199" s="1020"/>
      <c r="AK1199" s="1020"/>
      <c r="AL1199" s="1020"/>
      <c r="AM1199" s="1020"/>
      <c r="AN1199" s="1021"/>
      <c r="AO1199" s="1020"/>
      <c r="AP1199" s="1020"/>
      <c r="AQ1199" s="1020"/>
      <c r="AR1199" s="1020"/>
      <c r="AS1199" s="1020"/>
      <c r="AT1199" s="1020"/>
      <c r="AU1199" s="1020"/>
      <c r="AV1199" s="1020"/>
      <c r="AW1199" s="1020"/>
      <c r="AX1199" s="1020"/>
      <c r="AY1199" s="1020"/>
      <c r="AZ1199" s="1020"/>
      <c r="BA1199" s="1020"/>
      <c r="BB1199" s="1021"/>
    </row>
    <row r="1200" spans="1:54" ht="15" customHeight="1" x14ac:dyDescent="0.25">
      <c r="A1200" s="1065"/>
      <c r="B1200" s="1066"/>
      <c r="C1200" s="1066"/>
      <c r="D1200" s="1066"/>
      <c r="E1200" s="1066"/>
      <c r="F1200" s="1066"/>
      <c r="G1200" s="1066"/>
      <c r="H1200" s="1066"/>
      <c r="I1200" s="1066"/>
      <c r="J1200" s="1066"/>
      <c r="K1200" s="1066"/>
      <c r="L1200" s="1066"/>
      <c r="M1200" s="1066"/>
      <c r="N1200" s="1066"/>
      <c r="O1200" s="1066"/>
      <c r="P1200" s="1066"/>
      <c r="Q1200" s="1066"/>
      <c r="R1200" s="1066"/>
      <c r="S1200" s="1066"/>
      <c r="T1200" s="1066"/>
      <c r="U1200" s="1066"/>
      <c r="V1200" s="1066"/>
      <c r="W1200" s="1066"/>
      <c r="X1200" s="1066"/>
      <c r="Y1200" s="1066"/>
      <c r="Z1200" s="1066"/>
      <c r="AA1200" s="1066"/>
      <c r="AB1200" s="1066"/>
      <c r="AC1200" s="1066"/>
      <c r="AD1200" s="1066"/>
      <c r="AE1200" s="1067"/>
      <c r="AF1200" s="1019"/>
      <c r="AG1200" s="1020"/>
      <c r="AH1200" s="1020"/>
      <c r="AI1200" s="1020"/>
      <c r="AJ1200" s="1020"/>
      <c r="AK1200" s="1020"/>
      <c r="AL1200" s="1020"/>
      <c r="AM1200" s="1020"/>
      <c r="AN1200" s="1021"/>
      <c r="AO1200" s="1020"/>
      <c r="AP1200" s="1020"/>
      <c r="AQ1200" s="1020"/>
      <c r="AR1200" s="1020"/>
      <c r="AS1200" s="1020"/>
      <c r="AT1200" s="1020"/>
      <c r="AU1200" s="1020"/>
      <c r="AV1200" s="1020"/>
      <c r="AW1200" s="1020"/>
      <c r="AX1200" s="1020"/>
      <c r="AY1200" s="1020"/>
      <c r="AZ1200" s="1020"/>
      <c r="BA1200" s="1020"/>
      <c r="BB1200" s="1021"/>
    </row>
    <row r="1201" spans="1:66" ht="15" customHeight="1" x14ac:dyDescent="0.25">
      <c r="A1201" s="996"/>
      <c r="B1201" s="997"/>
      <c r="C1201" s="997"/>
      <c r="D1201" s="997"/>
      <c r="E1201" s="997"/>
      <c r="F1201" s="997"/>
      <c r="G1201" s="997"/>
      <c r="H1201" s="997"/>
      <c r="I1201" s="997"/>
      <c r="J1201" s="997"/>
      <c r="K1201" s="997"/>
      <c r="L1201" s="997"/>
      <c r="M1201" s="997"/>
      <c r="N1201" s="997"/>
      <c r="O1201" s="997"/>
      <c r="P1201" s="997"/>
      <c r="Q1201" s="997"/>
      <c r="R1201" s="997"/>
      <c r="S1201" s="997"/>
      <c r="T1201" s="997"/>
      <c r="U1201" s="997"/>
      <c r="V1201" s="997"/>
      <c r="W1201" s="997"/>
      <c r="X1201" s="997"/>
      <c r="Y1201" s="997"/>
      <c r="Z1201" s="997"/>
      <c r="AA1201" s="997"/>
      <c r="AB1201" s="997"/>
      <c r="AC1201" s="997"/>
      <c r="AD1201" s="997"/>
      <c r="AE1201" s="998"/>
      <c r="AF1201" s="1019"/>
      <c r="AG1201" s="1020"/>
      <c r="AH1201" s="1020"/>
      <c r="AI1201" s="1020"/>
      <c r="AJ1201" s="1020"/>
      <c r="AK1201" s="1020"/>
      <c r="AL1201" s="1020"/>
      <c r="AM1201" s="1020"/>
      <c r="AN1201" s="1021"/>
      <c r="AO1201" s="1020"/>
      <c r="AP1201" s="1020"/>
      <c r="AQ1201" s="1020"/>
      <c r="AR1201" s="1020"/>
      <c r="AS1201" s="1020"/>
      <c r="AT1201" s="1020"/>
      <c r="AU1201" s="1020"/>
      <c r="AV1201" s="1020"/>
      <c r="AW1201" s="1020"/>
      <c r="AX1201" s="1020"/>
      <c r="AY1201" s="1020"/>
      <c r="AZ1201" s="1020"/>
      <c r="BA1201" s="1020"/>
      <c r="BB1201" s="1021"/>
    </row>
    <row r="1202" spans="1:66" ht="15" customHeight="1" x14ac:dyDescent="0.25">
      <c r="A1202" s="996"/>
      <c r="B1202" s="997"/>
      <c r="C1202" s="997"/>
      <c r="D1202" s="997"/>
      <c r="E1202" s="997"/>
      <c r="F1202" s="997"/>
      <c r="G1202" s="997"/>
      <c r="H1202" s="997"/>
      <c r="I1202" s="997"/>
      <c r="J1202" s="997"/>
      <c r="K1202" s="997"/>
      <c r="L1202" s="997"/>
      <c r="M1202" s="997"/>
      <c r="N1202" s="997"/>
      <c r="O1202" s="997"/>
      <c r="P1202" s="997"/>
      <c r="Q1202" s="997"/>
      <c r="R1202" s="997"/>
      <c r="S1202" s="997"/>
      <c r="T1202" s="997"/>
      <c r="U1202" s="997"/>
      <c r="V1202" s="997"/>
      <c r="W1202" s="997"/>
      <c r="X1202" s="997"/>
      <c r="Y1202" s="997"/>
      <c r="Z1202" s="997"/>
      <c r="AA1202" s="997"/>
      <c r="AB1202" s="997"/>
      <c r="AC1202" s="997"/>
      <c r="AD1202" s="997"/>
      <c r="AE1202" s="998"/>
      <c r="AF1202" s="1019"/>
      <c r="AG1202" s="1020"/>
      <c r="AH1202" s="1020"/>
      <c r="AI1202" s="1020"/>
      <c r="AJ1202" s="1020"/>
      <c r="AK1202" s="1020"/>
      <c r="AL1202" s="1020"/>
      <c r="AM1202" s="1020"/>
      <c r="AN1202" s="1021"/>
      <c r="AO1202" s="1020"/>
      <c r="AP1202" s="1020"/>
      <c r="AQ1202" s="1020"/>
      <c r="AR1202" s="1020"/>
      <c r="AS1202" s="1020"/>
      <c r="AT1202" s="1020"/>
      <c r="AU1202" s="1020"/>
      <c r="AV1202" s="1020"/>
      <c r="AW1202" s="1020"/>
      <c r="AX1202" s="1020"/>
      <c r="AY1202" s="1020"/>
      <c r="AZ1202" s="1020"/>
      <c r="BA1202" s="1020"/>
      <c r="BB1202" s="1021"/>
    </row>
    <row r="1203" spans="1:66" ht="11.25" customHeight="1" x14ac:dyDescent="0.25">
      <c r="A1203" s="220" t="s">
        <v>5049</v>
      </c>
    </row>
    <row r="1204" spans="1:66" ht="15" customHeight="1" x14ac:dyDescent="0.25">
      <c r="A1204" s="807"/>
      <c r="B1204" s="808"/>
      <c r="C1204" s="808"/>
      <c r="D1204" s="808"/>
      <c r="E1204" s="808"/>
      <c r="F1204" s="808"/>
      <c r="G1204" s="808"/>
      <c r="H1204" s="808"/>
      <c r="I1204" s="808"/>
      <c r="J1204" s="808"/>
      <c r="K1204" s="808"/>
      <c r="L1204" s="808"/>
      <c r="M1204" s="808"/>
      <c r="N1204" s="808"/>
      <c r="O1204" s="808"/>
      <c r="P1204" s="808"/>
      <c r="Q1204" s="808"/>
      <c r="R1204" s="808"/>
      <c r="S1204" s="808"/>
      <c r="T1204" s="808"/>
      <c r="U1204" s="808"/>
      <c r="V1204" s="808"/>
      <c r="W1204" s="808"/>
      <c r="X1204" s="808"/>
      <c r="Y1204" s="808"/>
      <c r="Z1204" s="808"/>
      <c r="AA1204" s="808"/>
      <c r="AB1204" s="808"/>
      <c r="AC1204" s="808"/>
      <c r="AD1204" s="808"/>
      <c r="AE1204" s="808"/>
      <c r="AF1204" s="808"/>
      <c r="AG1204" s="808"/>
      <c r="AH1204" s="808"/>
      <c r="AI1204" s="808"/>
      <c r="AJ1204" s="808"/>
      <c r="AK1204" s="808"/>
      <c r="AL1204" s="808"/>
      <c r="AM1204" s="808"/>
      <c r="AN1204" s="808"/>
      <c r="AO1204" s="808"/>
      <c r="AP1204" s="808"/>
      <c r="AQ1204" s="808"/>
      <c r="AR1204" s="808"/>
      <c r="AS1204" s="808"/>
      <c r="AT1204" s="808"/>
      <c r="AU1204" s="808"/>
      <c r="AV1204" s="808"/>
      <c r="AW1204" s="808"/>
      <c r="AX1204" s="808"/>
      <c r="AY1204" s="550"/>
      <c r="AZ1204" s="550"/>
      <c r="BA1204" s="550"/>
      <c r="BB1204" s="550"/>
    </row>
    <row r="1205" spans="1:66" ht="15" customHeight="1" x14ac:dyDescent="0.25">
      <c r="A1205" s="809"/>
      <c r="B1205" s="810"/>
      <c r="C1205" s="810"/>
      <c r="D1205" s="810"/>
      <c r="E1205" s="810"/>
      <c r="F1205" s="810"/>
      <c r="G1205" s="810"/>
      <c r="H1205" s="810"/>
      <c r="I1205" s="810"/>
      <c r="J1205" s="810"/>
      <c r="K1205" s="810"/>
      <c r="L1205" s="810"/>
      <c r="M1205" s="810"/>
      <c r="N1205" s="810"/>
      <c r="O1205" s="810"/>
      <c r="P1205" s="810"/>
      <c r="Q1205" s="810"/>
      <c r="R1205" s="810"/>
      <c r="S1205" s="810"/>
      <c r="T1205" s="810"/>
      <c r="U1205" s="810"/>
      <c r="V1205" s="810"/>
      <c r="W1205" s="810"/>
      <c r="X1205" s="810"/>
      <c r="Y1205" s="810"/>
      <c r="Z1205" s="810"/>
      <c r="AA1205" s="810"/>
      <c r="AB1205" s="810"/>
      <c r="AC1205" s="810"/>
      <c r="AD1205" s="810"/>
      <c r="AE1205" s="810"/>
      <c r="AF1205" s="810"/>
      <c r="AG1205" s="810"/>
      <c r="AH1205" s="810"/>
      <c r="AI1205" s="810"/>
      <c r="AJ1205" s="810"/>
      <c r="AK1205" s="810"/>
      <c r="AL1205" s="810"/>
      <c r="AM1205" s="810"/>
      <c r="AN1205" s="810"/>
      <c r="AO1205" s="810"/>
      <c r="AP1205" s="810"/>
      <c r="AQ1205" s="810"/>
      <c r="AR1205" s="810"/>
      <c r="AS1205" s="810"/>
      <c r="AT1205" s="810"/>
      <c r="AU1205" s="810"/>
      <c r="AV1205" s="810"/>
      <c r="AW1205" s="810"/>
      <c r="AX1205" s="810"/>
      <c r="AY1205" s="550"/>
      <c r="AZ1205" s="550"/>
      <c r="BA1205" s="550"/>
      <c r="BB1205" s="550"/>
    </row>
    <row r="1206" spans="1:66" ht="12.6" customHeight="1" x14ac:dyDescent="0.25">
      <c r="A1206" s="220" t="s">
        <v>5090</v>
      </c>
    </row>
    <row r="1207" spans="1:66" ht="12.6" customHeight="1" x14ac:dyDescent="0.25">
      <c r="A1207" s="221"/>
      <c r="B1207" s="222"/>
      <c r="C1207" s="222"/>
      <c r="D1207" s="222"/>
      <c r="E1207" s="222"/>
      <c r="F1207" s="222"/>
      <c r="G1207" s="222"/>
      <c r="H1207" s="222"/>
      <c r="I1207" s="222"/>
      <c r="J1207" s="222"/>
      <c r="K1207" s="222"/>
      <c r="L1207" s="222"/>
      <c r="M1207" s="222"/>
      <c r="N1207" s="222"/>
      <c r="O1207" s="222"/>
      <c r="P1207" s="222"/>
      <c r="Q1207" s="222"/>
      <c r="R1207" s="222"/>
      <c r="S1207" s="222"/>
      <c r="T1207" s="222"/>
      <c r="U1207" s="222"/>
      <c r="V1207" s="222"/>
      <c r="W1207" s="222"/>
      <c r="X1207" s="222"/>
      <c r="Y1207" s="222"/>
      <c r="Z1207" s="222"/>
      <c r="AA1207" s="222"/>
      <c r="AB1207" s="222"/>
      <c r="AC1207" s="222"/>
      <c r="AD1207" s="222"/>
      <c r="AE1207" s="237"/>
      <c r="AF1207" s="221"/>
      <c r="AG1207" s="263"/>
      <c r="AH1207" s="263"/>
      <c r="AI1207" s="263"/>
      <c r="AJ1207" s="263"/>
      <c r="AK1207" s="263"/>
      <c r="AL1207" s="263"/>
      <c r="AM1207" s="263"/>
      <c r="AN1207" s="264"/>
      <c r="AO1207" s="826" t="s">
        <v>1645</v>
      </c>
      <c r="AP1207" s="826"/>
      <c r="AQ1207" s="826"/>
      <c r="AR1207" s="826"/>
      <c r="AS1207" s="826"/>
      <c r="AT1207" s="826"/>
      <c r="AU1207" s="826"/>
      <c r="AV1207" s="826"/>
      <c r="AW1207" s="826"/>
      <c r="AX1207" s="826"/>
      <c r="AY1207" s="826"/>
      <c r="AZ1207" s="826"/>
      <c r="BA1207" s="826"/>
      <c r="BB1207" s="827"/>
    </row>
    <row r="1208" spans="1:66" ht="12.6" customHeight="1" x14ac:dyDescent="0.25">
      <c r="A1208" s="825" t="s">
        <v>1262</v>
      </c>
      <c r="B1208" s="826"/>
      <c r="C1208" s="826"/>
      <c r="D1208" s="826"/>
      <c r="E1208" s="826"/>
      <c r="F1208" s="826"/>
      <c r="G1208" s="826"/>
      <c r="H1208" s="826"/>
      <c r="I1208" s="826"/>
      <c r="J1208" s="826"/>
      <c r="K1208" s="826"/>
      <c r="L1208" s="826"/>
      <c r="M1208" s="826"/>
      <c r="N1208" s="826"/>
      <c r="O1208" s="826"/>
      <c r="P1208" s="826"/>
      <c r="Q1208" s="826"/>
      <c r="R1208" s="826"/>
      <c r="S1208" s="826"/>
      <c r="T1208" s="826"/>
      <c r="U1208" s="826"/>
      <c r="V1208" s="826"/>
      <c r="W1208" s="826"/>
      <c r="X1208" s="826"/>
      <c r="Y1208" s="826"/>
      <c r="Z1208" s="826"/>
      <c r="AA1208" s="826"/>
      <c r="AB1208" s="826"/>
      <c r="AC1208" s="826"/>
      <c r="AD1208" s="826"/>
      <c r="AE1208" s="827"/>
      <c r="AF1208" s="825" t="s">
        <v>1817</v>
      </c>
      <c r="AG1208" s="826"/>
      <c r="AH1208" s="826"/>
      <c r="AI1208" s="826"/>
      <c r="AJ1208" s="826"/>
      <c r="AK1208" s="826"/>
      <c r="AL1208" s="826"/>
      <c r="AM1208" s="826"/>
      <c r="AN1208" s="827"/>
      <c r="AO1208" s="826" t="s">
        <v>1583</v>
      </c>
      <c r="AP1208" s="826"/>
      <c r="AQ1208" s="826"/>
      <c r="AR1208" s="826"/>
      <c r="AS1208" s="826"/>
      <c r="AT1208" s="826"/>
      <c r="AU1208" s="826"/>
      <c r="AV1208" s="826"/>
      <c r="AW1208" s="826"/>
      <c r="AX1208" s="826"/>
      <c r="AY1208" s="826"/>
      <c r="AZ1208" s="826"/>
      <c r="BA1208" s="826"/>
      <c r="BB1208" s="827"/>
    </row>
    <row r="1209" spans="1:66" ht="12.6" customHeight="1" x14ac:dyDescent="0.25">
      <c r="A1209" s="223"/>
      <c r="B1209" s="224"/>
      <c r="C1209" s="224"/>
      <c r="D1209" s="224"/>
      <c r="E1209" s="224"/>
      <c r="F1209" s="224"/>
      <c r="G1209" s="224"/>
      <c r="H1209" s="224"/>
      <c r="I1209" s="224"/>
      <c r="J1209" s="224"/>
      <c r="K1209" s="224"/>
      <c r="L1209" s="224"/>
      <c r="M1209" s="224"/>
      <c r="N1209" s="224"/>
      <c r="O1209" s="224"/>
      <c r="P1209" s="224"/>
      <c r="Q1209" s="224"/>
      <c r="R1209" s="224"/>
      <c r="S1209" s="224"/>
      <c r="T1209" s="224"/>
      <c r="U1209" s="224"/>
      <c r="V1209" s="224"/>
      <c r="W1209" s="224"/>
      <c r="X1209" s="224"/>
      <c r="Y1209" s="224"/>
      <c r="Z1209" s="224"/>
      <c r="AA1209" s="224"/>
      <c r="AB1209" s="224"/>
      <c r="AC1209" s="224"/>
      <c r="AD1209" s="224"/>
      <c r="AE1209" s="238"/>
      <c r="AF1209" s="863" t="s">
        <v>1433</v>
      </c>
      <c r="AG1209" s="864"/>
      <c r="AH1209" s="864"/>
      <c r="AI1209" s="864"/>
      <c r="AJ1209" s="864"/>
      <c r="AK1209" s="864"/>
      <c r="AL1209" s="864"/>
      <c r="AM1209" s="864"/>
      <c r="AN1209" s="865"/>
      <c r="AO1209" s="864" t="s">
        <v>1265</v>
      </c>
      <c r="AP1209" s="864"/>
      <c r="AQ1209" s="864"/>
      <c r="AR1209" s="864"/>
      <c r="AS1209" s="864"/>
      <c r="AT1209" s="864"/>
      <c r="AU1209" s="864"/>
      <c r="AV1209" s="864"/>
      <c r="AW1209" s="864"/>
      <c r="AX1209" s="864"/>
      <c r="AY1209" s="864"/>
      <c r="AZ1209" s="864"/>
      <c r="BA1209" s="864"/>
      <c r="BB1209" s="865"/>
    </row>
    <row r="1210" spans="1:66" ht="12.6" customHeight="1" x14ac:dyDescent="0.25">
      <c r="A1210" s="795" t="s">
        <v>1850</v>
      </c>
      <c r="B1210" s="796"/>
      <c r="C1210" s="796"/>
      <c r="D1210" s="796"/>
      <c r="E1210" s="796"/>
      <c r="F1210" s="796"/>
      <c r="G1210" s="796"/>
      <c r="H1210" s="796"/>
      <c r="I1210" s="796"/>
      <c r="J1210" s="796"/>
      <c r="K1210" s="796"/>
      <c r="L1210" s="796"/>
      <c r="M1210" s="796"/>
      <c r="N1210" s="796"/>
      <c r="O1210" s="796"/>
      <c r="P1210" s="796"/>
      <c r="Q1210" s="796"/>
      <c r="R1210" s="796"/>
      <c r="S1210" s="796"/>
      <c r="T1210" s="796"/>
      <c r="U1210" s="796"/>
      <c r="V1210" s="796"/>
      <c r="W1210" s="796"/>
      <c r="X1210" s="796"/>
      <c r="Y1210" s="796"/>
      <c r="Z1210" s="796"/>
      <c r="AA1210" s="796"/>
      <c r="AB1210" s="796"/>
      <c r="AC1210" s="796"/>
      <c r="AD1210" s="796"/>
      <c r="AE1210" s="797"/>
      <c r="AF1210" s="963">
        <f>'HL KNIHA VYPOC'!$G$352*-1</f>
        <v>15753672.199999999</v>
      </c>
      <c r="AG1210" s="964"/>
      <c r="AH1210" s="964"/>
      <c r="AI1210" s="964"/>
      <c r="AJ1210" s="964"/>
      <c r="AK1210" s="964"/>
      <c r="AL1210" s="964"/>
      <c r="AM1210" s="964"/>
      <c r="AN1210" s="965"/>
      <c r="AO1210" s="964">
        <f>'HL KNIHA VYPOC'!$K$352*-1</f>
        <v>14782323.690000001</v>
      </c>
      <c r="AP1210" s="964"/>
      <c r="AQ1210" s="964"/>
      <c r="AR1210" s="964"/>
      <c r="AS1210" s="964"/>
      <c r="AT1210" s="964"/>
      <c r="AU1210" s="964"/>
      <c r="AV1210" s="964"/>
      <c r="AW1210" s="964"/>
      <c r="AX1210" s="964"/>
      <c r="AY1210" s="964"/>
      <c r="AZ1210" s="964"/>
      <c r="BA1210" s="964"/>
      <c r="BB1210" s="965"/>
    </row>
    <row r="1211" spans="1:66" ht="12.6" customHeight="1" x14ac:dyDescent="0.25">
      <c r="A1211" s="795" t="s">
        <v>1851</v>
      </c>
      <c r="B1211" s="796"/>
      <c r="C1211" s="796"/>
      <c r="D1211" s="796"/>
      <c r="E1211" s="796"/>
      <c r="F1211" s="796"/>
      <c r="G1211" s="796"/>
      <c r="H1211" s="796"/>
      <c r="I1211" s="796"/>
      <c r="J1211" s="796"/>
      <c r="K1211" s="796"/>
      <c r="L1211" s="796"/>
      <c r="M1211" s="796"/>
      <c r="N1211" s="796"/>
      <c r="O1211" s="796"/>
      <c r="P1211" s="796"/>
      <c r="Q1211" s="796"/>
      <c r="R1211" s="796"/>
      <c r="S1211" s="796"/>
      <c r="T1211" s="796"/>
      <c r="U1211" s="796"/>
      <c r="V1211" s="796"/>
      <c r="W1211" s="796"/>
      <c r="X1211" s="796"/>
      <c r="Y1211" s="796"/>
      <c r="Z1211" s="796"/>
      <c r="AA1211" s="796"/>
      <c r="AB1211" s="796"/>
      <c r="AC1211" s="796"/>
      <c r="AD1211" s="796"/>
      <c r="AE1211" s="797"/>
      <c r="AF1211" s="963">
        <f>'HL KNIHA VYPOC'!$G$353*-1</f>
        <v>574403.05000000005</v>
      </c>
      <c r="AG1211" s="964"/>
      <c r="AH1211" s="964"/>
      <c r="AI1211" s="964"/>
      <c r="AJ1211" s="964"/>
      <c r="AK1211" s="964"/>
      <c r="AL1211" s="964"/>
      <c r="AM1211" s="964"/>
      <c r="AN1211" s="965"/>
      <c r="AO1211" s="964">
        <f>'HL KNIHA VYPOC'!$K$353*-1</f>
        <v>246447.81</v>
      </c>
      <c r="AP1211" s="964"/>
      <c r="AQ1211" s="964"/>
      <c r="AR1211" s="964"/>
      <c r="AS1211" s="964"/>
      <c r="AT1211" s="964"/>
      <c r="AU1211" s="964"/>
      <c r="AV1211" s="964"/>
      <c r="AW1211" s="964"/>
      <c r="AX1211" s="964"/>
      <c r="AY1211" s="964"/>
      <c r="AZ1211" s="964"/>
      <c r="BA1211" s="964"/>
      <c r="BB1211" s="965"/>
    </row>
    <row r="1212" spans="1:66" ht="12.6" customHeight="1" x14ac:dyDescent="0.25">
      <c r="A1212" s="795" t="s">
        <v>1852</v>
      </c>
      <c r="B1212" s="796"/>
      <c r="C1212" s="796"/>
      <c r="D1212" s="796"/>
      <c r="E1212" s="796"/>
      <c r="F1212" s="796"/>
      <c r="G1212" s="796"/>
      <c r="H1212" s="796"/>
      <c r="I1212" s="796"/>
      <c r="J1212" s="796"/>
      <c r="K1212" s="796"/>
      <c r="L1212" s="796"/>
      <c r="M1212" s="796"/>
      <c r="N1212" s="796"/>
      <c r="O1212" s="796"/>
      <c r="P1212" s="796"/>
      <c r="Q1212" s="796"/>
      <c r="R1212" s="796"/>
      <c r="S1212" s="796"/>
      <c r="T1212" s="796"/>
      <c r="U1212" s="796"/>
      <c r="V1212" s="796"/>
      <c r="W1212" s="796"/>
      <c r="X1212" s="796"/>
      <c r="Y1212" s="796"/>
      <c r="Z1212" s="796"/>
      <c r="AA1212" s="796"/>
      <c r="AB1212" s="796"/>
      <c r="AC1212" s="796"/>
      <c r="AD1212" s="796"/>
      <c r="AE1212" s="797"/>
      <c r="AF1212" s="963">
        <f>'HL KNIHA VYPOC'!$G$354*-1</f>
        <v>986361.77</v>
      </c>
      <c r="AG1212" s="964"/>
      <c r="AH1212" s="964"/>
      <c r="AI1212" s="964"/>
      <c r="AJ1212" s="964"/>
      <c r="AK1212" s="964"/>
      <c r="AL1212" s="964"/>
      <c r="AM1212" s="964"/>
      <c r="AN1212" s="965"/>
      <c r="AO1212" s="964">
        <f>'HL KNIHA VYPOC'!$K$354*-1</f>
        <v>1160695.9099999999</v>
      </c>
      <c r="AP1212" s="964"/>
      <c r="AQ1212" s="964"/>
      <c r="AR1212" s="964"/>
      <c r="AS1212" s="964"/>
      <c r="AT1212" s="964"/>
      <c r="AU1212" s="964"/>
      <c r="AV1212" s="964"/>
      <c r="AW1212" s="964"/>
      <c r="AX1212" s="964"/>
      <c r="AY1212" s="964"/>
      <c r="AZ1212" s="964"/>
      <c r="BA1212" s="964"/>
      <c r="BB1212" s="965"/>
    </row>
    <row r="1213" spans="1:66" ht="12.6" customHeight="1" x14ac:dyDescent="0.25">
      <c r="A1213" s="795" t="s">
        <v>1853</v>
      </c>
      <c r="B1213" s="796"/>
      <c r="C1213" s="796"/>
      <c r="D1213" s="796"/>
      <c r="E1213" s="796"/>
      <c r="F1213" s="796"/>
      <c r="G1213" s="796"/>
      <c r="H1213" s="796"/>
      <c r="I1213" s="796"/>
      <c r="J1213" s="796"/>
      <c r="K1213" s="796"/>
      <c r="L1213" s="796"/>
      <c r="M1213" s="796"/>
      <c r="N1213" s="796"/>
      <c r="O1213" s="796"/>
      <c r="P1213" s="796"/>
      <c r="Q1213" s="796"/>
      <c r="R1213" s="796"/>
      <c r="S1213" s="796"/>
      <c r="T1213" s="796"/>
      <c r="U1213" s="796"/>
      <c r="V1213" s="796"/>
      <c r="W1213" s="796"/>
      <c r="X1213" s="796"/>
      <c r="Y1213" s="796"/>
      <c r="Z1213" s="796"/>
      <c r="AA1213" s="796"/>
      <c r="AB1213" s="796"/>
      <c r="AC1213" s="796"/>
      <c r="AD1213" s="796"/>
      <c r="AE1213" s="797"/>
      <c r="AF1213" s="963">
        <f>'HL KNIHA VYPOC'!$G$355*-1</f>
        <v>0</v>
      </c>
      <c r="AG1213" s="964"/>
      <c r="AH1213" s="964"/>
      <c r="AI1213" s="964"/>
      <c r="AJ1213" s="964"/>
      <c r="AK1213" s="964"/>
      <c r="AL1213" s="964"/>
      <c r="AM1213" s="964"/>
      <c r="AN1213" s="965"/>
      <c r="AO1213" s="964">
        <f>'HL KNIHA VYPOC'!$K$355*-1</f>
        <v>0</v>
      </c>
      <c r="AP1213" s="964"/>
      <c r="AQ1213" s="964"/>
      <c r="AR1213" s="964"/>
      <c r="AS1213" s="964"/>
      <c r="AT1213" s="964"/>
      <c r="AU1213" s="964"/>
      <c r="AV1213" s="964"/>
      <c r="AW1213" s="964"/>
      <c r="AX1213" s="964"/>
      <c r="AY1213" s="964"/>
      <c r="AZ1213" s="964"/>
      <c r="BA1213" s="964"/>
      <c r="BB1213" s="965"/>
    </row>
    <row r="1214" spans="1:66" ht="12.6" customHeight="1" x14ac:dyDescent="0.25">
      <c r="A1214" s="795" t="s">
        <v>1854</v>
      </c>
      <c r="B1214" s="796"/>
      <c r="C1214" s="796"/>
      <c r="D1214" s="796"/>
      <c r="E1214" s="796"/>
      <c r="F1214" s="796"/>
      <c r="G1214" s="796"/>
      <c r="H1214" s="796"/>
      <c r="I1214" s="796"/>
      <c r="J1214" s="796"/>
      <c r="K1214" s="796"/>
      <c r="L1214" s="796"/>
      <c r="M1214" s="796"/>
      <c r="N1214" s="796"/>
      <c r="O1214" s="796"/>
      <c r="P1214" s="796"/>
      <c r="Q1214" s="796"/>
      <c r="R1214" s="796"/>
      <c r="S1214" s="796"/>
      <c r="T1214" s="796"/>
      <c r="U1214" s="796"/>
      <c r="V1214" s="796"/>
      <c r="W1214" s="796"/>
      <c r="X1214" s="796"/>
      <c r="Y1214" s="796"/>
      <c r="Z1214" s="796"/>
      <c r="AA1214" s="796"/>
      <c r="AB1214" s="796"/>
      <c r="AC1214" s="796"/>
      <c r="AD1214" s="796"/>
      <c r="AE1214" s="797"/>
      <c r="AF1214" s="963">
        <f>'HL KNIHA VYPOC'!$G$373*-1</f>
        <v>11225.01</v>
      </c>
      <c r="AG1214" s="964"/>
      <c r="AH1214" s="964"/>
      <c r="AI1214" s="964"/>
      <c r="AJ1214" s="964"/>
      <c r="AK1214" s="964"/>
      <c r="AL1214" s="964"/>
      <c r="AM1214" s="964"/>
      <c r="AN1214" s="965"/>
      <c r="AO1214" s="964">
        <f>'HL KNIHA VYPOC'!$K$373*-1</f>
        <v>14208.33</v>
      </c>
      <c r="AP1214" s="964"/>
      <c r="AQ1214" s="964"/>
      <c r="AR1214" s="964"/>
      <c r="AS1214" s="964"/>
      <c r="AT1214" s="964"/>
      <c r="AU1214" s="964"/>
      <c r="AV1214" s="964"/>
      <c r="AW1214" s="964"/>
      <c r="AX1214" s="964"/>
      <c r="AY1214" s="964"/>
      <c r="AZ1214" s="964"/>
      <c r="BA1214" s="964"/>
      <c r="BB1214" s="965"/>
    </row>
    <row r="1215" spans="1:66" ht="12.6" customHeight="1" x14ac:dyDescent="0.25">
      <c r="A1215" s="795" t="s">
        <v>1855</v>
      </c>
      <c r="B1215" s="796"/>
      <c r="C1215" s="796"/>
      <c r="D1215" s="796"/>
      <c r="E1215" s="796"/>
      <c r="F1215" s="796"/>
      <c r="G1215" s="796"/>
      <c r="H1215" s="796"/>
      <c r="I1215" s="796"/>
      <c r="J1215" s="796"/>
      <c r="K1215" s="796"/>
      <c r="L1215" s="796"/>
      <c r="M1215" s="796"/>
      <c r="N1215" s="796"/>
      <c r="O1215" s="796"/>
      <c r="P1215" s="796"/>
      <c r="Q1215" s="796"/>
      <c r="R1215" s="796"/>
      <c r="S1215" s="796"/>
      <c r="T1215" s="796"/>
      <c r="U1215" s="796"/>
      <c r="V1215" s="796"/>
      <c r="W1215" s="796"/>
      <c r="X1215" s="796"/>
      <c r="Y1215" s="796"/>
      <c r="Z1215" s="796"/>
      <c r="AA1215" s="796"/>
      <c r="AB1215" s="796"/>
      <c r="AC1215" s="796"/>
      <c r="AD1215" s="796"/>
      <c r="AE1215" s="797"/>
      <c r="AF1215" s="963">
        <f>SUM(BF1217-AF1210-AF1211-AF1212-AF1213-AF1214)</f>
        <v>244443.97000000067</v>
      </c>
      <c r="AG1215" s="964"/>
      <c r="AH1215" s="964"/>
      <c r="AI1215" s="964"/>
      <c r="AJ1215" s="964"/>
      <c r="AK1215" s="964"/>
      <c r="AL1215" s="964"/>
      <c r="AM1215" s="964"/>
      <c r="AN1215" s="965"/>
      <c r="AO1215" s="964">
        <f>SUM(BF1215-AO1210-AO1211-AO1212-AO1213-AO1214)</f>
        <v>46167.259999998685</v>
      </c>
      <c r="AP1215" s="964"/>
      <c r="AQ1215" s="964"/>
      <c r="AR1215" s="964"/>
      <c r="AS1215" s="964"/>
      <c r="AT1215" s="964"/>
      <c r="AU1215" s="964"/>
      <c r="AV1215" s="964"/>
      <c r="AW1215" s="964"/>
      <c r="AX1215" s="964"/>
      <c r="AY1215" s="964"/>
      <c r="AZ1215" s="964"/>
      <c r="BA1215" s="964"/>
      <c r="BB1215" s="965"/>
      <c r="BF1215" s="1062">
        <f>SUVAHAVUJ!$X$150</f>
        <v>16249843</v>
      </c>
      <c r="BG1215" s="1062"/>
      <c r="BH1215" s="1062"/>
      <c r="BI1215" s="1062"/>
      <c r="BJ1215" s="1062"/>
      <c r="BK1215" s="1062"/>
      <c r="BL1215" s="1062"/>
      <c r="BM1215" s="1062"/>
      <c r="BN1215" s="1062"/>
    </row>
    <row r="1216" spans="1:66" ht="12.6" customHeight="1" x14ac:dyDescent="0.25">
      <c r="A1216" s="831" t="s">
        <v>5308</v>
      </c>
      <c r="B1216" s="832"/>
      <c r="C1216" s="832"/>
      <c r="D1216" s="832"/>
      <c r="E1216" s="832"/>
      <c r="F1216" s="832"/>
      <c r="G1216" s="832"/>
      <c r="H1216" s="832"/>
      <c r="I1216" s="832"/>
      <c r="J1216" s="832"/>
      <c r="K1216" s="832"/>
      <c r="L1216" s="832"/>
      <c r="M1216" s="832"/>
      <c r="N1216" s="832"/>
      <c r="O1216" s="832"/>
      <c r="P1216" s="832"/>
      <c r="Q1216" s="832"/>
      <c r="R1216" s="832"/>
      <c r="S1216" s="832"/>
      <c r="T1216" s="832"/>
      <c r="U1216" s="832"/>
      <c r="V1216" s="832"/>
      <c r="W1216" s="832"/>
      <c r="X1216" s="832"/>
      <c r="Y1216" s="832"/>
      <c r="Z1216" s="832"/>
      <c r="AA1216" s="832"/>
      <c r="AB1216" s="832"/>
      <c r="AC1216" s="832"/>
      <c r="AD1216" s="832"/>
      <c r="AE1216" s="1063"/>
      <c r="AF1216" s="963">
        <f>SUM(SUVAHAVUJ!N150+SUVAHAVUJ!N177)</f>
        <v>17570822</v>
      </c>
      <c r="AG1216" s="964"/>
      <c r="AH1216" s="964"/>
      <c r="AI1216" s="964"/>
      <c r="AJ1216" s="964"/>
      <c r="AK1216" s="964"/>
      <c r="AL1216" s="964"/>
      <c r="AM1216" s="964"/>
      <c r="AN1216" s="965"/>
      <c r="AO1216" s="964">
        <f>SUM(SUVAHAVUJ!X150+SUVAHAVUJ!X177)</f>
        <v>16249975</v>
      </c>
      <c r="AP1216" s="964"/>
      <c r="AQ1216" s="964"/>
      <c r="AR1216" s="964"/>
      <c r="AS1216" s="964"/>
      <c r="AT1216" s="964"/>
      <c r="AU1216" s="964"/>
      <c r="AV1216" s="964"/>
      <c r="AW1216" s="964"/>
      <c r="AX1216" s="964"/>
      <c r="AY1216" s="964"/>
      <c r="AZ1216" s="964"/>
      <c r="BA1216" s="964"/>
      <c r="BB1216" s="965"/>
      <c r="BF1216" s="1062"/>
      <c r="BG1216" s="1062"/>
      <c r="BH1216" s="1062"/>
      <c r="BI1216" s="1062"/>
      <c r="BJ1216" s="1062"/>
      <c r="BK1216" s="1062"/>
      <c r="BL1216" s="1062"/>
      <c r="BM1216" s="1062"/>
      <c r="BN1216" s="1062"/>
    </row>
    <row r="1217" spans="1:69" ht="12.6" customHeight="1" x14ac:dyDescent="0.25">
      <c r="A1217" s="831" t="s">
        <v>1856</v>
      </c>
      <c r="B1217" s="832"/>
      <c r="C1217" s="832"/>
      <c r="D1217" s="832"/>
      <c r="E1217" s="832"/>
      <c r="F1217" s="832"/>
      <c r="G1217" s="832"/>
      <c r="H1217" s="832"/>
      <c r="I1217" s="832"/>
      <c r="J1217" s="832"/>
      <c r="K1217" s="832"/>
      <c r="L1217" s="832"/>
      <c r="M1217" s="832"/>
      <c r="N1217" s="832"/>
      <c r="O1217" s="832"/>
      <c r="P1217" s="832"/>
      <c r="Q1217" s="832"/>
      <c r="R1217" s="832"/>
      <c r="S1217" s="832"/>
      <c r="T1217" s="832"/>
      <c r="U1217" s="832"/>
      <c r="V1217" s="832"/>
      <c r="W1217" s="832"/>
      <c r="X1217" s="832"/>
      <c r="Y1217" s="832"/>
      <c r="Z1217" s="832"/>
      <c r="AA1217" s="832"/>
      <c r="AB1217" s="832"/>
      <c r="AC1217" s="832"/>
      <c r="AD1217" s="832"/>
      <c r="AE1217" s="1063"/>
      <c r="AF1217" s="963">
        <f>SUVAHAVUJ!$N$149</f>
        <v>17326378</v>
      </c>
      <c r="AG1217" s="964"/>
      <c r="AH1217" s="964"/>
      <c r="AI1217" s="964"/>
      <c r="AJ1217" s="964"/>
      <c r="AK1217" s="964"/>
      <c r="AL1217" s="964"/>
      <c r="AM1217" s="964"/>
      <c r="AN1217" s="965"/>
      <c r="AO1217" s="964">
        <f>SUVAHAVUJ!$X$149</f>
        <v>16203808</v>
      </c>
      <c r="AP1217" s="964"/>
      <c r="AQ1217" s="964"/>
      <c r="AR1217" s="964"/>
      <c r="AS1217" s="964"/>
      <c r="AT1217" s="964"/>
      <c r="AU1217" s="964"/>
      <c r="AV1217" s="964"/>
      <c r="AW1217" s="964"/>
      <c r="AX1217" s="964"/>
      <c r="AY1217" s="964"/>
      <c r="AZ1217" s="964"/>
      <c r="BA1217" s="964"/>
      <c r="BB1217" s="965"/>
      <c r="BF1217" s="1062">
        <f>SUVAHAVUJ!$N$150</f>
        <v>17570106</v>
      </c>
      <c r="BG1217" s="1064"/>
      <c r="BH1217" s="1064"/>
      <c r="BI1217" s="1064"/>
      <c r="BJ1217" s="1064"/>
      <c r="BK1217" s="1064"/>
      <c r="BL1217" s="1064"/>
      <c r="BM1217" s="1064"/>
      <c r="BN1217" s="1064"/>
      <c r="BO1217" s="1064"/>
      <c r="BP1217" s="1064"/>
      <c r="BQ1217" s="1064"/>
    </row>
    <row r="1218" spans="1:69" ht="11.25" customHeight="1" x14ac:dyDescent="0.25">
      <c r="A1218" s="220" t="s">
        <v>5049</v>
      </c>
    </row>
    <row r="1219" spans="1:69" ht="15" customHeight="1" x14ac:dyDescent="0.25">
      <c r="A1219" s="807"/>
      <c r="B1219" s="808"/>
      <c r="C1219" s="808"/>
      <c r="D1219" s="808"/>
      <c r="E1219" s="808"/>
      <c r="F1219" s="808"/>
      <c r="G1219" s="808"/>
      <c r="H1219" s="808"/>
      <c r="I1219" s="808"/>
      <c r="J1219" s="808"/>
      <c r="K1219" s="808"/>
      <c r="L1219" s="808"/>
      <c r="M1219" s="808"/>
      <c r="N1219" s="808"/>
      <c r="O1219" s="808"/>
      <c r="P1219" s="808"/>
      <c r="Q1219" s="808"/>
      <c r="R1219" s="808"/>
      <c r="S1219" s="808"/>
      <c r="T1219" s="808"/>
      <c r="U1219" s="808"/>
      <c r="V1219" s="808"/>
      <c r="W1219" s="808"/>
      <c r="X1219" s="808"/>
      <c r="Y1219" s="808"/>
      <c r="Z1219" s="808"/>
      <c r="AA1219" s="808"/>
      <c r="AB1219" s="808"/>
      <c r="AC1219" s="808"/>
      <c r="AD1219" s="808"/>
      <c r="AE1219" s="808"/>
      <c r="AF1219" s="808"/>
      <c r="AG1219" s="808"/>
      <c r="AH1219" s="808"/>
      <c r="AI1219" s="808"/>
      <c r="AJ1219" s="808"/>
      <c r="AK1219" s="808"/>
      <c r="AL1219" s="808"/>
      <c r="AM1219" s="808"/>
      <c r="AN1219" s="808"/>
      <c r="AO1219" s="808"/>
      <c r="AP1219" s="808"/>
      <c r="AQ1219" s="808"/>
      <c r="AR1219" s="808"/>
      <c r="AS1219" s="808"/>
      <c r="AT1219" s="808"/>
      <c r="AU1219" s="808"/>
      <c r="AV1219" s="808"/>
      <c r="AW1219" s="808"/>
      <c r="AX1219" s="808"/>
      <c r="AY1219" s="550"/>
      <c r="AZ1219" s="550"/>
      <c r="BA1219" s="550"/>
      <c r="BB1219" s="550"/>
    </row>
    <row r="1220" spans="1:69" ht="15" customHeight="1" x14ac:dyDescent="0.25">
      <c r="A1220" s="809"/>
      <c r="B1220" s="810"/>
      <c r="C1220" s="810"/>
      <c r="D1220" s="810"/>
      <c r="E1220" s="810"/>
      <c r="F1220" s="810"/>
      <c r="G1220" s="810"/>
      <c r="H1220" s="810"/>
      <c r="I1220" s="810"/>
      <c r="J1220" s="810"/>
      <c r="K1220" s="810"/>
      <c r="L1220" s="810"/>
      <c r="M1220" s="810"/>
      <c r="N1220" s="810"/>
      <c r="O1220" s="810"/>
      <c r="P1220" s="810"/>
      <c r="Q1220" s="810"/>
      <c r="R1220" s="810"/>
      <c r="S1220" s="810"/>
      <c r="T1220" s="810"/>
      <c r="U1220" s="810"/>
      <c r="V1220" s="810"/>
      <c r="W1220" s="810"/>
      <c r="X1220" s="810"/>
      <c r="Y1220" s="810"/>
      <c r="Z1220" s="810"/>
      <c r="AA1220" s="810"/>
      <c r="AB1220" s="810"/>
      <c r="AC1220" s="810"/>
      <c r="AD1220" s="810"/>
      <c r="AE1220" s="810"/>
      <c r="AF1220" s="810"/>
      <c r="AG1220" s="810"/>
      <c r="AH1220" s="810"/>
      <c r="AI1220" s="810"/>
      <c r="AJ1220" s="810"/>
      <c r="AK1220" s="810"/>
      <c r="AL1220" s="810"/>
      <c r="AM1220" s="810"/>
      <c r="AN1220" s="810"/>
      <c r="AO1220" s="810"/>
      <c r="AP1220" s="810"/>
      <c r="AQ1220" s="810"/>
      <c r="AR1220" s="810"/>
      <c r="AS1220" s="810"/>
      <c r="AT1220" s="810"/>
      <c r="AU1220" s="810"/>
      <c r="AV1220" s="810"/>
      <c r="AW1220" s="810"/>
      <c r="AX1220" s="810"/>
      <c r="AY1220" s="550"/>
      <c r="AZ1220" s="550"/>
      <c r="BA1220" s="550"/>
      <c r="BB1220" s="550"/>
    </row>
    <row r="1221" spans="1:69" s="175" customFormat="1" ht="12.6" customHeight="1" x14ac:dyDescent="0.25">
      <c r="A1221" s="294" t="s">
        <v>1857</v>
      </c>
      <c r="B1221" s="295"/>
      <c r="C1221" s="295"/>
      <c r="D1221" s="295"/>
      <c r="E1221" s="295"/>
      <c r="F1221" s="295"/>
      <c r="G1221" s="295"/>
      <c r="H1221" s="295"/>
      <c r="I1221" s="295"/>
      <c r="J1221" s="295"/>
      <c r="K1221" s="295"/>
      <c r="L1221" s="295"/>
      <c r="M1221" s="295"/>
      <c r="N1221" s="295"/>
      <c r="O1221" s="295"/>
      <c r="P1221" s="295"/>
      <c r="Q1221" s="295"/>
      <c r="R1221" s="295"/>
      <c r="S1221" s="295"/>
      <c r="T1221" s="295"/>
      <c r="U1221" s="295"/>
      <c r="V1221" s="295"/>
      <c r="W1221" s="295"/>
      <c r="X1221" s="295"/>
      <c r="Y1221" s="295"/>
      <c r="Z1221" s="295"/>
      <c r="AA1221" s="295"/>
      <c r="AB1221" s="295"/>
      <c r="AC1221" s="295"/>
      <c r="AD1221" s="295"/>
      <c r="AE1221" s="295"/>
      <c r="AF1221" s="295"/>
      <c r="AG1221" s="295"/>
      <c r="AH1221" s="295"/>
      <c r="AI1221" s="295"/>
      <c r="AJ1221" s="295"/>
      <c r="AK1221" s="295"/>
      <c r="AL1221" s="295"/>
      <c r="AM1221" s="295"/>
      <c r="AN1221" s="295"/>
      <c r="AO1221" s="295"/>
      <c r="AP1221" s="295"/>
      <c r="AQ1221" s="295"/>
      <c r="AR1221" s="295"/>
      <c r="AS1221" s="295"/>
      <c r="AT1221" s="295"/>
      <c r="AU1221" s="295"/>
      <c r="AV1221" s="295"/>
      <c r="AW1221" s="295"/>
      <c r="AX1221" s="295"/>
      <c r="AY1221" s="295"/>
      <c r="AZ1221" s="295"/>
      <c r="BA1221" s="295"/>
      <c r="BB1221" s="295"/>
    </row>
    <row r="1222" spans="1:69" ht="12" hidden="1" customHeight="1" x14ac:dyDescent="0.25">
      <c r="A1222" s="279"/>
      <c r="B1222" s="280"/>
      <c r="C1222" s="280"/>
      <c r="D1222" s="280"/>
      <c r="E1222" s="280"/>
      <c r="F1222" s="280"/>
      <c r="G1222" s="280"/>
      <c r="H1222" s="280"/>
      <c r="I1222" s="280"/>
      <c r="J1222" s="280"/>
      <c r="K1222" s="280"/>
      <c r="L1222" s="280"/>
      <c r="M1222" s="280"/>
      <c r="N1222" s="280"/>
      <c r="O1222" s="280"/>
      <c r="P1222" s="280"/>
      <c r="Q1222" s="280"/>
      <c r="R1222" s="280"/>
      <c r="S1222" s="280"/>
      <c r="T1222" s="280"/>
      <c r="U1222" s="280"/>
      <c r="V1222" s="280"/>
      <c r="W1222" s="280"/>
      <c r="X1222" s="280"/>
      <c r="Y1222" s="280"/>
      <c r="Z1222" s="280"/>
      <c r="AA1222" s="280"/>
      <c r="AB1222" s="280"/>
      <c r="AC1222" s="280"/>
      <c r="AD1222" s="280"/>
      <c r="AE1222" s="280"/>
      <c r="AF1222" s="280"/>
      <c r="AG1222" s="280"/>
      <c r="AH1222" s="280"/>
      <c r="AI1222" s="280"/>
      <c r="AJ1222" s="280"/>
      <c r="AK1222" s="280"/>
      <c r="AL1222" s="280"/>
      <c r="AM1222" s="280"/>
      <c r="AN1222" s="280"/>
      <c r="AO1222" s="280"/>
      <c r="AP1222" s="280"/>
      <c r="AQ1222" s="280"/>
      <c r="AR1222" s="280"/>
      <c r="AS1222" s="280"/>
      <c r="AT1222" s="280"/>
      <c r="AU1222" s="280"/>
      <c r="AV1222" s="280"/>
      <c r="AW1222" s="280"/>
      <c r="AX1222" s="280"/>
      <c r="AY1222" s="280"/>
      <c r="AZ1222" s="280"/>
      <c r="BA1222" s="280"/>
      <c r="BB1222" s="281"/>
    </row>
    <row r="1223" spans="1:69" ht="12.6" customHeight="1" x14ac:dyDescent="0.25">
      <c r="A1223" s="220" t="s">
        <v>5092</v>
      </c>
    </row>
    <row r="1224" spans="1:69" ht="12.6" customHeight="1" x14ac:dyDescent="0.25">
      <c r="A1224" s="221"/>
      <c r="B1224" s="222"/>
      <c r="C1224" s="222"/>
      <c r="D1224" s="222"/>
      <c r="E1224" s="222"/>
      <c r="F1224" s="222"/>
      <c r="G1224" s="222"/>
      <c r="H1224" s="222"/>
      <c r="I1224" s="222"/>
      <c r="J1224" s="222"/>
      <c r="K1224" s="222"/>
      <c r="L1224" s="222"/>
      <c r="M1224" s="222"/>
      <c r="N1224" s="222"/>
      <c r="O1224" s="222"/>
      <c r="P1224" s="222"/>
      <c r="Q1224" s="222"/>
      <c r="R1224" s="222"/>
      <c r="S1224" s="222"/>
      <c r="T1224" s="222"/>
      <c r="U1224" s="222"/>
      <c r="V1224" s="222"/>
      <c r="W1224" s="222"/>
      <c r="X1224" s="222"/>
      <c r="Y1224" s="222"/>
      <c r="Z1224" s="222"/>
      <c r="AA1224" s="222"/>
      <c r="AB1224" s="222"/>
      <c r="AC1224" s="222"/>
      <c r="AD1224" s="222"/>
      <c r="AE1224" s="237"/>
      <c r="AF1224" s="221"/>
      <c r="AG1224" s="263"/>
      <c r="AH1224" s="263"/>
      <c r="AI1224" s="263"/>
      <c r="AJ1224" s="263"/>
      <c r="AK1224" s="263"/>
      <c r="AL1224" s="263"/>
      <c r="AM1224" s="263"/>
      <c r="AN1224" s="264"/>
      <c r="AO1224" s="825" t="s">
        <v>1645</v>
      </c>
      <c r="AP1224" s="826"/>
      <c r="AQ1224" s="826"/>
      <c r="AR1224" s="826"/>
      <c r="AS1224" s="826"/>
      <c r="AT1224" s="826"/>
      <c r="AU1224" s="826"/>
      <c r="AV1224" s="826"/>
      <c r="AW1224" s="826"/>
      <c r="AX1224" s="826"/>
      <c r="AY1224" s="826"/>
      <c r="AZ1224" s="826"/>
      <c r="BA1224" s="826"/>
      <c r="BB1224" s="827"/>
    </row>
    <row r="1225" spans="1:69" ht="12.6" customHeight="1" x14ac:dyDescent="0.25">
      <c r="A1225" s="828" t="s">
        <v>1262</v>
      </c>
      <c r="B1225" s="829"/>
      <c r="C1225" s="829"/>
      <c r="D1225" s="829"/>
      <c r="E1225" s="829"/>
      <c r="F1225" s="829"/>
      <c r="G1225" s="829"/>
      <c r="H1225" s="829"/>
      <c r="I1225" s="829"/>
      <c r="J1225" s="829"/>
      <c r="K1225" s="829"/>
      <c r="L1225" s="829"/>
      <c r="M1225" s="829"/>
      <c r="N1225" s="829"/>
      <c r="O1225" s="829"/>
      <c r="P1225" s="829"/>
      <c r="Q1225" s="829"/>
      <c r="R1225" s="829"/>
      <c r="S1225" s="829"/>
      <c r="T1225" s="829"/>
      <c r="U1225" s="829"/>
      <c r="V1225" s="829"/>
      <c r="W1225" s="829"/>
      <c r="X1225" s="829"/>
      <c r="Y1225" s="829"/>
      <c r="Z1225" s="829"/>
      <c r="AA1225" s="829"/>
      <c r="AB1225" s="829"/>
      <c r="AC1225" s="829"/>
      <c r="AD1225" s="829"/>
      <c r="AE1225" s="830"/>
      <c r="AF1225" s="828" t="s">
        <v>1817</v>
      </c>
      <c r="AG1225" s="829"/>
      <c r="AH1225" s="829"/>
      <c r="AI1225" s="829"/>
      <c r="AJ1225" s="829"/>
      <c r="AK1225" s="829"/>
      <c r="AL1225" s="829"/>
      <c r="AM1225" s="829"/>
      <c r="AN1225" s="830"/>
      <c r="AO1225" s="828" t="s">
        <v>1583</v>
      </c>
      <c r="AP1225" s="829"/>
      <c r="AQ1225" s="829"/>
      <c r="AR1225" s="829"/>
      <c r="AS1225" s="829"/>
      <c r="AT1225" s="829"/>
      <c r="AU1225" s="829"/>
      <c r="AV1225" s="829"/>
      <c r="AW1225" s="829"/>
      <c r="AX1225" s="829"/>
      <c r="AY1225" s="829"/>
      <c r="AZ1225" s="829"/>
      <c r="BA1225" s="829"/>
      <c r="BB1225" s="830"/>
    </row>
    <row r="1226" spans="1:69" ht="12.6" customHeight="1" x14ac:dyDescent="0.25">
      <c r="A1226" s="226"/>
      <c r="B1226" s="273"/>
      <c r="C1226" s="273"/>
      <c r="D1226" s="273"/>
      <c r="E1226" s="273"/>
      <c r="F1226" s="273"/>
      <c r="G1226" s="273"/>
      <c r="H1226" s="273"/>
      <c r="I1226" s="273"/>
      <c r="J1226" s="273"/>
      <c r="K1226" s="273"/>
      <c r="L1226" s="273"/>
      <c r="M1226" s="273"/>
      <c r="N1226" s="273"/>
      <c r="O1226" s="273"/>
      <c r="P1226" s="273"/>
      <c r="Q1226" s="273"/>
      <c r="R1226" s="273"/>
      <c r="S1226" s="273"/>
      <c r="T1226" s="273"/>
      <c r="U1226" s="273"/>
      <c r="V1226" s="273"/>
      <c r="W1226" s="273"/>
      <c r="X1226" s="273"/>
      <c r="Y1226" s="273"/>
      <c r="Z1226" s="273"/>
      <c r="AA1226" s="273"/>
      <c r="AB1226" s="273"/>
      <c r="AC1226" s="273"/>
      <c r="AD1226" s="273"/>
      <c r="AE1226" s="286"/>
      <c r="AF1226" s="863" t="s">
        <v>1433</v>
      </c>
      <c r="AG1226" s="864"/>
      <c r="AH1226" s="864"/>
      <c r="AI1226" s="864"/>
      <c r="AJ1226" s="864"/>
      <c r="AK1226" s="864"/>
      <c r="AL1226" s="864"/>
      <c r="AM1226" s="864"/>
      <c r="AN1226" s="865"/>
      <c r="AO1226" s="863" t="s">
        <v>1265</v>
      </c>
      <c r="AP1226" s="864"/>
      <c r="AQ1226" s="864"/>
      <c r="AR1226" s="864"/>
      <c r="AS1226" s="864"/>
      <c r="AT1226" s="864"/>
      <c r="AU1226" s="864"/>
      <c r="AV1226" s="864"/>
      <c r="AW1226" s="864"/>
      <c r="AX1226" s="864"/>
      <c r="AY1226" s="864"/>
      <c r="AZ1226" s="864"/>
      <c r="BA1226" s="864"/>
      <c r="BB1226" s="865"/>
    </row>
    <row r="1227" spans="1:69" ht="12.6" customHeight="1" x14ac:dyDescent="0.25">
      <c r="A1227" s="831" t="s">
        <v>1858</v>
      </c>
      <c r="B1227" s="832"/>
      <c r="C1227" s="832"/>
      <c r="D1227" s="832"/>
      <c r="E1227" s="832"/>
      <c r="F1227" s="832"/>
      <c r="G1227" s="832"/>
      <c r="H1227" s="832"/>
      <c r="I1227" s="832"/>
      <c r="J1227" s="832"/>
      <c r="K1227" s="832"/>
      <c r="L1227" s="832"/>
      <c r="M1227" s="832"/>
      <c r="N1227" s="832"/>
      <c r="O1227" s="832"/>
      <c r="P1227" s="832"/>
      <c r="Q1227" s="832"/>
      <c r="R1227" s="832"/>
      <c r="S1227" s="832"/>
      <c r="T1227" s="832"/>
      <c r="U1227" s="832"/>
      <c r="V1227" s="832"/>
      <c r="W1227" s="832"/>
      <c r="X1227" s="832"/>
      <c r="Y1227" s="832"/>
      <c r="Z1227" s="832"/>
      <c r="AA1227" s="832"/>
      <c r="AB1227" s="832"/>
      <c r="AC1227" s="832"/>
      <c r="AD1227" s="832"/>
      <c r="AE1227" s="1063"/>
      <c r="AF1227" s="888">
        <f>SUVAHAVUJ!$N$162</f>
        <v>3165831</v>
      </c>
      <c r="AG1227" s="889"/>
      <c r="AH1227" s="889"/>
      <c r="AI1227" s="889"/>
      <c r="AJ1227" s="889"/>
      <c r="AK1227" s="889"/>
      <c r="AL1227" s="889"/>
      <c r="AM1227" s="889"/>
      <c r="AN1227" s="1029"/>
      <c r="AO1227" s="888">
        <f>SUVAHAVUJ!$X$162</f>
        <v>2571614</v>
      </c>
      <c r="AP1227" s="889"/>
      <c r="AQ1227" s="889"/>
      <c r="AR1227" s="889"/>
      <c r="AS1227" s="889"/>
      <c r="AT1227" s="889"/>
      <c r="AU1227" s="889"/>
      <c r="AV1227" s="889"/>
      <c r="AW1227" s="889"/>
      <c r="AX1227" s="889"/>
      <c r="AY1227" s="889"/>
      <c r="AZ1227" s="889"/>
      <c r="BA1227" s="889"/>
      <c r="BB1227" s="1029"/>
    </row>
    <row r="1228" spans="1:69" ht="12.6" customHeight="1" x14ac:dyDescent="0.25">
      <c r="A1228" s="795" t="s">
        <v>1859</v>
      </c>
      <c r="B1228" s="796"/>
      <c r="C1228" s="796"/>
      <c r="D1228" s="796"/>
      <c r="E1228" s="796"/>
      <c r="F1228" s="796"/>
      <c r="G1228" s="796"/>
      <c r="H1228" s="796"/>
      <c r="I1228" s="796"/>
      <c r="J1228" s="796"/>
      <c r="K1228" s="796"/>
      <c r="L1228" s="796"/>
      <c r="M1228" s="796"/>
      <c r="N1228" s="796"/>
      <c r="O1228" s="796"/>
      <c r="P1228" s="796"/>
      <c r="Q1228" s="796"/>
      <c r="R1228" s="796"/>
      <c r="S1228" s="796"/>
      <c r="T1228" s="796"/>
      <c r="U1228" s="796"/>
      <c r="V1228" s="796"/>
      <c r="W1228" s="796"/>
      <c r="X1228" s="796"/>
      <c r="Y1228" s="796"/>
      <c r="Z1228" s="796"/>
      <c r="AA1228" s="796"/>
      <c r="AB1228" s="796"/>
      <c r="AC1228" s="796"/>
      <c r="AD1228" s="796"/>
      <c r="AE1228" s="797"/>
      <c r="AF1228" s="888">
        <v>23300</v>
      </c>
      <c r="AG1228" s="889"/>
      <c r="AH1228" s="889"/>
      <c r="AI1228" s="889"/>
      <c r="AJ1228" s="889"/>
      <c r="AK1228" s="889"/>
      <c r="AL1228" s="889"/>
      <c r="AM1228" s="889"/>
      <c r="AN1228" s="1029"/>
      <c r="AO1228" s="888">
        <v>17000</v>
      </c>
      <c r="AP1228" s="889"/>
      <c r="AQ1228" s="889"/>
      <c r="AR1228" s="889"/>
      <c r="AS1228" s="889"/>
      <c r="AT1228" s="889"/>
      <c r="AU1228" s="889"/>
      <c r="AV1228" s="889"/>
      <c r="AW1228" s="889"/>
      <c r="AX1228" s="889"/>
      <c r="AY1228" s="889"/>
      <c r="AZ1228" s="889"/>
      <c r="BA1228" s="889"/>
      <c r="BB1228" s="1029"/>
    </row>
    <row r="1229" spans="1:69" ht="12.6" customHeight="1" x14ac:dyDescent="0.25">
      <c r="A1229" s="795" t="s">
        <v>1860</v>
      </c>
      <c r="B1229" s="796"/>
      <c r="C1229" s="796"/>
      <c r="D1229" s="796"/>
      <c r="E1229" s="796"/>
      <c r="F1229" s="796"/>
      <c r="G1229" s="796"/>
      <c r="H1229" s="796"/>
      <c r="I1229" s="796"/>
      <c r="J1229" s="796"/>
      <c r="K1229" s="796"/>
      <c r="L1229" s="796"/>
      <c r="M1229" s="796"/>
      <c r="N1229" s="796"/>
      <c r="O1229" s="796"/>
      <c r="P1229" s="796"/>
      <c r="Q1229" s="796"/>
      <c r="R1229" s="796"/>
      <c r="S1229" s="796"/>
      <c r="T1229" s="796"/>
      <c r="U1229" s="796"/>
      <c r="V1229" s="796"/>
      <c r="W1229" s="796"/>
      <c r="X1229" s="796"/>
      <c r="Y1229" s="796"/>
      <c r="Z1229" s="796"/>
      <c r="AA1229" s="796"/>
      <c r="AB1229" s="796"/>
      <c r="AC1229" s="796"/>
      <c r="AD1229" s="796"/>
      <c r="AE1229" s="797"/>
      <c r="AF1229" s="888">
        <v>7000</v>
      </c>
      <c r="AG1229" s="889"/>
      <c r="AH1229" s="889"/>
      <c r="AI1229" s="889"/>
      <c r="AJ1229" s="889"/>
      <c r="AK1229" s="889"/>
      <c r="AL1229" s="889"/>
      <c r="AM1229" s="889"/>
      <c r="AN1229" s="1029"/>
      <c r="AO1229" s="888">
        <v>3500</v>
      </c>
      <c r="AP1229" s="889"/>
      <c r="AQ1229" s="889"/>
      <c r="AR1229" s="889"/>
      <c r="AS1229" s="889"/>
      <c r="AT1229" s="889"/>
      <c r="AU1229" s="889"/>
      <c r="AV1229" s="889"/>
      <c r="AW1229" s="889"/>
      <c r="AX1229" s="889"/>
      <c r="AY1229" s="889"/>
      <c r="AZ1229" s="889"/>
      <c r="BA1229" s="889"/>
      <c r="BB1229" s="1029"/>
    </row>
    <row r="1230" spans="1:69" ht="12.6" customHeight="1" x14ac:dyDescent="0.25">
      <c r="A1230" s="795" t="s">
        <v>1861</v>
      </c>
      <c r="B1230" s="796"/>
      <c r="C1230" s="796"/>
      <c r="D1230" s="796"/>
      <c r="E1230" s="796"/>
      <c r="F1230" s="796"/>
      <c r="G1230" s="796"/>
      <c r="H1230" s="796"/>
      <c r="I1230" s="796"/>
      <c r="J1230" s="796"/>
      <c r="K1230" s="796"/>
      <c r="L1230" s="796"/>
      <c r="M1230" s="796"/>
      <c r="N1230" s="796"/>
      <c r="O1230" s="796"/>
      <c r="P1230" s="796"/>
      <c r="Q1230" s="796"/>
      <c r="R1230" s="796"/>
      <c r="S1230" s="796"/>
      <c r="T1230" s="796"/>
      <c r="U1230" s="796"/>
      <c r="V1230" s="796"/>
      <c r="W1230" s="796"/>
      <c r="X1230" s="796"/>
      <c r="Y1230" s="796"/>
      <c r="Z1230" s="796"/>
      <c r="AA1230" s="796"/>
      <c r="AB1230" s="796"/>
      <c r="AC1230" s="796"/>
      <c r="AD1230" s="796"/>
      <c r="AE1230" s="797"/>
      <c r="AF1230" s="888"/>
      <c r="AG1230" s="889"/>
      <c r="AH1230" s="889"/>
      <c r="AI1230" s="889"/>
      <c r="AJ1230" s="889"/>
      <c r="AK1230" s="889"/>
      <c r="AL1230" s="889"/>
      <c r="AM1230" s="889"/>
      <c r="AN1230" s="1029"/>
      <c r="AO1230" s="888"/>
      <c r="AP1230" s="889"/>
      <c r="AQ1230" s="889"/>
      <c r="AR1230" s="889"/>
      <c r="AS1230" s="889"/>
      <c r="AT1230" s="889"/>
      <c r="AU1230" s="889"/>
      <c r="AV1230" s="889"/>
      <c r="AW1230" s="889"/>
      <c r="AX1230" s="889"/>
      <c r="AY1230" s="889"/>
      <c r="AZ1230" s="889"/>
      <c r="BA1230" s="889"/>
      <c r="BB1230" s="1029"/>
    </row>
    <row r="1231" spans="1:69" ht="12.6" customHeight="1" x14ac:dyDescent="0.25">
      <c r="A1231" s="795" t="s">
        <v>1862</v>
      </c>
      <c r="B1231" s="796"/>
      <c r="C1231" s="796"/>
      <c r="D1231" s="796"/>
      <c r="E1231" s="796"/>
      <c r="F1231" s="796"/>
      <c r="G1231" s="796"/>
      <c r="H1231" s="796"/>
      <c r="I1231" s="796"/>
      <c r="J1231" s="796"/>
      <c r="K1231" s="796"/>
      <c r="L1231" s="796"/>
      <c r="M1231" s="796"/>
      <c r="N1231" s="796"/>
      <c r="O1231" s="796"/>
      <c r="P1231" s="796"/>
      <c r="Q1231" s="796"/>
      <c r="R1231" s="796"/>
      <c r="S1231" s="796"/>
      <c r="T1231" s="796"/>
      <c r="U1231" s="796"/>
      <c r="V1231" s="796"/>
      <c r="W1231" s="796"/>
      <c r="X1231" s="796"/>
      <c r="Y1231" s="796"/>
      <c r="Z1231" s="796"/>
      <c r="AA1231" s="796"/>
      <c r="AB1231" s="796"/>
      <c r="AC1231" s="796"/>
      <c r="AD1231" s="796"/>
      <c r="AE1231" s="797"/>
      <c r="AF1231" s="888">
        <v>16300</v>
      </c>
      <c r="AG1231" s="889"/>
      <c r="AH1231" s="889"/>
      <c r="AI1231" s="889"/>
      <c r="AJ1231" s="889"/>
      <c r="AK1231" s="889"/>
      <c r="AL1231" s="889"/>
      <c r="AM1231" s="889"/>
      <c r="AN1231" s="1029"/>
      <c r="AO1231" s="888">
        <v>12000</v>
      </c>
      <c r="AP1231" s="889"/>
      <c r="AQ1231" s="889"/>
      <c r="AR1231" s="889"/>
      <c r="AS1231" s="889"/>
      <c r="AT1231" s="889"/>
      <c r="AU1231" s="889"/>
      <c r="AV1231" s="889"/>
      <c r="AW1231" s="889"/>
      <c r="AX1231" s="889"/>
      <c r="AY1231" s="889"/>
      <c r="AZ1231" s="889"/>
      <c r="BA1231" s="889"/>
      <c r="BB1231" s="1029"/>
    </row>
    <row r="1232" spans="1:69" ht="12.6" customHeight="1" x14ac:dyDescent="0.25">
      <c r="A1232" s="795" t="s">
        <v>1863</v>
      </c>
      <c r="B1232" s="796"/>
      <c r="C1232" s="796"/>
      <c r="D1232" s="796"/>
      <c r="E1232" s="796"/>
      <c r="F1232" s="796"/>
      <c r="G1232" s="796"/>
      <c r="H1232" s="796"/>
      <c r="I1232" s="796"/>
      <c r="J1232" s="796"/>
      <c r="K1232" s="796"/>
      <c r="L1232" s="796"/>
      <c r="M1232" s="796"/>
      <c r="N1232" s="796"/>
      <c r="O1232" s="796"/>
      <c r="P1232" s="796"/>
      <c r="Q1232" s="796"/>
      <c r="R1232" s="796"/>
      <c r="S1232" s="796"/>
      <c r="T1232" s="796"/>
      <c r="U1232" s="796"/>
      <c r="V1232" s="796"/>
      <c r="W1232" s="796"/>
      <c r="X1232" s="796"/>
      <c r="Y1232" s="796"/>
      <c r="Z1232" s="796"/>
      <c r="AA1232" s="796"/>
      <c r="AB1232" s="796"/>
      <c r="AC1232" s="796"/>
      <c r="AD1232" s="796"/>
      <c r="AE1232" s="797"/>
      <c r="AF1232" s="888"/>
      <c r="AG1232" s="889"/>
      <c r="AH1232" s="889"/>
      <c r="AI1232" s="889"/>
      <c r="AJ1232" s="889"/>
      <c r="AK1232" s="889"/>
      <c r="AL1232" s="889"/>
      <c r="AM1232" s="889"/>
      <c r="AN1232" s="1029"/>
      <c r="AO1232" s="888">
        <v>1500</v>
      </c>
      <c r="AP1232" s="889"/>
      <c r="AQ1232" s="889"/>
      <c r="AR1232" s="889"/>
      <c r="AS1232" s="889"/>
      <c r="AT1232" s="889"/>
      <c r="AU1232" s="889"/>
      <c r="AV1232" s="889"/>
      <c r="AW1232" s="889"/>
      <c r="AX1232" s="889"/>
      <c r="AY1232" s="889"/>
      <c r="AZ1232" s="889"/>
      <c r="BA1232" s="889"/>
      <c r="BB1232" s="1029"/>
    </row>
    <row r="1233" spans="1:54" ht="12.6" customHeight="1" x14ac:dyDescent="0.25">
      <c r="A1233" s="795" t="s">
        <v>1864</v>
      </c>
      <c r="B1233" s="796"/>
      <c r="C1233" s="796"/>
      <c r="D1233" s="796"/>
      <c r="E1233" s="796"/>
      <c r="F1233" s="796"/>
      <c r="G1233" s="796"/>
      <c r="H1233" s="796"/>
      <c r="I1233" s="796"/>
      <c r="J1233" s="796"/>
      <c r="K1233" s="796"/>
      <c r="L1233" s="796"/>
      <c r="M1233" s="796"/>
      <c r="N1233" s="796"/>
      <c r="O1233" s="796"/>
      <c r="P1233" s="796"/>
      <c r="Q1233" s="796"/>
      <c r="R1233" s="796"/>
      <c r="S1233" s="796"/>
      <c r="T1233" s="796"/>
      <c r="U1233" s="796"/>
      <c r="V1233" s="796"/>
      <c r="W1233" s="796"/>
      <c r="X1233" s="796"/>
      <c r="Y1233" s="796"/>
      <c r="Z1233" s="796"/>
      <c r="AA1233" s="796"/>
      <c r="AB1233" s="796"/>
      <c r="AC1233" s="796"/>
      <c r="AD1233" s="796"/>
      <c r="AE1233" s="797"/>
      <c r="AF1233" s="888"/>
      <c r="AG1233" s="889"/>
      <c r="AH1233" s="889"/>
      <c r="AI1233" s="889"/>
      <c r="AJ1233" s="889"/>
      <c r="AK1233" s="889"/>
      <c r="AL1233" s="889"/>
      <c r="AM1233" s="889"/>
      <c r="AN1233" s="1029"/>
      <c r="AO1233" s="888"/>
      <c r="AP1233" s="889"/>
      <c r="AQ1233" s="889"/>
      <c r="AR1233" s="889"/>
      <c r="AS1233" s="889"/>
      <c r="AT1233" s="889"/>
      <c r="AU1233" s="889"/>
      <c r="AV1233" s="889"/>
      <c r="AW1233" s="889"/>
      <c r="AX1233" s="889"/>
      <c r="AY1233" s="889"/>
      <c r="AZ1233" s="889"/>
      <c r="BA1233" s="889"/>
      <c r="BB1233" s="1029"/>
    </row>
    <row r="1234" spans="1:54" ht="12.6" customHeight="1" x14ac:dyDescent="0.25">
      <c r="A1234" s="1056" t="s">
        <v>1865</v>
      </c>
      <c r="B1234" s="1057"/>
      <c r="C1234" s="1057"/>
      <c r="D1234" s="1057"/>
      <c r="E1234" s="1057"/>
      <c r="F1234" s="1057"/>
      <c r="G1234" s="1057"/>
      <c r="H1234" s="1057"/>
      <c r="I1234" s="1057"/>
      <c r="J1234" s="1057"/>
      <c r="K1234" s="1057"/>
      <c r="L1234" s="1057"/>
      <c r="M1234" s="1057"/>
      <c r="N1234" s="1057"/>
      <c r="O1234" s="1057"/>
      <c r="P1234" s="1057"/>
      <c r="Q1234" s="1057"/>
      <c r="R1234" s="1057"/>
      <c r="S1234" s="1057"/>
      <c r="T1234" s="1057"/>
      <c r="U1234" s="1057"/>
      <c r="V1234" s="1057"/>
      <c r="W1234" s="1057"/>
      <c r="X1234" s="1057"/>
      <c r="Y1234" s="1057"/>
      <c r="Z1234" s="1057"/>
      <c r="AA1234" s="1057"/>
      <c r="AB1234" s="1057"/>
      <c r="AC1234" s="1057"/>
      <c r="AD1234" s="1057"/>
      <c r="AE1234" s="1058"/>
      <c r="AF1234" s="888"/>
      <c r="AG1234" s="889"/>
      <c r="AH1234" s="889"/>
      <c r="AI1234" s="889"/>
      <c r="AJ1234" s="889"/>
      <c r="AK1234" s="889"/>
      <c r="AL1234" s="889"/>
      <c r="AM1234" s="889"/>
      <c r="AN1234" s="1029"/>
      <c r="AO1234" s="888"/>
      <c r="AP1234" s="889"/>
      <c r="AQ1234" s="889"/>
      <c r="AR1234" s="889"/>
      <c r="AS1234" s="889"/>
      <c r="AT1234" s="889"/>
      <c r="AU1234" s="889"/>
      <c r="AV1234" s="889"/>
      <c r="AW1234" s="889"/>
      <c r="AX1234" s="889"/>
      <c r="AY1234" s="889"/>
      <c r="AZ1234" s="889"/>
      <c r="BA1234" s="889"/>
      <c r="BB1234" s="1029"/>
    </row>
    <row r="1235" spans="1:54" ht="12.6" customHeight="1" x14ac:dyDescent="0.25">
      <c r="A1235" s="1056" t="s">
        <v>5357</v>
      </c>
      <c r="B1235" s="1057"/>
      <c r="C1235" s="1057"/>
      <c r="D1235" s="1057"/>
      <c r="E1235" s="1057"/>
      <c r="F1235" s="1057"/>
      <c r="G1235" s="1057"/>
      <c r="H1235" s="1057"/>
      <c r="I1235" s="1057"/>
      <c r="J1235" s="1057"/>
      <c r="K1235" s="1057"/>
      <c r="L1235" s="1057"/>
      <c r="M1235" s="1057"/>
      <c r="N1235" s="1057"/>
      <c r="O1235" s="1057"/>
      <c r="P1235" s="1057"/>
      <c r="Q1235" s="1057"/>
      <c r="R1235" s="1057"/>
      <c r="S1235" s="1057"/>
      <c r="T1235" s="1057"/>
      <c r="U1235" s="1057"/>
      <c r="V1235" s="1057"/>
      <c r="W1235" s="1057"/>
      <c r="X1235" s="1057"/>
      <c r="Y1235" s="1057"/>
      <c r="Z1235" s="1057"/>
      <c r="AA1235" s="1057"/>
      <c r="AB1235" s="1057"/>
      <c r="AC1235" s="1057"/>
      <c r="AD1235" s="1057"/>
      <c r="AE1235" s="1058"/>
      <c r="AF1235" s="888">
        <v>738243</v>
      </c>
      <c r="AG1235" s="889"/>
      <c r="AH1235" s="889"/>
      <c r="AI1235" s="889"/>
      <c r="AJ1235" s="889"/>
      <c r="AK1235" s="889"/>
      <c r="AL1235" s="889"/>
      <c r="AM1235" s="889"/>
      <c r="AN1235" s="1029"/>
      <c r="AO1235" s="888">
        <v>543652</v>
      </c>
      <c r="AP1235" s="889"/>
      <c r="AQ1235" s="889"/>
      <c r="AR1235" s="889"/>
      <c r="AS1235" s="889"/>
      <c r="AT1235" s="889"/>
      <c r="AU1235" s="889"/>
      <c r="AV1235" s="889"/>
      <c r="AW1235" s="889"/>
      <c r="AX1235" s="889"/>
      <c r="AY1235" s="889"/>
      <c r="AZ1235" s="889"/>
      <c r="BA1235" s="889"/>
      <c r="BB1235" s="1029"/>
    </row>
    <row r="1236" spans="1:54" ht="12.6" customHeight="1" x14ac:dyDescent="0.25">
      <c r="A1236" s="1056" t="s">
        <v>5358</v>
      </c>
      <c r="B1236" s="1057"/>
      <c r="C1236" s="1057"/>
      <c r="D1236" s="1057"/>
      <c r="E1236" s="1057"/>
      <c r="F1236" s="1057"/>
      <c r="G1236" s="1057"/>
      <c r="H1236" s="1057"/>
      <c r="I1236" s="1057"/>
      <c r="J1236" s="1057"/>
      <c r="K1236" s="1057"/>
      <c r="L1236" s="1057"/>
      <c r="M1236" s="1057"/>
      <c r="N1236" s="1057"/>
      <c r="O1236" s="1057"/>
      <c r="P1236" s="1057"/>
      <c r="Q1236" s="1057"/>
      <c r="R1236" s="1057"/>
      <c r="S1236" s="1057"/>
      <c r="T1236" s="1057"/>
      <c r="U1236" s="1057"/>
      <c r="V1236" s="1057"/>
      <c r="W1236" s="1057"/>
      <c r="X1236" s="1057"/>
      <c r="Y1236" s="1057"/>
      <c r="Z1236" s="1057"/>
      <c r="AA1236" s="1057"/>
      <c r="AB1236" s="1057"/>
      <c r="AC1236" s="1057"/>
      <c r="AD1236" s="1057"/>
      <c r="AE1236" s="1058"/>
      <c r="AF1236" s="888">
        <v>764358</v>
      </c>
      <c r="AG1236" s="889"/>
      <c r="AH1236" s="889"/>
      <c r="AI1236" s="889"/>
      <c r="AJ1236" s="889"/>
      <c r="AK1236" s="889"/>
      <c r="AL1236" s="889"/>
      <c r="AM1236" s="889"/>
      <c r="AN1236" s="1029"/>
      <c r="AO1236" s="888">
        <v>705869</v>
      </c>
      <c r="AP1236" s="889"/>
      <c r="AQ1236" s="889"/>
      <c r="AR1236" s="889"/>
      <c r="AS1236" s="889"/>
      <c r="AT1236" s="889"/>
      <c r="AU1236" s="889"/>
      <c r="AV1236" s="889"/>
      <c r="AW1236" s="889"/>
      <c r="AX1236" s="889"/>
      <c r="AY1236" s="889"/>
      <c r="AZ1236" s="889"/>
      <c r="BA1236" s="889"/>
      <c r="BB1236" s="1029"/>
    </row>
    <row r="1237" spans="1:54" ht="12.6" customHeight="1" x14ac:dyDescent="0.25">
      <c r="A1237" s="1056" t="s">
        <v>5359</v>
      </c>
      <c r="B1237" s="1057"/>
      <c r="C1237" s="1057"/>
      <c r="D1237" s="1057"/>
      <c r="E1237" s="1057"/>
      <c r="F1237" s="1057"/>
      <c r="G1237" s="1057"/>
      <c r="H1237" s="1057"/>
      <c r="I1237" s="1057"/>
      <c r="J1237" s="1057"/>
      <c r="K1237" s="1057"/>
      <c r="L1237" s="1057"/>
      <c r="M1237" s="1057"/>
      <c r="N1237" s="1057"/>
      <c r="O1237" s="1057"/>
      <c r="P1237" s="1057"/>
      <c r="Q1237" s="1057"/>
      <c r="R1237" s="1057"/>
      <c r="S1237" s="1057"/>
      <c r="T1237" s="1057"/>
      <c r="U1237" s="1057"/>
      <c r="V1237" s="1057"/>
      <c r="W1237" s="1057"/>
      <c r="X1237" s="1057"/>
      <c r="Y1237" s="1057"/>
      <c r="Z1237" s="1057"/>
      <c r="AA1237" s="1057"/>
      <c r="AB1237" s="1057"/>
      <c r="AC1237" s="1057"/>
      <c r="AD1237" s="1057"/>
      <c r="AE1237" s="1058"/>
      <c r="AF1237" s="888">
        <v>680589</v>
      </c>
      <c r="AG1237" s="889"/>
      <c r="AH1237" s="889"/>
      <c r="AI1237" s="889"/>
      <c r="AJ1237" s="889"/>
      <c r="AK1237" s="889"/>
      <c r="AL1237" s="889"/>
      <c r="AM1237" s="889"/>
      <c r="AN1237" s="1029"/>
      <c r="AO1237" s="888">
        <v>595475</v>
      </c>
      <c r="AP1237" s="889"/>
      <c r="AQ1237" s="889"/>
      <c r="AR1237" s="889"/>
      <c r="AS1237" s="889"/>
      <c r="AT1237" s="889"/>
      <c r="AU1237" s="889"/>
      <c r="AV1237" s="889"/>
      <c r="AW1237" s="889"/>
      <c r="AX1237" s="889"/>
      <c r="AY1237" s="889"/>
      <c r="AZ1237" s="889"/>
      <c r="BA1237" s="889"/>
      <c r="BB1237" s="1029"/>
    </row>
    <row r="1238" spans="1:54" ht="12.6" customHeight="1" x14ac:dyDescent="0.25">
      <c r="A1238" s="740" t="s">
        <v>5360</v>
      </c>
      <c r="B1238" s="741"/>
      <c r="C1238" s="741"/>
      <c r="D1238" s="741"/>
      <c r="E1238" s="741"/>
      <c r="F1238" s="741"/>
      <c r="G1238" s="741"/>
      <c r="H1238" s="741"/>
      <c r="I1238" s="741"/>
      <c r="J1238" s="741"/>
      <c r="K1238" s="741"/>
      <c r="L1238" s="741"/>
      <c r="M1238" s="741"/>
      <c r="N1238" s="741"/>
      <c r="O1238" s="741"/>
      <c r="P1238" s="741"/>
      <c r="Q1238" s="741"/>
      <c r="R1238" s="741"/>
      <c r="S1238" s="741"/>
      <c r="T1238" s="741"/>
      <c r="U1238" s="741"/>
      <c r="V1238" s="741"/>
      <c r="W1238" s="741"/>
      <c r="X1238" s="741"/>
      <c r="Y1238" s="741"/>
      <c r="Z1238" s="741"/>
      <c r="AA1238" s="741"/>
      <c r="AB1238" s="741"/>
      <c r="AC1238" s="741"/>
      <c r="AD1238" s="741"/>
      <c r="AE1238" s="742"/>
      <c r="AF1238" s="888">
        <v>379235</v>
      </c>
      <c r="AG1238" s="889"/>
      <c r="AH1238" s="889"/>
      <c r="AI1238" s="889"/>
      <c r="AJ1238" s="889"/>
      <c r="AK1238" s="889"/>
      <c r="AL1238" s="889"/>
      <c r="AM1238" s="889"/>
      <c r="AN1238" s="1029"/>
      <c r="AO1238" s="888">
        <v>331543</v>
      </c>
      <c r="AP1238" s="889"/>
      <c r="AQ1238" s="889"/>
      <c r="AR1238" s="889"/>
      <c r="AS1238" s="889"/>
      <c r="AT1238" s="889"/>
      <c r="AU1238" s="889"/>
      <c r="AV1238" s="889"/>
      <c r="AW1238" s="889"/>
      <c r="AX1238" s="889"/>
      <c r="AY1238" s="889"/>
      <c r="AZ1238" s="889"/>
      <c r="BA1238" s="889"/>
      <c r="BB1238" s="1029"/>
    </row>
    <row r="1239" spans="1:54" ht="12.6" customHeight="1" x14ac:dyDescent="0.25">
      <c r="A1239" s="1059" t="s">
        <v>1866</v>
      </c>
      <c r="B1239" s="1060"/>
      <c r="C1239" s="1060"/>
      <c r="D1239" s="1060"/>
      <c r="E1239" s="1060"/>
      <c r="F1239" s="1060"/>
      <c r="G1239" s="1060"/>
      <c r="H1239" s="1060"/>
      <c r="I1239" s="1060"/>
      <c r="J1239" s="1060"/>
      <c r="K1239" s="1060"/>
      <c r="L1239" s="1060"/>
      <c r="M1239" s="1060"/>
      <c r="N1239" s="1060"/>
      <c r="O1239" s="1060"/>
      <c r="P1239" s="1060"/>
      <c r="Q1239" s="1060"/>
      <c r="R1239" s="1060"/>
      <c r="S1239" s="1060"/>
      <c r="T1239" s="1060"/>
      <c r="U1239" s="1060"/>
      <c r="V1239" s="1060"/>
      <c r="W1239" s="1060"/>
      <c r="X1239" s="1060"/>
      <c r="Y1239" s="1060"/>
      <c r="Z1239" s="1060"/>
      <c r="AA1239" s="1060"/>
      <c r="AB1239" s="1060"/>
      <c r="AC1239" s="1060"/>
      <c r="AD1239" s="1060"/>
      <c r="AE1239" s="1061"/>
      <c r="AF1239" s="888"/>
      <c r="AG1239" s="889"/>
      <c r="AH1239" s="889"/>
      <c r="AI1239" s="889"/>
      <c r="AJ1239" s="889"/>
      <c r="AK1239" s="889"/>
      <c r="AL1239" s="889"/>
      <c r="AM1239" s="889"/>
      <c r="AN1239" s="1029"/>
      <c r="AO1239" s="888"/>
      <c r="AP1239" s="889"/>
      <c r="AQ1239" s="889"/>
      <c r="AR1239" s="889"/>
      <c r="AS1239" s="889"/>
      <c r="AT1239" s="889"/>
      <c r="AU1239" s="889"/>
      <c r="AV1239" s="889"/>
      <c r="AW1239" s="889"/>
      <c r="AX1239" s="889"/>
      <c r="AY1239" s="889"/>
      <c r="AZ1239" s="889"/>
      <c r="BA1239" s="889"/>
      <c r="BB1239" s="1029"/>
    </row>
    <row r="1240" spans="1:54" ht="12.6" customHeight="1" x14ac:dyDescent="0.25">
      <c r="A1240" s="1056" t="s">
        <v>2730</v>
      </c>
      <c r="B1240" s="1057"/>
      <c r="C1240" s="1057"/>
      <c r="D1240" s="1057"/>
      <c r="E1240" s="1057"/>
      <c r="F1240" s="1057"/>
      <c r="G1240" s="1057"/>
      <c r="H1240" s="1057"/>
      <c r="I1240" s="1057"/>
      <c r="J1240" s="1057"/>
      <c r="K1240" s="1057"/>
      <c r="L1240" s="1057"/>
      <c r="M1240" s="1057"/>
      <c r="N1240" s="1057"/>
      <c r="O1240" s="1057"/>
      <c r="P1240" s="1057"/>
      <c r="Q1240" s="1057"/>
      <c r="R1240" s="1057"/>
      <c r="S1240" s="1057"/>
      <c r="T1240" s="1057"/>
      <c r="U1240" s="1057"/>
      <c r="V1240" s="1057"/>
      <c r="W1240" s="1057"/>
      <c r="X1240" s="1057"/>
      <c r="Y1240" s="1057"/>
      <c r="Z1240" s="1057"/>
      <c r="AA1240" s="1057"/>
      <c r="AB1240" s="1057"/>
      <c r="AC1240" s="1057"/>
      <c r="AD1240" s="1057"/>
      <c r="AE1240" s="1058"/>
      <c r="AF1240" s="888">
        <v>6979952</v>
      </c>
      <c r="AG1240" s="889"/>
      <c r="AH1240" s="889"/>
      <c r="AI1240" s="889"/>
      <c r="AJ1240" s="889"/>
      <c r="AK1240" s="889"/>
      <c r="AL1240" s="889"/>
      <c r="AM1240" s="889"/>
      <c r="AN1240" s="1029"/>
      <c r="AO1240" s="888">
        <v>5809861</v>
      </c>
      <c r="AP1240" s="889"/>
      <c r="AQ1240" s="889"/>
      <c r="AR1240" s="889"/>
      <c r="AS1240" s="889"/>
      <c r="AT1240" s="889"/>
      <c r="AU1240" s="889"/>
      <c r="AV1240" s="889"/>
      <c r="AW1240" s="889"/>
      <c r="AX1240" s="889"/>
      <c r="AY1240" s="889"/>
      <c r="AZ1240" s="889"/>
      <c r="BA1240" s="889"/>
      <c r="BB1240" s="1029"/>
    </row>
    <row r="1241" spans="1:54" ht="12.6" customHeight="1" x14ac:dyDescent="0.25">
      <c r="A1241" s="1056" t="s">
        <v>5361</v>
      </c>
      <c r="B1241" s="1057"/>
      <c r="C1241" s="1057"/>
      <c r="D1241" s="1057"/>
      <c r="E1241" s="1057"/>
      <c r="F1241" s="1057"/>
      <c r="G1241" s="1057"/>
      <c r="H1241" s="1057"/>
      <c r="I1241" s="1057"/>
      <c r="J1241" s="1057"/>
      <c r="K1241" s="1057"/>
      <c r="L1241" s="1057"/>
      <c r="M1241" s="1057"/>
      <c r="N1241" s="1057"/>
      <c r="O1241" s="1057"/>
      <c r="P1241" s="1057"/>
      <c r="Q1241" s="1057"/>
      <c r="R1241" s="1057"/>
      <c r="S1241" s="1057"/>
      <c r="T1241" s="1057"/>
      <c r="U1241" s="1057"/>
      <c r="V1241" s="1057"/>
      <c r="W1241" s="1057"/>
      <c r="X1241" s="1057"/>
      <c r="Y1241" s="1057"/>
      <c r="Z1241" s="1057"/>
      <c r="AA1241" s="1057"/>
      <c r="AB1241" s="1057"/>
      <c r="AC1241" s="1057"/>
      <c r="AD1241" s="1057"/>
      <c r="AE1241" s="1058"/>
      <c r="AF1241" s="888">
        <v>166674</v>
      </c>
      <c r="AG1241" s="889"/>
      <c r="AH1241" s="889"/>
      <c r="AI1241" s="889"/>
      <c r="AJ1241" s="889"/>
      <c r="AK1241" s="889"/>
      <c r="AL1241" s="889"/>
      <c r="AM1241" s="889"/>
      <c r="AN1241" s="1029"/>
      <c r="AO1241" s="888">
        <v>164436</v>
      </c>
      <c r="AP1241" s="889"/>
      <c r="AQ1241" s="889"/>
      <c r="AR1241" s="889"/>
      <c r="AS1241" s="889"/>
      <c r="AT1241" s="889"/>
      <c r="AU1241" s="889"/>
      <c r="AV1241" s="889"/>
      <c r="AW1241" s="889"/>
      <c r="AX1241" s="889"/>
      <c r="AY1241" s="889"/>
      <c r="AZ1241" s="889"/>
      <c r="BA1241" s="889"/>
      <c r="BB1241" s="1029"/>
    </row>
    <row r="1242" spans="1:54" ht="12.6" customHeight="1" x14ac:dyDescent="0.25">
      <c r="A1242" s="1056" t="s">
        <v>5362</v>
      </c>
      <c r="B1242" s="1057"/>
      <c r="C1242" s="1057"/>
      <c r="D1242" s="1057"/>
      <c r="E1242" s="1057"/>
      <c r="F1242" s="1057"/>
      <c r="G1242" s="1057"/>
      <c r="H1242" s="1057"/>
      <c r="I1242" s="1057"/>
      <c r="J1242" s="1057"/>
      <c r="K1242" s="1057"/>
      <c r="L1242" s="1057"/>
      <c r="M1242" s="1057"/>
      <c r="N1242" s="1057"/>
      <c r="O1242" s="1057"/>
      <c r="P1242" s="1057"/>
      <c r="Q1242" s="1057"/>
      <c r="R1242" s="1057"/>
      <c r="S1242" s="1057"/>
      <c r="T1242" s="1057"/>
      <c r="U1242" s="1057"/>
      <c r="V1242" s="1057"/>
      <c r="W1242" s="1057"/>
      <c r="X1242" s="1057"/>
      <c r="Y1242" s="1057"/>
      <c r="Z1242" s="1057"/>
      <c r="AA1242" s="1057"/>
      <c r="AB1242" s="1057"/>
      <c r="AC1242" s="1057"/>
      <c r="AD1242" s="1057"/>
      <c r="AE1242" s="1058"/>
      <c r="AF1242" s="888">
        <v>115818</v>
      </c>
      <c r="AG1242" s="889"/>
      <c r="AH1242" s="889"/>
      <c r="AI1242" s="889"/>
      <c r="AJ1242" s="889"/>
      <c r="AK1242" s="889"/>
      <c r="AL1242" s="889"/>
      <c r="AM1242" s="889"/>
      <c r="AN1242" s="1029"/>
      <c r="AO1242" s="888">
        <v>51151</v>
      </c>
      <c r="AP1242" s="889"/>
      <c r="AQ1242" s="889"/>
      <c r="AR1242" s="889"/>
      <c r="AS1242" s="889"/>
      <c r="AT1242" s="889"/>
      <c r="AU1242" s="889"/>
      <c r="AV1242" s="889"/>
      <c r="AW1242" s="889"/>
      <c r="AX1242" s="889"/>
      <c r="AY1242" s="889"/>
      <c r="AZ1242" s="889"/>
      <c r="BA1242" s="889"/>
      <c r="BB1242" s="1029"/>
    </row>
    <row r="1243" spans="1:54" ht="12.6" customHeight="1" x14ac:dyDescent="0.25">
      <c r="A1243" s="1059" t="s">
        <v>1867</v>
      </c>
      <c r="B1243" s="1060"/>
      <c r="C1243" s="1060"/>
      <c r="D1243" s="1060"/>
      <c r="E1243" s="1060"/>
      <c r="F1243" s="1060"/>
      <c r="G1243" s="1060"/>
      <c r="H1243" s="1060"/>
      <c r="I1243" s="1060"/>
      <c r="J1243" s="1060"/>
      <c r="K1243" s="1060"/>
      <c r="L1243" s="1060"/>
      <c r="M1243" s="1060"/>
      <c r="N1243" s="1060"/>
      <c r="O1243" s="1060"/>
      <c r="P1243" s="1060"/>
      <c r="Q1243" s="1060"/>
      <c r="R1243" s="1060"/>
      <c r="S1243" s="1060"/>
      <c r="T1243" s="1060"/>
      <c r="U1243" s="1060"/>
      <c r="V1243" s="1060"/>
      <c r="W1243" s="1060"/>
      <c r="X1243" s="1060"/>
      <c r="Y1243" s="1060"/>
      <c r="Z1243" s="1060"/>
      <c r="AA1243" s="1060"/>
      <c r="AB1243" s="1060"/>
      <c r="AC1243" s="1060"/>
      <c r="AD1243" s="1060"/>
      <c r="AE1243" s="1061"/>
      <c r="AF1243" s="888">
        <f>SUVAHAVUJ!$N$193</f>
        <v>12753</v>
      </c>
      <c r="AG1243" s="889"/>
      <c r="AH1243" s="889"/>
      <c r="AI1243" s="889"/>
      <c r="AJ1243" s="889"/>
      <c r="AK1243" s="889"/>
      <c r="AL1243" s="889"/>
      <c r="AM1243" s="889"/>
      <c r="AN1243" s="1029"/>
      <c r="AO1243" s="888">
        <f>SUVAHAVUJ!$X$193</f>
        <v>15730</v>
      </c>
      <c r="AP1243" s="889"/>
      <c r="AQ1243" s="889"/>
      <c r="AR1243" s="889"/>
      <c r="AS1243" s="889"/>
      <c r="AT1243" s="889"/>
      <c r="AU1243" s="889"/>
      <c r="AV1243" s="889"/>
      <c r="AW1243" s="889"/>
      <c r="AX1243" s="889"/>
      <c r="AY1243" s="889"/>
      <c r="AZ1243" s="889"/>
      <c r="BA1243" s="889"/>
      <c r="BB1243" s="1029"/>
    </row>
    <row r="1244" spans="1:54" ht="12.6" customHeight="1" x14ac:dyDescent="0.25">
      <c r="A1244" s="1056" t="s">
        <v>1868</v>
      </c>
      <c r="B1244" s="1057"/>
      <c r="C1244" s="1057"/>
      <c r="D1244" s="1057"/>
      <c r="E1244" s="1057"/>
      <c r="F1244" s="1057"/>
      <c r="G1244" s="1057"/>
      <c r="H1244" s="1057"/>
      <c r="I1244" s="1057"/>
      <c r="J1244" s="1057"/>
      <c r="K1244" s="1057"/>
      <c r="L1244" s="1057"/>
      <c r="M1244" s="1057"/>
      <c r="N1244" s="1057"/>
      <c r="O1244" s="1057"/>
      <c r="P1244" s="1057"/>
      <c r="Q1244" s="1057"/>
      <c r="R1244" s="1057"/>
      <c r="S1244" s="1057"/>
      <c r="T1244" s="1057"/>
      <c r="U1244" s="1057"/>
      <c r="V1244" s="1057"/>
      <c r="W1244" s="1057"/>
      <c r="X1244" s="1057"/>
      <c r="Y1244" s="1057"/>
      <c r="Z1244" s="1057"/>
      <c r="AA1244" s="1057"/>
      <c r="AB1244" s="1057"/>
      <c r="AC1244" s="1057"/>
      <c r="AD1244" s="1057"/>
      <c r="AE1244" s="1058"/>
      <c r="AF1244" s="888">
        <f>SUVAHAVUJ!$N$200</f>
        <v>0</v>
      </c>
      <c r="AG1244" s="889"/>
      <c r="AH1244" s="889"/>
      <c r="AI1244" s="889"/>
      <c r="AJ1244" s="889"/>
      <c r="AK1244" s="889"/>
      <c r="AL1244" s="889"/>
      <c r="AM1244" s="889"/>
      <c r="AN1244" s="1029"/>
      <c r="AO1244" s="888">
        <f>SUVAHAVUJ!$X$200</f>
        <v>0</v>
      </c>
      <c r="AP1244" s="889"/>
      <c r="AQ1244" s="889"/>
      <c r="AR1244" s="889"/>
      <c r="AS1244" s="889"/>
      <c r="AT1244" s="889"/>
      <c r="AU1244" s="889"/>
      <c r="AV1244" s="889"/>
      <c r="AW1244" s="889"/>
      <c r="AX1244" s="889"/>
      <c r="AY1244" s="889"/>
      <c r="AZ1244" s="889"/>
      <c r="BA1244" s="889"/>
      <c r="BB1244" s="1029"/>
    </row>
    <row r="1245" spans="1:54" ht="12.6" customHeight="1" x14ac:dyDescent="0.25">
      <c r="A1245" s="1056" t="s">
        <v>1869</v>
      </c>
      <c r="B1245" s="1057"/>
      <c r="C1245" s="1057"/>
      <c r="D1245" s="1057"/>
      <c r="E1245" s="1057"/>
      <c r="F1245" s="1057"/>
      <c r="G1245" s="1057"/>
      <c r="H1245" s="1057"/>
      <c r="I1245" s="1057"/>
      <c r="J1245" s="1057"/>
      <c r="K1245" s="1057"/>
      <c r="L1245" s="1057"/>
      <c r="M1245" s="1057"/>
      <c r="N1245" s="1057"/>
      <c r="O1245" s="1057"/>
      <c r="P1245" s="1057"/>
      <c r="Q1245" s="1057"/>
      <c r="R1245" s="1057"/>
      <c r="S1245" s="1057"/>
      <c r="T1245" s="1057"/>
      <c r="U1245" s="1057"/>
      <c r="V1245" s="1057"/>
      <c r="W1245" s="1057"/>
      <c r="X1245" s="1057"/>
      <c r="Y1245" s="1057"/>
      <c r="Z1245" s="1057"/>
      <c r="AA1245" s="1057"/>
      <c r="AB1245" s="1057"/>
      <c r="AC1245" s="1057"/>
      <c r="AD1245" s="1057"/>
      <c r="AE1245" s="1058"/>
      <c r="AF1245" s="888"/>
      <c r="AG1245" s="889"/>
      <c r="AH1245" s="889"/>
      <c r="AI1245" s="889"/>
      <c r="AJ1245" s="889"/>
      <c r="AK1245" s="889"/>
      <c r="AL1245" s="889"/>
      <c r="AM1245" s="889"/>
      <c r="AN1245" s="1029"/>
      <c r="AO1245" s="888"/>
      <c r="AP1245" s="889"/>
      <c r="AQ1245" s="889"/>
      <c r="AR1245" s="889"/>
      <c r="AS1245" s="889"/>
      <c r="AT1245" s="889"/>
      <c r="AU1245" s="889"/>
      <c r="AV1245" s="889"/>
      <c r="AW1245" s="889"/>
      <c r="AX1245" s="889"/>
      <c r="AY1245" s="889"/>
      <c r="AZ1245" s="889"/>
      <c r="BA1245" s="889"/>
      <c r="BB1245" s="1029"/>
    </row>
    <row r="1246" spans="1:54" ht="12.6" customHeight="1" x14ac:dyDescent="0.25">
      <c r="A1246" s="1056" t="s">
        <v>1870</v>
      </c>
      <c r="B1246" s="1057"/>
      <c r="C1246" s="1057"/>
      <c r="D1246" s="1057"/>
      <c r="E1246" s="1057"/>
      <c r="F1246" s="1057"/>
      <c r="G1246" s="1057"/>
      <c r="H1246" s="1057"/>
      <c r="I1246" s="1057"/>
      <c r="J1246" s="1057"/>
      <c r="K1246" s="1057"/>
      <c r="L1246" s="1057"/>
      <c r="M1246" s="1057"/>
      <c r="N1246" s="1057"/>
      <c r="O1246" s="1057"/>
      <c r="P1246" s="1057"/>
      <c r="Q1246" s="1057"/>
      <c r="R1246" s="1057"/>
      <c r="S1246" s="1057"/>
      <c r="T1246" s="1057"/>
      <c r="U1246" s="1057"/>
      <c r="V1246" s="1057"/>
      <c r="W1246" s="1057"/>
      <c r="X1246" s="1057"/>
      <c r="Y1246" s="1057"/>
      <c r="Z1246" s="1057"/>
      <c r="AA1246" s="1057"/>
      <c r="AB1246" s="1057"/>
      <c r="AC1246" s="1057"/>
      <c r="AD1246" s="1057"/>
      <c r="AE1246" s="1058"/>
      <c r="AF1246" s="888"/>
      <c r="AG1246" s="889"/>
      <c r="AH1246" s="889"/>
      <c r="AI1246" s="889"/>
      <c r="AJ1246" s="889"/>
      <c r="AK1246" s="889"/>
      <c r="AL1246" s="889"/>
      <c r="AM1246" s="889"/>
      <c r="AN1246" s="1029"/>
      <c r="AO1246" s="888"/>
      <c r="AP1246" s="889"/>
      <c r="AQ1246" s="889"/>
      <c r="AR1246" s="889"/>
      <c r="AS1246" s="889"/>
      <c r="AT1246" s="889"/>
      <c r="AU1246" s="889"/>
      <c r="AV1246" s="889"/>
      <c r="AW1246" s="889"/>
      <c r="AX1246" s="889"/>
      <c r="AY1246" s="889"/>
      <c r="AZ1246" s="889"/>
      <c r="BA1246" s="889"/>
      <c r="BB1246" s="1029"/>
    </row>
    <row r="1247" spans="1:54" ht="12.6" customHeight="1" x14ac:dyDescent="0.25">
      <c r="A1247" s="1056" t="s">
        <v>5363</v>
      </c>
      <c r="B1247" s="1057"/>
      <c r="C1247" s="1057"/>
      <c r="D1247" s="1057"/>
      <c r="E1247" s="1057"/>
      <c r="F1247" s="1057"/>
      <c r="G1247" s="1057"/>
      <c r="H1247" s="1057"/>
      <c r="I1247" s="1057"/>
      <c r="J1247" s="1057"/>
      <c r="K1247" s="1057"/>
      <c r="L1247" s="1057"/>
      <c r="M1247" s="1057"/>
      <c r="N1247" s="1057"/>
      <c r="O1247" s="1057"/>
      <c r="P1247" s="1057"/>
      <c r="Q1247" s="1057"/>
      <c r="R1247" s="1057"/>
      <c r="S1247" s="1057"/>
      <c r="T1247" s="1057"/>
      <c r="U1247" s="1057"/>
      <c r="V1247" s="1057"/>
      <c r="W1247" s="1057"/>
      <c r="X1247" s="1057"/>
      <c r="Y1247" s="1057"/>
      <c r="Z1247" s="1057"/>
      <c r="AA1247" s="1057"/>
      <c r="AB1247" s="1057"/>
      <c r="AC1247" s="1057"/>
      <c r="AD1247" s="1057"/>
      <c r="AE1247" s="1058"/>
      <c r="AF1247" s="888">
        <v>7111</v>
      </c>
      <c r="AG1247" s="889"/>
      <c r="AH1247" s="889"/>
      <c r="AI1247" s="889"/>
      <c r="AJ1247" s="889"/>
      <c r="AK1247" s="889"/>
      <c r="AL1247" s="889"/>
      <c r="AM1247" s="889"/>
      <c r="AN1247" s="1029"/>
      <c r="AO1247" s="888"/>
      <c r="AP1247" s="889"/>
      <c r="AQ1247" s="889"/>
      <c r="AR1247" s="889"/>
      <c r="AS1247" s="889"/>
      <c r="AT1247" s="889"/>
      <c r="AU1247" s="889"/>
      <c r="AV1247" s="889"/>
      <c r="AW1247" s="889"/>
      <c r="AX1247" s="889"/>
      <c r="AY1247" s="889"/>
      <c r="AZ1247" s="889"/>
      <c r="BA1247" s="889"/>
      <c r="BB1247" s="1029"/>
    </row>
    <row r="1248" spans="1:54" ht="12.6" customHeight="1" x14ac:dyDescent="0.25">
      <c r="A1248" s="1056" t="s">
        <v>5364</v>
      </c>
      <c r="B1248" s="1057"/>
      <c r="C1248" s="1057"/>
      <c r="D1248" s="1057"/>
      <c r="E1248" s="1057"/>
      <c r="F1248" s="1057"/>
      <c r="G1248" s="1057"/>
      <c r="H1248" s="1057"/>
      <c r="I1248" s="1057"/>
      <c r="J1248" s="1057"/>
      <c r="K1248" s="1057"/>
      <c r="L1248" s="1057"/>
      <c r="M1248" s="1057"/>
      <c r="N1248" s="1057"/>
      <c r="O1248" s="1057"/>
      <c r="P1248" s="1057"/>
      <c r="Q1248" s="1057"/>
      <c r="R1248" s="1057"/>
      <c r="S1248" s="1057"/>
      <c r="T1248" s="1057"/>
      <c r="U1248" s="1057"/>
      <c r="V1248" s="1057"/>
      <c r="W1248" s="1057"/>
      <c r="X1248" s="1057"/>
      <c r="Y1248" s="1057"/>
      <c r="Z1248" s="1057"/>
      <c r="AA1248" s="1057"/>
      <c r="AB1248" s="1057"/>
      <c r="AC1248" s="1057"/>
      <c r="AD1248" s="1057"/>
      <c r="AE1248" s="1058"/>
      <c r="AF1248" s="888">
        <v>5642</v>
      </c>
      <c r="AG1248" s="889"/>
      <c r="AH1248" s="889"/>
      <c r="AI1248" s="889"/>
      <c r="AJ1248" s="889"/>
      <c r="AK1248" s="889"/>
      <c r="AL1248" s="889"/>
      <c r="AM1248" s="889"/>
      <c r="AN1248" s="1029"/>
      <c r="AO1248" s="888"/>
      <c r="AP1248" s="889"/>
      <c r="AQ1248" s="889"/>
      <c r="AR1248" s="889"/>
      <c r="AS1248" s="889"/>
      <c r="AT1248" s="889"/>
      <c r="AU1248" s="889"/>
      <c r="AV1248" s="889"/>
      <c r="AW1248" s="889"/>
      <c r="AX1248" s="889"/>
      <c r="AY1248" s="889"/>
      <c r="AZ1248" s="889"/>
      <c r="BA1248" s="889"/>
      <c r="BB1248" s="1029"/>
    </row>
    <row r="1249" spans="1:54" ht="12.6" customHeight="1" x14ac:dyDescent="0.25">
      <c r="A1249" s="1059"/>
      <c r="B1249" s="1060"/>
      <c r="C1249" s="1060"/>
      <c r="D1249" s="1060"/>
      <c r="E1249" s="1060"/>
      <c r="F1249" s="1060"/>
      <c r="G1249" s="1060"/>
      <c r="H1249" s="1060"/>
      <c r="I1249" s="1060"/>
      <c r="J1249" s="1060"/>
      <c r="K1249" s="1060"/>
      <c r="L1249" s="1060"/>
      <c r="M1249" s="1060"/>
      <c r="N1249" s="1060"/>
      <c r="O1249" s="1060"/>
      <c r="P1249" s="1060"/>
      <c r="Q1249" s="1060"/>
      <c r="R1249" s="1060"/>
      <c r="S1249" s="1060"/>
      <c r="T1249" s="1060"/>
      <c r="U1249" s="1060"/>
      <c r="V1249" s="1060"/>
      <c r="W1249" s="1060"/>
      <c r="X1249" s="1060"/>
      <c r="Y1249" s="1060"/>
      <c r="Z1249" s="1060"/>
      <c r="AA1249" s="1060"/>
      <c r="AB1249" s="1060"/>
      <c r="AC1249" s="1060"/>
      <c r="AD1249" s="1060"/>
      <c r="AE1249" s="1061"/>
      <c r="AF1249" s="888"/>
      <c r="AG1249" s="889"/>
      <c r="AH1249" s="889"/>
      <c r="AI1249" s="889"/>
      <c r="AJ1249" s="889"/>
      <c r="AK1249" s="889"/>
      <c r="AL1249" s="889"/>
      <c r="AM1249" s="889"/>
      <c r="AN1249" s="1029"/>
      <c r="AO1249" s="888"/>
      <c r="AP1249" s="889"/>
      <c r="AQ1249" s="889"/>
      <c r="AR1249" s="889"/>
      <c r="AS1249" s="889"/>
      <c r="AT1249" s="889"/>
      <c r="AU1249" s="889"/>
      <c r="AV1249" s="889"/>
      <c r="AW1249" s="889"/>
      <c r="AX1249" s="889"/>
      <c r="AY1249" s="889"/>
      <c r="AZ1249" s="889"/>
      <c r="BA1249" s="889"/>
      <c r="BB1249" s="1029"/>
    </row>
    <row r="1250" spans="1:54" ht="12.6" customHeight="1" x14ac:dyDescent="0.25">
      <c r="A1250" s="1056"/>
      <c r="B1250" s="1057"/>
      <c r="C1250" s="1057"/>
      <c r="D1250" s="1057"/>
      <c r="E1250" s="1057"/>
      <c r="F1250" s="1057"/>
      <c r="G1250" s="1057"/>
      <c r="H1250" s="1057"/>
      <c r="I1250" s="1057"/>
      <c r="J1250" s="1057"/>
      <c r="K1250" s="1057"/>
      <c r="L1250" s="1057"/>
      <c r="M1250" s="1057"/>
      <c r="N1250" s="1057"/>
      <c r="O1250" s="1057"/>
      <c r="P1250" s="1057"/>
      <c r="Q1250" s="1057"/>
      <c r="R1250" s="1057"/>
      <c r="S1250" s="1057"/>
      <c r="T1250" s="1057"/>
      <c r="U1250" s="1057"/>
      <c r="V1250" s="1057"/>
      <c r="W1250" s="1057"/>
      <c r="X1250" s="1057"/>
      <c r="Y1250" s="1057"/>
      <c r="Z1250" s="1057"/>
      <c r="AA1250" s="1057"/>
      <c r="AB1250" s="1057"/>
      <c r="AC1250" s="1057"/>
      <c r="AD1250" s="1057"/>
      <c r="AE1250" s="1058"/>
      <c r="AF1250" s="888"/>
      <c r="AG1250" s="889"/>
      <c r="AH1250" s="889"/>
      <c r="AI1250" s="889"/>
      <c r="AJ1250" s="889"/>
      <c r="AK1250" s="889"/>
      <c r="AL1250" s="889"/>
      <c r="AM1250" s="889"/>
      <c r="AN1250" s="1029"/>
      <c r="AO1250" s="888"/>
      <c r="AP1250" s="889"/>
      <c r="AQ1250" s="889"/>
      <c r="AR1250" s="889"/>
      <c r="AS1250" s="889"/>
      <c r="AT1250" s="889"/>
      <c r="AU1250" s="889"/>
      <c r="AV1250" s="889"/>
      <c r="AW1250" s="889"/>
      <c r="AX1250" s="889"/>
      <c r="AY1250" s="889"/>
      <c r="AZ1250" s="889"/>
      <c r="BA1250" s="889"/>
      <c r="BB1250" s="1029"/>
    </row>
    <row r="1251" spans="1:54" ht="12.6" customHeight="1" x14ac:dyDescent="0.25">
      <c r="A1251" s="795"/>
      <c r="B1251" s="796"/>
      <c r="C1251" s="796"/>
      <c r="D1251" s="796"/>
      <c r="E1251" s="796"/>
      <c r="F1251" s="796"/>
      <c r="G1251" s="796"/>
      <c r="H1251" s="796"/>
      <c r="I1251" s="796"/>
      <c r="J1251" s="796"/>
      <c r="K1251" s="796"/>
      <c r="L1251" s="796"/>
      <c r="M1251" s="796"/>
      <c r="N1251" s="796"/>
      <c r="O1251" s="796"/>
      <c r="P1251" s="796"/>
      <c r="Q1251" s="796"/>
      <c r="R1251" s="796"/>
      <c r="S1251" s="796"/>
      <c r="T1251" s="796"/>
      <c r="U1251" s="796"/>
      <c r="V1251" s="796"/>
      <c r="W1251" s="796"/>
      <c r="X1251" s="796"/>
      <c r="Y1251" s="796"/>
      <c r="Z1251" s="796"/>
      <c r="AA1251" s="796"/>
      <c r="AB1251" s="796"/>
      <c r="AC1251" s="796"/>
      <c r="AD1251" s="796"/>
      <c r="AE1251" s="797"/>
      <c r="AF1251" s="888"/>
      <c r="AG1251" s="889"/>
      <c r="AH1251" s="889"/>
      <c r="AI1251" s="889"/>
      <c r="AJ1251" s="889"/>
      <c r="AK1251" s="889"/>
      <c r="AL1251" s="889"/>
      <c r="AM1251" s="889"/>
      <c r="AN1251" s="1029"/>
      <c r="AO1251" s="888"/>
      <c r="AP1251" s="889"/>
      <c r="AQ1251" s="889"/>
      <c r="AR1251" s="889"/>
      <c r="AS1251" s="889"/>
      <c r="AT1251" s="889"/>
      <c r="AU1251" s="889"/>
      <c r="AV1251" s="889"/>
      <c r="AW1251" s="889"/>
      <c r="AX1251" s="889"/>
      <c r="AY1251" s="889"/>
      <c r="AZ1251" s="889"/>
      <c r="BA1251" s="889"/>
      <c r="BB1251" s="1029"/>
    </row>
    <row r="1252" spans="1:54" ht="12.6" customHeight="1" x14ac:dyDescent="0.25">
      <c r="A1252" s="795"/>
      <c r="B1252" s="796"/>
      <c r="C1252" s="796"/>
      <c r="D1252" s="796"/>
      <c r="E1252" s="796"/>
      <c r="F1252" s="796"/>
      <c r="G1252" s="796"/>
      <c r="H1252" s="796"/>
      <c r="I1252" s="796"/>
      <c r="J1252" s="796"/>
      <c r="K1252" s="796"/>
      <c r="L1252" s="796"/>
      <c r="M1252" s="796"/>
      <c r="N1252" s="796"/>
      <c r="O1252" s="796"/>
      <c r="P1252" s="796"/>
      <c r="Q1252" s="796"/>
      <c r="R1252" s="796"/>
      <c r="S1252" s="796"/>
      <c r="T1252" s="796"/>
      <c r="U1252" s="796"/>
      <c r="V1252" s="796"/>
      <c r="W1252" s="796"/>
      <c r="X1252" s="796"/>
      <c r="Y1252" s="796"/>
      <c r="Z1252" s="796"/>
      <c r="AA1252" s="796"/>
      <c r="AB1252" s="796"/>
      <c r="AC1252" s="796"/>
      <c r="AD1252" s="796"/>
      <c r="AE1252" s="797"/>
      <c r="AF1252" s="888"/>
      <c r="AG1252" s="889"/>
      <c r="AH1252" s="889"/>
      <c r="AI1252" s="889"/>
      <c r="AJ1252" s="889"/>
      <c r="AK1252" s="889"/>
      <c r="AL1252" s="889"/>
      <c r="AM1252" s="889"/>
      <c r="AN1252" s="1029"/>
      <c r="AO1252" s="888"/>
      <c r="AP1252" s="889"/>
      <c r="AQ1252" s="889"/>
      <c r="AR1252" s="889"/>
      <c r="AS1252" s="889"/>
      <c r="AT1252" s="889"/>
      <c r="AU1252" s="889"/>
      <c r="AV1252" s="889"/>
      <c r="AW1252" s="889"/>
      <c r="AX1252" s="889"/>
      <c r="AY1252" s="889"/>
      <c r="AZ1252" s="889"/>
      <c r="BA1252" s="889"/>
      <c r="BB1252" s="1029"/>
    </row>
    <row r="1253" spans="1:54" ht="12.6" customHeight="1" x14ac:dyDescent="0.25">
      <c r="A1253" s="220" t="s">
        <v>5049</v>
      </c>
    </row>
    <row r="1254" spans="1:54" ht="15" customHeight="1" x14ac:dyDescent="0.25">
      <c r="A1254" s="807"/>
      <c r="B1254" s="808"/>
      <c r="C1254" s="808"/>
      <c r="D1254" s="808"/>
      <c r="E1254" s="808"/>
      <c r="F1254" s="808"/>
      <c r="G1254" s="808"/>
      <c r="H1254" s="808"/>
      <c r="I1254" s="808"/>
      <c r="J1254" s="808"/>
      <c r="K1254" s="808"/>
      <c r="L1254" s="808"/>
      <c r="M1254" s="808"/>
      <c r="N1254" s="808"/>
      <c r="O1254" s="808"/>
      <c r="P1254" s="808"/>
      <c r="Q1254" s="808"/>
      <c r="R1254" s="808"/>
      <c r="S1254" s="808"/>
      <c r="T1254" s="808"/>
      <c r="U1254" s="808"/>
      <c r="V1254" s="808"/>
      <c r="W1254" s="808"/>
      <c r="X1254" s="808"/>
      <c r="Y1254" s="808"/>
      <c r="Z1254" s="808"/>
      <c r="AA1254" s="808"/>
      <c r="AB1254" s="808"/>
      <c r="AC1254" s="808"/>
      <c r="AD1254" s="808"/>
      <c r="AE1254" s="808"/>
      <c r="AF1254" s="808"/>
      <c r="AG1254" s="808"/>
      <c r="AH1254" s="808"/>
      <c r="AI1254" s="808"/>
      <c r="AJ1254" s="808"/>
      <c r="AK1254" s="808"/>
      <c r="AL1254" s="808"/>
      <c r="AM1254" s="808"/>
      <c r="AN1254" s="808"/>
      <c r="AO1254" s="808"/>
      <c r="AP1254" s="808"/>
      <c r="AQ1254" s="808"/>
      <c r="AR1254" s="808"/>
      <c r="AS1254" s="808"/>
      <c r="AT1254" s="808"/>
      <c r="AU1254" s="808"/>
      <c r="AV1254" s="808"/>
      <c r="AW1254" s="808"/>
      <c r="AX1254" s="808"/>
      <c r="AY1254" s="550"/>
      <c r="AZ1254" s="550"/>
      <c r="BA1254" s="550"/>
      <c r="BB1254" s="550"/>
    </row>
    <row r="1255" spans="1:54" ht="15" customHeight="1" x14ac:dyDescent="0.25">
      <c r="A1255" s="809"/>
      <c r="B1255" s="810"/>
      <c r="C1255" s="810"/>
      <c r="D1255" s="810"/>
      <c r="E1255" s="810"/>
      <c r="F1255" s="810"/>
      <c r="G1255" s="810"/>
      <c r="H1255" s="810"/>
      <c r="I1255" s="810"/>
      <c r="J1255" s="810"/>
      <c r="K1255" s="810"/>
      <c r="L1255" s="810"/>
      <c r="M1255" s="810"/>
      <c r="N1255" s="810"/>
      <c r="O1255" s="810"/>
      <c r="P1255" s="810"/>
      <c r="Q1255" s="810"/>
      <c r="R1255" s="810"/>
      <c r="S1255" s="810"/>
      <c r="T1255" s="810"/>
      <c r="U1255" s="810"/>
      <c r="V1255" s="810"/>
      <c r="W1255" s="810"/>
      <c r="X1255" s="810"/>
      <c r="Y1255" s="810"/>
      <c r="Z1255" s="810"/>
      <c r="AA1255" s="810"/>
      <c r="AB1255" s="810"/>
      <c r="AC1255" s="810"/>
      <c r="AD1255" s="810"/>
      <c r="AE1255" s="810"/>
      <c r="AF1255" s="810"/>
      <c r="AG1255" s="810"/>
      <c r="AH1255" s="810"/>
      <c r="AI1255" s="810"/>
      <c r="AJ1255" s="810"/>
      <c r="AK1255" s="810"/>
      <c r="AL1255" s="810"/>
      <c r="AM1255" s="810"/>
      <c r="AN1255" s="810"/>
      <c r="AO1255" s="810"/>
      <c r="AP1255" s="810"/>
      <c r="AQ1255" s="810"/>
      <c r="AR1255" s="810"/>
      <c r="AS1255" s="810"/>
      <c r="AT1255" s="810"/>
      <c r="AU1255" s="810"/>
      <c r="AV1255" s="810"/>
      <c r="AW1255" s="810"/>
      <c r="AX1255" s="810"/>
      <c r="AY1255" s="550"/>
      <c r="AZ1255" s="550"/>
      <c r="BA1255" s="550"/>
      <c r="BB1255" s="550"/>
    </row>
    <row r="1256" spans="1:54" ht="12" hidden="1" customHeight="1" x14ac:dyDescent="0.25">
      <c r="A1256" s="296"/>
      <c r="B1256" s="200"/>
      <c r="C1256" s="200"/>
      <c r="D1256" s="200"/>
      <c r="E1256" s="200"/>
      <c r="F1256" s="200"/>
      <c r="G1256" s="200"/>
      <c r="H1256" s="200"/>
      <c r="I1256" s="200"/>
      <c r="J1256" s="200"/>
      <c r="K1256" s="200"/>
      <c r="L1256" s="200"/>
      <c r="M1256" s="200"/>
      <c r="N1256" s="200"/>
      <c r="O1256" s="200"/>
      <c r="P1256" s="200"/>
      <c r="Q1256" s="200"/>
      <c r="R1256" s="200"/>
      <c r="S1256" s="200"/>
      <c r="T1256" s="200"/>
      <c r="U1256" s="200"/>
      <c r="V1256" s="200"/>
      <c r="W1256" s="200"/>
      <c r="X1256" s="200"/>
      <c r="Y1256" s="200"/>
      <c r="Z1256" s="200"/>
      <c r="AA1256" s="200"/>
      <c r="AB1256" s="200"/>
      <c r="AC1256" s="200"/>
      <c r="AD1256" s="200"/>
      <c r="AE1256" s="200"/>
      <c r="AF1256" s="200"/>
      <c r="AG1256" s="200"/>
      <c r="AH1256" s="200"/>
      <c r="AI1256" s="200"/>
      <c r="AJ1256" s="200"/>
      <c r="AK1256" s="200"/>
      <c r="AL1256" s="200"/>
      <c r="AM1256" s="200"/>
      <c r="AN1256" s="200"/>
      <c r="AO1256" s="200"/>
      <c r="AP1256" s="200"/>
      <c r="AQ1256" s="200"/>
      <c r="AR1256" s="200"/>
      <c r="AS1256" s="200"/>
      <c r="AT1256" s="200"/>
      <c r="AU1256" s="200"/>
      <c r="AV1256" s="200"/>
      <c r="AW1256" s="200"/>
      <c r="AX1256" s="200"/>
      <c r="AY1256" s="200"/>
      <c r="AZ1256" s="200"/>
      <c r="BA1256" s="200"/>
      <c r="BB1256" s="297"/>
    </row>
    <row r="1257" spans="1:54" s="175" customFormat="1" ht="12.6" customHeight="1" x14ac:dyDescent="0.25">
      <c r="A1257" s="204" t="s">
        <v>1871</v>
      </c>
      <c r="B1257" s="289"/>
      <c r="C1257" s="289"/>
      <c r="D1257" s="289"/>
      <c r="E1257" s="289"/>
      <c r="F1257" s="289"/>
      <c r="G1257" s="289"/>
      <c r="H1257" s="289"/>
      <c r="I1257" s="289"/>
      <c r="J1257" s="289"/>
      <c r="K1257" s="289"/>
      <c r="L1257" s="289"/>
      <c r="M1257" s="289"/>
      <c r="N1257" s="289"/>
      <c r="O1257" s="289"/>
      <c r="P1257" s="289"/>
      <c r="Q1257" s="289"/>
      <c r="R1257" s="289"/>
      <c r="S1257" s="289"/>
      <c r="T1257" s="289"/>
      <c r="U1257" s="289"/>
      <c r="V1257" s="289"/>
      <c r="W1257" s="289"/>
      <c r="X1257" s="289"/>
      <c r="Y1257" s="289"/>
      <c r="Z1257" s="289"/>
      <c r="AA1257" s="289"/>
      <c r="AB1257" s="289"/>
      <c r="AC1257" s="289"/>
      <c r="AD1257" s="289"/>
      <c r="AE1257" s="289"/>
      <c r="AF1257" s="289"/>
      <c r="AG1257" s="289"/>
      <c r="AH1257" s="289"/>
      <c r="AI1257" s="289"/>
      <c r="AJ1257" s="289"/>
      <c r="AK1257" s="289"/>
      <c r="AL1257" s="289"/>
      <c r="AM1257" s="289"/>
      <c r="AN1257" s="289"/>
      <c r="AO1257" s="289"/>
      <c r="AP1257" s="289"/>
      <c r="AQ1257" s="289"/>
      <c r="AR1257" s="289"/>
      <c r="AS1257" s="289"/>
      <c r="AT1257" s="289"/>
      <c r="AU1257" s="289"/>
      <c r="AV1257" s="289"/>
      <c r="AW1257" s="289"/>
      <c r="AX1257" s="289"/>
      <c r="AY1257" s="289"/>
      <c r="AZ1257" s="289"/>
      <c r="BA1257" s="289"/>
      <c r="BB1257" s="290"/>
    </row>
    <row r="1258" spans="1:54" ht="12" hidden="1" customHeight="1" x14ac:dyDescent="0.25">
      <c r="A1258" s="279"/>
      <c r="B1258" s="280"/>
      <c r="C1258" s="280"/>
      <c r="D1258" s="280"/>
      <c r="E1258" s="280"/>
      <c r="F1258" s="280"/>
      <c r="G1258" s="280"/>
      <c r="H1258" s="280"/>
      <c r="I1258" s="280"/>
      <c r="J1258" s="280"/>
      <c r="K1258" s="280"/>
      <c r="L1258" s="280"/>
      <c r="M1258" s="280"/>
      <c r="N1258" s="280"/>
      <c r="O1258" s="280"/>
      <c r="P1258" s="280"/>
      <c r="Q1258" s="280"/>
      <c r="R1258" s="280"/>
      <c r="S1258" s="280"/>
      <c r="T1258" s="280"/>
      <c r="U1258" s="280"/>
      <c r="V1258" s="280"/>
      <c r="W1258" s="280"/>
      <c r="X1258" s="280"/>
      <c r="Y1258" s="280"/>
      <c r="Z1258" s="280"/>
      <c r="AA1258" s="280"/>
      <c r="AB1258" s="280"/>
      <c r="AC1258" s="280"/>
      <c r="AD1258" s="280"/>
      <c r="AE1258" s="280"/>
      <c r="AF1258" s="280"/>
      <c r="AG1258" s="280"/>
      <c r="AH1258" s="280"/>
      <c r="AI1258" s="280"/>
      <c r="AJ1258" s="280"/>
      <c r="AK1258" s="280"/>
      <c r="AL1258" s="280"/>
      <c r="AM1258" s="280"/>
      <c r="AN1258" s="280"/>
      <c r="AO1258" s="280"/>
      <c r="AP1258" s="280"/>
      <c r="AQ1258" s="280"/>
      <c r="AR1258" s="280"/>
      <c r="AS1258" s="280"/>
      <c r="AT1258" s="280"/>
      <c r="AU1258" s="280"/>
      <c r="AV1258" s="280"/>
      <c r="AW1258" s="280"/>
      <c r="AX1258" s="280"/>
      <c r="AY1258" s="280"/>
      <c r="AZ1258" s="280"/>
      <c r="BA1258" s="280"/>
      <c r="BB1258" s="281"/>
    </row>
    <row r="1259" spans="1:54" ht="12.6" customHeight="1" x14ac:dyDescent="0.25">
      <c r="A1259" s="220" t="s">
        <v>5091</v>
      </c>
    </row>
    <row r="1260" spans="1:54" ht="12.6" customHeight="1" x14ac:dyDescent="0.25">
      <c r="A1260" s="221"/>
      <c r="B1260" s="222"/>
      <c r="C1260" s="222"/>
      <c r="D1260" s="222"/>
      <c r="E1260" s="222"/>
      <c r="F1260" s="222"/>
      <c r="G1260" s="222"/>
      <c r="H1260" s="222"/>
      <c r="I1260" s="222"/>
      <c r="J1260" s="222"/>
      <c r="K1260" s="222"/>
      <c r="L1260" s="222"/>
      <c r="M1260" s="222"/>
      <c r="N1260" s="222"/>
      <c r="O1260" s="222"/>
      <c r="P1260" s="222"/>
      <c r="Q1260" s="222"/>
      <c r="R1260" s="222"/>
      <c r="S1260" s="222"/>
      <c r="T1260" s="222"/>
      <c r="U1260" s="222"/>
      <c r="V1260" s="222"/>
      <c r="W1260" s="222"/>
      <c r="X1260" s="222"/>
      <c r="Y1260" s="222"/>
      <c r="Z1260" s="222"/>
      <c r="AA1260" s="222"/>
      <c r="AB1260" s="222"/>
      <c r="AC1260" s="222"/>
      <c r="AD1260" s="222"/>
      <c r="AE1260" s="237"/>
      <c r="AF1260" s="221"/>
      <c r="AG1260" s="263"/>
      <c r="AH1260" s="263"/>
      <c r="AI1260" s="263"/>
      <c r="AJ1260" s="263"/>
      <c r="AK1260" s="263"/>
      <c r="AL1260" s="263"/>
      <c r="AM1260" s="263"/>
      <c r="AN1260" s="264"/>
      <c r="AO1260" s="825" t="s">
        <v>1645</v>
      </c>
      <c r="AP1260" s="826"/>
      <c r="AQ1260" s="826"/>
      <c r="AR1260" s="826"/>
      <c r="AS1260" s="826"/>
      <c r="AT1260" s="826"/>
      <c r="AU1260" s="826"/>
      <c r="AV1260" s="826"/>
      <c r="AW1260" s="826"/>
      <c r="AX1260" s="826"/>
      <c r="AY1260" s="826"/>
      <c r="AZ1260" s="826"/>
      <c r="BA1260" s="826"/>
      <c r="BB1260" s="827"/>
    </row>
    <row r="1261" spans="1:54" ht="12.6" customHeight="1" x14ac:dyDescent="0.25">
      <c r="A1261" s="828" t="s">
        <v>1262</v>
      </c>
      <c r="B1261" s="829"/>
      <c r="C1261" s="829"/>
      <c r="D1261" s="829"/>
      <c r="E1261" s="829"/>
      <c r="F1261" s="829"/>
      <c r="G1261" s="829"/>
      <c r="H1261" s="829"/>
      <c r="I1261" s="829"/>
      <c r="J1261" s="829"/>
      <c r="K1261" s="829"/>
      <c r="L1261" s="829"/>
      <c r="M1261" s="829"/>
      <c r="N1261" s="829"/>
      <c r="O1261" s="829"/>
      <c r="P1261" s="829"/>
      <c r="Q1261" s="829"/>
      <c r="R1261" s="829"/>
      <c r="S1261" s="829"/>
      <c r="T1261" s="829"/>
      <c r="U1261" s="829"/>
      <c r="V1261" s="829"/>
      <c r="W1261" s="829"/>
      <c r="X1261" s="829"/>
      <c r="Y1261" s="829"/>
      <c r="Z1261" s="829"/>
      <c r="AA1261" s="829"/>
      <c r="AB1261" s="829"/>
      <c r="AC1261" s="829"/>
      <c r="AD1261" s="829"/>
      <c r="AE1261" s="830"/>
      <c r="AF1261" s="828" t="s">
        <v>1817</v>
      </c>
      <c r="AG1261" s="829"/>
      <c r="AH1261" s="829"/>
      <c r="AI1261" s="829"/>
      <c r="AJ1261" s="829"/>
      <c r="AK1261" s="829"/>
      <c r="AL1261" s="829"/>
      <c r="AM1261" s="829"/>
      <c r="AN1261" s="830"/>
      <c r="AO1261" s="828" t="s">
        <v>1583</v>
      </c>
      <c r="AP1261" s="829"/>
      <c r="AQ1261" s="829"/>
      <c r="AR1261" s="829"/>
      <c r="AS1261" s="829"/>
      <c r="AT1261" s="829"/>
      <c r="AU1261" s="829"/>
      <c r="AV1261" s="829"/>
      <c r="AW1261" s="829"/>
      <c r="AX1261" s="829"/>
      <c r="AY1261" s="829"/>
      <c r="AZ1261" s="829"/>
      <c r="BA1261" s="829"/>
      <c r="BB1261" s="830"/>
    </row>
    <row r="1262" spans="1:54" ht="12.6" customHeight="1" x14ac:dyDescent="0.25">
      <c r="A1262" s="226"/>
      <c r="B1262" s="273"/>
      <c r="C1262" s="273"/>
      <c r="D1262" s="273"/>
      <c r="E1262" s="273"/>
      <c r="F1262" s="273"/>
      <c r="G1262" s="273"/>
      <c r="H1262" s="273"/>
      <c r="I1262" s="273"/>
      <c r="J1262" s="273"/>
      <c r="K1262" s="273"/>
      <c r="L1262" s="273"/>
      <c r="M1262" s="273"/>
      <c r="N1262" s="273"/>
      <c r="O1262" s="273"/>
      <c r="P1262" s="273"/>
      <c r="Q1262" s="273"/>
      <c r="R1262" s="273"/>
      <c r="S1262" s="273"/>
      <c r="T1262" s="273"/>
      <c r="U1262" s="273"/>
      <c r="V1262" s="273"/>
      <c r="W1262" s="273"/>
      <c r="X1262" s="273"/>
      <c r="Y1262" s="273"/>
      <c r="Z1262" s="273"/>
      <c r="AA1262" s="273"/>
      <c r="AB1262" s="273"/>
      <c r="AC1262" s="273"/>
      <c r="AD1262" s="273"/>
      <c r="AE1262" s="286"/>
      <c r="AF1262" s="863" t="s">
        <v>1433</v>
      </c>
      <c r="AG1262" s="864"/>
      <c r="AH1262" s="864"/>
      <c r="AI1262" s="864"/>
      <c r="AJ1262" s="864"/>
      <c r="AK1262" s="864"/>
      <c r="AL1262" s="864"/>
      <c r="AM1262" s="864"/>
      <c r="AN1262" s="865"/>
      <c r="AO1262" s="863" t="s">
        <v>1265</v>
      </c>
      <c r="AP1262" s="864"/>
      <c r="AQ1262" s="864"/>
      <c r="AR1262" s="864"/>
      <c r="AS1262" s="864"/>
      <c r="AT1262" s="864"/>
      <c r="AU1262" s="864"/>
      <c r="AV1262" s="864"/>
      <c r="AW1262" s="864"/>
      <c r="AX1262" s="864"/>
      <c r="AY1262" s="864"/>
      <c r="AZ1262" s="864"/>
      <c r="BA1262" s="864"/>
      <c r="BB1262" s="865"/>
    </row>
    <row r="1263" spans="1:54" ht="12.6" customHeight="1" x14ac:dyDescent="0.25">
      <c r="A1263" s="256" t="s">
        <v>1872</v>
      </c>
      <c r="B1263" s="183"/>
      <c r="C1263" s="183"/>
      <c r="D1263" s="183"/>
      <c r="E1263" s="183"/>
      <c r="F1263" s="183"/>
      <c r="G1263" s="183"/>
      <c r="H1263" s="183"/>
      <c r="I1263" s="183"/>
      <c r="J1263" s="183"/>
      <c r="K1263" s="183"/>
      <c r="L1263" s="183"/>
      <c r="M1263" s="183"/>
      <c r="N1263" s="183"/>
      <c r="O1263" s="183"/>
      <c r="P1263" s="183"/>
      <c r="Q1263" s="183"/>
      <c r="R1263" s="183"/>
      <c r="S1263" s="183"/>
      <c r="T1263" s="183"/>
      <c r="U1263" s="183"/>
      <c r="V1263" s="183"/>
      <c r="W1263" s="183"/>
      <c r="X1263" s="183"/>
      <c r="Y1263" s="183"/>
      <c r="Z1263" s="183"/>
      <c r="AA1263" s="183"/>
      <c r="AB1263" s="183"/>
      <c r="AC1263" s="183"/>
      <c r="AD1263" s="183"/>
      <c r="AE1263" s="225"/>
      <c r="AF1263" s="1046"/>
      <c r="AG1263" s="1047"/>
      <c r="AH1263" s="1047"/>
      <c r="AI1263" s="1047"/>
      <c r="AJ1263" s="1047"/>
      <c r="AK1263" s="1047"/>
      <c r="AL1263" s="1047"/>
      <c r="AM1263" s="1047"/>
      <c r="AN1263" s="1048"/>
      <c r="AO1263" s="1046"/>
      <c r="AP1263" s="1047"/>
      <c r="AQ1263" s="1047"/>
      <c r="AR1263" s="1047"/>
      <c r="AS1263" s="1047"/>
      <c r="AT1263" s="1047"/>
      <c r="AU1263" s="1047"/>
      <c r="AV1263" s="1047"/>
      <c r="AW1263" s="1047"/>
      <c r="AX1263" s="1047"/>
      <c r="AY1263" s="1047"/>
      <c r="AZ1263" s="1047"/>
      <c r="BA1263" s="1047"/>
      <c r="BB1263" s="1048"/>
    </row>
    <row r="1264" spans="1:54" ht="12.6" customHeight="1" x14ac:dyDescent="0.25">
      <c r="A1264" s="196" t="s">
        <v>1873</v>
      </c>
      <c r="B1264" s="197"/>
      <c r="C1264" s="197"/>
      <c r="D1264" s="197"/>
      <c r="E1264" s="197"/>
      <c r="F1264" s="197"/>
      <c r="G1264" s="197"/>
      <c r="H1264" s="197"/>
      <c r="I1264" s="197"/>
      <c r="J1264" s="197"/>
      <c r="K1264" s="197"/>
      <c r="L1264" s="197"/>
      <c r="M1264" s="197"/>
      <c r="N1264" s="197"/>
      <c r="O1264" s="197"/>
      <c r="P1264" s="197"/>
      <c r="Q1264" s="197"/>
      <c r="R1264" s="197"/>
      <c r="S1264" s="197"/>
      <c r="T1264" s="197"/>
      <c r="U1264" s="197"/>
      <c r="V1264" s="197"/>
      <c r="W1264" s="197"/>
      <c r="X1264" s="197"/>
      <c r="Y1264" s="197"/>
      <c r="Z1264" s="197"/>
      <c r="AA1264" s="197"/>
      <c r="AB1264" s="197"/>
      <c r="AC1264" s="197"/>
      <c r="AD1264" s="197"/>
      <c r="AE1264" s="198"/>
      <c r="AF1264" s="822"/>
      <c r="AG1264" s="823"/>
      <c r="AH1264" s="823"/>
      <c r="AI1264" s="823"/>
      <c r="AJ1264" s="823"/>
      <c r="AK1264" s="823"/>
      <c r="AL1264" s="823"/>
      <c r="AM1264" s="823"/>
      <c r="AN1264" s="824"/>
      <c r="AO1264" s="822"/>
      <c r="AP1264" s="823"/>
      <c r="AQ1264" s="823"/>
      <c r="AR1264" s="823"/>
      <c r="AS1264" s="823"/>
      <c r="AT1264" s="823"/>
      <c r="AU1264" s="823"/>
      <c r="AV1264" s="823"/>
      <c r="AW1264" s="823"/>
      <c r="AX1264" s="823"/>
      <c r="AY1264" s="823"/>
      <c r="AZ1264" s="823"/>
      <c r="BA1264" s="823"/>
      <c r="BB1264" s="824"/>
    </row>
    <row r="1265" spans="1:54" ht="12.6" customHeight="1" x14ac:dyDescent="0.25">
      <c r="A1265" s="193" t="s">
        <v>1874</v>
      </c>
      <c r="B1265" s="194"/>
      <c r="C1265" s="194"/>
      <c r="D1265" s="194"/>
      <c r="E1265" s="194"/>
      <c r="F1265" s="194"/>
      <c r="G1265" s="194"/>
      <c r="H1265" s="194"/>
      <c r="I1265" s="194"/>
      <c r="J1265" s="194"/>
      <c r="K1265" s="194"/>
      <c r="L1265" s="194"/>
      <c r="M1265" s="194"/>
      <c r="N1265" s="194"/>
      <c r="O1265" s="194"/>
      <c r="P1265" s="194"/>
      <c r="Q1265" s="194"/>
      <c r="R1265" s="194"/>
      <c r="S1265" s="194"/>
      <c r="T1265" s="194"/>
      <c r="U1265" s="194"/>
      <c r="V1265" s="194"/>
      <c r="W1265" s="194"/>
      <c r="X1265" s="194"/>
      <c r="Y1265" s="194"/>
      <c r="Z1265" s="194"/>
      <c r="AA1265" s="194"/>
      <c r="AB1265" s="194"/>
      <c r="AC1265" s="194"/>
      <c r="AD1265" s="194"/>
      <c r="AE1265" s="195"/>
      <c r="AF1265" s="1043"/>
      <c r="AG1265" s="1044"/>
      <c r="AH1265" s="1044"/>
      <c r="AI1265" s="1044"/>
      <c r="AJ1265" s="1044"/>
      <c r="AK1265" s="1044"/>
      <c r="AL1265" s="1044"/>
      <c r="AM1265" s="1044"/>
      <c r="AN1265" s="1045"/>
      <c r="AO1265" s="1043"/>
      <c r="AP1265" s="1044"/>
      <c r="AQ1265" s="1044"/>
      <c r="AR1265" s="1044"/>
      <c r="AS1265" s="1044"/>
      <c r="AT1265" s="1044"/>
      <c r="AU1265" s="1044"/>
      <c r="AV1265" s="1044"/>
      <c r="AW1265" s="1044"/>
      <c r="AX1265" s="1044"/>
      <c r="AY1265" s="1044"/>
      <c r="AZ1265" s="1044"/>
      <c r="BA1265" s="1044"/>
      <c r="BB1265" s="1045"/>
    </row>
    <row r="1266" spans="1:54" ht="12.6" customHeight="1" x14ac:dyDescent="0.25">
      <c r="A1266" s="196" t="s">
        <v>1875</v>
      </c>
      <c r="B1266" s="197"/>
      <c r="C1266" s="197"/>
      <c r="D1266" s="197"/>
      <c r="E1266" s="197"/>
      <c r="F1266" s="197"/>
      <c r="G1266" s="197"/>
      <c r="H1266" s="197"/>
      <c r="I1266" s="197"/>
      <c r="J1266" s="197"/>
      <c r="K1266" s="197"/>
      <c r="L1266" s="197"/>
      <c r="M1266" s="197"/>
      <c r="N1266" s="197"/>
      <c r="O1266" s="197"/>
      <c r="P1266" s="197"/>
      <c r="Q1266" s="197"/>
      <c r="R1266" s="197"/>
      <c r="S1266" s="197"/>
      <c r="T1266" s="197"/>
      <c r="U1266" s="197"/>
      <c r="V1266" s="197"/>
      <c r="W1266" s="197"/>
      <c r="X1266" s="197"/>
      <c r="Y1266" s="197"/>
      <c r="Z1266" s="197"/>
      <c r="AA1266" s="197"/>
      <c r="AB1266" s="197"/>
      <c r="AC1266" s="197"/>
      <c r="AD1266" s="197"/>
      <c r="AE1266" s="198"/>
      <c r="AF1266" s="822"/>
      <c r="AG1266" s="823"/>
      <c r="AH1266" s="823"/>
      <c r="AI1266" s="823"/>
      <c r="AJ1266" s="823"/>
      <c r="AK1266" s="823"/>
      <c r="AL1266" s="823"/>
      <c r="AM1266" s="823"/>
      <c r="AN1266" s="824"/>
      <c r="AO1266" s="822"/>
      <c r="AP1266" s="823"/>
      <c r="AQ1266" s="823"/>
      <c r="AR1266" s="823"/>
      <c r="AS1266" s="823"/>
      <c r="AT1266" s="823"/>
      <c r="AU1266" s="823"/>
      <c r="AV1266" s="823"/>
      <c r="AW1266" s="823"/>
      <c r="AX1266" s="823"/>
      <c r="AY1266" s="823"/>
      <c r="AZ1266" s="823"/>
      <c r="BA1266" s="823"/>
      <c r="BB1266" s="824"/>
    </row>
    <row r="1267" spans="1:54" ht="12.6" customHeight="1" x14ac:dyDescent="0.25">
      <c r="A1267" s="193" t="s">
        <v>1876</v>
      </c>
      <c r="B1267" s="194"/>
      <c r="C1267" s="194"/>
      <c r="D1267" s="194"/>
      <c r="E1267" s="194"/>
      <c r="F1267" s="194"/>
      <c r="G1267" s="194"/>
      <c r="H1267" s="194"/>
      <c r="I1267" s="194"/>
      <c r="J1267" s="194"/>
      <c r="K1267" s="194"/>
      <c r="L1267" s="194"/>
      <c r="M1267" s="194"/>
      <c r="N1267" s="194"/>
      <c r="O1267" s="194"/>
      <c r="P1267" s="194"/>
      <c r="Q1267" s="194"/>
      <c r="R1267" s="194"/>
      <c r="S1267" s="194"/>
      <c r="T1267" s="194"/>
      <c r="U1267" s="194"/>
      <c r="V1267" s="194"/>
      <c r="W1267" s="194"/>
      <c r="X1267" s="194"/>
      <c r="Y1267" s="194"/>
      <c r="Z1267" s="194"/>
      <c r="AA1267" s="194"/>
      <c r="AB1267" s="194"/>
      <c r="AC1267" s="194"/>
      <c r="AD1267" s="194"/>
      <c r="AE1267" s="195"/>
      <c r="AF1267" s="1043"/>
      <c r="AG1267" s="1044"/>
      <c r="AH1267" s="1044"/>
      <c r="AI1267" s="1044"/>
      <c r="AJ1267" s="1044"/>
      <c r="AK1267" s="1044"/>
      <c r="AL1267" s="1044"/>
      <c r="AM1267" s="1044"/>
      <c r="AN1267" s="1045"/>
      <c r="AO1267" s="1043"/>
      <c r="AP1267" s="1044"/>
      <c r="AQ1267" s="1044"/>
      <c r="AR1267" s="1044"/>
      <c r="AS1267" s="1044"/>
      <c r="AT1267" s="1044"/>
      <c r="AU1267" s="1044"/>
      <c r="AV1267" s="1044"/>
      <c r="AW1267" s="1044"/>
      <c r="AX1267" s="1044"/>
      <c r="AY1267" s="1044"/>
      <c r="AZ1267" s="1044"/>
      <c r="BA1267" s="1044"/>
      <c r="BB1267" s="1045"/>
    </row>
    <row r="1268" spans="1:54" ht="12.6" customHeight="1" x14ac:dyDescent="0.25">
      <c r="A1268" s="256" t="s">
        <v>1877</v>
      </c>
      <c r="B1268" s="183"/>
      <c r="C1268" s="183"/>
      <c r="D1268" s="183"/>
      <c r="E1268" s="183"/>
      <c r="F1268" s="183"/>
      <c r="G1268" s="183"/>
      <c r="H1268" s="183"/>
      <c r="I1268" s="183"/>
      <c r="J1268" s="183"/>
      <c r="K1268" s="183"/>
      <c r="L1268" s="183"/>
      <c r="M1268" s="183"/>
      <c r="N1268" s="183"/>
      <c r="O1268" s="183"/>
      <c r="P1268" s="183"/>
      <c r="Q1268" s="183"/>
      <c r="R1268" s="183"/>
      <c r="S1268" s="183"/>
      <c r="T1268" s="183"/>
      <c r="U1268" s="183"/>
      <c r="V1268" s="183"/>
      <c r="W1268" s="183"/>
      <c r="X1268" s="183"/>
      <c r="Y1268" s="183"/>
      <c r="Z1268" s="183"/>
      <c r="AA1268" s="183"/>
      <c r="AB1268" s="183"/>
      <c r="AC1268" s="183"/>
      <c r="AD1268" s="183"/>
      <c r="AE1268" s="225"/>
      <c r="AF1268" s="1046"/>
      <c r="AG1268" s="1047"/>
      <c r="AH1268" s="1047"/>
      <c r="AI1268" s="1047"/>
      <c r="AJ1268" s="1047"/>
      <c r="AK1268" s="1047"/>
      <c r="AL1268" s="1047"/>
      <c r="AM1268" s="1047"/>
      <c r="AN1268" s="1048"/>
      <c r="AO1268" s="1046"/>
      <c r="AP1268" s="1047"/>
      <c r="AQ1268" s="1047"/>
      <c r="AR1268" s="1047"/>
      <c r="AS1268" s="1047"/>
      <c r="AT1268" s="1047"/>
      <c r="AU1268" s="1047"/>
      <c r="AV1268" s="1047"/>
      <c r="AW1268" s="1047"/>
      <c r="AX1268" s="1047"/>
      <c r="AY1268" s="1047"/>
      <c r="AZ1268" s="1047"/>
      <c r="BA1268" s="1047"/>
      <c r="BB1268" s="1048"/>
    </row>
    <row r="1269" spans="1:54" ht="12.6" customHeight="1" x14ac:dyDescent="0.25">
      <c r="A1269" s="256" t="s">
        <v>1878</v>
      </c>
      <c r="B1269" s="183"/>
      <c r="C1269" s="183"/>
      <c r="D1269" s="183"/>
      <c r="E1269" s="183"/>
      <c r="F1269" s="183"/>
      <c r="G1269" s="183"/>
      <c r="H1269" s="183"/>
      <c r="I1269" s="183"/>
      <c r="J1269" s="183"/>
      <c r="K1269" s="183"/>
      <c r="L1269" s="183"/>
      <c r="M1269" s="183"/>
      <c r="N1269" s="183"/>
      <c r="O1269" s="183"/>
      <c r="P1269" s="183"/>
      <c r="Q1269" s="183"/>
      <c r="R1269" s="183"/>
      <c r="S1269" s="183"/>
      <c r="T1269" s="183"/>
      <c r="U1269" s="183"/>
      <c r="V1269" s="183"/>
      <c r="W1269" s="183"/>
      <c r="X1269" s="183"/>
      <c r="Y1269" s="183"/>
      <c r="Z1269" s="183"/>
      <c r="AA1269" s="183"/>
      <c r="AB1269" s="183"/>
      <c r="AC1269" s="183"/>
      <c r="AD1269" s="183"/>
      <c r="AE1269" s="225"/>
      <c r="AF1269" s="1046"/>
      <c r="AG1269" s="1047"/>
      <c r="AH1269" s="1047"/>
      <c r="AI1269" s="1047"/>
      <c r="AJ1269" s="1047"/>
      <c r="AK1269" s="1047"/>
      <c r="AL1269" s="1047"/>
      <c r="AM1269" s="1047"/>
      <c r="AN1269" s="1048"/>
      <c r="AO1269" s="1046"/>
      <c r="AP1269" s="1047"/>
      <c r="AQ1269" s="1047"/>
      <c r="AR1269" s="1047"/>
      <c r="AS1269" s="1047"/>
      <c r="AT1269" s="1047"/>
      <c r="AU1269" s="1047"/>
      <c r="AV1269" s="1047"/>
      <c r="AW1269" s="1047"/>
      <c r="AX1269" s="1047"/>
      <c r="AY1269" s="1047"/>
      <c r="AZ1269" s="1047"/>
      <c r="BA1269" s="1047"/>
      <c r="BB1269" s="1048"/>
    </row>
    <row r="1270" spans="1:54" ht="12.6" customHeight="1" x14ac:dyDescent="0.25">
      <c r="A1270" s="256" t="s">
        <v>1879</v>
      </c>
      <c r="B1270" s="183"/>
      <c r="C1270" s="183"/>
      <c r="D1270" s="183"/>
      <c r="E1270" s="183"/>
      <c r="F1270" s="183"/>
      <c r="G1270" s="183"/>
      <c r="H1270" s="183"/>
      <c r="I1270" s="183"/>
      <c r="J1270" s="183"/>
      <c r="K1270" s="183"/>
      <c r="L1270" s="183"/>
      <c r="M1270" s="183"/>
      <c r="N1270" s="183"/>
      <c r="O1270" s="183"/>
      <c r="P1270" s="183"/>
      <c r="Q1270" s="183"/>
      <c r="R1270" s="183"/>
      <c r="S1270" s="183"/>
      <c r="T1270" s="183"/>
      <c r="U1270" s="183"/>
      <c r="V1270" s="183"/>
      <c r="W1270" s="183"/>
      <c r="X1270" s="183"/>
      <c r="Y1270" s="183"/>
      <c r="Z1270" s="183"/>
      <c r="AA1270" s="183"/>
      <c r="AB1270" s="183"/>
      <c r="AC1270" s="183"/>
      <c r="AD1270" s="183"/>
      <c r="AE1270" s="225"/>
      <c r="AF1270" s="1046"/>
      <c r="AG1270" s="1047"/>
      <c r="AH1270" s="1047"/>
      <c r="AI1270" s="1047"/>
      <c r="AJ1270" s="1047"/>
      <c r="AK1270" s="1047"/>
      <c r="AL1270" s="1047"/>
      <c r="AM1270" s="1047"/>
      <c r="AN1270" s="1048"/>
      <c r="AO1270" s="1046"/>
      <c r="AP1270" s="1047"/>
      <c r="AQ1270" s="1047"/>
      <c r="AR1270" s="1047"/>
      <c r="AS1270" s="1047"/>
      <c r="AT1270" s="1047"/>
      <c r="AU1270" s="1047"/>
      <c r="AV1270" s="1047"/>
      <c r="AW1270" s="1047"/>
      <c r="AX1270" s="1047"/>
      <c r="AY1270" s="1047"/>
      <c r="AZ1270" s="1047"/>
      <c r="BA1270" s="1047"/>
      <c r="BB1270" s="1048"/>
    </row>
    <row r="1271" spans="1:54" ht="12.6" customHeight="1" x14ac:dyDescent="0.25">
      <c r="A1271" s="196" t="s">
        <v>1880</v>
      </c>
      <c r="B1271" s="197"/>
      <c r="C1271" s="197"/>
      <c r="D1271" s="197"/>
      <c r="E1271" s="197"/>
      <c r="F1271" s="197"/>
      <c r="G1271" s="197"/>
      <c r="H1271" s="197"/>
      <c r="I1271" s="197"/>
      <c r="J1271" s="197"/>
      <c r="K1271" s="197"/>
      <c r="L1271" s="197"/>
      <c r="M1271" s="197"/>
      <c r="N1271" s="197"/>
      <c r="O1271" s="197"/>
      <c r="P1271" s="197"/>
      <c r="Q1271" s="197"/>
      <c r="R1271" s="197"/>
      <c r="S1271" s="197"/>
      <c r="T1271" s="197"/>
      <c r="U1271" s="197"/>
      <c r="V1271" s="197"/>
      <c r="W1271" s="197"/>
      <c r="X1271" s="197"/>
      <c r="Y1271" s="197"/>
      <c r="Z1271" s="197"/>
      <c r="AA1271" s="197"/>
      <c r="AB1271" s="197"/>
      <c r="AC1271" s="197"/>
      <c r="AD1271" s="197"/>
      <c r="AE1271" s="198"/>
      <c r="AF1271" s="822"/>
      <c r="AG1271" s="823"/>
      <c r="AH1271" s="823"/>
      <c r="AI1271" s="823"/>
      <c r="AJ1271" s="823"/>
      <c r="AK1271" s="823"/>
      <c r="AL1271" s="823"/>
      <c r="AM1271" s="823"/>
      <c r="AN1271" s="824"/>
      <c r="AO1271" s="822"/>
      <c r="AP1271" s="823"/>
      <c r="AQ1271" s="823"/>
      <c r="AR1271" s="823"/>
      <c r="AS1271" s="823"/>
      <c r="AT1271" s="823"/>
      <c r="AU1271" s="823"/>
      <c r="AV1271" s="823"/>
      <c r="AW1271" s="823"/>
      <c r="AX1271" s="823"/>
      <c r="AY1271" s="823"/>
      <c r="AZ1271" s="823"/>
      <c r="BA1271" s="823"/>
      <c r="BB1271" s="824"/>
    </row>
    <row r="1272" spans="1:54" ht="12.6" customHeight="1" x14ac:dyDescent="0.25">
      <c r="A1272" s="193" t="s">
        <v>1881</v>
      </c>
      <c r="B1272" s="194"/>
      <c r="C1272" s="194"/>
      <c r="D1272" s="194"/>
      <c r="E1272" s="194"/>
      <c r="F1272" s="194"/>
      <c r="G1272" s="194"/>
      <c r="H1272" s="194"/>
      <c r="I1272" s="194"/>
      <c r="J1272" s="194"/>
      <c r="K1272" s="194"/>
      <c r="L1272" s="194"/>
      <c r="M1272" s="194"/>
      <c r="N1272" s="194"/>
      <c r="O1272" s="194"/>
      <c r="P1272" s="194"/>
      <c r="Q1272" s="194"/>
      <c r="R1272" s="194"/>
      <c r="S1272" s="194"/>
      <c r="T1272" s="194"/>
      <c r="U1272" s="194"/>
      <c r="V1272" s="194"/>
      <c r="W1272" s="194"/>
      <c r="X1272" s="194"/>
      <c r="Y1272" s="194"/>
      <c r="Z1272" s="194"/>
      <c r="AA1272" s="194"/>
      <c r="AB1272" s="194"/>
      <c r="AC1272" s="194"/>
      <c r="AD1272" s="194"/>
      <c r="AE1272" s="195"/>
      <c r="AF1272" s="1043"/>
      <c r="AG1272" s="1044"/>
      <c r="AH1272" s="1044"/>
      <c r="AI1272" s="1044"/>
      <c r="AJ1272" s="1044"/>
      <c r="AK1272" s="1044"/>
      <c r="AL1272" s="1044"/>
      <c r="AM1272" s="1044"/>
      <c r="AN1272" s="1045"/>
      <c r="AO1272" s="1043"/>
      <c r="AP1272" s="1044"/>
      <c r="AQ1272" s="1044"/>
      <c r="AR1272" s="1044"/>
      <c r="AS1272" s="1044"/>
      <c r="AT1272" s="1044"/>
      <c r="AU1272" s="1044"/>
      <c r="AV1272" s="1044"/>
      <c r="AW1272" s="1044"/>
      <c r="AX1272" s="1044"/>
      <c r="AY1272" s="1044"/>
      <c r="AZ1272" s="1044"/>
      <c r="BA1272" s="1044"/>
      <c r="BB1272" s="1045"/>
    </row>
    <row r="1273" spans="1:54" ht="12.6" customHeight="1" x14ac:dyDescent="0.25">
      <c r="A1273" s="256" t="s">
        <v>1882</v>
      </c>
      <c r="B1273" s="183"/>
      <c r="C1273" s="183"/>
      <c r="D1273" s="183"/>
      <c r="E1273" s="183"/>
      <c r="F1273" s="183"/>
      <c r="G1273" s="183"/>
      <c r="H1273" s="183"/>
      <c r="I1273" s="183"/>
      <c r="J1273" s="183"/>
      <c r="K1273" s="183"/>
      <c r="L1273" s="183"/>
      <c r="M1273" s="183"/>
      <c r="N1273" s="183"/>
      <c r="O1273" s="183"/>
      <c r="P1273" s="183"/>
      <c r="Q1273" s="183"/>
      <c r="R1273" s="183"/>
      <c r="S1273" s="183"/>
      <c r="T1273" s="183"/>
      <c r="U1273" s="183"/>
      <c r="V1273" s="183"/>
      <c r="W1273" s="183"/>
      <c r="X1273" s="183"/>
      <c r="Y1273" s="183"/>
      <c r="Z1273" s="183"/>
      <c r="AA1273" s="183"/>
      <c r="AB1273" s="183"/>
      <c r="AC1273" s="183"/>
      <c r="AD1273" s="183"/>
      <c r="AE1273" s="225"/>
      <c r="AF1273" s="1046"/>
      <c r="AG1273" s="1047"/>
      <c r="AH1273" s="1047"/>
      <c r="AI1273" s="1047"/>
      <c r="AJ1273" s="1047"/>
      <c r="AK1273" s="1047"/>
      <c r="AL1273" s="1047"/>
      <c r="AM1273" s="1047"/>
      <c r="AN1273" s="1048"/>
      <c r="AO1273" s="1046"/>
      <c r="AP1273" s="1047"/>
      <c r="AQ1273" s="1047"/>
      <c r="AR1273" s="1047"/>
      <c r="AS1273" s="1047"/>
      <c r="AT1273" s="1047"/>
      <c r="AU1273" s="1047"/>
      <c r="AV1273" s="1047"/>
      <c r="AW1273" s="1047"/>
      <c r="AX1273" s="1047"/>
      <c r="AY1273" s="1047"/>
      <c r="AZ1273" s="1047"/>
      <c r="BA1273" s="1047"/>
      <c r="BB1273" s="1048"/>
    </row>
    <row r="1274" spans="1:54" ht="12.6" customHeight="1" x14ac:dyDescent="0.25">
      <c r="A1274" s="256" t="s">
        <v>1883</v>
      </c>
      <c r="B1274" s="183"/>
      <c r="C1274" s="183"/>
      <c r="D1274" s="183"/>
      <c r="E1274" s="183"/>
      <c r="F1274" s="183"/>
      <c r="G1274" s="183"/>
      <c r="H1274" s="183"/>
      <c r="I1274" s="183"/>
      <c r="J1274" s="183"/>
      <c r="K1274" s="183"/>
      <c r="L1274" s="183"/>
      <c r="M1274" s="183"/>
      <c r="N1274" s="183"/>
      <c r="O1274" s="183"/>
      <c r="P1274" s="183"/>
      <c r="Q1274" s="183"/>
      <c r="R1274" s="183"/>
      <c r="S1274" s="183"/>
      <c r="T1274" s="183"/>
      <c r="U1274" s="183"/>
      <c r="V1274" s="183"/>
      <c r="W1274" s="183"/>
      <c r="X1274" s="183"/>
      <c r="Y1274" s="183"/>
      <c r="Z1274" s="183"/>
      <c r="AA1274" s="183"/>
      <c r="AB1274" s="183"/>
      <c r="AC1274" s="183"/>
      <c r="AD1274" s="183"/>
      <c r="AE1274" s="225"/>
      <c r="AF1274" s="1046"/>
      <c r="AG1274" s="1047"/>
      <c r="AH1274" s="1047"/>
      <c r="AI1274" s="1047"/>
      <c r="AJ1274" s="1047"/>
      <c r="AK1274" s="1047"/>
      <c r="AL1274" s="1047"/>
      <c r="AM1274" s="1047"/>
      <c r="AN1274" s="1048"/>
      <c r="AO1274" s="1046"/>
      <c r="AP1274" s="1047"/>
      <c r="AQ1274" s="1047"/>
      <c r="AR1274" s="1047"/>
      <c r="AS1274" s="1047"/>
      <c r="AT1274" s="1047"/>
      <c r="AU1274" s="1047"/>
      <c r="AV1274" s="1047"/>
      <c r="AW1274" s="1047"/>
      <c r="AX1274" s="1047"/>
      <c r="AY1274" s="1047"/>
      <c r="AZ1274" s="1047"/>
      <c r="BA1274" s="1047"/>
      <c r="BB1274" s="1048"/>
    </row>
    <row r="1275" spans="1:54" ht="12.6" customHeight="1" x14ac:dyDescent="0.25">
      <c r="A1275" s="196" t="s">
        <v>1884</v>
      </c>
      <c r="B1275" s="197"/>
      <c r="C1275" s="197"/>
      <c r="D1275" s="197"/>
      <c r="E1275" s="197"/>
      <c r="F1275" s="197"/>
      <c r="G1275" s="197"/>
      <c r="H1275" s="197"/>
      <c r="I1275" s="197"/>
      <c r="J1275" s="197"/>
      <c r="K1275" s="197"/>
      <c r="L1275" s="197"/>
      <c r="M1275" s="197"/>
      <c r="N1275" s="197"/>
      <c r="O1275" s="197"/>
      <c r="P1275" s="197"/>
      <c r="Q1275" s="197"/>
      <c r="R1275" s="197"/>
      <c r="S1275" s="197"/>
      <c r="T1275" s="197"/>
      <c r="U1275" s="197"/>
      <c r="V1275" s="197"/>
      <c r="W1275" s="197"/>
      <c r="X1275" s="197"/>
      <c r="Y1275" s="197"/>
      <c r="Z1275" s="197"/>
      <c r="AA1275" s="197"/>
      <c r="AB1275" s="197"/>
      <c r="AC1275" s="197"/>
      <c r="AD1275" s="197"/>
      <c r="AE1275" s="198"/>
      <c r="AF1275" s="822"/>
      <c r="AG1275" s="823"/>
      <c r="AH1275" s="823"/>
      <c r="AI1275" s="823"/>
      <c r="AJ1275" s="823"/>
      <c r="AK1275" s="823"/>
      <c r="AL1275" s="823"/>
      <c r="AM1275" s="823"/>
      <c r="AN1275" s="824"/>
      <c r="AO1275" s="822"/>
      <c r="AP1275" s="823"/>
      <c r="AQ1275" s="823"/>
      <c r="AR1275" s="823"/>
      <c r="AS1275" s="823"/>
      <c r="AT1275" s="823"/>
      <c r="AU1275" s="823"/>
      <c r="AV1275" s="823"/>
      <c r="AW1275" s="823"/>
      <c r="AX1275" s="823"/>
      <c r="AY1275" s="823"/>
      <c r="AZ1275" s="823"/>
      <c r="BA1275" s="823"/>
      <c r="BB1275" s="824"/>
    </row>
    <row r="1276" spans="1:54" ht="12.6" customHeight="1" x14ac:dyDescent="0.25">
      <c r="A1276" s="193" t="s">
        <v>1885</v>
      </c>
      <c r="B1276" s="194"/>
      <c r="C1276" s="194"/>
      <c r="D1276" s="194"/>
      <c r="E1276" s="194"/>
      <c r="F1276" s="194"/>
      <c r="G1276" s="194"/>
      <c r="H1276" s="194"/>
      <c r="I1276" s="194"/>
      <c r="J1276" s="194"/>
      <c r="K1276" s="194"/>
      <c r="L1276" s="194"/>
      <c r="M1276" s="194"/>
      <c r="N1276" s="194"/>
      <c r="O1276" s="194"/>
      <c r="P1276" s="194"/>
      <c r="Q1276" s="194"/>
      <c r="R1276" s="194"/>
      <c r="S1276" s="194"/>
      <c r="T1276" s="194"/>
      <c r="U1276" s="194"/>
      <c r="V1276" s="194"/>
      <c r="W1276" s="194"/>
      <c r="X1276" s="194"/>
      <c r="Y1276" s="194"/>
      <c r="Z1276" s="194"/>
      <c r="AA1276" s="194"/>
      <c r="AB1276" s="194"/>
      <c r="AC1276" s="194"/>
      <c r="AD1276" s="194"/>
      <c r="AE1276" s="195"/>
      <c r="AF1276" s="1043"/>
      <c r="AG1276" s="1044"/>
      <c r="AH1276" s="1044"/>
      <c r="AI1276" s="1044"/>
      <c r="AJ1276" s="1044"/>
      <c r="AK1276" s="1044"/>
      <c r="AL1276" s="1044"/>
      <c r="AM1276" s="1044"/>
      <c r="AN1276" s="1045"/>
      <c r="AO1276" s="1043"/>
      <c r="AP1276" s="1044"/>
      <c r="AQ1276" s="1044"/>
      <c r="AR1276" s="1044"/>
      <c r="AS1276" s="1044"/>
      <c r="AT1276" s="1044"/>
      <c r="AU1276" s="1044"/>
      <c r="AV1276" s="1044"/>
      <c r="AW1276" s="1044"/>
      <c r="AX1276" s="1044"/>
      <c r="AY1276" s="1044"/>
      <c r="AZ1276" s="1044"/>
      <c r="BA1276" s="1044"/>
      <c r="BB1276" s="1045"/>
    </row>
    <row r="1277" spans="1:54" ht="12.6" customHeight="1" x14ac:dyDescent="0.25">
      <c r="A1277" s="256" t="s">
        <v>1886</v>
      </c>
      <c r="B1277" s="183"/>
      <c r="C1277" s="183"/>
      <c r="D1277" s="183"/>
      <c r="E1277" s="183"/>
      <c r="F1277" s="183"/>
      <c r="G1277" s="183"/>
      <c r="H1277" s="183"/>
      <c r="I1277" s="183"/>
      <c r="J1277" s="183"/>
      <c r="K1277" s="183"/>
      <c r="L1277" s="183"/>
      <c r="M1277" s="183"/>
      <c r="N1277" s="183"/>
      <c r="O1277" s="183"/>
      <c r="P1277" s="183"/>
      <c r="Q1277" s="183"/>
      <c r="R1277" s="183"/>
      <c r="S1277" s="183"/>
      <c r="T1277" s="183"/>
      <c r="U1277" s="183"/>
      <c r="V1277" s="183"/>
      <c r="W1277" s="183"/>
      <c r="X1277" s="183"/>
      <c r="Y1277" s="183"/>
      <c r="Z1277" s="183"/>
      <c r="AA1277" s="183"/>
      <c r="AB1277" s="183"/>
      <c r="AC1277" s="183"/>
      <c r="AD1277" s="183"/>
      <c r="AE1277" s="225"/>
      <c r="AF1277" s="1046"/>
      <c r="AG1277" s="1047"/>
      <c r="AH1277" s="1047"/>
      <c r="AI1277" s="1047"/>
      <c r="AJ1277" s="1047"/>
      <c r="AK1277" s="1047"/>
      <c r="AL1277" s="1047"/>
      <c r="AM1277" s="1047"/>
      <c r="AN1277" s="1048"/>
      <c r="AO1277" s="1046"/>
      <c r="AP1277" s="1047"/>
      <c r="AQ1277" s="1047"/>
      <c r="AR1277" s="1047"/>
      <c r="AS1277" s="1047"/>
      <c r="AT1277" s="1047"/>
      <c r="AU1277" s="1047"/>
      <c r="AV1277" s="1047"/>
      <c r="AW1277" s="1047"/>
      <c r="AX1277" s="1047"/>
      <c r="AY1277" s="1047"/>
      <c r="AZ1277" s="1047"/>
      <c r="BA1277" s="1047"/>
      <c r="BB1277" s="1048"/>
    </row>
    <row r="1278" spans="1:54" ht="12.6" customHeight="1" x14ac:dyDescent="0.25">
      <c r="A1278" s="196" t="s">
        <v>1887</v>
      </c>
      <c r="B1278" s="197"/>
      <c r="C1278" s="197"/>
      <c r="D1278" s="197"/>
      <c r="E1278" s="197"/>
      <c r="F1278" s="197"/>
      <c r="G1278" s="197"/>
      <c r="H1278" s="197"/>
      <c r="I1278" s="197"/>
      <c r="J1278" s="197"/>
      <c r="K1278" s="197"/>
      <c r="L1278" s="197"/>
      <c r="M1278" s="197"/>
      <c r="N1278" s="197"/>
      <c r="O1278" s="197"/>
      <c r="P1278" s="197"/>
      <c r="Q1278" s="197"/>
      <c r="R1278" s="197"/>
      <c r="S1278" s="197"/>
      <c r="T1278" s="197"/>
      <c r="U1278" s="197"/>
      <c r="V1278" s="197"/>
      <c r="W1278" s="197"/>
      <c r="X1278" s="197"/>
      <c r="Y1278" s="197"/>
      <c r="Z1278" s="197"/>
      <c r="AA1278" s="197"/>
      <c r="AB1278" s="197"/>
      <c r="AC1278" s="197"/>
      <c r="AD1278" s="197"/>
      <c r="AE1278" s="198"/>
      <c r="AF1278" s="822"/>
      <c r="AG1278" s="823"/>
      <c r="AH1278" s="823"/>
      <c r="AI1278" s="823"/>
      <c r="AJ1278" s="823"/>
      <c r="AK1278" s="823"/>
      <c r="AL1278" s="823"/>
      <c r="AM1278" s="823"/>
      <c r="AN1278" s="824"/>
      <c r="AO1278" s="822"/>
      <c r="AP1278" s="823"/>
      <c r="AQ1278" s="823"/>
      <c r="AR1278" s="823"/>
      <c r="AS1278" s="823"/>
      <c r="AT1278" s="823"/>
      <c r="AU1278" s="823"/>
      <c r="AV1278" s="823"/>
      <c r="AW1278" s="823"/>
      <c r="AX1278" s="823"/>
      <c r="AY1278" s="823"/>
      <c r="AZ1278" s="823"/>
      <c r="BA1278" s="823"/>
      <c r="BB1278" s="824"/>
    </row>
    <row r="1279" spans="1:54" ht="12.6" customHeight="1" x14ac:dyDescent="0.25">
      <c r="A1279" s="193" t="s">
        <v>1888</v>
      </c>
      <c r="B1279" s="194"/>
      <c r="C1279" s="194"/>
      <c r="D1279" s="194"/>
      <c r="E1279" s="194"/>
      <c r="F1279" s="194"/>
      <c r="G1279" s="194"/>
      <c r="H1279" s="194"/>
      <c r="I1279" s="194"/>
      <c r="J1279" s="194"/>
      <c r="K1279" s="194"/>
      <c r="L1279" s="194"/>
      <c r="M1279" s="194"/>
      <c r="N1279" s="194"/>
      <c r="O1279" s="194"/>
      <c r="P1279" s="194"/>
      <c r="Q1279" s="194"/>
      <c r="R1279" s="194"/>
      <c r="S1279" s="194"/>
      <c r="T1279" s="194"/>
      <c r="U1279" s="194"/>
      <c r="V1279" s="194"/>
      <c r="W1279" s="194"/>
      <c r="X1279" s="194"/>
      <c r="Y1279" s="194"/>
      <c r="Z1279" s="194"/>
      <c r="AA1279" s="194"/>
      <c r="AB1279" s="194"/>
      <c r="AC1279" s="194"/>
      <c r="AD1279" s="194"/>
      <c r="AE1279" s="195"/>
      <c r="AF1279" s="1043"/>
      <c r="AG1279" s="1044"/>
      <c r="AH1279" s="1044"/>
      <c r="AI1279" s="1044"/>
      <c r="AJ1279" s="1044"/>
      <c r="AK1279" s="1044"/>
      <c r="AL1279" s="1044"/>
      <c r="AM1279" s="1044"/>
      <c r="AN1279" s="1045"/>
      <c r="AO1279" s="1043"/>
      <c r="AP1279" s="1044"/>
      <c r="AQ1279" s="1044"/>
      <c r="AR1279" s="1044"/>
      <c r="AS1279" s="1044"/>
      <c r="AT1279" s="1044"/>
      <c r="AU1279" s="1044"/>
      <c r="AV1279" s="1044"/>
      <c r="AW1279" s="1044"/>
      <c r="AX1279" s="1044"/>
      <c r="AY1279" s="1044"/>
      <c r="AZ1279" s="1044"/>
      <c r="BA1279" s="1044"/>
      <c r="BB1279" s="1045"/>
    </row>
    <row r="1280" spans="1:54" ht="12.6" customHeight="1" x14ac:dyDescent="0.25">
      <c r="A1280" s="256" t="s">
        <v>1889</v>
      </c>
      <c r="B1280" s="183"/>
      <c r="C1280" s="183"/>
      <c r="D1280" s="183"/>
      <c r="E1280" s="183"/>
      <c r="F1280" s="183"/>
      <c r="G1280" s="183"/>
      <c r="H1280" s="183"/>
      <c r="I1280" s="183"/>
      <c r="J1280" s="183"/>
      <c r="K1280" s="183"/>
      <c r="L1280" s="183"/>
      <c r="M1280" s="183"/>
      <c r="N1280" s="183"/>
      <c r="O1280" s="183"/>
      <c r="P1280" s="183"/>
      <c r="Q1280" s="183"/>
      <c r="R1280" s="183"/>
      <c r="S1280" s="183"/>
      <c r="T1280" s="183"/>
      <c r="U1280" s="183"/>
      <c r="V1280" s="183"/>
      <c r="W1280" s="183"/>
      <c r="X1280" s="183"/>
      <c r="Y1280" s="183"/>
      <c r="Z1280" s="183"/>
      <c r="AA1280" s="183"/>
      <c r="AB1280" s="183"/>
      <c r="AC1280" s="183"/>
      <c r="AD1280" s="183"/>
      <c r="AE1280" s="225"/>
      <c r="AF1280" s="1046"/>
      <c r="AG1280" s="1047"/>
      <c r="AH1280" s="1047"/>
      <c r="AI1280" s="1047"/>
      <c r="AJ1280" s="1047"/>
      <c r="AK1280" s="1047"/>
      <c r="AL1280" s="1047"/>
      <c r="AM1280" s="1047"/>
      <c r="AN1280" s="1048"/>
      <c r="AO1280" s="1046"/>
      <c r="AP1280" s="1047"/>
      <c r="AQ1280" s="1047"/>
      <c r="AR1280" s="1047"/>
      <c r="AS1280" s="1047"/>
      <c r="AT1280" s="1047"/>
      <c r="AU1280" s="1047"/>
      <c r="AV1280" s="1047"/>
      <c r="AW1280" s="1047"/>
      <c r="AX1280" s="1047"/>
      <c r="AY1280" s="1047"/>
      <c r="AZ1280" s="1047"/>
      <c r="BA1280" s="1047"/>
      <c r="BB1280" s="1048"/>
    </row>
    <row r="1281" spans="1:54" ht="12.6" customHeight="1" x14ac:dyDescent="0.25">
      <c r="A1281" s="196" t="s">
        <v>1890</v>
      </c>
      <c r="B1281" s="197"/>
      <c r="C1281" s="197"/>
      <c r="D1281" s="197"/>
      <c r="E1281" s="197"/>
      <c r="F1281" s="197"/>
      <c r="G1281" s="197"/>
      <c r="H1281" s="197"/>
      <c r="I1281" s="197"/>
      <c r="J1281" s="197"/>
      <c r="K1281" s="197"/>
      <c r="L1281" s="197"/>
      <c r="M1281" s="197"/>
      <c r="N1281" s="197"/>
      <c r="O1281" s="197"/>
      <c r="P1281" s="197"/>
      <c r="Q1281" s="197"/>
      <c r="R1281" s="197"/>
      <c r="S1281" s="197"/>
      <c r="T1281" s="197"/>
      <c r="U1281" s="197"/>
      <c r="V1281" s="197"/>
      <c r="W1281" s="197"/>
      <c r="X1281" s="197"/>
      <c r="Y1281" s="197"/>
      <c r="Z1281" s="197"/>
      <c r="AA1281" s="197"/>
      <c r="AB1281" s="197"/>
      <c r="AC1281" s="197"/>
      <c r="AD1281" s="197"/>
      <c r="AE1281" s="198"/>
      <c r="AF1281" s="822"/>
      <c r="AG1281" s="823"/>
      <c r="AH1281" s="823"/>
      <c r="AI1281" s="823"/>
      <c r="AJ1281" s="823"/>
      <c r="AK1281" s="823"/>
      <c r="AL1281" s="823"/>
      <c r="AM1281" s="823"/>
      <c r="AN1281" s="824"/>
      <c r="AO1281" s="822"/>
      <c r="AP1281" s="823"/>
      <c r="AQ1281" s="823"/>
      <c r="AR1281" s="823"/>
      <c r="AS1281" s="823"/>
      <c r="AT1281" s="823"/>
      <c r="AU1281" s="823"/>
      <c r="AV1281" s="823"/>
      <c r="AW1281" s="823"/>
      <c r="AX1281" s="823"/>
      <c r="AY1281" s="823"/>
      <c r="AZ1281" s="823"/>
      <c r="BA1281" s="823"/>
      <c r="BB1281" s="824"/>
    </row>
    <row r="1282" spans="1:54" ht="12.6" customHeight="1" x14ac:dyDescent="0.25">
      <c r="A1282" s="220" t="s">
        <v>5010</v>
      </c>
    </row>
    <row r="1283" spans="1:54" ht="15" customHeight="1" x14ac:dyDescent="0.25">
      <c r="A1283" s="807"/>
      <c r="B1283" s="808"/>
      <c r="C1283" s="808"/>
      <c r="D1283" s="808"/>
      <c r="E1283" s="808"/>
      <c r="F1283" s="808"/>
      <c r="G1283" s="808"/>
      <c r="H1283" s="808"/>
      <c r="I1283" s="808"/>
      <c r="J1283" s="808"/>
      <c r="K1283" s="808"/>
      <c r="L1283" s="808"/>
      <c r="M1283" s="808"/>
      <c r="N1283" s="808"/>
      <c r="O1283" s="808"/>
      <c r="P1283" s="808"/>
      <c r="Q1283" s="808"/>
      <c r="R1283" s="808"/>
      <c r="S1283" s="808"/>
      <c r="T1283" s="808"/>
      <c r="U1283" s="808"/>
      <c r="V1283" s="808"/>
      <c r="W1283" s="808"/>
      <c r="X1283" s="808"/>
      <c r="Y1283" s="808"/>
      <c r="Z1283" s="808"/>
      <c r="AA1283" s="808"/>
      <c r="AB1283" s="808"/>
      <c r="AC1283" s="808"/>
      <c r="AD1283" s="808"/>
      <c r="AE1283" s="808"/>
      <c r="AF1283" s="808"/>
      <c r="AG1283" s="808"/>
      <c r="AH1283" s="808"/>
      <c r="AI1283" s="808"/>
      <c r="AJ1283" s="808"/>
      <c r="AK1283" s="808"/>
      <c r="AL1283" s="808"/>
      <c r="AM1283" s="808"/>
      <c r="AN1283" s="808"/>
      <c r="AO1283" s="808"/>
      <c r="AP1283" s="808"/>
      <c r="AQ1283" s="808"/>
      <c r="AR1283" s="808"/>
      <c r="AS1283" s="808"/>
      <c r="AT1283" s="808"/>
      <c r="AU1283" s="808"/>
      <c r="AV1283" s="808"/>
      <c r="AW1283" s="808"/>
      <c r="AX1283" s="808"/>
      <c r="AY1283" s="550"/>
      <c r="AZ1283" s="550"/>
      <c r="BA1283" s="550"/>
      <c r="BB1283" s="550"/>
    </row>
    <row r="1284" spans="1:54" ht="15" customHeight="1" x14ac:dyDescent="0.25">
      <c r="A1284" s="809"/>
      <c r="B1284" s="810"/>
      <c r="C1284" s="810"/>
      <c r="D1284" s="810"/>
      <c r="E1284" s="810"/>
      <c r="F1284" s="810"/>
      <c r="G1284" s="810"/>
      <c r="H1284" s="810"/>
      <c r="I1284" s="810"/>
      <c r="J1284" s="810"/>
      <c r="K1284" s="810"/>
      <c r="L1284" s="810"/>
      <c r="M1284" s="810"/>
      <c r="N1284" s="810"/>
      <c r="O1284" s="810"/>
      <c r="P1284" s="810"/>
      <c r="Q1284" s="810"/>
      <c r="R1284" s="810"/>
      <c r="S1284" s="810"/>
      <c r="T1284" s="810"/>
      <c r="U1284" s="810"/>
      <c r="V1284" s="810"/>
      <c r="W1284" s="810"/>
      <c r="X1284" s="810"/>
      <c r="Y1284" s="810"/>
      <c r="Z1284" s="810"/>
      <c r="AA1284" s="810"/>
      <c r="AB1284" s="810"/>
      <c r="AC1284" s="810"/>
      <c r="AD1284" s="810"/>
      <c r="AE1284" s="810"/>
      <c r="AF1284" s="810"/>
      <c r="AG1284" s="810"/>
      <c r="AH1284" s="810"/>
      <c r="AI1284" s="810"/>
      <c r="AJ1284" s="810"/>
      <c r="AK1284" s="810"/>
      <c r="AL1284" s="810"/>
      <c r="AM1284" s="810"/>
      <c r="AN1284" s="810"/>
      <c r="AO1284" s="810"/>
      <c r="AP1284" s="810"/>
      <c r="AQ1284" s="810"/>
      <c r="AR1284" s="810"/>
      <c r="AS1284" s="810"/>
      <c r="AT1284" s="810"/>
      <c r="AU1284" s="810"/>
      <c r="AV1284" s="810"/>
      <c r="AW1284" s="810"/>
      <c r="AX1284" s="810"/>
      <c r="AY1284" s="550"/>
      <c r="AZ1284" s="550"/>
      <c r="BA1284" s="550"/>
      <c r="BB1284" s="550"/>
    </row>
    <row r="1285" spans="1:54" s="183" customFormat="1" ht="0.75" customHeight="1" x14ac:dyDescent="0.25"/>
    <row r="1286" spans="1:54" ht="12.6" customHeight="1" x14ac:dyDescent="0.25">
      <c r="A1286" s="220" t="s">
        <v>5093</v>
      </c>
    </row>
    <row r="1287" spans="1:54" ht="11.25" customHeight="1" x14ac:dyDescent="0.25">
      <c r="A1287" s="262"/>
      <c r="B1287" s="263"/>
      <c r="C1287" s="263"/>
      <c r="D1287" s="263"/>
      <c r="E1287" s="263"/>
      <c r="F1287" s="263"/>
      <c r="G1287" s="263"/>
      <c r="H1287" s="263"/>
      <c r="I1287" s="194"/>
      <c r="J1287" s="263"/>
      <c r="K1287" s="263"/>
      <c r="L1287" s="263"/>
      <c r="M1287" s="263"/>
      <c r="N1287" s="263"/>
      <c r="O1287" s="264"/>
      <c r="P1287" s="262"/>
      <c r="Q1287" s="263"/>
      <c r="R1287" s="263"/>
      <c r="S1287" s="263"/>
      <c r="T1287" s="263"/>
      <c r="U1287" s="263"/>
      <c r="V1287" s="263"/>
      <c r="W1287" s="263"/>
      <c r="X1287" s="263"/>
      <c r="Y1287" s="263"/>
      <c r="Z1287" s="263"/>
      <c r="AA1287" s="263"/>
      <c r="AB1287" s="263"/>
      <c r="AC1287" s="263"/>
      <c r="AD1287" s="263"/>
      <c r="AE1287" s="194"/>
      <c r="AF1287" s="264"/>
      <c r="AG1287" s="825" t="s">
        <v>1891</v>
      </c>
      <c r="AH1287" s="826"/>
      <c r="AI1287" s="826"/>
      <c r="AJ1287" s="826"/>
      <c r="AK1287" s="826"/>
      <c r="AL1287" s="826"/>
      <c r="AM1287" s="826"/>
      <c r="AN1287" s="826"/>
      <c r="AO1287" s="826"/>
      <c r="AP1287" s="826"/>
      <c r="AQ1287" s="826"/>
      <c r="AR1287" s="826"/>
      <c r="AS1287" s="826"/>
      <c r="AT1287" s="826"/>
      <c r="AU1287" s="826"/>
      <c r="AV1287" s="826"/>
      <c r="AW1287" s="826"/>
      <c r="AX1287" s="826"/>
      <c r="AY1287" s="826"/>
      <c r="AZ1287" s="826"/>
      <c r="BA1287" s="826"/>
      <c r="BB1287" s="827"/>
    </row>
    <row r="1288" spans="1:54" ht="11.25" customHeight="1" x14ac:dyDescent="0.25">
      <c r="A1288" s="223"/>
      <c r="B1288" s="224"/>
      <c r="C1288" s="224"/>
      <c r="D1288" s="224"/>
      <c r="E1288" s="224"/>
      <c r="F1288" s="224"/>
      <c r="G1288" s="224"/>
      <c r="H1288" s="224"/>
      <c r="I1288" s="183"/>
      <c r="J1288" s="186"/>
      <c r="K1288" s="186"/>
      <c r="L1288" s="186"/>
      <c r="M1288" s="186"/>
      <c r="N1288" s="183"/>
      <c r="O1288" s="277"/>
      <c r="P1288" s="863" t="s">
        <v>1263</v>
      </c>
      <c r="Q1288" s="864"/>
      <c r="R1288" s="864"/>
      <c r="S1288" s="864"/>
      <c r="T1288" s="864"/>
      <c r="U1288" s="864"/>
      <c r="V1288" s="864"/>
      <c r="W1288" s="864"/>
      <c r="X1288" s="864"/>
      <c r="Y1288" s="864"/>
      <c r="Z1288" s="864"/>
      <c r="AA1288" s="864"/>
      <c r="AB1288" s="864"/>
      <c r="AC1288" s="864"/>
      <c r="AD1288" s="864"/>
      <c r="AE1288" s="864"/>
      <c r="AF1288" s="865"/>
      <c r="AG1288" s="863" t="s">
        <v>1265</v>
      </c>
      <c r="AH1288" s="864"/>
      <c r="AI1288" s="864"/>
      <c r="AJ1288" s="864"/>
      <c r="AK1288" s="864"/>
      <c r="AL1288" s="864"/>
      <c r="AM1288" s="864"/>
      <c r="AN1288" s="864"/>
      <c r="AO1288" s="864"/>
      <c r="AP1288" s="864"/>
      <c r="AQ1288" s="864"/>
      <c r="AR1288" s="864"/>
      <c r="AS1288" s="864"/>
      <c r="AT1288" s="864"/>
      <c r="AU1288" s="864"/>
      <c r="AV1288" s="864"/>
      <c r="AW1288" s="864"/>
      <c r="AX1288" s="864"/>
      <c r="AY1288" s="864"/>
      <c r="AZ1288" s="864"/>
      <c r="BA1288" s="864"/>
      <c r="BB1288" s="865"/>
    </row>
    <row r="1289" spans="1:54" ht="11.25" customHeight="1" x14ac:dyDescent="0.25">
      <c r="A1289" s="828" t="s">
        <v>1262</v>
      </c>
      <c r="B1289" s="829"/>
      <c r="C1289" s="829"/>
      <c r="D1289" s="829"/>
      <c r="E1289" s="829"/>
      <c r="F1289" s="829"/>
      <c r="G1289" s="829"/>
      <c r="H1289" s="829"/>
      <c r="I1289" s="829"/>
      <c r="J1289" s="829"/>
      <c r="K1289" s="829"/>
      <c r="L1289" s="829"/>
      <c r="M1289" s="829"/>
      <c r="N1289" s="183"/>
      <c r="O1289" s="277"/>
      <c r="P1289" s="825" t="s">
        <v>1892</v>
      </c>
      <c r="Q1289" s="826"/>
      <c r="R1289" s="826"/>
      <c r="S1289" s="826"/>
      <c r="T1289" s="826"/>
      <c r="U1289" s="826"/>
      <c r="V1289" s="826"/>
      <c r="W1289" s="826"/>
      <c r="X1289" s="827"/>
      <c r="Y1289" s="825" t="s">
        <v>1893</v>
      </c>
      <c r="Z1289" s="826"/>
      <c r="AA1289" s="826"/>
      <c r="AB1289" s="827"/>
      <c r="AC1289" s="825" t="s">
        <v>1893</v>
      </c>
      <c r="AD1289" s="826"/>
      <c r="AE1289" s="826"/>
      <c r="AF1289" s="827"/>
      <c r="AG1289" s="825" t="s">
        <v>1892</v>
      </c>
      <c r="AH1289" s="826"/>
      <c r="AI1289" s="826"/>
      <c r="AJ1289" s="826"/>
      <c r="AK1289" s="826"/>
      <c r="AL1289" s="826"/>
      <c r="AM1289" s="826"/>
      <c r="AN1289" s="826"/>
      <c r="AO1289" s="827"/>
      <c r="AP1289" s="825" t="s">
        <v>1893</v>
      </c>
      <c r="AQ1289" s="826"/>
      <c r="AR1289" s="826"/>
      <c r="AS1289" s="826"/>
      <c r="AT1289" s="826"/>
      <c r="AU1289" s="826"/>
      <c r="AV1289" s="825" t="s">
        <v>1893</v>
      </c>
      <c r="AW1289" s="826"/>
      <c r="AX1289" s="826"/>
      <c r="AY1289" s="826"/>
      <c r="AZ1289" s="826"/>
      <c r="BA1289" s="826"/>
      <c r="BB1289" s="827"/>
    </row>
    <row r="1290" spans="1:54" ht="9.75" customHeight="1" x14ac:dyDescent="0.25">
      <c r="A1290" s="256"/>
      <c r="B1290" s="183"/>
      <c r="C1290" s="183"/>
      <c r="D1290" s="183"/>
      <c r="E1290" s="183"/>
      <c r="F1290" s="183"/>
      <c r="G1290" s="183"/>
      <c r="H1290" s="183"/>
      <c r="I1290" s="183"/>
      <c r="J1290" s="183"/>
      <c r="K1290" s="183"/>
      <c r="L1290" s="183"/>
      <c r="M1290" s="183"/>
      <c r="N1290" s="186"/>
      <c r="O1290" s="277"/>
      <c r="P1290" s="185"/>
      <c r="Q1290" s="186"/>
      <c r="R1290" s="186"/>
      <c r="S1290" s="186"/>
      <c r="T1290" s="186"/>
      <c r="U1290" s="186"/>
      <c r="V1290" s="186"/>
      <c r="W1290" s="183"/>
      <c r="X1290" s="225"/>
      <c r="Y1290" s="185"/>
      <c r="Z1290" s="186"/>
      <c r="AA1290" s="186"/>
      <c r="AB1290" s="225"/>
      <c r="AC1290" s="828" t="s">
        <v>1513</v>
      </c>
      <c r="AD1290" s="829"/>
      <c r="AE1290" s="829"/>
      <c r="AF1290" s="830"/>
      <c r="AG1290" s="185"/>
      <c r="AH1290" s="186"/>
      <c r="AI1290" s="186"/>
      <c r="AJ1290" s="186"/>
      <c r="AK1290" s="186"/>
      <c r="AL1290" s="186"/>
      <c r="AM1290" s="186"/>
      <c r="AN1290" s="183"/>
      <c r="AO1290" s="225"/>
      <c r="AP1290" s="828"/>
      <c r="AQ1290" s="829"/>
      <c r="AR1290" s="829"/>
      <c r="AS1290" s="829"/>
      <c r="AT1290" s="829"/>
      <c r="AU1290" s="829"/>
      <c r="AV1290" s="828" t="s">
        <v>1513</v>
      </c>
      <c r="AW1290" s="829"/>
      <c r="AX1290" s="829"/>
      <c r="AY1290" s="829"/>
      <c r="AZ1290" s="829"/>
      <c r="BA1290" s="829"/>
      <c r="BB1290" s="830"/>
    </row>
    <row r="1291" spans="1:54" ht="9.75" customHeight="1" x14ac:dyDescent="0.25">
      <c r="A1291" s="863" t="s">
        <v>1410</v>
      </c>
      <c r="B1291" s="864"/>
      <c r="C1291" s="864"/>
      <c r="D1291" s="864"/>
      <c r="E1291" s="864"/>
      <c r="F1291" s="864"/>
      <c r="G1291" s="864"/>
      <c r="H1291" s="864"/>
      <c r="I1291" s="864"/>
      <c r="J1291" s="864"/>
      <c r="K1291" s="864"/>
      <c r="L1291" s="864"/>
      <c r="M1291" s="864"/>
      <c r="N1291" s="864"/>
      <c r="O1291" s="865"/>
      <c r="P1291" s="863" t="s">
        <v>1411</v>
      </c>
      <c r="Q1291" s="864"/>
      <c r="R1291" s="864"/>
      <c r="S1291" s="864"/>
      <c r="T1291" s="864"/>
      <c r="U1291" s="864"/>
      <c r="V1291" s="864"/>
      <c r="W1291" s="864"/>
      <c r="X1291" s="865"/>
      <c r="Y1291" s="863" t="s">
        <v>1412</v>
      </c>
      <c r="Z1291" s="864"/>
      <c r="AA1291" s="864"/>
      <c r="AB1291" s="865"/>
      <c r="AC1291" s="863" t="s">
        <v>1806</v>
      </c>
      <c r="AD1291" s="864"/>
      <c r="AE1291" s="864"/>
      <c r="AF1291" s="865"/>
      <c r="AG1291" s="863" t="s">
        <v>1414</v>
      </c>
      <c r="AH1291" s="864"/>
      <c r="AI1291" s="864"/>
      <c r="AJ1291" s="864"/>
      <c r="AK1291" s="864"/>
      <c r="AL1291" s="864"/>
      <c r="AM1291" s="864"/>
      <c r="AN1291" s="864"/>
      <c r="AO1291" s="865"/>
      <c r="AP1291" s="863" t="s">
        <v>1415</v>
      </c>
      <c r="AQ1291" s="864"/>
      <c r="AR1291" s="864"/>
      <c r="AS1291" s="864"/>
      <c r="AT1291" s="864"/>
      <c r="AU1291" s="864"/>
      <c r="AV1291" s="863" t="s">
        <v>1416</v>
      </c>
      <c r="AW1291" s="864"/>
      <c r="AX1291" s="864"/>
      <c r="AY1291" s="864"/>
      <c r="AZ1291" s="864"/>
      <c r="BA1291" s="864"/>
      <c r="BB1291" s="865"/>
    </row>
    <row r="1292" spans="1:54" ht="12.6" customHeight="1" x14ac:dyDescent="0.25">
      <c r="A1292" s="1049" t="s">
        <v>1894</v>
      </c>
      <c r="B1292" s="1050"/>
      <c r="C1292" s="1050"/>
      <c r="D1292" s="1050"/>
      <c r="E1292" s="1050"/>
      <c r="F1292" s="1050"/>
      <c r="G1292" s="1050"/>
      <c r="H1292" s="1050"/>
      <c r="I1292" s="1050"/>
      <c r="J1292" s="1050"/>
      <c r="K1292" s="1050"/>
      <c r="L1292" s="1050"/>
      <c r="M1292" s="1050"/>
      <c r="N1292" s="1050"/>
      <c r="O1292" s="1051"/>
      <c r="P1292" s="1052">
        <v>560141</v>
      </c>
      <c r="Q1292" s="1052"/>
      <c r="R1292" s="1052"/>
      <c r="S1292" s="1052"/>
      <c r="T1292" s="1052"/>
      <c r="U1292" s="1052"/>
      <c r="V1292" s="1052"/>
      <c r="W1292" s="1052"/>
      <c r="X1292" s="1052"/>
      <c r="Y1292" s="862" t="s">
        <v>18</v>
      </c>
      <c r="Z1292" s="862"/>
      <c r="AA1292" s="862"/>
      <c r="AB1292" s="862"/>
      <c r="AC1292" s="862" t="s">
        <v>18</v>
      </c>
      <c r="AD1292" s="862"/>
      <c r="AE1292" s="862"/>
      <c r="AF1292" s="862"/>
      <c r="AG1292" s="1053">
        <v>519270</v>
      </c>
      <c r="AH1292" s="1054"/>
      <c r="AI1292" s="1054"/>
      <c r="AJ1292" s="1054"/>
      <c r="AK1292" s="1054"/>
      <c r="AL1292" s="1054"/>
      <c r="AM1292" s="1054"/>
      <c r="AN1292" s="1054"/>
      <c r="AO1292" s="1055"/>
      <c r="AP1292" s="825" t="s">
        <v>18</v>
      </c>
      <c r="AQ1292" s="826"/>
      <c r="AR1292" s="826"/>
      <c r="AS1292" s="826"/>
      <c r="AT1292" s="826"/>
      <c r="AU1292" s="827"/>
      <c r="AV1292" s="825" t="s">
        <v>18</v>
      </c>
      <c r="AW1292" s="826"/>
      <c r="AX1292" s="826"/>
      <c r="AY1292" s="826"/>
      <c r="AZ1292" s="826"/>
      <c r="BA1292" s="826"/>
      <c r="BB1292" s="827"/>
    </row>
    <row r="1293" spans="1:54" ht="12.6" customHeight="1" x14ac:dyDescent="0.25">
      <c r="A1293" s="196" t="s">
        <v>1895</v>
      </c>
      <c r="B1293" s="197"/>
      <c r="C1293" s="197"/>
      <c r="D1293" s="197"/>
      <c r="E1293" s="197"/>
      <c r="F1293" s="197"/>
      <c r="G1293" s="197"/>
      <c r="H1293" s="197"/>
      <c r="I1293" s="197"/>
      <c r="J1293" s="197"/>
      <c r="K1293" s="197"/>
      <c r="L1293" s="197"/>
      <c r="M1293" s="197"/>
      <c r="N1293" s="197"/>
      <c r="O1293" s="198"/>
      <c r="P1293" s="794"/>
      <c r="Q1293" s="794"/>
      <c r="R1293" s="794"/>
      <c r="S1293" s="794"/>
      <c r="T1293" s="794"/>
      <c r="U1293" s="794"/>
      <c r="V1293" s="794"/>
      <c r="W1293" s="794"/>
      <c r="X1293" s="794"/>
      <c r="Y1293" s="1022"/>
      <c r="Z1293" s="1022"/>
      <c r="AA1293" s="1022"/>
      <c r="AB1293" s="1022"/>
      <c r="AC1293" s="1022"/>
      <c r="AD1293" s="1022"/>
      <c r="AE1293" s="1022"/>
      <c r="AF1293" s="1022"/>
      <c r="AG1293" s="1034"/>
      <c r="AH1293" s="1035"/>
      <c r="AI1293" s="1035"/>
      <c r="AJ1293" s="1035"/>
      <c r="AK1293" s="1035"/>
      <c r="AL1293" s="1035"/>
      <c r="AM1293" s="1035"/>
      <c r="AN1293" s="1035"/>
      <c r="AO1293" s="1036"/>
      <c r="AP1293" s="863"/>
      <c r="AQ1293" s="864"/>
      <c r="AR1293" s="864"/>
      <c r="AS1293" s="864"/>
      <c r="AT1293" s="864"/>
      <c r="AU1293" s="865"/>
      <c r="AV1293" s="863"/>
      <c r="AW1293" s="864"/>
      <c r="AX1293" s="864"/>
      <c r="AY1293" s="864"/>
      <c r="AZ1293" s="864"/>
      <c r="BA1293" s="864"/>
      <c r="BB1293" s="865"/>
    </row>
    <row r="1294" spans="1:54" ht="12.6" customHeight="1" x14ac:dyDescent="0.25">
      <c r="A1294" s="187" t="s">
        <v>1896</v>
      </c>
      <c r="B1294" s="188"/>
      <c r="C1294" s="188"/>
      <c r="D1294" s="188"/>
      <c r="E1294" s="188"/>
      <c r="F1294" s="188"/>
      <c r="G1294" s="188"/>
      <c r="H1294" s="188"/>
      <c r="I1294" s="188"/>
      <c r="J1294" s="188"/>
      <c r="K1294" s="188"/>
      <c r="L1294" s="188"/>
      <c r="M1294" s="188"/>
      <c r="N1294" s="188"/>
      <c r="O1294" s="189"/>
      <c r="P1294" s="1022" t="s">
        <v>18</v>
      </c>
      <c r="Q1294" s="1022"/>
      <c r="R1294" s="1022"/>
      <c r="S1294" s="1022"/>
      <c r="T1294" s="1022"/>
      <c r="U1294" s="1022"/>
      <c r="V1294" s="1022"/>
      <c r="W1294" s="1022"/>
      <c r="X1294" s="1022"/>
      <c r="Y1294" s="794"/>
      <c r="Z1294" s="794"/>
      <c r="AA1294" s="794"/>
      <c r="AB1294" s="794"/>
      <c r="AC1294" s="794"/>
      <c r="AD1294" s="794"/>
      <c r="AE1294" s="794"/>
      <c r="AF1294" s="794"/>
      <c r="AG1294" s="1023" t="s">
        <v>18</v>
      </c>
      <c r="AH1294" s="1024"/>
      <c r="AI1294" s="1024"/>
      <c r="AJ1294" s="1024"/>
      <c r="AK1294" s="1024"/>
      <c r="AL1294" s="1024"/>
      <c r="AM1294" s="1024"/>
      <c r="AN1294" s="1024"/>
      <c r="AO1294" s="1025"/>
      <c r="AP1294" s="1026"/>
      <c r="AQ1294" s="1027"/>
      <c r="AR1294" s="1027"/>
      <c r="AS1294" s="1027"/>
      <c r="AT1294" s="1027"/>
      <c r="AU1294" s="1028"/>
      <c r="AV1294" s="1026"/>
      <c r="AW1294" s="1027"/>
      <c r="AX1294" s="1027"/>
      <c r="AY1294" s="1027"/>
      <c r="AZ1294" s="1027"/>
      <c r="BA1294" s="1027"/>
      <c r="BB1294" s="1028"/>
    </row>
    <row r="1295" spans="1:54" ht="12.6" customHeight="1" x14ac:dyDescent="0.25">
      <c r="A1295" s="187" t="s">
        <v>1897</v>
      </c>
      <c r="B1295" s="188"/>
      <c r="C1295" s="188"/>
      <c r="D1295" s="188"/>
      <c r="E1295" s="188"/>
      <c r="F1295" s="188"/>
      <c r="G1295" s="188"/>
      <c r="H1295" s="188"/>
      <c r="I1295" s="188"/>
      <c r="J1295" s="188"/>
      <c r="K1295" s="188"/>
      <c r="L1295" s="188"/>
      <c r="M1295" s="188"/>
      <c r="N1295" s="188"/>
      <c r="O1295" s="189"/>
      <c r="P1295" s="794">
        <v>56259</v>
      </c>
      <c r="Q1295" s="794"/>
      <c r="R1295" s="794"/>
      <c r="S1295" s="794"/>
      <c r="T1295" s="794"/>
      <c r="U1295" s="794"/>
      <c r="V1295" s="794"/>
      <c r="W1295" s="794"/>
      <c r="X1295" s="794"/>
      <c r="Y1295" s="794">
        <v>11814</v>
      </c>
      <c r="Z1295" s="794"/>
      <c r="AA1295" s="794"/>
      <c r="AB1295" s="794"/>
      <c r="AC1295" s="794">
        <v>21</v>
      </c>
      <c r="AD1295" s="794"/>
      <c r="AE1295" s="794"/>
      <c r="AF1295" s="794"/>
      <c r="AG1295" s="888">
        <v>52443</v>
      </c>
      <c r="AH1295" s="889"/>
      <c r="AI1295" s="889"/>
      <c r="AJ1295" s="889"/>
      <c r="AK1295" s="889"/>
      <c r="AL1295" s="889"/>
      <c r="AM1295" s="889"/>
      <c r="AN1295" s="889"/>
      <c r="AO1295" s="1029"/>
      <c r="AP1295" s="1026">
        <v>11013</v>
      </c>
      <c r="AQ1295" s="1027"/>
      <c r="AR1295" s="1027"/>
      <c r="AS1295" s="1027"/>
      <c r="AT1295" s="1027"/>
      <c r="AU1295" s="1028"/>
      <c r="AV1295" s="1026">
        <v>21</v>
      </c>
      <c r="AW1295" s="1027"/>
      <c r="AX1295" s="1027"/>
      <c r="AY1295" s="1027"/>
      <c r="AZ1295" s="1027"/>
      <c r="BA1295" s="1027"/>
      <c r="BB1295" s="1028"/>
    </row>
    <row r="1296" spans="1:54" ht="23.25" customHeight="1" x14ac:dyDescent="0.25">
      <c r="A1296" s="187" t="s">
        <v>1898</v>
      </c>
      <c r="B1296" s="188"/>
      <c r="C1296" s="188"/>
      <c r="D1296" s="188"/>
      <c r="E1296" s="188"/>
      <c r="F1296" s="188"/>
      <c r="G1296" s="188"/>
      <c r="H1296" s="188"/>
      <c r="I1296" s="188"/>
      <c r="J1296" s="188"/>
      <c r="K1296" s="188"/>
      <c r="L1296" s="188"/>
      <c r="M1296" s="188"/>
      <c r="N1296" s="188"/>
      <c r="O1296" s="189"/>
      <c r="P1296" s="1030">
        <v>19051</v>
      </c>
      <c r="Q1296" s="1030"/>
      <c r="R1296" s="1030"/>
      <c r="S1296" s="1030"/>
      <c r="T1296" s="1030"/>
      <c r="U1296" s="1030"/>
      <c r="V1296" s="1030"/>
      <c r="W1296" s="1030"/>
      <c r="X1296" s="1030"/>
      <c r="Y1296" s="794">
        <v>4001</v>
      </c>
      <c r="Z1296" s="794"/>
      <c r="AA1296" s="794"/>
      <c r="AB1296" s="794"/>
      <c r="AC1296" s="794">
        <v>21</v>
      </c>
      <c r="AD1296" s="794"/>
      <c r="AE1296" s="794"/>
      <c r="AF1296" s="794"/>
      <c r="AG1296" s="888">
        <v>12845</v>
      </c>
      <c r="AH1296" s="889"/>
      <c r="AI1296" s="889"/>
      <c r="AJ1296" s="889"/>
      <c r="AK1296" s="889"/>
      <c r="AL1296" s="889"/>
      <c r="AM1296" s="889"/>
      <c r="AN1296" s="889"/>
      <c r="AO1296" s="1029"/>
      <c r="AP1296" s="1026">
        <v>2697</v>
      </c>
      <c r="AQ1296" s="1027"/>
      <c r="AR1296" s="1027"/>
      <c r="AS1296" s="1027"/>
      <c r="AT1296" s="1027"/>
      <c r="AU1296" s="1028"/>
      <c r="AV1296" s="1026">
        <v>21</v>
      </c>
      <c r="AW1296" s="1027"/>
      <c r="AX1296" s="1027"/>
      <c r="AY1296" s="1027"/>
      <c r="AZ1296" s="1027"/>
      <c r="BA1296" s="1027"/>
      <c r="BB1296" s="1028"/>
    </row>
    <row r="1297" spans="1:54" ht="12.6" customHeight="1" x14ac:dyDescent="0.25">
      <c r="A1297" s="193" t="s">
        <v>1900</v>
      </c>
      <c r="B1297" s="194"/>
      <c r="C1297" s="194"/>
      <c r="D1297" s="194"/>
      <c r="E1297" s="194"/>
      <c r="F1297" s="194"/>
      <c r="G1297" s="194"/>
      <c r="H1297" s="194"/>
      <c r="I1297" s="194"/>
      <c r="J1297" s="194"/>
      <c r="K1297" s="194"/>
      <c r="L1297" s="194"/>
      <c r="M1297" s="194"/>
      <c r="N1297" s="194"/>
      <c r="O1297" s="195"/>
      <c r="P1297" s="794"/>
      <c r="Q1297" s="794"/>
      <c r="R1297" s="794"/>
      <c r="S1297" s="794"/>
      <c r="T1297" s="794"/>
      <c r="U1297" s="794"/>
      <c r="V1297" s="794"/>
      <c r="W1297" s="794"/>
      <c r="X1297" s="794"/>
      <c r="Y1297" s="794"/>
      <c r="Z1297" s="794"/>
      <c r="AA1297" s="794"/>
      <c r="AB1297" s="794"/>
      <c r="AC1297" s="794"/>
      <c r="AD1297" s="794"/>
      <c r="AE1297" s="794"/>
      <c r="AF1297" s="794"/>
      <c r="AG1297" s="1031"/>
      <c r="AH1297" s="1032"/>
      <c r="AI1297" s="1032"/>
      <c r="AJ1297" s="1032"/>
      <c r="AK1297" s="1032"/>
      <c r="AL1297" s="1032"/>
      <c r="AM1297" s="1032"/>
      <c r="AN1297" s="1032"/>
      <c r="AO1297" s="1033"/>
      <c r="AP1297" s="1037"/>
      <c r="AQ1297" s="1038"/>
      <c r="AR1297" s="1038"/>
      <c r="AS1297" s="1038"/>
      <c r="AT1297" s="1038"/>
      <c r="AU1297" s="1039"/>
      <c r="AV1297" s="1037"/>
      <c r="AW1297" s="1038"/>
      <c r="AX1297" s="1038"/>
      <c r="AY1297" s="1038"/>
      <c r="AZ1297" s="1038"/>
      <c r="BA1297" s="1038"/>
      <c r="BB1297" s="1039"/>
    </row>
    <row r="1298" spans="1:54" ht="12.6" customHeight="1" x14ac:dyDescent="0.25">
      <c r="A1298" s="196" t="s">
        <v>1901</v>
      </c>
      <c r="B1298" s="197"/>
      <c r="C1298" s="197"/>
      <c r="D1298" s="197"/>
      <c r="E1298" s="197"/>
      <c r="F1298" s="197"/>
      <c r="G1298" s="197"/>
      <c r="H1298" s="197"/>
      <c r="I1298" s="197"/>
      <c r="J1298" s="197"/>
      <c r="K1298" s="197"/>
      <c r="L1298" s="197"/>
      <c r="M1298" s="197"/>
      <c r="N1298" s="197"/>
      <c r="O1298" s="198"/>
      <c r="P1298" s="794"/>
      <c r="Q1298" s="794"/>
      <c r="R1298" s="794"/>
      <c r="S1298" s="794"/>
      <c r="T1298" s="794"/>
      <c r="U1298" s="794"/>
      <c r="V1298" s="794"/>
      <c r="W1298" s="794"/>
      <c r="X1298" s="794"/>
      <c r="Y1298" s="794"/>
      <c r="Z1298" s="794"/>
      <c r="AA1298" s="794"/>
      <c r="AB1298" s="794"/>
      <c r="AC1298" s="794"/>
      <c r="AD1298" s="794"/>
      <c r="AE1298" s="794"/>
      <c r="AF1298" s="794"/>
      <c r="AG1298" s="1034"/>
      <c r="AH1298" s="1035"/>
      <c r="AI1298" s="1035"/>
      <c r="AJ1298" s="1035"/>
      <c r="AK1298" s="1035"/>
      <c r="AL1298" s="1035"/>
      <c r="AM1298" s="1035"/>
      <c r="AN1298" s="1035"/>
      <c r="AO1298" s="1036"/>
      <c r="AP1298" s="1040"/>
      <c r="AQ1298" s="1041"/>
      <c r="AR1298" s="1041"/>
      <c r="AS1298" s="1041"/>
      <c r="AT1298" s="1041"/>
      <c r="AU1298" s="1042"/>
      <c r="AV1298" s="1040"/>
      <c r="AW1298" s="1041"/>
      <c r="AX1298" s="1041"/>
      <c r="AY1298" s="1041"/>
      <c r="AZ1298" s="1041"/>
      <c r="BA1298" s="1041"/>
      <c r="BB1298" s="1042"/>
    </row>
    <row r="1299" spans="1:54" ht="12.6" customHeight="1" x14ac:dyDescent="0.25">
      <c r="A1299" s="187" t="s">
        <v>1902</v>
      </c>
      <c r="B1299" s="188"/>
      <c r="C1299" s="188"/>
      <c r="D1299" s="188"/>
      <c r="E1299" s="188"/>
      <c r="F1299" s="188"/>
      <c r="G1299" s="188"/>
      <c r="H1299" s="188"/>
      <c r="I1299" s="188"/>
      <c r="J1299" s="188"/>
      <c r="K1299" s="188"/>
      <c r="L1299" s="188"/>
      <c r="M1299" s="188"/>
      <c r="N1299" s="188"/>
      <c r="O1299" s="189"/>
      <c r="P1299" s="794"/>
      <c r="Q1299" s="794"/>
      <c r="R1299" s="794"/>
      <c r="S1299" s="794"/>
      <c r="T1299" s="794"/>
      <c r="U1299" s="794"/>
      <c r="V1299" s="794"/>
      <c r="W1299" s="794"/>
      <c r="X1299" s="794"/>
      <c r="Y1299" s="794"/>
      <c r="Z1299" s="794"/>
      <c r="AA1299" s="794"/>
      <c r="AB1299" s="794"/>
      <c r="AC1299" s="794"/>
      <c r="AD1299" s="794"/>
      <c r="AE1299" s="794"/>
      <c r="AF1299" s="794"/>
      <c r="AG1299" s="888"/>
      <c r="AH1299" s="889"/>
      <c r="AI1299" s="889"/>
      <c r="AJ1299" s="889"/>
      <c r="AK1299" s="889"/>
      <c r="AL1299" s="889"/>
      <c r="AM1299" s="889"/>
      <c r="AN1299" s="889"/>
      <c r="AO1299" s="1029"/>
      <c r="AP1299" s="1026"/>
      <c r="AQ1299" s="1027"/>
      <c r="AR1299" s="1027"/>
      <c r="AS1299" s="1027"/>
      <c r="AT1299" s="1027"/>
      <c r="AU1299" s="1028"/>
      <c r="AV1299" s="1026"/>
      <c r="AW1299" s="1027"/>
      <c r="AX1299" s="1027"/>
      <c r="AY1299" s="1027"/>
      <c r="AZ1299" s="1027"/>
      <c r="BA1299" s="1027"/>
      <c r="BB1299" s="1028"/>
    </row>
    <row r="1300" spans="1:54" ht="12.6" customHeight="1" x14ac:dyDescent="0.25">
      <c r="A1300" s="187" t="s">
        <v>1903</v>
      </c>
      <c r="B1300" s="188"/>
      <c r="C1300" s="188"/>
      <c r="D1300" s="188"/>
      <c r="E1300" s="188"/>
      <c r="F1300" s="188"/>
      <c r="G1300" s="188"/>
      <c r="H1300" s="188"/>
      <c r="I1300" s="188"/>
      <c r="J1300" s="188"/>
      <c r="K1300" s="188"/>
      <c r="L1300" s="188"/>
      <c r="M1300" s="188"/>
      <c r="N1300" s="188"/>
      <c r="O1300" s="189"/>
      <c r="P1300" s="794"/>
      <c r="Q1300" s="794"/>
      <c r="R1300" s="794"/>
      <c r="S1300" s="794"/>
      <c r="T1300" s="794"/>
      <c r="U1300" s="794"/>
      <c r="V1300" s="794"/>
      <c r="W1300" s="794"/>
      <c r="X1300" s="794"/>
      <c r="Y1300" s="794"/>
      <c r="Z1300" s="794"/>
      <c r="AA1300" s="794"/>
      <c r="AB1300" s="794"/>
      <c r="AC1300" s="794"/>
      <c r="AD1300" s="794"/>
      <c r="AE1300" s="794"/>
      <c r="AF1300" s="794"/>
      <c r="AG1300" s="888"/>
      <c r="AH1300" s="889"/>
      <c r="AI1300" s="889"/>
      <c r="AJ1300" s="889"/>
      <c r="AK1300" s="889"/>
      <c r="AL1300" s="889"/>
      <c r="AM1300" s="889"/>
      <c r="AN1300" s="889"/>
      <c r="AO1300" s="1029"/>
      <c r="AP1300" s="1026"/>
      <c r="AQ1300" s="1027"/>
      <c r="AR1300" s="1027"/>
      <c r="AS1300" s="1027"/>
      <c r="AT1300" s="1027"/>
      <c r="AU1300" s="1028"/>
      <c r="AV1300" s="1026"/>
      <c r="AW1300" s="1027"/>
      <c r="AX1300" s="1027"/>
      <c r="AY1300" s="1027"/>
      <c r="AZ1300" s="1027"/>
      <c r="BA1300" s="1027"/>
      <c r="BB1300" s="1028"/>
    </row>
    <row r="1301" spans="1:54" ht="12.6" customHeight="1" x14ac:dyDescent="0.25">
      <c r="A1301" s="187" t="s">
        <v>1708</v>
      </c>
      <c r="B1301" s="188"/>
      <c r="C1301" s="188"/>
      <c r="D1301" s="188"/>
      <c r="E1301" s="188"/>
      <c r="F1301" s="188"/>
      <c r="G1301" s="188"/>
      <c r="H1301" s="188"/>
      <c r="I1301" s="188"/>
      <c r="J1301" s="188"/>
      <c r="K1301" s="188"/>
      <c r="L1301" s="188"/>
      <c r="M1301" s="188"/>
      <c r="N1301" s="188"/>
      <c r="O1301" s="189"/>
      <c r="P1301" s="794"/>
      <c r="Q1301" s="794"/>
      <c r="R1301" s="794"/>
      <c r="S1301" s="794"/>
      <c r="T1301" s="794"/>
      <c r="U1301" s="794"/>
      <c r="V1301" s="794"/>
      <c r="W1301" s="794"/>
      <c r="X1301" s="794"/>
      <c r="Y1301" s="794"/>
      <c r="Z1301" s="794"/>
      <c r="AA1301" s="794"/>
      <c r="AB1301" s="794"/>
      <c r="AC1301" s="794"/>
      <c r="AD1301" s="794"/>
      <c r="AE1301" s="794"/>
      <c r="AF1301" s="794"/>
      <c r="AG1301" s="888"/>
      <c r="AH1301" s="889"/>
      <c r="AI1301" s="889"/>
      <c r="AJ1301" s="889"/>
      <c r="AK1301" s="889"/>
      <c r="AL1301" s="889"/>
      <c r="AM1301" s="889"/>
      <c r="AN1301" s="889"/>
      <c r="AO1301" s="1029"/>
      <c r="AP1301" s="1026"/>
      <c r="AQ1301" s="1027"/>
      <c r="AR1301" s="1027"/>
      <c r="AS1301" s="1027"/>
      <c r="AT1301" s="1027"/>
      <c r="AU1301" s="1028"/>
      <c r="AV1301" s="1026"/>
      <c r="AW1301" s="1027"/>
      <c r="AX1301" s="1027"/>
      <c r="AY1301" s="1027"/>
      <c r="AZ1301" s="1027"/>
      <c r="BA1301" s="1027"/>
      <c r="BB1301" s="1028"/>
    </row>
    <row r="1302" spans="1:54" ht="12.6" customHeight="1" x14ac:dyDescent="0.25">
      <c r="A1302" s="187" t="s">
        <v>1397</v>
      </c>
      <c r="B1302" s="188"/>
      <c r="C1302" s="188"/>
      <c r="D1302" s="188"/>
      <c r="E1302" s="188"/>
      <c r="F1302" s="188"/>
      <c r="G1302" s="188"/>
      <c r="H1302" s="188"/>
      <c r="I1302" s="188"/>
      <c r="J1302" s="188"/>
      <c r="K1302" s="188"/>
      <c r="L1302" s="188"/>
      <c r="M1302" s="188"/>
      <c r="N1302" s="188"/>
      <c r="O1302" s="189"/>
      <c r="P1302" s="794"/>
      <c r="Q1302" s="794"/>
      <c r="R1302" s="794"/>
      <c r="S1302" s="794"/>
      <c r="T1302" s="794"/>
      <c r="U1302" s="794"/>
      <c r="V1302" s="794"/>
      <c r="W1302" s="794"/>
      <c r="X1302" s="794"/>
      <c r="Y1302" s="794"/>
      <c r="Z1302" s="794"/>
      <c r="AA1302" s="794"/>
      <c r="AB1302" s="794"/>
      <c r="AC1302" s="794"/>
      <c r="AD1302" s="794"/>
      <c r="AE1302" s="794"/>
      <c r="AF1302" s="794"/>
      <c r="AG1302" s="888"/>
      <c r="AH1302" s="889"/>
      <c r="AI1302" s="889"/>
      <c r="AJ1302" s="889"/>
      <c r="AK1302" s="889"/>
      <c r="AL1302" s="889"/>
      <c r="AM1302" s="889"/>
      <c r="AN1302" s="889"/>
      <c r="AO1302" s="1029"/>
      <c r="AP1302" s="1026"/>
      <c r="AQ1302" s="1027"/>
      <c r="AR1302" s="1027"/>
      <c r="AS1302" s="1027"/>
      <c r="AT1302" s="1027"/>
      <c r="AU1302" s="1028"/>
      <c r="AV1302" s="1026"/>
      <c r="AW1302" s="1027"/>
      <c r="AX1302" s="1027"/>
      <c r="AY1302" s="1027"/>
      <c r="AZ1302" s="1027"/>
      <c r="BA1302" s="1027"/>
      <c r="BB1302" s="1028"/>
    </row>
    <row r="1303" spans="1:54" ht="12.6" customHeight="1" x14ac:dyDescent="0.25">
      <c r="A1303" s="187" t="s">
        <v>1904</v>
      </c>
      <c r="B1303" s="188"/>
      <c r="C1303" s="188"/>
      <c r="D1303" s="188"/>
      <c r="E1303" s="188"/>
      <c r="F1303" s="188"/>
      <c r="G1303" s="188"/>
      <c r="H1303" s="188"/>
      <c r="I1303" s="188"/>
      <c r="J1303" s="188"/>
      <c r="K1303" s="188"/>
      <c r="L1303" s="188"/>
      <c r="M1303" s="188"/>
      <c r="N1303" s="188"/>
      <c r="O1303" s="189"/>
      <c r="P1303" s="1022" t="s">
        <v>18</v>
      </c>
      <c r="Q1303" s="1022"/>
      <c r="R1303" s="1022"/>
      <c r="S1303" s="1022"/>
      <c r="T1303" s="1022"/>
      <c r="U1303" s="1022"/>
      <c r="V1303" s="1022"/>
      <c r="W1303" s="1022"/>
      <c r="X1303" s="1022"/>
      <c r="Y1303" s="794">
        <v>125443</v>
      </c>
      <c r="Z1303" s="794"/>
      <c r="AA1303" s="794"/>
      <c r="AB1303" s="794"/>
      <c r="AC1303" s="794">
        <v>21</v>
      </c>
      <c r="AD1303" s="794"/>
      <c r="AE1303" s="794"/>
      <c r="AF1303" s="794"/>
      <c r="AG1303" s="1023" t="s">
        <v>18</v>
      </c>
      <c r="AH1303" s="1024"/>
      <c r="AI1303" s="1024"/>
      <c r="AJ1303" s="1024"/>
      <c r="AK1303" s="1024"/>
      <c r="AL1303" s="1024"/>
      <c r="AM1303" s="1024"/>
      <c r="AN1303" s="1024"/>
      <c r="AO1303" s="1025"/>
      <c r="AP1303" s="1026">
        <v>119685</v>
      </c>
      <c r="AQ1303" s="1027"/>
      <c r="AR1303" s="1027"/>
      <c r="AS1303" s="1027"/>
      <c r="AT1303" s="1027"/>
      <c r="AU1303" s="1028"/>
      <c r="AV1303" s="1026"/>
      <c r="AW1303" s="1027"/>
      <c r="AX1303" s="1027"/>
      <c r="AY1303" s="1027"/>
      <c r="AZ1303" s="1027"/>
      <c r="BA1303" s="1027"/>
      <c r="BB1303" s="1028"/>
    </row>
    <row r="1304" spans="1:54" ht="12.6" customHeight="1" x14ac:dyDescent="0.25">
      <c r="A1304" s="187" t="s">
        <v>1011</v>
      </c>
      <c r="B1304" s="188"/>
      <c r="C1304" s="188"/>
      <c r="D1304" s="188"/>
      <c r="E1304" s="188"/>
      <c r="F1304" s="188"/>
      <c r="G1304" s="188"/>
      <c r="H1304" s="188"/>
      <c r="I1304" s="188"/>
      <c r="J1304" s="188"/>
      <c r="K1304" s="188"/>
      <c r="L1304" s="188"/>
      <c r="M1304" s="188"/>
      <c r="N1304" s="188"/>
      <c r="O1304" s="189"/>
      <c r="P1304" s="1022" t="s">
        <v>18</v>
      </c>
      <c r="Q1304" s="1022"/>
      <c r="R1304" s="1022"/>
      <c r="S1304" s="1022"/>
      <c r="T1304" s="1022"/>
      <c r="U1304" s="1022"/>
      <c r="V1304" s="1022"/>
      <c r="W1304" s="1022"/>
      <c r="X1304" s="1022"/>
      <c r="Y1304" s="794">
        <v>-6245</v>
      </c>
      <c r="Z1304" s="794"/>
      <c r="AA1304" s="794"/>
      <c r="AB1304" s="794"/>
      <c r="AC1304" s="794">
        <v>21</v>
      </c>
      <c r="AD1304" s="794"/>
      <c r="AE1304" s="794"/>
      <c r="AF1304" s="794"/>
      <c r="AG1304" s="1023" t="s">
        <v>18</v>
      </c>
      <c r="AH1304" s="1024"/>
      <c r="AI1304" s="1024"/>
      <c r="AJ1304" s="1024"/>
      <c r="AK1304" s="1024"/>
      <c r="AL1304" s="1024"/>
      <c r="AM1304" s="1024"/>
      <c r="AN1304" s="1024"/>
      <c r="AO1304" s="1025"/>
      <c r="AP1304" s="1026">
        <v>-2322</v>
      </c>
      <c r="AQ1304" s="1027"/>
      <c r="AR1304" s="1027"/>
      <c r="AS1304" s="1027"/>
      <c r="AT1304" s="1027"/>
      <c r="AU1304" s="1028"/>
      <c r="AV1304" s="1026"/>
      <c r="AW1304" s="1027"/>
      <c r="AX1304" s="1027"/>
      <c r="AY1304" s="1027"/>
      <c r="AZ1304" s="1027"/>
      <c r="BA1304" s="1027"/>
      <c r="BB1304" s="1028"/>
    </row>
    <row r="1305" spans="1:54" ht="12.6" customHeight="1" x14ac:dyDescent="0.25">
      <c r="A1305" s="187" t="s">
        <v>1905</v>
      </c>
      <c r="B1305" s="188"/>
      <c r="C1305" s="188"/>
      <c r="D1305" s="188"/>
      <c r="E1305" s="188"/>
      <c r="F1305" s="188"/>
      <c r="G1305" s="188"/>
      <c r="H1305" s="188"/>
      <c r="I1305" s="188"/>
      <c r="J1305" s="188"/>
      <c r="K1305" s="188"/>
      <c r="L1305" s="188"/>
      <c r="M1305" s="188"/>
      <c r="N1305" s="188"/>
      <c r="O1305" s="189"/>
      <c r="P1305" s="1022" t="s">
        <v>18</v>
      </c>
      <c r="Q1305" s="1022"/>
      <c r="R1305" s="1022"/>
      <c r="S1305" s="1022"/>
      <c r="T1305" s="1022"/>
      <c r="U1305" s="1022"/>
      <c r="V1305" s="1022"/>
      <c r="W1305" s="1022"/>
      <c r="X1305" s="1022"/>
      <c r="Y1305" s="794">
        <v>119198</v>
      </c>
      <c r="Z1305" s="794"/>
      <c r="AA1305" s="794"/>
      <c r="AB1305" s="794"/>
      <c r="AC1305" s="794">
        <v>21</v>
      </c>
      <c r="AD1305" s="794"/>
      <c r="AE1305" s="794"/>
      <c r="AF1305" s="794"/>
      <c r="AG1305" s="1023" t="s">
        <v>18</v>
      </c>
      <c r="AH1305" s="1024"/>
      <c r="AI1305" s="1024"/>
      <c r="AJ1305" s="1024"/>
      <c r="AK1305" s="1024"/>
      <c r="AL1305" s="1024"/>
      <c r="AM1305" s="1024"/>
      <c r="AN1305" s="1024"/>
      <c r="AO1305" s="1025"/>
      <c r="AP1305" s="1026">
        <v>117363</v>
      </c>
      <c r="AQ1305" s="1027"/>
      <c r="AR1305" s="1027"/>
      <c r="AS1305" s="1027"/>
      <c r="AT1305" s="1027"/>
      <c r="AU1305" s="1028"/>
      <c r="AV1305" s="1026"/>
      <c r="AW1305" s="1027"/>
      <c r="AX1305" s="1027"/>
      <c r="AY1305" s="1027"/>
      <c r="AZ1305" s="1027"/>
      <c r="BA1305" s="1027"/>
      <c r="BB1305" s="1028"/>
    </row>
    <row r="1306" spans="1:54" ht="12.6" customHeight="1" x14ac:dyDescent="0.25">
      <c r="A1306" s="220" t="s">
        <v>5049</v>
      </c>
    </row>
    <row r="1307" spans="1:54" ht="15" customHeight="1" x14ac:dyDescent="0.25">
      <c r="A1307" s="807"/>
      <c r="B1307" s="808"/>
      <c r="C1307" s="808"/>
      <c r="D1307" s="808"/>
      <c r="E1307" s="808"/>
      <c r="F1307" s="808"/>
      <c r="G1307" s="808"/>
      <c r="H1307" s="808"/>
      <c r="I1307" s="808"/>
      <c r="J1307" s="808"/>
      <c r="K1307" s="808"/>
      <c r="L1307" s="808"/>
      <c r="M1307" s="808"/>
      <c r="N1307" s="808"/>
      <c r="O1307" s="808"/>
      <c r="P1307" s="808"/>
      <c r="Q1307" s="808"/>
      <c r="R1307" s="808"/>
      <c r="S1307" s="808"/>
      <c r="T1307" s="808"/>
      <c r="U1307" s="808"/>
      <c r="V1307" s="808"/>
      <c r="W1307" s="808"/>
      <c r="X1307" s="808"/>
      <c r="Y1307" s="808"/>
      <c r="Z1307" s="808"/>
      <c r="AA1307" s="808"/>
      <c r="AB1307" s="808"/>
      <c r="AC1307" s="808"/>
      <c r="AD1307" s="808"/>
      <c r="AE1307" s="808"/>
      <c r="AF1307" s="808"/>
      <c r="AG1307" s="808"/>
      <c r="AH1307" s="808"/>
      <c r="AI1307" s="808"/>
      <c r="AJ1307" s="808"/>
      <c r="AK1307" s="808"/>
      <c r="AL1307" s="808"/>
      <c r="AM1307" s="808"/>
      <c r="AN1307" s="808"/>
      <c r="AO1307" s="808"/>
      <c r="AP1307" s="808"/>
      <c r="AQ1307" s="808"/>
      <c r="AR1307" s="808"/>
      <c r="AS1307" s="808"/>
      <c r="AT1307" s="808"/>
      <c r="AU1307" s="808"/>
      <c r="AV1307" s="808"/>
      <c r="AW1307" s="808"/>
      <c r="AX1307" s="808"/>
      <c r="AY1307" s="550"/>
      <c r="AZ1307" s="550"/>
      <c r="BA1307" s="550"/>
      <c r="BB1307" s="550"/>
    </row>
    <row r="1308" spans="1:54" ht="15" customHeight="1" x14ac:dyDescent="0.25">
      <c r="A1308" s="809"/>
      <c r="B1308" s="810"/>
      <c r="C1308" s="810"/>
      <c r="D1308" s="810"/>
      <c r="E1308" s="810"/>
      <c r="F1308" s="810"/>
      <c r="G1308" s="810"/>
      <c r="H1308" s="810"/>
      <c r="I1308" s="810"/>
      <c r="J1308" s="810"/>
      <c r="K1308" s="810"/>
      <c r="L1308" s="810"/>
      <c r="M1308" s="810"/>
      <c r="N1308" s="810"/>
      <c r="O1308" s="810"/>
      <c r="P1308" s="810"/>
      <c r="Q1308" s="810"/>
      <c r="R1308" s="810"/>
      <c r="S1308" s="810"/>
      <c r="T1308" s="810"/>
      <c r="U1308" s="810"/>
      <c r="V1308" s="810"/>
      <c r="W1308" s="810"/>
      <c r="X1308" s="810"/>
      <c r="Y1308" s="810"/>
      <c r="Z1308" s="810"/>
      <c r="AA1308" s="810"/>
      <c r="AB1308" s="810"/>
      <c r="AC1308" s="810"/>
      <c r="AD1308" s="810"/>
      <c r="AE1308" s="810"/>
      <c r="AF1308" s="810"/>
      <c r="AG1308" s="810"/>
      <c r="AH1308" s="810"/>
      <c r="AI1308" s="810"/>
      <c r="AJ1308" s="810"/>
      <c r="AK1308" s="810"/>
      <c r="AL1308" s="810"/>
      <c r="AM1308" s="810"/>
      <c r="AN1308" s="810"/>
      <c r="AO1308" s="810"/>
      <c r="AP1308" s="810"/>
      <c r="AQ1308" s="810"/>
      <c r="AR1308" s="810"/>
      <c r="AS1308" s="810"/>
      <c r="AT1308" s="810"/>
      <c r="AU1308" s="810"/>
      <c r="AV1308" s="810"/>
      <c r="AW1308" s="810"/>
      <c r="AX1308" s="810"/>
      <c r="AY1308" s="550"/>
      <c r="AZ1308" s="550"/>
      <c r="BA1308" s="550"/>
      <c r="BB1308" s="550"/>
    </row>
    <row r="1310" spans="1:54" s="175" customFormat="1" ht="13.5" x14ac:dyDescent="0.25">
      <c r="A1310" s="942" t="s">
        <v>1906</v>
      </c>
      <c r="B1310" s="942"/>
      <c r="C1310" s="942"/>
      <c r="D1310" s="942"/>
      <c r="E1310" s="942"/>
      <c r="F1310" s="942"/>
      <c r="G1310" s="942"/>
      <c r="H1310" s="942"/>
      <c r="I1310" s="942"/>
      <c r="J1310" s="942"/>
      <c r="K1310" s="942"/>
      <c r="L1310" s="942"/>
      <c r="M1310" s="942"/>
      <c r="N1310" s="942"/>
      <c r="O1310" s="942"/>
      <c r="P1310" s="942"/>
      <c r="Q1310" s="942"/>
      <c r="R1310" s="942"/>
      <c r="S1310" s="942"/>
      <c r="T1310" s="942"/>
      <c r="U1310" s="942"/>
      <c r="V1310" s="942"/>
      <c r="W1310" s="942"/>
      <c r="X1310" s="942"/>
      <c r="Y1310" s="942"/>
      <c r="Z1310" s="942"/>
      <c r="AA1310" s="942"/>
      <c r="AB1310" s="942"/>
      <c r="AC1310" s="942"/>
      <c r="AD1310" s="942"/>
      <c r="AE1310" s="942"/>
      <c r="AF1310" s="942"/>
      <c r="AG1310" s="942"/>
      <c r="AH1310" s="942"/>
      <c r="AI1310" s="942"/>
      <c r="AJ1310" s="942"/>
      <c r="AK1310" s="942"/>
      <c r="AL1310" s="942"/>
      <c r="AM1310" s="942"/>
      <c r="AN1310" s="942"/>
      <c r="AO1310" s="942"/>
      <c r="AP1310" s="942"/>
      <c r="AQ1310" s="942"/>
      <c r="AR1310" s="942"/>
      <c r="AS1310" s="942"/>
      <c r="AT1310" s="942"/>
      <c r="AU1310" s="942"/>
      <c r="AV1310" s="942"/>
      <c r="AW1310" s="942"/>
      <c r="AX1310" s="942"/>
      <c r="AY1310" s="942"/>
      <c r="AZ1310" s="942"/>
      <c r="BA1310" s="942"/>
      <c r="BB1310" s="298"/>
    </row>
    <row r="1311" spans="1:54" ht="12.6" customHeight="1" x14ac:dyDescent="0.25">
      <c r="B1311" s="299"/>
      <c r="C1311" s="299"/>
      <c r="D1311" s="299"/>
      <c r="E1311" s="299"/>
      <c r="F1311" s="299"/>
      <c r="G1311" s="299"/>
      <c r="H1311" s="299"/>
      <c r="I1311" s="299"/>
      <c r="J1311" s="299"/>
      <c r="K1311" s="299"/>
      <c r="L1311" s="299"/>
      <c r="M1311" s="299"/>
      <c r="N1311" s="299"/>
      <c r="O1311" s="299"/>
      <c r="P1311" s="299"/>
      <c r="Q1311" s="299"/>
      <c r="R1311" s="299"/>
      <c r="S1311" s="299"/>
      <c r="T1311" s="299"/>
      <c r="U1311" s="299"/>
      <c r="V1311" s="299"/>
      <c r="W1311" s="299"/>
      <c r="X1311" s="299"/>
      <c r="Y1311" s="299"/>
      <c r="Z1311" s="299"/>
      <c r="AA1311" s="299"/>
      <c r="AB1311" s="299"/>
      <c r="AC1311" s="299"/>
      <c r="AD1311" s="299"/>
      <c r="AE1311" s="299"/>
      <c r="AF1311" s="299"/>
      <c r="AG1311" s="299"/>
      <c r="AH1311" s="299"/>
      <c r="AI1311" s="299"/>
      <c r="AJ1311" s="299"/>
      <c r="AK1311" s="299"/>
      <c r="AL1311" s="299"/>
      <c r="AM1311" s="299"/>
      <c r="AN1311" s="299"/>
      <c r="AO1311" s="299"/>
      <c r="AP1311" s="299"/>
      <c r="AQ1311" s="299"/>
      <c r="AR1311" s="299"/>
      <c r="AS1311" s="299"/>
      <c r="AT1311" s="299"/>
      <c r="AU1311" s="299"/>
      <c r="AV1311" s="299"/>
      <c r="AW1311" s="299"/>
      <c r="AX1311" s="299"/>
      <c r="AY1311" s="299"/>
      <c r="AZ1311" s="299"/>
      <c r="BA1311" s="299"/>
      <c r="BB1311" s="300"/>
    </row>
    <row r="1312" spans="1:54" ht="12.6" customHeight="1" x14ac:dyDescent="0.25">
      <c r="A1312" s="220" t="s">
        <v>1907</v>
      </c>
      <c r="B1312" s="200"/>
      <c r="C1312" s="200"/>
      <c r="D1312" s="200"/>
      <c r="E1312" s="200"/>
      <c r="F1312" s="200"/>
      <c r="G1312" s="200"/>
      <c r="H1312" s="200"/>
      <c r="I1312" s="200"/>
      <c r="J1312" s="200"/>
      <c r="K1312" s="200"/>
      <c r="L1312" s="200"/>
      <c r="M1312" s="200"/>
      <c r="N1312" s="200"/>
      <c r="O1312" s="200"/>
      <c r="P1312" s="200"/>
      <c r="Q1312" s="200"/>
      <c r="R1312" s="200"/>
      <c r="S1312" s="200"/>
      <c r="T1312" s="200"/>
      <c r="U1312" s="200"/>
      <c r="V1312" s="200"/>
      <c r="W1312" s="200"/>
      <c r="X1312" s="200"/>
      <c r="Y1312" s="200"/>
      <c r="Z1312" s="200"/>
      <c r="AA1312" s="200"/>
      <c r="AB1312" s="200"/>
      <c r="AC1312" s="200"/>
      <c r="AD1312" s="200"/>
      <c r="AE1312" s="200"/>
      <c r="AF1312" s="200"/>
      <c r="AG1312" s="200"/>
      <c r="AH1312" s="200"/>
      <c r="AI1312" s="200"/>
      <c r="AJ1312" s="200"/>
      <c r="AK1312" s="200"/>
      <c r="AL1312" s="200"/>
      <c r="AM1312" s="200"/>
      <c r="AN1312" s="200"/>
      <c r="AO1312" s="200"/>
      <c r="AP1312" s="200"/>
      <c r="AQ1312" s="200"/>
      <c r="AR1312" s="200"/>
      <c r="AS1312" s="200"/>
      <c r="AT1312" s="200"/>
      <c r="AU1312" s="200"/>
      <c r="AV1312" s="200"/>
      <c r="AW1312" s="200"/>
      <c r="AX1312" s="200"/>
      <c r="AY1312" s="200"/>
      <c r="AZ1312" s="200"/>
      <c r="BA1312" s="200"/>
      <c r="BB1312" s="200"/>
    </row>
    <row r="1313" spans="1:54" ht="24" customHeight="1" x14ac:dyDescent="0.25">
      <c r="A1313" s="1006" t="s">
        <v>1262</v>
      </c>
      <c r="B1313" s="1007"/>
      <c r="C1313" s="1007"/>
      <c r="D1313" s="1007"/>
      <c r="E1313" s="1007"/>
      <c r="F1313" s="1007"/>
      <c r="G1313" s="1007"/>
      <c r="H1313" s="1007"/>
      <c r="I1313" s="1007"/>
      <c r="J1313" s="1007"/>
      <c r="K1313" s="1007"/>
      <c r="L1313" s="1007"/>
      <c r="M1313" s="1007"/>
      <c r="N1313" s="1007"/>
      <c r="O1313" s="1007"/>
      <c r="P1313" s="1007"/>
      <c r="Q1313" s="1007"/>
      <c r="R1313" s="1007"/>
      <c r="S1313" s="1007"/>
      <c r="T1313" s="1007"/>
      <c r="U1313" s="1007"/>
      <c r="V1313" s="1007"/>
      <c r="W1313" s="1007"/>
      <c r="X1313" s="1007"/>
      <c r="Y1313" s="1007"/>
      <c r="Z1313" s="1007"/>
      <c r="AA1313" s="1007"/>
      <c r="AB1313" s="1007"/>
      <c r="AC1313" s="1007"/>
      <c r="AD1313" s="1007"/>
      <c r="AE1313" s="1008"/>
      <c r="AF1313" s="1009" t="s">
        <v>1263</v>
      </c>
      <c r="AG1313" s="1010"/>
      <c r="AH1313" s="1010"/>
      <c r="AI1313" s="1010"/>
      <c r="AJ1313" s="1010"/>
      <c r="AK1313" s="1010"/>
      <c r="AL1313" s="1010"/>
      <c r="AM1313" s="1010"/>
      <c r="AN1313" s="1011"/>
      <c r="AO1313" s="1010" t="s">
        <v>1277</v>
      </c>
      <c r="AP1313" s="1010"/>
      <c r="AQ1313" s="1010"/>
      <c r="AR1313" s="1010"/>
      <c r="AS1313" s="1010"/>
      <c r="AT1313" s="1010"/>
      <c r="AU1313" s="1010"/>
      <c r="AV1313" s="1010"/>
      <c r="AW1313" s="1010"/>
      <c r="AX1313" s="1010"/>
      <c r="AY1313" s="1010"/>
      <c r="AZ1313" s="1010"/>
      <c r="BA1313" s="1010"/>
      <c r="BB1313" s="1011"/>
    </row>
    <row r="1314" spans="1:54" ht="12.6" customHeight="1" x14ac:dyDescent="0.25">
      <c r="A1314" s="996" t="s">
        <v>1908</v>
      </c>
      <c r="B1314" s="997"/>
      <c r="C1314" s="997"/>
      <c r="D1314" s="997"/>
      <c r="E1314" s="997"/>
      <c r="F1314" s="997"/>
      <c r="G1314" s="997"/>
      <c r="H1314" s="997"/>
      <c r="I1314" s="997"/>
      <c r="J1314" s="997"/>
      <c r="K1314" s="997"/>
      <c r="L1314" s="997"/>
      <c r="M1314" s="997"/>
      <c r="N1314" s="997"/>
      <c r="O1314" s="997"/>
      <c r="P1314" s="997"/>
      <c r="Q1314" s="997"/>
      <c r="R1314" s="997"/>
      <c r="S1314" s="997"/>
      <c r="T1314" s="997"/>
      <c r="U1314" s="997"/>
      <c r="V1314" s="997"/>
      <c r="W1314" s="997"/>
      <c r="X1314" s="997"/>
      <c r="Y1314" s="997"/>
      <c r="Z1314" s="997"/>
      <c r="AA1314" s="997"/>
      <c r="AB1314" s="997"/>
      <c r="AC1314" s="997"/>
      <c r="AD1314" s="997"/>
      <c r="AE1314" s="998"/>
      <c r="AF1314" s="999"/>
      <c r="AG1314" s="1000"/>
      <c r="AH1314" s="1000"/>
      <c r="AI1314" s="1000"/>
      <c r="AJ1314" s="1000"/>
      <c r="AK1314" s="1000"/>
      <c r="AL1314" s="1000"/>
      <c r="AM1314" s="1000"/>
      <c r="AN1314" s="1001"/>
      <c r="AO1314" s="1000"/>
      <c r="AP1314" s="1000"/>
      <c r="AQ1314" s="1000"/>
      <c r="AR1314" s="1000"/>
      <c r="AS1314" s="1000"/>
      <c r="AT1314" s="1000"/>
      <c r="AU1314" s="1000"/>
      <c r="AV1314" s="1000"/>
      <c r="AW1314" s="1000"/>
      <c r="AX1314" s="1000"/>
      <c r="AY1314" s="1000"/>
      <c r="AZ1314" s="1000"/>
      <c r="BA1314" s="1000"/>
      <c r="BB1314" s="1001"/>
    </row>
    <row r="1315" spans="1:54" ht="12.6" customHeight="1" x14ac:dyDescent="0.25">
      <c r="A1315" s="996" t="s">
        <v>1899</v>
      </c>
      <c r="B1315" s="997"/>
      <c r="C1315" s="997"/>
      <c r="D1315" s="997"/>
      <c r="E1315" s="997"/>
      <c r="F1315" s="997"/>
      <c r="G1315" s="997"/>
      <c r="H1315" s="997"/>
      <c r="I1315" s="997"/>
      <c r="J1315" s="997"/>
      <c r="K1315" s="997"/>
      <c r="L1315" s="997"/>
      <c r="M1315" s="997"/>
      <c r="N1315" s="997"/>
      <c r="O1315" s="997"/>
      <c r="P1315" s="997"/>
      <c r="Q1315" s="997"/>
      <c r="R1315" s="997"/>
      <c r="S1315" s="997"/>
      <c r="T1315" s="997"/>
      <c r="U1315" s="997"/>
      <c r="V1315" s="997"/>
      <c r="W1315" s="997"/>
      <c r="X1315" s="997"/>
      <c r="Y1315" s="997"/>
      <c r="Z1315" s="997"/>
      <c r="AA1315" s="997"/>
      <c r="AB1315" s="997"/>
      <c r="AC1315" s="997"/>
      <c r="AD1315" s="997"/>
      <c r="AE1315" s="998"/>
      <c r="AF1315" s="999"/>
      <c r="AG1315" s="1000"/>
      <c r="AH1315" s="1000"/>
      <c r="AI1315" s="1000"/>
      <c r="AJ1315" s="1000"/>
      <c r="AK1315" s="1000"/>
      <c r="AL1315" s="1000"/>
      <c r="AM1315" s="1000"/>
      <c r="AN1315" s="1001"/>
      <c r="AO1315" s="1000"/>
      <c r="AP1315" s="1000"/>
      <c r="AQ1315" s="1000"/>
      <c r="AR1315" s="1000"/>
      <c r="AS1315" s="1000"/>
      <c r="AT1315" s="1000"/>
      <c r="AU1315" s="1000"/>
      <c r="AV1315" s="1000"/>
      <c r="AW1315" s="1000"/>
      <c r="AX1315" s="1000"/>
      <c r="AY1315" s="1000"/>
      <c r="AZ1315" s="1000"/>
      <c r="BA1315" s="1000"/>
      <c r="BB1315" s="1001"/>
    </row>
    <row r="1316" spans="1:54" ht="12.6" customHeight="1" x14ac:dyDescent="0.25">
      <c r="A1316" s="996" t="s">
        <v>1909</v>
      </c>
      <c r="B1316" s="997"/>
      <c r="C1316" s="997"/>
      <c r="D1316" s="997"/>
      <c r="E1316" s="997"/>
      <c r="F1316" s="997"/>
      <c r="G1316" s="997"/>
      <c r="H1316" s="997"/>
      <c r="I1316" s="997"/>
      <c r="J1316" s="997"/>
      <c r="K1316" s="997"/>
      <c r="L1316" s="997"/>
      <c r="M1316" s="997"/>
      <c r="N1316" s="997"/>
      <c r="O1316" s="997"/>
      <c r="P1316" s="997"/>
      <c r="Q1316" s="997"/>
      <c r="R1316" s="997"/>
      <c r="S1316" s="997"/>
      <c r="T1316" s="997"/>
      <c r="U1316" s="997"/>
      <c r="V1316" s="997"/>
      <c r="W1316" s="997"/>
      <c r="X1316" s="997"/>
      <c r="Y1316" s="997"/>
      <c r="Z1316" s="997"/>
      <c r="AA1316" s="997"/>
      <c r="AB1316" s="997"/>
      <c r="AC1316" s="997"/>
      <c r="AD1316" s="997"/>
      <c r="AE1316" s="998"/>
      <c r="AF1316" s="999"/>
      <c r="AG1316" s="1000"/>
      <c r="AH1316" s="1000"/>
      <c r="AI1316" s="1000"/>
      <c r="AJ1316" s="1000"/>
      <c r="AK1316" s="1000"/>
      <c r="AL1316" s="1000"/>
      <c r="AM1316" s="1000"/>
      <c r="AN1316" s="1001"/>
      <c r="AO1316" s="1000"/>
      <c r="AP1316" s="1000"/>
      <c r="AQ1316" s="1000"/>
      <c r="AR1316" s="1000"/>
      <c r="AS1316" s="1000"/>
      <c r="AT1316" s="1000"/>
      <c r="AU1316" s="1000"/>
      <c r="AV1316" s="1000"/>
      <c r="AW1316" s="1000"/>
      <c r="AX1316" s="1000"/>
      <c r="AY1316" s="1000"/>
      <c r="AZ1316" s="1000"/>
      <c r="BA1316" s="1000"/>
      <c r="BB1316" s="1001"/>
    </row>
    <row r="1317" spans="1:54" ht="12.6" customHeight="1" x14ac:dyDescent="0.25">
      <c r="A1317" s="996" t="s">
        <v>1910</v>
      </c>
      <c r="B1317" s="997"/>
      <c r="C1317" s="997"/>
      <c r="D1317" s="997"/>
      <c r="E1317" s="997"/>
      <c r="F1317" s="997"/>
      <c r="G1317" s="997"/>
      <c r="H1317" s="997"/>
      <c r="I1317" s="997"/>
      <c r="J1317" s="997"/>
      <c r="K1317" s="997"/>
      <c r="L1317" s="997"/>
      <c r="M1317" s="997"/>
      <c r="N1317" s="997"/>
      <c r="O1317" s="997"/>
      <c r="P1317" s="997"/>
      <c r="Q1317" s="997"/>
      <c r="R1317" s="997"/>
      <c r="S1317" s="997"/>
      <c r="T1317" s="997"/>
      <c r="U1317" s="997"/>
      <c r="V1317" s="997"/>
      <c r="W1317" s="997"/>
      <c r="X1317" s="997"/>
      <c r="Y1317" s="997"/>
      <c r="Z1317" s="997"/>
      <c r="AA1317" s="997"/>
      <c r="AB1317" s="997"/>
      <c r="AC1317" s="997"/>
      <c r="AD1317" s="997"/>
      <c r="AE1317" s="998"/>
      <c r="AF1317" s="999"/>
      <c r="AG1317" s="1000"/>
      <c r="AH1317" s="1000"/>
      <c r="AI1317" s="1000"/>
      <c r="AJ1317" s="1000"/>
      <c r="AK1317" s="1000"/>
      <c r="AL1317" s="1000"/>
      <c r="AM1317" s="1000"/>
      <c r="AN1317" s="1001"/>
      <c r="AO1317" s="1000"/>
      <c r="AP1317" s="1000"/>
      <c r="AQ1317" s="1000"/>
      <c r="AR1317" s="1000"/>
      <c r="AS1317" s="1000"/>
      <c r="AT1317" s="1000"/>
      <c r="AU1317" s="1000"/>
      <c r="AV1317" s="1000"/>
      <c r="AW1317" s="1000"/>
      <c r="AX1317" s="1000"/>
      <c r="AY1317" s="1000"/>
      <c r="AZ1317" s="1000"/>
      <c r="BA1317" s="1000"/>
      <c r="BB1317" s="1001"/>
    </row>
    <row r="1318" spans="1:54" ht="12.6" customHeight="1" x14ac:dyDescent="0.25">
      <c r="A1318" s="996" t="s">
        <v>1911</v>
      </c>
      <c r="B1318" s="997"/>
      <c r="C1318" s="997"/>
      <c r="D1318" s="997"/>
      <c r="E1318" s="997"/>
      <c r="F1318" s="997"/>
      <c r="G1318" s="997"/>
      <c r="H1318" s="997"/>
      <c r="I1318" s="997"/>
      <c r="J1318" s="997"/>
      <c r="K1318" s="997"/>
      <c r="L1318" s="997"/>
      <c r="M1318" s="997"/>
      <c r="N1318" s="997"/>
      <c r="O1318" s="997"/>
      <c r="P1318" s="997"/>
      <c r="Q1318" s="997"/>
      <c r="R1318" s="997"/>
      <c r="S1318" s="997"/>
      <c r="T1318" s="997"/>
      <c r="U1318" s="997"/>
      <c r="V1318" s="997"/>
      <c r="W1318" s="997"/>
      <c r="X1318" s="997"/>
      <c r="Y1318" s="997"/>
      <c r="Z1318" s="997"/>
      <c r="AA1318" s="997"/>
      <c r="AB1318" s="997"/>
      <c r="AC1318" s="997"/>
      <c r="AD1318" s="997"/>
      <c r="AE1318" s="998"/>
      <c r="AF1318" s="999"/>
      <c r="AG1318" s="1000"/>
      <c r="AH1318" s="1000"/>
      <c r="AI1318" s="1000"/>
      <c r="AJ1318" s="1000"/>
      <c r="AK1318" s="1000"/>
      <c r="AL1318" s="1000"/>
      <c r="AM1318" s="1000"/>
      <c r="AN1318" s="1001"/>
      <c r="AO1318" s="1000"/>
      <c r="AP1318" s="1000"/>
      <c r="AQ1318" s="1000"/>
      <c r="AR1318" s="1000"/>
      <c r="AS1318" s="1000"/>
      <c r="AT1318" s="1000"/>
      <c r="AU1318" s="1000"/>
      <c r="AV1318" s="1000"/>
      <c r="AW1318" s="1000"/>
      <c r="AX1318" s="1000"/>
      <c r="AY1318" s="1000"/>
      <c r="AZ1318" s="1000"/>
      <c r="BA1318" s="1000"/>
      <c r="BB1318" s="1001"/>
    </row>
    <row r="1319" spans="1:54" ht="12.6" customHeight="1" x14ac:dyDescent="0.25">
      <c r="A1319" s="996" t="s">
        <v>1912</v>
      </c>
      <c r="B1319" s="997"/>
      <c r="C1319" s="997"/>
      <c r="D1319" s="997"/>
      <c r="E1319" s="997"/>
      <c r="F1319" s="997"/>
      <c r="G1319" s="997"/>
      <c r="H1319" s="997"/>
      <c r="I1319" s="997"/>
      <c r="J1319" s="997"/>
      <c r="K1319" s="997"/>
      <c r="L1319" s="997"/>
      <c r="M1319" s="997"/>
      <c r="N1319" s="997"/>
      <c r="O1319" s="997"/>
      <c r="P1319" s="997"/>
      <c r="Q1319" s="997"/>
      <c r="R1319" s="997"/>
      <c r="S1319" s="997"/>
      <c r="T1319" s="997"/>
      <c r="U1319" s="997"/>
      <c r="V1319" s="997"/>
      <c r="W1319" s="997"/>
      <c r="X1319" s="997"/>
      <c r="Y1319" s="997"/>
      <c r="Z1319" s="997"/>
      <c r="AA1319" s="997"/>
      <c r="AB1319" s="997"/>
      <c r="AC1319" s="997"/>
      <c r="AD1319" s="997"/>
      <c r="AE1319" s="998"/>
      <c r="AF1319" s="999"/>
      <c r="AG1319" s="1000"/>
      <c r="AH1319" s="1000"/>
      <c r="AI1319" s="1000"/>
      <c r="AJ1319" s="1000"/>
      <c r="AK1319" s="1000"/>
      <c r="AL1319" s="1000"/>
      <c r="AM1319" s="1000"/>
      <c r="AN1319" s="1001"/>
      <c r="AO1319" s="1000"/>
      <c r="AP1319" s="1000"/>
      <c r="AQ1319" s="1000"/>
      <c r="AR1319" s="1000"/>
      <c r="AS1319" s="1000"/>
      <c r="AT1319" s="1000"/>
      <c r="AU1319" s="1000"/>
      <c r="AV1319" s="1000"/>
      <c r="AW1319" s="1000"/>
      <c r="AX1319" s="1000"/>
      <c r="AY1319" s="1000"/>
      <c r="AZ1319" s="1000"/>
      <c r="BA1319" s="1000"/>
      <c r="BB1319" s="1001"/>
    </row>
    <row r="1320" spans="1:54" ht="12.6" customHeight="1" x14ac:dyDescent="0.25">
      <c r="A1320" s="996" t="s">
        <v>1913</v>
      </c>
      <c r="B1320" s="997"/>
      <c r="C1320" s="997"/>
      <c r="D1320" s="997"/>
      <c r="E1320" s="997"/>
      <c r="F1320" s="997"/>
      <c r="G1320" s="997"/>
      <c r="H1320" s="997"/>
      <c r="I1320" s="997"/>
      <c r="J1320" s="997"/>
      <c r="K1320" s="997"/>
      <c r="L1320" s="997"/>
      <c r="M1320" s="997"/>
      <c r="N1320" s="997"/>
      <c r="O1320" s="997"/>
      <c r="P1320" s="997"/>
      <c r="Q1320" s="997"/>
      <c r="R1320" s="997"/>
      <c r="S1320" s="997"/>
      <c r="T1320" s="997"/>
      <c r="U1320" s="997"/>
      <c r="V1320" s="997"/>
      <c r="W1320" s="997"/>
      <c r="X1320" s="997"/>
      <c r="Y1320" s="997"/>
      <c r="Z1320" s="997"/>
      <c r="AA1320" s="997"/>
      <c r="AB1320" s="997"/>
      <c r="AC1320" s="997"/>
      <c r="AD1320" s="997"/>
      <c r="AE1320" s="998"/>
      <c r="AF1320" s="999"/>
      <c r="AG1320" s="1000"/>
      <c r="AH1320" s="1000"/>
      <c r="AI1320" s="1000"/>
      <c r="AJ1320" s="1000"/>
      <c r="AK1320" s="1000"/>
      <c r="AL1320" s="1000"/>
      <c r="AM1320" s="1000"/>
      <c r="AN1320" s="1001"/>
      <c r="AO1320" s="1000"/>
      <c r="AP1320" s="1000"/>
      <c r="AQ1320" s="1000"/>
      <c r="AR1320" s="1000"/>
      <c r="AS1320" s="1000"/>
      <c r="AT1320" s="1000"/>
      <c r="AU1320" s="1000"/>
      <c r="AV1320" s="1000"/>
      <c r="AW1320" s="1000"/>
      <c r="AX1320" s="1000"/>
      <c r="AY1320" s="1000"/>
      <c r="AZ1320" s="1000"/>
      <c r="BA1320" s="1000"/>
      <c r="BB1320" s="1001"/>
    </row>
    <row r="1321" spans="1:54" ht="12.6" customHeight="1" x14ac:dyDescent="0.25">
      <c r="A1321" s="996" t="s">
        <v>1914</v>
      </c>
      <c r="B1321" s="997"/>
      <c r="C1321" s="997"/>
      <c r="D1321" s="997"/>
      <c r="E1321" s="997"/>
      <c r="F1321" s="997"/>
      <c r="G1321" s="997"/>
      <c r="H1321" s="997"/>
      <c r="I1321" s="997"/>
      <c r="J1321" s="997"/>
      <c r="K1321" s="997"/>
      <c r="L1321" s="997"/>
      <c r="M1321" s="997"/>
      <c r="N1321" s="997"/>
      <c r="O1321" s="997"/>
      <c r="P1321" s="997"/>
      <c r="Q1321" s="997"/>
      <c r="R1321" s="997"/>
      <c r="S1321" s="997"/>
      <c r="T1321" s="997"/>
      <c r="U1321" s="997"/>
      <c r="V1321" s="997"/>
      <c r="W1321" s="997"/>
      <c r="X1321" s="997"/>
      <c r="Y1321" s="997"/>
      <c r="Z1321" s="997"/>
      <c r="AA1321" s="997"/>
      <c r="AB1321" s="997"/>
      <c r="AC1321" s="997"/>
      <c r="AD1321" s="997"/>
      <c r="AE1321" s="998"/>
      <c r="AF1321" s="999"/>
      <c r="AG1321" s="1000"/>
      <c r="AH1321" s="1000"/>
      <c r="AI1321" s="1000"/>
      <c r="AJ1321" s="1000"/>
      <c r="AK1321" s="1000"/>
      <c r="AL1321" s="1000"/>
      <c r="AM1321" s="1000"/>
      <c r="AN1321" s="1001"/>
      <c r="AO1321" s="1000"/>
      <c r="AP1321" s="1000"/>
      <c r="AQ1321" s="1000"/>
      <c r="AR1321" s="1000"/>
      <c r="AS1321" s="1000"/>
      <c r="AT1321" s="1000"/>
      <c r="AU1321" s="1000"/>
      <c r="AV1321" s="1000"/>
      <c r="AW1321" s="1000"/>
      <c r="AX1321" s="1000"/>
      <c r="AY1321" s="1000"/>
      <c r="AZ1321" s="1000"/>
      <c r="BA1321" s="1000"/>
      <c r="BB1321" s="1001"/>
    </row>
    <row r="1322" spans="1:54" ht="12.6" customHeight="1" x14ac:dyDescent="0.25">
      <c r="A1322" s="996" t="s">
        <v>1915</v>
      </c>
      <c r="B1322" s="997"/>
      <c r="C1322" s="997"/>
      <c r="D1322" s="997"/>
      <c r="E1322" s="997"/>
      <c r="F1322" s="997"/>
      <c r="G1322" s="997"/>
      <c r="H1322" s="997"/>
      <c r="I1322" s="997"/>
      <c r="J1322" s="997"/>
      <c r="K1322" s="997"/>
      <c r="L1322" s="997"/>
      <c r="M1322" s="997"/>
      <c r="N1322" s="997"/>
      <c r="O1322" s="997"/>
      <c r="P1322" s="997"/>
      <c r="Q1322" s="997"/>
      <c r="R1322" s="997"/>
      <c r="S1322" s="997"/>
      <c r="T1322" s="997"/>
      <c r="U1322" s="997"/>
      <c r="V1322" s="997"/>
      <c r="W1322" s="997"/>
      <c r="X1322" s="997"/>
      <c r="Y1322" s="997"/>
      <c r="Z1322" s="997"/>
      <c r="AA1322" s="997"/>
      <c r="AB1322" s="997"/>
      <c r="AC1322" s="997"/>
      <c r="AD1322" s="997"/>
      <c r="AE1322" s="998"/>
      <c r="AF1322" s="999"/>
      <c r="AG1322" s="1000"/>
      <c r="AH1322" s="1000"/>
      <c r="AI1322" s="1000"/>
      <c r="AJ1322" s="1000"/>
      <c r="AK1322" s="1000"/>
      <c r="AL1322" s="1000"/>
      <c r="AM1322" s="1000"/>
      <c r="AN1322" s="1001"/>
      <c r="AO1322" s="1000"/>
      <c r="AP1322" s="1000"/>
      <c r="AQ1322" s="1000"/>
      <c r="AR1322" s="1000"/>
      <c r="AS1322" s="1000"/>
      <c r="AT1322" s="1000"/>
      <c r="AU1322" s="1000"/>
      <c r="AV1322" s="1000"/>
      <c r="AW1322" s="1000"/>
      <c r="AX1322" s="1000"/>
      <c r="AY1322" s="1000"/>
      <c r="AZ1322" s="1000"/>
      <c r="BA1322" s="1000"/>
      <c r="BB1322" s="1001"/>
    </row>
    <row r="1323" spans="1:54" ht="12.6" customHeight="1" x14ac:dyDescent="0.25">
      <c r="A1323" s="220" t="s">
        <v>5049</v>
      </c>
    </row>
    <row r="1324" spans="1:54" ht="15" customHeight="1" x14ac:dyDescent="0.25">
      <c r="A1324" s="807"/>
      <c r="B1324" s="808"/>
      <c r="C1324" s="808"/>
      <c r="D1324" s="808"/>
      <c r="E1324" s="808"/>
      <c r="F1324" s="808"/>
      <c r="G1324" s="808"/>
      <c r="H1324" s="808"/>
      <c r="I1324" s="808"/>
      <c r="J1324" s="808"/>
      <c r="K1324" s="808"/>
      <c r="L1324" s="808"/>
      <c r="M1324" s="808"/>
      <c r="N1324" s="808"/>
      <c r="O1324" s="808"/>
      <c r="P1324" s="808"/>
      <c r="Q1324" s="808"/>
      <c r="R1324" s="808"/>
      <c r="S1324" s="808"/>
      <c r="T1324" s="808"/>
      <c r="U1324" s="808"/>
      <c r="V1324" s="808"/>
      <c r="W1324" s="808"/>
      <c r="X1324" s="808"/>
      <c r="Y1324" s="808"/>
      <c r="Z1324" s="808"/>
      <c r="AA1324" s="808"/>
      <c r="AB1324" s="808"/>
      <c r="AC1324" s="808"/>
      <c r="AD1324" s="808"/>
      <c r="AE1324" s="808"/>
      <c r="AF1324" s="808"/>
      <c r="AG1324" s="808"/>
      <c r="AH1324" s="808"/>
      <c r="AI1324" s="808"/>
      <c r="AJ1324" s="808"/>
      <c r="AK1324" s="808"/>
      <c r="AL1324" s="808"/>
      <c r="AM1324" s="808"/>
      <c r="AN1324" s="808"/>
      <c r="AO1324" s="808"/>
      <c r="AP1324" s="808"/>
      <c r="AQ1324" s="808"/>
      <c r="AR1324" s="808"/>
      <c r="AS1324" s="808"/>
      <c r="AT1324" s="808"/>
      <c r="AU1324" s="808"/>
      <c r="AV1324" s="808"/>
      <c r="AW1324" s="808"/>
      <c r="AX1324" s="808"/>
      <c r="AY1324" s="550"/>
      <c r="AZ1324" s="550"/>
      <c r="BA1324" s="550"/>
      <c r="BB1324" s="550"/>
    </row>
    <row r="1325" spans="1:54" ht="15" customHeight="1" x14ac:dyDescent="0.25">
      <c r="A1325" s="809"/>
      <c r="B1325" s="810"/>
      <c r="C1325" s="810"/>
      <c r="D1325" s="810"/>
      <c r="E1325" s="810"/>
      <c r="F1325" s="810"/>
      <c r="G1325" s="810"/>
      <c r="H1325" s="810"/>
      <c r="I1325" s="810"/>
      <c r="J1325" s="810"/>
      <c r="K1325" s="810"/>
      <c r="L1325" s="810"/>
      <c r="M1325" s="810"/>
      <c r="N1325" s="810"/>
      <c r="O1325" s="810"/>
      <c r="P1325" s="810"/>
      <c r="Q1325" s="810"/>
      <c r="R1325" s="810"/>
      <c r="S1325" s="810"/>
      <c r="T1325" s="810"/>
      <c r="U1325" s="810"/>
      <c r="V1325" s="810"/>
      <c r="W1325" s="810"/>
      <c r="X1325" s="810"/>
      <c r="Y1325" s="810"/>
      <c r="Z1325" s="810"/>
      <c r="AA1325" s="810"/>
      <c r="AB1325" s="810"/>
      <c r="AC1325" s="810"/>
      <c r="AD1325" s="810"/>
      <c r="AE1325" s="810"/>
      <c r="AF1325" s="810"/>
      <c r="AG1325" s="810"/>
      <c r="AH1325" s="810"/>
      <c r="AI1325" s="810"/>
      <c r="AJ1325" s="810"/>
      <c r="AK1325" s="810"/>
      <c r="AL1325" s="810"/>
      <c r="AM1325" s="810"/>
      <c r="AN1325" s="810"/>
      <c r="AO1325" s="810"/>
      <c r="AP1325" s="810"/>
      <c r="AQ1325" s="810"/>
      <c r="AR1325" s="810"/>
      <c r="AS1325" s="810"/>
      <c r="AT1325" s="810"/>
      <c r="AU1325" s="810"/>
      <c r="AV1325" s="810"/>
      <c r="AW1325" s="810"/>
      <c r="AX1325" s="810"/>
      <c r="AY1325" s="550"/>
      <c r="AZ1325" s="550"/>
      <c r="BA1325" s="550"/>
      <c r="BB1325" s="550"/>
    </row>
    <row r="1326" spans="1:54" s="183" customFormat="1" ht="12.6" customHeight="1" x14ac:dyDescent="0.25">
      <c r="A1326" s="301"/>
      <c r="B1326" s="301"/>
      <c r="C1326" s="301"/>
      <c r="D1326" s="301"/>
      <c r="E1326" s="301"/>
      <c r="F1326" s="301"/>
      <c r="G1326" s="301"/>
      <c r="H1326" s="301"/>
      <c r="I1326" s="301"/>
      <c r="J1326" s="301"/>
      <c r="K1326" s="301"/>
      <c r="L1326" s="301"/>
      <c r="M1326" s="301"/>
      <c r="N1326" s="301"/>
      <c r="O1326" s="301"/>
      <c r="P1326" s="301"/>
      <c r="Q1326" s="301"/>
      <c r="R1326" s="301"/>
      <c r="S1326" s="301"/>
      <c r="T1326" s="301"/>
      <c r="U1326" s="301"/>
      <c r="V1326" s="301"/>
      <c r="W1326" s="301"/>
      <c r="X1326" s="301"/>
      <c r="Y1326" s="301"/>
      <c r="Z1326" s="301"/>
      <c r="AA1326" s="301"/>
      <c r="AB1326" s="301"/>
      <c r="AC1326" s="301"/>
      <c r="AD1326" s="301"/>
      <c r="AE1326" s="301"/>
      <c r="AF1326" s="302"/>
      <c r="AG1326" s="302"/>
      <c r="AH1326" s="302"/>
      <c r="AI1326" s="302"/>
      <c r="AJ1326" s="302"/>
      <c r="AK1326" s="302"/>
      <c r="AL1326" s="302"/>
      <c r="AM1326" s="302"/>
      <c r="AN1326" s="302"/>
      <c r="AO1326" s="302"/>
      <c r="AP1326" s="302"/>
      <c r="AQ1326" s="302"/>
      <c r="AR1326" s="302"/>
      <c r="AS1326" s="302"/>
      <c r="AT1326" s="302"/>
      <c r="AU1326" s="302"/>
      <c r="AV1326" s="302"/>
      <c r="AW1326" s="302"/>
      <c r="AX1326" s="302"/>
      <c r="AY1326" s="302"/>
      <c r="AZ1326" s="302"/>
      <c r="BA1326" s="302"/>
      <c r="BB1326" s="302"/>
    </row>
    <row r="1327" spans="1:54" ht="12.6" customHeight="1" x14ac:dyDescent="0.25">
      <c r="A1327" s="220" t="s">
        <v>1916</v>
      </c>
      <c r="B1327" s="200"/>
      <c r="C1327" s="200"/>
      <c r="D1327" s="200"/>
      <c r="E1327" s="200"/>
      <c r="F1327" s="200"/>
      <c r="G1327" s="200"/>
      <c r="H1327" s="200"/>
      <c r="I1327" s="200"/>
      <c r="J1327" s="200"/>
      <c r="K1327" s="200"/>
      <c r="L1327" s="200"/>
      <c r="M1327" s="200"/>
      <c r="N1327" s="200"/>
      <c r="O1327" s="200"/>
      <c r="P1327" s="200"/>
      <c r="Q1327" s="200"/>
      <c r="R1327" s="200"/>
      <c r="S1327" s="200"/>
      <c r="T1327" s="200"/>
      <c r="U1327" s="200"/>
      <c r="V1327" s="200"/>
      <c r="W1327" s="200"/>
      <c r="X1327" s="200"/>
      <c r="Y1327" s="200"/>
      <c r="Z1327" s="200"/>
      <c r="AA1327" s="200"/>
      <c r="AB1327" s="200"/>
      <c r="AC1327" s="200"/>
      <c r="AD1327" s="200"/>
      <c r="AE1327" s="200"/>
      <c r="AF1327" s="200"/>
      <c r="AG1327" s="200"/>
      <c r="AH1327" s="200"/>
      <c r="AI1327" s="200"/>
      <c r="AJ1327" s="200"/>
      <c r="AK1327" s="200"/>
      <c r="AL1327" s="200"/>
      <c r="AM1327" s="200"/>
      <c r="AN1327" s="200"/>
      <c r="AO1327" s="200"/>
      <c r="AP1327" s="200"/>
      <c r="AQ1327" s="200"/>
      <c r="AR1327" s="200"/>
      <c r="AS1327" s="200"/>
      <c r="AT1327" s="200"/>
      <c r="AU1327" s="200"/>
      <c r="AV1327" s="200"/>
      <c r="AW1327" s="200"/>
      <c r="AX1327" s="200"/>
      <c r="AY1327" s="200"/>
      <c r="AZ1327" s="200"/>
      <c r="BA1327" s="200"/>
      <c r="BB1327" s="200"/>
    </row>
    <row r="1328" spans="1:54" s="183" customFormat="1" ht="25.5" customHeight="1" x14ac:dyDescent="0.25">
      <c r="A1328" s="978" t="s">
        <v>1917</v>
      </c>
      <c r="B1328" s="978"/>
      <c r="C1328" s="978"/>
      <c r="D1328" s="978"/>
      <c r="E1328" s="978"/>
      <c r="F1328" s="978"/>
      <c r="G1328" s="978"/>
      <c r="H1328" s="978"/>
      <c r="I1328" s="978"/>
      <c r="J1328" s="978"/>
      <c r="K1328" s="978"/>
      <c r="L1328" s="978"/>
      <c r="M1328" s="978"/>
      <c r="N1328" s="978"/>
      <c r="O1328" s="978"/>
      <c r="P1328" s="978"/>
      <c r="Q1328" s="978"/>
      <c r="R1328" s="978"/>
      <c r="S1328" s="978"/>
      <c r="T1328" s="978"/>
      <c r="U1328" s="978"/>
      <c r="V1328" s="978"/>
      <c r="W1328" s="978"/>
      <c r="X1328" s="978"/>
      <c r="Y1328" s="978"/>
      <c r="Z1328" s="978"/>
      <c r="AA1328" s="978"/>
      <c r="AB1328" s="978"/>
      <c r="AC1328" s="978"/>
      <c r="AD1328" s="978"/>
      <c r="AE1328" s="978"/>
      <c r="AF1328" s="978"/>
      <c r="AG1328" s="978"/>
      <c r="AH1328" s="978"/>
      <c r="AI1328" s="978"/>
      <c r="AJ1328" s="978"/>
      <c r="AK1328" s="978"/>
      <c r="AL1328" s="978"/>
      <c r="AM1328" s="978"/>
      <c r="AN1328" s="978"/>
      <c r="AO1328" s="978"/>
      <c r="AP1328" s="978"/>
      <c r="AQ1328" s="978"/>
      <c r="AR1328" s="978"/>
      <c r="AS1328" s="978"/>
      <c r="AT1328" s="978"/>
      <c r="AU1328" s="978"/>
      <c r="AV1328" s="978"/>
      <c r="AW1328" s="978"/>
      <c r="AX1328" s="978"/>
      <c r="AY1328" s="978"/>
      <c r="AZ1328" s="218"/>
      <c r="BA1328" s="218"/>
      <c r="BB1328" s="218"/>
    </row>
    <row r="1329" spans="1:16384" ht="12.6" customHeight="1" x14ac:dyDescent="0.25">
      <c r="A1329" s="279"/>
      <c r="B1329" s="280"/>
      <c r="C1329" s="280"/>
      <c r="D1329" s="280"/>
      <c r="E1329" s="280"/>
      <c r="F1329" s="280"/>
      <c r="G1329" s="280"/>
      <c r="H1329" s="280"/>
      <c r="I1329" s="280"/>
      <c r="J1329" s="280"/>
      <c r="K1329" s="280"/>
      <c r="L1329" s="280"/>
      <c r="M1329" s="280"/>
      <c r="N1329" s="280"/>
      <c r="O1329" s="280"/>
      <c r="P1329" s="280"/>
      <c r="Q1329" s="280"/>
      <c r="R1329" s="280"/>
      <c r="S1329" s="280"/>
      <c r="T1329" s="280"/>
      <c r="U1329" s="280"/>
      <c r="V1329" s="280"/>
      <c r="W1329" s="280"/>
      <c r="X1329" s="280"/>
      <c r="Y1329" s="280"/>
      <c r="Z1329" s="280"/>
      <c r="AA1329" s="280"/>
      <c r="AB1329" s="280"/>
      <c r="AC1329" s="280"/>
      <c r="AD1329" s="280"/>
      <c r="AE1329" s="280"/>
      <c r="AF1329" s="280"/>
      <c r="AG1329" s="280"/>
      <c r="AH1329" s="280"/>
      <c r="AI1329" s="280"/>
      <c r="AJ1329" s="280"/>
      <c r="AK1329" s="280"/>
      <c r="AL1329" s="280"/>
      <c r="AM1329" s="280"/>
      <c r="AN1329" s="280"/>
      <c r="AO1329" s="280"/>
      <c r="AP1329" s="280"/>
      <c r="AQ1329" s="280"/>
      <c r="AR1329" s="280"/>
      <c r="AS1329" s="280"/>
      <c r="AT1329" s="280"/>
      <c r="AU1329" s="280"/>
      <c r="AV1329" s="280"/>
      <c r="AW1329" s="280"/>
      <c r="AX1329" s="280"/>
      <c r="AY1329" s="280"/>
      <c r="AZ1329" s="280"/>
      <c r="BA1329" s="280"/>
      <c r="BB1329" s="281"/>
    </row>
    <row r="1330" spans="1:16384" s="175" customFormat="1" ht="13.5" x14ac:dyDescent="0.25">
      <c r="A1330" s="942" t="s">
        <v>1918</v>
      </c>
      <c r="B1330" s="942"/>
      <c r="C1330" s="942"/>
      <c r="D1330" s="942"/>
      <c r="E1330" s="942"/>
      <c r="F1330" s="942"/>
      <c r="G1330" s="942"/>
      <c r="H1330" s="942"/>
      <c r="I1330" s="942"/>
      <c r="J1330" s="942"/>
      <c r="K1330" s="942"/>
      <c r="L1330" s="942"/>
      <c r="M1330" s="942"/>
      <c r="N1330" s="942"/>
      <c r="O1330" s="942"/>
      <c r="P1330" s="942"/>
      <c r="Q1330" s="942"/>
      <c r="R1330" s="942"/>
      <c r="S1330" s="942"/>
      <c r="T1330" s="942"/>
      <c r="U1330" s="942"/>
      <c r="V1330" s="942"/>
      <c r="W1330" s="942"/>
      <c r="X1330" s="942"/>
      <c r="Y1330" s="942"/>
      <c r="Z1330" s="942"/>
      <c r="AA1330" s="942"/>
      <c r="AB1330" s="942"/>
      <c r="AC1330" s="942"/>
      <c r="AD1330" s="942"/>
      <c r="AE1330" s="942"/>
      <c r="AF1330" s="942"/>
      <c r="AG1330" s="942"/>
      <c r="AH1330" s="942"/>
      <c r="AI1330" s="942"/>
      <c r="AJ1330" s="942"/>
      <c r="AK1330" s="942"/>
      <c r="AL1330" s="942"/>
      <c r="AM1330" s="942"/>
      <c r="AN1330" s="942"/>
      <c r="AO1330" s="942"/>
      <c r="AP1330" s="942"/>
      <c r="AQ1330" s="942"/>
      <c r="AR1330" s="942"/>
      <c r="AS1330" s="942"/>
      <c r="AT1330" s="942"/>
      <c r="AU1330" s="942"/>
      <c r="AV1330" s="942"/>
      <c r="AW1330" s="942"/>
      <c r="AX1330" s="942"/>
      <c r="AY1330" s="942"/>
      <c r="AZ1330" s="942"/>
      <c r="BA1330" s="942"/>
      <c r="BB1330" s="298"/>
    </row>
    <row r="1331" spans="1:16384" s="175" customFormat="1" ht="13.5" x14ac:dyDescent="0.25">
      <c r="A1331" s="220" t="s">
        <v>1919</v>
      </c>
      <c r="B1331" s="303"/>
      <c r="C1331" s="303"/>
      <c r="D1331" s="303"/>
      <c r="E1331" s="303"/>
      <c r="F1331" s="303"/>
      <c r="G1331" s="303"/>
      <c r="H1331" s="303"/>
      <c r="I1331" s="303"/>
      <c r="J1331" s="303"/>
      <c r="K1331" s="303"/>
      <c r="L1331" s="303"/>
      <c r="M1331" s="303"/>
      <c r="N1331" s="303"/>
      <c r="O1331" s="303"/>
      <c r="P1331" s="303"/>
      <c r="Q1331" s="303"/>
      <c r="R1331" s="303"/>
      <c r="S1331" s="303"/>
      <c r="T1331" s="303"/>
      <c r="U1331" s="303"/>
      <c r="V1331" s="303"/>
      <c r="W1331" s="303"/>
      <c r="X1331" s="303"/>
      <c r="Y1331" s="303"/>
      <c r="Z1331" s="303"/>
      <c r="AA1331" s="303"/>
      <c r="AB1331" s="303"/>
      <c r="AC1331" s="303"/>
      <c r="AD1331" s="303"/>
      <c r="AE1331" s="303"/>
      <c r="AF1331" s="303"/>
      <c r="AG1331" s="303"/>
      <c r="AH1331" s="303"/>
      <c r="AI1331" s="303"/>
      <c r="AJ1331" s="303"/>
      <c r="AK1331" s="303"/>
      <c r="AL1331" s="303"/>
      <c r="AM1331" s="303"/>
      <c r="AN1331" s="303"/>
      <c r="AO1331" s="303"/>
      <c r="AP1331" s="303"/>
      <c r="AQ1331" s="303"/>
      <c r="AR1331" s="303"/>
      <c r="AS1331" s="303"/>
      <c r="AT1331" s="303"/>
      <c r="AU1331" s="303"/>
      <c r="AV1331" s="303"/>
      <c r="AW1331" s="303"/>
      <c r="AX1331" s="303"/>
      <c r="AY1331" s="303"/>
      <c r="AZ1331" s="303"/>
      <c r="BA1331" s="303"/>
      <c r="BB1331" s="298"/>
    </row>
    <row r="1332" spans="1:16384" ht="12.6" customHeight="1" x14ac:dyDescent="0.25">
      <c r="A1332" s="304" t="s">
        <v>1920</v>
      </c>
      <c r="B1332" s="278"/>
      <c r="C1332" s="278"/>
      <c r="D1332" s="278"/>
      <c r="E1332" s="278"/>
      <c r="F1332" s="278"/>
      <c r="G1332" s="278"/>
      <c r="H1332" s="278"/>
      <c r="I1332" s="278"/>
      <c r="J1332" s="278"/>
      <c r="K1332" s="278"/>
      <c r="L1332" s="278"/>
      <c r="M1332" s="278"/>
      <c r="N1332" s="278"/>
      <c r="O1332" s="278"/>
      <c r="P1332" s="278"/>
      <c r="Q1332" s="278"/>
      <c r="R1332" s="278"/>
      <c r="S1332" s="278"/>
      <c r="T1332" s="278"/>
      <c r="U1332" s="278"/>
      <c r="V1332" s="278"/>
      <c r="W1332" s="278"/>
      <c r="X1332" s="278"/>
      <c r="Y1332" s="278"/>
      <c r="Z1332" s="278"/>
      <c r="AA1332" s="278"/>
      <c r="AB1332" s="278"/>
      <c r="AC1332" s="278"/>
      <c r="AD1332" s="278"/>
      <c r="AE1332" s="278"/>
      <c r="AF1332" s="278"/>
      <c r="AG1332" s="278"/>
      <c r="AH1332" s="278"/>
      <c r="AI1332" s="278"/>
      <c r="AJ1332" s="278"/>
      <c r="AK1332" s="278"/>
      <c r="AL1332" s="278"/>
      <c r="AM1332" s="278"/>
      <c r="AN1332" s="278"/>
      <c r="AO1332" s="278"/>
      <c r="AP1332" s="278"/>
      <c r="AQ1332" s="278"/>
      <c r="AR1332" s="278"/>
      <c r="AS1332" s="278"/>
      <c r="AT1332" s="278"/>
      <c r="AU1332" s="278"/>
      <c r="AV1332" s="278"/>
      <c r="AW1332" s="278"/>
      <c r="AX1332" s="278"/>
      <c r="AY1332" s="278"/>
      <c r="AZ1332" s="278"/>
      <c r="BA1332" s="278"/>
      <c r="BB1332" s="278"/>
    </row>
    <row r="1333" spans="1:16384" ht="12.6" customHeight="1" x14ac:dyDescent="0.25">
      <c r="A1333" s="978" t="s">
        <v>1921</v>
      </c>
      <c r="B1333" s="978"/>
      <c r="C1333" s="978"/>
      <c r="D1333" s="978"/>
      <c r="E1333" s="978"/>
      <c r="F1333" s="978"/>
      <c r="G1333" s="978"/>
      <c r="H1333" s="978"/>
      <c r="I1333" s="978"/>
      <c r="J1333" s="978"/>
      <c r="K1333" s="978"/>
      <c r="L1333" s="978"/>
      <c r="M1333" s="978"/>
      <c r="N1333" s="978"/>
      <c r="O1333" s="978"/>
      <c r="P1333" s="978"/>
      <c r="Q1333" s="978"/>
      <c r="R1333" s="978"/>
      <c r="S1333" s="978"/>
      <c r="T1333" s="978"/>
      <c r="U1333" s="978"/>
      <c r="V1333" s="978"/>
      <c r="W1333" s="978"/>
      <c r="X1333" s="978"/>
      <c r="Y1333" s="978"/>
      <c r="Z1333" s="978"/>
      <c r="AA1333" s="978"/>
      <c r="AB1333" s="978"/>
      <c r="AC1333" s="978"/>
      <c r="AD1333" s="978"/>
      <c r="AE1333" s="978"/>
      <c r="AF1333" s="978"/>
      <c r="AG1333" s="978"/>
      <c r="AH1333" s="978"/>
      <c r="AI1333" s="978"/>
      <c r="AJ1333" s="978"/>
      <c r="AK1333" s="978"/>
      <c r="AL1333" s="978"/>
      <c r="AM1333" s="978"/>
      <c r="AN1333" s="978"/>
      <c r="AO1333" s="978"/>
      <c r="AP1333" s="978"/>
      <c r="AQ1333" s="978"/>
      <c r="AR1333" s="978"/>
      <c r="AS1333" s="978"/>
      <c r="AT1333" s="978"/>
      <c r="AU1333" s="978"/>
      <c r="AV1333" s="978"/>
      <c r="AW1333" s="978"/>
      <c r="AX1333" s="978"/>
      <c r="AY1333" s="978"/>
      <c r="AZ1333" s="977"/>
      <c r="BA1333" s="977"/>
      <c r="BB1333" s="977"/>
      <c r="BC1333" s="977"/>
      <c r="BD1333" s="977"/>
      <c r="BE1333" s="977"/>
      <c r="BF1333" s="977"/>
      <c r="BG1333" s="977"/>
      <c r="BH1333" s="977"/>
      <c r="BI1333" s="977"/>
      <c r="BJ1333" s="977"/>
      <c r="BK1333" s="977"/>
      <c r="BL1333" s="977"/>
      <c r="BM1333" s="977"/>
      <c r="BN1333" s="977"/>
      <c r="BO1333" s="977"/>
      <c r="BP1333" s="977"/>
      <c r="BQ1333" s="977"/>
      <c r="BR1333" s="977"/>
      <c r="BS1333" s="977"/>
      <c r="BT1333" s="977"/>
      <c r="BU1333" s="977"/>
      <c r="BV1333" s="977"/>
      <c r="BW1333" s="977"/>
      <c r="BX1333" s="977"/>
      <c r="BY1333" s="977"/>
      <c r="BZ1333" s="977"/>
      <c r="CA1333" s="977"/>
      <c r="CB1333" s="977"/>
      <c r="CC1333" s="977"/>
      <c r="CD1333" s="977"/>
      <c r="CE1333" s="977"/>
      <c r="CF1333" s="977"/>
      <c r="CG1333" s="977"/>
      <c r="CH1333" s="977"/>
      <c r="CI1333" s="977"/>
      <c r="CJ1333" s="977"/>
      <c r="CK1333" s="977"/>
      <c r="CL1333" s="977"/>
      <c r="CM1333" s="977"/>
      <c r="CN1333" s="977"/>
      <c r="CO1333" s="977"/>
      <c r="CP1333" s="977"/>
      <c r="CQ1333" s="977"/>
      <c r="CR1333" s="977"/>
      <c r="CS1333" s="977"/>
      <c r="CT1333" s="977"/>
      <c r="CU1333" s="977"/>
      <c r="CV1333" s="977"/>
      <c r="CW1333" s="977"/>
      <c r="CX1333" s="977"/>
      <c r="CY1333" s="977"/>
      <c r="CZ1333" s="977"/>
      <c r="DA1333" s="977"/>
      <c r="DB1333" s="977"/>
      <c r="DC1333" s="977"/>
      <c r="DD1333" s="977"/>
      <c r="DE1333" s="977"/>
      <c r="DF1333" s="977"/>
      <c r="DG1333" s="977"/>
      <c r="DH1333" s="977"/>
      <c r="DI1333" s="977"/>
      <c r="DJ1333" s="977"/>
      <c r="DK1333" s="977"/>
      <c r="DL1333" s="977"/>
      <c r="DM1333" s="977"/>
      <c r="DN1333" s="977"/>
      <c r="DO1333" s="977"/>
      <c r="DP1333" s="977"/>
      <c r="DQ1333" s="977"/>
      <c r="DR1333" s="977"/>
      <c r="DS1333" s="977"/>
      <c r="DT1333" s="977"/>
      <c r="DU1333" s="977"/>
      <c r="DV1333" s="977"/>
      <c r="DW1333" s="977"/>
      <c r="DX1333" s="977"/>
      <c r="DY1333" s="977"/>
      <c r="DZ1333" s="977"/>
      <c r="EA1333" s="977"/>
      <c r="EB1333" s="977"/>
      <c r="EC1333" s="977"/>
      <c r="ED1333" s="977"/>
      <c r="EE1333" s="977"/>
      <c r="EF1333" s="977"/>
      <c r="EG1333" s="977"/>
      <c r="EH1333" s="977"/>
      <c r="EI1333" s="977"/>
      <c r="EJ1333" s="977"/>
      <c r="EK1333" s="977"/>
      <c r="EL1333" s="977"/>
      <c r="EM1333" s="977"/>
      <c r="EN1333" s="977"/>
      <c r="EO1333" s="977"/>
      <c r="EP1333" s="977"/>
      <c r="EQ1333" s="977"/>
      <c r="ER1333" s="977"/>
      <c r="ES1333" s="977"/>
      <c r="ET1333" s="977"/>
      <c r="EU1333" s="977"/>
      <c r="EV1333" s="977"/>
      <c r="EW1333" s="977"/>
      <c r="EX1333" s="977"/>
      <c r="EY1333" s="977"/>
      <c r="EZ1333" s="977"/>
      <c r="FA1333" s="977"/>
      <c r="FB1333" s="977"/>
      <c r="FC1333" s="977"/>
      <c r="FD1333" s="977"/>
      <c r="FE1333" s="977"/>
      <c r="FF1333" s="977"/>
      <c r="FG1333" s="977"/>
      <c r="FH1333" s="977"/>
      <c r="FI1333" s="977"/>
      <c r="FJ1333" s="977"/>
      <c r="FK1333" s="977"/>
      <c r="FL1333" s="977"/>
      <c r="FM1333" s="977"/>
      <c r="FN1333" s="977"/>
      <c r="FO1333" s="977"/>
      <c r="FP1333" s="977"/>
      <c r="FQ1333" s="977"/>
      <c r="FR1333" s="977"/>
      <c r="FS1333" s="977"/>
      <c r="FT1333" s="977"/>
      <c r="FU1333" s="977"/>
      <c r="FV1333" s="977"/>
      <c r="FW1333" s="977"/>
      <c r="FX1333" s="977"/>
      <c r="FY1333" s="977"/>
      <c r="FZ1333" s="977"/>
      <c r="GA1333" s="977"/>
      <c r="GB1333" s="977"/>
      <c r="GC1333" s="977"/>
      <c r="GD1333" s="977"/>
      <c r="GE1333" s="977"/>
      <c r="GF1333" s="977"/>
      <c r="GG1333" s="977"/>
      <c r="GH1333" s="977"/>
      <c r="GI1333" s="977"/>
      <c r="GJ1333" s="977"/>
      <c r="GK1333" s="977"/>
      <c r="GL1333" s="977"/>
      <c r="GM1333" s="977"/>
      <c r="GN1333" s="977"/>
      <c r="GO1333" s="977"/>
      <c r="GP1333" s="977"/>
      <c r="GQ1333" s="977"/>
      <c r="GR1333" s="977"/>
      <c r="GS1333" s="977"/>
      <c r="GT1333" s="977"/>
      <c r="GU1333" s="977"/>
      <c r="GV1333" s="977"/>
      <c r="GW1333" s="977"/>
      <c r="GX1333" s="977"/>
      <c r="GY1333" s="977"/>
      <c r="GZ1333" s="977"/>
      <c r="HA1333" s="977"/>
      <c r="HB1333" s="977"/>
      <c r="HC1333" s="977"/>
      <c r="HD1333" s="977"/>
      <c r="HE1333" s="977"/>
      <c r="HF1333" s="977"/>
      <c r="HG1333" s="977"/>
      <c r="HH1333" s="977"/>
      <c r="HI1333" s="977"/>
      <c r="HJ1333" s="977"/>
      <c r="HK1333" s="977"/>
      <c r="HL1333" s="977"/>
      <c r="HM1333" s="977"/>
      <c r="HN1333" s="977"/>
      <c r="HO1333" s="977"/>
      <c r="HP1333" s="977"/>
      <c r="HQ1333" s="977"/>
      <c r="HR1333" s="977"/>
      <c r="HS1333" s="977"/>
      <c r="HT1333" s="977"/>
      <c r="HU1333" s="977"/>
      <c r="HV1333" s="977"/>
      <c r="HW1333" s="977"/>
      <c r="HX1333" s="977"/>
      <c r="HY1333" s="977"/>
      <c r="HZ1333" s="977"/>
      <c r="IA1333" s="977"/>
      <c r="IB1333" s="977"/>
      <c r="IC1333" s="977"/>
      <c r="ID1333" s="977"/>
      <c r="IE1333" s="977"/>
      <c r="IF1333" s="977"/>
      <c r="IG1333" s="977"/>
      <c r="IH1333" s="977"/>
      <c r="II1333" s="977"/>
      <c r="IJ1333" s="977"/>
      <c r="IK1333" s="977"/>
      <c r="IL1333" s="977"/>
      <c r="IM1333" s="977"/>
      <c r="IN1333" s="977"/>
      <c r="IO1333" s="977"/>
      <c r="IP1333" s="977"/>
      <c r="IQ1333" s="977"/>
      <c r="IR1333" s="977"/>
      <c r="IS1333" s="977"/>
      <c r="IT1333" s="977"/>
      <c r="IU1333" s="977"/>
      <c r="IV1333" s="977"/>
      <c r="IW1333" s="977"/>
      <c r="IX1333" s="977"/>
      <c r="IY1333" s="977"/>
      <c r="IZ1333" s="977"/>
      <c r="JA1333" s="977"/>
      <c r="JB1333" s="977"/>
      <c r="JC1333" s="977"/>
      <c r="JD1333" s="977"/>
      <c r="JE1333" s="977"/>
      <c r="JF1333" s="977"/>
      <c r="JG1333" s="977"/>
      <c r="JH1333" s="977"/>
      <c r="JI1333" s="977"/>
      <c r="JJ1333" s="977"/>
      <c r="JK1333" s="977"/>
      <c r="JL1333" s="977"/>
      <c r="JM1333" s="977"/>
      <c r="JN1333" s="977"/>
      <c r="JO1333" s="977"/>
      <c r="JP1333" s="977"/>
      <c r="JQ1333" s="977"/>
      <c r="JR1333" s="977"/>
      <c r="JS1333" s="977"/>
      <c r="JT1333" s="977"/>
      <c r="JU1333" s="977"/>
      <c r="JV1333" s="977"/>
      <c r="JW1333" s="977"/>
      <c r="JX1333" s="977"/>
      <c r="JY1333" s="977"/>
      <c r="JZ1333" s="977"/>
      <c r="KA1333" s="977"/>
      <c r="KB1333" s="977"/>
      <c r="KC1333" s="977"/>
      <c r="KD1333" s="977"/>
      <c r="KE1333" s="977"/>
      <c r="KF1333" s="977"/>
      <c r="KG1333" s="977"/>
      <c r="KH1333" s="977"/>
      <c r="KI1333" s="977"/>
      <c r="KJ1333" s="977"/>
      <c r="KK1333" s="977"/>
      <c r="KL1333" s="977"/>
      <c r="KM1333" s="977"/>
      <c r="KN1333" s="977"/>
      <c r="KO1333" s="977"/>
      <c r="KP1333" s="977"/>
      <c r="KQ1333" s="977"/>
      <c r="KR1333" s="977"/>
      <c r="KS1333" s="977"/>
      <c r="KT1333" s="977"/>
      <c r="KU1333" s="977"/>
      <c r="KV1333" s="977"/>
      <c r="KW1333" s="977"/>
      <c r="KX1333" s="977"/>
      <c r="KY1333" s="977"/>
      <c r="KZ1333" s="977"/>
      <c r="LA1333" s="977"/>
      <c r="LB1333" s="977"/>
      <c r="LC1333" s="977"/>
      <c r="LD1333" s="977"/>
      <c r="LE1333" s="977"/>
      <c r="LF1333" s="977"/>
      <c r="LG1333" s="977"/>
      <c r="LH1333" s="977"/>
      <c r="LI1333" s="977"/>
      <c r="LJ1333" s="977"/>
      <c r="LK1333" s="977"/>
      <c r="LL1333" s="977"/>
      <c r="LM1333" s="977"/>
      <c r="LN1333" s="977"/>
      <c r="LO1333" s="977"/>
      <c r="LP1333" s="977"/>
      <c r="LQ1333" s="977"/>
      <c r="LR1333" s="977"/>
      <c r="LS1333" s="977"/>
      <c r="LT1333" s="977"/>
      <c r="LU1333" s="977"/>
      <c r="LV1333" s="977"/>
      <c r="LW1333" s="977"/>
      <c r="LX1333" s="977"/>
      <c r="LY1333" s="977"/>
      <c r="LZ1333" s="977"/>
      <c r="MA1333" s="977"/>
      <c r="MB1333" s="977"/>
      <c r="MC1333" s="977"/>
      <c r="MD1333" s="977"/>
      <c r="ME1333" s="977"/>
      <c r="MF1333" s="977"/>
      <c r="MG1333" s="977"/>
      <c r="MH1333" s="977"/>
      <c r="MI1333" s="977"/>
      <c r="MJ1333" s="977"/>
      <c r="MK1333" s="977"/>
      <c r="ML1333" s="977"/>
      <c r="MM1333" s="977"/>
      <c r="MN1333" s="977"/>
      <c r="MO1333" s="977"/>
      <c r="MP1333" s="977"/>
      <c r="MQ1333" s="977"/>
      <c r="MR1333" s="977"/>
      <c r="MS1333" s="977"/>
      <c r="MT1333" s="977"/>
      <c r="MU1333" s="977"/>
      <c r="MV1333" s="977"/>
      <c r="MW1333" s="977"/>
      <c r="MX1333" s="977"/>
      <c r="MY1333" s="977"/>
      <c r="MZ1333" s="977"/>
      <c r="NA1333" s="977"/>
      <c r="NB1333" s="977"/>
      <c r="NC1333" s="977"/>
      <c r="ND1333" s="977"/>
      <c r="NE1333" s="977"/>
      <c r="NF1333" s="977"/>
      <c r="NG1333" s="977"/>
      <c r="NH1333" s="977"/>
      <c r="NI1333" s="977"/>
      <c r="NJ1333" s="977"/>
      <c r="NK1333" s="977"/>
      <c r="NL1333" s="977"/>
      <c r="NM1333" s="977"/>
      <c r="NN1333" s="977"/>
      <c r="NO1333" s="977"/>
      <c r="NP1333" s="977"/>
      <c r="NQ1333" s="977"/>
      <c r="NR1333" s="977"/>
      <c r="NS1333" s="977"/>
      <c r="NT1333" s="977"/>
      <c r="NU1333" s="977"/>
      <c r="NV1333" s="977"/>
      <c r="NW1333" s="977"/>
      <c r="NX1333" s="977"/>
      <c r="NY1333" s="977"/>
      <c r="NZ1333" s="977"/>
      <c r="OA1333" s="977"/>
      <c r="OB1333" s="977"/>
      <c r="OC1333" s="977"/>
      <c r="OD1333" s="977"/>
      <c r="OE1333" s="977"/>
      <c r="OF1333" s="977"/>
      <c r="OG1333" s="977"/>
      <c r="OH1333" s="977"/>
      <c r="OI1333" s="977"/>
      <c r="OJ1333" s="977"/>
      <c r="OK1333" s="977"/>
      <c r="OL1333" s="977"/>
      <c r="OM1333" s="977"/>
      <c r="ON1333" s="977"/>
      <c r="OO1333" s="977"/>
      <c r="OP1333" s="977"/>
      <c r="OQ1333" s="977"/>
      <c r="OR1333" s="977"/>
      <c r="OS1333" s="977"/>
      <c r="OT1333" s="977"/>
      <c r="OU1333" s="977"/>
      <c r="OV1333" s="977"/>
      <c r="OW1333" s="977"/>
      <c r="OX1333" s="977"/>
      <c r="OY1333" s="977"/>
      <c r="OZ1333" s="977"/>
      <c r="PA1333" s="977"/>
      <c r="PB1333" s="977"/>
      <c r="PC1333" s="977"/>
      <c r="PD1333" s="977"/>
      <c r="PE1333" s="977"/>
      <c r="PF1333" s="977"/>
      <c r="PG1333" s="977"/>
      <c r="PH1333" s="977"/>
      <c r="PI1333" s="977"/>
      <c r="PJ1333" s="977"/>
      <c r="PK1333" s="977"/>
      <c r="PL1333" s="977"/>
      <c r="PM1333" s="977"/>
      <c r="PN1333" s="977"/>
      <c r="PO1333" s="977"/>
      <c r="PP1333" s="977"/>
      <c r="PQ1333" s="977"/>
      <c r="PR1333" s="977"/>
      <c r="PS1333" s="977"/>
      <c r="PT1333" s="977"/>
      <c r="PU1333" s="977"/>
      <c r="PV1333" s="977"/>
      <c r="PW1333" s="977"/>
      <c r="PX1333" s="977"/>
      <c r="PY1333" s="977"/>
      <c r="PZ1333" s="977"/>
      <c r="QA1333" s="977"/>
      <c r="QB1333" s="977"/>
      <c r="QC1333" s="977"/>
      <c r="QD1333" s="977"/>
      <c r="QE1333" s="977"/>
      <c r="QF1333" s="977"/>
      <c r="QG1333" s="977"/>
      <c r="QH1333" s="977"/>
      <c r="QI1333" s="977"/>
      <c r="QJ1333" s="977"/>
      <c r="QK1333" s="977"/>
      <c r="QL1333" s="977"/>
      <c r="QM1333" s="977"/>
      <c r="QN1333" s="977"/>
      <c r="QO1333" s="977"/>
      <c r="QP1333" s="977"/>
      <c r="QQ1333" s="977"/>
      <c r="QR1333" s="977"/>
      <c r="QS1333" s="977"/>
      <c r="QT1333" s="977"/>
      <c r="QU1333" s="977"/>
      <c r="QV1333" s="977"/>
      <c r="QW1333" s="977"/>
      <c r="QX1333" s="977"/>
      <c r="QY1333" s="977"/>
      <c r="QZ1333" s="977"/>
      <c r="RA1333" s="977"/>
      <c r="RB1333" s="977"/>
      <c r="RC1333" s="977"/>
      <c r="RD1333" s="977"/>
      <c r="RE1333" s="977"/>
      <c r="RF1333" s="977"/>
      <c r="RG1333" s="977"/>
      <c r="RH1333" s="977"/>
      <c r="RI1333" s="977"/>
      <c r="RJ1333" s="977"/>
      <c r="RK1333" s="977"/>
      <c r="RL1333" s="977"/>
      <c r="RM1333" s="977"/>
      <c r="RN1333" s="977"/>
      <c r="RO1333" s="977"/>
      <c r="RP1333" s="977"/>
      <c r="RQ1333" s="977"/>
      <c r="RR1333" s="977"/>
      <c r="RS1333" s="977"/>
      <c r="RT1333" s="977"/>
      <c r="RU1333" s="977"/>
      <c r="RV1333" s="977"/>
      <c r="RW1333" s="977"/>
      <c r="RX1333" s="977"/>
      <c r="RY1333" s="977"/>
      <c r="RZ1333" s="977"/>
      <c r="SA1333" s="977"/>
      <c r="SB1333" s="977"/>
      <c r="SC1333" s="977"/>
      <c r="SD1333" s="977"/>
      <c r="SE1333" s="977"/>
      <c r="SF1333" s="977"/>
      <c r="SG1333" s="977"/>
      <c r="SH1333" s="977"/>
      <c r="SI1333" s="977"/>
      <c r="SJ1333" s="977"/>
      <c r="SK1333" s="977"/>
      <c r="SL1333" s="977"/>
      <c r="SM1333" s="977"/>
      <c r="SN1333" s="977"/>
      <c r="SO1333" s="977"/>
      <c r="SP1333" s="977"/>
      <c r="SQ1333" s="977"/>
      <c r="SR1333" s="977"/>
      <c r="SS1333" s="977"/>
      <c r="ST1333" s="977"/>
      <c r="SU1333" s="977"/>
      <c r="SV1333" s="977"/>
      <c r="SW1333" s="977"/>
      <c r="SX1333" s="977"/>
      <c r="SY1333" s="977"/>
      <c r="SZ1333" s="977"/>
      <c r="TA1333" s="977"/>
      <c r="TB1333" s="977"/>
      <c r="TC1333" s="977"/>
      <c r="TD1333" s="977"/>
      <c r="TE1333" s="977"/>
      <c r="TF1333" s="977"/>
      <c r="TG1333" s="977"/>
      <c r="TH1333" s="977"/>
      <c r="TI1333" s="977"/>
      <c r="TJ1333" s="977"/>
      <c r="TK1333" s="977"/>
      <c r="TL1333" s="977"/>
      <c r="TM1333" s="977"/>
      <c r="TN1333" s="977"/>
      <c r="TO1333" s="977"/>
      <c r="TP1333" s="977"/>
      <c r="TQ1333" s="977"/>
      <c r="TR1333" s="977"/>
      <c r="TS1333" s="977"/>
      <c r="TT1333" s="977"/>
      <c r="TU1333" s="977"/>
      <c r="TV1333" s="977"/>
      <c r="TW1333" s="977"/>
      <c r="TX1333" s="977"/>
      <c r="TY1333" s="977"/>
      <c r="TZ1333" s="977"/>
      <c r="UA1333" s="977"/>
      <c r="UB1333" s="977"/>
      <c r="UC1333" s="977"/>
      <c r="UD1333" s="977"/>
      <c r="UE1333" s="977"/>
      <c r="UF1333" s="977"/>
      <c r="UG1333" s="977"/>
      <c r="UH1333" s="977"/>
      <c r="UI1333" s="977"/>
      <c r="UJ1333" s="977"/>
      <c r="UK1333" s="977"/>
      <c r="UL1333" s="977"/>
      <c r="UM1333" s="977"/>
      <c r="UN1333" s="977"/>
      <c r="UO1333" s="977"/>
      <c r="UP1333" s="977"/>
      <c r="UQ1333" s="977"/>
      <c r="UR1333" s="977"/>
      <c r="US1333" s="977"/>
      <c r="UT1333" s="977"/>
      <c r="UU1333" s="977"/>
      <c r="UV1333" s="977"/>
      <c r="UW1333" s="977"/>
      <c r="UX1333" s="977"/>
      <c r="UY1333" s="977"/>
      <c r="UZ1333" s="977"/>
      <c r="VA1333" s="977"/>
      <c r="VB1333" s="977"/>
      <c r="VC1333" s="977"/>
      <c r="VD1333" s="977"/>
      <c r="VE1333" s="977"/>
      <c r="VF1333" s="977"/>
      <c r="VG1333" s="977"/>
      <c r="VH1333" s="977"/>
      <c r="VI1333" s="977"/>
      <c r="VJ1333" s="977"/>
      <c r="VK1333" s="977"/>
      <c r="VL1333" s="977"/>
      <c r="VM1333" s="977"/>
      <c r="VN1333" s="977"/>
      <c r="VO1333" s="977"/>
      <c r="VP1333" s="977"/>
      <c r="VQ1333" s="977"/>
      <c r="VR1333" s="977"/>
      <c r="VS1333" s="977"/>
      <c r="VT1333" s="977"/>
      <c r="VU1333" s="977"/>
      <c r="VV1333" s="977"/>
      <c r="VW1333" s="977"/>
      <c r="VX1333" s="977"/>
      <c r="VY1333" s="977"/>
      <c r="VZ1333" s="977"/>
      <c r="WA1333" s="977"/>
      <c r="WB1333" s="977"/>
      <c r="WC1333" s="977"/>
      <c r="WD1333" s="977"/>
      <c r="WE1333" s="977"/>
      <c r="WF1333" s="977"/>
      <c r="WG1333" s="977"/>
      <c r="WH1333" s="977"/>
      <c r="WI1333" s="977"/>
      <c r="WJ1333" s="977"/>
      <c r="WK1333" s="977"/>
      <c r="WL1333" s="977"/>
      <c r="WM1333" s="977"/>
      <c r="WN1333" s="977"/>
      <c r="WO1333" s="977"/>
      <c r="WP1333" s="977"/>
      <c r="WQ1333" s="977"/>
      <c r="WR1333" s="977"/>
      <c r="WS1333" s="977"/>
      <c r="WT1333" s="977"/>
      <c r="WU1333" s="977"/>
      <c r="WV1333" s="977"/>
      <c r="WW1333" s="977"/>
      <c r="WX1333" s="977"/>
      <c r="WY1333" s="977"/>
      <c r="WZ1333" s="977"/>
      <c r="XA1333" s="977"/>
      <c r="XB1333" s="977"/>
      <c r="XC1333" s="977"/>
      <c r="XD1333" s="977"/>
      <c r="XE1333" s="977"/>
      <c r="XF1333" s="977"/>
      <c r="XG1333" s="977"/>
      <c r="XH1333" s="977"/>
      <c r="XI1333" s="977"/>
      <c r="XJ1333" s="977"/>
      <c r="XK1333" s="977"/>
      <c r="XL1333" s="977"/>
      <c r="XM1333" s="977"/>
      <c r="XN1333" s="977"/>
      <c r="XO1333" s="977"/>
      <c r="XP1333" s="977"/>
      <c r="XQ1333" s="977"/>
      <c r="XR1333" s="977"/>
      <c r="XS1333" s="977"/>
      <c r="XT1333" s="977"/>
      <c r="XU1333" s="977"/>
      <c r="XV1333" s="977"/>
      <c r="XW1333" s="977"/>
      <c r="XX1333" s="977"/>
      <c r="XY1333" s="977"/>
      <c r="XZ1333" s="977"/>
      <c r="YA1333" s="977"/>
      <c r="YB1333" s="977"/>
      <c r="YC1333" s="977"/>
      <c r="YD1333" s="977"/>
      <c r="YE1333" s="977"/>
      <c r="YF1333" s="977"/>
      <c r="YG1333" s="977"/>
      <c r="YH1333" s="977"/>
      <c r="YI1333" s="977"/>
      <c r="YJ1333" s="977"/>
      <c r="YK1333" s="977"/>
      <c r="YL1333" s="977"/>
      <c r="YM1333" s="977"/>
      <c r="YN1333" s="977"/>
      <c r="YO1333" s="977"/>
      <c r="YP1333" s="977"/>
      <c r="YQ1333" s="977"/>
      <c r="YR1333" s="977"/>
      <c r="YS1333" s="977"/>
      <c r="YT1333" s="977"/>
      <c r="YU1333" s="977"/>
      <c r="YV1333" s="977"/>
      <c r="YW1333" s="977"/>
      <c r="YX1333" s="977"/>
      <c r="YY1333" s="977"/>
      <c r="YZ1333" s="977"/>
      <c r="ZA1333" s="977"/>
      <c r="ZB1333" s="977"/>
      <c r="ZC1333" s="977"/>
      <c r="ZD1333" s="977"/>
      <c r="ZE1333" s="977"/>
      <c r="ZF1333" s="977"/>
      <c r="ZG1333" s="977"/>
      <c r="ZH1333" s="977"/>
      <c r="ZI1333" s="977"/>
      <c r="ZJ1333" s="977"/>
      <c r="ZK1333" s="977"/>
      <c r="ZL1333" s="977"/>
      <c r="ZM1333" s="977"/>
      <c r="ZN1333" s="977"/>
      <c r="ZO1333" s="977"/>
      <c r="ZP1333" s="977"/>
      <c r="ZQ1333" s="977"/>
      <c r="ZR1333" s="977"/>
      <c r="ZS1333" s="977"/>
      <c r="ZT1333" s="977"/>
      <c r="ZU1333" s="977"/>
      <c r="ZV1333" s="977"/>
      <c r="ZW1333" s="977"/>
      <c r="ZX1333" s="977"/>
      <c r="ZY1333" s="977"/>
      <c r="ZZ1333" s="977"/>
      <c r="AAA1333" s="977"/>
      <c r="AAB1333" s="977"/>
      <c r="AAC1333" s="977"/>
      <c r="AAD1333" s="977"/>
      <c r="AAE1333" s="977"/>
      <c r="AAF1333" s="977"/>
      <c r="AAG1333" s="977"/>
      <c r="AAH1333" s="977"/>
      <c r="AAI1333" s="977"/>
      <c r="AAJ1333" s="977"/>
      <c r="AAK1333" s="977"/>
      <c r="AAL1333" s="977"/>
      <c r="AAM1333" s="977"/>
      <c r="AAN1333" s="977"/>
      <c r="AAO1333" s="977"/>
      <c r="AAP1333" s="977"/>
      <c r="AAQ1333" s="977"/>
      <c r="AAR1333" s="977"/>
      <c r="AAS1333" s="977"/>
      <c r="AAT1333" s="977"/>
      <c r="AAU1333" s="977"/>
      <c r="AAV1333" s="977"/>
      <c r="AAW1333" s="977"/>
      <c r="AAX1333" s="977"/>
      <c r="AAY1333" s="977"/>
      <c r="AAZ1333" s="977"/>
      <c r="ABA1333" s="977"/>
      <c r="ABB1333" s="977"/>
      <c r="ABC1333" s="977"/>
      <c r="ABD1333" s="977"/>
      <c r="ABE1333" s="977"/>
      <c r="ABF1333" s="977"/>
      <c r="ABG1333" s="977"/>
      <c r="ABH1333" s="977"/>
      <c r="ABI1333" s="977"/>
      <c r="ABJ1333" s="977"/>
      <c r="ABK1333" s="977"/>
      <c r="ABL1333" s="977"/>
      <c r="ABM1333" s="977"/>
      <c r="ABN1333" s="977"/>
      <c r="ABO1333" s="977"/>
      <c r="ABP1333" s="977"/>
      <c r="ABQ1333" s="977"/>
      <c r="ABR1333" s="977"/>
      <c r="ABS1333" s="977"/>
      <c r="ABT1333" s="977"/>
      <c r="ABU1333" s="977"/>
      <c r="ABV1333" s="977"/>
      <c r="ABW1333" s="977"/>
      <c r="ABX1333" s="977"/>
      <c r="ABY1333" s="977"/>
      <c r="ABZ1333" s="977"/>
      <c r="ACA1333" s="977"/>
      <c r="ACB1333" s="977"/>
      <c r="ACC1333" s="977"/>
      <c r="ACD1333" s="977"/>
      <c r="ACE1333" s="977"/>
      <c r="ACF1333" s="977"/>
      <c r="ACG1333" s="977"/>
      <c r="ACH1333" s="977"/>
      <c r="ACI1333" s="977"/>
      <c r="ACJ1333" s="977"/>
      <c r="ACK1333" s="977"/>
      <c r="ACL1333" s="977"/>
      <c r="ACM1333" s="977"/>
      <c r="ACN1333" s="977"/>
      <c r="ACO1333" s="977"/>
      <c r="ACP1333" s="977"/>
      <c r="ACQ1333" s="977"/>
      <c r="ACR1333" s="977"/>
      <c r="ACS1333" s="977"/>
      <c r="ACT1333" s="977"/>
      <c r="ACU1333" s="977"/>
      <c r="ACV1333" s="977"/>
      <c r="ACW1333" s="977"/>
      <c r="ACX1333" s="977"/>
      <c r="ACY1333" s="977"/>
      <c r="ACZ1333" s="977"/>
      <c r="ADA1333" s="977"/>
      <c r="ADB1333" s="977"/>
      <c r="ADC1333" s="977"/>
      <c r="ADD1333" s="977"/>
      <c r="ADE1333" s="977"/>
      <c r="ADF1333" s="977"/>
      <c r="ADG1333" s="977"/>
      <c r="ADH1333" s="977"/>
      <c r="ADI1333" s="977"/>
      <c r="ADJ1333" s="977"/>
      <c r="ADK1333" s="977"/>
      <c r="ADL1333" s="977"/>
      <c r="ADM1333" s="977"/>
      <c r="ADN1333" s="977"/>
      <c r="ADO1333" s="977"/>
      <c r="ADP1333" s="977"/>
      <c r="ADQ1333" s="977"/>
      <c r="ADR1333" s="977"/>
      <c r="ADS1333" s="977"/>
      <c r="ADT1333" s="977"/>
      <c r="ADU1333" s="977"/>
      <c r="ADV1333" s="977"/>
      <c r="ADW1333" s="977"/>
      <c r="ADX1333" s="977"/>
      <c r="ADY1333" s="977"/>
      <c r="ADZ1333" s="977"/>
      <c r="AEA1333" s="977"/>
      <c r="AEB1333" s="977"/>
      <c r="AEC1333" s="977"/>
      <c r="AED1333" s="977"/>
      <c r="AEE1333" s="977"/>
      <c r="AEF1333" s="977"/>
      <c r="AEG1333" s="977"/>
      <c r="AEH1333" s="977"/>
      <c r="AEI1333" s="977"/>
      <c r="AEJ1333" s="977"/>
      <c r="AEK1333" s="977"/>
      <c r="AEL1333" s="977"/>
      <c r="AEM1333" s="977"/>
      <c r="AEN1333" s="977"/>
      <c r="AEO1333" s="977"/>
      <c r="AEP1333" s="977"/>
      <c r="AEQ1333" s="977"/>
      <c r="AER1333" s="977"/>
      <c r="AES1333" s="977"/>
      <c r="AET1333" s="977"/>
      <c r="AEU1333" s="977"/>
      <c r="AEV1333" s="977"/>
      <c r="AEW1333" s="977"/>
      <c r="AEX1333" s="977"/>
      <c r="AEY1333" s="977"/>
      <c r="AEZ1333" s="977"/>
      <c r="AFA1333" s="977"/>
      <c r="AFB1333" s="977"/>
      <c r="AFC1333" s="977"/>
      <c r="AFD1333" s="977"/>
      <c r="AFE1333" s="977"/>
      <c r="AFF1333" s="977"/>
      <c r="AFG1333" s="977"/>
      <c r="AFH1333" s="977"/>
      <c r="AFI1333" s="977"/>
      <c r="AFJ1333" s="977"/>
      <c r="AFK1333" s="977"/>
      <c r="AFL1333" s="977"/>
      <c r="AFM1333" s="977"/>
      <c r="AFN1333" s="977"/>
      <c r="AFO1333" s="977"/>
      <c r="AFP1333" s="977"/>
      <c r="AFQ1333" s="977"/>
      <c r="AFR1333" s="977"/>
      <c r="AFS1333" s="977"/>
      <c r="AFT1333" s="977"/>
      <c r="AFU1333" s="977"/>
      <c r="AFV1333" s="977"/>
      <c r="AFW1333" s="977"/>
      <c r="AFX1333" s="977"/>
      <c r="AFY1333" s="977"/>
      <c r="AFZ1333" s="977"/>
      <c r="AGA1333" s="977"/>
      <c r="AGB1333" s="977"/>
      <c r="AGC1333" s="977"/>
      <c r="AGD1333" s="977"/>
      <c r="AGE1333" s="977"/>
      <c r="AGF1333" s="977"/>
      <c r="AGG1333" s="977"/>
      <c r="AGH1333" s="977"/>
      <c r="AGI1333" s="977"/>
      <c r="AGJ1333" s="977"/>
      <c r="AGK1333" s="977"/>
      <c r="AGL1333" s="977"/>
      <c r="AGM1333" s="977"/>
      <c r="AGN1333" s="977"/>
      <c r="AGO1333" s="977"/>
      <c r="AGP1333" s="977"/>
      <c r="AGQ1333" s="977"/>
      <c r="AGR1333" s="977"/>
      <c r="AGS1333" s="977"/>
      <c r="AGT1333" s="977"/>
      <c r="AGU1333" s="977"/>
      <c r="AGV1333" s="977"/>
      <c r="AGW1333" s="977"/>
      <c r="AGX1333" s="977"/>
      <c r="AGY1333" s="977"/>
      <c r="AGZ1333" s="977"/>
      <c r="AHA1333" s="977"/>
      <c r="AHB1333" s="977"/>
      <c r="AHC1333" s="977"/>
      <c r="AHD1333" s="977"/>
      <c r="AHE1333" s="977"/>
      <c r="AHF1333" s="977"/>
      <c r="AHG1333" s="977"/>
      <c r="AHH1333" s="977"/>
      <c r="AHI1333" s="977"/>
      <c r="AHJ1333" s="977"/>
      <c r="AHK1333" s="977"/>
      <c r="AHL1333" s="977"/>
      <c r="AHM1333" s="977"/>
      <c r="AHN1333" s="977"/>
      <c r="AHO1333" s="977"/>
      <c r="AHP1333" s="977"/>
      <c r="AHQ1333" s="977"/>
      <c r="AHR1333" s="977"/>
      <c r="AHS1333" s="977"/>
      <c r="AHT1333" s="977"/>
      <c r="AHU1333" s="977"/>
      <c r="AHV1333" s="977"/>
      <c r="AHW1333" s="977"/>
      <c r="AHX1333" s="977"/>
      <c r="AHY1333" s="977"/>
      <c r="AHZ1333" s="977"/>
      <c r="AIA1333" s="977"/>
      <c r="AIB1333" s="977"/>
      <c r="AIC1333" s="977"/>
      <c r="AID1333" s="977"/>
      <c r="AIE1333" s="977"/>
      <c r="AIF1333" s="977"/>
      <c r="AIG1333" s="977"/>
      <c r="AIH1333" s="977"/>
      <c r="AII1333" s="977"/>
      <c r="AIJ1333" s="977"/>
      <c r="AIK1333" s="977"/>
      <c r="AIL1333" s="977"/>
      <c r="AIM1333" s="977"/>
      <c r="AIN1333" s="977"/>
      <c r="AIO1333" s="977"/>
      <c r="AIP1333" s="977"/>
      <c r="AIQ1333" s="977"/>
      <c r="AIR1333" s="977"/>
      <c r="AIS1333" s="977"/>
      <c r="AIT1333" s="977"/>
      <c r="AIU1333" s="977"/>
      <c r="AIV1333" s="977"/>
      <c r="AIW1333" s="977"/>
      <c r="AIX1333" s="977"/>
      <c r="AIY1333" s="977"/>
      <c r="AIZ1333" s="977"/>
      <c r="AJA1333" s="977"/>
      <c r="AJB1333" s="977"/>
      <c r="AJC1333" s="977"/>
      <c r="AJD1333" s="977"/>
      <c r="AJE1333" s="977"/>
      <c r="AJF1333" s="977"/>
      <c r="AJG1333" s="977"/>
      <c r="AJH1333" s="977"/>
      <c r="AJI1333" s="977"/>
      <c r="AJJ1333" s="977"/>
      <c r="AJK1333" s="977"/>
      <c r="AJL1333" s="977"/>
      <c r="AJM1333" s="977"/>
      <c r="AJN1333" s="977"/>
      <c r="AJO1333" s="977"/>
      <c r="AJP1333" s="977"/>
      <c r="AJQ1333" s="977"/>
      <c r="AJR1333" s="977"/>
      <c r="AJS1333" s="977"/>
      <c r="AJT1333" s="977"/>
      <c r="AJU1333" s="977"/>
      <c r="AJV1333" s="977"/>
      <c r="AJW1333" s="977"/>
      <c r="AJX1333" s="977"/>
      <c r="AJY1333" s="977"/>
      <c r="AJZ1333" s="977"/>
      <c r="AKA1333" s="977"/>
      <c r="AKB1333" s="977"/>
      <c r="AKC1333" s="977"/>
      <c r="AKD1333" s="977"/>
      <c r="AKE1333" s="977"/>
      <c r="AKF1333" s="977"/>
      <c r="AKG1333" s="977"/>
      <c r="AKH1333" s="977"/>
      <c r="AKI1333" s="977"/>
      <c r="AKJ1333" s="977"/>
      <c r="AKK1333" s="977"/>
      <c r="AKL1333" s="977"/>
      <c r="AKM1333" s="977"/>
      <c r="AKN1333" s="977"/>
      <c r="AKO1333" s="977"/>
      <c r="AKP1333" s="977"/>
      <c r="AKQ1333" s="977"/>
      <c r="AKR1333" s="977"/>
      <c r="AKS1333" s="977"/>
      <c r="AKT1333" s="977"/>
      <c r="AKU1333" s="977"/>
      <c r="AKV1333" s="977"/>
      <c r="AKW1333" s="977"/>
      <c r="AKX1333" s="977"/>
      <c r="AKY1333" s="977"/>
      <c r="AKZ1333" s="977"/>
      <c r="ALA1333" s="977"/>
      <c r="ALB1333" s="977"/>
      <c r="ALC1333" s="977"/>
      <c r="ALD1333" s="977"/>
      <c r="ALE1333" s="977"/>
      <c r="ALF1333" s="977"/>
      <c r="ALG1333" s="977"/>
      <c r="ALH1333" s="977"/>
      <c r="ALI1333" s="977"/>
      <c r="ALJ1333" s="977"/>
      <c r="ALK1333" s="977"/>
      <c r="ALL1333" s="977"/>
      <c r="ALM1333" s="977"/>
      <c r="ALN1333" s="977"/>
      <c r="ALO1333" s="977"/>
      <c r="ALP1333" s="977"/>
      <c r="ALQ1333" s="977"/>
      <c r="ALR1333" s="977"/>
      <c r="ALS1333" s="977"/>
      <c r="ALT1333" s="977"/>
      <c r="ALU1333" s="977"/>
      <c r="ALV1333" s="977"/>
      <c r="ALW1333" s="977"/>
      <c r="ALX1333" s="977"/>
      <c r="ALY1333" s="977"/>
      <c r="ALZ1333" s="977"/>
      <c r="AMA1333" s="977"/>
      <c r="AMB1333" s="977"/>
      <c r="AMC1333" s="977"/>
      <c r="AMD1333" s="977"/>
      <c r="AME1333" s="977"/>
      <c r="AMF1333" s="977"/>
      <c r="AMG1333" s="977"/>
      <c r="AMH1333" s="977"/>
      <c r="AMI1333" s="977"/>
      <c r="AMJ1333" s="977"/>
      <c r="AMK1333" s="977"/>
      <c r="AML1333" s="977"/>
      <c r="AMM1333" s="977"/>
      <c r="AMN1333" s="977"/>
      <c r="AMO1333" s="977"/>
      <c r="AMP1333" s="977"/>
      <c r="AMQ1333" s="977"/>
      <c r="AMR1333" s="977"/>
      <c r="AMS1333" s="977"/>
      <c r="AMT1333" s="977"/>
      <c r="AMU1333" s="977"/>
      <c r="AMV1333" s="977"/>
      <c r="AMW1333" s="977"/>
      <c r="AMX1333" s="977"/>
      <c r="AMY1333" s="977"/>
      <c r="AMZ1333" s="977"/>
      <c r="ANA1333" s="977"/>
      <c r="ANB1333" s="977"/>
      <c r="ANC1333" s="977"/>
      <c r="AND1333" s="977"/>
      <c r="ANE1333" s="977"/>
      <c r="ANF1333" s="977"/>
      <c r="ANG1333" s="977"/>
      <c r="ANH1333" s="977"/>
      <c r="ANI1333" s="977"/>
      <c r="ANJ1333" s="977"/>
      <c r="ANK1333" s="977"/>
      <c r="ANL1333" s="977"/>
      <c r="ANM1333" s="977"/>
      <c r="ANN1333" s="977"/>
      <c r="ANO1333" s="977"/>
      <c r="ANP1333" s="977"/>
      <c r="ANQ1333" s="977"/>
      <c r="ANR1333" s="977"/>
      <c r="ANS1333" s="977"/>
      <c r="ANT1333" s="977"/>
      <c r="ANU1333" s="977"/>
      <c r="ANV1333" s="977"/>
      <c r="ANW1333" s="977"/>
      <c r="ANX1333" s="977"/>
      <c r="ANY1333" s="977"/>
      <c r="ANZ1333" s="977"/>
      <c r="AOA1333" s="977"/>
      <c r="AOB1333" s="977"/>
      <c r="AOC1333" s="977"/>
      <c r="AOD1333" s="977"/>
      <c r="AOE1333" s="977"/>
      <c r="AOF1333" s="977"/>
      <c r="AOG1333" s="977"/>
      <c r="AOH1333" s="977"/>
      <c r="AOI1333" s="977"/>
      <c r="AOJ1333" s="977"/>
      <c r="AOK1333" s="977"/>
      <c r="AOL1333" s="977"/>
      <c r="AOM1333" s="977"/>
      <c r="AON1333" s="977"/>
      <c r="AOO1333" s="977"/>
      <c r="AOP1333" s="977"/>
      <c r="AOQ1333" s="977"/>
      <c r="AOR1333" s="977"/>
      <c r="AOS1333" s="977"/>
      <c r="AOT1333" s="977"/>
      <c r="AOU1333" s="977"/>
      <c r="AOV1333" s="977"/>
      <c r="AOW1333" s="977"/>
      <c r="AOX1333" s="977"/>
      <c r="AOY1333" s="977"/>
      <c r="AOZ1333" s="977"/>
      <c r="APA1333" s="977"/>
      <c r="APB1333" s="977"/>
      <c r="APC1333" s="977"/>
      <c r="APD1333" s="977"/>
      <c r="APE1333" s="977"/>
      <c r="APF1333" s="977"/>
      <c r="APG1333" s="977"/>
      <c r="APH1333" s="977"/>
      <c r="API1333" s="977"/>
      <c r="APJ1333" s="977"/>
      <c r="APK1333" s="977"/>
      <c r="APL1333" s="977"/>
      <c r="APM1333" s="977"/>
      <c r="APN1333" s="977"/>
      <c r="APO1333" s="977"/>
      <c r="APP1333" s="977"/>
      <c r="APQ1333" s="977"/>
      <c r="APR1333" s="977"/>
      <c r="APS1333" s="977"/>
      <c r="APT1333" s="977"/>
      <c r="APU1333" s="977"/>
      <c r="APV1333" s="977"/>
      <c r="APW1333" s="977"/>
      <c r="APX1333" s="977"/>
      <c r="APY1333" s="977"/>
      <c r="APZ1333" s="977"/>
      <c r="AQA1333" s="977"/>
      <c r="AQB1333" s="977"/>
      <c r="AQC1333" s="977"/>
      <c r="AQD1333" s="977"/>
      <c r="AQE1333" s="977"/>
      <c r="AQF1333" s="977"/>
      <c r="AQG1333" s="977"/>
      <c r="AQH1333" s="977"/>
      <c r="AQI1333" s="977"/>
      <c r="AQJ1333" s="977"/>
      <c r="AQK1333" s="977"/>
      <c r="AQL1333" s="977"/>
      <c r="AQM1333" s="977"/>
      <c r="AQN1333" s="977"/>
      <c r="AQO1333" s="977"/>
      <c r="AQP1333" s="977"/>
      <c r="AQQ1333" s="977"/>
      <c r="AQR1333" s="977"/>
      <c r="AQS1333" s="977"/>
      <c r="AQT1333" s="977"/>
      <c r="AQU1333" s="977"/>
      <c r="AQV1333" s="977"/>
      <c r="AQW1333" s="977"/>
      <c r="AQX1333" s="977"/>
      <c r="AQY1333" s="977"/>
      <c r="AQZ1333" s="977"/>
      <c r="ARA1333" s="977"/>
      <c r="ARB1333" s="977"/>
      <c r="ARC1333" s="977"/>
      <c r="ARD1333" s="977"/>
      <c r="ARE1333" s="977"/>
      <c r="ARF1333" s="977"/>
      <c r="ARG1333" s="977"/>
      <c r="ARH1333" s="977"/>
      <c r="ARI1333" s="977"/>
      <c r="ARJ1333" s="977"/>
      <c r="ARK1333" s="977"/>
      <c r="ARL1333" s="977"/>
      <c r="ARM1333" s="977"/>
      <c r="ARN1333" s="977"/>
      <c r="ARO1333" s="977"/>
      <c r="ARP1333" s="977"/>
      <c r="ARQ1333" s="977"/>
      <c r="ARR1333" s="977"/>
      <c r="ARS1333" s="977"/>
      <c r="ART1333" s="977"/>
      <c r="ARU1333" s="977"/>
      <c r="ARV1333" s="977"/>
      <c r="ARW1333" s="977"/>
      <c r="ARX1333" s="977"/>
      <c r="ARY1333" s="977"/>
      <c r="ARZ1333" s="977"/>
      <c r="ASA1333" s="977"/>
      <c r="ASB1333" s="977"/>
      <c r="ASC1333" s="977"/>
      <c r="ASD1333" s="977"/>
      <c r="ASE1333" s="977"/>
      <c r="ASF1333" s="977"/>
      <c r="ASG1333" s="977"/>
      <c r="ASH1333" s="977"/>
      <c r="ASI1333" s="977"/>
      <c r="ASJ1333" s="977"/>
      <c r="ASK1333" s="977"/>
      <c r="ASL1333" s="977"/>
      <c r="ASM1333" s="977"/>
      <c r="ASN1333" s="977"/>
      <c r="ASO1333" s="977"/>
      <c r="ASP1333" s="977"/>
      <c r="ASQ1333" s="977"/>
      <c r="ASR1333" s="977"/>
      <c r="ASS1333" s="977"/>
      <c r="AST1333" s="977"/>
      <c r="ASU1333" s="977"/>
      <c r="ASV1333" s="977"/>
      <c r="ASW1333" s="977"/>
      <c r="ASX1333" s="977"/>
      <c r="ASY1333" s="977"/>
      <c r="ASZ1333" s="977"/>
      <c r="ATA1333" s="977"/>
      <c r="ATB1333" s="977"/>
      <c r="ATC1333" s="977"/>
      <c r="ATD1333" s="977"/>
      <c r="ATE1333" s="977"/>
      <c r="ATF1333" s="977"/>
      <c r="ATG1333" s="977"/>
      <c r="ATH1333" s="977"/>
      <c r="ATI1333" s="977"/>
      <c r="ATJ1333" s="977"/>
      <c r="ATK1333" s="977"/>
      <c r="ATL1333" s="977"/>
      <c r="ATM1333" s="977"/>
      <c r="ATN1333" s="977"/>
      <c r="ATO1333" s="977"/>
      <c r="ATP1333" s="977"/>
      <c r="ATQ1333" s="977"/>
      <c r="ATR1333" s="977"/>
      <c r="ATS1333" s="977"/>
      <c r="ATT1333" s="977"/>
      <c r="ATU1333" s="977"/>
      <c r="ATV1333" s="977"/>
      <c r="ATW1333" s="977"/>
      <c r="ATX1333" s="977"/>
      <c r="ATY1333" s="977"/>
      <c r="ATZ1333" s="977"/>
      <c r="AUA1333" s="977"/>
      <c r="AUB1333" s="977"/>
      <c r="AUC1333" s="977"/>
      <c r="AUD1333" s="977"/>
      <c r="AUE1333" s="977"/>
      <c r="AUF1333" s="977"/>
      <c r="AUG1333" s="977"/>
      <c r="AUH1333" s="977"/>
      <c r="AUI1333" s="977"/>
      <c r="AUJ1333" s="977"/>
      <c r="AUK1333" s="977"/>
      <c r="AUL1333" s="977"/>
      <c r="AUM1333" s="977"/>
      <c r="AUN1333" s="977"/>
      <c r="AUO1333" s="977"/>
      <c r="AUP1333" s="977"/>
      <c r="AUQ1333" s="977"/>
      <c r="AUR1333" s="977"/>
      <c r="AUS1333" s="977"/>
      <c r="AUT1333" s="977"/>
      <c r="AUU1333" s="977"/>
      <c r="AUV1333" s="977"/>
      <c r="AUW1333" s="977"/>
      <c r="AUX1333" s="977"/>
      <c r="AUY1333" s="977"/>
      <c r="AUZ1333" s="977"/>
      <c r="AVA1333" s="977"/>
      <c r="AVB1333" s="977"/>
      <c r="AVC1333" s="977"/>
      <c r="AVD1333" s="977"/>
      <c r="AVE1333" s="977"/>
      <c r="AVF1333" s="977"/>
      <c r="AVG1333" s="977"/>
      <c r="AVH1333" s="977"/>
      <c r="AVI1333" s="977"/>
      <c r="AVJ1333" s="977"/>
      <c r="AVK1333" s="977"/>
      <c r="AVL1333" s="977"/>
      <c r="AVM1333" s="977"/>
      <c r="AVN1333" s="977"/>
      <c r="AVO1333" s="977"/>
      <c r="AVP1333" s="977"/>
      <c r="AVQ1333" s="977"/>
      <c r="AVR1333" s="977"/>
      <c r="AVS1333" s="977"/>
      <c r="AVT1333" s="977"/>
      <c r="AVU1333" s="977"/>
      <c r="AVV1333" s="977"/>
      <c r="AVW1333" s="977"/>
      <c r="AVX1333" s="977"/>
      <c r="AVY1333" s="977"/>
      <c r="AVZ1333" s="977"/>
      <c r="AWA1333" s="977"/>
      <c r="AWB1333" s="977"/>
      <c r="AWC1333" s="977"/>
      <c r="AWD1333" s="977"/>
      <c r="AWE1333" s="977"/>
      <c r="AWF1333" s="977"/>
      <c r="AWG1333" s="977"/>
      <c r="AWH1333" s="977"/>
      <c r="AWI1333" s="977"/>
      <c r="AWJ1333" s="977"/>
      <c r="AWK1333" s="977"/>
      <c r="AWL1333" s="977"/>
      <c r="AWM1333" s="977"/>
      <c r="AWN1333" s="977"/>
      <c r="AWO1333" s="977"/>
      <c r="AWP1333" s="977"/>
      <c r="AWQ1333" s="977"/>
      <c r="AWR1333" s="977"/>
      <c r="AWS1333" s="977"/>
      <c r="AWT1333" s="977"/>
      <c r="AWU1333" s="977"/>
      <c r="AWV1333" s="977"/>
      <c r="AWW1333" s="977"/>
      <c r="AWX1333" s="977"/>
      <c r="AWY1333" s="977"/>
      <c r="AWZ1333" s="977"/>
      <c r="AXA1333" s="977"/>
      <c r="AXB1333" s="977"/>
      <c r="AXC1333" s="977"/>
      <c r="AXD1333" s="977"/>
      <c r="AXE1333" s="977"/>
      <c r="AXF1333" s="977"/>
      <c r="AXG1333" s="977"/>
      <c r="AXH1333" s="977"/>
      <c r="AXI1333" s="977"/>
      <c r="AXJ1333" s="977"/>
      <c r="AXK1333" s="977"/>
      <c r="AXL1333" s="977"/>
      <c r="AXM1333" s="977"/>
      <c r="AXN1333" s="977"/>
      <c r="AXO1333" s="977"/>
      <c r="AXP1333" s="977"/>
      <c r="AXQ1333" s="977"/>
      <c r="AXR1333" s="977"/>
      <c r="AXS1333" s="977"/>
      <c r="AXT1333" s="977"/>
      <c r="AXU1333" s="977"/>
      <c r="AXV1333" s="977"/>
      <c r="AXW1333" s="977"/>
      <c r="AXX1333" s="977"/>
      <c r="AXY1333" s="977"/>
      <c r="AXZ1333" s="977"/>
      <c r="AYA1333" s="977"/>
      <c r="AYB1333" s="977"/>
      <c r="AYC1333" s="977"/>
      <c r="AYD1333" s="977"/>
      <c r="AYE1333" s="977"/>
      <c r="AYF1333" s="977"/>
      <c r="AYG1333" s="977"/>
      <c r="AYH1333" s="977"/>
      <c r="AYI1333" s="977"/>
      <c r="AYJ1333" s="977"/>
      <c r="AYK1333" s="977"/>
      <c r="AYL1333" s="977"/>
      <c r="AYM1333" s="977"/>
      <c r="AYN1333" s="977"/>
      <c r="AYO1333" s="977"/>
      <c r="AYP1333" s="977"/>
      <c r="AYQ1333" s="977"/>
      <c r="AYR1333" s="977"/>
      <c r="AYS1333" s="977"/>
      <c r="AYT1333" s="977"/>
      <c r="AYU1333" s="977"/>
      <c r="AYV1333" s="977"/>
      <c r="AYW1333" s="977"/>
      <c r="AYX1333" s="977"/>
      <c r="AYY1333" s="977"/>
      <c r="AYZ1333" s="977"/>
      <c r="AZA1333" s="977"/>
      <c r="AZB1333" s="977"/>
      <c r="AZC1333" s="977"/>
      <c r="AZD1333" s="977"/>
      <c r="AZE1333" s="977"/>
      <c r="AZF1333" s="977"/>
      <c r="AZG1333" s="977"/>
      <c r="AZH1333" s="977"/>
      <c r="AZI1333" s="977"/>
      <c r="AZJ1333" s="977"/>
      <c r="AZK1333" s="977"/>
      <c r="AZL1333" s="977"/>
      <c r="AZM1333" s="977"/>
      <c r="AZN1333" s="977"/>
      <c r="AZO1333" s="977"/>
      <c r="AZP1333" s="977"/>
      <c r="AZQ1333" s="977"/>
      <c r="AZR1333" s="977"/>
      <c r="AZS1333" s="977"/>
      <c r="AZT1333" s="977"/>
      <c r="AZU1333" s="977"/>
      <c r="AZV1333" s="977"/>
      <c r="AZW1333" s="977"/>
      <c r="AZX1333" s="977"/>
      <c r="AZY1333" s="977"/>
      <c r="AZZ1333" s="977"/>
      <c r="BAA1333" s="977"/>
      <c r="BAB1333" s="977"/>
      <c r="BAC1333" s="977"/>
      <c r="BAD1333" s="977"/>
      <c r="BAE1333" s="977"/>
      <c r="BAF1333" s="977"/>
      <c r="BAG1333" s="977"/>
      <c r="BAH1333" s="977"/>
      <c r="BAI1333" s="977"/>
      <c r="BAJ1333" s="977"/>
      <c r="BAK1333" s="977"/>
      <c r="BAL1333" s="977"/>
      <c r="BAM1333" s="977"/>
      <c r="BAN1333" s="977"/>
      <c r="BAO1333" s="977"/>
      <c r="BAP1333" s="977"/>
      <c r="BAQ1333" s="977"/>
      <c r="BAR1333" s="977"/>
      <c r="BAS1333" s="977"/>
      <c r="BAT1333" s="977"/>
      <c r="BAU1333" s="977"/>
      <c r="BAV1333" s="977"/>
      <c r="BAW1333" s="977"/>
      <c r="BAX1333" s="977"/>
      <c r="BAY1333" s="977"/>
      <c r="BAZ1333" s="977"/>
      <c r="BBA1333" s="977"/>
      <c r="BBB1333" s="977"/>
      <c r="BBC1333" s="977"/>
      <c r="BBD1333" s="977"/>
      <c r="BBE1333" s="977"/>
      <c r="BBF1333" s="977"/>
      <c r="BBG1333" s="977"/>
      <c r="BBH1333" s="977"/>
      <c r="BBI1333" s="977"/>
      <c r="BBJ1333" s="977"/>
      <c r="BBK1333" s="977"/>
      <c r="BBL1333" s="977"/>
      <c r="BBM1333" s="977"/>
      <c r="BBN1333" s="977"/>
      <c r="BBO1333" s="977"/>
      <c r="BBP1333" s="977"/>
      <c r="BBQ1333" s="977"/>
      <c r="BBR1333" s="977"/>
      <c r="BBS1333" s="977"/>
      <c r="BBT1333" s="977"/>
      <c r="BBU1333" s="977"/>
      <c r="BBV1333" s="977"/>
      <c r="BBW1333" s="977"/>
      <c r="BBX1333" s="977"/>
      <c r="BBY1333" s="977"/>
      <c r="BBZ1333" s="977"/>
      <c r="BCA1333" s="977"/>
      <c r="BCB1333" s="977"/>
      <c r="BCC1333" s="977"/>
      <c r="BCD1333" s="977"/>
      <c r="BCE1333" s="977"/>
      <c r="BCF1333" s="977"/>
      <c r="BCG1333" s="977"/>
      <c r="BCH1333" s="977"/>
      <c r="BCI1333" s="977"/>
      <c r="BCJ1333" s="977"/>
      <c r="BCK1333" s="977"/>
      <c r="BCL1333" s="977"/>
      <c r="BCM1333" s="977"/>
      <c r="BCN1333" s="977"/>
      <c r="BCO1333" s="977"/>
      <c r="BCP1333" s="977"/>
      <c r="BCQ1333" s="977"/>
      <c r="BCR1333" s="977"/>
      <c r="BCS1333" s="977"/>
      <c r="BCT1333" s="977"/>
      <c r="BCU1333" s="977"/>
      <c r="BCV1333" s="977"/>
      <c r="BCW1333" s="977"/>
      <c r="BCX1333" s="977"/>
      <c r="BCY1333" s="977"/>
      <c r="BCZ1333" s="977"/>
      <c r="BDA1333" s="977"/>
      <c r="BDB1333" s="977"/>
      <c r="BDC1333" s="977"/>
      <c r="BDD1333" s="977"/>
      <c r="BDE1333" s="977"/>
      <c r="BDF1333" s="977"/>
      <c r="BDG1333" s="977"/>
      <c r="BDH1333" s="977"/>
      <c r="BDI1333" s="977"/>
      <c r="BDJ1333" s="977"/>
      <c r="BDK1333" s="977"/>
      <c r="BDL1333" s="977"/>
      <c r="BDM1333" s="977"/>
      <c r="BDN1333" s="977"/>
      <c r="BDO1333" s="977"/>
      <c r="BDP1333" s="977"/>
      <c r="BDQ1333" s="977"/>
      <c r="BDR1333" s="977"/>
      <c r="BDS1333" s="977"/>
      <c r="BDT1333" s="977"/>
      <c r="BDU1333" s="977"/>
      <c r="BDV1333" s="977"/>
      <c r="BDW1333" s="977"/>
      <c r="BDX1333" s="977"/>
      <c r="BDY1333" s="977"/>
      <c r="BDZ1333" s="977"/>
      <c r="BEA1333" s="977"/>
      <c r="BEB1333" s="977"/>
      <c r="BEC1333" s="977"/>
      <c r="BED1333" s="977"/>
      <c r="BEE1333" s="977"/>
      <c r="BEF1333" s="977"/>
      <c r="BEG1333" s="977"/>
      <c r="BEH1333" s="977"/>
      <c r="BEI1333" s="977"/>
      <c r="BEJ1333" s="977"/>
      <c r="BEK1333" s="977"/>
      <c r="BEL1333" s="977"/>
      <c r="BEM1333" s="977"/>
      <c r="BEN1333" s="977"/>
      <c r="BEO1333" s="977"/>
      <c r="BEP1333" s="977"/>
      <c r="BEQ1333" s="977"/>
      <c r="BER1333" s="977"/>
      <c r="BES1333" s="977"/>
      <c r="BET1333" s="977"/>
      <c r="BEU1333" s="977"/>
      <c r="BEV1333" s="977"/>
      <c r="BEW1333" s="977"/>
      <c r="BEX1333" s="977"/>
      <c r="BEY1333" s="977"/>
      <c r="BEZ1333" s="977"/>
      <c r="BFA1333" s="977"/>
      <c r="BFB1333" s="977"/>
      <c r="BFC1333" s="977"/>
      <c r="BFD1333" s="977"/>
      <c r="BFE1333" s="977"/>
      <c r="BFF1333" s="977"/>
      <c r="BFG1333" s="977"/>
      <c r="BFH1333" s="977"/>
      <c r="BFI1333" s="977"/>
      <c r="BFJ1333" s="977"/>
      <c r="BFK1333" s="977"/>
      <c r="BFL1333" s="977"/>
      <c r="BFM1333" s="977"/>
      <c r="BFN1333" s="977"/>
      <c r="BFO1333" s="977"/>
      <c r="BFP1333" s="977"/>
      <c r="BFQ1333" s="977"/>
      <c r="BFR1333" s="977"/>
      <c r="BFS1333" s="977"/>
      <c r="BFT1333" s="977"/>
      <c r="BFU1333" s="977"/>
      <c r="BFV1333" s="977"/>
      <c r="BFW1333" s="977"/>
      <c r="BFX1333" s="977"/>
      <c r="BFY1333" s="977"/>
      <c r="BFZ1333" s="977"/>
      <c r="BGA1333" s="977"/>
      <c r="BGB1333" s="977"/>
      <c r="BGC1333" s="977"/>
      <c r="BGD1333" s="977"/>
      <c r="BGE1333" s="977"/>
      <c r="BGF1333" s="977"/>
      <c r="BGG1333" s="977"/>
      <c r="BGH1333" s="977"/>
      <c r="BGI1333" s="977"/>
      <c r="BGJ1333" s="977"/>
      <c r="BGK1333" s="977"/>
      <c r="BGL1333" s="977"/>
      <c r="BGM1333" s="977"/>
      <c r="BGN1333" s="977"/>
      <c r="BGO1333" s="977"/>
      <c r="BGP1333" s="977"/>
      <c r="BGQ1333" s="977"/>
      <c r="BGR1333" s="977"/>
      <c r="BGS1333" s="977"/>
      <c r="BGT1333" s="977"/>
      <c r="BGU1333" s="977"/>
      <c r="BGV1333" s="977"/>
      <c r="BGW1333" s="977"/>
      <c r="BGX1333" s="977"/>
      <c r="BGY1333" s="977"/>
      <c r="BGZ1333" s="977"/>
      <c r="BHA1333" s="977"/>
      <c r="BHB1333" s="977"/>
      <c r="BHC1333" s="977"/>
      <c r="BHD1333" s="977"/>
      <c r="BHE1333" s="977"/>
      <c r="BHF1333" s="977"/>
      <c r="BHG1333" s="977"/>
      <c r="BHH1333" s="977"/>
      <c r="BHI1333" s="977"/>
      <c r="BHJ1333" s="977"/>
      <c r="BHK1333" s="977"/>
      <c r="BHL1333" s="977"/>
      <c r="BHM1333" s="977"/>
      <c r="BHN1333" s="977"/>
      <c r="BHO1333" s="977"/>
      <c r="BHP1333" s="977"/>
      <c r="BHQ1333" s="977"/>
      <c r="BHR1333" s="977"/>
      <c r="BHS1333" s="977"/>
      <c r="BHT1333" s="977"/>
      <c r="BHU1333" s="977"/>
      <c r="BHV1333" s="977"/>
      <c r="BHW1333" s="977"/>
      <c r="BHX1333" s="977"/>
      <c r="BHY1333" s="977"/>
      <c r="BHZ1333" s="977"/>
      <c r="BIA1333" s="977"/>
      <c r="BIB1333" s="977"/>
      <c r="BIC1333" s="977"/>
      <c r="BID1333" s="977"/>
      <c r="BIE1333" s="977"/>
      <c r="BIF1333" s="977"/>
      <c r="BIG1333" s="977"/>
      <c r="BIH1333" s="977"/>
      <c r="BII1333" s="977"/>
      <c r="BIJ1333" s="977"/>
      <c r="BIK1333" s="977"/>
      <c r="BIL1333" s="977"/>
      <c r="BIM1333" s="977"/>
      <c r="BIN1333" s="977"/>
      <c r="BIO1333" s="977"/>
      <c r="BIP1333" s="977"/>
      <c r="BIQ1333" s="977"/>
      <c r="BIR1333" s="977"/>
      <c r="BIS1333" s="977"/>
      <c r="BIT1333" s="977"/>
      <c r="BIU1333" s="977"/>
      <c r="BIV1333" s="977"/>
      <c r="BIW1333" s="977"/>
      <c r="BIX1333" s="977"/>
      <c r="BIY1333" s="977"/>
      <c r="BIZ1333" s="977"/>
      <c r="BJA1333" s="977"/>
      <c r="BJB1333" s="977"/>
      <c r="BJC1333" s="977"/>
      <c r="BJD1333" s="977"/>
      <c r="BJE1333" s="977"/>
      <c r="BJF1333" s="977"/>
      <c r="BJG1333" s="977"/>
      <c r="BJH1333" s="977"/>
      <c r="BJI1333" s="977"/>
      <c r="BJJ1333" s="977"/>
      <c r="BJK1333" s="977"/>
      <c r="BJL1333" s="977"/>
      <c r="BJM1333" s="977"/>
      <c r="BJN1333" s="977"/>
      <c r="BJO1333" s="977"/>
      <c r="BJP1333" s="977"/>
      <c r="BJQ1333" s="977"/>
      <c r="BJR1333" s="977"/>
      <c r="BJS1333" s="977"/>
      <c r="BJT1333" s="977"/>
      <c r="BJU1333" s="977"/>
      <c r="BJV1333" s="977"/>
      <c r="BJW1333" s="977"/>
      <c r="BJX1333" s="977"/>
      <c r="BJY1333" s="977"/>
      <c r="BJZ1333" s="977"/>
      <c r="BKA1333" s="977"/>
      <c r="BKB1333" s="977"/>
      <c r="BKC1333" s="977"/>
      <c r="BKD1333" s="977"/>
      <c r="BKE1333" s="977"/>
      <c r="BKF1333" s="977"/>
      <c r="BKG1333" s="977"/>
      <c r="BKH1333" s="977"/>
      <c r="BKI1333" s="977"/>
      <c r="BKJ1333" s="977"/>
      <c r="BKK1333" s="977"/>
      <c r="BKL1333" s="977"/>
      <c r="BKM1333" s="977"/>
      <c r="BKN1333" s="977"/>
      <c r="BKO1333" s="977"/>
      <c r="BKP1333" s="977"/>
      <c r="BKQ1333" s="977"/>
      <c r="BKR1333" s="977"/>
      <c r="BKS1333" s="977"/>
      <c r="BKT1333" s="977"/>
      <c r="BKU1333" s="977"/>
      <c r="BKV1333" s="977"/>
      <c r="BKW1333" s="977"/>
      <c r="BKX1333" s="977"/>
      <c r="BKY1333" s="977"/>
      <c r="BKZ1333" s="977"/>
      <c r="BLA1333" s="977"/>
      <c r="BLB1333" s="977"/>
      <c r="BLC1333" s="977"/>
      <c r="BLD1333" s="977"/>
      <c r="BLE1333" s="977"/>
      <c r="BLF1333" s="977"/>
      <c r="BLG1333" s="977"/>
      <c r="BLH1333" s="977"/>
      <c r="BLI1333" s="977"/>
      <c r="BLJ1333" s="977"/>
      <c r="BLK1333" s="977"/>
      <c r="BLL1333" s="977"/>
      <c r="BLM1333" s="977"/>
      <c r="BLN1333" s="977"/>
      <c r="BLO1333" s="977"/>
      <c r="BLP1333" s="977"/>
      <c r="BLQ1333" s="977"/>
      <c r="BLR1333" s="977"/>
      <c r="BLS1333" s="977"/>
      <c r="BLT1333" s="977"/>
      <c r="BLU1333" s="977"/>
      <c r="BLV1333" s="977"/>
      <c r="BLW1333" s="977"/>
      <c r="BLX1333" s="977"/>
      <c r="BLY1333" s="977"/>
      <c r="BLZ1333" s="977"/>
      <c r="BMA1333" s="977"/>
      <c r="BMB1333" s="977"/>
      <c r="BMC1333" s="977"/>
      <c r="BMD1333" s="977"/>
      <c r="BME1333" s="977"/>
      <c r="BMF1333" s="977"/>
      <c r="BMG1333" s="977"/>
      <c r="BMH1333" s="977"/>
      <c r="BMI1333" s="977"/>
      <c r="BMJ1333" s="977"/>
      <c r="BMK1333" s="977"/>
      <c r="BML1333" s="977"/>
      <c r="BMM1333" s="977"/>
      <c r="BMN1333" s="977"/>
      <c r="BMO1333" s="977"/>
      <c r="BMP1333" s="977"/>
      <c r="BMQ1333" s="977"/>
      <c r="BMR1333" s="977"/>
      <c r="BMS1333" s="977"/>
      <c r="BMT1333" s="977"/>
      <c r="BMU1333" s="977"/>
      <c r="BMV1333" s="977"/>
      <c r="BMW1333" s="977"/>
      <c r="BMX1333" s="977"/>
      <c r="BMY1333" s="977"/>
      <c r="BMZ1333" s="977"/>
      <c r="BNA1333" s="977"/>
      <c r="BNB1333" s="977"/>
      <c r="BNC1333" s="977"/>
      <c r="BND1333" s="977"/>
      <c r="BNE1333" s="977"/>
      <c r="BNF1333" s="977"/>
      <c r="BNG1333" s="977"/>
      <c r="BNH1333" s="977"/>
      <c r="BNI1333" s="977"/>
      <c r="BNJ1333" s="977"/>
      <c r="BNK1333" s="977"/>
      <c r="BNL1333" s="977"/>
      <c r="BNM1333" s="977"/>
      <c r="BNN1333" s="977"/>
      <c r="BNO1333" s="977"/>
      <c r="BNP1333" s="977"/>
      <c r="BNQ1333" s="977"/>
      <c r="BNR1333" s="977"/>
      <c r="BNS1333" s="977"/>
      <c r="BNT1333" s="977"/>
      <c r="BNU1333" s="977"/>
      <c r="BNV1333" s="977"/>
      <c r="BNW1333" s="977"/>
      <c r="BNX1333" s="977"/>
      <c r="BNY1333" s="977"/>
      <c r="BNZ1333" s="977"/>
      <c r="BOA1333" s="977"/>
      <c r="BOB1333" s="977"/>
      <c r="BOC1333" s="977"/>
      <c r="BOD1333" s="977"/>
      <c r="BOE1333" s="977"/>
      <c r="BOF1333" s="977"/>
      <c r="BOG1333" s="977"/>
      <c r="BOH1333" s="977"/>
      <c r="BOI1333" s="977"/>
      <c r="BOJ1333" s="977"/>
      <c r="BOK1333" s="977"/>
      <c r="BOL1333" s="977"/>
      <c r="BOM1333" s="977"/>
      <c r="BON1333" s="977"/>
      <c r="BOO1333" s="977"/>
      <c r="BOP1333" s="977"/>
      <c r="BOQ1333" s="977"/>
      <c r="BOR1333" s="977"/>
      <c r="BOS1333" s="977"/>
      <c r="BOT1333" s="977"/>
      <c r="BOU1333" s="977"/>
      <c r="BOV1333" s="977"/>
      <c r="BOW1333" s="977"/>
      <c r="BOX1333" s="977"/>
      <c r="BOY1333" s="977"/>
      <c r="BOZ1333" s="977"/>
      <c r="BPA1333" s="977"/>
      <c r="BPB1333" s="977"/>
      <c r="BPC1333" s="977"/>
      <c r="BPD1333" s="977"/>
      <c r="BPE1333" s="977"/>
      <c r="BPF1333" s="977"/>
      <c r="BPG1333" s="977"/>
      <c r="BPH1333" s="977"/>
      <c r="BPI1333" s="977"/>
      <c r="BPJ1333" s="977"/>
      <c r="BPK1333" s="977"/>
      <c r="BPL1333" s="977"/>
      <c r="BPM1333" s="977"/>
      <c r="BPN1333" s="977"/>
      <c r="BPO1333" s="977"/>
      <c r="BPP1333" s="977"/>
      <c r="BPQ1333" s="977"/>
      <c r="BPR1333" s="977"/>
      <c r="BPS1333" s="977"/>
      <c r="BPT1333" s="977"/>
      <c r="BPU1333" s="977"/>
      <c r="BPV1333" s="977"/>
      <c r="BPW1333" s="977"/>
      <c r="BPX1333" s="977"/>
      <c r="BPY1333" s="977"/>
      <c r="BPZ1333" s="977"/>
      <c r="BQA1333" s="977"/>
      <c r="BQB1333" s="977"/>
      <c r="BQC1333" s="977"/>
      <c r="BQD1333" s="977"/>
      <c r="BQE1333" s="977"/>
      <c r="BQF1333" s="977"/>
      <c r="BQG1333" s="977"/>
      <c r="BQH1333" s="977"/>
      <c r="BQI1333" s="977"/>
      <c r="BQJ1333" s="977"/>
      <c r="BQK1333" s="977"/>
      <c r="BQL1333" s="977"/>
      <c r="BQM1333" s="977"/>
      <c r="BQN1333" s="977"/>
      <c r="BQO1333" s="977"/>
      <c r="BQP1333" s="977"/>
      <c r="BQQ1333" s="977"/>
      <c r="BQR1333" s="977"/>
      <c r="BQS1333" s="977"/>
      <c r="BQT1333" s="977"/>
      <c r="BQU1333" s="977"/>
      <c r="BQV1333" s="977"/>
      <c r="BQW1333" s="977"/>
      <c r="BQX1333" s="977"/>
      <c r="BQY1333" s="977"/>
      <c r="BQZ1333" s="977"/>
      <c r="BRA1333" s="977"/>
      <c r="BRB1333" s="977"/>
      <c r="BRC1333" s="977"/>
      <c r="BRD1333" s="977"/>
      <c r="BRE1333" s="977"/>
      <c r="BRF1333" s="977"/>
      <c r="BRG1333" s="977"/>
      <c r="BRH1333" s="977"/>
      <c r="BRI1333" s="977"/>
      <c r="BRJ1333" s="977"/>
      <c r="BRK1333" s="977"/>
      <c r="BRL1333" s="977"/>
      <c r="BRM1333" s="977"/>
      <c r="BRN1333" s="977"/>
      <c r="BRO1333" s="977"/>
      <c r="BRP1333" s="977"/>
      <c r="BRQ1333" s="977"/>
      <c r="BRR1333" s="977"/>
      <c r="BRS1333" s="977"/>
      <c r="BRT1333" s="977"/>
      <c r="BRU1333" s="977"/>
      <c r="BRV1333" s="977"/>
      <c r="BRW1333" s="977"/>
      <c r="BRX1333" s="977"/>
      <c r="BRY1333" s="977"/>
      <c r="BRZ1333" s="977"/>
      <c r="BSA1333" s="977"/>
      <c r="BSB1333" s="977"/>
      <c r="BSC1333" s="977"/>
      <c r="BSD1333" s="977"/>
      <c r="BSE1333" s="977"/>
      <c r="BSF1333" s="977"/>
      <c r="BSG1333" s="977"/>
      <c r="BSH1333" s="977"/>
      <c r="BSI1333" s="977"/>
      <c r="BSJ1333" s="977"/>
      <c r="BSK1333" s="977"/>
      <c r="BSL1333" s="977"/>
      <c r="BSM1333" s="977"/>
      <c r="BSN1333" s="977"/>
      <c r="BSO1333" s="977"/>
      <c r="BSP1333" s="977"/>
      <c r="BSQ1333" s="977"/>
      <c r="BSR1333" s="977"/>
      <c r="BSS1333" s="977"/>
      <c r="BST1333" s="977"/>
      <c r="BSU1333" s="977"/>
      <c r="BSV1333" s="977"/>
      <c r="BSW1333" s="977"/>
      <c r="BSX1333" s="977"/>
      <c r="BSY1333" s="977"/>
      <c r="BSZ1333" s="977"/>
      <c r="BTA1333" s="977"/>
      <c r="BTB1333" s="977"/>
      <c r="BTC1333" s="977"/>
      <c r="BTD1333" s="977"/>
      <c r="BTE1333" s="977"/>
      <c r="BTF1333" s="977"/>
      <c r="BTG1333" s="977"/>
      <c r="BTH1333" s="977"/>
      <c r="BTI1333" s="977"/>
      <c r="BTJ1333" s="977"/>
      <c r="BTK1333" s="977"/>
      <c r="BTL1333" s="977"/>
      <c r="BTM1333" s="977"/>
      <c r="BTN1333" s="977"/>
      <c r="BTO1333" s="977"/>
      <c r="BTP1333" s="977"/>
      <c r="BTQ1333" s="977"/>
      <c r="BTR1333" s="977"/>
      <c r="BTS1333" s="977"/>
      <c r="BTT1333" s="977"/>
      <c r="BTU1333" s="977"/>
      <c r="BTV1333" s="977"/>
      <c r="BTW1333" s="977"/>
      <c r="BTX1333" s="977"/>
      <c r="BTY1333" s="977"/>
      <c r="BTZ1333" s="977"/>
      <c r="BUA1333" s="977"/>
      <c r="BUB1333" s="977"/>
      <c r="BUC1333" s="977"/>
      <c r="BUD1333" s="977"/>
      <c r="BUE1333" s="977"/>
      <c r="BUF1333" s="977"/>
      <c r="BUG1333" s="977"/>
      <c r="BUH1333" s="977"/>
      <c r="BUI1333" s="977"/>
      <c r="BUJ1333" s="977"/>
      <c r="BUK1333" s="977"/>
      <c r="BUL1333" s="977"/>
      <c r="BUM1333" s="977"/>
      <c r="BUN1333" s="977"/>
      <c r="BUO1333" s="977"/>
      <c r="BUP1333" s="977"/>
      <c r="BUQ1333" s="977"/>
      <c r="BUR1333" s="977"/>
      <c r="BUS1333" s="977"/>
      <c r="BUT1333" s="977"/>
      <c r="BUU1333" s="977"/>
      <c r="BUV1333" s="977"/>
      <c r="BUW1333" s="977"/>
      <c r="BUX1333" s="977"/>
      <c r="BUY1333" s="977"/>
      <c r="BUZ1333" s="977"/>
      <c r="BVA1333" s="977"/>
      <c r="BVB1333" s="977"/>
      <c r="BVC1333" s="977"/>
      <c r="BVD1333" s="977"/>
      <c r="BVE1333" s="977"/>
      <c r="BVF1333" s="977"/>
      <c r="BVG1333" s="977"/>
      <c r="BVH1333" s="977"/>
      <c r="BVI1333" s="977"/>
      <c r="BVJ1333" s="977"/>
      <c r="BVK1333" s="977"/>
      <c r="BVL1333" s="977"/>
      <c r="BVM1333" s="977"/>
      <c r="BVN1333" s="977"/>
      <c r="BVO1333" s="977"/>
      <c r="BVP1333" s="977"/>
      <c r="BVQ1333" s="977"/>
      <c r="BVR1333" s="977"/>
      <c r="BVS1333" s="977"/>
      <c r="BVT1333" s="977"/>
      <c r="BVU1333" s="977"/>
      <c r="BVV1333" s="977"/>
      <c r="BVW1333" s="977"/>
      <c r="BVX1333" s="977"/>
      <c r="BVY1333" s="977"/>
      <c r="BVZ1333" s="977"/>
      <c r="BWA1333" s="977"/>
      <c r="BWB1333" s="977"/>
      <c r="BWC1333" s="977"/>
      <c r="BWD1333" s="977"/>
      <c r="BWE1333" s="977"/>
      <c r="BWF1333" s="977"/>
      <c r="BWG1333" s="977"/>
      <c r="BWH1333" s="977"/>
      <c r="BWI1333" s="977"/>
      <c r="BWJ1333" s="977"/>
      <c r="BWK1333" s="977"/>
      <c r="BWL1333" s="977"/>
      <c r="BWM1333" s="977"/>
      <c r="BWN1333" s="977"/>
      <c r="BWO1333" s="977"/>
      <c r="BWP1333" s="977"/>
      <c r="BWQ1333" s="977"/>
      <c r="BWR1333" s="977"/>
      <c r="BWS1333" s="977"/>
      <c r="BWT1333" s="977"/>
      <c r="BWU1333" s="977"/>
      <c r="BWV1333" s="977"/>
      <c r="BWW1333" s="977"/>
      <c r="BWX1333" s="977"/>
      <c r="BWY1333" s="977"/>
      <c r="BWZ1333" s="977"/>
      <c r="BXA1333" s="977"/>
      <c r="BXB1333" s="977"/>
      <c r="BXC1333" s="977"/>
      <c r="BXD1333" s="977"/>
      <c r="BXE1333" s="977"/>
      <c r="BXF1333" s="977"/>
      <c r="BXG1333" s="977"/>
      <c r="BXH1333" s="977"/>
      <c r="BXI1333" s="977"/>
      <c r="BXJ1333" s="977"/>
      <c r="BXK1333" s="977"/>
      <c r="BXL1333" s="977"/>
      <c r="BXM1333" s="977"/>
      <c r="BXN1333" s="977"/>
      <c r="BXO1333" s="977"/>
      <c r="BXP1333" s="977"/>
      <c r="BXQ1333" s="977"/>
      <c r="BXR1333" s="977"/>
      <c r="BXS1333" s="977"/>
      <c r="BXT1333" s="977"/>
      <c r="BXU1333" s="977"/>
      <c r="BXV1333" s="977"/>
      <c r="BXW1333" s="977"/>
      <c r="BXX1333" s="977"/>
      <c r="BXY1333" s="977"/>
      <c r="BXZ1333" s="977"/>
      <c r="BYA1333" s="977"/>
      <c r="BYB1333" s="977"/>
      <c r="BYC1333" s="977"/>
      <c r="BYD1333" s="977"/>
      <c r="BYE1333" s="977"/>
      <c r="BYF1333" s="977"/>
      <c r="BYG1333" s="977"/>
      <c r="BYH1333" s="977"/>
      <c r="BYI1333" s="977"/>
      <c r="BYJ1333" s="977"/>
      <c r="BYK1333" s="977"/>
      <c r="BYL1333" s="977"/>
      <c r="BYM1333" s="977"/>
      <c r="BYN1333" s="977"/>
      <c r="BYO1333" s="977"/>
      <c r="BYP1333" s="977"/>
      <c r="BYQ1333" s="977"/>
      <c r="BYR1333" s="977"/>
      <c r="BYS1333" s="977"/>
      <c r="BYT1333" s="977"/>
      <c r="BYU1333" s="977"/>
      <c r="BYV1333" s="977"/>
      <c r="BYW1333" s="977"/>
      <c r="BYX1333" s="977"/>
      <c r="BYY1333" s="977"/>
      <c r="BYZ1333" s="977"/>
      <c r="BZA1333" s="977"/>
      <c r="BZB1333" s="977"/>
      <c r="BZC1333" s="977"/>
      <c r="BZD1333" s="977"/>
      <c r="BZE1333" s="977"/>
      <c r="BZF1333" s="977"/>
      <c r="BZG1333" s="977"/>
      <c r="BZH1333" s="977"/>
      <c r="BZI1333" s="977"/>
      <c r="BZJ1333" s="977"/>
      <c r="BZK1333" s="977"/>
      <c r="BZL1333" s="977"/>
      <c r="BZM1333" s="977"/>
      <c r="BZN1333" s="977"/>
      <c r="BZO1333" s="977"/>
      <c r="BZP1333" s="977"/>
      <c r="BZQ1333" s="977"/>
      <c r="BZR1333" s="977"/>
      <c r="BZS1333" s="977"/>
      <c r="BZT1333" s="977"/>
      <c r="BZU1333" s="977"/>
      <c r="BZV1333" s="977"/>
      <c r="BZW1333" s="977"/>
      <c r="BZX1333" s="977"/>
      <c r="BZY1333" s="977"/>
      <c r="BZZ1333" s="977"/>
      <c r="CAA1333" s="977"/>
      <c r="CAB1333" s="977"/>
      <c r="CAC1333" s="977"/>
      <c r="CAD1333" s="977"/>
      <c r="CAE1333" s="977"/>
      <c r="CAF1333" s="977"/>
      <c r="CAG1333" s="977"/>
      <c r="CAH1333" s="977"/>
      <c r="CAI1333" s="977"/>
      <c r="CAJ1333" s="977"/>
      <c r="CAK1333" s="977"/>
      <c r="CAL1333" s="977"/>
      <c r="CAM1333" s="977"/>
      <c r="CAN1333" s="977"/>
      <c r="CAO1333" s="977"/>
      <c r="CAP1333" s="977"/>
      <c r="CAQ1333" s="977"/>
      <c r="CAR1333" s="977"/>
      <c r="CAS1333" s="977"/>
      <c r="CAT1333" s="977"/>
      <c r="CAU1333" s="977"/>
      <c r="CAV1333" s="977"/>
      <c r="CAW1333" s="977"/>
      <c r="CAX1333" s="977"/>
      <c r="CAY1333" s="977"/>
      <c r="CAZ1333" s="977"/>
      <c r="CBA1333" s="977"/>
      <c r="CBB1333" s="977"/>
      <c r="CBC1333" s="977"/>
      <c r="CBD1333" s="977"/>
      <c r="CBE1333" s="977"/>
      <c r="CBF1333" s="977"/>
      <c r="CBG1333" s="977"/>
      <c r="CBH1333" s="977"/>
      <c r="CBI1333" s="977"/>
      <c r="CBJ1333" s="977"/>
      <c r="CBK1333" s="977"/>
      <c r="CBL1333" s="977"/>
      <c r="CBM1333" s="977"/>
      <c r="CBN1333" s="977"/>
      <c r="CBO1333" s="977"/>
      <c r="CBP1333" s="977"/>
      <c r="CBQ1333" s="977"/>
      <c r="CBR1333" s="977"/>
      <c r="CBS1333" s="977"/>
      <c r="CBT1333" s="977"/>
      <c r="CBU1333" s="977"/>
      <c r="CBV1333" s="977"/>
      <c r="CBW1333" s="977"/>
      <c r="CBX1333" s="977"/>
      <c r="CBY1333" s="977"/>
      <c r="CBZ1333" s="977"/>
      <c r="CCA1333" s="977"/>
      <c r="CCB1333" s="977"/>
      <c r="CCC1333" s="977"/>
      <c r="CCD1333" s="977"/>
      <c r="CCE1333" s="977"/>
      <c r="CCF1333" s="977"/>
      <c r="CCG1333" s="977"/>
      <c r="CCH1333" s="977"/>
      <c r="CCI1333" s="977"/>
      <c r="CCJ1333" s="977"/>
      <c r="CCK1333" s="977"/>
      <c r="CCL1333" s="977"/>
      <c r="CCM1333" s="977"/>
      <c r="CCN1333" s="977"/>
      <c r="CCO1333" s="977"/>
      <c r="CCP1333" s="977"/>
      <c r="CCQ1333" s="977"/>
      <c r="CCR1333" s="977"/>
      <c r="CCS1333" s="977"/>
      <c r="CCT1333" s="977"/>
      <c r="CCU1333" s="977"/>
      <c r="CCV1333" s="977"/>
      <c r="CCW1333" s="977"/>
      <c r="CCX1333" s="977"/>
      <c r="CCY1333" s="977"/>
      <c r="CCZ1333" s="977"/>
      <c r="CDA1333" s="977"/>
      <c r="CDB1333" s="977"/>
      <c r="CDC1333" s="977"/>
      <c r="CDD1333" s="977"/>
      <c r="CDE1333" s="977"/>
      <c r="CDF1333" s="977"/>
      <c r="CDG1333" s="977"/>
      <c r="CDH1333" s="977"/>
      <c r="CDI1333" s="977"/>
      <c r="CDJ1333" s="977"/>
      <c r="CDK1333" s="977"/>
      <c r="CDL1333" s="977"/>
      <c r="CDM1333" s="977"/>
      <c r="CDN1333" s="977"/>
      <c r="CDO1333" s="977"/>
      <c r="CDP1333" s="977"/>
      <c r="CDQ1333" s="977"/>
      <c r="CDR1333" s="977"/>
      <c r="CDS1333" s="977"/>
      <c r="CDT1333" s="977"/>
      <c r="CDU1333" s="977"/>
      <c r="CDV1333" s="977"/>
      <c r="CDW1333" s="977"/>
      <c r="CDX1333" s="977"/>
      <c r="CDY1333" s="977"/>
      <c r="CDZ1333" s="977"/>
      <c r="CEA1333" s="977"/>
      <c r="CEB1333" s="977"/>
      <c r="CEC1333" s="977"/>
      <c r="CED1333" s="977"/>
      <c r="CEE1333" s="977"/>
      <c r="CEF1333" s="977"/>
      <c r="CEG1333" s="977"/>
      <c r="CEH1333" s="977"/>
      <c r="CEI1333" s="977"/>
      <c r="CEJ1333" s="977"/>
      <c r="CEK1333" s="977"/>
      <c r="CEL1333" s="977"/>
      <c r="CEM1333" s="977"/>
      <c r="CEN1333" s="977"/>
      <c r="CEO1333" s="977"/>
      <c r="CEP1333" s="977"/>
      <c r="CEQ1333" s="977"/>
      <c r="CER1333" s="977"/>
      <c r="CES1333" s="977"/>
      <c r="CET1333" s="977"/>
      <c r="CEU1333" s="977"/>
      <c r="CEV1333" s="977"/>
      <c r="CEW1333" s="977"/>
      <c r="CEX1333" s="977"/>
      <c r="CEY1333" s="977"/>
      <c r="CEZ1333" s="977"/>
      <c r="CFA1333" s="977"/>
      <c r="CFB1333" s="977"/>
      <c r="CFC1333" s="977"/>
      <c r="CFD1333" s="977"/>
      <c r="CFE1333" s="977"/>
      <c r="CFF1333" s="977"/>
      <c r="CFG1333" s="977"/>
      <c r="CFH1333" s="977"/>
      <c r="CFI1333" s="977"/>
      <c r="CFJ1333" s="977"/>
      <c r="CFK1333" s="977"/>
      <c r="CFL1333" s="977"/>
      <c r="CFM1333" s="977"/>
      <c r="CFN1333" s="977"/>
      <c r="CFO1333" s="977"/>
      <c r="CFP1333" s="977"/>
      <c r="CFQ1333" s="977"/>
      <c r="CFR1333" s="977"/>
      <c r="CFS1333" s="977"/>
      <c r="CFT1333" s="977"/>
      <c r="CFU1333" s="977"/>
      <c r="CFV1333" s="977"/>
      <c r="CFW1333" s="977"/>
      <c r="CFX1333" s="977"/>
      <c r="CFY1333" s="977"/>
      <c r="CFZ1333" s="977"/>
      <c r="CGA1333" s="977"/>
      <c r="CGB1333" s="977"/>
      <c r="CGC1333" s="977"/>
      <c r="CGD1333" s="977"/>
      <c r="CGE1333" s="977"/>
      <c r="CGF1333" s="977"/>
      <c r="CGG1333" s="977"/>
      <c r="CGH1333" s="977"/>
      <c r="CGI1333" s="977"/>
      <c r="CGJ1333" s="977"/>
      <c r="CGK1333" s="977"/>
      <c r="CGL1333" s="977"/>
      <c r="CGM1333" s="977"/>
      <c r="CGN1333" s="977"/>
      <c r="CGO1333" s="977"/>
      <c r="CGP1333" s="977"/>
      <c r="CGQ1333" s="977"/>
      <c r="CGR1333" s="977"/>
      <c r="CGS1333" s="977"/>
      <c r="CGT1333" s="977"/>
      <c r="CGU1333" s="977"/>
      <c r="CGV1333" s="977"/>
      <c r="CGW1333" s="977"/>
      <c r="CGX1333" s="977"/>
      <c r="CGY1333" s="977"/>
      <c r="CGZ1333" s="977"/>
      <c r="CHA1333" s="977"/>
      <c r="CHB1333" s="977"/>
      <c r="CHC1333" s="977"/>
      <c r="CHD1333" s="977"/>
      <c r="CHE1333" s="977"/>
      <c r="CHF1333" s="977"/>
      <c r="CHG1333" s="977"/>
      <c r="CHH1333" s="977"/>
      <c r="CHI1333" s="977"/>
      <c r="CHJ1333" s="977"/>
      <c r="CHK1333" s="977"/>
      <c r="CHL1333" s="977"/>
      <c r="CHM1333" s="977"/>
      <c r="CHN1333" s="977"/>
      <c r="CHO1333" s="977"/>
      <c r="CHP1333" s="977"/>
      <c r="CHQ1333" s="977"/>
      <c r="CHR1333" s="977"/>
      <c r="CHS1333" s="977"/>
      <c r="CHT1333" s="977"/>
      <c r="CHU1333" s="977"/>
      <c r="CHV1333" s="977"/>
      <c r="CHW1333" s="977"/>
      <c r="CHX1333" s="977"/>
      <c r="CHY1333" s="977"/>
      <c r="CHZ1333" s="977"/>
      <c r="CIA1333" s="977"/>
      <c r="CIB1333" s="977"/>
      <c r="CIC1333" s="977"/>
      <c r="CID1333" s="977"/>
      <c r="CIE1333" s="977"/>
      <c r="CIF1333" s="977"/>
      <c r="CIG1333" s="977"/>
      <c r="CIH1333" s="977"/>
      <c r="CII1333" s="977"/>
      <c r="CIJ1333" s="977"/>
      <c r="CIK1333" s="977"/>
      <c r="CIL1333" s="977"/>
      <c r="CIM1333" s="977"/>
      <c r="CIN1333" s="977"/>
      <c r="CIO1333" s="977"/>
      <c r="CIP1333" s="977"/>
      <c r="CIQ1333" s="977"/>
      <c r="CIR1333" s="977"/>
      <c r="CIS1333" s="977"/>
      <c r="CIT1333" s="977"/>
      <c r="CIU1333" s="977"/>
      <c r="CIV1333" s="977"/>
      <c r="CIW1333" s="977"/>
      <c r="CIX1333" s="977"/>
      <c r="CIY1333" s="977"/>
      <c r="CIZ1333" s="977"/>
      <c r="CJA1333" s="977"/>
      <c r="CJB1333" s="977"/>
      <c r="CJC1333" s="977"/>
      <c r="CJD1333" s="977"/>
      <c r="CJE1333" s="977"/>
      <c r="CJF1333" s="977"/>
      <c r="CJG1333" s="977"/>
      <c r="CJH1333" s="977"/>
      <c r="CJI1333" s="977"/>
      <c r="CJJ1333" s="977"/>
      <c r="CJK1333" s="977"/>
      <c r="CJL1333" s="977"/>
      <c r="CJM1333" s="977"/>
      <c r="CJN1333" s="977"/>
      <c r="CJO1333" s="977"/>
      <c r="CJP1333" s="977"/>
      <c r="CJQ1333" s="977"/>
      <c r="CJR1333" s="977"/>
      <c r="CJS1333" s="977"/>
      <c r="CJT1333" s="977"/>
      <c r="CJU1333" s="977"/>
      <c r="CJV1333" s="977"/>
      <c r="CJW1333" s="977"/>
      <c r="CJX1333" s="977"/>
      <c r="CJY1333" s="977"/>
      <c r="CJZ1333" s="977"/>
      <c r="CKA1333" s="977"/>
      <c r="CKB1333" s="977"/>
      <c r="CKC1333" s="977"/>
      <c r="CKD1333" s="977"/>
      <c r="CKE1333" s="977"/>
      <c r="CKF1333" s="977"/>
      <c r="CKG1333" s="977"/>
      <c r="CKH1333" s="977"/>
      <c r="CKI1333" s="977"/>
      <c r="CKJ1333" s="977"/>
      <c r="CKK1333" s="977"/>
      <c r="CKL1333" s="977"/>
      <c r="CKM1333" s="977"/>
      <c r="CKN1333" s="977"/>
      <c r="CKO1333" s="977"/>
      <c r="CKP1333" s="977"/>
      <c r="CKQ1333" s="977"/>
      <c r="CKR1333" s="977"/>
      <c r="CKS1333" s="977"/>
      <c r="CKT1333" s="977"/>
      <c r="CKU1333" s="977"/>
      <c r="CKV1333" s="977"/>
      <c r="CKW1333" s="977"/>
      <c r="CKX1333" s="977"/>
      <c r="CKY1333" s="977"/>
      <c r="CKZ1333" s="977"/>
      <c r="CLA1333" s="977"/>
      <c r="CLB1333" s="977"/>
      <c r="CLC1333" s="977"/>
      <c r="CLD1333" s="977"/>
      <c r="CLE1333" s="977"/>
      <c r="CLF1333" s="977"/>
      <c r="CLG1333" s="977"/>
      <c r="CLH1333" s="977"/>
      <c r="CLI1333" s="977"/>
      <c r="CLJ1333" s="977"/>
      <c r="CLK1333" s="977"/>
      <c r="CLL1333" s="977"/>
      <c r="CLM1333" s="977"/>
      <c r="CLN1333" s="977"/>
      <c r="CLO1333" s="977"/>
      <c r="CLP1333" s="977"/>
      <c r="CLQ1333" s="977"/>
      <c r="CLR1333" s="977"/>
      <c r="CLS1333" s="977"/>
      <c r="CLT1333" s="977"/>
      <c r="CLU1333" s="977"/>
      <c r="CLV1333" s="977"/>
      <c r="CLW1333" s="977"/>
      <c r="CLX1333" s="977"/>
      <c r="CLY1333" s="977"/>
      <c r="CLZ1333" s="977"/>
      <c r="CMA1333" s="977"/>
      <c r="CMB1333" s="977"/>
      <c r="CMC1333" s="977"/>
      <c r="CMD1333" s="977"/>
      <c r="CME1333" s="977"/>
      <c r="CMF1333" s="977"/>
      <c r="CMG1333" s="977"/>
      <c r="CMH1333" s="977"/>
      <c r="CMI1333" s="977"/>
      <c r="CMJ1333" s="977"/>
      <c r="CMK1333" s="977"/>
      <c r="CML1333" s="977"/>
      <c r="CMM1333" s="977"/>
      <c r="CMN1333" s="977"/>
      <c r="CMO1333" s="977"/>
      <c r="CMP1333" s="977"/>
      <c r="CMQ1333" s="977"/>
      <c r="CMR1333" s="977"/>
      <c r="CMS1333" s="977"/>
      <c r="CMT1333" s="977"/>
      <c r="CMU1333" s="977"/>
      <c r="CMV1333" s="977"/>
      <c r="CMW1333" s="977"/>
      <c r="CMX1333" s="977"/>
      <c r="CMY1333" s="977"/>
      <c r="CMZ1333" s="977"/>
      <c r="CNA1333" s="977"/>
      <c r="CNB1333" s="977"/>
      <c r="CNC1333" s="977"/>
      <c r="CND1333" s="977"/>
      <c r="CNE1333" s="977"/>
      <c r="CNF1333" s="977"/>
      <c r="CNG1333" s="977"/>
      <c r="CNH1333" s="977"/>
      <c r="CNI1333" s="977"/>
      <c r="CNJ1333" s="977"/>
      <c r="CNK1333" s="977"/>
      <c r="CNL1333" s="977"/>
      <c r="CNM1333" s="977"/>
      <c r="CNN1333" s="977"/>
      <c r="CNO1333" s="977"/>
      <c r="CNP1333" s="977"/>
      <c r="CNQ1333" s="977"/>
      <c r="CNR1333" s="977"/>
      <c r="CNS1333" s="977"/>
      <c r="CNT1333" s="977"/>
      <c r="CNU1333" s="977"/>
      <c r="CNV1333" s="977"/>
      <c r="CNW1333" s="977"/>
      <c r="CNX1333" s="977"/>
      <c r="CNY1333" s="977"/>
      <c r="CNZ1333" s="977"/>
      <c r="COA1333" s="977"/>
      <c r="COB1333" s="977"/>
      <c r="COC1333" s="977"/>
      <c r="COD1333" s="977"/>
      <c r="COE1333" s="977"/>
      <c r="COF1333" s="977"/>
      <c r="COG1333" s="977"/>
      <c r="COH1333" s="977"/>
      <c r="COI1333" s="977"/>
      <c r="COJ1333" s="977"/>
      <c r="COK1333" s="977"/>
      <c r="COL1333" s="977"/>
      <c r="COM1333" s="977"/>
      <c r="CON1333" s="977"/>
      <c r="COO1333" s="977"/>
      <c r="COP1333" s="977"/>
      <c r="COQ1333" s="977"/>
      <c r="COR1333" s="977"/>
      <c r="COS1333" s="977"/>
      <c r="COT1333" s="977"/>
      <c r="COU1333" s="977"/>
      <c r="COV1333" s="977"/>
      <c r="COW1333" s="977"/>
      <c r="COX1333" s="977"/>
      <c r="COY1333" s="977"/>
      <c r="COZ1333" s="977"/>
      <c r="CPA1333" s="977"/>
      <c r="CPB1333" s="977"/>
      <c r="CPC1333" s="977"/>
      <c r="CPD1333" s="977"/>
      <c r="CPE1333" s="977"/>
      <c r="CPF1333" s="977"/>
      <c r="CPG1333" s="977"/>
      <c r="CPH1333" s="977"/>
      <c r="CPI1333" s="977"/>
      <c r="CPJ1333" s="977"/>
      <c r="CPK1333" s="977"/>
      <c r="CPL1333" s="977"/>
      <c r="CPM1333" s="977"/>
      <c r="CPN1333" s="977"/>
      <c r="CPO1333" s="977"/>
      <c r="CPP1333" s="977"/>
      <c r="CPQ1333" s="977"/>
      <c r="CPR1333" s="977"/>
      <c r="CPS1333" s="977"/>
      <c r="CPT1333" s="977"/>
      <c r="CPU1333" s="977"/>
      <c r="CPV1333" s="977"/>
      <c r="CPW1333" s="977"/>
      <c r="CPX1333" s="977"/>
      <c r="CPY1333" s="977"/>
      <c r="CPZ1333" s="977"/>
      <c r="CQA1333" s="977"/>
      <c r="CQB1333" s="977"/>
      <c r="CQC1333" s="977"/>
      <c r="CQD1333" s="977"/>
      <c r="CQE1333" s="977"/>
      <c r="CQF1333" s="977"/>
      <c r="CQG1333" s="977"/>
      <c r="CQH1333" s="977"/>
      <c r="CQI1333" s="977"/>
      <c r="CQJ1333" s="977"/>
      <c r="CQK1333" s="977"/>
      <c r="CQL1333" s="977"/>
      <c r="CQM1333" s="977"/>
      <c r="CQN1333" s="977"/>
      <c r="CQO1333" s="977"/>
      <c r="CQP1333" s="977"/>
      <c r="CQQ1333" s="977"/>
      <c r="CQR1333" s="977"/>
      <c r="CQS1333" s="977"/>
      <c r="CQT1333" s="977"/>
      <c r="CQU1333" s="977"/>
      <c r="CQV1333" s="977"/>
      <c r="CQW1333" s="977"/>
      <c r="CQX1333" s="977"/>
      <c r="CQY1333" s="977"/>
      <c r="CQZ1333" s="977"/>
      <c r="CRA1333" s="977"/>
      <c r="CRB1333" s="977"/>
      <c r="CRC1333" s="977"/>
      <c r="CRD1333" s="977"/>
      <c r="CRE1333" s="977"/>
      <c r="CRF1333" s="977"/>
      <c r="CRG1333" s="977"/>
      <c r="CRH1333" s="977"/>
      <c r="CRI1333" s="977"/>
      <c r="CRJ1333" s="977"/>
      <c r="CRK1333" s="977"/>
      <c r="CRL1333" s="977"/>
      <c r="CRM1333" s="977"/>
      <c r="CRN1333" s="977"/>
      <c r="CRO1333" s="977"/>
      <c r="CRP1333" s="977"/>
      <c r="CRQ1333" s="977"/>
      <c r="CRR1333" s="977"/>
      <c r="CRS1333" s="977"/>
      <c r="CRT1333" s="977"/>
      <c r="CRU1333" s="977"/>
      <c r="CRV1333" s="977"/>
      <c r="CRW1333" s="977"/>
      <c r="CRX1333" s="977"/>
      <c r="CRY1333" s="977"/>
      <c r="CRZ1333" s="977"/>
      <c r="CSA1333" s="977"/>
      <c r="CSB1333" s="977"/>
      <c r="CSC1333" s="977"/>
      <c r="CSD1333" s="977"/>
      <c r="CSE1333" s="977"/>
      <c r="CSF1333" s="977"/>
      <c r="CSG1333" s="977"/>
      <c r="CSH1333" s="977"/>
      <c r="CSI1333" s="977"/>
      <c r="CSJ1333" s="977"/>
      <c r="CSK1333" s="977"/>
      <c r="CSL1333" s="977"/>
      <c r="CSM1333" s="977"/>
      <c r="CSN1333" s="977"/>
      <c r="CSO1333" s="977"/>
      <c r="CSP1333" s="977"/>
      <c r="CSQ1333" s="977"/>
      <c r="CSR1333" s="977"/>
      <c r="CSS1333" s="977"/>
      <c r="CST1333" s="977"/>
      <c r="CSU1333" s="977"/>
      <c r="CSV1333" s="977"/>
      <c r="CSW1333" s="977"/>
      <c r="CSX1333" s="977"/>
      <c r="CSY1333" s="977"/>
      <c r="CSZ1333" s="977"/>
      <c r="CTA1333" s="977"/>
      <c r="CTB1333" s="977"/>
      <c r="CTC1333" s="977"/>
      <c r="CTD1333" s="977"/>
      <c r="CTE1333" s="977"/>
      <c r="CTF1333" s="977"/>
      <c r="CTG1333" s="977"/>
      <c r="CTH1333" s="977"/>
      <c r="CTI1333" s="977"/>
      <c r="CTJ1333" s="977"/>
      <c r="CTK1333" s="977"/>
      <c r="CTL1333" s="977"/>
      <c r="CTM1333" s="977"/>
      <c r="CTN1333" s="977"/>
      <c r="CTO1333" s="977"/>
      <c r="CTP1333" s="977"/>
      <c r="CTQ1333" s="977"/>
      <c r="CTR1333" s="977"/>
      <c r="CTS1333" s="977"/>
      <c r="CTT1333" s="977"/>
      <c r="CTU1333" s="977"/>
      <c r="CTV1333" s="977"/>
      <c r="CTW1333" s="977"/>
      <c r="CTX1333" s="977"/>
      <c r="CTY1333" s="977"/>
      <c r="CTZ1333" s="977"/>
      <c r="CUA1333" s="977"/>
      <c r="CUB1333" s="977"/>
      <c r="CUC1333" s="977"/>
      <c r="CUD1333" s="977"/>
      <c r="CUE1333" s="977"/>
      <c r="CUF1333" s="977"/>
      <c r="CUG1333" s="977"/>
      <c r="CUH1333" s="977"/>
      <c r="CUI1333" s="977"/>
      <c r="CUJ1333" s="977"/>
      <c r="CUK1333" s="977"/>
      <c r="CUL1333" s="977"/>
      <c r="CUM1333" s="977"/>
      <c r="CUN1333" s="977"/>
      <c r="CUO1333" s="977"/>
      <c r="CUP1333" s="977"/>
      <c r="CUQ1333" s="977"/>
      <c r="CUR1333" s="977"/>
      <c r="CUS1333" s="977"/>
      <c r="CUT1333" s="977"/>
      <c r="CUU1333" s="977"/>
      <c r="CUV1333" s="977"/>
      <c r="CUW1333" s="977"/>
      <c r="CUX1333" s="977"/>
      <c r="CUY1333" s="977"/>
      <c r="CUZ1333" s="977"/>
      <c r="CVA1333" s="977"/>
      <c r="CVB1333" s="977"/>
      <c r="CVC1333" s="977"/>
      <c r="CVD1333" s="977"/>
      <c r="CVE1333" s="977"/>
      <c r="CVF1333" s="977"/>
      <c r="CVG1333" s="977"/>
      <c r="CVH1333" s="977"/>
      <c r="CVI1333" s="977"/>
      <c r="CVJ1333" s="977"/>
      <c r="CVK1333" s="977"/>
      <c r="CVL1333" s="977"/>
      <c r="CVM1333" s="977"/>
      <c r="CVN1333" s="977"/>
      <c r="CVO1333" s="977"/>
      <c r="CVP1333" s="977"/>
      <c r="CVQ1333" s="977"/>
      <c r="CVR1333" s="977"/>
      <c r="CVS1333" s="977"/>
      <c r="CVT1333" s="977"/>
      <c r="CVU1333" s="977"/>
      <c r="CVV1333" s="977"/>
      <c r="CVW1333" s="977"/>
      <c r="CVX1333" s="977"/>
      <c r="CVY1333" s="977"/>
      <c r="CVZ1333" s="977"/>
      <c r="CWA1333" s="977"/>
      <c r="CWB1333" s="977"/>
      <c r="CWC1333" s="977"/>
      <c r="CWD1333" s="977"/>
      <c r="CWE1333" s="977"/>
      <c r="CWF1333" s="977"/>
      <c r="CWG1333" s="977"/>
      <c r="CWH1333" s="977"/>
      <c r="CWI1333" s="977"/>
      <c r="CWJ1333" s="977"/>
      <c r="CWK1333" s="977"/>
      <c r="CWL1333" s="977"/>
      <c r="CWM1333" s="977"/>
      <c r="CWN1333" s="977"/>
      <c r="CWO1333" s="977"/>
      <c r="CWP1333" s="977"/>
      <c r="CWQ1333" s="977"/>
      <c r="CWR1333" s="977"/>
      <c r="CWS1333" s="977"/>
      <c r="CWT1333" s="977"/>
      <c r="CWU1333" s="977"/>
      <c r="CWV1333" s="977"/>
      <c r="CWW1333" s="977"/>
      <c r="CWX1333" s="977"/>
      <c r="CWY1333" s="977"/>
      <c r="CWZ1333" s="977"/>
      <c r="CXA1333" s="977"/>
      <c r="CXB1333" s="977"/>
      <c r="CXC1333" s="977"/>
      <c r="CXD1333" s="977"/>
      <c r="CXE1333" s="977"/>
      <c r="CXF1333" s="977"/>
      <c r="CXG1333" s="977"/>
      <c r="CXH1333" s="977"/>
      <c r="CXI1333" s="977"/>
      <c r="CXJ1333" s="977"/>
      <c r="CXK1333" s="977"/>
      <c r="CXL1333" s="977"/>
      <c r="CXM1333" s="977"/>
      <c r="CXN1333" s="977"/>
      <c r="CXO1333" s="977"/>
      <c r="CXP1333" s="977"/>
      <c r="CXQ1333" s="977"/>
      <c r="CXR1333" s="977"/>
      <c r="CXS1333" s="977"/>
      <c r="CXT1333" s="977"/>
      <c r="CXU1333" s="977"/>
      <c r="CXV1333" s="977"/>
      <c r="CXW1333" s="977"/>
      <c r="CXX1333" s="977"/>
      <c r="CXY1333" s="977"/>
      <c r="CXZ1333" s="977"/>
      <c r="CYA1333" s="977"/>
      <c r="CYB1333" s="977"/>
      <c r="CYC1333" s="977"/>
      <c r="CYD1333" s="977"/>
      <c r="CYE1333" s="977"/>
      <c r="CYF1333" s="977"/>
      <c r="CYG1333" s="977"/>
      <c r="CYH1333" s="977"/>
      <c r="CYI1333" s="977"/>
      <c r="CYJ1333" s="977"/>
      <c r="CYK1333" s="977"/>
      <c r="CYL1333" s="977"/>
      <c r="CYM1333" s="977"/>
      <c r="CYN1333" s="977"/>
      <c r="CYO1333" s="977"/>
      <c r="CYP1333" s="977"/>
      <c r="CYQ1333" s="977"/>
      <c r="CYR1333" s="977"/>
      <c r="CYS1333" s="977"/>
      <c r="CYT1333" s="977"/>
      <c r="CYU1333" s="977"/>
      <c r="CYV1333" s="977"/>
      <c r="CYW1333" s="977"/>
      <c r="CYX1333" s="977"/>
      <c r="CYY1333" s="977"/>
      <c r="CYZ1333" s="977"/>
      <c r="CZA1333" s="977"/>
      <c r="CZB1333" s="977"/>
      <c r="CZC1333" s="977"/>
      <c r="CZD1333" s="977"/>
      <c r="CZE1333" s="977"/>
      <c r="CZF1333" s="977"/>
      <c r="CZG1333" s="977"/>
      <c r="CZH1333" s="977"/>
      <c r="CZI1333" s="977"/>
      <c r="CZJ1333" s="977"/>
      <c r="CZK1333" s="977"/>
      <c r="CZL1333" s="977"/>
      <c r="CZM1333" s="977"/>
      <c r="CZN1333" s="977"/>
      <c r="CZO1333" s="977"/>
      <c r="CZP1333" s="977"/>
      <c r="CZQ1333" s="977"/>
      <c r="CZR1333" s="977"/>
      <c r="CZS1333" s="977"/>
      <c r="CZT1333" s="977"/>
      <c r="CZU1333" s="977"/>
      <c r="CZV1333" s="977"/>
      <c r="CZW1333" s="977"/>
      <c r="CZX1333" s="977"/>
      <c r="CZY1333" s="977"/>
      <c r="CZZ1333" s="977"/>
      <c r="DAA1333" s="977"/>
      <c r="DAB1333" s="977"/>
      <c r="DAC1333" s="977"/>
      <c r="DAD1333" s="977"/>
      <c r="DAE1333" s="977"/>
      <c r="DAF1333" s="977"/>
      <c r="DAG1333" s="977"/>
      <c r="DAH1333" s="977"/>
      <c r="DAI1333" s="977"/>
      <c r="DAJ1333" s="977"/>
      <c r="DAK1333" s="977"/>
      <c r="DAL1333" s="977"/>
      <c r="DAM1333" s="977"/>
      <c r="DAN1333" s="977"/>
      <c r="DAO1333" s="977"/>
      <c r="DAP1333" s="977"/>
      <c r="DAQ1333" s="977"/>
      <c r="DAR1333" s="977"/>
      <c r="DAS1333" s="977"/>
      <c r="DAT1333" s="977"/>
      <c r="DAU1333" s="977"/>
      <c r="DAV1333" s="977"/>
      <c r="DAW1333" s="977"/>
      <c r="DAX1333" s="977"/>
      <c r="DAY1333" s="977"/>
      <c r="DAZ1333" s="977"/>
      <c r="DBA1333" s="977"/>
      <c r="DBB1333" s="977"/>
      <c r="DBC1333" s="977"/>
      <c r="DBD1333" s="977"/>
      <c r="DBE1333" s="977"/>
      <c r="DBF1333" s="977"/>
      <c r="DBG1333" s="977"/>
      <c r="DBH1333" s="977"/>
      <c r="DBI1333" s="977"/>
      <c r="DBJ1333" s="977"/>
      <c r="DBK1333" s="977"/>
      <c r="DBL1333" s="977"/>
      <c r="DBM1333" s="977"/>
      <c r="DBN1333" s="977"/>
      <c r="DBO1333" s="977"/>
      <c r="DBP1333" s="977"/>
      <c r="DBQ1333" s="977"/>
      <c r="DBR1333" s="977"/>
      <c r="DBS1333" s="977"/>
      <c r="DBT1333" s="977"/>
      <c r="DBU1333" s="977"/>
      <c r="DBV1333" s="977"/>
      <c r="DBW1333" s="977"/>
      <c r="DBX1333" s="977"/>
      <c r="DBY1333" s="977"/>
      <c r="DBZ1333" s="977"/>
      <c r="DCA1333" s="977"/>
      <c r="DCB1333" s="977"/>
      <c r="DCC1333" s="977"/>
      <c r="DCD1333" s="977"/>
      <c r="DCE1333" s="977"/>
      <c r="DCF1333" s="977"/>
      <c r="DCG1333" s="977"/>
      <c r="DCH1333" s="977"/>
      <c r="DCI1333" s="977"/>
      <c r="DCJ1333" s="977"/>
      <c r="DCK1333" s="977"/>
      <c r="DCL1333" s="977"/>
      <c r="DCM1333" s="977"/>
      <c r="DCN1333" s="977"/>
      <c r="DCO1333" s="977"/>
      <c r="DCP1333" s="977"/>
      <c r="DCQ1333" s="977"/>
      <c r="DCR1333" s="977"/>
      <c r="DCS1333" s="977"/>
      <c r="DCT1333" s="977"/>
      <c r="DCU1333" s="977"/>
      <c r="DCV1333" s="977"/>
      <c r="DCW1333" s="977"/>
      <c r="DCX1333" s="977"/>
      <c r="DCY1333" s="977"/>
      <c r="DCZ1333" s="977"/>
      <c r="DDA1333" s="977"/>
      <c r="DDB1333" s="977"/>
      <c r="DDC1333" s="977"/>
      <c r="DDD1333" s="977"/>
      <c r="DDE1333" s="977"/>
      <c r="DDF1333" s="977"/>
      <c r="DDG1333" s="977"/>
      <c r="DDH1333" s="977"/>
      <c r="DDI1333" s="977"/>
      <c r="DDJ1333" s="977"/>
      <c r="DDK1333" s="977"/>
      <c r="DDL1333" s="977"/>
      <c r="DDM1333" s="977"/>
      <c r="DDN1333" s="977"/>
      <c r="DDO1333" s="977"/>
      <c r="DDP1333" s="977"/>
      <c r="DDQ1333" s="977"/>
      <c r="DDR1333" s="977"/>
      <c r="DDS1333" s="977"/>
      <c r="DDT1333" s="977"/>
      <c r="DDU1333" s="977"/>
      <c r="DDV1333" s="977"/>
      <c r="DDW1333" s="977"/>
      <c r="DDX1333" s="977"/>
      <c r="DDY1333" s="977"/>
      <c r="DDZ1333" s="977"/>
      <c r="DEA1333" s="977"/>
      <c r="DEB1333" s="977"/>
      <c r="DEC1333" s="977"/>
      <c r="DED1333" s="977"/>
      <c r="DEE1333" s="977"/>
      <c r="DEF1333" s="977"/>
      <c r="DEG1333" s="977"/>
      <c r="DEH1333" s="977"/>
      <c r="DEI1333" s="977"/>
      <c r="DEJ1333" s="977"/>
      <c r="DEK1333" s="977"/>
      <c r="DEL1333" s="977"/>
      <c r="DEM1333" s="977"/>
      <c r="DEN1333" s="977"/>
      <c r="DEO1333" s="977"/>
      <c r="DEP1333" s="977"/>
      <c r="DEQ1333" s="977"/>
      <c r="DER1333" s="977"/>
      <c r="DES1333" s="977"/>
      <c r="DET1333" s="977"/>
      <c r="DEU1333" s="977"/>
      <c r="DEV1333" s="977"/>
      <c r="DEW1333" s="977"/>
      <c r="DEX1333" s="977"/>
      <c r="DEY1333" s="977"/>
      <c r="DEZ1333" s="977"/>
      <c r="DFA1333" s="977"/>
      <c r="DFB1333" s="977"/>
      <c r="DFC1333" s="977"/>
      <c r="DFD1333" s="977"/>
      <c r="DFE1333" s="977"/>
      <c r="DFF1333" s="977"/>
      <c r="DFG1333" s="977"/>
      <c r="DFH1333" s="977"/>
      <c r="DFI1333" s="977"/>
      <c r="DFJ1333" s="977"/>
      <c r="DFK1333" s="977"/>
      <c r="DFL1333" s="977"/>
      <c r="DFM1333" s="977"/>
      <c r="DFN1333" s="977"/>
      <c r="DFO1333" s="977"/>
      <c r="DFP1333" s="977"/>
      <c r="DFQ1333" s="977"/>
      <c r="DFR1333" s="977"/>
      <c r="DFS1333" s="977"/>
      <c r="DFT1333" s="977"/>
      <c r="DFU1333" s="977"/>
      <c r="DFV1333" s="977"/>
      <c r="DFW1333" s="977"/>
      <c r="DFX1333" s="977"/>
      <c r="DFY1333" s="977"/>
      <c r="DFZ1333" s="977"/>
      <c r="DGA1333" s="977"/>
      <c r="DGB1333" s="977"/>
      <c r="DGC1333" s="977"/>
      <c r="DGD1333" s="977"/>
      <c r="DGE1333" s="977"/>
      <c r="DGF1333" s="977"/>
      <c r="DGG1333" s="977"/>
      <c r="DGH1333" s="977"/>
      <c r="DGI1333" s="977"/>
      <c r="DGJ1333" s="977"/>
      <c r="DGK1333" s="977"/>
      <c r="DGL1333" s="977"/>
      <c r="DGM1333" s="977"/>
      <c r="DGN1333" s="977"/>
      <c r="DGO1333" s="977"/>
      <c r="DGP1333" s="977"/>
      <c r="DGQ1333" s="977"/>
      <c r="DGR1333" s="977"/>
      <c r="DGS1333" s="977"/>
      <c r="DGT1333" s="977"/>
      <c r="DGU1333" s="977"/>
      <c r="DGV1333" s="977"/>
      <c r="DGW1333" s="977"/>
      <c r="DGX1333" s="977"/>
      <c r="DGY1333" s="977"/>
      <c r="DGZ1333" s="977"/>
      <c r="DHA1333" s="977"/>
      <c r="DHB1333" s="977"/>
      <c r="DHC1333" s="977"/>
      <c r="DHD1333" s="977"/>
      <c r="DHE1333" s="977"/>
      <c r="DHF1333" s="977"/>
      <c r="DHG1333" s="977"/>
      <c r="DHH1333" s="977"/>
      <c r="DHI1333" s="977"/>
      <c r="DHJ1333" s="977"/>
      <c r="DHK1333" s="977"/>
      <c r="DHL1333" s="977"/>
      <c r="DHM1333" s="977"/>
      <c r="DHN1333" s="977"/>
      <c r="DHO1333" s="977"/>
      <c r="DHP1333" s="977"/>
      <c r="DHQ1333" s="977"/>
      <c r="DHR1333" s="977"/>
      <c r="DHS1333" s="977"/>
      <c r="DHT1333" s="977"/>
      <c r="DHU1333" s="977"/>
      <c r="DHV1333" s="977"/>
      <c r="DHW1333" s="977"/>
      <c r="DHX1333" s="977"/>
      <c r="DHY1333" s="977"/>
      <c r="DHZ1333" s="977"/>
      <c r="DIA1333" s="977"/>
      <c r="DIB1333" s="977"/>
      <c r="DIC1333" s="977"/>
      <c r="DID1333" s="977"/>
      <c r="DIE1333" s="977"/>
      <c r="DIF1333" s="977"/>
      <c r="DIG1333" s="977"/>
      <c r="DIH1333" s="977"/>
      <c r="DII1333" s="977"/>
      <c r="DIJ1333" s="977"/>
      <c r="DIK1333" s="977"/>
      <c r="DIL1333" s="977"/>
      <c r="DIM1333" s="977"/>
      <c r="DIN1333" s="977"/>
      <c r="DIO1333" s="977"/>
      <c r="DIP1333" s="977"/>
      <c r="DIQ1333" s="977"/>
      <c r="DIR1333" s="977"/>
      <c r="DIS1333" s="977"/>
      <c r="DIT1333" s="977"/>
      <c r="DIU1333" s="977"/>
      <c r="DIV1333" s="977"/>
      <c r="DIW1333" s="977"/>
      <c r="DIX1333" s="977"/>
      <c r="DIY1333" s="977"/>
      <c r="DIZ1333" s="977"/>
      <c r="DJA1333" s="977"/>
      <c r="DJB1333" s="977"/>
      <c r="DJC1333" s="977"/>
      <c r="DJD1333" s="977"/>
      <c r="DJE1333" s="977"/>
      <c r="DJF1333" s="977"/>
      <c r="DJG1333" s="977"/>
      <c r="DJH1333" s="977"/>
      <c r="DJI1333" s="977"/>
      <c r="DJJ1333" s="977"/>
      <c r="DJK1333" s="977"/>
      <c r="DJL1333" s="977"/>
      <c r="DJM1333" s="977"/>
      <c r="DJN1333" s="977"/>
      <c r="DJO1333" s="977"/>
      <c r="DJP1333" s="977"/>
      <c r="DJQ1333" s="977"/>
      <c r="DJR1333" s="977"/>
      <c r="DJS1333" s="977"/>
      <c r="DJT1333" s="977"/>
      <c r="DJU1333" s="977"/>
      <c r="DJV1333" s="977"/>
      <c r="DJW1333" s="977"/>
      <c r="DJX1333" s="977"/>
      <c r="DJY1333" s="977"/>
      <c r="DJZ1333" s="977"/>
      <c r="DKA1333" s="977"/>
      <c r="DKB1333" s="977"/>
      <c r="DKC1333" s="977"/>
      <c r="DKD1333" s="977"/>
      <c r="DKE1333" s="977"/>
      <c r="DKF1333" s="977"/>
      <c r="DKG1333" s="977"/>
      <c r="DKH1333" s="977"/>
      <c r="DKI1333" s="977"/>
      <c r="DKJ1333" s="977"/>
      <c r="DKK1333" s="977"/>
      <c r="DKL1333" s="977"/>
      <c r="DKM1333" s="977"/>
      <c r="DKN1333" s="977"/>
      <c r="DKO1333" s="977"/>
      <c r="DKP1333" s="977"/>
      <c r="DKQ1333" s="977"/>
      <c r="DKR1333" s="977"/>
      <c r="DKS1333" s="977"/>
      <c r="DKT1333" s="977"/>
      <c r="DKU1333" s="977"/>
      <c r="DKV1333" s="977"/>
      <c r="DKW1333" s="977"/>
      <c r="DKX1333" s="977"/>
      <c r="DKY1333" s="977"/>
      <c r="DKZ1333" s="977"/>
      <c r="DLA1333" s="977"/>
      <c r="DLB1333" s="977"/>
      <c r="DLC1333" s="977"/>
      <c r="DLD1333" s="977"/>
      <c r="DLE1333" s="977"/>
      <c r="DLF1333" s="977"/>
      <c r="DLG1333" s="977"/>
      <c r="DLH1333" s="977"/>
      <c r="DLI1333" s="977"/>
      <c r="DLJ1333" s="977"/>
      <c r="DLK1333" s="977"/>
      <c r="DLL1333" s="977"/>
      <c r="DLM1333" s="977"/>
      <c r="DLN1333" s="977"/>
      <c r="DLO1333" s="977"/>
      <c r="DLP1333" s="977"/>
      <c r="DLQ1333" s="977"/>
      <c r="DLR1333" s="977"/>
      <c r="DLS1333" s="977"/>
      <c r="DLT1333" s="977"/>
      <c r="DLU1333" s="977"/>
      <c r="DLV1333" s="977"/>
      <c r="DLW1333" s="977"/>
      <c r="DLX1333" s="977"/>
      <c r="DLY1333" s="977"/>
      <c r="DLZ1333" s="977"/>
      <c r="DMA1333" s="977"/>
      <c r="DMB1333" s="977"/>
      <c r="DMC1333" s="977"/>
      <c r="DMD1333" s="977"/>
      <c r="DME1333" s="977"/>
      <c r="DMF1333" s="977"/>
      <c r="DMG1333" s="977"/>
      <c r="DMH1333" s="977"/>
      <c r="DMI1333" s="977"/>
      <c r="DMJ1333" s="977"/>
      <c r="DMK1333" s="977"/>
      <c r="DML1333" s="977"/>
      <c r="DMM1333" s="977"/>
      <c r="DMN1333" s="977"/>
      <c r="DMO1333" s="977"/>
      <c r="DMP1333" s="977"/>
      <c r="DMQ1333" s="977"/>
      <c r="DMR1333" s="977"/>
      <c r="DMS1333" s="977"/>
      <c r="DMT1333" s="977"/>
      <c r="DMU1333" s="977"/>
      <c r="DMV1333" s="977"/>
      <c r="DMW1333" s="977"/>
      <c r="DMX1333" s="977"/>
      <c r="DMY1333" s="977"/>
      <c r="DMZ1333" s="977"/>
      <c r="DNA1333" s="977"/>
      <c r="DNB1333" s="977"/>
      <c r="DNC1333" s="977"/>
      <c r="DND1333" s="977"/>
      <c r="DNE1333" s="977"/>
      <c r="DNF1333" s="977"/>
      <c r="DNG1333" s="977"/>
      <c r="DNH1333" s="977"/>
      <c r="DNI1333" s="977"/>
      <c r="DNJ1333" s="977"/>
      <c r="DNK1333" s="977"/>
      <c r="DNL1333" s="977"/>
      <c r="DNM1333" s="977"/>
      <c r="DNN1333" s="977"/>
      <c r="DNO1333" s="977"/>
      <c r="DNP1333" s="977"/>
      <c r="DNQ1333" s="977"/>
      <c r="DNR1333" s="977"/>
      <c r="DNS1333" s="977"/>
      <c r="DNT1333" s="977"/>
      <c r="DNU1333" s="977"/>
      <c r="DNV1333" s="977"/>
      <c r="DNW1333" s="977"/>
      <c r="DNX1333" s="977"/>
      <c r="DNY1333" s="977"/>
      <c r="DNZ1333" s="977"/>
      <c r="DOA1333" s="977"/>
      <c r="DOB1333" s="977"/>
      <c r="DOC1333" s="977"/>
      <c r="DOD1333" s="977"/>
      <c r="DOE1333" s="977"/>
      <c r="DOF1333" s="977"/>
      <c r="DOG1333" s="977"/>
      <c r="DOH1333" s="977"/>
      <c r="DOI1333" s="977"/>
      <c r="DOJ1333" s="977"/>
      <c r="DOK1333" s="977"/>
      <c r="DOL1333" s="977"/>
      <c r="DOM1333" s="977"/>
      <c r="DON1333" s="977"/>
      <c r="DOO1333" s="977"/>
      <c r="DOP1333" s="977"/>
      <c r="DOQ1333" s="977"/>
      <c r="DOR1333" s="977"/>
      <c r="DOS1333" s="977"/>
      <c r="DOT1333" s="977"/>
      <c r="DOU1333" s="977"/>
      <c r="DOV1333" s="977"/>
      <c r="DOW1333" s="977"/>
      <c r="DOX1333" s="977"/>
      <c r="DOY1333" s="977"/>
      <c r="DOZ1333" s="977"/>
      <c r="DPA1333" s="977"/>
      <c r="DPB1333" s="977"/>
      <c r="DPC1333" s="977"/>
      <c r="DPD1333" s="977"/>
      <c r="DPE1333" s="977"/>
      <c r="DPF1333" s="977"/>
      <c r="DPG1333" s="977"/>
      <c r="DPH1333" s="977"/>
      <c r="DPI1333" s="977"/>
      <c r="DPJ1333" s="977"/>
      <c r="DPK1333" s="977"/>
      <c r="DPL1333" s="977"/>
      <c r="DPM1333" s="977"/>
      <c r="DPN1333" s="977"/>
      <c r="DPO1333" s="977"/>
      <c r="DPP1333" s="977"/>
      <c r="DPQ1333" s="977"/>
      <c r="DPR1333" s="977"/>
      <c r="DPS1333" s="977"/>
      <c r="DPT1333" s="977"/>
      <c r="DPU1333" s="977"/>
      <c r="DPV1333" s="977"/>
      <c r="DPW1333" s="977"/>
      <c r="DPX1333" s="977"/>
      <c r="DPY1333" s="977"/>
      <c r="DPZ1333" s="977"/>
      <c r="DQA1333" s="977"/>
      <c r="DQB1333" s="977"/>
      <c r="DQC1333" s="977"/>
      <c r="DQD1333" s="977"/>
      <c r="DQE1333" s="977"/>
      <c r="DQF1333" s="977"/>
      <c r="DQG1333" s="977"/>
      <c r="DQH1333" s="977"/>
      <c r="DQI1333" s="977"/>
      <c r="DQJ1333" s="977"/>
      <c r="DQK1333" s="977"/>
      <c r="DQL1333" s="977"/>
      <c r="DQM1333" s="977"/>
      <c r="DQN1333" s="977"/>
      <c r="DQO1333" s="977"/>
      <c r="DQP1333" s="977"/>
      <c r="DQQ1333" s="977"/>
      <c r="DQR1333" s="977"/>
      <c r="DQS1333" s="977"/>
      <c r="DQT1333" s="977"/>
      <c r="DQU1333" s="977"/>
      <c r="DQV1333" s="977"/>
      <c r="DQW1333" s="977"/>
      <c r="DQX1333" s="977"/>
      <c r="DQY1333" s="977"/>
      <c r="DQZ1333" s="977"/>
      <c r="DRA1333" s="977"/>
      <c r="DRB1333" s="977"/>
      <c r="DRC1333" s="977"/>
      <c r="DRD1333" s="977"/>
      <c r="DRE1333" s="977"/>
      <c r="DRF1333" s="977"/>
      <c r="DRG1333" s="977"/>
      <c r="DRH1333" s="977"/>
      <c r="DRI1333" s="977"/>
      <c r="DRJ1333" s="977"/>
      <c r="DRK1333" s="977"/>
      <c r="DRL1333" s="977"/>
      <c r="DRM1333" s="977"/>
      <c r="DRN1333" s="977"/>
      <c r="DRO1333" s="977"/>
      <c r="DRP1333" s="977"/>
      <c r="DRQ1333" s="977"/>
      <c r="DRR1333" s="977"/>
      <c r="DRS1333" s="977"/>
      <c r="DRT1333" s="977"/>
      <c r="DRU1333" s="977"/>
      <c r="DRV1333" s="977"/>
      <c r="DRW1333" s="977"/>
      <c r="DRX1333" s="977"/>
      <c r="DRY1333" s="977"/>
      <c r="DRZ1333" s="977"/>
      <c r="DSA1333" s="977"/>
      <c r="DSB1333" s="977"/>
      <c r="DSC1333" s="977"/>
      <c r="DSD1333" s="977"/>
      <c r="DSE1333" s="977"/>
      <c r="DSF1333" s="977"/>
      <c r="DSG1333" s="977"/>
      <c r="DSH1333" s="977"/>
      <c r="DSI1333" s="977"/>
      <c r="DSJ1333" s="977"/>
      <c r="DSK1333" s="977"/>
      <c r="DSL1333" s="977"/>
      <c r="DSM1333" s="977"/>
      <c r="DSN1333" s="977"/>
      <c r="DSO1333" s="977"/>
      <c r="DSP1333" s="977"/>
      <c r="DSQ1333" s="977"/>
      <c r="DSR1333" s="977"/>
      <c r="DSS1333" s="977"/>
      <c r="DST1333" s="977"/>
      <c r="DSU1333" s="977"/>
      <c r="DSV1333" s="977"/>
      <c r="DSW1333" s="977"/>
      <c r="DSX1333" s="977"/>
      <c r="DSY1333" s="977"/>
      <c r="DSZ1333" s="977"/>
      <c r="DTA1333" s="977"/>
      <c r="DTB1333" s="977"/>
      <c r="DTC1333" s="977"/>
      <c r="DTD1333" s="977"/>
      <c r="DTE1333" s="977"/>
      <c r="DTF1333" s="977"/>
      <c r="DTG1333" s="977"/>
      <c r="DTH1333" s="977"/>
      <c r="DTI1333" s="977"/>
      <c r="DTJ1333" s="977"/>
      <c r="DTK1333" s="977"/>
      <c r="DTL1333" s="977"/>
      <c r="DTM1333" s="977"/>
      <c r="DTN1333" s="977"/>
      <c r="DTO1333" s="977"/>
      <c r="DTP1333" s="977"/>
      <c r="DTQ1333" s="977"/>
      <c r="DTR1333" s="977"/>
      <c r="DTS1333" s="977"/>
      <c r="DTT1333" s="977"/>
      <c r="DTU1333" s="977"/>
      <c r="DTV1333" s="977"/>
      <c r="DTW1333" s="977"/>
      <c r="DTX1333" s="977"/>
      <c r="DTY1333" s="977"/>
      <c r="DTZ1333" s="977"/>
      <c r="DUA1333" s="977"/>
      <c r="DUB1333" s="977"/>
      <c r="DUC1333" s="977"/>
      <c r="DUD1333" s="977"/>
      <c r="DUE1333" s="977"/>
      <c r="DUF1333" s="977"/>
      <c r="DUG1333" s="977"/>
      <c r="DUH1333" s="977"/>
      <c r="DUI1333" s="977"/>
      <c r="DUJ1333" s="977"/>
      <c r="DUK1333" s="977"/>
      <c r="DUL1333" s="977"/>
      <c r="DUM1333" s="977"/>
      <c r="DUN1333" s="977"/>
      <c r="DUO1333" s="977"/>
      <c r="DUP1333" s="977"/>
      <c r="DUQ1333" s="977"/>
      <c r="DUR1333" s="977"/>
      <c r="DUS1333" s="977"/>
      <c r="DUT1333" s="977"/>
      <c r="DUU1333" s="977"/>
      <c r="DUV1333" s="977"/>
      <c r="DUW1333" s="977"/>
      <c r="DUX1333" s="977"/>
      <c r="DUY1333" s="977"/>
      <c r="DUZ1333" s="977"/>
      <c r="DVA1333" s="977"/>
      <c r="DVB1333" s="977"/>
      <c r="DVC1333" s="977"/>
      <c r="DVD1333" s="977"/>
      <c r="DVE1333" s="977"/>
      <c r="DVF1333" s="977"/>
      <c r="DVG1333" s="977"/>
      <c r="DVH1333" s="977"/>
      <c r="DVI1333" s="977"/>
      <c r="DVJ1333" s="977"/>
      <c r="DVK1333" s="977"/>
      <c r="DVL1333" s="977"/>
      <c r="DVM1333" s="977"/>
      <c r="DVN1333" s="977"/>
      <c r="DVO1333" s="977"/>
      <c r="DVP1333" s="977"/>
      <c r="DVQ1333" s="977"/>
      <c r="DVR1333" s="977"/>
      <c r="DVS1333" s="977"/>
      <c r="DVT1333" s="977"/>
      <c r="DVU1333" s="977"/>
      <c r="DVV1333" s="977"/>
      <c r="DVW1333" s="977"/>
      <c r="DVX1333" s="977"/>
      <c r="DVY1333" s="977"/>
      <c r="DVZ1333" s="977"/>
      <c r="DWA1333" s="977"/>
      <c r="DWB1333" s="977"/>
      <c r="DWC1333" s="977"/>
      <c r="DWD1333" s="977"/>
      <c r="DWE1333" s="977"/>
      <c r="DWF1333" s="977"/>
      <c r="DWG1333" s="977"/>
      <c r="DWH1333" s="977"/>
      <c r="DWI1333" s="977"/>
      <c r="DWJ1333" s="977"/>
      <c r="DWK1333" s="977"/>
      <c r="DWL1333" s="977"/>
      <c r="DWM1333" s="977"/>
      <c r="DWN1333" s="977"/>
      <c r="DWO1333" s="977"/>
      <c r="DWP1333" s="977"/>
      <c r="DWQ1333" s="977"/>
      <c r="DWR1333" s="977"/>
      <c r="DWS1333" s="977"/>
      <c r="DWT1333" s="977"/>
      <c r="DWU1333" s="977"/>
      <c r="DWV1333" s="977"/>
      <c r="DWW1333" s="977"/>
      <c r="DWX1333" s="977"/>
      <c r="DWY1333" s="977"/>
      <c r="DWZ1333" s="977"/>
      <c r="DXA1333" s="977"/>
      <c r="DXB1333" s="977"/>
      <c r="DXC1333" s="977"/>
      <c r="DXD1333" s="977"/>
      <c r="DXE1333" s="977"/>
      <c r="DXF1333" s="977"/>
      <c r="DXG1333" s="977"/>
      <c r="DXH1333" s="977"/>
      <c r="DXI1333" s="977"/>
      <c r="DXJ1333" s="977"/>
      <c r="DXK1333" s="977"/>
      <c r="DXL1333" s="977"/>
      <c r="DXM1333" s="977"/>
      <c r="DXN1333" s="977"/>
      <c r="DXO1333" s="977"/>
      <c r="DXP1333" s="977"/>
      <c r="DXQ1333" s="977"/>
      <c r="DXR1333" s="977"/>
      <c r="DXS1333" s="977"/>
      <c r="DXT1333" s="977"/>
      <c r="DXU1333" s="977"/>
      <c r="DXV1333" s="977"/>
      <c r="DXW1333" s="977"/>
      <c r="DXX1333" s="977"/>
      <c r="DXY1333" s="977"/>
      <c r="DXZ1333" s="977"/>
      <c r="DYA1333" s="977"/>
      <c r="DYB1333" s="977"/>
      <c r="DYC1333" s="977"/>
      <c r="DYD1333" s="977"/>
      <c r="DYE1333" s="977"/>
      <c r="DYF1333" s="977"/>
      <c r="DYG1333" s="977"/>
      <c r="DYH1333" s="977"/>
      <c r="DYI1333" s="977"/>
      <c r="DYJ1333" s="977"/>
      <c r="DYK1333" s="977"/>
      <c r="DYL1333" s="977"/>
      <c r="DYM1333" s="977"/>
      <c r="DYN1333" s="977"/>
      <c r="DYO1333" s="977"/>
      <c r="DYP1333" s="977"/>
      <c r="DYQ1333" s="977"/>
      <c r="DYR1333" s="977"/>
      <c r="DYS1333" s="977"/>
      <c r="DYT1333" s="977"/>
      <c r="DYU1333" s="977"/>
      <c r="DYV1333" s="977"/>
      <c r="DYW1333" s="977"/>
      <c r="DYX1333" s="977"/>
      <c r="DYY1333" s="977"/>
      <c r="DYZ1333" s="977"/>
      <c r="DZA1333" s="977"/>
      <c r="DZB1333" s="977"/>
      <c r="DZC1333" s="977"/>
      <c r="DZD1333" s="977"/>
      <c r="DZE1333" s="977"/>
      <c r="DZF1333" s="977"/>
      <c r="DZG1333" s="977"/>
      <c r="DZH1333" s="977"/>
      <c r="DZI1333" s="977"/>
      <c r="DZJ1333" s="977"/>
      <c r="DZK1333" s="977"/>
      <c r="DZL1333" s="977"/>
      <c r="DZM1333" s="977"/>
      <c r="DZN1333" s="977"/>
      <c r="DZO1333" s="977"/>
      <c r="DZP1333" s="977"/>
      <c r="DZQ1333" s="977"/>
      <c r="DZR1333" s="977"/>
      <c r="DZS1333" s="977"/>
      <c r="DZT1333" s="977"/>
      <c r="DZU1333" s="977"/>
      <c r="DZV1333" s="977"/>
      <c r="DZW1333" s="977"/>
      <c r="DZX1333" s="977"/>
      <c r="DZY1333" s="977"/>
      <c r="DZZ1333" s="977"/>
      <c r="EAA1333" s="977"/>
      <c r="EAB1333" s="977"/>
      <c r="EAC1333" s="977"/>
      <c r="EAD1333" s="977"/>
      <c r="EAE1333" s="977"/>
      <c r="EAF1333" s="977"/>
      <c r="EAG1333" s="977"/>
      <c r="EAH1333" s="977"/>
      <c r="EAI1333" s="977"/>
      <c r="EAJ1333" s="977"/>
      <c r="EAK1333" s="977"/>
      <c r="EAL1333" s="977"/>
      <c r="EAM1333" s="977"/>
      <c r="EAN1333" s="977"/>
      <c r="EAO1333" s="977"/>
      <c r="EAP1333" s="977"/>
      <c r="EAQ1333" s="977"/>
      <c r="EAR1333" s="977"/>
      <c r="EAS1333" s="977"/>
      <c r="EAT1333" s="977"/>
      <c r="EAU1333" s="977"/>
      <c r="EAV1333" s="977"/>
      <c r="EAW1333" s="977"/>
      <c r="EAX1333" s="977"/>
      <c r="EAY1333" s="977"/>
      <c r="EAZ1333" s="977"/>
      <c r="EBA1333" s="977"/>
      <c r="EBB1333" s="977"/>
      <c r="EBC1333" s="977"/>
      <c r="EBD1333" s="977"/>
      <c r="EBE1333" s="977"/>
      <c r="EBF1333" s="977"/>
      <c r="EBG1333" s="977"/>
      <c r="EBH1333" s="977"/>
      <c r="EBI1333" s="977"/>
      <c r="EBJ1333" s="977"/>
      <c r="EBK1333" s="977"/>
      <c r="EBL1333" s="977"/>
      <c r="EBM1333" s="977"/>
      <c r="EBN1333" s="977"/>
      <c r="EBO1333" s="977"/>
      <c r="EBP1333" s="977"/>
      <c r="EBQ1333" s="977"/>
      <c r="EBR1333" s="977"/>
      <c r="EBS1333" s="977"/>
      <c r="EBT1333" s="977"/>
      <c r="EBU1333" s="977"/>
      <c r="EBV1333" s="977"/>
      <c r="EBW1333" s="977"/>
      <c r="EBX1333" s="977"/>
      <c r="EBY1333" s="977"/>
      <c r="EBZ1333" s="977"/>
      <c r="ECA1333" s="977"/>
      <c r="ECB1333" s="977"/>
      <c r="ECC1333" s="977"/>
      <c r="ECD1333" s="977"/>
      <c r="ECE1333" s="977"/>
      <c r="ECF1333" s="977"/>
      <c r="ECG1333" s="977"/>
      <c r="ECH1333" s="977"/>
      <c r="ECI1333" s="977"/>
      <c r="ECJ1333" s="977"/>
      <c r="ECK1333" s="977"/>
      <c r="ECL1333" s="977"/>
      <c r="ECM1333" s="977"/>
      <c r="ECN1333" s="977"/>
      <c r="ECO1333" s="977"/>
      <c r="ECP1333" s="977"/>
      <c r="ECQ1333" s="977"/>
      <c r="ECR1333" s="977"/>
      <c r="ECS1333" s="977"/>
      <c r="ECT1333" s="977"/>
      <c r="ECU1333" s="977"/>
      <c r="ECV1333" s="977"/>
      <c r="ECW1333" s="977"/>
      <c r="ECX1333" s="977"/>
      <c r="ECY1333" s="977"/>
      <c r="ECZ1333" s="977"/>
      <c r="EDA1333" s="977"/>
      <c r="EDB1333" s="977"/>
      <c r="EDC1333" s="977"/>
      <c r="EDD1333" s="977"/>
      <c r="EDE1333" s="977"/>
      <c r="EDF1333" s="977"/>
      <c r="EDG1333" s="977"/>
      <c r="EDH1333" s="977"/>
      <c r="EDI1333" s="977"/>
      <c r="EDJ1333" s="977"/>
      <c r="EDK1333" s="977"/>
      <c r="EDL1333" s="977"/>
      <c r="EDM1333" s="977"/>
      <c r="EDN1333" s="977"/>
      <c r="EDO1333" s="977"/>
      <c r="EDP1333" s="977"/>
      <c r="EDQ1333" s="977"/>
      <c r="EDR1333" s="977"/>
      <c r="EDS1333" s="977"/>
      <c r="EDT1333" s="977"/>
      <c r="EDU1333" s="977"/>
      <c r="EDV1333" s="977"/>
      <c r="EDW1333" s="977"/>
      <c r="EDX1333" s="977"/>
      <c r="EDY1333" s="977"/>
      <c r="EDZ1333" s="977"/>
      <c r="EEA1333" s="977"/>
      <c r="EEB1333" s="977"/>
      <c r="EEC1333" s="977"/>
      <c r="EED1333" s="977"/>
      <c r="EEE1333" s="977"/>
      <c r="EEF1333" s="977"/>
      <c r="EEG1333" s="977"/>
      <c r="EEH1333" s="977"/>
      <c r="EEI1333" s="977"/>
      <c r="EEJ1333" s="977"/>
      <c r="EEK1333" s="977"/>
      <c r="EEL1333" s="977"/>
      <c r="EEM1333" s="977"/>
      <c r="EEN1333" s="977"/>
      <c r="EEO1333" s="977"/>
      <c r="EEP1333" s="977"/>
      <c r="EEQ1333" s="977"/>
      <c r="EER1333" s="977"/>
      <c r="EES1333" s="977"/>
      <c r="EET1333" s="977"/>
      <c r="EEU1333" s="977"/>
      <c r="EEV1333" s="977"/>
      <c r="EEW1333" s="977"/>
      <c r="EEX1333" s="977"/>
      <c r="EEY1333" s="977"/>
      <c r="EEZ1333" s="977"/>
      <c r="EFA1333" s="977"/>
      <c r="EFB1333" s="977"/>
      <c r="EFC1333" s="977"/>
      <c r="EFD1333" s="977"/>
      <c r="EFE1333" s="977"/>
      <c r="EFF1333" s="977"/>
      <c r="EFG1333" s="977"/>
      <c r="EFH1333" s="977"/>
      <c r="EFI1333" s="977"/>
      <c r="EFJ1333" s="977"/>
      <c r="EFK1333" s="977"/>
      <c r="EFL1333" s="977"/>
      <c r="EFM1333" s="977"/>
      <c r="EFN1333" s="977"/>
      <c r="EFO1333" s="977"/>
      <c r="EFP1333" s="977"/>
      <c r="EFQ1333" s="977"/>
      <c r="EFR1333" s="977"/>
      <c r="EFS1333" s="977"/>
      <c r="EFT1333" s="977"/>
      <c r="EFU1333" s="977"/>
      <c r="EFV1333" s="977"/>
      <c r="EFW1333" s="977"/>
      <c r="EFX1333" s="977"/>
      <c r="EFY1333" s="977"/>
      <c r="EFZ1333" s="977"/>
      <c r="EGA1333" s="977"/>
      <c r="EGB1333" s="977"/>
      <c r="EGC1333" s="977"/>
      <c r="EGD1333" s="977"/>
      <c r="EGE1333" s="977"/>
      <c r="EGF1333" s="977"/>
      <c r="EGG1333" s="977"/>
      <c r="EGH1333" s="977"/>
      <c r="EGI1333" s="977"/>
      <c r="EGJ1333" s="977"/>
      <c r="EGK1333" s="977"/>
      <c r="EGL1333" s="977"/>
      <c r="EGM1333" s="977"/>
      <c r="EGN1333" s="977"/>
      <c r="EGO1333" s="977"/>
      <c r="EGP1333" s="977"/>
      <c r="EGQ1333" s="977"/>
      <c r="EGR1333" s="977"/>
      <c r="EGS1333" s="977"/>
      <c r="EGT1333" s="977"/>
      <c r="EGU1333" s="977"/>
      <c r="EGV1333" s="977"/>
      <c r="EGW1333" s="977"/>
      <c r="EGX1333" s="977"/>
      <c r="EGY1333" s="977"/>
      <c r="EGZ1333" s="977"/>
      <c r="EHA1333" s="977"/>
      <c r="EHB1333" s="977"/>
      <c r="EHC1333" s="977"/>
      <c r="EHD1333" s="977"/>
      <c r="EHE1333" s="977"/>
      <c r="EHF1333" s="977"/>
      <c r="EHG1333" s="977"/>
      <c r="EHH1333" s="977"/>
      <c r="EHI1333" s="977"/>
      <c r="EHJ1333" s="977"/>
      <c r="EHK1333" s="977"/>
      <c r="EHL1333" s="977"/>
      <c r="EHM1333" s="977"/>
      <c r="EHN1333" s="977"/>
      <c r="EHO1333" s="977"/>
      <c r="EHP1333" s="977"/>
      <c r="EHQ1333" s="977"/>
      <c r="EHR1333" s="977"/>
      <c r="EHS1333" s="977"/>
      <c r="EHT1333" s="977"/>
      <c r="EHU1333" s="977"/>
      <c r="EHV1333" s="977"/>
      <c r="EHW1333" s="977"/>
      <c r="EHX1333" s="977"/>
      <c r="EHY1333" s="977"/>
      <c r="EHZ1333" s="977"/>
      <c r="EIA1333" s="977"/>
      <c r="EIB1333" s="977"/>
      <c r="EIC1333" s="977"/>
      <c r="EID1333" s="977"/>
      <c r="EIE1333" s="977"/>
      <c r="EIF1333" s="977"/>
      <c r="EIG1333" s="977"/>
      <c r="EIH1333" s="977"/>
      <c r="EII1333" s="977"/>
      <c r="EIJ1333" s="977"/>
      <c r="EIK1333" s="977"/>
      <c r="EIL1333" s="977"/>
      <c r="EIM1333" s="977"/>
      <c r="EIN1333" s="977"/>
      <c r="EIO1333" s="977"/>
      <c r="EIP1333" s="977"/>
      <c r="EIQ1333" s="977"/>
      <c r="EIR1333" s="977"/>
      <c r="EIS1333" s="977"/>
      <c r="EIT1333" s="977"/>
      <c r="EIU1333" s="977"/>
      <c r="EIV1333" s="977"/>
      <c r="EIW1333" s="977"/>
      <c r="EIX1333" s="977"/>
      <c r="EIY1333" s="977"/>
      <c r="EIZ1333" s="977"/>
      <c r="EJA1333" s="977"/>
      <c r="EJB1333" s="977"/>
      <c r="EJC1333" s="977"/>
      <c r="EJD1333" s="977"/>
      <c r="EJE1333" s="977"/>
      <c r="EJF1333" s="977"/>
      <c r="EJG1333" s="977"/>
      <c r="EJH1333" s="977"/>
      <c r="EJI1333" s="977"/>
      <c r="EJJ1333" s="977"/>
      <c r="EJK1333" s="977"/>
      <c r="EJL1333" s="977"/>
      <c r="EJM1333" s="977"/>
      <c r="EJN1333" s="977"/>
      <c r="EJO1333" s="977"/>
      <c r="EJP1333" s="977"/>
      <c r="EJQ1333" s="977"/>
      <c r="EJR1333" s="977"/>
      <c r="EJS1333" s="977"/>
      <c r="EJT1333" s="977"/>
      <c r="EJU1333" s="977"/>
      <c r="EJV1333" s="977"/>
      <c r="EJW1333" s="977"/>
      <c r="EJX1333" s="977"/>
      <c r="EJY1333" s="977"/>
      <c r="EJZ1333" s="977"/>
      <c r="EKA1333" s="977"/>
      <c r="EKB1333" s="977"/>
      <c r="EKC1333" s="977"/>
      <c r="EKD1333" s="977"/>
      <c r="EKE1333" s="977"/>
      <c r="EKF1333" s="977"/>
      <c r="EKG1333" s="977"/>
      <c r="EKH1333" s="977"/>
      <c r="EKI1333" s="977"/>
      <c r="EKJ1333" s="977"/>
      <c r="EKK1333" s="977"/>
      <c r="EKL1333" s="977"/>
      <c r="EKM1333" s="977"/>
      <c r="EKN1333" s="977"/>
      <c r="EKO1333" s="977"/>
      <c r="EKP1333" s="977"/>
      <c r="EKQ1333" s="977"/>
      <c r="EKR1333" s="977"/>
      <c r="EKS1333" s="977"/>
      <c r="EKT1333" s="977"/>
      <c r="EKU1333" s="977"/>
      <c r="EKV1333" s="977"/>
      <c r="EKW1333" s="977"/>
      <c r="EKX1333" s="977"/>
      <c r="EKY1333" s="977"/>
      <c r="EKZ1333" s="977"/>
      <c r="ELA1333" s="977"/>
      <c r="ELB1333" s="977"/>
      <c r="ELC1333" s="977"/>
      <c r="ELD1333" s="977"/>
      <c r="ELE1333" s="977"/>
      <c r="ELF1333" s="977"/>
      <c r="ELG1333" s="977"/>
      <c r="ELH1333" s="977"/>
      <c r="ELI1333" s="977"/>
      <c r="ELJ1333" s="977"/>
      <c r="ELK1333" s="977"/>
      <c r="ELL1333" s="977"/>
      <c r="ELM1333" s="977"/>
      <c r="ELN1333" s="977"/>
      <c r="ELO1333" s="977"/>
      <c r="ELP1333" s="977"/>
      <c r="ELQ1333" s="977"/>
      <c r="ELR1333" s="977"/>
      <c r="ELS1333" s="977"/>
      <c r="ELT1333" s="977"/>
      <c r="ELU1333" s="977"/>
      <c r="ELV1333" s="977"/>
      <c r="ELW1333" s="977"/>
      <c r="ELX1333" s="977"/>
      <c r="ELY1333" s="977"/>
      <c r="ELZ1333" s="977"/>
      <c r="EMA1333" s="977"/>
      <c r="EMB1333" s="977"/>
      <c r="EMC1333" s="977"/>
      <c r="EMD1333" s="977"/>
      <c r="EME1333" s="977"/>
      <c r="EMF1333" s="977"/>
      <c r="EMG1333" s="977"/>
      <c r="EMH1333" s="977"/>
      <c r="EMI1333" s="977"/>
      <c r="EMJ1333" s="977"/>
      <c r="EMK1333" s="977"/>
      <c r="EML1333" s="977"/>
      <c r="EMM1333" s="977"/>
      <c r="EMN1333" s="977"/>
      <c r="EMO1333" s="977"/>
      <c r="EMP1333" s="977"/>
      <c r="EMQ1333" s="977"/>
      <c r="EMR1333" s="977"/>
      <c r="EMS1333" s="977"/>
      <c r="EMT1333" s="977"/>
      <c r="EMU1333" s="977"/>
      <c r="EMV1333" s="977"/>
      <c r="EMW1333" s="977"/>
      <c r="EMX1333" s="977"/>
      <c r="EMY1333" s="977"/>
      <c r="EMZ1333" s="977"/>
      <c r="ENA1333" s="977"/>
      <c r="ENB1333" s="977"/>
      <c r="ENC1333" s="977"/>
      <c r="END1333" s="977"/>
      <c r="ENE1333" s="977"/>
      <c r="ENF1333" s="977"/>
      <c r="ENG1333" s="977"/>
      <c r="ENH1333" s="977"/>
      <c r="ENI1333" s="977"/>
      <c r="ENJ1333" s="977"/>
      <c r="ENK1333" s="977"/>
      <c r="ENL1333" s="977"/>
      <c r="ENM1333" s="977"/>
      <c r="ENN1333" s="977"/>
      <c r="ENO1333" s="977"/>
      <c r="ENP1333" s="977"/>
      <c r="ENQ1333" s="977"/>
      <c r="ENR1333" s="977"/>
      <c r="ENS1333" s="977"/>
      <c r="ENT1333" s="977"/>
      <c r="ENU1333" s="977"/>
      <c r="ENV1333" s="977"/>
      <c r="ENW1333" s="977"/>
      <c r="ENX1333" s="977"/>
      <c r="ENY1333" s="977"/>
      <c r="ENZ1333" s="977"/>
      <c r="EOA1333" s="977"/>
      <c r="EOB1333" s="977"/>
      <c r="EOC1333" s="977"/>
      <c r="EOD1333" s="977"/>
      <c r="EOE1333" s="977"/>
      <c r="EOF1333" s="977"/>
      <c r="EOG1333" s="977"/>
      <c r="EOH1333" s="977"/>
      <c r="EOI1333" s="977"/>
      <c r="EOJ1333" s="977"/>
      <c r="EOK1333" s="977"/>
      <c r="EOL1333" s="977"/>
      <c r="EOM1333" s="977"/>
      <c r="EON1333" s="977"/>
      <c r="EOO1333" s="977"/>
      <c r="EOP1333" s="977"/>
      <c r="EOQ1333" s="977"/>
      <c r="EOR1333" s="977"/>
      <c r="EOS1333" s="977"/>
      <c r="EOT1333" s="977"/>
      <c r="EOU1333" s="977"/>
      <c r="EOV1333" s="977"/>
      <c r="EOW1333" s="977"/>
      <c r="EOX1333" s="977"/>
      <c r="EOY1333" s="977"/>
      <c r="EOZ1333" s="977"/>
      <c r="EPA1333" s="977"/>
      <c r="EPB1333" s="977"/>
      <c r="EPC1333" s="977"/>
      <c r="EPD1333" s="977"/>
      <c r="EPE1333" s="977"/>
      <c r="EPF1333" s="977"/>
      <c r="EPG1333" s="977"/>
      <c r="EPH1333" s="977"/>
      <c r="EPI1333" s="977"/>
      <c r="EPJ1333" s="977"/>
      <c r="EPK1333" s="977"/>
      <c r="EPL1333" s="977"/>
      <c r="EPM1333" s="977"/>
      <c r="EPN1333" s="977"/>
      <c r="EPO1333" s="977"/>
      <c r="EPP1333" s="977"/>
      <c r="EPQ1333" s="977"/>
      <c r="EPR1333" s="977"/>
      <c r="EPS1333" s="977"/>
      <c r="EPT1333" s="977"/>
      <c r="EPU1333" s="977"/>
      <c r="EPV1333" s="977"/>
      <c r="EPW1333" s="977"/>
      <c r="EPX1333" s="977"/>
      <c r="EPY1333" s="977"/>
      <c r="EPZ1333" s="977"/>
      <c r="EQA1333" s="977"/>
      <c r="EQB1333" s="977"/>
      <c r="EQC1333" s="977"/>
      <c r="EQD1333" s="977"/>
      <c r="EQE1333" s="977"/>
      <c r="EQF1333" s="977"/>
      <c r="EQG1333" s="977"/>
      <c r="EQH1333" s="977"/>
      <c r="EQI1333" s="977"/>
      <c r="EQJ1333" s="977"/>
      <c r="EQK1333" s="977"/>
      <c r="EQL1333" s="977"/>
      <c r="EQM1333" s="977"/>
      <c r="EQN1333" s="977"/>
      <c r="EQO1333" s="977"/>
      <c r="EQP1333" s="977"/>
      <c r="EQQ1333" s="977"/>
      <c r="EQR1333" s="977"/>
      <c r="EQS1333" s="977"/>
      <c r="EQT1333" s="977"/>
      <c r="EQU1333" s="977"/>
      <c r="EQV1333" s="977"/>
      <c r="EQW1333" s="977"/>
      <c r="EQX1333" s="977"/>
      <c r="EQY1333" s="977"/>
      <c r="EQZ1333" s="977"/>
      <c r="ERA1333" s="977"/>
      <c r="ERB1333" s="977"/>
      <c r="ERC1333" s="977"/>
      <c r="ERD1333" s="977"/>
      <c r="ERE1333" s="977"/>
      <c r="ERF1333" s="977"/>
      <c r="ERG1333" s="977"/>
      <c r="ERH1333" s="977"/>
      <c r="ERI1333" s="977"/>
      <c r="ERJ1333" s="977"/>
      <c r="ERK1333" s="977"/>
      <c r="ERL1333" s="977"/>
      <c r="ERM1333" s="977"/>
      <c r="ERN1333" s="977"/>
      <c r="ERO1333" s="977"/>
      <c r="ERP1333" s="977"/>
      <c r="ERQ1333" s="977"/>
      <c r="ERR1333" s="977"/>
      <c r="ERS1333" s="977"/>
      <c r="ERT1333" s="977"/>
      <c r="ERU1333" s="977"/>
      <c r="ERV1333" s="977"/>
      <c r="ERW1333" s="977"/>
      <c r="ERX1333" s="977"/>
      <c r="ERY1333" s="977"/>
      <c r="ERZ1333" s="977"/>
      <c r="ESA1333" s="977"/>
      <c r="ESB1333" s="977"/>
      <c r="ESC1333" s="977"/>
      <c r="ESD1333" s="977"/>
      <c r="ESE1333" s="977"/>
      <c r="ESF1333" s="977"/>
      <c r="ESG1333" s="977"/>
      <c r="ESH1333" s="977"/>
      <c r="ESI1333" s="977"/>
      <c r="ESJ1333" s="977"/>
      <c r="ESK1333" s="977"/>
      <c r="ESL1333" s="977"/>
      <c r="ESM1333" s="977"/>
      <c r="ESN1333" s="977"/>
      <c r="ESO1333" s="977"/>
      <c r="ESP1333" s="977"/>
      <c r="ESQ1333" s="977"/>
      <c r="ESR1333" s="977"/>
      <c r="ESS1333" s="977"/>
      <c r="EST1333" s="977"/>
      <c r="ESU1333" s="977"/>
      <c r="ESV1333" s="977"/>
      <c r="ESW1333" s="977"/>
      <c r="ESX1333" s="977"/>
      <c r="ESY1333" s="977"/>
      <c r="ESZ1333" s="977"/>
      <c r="ETA1333" s="977"/>
      <c r="ETB1333" s="977"/>
      <c r="ETC1333" s="977"/>
      <c r="ETD1333" s="977"/>
      <c r="ETE1333" s="977"/>
      <c r="ETF1333" s="977"/>
      <c r="ETG1333" s="977"/>
      <c r="ETH1333" s="977"/>
      <c r="ETI1333" s="977"/>
      <c r="ETJ1333" s="977"/>
      <c r="ETK1333" s="977"/>
      <c r="ETL1333" s="977"/>
      <c r="ETM1333" s="977"/>
      <c r="ETN1333" s="977"/>
      <c r="ETO1333" s="977"/>
      <c r="ETP1333" s="977"/>
      <c r="ETQ1333" s="977"/>
      <c r="ETR1333" s="977"/>
      <c r="ETS1333" s="977"/>
      <c r="ETT1333" s="977"/>
      <c r="ETU1333" s="977"/>
      <c r="ETV1333" s="977"/>
      <c r="ETW1333" s="977"/>
      <c r="ETX1333" s="977"/>
      <c r="ETY1333" s="977"/>
      <c r="ETZ1333" s="977"/>
      <c r="EUA1333" s="977"/>
      <c r="EUB1333" s="977"/>
      <c r="EUC1333" s="977"/>
      <c r="EUD1333" s="977"/>
      <c r="EUE1333" s="977"/>
      <c r="EUF1333" s="977"/>
      <c r="EUG1333" s="977"/>
      <c r="EUH1333" s="977"/>
      <c r="EUI1333" s="977"/>
      <c r="EUJ1333" s="977"/>
      <c r="EUK1333" s="977"/>
      <c r="EUL1333" s="977"/>
      <c r="EUM1333" s="977"/>
      <c r="EUN1333" s="977"/>
      <c r="EUO1333" s="977"/>
      <c r="EUP1333" s="977"/>
      <c r="EUQ1333" s="977"/>
      <c r="EUR1333" s="977"/>
      <c r="EUS1333" s="977"/>
      <c r="EUT1333" s="977"/>
      <c r="EUU1333" s="977"/>
      <c r="EUV1333" s="977"/>
      <c r="EUW1333" s="977"/>
      <c r="EUX1333" s="977"/>
      <c r="EUY1333" s="977"/>
      <c r="EUZ1333" s="977"/>
      <c r="EVA1333" s="977"/>
      <c r="EVB1333" s="977"/>
      <c r="EVC1333" s="977"/>
      <c r="EVD1333" s="977"/>
      <c r="EVE1333" s="977"/>
      <c r="EVF1333" s="977"/>
      <c r="EVG1333" s="977"/>
      <c r="EVH1333" s="977"/>
      <c r="EVI1333" s="977"/>
      <c r="EVJ1333" s="977"/>
      <c r="EVK1333" s="977"/>
      <c r="EVL1333" s="977"/>
      <c r="EVM1333" s="977"/>
      <c r="EVN1333" s="977"/>
      <c r="EVO1333" s="977"/>
      <c r="EVP1333" s="977"/>
      <c r="EVQ1333" s="977"/>
      <c r="EVR1333" s="977"/>
      <c r="EVS1333" s="977"/>
      <c r="EVT1333" s="977"/>
      <c r="EVU1333" s="977"/>
      <c r="EVV1333" s="977"/>
      <c r="EVW1333" s="977"/>
      <c r="EVX1333" s="977"/>
      <c r="EVY1333" s="977"/>
      <c r="EVZ1333" s="977"/>
      <c r="EWA1333" s="977"/>
      <c r="EWB1333" s="977"/>
      <c r="EWC1333" s="977"/>
      <c r="EWD1333" s="977"/>
      <c r="EWE1333" s="977"/>
      <c r="EWF1333" s="977"/>
      <c r="EWG1333" s="977"/>
      <c r="EWH1333" s="977"/>
      <c r="EWI1333" s="977"/>
      <c r="EWJ1333" s="977"/>
      <c r="EWK1333" s="977"/>
      <c r="EWL1333" s="977"/>
      <c r="EWM1333" s="977"/>
      <c r="EWN1333" s="977"/>
      <c r="EWO1333" s="977"/>
      <c r="EWP1333" s="977"/>
      <c r="EWQ1333" s="977"/>
      <c r="EWR1333" s="977"/>
      <c r="EWS1333" s="977"/>
      <c r="EWT1333" s="977"/>
      <c r="EWU1333" s="977"/>
      <c r="EWV1333" s="977"/>
      <c r="EWW1333" s="977"/>
      <c r="EWX1333" s="977"/>
      <c r="EWY1333" s="977"/>
      <c r="EWZ1333" s="977"/>
      <c r="EXA1333" s="977"/>
      <c r="EXB1333" s="977"/>
      <c r="EXC1333" s="977"/>
      <c r="EXD1333" s="977"/>
      <c r="EXE1333" s="977"/>
      <c r="EXF1333" s="977"/>
      <c r="EXG1333" s="977"/>
      <c r="EXH1333" s="977"/>
      <c r="EXI1333" s="977"/>
      <c r="EXJ1333" s="977"/>
      <c r="EXK1333" s="977"/>
      <c r="EXL1333" s="977"/>
      <c r="EXM1333" s="977"/>
      <c r="EXN1333" s="977"/>
      <c r="EXO1333" s="977"/>
      <c r="EXP1333" s="977"/>
      <c r="EXQ1333" s="977"/>
      <c r="EXR1333" s="977"/>
      <c r="EXS1333" s="977"/>
      <c r="EXT1333" s="977"/>
      <c r="EXU1333" s="977"/>
      <c r="EXV1333" s="977"/>
      <c r="EXW1333" s="977"/>
      <c r="EXX1333" s="977"/>
      <c r="EXY1333" s="977"/>
      <c r="EXZ1333" s="977"/>
      <c r="EYA1333" s="977"/>
      <c r="EYB1333" s="977"/>
      <c r="EYC1333" s="977"/>
      <c r="EYD1333" s="977"/>
      <c r="EYE1333" s="977"/>
      <c r="EYF1333" s="977"/>
      <c r="EYG1333" s="977"/>
      <c r="EYH1333" s="977"/>
      <c r="EYI1333" s="977"/>
      <c r="EYJ1333" s="977"/>
      <c r="EYK1333" s="977"/>
      <c r="EYL1333" s="977"/>
      <c r="EYM1333" s="977"/>
      <c r="EYN1333" s="977"/>
      <c r="EYO1333" s="977"/>
      <c r="EYP1333" s="977"/>
      <c r="EYQ1333" s="977"/>
      <c r="EYR1333" s="977"/>
      <c r="EYS1333" s="977"/>
      <c r="EYT1333" s="977"/>
      <c r="EYU1333" s="977"/>
      <c r="EYV1333" s="977"/>
      <c r="EYW1333" s="977"/>
      <c r="EYX1333" s="977"/>
      <c r="EYY1333" s="977"/>
      <c r="EYZ1333" s="977"/>
      <c r="EZA1333" s="977"/>
      <c r="EZB1333" s="977"/>
      <c r="EZC1333" s="977"/>
      <c r="EZD1333" s="977"/>
      <c r="EZE1333" s="977"/>
      <c r="EZF1333" s="977"/>
      <c r="EZG1333" s="977"/>
      <c r="EZH1333" s="977"/>
      <c r="EZI1333" s="977"/>
      <c r="EZJ1333" s="977"/>
      <c r="EZK1333" s="977"/>
      <c r="EZL1333" s="977"/>
      <c r="EZM1333" s="977"/>
      <c r="EZN1333" s="977"/>
      <c r="EZO1333" s="977"/>
      <c r="EZP1333" s="977"/>
      <c r="EZQ1333" s="977"/>
      <c r="EZR1333" s="977"/>
      <c r="EZS1333" s="977"/>
      <c r="EZT1333" s="977"/>
      <c r="EZU1333" s="977"/>
      <c r="EZV1333" s="977"/>
      <c r="EZW1333" s="977"/>
      <c r="EZX1333" s="977"/>
      <c r="EZY1333" s="977"/>
      <c r="EZZ1333" s="977"/>
      <c r="FAA1333" s="977"/>
      <c r="FAB1333" s="977"/>
      <c r="FAC1333" s="977"/>
      <c r="FAD1333" s="977"/>
      <c r="FAE1333" s="977"/>
      <c r="FAF1333" s="977"/>
      <c r="FAG1333" s="977"/>
      <c r="FAH1333" s="977"/>
      <c r="FAI1333" s="977"/>
      <c r="FAJ1333" s="977"/>
      <c r="FAK1333" s="977"/>
      <c r="FAL1333" s="977"/>
      <c r="FAM1333" s="977"/>
      <c r="FAN1333" s="977"/>
      <c r="FAO1333" s="977"/>
      <c r="FAP1333" s="977"/>
      <c r="FAQ1333" s="977"/>
      <c r="FAR1333" s="977"/>
      <c r="FAS1333" s="977"/>
      <c r="FAT1333" s="977"/>
      <c r="FAU1333" s="977"/>
      <c r="FAV1333" s="977"/>
      <c r="FAW1333" s="977"/>
      <c r="FAX1333" s="977"/>
      <c r="FAY1333" s="977"/>
      <c r="FAZ1333" s="977"/>
      <c r="FBA1333" s="977"/>
      <c r="FBB1333" s="977"/>
      <c r="FBC1333" s="977"/>
      <c r="FBD1333" s="977"/>
      <c r="FBE1333" s="977"/>
      <c r="FBF1333" s="977"/>
      <c r="FBG1333" s="977"/>
      <c r="FBH1333" s="977"/>
      <c r="FBI1333" s="977"/>
      <c r="FBJ1333" s="977"/>
      <c r="FBK1333" s="977"/>
      <c r="FBL1333" s="977"/>
      <c r="FBM1333" s="977"/>
      <c r="FBN1333" s="977"/>
      <c r="FBO1333" s="977"/>
      <c r="FBP1333" s="977"/>
      <c r="FBQ1333" s="977"/>
      <c r="FBR1333" s="977"/>
      <c r="FBS1333" s="977"/>
      <c r="FBT1333" s="977"/>
      <c r="FBU1333" s="977"/>
      <c r="FBV1333" s="977"/>
      <c r="FBW1333" s="977"/>
      <c r="FBX1333" s="977"/>
      <c r="FBY1333" s="977"/>
      <c r="FBZ1333" s="977"/>
      <c r="FCA1333" s="977"/>
      <c r="FCB1333" s="977"/>
      <c r="FCC1333" s="977"/>
      <c r="FCD1333" s="977"/>
      <c r="FCE1333" s="977"/>
      <c r="FCF1333" s="977"/>
      <c r="FCG1333" s="977"/>
      <c r="FCH1333" s="977"/>
      <c r="FCI1333" s="977"/>
      <c r="FCJ1333" s="977"/>
      <c r="FCK1333" s="977"/>
      <c r="FCL1333" s="977"/>
      <c r="FCM1333" s="977"/>
      <c r="FCN1333" s="977"/>
      <c r="FCO1333" s="977"/>
      <c r="FCP1333" s="977"/>
      <c r="FCQ1333" s="977"/>
      <c r="FCR1333" s="977"/>
      <c r="FCS1333" s="977"/>
      <c r="FCT1333" s="977"/>
      <c r="FCU1333" s="977"/>
      <c r="FCV1333" s="977"/>
      <c r="FCW1333" s="977"/>
      <c r="FCX1333" s="977"/>
      <c r="FCY1333" s="977"/>
      <c r="FCZ1333" s="977"/>
      <c r="FDA1333" s="977"/>
      <c r="FDB1333" s="977"/>
      <c r="FDC1333" s="977"/>
      <c r="FDD1333" s="977"/>
      <c r="FDE1333" s="977"/>
      <c r="FDF1333" s="977"/>
      <c r="FDG1333" s="977"/>
      <c r="FDH1333" s="977"/>
      <c r="FDI1333" s="977"/>
      <c r="FDJ1333" s="977"/>
      <c r="FDK1333" s="977"/>
      <c r="FDL1333" s="977"/>
      <c r="FDM1333" s="977"/>
      <c r="FDN1333" s="977"/>
      <c r="FDO1333" s="977"/>
      <c r="FDP1333" s="977"/>
      <c r="FDQ1333" s="977"/>
      <c r="FDR1333" s="977"/>
      <c r="FDS1333" s="977"/>
      <c r="FDT1333" s="977"/>
      <c r="FDU1333" s="977"/>
      <c r="FDV1333" s="977"/>
      <c r="FDW1333" s="977"/>
      <c r="FDX1333" s="977"/>
      <c r="FDY1333" s="977"/>
      <c r="FDZ1333" s="977"/>
      <c r="FEA1333" s="977"/>
      <c r="FEB1333" s="977"/>
      <c r="FEC1333" s="977"/>
      <c r="FED1333" s="977"/>
      <c r="FEE1333" s="977"/>
      <c r="FEF1333" s="977"/>
      <c r="FEG1333" s="977"/>
      <c r="FEH1333" s="977"/>
      <c r="FEI1333" s="977"/>
      <c r="FEJ1333" s="977"/>
      <c r="FEK1333" s="977"/>
      <c r="FEL1333" s="977"/>
      <c r="FEM1333" s="977"/>
      <c r="FEN1333" s="977"/>
      <c r="FEO1333" s="977"/>
      <c r="FEP1333" s="977"/>
      <c r="FEQ1333" s="977"/>
      <c r="FER1333" s="977"/>
      <c r="FES1333" s="977"/>
      <c r="FET1333" s="977"/>
      <c r="FEU1333" s="977"/>
      <c r="FEV1333" s="977"/>
      <c r="FEW1333" s="977"/>
      <c r="FEX1333" s="977"/>
      <c r="FEY1333" s="977"/>
      <c r="FEZ1333" s="977"/>
      <c r="FFA1333" s="977"/>
      <c r="FFB1333" s="977"/>
      <c r="FFC1333" s="977"/>
      <c r="FFD1333" s="977"/>
      <c r="FFE1333" s="977"/>
      <c r="FFF1333" s="977"/>
      <c r="FFG1333" s="977"/>
      <c r="FFH1333" s="977"/>
      <c r="FFI1333" s="977"/>
      <c r="FFJ1333" s="977"/>
      <c r="FFK1333" s="977"/>
      <c r="FFL1333" s="977"/>
      <c r="FFM1333" s="977"/>
      <c r="FFN1333" s="977"/>
      <c r="FFO1333" s="977"/>
      <c r="FFP1333" s="977"/>
      <c r="FFQ1333" s="977"/>
      <c r="FFR1333" s="977"/>
      <c r="FFS1333" s="977"/>
      <c r="FFT1333" s="977"/>
      <c r="FFU1333" s="977"/>
      <c r="FFV1333" s="977"/>
      <c r="FFW1333" s="977"/>
      <c r="FFX1333" s="977"/>
      <c r="FFY1333" s="977"/>
      <c r="FFZ1333" s="977"/>
      <c r="FGA1333" s="977"/>
      <c r="FGB1333" s="977"/>
      <c r="FGC1333" s="977"/>
      <c r="FGD1333" s="977"/>
      <c r="FGE1333" s="977"/>
      <c r="FGF1333" s="977"/>
      <c r="FGG1333" s="977"/>
      <c r="FGH1333" s="977"/>
      <c r="FGI1333" s="977"/>
      <c r="FGJ1333" s="977"/>
      <c r="FGK1333" s="977"/>
      <c r="FGL1333" s="977"/>
      <c r="FGM1333" s="977"/>
      <c r="FGN1333" s="977"/>
      <c r="FGO1333" s="977"/>
      <c r="FGP1333" s="977"/>
      <c r="FGQ1333" s="977"/>
      <c r="FGR1333" s="977"/>
      <c r="FGS1333" s="977"/>
      <c r="FGT1333" s="977"/>
      <c r="FGU1333" s="977"/>
      <c r="FGV1333" s="977"/>
      <c r="FGW1333" s="977"/>
      <c r="FGX1333" s="977"/>
      <c r="FGY1333" s="977"/>
      <c r="FGZ1333" s="977"/>
      <c r="FHA1333" s="977"/>
      <c r="FHB1333" s="977"/>
      <c r="FHC1333" s="977"/>
      <c r="FHD1333" s="977"/>
      <c r="FHE1333" s="977"/>
      <c r="FHF1333" s="977"/>
      <c r="FHG1333" s="977"/>
      <c r="FHH1333" s="977"/>
      <c r="FHI1333" s="977"/>
      <c r="FHJ1333" s="977"/>
      <c r="FHK1333" s="977"/>
      <c r="FHL1333" s="977"/>
      <c r="FHM1333" s="977"/>
      <c r="FHN1333" s="977"/>
      <c r="FHO1333" s="977"/>
      <c r="FHP1333" s="977"/>
      <c r="FHQ1333" s="977"/>
      <c r="FHR1333" s="977"/>
      <c r="FHS1333" s="977"/>
      <c r="FHT1333" s="977"/>
      <c r="FHU1333" s="977"/>
      <c r="FHV1333" s="977"/>
      <c r="FHW1333" s="977"/>
      <c r="FHX1333" s="977"/>
      <c r="FHY1333" s="977"/>
      <c r="FHZ1333" s="977"/>
      <c r="FIA1333" s="977"/>
      <c r="FIB1333" s="977"/>
      <c r="FIC1333" s="977"/>
      <c r="FID1333" s="977"/>
      <c r="FIE1333" s="977"/>
      <c r="FIF1333" s="977"/>
      <c r="FIG1333" s="977"/>
      <c r="FIH1333" s="977"/>
      <c r="FII1333" s="977"/>
      <c r="FIJ1333" s="977"/>
      <c r="FIK1333" s="977"/>
      <c r="FIL1333" s="977"/>
      <c r="FIM1333" s="977"/>
      <c r="FIN1333" s="977"/>
      <c r="FIO1333" s="977"/>
      <c r="FIP1333" s="977"/>
      <c r="FIQ1333" s="977"/>
      <c r="FIR1333" s="977"/>
      <c r="FIS1333" s="977"/>
      <c r="FIT1333" s="977"/>
      <c r="FIU1333" s="977"/>
      <c r="FIV1333" s="977"/>
      <c r="FIW1333" s="977"/>
      <c r="FIX1333" s="977"/>
      <c r="FIY1333" s="977"/>
      <c r="FIZ1333" s="977"/>
      <c r="FJA1333" s="977"/>
      <c r="FJB1333" s="977"/>
      <c r="FJC1333" s="977"/>
      <c r="FJD1333" s="977"/>
      <c r="FJE1333" s="977"/>
      <c r="FJF1333" s="977"/>
      <c r="FJG1333" s="977"/>
      <c r="FJH1333" s="977"/>
      <c r="FJI1333" s="977"/>
      <c r="FJJ1333" s="977"/>
      <c r="FJK1333" s="977"/>
      <c r="FJL1333" s="977"/>
      <c r="FJM1333" s="977"/>
      <c r="FJN1333" s="977"/>
      <c r="FJO1333" s="977"/>
      <c r="FJP1333" s="977"/>
      <c r="FJQ1333" s="977"/>
      <c r="FJR1333" s="977"/>
      <c r="FJS1333" s="977"/>
      <c r="FJT1333" s="977"/>
      <c r="FJU1333" s="977"/>
      <c r="FJV1333" s="977"/>
      <c r="FJW1333" s="977"/>
      <c r="FJX1333" s="977"/>
      <c r="FJY1333" s="977"/>
      <c r="FJZ1333" s="977"/>
      <c r="FKA1333" s="977"/>
      <c r="FKB1333" s="977"/>
      <c r="FKC1333" s="977"/>
      <c r="FKD1333" s="977"/>
      <c r="FKE1333" s="977"/>
      <c r="FKF1333" s="977"/>
      <c r="FKG1333" s="977"/>
      <c r="FKH1333" s="977"/>
      <c r="FKI1333" s="977"/>
      <c r="FKJ1333" s="977"/>
      <c r="FKK1333" s="977"/>
      <c r="FKL1333" s="977"/>
      <c r="FKM1333" s="977"/>
      <c r="FKN1333" s="977"/>
      <c r="FKO1333" s="977"/>
      <c r="FKP1333" s="977"/>
      <c r="FKQ1333" s="977"/>
      <c r="FKR1333" s="977"/>
      <c r="FKS1333" s="977"/>
      <c r="FKT1333" s="977"/>
      <c r="FKU1333" s="977"/>
      <c r="FKV1333" s="977"/>
      <c r="FKW1333" s="977"/>
      <c r="FKX1333" s="977"/>
      <c r="FKY1333" s="977"/>
      <c r="FKZ1333" s="977"/>
      <c r="FLA1333" s="977"/>
      <c r="FLB1333" s="977"/>
      <c r="FLC1333" s="977"/>
      <c r="FLD1333" s="977"/>
      <c r="FLE1333" s="977"/>
      <c r="FLF1333" s="977"/>
      <c r="FLG1333" s="977"/>
      <c r="FLH1333" s="977"/>
      <c r="FLI1333" s="977"/>
      <c r="FLJ1333" s="977"/>
      <c r="FLK1333" s="977"/>
      <c r="FLL1333" s="977"/>
      <c r="FLM1333" s="977"/>
      <c r="FLN1333" s="977"/>
      <c r="FLO1333" s="977"/>
      <c r="FLP1333" s="977"/>
      <c r="FLQ1333" s="977"/>
      <c r="FLR1333" s="977"/>
      <c r="FLS1333" s="977"/>
      <c r="FLT1333" s="977"/>
      <c r="FLU1333" s="977"/>
      <c r="FLV1333" s="977"/>
      <c r="FLW1333" s="977"/>
      <c r="FLX1333" s="977"/>
      <c r="FLY1333" s="977"/>
      <c r="FLZ1333" s="977"/>
      <c r="FMA1333" s="977"/>
      <c r="FMB1333" s="977"/>
      <c r="FMC1333" s="977"/>
      <c r="FMD1333" s="977"/>
      <c r="FME1333" s="977"/>
      <c r="FMF1333" s="977"/>
      <c r="FMG1333" s="977"/>
      <c r="FMH1333" s="977"/>
      <c r="FMI1333" s="977"/>
      <c r="FMJ1333" s="977"/>
      <c r="FMK1333" s="977"/>
      <c r="FML1333" s="977"/>
      <c r="FMM1333" s="977"/>
      <c r="FMN1333" s="977"/>
      <c r="FMO1333" s="977"/>
      <c r="FMP1333" s="977"/>
      <c r="FMQ1333" s="977"/>
      <c r="FMR1333" s="977"/>
      <c r="FMS1333" s="977"/>
      <c r="FMT1333" s="977"/>
      <c r="FMU1333" s="977"/>
      <c r="FMV1333" s="977"/>
      <c r="FMW1333" s="977"/>
      <c r="FMX1333" s="977"/>
      <c r="FMY1333" s="977"/>
      <c r="FMZ1333" s="977"/>
      <c r="FNA1333" s="977"/>
      <c r="FNB1333" s="977"/>
      <c r="FNC1333" s="977"/>
      <c r="FND1333" s="977"/>
      <c r="FNE1333" s="977"/>
      <c r="FNF1333" s="977"/>
      <c r="FNG1333" s="977"/>
      <c r="FNH1333" s="977"/>
      <c r="FNI1333" s="977"/>
      <c r="FNJ1333" s="977"/>
      <c r="FNK1333" s="977"/>
      <c r="FNL1333" s="977"/>
      <c r="FNM1333" s="977"/>
      <c r="FNN1333" s="977"/>
      <c r="FNO1333" s="977"/>
      <c r="FNP1333" s="977"/>
      <c r="FNQ1333" s="977"/>
      <c r="FNR1333" s="977"/>
      <c r="FNS1333" s="977"/>
      <c r="FNT1333" s="977"/>
      <c r="FNU1333" s="977"/>
      <c r="FNV1333" s="977"/>
      <c r="FNW1333" s="977"/>
      <c r="FNX1333" s="977"/>
      <c r="FNY1333" s="977"/>
      <c r="FNZ1333" s="977"/>
      <c r="FOA1333" s="977"/>
      <c r="FOB1333" s="977"/>
      <c r="FOC1333" s="977"/>
      <c r="FOD1333" s="977"/>
      <c r="FOE1333" s="977"/>
      <c r="FOF1333" s="977"/>
      <c r="FOG1333" s="977"/>
      <c r="FOH1333" s="977"/>
      <c r="FOI1333" s="977"/>
      <c r="FOJ1333" s="977"/>
      <c r="FOK1333" s="977"/>
      <c r="FOL1333" s="977"/>
      <c r="FOM1333" s="977"/>
      <c r="FON1333" s="977"/>
      <c r="FOO1333" s="977"/>
      <c r="FOP1333" s="977"/>
      <c r="FOQ1333" s="977"/>
      <c r="FOR1333" s="977"/>
      <c r="FOS1333" s="977"/>
      <c r="FOT1333" s="977"/>
      <c r="FOU1333" s="977"/>
      <c r="FOV1333" s="977"/>
      <c r="FOW1333" s="977"/>
      <c r="FOX1333" s="977"/>
      <c r="FOY1333" s="977"/>
      <c r="FOZ1333" s="977"/>
      <c r="FPA1333" s="977"/>
      <c r="FPB1333" s="977"/>
      <c r="FPC1333" s="977"/>
      <c r="FPD1333" s="977"/>
      <c r="FPE1333" s="977"/>
      <c r="FPF1333" s="977"/>
      <c r="FPG1333" s="977"/>
      <c r="FPH1333" s="977"/>
      <c r="FPI1333" s="977"/>
      <c r="FPJ1333" s="977"/>
      <c r="FPK1333" s="977"/>
      <c r="FPL1333" s="977"/>
      <c r="FPM1333" s="977"/>
      <c r="FPN1333" s="977"/>
      <c r="FPO1333" s="977"/>
      <c r="FPP1333" s="977"/>
      <c r="FPQ1333" s="977"/>
      <c r="FPR1333" s="977"/>
      <c r="FPS1333" s="977"/>
      <c r="FPT1333" s="977"/>
      <c r="FPU1333" s="977"/>
      <c r="FPV1333" s="977"/>
      <c r="FPW1333" s="977"/>
      <c r="FPX1333" s="977"/>
      <c r="FPY1333" s="977"/>
      <c r="FPZ1333" s="977"/>
      <c r="FQA1333" s="977"/>
      <c r="FQB1333" s="977"/>
      <c r="FQC1333" s="977"/>
      <c r="FQD1333" s="977"/>
      <c r="FQE1333" s="977"/>
      <c r="FQF1333" s="977"/>
      <c r="FQG1333" s="977"/>
      <c r="FQH1333" s="977"/>
      <c r="FQI1333" s="977"/>
      <c r="FQJ1333" s="977"/>
      <c r="FQK1333" s="977"/>
      <c r="FQL1333" s="977"/>
      <c r="FQM1333" s="977"/>
      <c r="FQN1333" s="977"/>
      <c r="FQO1333" s="977"/>
      <c r="FQP1333" s="977"/>
      <c r="FQQ1333" s="977"/>
      <c r="FQR1333" s="977"/>
      <c r="FQS1333" s="977"/>
      <c r="FQT1333" s="977"/>
      <c r="FQU1333" s="977"/>
      <c r="FQV1333" s="977"/>
      <c r="FQW1333" s="977"/>
      <c r="FQX1333" s="977"/>
      <c r="FQY1333" s="977"/>
      <c r="FQZ1333" s="977"/>
      <c r="FRA1333" s="977"/>
      <c r="FRB1333" s="977"/>
      <c r="FRC1333" s="977"/>
      <c r="FRD1333" s="977"/>
      <c r="FRE1333" s="977"/>
      <c r="FRF1333" s="977"/>
      <c r="FRG1333" s="977"/>
      <c r="FRH1333" s="977"/>
      <c r="FRI1333" s="977"/>
      <c r="FRJ1333" s="977"/>
      <c r="FRK1333" s="977"/>
      <c r="FRL1333" s="977"/>
      <c r="FRM1333" s="977"/>
      <c r="FRN1333" s="977"/>
      <c r="FRO1333" s="977"/>
      <c r="FRP1333" s="977"/>
      <c r="FRQ1333" s="977"/>
      <c r="FRR1333" s="977"/>
      <c r="FRS1333" s="977"/>
      <c r="FRT1333" s="977"/>
      <c r="FRU1333" s="977"/>
      <c r="FRV1333" s="977"/>
      <c r="FRW1333" s="977"/>
      <c r="FRX1333" s="977"/>
      <c r="FRY1333" s="977"/>
      <c r="FRZ1333" s="977"/>
      <c r="FSA1333" s="977"/>
      <c r="FSB1333" s="977"/>
      <c r="FSC1333" s="977"/>
      <c r="FSD1333" s="977"/>
      <c r="FSE1333" s="977"/>
      <c r="FSF1333" s="977"/>
      <c r="FSG1333" s="977"/>
      <c r="FSH1333" s="977"/>
      <c r="FSI1333" s="977"/>
      <c r="FSJ1333" s="977"/>
      <c r="FSK1333" s="977"/>
      <c r="FSL1333" s="977"/>
      <c r="FSM1333" s="977"/>
      <c r="FSN1333" s="977"/>
      <c r="FSO1333" s="977"/>
      <c r="FSP1333" s="977"/>
      <c r="FSQ1333" s="977"/>
      <c r="FSR1333" s="977"/>
      <c r="FSS1333" s="977"/>
      <c r="FST1333" s="977"/>
      <c r="FSU1333" s="977"/>
      <c r="FSV1333" s="977"/>
      <c r="FSW1333" s="977"/>
      <c r="FSX1333" s="977"/>
      <c r="FSY1333" s="977"/>
      <c r="FSZ1333" s="977"/>
      <c r="FTA1333" s="977"/>
      <c r="FTB1333" s="977"/>
      <c r="FTC1333" s="977"/>
      <c r="FTD1333" s="977"/>
      <c r="FTE1333" s="977"/>
      <c r="FTF1333" s="977"/>
      <c r="FTG1333" s="977"/>
      <c r="FTH1333" s="977"/>
      <c r="FTI1333" s="977"/>
      <c r="FTJ1333" s="977"/>
      <c r="FTK1333" s="977"/>
      <c r="FTL1333" s="977"/>
      <c r="FTM1333" s="977"/>
      <c r="FTN1333" s="977"/>
      <c r="FTO1333" s="977"/>
      <c r="FTP1333" s="977"/>
      <c r="FTQ1333" s="977"/>
      <c r="FTR1333" s="977"/>
      <c r="FTS1333" s="977"/>
      <c r="FTT1333" s="977"/>
      <c r="FTU1333" s="977"/>
      <c r="FTV1333" s="977"/>
      <c r="FTW1333" s="977"/>
      <c r="FTX1333" s="977"/>
      <c r="FTY1333" s="977"/>
      <c r="FTZ1333" s="977"/>
      <c r="FUA1333" s="977"/>
      <c r="FUB1333" s="977"/>
      <c r="FUC1333" s="977"/>
      <c r="FUD1333" s="977"/>
      <c r="FUE1333" s="977"/>
      <c r="FUF1333" s="977"/>
      <c r="FUG1333" s="977"/>
      <c r="FUH1333" s="977"/>
      <c r="FUI1333" s="977"/>
      <c r="FUJ1333" s="977"/>
      <c r="FUK1333" s="977"/>
      <c r="FUL1333" s="977"/>
      <c r="FUM1333" s="977"/>
      <c r="FUN1333" s="977"/>
      <c r="FUO1333" s="977"/>
      <c r="FUP1333" s="977"/>
      <c r="FUQ1333" s="977"/>
      <c r="FUR1333" s="977"/>
      <c r="FUS1333" s="977"/>
      <c r="FUT1333" s="977"/>
      <c r="FUU1333" s="977"/>
      <c r="FUV1333" s="977"/>
      <c r="FUW1333" s="977"/>
      <c r="FUX1333" s="977"/>
      <c r="FUY1333" s="977"/>
      <c r="FUZ1333" s="977"/>
      <c r="FVA1333" s="977"/>
      <c r="FVB1333" s="977"/>
      <c r="FVC1333" s="977"/>
      <c r="FVD1333" s="977"/>
      <c r="FVE1333" s="977"/>
      <c r="FVF1333" s="977"/>
      <c r="FVG1333" s="977"/>
      <c r="FVH1333" s="977"/>
      <c r="FVI1333" s="977"/>
      <c r="FVJ1333" s="977"/>
      <c r="FVK1333" s="977"/>
      <c r="FVL1333" s="977"/>
      <c r="FVM1333" s="977"/>
      <c r="FVN1333" s="977"/>
      <c r="FVO1333" s="977"/>
      <c r="FVP1333" s="977"/>
      <c r="FVQ1333" s="977"/>
      <c r="FVR1333" s="977"/>
      <c r="FVS1333" s="977"/>
      <c r="FVT1333" s="977"/>
      <c r="FVU1333" s="977"/>
      <c r="FVV1333" s="977"/>
      <c r="FVW1333" s="977"/>
      <c r="FVX1333" s="977"/>
      <c r="FVY1333" s="977"/>
      <c r="FVZ1333" s="977"/>
      <c r="FWA1333" s="977"/>
      <c r="FWB1333" s="977"/>
      <c r="FWC1333" s="977"/>
      <c r="FWD1333" s="977"/>
      <c r="FWE1333" s="977"/>
      <c r="FWF1333" s="977"/>
      <c r="FWG1333" s="977"/>
      <c r="FWH1333" s="977"/>
      <c r="FWI1333" s="977"/>
      <c r="FWJ1333" s="977"/>
      <c r="FWK1333" s="977"/>
      <c r="FWL1333" s="977"/>
      <c r="FWM1333" s="977"/>
      <c r="FWN1333" s="977"/>
      <c r="FWO1333" s="977"/>
      <c r="FWP1333" s="977"/>
      <c r="FWQ1333" s="977"/>
      <c r="FWR1333" s="977"/>
      <c r="FWS1333" s="977"/>
      <c r="FWT1333" s="977"/>
      <c r="FWU1333" s="977"/>
      <c r="FWV1333" s="977"/>
      <c r="FWW1333" s="977"/>
      <c r="FWX1333" s="977"/>
      <c r="FWY1333" s="977"/>
      <c r="FWZ1333" s="977"/>
      <c r="FXA1333" s="977"/>
      <c r="FXB1333" s="977"/>
      <c r="FXC1333" s="977"/>
      <c r="FXD1333" s="977"/>
      <c r="FXE1333" s="977"/>
      <c r="FXF1333" s="977"/>
      <c r="FXG1333" s="977"/>
      <c r="FXH1333" s="977"/>
      <c r="FXI1333" s="977"/>
      <c r="FXJ1333" s="977"/>
      <c r="FXK1333" s="977"/>
      <c r="FXL1333" s="977"/>
      <c r="FXM1333" s="977"/>
      <c r="FXN1333" s="977"/>
      <c r="FXO1333" s="977"/>
      <c r="FXP1333" s="977"/>
      <c r="FXQ1333" s="977"/>
      <c r="FXR1333" s="977"/>
      <c r="FXS1333" s="977"/>
      <c r="FXT1333" s="977"/>
      <c r="FXU1333" s="977"/>
      <c r="FXV1333" s="977"/>
      <c r="FXW1333" s="977"/>
      <c r="FXX1333" s="977"/>
      <c r="FXY1333" s="977"/>
      <c r="FXZ1333" s="977"/>
      <c r="FYA1333" s="977"/>
      <c r="FYB1333" s="977"/>
      <c r="FYC1333" s="977"/>
      <c r="FYD1333" s="977"/>
      <c r="FYE1333" s="977"/>
      <c r="FYF1333" s="977"/>
      <c r="FYG1333" s="977"/>
      <c r="FYH1333" s="977"/>
      <c r="FYI1333" s="977"/>
      <c r="FYJ1333" s="977"/>
      <c r="FYK1333" s="977"/>
      <c r="FYL1333" s="977"/>
      <c r="FYM1333" s="977"/>
      <c r="FYN1333" s="977"/>
      <c r="FYO1333" s="977"/>
      <c r="FYP1333" s="977"/>
      <c r="FYQ1333" s="977"/>
      <c r="FYR1333" s="977"/>
      <c r="FYS1333" s="977"/>
      <c r="FYT1333" s="977"/>
      <c r="FYU1333" s="977"/>
      <c r="FYV1333" s="977"/>
      <c r="FYW1333" s="977"/>
      <c r="FYX1333" s="977"/>
      <c r="FYY1333" s="977"/>
      <c r="FYZ1333" s="977"/>
      <c r="FZA1333" s="977"/>
      <c r="FZB1333" s="977"/>
      <c r="FZC1333" s="977"/>
      <c r="FZD1333" s="977"/>
      <c r="FZE1333" s="977"/>
      <c r="FZF1333" s="977"/>
      <c r="FZG1333" s="977"/>
      <c r="FZH1333" s="977"/>
      <c r="FZI1333" s="977"/>
      <c r="FZJ1333" s="977"/>
      <c r="FZK1333" s="977"/>
      <c r="FZL1333" s="977"/>
      <c r="FZM1333" s="977"/>
      <c r="FZN1333" s="977"/>
      <c r="FZO1333" s="977"/>
      <c r="FZP1333" s="977"/>
      <c r="FZQ1333" s="977"/>
      <c r="FZR1333" s="977"/>
      <c r="FZS1333" s="977"/>
      <c r="FZT1333" s="977"/>
      <c r="FZU1333" s="977"/>
      <c r="FZV1333" s="977"/>
      <c r="FZW1333" s="977"/>
      <c r="FZX1333" s="977"/>
      <c r="FZY1333" s="977"/>
      <c r="FZZ1333" s="977"/>
      <c r="GAA1333" s="977"/>
      <c r="GAB1333" s="977"/>
      <c r="GAC1333" s="977"/>
      <c r="GAD1333" s="977"/>
      <c r="GAE1333" s="977"/>
      <c r="GAF1333" s="977"/>
      <c r="GAG1333" s="977"/>
      <c r="GAH1333" s="977"/>
      <c r="GAI1333" s="977"/>
      <c r="GAJ1333" s="977"/>
      <c r="GAK1333" s="977"/>
      <c r="GAL1333" s="977"/>
      <c r="GAM1333" s="977"/>
      <c r="GAN1333" s="977"/>
      <c r="GAO1333" s="977"/>
      <c r="GAP1333" s="977"/>
      <c r="GAQ1333" s="977"/>
      <c r="GAR1333" s="977"/>
      <c r="GAS1333" s="977"/>
      <c r="GAT1333" s="977"/>
      <c r="GAU1333" s="977"/>
      <c r="GAV1333" s="977"/>
      <c r="GAW1333" s="977"/>
      <c r="GAX1333" s="977"/>
      <c r="GAY1333" s="977"/>
      <c r="GAZ1333" s="977"/>
      <c r="GBA1333" s="977"/>
      <c r="GBB1333" s="977"/>
      <c r="GBC1333" s="977"/>
      <c r="GBD1333" s="977"/>
      <c r="GBE1333" s="977"/>
      <c r="GBF1333" s="977"/>
      <c r="GBG1333" s="977"/>
      <c r="GBH1333" s="977"/>
      <c r="GBI1333" s="977"/>
      <c r="GBJ1333" s="977"/>
      <c r="GBK1333" s="977"/>
      <c r="GBL1333" s="977"/>
      <c r="GBM1333" s="977"/>
      <c r="GBN1333" s="977"/>
      <c r="GBO1333" s="977"/>
      <c r="GBP1333" s="977"/>
      <c r="GBQ1333" s="977"/>
      <c r="GBR1333" s="977"/>
      <c r="GBS1333" s="977"/>
      <c r="GBT1333" s="977"/>
      <c r="GBU1333" s="977"/>
      <c r="GBV1333" s="977"/>
      <c r="GBW1333" s="977"/>
      <c r="GBX1333" s="977"/>
      <c r="GBY1333" s="977"/>
      <c r="GBZ1333" s="977"/>
      <c r="GCA1333" s="977"/>
      <c r="GCB1333" s="977"/>
      <c r="GCC1333" s="977"/>
      <c r="GCD1333" s="977"/>
      <c r="GCE1333" s="977"/>
      <c r="GCF1333" s="977"/>
      <c r="GCG1333" s="977"/>
      <c r="GCH1333" s="977"/>
      <c r="GCI1333" s="977"/>
      <c r="GCJ1333" s="977"/>
      <c r="GCK1333" s="977"/>
      <c r="GCL1333" s="977"/>
      <c r="GCM1333" s="977"/>
      <c r="GCN1333" s="977"/>
      <c r="GCO1333" s="977"/>
      <c r="GCP1333" s="977"/>
      <c r="GCQ1333" s="977"/>
      <c r="GCR1333" s="977"/>
      <c r="GCS1333" s="977"/>
      <c r="GCT1333" s="977"/>
      <c r="GCU1333" s="977"/>
      <c r="GCV1333" s="977"/>
      <c r="GCW1333" s="977"/>
      <c r="GCX1333" s="977"/>
      <c r="GCY1333" s="977"/>
      <c r="GCZ1333" s="977"/>
      <c r="GDA1333" s="977"/>
      <c r="GDB1333" s="977"/>
      <c r="GDC1333" s="977"/>
      <c r="GDD1333" s="977"/>
      <c r="GDE1333" s="977"/>
      <c r="GDF1333" s="977"/>
      <c r="GDG1333" s="977"/>
      <c r="GDH1333" s="977"/>
      <c r="GDI1333" s="977"/>
      <c r="GDJ1333" s="977"/>
      <c r="GDK1333" s="977"/>
      <c r="GDL1333" s="977"/>
      <c r="GDM1333" s="977"/>
      <c r="GDN1333" s="977"/>
      <c r="GDO1333" s="977"/>
      <c r="GDP1333" s="977"/>
      <c r="GDQ1333" s="977"/>
      <c r="GDR1333" s="977"/>
      <c r="GDS1333" s="977"/>
      <c r="GDT1333" s="977"/>
      <c r="GDU1333" s="977"/>
      <c r="GDV1333" s="977"/>
      <c r="GDW1333" s="977"/>
      <c r="GDX1333" s="977"/>
      <c r="GDY1333" s="977"/>
      <c r="GDZ1333" s="977"/>
      <c r="GEA1333" s="977"/>
      <c r="GEB1333" s="977"/>
      <c r="GEC1333" s="977"/>
      <c r="GED1333" s="977"/>
      <c r="GEE1333" s="977"/>
      <c r="GEF1333" s="977"/>
      <c r="GEG1333" s="977"/>
      <c r="GEH1333" s="977"/>
      <c r="GEI1333" s="977"/>
      <c r="GEJ1333" s="977"/>
      <c r="GEK1333" s="977"/>
      <c r="GEL1333" s="977"/>
      <c r="GEM1333" s="977"/>
      <c r="GEN1333" s="977"/>
      <c r="GEO1333" s="977"/>
      <c r="GEP1333" s="977"/>
      <c r="GEQ1333" s="977"/>
      <c r="GER1333" s="977"/>
      <c r="GES1333" s="977"/>
      <c r="GET1333" s="977"/>
      <c r="GEU1333" s="977"/>
      <c r="GEV1333" s="977"/>
      <c r="GEW1333" s="977"/>
      <c r="GEX1333" s="977"/>
      <c r="GEY1333" s="977"/>
      <c r="GEZ1333" s="977"/>
      <c r="GFA1333" s="977"/>
      <c r="GFB1333" s="977"/>
      <c r="GFC1333" s="977"/>
      <c r="GFD1333" s="977"/>
      <c r="GFE1333" s="977"/>
      <c r="GFF1333" s="977"/>
      <c r="GFG1333" s="977"/>
      <c r="GFH1333" s="977"/>
      <c r="GFI1333" s="977"/>
      <c r="GFJ1333" s="977"/>
      <c r="GFK1333" s="977"/>
      <c r="GFL1333" s="977"/>
      <c r="GFM1333" s="977"/>
      <c r="GFN1333" s="977"/>
      <c r="GFO1333" s="977"/>
      <c r="GFP1333" s="977"/>
      <c r="GFQ1333" s="977"/>
      <c r="GFR1333" s="977"/>
      <c r="GFS1333" s="977"/>
      <c r="GFT1333" s="977"/>
      <c r="GFU1333" s="977"/>
      <c r="GFV1333" s="977"/>
      <c r="GFW1333" s="977"/>
      <c r="GFX1333" s="977"/>
      <c r="GFY1333" s="977"/>
      <c r="GFZ1333" s="977"/>
      <c r="GGA1333" s="977"/>
      <c r="GGB1333" s="977"/>
      <c r="GGC1333" s="977"/>
      <c r="GGD1333" s="977"/>
      <c r="GGE1333" s="977"/>
      <c r="GGF1333" s="977"/>
      <c r="GGG1333" s="977"/>
      <c r="GGH1333" s="977"/>
      <c r="GGI1333" s="977"/>
      <c r="GGJ1333" s="977"/>
      <c r="GGK1333" s="977"/>
      <c r="GGL1333" s="977"/>
      <c r="GGM1333" s="977"/>
      <c r="GGN1333" s="977"/>
      <c r="GGO1333" s="977"/>
      <c r="GGP1333" s="977"/>
      <c r="GGQ1333" s="977"/>
      <c r="GGR1333" s="977"/>
      <c r="GGS1333" s="977"/>
      <c r="GGT1333" s="977"/>
      <c r="GGU1333" s="977"/>
      <c r="GGV1333" s="977"/>
      <c r="GGW1333" s="977"/>
      <c r="GGX1333" s="977"/>
      <c r="GGY1333" s="977"/>
      <c r="GGZ1333" s="977"/>
      <c r="GHA1333" s="977"/>
      <c r="GHB1333" s="977"/>
      <c r="GHC1333" s="977"/>
      <c r="GHD1333" s="977"/>
      <c r="GHE1333" s="977"/>
      <c r="GHF1333" s="977"/>
      <c r="GHG1333" s="977"/>
      <c r="GHH1333" s="977"/>
      <c r="GHI1333" s="977"/>
      <c r="GHJ1333" s="977"/>
      <c r="GHK1333" s="977"/>
      <c r="GHL1333" s="977"/>
      <c r="GHM1333" s="977"/>
      <c r="GHN1333" s="977"/>
      <c r="GHO1333" s="977"/>
      <c r="GHP1333" s="977"/>
      <c r="GHQ1333" s="977"/>
      <c r="GHR1333" s="977"/>
      <c r="GHS1333" s="977"/>
      <c r="GHT1333" s="977"/>
      <c r="GHU1333" s="977"/>
      <c r="GHV1333" s="977"/>
      <c r="GHW1333" s="977"/>
      <c r="GHX1333" s="977"/>
      <c r="GHY1333" s="977"/>
      <c r="GHZ1333" s="977"/>
      <c r="GIA1333" s="977"/>
      <c r="GIB1333" s="977"/>
      <c r="GIC1333" s="977"/>
      <c r="GID1333" s="977"/>
      <c r="GIE1333" s="977"/>
      <c r="GIF1333" s="977"/>
      <c r="GIG1333" s="977"/>
      <c r="GIH1333" s="977"/>
      <c r="GII1333" s="977"/>
      <c r="GIJ1333" s="977"/>
      <c r="GIK1333" s="977"/>
      <c r="GIL1333" s="977"/>
      <c r="GIM1333" s="977"/>
      <c r="GIN1333" s="977"/>
      <c r="GIO1333" s="977"/>
      <c r="GIP1333" s="977"/>
      <c r="GIQ1333" s="977"/>
      <c r="GIR1333" s="977"/>
      <c r="GIS1333" s="977"/>
      <c r="GIT1333" s="977"/>
      <c r="GIU1333" s="977"/>
      <c r="GIV1333" s="977"/>
      <c r="GIW1333" s="977"/>
      <c r="GIX1333" s="977"/>
      <c r="GIY1333" s="977"/>
      <c r="GIZ1333" s="977"/>
      <c r="GJA1333" s="977"/>
      <c r="GJB1333" s="977"/>
      <c r="GJC1333" s="977"/>
      <c r="GJD1333" s="977"/>
      <c r="GJE1333" s="977"/>
      <c r="GJF1333" s="977"/>
      <c r="GJG1333" s="977"/>
      <c r="GJH1333" s="977"/>
      <c r="GJI1333" s="977"/>
      <c r="GJJ1333" s="977"/>
      <c r="GJK1333" s="977"/>
      <c r="GJL1333" s="977"/>
      <c r="GJM1333" s="977"/>
      <c r="GJN1333" s="977"/>
      <c r="GJO1333" s="977"/>
      <c r="GJP1333" s="977"/>
      <c r="GJQ1333" s="977"/>
      <c r="GJR1333" s="977"/>
      <c r="GJS1333" s="977"/>
      <c r="GJT1333" s="977"/>
      <c r="GJU1333" s="977"/>
      <c r="GJV1333" s="977"/>
      <c r="GJW1333" s="977"/>
      <c r="GJX1333" s="977"/>
      <c r="GJY1333" s="977"/>
      <c r="GJZ1333" s="977"/>
      <c r="GKA1333" s="977"/>
      <c r="GKB1333" s="977"/>
      <c r="GKC1333" s="977"/>
      <c r="GKD1333" s="977"/>
      <c r="GKE1333" s="977"/>
      <c r="GKF1333" s="977"/>
      <c r="GKG1333" s="977"/>
      <c r="GKH1333" s="977"/>
      <c r="GKI1333" s="977"/>
      <c r="GKJ1333" s="977"/>
      <c r="GKK1333" s="977"/>
      <c r="GKL1333" s="977"/>
      <c r="GKM1333" s="977"/>
      <c r="GKN1333" s="977"/>
      <c r="GKO1333" s="977"/>
      <c r="GKP1333" s="977"/>
      <c r="GKQ1333" s="977"/>
      <c r="GKR1333" s="977"/>
      <c r="GKS1333" s="977"/>
      <c r="GKT1333" s="977"/>
      <c r="GKU1333" s="977"/>
      <c r="GKV1333" s="977"/>
      <c r="GKW1333" s="977"/>
      <c r="GKX1333" s="977"/>
      <c r="GKY1333" s="977"/>
      <c r="GKZ1333" s="977"/>
      <c r="GLA1333" s="977"/>
      <c r="GLB1333" s="977"/>
      <c r="GLC1333" s="977"/>
      <c r="GLD1333" s="977"/>
      <c r="GLE1333" s="977"/>
      <c r="GLF1333" s="977"/>
      <c r="GLG1333" s="977"/>
      <c r="GLH1333" s="977"/>
      <c r="GLI1333" s="977"/>
      <c r="GLJ1333" s="977"/>
      <c r="GLK1333" s="977"/>
      <c r="GLL1333" s="977"/>
      <c r="GLM1333" s="977"/>
      <c r="GLN1333" s="977"/>
      <c r="GLO1333" s="977"/>
      <c r="GLP1333" s="977"/>
      <c r="GLQ1333" s="977"/>
      <c r="GLR1333" s="977"/>
      <c r="GLS1333" s="977"/>
      <c r="GLT1333" s="977"/>
      <c r="GLU1333" s="977"/>
      <c r="GLV1333" s="977"/>
      <c r="GLW1333" s="977"/>
      <c r="GLX1333" s="977"/>
      <c r="GLY1333" s="977"/>
      <c r="GLZ1333" s="977"/>
      <c r="GMA1333" s="977"/>
      <c r="GMB1333" s="977"/>
      <c r="GMC1333" s="977"/>
      <c r="GMD1333" s="977"/>
      <c r="GME1333" s="977"/>
      <c r="GMF1333" s="977"/>
      <c r="GMG1333" s="977"/>
      <c r="GMH1333" s="977"/>
      <c r="GMI1333" s="977"/>
      <c r="GMJ1333" s="977"/>
      <c r="GMK1333" s="977"/>
      <c r="GML1333" s="977"/>
      <c r="GMM1333" s="977"/>
      <c r="GMN1333" s="977"/>
      <c r="GMO1333" s="977"/>
      <c r="GMP1333" s="977"/>
      <c r="GMQ1333" s="977"/>
      <c r="GMR1333" s="977"/>
      <c r="GMS1333" s="977"/>
      <c r="GMT1333" s="977"/>
      <c r="GMU1333" s="977"/>
      <c r="GMV1333" s="977"/>
      <c r="GMW1333" s="977"/>
      <c r="GMX1333" s="977"/>
      <c r="GMY1333" s="977"/>
      <c r="GMZ1333" s="977"/>
      <c r="GNA1333" s="977"/>
      <c r="GNB1333" s="977"/>
      <c r="GNC1333" s="977"/>
      <c r="GND1333" s="977"/>
      <c r="GNE1333" s="977"/>
      <c r="GNF1333" s="977"/>
      <c r="GNG1333" s="977"/>
      <c r="GNH1333" s="977"/>
      <c r="GNI1333" s="977"/>
      <c r="GNJ1333" s="977"/>
      <c r="GNK1333" s="977"/>
      <c r="GNL1333" s="977"/>
      <c r="GNM1333" s="977"/>
      <c r="GNN1333" s="977"/>
      <c r="GNO1333" s="977"/>
      <c r="GNP1333" s="977"/>
      <c r="GNQ1333" s="977"/>
      <c r="GNR1333" s="977"/>
      <c r="GNS1333" s="977"/>
      <c r="GNT1333" s="977"/>
      <c r="GNU1333" s="977"/>
      <c r="GNV1333" s="977"/>
      <c r="GNW1333" s="977"/>
      <c r="GNX1333" s="977"/>
      <c r="GNY1333" s="977"/>
      <c r="GNZ1333" s="977"/>
      <c r="GOA1333" s="977"/>
      <c r="GOB1333" s="977"/>
      <c r="GOC1333" s="977"/>
      <c r="GOD1333" s="977"/>
      <c r="GOE1333" s="977"/>
      <c r="GOF1333" s="977"/>
      <c r="GOG1333" s="977"/>
      <c r="GOH1333" s="977"/>
      <c r="GOI1333" s="977"/>
      <c r="GOJ1333" s="977"/>
      <c r="GOK1333" s="977"/>
      <c r="GOL1333" s="977"/>
      <c r="GOM1333" s="977"/>
      <c r="GON1333" s="977"/>
      <c r="GOO1333" s="977"/>
      <c r="GOP1333" s="977"/>
      <c r="GOQ1333" s="977"/>
      <c r="GOR1333" s="977"/>
      <c r="GOS1333" s="977"/>
      <c r="GOT1333" s="977"/>
      <c r="GOU1333" s="977"/>
      <c r="GOV1333" s="977"/>
      <c r="GOW1333" s="977"/>
      <c r="GOX1333" s="977"/>
      <c r="GOY1333" s="977"/>
      <c r="GOZ1333" s="977"/>
      <c r="GPA1333" s="977"/>
      <c r="GPB1333" s="977"/>
      <c r="GPC1333" s="977"/>
      <c r="GPD1333" s="977"/>
      <c r="GPE1333" s="977"/>
      <c r="GPF1333" s="977"/>
      <c r="GPG1333" s="977"/>
      <c r="GPH1333" s="977"/>
      <c r="GPI1333" s="977"/>
      <c r="GPJ1333" s="977"/>
      <c r="GPK1333" s="977"/>
      <c r="GPL1333" s="977"/>
      <c r="GPM1333" s="977"/>
      <c r="GPN1333" s="977"/>
      <c r="GPO1333" s="977"/>
      <c r="GPP1333" s="977"/>
      <c r="GPQ1333" s="977"/>
      <c r="GPR1333" s="977"/>
      <c r="GPS1333" s="977"/>
      <c r="GPT1333" s="977"/>
      <c r="GPU1333" s="977"/>
      <c r="GPV1333" s="977"/>
      <c r="GPW1333" s="977"/>
      <c r="GPX1333" s="977"/>
      <c r="GPY1333" s="977"/>
      <c r="GPZ1333" s="977"/>
      <c r="GQA1333" s="977"/>
      <c r="GQB1333" s="977"/>
      <c r="GQC1333" s="977"/>
      <c r="GQD1333" s="977"/>
      <c r="GQE1333" s="977"/>
      <c r="GQF1333" s="977"/>
      <c r="GQG1333" s="977"/>
      <c r="GQH1333" s="977"/>
      <c r="GQI1333" s="977"/>
      <c r="GQJ1333" s="977"/>
      <c r="GQK1333" s="977"/>
      <c r="GQL1333" s="977"/>
      <c r="GQM1333" s="977"/>
      <c r="GQN1333" s="977"/>
      <c r="GQO1333" s="977"/>
      <c r="GQP1333" s="977"/>
      <c r="GQQ1333" s="977"/>
      <c r="GQR1333" s="977"/>
      <c r="GQS1333" s="977"/>
      <c r="GQT1333" s="977"/>
      <c r="GQU1333" s="977"/>
      <c r="GQV1333" s="977"/>
      <c r="GQW1333" s="977"/>
      <c r="GQX1333" s="977"/>
      <c r="GQY1333" s="977"/>
      <c r="GQZ1333" s="977"/>
      <c r="GRA1333" s="977"/>
      <c r="GRB1333" s="977"/>
      <c r="GRC1333" s="977"/>
      <c r="GRD1333" s="977"/>
      <c r="GRE1333" s="977"/>
      <c r="GRF1333" s="977"/>
      <c r="GRG1333" s="977"/>
      <c r="GRH1333" s="977"/>
      <c r="GRI1333" s="977"/>
      <c r="GRJ1333" s="977"/>
      <c r="GRK1333" s="977"/>
      <c r="GRL1333" s="977"/>
      <c r="GRM1333" s="977"/>
      <c r="GRN1333" s="977"/>
      <c r="GRO1333" s="977"/>
      <c r="GRP1333" s="977"/>
      <c r="GRQ1333" s="977"/>
      <c r="GRR1333" s="977"/>
      <c r="GRS1333" s="977"/>
      <c r="GRT1333" s="977"/>
      <c r="GRU1333" s="977"/>
      <c r="GRV1333" s="977"/>
      <c r="GRW1333" s="977"/>
      <c r="GRX1333" s="977"/>
      <c r="GRY1333" s="977"/>
      <c r="GRZ1333" s="977"/>
      <c r="GSA1333" s="977"/>
      <c r="GSB1333" s="977"/>
      <c r="GSC1333" s="977"/>
      <c r="GSD1333" s="977"/>
      <c r="GSE1333" s="977"/>
      <c r="GSF1333" s="977"/>
      <c r="GSG1333" s="977"/>
      <c r="GSH1333" s="977"/>
      <c r="GSI1333" s="977"/>
      <c r="GSJ1333" s="977"/>
      <c r="GSK1333" s="977"/>
      <c r="GSL1333" s="977"/>
      <c r="GSM1333" s="977"/>
      <c r="GSN1333" s="977"/>
      <c r="GSO1333" s="977"/>
      <c r="GSP1333" s="977"/>
      <c r="GSQ1333" s="977"/>
      <c r="GSR1333" s="977"/>
      <c r="GSS1333" s="977"/>
      <c r="GST1333" s="977"/>
      <c r="GSU1333" s="977"/>
      <c r="GSV1333" s="977"/>
      <c r="GSW1333" s="977"/>
      <c r="GSX1333" s="977"/>
      <c r="GSY1333" s="977"/>
      <c r="GSZ1333" s="977"/>
      <c r="GTA1333" s="977"/>
      <c r="GTB1333" s="977"/>
      <c r="GTC1333" s="977"/>
      <c r="GTD1333" s="977"/>
      <c r="GTE1333" s="977"/>
      <c r="GTF1333" s="977"/>
      <c r="GTG1333" s="977"/>
      <c r="GTH1333" s="977"/>
      <c r="GTI1333" s="977"/>
      <c r="GTJ1333" s="977"/>
      <c r="GTK1333" s="977"/>
      <c r="GTL1333" s="977"/>
      <c r="GTM1333" s="977"/>
      <c r="GTN1333" s="977"/>
      <c r="GTO1333" s="977"/>
      <c r="GTP1333" s="977"/>
      <c r="GTQ1333" s="977"/>
      <c r="GTR1333" s="977"/>
      <c r="GTS1333" s="977"/>
      <c r="GTT1333" s="977"/>
      <c r="GTU1333" s="977"/>
      <c r="GTV1333" s="977"/>
      <c r="GTW1333" s="977"/>
      <c r="GTX1333" s="977"/>
      <c r="GTY1333" s="977"/>
      <c r="GTZ1333" s="977"/>
      <c r="GUA1333" s="977"/>
      <c r="GUB1333" s="977"/>
      <c r="GUC1333" s="977"/>
      <c r="GUD1333" s="977"/>
      <c r="GUE1333" s="977"/>
      <c r="GUF1333" s="977"/>
      <c r="GUG1333" s="977"/>
      <c r="GUH1333" s="977"/>
      <c r="GUI1333" s="977"/>
      <c r="GUJ1333" s="977"/>
      <c r="GUK1333" s="977"/>
      <c r="GUL1333" s="977"/>
      <c r="GUM1333" s="977"/>
      <c r="GUN1333" s="977"/>
      <c r="GUO1333" s="977"/>
      <c r="GUP1333" s="977"/>
      <c r="GUQ1333" s="977"/>
      <c r="GUR1333" s="977"/>
      <c r="GUS1333" s="977"/>
      <c r="GUT1333" s="977"/>
      <c r="GUU1333" s="977"/>
      <c r="GUV1333" s="977"/>
      <c r="GUW1333" s="977"/>
      <c r="GUX1333" s="977"/>
      <c r="GUY1333" s="977"/>
      <c r="GUZ1333" s="977"/>
      <c r="GVA1333" s="977"/>
      <c r="GVB1333" s="977"/>
      <c r="GVC1333" s="977"/>
      <c r="GVD1333" s="977"/>
      <c r="GVE1333" s="977"/>
      <c r="GVF1333" s="977"/>
      <c r="GVG1333" s="977"/>
      <c r="GVH1333" s="977"/>
      <c r="GVI1333" s="977"/>
      <c r="GVJ1333" s="977"/>
      <c r="GVK1333" s="977"/>
      <c r="GVL1333" s="977"/>
      <c r="GVM1333" s="977"/>
      <c r="GVN1333" s="977"/>
      <c r="GVO1333" s="977"/>
      <c r="GVP1333" s="977"/>
      <c r="GVQ1333" s="977"/>
      <c r="GVR1333" s="977"/>
      <c r="GVS1333" s="977"/>
      <c r="GVT1333" s="977"/>
      <c r="GVU1333" s="977"/>
      <c r="GVV1333" s="977"/>
      <c r="GVW1333" s="977"/>
      <c r="GVX1333" s="977"/>
      <c r="GVY1333" s="977"/>
      <c r="GVZ1333" s="977"/>
      <c r="GWA1333" s="977"/>
      <c r="GWB1333" s="977"/>
      <c r="GWC1333" s="977"/>
      <c r="GWD1333" s="977"/>
      <c r="GWE1333" s="977"/>
      <c r="GWF1333" s="977"/>
      <c r="GWG1333" s="977"/>
      <c r="GWH1333" s="977"/>
      <c r="GWI1333" s="977"/>
      <c r="GWJ1333" s="977"/>
      <c r="GWK1333" s="977"/>
      <c r="GWL1333" s="977"/>
      <c r="GWM1333" s="977"/>
      <c r="GWN1333" s="977"/>
      <c r="GWO1333" s="977"/>
      <c r="GWP1333" s="977"/>
      <c r="GWQ1333" s="977"/>
      <c r="GWR1333" s="977"/>
      <c r="GWS1333" s="977"/>
      <c r="GWT1333" s="977"/>
      <c r="GWU1333" s="977"/>
      <c r="GWV1333" s="977"/>
      <c r="GWW1333" s="977"/>
      <c r="GWX1333" s="977"/>
      <c r="GWY1333" s="977"/>
      <c r="GWZ1333" s="977"/>
      <c r="GXA1333" s="977"/>
      <c r="GXB1333" s="977"/>
      <c r="GXC1333" s="977"/>
      <c r="GXD1333" s="977"/>
      <c r="GXE1333" s="977"/>
      <c r="GXF1333" s="977"/>
      <c r="GXG1333" s="977"/>
      <c r="GXH1333" s="977"/>
      <c r="GXI1333" s="977"/>
      <c r="GXJ1333" s="977"/>
      <c r="GXK1333" s="977"/>
      <c r="GXL1333" s="977"/>
      <c r="GXM1333" s="977"/>
      <c r="GXN1333" s="977"/>
      <c r="GXO1333" s="977"/>
      <c r="GXP1333" s="977"/>
      <c r="GXQ1333" s="977"/>
      <c r="GXR1333" s="977"/>
      <c r="GXS1333" s="977"/>
      <c r="GXT1333" s="977"/>
      <c r="GXU1333" s="977"/>
      <c r="GXV1333" s="977"/>
      <c r="GXW1333" s="977"/>
      <c r="GXX1333" s="977"/>
      <c r="GXY1333" s="977"/>
      <c r="GXZ1333" s="977"/>
      <c r="GYA1333" s="977"/>
      <c r="GYB1333" s="977"/>
      <c r="GYC1333" s="977"/>
      <c r="GYD1333" s="977"/>
      <c r="GYE1333" s="977"/>
      <c r="GYF1333" s="977"/>
      <c r="GYG1333" s="977"/>
      <c r="GYH1333" s="977"/>
      <c r="GYI1333" s="977"/>
      <c r="GYJ1333" s="977"/>
      <c r="GYK1333" s="977"/>
      <c r="GYL1333" s="977"/>
      <c r="GYM1333" s="977"/>
      <c r="GYN1333" s="977"/>
      <c r="GYO1333" s="977"/>
      <c r="GYP1333" s="977"/>
      <c r="GYQ1333" s="977"/>
      <c r="GYR1333" s="977"/>
      <c r="GYS1333" s="977"/>
      <c r="GYT1333" s="977"/>
      <c r="GYU1333" s="977"/>
      <c r="GYV1333" s="977"/>
      <c r="GYW1333" s="977"/>
      <c r="GYX1333" s="977"/>
      <c r="GYY1333" s="977"/>
      <c r="GYZ1333" s="977"/>
      <c r="GZA1333" s="977"/>
      <c r="GZB1333" s="977"/>
      <c r="GZC1333" s="977"/>
      <c r="GZD1333" s="977"/>
      <c r="GZE1333" s="977"/>
      <c r="GZF1333" s="977"/>
      <c r="GZG1333" s="977"/>
      <c r="GZH1333" s="977"/>
      <c r="GZI1333" s="977"/>
      <c r="GZJ1333" s="977"/>
      <c r="GZK1333" s="977"/>
      <c r="GZL1333" s="977"/>
      <c r="GZM1333" s="977"/>
      <c r="GZN1333" s="977"/>
      <c r="GZO1333" s="977"/>
      <c r="GZP1333" s="977"/>
      <c r="GZQ1333" s="977"/>
      <c r="GZR1333" s="977"/>
      <c r="GZS1333" s="977"/>
      <c r="GZT1333" s="977"/>
      <c r="GZU1333" s="977"/>
      <c r="GZV1333" s="977"/>
      <c r="GZW1333" s="977"/>
      <c r="GZX1333" s="977"/>
      <c r="GZY1333" s="977"/>
      <c r="GZZ1333" s="977"/>
      <c r="HAA1333" s="977"/>
      <c r="HAB1333" s="977"/>
      <c r="HAC1333" s="977"/>
      <c r="HAD1333" s="977"/>
      <c r="HAE1333" s="977"/>
      <c r="HAF1333" s="977"/>
      <c r="HAG1333" s="977"/>
      <c r="HAH1333" s="977"/>
      <c r="HAI1333" s="977"/>
      <c r="HAJ1333" s="977"/>
      <c r="HAK1333" s="977"/>
      <c r="HAL1333" s="977"/>
      <c r="HAM1333" s="977"/>
      <c r="HAN1333" s="977"/>
      <c r="HAO1333" s="977"/>
      <c r="HAP1333" s="977"/>
      <c r="HAQ1333" s="977"/>
      <c r="HAR1333" s="977"/>
      <c r="HAS1333" s="977"/>
      <c r="HAT1333" s="977"/>
      <c r="HAU1333" s="977"/>
      <c r="HAV1333" s="977"/>
      <c r="HAW1333" s="977"/>
      <c r="HAX1333" s="977"/>
      <c r="HAY1333" s="977"/>
      <c r="HAZ1333" s="977"/>
      <c r="HBA1333" s="977"/>
      <c r="HBB1333" s="977"/>
      <c r="HBC1333" s="977"/>
      <c r="HBD1333" s="977"/>
      <c r="HBE1333" s="977"/>
      <c r="HBF1333" s="977"/>
      <c r="HBG1333" s="977"/>
      <c r="HBH1333" s="977"/>
      <c r="HBI1333" s="977"/>
      <c r="HBJ1333" s="977"/>
      <c r="HBK1333" s="977"/>
      <c r="HBL1333" s="977"/>
      <c r="HBM1333" s="977"/>
      <c r="HBN1333" s="977"/>
      <c r="HBO1333" s="977"/>
      <c r="HBP1333" s="977"/>
      <c r="HBQ1333" s="977"/>
      <c r="HBR1333" s="977"/>
      <c r="HBS1333" s="977"/>
      <c r="HBT1333" s="977"/>
      <c r="HBU1333" s="977"/>
      <c r="HBV1333" s="977"/>
      <c r="HBW1333" s="977"/>
      <c r="HBX1333" s="977"/>
      <c r="HBY1333" s="977"/>
      <c r="HBZ1333" s="977"/>
      <c r="HCA1333" s="977"/>
      <c r="HCB1333" s="977"/>
      <c r="HCC1333" s="977"/>
      <c r="HCD1333" s="977"/>
      <c r="HCE1333" s="977"/>
      <c r="HCF1333" s="977"/>
      <c r="HCG1333" s="977"/>
      <c r="HCH1333" s="977"/>
      <c r="HCI1333" s="977"/>
      <c r="HCJ1333" s="977"/>
      <c r="HCK1333" s="977"/>
      <c r="HCL1333" s="977"/>
      <c r="HCM1333" s="977"/>
      <c r="HCN1333" s="977"/>
      <c r="HCO1333" s="977"/>
      <c r="HCP1333" s="977"/>
      <c r="HCQ1333" s="977"/>
      <c r="HCR1333" s="977"/>
      <c r="HCS1333" s="977"/>
      <c r="HCT1333" s="977"/>
      <c r="HCU1333" s="977"/>
      <c r="HCV1333" s="977"/>
      <c r="HCW1333" s="977"/>
      <c r="HCX1333" s="977"/>
      <c r="HCY1333" s="977"/>
      <c r="HCZ1333" s="977"/>
      <c r="HDA1333" s="977"/>
      <c r="HDB1333" s="977"/>
      <c r="HDC1333" s="977"/>
      <c r="HDD1333" s="977"/>
      <c r="HDE1333" s="977"/>
      <c r="HDF1333" s="977"/>
      <c r="HDG1333" s="977"/>
      <c r="HDH1333" s="977"/>
      <c r="HDI1333" s="977"/>
      <c r="HDJ1333" s="977"/>
      <c r="HDK1333" s="977"/>
      <c r="HDL1333" s="977"/>
      <c r="HDM1333" s="977"/>
      <c r="HDN1333" s="977"/>
      <c r="HDO1333" s="977"/>
      <c r="HDP1333" s="977"/>
      <c r="HDQ1333" s="977"/>
      <c r="HDR1333" s="977"/>
      <c r="HDS1333" s="977"/>
      <c r="HDT1333" s="977"/>
      <c r="HDU1333" s="977"/>
      <c r="HDV1333" s="977"/>
      <c r="HDW1333" s="977"/>
      <c r="HDX1333" s="977"/>
      <c r="HDY1333" s="977"/>
      <c r="HDZ1333" s="977"/>
      <c r="HEA1333" s="977"/>
      <c r="HEB1333" s="977"/>
      <c r="HEC1333" s="977"/>
      <c r="HED1333" s="977"/>
      <c r="HEE1333" s="977"/>
      <c r="HEF1333" s="977"/>
      <c r="HEG1333" s="977"/>
      <c r="HEH1333" s="977"/>
      <c r="HEI1333" s="977"/>
      <c r="HEJ1333" s="977"/>
      <c r="HEK1333" s="977"/>
      <c r="HEL1333" s="977"/>
      <c r="HEM1333" s="977"/>
      <c r="HEN1333" s="977"/>
      <c r="HEO1333" s="977"/>
      <c r="HEP1333" s="977"/>
      <c r="HEQ1333" s="977"/>
      <c r="HER1333" s="977"/>
      <c r="HES1333" s="977"/>
      <c r="HET1333" s="977"/>
      <c r="HEU1333" s="977"/>
      <c r="HEV1333" s="977"/>
      <c r="HEW1333" s="977"/>
      <c r="HEX1333" s="977"/>
      <c r="HEY1333" s="977"/>
      <c r="HEZ1333" s="977"/>
      <c r="HFA1333" s="977"/>
      <c r="HFB1333" s="977"/>
      <c r="HFC1333" s="977"/>
      <c r="HFD1333" s="977"/>
      <c r="HFE1333" s="977"/>
      <c r="HFF1333" s="977"/>
      <c r="HFG1333" s="977"/>
      <c r="HFH1333" s="977"/>
      <c r="HFI1333" s="977"/>
      <c r="HFJ1333" s="977"/>
      <c r="HFK1333" s="977"/>
      <c r="HFL1333" s="977"/>
      <c r="HFM1333" s="977"/>
      <c r="HFN1333" s="977"/>
      <c r="HFO1333" s="977"/>
      <c r="HFP1333" s="977"/>
      <c r="HFQ1333" s="977"/>
      <c r="HFR1333" s="977"/>
      <c r="HFS1333" s="977"/>
      <c r="HFT1333" s="977"/>
      <c r="HFU1333" s="977"/>
      <c r="HFV1333" s="977"/>
      <c r="HFW1333" s="977"/>
      <c r="HFX1333" s="977"/>
      <c r="HFY1333" s="977"/>
      <c r="HFZ1333" s="977"/>
      <c r="HGA1333" s="977"/>
      <c r="HGB1333" s="977"/>
      <c r="HGC1333" s="977"/>
      <c r="HGD1333" s="977"/>
      <c r="HGE1333" s="977"/>
      <c r="HGF1333" s="977"/>
      <c r="HGG1333" s="977"/>
      <c r="HGH1333" s="977"/>
      <c r="HGI1333" s="977"/>
      <c r="HGJ1333" s="977"/>
      <c r="HGK1333" s="977"/>
      <c r="HGL1333" s="977"/>
      <c r="HGM1333" s="977"/>
      <c r="HGN1333" s="977"/>
      <c r="HGO1333" s="977"/>
      <c r="HGP1333" s="977"/>
      <c r="HGQ1333" s="977"/>
      <c r="HGR1333" s="977"/>
      <c r="HGS1333" s="977"/>
      <c r="HGT1333" s="977"/>
      <c r="HGU1333" s="977"/>
      <c r="HGV1333" s="977"/>
      <c r="HGW1333" s="977"/>
      <c r="HGX1333" s="977"/>
      <c r="HGY1333" s="977"/>
      <c r="HGZ1333" s="977"/>
      <c r="HHA1333" s="977"/>
      <c r="HHB1333" s="977"/>
      <c r="HHC1333" s="977"/>
      <c r="HHD1333" s="977"/>
      <c r="HHE1333" s="977"/>
      <c r="HHF1333" s="977"/>
      <c r="HHG1333" s="977"/>
      <c r="HHH1333" s="977"/>
      <c r="HHI1333" s="977"/>
      <c r="HHJ1333" s="977"/>
      <c r="HHK1333" s="977"/>
      <c r="HHL1333" s="977"/>
      <c r="HHM1333" s="977"/>
      <c r="HHN1333" s="977"/>
      <c r="HHO1333" s="977"/>
      <c r="HHP1333" s="977"/>
      <c r="HHQ1333" s="977"/>
      <c r="HHR1333" s="977"/>
      <c r="HHS1333" s="977"/>
      <c r="HHT1333" s="977"/>
      <c r="HHU1333" s="977"/>
      <c r="HHV1333" s="977"/>
      <c r="HHW1333" s="977"/>
      <c r="HHX1333" s="977"/>
      <c r="HHY1333" s="977"/>
      <c r="HHZ1333" s="977"/>
      <c r="HIA1333" s="977"/>
      <c r="HIB1333" s="977"/>
      <c r="HIC1333" s="977"/>
      <c r="HID1333" s="977"/>
      <c r="HIE1333" s="977"/>
      <c r="HIF1333" s="977"/>
      <c r="HIG1333" s="977"/>
      <c r="HIH1333" s="977"/>
      <c r="HII1333" s="977"/>
      <c r="HIJ1333" s="977"/>
      <c r="HIK1333" s="977"/>
      <c r="HIL1333" s="977"/>
      <c r="HIM1333" s="977"/>
      <c r="HIN1333" s="977"/>
      <c r="HIO1333" s="977"/>
      <c r="HIP1333" s="977"/>
      <c r="HIQ1333" s="977"/>
      <c r="HIR1333" s="977"/>
      <c r="HIS1333" s="977"/>
      <c r="HIT1333" s="977"/>
      <c r="HIU1333" s="977"/>
      <c r="HIV1333" s="977"/>
      <c r="HIW1333" s="977"/>
      <c r="HIX1333" s="977"/>
      <c r="HIY1333" s="977"/>
      <c r="HIZ1333" s="977"/>
      <c r="HJA1333" s="977"/>
      <c r="HJB1333" s="977"/>
      <c r="HJC1333" s="977"/>
      <c r="HJD1333" s="977"/>
      <c r="HJE1333" s="977"/>
      <c r="HJF1333" s="977"/>
      <c r="HJG1333" s="977"/>
      <c r="HJH1333" s="977"/>
      <c r="HJI1333" s="977"/>
      <c r="HJJ1333" s="977"/>
      <c r="HJK1333" s="977"/>
      <c r="HJL1333" s="977"/>
      <c r="HJM1333" s="977"/>
      <c r="HJN1333" s="977"/>
      <c r="HJO1333" s="977"/>
      <c r="HJP1333" s="977"/>
      <c r="HJQ1333" s="977"/>
      <c r="HJR1333" s="977"/>
      <c r="HJS1333" s="977"/>
      <c r="HJT1333" s="977"/>
      <c r="HJU1333" s="977"/>
      <c r="HJV1333" s="977"/>
      <c r="HJW1333" s="977"/>
      <c r="HJX1333" s="977"/>
      <c r="HJY1333" s="977"/>
      <c r="HJZ1333" s="977"/>
      <c r="HKA1333" s="977"/>
      <c r="HKB1333" s="977"/>
      <c r="HKC1333" s="977"/>
      <c r="HKD1333" s="977"/>
      <c r="HKE1333" s="977"/>
      <c r="HKF1333" s="977"/>
      <c r="HKG1333" s="977"/>
      <c r="HKH1333" s="977"/>
      <c r="HKI1333" s="977"/>
      <c r="HKJ1333" s="977"/>
      <c r="HKK1333" s="977"/>
      <c r="HKL1333" s="977"/>
      <c r="HKM1333" s="977"/>
      <c r="HKN1333" s="977"/>
      <c r="HKO1333" s="977"/>
      <c r="HKP1333" s="977"/>
      <c r="HKQ1333" s="977"/>
      <c r="HKR1333" s="977"/>
      <c r="HKS1333" s="977"/>
      <c r="HKT1333" s="977"/>
      <c r="HKU1333" s="977"/>
      <c r="HKV1333" s="977"/>
      <c r="HKW1333" s="977"/>
      <c r="HKX1333" s="977"/>
      <c r="HKY1333" s="977"/>
      <c r="HKZ1333" s="977"/>
      <c r="HLA1333" s="977"/>
      <c r="HLB1333" s="977"/>
      <c r="HLC1333" s="977"/>
      <c r="HLD1333" s="977"/>
      <c r="HLE1333" s="977"/>
      <c r="HLF1333" s="977"/>
      <c r="HLG1333" s="977"/>
      <c r="HLH1333" s="977"/>
      <c r="HLI1333" s="977"/>
      <c r="HLJ1333" s="977"/>
      <c r="HLK1333" s="977"/>
      <c r="HLL1333" s="977"/>
      <c r="HLM1333" s="977"/>
      <c r="HLN1333" s="977"/>
      <c r="HLO1333" s="977"/>
      <c r="HLP1333" s="977"/>
      <c r="HLQ1333" s="977"/>
      <c r="HLR1333" s="977"/>
      <c r="HLS1333" s="977"/>
      <c r="HLT1333" s="977"/>
      <c r="HLU1333" s="977"/>
      <c r="HLV1333" s="977"/>
      <c r="HLW1333" s="977"/>
      <c r="HLX1333" s="977"/>
      <c r="HLY1333" s="977"/>
      <c r="HLZ1333" s="977"/>
      <c r="HMA1333" s="977"/>
      <c r="HMB1333" s="977"/>
      <c r="HMC1333" s="977"/>
      <c r="HMD1333" s="977"/>
      <c r="HME1333" s="977"/>
      <c r="HMF1333" s="977"/>
      <c r="HMG1333" s="977"/>
      <c r="HMH1333" s="977"/>
      <c r="HMI1333" s="977"/>
      <c r="HMJ1333" s="977"/>
      <c r="HMK1333" s="977"/>
      <c r="HML1333" s="977"/>
      <c r="HMM1333" s="977"/>
      <c r="HMN1333" s="977"/>
      <c r="HMO1333" s="977"/>
      <c r="HMP1333" s="977"/>
      <c r="HMQ1333" s="977"/>
      <c r="HMR1333" s="977"/>
      <c r="HMS1333" s="977"/>
      <c r="HMT1333" s="977"/>
      <c r="HMU1333" s="977"/>
      <c r="HMV1333" s="977"/>
      <c r="HMW1333" s="977"/>
      <c r="HMX1333" s="977"/>
      <c r="HMY1333" s="977"/>
      <c r="HMZ1333" s="977"/>
      <c r="HNA1333" s="977"/>
      <c r="HNB1333" s="977"/>
      <c r="HNC1333" s="977"/>
      <c r="HND1333" s="977"/>
      <c r="HNE1333" s="977"/>
      <c r="HNF1333" s="977"/>
      <c r="HNG1333" s="977"/>
      <c r="HNH1333" s="977"/>
      <c r="HNI1333" s="977"/>
      <c r="HNJ1333" s="977"/>
      <c r="HNK1333" s="977"/>
      <c r="HNL1333" s="977"/>
      <c r="HNM1333" s="977"/>
      <c r="HNN1333" s="977"/>
      <c r="HNO1333" s="977"/>
      <c r="HNP1333" s="977"/>
      <c r="HNQ1333" s="977"/>
      <c r="HNR1333" s="977"/>
      <c r="HNS1333" s="977"/>
      <c r="HNT1333" s="977"/>
      <c r="HNU1333" s="977"/>
      <c r="HNV1333" s="977"/>
      <c r="HNW1333" s="977"/>
      <c r="HNX1333" s="977"/>
      <c r="HNY1333" s="977"/>
      <c r="HNZ1333" s="977"/>
      <c r="HOA1333" s="977"/>
      <c r="HOB1333" s="977"/>
      <c r="HOC1333" s="977"/>
      <c r="HOD1333" s="977"/>
      <c r="HOE1333" s="977"/>
      <c r="HOF1333" s="977"/>
      <c r="HOG1333" s="977"/>
      <c r="HOH1333" s="977"/>
      <c r="HOI1333" s="977"/>
      <c r="HOJ1333" s="977"/>
      <c r="HOK1333" s="977"/>
      <c r="HOL1333" s="977"/>
      <c r="HOM1333" s="977"/>
      <c r="HON1333" s="977"/>
      <c r="HOO1333" s="977"/>
      <c r="HOP1333" s="977"/>
      <c r="HOQ1333" s="977"/>
      <c r="HOR1333" s="977"/>
      <c r="HOS1333" s="977"/>
      <c r="HOT1333" s="977"/>
      <c r="HOU1333" s="977"/>
      <c r="HOV1333" s="977"/>
      <c r="HOW1333" s="977"/>
      <c r="HOX1333" s="977"/>
      <c r="HOY1333" s="977"/>
      <c r="HOZ1333" s="977"/>
      <c r="HPA1333" s="977"/>
      <c r="HPB1333" s="977"/>
      <c r="HPC1333" s="977"/>
      <c r="HPD1333" s="977"/>
      <c r="HPE1333" s="977"/>
      <c r="HPF1333" s="977"/>
      <c r="HPG1333" s="977"/>
      <c r="HPH1333" s="977"/>
      <c r="HPI1333" s="977"/>
      <c r="HPJ1333" s="977"/>
      <c r="HPK1333" s="977"/>
      <c r="HPL1333" s="977"/>
      <c r="HPM1333" s="977"/>
      <c r="HPN1333" s="977"/>
      <c r="HPO1333" s="977"/>
      <c r="HPP1333" s="977"/>
      <c r="HPQ1333" s="977"/>
      <c r="HPR1333" s="977"/>
      <c r="HPS1333" s="977"/>
      <c r="HPT1333" s="977"/>
      <c r="HPU1333" s="977"/>
      <c r="HPV1333" s="977"/>
      <c r="HPW1333" s="977"/>
      <c r="HPX1333" s="977"/>
      <c r="HPY1333" s="977"/>
      <c r="HPZ1333" s="977"/>
      <c r="HQA1333" s="977"/>
      <c r="HQB1333" s="977"/>
      <c r="HQC1333" s="977"/>
      <c r="HQD1333" s="977"/>
      <c r="HQE1333" s="977"/>
      <c r="HQF1333" s="977"/>
      <c r="HQG1333" s="977"/>
      <c r="HQH1333" s="977"/>
      <c r="HQI1333" s="977"/>
      <c r="HQJ1333" s="977"/>
      <c r="HQK1333" s="977"/>
      <c r="HQL1333" s="977"/>
      <c r="HQM1333" s="977"/>
      <c r="HQN1333" s="977"/>
      <c r="HQO1333" s="977"/>
      <c r="HQP1333" s="977"/>
      <c r="HQQ1333" s="977"/>
      <c r="HQR1333" s="977"/>
      <c r="HQS1333" s="977"/>
      <c r="HQT1333" s="977"/>
      <c r="HQU1333" s="977"/>
      <c r="HQV1333" s="977"/>
      <c r="HQW1333" s="977"/>
      <c r="HQX1333" s="977"/>
      <c r="HQY1333" s="977"/>
      <c r="HQZ1333" s="977"/>
      <c r="HRA1333" s="977"/>
      <c r="HRB1333" s="977"/>
      <c r="HRC1333" s="977"/>
      <c r="HRD1333" s="977"/>
      <c r="HRE1333" s="977"/>
      <c r="HRF1333" s="977"/>
      <c r="HRG1333" s="977"/>
      <c r="HRH1333" s="977"/>
      <c r="HRI1333" s="977"/>
      <c r="HRJ1333" s="977"/>
      <c r="HRK1333" s="977"/>
      <c r="HRL1333" s="977"/>
      <c r="HRM1333" s="977"/>
      <c r="HRN1333" s="977"/>
      <c r="HRO1333" s="977"/>
      <c r="HRP1333" s="977"/>
      <c r="HRQ1333" s="977"/>
      <c r="HRR1333" s="977"/>
      <c r="HRS1333" s="977"/>
      <c r="HRT1333" s="977"/>
      <c r="HRU1333" s="977"/>
      <c r="HRV1333" s="977"/>
      <c r="HRW1333" s="977"/>
      <c r="HRX1333" s="977"/>
      <c r="HRY1333" s="977"/>
      <c r="HRZ1333" s="977"/>
      <c r="HSA1333" s="977"/>
      <c r="HSB1333" s="977"/>
      <c r="HSC1333" s="977"/>
      <c r="HSD1333" s="977"/>
      <c r="HSE1333" s="977"/>
      <c r="HSF1333" s="977"/>
      <c r="HSG1333" s="977"/>
      <c r="HSH1333" s="977"/>
      <c r="HSI1333" s="977"/>
      <c r="HSJ1333" s="977"/>
      <c r="HSK1333" s="977"/>
      <c r="HSL1333" s="977"/>
      <c r="HSM1333" s="977"/>
      <c r="HSN1333" s="977"/>
      <c r="HSO1333" s="977"/>
      <c r="HSP1333" s="977"/>
      <c r="HSQ1333" s="977"/>
      <c r="HSR1333" s="977"/>
      <c r="HSS1333" s="977"/>
      <c r="HST1333" s="977"/>
      <c r="HSU1333" s="977"/>
      <c r="HSV1333" s="977"/>
      <c r="HSW1333" s="977"/>
      <c r="HSX1333" s="977"/>
      <c r="HSY1333" s="977"/>
      <c r="HSZ1333" s="977"/>
      <c r="HTA1333" s="977"/>
      <c r="HTB1333" s="977"/>
      <c r="HTC1333" s="977"/>
      <c r="HTD1333" s="977"/>
      <c r="HTE1333" s="977"/>
      <c r="HTF1333" s="977"/>
      <c r="HTG1333" s="977"/>
      <c r="HTH1333" s="977"/>
      <c r="HTI1333" s="977"/>
      <c r="HTJ1333" s="977"/>
      <c r="HTK1333" s="977"/>
      <c r="HTL1333" s="977"/>
      <c r="HTM1333" s="977"/>
      <c r="HTN1333" s="977"/>
      <c r="HTO1333" s="977"/>
      <c r="HTP1333" s="977"/>
      <c r="HTQ1333" s="977"/>
      <c r="HTR1333" s="977"/>
      <c r="HTS1333" s="977"/>
      <c r="HTT1333" s="977"/>
      <c r="HTU1333" s="977"/>
      <c r="HTV1333" s="977"/>
      <c r="HTW1333" s="977"/>
      <c r="HTX1333" s="977"/>
      <c r="HTY1333" s="977"/>
      <c r="HTZ1333" s="977"/>
      <c r="HUA1333" s="977"/>
      <c r="HUB1333" s="977"/>
      <c r="HUC1333" s="977"/>
      <c r="HUD1333" s="977"/>
      <c r="HUE1333" s="977"/>
      <c r="HUF1333" s="977"/>
      <c r="HUG1333" s="977"/>
      <c r="HUH1333" s="977"/>
      <c r="HUI1333" s="977"/>
      <c r="HUJ1333" s="977"/>
      <c r="HUK1333" s="977"/>
      <c r="HUL1333" s="977"/>
      <c r="HUM1333" s="977"/>
      <c r="HUN1333" s="977"/>
      <c r="HUO1333" s="977"/>
      <c r="HUP1333" s="977"/>
      <c r="HUQ1333" s="977"/>
      <c r="HUR1333" s="977"/>
      <c r="HUS1333" s="977"/>
      <c r="HUT1333" s="977"/>
      <c r="HUU1333" s="977"/>
      <c r="HUV1333" s="977"/>
      <c r="HUW1333" s="977"/>
      <c r="HUX1333" s="977"/>
      <c r="HUY1333" s="977"/>
      <c r="HUZ1333" s="977"/>
      <c r="HVA1333" s="977"/>
      <c r="HVB1333" s="977"/>
      <c r="HVC1333" s="977"/>
      <c r="HVD1333" s="977"/>
      <c r="HVE1333" s="977"/>
      <c r="HVF1333" s="977"/>
      <c r="HVG1333" s="977"/>
      <c r="HVH1333" s="977"/>
      <c r="HVI1333" s="977"/>
      <c r="HVJ1333" s="977"/>
      <c r="HVK1333" s="977"/>
      <c r="HVL1333" s="977"/>
      <c r="HVM1333" s="977"/>
      <c r="HVN1333" s="977"/>
      <c r="HVO1333" s="977"/>
      <c r="HVP1333" s="977"/>
      <c r="HVQ1333" s="977"/>
      <c r="HVR1333" s="977"/>
      <c r="HVS1333" s="977"/>
      <c r="HVT1333" s="977"/>
      <c r="HVU1333" s="977"/>
      <c r="HVV1333" s="977"/>
      <c r="HVW1333" s="977"/>
      <c r="HVX1333" s="977"/>
      <c r="HVY1333" s="977"/>
      <c r="HVZ1333" s="977"/>
      <c r="HWA1333" s="977"/>
      <c r="HWB1333" s="977"/>
      <c r="HWC1333" s="977"/>
      <c r="HWD1333" s="977"/>
      <c r="HWE1333" s="977"/>
      <c r="HWF1333" s="977"/>
      <c r="HWG1333" s="977"/>
      <c r="HWH1333" s="977"/>
      <c r="HWI1333" s="977"/>
      <c r="HWJ1333" s="977"/>
      <c r="HWK1333" s="977"/>
      <c r="HWL1333" s="977"/>
      <c r="HWM1333" s="977"/>
      <c r="HWN1333" s="977"/>
      <c r="HWO1333" s="977"/>
      <c r="HWP1333" s="977"/>
      <c r="HWQ1333" s="977"/>
      <c r="HWR1333" s="977"/>
      <c r="HWS1333" s="977"/>
      <c r="HWT1333" s="977"/>
      <c r="HWU1333" s="977"/>
      <c r="HWV1333" s="977"/>
      <c r="HWW1333" s="977"/>
      <c r="HWX1333" s="977"/>
      <c r="HWY1333" s="977"/>
      <c r="HWZ1333" s="977"/>
      <c r="HXA1333" s="977"/>
      <c r="HXB1333" s="977"/>
      <c r="HXC1333" s="977"/>
      <c r="HXD1333" s="977"/>
      <c r="HXE1333" s="977"/>
      <c r="HXF1333" s="977"/>
      <c r="HXG1333" s="977"/>
      <c r="HXH1333" s="977"/>
      <c r="HXI1333" s="977"/>
      <c r="HXJ1333" s="977"/>
      <c r="HXK1333" s="977"/>
      <c r="HXL1333" s="977"/>
      <c r="HXM1333" s="977"/>
      <c r="HXN1333" s="977"/>
      <c r="HXO1333" s="977"/>
      <c r="HXP1333" s="977"/>
      <c r="HXQ1333" s="977"/>
      <c r="HXR1333" s="977"/>
      <c r="HXS1333" s="977"/>
      <c r="HXT1333" s="977"/>
      <c r="HXU1333" s="977"/>
      <c r="HXV1333" s="977"/>
      <c r="HXW1333" s="977"/>
      <c r="HXX1333" s="977"/>
      <c r="HXY1333" s="977"/>
      <c r="HXZ1333" s="977"/>
      <c r="HYA1333" s="977"/>
      <c r="HYB1333" s="977"/>
      <c r="HYC1333" s="977"/>
      <c r="HYD1333" s="977"/>
      <c r="HYE1333" s="977"/>
      <c r="HYF1333" s="977"/>
      <c r="HYG1333" s="977"/>
      <c r="HYH1333" s="977"/>
      <c r="HYI1333" s="977"/>
      <c r="HYJ1333" s="977"/>
      <c r="HYK1333" s="977"/>
      <c r="HYL1333" s="977"/>
      <c r="HYM1333" s="977"/>
      <c r="HYN1333" s="977"/>
      <c r="HYO1333" s="977"/>
      <c r="HYP1333" s="977"/>
      <c r="HYQ1333" s="977"/>
      <c r="HYR1333" s="977"/>
      <c r="HYS1333" s="977"/>
      <c r="HYT1333" s="977"/>
      <c r="HYU1333" s="977"/>
      <c r="HYV1333" s="977"/>
      <c r="HYW1333" s="977"/>
      <c r="HYX1333" s="977"/>
      <c r="HYY1333" s="977"/>
      <c r="HYZ1333" s="977"/>
      <c r="HZA1333" s="977"/>
      <c r="HZB1333" s="977"/>
      <c r="HZC1333" s="977"/>
      <c r="HZD1333" s="977"/>
      <c r="HZE1333" s="977"/>
      <c r="HZF1333" s="977"/>
      <c r="HZG1333" s="977"/>
      <c r="HZH1333" s="977"/>
      <c r="HZI1333" s="977"/>
      <c r="HZJ1333" s="977"/>
      <c r="HZK1333" s="977"/>
      <c r="HZL1333" s="977"/>
      <c r="HZM1333" s="977"/>
      <c r="HZN1333" s="977"/>
      <c r="HZO1333" s="977"/>
      <c r="HZP1333" s="977"/>
      <c r="HZQ1333" s="977"/>
      <c r="HZR1333" s="977"/>
      <c r="HZS1333" s="977"/>
      <c r="HZT1333" s="977"/>
      <c r="HZU1333" s="977"/>
      <c r="HZV1333" s="977"/>
      <c r="HZW1333" s="977"/>
      <c r="HZX1333" s="977"/>
      <c r="HZY1333" s="977"/>
      <c r="HZZ1333" s="977"/>
      <c r="IAA1333" s="977"/>
      <c r="IAB1333" s="977"/>
      <c r="IAC1333" s="977"/>
      <c r="IAD1333" s="977"/>
      <c r="IAE1333" s="977"/>
      <c r="IAF1333" s="977"/>
      <c r="IAG1333" s="977"/>
      <c r="IAH1333" s="977"/>
      <c r="IAI1333" s="977"/>
      <c r="IAJ1333" s="977"/>
      <c r="IAK1333" s="977"/>
      <c r="IAL1333" s="977"/>
      <c r="IAM1333" s="977"/>
      <c r="IAN1333" s="977"/>
      <c r="IAO1333" s="977"/>
      <c r="IAP1333" s="977"/>
      <c r="IAQ1333" s="977"/>
      <c r="IAR1333" s="977"/>
      <c r="IAS1333" s="977"/>
      <c r="IAT1333" s="977"/>
      <c r="IAU1333" s="977"/>
      <c r="IAV1333" s="977"/>
      <c r="IAW1333" s="977"/>
      <c r="IAX1333" s="977"/>
      <c r="IAY1333" s="977"/>
      <c r="IAZ1333" s="977"/>
      <c r="IBA1333" s="977"/>
      <c r="IBB1333" s="977"/>
      <c r="IBC1333" s="977"/>
      <c r="IBD1333" s="977"/>
      <c r="IBE1333" s="977"/>
      <c r="IBF1333" s="977"/>
      <c r="IBG1333" s="977"/>
      <c r="IBH1333" s="977"/>
      <c r="IBI1333" s="977"/>
      <c r="IBJ1333" s="977"/>
      <c r="IBK1333" s="977"/>
      <c r="IBL1333" s="977"/>
      <c r="IBM1333" s="977"/>
      <c r="IBN1333" s="977"/>
      <c r="IBO1333" s="977"/>
      <c r="IBP1333" s="977"/>
      <c r="IBQ1333" s="977"/>
      <c r="IBR1333" s="977"/>
      <c r="IBS1333" s="977"/>
      <c r="IBT1333" s="977"/>
      <c r="IBU1333" s="977"/>
      <c r="IBV1333" s="977"/>
      <c r="IBW1333" s="977"/>
      <c r="IBX1333" s="977"/>
      <c r="IBY1333" s="977"/>
      <c r="IBZ1333" s="977"/>
      <c r="ICA1333" s="977"/>
      <c r="ICB1333" s="977"/>
      <c r="ICC1333" s="977"/>
      <c r="ICD1333" s="977"/>
      <c r="ICE1333" s="977"/>
      <c r="ICF1333" s="977"/>
      <c r="ICG1333" s="977"/>
      <c r="ICH1333" s="977"/>
      <c r="ICI1333" s="977"/>
      <c r="ICJ1333" s="977"/>
      <c r="ICK1333" s="977"/>
      <c r="ICL1333" s="977"/>
      <c r="ICM1333" s="977"/>
      <c r="ICN1333" s="977"/>
      <c r="ICO1333" s="977"/>
      <c r="ICP1333" s="977"/>
      <c r="ICQ1333" s="977"/>
      <c r="ICR1333" s="977"/>
      <c r="ICS1333" s="977"/>
      <c r="ICT1333" s="977"/>
      <c r="ICU1333" s="977"/>
      <c r="ICV1333" s="977"/>
      <c r="ICW1333" s="977"/>
      <c r="ICX1333" s="977"/>
      <c r="ICY1333" s="977"/>
      <c r="ICZ1333" s="977"/>
      <c r="IDA1333" s="977"/>
      <c r="IDB1333" s="977"/>
      <c r="IDC1333" s="977"/>
      <c r="IDD1333" s="977"/>
      <c r="IDE1333" s="977"/>
      <c r="IDF1333" s="977"/>
      <c r="IDG1333" s="977"/>
      <c r="IDH1333" s="977"/>
      <c r="IDI1333" s="977"/>
      <c r="IDJ1333" s="977"/>
      <c r="IDK1333" s="977"/>
      <c r="IDL1333" s="977"/>
      <c r="IDM1333" s="977"/>
      <c r="IDN1333" s="977"/>
      <c r="IDO1333" s="977"/>
      <c r="IDP1333" s="977"/>
      <c r="IDQ1333" s="977"/>
      <c r="IDR1333" s="977"/>
      <c r="IDS1333" s="977"/>
      <c r="IDT1333" s="977"/>
      <c r="IDU1333" s="977"/>
      <c r="IDV1333" s="977"/>
      <c r="IDW1333" s="977"/>
      <c r="IDX1333" s="977"/>
      <c r="IDY1333" s="977"/>
      <c r="IDZ1333" s="977"/>
      <c r="IEA1333" s="977"/>
      <c r="IEB1333" s="977"/>
      <c r="IEC1333" s="977"/>
      <c r="IED1333" s="977"/>
      <c r="IEE1333" s="977"/>
      <c r="IEF1333" s="977"/>
      <c r="IEG1333" s="977"/>
      <c r="IEH1333" s="977"/>
      <c r="IEI1333" s="977"/>
      <c r="IEJ1333" s="977"/>
      <c r="IEK1333" s="977"/>
      <c r="IEL1333" s="977"/>
      <c r="IEM1333" s="977"/>
      <c r="IEN1333" s="977"/>
      <c r="IEO1333" s="977"/>
      <c r="IEP1333" s="977"/>
      <c r="IEQ1333" s="977"/>
      <c r="IER1333" s="977"/>
      <c r="IES1333" s="977"/>
      <c r="IET1333" s="977"/>
      <c r="IEU1333" s="977"/>
      <c r="IEV1333" s="977"/>
      <c r="IEW1333" s="977"/>
      <c r="IEX1333" s="977"/>
      <c r="IEY1333" s="977"/>
      <c r="IEZ1333" s="977"/>
      <c r="IFA1333" s="977"/>
      <c r="IFB1333" s="977"/>
      <c r="IFC1333" s="977"/>
      <c r="IFD1333" s="977"/>
      <c r="IFE1333" s="977"/>
      <c r="IFF1333" s="977"/>
      <c r="IFG1333" s="977"/>
      <c r="IFH1333" s="977"/>
      <c r="IFI1333" s="977"/>
      <c r="IFJ1333" s="977"/>
      <c r="IFK1333" s="977"/>
      <c r="IFL1333" s="977"/>
      <c r="IFM1333" s="977"/>
      <c r="IFN1333" s="977"/>
      <c r="IFO1333" s="977"/>
      <c r="IFP1333" s="977"/>
      <c r="IFQ1333" s="977"/>
      <c r="IFR1333" s="977"/>
      <c r="IFS1333" s="977"/>
      <c r="IFT1333" s="977"/>
      <c r="IFU1333" s="977"/>
      <c r="IFV1333" s="977"/>
      <c r="IFW1333" s="977"/>
      <c r="IFX1333" s="977"/>
      <c r="IFY1333" s="977"/>
      <c r="IFZ1333" s="977"/>
      <c r="IGA1333" s="977"/>
      <c r="IGB1333" s="977"/>
      <c r="IGC1333" s="977"/>
      <c r="IGD1333" s="977"/>
      <c r="IGE1333" s="977"/>
      <c r="IGF1333" s="977"/>
      <c r="IGG1333" s="977"/>
      <c r="IGH1333" s="977"/>
      <c r="IGI1333" s="977"/>
      <c r="IGJ1333" s="977"/>
      <c r="IGK1333" s="977"/>
      <c r="IGL1333" s="977"/>
      <c r="IGM1333" s="977"/>
      <c r="IGN1333" s="977"/>
      <c r="IGO1333" s="977"/>
      <c r="IGP1333" s="977"/>
      <c r="IGQ1333" s="977"/>
      <c r="IGR1333" s="977"/>
      <c r="IGS1333" s="977"/>
      <c r="IGT1333" s="977"/>
      <c r="IGU1333" s="977"/>
      <c r="IGV1333" s="977"/>
      <c r="IGW1333" s="977"/>
      <c r="IGX1333" s="977"/>
      <c r="IGY1333" s="977"/>
      <c r="IGZ1333" s="977"/>
      <c r="IHA1333" s="977"/>
      <c r="IHB1333" s="977"/>
      <c r="IHC1333" s="977"/>
      <c r="IHD1333" s="977"/>
      <c r="IHE1333" s="977"/>
      <c r="IHF1333" s="977"/>
      <c r="IHG1333" s="977"/>
      <c r="IHH1333" s="977"/>
      <c r="IHI1333" s="977"/>
      <c r="IHJ1333" s="977"/>
      <c r="IHK1333" s="977"/>
      <c r="IHL1333" s="977"/>
      <c r="IHM1333" s="977"/>
      <c r="IHN1333" s="977"/>
      <c r="IHO1333" s="977"/>
      <c r="IHP1333" s="977"/>
      <c r="IHQ1333" s="977"/>
      <c r="IHR1333" s="977"/>
      <c r="IHS1333" s="977"/>
      <c r="IHT1333" s="977"/>
      <c r="IHU1333" s="977"/>
      <c r="IHV1333" s="977"/>
      <c r="IHW1333" s="977"/>
      <c r="IHX1333" s="977"/>
      <c r="IHY1333" s="977"/>
      <c r="IHZ1333" s="977"/>
      <c r="IIA1333" s="977"/>
      <c r="IIB1333" s="977"/>
      <c r="IIC1333" s="977"/>
      <c r="IID1333" s="977"/>
      <c r="IIE1333" s="977"/>
      <c r="IIF1333" s="977"/>
      <c r="IIG1333" s="977"/>
      <c r="IIH1333" s="977"/>
      <c r="III1333" s="977"/>
      <c r="IIJ1333" s="977"/>
      <c r="IIK1333" s="977"/>
      <c r="IIL1333" s="977"/>
      <c r="IIM1333" s="977"/>
      <c r="IIN1333" s="977"/>
      <c r="IIO1333" s="977"/>
      <c r="IIP1333" s="977"/>
      <c r="IIQ1333" s="977"/>
      <c r="IIR1333" s="977"/>
      <c r="IIS1333" s="977"/>
      <c r="IIT1333" s="977"/>
      <c r="IIU1333" s="977"/>
      <c r="IIV1333" s="977"/>
      <c r="IIW1333" s="977"/>
      <c r="IIX1333" s="977"/>
      <c r="IIY1333" s="977"/>
      <c r="IIZ1333" s="977"/>
      <c r="IJA1333" s="977"/>
      <c r="IJB1333" s="977"/>
      <c r="IJC1333" s="977"/>
      <c r="IJD1333" s="977"/>
      <c r="IJE1333" s="977"/>
      <c r="IJF1333" s="977"/>
      <c r="IJG1333" s="977"/>
      <c r="IJH1333" s="977"/>
      <c r="IJI1333" s="977"/>
      <c r="IJJ1333" s="977"/>
      <c r="IJK1333" s="977"/>
      <c r="IJL1333" s="977"/>
      <c r="IJM1333" s="977"/>
      <c r="IJN1333" s="977"/>
      <c r="IJO1333" s="977"/>
      <c r="IJP1333" s="977"/>
      <c r="IJQ1333" s="977"/>
      <c r="IJR1333" s="977"/>
      <c r="IJS1333" s="977"/>
      <c r="IJT1333" s="977"/>
      <c r="IJU1333" s="977"/>
      <c r="IJV1333" s="977"/>
      <c r="IJW1333" s="977"/>
      <c r="IJX1333" s="977"/>
      <c r="IJY1333" s="977"/>
      <c r="IJZ1333" s="977"/>
      <c r="IKA1333" s="977"/>
      <c r="IKB1333" s="977"/>
      <c r="IKC1333" s="977"/>
      <c r="IKD1333" s="977"/>
      <c r="IKE1333" s="977"/>
      <c r="IKF1333" s="977"/>
      <c r="IKG1333" s="977"/>
      <c r="IKH1333" s="977"/>
      <c r="IKI1333" s="977"/>
      <c r="IKJ1333" s="977"/>
      <c r="IKK1333" s="977"/>
      <c r="IKL1333" s="977"/>
      <c r="IKM1333" s="977"/>
      <c r="IKN1333" s="977"/>
      <c r="IKO1333" s="977"/>
      <c r="IKP1333" s="977"/>
      <c r="IKQ1333" s="977"/>
      <c r="IKR1333" s="977"/>
      <c r="IKS1333" s="977"/>
      <c r="IKT1333" s="977"/>
      <c r="IKU1333" s="977"/>
      <c r="IKV1333" s="977"/>
      <c r="IKW1333" s="977"/>
      <c r="IKX1333" s="977"/>
      <c r="IKY1333" s="977"/>
      <c r="IKZ1333" s="977"/>
      <c r="ILA1333" s="977"/>
      <c r="ILB1333" s="977"/>
      <c r="ILC1333" s="977"/>
      <c r="ILD1333" s="977"/>
      <c r="ILE1333" s="977"/>
      <c r="ILF1333" s="977"/>
      <c r="ILG1333" s="977"/>
      <c r="ILH1333" s="977"/>
      <c r="ILI1333" s="977"/>
      <c r="ILJ1333" s="977"/>
      <c r="ILK1333" s="977"/>
      <c r="ILL1333" s="977"/>
      <c r="ILM1333" s="977"/>
      <c r="ILN1333" s="977"/>
      <c r="ILO1333" s="977"/>
      <c r="ILP1333" s="977"/>
      <c r="ILQ1333" s="977"/>
      <c r="ILR1333" s="977"/>
      <c r="ILS1333" s="977"/>
      <c r="ILT1333" s="977"/>
      <c r="ILU1333" s="977"/>
      <c r="ILV1333" s="977"/>
      <c r="ILW1333" s="977"/>
      <c r="ILX1333" s="977"/>
      <c r="ILY1333" s="977"/>
      <c r="ILZ1333" s="977"/>
      <c r="IMA1333" s="977"/>
      <c r="IMB1333" s="977"/>
      <c r="IMC1333" s="977"/>
      <c r="IMD1333" s="977"/>
      <c r="IME1333" s="977"/>
      <c r="IMF1333" s="977"/>
      <c r="IMG1333" s="977"/>
      <c r="IMH1333" s="977"/>
      <c r="IMI1333" s="977"/>
      <c r="IMJ1333" s="977"/>
      <c r="IMK1333" s="977"/>
      <c r="IML1333" s="977"/>
      <c r="IMM1333" s="977"/>
      <c r="IMN1333" s="977"/>
      <c r="IMO1333" s="977"/>
      <c r="IMP1333" s="977"/>
      <c r="IMQ1333" s="977"/>
      <c r="IMR1333" s="977"/>
      <c r="IMS1333" s="977"/>
      <c r="IMT1333" s="977"/>
      <c r="IMU1333" s="977"/>
      <c r="IMV1333" s="977"/>
      <c r="IMW1333" s="977"/>
      <c r="IMX1333" s="977"/>
      <c r="IMY1333" s="977"/>
      <c r="IMZ1333" s="977"/>
      <c r="INA1333" s="977"/>
      <c r="INB1333" s="977"/>
      <c r="INC1333" s="977"/>
      <c r="IND1333" s="977"/>
      <c r="INE1333" s="977"/>
      <c r="INF1333" s="977"/>
      <c r="ING1333" s="977"/>
      <c r="INH1333" s="977"/>
      <c r="INI1333" s="977"/>
      <c r="INJ1333" s="977"/>
      <c r="INK1333" s="977"/>
      <c r="INL1333" s="977"/>
      <c r="INM1333" s="977"/>
      <c r="INN1333" s="977"/>
      <c r="INO1333" s="977"/>
      <c r="INP1333" s="977"/>
      <c r="INQ1333" s="977"/>
      <c r="INR1333" s="977"/>
      <c r="INS1333" s="977"/>
      <c r="INT1333" s="977"/>
      <c r="INU1333" s="977"/>
      <c r="INV1333" s="977"/>
      <c r="INW1333" s="977"/>
      <c r="INX1333" s="977"/>
      <c r="INY1333" s="977"/>
      <c r="INZ1333" s="977"/>
      <c r="IOA1333" s="977"/>
      <c r="IOB1333" s="977"/>
      <c r="IOC1333" s="977"/>
      <c r="IOD1333" s="977"/>
      <c r="IOE1333" s="977"/>
      <c r="IOF1333" s="977"/>
      <c r="IOG1333" s="977"/>
      <c r="IOH1333" s="977"/>
      <c r="IOI1333" s="977"/>
      <c r="IOJ1333" s="977"/>
      <c r="IOK1333" s="977"/>
      <c r="IOL1333" s="977"/>
      <c r="IOM1333" s="977"/>
      <c r="ION1333" s="977"/>
      <c r="IOO1333" s="977"/>
      <c r="IOP1333" s="977"/>
      <c r="IOQ1333" s="977"/>
      <c r="IOR1333" s="977"/>
      <c r="IOS1333" s="977"/>
      <c r="IOT1333" s="977"/>
      <c r="IOU1333" s="977"/>
      <c r="IOV1333" s="977"/>
      <c r="IOW1333" s="977"/>
      <c r="IOX1333" s="977"/>
      <c r="IOY1333" s="977"/>
      <c r="IOZ1333" s="977"/>
      <c r="IPA1333" s="977"/>
      <c r="IPB1333" s="977"/>
      <c r="IPC1333" s="977"/>
      <c r="IPD1333" s="977"/>
      <c r="IPE1333" s="977"/>
      <c r="IPF1333" s="977"/>
      <c r="IPG1333" s="977"/>
      <c r="IPH1333" s="977"/>
      <c r="IPI1333" s="977"/>
      <c r="IPJ1333" s="977"/>
      <c r="IPK1333" s="977"/>
      <c r="IPL1333" s="977"/>
      <c r="IPM1333" s="977"/>
      <c r="IPN1333" s="977"/>
      <c r="IPO1333" s="977"/>
      <c r="IPP1333" s="977"/>
      <c r="IPQ1333" s="977"/>
      <c r="IPR1333" s="977"/>
      <c r="IPS1333" s="977"/>
      <c r="IPT1333" s="977"/>
      <c r="IPU1333" s="977"/>
      <c r="IPV1333" s="977"/>
      <c r="IPW1333" s="977"/>
      <c r="IPX1333" s="977"/>
      <c r="IPY1333" s="977"/>
      <c r="IPZ1333" s="977"/>
      <c r="IQA1333" s="977"/>
      <c r="IQB1333" s="977"/>
      <c r="IQC1333" s="977"/>
      <c r="IQD1333" s="977"/>
      <c r="IQE1333" s="977"/>
      <c r="IQF1333" s="977"/>
      <c r="IQG1333" s="977"/>
      <c r="IQH1333" s="977"/>
      <c r="IQI1333" s="977"/>
      <c r="IQJ1333" s="977"/>
      <c r="IQK1333" s="977"/>
      <c r="IQL1333" s="977"/>
      <c r="IQM1333" s="977"/>
      <c r="IQN1333" s="977"/>
      <c r="IQO1333" s="977"/>
      <c r="IQP1333" s="977"/>
      <c r="IQQ1333" s="977"/>
      <c r="IQR1333" s="977"/>
      <c r="IQS1333" s="977"/>
      <c r="IQT1333" s="977"/>
      <c r="IQU1333" s="977"/>
      <c r="IQV1333" s="977"/>
      <c r="IQW1333" s="977"/>
      <c r="IQX1333" s="977"/>
      <c r="IQY1333" s="977"/>
      <c r="IQZ1333" s="977"/>
      <c r="IRA1333" s="977"/>
      <c r="IRB1333" s="977"/>
      <c r="IRC1333" s="977"/>
      <c r="IRD1333" s="977"/>
      <c r="IRE1333" s="977"/>
      <c r="IRF1333" s="977"/>
      <c r="IRG1333" s="977"/>
      <c r="IRH1333" s="977"/>
      <c r="IRI1333" s="977"/>
      <c r="IRJ1333" s="977"/>
      <c r="IRK1333" s="977"/>
      <c r="IRL1333" s="977"/>
      <c r="IRM1333" s="977"/>
      <c r="IRN1333" s="977"/>
      <c r="IRO1333" s="977"/>
      <c r="IRP1333" s="977"/>
      <c r="IRQ1333" s="977"/>
      <c r="IRR1333" s="977"/>
      <c r="IRS1333" s="977"/>
      <c r="IRT1333" s="977"/>
      <c r="IRU1333" s="977"/>
      <c r="IRV1333" s="977"/>
      <c r="IRW1333" s="977"/>
      <c r="IRX1333" s="977"/>
      <c r="IRY1333" s="977"/>
      <c r="IRZ1333" s="977"/>
      <c r="ISA1333" s="977"/>
      <c r="ISB1333" s="977"/>
      <c r="ISC1333" s="977"/>
      <c r="ISD1333" s="977"/>
      <c r="ISE1333" s="977"/>
      <c r="ISF1333" s="977"/>
      <c r="ISG1333" s="977"/>
      <c r="ISH1333" s="977"/>
      <c r="ISI1333" s="977"/>
      <c r="ISJ1333" s="977"/>
      <c r="ISK1333" s="977"/>
      <c r="ISL1333" s="977"/>
      <c r="ISM1333" s="977"/>
      <c r="ISN1333" s="977"/>
      <c r="ISO1333" s="977"/>
      <c r="ISP1333" s="977"/>
      <c r="ISQ1333" s="977"/>
      <c r="ISR1333" s="977"/>
      <c r="ISS1333" s="977"/>
      <c r="IST1333" s="977"/>
      <c r="ISU1333" s="977"/>
      <c r="ISV1333" s="977"/>
      <c r="ISW1333" s="977"/>
      <c r="ISX1333" s="977"/>
      <c r="ISY1333" s="977"/>
      <c r="ISZ1333" s="977"/>
      <c r="ITA1333" s="977"/>
      <c r="ITB1333" s="977"/>
      <c r="ITC1333" s="977"/>
      <c r="ITD1333" s="977"/>
      <c r="ITE1333" s="977"/>
      <c r="ITF1333" s="977"/>
      <c r="ITG1333" s="977"/>
      <c r="ITH1333" s="977"/>
      <c r="ITI1333" s="977"/>
      <c r="ITJ1333" s="977"/>
      <c r="ITK1333" s="977"/>
      <c r="ITL1333" s="977"/>
      <c r="ITM1333" s="977"/>
      <c r="ITN1333" s="977"/>
      <c r="ITO1333" s="977"/>
      <c r="ITP1333" s="977"/>
      <c r="ITQ1333" s="977"/>
      <c r="ITR1333" s="977"/>
      <c r="ITS1333" s="977"/>
      <c r="ITT1333" s="977"/>
      <c r="ITU1333" s="977"/>
      <c r="ITV1333" s="977"/>
      <c r="ITW1333" s="977"/>
      <c r="ITX1333" s="977"/>
      <c r="ITY1333" s="977"/>
      <c r="ITZ1333" s="977"/>
      <c r="IUA1333" s="977"/>
      <c r="IUB1333" s="977"/>
      <c r="IUC1333" s="977"/>
      <c r="IUD1333" s="977"/>
      <c r="IUE1333" s="977"/>
      <c r="IUF1333" s="977"/>
      <c r="IUG1333" s="977"/>
      <c r="IUH1333" s="977"/>
      <c r="IUI1333" s="977"/>
      <c r="IUJ1333" s="977"/>
      <c r="IUK1333" s="977"/>
      <c r="IUL1333" s="977"/>
      <c r="IUM1333" s="977"/>
      <c r="IUN1333" s="977"/>
      <c r="IUO1333" s="977"/>
      <c r="IUP1333" s="977"/>
      <c r="IUQ1333" s="977"/>
      <c r="IUR1333" s="977"/>
      <c r="IUS1333" s="977"/>
      <c r="IUT1333" s="977"/>
      <c r="IUU1333" s="977"/>
      <c r="IUV1333" s="977"/>
      <c r="IUW1333" s="977"/>
      <c r="IUX1333" s="977"/>
      <c r="IUY1333" s="977"/>
      <c r="IUZ1333" s="977"/>
      <c r="IVA1333" s="977"/>
      <c r="IVB1333" s="977"/>
      <c r="IVC1333" s="977"/>
      <c r="IVD1333" s="977"/>
      <c r="IVE1333" s="977"/>
      <c r="IVF1333" s="977"/>
      <c r="IVG1333" s="977"/>
      <c r="IVH1333" s="977"/>
      <c r="IVI1333" s="977"/>
      <c r="IVJ1333" s="977"/>
      <c r="IVK1333" s="977"/>
      <c r="IVL1333" s="977"/>
      <c r="IVM1333" s="977"/>
      <c r="IVN1333" s="977"/>
      <c r="IVO1333" s="977"/>
      <c r="IVP1333" s="977"/>
      <c r="IVQ1333" s="977"/>
      <c r="IVR1333" s="977"/>
      <c r="IVS1333" s="977"/>
      <c r="IVT1333" s="977"/>
      <c r="IVU1333" s="977"/>
      <c r="IVV1333" s="977"/>
      <c r="IVW1333" s="977"/>
      <c r="IVX1333" s="977"/>
      <c r="IVY1333" s="977"/>
      <c r="IVZ1333" s="977"/>
      <c r="IWA1333" s="977"/>
      <c r="IWB1333" s="977"/>
      <c r="IWC1333" s="977"/>
      <c r="IWD1333" s="977"/>
      <c r="IWE1333" s="977"/>
      <c r="IWF1333" s="977"/>
      <c r="IWG1333" s="977"/>
      <c r="IWH1333" s="977"/>
      <c r="IWI1333" s="977"/>
      <c r="IWJ1333" s="977"/>
      <c r="IWK1333" s="977"/>
      <c r="IWL1333" s="977"/>
      <c r="IWM1333" s="977"/>
      <c r="IWN1333" s="977"/>
      <c r="IWO1333" s="977"/>
      <c r="IWP1333" s="977"/>
      <c r="IWQ1333" s="977"/>
      <c r="IWR1333" s="977"/>
      <c r="IWS1333" s="977"/>
      <c r="IWT1333" s="977"/>
      <c r="IWU1333" s="977"/>
      <c r="IWV1333" s="977"/>
      <c r="IWW1333" s="977"/>
      <c r="IWX1333" s="977"/>
      <c r="IWY1333" s="977"/>
      <c r="IWZ1333" s="977"/>
      <c r="IXA1333" s="977"/>
      <c r="IXB1333" s="977"/>
      <c r="IXC1333" s="977"/>
      <c r="IXD1333" s="977"/>
      <c r="IXE1333" s="977"/>
      <c r="IXF1333" s="977"/>
      <c r="IXG1333" s="977"/>
      <c r="IXH1333" s="977"/>
      <c r="IXI1333" s="977"/>
      <c r="IXJ1333" s="977"/>
      <c r="IXK1333" s="977"/>
      <c r="IXL1333" s="977"/>
      <c r="IXM1333" s="977"/>
      <c r="IXN1333" s="977"/>
      <c r="IXO1333" s="977"/>
      <c r="IXP1333" s="977"/>
      <c r="IXQ1333" s="977"/>
      <c r="IXR1333" s="977"/>
      <c r="IXS1333" s="977"/>
      <c r="IXT1333" s="977"/>
      <c r="IXU1333" s="977"/>
      <c r="IXV1333" s="977"/>
      <c r="IXW1333" s="977"/>
      <c r="IXX1333" s="977"/>
      <c r="IXY1333" s="977"/>
      <c r="IXZ1333" s="977"/>
      <c r="IYA1333" s="977"/>
      <c r="IYB1333" s="977"/>
      <c r="IYC1333" s="977"/>
      <c r="IYD1333" s="977"/>
      <c r="IYE1333" s="977"/>
      <c r="IYF1333" s="977"/>
      <c r="IYG1333" s="977"/>
      <c r="IYH1333" s="977"/>
      <c r="IYI1333" s="977"/>
      <c r="IYJ1333" s="977"/>
      <c r="IYK1333" s="977"/>
      <c r="IYL1333" s="977"/>
      <c r="IYM1333" s="977"/>
      <c r="IYN1333" s="977"/>
      <c r="IYO1333" s="977"/>
      <c r="IYP1333" s="977"/>
      <c r="IYQ1333" s="977"/>
      <c r="IYR1333" s="977"/>
      <c r="IYS1333" s="977"/>
      <c r="IYT1333" s="977"/>
      <c r="IYU1333" s="977"/>
      <c r="IYV1333" s="977"/>
      <c r="IYW1333" s="977"/>
      <c r="IYX1333" s="977"/>
      <c r="IYY1333" s="977"/>
      <c r="IYZ1333" s="977"/>
      <c r="IZA1333" s="977"/>
      <c r="IZB1333" s="977"/>
      <c r="IZC1333" s="977"/>
      <c r="IZD1333" s="977"/>
      <c r="IZE1333" s="977"/>
      <c r="IZF1333" s="977"/>
      <c r="IZG1333" s="977"/>
      <c r="IZH1333" s="977"/>
      <c r="IZI1333" s="977"/>
      <c r="IZJ1333" s="977"/>
      <c r="IZK1333" s="977"/>
      <c r="IZL1333" s="977"/>
      <c r="IZM1333" s="977"/>
      <c r="IZN1333" s="977"/>
      <c r="IZO1333" s="977"/>
      <c r="IZP1333" s="977"/>
      <c r="IZQ1333" s="977"/>
      <c r="IZR1333" s="977"/>
      <c r="IZS1333" s="977"/>
      <c r="IZT1333" s="977"/>
      <c r="IZU1333" s="977"/>
      <c r="IZV1333" s="977"/>
      <c r="IZW1333" s="977"/>
      <c r="IZX1333" s="977"/>
      <c r="IZY1333" s="977"/>
      <c r="IZZ1333" s="977"/>
      <c r="JAA1333" s="977"/>
      <c r="JAB1333" s="977"/>
      <c r="JAC1333" s="977"/>
      <c r="JAD1333" s="977"/>
      <c r="JAE1333" s="977"/>
      <c r="JAF1333" s="977"/>
      <c r="JAG1333" s="977"/>
      <c r="JAH1333" s="977"/>
      <c r="JAI1333" s="977"/>
      <c r="JAJ1333" s="977"/>
      <c r="JAK1333" s="977"/>
      <c r="JAL1333" s="977"/>
      <c r="JAM1333" s="977"/>
      <c r="JAN1333" s="977"/>
      <c r="JAO1333" s="977"/>
      <c r="JAP1333" s="977"/>
      <c r="JAQ1333" s="977"/>
      <c r="JAR1333" s="977"/>
      <c r="JAS1333" s="977"/>
      <c r="JAT1333" s="977"/>
      <c r="JAU1333" s="977"/>
      <c r="JAV1333" s="977"/>
      <c r="JAW1333" s="977"/>
      <c r="JAX1333" s="977"/>
      <c r="JAY1333" s="977"/>
      <c r="JAZ1333" s="977"/>
      <c r="JBA1333" s="977"/>
      <c r="JBB1333" s="977"/>
      <c r="JBC1333" s="977"/>
      <c r="JBD1333" s="977"/>
      <c r="JBE1333" s="977"/>
      <c r="JBF1333" s="977"/>
      <c r="JBG1333" s="977"/>
      <c r="JBH1333" s="977"/>
      <c r="JBI1333" s="977"/>
      <c r="JBJ1333" s="977"/>
      <c r="JBK1333" s="977"/>
      <c r="JBL1333" s="977"/>
      <c r="JBM1333" s="977"/>
      <c r="JBN1333" s="977"/>
      <c r="JBO1333" s="977"/>
      <c r="JBP1333" s="977"/>
      <c r="JBQ1333" s="977"/>
      <c r="JBR1333" s="977"/>
      <c r="JBS1333" s="977"/>
      <c r="JBT1333" s="977"/>
      <c r="JBU1333" s="977"/>
      <c r="JBV1333" s="977"/>
      <c r="JBW1333" s="977"/>
      <c r="JBX1333" s="977"/>
      <c r="JBY1333" s="977"/>
      <c r="JBZ1333" s="977"/>
      <c r="JCA1333" s="977"/>
      <c r="JCB1333" s="977"/>
      <c r="JCC1333" s="977"/>
      <c r="JCD1333" s="977"/>
      <c r="JCE1333" s="977"/>
      <c r="JCF1333" s="977"/>
      <c r="JCG1333" s="977"/>
      <c r="JCH1333" s="977"/>
      <c r="JCI1333" s="977"/>
      <c r="JCJ1333" s="977"/>
      <c r="JCK1333" s="977"/>
      <c r="JCL1333" s="977"/>
      <c r="JCM1333" s="977"/>
      <c r="JCN1333" s="977"/>
      <c r="JCO1333" s="977"/>
      <c r="JCP1333" s="977"/>
      <c r="JCQ1333" s="977"/>
      <c r="JCR1333" s="977"/>
      <c r="JCS1333" s="977"/>
      <c r="JCT1333" s="977"/>
      <c r="JCU1333" s="977"/>
      <c r="JCV1333" s="977"/>
      <c r="JCW1333" s="977"/>
      <c r="JCX1333" s="977"/>
      <c r="JCY1333" s="977"/>
      <c r="JCZ1333" s="977"/>
      <c r="JDA1333" s="977"/>
      <c r="JDB1333" s="977"/>
      <c r="JDC1333" s="977"/>
      <c r="JDD1333" s="977"/>
      <c r="JDE1333" s="977"/>
      <c r="JDF1333" s="977"/>
      <c r="JDG1333" s="977"/>
      <c r="JDH1333" s="977"/>
      <c r="JDI1333" s="977"/>
      <c r="JDJ1333" s="977"/>
      <c r="JDK1333" s="977"/>
      <c r="JDL1333" s="977"/>
      <c r="JDM1333" s="977"/>
      <c r="JDN1333" s="977"/>
      <c r="JDO1333" s="977"/>
      <c r="JDP1333" s="977"/>
      <c r="JDQ1333" s="977"/>
      <c r="JDR1333" s="977"/>
      <c r="JDS1333" s="977"/>
      <c r="JDT1333" s="977"/>
      <c r="JDU1333" s="977"/>
      <c r="JDV1333" s="977"/>
      <c r="JDW1333" s="977"/>
      <c r="JDX1333" s="977"/>
      <c r="JDY1333" s="977"/>
      <c r="JDZ1333" s="977"/>
      <c r="JEA1333" s="977"/>
      <c r="JEB1333" s="977"/>
      <c r="JEC1333" s="977"/>
      <c r="JED1333" s="977"/>
      <c r="JEE1333" s="977"/>
      <c r="JEF1333" s="977"/>
      <c r="JEG1333" s="977"/>
      <c r="JEH1333" s="977"/>
      <c r="JEI1333" s="977"/>
      <c r="JEJ1333" s="977"/>
      <c r="JEK1333" s="977"/>
      <c r="JEL1333" s="977"/>
      <c r="JEM1333" s="977"/>
      <c r="JEN1333" s="977"/>
      <c r="JEO1333" s="977"/>
      <c r="JEP1333" s="977"/>
      <c r="JEQ1333" s="977"/>
      <c r="JER1333" s="977"/>
      <c r="JES1333" s="977"/>
      <c r="JET1333" s="977"/>
      <c r="JEU1333" s="977"/>
      <c r="JEV1333" s="977"/>
      <c r="JEW1333" s="977"/>
      <c r="JEX1333" s="977"/>
      <c r="JEY1333" s="977"/>
      <c r="JEZ1333" s="977"/>
      <c r="JFA1333" s="977"/>
      <c r="JFB1333" s="977"/>
      <c r="JFC1333" s="977"/>
      <c r="JFD1333" s="977"/>
      <c r="JFE1333" s="977"/>
      <c r="JFF1333" s="977"/>
      <c r="JFG1333" s="977"/>
      <c r="JFH1333" s="977"/>
      <c r="JFI1333" s="977"/>
      <c r="JFJ1333" s="977"/>
      <c r="JFK1333" s="977"/>
      <c r="JFL1333" s="977"/>
      <c r="JFM1333" s="977"/>
      <c r="JFN1333" s="977"/>
      <c r="JFO1333" s="977"/>
      <c r="JFP1333" s="977"/>
      <c r="JFQ1333" s="977"/>
      <c r="JFR1333" s="977"/>
      <c r="JFS1333" s="977"/>
      <c r="JFT1333" s="977"/>
      <c r="JFU1333" s="977"/>
      <c r="JFV1333" s="977"/>
      <c r="JFW1333" s="977"/>
      <c r="JFX1333" s="977"/>
      <c r="JFY1333" s="977"/>
      <c r="JFZ1333" s="977"/>
      <c r="JGA1333" s="977"/>
      <c r="JGB1333" s="977"/>
      <c r="JGC1333" s="977"/>
      <c r="JGD1333" s="977"/>
      <c r="JGE1333" s="977"/>
      <c r="JGF1333" s="977"/>
      <c r="JGG1333" s="977"/>
      <c r="JGH1333" s="977"/>
      <c r="JGI1333" s="977"/>
      <c r="JGJ1333" s="977"/>
      <c r="JGK1333" s="977"/>
      <c r="JGL1333" s="977"/>
      <c r="JGM1333" s="977"/>
      <c r="JGN1333" s="977"/>
      <c r="JGO1333" s="977"/>
      <c r="JGP1333" s="977"/>
      <c r="JGQ1333" s="977"/>
      <c r="JGR1333" s="977"/>
      <c r="JGS1333" s="977"/>
      <c r="JGT1333" s="977"/>
      <c r="JGU1333" s="977"/>
      <c r="JGV1333" s="977"/>
      <c r="JGW1333" s="977"/>
      <c r="JGX1333" s="977"/>
      <c r="JGY1333" s="977"/>
      <c r="JGZ1333" s="977"/>
      <c r="JHA1333" s="977"/>
      <c r="JHB1333" s="977"/>
      <c r="JHC1333" s="977"/>
      <c r="JHD1333" s="977"/>
      <c r="JHE1333" s="977"/>
      <c r="JHF1333" s="977"/>
      <c r="JHG1333" s="977"/>
      <c r="JHH1333" s="977"/>
      <c r="JHI1333" s="977"/>
      <c r="JHJ1333" s="977"/>
      <c r="JHK1333" s="977"/>
      <c r="JHL1333" s="977"/>
      <c r="JHM1333" s="977"/>
      <c r="JHN1333" s="977"/>
      <c r="JHO1333" s="977"/>
      <c r="JHP1333" s="977"/>
      <c r="JHQ1333" s="977"/>
      <c r="JHR1333" s="977"/>
      <c r="JHS1333" s="977"/>
      <c r="JHT1333" s="977"/>
      <c r="JHU1333" s="977"/>
      <c r="JHV1333" s="977"/>
      <c r="JHW1333" s="977"/>
      <c r="JHX1333" s="977"/>
      <c r="JHY1333" s="977"/>
      <c r="JHZ1333" s="977"/>
      <c r="JIA1333" s="977"/>
      <c r="JIB1333" s="977"/>
      <c r="JIC1333" s="977"/>
      <c r="JID1333" s="977"/>
      <c r="JIE1333" s="977"/>
      <c r="JIF1333" s="977"/>
      <c r="JIG1333" s="977"/>
      <c r="JIH1333" s="977"/>
      <c r="JII1333" s="977"/>
      <c r="JIJ1333" s="977"/>
      <c r="JIK1333" s="977"/>
      <c r="JIL1333" s="977"/>
      <c r="JIM1333" s="977"/>
      <c r="JIN1333" s="977"/>
      <c r="JIO1333" s="977"/>
      <c r="JIP1333" s="977"/>
      <c r="JIQ1333" s="977"/>
      <c r="JIR1333" s="977"/>
      <c r="JIS1333" s="977"/>
      <c r="JIT1333" s="977"/>
      <c r="JIU1333" s="977"/>
      <c r="JIV1333" s="977"/>
      <c r="JIW1333" s="977"/>
      <c r="JIX1333" s="977"/>
      <c r="JIY1333" s="977"/>
      <c r="JIZ1333" s="977"/>
      <c r="JJA1333" s="977"/>
      <c r="JJB1333" s="977"/>
      <c r="JJC1333" s="977"/>
      <c r="JJD1333" s="977"/>
      <c r="JJE1333" s="977"/>
      <c r="JJF1333" s="977"/>
      <c r="JJG1333" s="977"/>
      <c r="JJH1333" s="977"/>
      <c r="JJI1333" s="977"/>
      <c r="JJJ1333" s="977"/>
      <c r="JJK1333" s="977"/>
      <c r="JJL1333" s="977"/>
      <c r="JJM1333" s="977"/>
      <c r="JJN1333" s="977"/>
      <c r="JJO1333" s="977"/>
      <c r="JJP1333" s="977"/>
      <c r="JJQ1333" s="977"/>
      <c r="JJR1333" s="977"/>
      <c r="JJS1333" s="977"/>
      <c r="JJT1333" s="977"/>
      <c r="JJU1333" s="977"/>
      <c r="JJV1333" s="977"/>
      <c r="JJW1333" s="977"/>
      <c r="JJX1333" s="977"/>
      <c r="JJY1333" s="977"/>
      <c r="JJZ1333" s="977"/>
      <c r="JKA1333" s="977"/>
      <c r="JKB1333" s="977"/>
      <c r="JKC1333" s="977"/>
      <c r="JKD1333" s="977"/>
      <c r="JKE1333" s="977"/>
      <c r="JKF1333" s="977"/>
      <c r="JKG1333" s="977"/>
      <c r="JKH1333" s="977"/>
      <c r="JKI1333" s="977"/>
      <c r="JKJ1333" s="977"/>
      <c r="JKK1333" s="977"/>
      <c r="JKL1333" s="977"/>
      <c r="JKM1333" s="977"/>
      <c r="JKN1333" s="977"/>
      <c r="JKO1333" s="977"/>
      <c r="JKP1333" s="977"/>
      <c r="JKQ1333" s="977"/>
      <c r="JKR1333" s="977"/>
      <c r="JKS1333" s="977"/>
      <c r="JKT1333" s="977"/>
      <c r="JKU1333" s="977"/>
      <c r="JKV1333" s="977"/>
      <c r="JKW1333" s="977"/>
      <c r="JKX1333" s="977"/>
      <c r="JKY1333" s="977"/>
      <c r="JKZ1333" s="977"/>
      <c r="JLA1333" s="977"/>
      <c r="JLB1333" s="977"/>
      <c r="JLC1333" s="977"/>
      <c r="JLD1333" s="977"/>
      <c r="JLE1333" s="977"/>
      <c r="JLF1333" s="977"/>
      <c r="JLG1333" s="977"/>
      <c r="JLH1333" s="977"/>
      <c r="JLI1333" s="977"/>
      <c r="JLJ1333" s="977"/>
      <c r="JLK1333" s="977"/>
      <c r="JLL1333" s="977"/>
      <c r="JLM1333" s="977"/>
      <c r="JLN1333" s="977"/>
      <c r="JLO1333" s="977"/>
      <c r="JLP1333" s="977"/>
      <c r="JLQ1333" s="977"/>
      <c r="JLR1333" s="977"/>
      <c r="JLS1333" s="977"/>
      <c r="JLT1333" s="977"/>
      <c r="JLU1333" s="977"/>
      <c r="JLV1333" s="977"/>
      <c r="JLW1333" s="977"/>
      <c r="JLX1333" s="977"/>
      <c r="JLY1333" s="977"/>
      <c r="JLZ1333" s="977"/>
      <c r="JMA1333" s="977"/>
      <c r="JMB1333" s="977"/>
      <c r="JMC1333" s="977"/>
      <c r="JMD1333" s="977"/>
      <c r="JME1333" s="977"/>
      <c r="JMF1333" s="977"/>
      <c r="JMG1333" s="977"/>
      <c r="JMH1333" s="977"/>
      <c r="JMI1333" s="977"/>
      <c r="JMJ1333" s="977"/>
      <c r="JMK1333" s="977"/>
      <c r="JML1333" s="977"/>
      <c r="JMM1333" s="977"/>
      <c r="JMN1333" s="977"/>
      <c r="JMO1333" s="977"/>
      <c r="JMP1333" s="977"/>
      <c r="JMQ1333" s="977"/>
      <c r="JMR1333" s="977"/>
      <c r="JMS1333" s="977"/>
      <c r="JMT1333" s="977"/>
      <c r="JMU1333" s="977"/>
      <c r="JMV1333" s="977"/>
      <c r="JMW1333" s="977"/>
      <c r="JMX1333" s="977"/>
      <c r="JMY1333" s="977"/>
      <c r="JMZ1333" s="977"/>
      <c r="JNA1333" s="977"/>
      <c r="JNB1333" s="977"/>
      <c r="JNC1333" s="977"/>
      <c r="JND1333" s="977"/>
      <c r="JNE1333" s="977"/>
      <c r="JNF1333" s="977"/>
      <c r="JNG1333" s="977"/>
      <c r="JNH1333" s="977"/>
      <c r="JNI1333" s="977"/>
      <c r="JNJ1333" s="977"/>
      <c r="JNK1333" s="977"/>
      <c r="JNL1333" s="977"/>
      <c r="JNM1333" s="977"/>
      <c r="JNN1333" s="977"/>
      <c r="JNO1333" s="977"/>
      <c r="JNP1333" s="977"/>
      <c r="JNQ1333" s="977"/>
      <c r="JNR1333" s="977"/>
      <c r="JNS1333" s="977"/>
      <c r="JNT1333" s="977"/>
      <c r="JNU1333" s="977"/>
      <c r="JNV1333" s="977"/>
      <c r="JNW1333" s="977"/>
      <c r="JNX1333" s="977"/>
      <c r="JNY1333" s="977"/>
      <c r="JNZ1333" s="977"/>
      <c r="JOA1333" s="977"/>
      <c r="JOB1333" s="977"/>
      <c r="JOC1333" s="977"/>
      <c r="JOD1333" s="977"/>
      <c r="JOE1333" s="977"/>
      <c r="JOF1333" s="977"/>
      <c r="JOG1333" s="977"/>
      <c r="JOH1333" s="977"/>
      <c r="JOI1333" s="977"/>
      <c r="JOJ1333" s="977"/>
      <c r="JOK1333" s="977"/>
      <c r="JOL1333" s="977"/>
      <c r="JOM1333" s="977"/>
      <c r="JON1333" s="977"/>
      <c r="JOO1333" s="977"/>
      <c r="JOP1333" s="977"/>
      <c r="JOQ1333" s="977"/>
      <c r="JOR1333" s="977"/>
      <c r="JOS1333" s="977"/>
      <c r="JOT1333" s="977"/>
      <c r="JOU1333" s="977"/>
      <c r="JOV1333" s="977"/>
      <c r="JOW1333" s="977"/>
      <c r="JOX1333" s="977"/>
      <c r="JOY1333" s="977"/>
      <c r="JOZ1333" s="977"/>
      <c r="JPA1333" s="977"/>
      <c r="JPB1333" s="977"/>
      <c r="JPC1333" s="977"/>
      <c r="JPD1333" s="977"/>
      <c r="JPE1333" s="977"/>
      <c r="JPF1333" s="977"/>
      <c r="JPG1333" s="977"/>
      <c r="JPH1333" s="977"/>
      <c r="JPI1333" s="977"/>
      <c r="JPJ1333" s="977"/>
      <c r="JPK1333" s="977"/>
      <c r="JPL1333" s="977"/>
      <c r="JPM1333" s="977"/>
      <c r="JPN1333" s="977"/>
      <c r="JPO1333" s="977"/>
      <c r="JPP1333" s="977"/>
      <c r="JPQ1333" s="977"/>
      <c r="JPR1333" s="977"/>
      <c r="JPS1333" s="977"/>
      <c r="JPT1333" s="977"/>
      <c r="JPU1333" s="977"/>
      <c r="JPV1333" s="977"/>
      <c r="JPW1333" s="977"/>
      <c r="JPX1333" s="977"/>
      <c r="JPY1333" s="977"/>
      <c r="JPZ1333" s="977"/>
      <c r="JQA1333" s="977"/>
      <c r="JQB1333" s="977"/>
      <c r="JQC1333" s="977"/>
      <c r="JQD1333" s="977"/>
      <c r="JQE1333" s="977"/>
      <c r="JQF1333" s="977"/>
      <c r="JQG1333" s="977"/>
      <c r="JQH1333" s="977"/>
      <c r="JQI1333" s="977"/>
      <c r="JQJ1333" s="977"/>
      <c r="JQK1333" s="977"/>
      <c r="JQL1333" s="977"/>
      <c r="JQM1333" s="977"/>
      <c r="JQN1333" s="977"/>
      <c r="JQO1333" s="977"/>
      <c r="JQP1333" s="977"/>
      <c r="JQQ1333" s="977"/>
      <c r="JQR1333" s="977"/>
      <c r="JQS1333" s="977"/>
      <c r="JQT1333" s="977"/>
      <c r="JQU1333" s="977"/>
      <c r="JQV1333" s="977"/>
      <c r="JQW1333" s="977"/>
      <c r="JQX1333" s="977"/>
      <c r="JQY1333" s="977"/>
      <c r="JQZ1333" s="977"/>
      <c r="JRA1333" s="977"/>
      <c r="JRB1333" s="977"/>
      <c r="JRC1333" s="977"/>
      <c r="JRD1333" s="977"/>
      <c r="JRE1333" s="977"/>
      <c r="JRF1333" s="977"/>
      <c r="JRG1333" s="977"/>
      <c r="JRH1333" s="977"/>
      <c r="JRI1333" s="977"/>
      <c r="JRJ1333" s="977"/>
      <c r="JRK1333" s="977"/>
      <c r="JRL1333" s="977"/>
      <c r="JRM1333" s="977"/>
      <c r="JRN1333" s="977"/>
      <c r="JRO1333" s="977"/>
      <c r="JRP1333" s="977"/>
      <c r="JRQ1333" s="977"/>
      <c r="JRR1333" s="977"/>
      <c r="JRS1333" s="977"/>
      <c r="JRT1333" s="977"/>
      <c r="JRU1333" s="977"/>
      <c r="JRV1333" s="977"/>
      <c r="JRW1333" s="977"/>
      <c r="JRX1333" s="977"/>
      <c r="JRY1333" s="977"/>
      <c r="JRZ1333" s="977"/>
      <c r="JSA1333" s="977"/>
      <c r="JSB1333" s="977"/>
      <c r="JSC1333" s="977"/>
      <c r="JSD1333" s="977"/>
      <c r="JSE1333" s="977"/>
      <c r="JSF1333" s="977"/>
      <c r="JSG1333" s="977"/>
      <c r="JSH1333" s="977"/>
      <c r="JSI1333" s="977"/>
      <c r="JSJ1333" s="977"/>
      <c r="JSK1333" s="977"/>
      <c r="JSL1333" s="977"/>
      <c r="JSM1333" s="977"/>
      <c r="JSN1333" s="977"/>
      <c r="JSO1333" s="977"/>
      <c r="JSP1333" s="977"/>
      <c r="JSQ1333" s="977"/>
      <c r="JSR1333" s="977"/>
      <c r="JSS1333" s="977"/>
      <c r="JST1333" s="977"/>
      <c r="JSU1333" s="977"/>
      <c r="JSV1333" s="977"/>
      <c r="JSW1333" s="977"/>
      <c r="JSX1333" s="977"/>
      <c r="JSY1333" s="977"/>
      <c r="JSZ1333" s="977"/>
      <c r="JTA1333" s="977"/>
      <c r="JTB1333" s="977"/>
      <c r="JTC1333" s="977"/>
      <c r="JTD1333" s="977"/>
      <c r="JTE1333" s="977"/>
      <c r="JTF1333" s="977"/>
      <c r="JTG1333" s="977"/>
      <c r="JTH1333" s="977"/>
      <c r="JTI1333" s="977"/>
      <c r="JTJ1333" s="977"/>
      <c r="JTK1333" s="977"/>
      <c r="JTL1333" s="977"/>
      <c r="JTM1333" s="977"/>
      <c r="JTN1333" s="977"/>
      <c r="JTO1333" s="977"/>
      <c r="JTP1333" s="977"/>
      <c r="JTQ1333" s="977"/>
      <c r="JTR1333" s="977"/>
      <c r="JTS1333" s="977"/>
      <c r="JTT1333" s="977"/>
      <c r="JTU1333" s="977"/>
      <c r="JTV1333" s="977"/>
      <c r="JTW1333" s="977"/>
      <c r="JTX1333" s="977"/>
      <c r="JTY1333" s="977"/>
      <c r="JTZ1333" s="977"/>
      <c r="JUA1333" s="977"/>
      <c r="JUB1333" s="977"/>
      <c r="JUC1333" s="977"/>
      <c r="JUD1333" s="977"/>
      <c r="JUE1333" s="977"/>
      <c r="JUF1333" s="977"/>
      <c r="JUG1333" s="977"/>
      <c r="JUH1333" s="977"/>
      <c r="JUI1333" s="977"/>
      <c r="JUJ1333" s="977"/>
      <c r="JUK1333" s="977"/>
      <c r="JUL1333" s="977"/>
      <c r="JUM1333" s="977"/>
      <c r="JUN1333" s="977"/>
      <c r="JUO1333" s="977"/>
      <c r="JUP1333" s="977"/>
      <c r="JUQ1333" s="977"/>
      <c r="JUR1333" s="977"/>
      <c r="JUS1333" s="977"/>
      <c r="JUT1333" s="977"/>
      <c r="JUU1333" s="977"/>
      <c r="JUV1333" s="977"/>
      <c r="JUW1333" s="977"/>
      <c r="JUX1333" s="977"/>
      <c r="JUY1333" s="977"/>
      <c r="JUZ1333" s="977"/>
      <c r="JVA1333" s="977"/>
      <c r="JVB1333" s="977"/>
      <c r="JVC1333" s="977"/>
      <c r="JVD1333" s="977"/>
      <c r="JVE1333" s="977"/>
      <c r="JVF1333" s="977"/>
      <c r="JVG1333" s="977"/>
      <c r="JVH1333" s="977"/>
      <c r="JVI1333" s="977"/>
      <c r="JVJ1333" s="977"/>
      <c r="JVK1333" s="977"/>
      <c r="JVL1333" s="977"/>
      <c r="JVM1333" s="977"/>
      <c r="JVN1333" s="977"/>
      <c r="JVO1333" s="977"/>
      <c r="JVP1333" s="977"/>
      <c r="JVQ1333" s="977"/>
      <c r="JVR1333" s="977"/>
      <c r="JVS1333" s="977"/>
      <c r="JVT1333" s="977"/>
      <c r="JVU1333" s="977"/>
      <c r="JVV1333" s="977"/>
      <c r="JVW1333" s="977"/>
      <c r="JVX1333" s="977"/>
      <c r="JVY1333" s="977"/>
      <c r="JVZ1333" s="977"/>
      <c r="JWA1333" s="977"/>
      <c r="JWB1333" s="977"/>
      <c r="JWC1333" s="977"/>
      <c r="JWD1333" s="977"/>
      <c r="JWE1333" s="977"/>
      <c r="JWF1333" s="977"/>
      <c r="JWG1333" s="977"/>
      <c r="JWH1333" s="977"/>
      <c r="JWI1333" s="977"/>
      <c r="JWJ1333" s="977"/>
      <c r="JWK1333" s="977"/>
      <c r="JWL1333" s="977"/>
      <c r="JWM1333" s="977"/>
      <c r="JWN1333" s="977"/>
      <c r="JWO1333" s="977"/>
      <c r="JWP1333" s="977"/>
      <c r="JWQ1333" s="977"/>
      <c r="JWR1333" s="977"/>
      <c r="JWS1333" s="977"/>
      <c r="JWT1333" s="977"/>
      <c r="JWU1333" s="977"/>
      <c r="JWV1333" s="977"/>
      <c r="JWW1333" s="977"/>
      <c r="JWX1333" s="977"/>
      <c r="JWY1333" s="977"/>
      <c r="JWZ1333" s="977"/>
      <c r="JXA1333" s="977"/>
      <c r="JXB1333" s="977"/>
      <c r="JXC1333" s="977"/>
      <c r="JXD1333" s="977"/>
      <c r="JXE1333" s="977"/>
      <c r="JXF1333" s="977"/>
      <c r="JXG1333" s="977"/>
      <c r="JXH1333" s="977"/>
      <c r="JXI1333" s="977"/>
      <c r="JXJ1333" s="977"/>
      <c r="JXK1333" s="977"/>
      <c r="JXL1333" s="977"/>
      <c r="JXM1333" s="977"/>
      <c r="JXN1333" s="977"/>
      <c r="JXO1333" s="977"/>
      <c r="JXP1333" s="977"/>
      <c r="JXQ1333" s="977"/>
      <c r="JXR1333" s="977"/>
      <c r="JXS1333" s="977"/>
      <c r="JXT1333" s="977"/>
      <c r="JXU1333" s="977"/>
      <c r="JXV1333" s="977"/>
      <c r="JXW1333" s="977"/>
      <c r="JXX1333" s="977"/>
      <c r="JXY1333" s="977"/>
      <c r="JXZ1333" s="977"/>
      <c r="JYA1333" s="977"/>
      <c r="JYB1333" s="977"/>
      <c r="JYC1333" s="977"/>
      <c r="JYD1333" s="977"/>
      <c r="JYE1333" s="977"/>
      <c r="JYF1333" s="977"/>
      <c r="JYG1333" s="977"/>
      <c r="JYH1333" s="977"/>
      <c r="JYI1333" s="977"/>
      <c r="JYJ1333" s="977"/>
      <c r="JYK1333" s="977"/>
      <c r="JYL1333" s="977"/>
      <c r="JYM1333" s="977"/>
      <c r="JYN1333" s="977"/>
      <c r="JYO1333" s="977"/>
      <c r="JYP1333" s="977"/>
      <c r="JYQ1333" s="977"/>
      <c r="JYR1333" s="977"/>
      <c r="JYS1333" s="977"/>
      <c r="JYT1333" s="977"/>
      <c r="JYU1333" s="977"/>
      <c r="JYV1333" s="977"/>
      <c r="JYW1333" s="977"/>
      <c r="JYX1333" s="977"/>
      <c r="JYY1333" s="977"/>
      <c r="JYZ1333" s="977"/>
      <c r="JZA1333" s="977"/>
      <c r="JZB1333" s="977"/>
      <c r="JZC1333" s="977"/>
      <c r="JZD1333" s="977"/>
      <c r="JZE1333" s="977"/>
      <c r="JZF1333" s="977"/>
      <c r="JZG1333" s="977"/>
      <c r="JZH1333" s="977"/>
      <c r="JZI1333" s="977"/>
      <c r="JZJ1333" s="977"/>
      <c r="JZK1333" s="977"/>
      <c r="JZL1333" s="977"/>
      <c r="JZM1333" s="977"/>
      <c r="JZN1333" s="977"/>
      <c r="JZO1333" s="977"/>
      <c r="JZP1333" s="977"/>
      <c r="JZQ1333" s="977"/>
      <c r="JZR1333" s="977"/>
      <c r="JZS1333" s="977"/>
      <c r="JZT1333" s="977"/>
      <c r="JZU1333" s="977"/>
      <c r="JZV1333" s="977"/>
      <c r="JZW1333" s="977"/>
      <c r="JZX1333" s="977"/>
      <c r="JZY1333" s="977"/>
      <c r="JZZ1333" s="977"/>
      <c r="KAA1333" s="977"/>
      <c r="KAB1333" s="977"/>
      <c r="KAC1333" s="977"/>
      <c r="KAD1333" s="977"/>
      <c r="KAE1333" s="977"/>
      <c r="KAF1333" s="977"/>
      <c r="KAG1333" s="977"/>
      <c r="KAH1333" s="977"/>
      <c r="KAI1333" s="977"/>
      <c r="KAJ1333" s="977"/>
      <c r="KAK1333" s="977"/>
      <c r="KAL1333" s="977"/>
      <c r="KAM1333" s="977"/>
      <c r="KAN1333" s="977"/>
      <c r="KAO1333" s="977"/>
      <c r="KAP1333" s="977"/>
      <c r="KAQ1333" s="977"/>
      <c r="KAR1333" s="977"/>
      <c r="KAS1333" s="977"/>
      <c r="KAT1333" s="977"/>
      <c r="KAU1333" s="977"/>
      <c r="KAV1333" s="977"/>
      <c r="KAW1333" s="977"/>
      <c r="KAX1333" s="977"/>
      <c r="KAY1333" s="977"/>
      <c r="KAZ1333" s="977"/>
      <c r="KBA1333" s="977"/>
      <c r="KBB1333" s="977"/>
      <c r="KBC1333" s="977"/>
      <c r="KBD1333" s="977"/>
      <c r="KBE1333" s="977"/>
      <c r="KBF1333" s="977"/>
      <c r="KBG1333" s="977"/>
      <c r="KBH1333" s="977"/>
      <c r="KBI1333" s="977"/>
      <c r="KBJ1333" s="977"/>
      <c r="KBK1333" s="977"/>
      <c r="KBL1333" s="977"/>
      <c r="KBM1333" s="977"/>
      <c r="KBN1333" s="977"/>
      <c r="KBO1333" s="977"/>
      <c r="KBP1333" s="977"/>
      <c r="KBQ1333" s="977"/>
      <c r="KBR1333" s="977"/>
      <c r="KBS1333" s="977"/>
      <c r="KBT1333" s="977"/>
      <c r="KBU1333" s="977"/>
      <c r="KBV1333" s="977"/>
      <c r="KBW1333" s="977"/>
      <c r="KBX1333" s="977"/>
      <c r="KBY1333" s="977"/>
      <c r="KBZ1333" s="977"/>
      <c r="KCA1333" s="977"/>
      <c r="KCB1333" s="977"/>
      <c r="KCC1333" s="977"/>
      <c r="KCD1333" s="977"/>
      <c r="KCE1333" s="977"/>
      <c r="KCF1333" s="977"/>
      <c r="KCG1333" s="977"/>
      <c r="KCH1333" s="977"/>
      <c r="KCI1333" s="977"/>
      <c r="KCJ1333" s="977"/>
      <c r="KCK1333" s="977"/>
      <c r="KCL1333" s="977"/>
      <c r="KCM1333" s="977"/>
      <c r="KCN1333" s="977"/>
      <c r="KCO1333" s="977"/>
      <c r="KCP1333" s="977"/>
      <c r="KCQ1333" s="977"/>
      <c r="KCR1333" s="977"/>
      <c r="KCS1333" s="977"/>
      <c r="KCT1333" s="977"/>
      <c r="KCU1333" s="977"/>
      <c r="KCV1333" s="977"/>
      <c r="KCW1333" s="977"/>
      <c r="KCX1333" s="977"/>
      <c r="KCY1333" s="977"/>
      <c r="KCZ1333" s="977"/>
      <c r="KDA1333" s="977"/>
      <c r="KDB1333" s="977"/>
      <c r="KDC1333" s="977"/>
      <c r="KDD1333" s="977"/>
      <c r="KDE1333" s="977"/>
      <c r="KDF1333" s="977"/>
      <c r="KDG1333" s="977"/>
      <c r="KDH1333" s="977"/>
      <c r="KDI1333" s="977"/>
      <c r="KDJ1333" s="977"/>
      <c r="KDK1333" s="977"/>
      <c r="KDL1333" s="977"/>
      <c r="KDM1333" s="977"/>
      <c r="KDN1333" s="977"/>
      <c r="KDO1333" s="977"/>
      <c r="KDP1333" s="977"/>
      <c r="KDQ1333" s="977"/>
      <c r="KDR1333" s="977"/>
      <c r="KDS1333" s="977"/>
      <c r="KDT1333" s="977"/>
      <c r="KDU1333" s="977"/>
      <c r="KDV1333" s="977"/>
      <c r="KDW1333" s="977"/>
      <c r="KDX1333" s="977"/>
      <c r="KDY1333" s="977"/>
      <c r="KDZ1333" s="977"/>
      <c r="KEA1333" s="977"/>
      <c r="KEB1333" s="977"/>
      <c r="KEC1333" s="977"/>
      <c r="KED1333" s="977"/>
      <c r="KEE1333" s="977"/>
      <c r="KEF1333" s="977"/>
      <c r="KEG1333" s="977"/>
      <c r="KEH1333" s="977"/>
      <c r="KEI1333" s="977"/>
      <c r="KEJ1333" s="977"/>
      <c r="KEK1333" s="977"/>
      <c r="KEL1333" s="977"/>
      <c r="KEM1333" s="977"/>
      <c r="KEN1333" s="977"/>
      <c r="KEO1333" s="977"/>
      <c r="KEP1333" s="977"/>
      <c r="KEQ1333" s="977"/>
      <c r="KER1333" s="977"/>
      <c r="KES1333" s="977"/>
      <c r="KET1333" s="977"/>
      <c r="KEU1333" s="977"/>
      <c r="KEV1333" s="977"/>
      <c r="KEW1333" s="977"/>
      <c r="KEX1333" s="977"/>
      <c r="KEY1333" s="977"/>
      <c r="KEZ1333" s="977"/>
      <c r="KFA1333" s="977"/>
      <c r="KFB1333" s="977"/>
      <c r="KFC1333" s="977"/>
      <c r="KFD1333" s="977"/>
      <c r="KFE1333" s="977"/>
      <c r="KFF1333" s="977"/>
      <c r="KFG1333" s="977"/>
      <c r="KFH1333" s="977"/>
      <c r="KFI1333" s="977"/>
      <c r="KFJ1333" s="977"/>
      <c r="KFK1333" s="977"/>
      <c r="KFL1333" s="977"/>
      <c r="KFM1333" s="977"/>
      <c r="KFN1333" s="977"/>
      <c r="KFO1333" s="977"/>
      <c r="KFP1333" s="977"/>
      <c r="KFQ1333" s="977"/>
      <c r="KFR1333" s="977"/>
      <c r="KFS1333" s="977"/>
      <c r="KFT1333" s="977"/>
      <c r="KFU1333" s="977"/>
      <c r="KFV1333" s="977"/>
      <c r="KFW1333" s="977"/>
      <c r="KFX1333" s="977"/>
      <c r="KFY1333" s="977"/>
      <c r="KFZ1333" s="977"/>
      <c r="KGA1333" s="977"/>
      <c r="KGB1333" s="977"/>
      <c r="KGC1333" s="977"/>
      <c r="KGD1333" s="977"/>
      <c r="KGE1333" s="977"/>
      <c r="KGF1333" s="977"/>
      <c r="KGG1333" s="977"/>
      <c r="KGH1333" s="977"/>
      <c r="KGI1333" s="977"/>
      <c r="KGJ1333" s="977"/>
      <c r="KGK1333" s="977"/>
      <c r="KGL1333" s="977"/>
      <c r="KGM1333" s="977"/>
      <c r="KGN1333" s="977"/>
      <c r="KGO1333" s="977"/>
      <c r="KGP1333" s="977"/>
      <c r="KGQ1333" s="977"/>
      <c r="KGR1333" s="977"/>
      <c r="KGS1333" s="977"/>
      <c r="KGT1333" s="977"/>
      <c r="KGU1333" s="977"/>
      <c r="KGV1333" s="977"/>
      <c r="KGW1333" s="977"/>
      <c r="KGX1333" s="977"/>
      <c r="KGY1333" s="977"/>
      <c r="KGZ1333" s="977"/>
      <c r="KHA1333" s="977"/>
      <c r="KHB1333" s="977"/>
      <c r="KHC1333" s="977"/>
      <c r="KHD1333" s="977"/>
      <c r="KHE1333" s="977"/>
      <c r="KHF1333" s="977"/>
      <c r="KHG1333" s="977"/>
      <c r="KHH1333" s="977"/>
      <c r="KHI1333" s="977"/>
      <c r="KHJ1333" s="977"/>
      <c r="KHK1333" s="977"/>
      <c r="KHL1333" s="977"/>
      <c r="KHM1333" s="977"/>
      <c r="KHN1333" s="977"/>
      <c r="KHO1333" s="977"/>
      <c r="KHP1333" s="977"/>
      <c r="KHQ1333" s="977"/>
      <c r="KHR1333" s="977"/>
      <c r="KHS1333" s="977"/>
      <c r="KHT1333" s="977"/>
      <c r="KHU1333" s="977"/>
      <c r="KHV1333" s="977"/>
      <c r="KHW1333" s="977"/>
      <c r="KHX1333" s="977"/>
      <c r="KHY1333" s="977"/>
      <c r="KHZ1333" s="977"/>
      <c r="KIA1333" s="977"/>
      <c r="KIB1333" s="977"/>
      <c r="KIC1333" s="977"/>
      <c r="KID1333" s="977"/>
      <c r="KIE1333" s="977"/>
      <c r="KIF1333" s="977"/>
      <c r="KIG1333" s="977"/>
      <c r="KIH1333" s="977"/>
      <c r="KII1333" s="977"/>
      <c r="KIJ1333" s="977"/>
      <c r="KIK1333" s="977"/>
      <c r="KIL1333" s="977"/>
      <c r="KIM1333" s="977"/>
      <c r="KIN1333" s="977"/>
      <c r="KIO1333" s="977"/>
      <c r="KIP1333" s="977"/>
      <c r="KIQ1333" s="977"/>
      <c r="KIR1333" s="977"/>
      <c r="KIS1333" s="977"/>
      <c r="KIT1333" s="977"/>
      <c r="KIU1333" s="977"/>
      <c r="KIV1333" s="977"/>
      <c r="KIW1333" s="977"/>
      <c r="KIX1333" s="977"/>
      <c r="KIY1333" s="977"/>
      <c r="KIZ1333" s="977"/>
      <c r="KJA1333" s="977"/>
      <c r="KJB1333" s="977"/>
      <c r="KJC1333" s="977"/>
      <c r="KJD1333" s="977"/>
      <c r="KJE1333" s="977"/>
      <c r="KJF1333" s="977"/>
      <c r="KJG1333" s="977"/>
      <c r="KJH1333" s="977"/>
      <c r="KJI1333" s="977"/>
      <c r="KJJ1333" s="977"/>
      <c r="KJK1333" s="977"/>
      <c r="KJL1333" s="977"/>
      <c r="KJM1333" s="977"/>
      <c r="KJN1333" s="977"/>
      <c r="KJO1333" s="977"/>
      <c r="KJP1333" s="977"/>
      <c r="KJQ1333" s="977"/>
      <c r="KJR1333" s="977"/>
      <c r="KJS1333" s="977"/>
      <c r="KJT1333" s="977"/>
      <c r="KJU1333" s="977"/>
      <c r="KJV1333" s="977"/>
      <c r="KJW1333" s="977"/>
      <c r="KJX1333" s="977"/>
      <c r="KJY1333" s="977"/>
      <c r="KJZ1333" s="977"/>
      <c r="KKA1333" s="977"/>
      <c r="KKB1333" s="977"/>
      <c r="KKC1333" s="977"/>
      <c r="KKD1333" s="977"/>
      <c r="KKE1333" s="977"/>
      <c r="KKF1333" s="977"/>
      <c r="KKG1333" s="977"/>
      <c r="KKH1333" s="977"/>
      <c r="KKI1333" s="977"/>
      <c r="KKJ1333" s="977"/>
      <c r="KKK1333" s="977"/>
      <c r="KKL1333" s="977"/>
      <c r="KKM1333" s="977"/>
      <c r="KKN1333" s="977"/>
      <c r="KKO1333" s="977"/>
      <c r="KKP1333" s="977"/>
      <c r="KKQ1333" s="977"/>
      <c r="KKR1333" s="977"/>
      <c r="KKS1333" s="977"/>
      <c r="KKT1333" s="977"/>
      <c r="KKU1333" s="977"/>
      <c r="KKV1333" s="977"/>
      <c r="KKW1333" s="977"/>
      <c r="KKX1333" s="977"/>
      <c r="KKY1333" s="977"/>
      <c r="KKZ1333" s="977"/>
      <c r="KLA1333" s="977"/>
      <c r="KLB1333" s="977"/>
      <c r="KLC1333" s="977"/>
      <c r="KLD1333" s="977"/>
      <c r="KLE1333" s="977"/>
      <c r="KLF1333" s="977"/>
      <c r="KLG1333" s="977"/>
      <c r="KLH1333" s="977"/>
      <c r="KLI1333" s="977"/>
      <c r="KLJ1333" s="977"/>
      <c r="KLK1333" s="977"/>
      <c r="KLL1333" s="977"/>
      <c r="KLM1333" s="977"/>
      <c r="KLN1333" s="977"/>
      <c r="KLO1333" s="977"/>
      <c r="KLP1333" s="977"/>
      <c r="KLQ1333" s="977"/>
      <c r="KLR1333" s="977"/>
      <c r="KLS1333" s="977"/>
      <c r="KLT1333" s="977"/>
      <c r="KLU1333" s="977"/>
      <c r="KLV1333" s="977"/>
      <c r="KLW1333" s="977"/>
      <c r="KLX1333" s="977"/>
      <c r="KLY1333" s="977"/>
      <c r="KLZ1333" s="977"/>
      <c r="KMA1333" s="977"/>
      <c r="KMB1333" s="977"/>
      <c r="KMC1333" s="977"/>
      <c r="KMD1333" s="977"/>
      <c r="KME1333" s="977"/>
      <c r="KMF1333" s="977"/>
      <c r="KMG1333" s="977"/>
      <c r="KMH1333" s="977"/>
      <c r="KMI1333" s="977"/>
      <c r="KMJ1333" s="977"/>
      <c r="KMK1333" s="977"/>
      <c r="KML1333" s="977"/>
      <c r="KMM1333" s="977"/>
      <c r="KMN1333" s="977"/>
      <c r="KMO1333" s="977"/>
      <c r="KMP1333" s="977"/>
      <c r="KMQ1333" s="977"/>
      <c r="KMR1333" s="977"/>
      <c r="KMS1333" s="977"/>
      <c r="KMT1333" s="977"/>
      <c r="KMU1333" s="977"/>
      <c r="KMV1333" s="977"/>
      <c r="KMW1333" s="977"/>
      <c r="KMX1333" s="977"/>
      <c r="KMY1333" s="977"/>
      <c r="KMZ1333" s="977"/>
      <c r="KNA1333" s="977"/>
      <c r="KNB1333" s="977"/>
      <c r="KNC1333" s="977"/>
      <c r="KND1333" s="977"/>
      <c r="KNE1333" s="977"/>
      <c r="KNF1333" s="977"/>
      <c r="KNG1333" s="977"/>
      <c r="KNH1333" s="977"/>
      <c r="KNI1333" s="977"/>
      <c r="KNJ1333" s="977"/>
      <c r="KNK1333" s="977"/>
      <c r="KNL1333" s="977"/>
      <c r="KNM1333" s="977"/>
      <c r="KNN1333" s="977"/>
      <c r="KNO1333" s="977"/>
      <c r="KNP1333" s="977"/>
      <c r="KNQ1333" s="977"/>
      <c r="KNR1333" s="977"/>
      <c r="KNS1333" s="977"/>
      <c r="KNT1333" s="977"/>
      <c r="KNU1333" s="977"/>
      <c r="KNV1333" s="977"/>
      <c r="KNW1333" s="977"/>
      <c r="KNX1333" s="977"/>
      <c r="KNY1333" s="977"/>
      <c r="KNZ1333" s="977"/>
      <c r="KOA1333" s="977"/>
      <c r="KOB1333" s="977"/>
      <c r="KOC1333" s="977"/>
      <c r="KOD1333" s="977"/>
      <c r="KOE1333" s="977"/>
      <c r="KOF1333" s="977"/>
      <c r="KOG1333" s="977"/>
      <c r="KOH1333" s="977"/>
      <c r="KOI1333" s="977"/>
      <c r="KOJ1333" s="977"/>
      <c r="KOK1333" s="977"/>
      <c r="KOL1333" s="977"/>
      <c r="KOM1333" s="977"/>
      <c r="KON1333" s="977"/>
      <c r="KOO1333" s="977"/>
      <c r="KOP1333" s="977"/>
      <c r="KOQ1333" s="977"/>
      <c r="KOR1333" s="977"/>
      <c r="KOS1333" s="977"/>
      <c r="KOT1333" s="977"/>
      <c r="KOU1333" s="977"/>
      <c r="KOV1333" s="977"/>
      <c r="KOW1333" s="977"/>
      <c r="KOX1333" s="977"/>
      <c r="KOY1333" s="977"/>
      <c r="KOZ1333" s="977"/>
      <c r="KPA1333" s="977"/>
      <c r="KPB1333" s="977"/>
      <c r="KPC1333" s="977"/>
      <c r="KPD1333" s="977"/>
      <c r="KPE1333" s="977"/>
      <c r="KPF1333" s="977"/>
      <c r="KPG1333" s="977"/>
      <c r="KPH1333" s="977"/>
      <c r="KPI1333" s="977"/>
      <c r="KPJ1333" s="977"/>
      <c r="KPK1333" s="977"/>
      <c r="KPL1333" s="977"/>
      <c r="KPM1333" s="977"/>
      <c r="KPN1333" s="977"/>
      <c r="KPO1333" s="977"/>
      <c r="KPP1333" s="977"/>
      <c r="KPQ1333" s="977"/>
      <c r="KPR1333" s="977"/>
      <c r="KPS1333" s="977"/>
      <c r="KPT1333" s="977"/>
      <c r="KPU1333" s="977"/>
      <c r="KPV1333" s="977"/>
      <c r="KPW1333" s="977"/>
      <c r="KPX1333" s="977"/>
      <c r="KPY1333" s="977"/>
      <c r="KPZ1333" s="977"/>
      <c r="KQA1333" s="977"/>
      <c r="KQB1333" s="977"/>
      <c r="KQC1333" s="977"/>
      <c r="KQD1333" s="977"/>
      <c r="KQE1333" s="977"/>
      <c r="KQF1333" s="977"/>
      <c r="KQG1333" s="977"/>
      <c r="KQH1333" s="977"/>
      <c r="KQI1333" s="977"/>
      <c r="KQJ1333" s="977"/>
      <c r="KQK1333" s="977"/>
      <c r="KQL1333" s="977"/>
      <c r="KQM1333" s="977"/>
      <c r="KQN1333" s="977"/>
      <c r="KQO1333" s="977"/>
      <c r="KQP1333" s="977"/>
      <c r="KQQ1333" s="977"/>
      <c r="KQR1333" s="977"/>
      <c r="KQS1333" s="977"/>
      <c r="KQT1333" s="977"/>
      <c r="KQU1333" s="977"/>
      <c r="KQV1333" s="977"/>
      <c r="KQW1333" s="977"/>
      <c r="KQX1333" s="977"/>
      <c r="KQY1333" s="977"/>
      <c r="KQZ1333" s="977"/>
      <c r="KRA1333" s="977"/>
      <c r="KRB1333" s="977"/>
      <c r="KRC1333" s="977"/>
      <c r="KRD1333" s="977"/>
      <c r="KRE1333" s="977"/>
      <c r="KRF1333" s="977"/>
      <c r="KRG1333" s="977"/>
      <c r="KRH1333" s="977"/>
      <c r="KRI1333" s="977"/>
      <c r="KRJ1333" s="977"/>
      <c r="KRK1333" s="977"/>
      <c r="KRL1333" s="977"/>
      <c r="KRM1333" s="977"/>
      <c r="KRN1333" s="977"/>
      <c r="KRO1333" s="977"/>
      <c r="KRP1333" s="977"/>
      <c r="KRQ1333" s="977"/>
      <c r="KRR1333" s="977"/>
      <c r="KRS1333" s="977"/>
      <c r="KRT1333" s="977"/>
      <c r="KRU1333" s="977"/>
      <c r="KRV1333" s="977"/>
      <c r="KRW1333" s="977"/>
      <c r="KRX1333" s="977"/>
      <c r="KRY1333" s="977"/>
      <c r="KRZ1333" s="977"/>
      <c r="KSA1333" s="977"/>
      <c r="KSB1333" s="977"/>
      <c r="KSC1333" s="977"/>
      <c r="KSD1333" s="977"/>
      <c r="KSE1333" s="977"/>
      <c r="KSF1333" s="977"/>
      <c r="KSG1333" s="977"/>
      <c r="KSH1333" s="977"/>
      <c r="KSI1333" s="977"/>
      <c r="KSJ1333" s="977"/>
      <c r="KSK1333" s="977"/>
      <c r="KSL1333" s="977"/>
      <c r="KSM1333" s="977"/>
      <c r="KSN1333" s="977"/>
      <c r="KSO1333" s="977"/>
      <c r="KSP1333" s="977"/>
      <c r="KSQ1333" s="977"/>
      <c r="KSR1333" s="977"/>
      <c r="KSS1333" s="977"/>
      <c r="KST1333" s="977"/>
      <c r="KSU1333" s="977"/>
      <c r="KSV1333" s="977"/>
      <c r="KSW1333" s="977"/>
      <c r="KSX1333" s="977"/>
      <c r="KSY1333" s="977"/>
      <c r="KSZ1333" s="977"/>
      <c r="KTA1333" s="977"/>
      <c r="KTB1333" s="977"/>
      <c r="KTC1333" s="977"/>
      <c r="KTD1333" s="977"/>
      <c r="KTE1333" s="977"/>
      <c r="KTF1333" s="977"/>
      <c r="KTG1333" s="977"/>
      <c r="KTH1333" s="977"/>
      <c r="KTI1333" s="977"/>
      <c r="KTJ1333" s="977"/>
      <c r="KTK1333" s="977"/>
      <c r="KTL1333" s="977"/>
      <c r="KTM1333" s="977"/>
      <c r="KTN1333" s="977"/>
      <c r="KTO1333" s="977"/>
      <c r="KTP1333" s="977"/>
      <c r="KTQ1333" s="977"/>
      <c r="KTR1333" s="977"/>
      <c r="KTS1333" s="977"/>
      <c r="KTT1333" s="977"/>
      <c r="KTU1333" s="977"/>
      <c r="KTV1333" s="977"/>
      <c r="KTW1333" s="977"/>
      <c r="KTX1333" s="977"/>
      <c r="KTY1333" s="977"/>
      <c r="KTZ1333" s="977"/>
      <c r="KUA1333" s="977"/>
      <c r="KUB1333" s="977"/>
      <c r="KUC1333" s="977"/>
      <c r="KUD1333" s="977"/>
      <c r="KUE1333" s="977"/>
      <c r="KUF1333" s="977"/>
      <c r="KUG1333" s="977"/>
      <c r="KUH1333" s="977"/>
      <c r="KUI1333" s="977"/>
      <c r="KUJ1333" s="977"/>
      <c r="KUK1333" s="977"/>
      <c r="KUL1333" s="977"/>
      <c r="KUM1333" s="977"/>
      <c r="KUN1333" s="977"/>
      <c r="KUO1333" s="977"/>
      <c r="KUP1333" s="977"/>
      <c r="KUQ1333" s="977"/>
      <c r="KUR1333" s="977"/>
      <c r="KUS1333" s="977"/>
      <c r="KUT1333" s="977"/>
      <c r="KUU1333" s="977"/>
      <c r="KUV1333" s="977"/>
      <c r="KUW1333" s="977"/>
      <c r="KUX1333" s="977"/>
      <c r="KUY1333" s="977"/>
      <c r="KUZ1333" s="977"/>
      <c r="KVA1333" s="977"/>
      <c r="KVB1333" s="977"/>
      <c r="KVC1333" s="977"/>
      <c r="KVD1333" s="977"/>
      <c r="KVE1333" s="977"/>
      <c r="KVF1333" s="977"/>
      <c r="KVG1333" s="977"/>
      <c r="KVH1333" s="977"/>
      <c r="KVI1333" s="977"/>
      <c r="KVJ1333" s="977"/>
      <c r="KVK1333" s="977"/>
      <c r="KVL1333" s="977"/>
      <c r="KVM1333" s="977"/>
      <c r="KVN1333" s="977"/>
      <c r="KVO1333" s="977"/>
      <c r="KVP1333" s="977"/>
      <c r="KVQ1333" s="977"/>
      <c r="KVR1333" s="977"/>
      <c r="KVS1333" s="977"/>
      <c r="KVT1333" s="977"/>
      <c r="KVU1333" s="977"/>
      <c r="KVV1333" s="977"/>
      <c r="KVW1333" s="977"/>
      <c r="KVX1333" s="977"/>
      <c r="KVY1333" s="977"/>
      <c r="KVZ1333" s="977"/>
      <c r="KWA1333" s="977"/>
      <c r="KWB1333" s="977"/>
      <c r="KWC1333" s="977"/>
      <c r="KWD1333" s="977"/>
      <c r="KWE1333" s="977"/>
      <c r="KWF1333" s="977"/>
      <c r="KWG1333" s="977"/>
      <c r="KWH1333" s="977"/>
      <c r="KWI1333" s="977"/>
      <c r="KWJ1333" s="977"/>
      <c r="KWK1333" s="977"/>
      <c r="KWL1333" s="977"/>
      <c r="KWM1333" s="977"/>
      <c r="KWN1333" s="977"/>
      <c r="KWO1333" s="977"/>
      <c r="KWP1333" s="977"/>
      <c r="KWQ1333" s="977"/>
      <c r="KWR1333" s="977"/>
      <c r="KWS1333" s="977"/>
      <c r="KWT1333" s="977"/>
      <c r="KWU1333" s="977"/>
      <c r="KWV1333" s="977"/>
      <c r="KWW1333" s="977"/>
      <c r="KWX1333" s="977"/>
      <c r="KWY1333" s="977"/>
      <c r="KWZ1333" s="977"/>
      <c r="KXA1333" s="977"/>
      <c r="KXB1333" s="977"/>
      <c r="KXC1333" s="977"/>
      <c r="KXD1333" s="977"/>
      <c r="KXE1333" s="977"/>
      <c r="KXF1333" s="977"/>
      <c r="KXG1333" s="977"/>
      <c r="KXH1333" s="977"/>
      <c r="KXI1333" s="977"/>
      <c r="KXJ1333" s="977"/>
      <c r="KXK1333" s="977"/>
      <c r="KXL1333" s="977"/>
      <c r="KXM1333" s="977"/>
      <c r="KXN1333" s="977"/>
      <c r="KXO1333" s="977"/>
      <c r="KXP1333" s="977"/>
      <c r="KXQ1333" s="977"/>
      <c r="KXR1333" s="977"/>
      <c r="KXS1333" s="977"/>
      <c r="KXT1333" s="977"/>
      <c r="KXU1333" s="977"/>
      <c r="KXV1333" s="977"/>
      <c r="KXW1333" s="977"/>
      <c r="KXX1333" s="977"/>
      <c r="KXY1333" s="977"/>
      <c r="KXZ1333" s="977"/>
      <c r="KYA1333" s="977"/>
      <c r="KYB1333" s="977"/>
      <c r="KYC1333" s="977"/>
      <c r="KYD1333" s="977"/>
      <c r="KYE1333" s="977"/>
      <c r="KYF1333" s="977"/>
      <c r="KYG1333" s="977"/>
      <c r="KYH1333" s="977"/>
      <c r="KYI1333" s="977"/>
      <c r="KYJ1333" s="977"/>
      <c r="KYK1333" s="977"/>
      <c r="KYL1333" s="977"/>
      <c r="KYM1333" s="977"/>
      <c r="KYN1333" s="977"/>
      <c r="KYO1333" s="977"/>
      <c r="KYP1333" s="977"/>
      <c r="KYQ1333" s="977"/>
      <c r="KYR1333" s="977"/>
      <c r="KYS1333" s="977"/>
      <c r="KYT1333" s="977"/>
      <c r="KYU1333" s="977"/>
      <c r="KYV1333" s="977"/>
      <c r="KYW1333" s="977"/>
      <c r="KYX1333" s="977"/>
      <c r="KYY1333" s="977"/>
      <c r="KYZ1333" s="977"/>
      <c r="KZA1333" s="977"/>
      <c r="KZB1333" s="977"/>
      <c r="KZC1333" s="977"/>
      <c r="KZD1333" s="977"/>
      <c r="KZE1333" s="977"/>
      <c r="KZF1333" s="977"/>
      <c r="KZG1333" s="977"/>
      <c r="KZH1333" s="977"/>
      <c r="KZI1333" s="977"/>
      <c r="KZJ1333" s="977"/>
      <c r="KZK1333" s="977"/>
      <c r="KZL1333" s="977"/>
      <c r="KZM1333" s="977"/>
      <c r="KZN1333" s="977"/>
      <c r="KZO1333" s="977"/>
      <c r="KZP1333" s="977"/>
      <c r="KZQ1333" s="977"/>
      <c r="KZR1333" s="977"/>
      <c r="KZS1333" s="977"/>
      <c r="KZT1333" s="977"/>
      <c r="KZU1333" s="977"/>
      <c r="KZV1333" s="977"/>
      <c r="KZW1333" s="977"/>
      <c r="KZX1333" s="977"/>
      <c r="KZY1333" s="977"/>
      <c r="KZZ1333" s="977"/>
      <c r="LAA1333" s="977"/>
      <c r="LAB1333" s="977"/>
      <c r="LAC1333" s="977"/>
      <c r="LAD1333" s="977"/>
      <c r="LAE1333" s="977"/>
      <c r="LAF1333" s="977"/>
      <c r="LAG1333" s="977"/>
      <c r="LAH1333" s="977"/>
      <c r="LAI1333" s="977"/>
      <c r="LAJ1333" s="977"/>
      <c r="LAK1333" s="977"/>
      <c r="LAL1333" s="977"/>
      <c r="LAM1333" s="977"/>
      <c r="LAN1333" s="977"/>
      <c r="LAO1333" s="977"/>
      <c r="LAP1333" s="977"/>
      <c r="LAQ1333" s="977"/>
      <c r="LAR1333" s="977"/>
      <c r="LAS1333" s="977"/>
      <c r="LAT1333" s="977"/>
      <c r="LAU1333" s="977"/>
      <c r="LAV1333" s="977"/>
      <c r="LAW1333" s="977"/>
      <c r="LAX1333" s="977"/>
      <c r="LAY1333" s="977"/>
      <c r="LAZ1333" s="977"/>
      <c r="LBA1333" s="977"/>
      <c r="LBB1333" s="977"/>
      <c r="LBC1333" s="977"/>
      <c r="LBD1333" s="977"/>
      <c r="LBE1333" s="977"/>
      <c r="LBF1333" s="977"/>
      <c r="LBG1333" s="977"/>
      <c r="LBH1333" s="977"/>
      <c r="LBI1333" s="977"/>
      <c r="LBJ1333" s="977"/>
      <c r="LBK1333" s="977"/>
      <c r="LBL1333" s="977"/>
      <c r="LBM1333" s="977"/>
      <c r="LBN1333" s="977"/>
      <c r="LBO1333" s="977"/>
      <c r="LBP1333" s="977"/>
      <c r="LBQ1333" s="977"/>
      <c r="LBR1333" s="977"/>
      <c r="LBS1333" s="977"/>
      <c r="LBT1333" s="977"/>
      <c r="LBU1333" s="977"/>
      <c r="LBV1333" s="977"/>
      <c r="LBW1333" s="977"/>
      <c r="LBX1333" s="977"/>
      <c r="LBY1333" s="977"/>
      <c r="LBZ1333" s="977"/>
      <c r="LCA1333" s="977"/>
      <c r="LCB1333" s="977"/>
      <c r="LCC1333" s="977"/>
      <c r="LCD1333" s="977"/>
      <c r="LCE1333" s="977"/>
      <c r="LCF1333" s="977"/>
      <c r="LCG1333" s="977"/>
      <c r="LCH1333" s="977"/>
      <c r="LCI1333" s="977"/>
      <c r="LCJ1333" s="977"/>
      <c r="LCK1333" s="977"/>
      <c r="LCL1333" s="977"/>
      <c r="LCM1333" s="977"/>
      <c r="LCN1333" s="977"/>
      <c r="LCO1333" s="977"/>
      <c r="LCP1333" s="977"/>
      <c r="LCQ1333" s="977"/>
      <c r="LCR1333" s="977"/>
      <c r="LCS1333" s="977"/>
      <c r="LCT1333" s="977"/>
      <c r="LCU1333" s="977"/>
      <c r="LCV1333" s="977"/>
      <c r="LCW1333" s="977"/>
      <c r="LCX1333" s="977"/>
      <c r="LCY1333" s="977"/>
      <c r="LCZ1333" s="977"/>
      <c r="LDA1333" s="977"/>
      <c r="LDB1333" s="977"/>
      <c r="LDC1333" s="977"/>
      <c r="LDD1333" s="977"/>
      <c r="LDE1333" s="977"/>
      <c r="LDF1333" s="977"/>
      <c r="LDG1333" s="977"/>
      <c r="LDH1333" s="977"/>
      <c r="LDI1333" s="977"/>
      <c r="LDJ1333" s="977"/>
      <c r="LDK1333" s="977"/>
      <c r="LDL1333" s="977"/>
      <c r="LDM1333" s="977"/>
      <c r="LDN1333" s="977"/>
      <c r="LDO1333" s="977"/>
      <c r="LDP1333" s="977"/>
      <c r="LDQ1333" s="977"/>
      <c r="LDR1333" s="977"/>
      <c r="LDS1333" s="977"/>
      <c r="LDT1333" s="977"/>
      <c r="LDU1333" s="977"/>
      <c r="LDV1333" s="977"/>
      <c r="LDW1333" s="977"/>
      <c r="LDX1333" s="977"/>
      <c r="LDY1333" s="977"/>
      <c r="LDZ1333" s="977"/>
      <c r="LEA1333" s="977"/>
      <c r="LEB1333" s="977"/>
      <c r="LEC1333" s="977"/>
      <c r="LED1333" s="977"/>
      <c r="LEE1333" s="977"/>
      <c r="LEF1333" s="977"/>
      <c r="LEG1333" s="977"/>
      <c r="LEH1333" s="977"/>
      <c r="LEI1333" s="977"/>
      <c r="LEJ1333" s="977"/>
      <c r="LEK1333" s="977"/>
      <c r="LEL1333" s="977"/>
      <c r="LEM1333" s="977"/>
      <c r="LEN1333" s="977"/>
      <c r="LEO1333" s="977"/>
      <c r="LEP1333" s="977"/>
      <c r="LEQ1333" s="977"/>
      <c r="LER1333" s="977"/>
      <c r="LES1333" s="977"/>
      <c r="LET1333" s="977"/>
      <c r="LEU1333" s="977"/>
      <c r="LEV1333" s="977"/>
      <c r="LEW1333" s="977"/>
      <c r="LEX1333" s="977"/>
      <c r="LEY1333" s="977"/>
      <c r="LEZ1333" s="977"/>
      <c r="LFA1333" s="977"/>
      <c r="LFB1333" s="977"/>
      <c r="LFC1333" s="977"/>
      <c r="LFD1333" s="977"/>
      <c r="LFE1333" s="977"/>
      <c r="LFF1333" s="977"/>
      <c r="LFG1333" s="977"/>
      <c r="LFH1333" s="977"/>
      <c r="LFI1333" s="977"/>
      <c r="LFJ1333" s="977"/>
      <c r="LFK1333" s="977"/>
      <c r="LFL1333" s="977"/>
      <c r="LFM1333" s="977"/>
      <c r="LFN1333" s="977"/>
      <c r="LFO1333" s="977"/>
      <c r="LFP1333" s="977"/>
      <c r="LFQ1333" s="977"/>
      <c r="LFR1333" s="977"/>
      <c r="LFS1333" s="977"/>
      <c r="LFT1333" s="977"/>
      <c r="LFU1333" s="977"/>
      <c r="LFV1333" s="977"/>
      <c r="LFW1333" s="977"/>
      <c r="LFX1333" s="977"/>
      <c r="LFY1333" s="977"/>
      <c r="LFZ1333" s="977"/>
      <c r="LGA1333" s="977"/>
      <c r="LGB1333" s="977"/>
      <c r="LGC1333" s="977"/>
      <c r="LGD1333" s="977"/>
      <c r="LGE1333" s="977"/>
      <c r="LGF1333" s="977"/>
      <c r="LGG1333" s="977"/>
      <c r="LGH1333" s="977"/>
      <c r="LGI1333" s="977"/>
      <c r="LGJ1333" s="977"/>
      <c r="LGK1333" s="977"/>
      <c r="LGL1333" s="977"/>
      <c r="LGM1333" s="977"/>
      <c r="LGN1333" s="977"/>
      <c r="LGO1333" s="977"/>
      <c r="LGP1333" s="977"/>
      <c r="LGQ1333" s="977"/>
      <c r="LGR1333" s="977"/>
      <c r="LGS1333" s="977"/>
      <c r="LGT1333" s="977"/>
      <c r="LGU1333" s="977"/>
      <c r="LGV1333" s="977"/>
      <c r="LGW1333" s="977"/>
      <c r="LGX1333" s="977"/>
      <c r="LGY1333" s="977"/>
      <c r="LGZ1333" s="977"/>
      <c r="LHA1333" s="977"/>
      <c r="LHB1333" s="977"/>
      <c r="LHC1333" s="977"/>
      <c r="LHD1333" s="977"/>
      <c r="LHE1333" s="977"/>
      <c r="LHF1333" s="977"/>
      <c r="LHG1333" s="977"/>
      <c r="LHH1333" s="977"/>
      <c r="LHI1333" s="977"/>
      <c r="LHJ1333" s="977"/>
      <c r="LHK1333" s="977"/>
      <c r="LHL1333" s="977"/>
      <c r="LHM1333" s="977"/>
      <c r="LHN1333" s="977"/>
      <c r="LHO1333" s="977"/>
      <c r="LHP1333" s="977"/>
      <c r="LHQ1333" s="977"/>
      <c r="LHR1333" s="977"/>
      <c r="LHS1333" s="977"/>
      <c r="LHT1333" s="977"/>
      <c r="LHU1333" s="977"/>
      <c r="LHV1333" s="977"/>
      <c r="LHW1333" s="977"/>
      <c r="LHX1333" s="977"/>
      <c r="LHY1333" s="977"/>
      <c r="LHZ1333" s="977"/>
      <c r="LIA1333" s="977"/>
      <c r="LIB1333" s="977"/>
      <c r="LIC1333" s="977"/>
      <c r="LID1333" s="977"/>
      <c r="LIE1333" s="977"/>
      <c r="LIF1333" s="977"/>
      <c r="LIG1333" s="977"/>
      <c r="LIH1333" s="977"/>
      <c r="LII1333" s="977"/>
      <c r="LIJ1333" s="977"/>
      <c r="LIK1333" s="977"/>
      <c r="LIL1333" s="977"/>
      <c r="LIM1333" s="977"/>
      <c r="LIN1333" s="977"/>
      <c r="LIO1333" s="977"/>
      <c r="LIP1333" s="977"/>
      <c r="LIQ1333" s="977"/>
      <c r="LIR1333" s="977"/>
      <c r="LIS1333" s="977"/>
      <c r="LIT1333" s="977"/>
      <c r="LIU1333" s="977"/>
      <c r="LIV1333" s="977"/>
      <c r="LIW1333" s="977"/>
      <c r="LIX1333" s="977"/>
      <c r="LIY1333" s="977"/>
      <c r="LIZ1333" s="977"/>
      <c r="LJA1333" s="977"/>
      <c r="LJB1333" s="977"/>
      <c r="LJC1333" s="977"/>
      <c r="LJD1333" s="977"/>
      <c r="LJE1333" s="977"/>
      <c r="LJF1333" s="977"/>
      <c r="LJG1333" s="977"/>
      <c r="LJH1333" s="977"/>
      <c r="LJI1333" s="977"/>
      <c r="LJJ1333" s="977"/>
      <c r="LJK1333" s="977"/>
      <c r="LJL1333" s="977"/>
      <c r="LJM1333" s="977"/>
      <c r="LJN1333" s="977"/>
      <c r="LJO1333" s="977"/>
      <c r="LJP1333" s="977"/>
      <c r="LJQ1333" s="977"/>
      <c r="LJR1333" s="977"/>
      <c r="LJS1333" s="977"/>
      <c r="LJT1333" s="977"/>
      <c r="LJU1333" s="977"/>
      <c r="LJV1333" s="977"/>
      <c r="LJW1333" s="977"/>
      <c r="LJX1333" s="977"/>
      <c r="LJY1333" s="977"/>
      <c r="LJZ1333" s="977"/>
      <c r="LKA1333" s="977"/>
      <c r="LKB1333" s="977"/>
      <c r="LKC1333" s="977"/>
      <c r="LKD1333" s="977"/>
      <c r="LKE1333" s="977"/>
      <c r="LKF1333" s="977"/>
      <c r="LKG1333" s="977"/>
      <c r="LKH1333" s="977"/>
      <c r="LKI1333" s="977"/>
      <c r="LKJ1333" s="977"/>
      <c r="LKK1333" s="977"/>
      <c r="LKL1333" s="977"/>
      <c r="LKM1333" s="977"/>
      <c r="LKN1333" s="977"/>
      <c r="LKO1333" s="977"/>
      <c r="LKP1333" s="977"/>
      <c r="LKQ1333" s="977"/>
      <c r="LKR1333" s="977"/>
      <c r="LKS1333" s="977"/>
      <c r="LKT1333" s="977"/>
      <c r="LKU1333" s="977"/>
      <c r="LKV1333" s="977"/>
      <c r="LKW1333" s="977"/>
      <c r="LKX1333" s="977"/>
      <c r="LKY1333" s="977"/>
      <c r="LKZ1333" s="977"/>
      <c r="LLA1333" s="977"/>
      <c r="LLB1333" s="977"/>
      <c r="LLC1333" s="977"/>
      <c r="LLD1333" s="977"/>
      <c r="LLE1333" s="977"/>
      <c r="LLF1333" s="977"/>
      <c r="LLG1333" s="977"/>
      <c r="LLH1333" s="977"/>
      <c r="LLI1333" s="977"/>
      <c r="LLJ1333" s="977"/>
      <c r="LLK1333" s="977"/>
      <c r="LLL1333" s="977"/>
      <c r="LLM1333" s="977"/>
      <c r="LLN1333" s="977"/>
      <c r="LLO1333" s="977"/>
      <c r="LLP1333" s="977"/>
      <c r="LLQ1333" s="977"/>
      <c r="LLR1333" s="977"/>
      <c r="LLS1333" s="977"/>
      <c r="LLT1333" s="977"/>
      <c r="LLU1333" s="977"/>
      <c r="LLV1333" s="977"/>
      <c r="LLW1333" s="977"/>
      <c r="LLX1333" s="977"/>
      <c r="LLY1333" s="977"/>
      <c r="LLZ1333" s="977"/>
      <c r="LMA1333" s="977"/>
      <c r="LMB1333" s="977"/>
      <c r="LMC1333" s="977"/>
      <c r="LMD1333" s="977"/>
      <c r="LME1333" s="977"/>
      <c r="LMF1333" s="977"/>
      <c r="LMG1333" s="977"/>
      <c r="LMH1333" s="977"/>
      <c r="LMI1333" s="977"/>
      <c r="LMJ1333" s="977"/>
      <c r="LMK1333" s="977"/>
      <c r="LML1333" s="977"/>
      <c r="LMM1333" s="977"/>
      <c r="LMN1333" s="977"/>
      <c r="LMO1333" s="977"/>
      <c r="LMP1333" s="977"/>
      <c r="LMQ1333" s="977"/>
      <c r="LMR1333" s="977"/>
      <c r="LMS1333" s="977"/>
      <c r="LMT1333" s="977"/>
      <c r="LMU1333" s="977"/>
      <c r="LMV1333" s="977"/>
      <c r="LMW1333" s="977"/>
      <c r="LMX1333" s="977"/>
      <c r="LMY1333" s="977"/>
      <c r="LMZ1333" s="977"/>
      <c r="LNA1333" s="977"/>
      <c r="LNB1333" s="977"/>
      <c r="LNC1333" s="977"/>
      <c r="LND1333" s="977"/>
      <c r="LNE1333" s="977"/>
      <c r="LNF1333" s="977"/>
      <c r="LNG1333" s="977"/>
      <c r="LNH1333" s="977"/>
      <c r="LNI1333" s="977"/>
      <c r="LNJ1333" s="977"/>
      <c r="LNK1333" s="977"/>
      <c r="LNL1333" s="977"/>
      <c r="LNM1333" s="977"/>
      <c r="LNN1333" s="977"/>
      <c r="LNO1333" s="977"/>
      <c r="LNP1333" s="977"/>
      <c r="LNQ1333" s="977"/>
      <c r="LNR1333" s="977"/>
      <c r="LNS1333" s="977"/>
      <c r="LNT1333" s="977"/>
      <c r="LNU1333" s="977"/>
      <c r="LNV1333" s="977"/>
      <c r="LNW1333" s="977"/>
      <c r="LNX1333" s="977"/>
      <c r="LNY1333" s="977"/>
      <c r="LNZ1333" s="977"/>
      <c r="LOA1333" s="977"/>
      <c r="LOB1333" s="977"/>
      <c r="LOC1333" s="977"/>
      <c r="LOD1333" s="977"/>
      <c r="LOE1333" s="977"/>
      <c r="LOF1333" s="977"/>
      <c r="LOG1333" s="977"/>
      <c r="LOH1333" s="977"/>
      <c r="LOI1333" s="977"/>
      <c r="LOJ1333" s="977"/>
      <c r="LOK1333" s="977"/>
      <c r="LOL1333" s="977"/>
      <c r="LOM1333" s="977"/>
      <c r="LON1333" s="977"/>
      <c r="LOO1333" s="977"/>
      <c r="LOP1333" s="977"/>
      <c r="LOQ1333" s="977"/>
      <c r="LOR1333" s="977"/>
      <c r="LOS1333" s="977"/>
      <c r="LOT1333" s="977"/>
      <c r="LOU1333" s="977"/>
      <c r="LOV1333" s="977"/>
      <c r="LOW1333" s="977"/>
      <c r="LOX1333" s="977"/>
      <c r="LOY1333" s="977"/>
      <c r="LOZ1333" s="977"/>
      <c r="LPA1333" s="977"/>
      <c r="LPB1333" s="977"/>
      <c r="LPC1333" s="977"/>
      <c r="LPD1333" s="977"/>
      <c r="LPE1333" s="977"/>
      <c r="LPF1333" s="977"/>
      <c r="LPG1333" s="977"/>
      <c r="LPH1333" s="977"/>
      <c r="LPI1333" s="977"/>
      <c r="LPJ1333" s="977"/>
      <c r="LPK1333" s="977"/>
      <c r="LPL1333" s="977"/>
      <c r="LPM1333" s="977"/>
      <c r="LPN1333" s="977"/>
      <c r="LPO1333" s="977"/>
      <c r="LPP1333" s="977"/>
      <c r="LPQ1333" s="977"/>
      <c r="LPR1333" s="977"/>
      <c r="LPS1333" s="977"/>
      <c r="LPT1333" s="977"/>
      <c r="LPU1333" s="977"/>
      <c r="LPV1333" s="977"/>
      <c r="LPW1333" s="977"/>
      <c r="LPX1333" s="977"/>
      <c r="LPY1333" s="977"/>
      <c r="LPZ1333" s="977"/>
      <c r="LQA1333" s="977"/>
      <c r="LQB1333" s="977"/>
      <c r="LQC1333" s="977"/>
      <c r="LQD1333" s="977"/>
      <c r="LQE1333" s="977"/>
      <c r="LQF1333" s="977"/>
      <c r="LQG1333" s="977"/>
      <c r="LQH1333" s="977"/>
      <c r="LQI1333" s="977"/>
      <c r="LQJ1333" s="977"/>
      <c r="LQK1333" s="977"/>
      <c r="LQL1333" s="977"/>
      <c r="LQM1333" s="977"/>
      <c r="LQN1333" s="977"/>
      <c r="LQO1333" s="977"/>
      <c r="LQP1333" s="977"/>
      <c r="LQQ1333" s="977"/>
      <c r="LQR1333" s="977"/>
      <c r="LQS1333" s="977"/>
      <c r="LQT1333" s="977"/>
      <c r="LQU1333" s="977"/>
      <c r="LQV1333" s="977"/>
      <c r="LQW1333" s="977"/>
      <c r="LQX1333" s="977"/>
      <c r="LQY1333" s="977"/>
      <c r="LQZ1333" s="977"/>
      <c r="LRA1333" s="977"/>
      <c r="LRB1333" s="977"/>
      <c r="LRC1333" s="977"/>
      <c r="LRD1333" s="977"/>
      <c r="LRE1333" s="977"/>
      <c r="LRF1333" s="977"/>
      <c r="LRG1333" s="977"/>
      <c r="LRH1333" s="977"/>
      <c r="LRI1333" s="977"/>
      <c r="LRJ1333" s="977"/>
      <c r="LRK1333" s="977"/>
      <c r="LRL1333" s="977"/>
      <c r="LRM1333" s="977"/>
      <c r="LRN1333" s="977"/>
      <c r="LRO1333" s="977"/>
      <c r="LRP1333" s="977"/>
      <c r="LRQ1333" s="977"/>
      <c r="LRR1333" s="977"/>
      <c r="LRS1333" s="977"/>
      <c r="LRT1333" s="977"/>
      <c r="LRU1333" s="977"/>
      <c r="LRV1333" s="977"/>
      <c r="LRW1333" s="977"/>
      <c r="LRX1333" s="977"/>
      <c r="LRY1333" s="977"/>
      <c r="LRZ1333" s="977"/>
      <c r="LSA1333" s="977"/>
      <c r="LSB1333" s="977"/>
      <c r="LSC1333" s="977"/>
      <c r="LSD1333" s="977"/>
      <c r="LSE1333" s="977"/>
      <c r="LSF1333" s="977"/>
      <c r="LSG1333" s="977"/>
      <c r="LSH1333" s="977"/>
      <c r="LSI1333" s="977"/>
      <c r="LSJ1333" s="977"/>
      <c r="LSK1333" s="977"/>
      <c r="LSL1333" s="977"/>
      <c r="LSM1333" s="977"/>
      <c r="LSN1333" s="977"/>
      <c r="LSO1333" s="977"/>
      <c r="LSP1333" s="977"/>
      <c r="LSQ1333" s="977"/>
      <c r="LSR1333" s="977"/>
      <c r="LSS1333" s="977"/>
      <c r="LST1333" s="977"/>
      <c r="LSU1333" s="977"/>
      <c r="LSV1333" s="977"/>
      <c r="LSW1333" s="977"/>
      <c r="LSX1333" s="977"/>
      <c r="LSY1333" s="977"/>
      <c r="LSZ1333" s="977"/>
      <c r="LTA1333" s="977"/>
      <c r="LTB1333" s="977"/>
      <c r="LTC1333" s="977"/>
      <c r="LTD1333" s="977"/>
      <c r="LTE1333" s="977"/>
      <c r="LTF1333" s="977"/>
      <c r="LTG1333" s="977"/>
      <c r="LTH1333" s="977"/>
      <c r="LTI1333" s="977"/>
      <c r="LTJ1333" s="977"/>
      <c r="LTK1333" s="977"/>
      <c r="LTL1333" s="977"/>
      <c r="LTM1333" s="977"/>
      <c r="LTN1333" s="977"/>
      <c r="LTO1333" s="977"/>
      <c r="LTP1333" s="977"/>
      <c r="LTQ1333" s="977"/>
      <c r="LTR1333" s="977"/>
      <c r="LTS1333" s="977"/>
      <c r="LTT1333" s="977"/>
      <c r="LTU1333" s="977"/>
      <c r="LTV1333" s="977"/>
      <c r="LTW1333" s="977"/>
      <c r="LTX1333" s="977"/>
      <c r="LTY1333" s="977"/>
      <c r="LTZ1333" s="977"/>
      <c r="LUA1333" s="977"/>
      <c r="LUB1333" s="977"/>
      <c r="LUC1333" s="977"/>
      <c r="LUD1333" s="977"/>
      <c r="LUE1333" s="977"/>
      <c r="LUF1333" s="977"/>
      <c r="LUG1333" s="977"/>
      <c r="LUH1333" s="977"/>
      <c r="LUI1333" s="977"/>
      <c r="LUJ1333" s="977"/>
      <c r="LUK1333" s="977"/>
      <c r="LUL1333" s="977"/>
      <c r="LUM1333" s="977"/>
      <c r="LUN1333" s="977"/>
      <c r="LUO1333" s="977"/>
      <c r="LUP1333" s="977"/>
      <c r="LUQ1333" s="977"/>
      <c r="LUR1333" s="977"/>
      <c r="LUS1333" s="977"/>
      <c r="LUT1333" s="977"/>
      <c r="LUU1333" s="977"/>
      <c r="LUV1333" s="977"/>
      <c r="LUW1333" s="977"/>
      <c r="LUX1333" s="977"/>
      <c r="LUY1333" s="977"/>
      <c r="LUZ1333" s="977"/>
      <c r="LVA1333" s="977"/>
      <c r="LVB1333" s="977"/>
      <c r="LVC1333" s="977"/>
      <c r="LVD1333" s="977"/>
      <c r="LVE1333" s="977"/>
      <c r="LVF1333" s="977"/>
      <c r="LVG1333" s="977"/>
      <c r="LVH1333" s="977"/>
      <c r="LVI1333" s="977"/>
      <c r="LVJ1333" s="977"/>
      <c r="LVK1333" s="977"/>
      <c r="LVL1333" s="977"/>
      <c r="LVM1333" s="977"/>
      <c r="LVN1333" s="977"/>
      <c r="LVO1333" s="977"/>
      <c r="LVP1333" s="977"/>
      <c r="LVQ1333" s="977"/>
      <c r="LVR1333" s="977"/>
      <c r="LVS1333" s="977"/>
      <c r="LVT1333" s="977"/>
      <c r="LVU1333" s="977"/>
      <c r="LVV1333" s="977"/>
      <c r="LVW1333" s="977"/>
      <c r="LVX1333" s="977"/>
      <c r="LVY1333" s="977"/>
      <c r="LVZ1333" s="977"/>
      <c r="LWA1333" s="977"/>
      <c r="LWB1333" s="977"/>
      <c r="LWC1333" s="977"/>
      <c r="LWD1333" s="977"/>
      <c r="LWE1333" s="977"/>
      <c r="LWF1333" s="977"/>
      <c r="LWG1333" s="977"/>
      <c r="LWH1333" s="977"/>
      <c r="LWI1333" s="977"/>
      <c r="LWJ1333" s="977"/>
      <c r="LWK1333" s="977"/>
      <c r="LWL1333" s="977"/>
      <c r="LWM1333" s="977"/>
      <c r="LWN1333" s="977"/>
      <c r="LWO1333" s="977"/>
      <c r="LWP1333" s="977"/>
      <c r="LWQ1333" s="977"/>
      <c r="LWR1333" s="977"/>
      <c r="LWS1333" s="977"/>
      <c r="LWT1333" s="977"/>
      <c r="LWU1333" s="977"/>
      <c r="LWV1333" s="977"/>
      <c r="LWW1333" s="977"/>
      <c r="LWX1333" s="977"/>
      <c r="LWY1333" s="977"/>
      <c r="LWZ1333" s="977"/>
      <c r="LXA1333" s="977"/>
      <c r="LXB1333" s="977"/>
      <c r="LXC1333" s="977"/>
      <c r="LXD1333" s="977"/>
      <c r="LXE1333" s="977"/>
      <c r="LXF1333" s="977"/>
      <c r="LXG1333" s="977"/>
      <c r="LXH1333" s="977"/>
      <c r="LXI1333" s="977"/>
      <c r="LXJ1333" s="977"/>
      <c r="LXK1333" s="977"/>
      <c r="LXL1333" s="977"/>
      <c r="LXM1333" s="977"/>
      <c r="LXN1333" s="977"/>
      <c r="LXO1333" s="977"/>
      <c r="LXP1333" s="977"/>
      <c r="LXQ1333" s="977"/>
      <c r="LXR1333" s="977"/>
      <c r="LXS1333" s="977"/>
      <c r="LXT1333" s="977"/>
      <c r="LXU1333" s="977"/>
      <c r="LXV1333" s="977"/>
      <c r="LXW1333" s="977"/>
      <c r="LXX1333" s="977"/>
      <c r="LXY1333" s="977"/>
      <c r="LXZ1333" s="977"/>
      <c r="LYA1333" s="977"/>
      <c r="LYB1333" s="977"/>
      <c r="LYC1333" s="977"/>
      <c r="LYD1333" s="977"/>
      <c r="LYE1333" s="977"/>
      <c r="LYF1333" s="977"/>
      <c r="LYG1333" s="977"/>
      <c r="LYH1333" s="977"/>
      <c r="LYI1333" s="977"/>
      <c r="LYJ1333" s="977"/>
      <c r="LYK1333" s="977"/>
      <c r="LYL1333" s="977"/>
      <c r="LYM1333" s="977"/>
      <c r="LYN1333" s="977"/>
      <c r="LYO1333" s="977"/>
      <c r="LYP1333" s="977"/>
      <c r="LYQ1333" s="977"/>
      <c r="LYR1333" s="977"/>
      <c r="LYS1333" s="977"/>
      <c r="LYT1333" s="977"/>
      <c r="LYU1333" s="977"/>
      <c r="LYV1333" s="977"/>
      <c r="LYW1333" s="977"/>
      <c r="LYX1333" s="977"/>
      <c r="LYY1333" s="977"/>
      <c r="LYZ1333" s="977"/>
      <c r="LZA1333" s="977"/>
      <c r="LZB1333" s="977"/>
      <c r="LZC1333" s="977"/>
      <c r="LZD1333" s="977"/>
      <c r="LZE1333" s="977"/>
      <c r="LZF1333" s="977"/>
      <c r="LZG1333" s="977"/>
      <c r="LZH1333" s="977"/>
      <c r="LZI1333" s="977"/>
      <c r="LZJ1333" s="977"/>
      <c r="LZK1333" s="977"/>
      <c r="LZL1333" s="977"/>
      <c r="LZM1333" s="977"/>
      <c r="LZN1333" s="977"/>
      <c r="LZO1333" s="977"/>
      <c r="LZP1333" s="977"/>
      <c r="LZQ1333" s="977"/>
      <c r="LZR1333" s="977"/>
      <c r="LZS1333" s="977"/>
      <c r="LZT1333" s="977"/>
      <c r="LZU1333" s="977"/>
      <c r="LZV1333" s="977"/>
      <c r="LZW1333" s="977"/>
      <c r="LZX1333" s="977"/>
      <c r="LZY1333" s="977"/>
      <c r="LZZ1333" s="977"/>
      <c r="MAA1333" s="977"/>
      <c r="MAB1333" s="977"/>
      <c r="MAC1333" s="977"/>
      <c r="MAD1333" s="977"/>
      <c r="MAE1333" s="977"/>
      <c r="MAF1333" s="977"/>
      <c r="MAG1333" s="977"/>
      <c r="MAH1333" s="977"/>
      <c r="MAI1333" s="977"/>
      <c r="MAJ1333" s="977"/>
      <c r="MAK1333" s="977"/>
      <c r="MAL1333" s="977"/>
      <c r="MAM1333" s="977"/>
      <c r="MAN1333" s="977"/>
      <c r="MAO1333" s="977"/>
      <c r="MAP1333" s="977"/>
      <c r="MAQ1333" s="977"/>
      <c r="MAR1333" s="977"/>
      <c r="MAS1333" s="977"/>
      <c r="MAT1333" s="977"/>
      <c r="MAU1333" s="977"/>
      <c r="MAV1333" s="977"/>
      <c r="MAW1333" s="977"/>
      <c r="MAX1333" s="977"/>
      <c r="MAY1333" s="977"/>
      <c r="MAZ1333" s="977"/>
      <c r="MBA1333" s="977"/>
      <c r="MBB1333" s="977"/>
      <c r="MBC1333" s="977"/>
      <c r="MBD1333" s="977"/>
      <c r="MBE1333" s="977"/>
      <c r="MBF1333" s="977"/>
      <c r="MBG1333" s="977"/>
      <c r="MBH1333" s="977"/>
      <c r="MBI1333" s="977"/>
      <c r="MBJ1333" s="977"/>
      <c r="MBK1333" s="977"/>
      <c r="MBL1333" s="977"/>
      <c r="MBM1333" s="977"/>
      <c r="MBN1333" s="977"/>
      <c r="MBO1333" s="977"/>
      <c r="MBP1333" s="977"/>
      <c r="MBQ1333" s="977"/>
      <c r="MBR1333" s="977"/>
      <c r="MBS1333" s="977"/>
      <c r="MBT1333" s="977"/>
      <c r="MBU1333" s="977"/>
      <c r="MBV1333" s="977"/>
      <c r="MBW1333" s="977"/>
      <c r="MBX1333" s="977"/>
      <c r="MBY1333" s="977"/>
      <c r="MBZ1333" s="977"/>
      <c r="MCA1333" s="977"/>
      <c r="MCB1333" s="977"/>
      <c r="MCC1333" s="977"/>
      <c r="MCD1333" s="977"/>
      <c r="MCE1333" s="977"/>
      <c r="MCF1333" s="977"/>
      <c r="MCG1333" s="977"/>
      <c r="MCH1333" s="977"/>
      <c r="MCI1333" s="977"/>
      <c r="MCJ1333" s="977"/>
      <c r="MCK1333" s="977"/>
      <c r="MCL1333" s="977"/>
      <c r="MCM1333" s="977"/>
      <c r="MCN1333" s="977"/>
      <c r="MCO1333" s="977"/>
      <c r="MCP1333" s="977"/>
      <c r="MCQ1333" s="977"/>
      <c r="MCR1333" s="977"/>
      <c r="MCS1333" s="977"/>
      <c r="MCT1333" s="977"/>
      <c r="MCU1333" s="977"/>
      <c r="MCV1333" s="977"/>
      <c r="MCW1333" s="977"/>
      <c r="MCX1333" s="977"/>
      <c r="MCY1333" s="977"/>
      <c r="MCZ1333" s="977"/>
      <c r="MDA1333" s="977"/>
      <c r="MDB1333" s="977"/>
      <c r="MDC1333" s="977"/>
      <c r="MDD1333" s="977"/>
      <c r="MDE1333" s="977"/>
      <c r="MDF1333" s="977"/>
      <c r="MDG1333" s="977"/>
      <c r="MDH1333" s="977"/>
      <c r="MDI1333" s="977"/>
      <c r="MDJ1333" s="977"/>
      <c r="MDK1333" s="977"/>
      <c r="MDL1333" s="977"/>
      <c r="MDM1333" s="977"/>
      <c r="MDN1333" s="977"/>
      <c r="MDO1333" s="977"/>
      <c r="MDP1333" s="977"/>
      <c r="MDQ1333" s="977"/>
      <c r="MDR1333" s="977"/>
      <c r="MDS1333" s="977"/>
      <c r="MDT1333" s="977"/>
      <c r="MDU1333" s="977"/>
      <c r="MDV1333" s="977"/>
      <c r="MDW1333" s="977"/>
      <c r="MDX1333" s="977"/>
      <c r="MDY1333" s="977"/>
      <c r="MDZ1333" s="977"/>
      <c r="MEA1333" s="977"/>
      <c r="MEB1333" s="977"/>
      <c r="MEC1333" s="977"/>
      <c r="MED1333" s="977"/>
      <c r="MEE1333" s="977"/>
      <c r="MEF1333" s="977"/>
      <c r="MEG1333" s="977"/>
      <c r="MEH1333" s="977"/>
      <c r="MEI1333" s="977"/>
      <c r="MEJ1333" s="977"/>
      <c r="MEK1333" s="977"/>
      <c r="MEL1333" s="977"/>
      <c r="MEM1333" s="977"/>
      <c r="MEN1333" s="977"/>
      <c r="MEO1333" s="977"/>
      <c r="MEP1333" s="977"/>
      <c r="MEQ1333" s="977"/>
      <c r="MER1333" s="977"/>
      <c r="MES1333" s="977"/>
      <c r="MET1333" s="977"/>
      <c r="MEU1333" s="977"/>
      <c r="MEV1333" s="977"/>
      <c r="MEW1333" s="977"/>
      <c r="MEX1333" s="977"/>
      <c r="MEY1333" s="977"/>
      <c r="MEZ1333" s="977"/>
      <c r="MFA1333" s="977"/>
      <c r="MFB1333" s="977"/>
      <c r="MFC1333" s="977"/>
      <c r="MFD1333" s="977"/>
      <c r="MFE1333" s="977"/>
      <c r="MFF1333" s="977"/>
      <c r="MFG1333" s="977"/>
      <c r="MFH1333" s="977"/>
      <c r="MFI1333" s="977"/>
      <c r="MFJ1333" s="977"/>
      <c r="MFK1333" s="977"/>
      <c r="MFL1333" s="977"/>
      <c r="MFM1333" s="977"/>
      <c r="MFN1333" s="977"/>
      <c r="MFO1333" s="977"/>
      <c r="MFP1333" s="977"/>
      <c r="MFQ1333" s="977"/>
      <c r="MFR1333" s="977"/>
      <c r="MFS1333" s="977"/>
      <c r="MFT1333" s="977"/>
      <c r="MFU1333" s="977"/>
      <c r="MFV1333" s="977"/>
      <c r="MFW1333" s="977"/>
      <c r="MFX1333" s="977"/>
      <c r="MFY1333" s="977"/>
      <c r="MFZ1333" s="977"/>
      <c r="MGA1333" s="977"/>
      <c r="MGB1333" s="977"/>
      <c r="MGC1333" s="977"/>
      <c r="MGD1333" s="977"/>
      <c r="MGE1333" s="977"/>
      <c r="MGF1333" s="977"/>
      <c r="MGG1333" s="977"/>
      <c r="MGH1333" s="977"/>
      <c r="MGI1333" s="977"/>
      <c r="MGJ1333" s="977"/>
      <c r="MGK1333" s="977"/>
      <c r="MGL1333" s="977"/>
      <c r="MGM1333" s="977"/>
      <c r="MGN1333" s="977"/>
      <c r="MGO1333" s="977"/>
      <c r="MGP1333" s="977"/>
      <c r="MGQ1333" s="977"/>
      <c r="MGR1333" s="977"/>
      <c r="MGS1333" s="977"/>
      <c r="MGT1333" s="977"/>
      <c r="MGU1333" s="977"/>
      <c r="MGV1333" s="977"/>
      <c r="MGW1333" s="977"/>
      <c r="MGX1333" s="977"/>
      <c r="MGY1333" s="977"/>
      <c r="MGZ1333" s="977"/>
      <c r="MHA1333" s="977"/>
      <c r="MHB1333" s="977"/>
      <c r="MHC1333" s="977"/>
      <c r="MHD1333" s="977"/>
      <c r="MHE1333" s="977"/>
      <c r="MHF1333" s="977"/>
      <c r="MHG1333" s="977"/>
      <c r="MHH1333" s="977"/>
      <c r="MHI1333" s="977"/>
      <c r="MHJ1333" s="977"/>
      <c r="MHK1333" s="977"/>
      <c r="MHL1333" s="977"/>
      <c r="MHM1333" s="977"/>
      <c r="MHN1333" s="977"/>
      <c r="MHO1333" s="977"/>
      <c r="MHP1333" s="977"/>
      <c r="MHQ1333" s="977"/>
      <c r="MHR1333" s="977"/>
      <c r="MHS1333" s="977"/>
      <c r="MHT1333" s="977"/>
      <c r="MHU1333" s="977"/>
      <c r="MHV1333" s="977"/>
      <c r="MHW1333" s="977"/>
      <c r="MHX1333" s="977"/>
      <c r="MHY1333" s="977"/>
      <c r="MHZ1333" s="977"/>
      <c r="MIA1333" s="977"/>
      <c r="MIB1333" s="977"/>
      <c r="MIC1333" s="977"/>
      <c r="MID1333" s="977"/>
      <c r="MIE1333" s="977"/>
      <c r="MIF1333" s="977"/>
      <c r="MIG1333" s="977"/>
      <c r="MIH1333" s="977"/>
      <c r="MII1333" s="977"/>
      <c r="MIJ1333" s="977"/>
      <c r="MIK1333" s="977"/>
      <c r="MIL1333" s="977"/>
      <c r="MIM1333" s="977"/>
      <c r="MIN1333" s="977"/>
      <c r="MIO1333" s="977"/>
      <c r="MIP1333" s="977"/>
      <c r="MIQ1333" s="977"/>
      <c r="MIR1333" s="977"/>
      <c r="MIS1333" s="977"/>
      <c r="MIT1333" s="977"/>
      <c r="MIU1333" s="977"/>
      <c r="MIV1333" s="977"/>
      <c r="MIW1333" s="977"/>
      <c r="MIX1333" s="977"/>
      <c r="MIY1333" s="977"/>
      <c r="MIZ1333" s="977"/>
      <c r="MJA1333" s="977"/>
      <c r="MJB1333" s="977"/>
      <c r="MJC1333" s="977"/>
      <c r="MJD1333" s="977"/>
      <c r="MJE1333" s="977"/>
      <c r="MJF1333" s="977"/>
      <c r="MJG1333" s="977"/>
      <c r="MJH1333" s="977"/>
      <c r="MJI1333" s="977"/>
      <c r="MJJ1333" s="977"/>
      <c r="MJK1333" s="977"/>
      <c r="MJL1333" s="977"/>
      <c r="MJM1333" s="977"/>
      <c r="MJN1333" s="977"/>
      <c r="MJO1333" s="977"/>
      <c r="MJP1333" s="977"/>
      <c r="MJQ1333" s="977"/>
      <c r="MJR1333" s="977"/>
      <c r="MJS1333" s="977"/>
      <c r="MJT1333" s="977"/>
      <c r="MJU1333" s="977"/>
      <c r="MJV1333" s="977"/>
      <c r="MJW1333" s="977"/>
      <c r="MJX1333" s="977"/>
      <c r="MJY1333" s="977"/>
      <c r="MJZ1333" s="977"/>
      <c r="MKA1333" s="977"/>
      <c r="MKB1333" s="977"/>
      <c r="MKC1333" s="977"/>
      <c r="MKD1333" s="977"/>
      <c r="MKE1333" s="977"/>
      <c r="MKF1333" s="977"/>
      <c r="MKG1333" s="977"/>
      <c r="MKH1333" s="977"/>
      <c r="MKI1333" s="977"/>
      <c r="MKJ1333" s="977"/>
      <c r="MKK1333" s="977"/>
      <c r="MKL1333" s="977"/>
      <c r="MKM1333" s="977"/>
      <c r="MKN1333" s="977"/>
      <c r="MKO1333" s="977"/>
      <c r="MKP1333" s="977"/>
      <c r="MKQ1333" s="977"/>
      <c r="MKR1333" s="977"/>
      <c r="MKS1333" s="977"/>
      <c r="MKT1333" s="977"/>
      <c r="MKU1333" s="977"/>
      <c r="MKV1333" s="977"/>
      <c r="MKW1333" s="977"/>
      <c r="MKX1333" s="977"/>
      <c r="MKY1333" s="977"/>
      <c r="MKZ1333" s="977"/>
      <c r="MLA1333" s="977"/>
      <c r="MLB1333" s="977"/>
      <c r="MLC1333" s="977"/>
      <c r="MLD1333" s="977"/>
      <c r="MLE1333" s="977"/>
      <c r="MLF1333" s="977"/>
      <c r="MLG1333" s="977"/>
      <c r="MLH1333" s="977"/>
      <c r="MLI1333" s="977"/>
      <c r="MLJ1333" s="977"/>
      <c r="MLK1333" s="977"/>
      <c r="MLL1333" s="977"/>
      <c r="MLM1333" s="977"/>
      <c r="MLN1333" s="977"/>
      <c r="MLO1333" s="977"/>
      <c r="MLP1333" s="977"/>
      <c r="MLQ1333" s="977"/>
      <c r="MLR1333" s="977"/>
      <c r="MLS1333" s="977"/>
      <c r="MLT1333" s="977"/>
      <c r="MLU1333" s="977"/>
      <c r="MLV1333" s="977"/>
      <c r="MLW1333" s="977"/>
      <c r="MLX1333" s="977"/>
      <c r="MLY1333" s="977"/>
      <c r="MLZ1333" s="977"/>
      <c r="MMA1333" s="977"/>
      <c r="MMB1333" s="977"/>
      <c r="MMC1333" s="977"/>
      <c r="MMD1333" s="977"/>
      <c r="MME1333" s="977"/>
      <c r="MMF1333" s="977"/>
      <c r="MMG1333" s="977"/>
      <c r="MMH1333" s="977"/>
      <c r="MMI1333" s="977"/>
      <c r="MMJ1333" s="977"/>
      <c r="MMK1333" s="977"/>
      <c r="MML1333" s="977"/>
      <c r="MMM1333" s="977"/>
      <c r="MMN1333" s="977"/>
      <c r="MMO1333" s="977"/>
      <c r="MMP1333" s="977"/>
      <c r="MMQ1333" s="977"/>
      <c r="MMR1333" s="977"/>
      <c r="MMS1333" s="977"/>
      <c r="MMT1333" s="977"/>
      <c r="MMU1333" s="977"/>
      <c r="MMV1333" s="977"/>
      <c r="MMW1333" s="977"/>
      <c r="MMX1333" s="977"/>
      <c r="MMY1333" s="977"/>
      <c r="MMZ1333" s="977"/>
      <c r="MNA1333" s="977"/>
      <c r="MNB1333" s="977"/>
      <c r="MNC1333" s="977"/>
      <c r="MND1333" s="977"/>
      <c r="MNE1333" s="977"/>
      <c r="MNF1333" s="977"/>
      <c r="MNG1333" s="977"/>
      <c r="MNH1333" s="977"/>
      <c r="MNI1333" s="977"/>
      <c r="MNJ1333" s="977"/>
      <c r="MNK1333" s="977"/>
      <c r="MNL1333" s="977"/>
      <c r="MNM1333" s="977"/>
      <c r="MNN1333" s="977"/>
      <c r="MNO1333" s="977"/>
      <c r="MNP1333" s="977"/>
      <c r="MNQ1333" s="977"/>
      <c r="MNR1333" s="977"/>
      <c r="MNS1333" s="977"/>
      <c r="MNT1333" s="977"/>
      <c r="MNU1333" s="977"/>
      <c r="MNV1333" s="977"/>
      <c r="MNW1333" s="977"/>
      <c r="MNX1333" s="977"/>
      <c r="MNY1333" s="977"/>
      <c r="MNZ1333" s="977"/>
      <c r="MOA1333" s="977"/>
      <c r="MOB1333" s="977"/>
      <c r="MOC1333" s="977"/>
      <c r="MOD1333" s="977"/>
      <c r="MOE1333" s="977"/>
      <c r="MOF1333" s="977"/>
      <c r="MOG1333" s="977"/>
      <c r="MOH1333" s="977"/>
      <c r="MOI1333" s="977"/>
      <c r="MOJ1333" s="977"/>
      <c r="MOK1333" s="977"/>
      <c r="MOL1333" s="977"/>
      <c r="MOM1333" s="977"/>
      <c r="MON1333" s="977"/>
      <c r="MOO1333" s="977"/>
      <c r="MOP1333" s="977"/>
      <c r="MOQ1333" s="977"/>
      <c r="MOR1333" s="977"/>
      <c r="MOS1333" s="977"/>
      <c r="MOT1333" s="977"/>
      <c r="MOU1333" s="977"/>
      <c r="MOV1333" s="977"/>
      <c r="MOW1333" s="977"/>
      <c r="MOX1333" s="977"/>
      <c r="MOY1333" s="977"/>
      <c r="MOZ1333" s="977"/>
      <c r="MPA1333" s="977"/>
      <c r="MPB1333" s="977"/>
      <c r="MPC1333" s="977"/>
      <c r="MPD1333" s="977"/>
      <c r="MPE1333" s="977"/>
      <c r="MPF1333" s="977"/>
      <c r="MPG1333" s="977"/>
      <c r="MPH1333" s="977"/>
      <c r="MPI1333" s="977"/>
      <c r="MPJ1333" s="977"/>
      <c r="MPK1333" s="977"/>
      <c r="MPL1333" s="977"/>
      <c r="MPM1333" s="977"/>
      <c r="MPN1333" s="977"/>
      <c r="MPO1333" s="977"/>
      <c r="MPP1333" s="977"/>
      <c r="MPQ1333" s="977"/>
      <c r="MPR1333" s="977"/>
      <c r="MPS1333" s="977"/>
      <c r="MPT1333" s="977"/>
      <c r="MPU1333" s="977"/>
      <c r="MPV1333" s="977"/>
      <c r="MPW1333" s="977"/>
      <c r="MPX1333" s="977"/>
      <c r="MPY1333" s="977"/>
      <c r="MPZ1333" s="977"/>
      <c r="MQA1333" s="977"/>
      <c r="MQB1333" s="977"/>
      <c r="MQC1333" s="977"/>
      <c r="MQD1333" s="977"/>
      <c r="MQE1333" s="977"/>
      <c r="MQF1333" s="977"/>
      <c r="MQG1333" s="977"/>
      <c r="MQH1333" s="977"/>
      <c r="MQI1333" s="977"/>
      <c r="MQJ1333" s="977"/>
      <c r="MQK1333" s="977"/>
      <c r="MQL1333" s="977"/>
      <c r="MQM1333" s="977"/>
      <c r="MQN1333" s="977"/>
      <c r="MQO1333" s="977"/>
      <c r="MQP1333" s="977"/>
      <c r="MQQ1333" s="977"/>
      <c r="MQR1333" s="977"/>
      <c r="MQS1333" s="977"/>
      <c r="MQT1333" s="977"/>
      <c r="MQU1333" s="977"/>
      <c r="MQV1333" s="977"/>
      <c r="MQW1333" s="977"/>
      <c r="MQX1333" s="977"/>
      <c r="MQY1333" s="977"/>
      <c r="MQZ1333" s="977"/>
      <c r="MRA1333" s="977"/>
      <c r="MRB1333" s="977"/>
      <c r="MRC1333" s="977"/>
      <c r="MRD1333" s="977"/>
      <c r="MRE1333" s="977"/>
      <c r="MRF1333" s="977"/>
      <c r="MRG1333" s="977"/>
      <c r="MRH1333" s="977"/>
      <c r="MRI1333" s="977"/>
      <c r="MRJ1333" s="977"/>
      <c r="MRK1333" s="977"/>
      <c r="MRL1333" s="977"/>
      <c r="MRM1333" s="977"/>
      <c r="MRN1333" s="977"/>
      <c r="MRO1333" s="977"/>
      <c r="MRP1333" s="977"/>
      <c r="MRQ1333" s="977"/>
      <c r="MRR1333" s="977"/>
      <c r="MRS1333" s="977"/>
      <c r="MRT1333" s="977"/>
      <c r="MRU1333" s="977"/>
      <c r="MRV1333" s="977"/>
      <c r="MRW1333" s="977"/>
      <c r="MRX1333" s="977"/>
      <c r="MRY1333" s="977"/>
      <c r="MRZ1333" s="977"/>
      <c r="MSA1333" s="977"/>
      <c r="MSB1333" s="977"/>
      <c r="MSC1333" s="977"/>
      <c r="MSD1333" s="977"/>
      <c r="MSE1333" s="977"/>
      <c r="MSF1333" s="977"/>
      <c r="MSG1333" s="977"/>
      <c r="MSH1333" s="977"/>
      <c r="MSI1333" s="977"/>
      <c r="MSJ1333" s="977"/>
      <c r="MSK1333" s="977"/>
      <c r="MSL1333" s="977"/>
      <c r="MSM1333" s="977"/>
      <c r="MSN1333" s="977"/>
      <c r="MSO1333" s="977"/>
      <c r="MSP1333" s="977"/>
      <c r="MSQ1333" s="977"/>
      <c r="MSR1333" s="977"/>
      <c r="MSS1333" s="977"/>
      <c r="MST1333" s="977"/>
      <c r="MSU1333" s="977"/>
      <c r="MSV1333" s="977"/>
      <c r="MSW1333" s="977"/>
      <c r="MSX1333" s="977"/>
      <c r="MSY1333" s="977"/>
      <c r="MSZ1333" s="977"/>
      <c r="MTA1333" s="977"/>
      <c r="MTB1333" s="977"/>
      <c r="MTC1333" s="977"/>
      <c r="MTD1333" s="977"/>
      <c r="MTE1333" s="977"/>
      <c r="MTF1333" s="977"/>
      <c r="MTG1333" s="977"/>
      <c r="MTH1333" s="977"/>
      <c r="MTI1333" s="977"/>
      <c r="MTJ1333" s="977"/>
      <c r="MTK1333" s="977"/>
      <c r="MTL1333" s="977"/>
      <c r="MTM1333" s="977"/>
      <c r="MTN1333" s="977"/>
      <c r="MTO1333" s="977"/>
      <c r="MTP1333" s="977"/>
      <c r="MTQ1333" s="977"/>
      <c r="MTR1333" s="977"/>
      <c r="MTS1333" s="977"/>
      <c r="MTT1333" s="977"/>
      <c r="MTU1333" s="977"/>
      <c r="MTV1333" s="977"/>
      <c r="MTW1333" s="977"/>
      <c r="MTX1333" s="977"/>
      <c r="MTY1333" s="977"/>
      <c r="MTZ1333" s="977"/>
      <c r="MUA1333" s="977"/>
      <c r="MUB1333" s="977"/>
      <c r="MUC1333" s="977"/>
      <c r="MUD1333" s="977"/>
      <c r="MUE1333" s="977"/>
      <c r="MUF1333" s="977"/>
      <c r="MUG1333" s="977"/>
      <c r="MUH1333" s="977"/>
      <c r="MUI1333" s="977"/>
      <c r="MUJ1333" s="977"/>
      <c r="MUK1333" s="977"/>
      <c r="MUL1333" s="977"/>
      <c r="MUM1333" s="977"/>
      <c r="MUN1333" s="977"/>
      <c r="MUO1333" s="977"/>
      <c r="MUP1333" s="977"/>
      <c r="MUQ1333" s="977"/>
      <c r="MUR1333" s="977"/>
      <c r="MUS1333" s="977"/>
      <c r="MUT1333" s="977"/>
      <c r="MUU1333" s="977"/>
      <c r="MUV1333" s="977"/>
      <c r="MUW1333" s="977"/>
      <c r="MUX1333" s="977"/>
      <c r="MUY1333" s="977"/>
      <c r="MUZ1333" s="977"/>
      <c r="MVA1333" s="977"/>
      <c r="MVB1333" s="977"/>
      <c r="MVC1333" s="977"/>
      <c r="MVD1333" s="977"/>
      <c r="MVE1333" s="977"/>
      <c r="MVF1333" s="977"/>
      <c r="MVG1333" s="977"/>
      <c r="MVH1333" s="977"/>
      <c r="MVI1333" s="977"/>
      <c r="MVJ1333" s="977"/>
      <c r="MVK1333" s="977"/>
      <c r="MVL1333" s="977"/>
      <c r="MVM1333" s="977"/>
      <c r="MVN1333" s="977"/>
      <c r="MVO1333" s="977"/>
      <c r="MVP1333" s="977"/>
      <c r="MVQ1333" s="977"/>
      <c r="MVR1333" s="977"/>
      <c r="MVS1333" s="977"/>
      <c r="MVT1333" s="977"/>
      <c r="MVU1333" s="977"/>
      <c r="MVV1333" s="977"/>
      <c r="MVW1333" s="977"/>
      <c r="MVX1333" s="977"/>
      <c r="MVY1333" s="977"/>
      <c r="MVZ1333" s="977"/>
      <c r="MWA1333" s="977"/>
      <c r="MWB1333" s="977"/>
      <c r="MWC1333" s="977"/>
      <c r="MWD1333" s="977"/>
      <c r="MWE1333" s="977"/>
      <c r="MWF1333" s="977"/>
      <c r="MWG1333" s="977"/>
      <c r="MWH1333" s="977"/>
      <c r="MWI1333" s="977"/>
      <c r="MWJ1333" s="977"/>
      <c r="MWK1333" s="977"/>
      <c r="MWL1333" s="977"/>
      <c r="MWM1333" s="977"/>
      <c r="MWN1333" s="977"/>
      <c r="MWO1333" s="977"/>
      <c r="MWP1333" s="977"/>
      <c r="MWQ1333" s="977"/>
      <c r="MWR1333" s="977"/>
      <c r="MWS1333" s="977"/>
      <c r="MWT1333" s="977"/>
      <c r="MWU1333" s="977"/>
      <c r="MWV1333" s="977"/>
      <c r="MWW1333" s="977"/>
      <c r="MWX1333" s="977"/>
      <c r="MWY1333" s="977"/>
      <c r="MWZ1333" s="977"/>
      <c r="MXA1333" s="977"/>
      <c r="MXB1333" s="977"/>
      <c r="MXC1333" s="977"/>
      <c r="MXD1333" s="977"/>
      <c r="MXE1333" s="977"/>
      <c r="MXF1333" s="977"/>
      <c r="MXG1333" s="977"/>
      <c r="MXH1333" s="977"/>
      <c r="MXI1333" s="977"/>
      <c r="MXJ1333" s="977"/>
      <c r="MXK1333" s="977"/>
      <c r="MXL1333" s="977"/>
      <c r="MXM1333" s="977"/>
      <c r="MXN1333" s="977"/>
      <c r="MXO1333" s="977"/>
      <c r="MXP1333" s="977"/>
      <c r="MXQ1333" s="977"/>
      <c r="MXR1333" s="977"/>
      <c r="MXS1333" s="977"/>
      <c r="MXT1333" s="977"/>
      <c r="MXU1333" s="977"/>
      <c r="MXV1333" s="977"/>
      <c r="MXW1333" s="977"/>
      <c r="MXX1333" s="977"/>
      <c r="MXY1333" s="977"/>
      <c r="MXZ1333" s="977"/>
      <c r="MYA1333" s="977"/>
      <c r="MYB1333" s="977"/>
      <c r="MYC1333" s="977"/>
      <c r="MYD1333" s="977"/>
      <c r="MYE1333" s="977"/>
      <c r="MYF1333" s="977"/>
      <c r="MYG1333" s="977"/>
      <c r="MYH1333" s="977"/>
      <c r="MYI1333" s="977"/>
      <c r="MYJ1333" s="977"/>
      <c r="MYK1333" s="977"/>
      <c r="MYL1333" s="977"/>
      <c r="MYM1333" s="977"/>
      <c r="MYN1333" s="977"/>
      <c r="MYO1333" s="977"/>
      <c r="MYP1333" s="977"/>
      <c r="MYQ1333" s="977"/>
      <c r="MYR1333" s="977"/>
      <c r="MYS1333" s="977"/>
      <c r="MYT1333" s="977"/>
      <c r="MYU1333" s="977"/>
      <c r="MYV1333" s="977"/>
      <c r="MYW1333" s="977"/>
      <c r="MYX1333" s="977"/>
      <c r="MYY1333" s="977"/>
      <c r="MYZ1333" s="977"/>
      <c r="MZA1333" s="977"/>
      <c r="MZB1333" s="977"/>
      <c r="MZC1333" s="977"/>
      <c r="MZD1333" s="977"/>
      <c r="MZE1333" s="977"/>
      <c r="MZF1333" s="977"/>
      <c r="MZG1333" s="977"/>
      <c r="MZH1333" s="977"/>
      <c r="MZI1333" s="977"/>
      <c r="MZJ1333" s="977"/>
      <c r="MZK1333" s="977"/>
      <c r="MZL1333" s="977"/>
      <c r="MZM1333" s="977"/>
      <c r="MZN1333" s="977"/>
      <c r="MZO1333" s="977"/>
      <c r="MZP1333" s="977"/>
      <c r="MZQ1333" s="977"/>
      <c r="MZR1333" s="977"/>
      <c r="MZS1333" s="977"/>
      <c r="MZT1333" s="977"/>
      <c r="MZU1333" s="977"/>
      <c r="MZV1333" s="977"/>
      <c r="MZW1333" s="977"/>
      <c r="MZX1333" s="977"/>
      <c r="MZY1333" s="977"/>
      <c r="MZZ1333" s="977"/>
      <c r="NAA1333" s="977"/>
      <c r="NAB1333" s="977"/>
      <c r="NAC1333" s="977"/>
      <c r="NAD1333" s="977"/>
      <c r="NAE1333" s="977"/>
      <c r="NAF1333" s="977"/>
      <c r="NAG1333" s="977"/>
      <c r="NAH1333" s="977"/>
      <c r="NAI1333" s="977"/>
      <c r="NAJ1333" s="977"/>
      <c r="NAK1333" s="977"/>
      <c r="NAL1333" s="977"/>
      <c r="NAM1333" s="977"/>
      <c r="NAN1333" s="977"/>
      <c r="NAO1333" s="977"/>
      <c r="NAP1333" s="977"/>
      <c r="NAQ1333" s="977"/>
      <c r="NAR1333" s="977"/>
      <c r="NAS1333" s="977"/>
      <c r="NAT1333" s="977"/>
      <c r="NAU1333" s="977"/>
      <c r="NAV1333" s="977"/>
      <c r="NAW1333" s="977"/>
      <c r="NAX1333" s="977"/>
      <c r="NAY1333" s="977"/>
      <c r="NAZ1333" s="977"/>
      <c r="NBA1333" s="977"/>
      <c r="NBB1333" s="977"/>
      <c r="NBC1333" s="977"/>
      <c r="NBD1333" s="977"/>
      <c r="NBE1333" s="977"/>
      <c r="NBF1333" s="977"/>
      <c r="NBG1333" s="977"/>
      <c r="NBH1333" s="977"/>
      <c r="NBI1333" s="977"/>
      <c r="NBJ1333" s="977"/>
      <c r="NBK1333" s="977"/>
      <c r="NBL1333" s="977"/>
      <c r="NBM1333" s="977"/>
      <c r="NBN1333" s="977"/>
      <c r="NBO1333" s="977"/>
      <c r="NBP1333" s="977"/>
      <c r="NBQ1333" s="977"/>
      <c r="NBR1333" s="977"/>
      <c r="NBS1333" s="977"/>
      <c r="NBT1333" s="977"/>
      <c r="NBU1333" s="977"/>
      <c r="NBV1333" s="977"/>
      <c r="NBW1333" s="977"/>
      <c r="NBX1333" s="977"/>
      <c r="NBY1333" s="977"/>
      <c r="NBZ1333" s="977"/>
      <c r="NCA1333" s="977"/>
      <c r="NCB1333" s="977"/>
      <c r="NCC1333" s="977"/>
      <c r="NCD1333" s="977"/>
      <c r="NCE1333" s="977"/>
      <c r="NCF1333" s="977"/>
      <c r="NCG1333" s="977"/>
      <c r="NCH1333" s="977"/>
      <c r="NCI1333" s="977"/>
      <c r="NCJ1333" s="977"/>
      <c r="NCK1333" s="977"/>
      <c r="NCL1333" s="977"/>
      <c r="NCM1333" s="977"/>
      <c r="NCN1333" s="977"/>
      <c r="NCO1333" s="977"/>
      <c r="NCP1333" s="977"/>
      <c r="NCQ1333" s="977"/>
      <c r="NCR1333" s="977"/>
      <c r="NCS1333" s="977"/>
      <c r="NCT1333" s="977"/>
      <c r="NCU1333" s="977"/>
      <c r="NCV1333" s="977"/>
      <c r="NCW1333" s="977"/>
      <c r="NCX1333" s="977"/>
      <c r="NCY1333" s="977"/>
      <c r="NCZ1333" s="977"/>
      <c r="NDA1333" s="977"/>
      <c r="NDB1333" s="977"/>
      <c r="NDC1333" s="977"/>
      <c r="NDD1333" s="977"/>
      <c r="NDE1333" s="977"/>
      <c r="NDF1333" s="977"/>
      <c r="NDG1333" s="977"/>
      <c r="NDH1333" s="977"/>
      <c r="NDI1333" s="977"/>
      <c r="NDJ1333" s="977"/>
      <c r="NDK1333" s="977"/>
      <c r="NDL1333" s="977"/>
      <c r="NDM1333" s="977"/>
      <c r="NDN1333" s="977"/>
      <c r="NDO1333" s="977"/>
      <c r="NDP1333" s="977"/>
      <c r="NDQ1333" s="977"/>
      <c r="NDR1333" s="977"/>
      <c r="NDS1333" s="977"/>
      <c r="NDT1333" s="977"/>
      <c r="NDU1333" s="977"/>
      <c r="NDV1333" s="977"/>
      <c r="NDW1333" s="977"/>
      <c r="NDX1333" s="977"/>
      <c r="NDY1333" s="977"/>
      <c r="NDZ1333" s="977"/>
      <c r="NEA1333" s="977"/>
      <c r="NEB1333" s="977"/>
      <c r="NEC1333" s="977"/>
      <c r="NED1333" s="977"/>
      <c r="NEE1333" s="977"/>
      <c r="NEF1333" s="977"/>
      <c r="NEG1333" s="977"/>
      <c r="NEH1333" s="977"/>
      <c r="NEI1333" s="977"/>
      <c r="NEJ1333" s="977"/>
      <c r="NEK1333" s="977"/>
      <c r="NEL1333" s="977"/>
      <c r="NEM1333" s="977"/>
      <c r="NEN1333" s="977"/>
      <c r="NEO1333" s="977"/>
      <c r="NEP1333" s="977"/>
      <c r="NEQ1333" s="977"/>
      <c r="NER1333" s="977"/>
      <c r="NES1333" s="977"/>
      <c r="NET1333" s="977"/>
      <c r="NEU1333" s="977"/>
      <c r="NEV1333" s="977"/>
      <c r="NEW1333" s="977"/>
      <c r="NEX1333" s="977"/>
      <c r="NEY1333" s="977"/>
      <c r="NEZ1333" s="977"/>
      <c r="NFA1333" s="977"/>
      <c r="NFB1333" s="977"/>
      <c r="NFC1333" s="977"/>
      <c r="NFD1333" s="977"/>
      <c r="NFE1333" s="977"/>
      <c r="NFF1333" s="977"/>
      <c r="NFG1333" s="977"/>
      <c r="NFH1333" s="977"/>
      <c r="NFI1333" s="977"/>
      <c r="NFJ1333" s="977"/>
      <c r="NFK1333" s="977"/>
      <c r="NFL1333" s="977"/>
      <c r="NFM1333" s="977"/>
      <c r="NFN1333" s="977"/>
      <c r="NFO1333" s="977"/>
      <c r="NFP1333" s="977"/>
      <c r="NFQ1333" s="977"/>
      <c r="NFR1333" s="977"/>
      <c r="NFS1333" s="977"/>
      <c r="NFT1333" s="977"/>
      <c r="NFU1333" s="977"/>
      <c r="NFV1333" s="977"/>
      <c r="NFW1333" s="977"/>
      <c r="NFX1333" s="977"/>
      <c r="NFY1333" s="977"/>
      <c r="NFZ1333" s="977"/>
      <c r="NGA1333" s="977"/>
      <c r="NGB1333" s="977"/>
      <c r="NGC1333" s="977"/>
      <c r="NGD1333" s="977"/>
      <c r="NGE1333" s="977"/>
      <c r="NGF1333" s="977"/>
      <c r="NGG1333" s="977"/>
      <c r="NGH1333" s="977"/>
      <c r="NGI1333" s="977"/>
      <c r="NGJ1333" s="977"/>
      <c r="NGK1333" s="977"/>
      <c r="NGL1333" s="977"/>
      <c r="NGM1333" s="977"/>
      <c r="NGN1333" s="977"/>
      <c r="NGO1333" s="977"/>
      <c r="NGP1333" s="977"/>
      <c r="NGQ1333" s="977"/>
      <c r="NGR1333" s="977"/>
      <c r="NGS1333" s="977"/>
      <c r="NGT1333" s="977"/>
      <c r="NGU1333" s="977"/>
      <c r="NGV1333" s="977"/>
      <c r="NGW1333" s="977"/>
      <c r="NGX1333" s="977"/>
      <c r="NGY1333" s="977"/>
      <c r="NGZ1333" s="977"/>
      <c r="NHA1333" s="977"/>
      <c r="NHB1333" s="977"/>
      <c r="NHC1333" s="977"/>
      <c r="NHD1333" s="977"/>
      <c r="NHE1333" s="977"/>
      <c r="NHF1333" s="977"/>
      <c r="NHG1333" s="977"/>
      <c r="NHH1333" s="977"/>
      <c r="NHI1333" s="977"/>
      <c r="NHJ1333" s="977"/>
      <c r="NHK1333" s="977"/>
      <c r="NHL1333" s="977"/>
      <c r="NHM1333" s="977"/>
      <c r="NHN1333" s="977"/>
      <c r="NHO1333" s="977"/>
      <c r="NHP1333" s="977"/>
      <c r="NHQ1333" s="977"/>
      <c r="NHR1333" s="977"/>
      <c r="NHS1333" s="977"/>
      <c r="NHT1333" s="977"/>
      <c r="NHU1333" s="977"/>
      <c r="NHV1333" s="977"/>
      <c r="NHW1333" s="977"/>
      <c r="NHX1333" s="977"/>
      <c r="NHY1333" s="977"/>
      <c r="NHZ1333" s="977"/>
      <c r="NIA1333" s="977"/>
      <c r="NIB1333" s="977"/>
      <c r="NIC1333" s="977"/>
      <c r="NID1333" s="977"/>
      <c r="NIE1333" s="977"/>
      <c r="NIF1333" s="977"/>
      <c r="NIG1333" s="977"/>
      <c r="NIH1333" s="977"/>
      <c r="NII1333" s="977"/>
      <c r="NIJ1333" s="977"/>
      <c r="NIK1333" s="977"/>
      <c r="NIL1333" s="977"/>
      <c r="NIM1333" s="977"/>
      <c r="NIN1333" s="977"/>
      <c r="NIO1333" s="977"/>
      <c r="NIP1333" s="977"/>
      <c r="NIQ1333" s="977"/>
      <c r="NIR1333" s="977"/>
      <c r="NIS1333" s="977"/>
      <c r="NIT1333" s="977"/>
      <c r="NIU1333" s="977"/>
      <c r="NIV1333" s="977"/>
      <c r="NIW1333" s="977"/>
      <c r="NIX1333" s="977"/>
      <c r="NIY1333" s="977"/>
      <c r="NIZ1333" s="977"/>
      <c r="NJA1333" s="977"/>
      <c r="NJB1333" s="977"/>
      <c r="NJC1333" s="977"/>
      <c r="NJD1333" s="977"/>
      <c r="NJE1333" s="977"/>
      <c r="NJF1333" s="977"/>
      <c r="NJG1333" s="977"/>
      <c r="NJH1333" s="977"/>
      <c r="NJI1333" s="977"/>
      <c r="NJJ1333" s="977"/>
      <c r="NJK1333" s="977"/>
      <c r="NJL1333" s="977"/>
      <c r="NJM1333" s="977"/>
      <c r="NJN1333" s="977"/>
      <c r="NJO1333" s="977"/>
      <c r="NJP1333" s="977"/>
      <c r="NJQ1333" s="977"/>
      <c r="NJR1333" s="977"/>
      <c r="NJS1333" s="977"/>
      <c r="NJT1333" s="977"/>
      <c r="NJU1333" s="977"/>
      <c r="NJV1333" s="977"/>
      <c r="NJW1333" s="977"/>
      <c r="NJX1333" s="977"/>
      <c r="NJY1333" s="977"/>
      <c r="NJZ1333" s="977"/>
      <c r="NKA1333" s="977"/>
      <c r="NKB1333" s="977"/>
      <c r="NKC1333" s="977"/>
      <c r="NKD1333" s="977"/>
      <c r="NKE1333" s="977"/>
      <c r="NKF1333" s="977"/>
      <c r="NKG1333" s="977"/>
      <c r="NKH1333" s="977"/>
      <c r="NKI1333" s="977"/>
      <c r="NKJ1333" s="977"/>
      <c r="NKK1333" s="977"/>
      <c r="NKL1333" s="977"/>
      <c r="NKM1333" s="977"/>
      <c r="NKN1333" s="977"/>
      <c r="NKO1333" s="977"/>
      <c r="NKP1333" s="977"/>
      <c r="NKQ1333" s="977"/>
      <c r="NKR1333" s="977"/>
      <c r="NKS1333" s="977"/>
      <c r="NKT1333" s="977"/>
      <c r="NKU1333" s="977"/>
      <c r="NKV1333" s="977"/>
      <c r="NKW1333" s="977"/>
      <c r="NKX1333" s="977"/>
      <c r="NKY1333" s="977"/>
      <c r="NKZ1333" s="977"/>
      <c r="NLA1333" s="977"/>
      <c r="NLB1333" s="977"/>
      <c r="NLC1333" s="977"/>
      <c r="NLD1333" s="977"/>
      <c r="NLE1333" s="977"/>
      <c r="NLF1333" s="977"/>
      <c r="NLG1333" s="977"/>
      <c r="NLH1333" s="977"/>
      <c r="NLI1333" s="977"/>
      <c r="NLJ1333" s="977"/>
      <c r="NLK1333" s="977"/>
      <c r="NLL1333" s="977"/>
      <c r="NLM1333" s="977"/>
      <c r="NLN1333" s="977"/>
      <c r="NLO1333" s="977"/>
      <c r="NLP1333" s="977"/>
      <c r="NLQ1333" s="977"/>
      <c r="NLR1333" s="977"/>
      <c r="NLS1333" s="977"/>
      <c r="NLT1333" s="977"/>
      <c r="NLU1333" s="977"/>
      <c r="NLV1333" s="977"/>
      <c r="NLW1333" s="977"/>
      <c r="NLX1333" s="977"/>
      <c r="NLY1333" s="977"/>
      <c r="NLZ1333" s="977"/>
      <c r="NMA1333" s="977"/>
      <c r="NMB1333" s="977"/>
      <c r="NMC1333" s="977"/>
      <c r="NMD1333" s="977"/>
      <c r="NME1333" s="977"/>
      <c r="NMF1333" s="977"/>
      <c r="NMG1333" s="977"/>
      <c r="NMH1333" s="977"/>
      <c r="NMI1333" s="977"/>
      <c r="NMJ1333" s="977"/>
      <c r="NMK1333" s="977"/>
      <c r="NML1333" s="977"/>
      <c r="NMM1333" s="977"/>
      <c r="NMN1333" s="977"/>
      <c r="NMO1333" s="977"/>
      <c r="NMP1333" s="977"/>
      <c r="NMQ1333" s="977"/>
      <c r="NMR1333" s="977"/>
      <c r="NMS1333" s="977"/>
      <c r="NMT1333" s="977"/>
      <c r="NMU1333" s="977"/>
      <c r="NMV1333" s="977"/>
      <c r="NMW1333" s="977"/>
      <c r="NMX1333" s="977"/>
      <c r="NMY1333" s="977"/>
      <c r="NMZ1333" s="977"/>
      <c r="NNA1333" s="977"/>
      <c r="NNB1333" s="977"/>
      <c r="NNC1333" s="977"/>
      <c r="NND1333" s="977"/>
      <c r="NNE1333" s="977"/>
      <c r="NNF1333" s="977"/>
      <c r="NNG1333" s="977"/>
      <c r="NNH1333" s="977"/>
      <c r="NNI1333" s="977"/>
      <c r="NNJ1333" s="977"/>
      <c r="NNK1333" s="977"/>
      <c r="NNL1333" s="977"/>
      <c r="NNM1333" s="977"/>
      <c r="NNN1333" s="977"/>
      <c r="NNO1333" s="977"/>
      <c r="NNP1333" s="977"/>
      <c r="NNQ1333" s="977"/>
      <c r="NNR1333" s="977"/>
      <c r="NNS1333" s="977"/>
      <c r="NNT1333" s="977"/>
      <c r="NNU1333" s="977"/>
      <c r="NNV1333" s="977"/>
      <c r="NNW1333" s="977"/>
      <c r="NNX1333" s="977"/>
      <c r="NNY1333" s="977"/>
      <c r="NNZ1333" s="977"/>
      <c r="NOA1333" s="977"/>
      <c r="NOB1333" s="977"/>
      <c r="NOC1333" s="977"/>
      <c r="NOD1333" s="977"/>
      <c r="NOE1333" s="977"/>
      <c r="NOF1333" s="977"/>
      <c r="NOG1333" s="977"/>
      <c r="NOH1333" s="977"/>
      <c r="NOI1333" s="977"/>
      <c r="NOJ1333" s="977"/>
      <c r="NOK1333" s="977"/>
      <c r="NOL1333" s="977"/>
      <c r="NOM1333" s="977"/>
      <c r="NON1333" s="977"/>
      <c r="NOO1333" s="977"/>
      <c r="NOP1333" s="977"/>
      <c r="NOQ1333" s="977"/>
      <c r="NOR1333" s="977"/>
      <c r="NOS1333" s="977"/>
      <c r="NOT1333" s="977"/>
      <c r="NOU1333" s="977"/>
      <c r="NOV1333" s="977"/>
      <c r="NOW1333" s="977"/>
      <c r="NOX1333" s="977"/>
      <c r="NOY1333" s="977"/>
      <c r="NOZ1333" s="977"/>
      <c r="NPA1333" s="977"/>
      <c r="NPB1333" s="977"/>
      <c r="NPC1333" s="977"/>
      <c r="NPD1333" s="977"/>
      <c r="NPE1333" s="977"/>
      <c r="NPF1333" s="977"/>
      <c r="NPG1333" s="977"/>
      <c r="NPH1333" s="977"/>
      <c r="NPI1333" s="977"/>
      <c r="NPJ1333" s="977"/>
      <c r="NPK1333" s="977"/>
      <c r="NPL1333" s="977"/>
      <c r="NPM1333" s="977"/>
      <c r="NPN1333" s="977"/>
      <c r="NPO1333" s="977"/>
      <c r="NPP1333" s="977"/>
      <c r="NPQ1333" s="977"/>
      <c r="NPR1333" s="977"/>
      <c r="NPS1333" s="977"/>
      <c r="NPT1333" s="977"/>
      <c r="NPU1333" s="977"/>
      <c r="NPV1333" s="977"/>
      <c r="NPW1333" s="977"/>
      <c r="NPX1333" s="977"/>
      <c r="NPY1333" s="977"/>
      <c r="NPZ1333" s="977"/>
      <c r="NQA1333" s="977"/>
      <c r="NQB1333" s="977"/>
      <c r="NQC1333" s="977"/>
      <c r="NQD1333" s="977"/>
      <c r="NQE1333" s="977"/>
      <c r="NQF1333" s="977"/>
      <c r="NQG1333" s="977"/>
      <c r="NQH1333" s="977"/>
      <c r="NQI1333" s="977"/>
      <c r="NQJ1333" s="977"/>
      <c r="NQK1333" s="977"/>
      <c r="NQL1333" s="977"/>
      <c r="NQM1333" s="977"/>
      <c r="NQN1333" s="977"/>
      <c r="NQO1333" s="977"/>
      <c r="NQP1333" s="977"/>
      <c r="NQQ1333" s="977"/>
      <c r="NQR1333" s="977"/>
      <c r="NQS1333" s="977"/>
      <c r="NQT1333" s="977"/>
      <c r="NQU1333" s="977"/>
      <c r="NQV1333" s="977"/>
      <c r="NQW1333" s="977"/>
      <c r="NQX1333" s="977"/>
      <c r="NQY1333" s="977"/>
      <c r="NQZ1333" s="977"/>
      <c r="NRA1333" s="977"/>
      <c r="NRB1333" s="977"/>
      <c r="NRC1333" s="977"/>
      <c r="NRD1333" s="977"/>
      <c r="NRE1333" s="977"/>
      <c r="NRF1333" s="977"/>
      <c r="NRG1333" s="977"/>
      <c r="NRH1333" s="977"/>
      <c r="NRI1333" s="977"/>
      <c r="NRJ1333" s="977"/>
      <c r="NRK1333" s="977"/>
      <c r="NRL1333" s="977"/>
      <c r="NRM1333" s="977"/>
      <c r="NRN1333" s="977"/>
      <c r="NRO1333" s="977"/>
      <c r="NRP1333" s="977"/>
      <c r="NRQ1333" s="977"/>
      <c r="NRR1333" s="977"/>
      <c r="NRS1333" s="977"/>
      <c r="NRT1333" s="977"/>
      <c r="NRU1333" s="977"/>
      <c r="NRV1333" s="977"/>
      <c r="NRW1333" s="977"/>
      <c r="NRX1333" s="977"/>
      <c r="NRY1333" s="977"/>
      <c r="NRZ1333" s="977"/>
      <c r="NSA1333" s="977"/>
      <c r="NSB1333" s="977"/>
      <c r="NSC1333" s="977"/>
      <c r="NSD1333" s="977"/>
      <c r="NSE1333" s="977"/>
      <c r="NSF1333" s="977"/>
      <c r="NSG1333" s="977"/>
      <c r="NSH1333" s="977"/>
      <c r="NSI1333" s="977"/>
      <c r="NSJ1333" s="977"/>
      <c r="NSK1333" s="977"/>
      <c r="NSL1333" s="977"/>
      <c r="NSM1333" s="977"/>
      <c r="NSN1333" s="977"/>
      <c r="NSO1333" s="977"/>
      <c r="NSP1333" s="977"/>
      <c r="NSQ1333" s="977"/>
      <c r="NSR1333" s="977"/>
      <c r="NSS1333" s="977"/>
      <c r="NST1333" s="977"/>
      <c r="NSU1333" s="977"/>
      <c r="NSV1333" s="977"/>
      <c r="NSW1333" s="977"/>
      <c r="NSX1333" s="977"/>
      <c r="NSY1333" s="977"/>
      <c r="NSZ1333" s="977"/>
      <c r="NTA1333" s="977"/>
      <c r="NTB1333" s="977"/>
      <c r="NTC1333" s="977"/>
      <c r="NTD1333" s="977"/>
      <c r="NTE1333" s="977"/>
      <c r="NTF1333" s="977"/>
      <c r="NTG1333" s="977"/>
      <c r="NTH1333" s="977"/>
      <c r="NTI1333" s="977"/>
      <c r="NTJ1333" s="977"/>
      <c r="NTK1333" s="977"/>
      <c r="NTL1333" s="977"/>
      <c r="NTM1333" s="977"/>
      <c r="NTN1333" s="977"/>
      <c r="NTO1333" s="977"/>
      <c r="NTP1333" s="977"/>
      <c r="NTQ1333" s="977"/>
      <c r="NTR1333" s="977"/>
      <c r="NTS1333" s="977"/>
      <c r="NTT1333" s="977"/>
      <c r="NTU1333" s="977"/>
      <c r="NTV1333" s="977"/>
      <c r="NTW1333" s="977"/>
      <c r="NTX1333" s="977"/>
      <c r="NTY1333" s="977"/>
      <c r="NTZ1333" s="977"/>
      <c r="NUA1333" s="977"/>
      <c r="NUB1333" s="977"/>
      <c r="NUC1333" s="977"/>
      <c r="NUD1333" s="977"/>
      <c r="NUE1333" s="977"/>
      <c r="NUF1333" s="977"/>
      <c r="NUG1333" s="977"/>
      <c r="NUH1333" s="977"/>
      <c r="NUI1333" s="977"/>
      <c r="NUJ1333" s="977"/>
      <c r="NUK1333" s="977"/>
      <c r="NUL1333" s="977"/>
      <c r="NUM1333" s="977"/>
      <c r="NUN1333" s="977"/>
      <c r="NUO1333" s="977"/>
      <c r="NUP1333" s="977"/>
      <c r="NUQ1333" s="977"/>
      <c r="NUR1333" s="977"/>
      <c r="NUS1333" s="977"/>
      <c r="NUT1333" s="977"/>
      <c r="NUU1333" s="977"/>
      <c r="NUV1333" s="977"/>
      <c r="NUW1333" s="977"/>
      <c r="NUX1333" s="977"/>
      <c r="NUY1333" s="977"/>
      <c r="NUZ1333" s="977"/>
      <c r="NVA1333" s="977"/>
      <c r="NVB1333" s="977"/>
      <c r="NVC1333" s="977"/>
      <c r="NVD1333" s="977"/>
      <c r="NVE1333" s="977"/>
      <c r="NVF1333" s="977"/>
      <c r="NVG1333" s="977"/>
      <c r="NVH1333" s="977"/>
      <c r="NVI1333" s="977"/>
      <c r="NVJ1333" s="977"/>
      <c r="NVK1333" s="977"/>
      <c r="NVL1333" s="977"/>
      <c r="NVM1333" s="977"/>
      <c r="NVN1333" s="977"/>
      <c r="NVO1333" s="977"/>
      <c r="NVP1333" s="977"/>
      <c r="NVQ1333" s="977"/>
      <c r="NVR1333" s="977"/>
      <c r="NVS1333" s="977"/>
      <c r="NVT1333" s="977"/>
      <c r="NVU1333" s="977"/>
      <c r="NVV1333" s="977"/>
      <c r="NVW1333" s="977"/>
      <c r="NVX1333" s="977"/>
      <c r="NVY1333" s="977"/>
      <c r="NVZ1333" s="977"/>
      <c r="NWA1333" s="977"/>
      <c r="NWB1333" s="977"/>
      <c r="NWC1333" s="977"/>
      <c r="NWD1333" s="977"/>
      <c r="NWE1333" s="977"/>
      <c r="NWF1333" s="977"/>
      <c r="NWG1333" s="977"/>
      <c r="NWH1333" s="977"/>
      <c r="NWI1333" s="977"/>
      <c r="NWJ1333" s="977"/>
      <c r="NWK1333" s="977"/>
      <c r="NWL1333" s="977"/>
      <c r="NWM1333" s="977"/>
      <c r="NWN1333" s="977"/>
      <c r="NWO1333" s="977"/>
      <c r="NWP1333" s="977"/>
      <c r="NWQ1333" s="977"/>
      <c r="NWR1333" s="977"/>
      <c r="NWS1333" s="977"/>
      <c r="NWT1333" s="977"/>
      <c r="NWU1333" s="977"/>
      <c r="NWV1333" s="977"/>
      <c r="NWW1333" s="977"/>
      <c r="NWX1333" s="977"/>
      <c r="NWY1333" s="977"/>
      <c r="NWZ1333" s="977"/>
      <c r="NXA1333" s="977"/>
      <c r="NXB1333" s="977"/>
      <c r="NXC1333" s="977"/>
      <c r="NXD1333" s="977"/>
      <c r="NXE1333" s="977"/>
      <c r="NXF1333" s="977"/>
      <c r="NXG1333" s="977"/>
      <c r="NXH1333" s="977"/>
      <c r="NXI1333" s="977"/>
      <c r="NXJ1333" s="977"/>
      <c r="NXK1333" s="977"/>
      <c r="NXL1333" s="977"/>
      <c r="NXM1333" s="977"/>
      <c r="NXN1333" s="977"/>
      <c r="NXO1333" s="977"/>
      <c r="NXP1333" s="977"/>
      <c r="NXQ1333" s="977"/>
      <c r="NXR1333" s="977"/>
      <c r="NXS1333" s="977"/>
      <c r="NXT1333" s="977"/>
      <c r="NXU1333" s="977"/>
      <c r="NXV1333" s="977"/>
      <c r="NXW1333" s="977"/>
      <c r="NXX1333" s="977"/>
      <c r="NXY1333" s="977"/>
      <c r="NXZ1333" s="977"/>
      <c r="NYA1333" s="977"/>
      <c r="NYB1333" s="977"/>
      <c r="NYC1333" s="977"/>
      <c r="NYD1333" s="977"/>
      <c r="NYE1333" s="977"/>
      <c r="NYF1333" s="977"/>
      <c r="NYG1333" s="977"/>
      <c r="NYH1333" s="977"/>
      <c r="NYI1333" s="977"/>
      <c r="NYJ1333" s="977"/>
      <c r="NYK1333" s="977"/>
      <c r="NYL1333" s="977"/>
      <c r="NYM1333" s="977"/>
      <c r="NYN1333" s="977"/>
      <c r="NYO1333" s="977"/>
      <c r="NYP1333" s="977"/>
      <c r="NYQ1333" s="977"/>
      <c r="NYR1333" s="977"/>
      <c r="NYS1333" s="977"/>
      <c r="NYT1333" s="977"/>
      <c r="NYU1333" s="977"/>
      <c r="NYV1333" s="977"/>
      <c r="NYW1333" s="977"/>
      <c r="NYX1333" s="977"/>
      <c r="NYY1333" s="977"/>
      <c r="NYZ1333" s="977"/>
      <c r="NZA1333" s="977"/>
      <c r="NZB1333" s="977"/>
      <c r="NZC1333" s="977"/>
      <c r="NZD1333" s="977"/>
      <c r="NZE1333" s="977"/>
      <c r="NZF1333" s="977"/>
      <c r="NZG1333" s="977"/>
      <c r="NZH1333" s="977"/>
      <c r="NZI1333" s="977"/>
      <c r="NZJ1333" s="977"/>
      <c r="NZK1333" s="977"/>
      <c r="NZL1333" s="977"/>
      <c r="NZM1333" s="977"/>
      <c r="NZN1333" s="977"/>
      <c r="NZO1333" s="977"/>
      <c r="NZP1333" s="977"/>
      <c r="NZQ1333" s="977"/>
      <c r="NZR1333" s="977"/>
      <c r="NZS1333" s="977"/>
      <c r="NZT1333" s="977"/>
      <c r="NZU1333" s="977"/>
      <c r="NZV1333" s="977"/>
      <c r="NZW1333" s="977"/>
      <c r="NZX1333" s="977"/>
      <c r="NZY1333" s="977"/>
      <c r="NZZ1333" s="977"/>
      <c r="OAA1333" s="977"/>
      <c r="OAB1333" s="977"/>
      <c r="OAC1333" s="977"/>
      <c r="OAD1333" s="977"/>
      <c r="OAE1333" s="977"/>
      <c r="OAF1333" s="977"/>
      <c r="OAG1333" s="977"/>
      <c r="OAH1333" s="977"/>
      <c r="OAI1333" s="977"/>
      <c r="OAJ1333" s="977"/>
      <c r="OAK1333" s="977"/>
      <c r="OAL1333" s="977"/>
      <c r="OAM1333" s="977"/>
      <c r="OAN1333" s="977"/>
      <c r="OAO1333" s="977"/>
      <c r="OAP1333" s="977"/>
      <c r="OAQ1333" s="977"/>
      <c r="OAR1333" s="977"/>
      <c r="OAS1333" s="977"/>
      <c r="OAT1333" s="977"/>
      <c r="OAU1333" s="977"/>
      <c r="OAV1333" s="977"/>
      <c r="OAW1333" s="977"/>
      <c r="OAX1333" s="977"/>
      <c r="OAY1333" s="977"/>
      <c r="OAZ1333" s="977"/>
      <c r="OBA1333" s="977"/>
      <c r="OBB1333" s="977"/>
      <c r="OBC1333" s="977"/>
      <c r="OBD1333" s="977"/>
      <c r="OBE1333" s="977"/>
      <c r="OBF1333" s="977"/>
      <c r="OBG1333" s="977"/>
      <c r="OBH1333" s="977"/>
      <c r="OBI1333" s="977"/>
      <c r="OBJ1333" s="977"/>
      <c r="OBK1333" s="977"/>
      <c r="OBL1333" s="977"/>
      <c r="OBM1333" s="977"/>
      <c r="OBN1333" s="977"/>
      <c r="OBO1333" s="977"/>
      <c r="OBP1333" s="977"/>
      <c r="OBQ1333" s="977"/>
      <c r="OBR1333" s="977"/>
      <c r="OBS1333" s="977"/>
      <c r="OBT1333" s="977"/>
      <c r="OBU1333" s="977"/>
      <c r="OBV1333" s="977"/>
      <c r="OBW1333" s="977"/>
      <c r="OBX1333" s="977"/>
      <c r="OBY1333" s="977"/>
      <c r="OBZ1333" s="977"/>
      <c r="OCA1333" s="977"/>
      <c r="OCB1333" s="977"/>
      <c r="OCC1333" s="977"/>
      <c r="OCD1333" s="977"/>
      <c r="OCE1333" s="977"/>
      <c r="OCF1333" s="977"/>
      <c r="OCG1333" s="977"/>
      <c r="OCH1333" s="977"/>
      <c r="OCI1333" s="977"/>
      <c r="OCJ1333" s="977"/>
      <c r="OCK1333" s="977"/>
      <c r="OCL1333" s="977"/>
      <c r="OCM1333" s="977"/>
      <c r="OCN1333" s="977"/>
      <c r="OCO1333" s="977"/>
      <c r="OCP1333" s="977"/>
      <c r="OCQ1333" s="977"/>
      <c r="OCR1333" s="977"/>
      <c r="OCS1333" s="977"/>
      <c r="OCT1333" s="977"/>
      <c r="OCU1333" s="977"/>
      <c r="OCV1333" s="977"/>
      <c r="OCW1333" s="977"/>
      <c r="OCX1333" s="977"/>
      <c r="OCY1333" s="977"/>
      <c r="OCZ1333" s="977"/>
      <c r="ODA1333" s="977"/>
      <c r="ODB1333" s="977"/>
      <c r="ODC1333" s="977"/>
      <c r="ODD1333" s="977"/>
      <c r="ODE1333" s="977"/>
      <c r="ODF1333" s="977"/>
      <c r="ODG1333" s="977"/>
      <c r="ODH1333" s="977"/>
      <c r="ODI1333" s="977"/>
      <c r="ODJ1333" s="977"/>
      <c r="ODK1333" s="977"/>
      <c r="ODL1333" s="977"/>
      <c r="ODM1333" s="977"/>
      <c r="ODN1333" s="977"/>
      <c r="ODO1333" s="977"/>
      <c r="ODP1333" s="977"/>
      <c r="ODQ1333" s="977"/>
      <c r="ODR1333" s="977"/>
      <c r="ODS1333" s="977"/>
      <c r="ODT1333" s="977"/>
      <c r="ODU1333" s="977"/>
      <c r="ODV1333" s="977"/>
      <c r="ODW1333" s="977"/>
      <c r="ODX1333" s="977"/>
      <c r="ODY1333" s="977"/>
      <c r="ODZ1333" s="977"/>
      <c r="OEA1333" s="977"/>
      <c r="OEB1333" s="977"/>
      <c r="OEC1333" s="977"/>
      <c r="OED1333" s="977"/>
      <c r="OEE1333" s="977"/>
      <c r="OEF1333" s="977"/>
      <c r="OEG1333" s="977"/>
      <c r="OEH1333" s="977"/>
      <c r="OEI1333" s="977"/>
      <c r="OEJ1333" s="977"/>
      <c r="OEK1333" s="977"/>
      <c r="OEL1333" s="977"/>
      <c r="OEM1333" s="977"/>
      <c r="OEN1333" s="977"/>
      <c r="OEO1333" s="977"/>
      <c r="OEP1333" s="977"/>
      <c r="OEQ1333" s="977"/>
      <c r="OER1333" s="977"/>
      <c r="OES1333" s="977"/>
      <c r="OET1333" s="977"/>
      <c r="OEU1333" s="977"/>
      <c r="OEV1333" s="977"/>
      <c r="OEW1333" s="977"/>
      <c r="OEX1333" s="977"/>
      <c r="OEY1333" s="977"/>
      <c r="OEZ1333" s="977"/>
      <c r="OFA1333" s="977"/>
      <c r="OFB1333" s="977"/>
      <c r="OFC1333" s="977"/>
      <c r="OFD1333" s="977"/>
      <c r="OFE1333" s="977"/>
      <c r="OFF1333" s="977"/>
      <c r="OFG1333" s="977"/>
      <c r="OFH1333" s="977"/>
      <c r="OFI1333" s="977"/>
      <c r="OFJ1333" s="977"/>
      <c r="OFK1333" s="977"/>
      <c r="OFL1333" s="977"/>
      <c r="OFM1333" s="977"/>
      <c r="OFN1333" s="977"/>
      <c r="OFO1333" s="977"/>
      <c r="OFP1333" s="977"/>
      <c r="OFQ1333" s="977"/>
      <c r="OFR1333" s="977"/>
      <c r="OFS1333" s="977"/>
      <c r="OFT1333" s="977"/>
      <c r="OFU1333" s="977"/>
      <c r="OFV1333" s="977"/>
      <c r="OFW1333" s="977"/>
      <c r="OFX1333" s="977"/>
      <c r="OFY1333" s="977"/>
      <c r="OFZ1333" s="977"/>
      <c r="OGA1333" s="977"/>
      <c r="OGB1333" s="977"/>
      <c r="OGC1333" s="977"/>
      <c r="OGD1333" s="977"/>
      <c r="OGE1333" s="977"/>
      <c r="OGF1333" s="977"/>
      <c r="OGG1333" s="977"/>
      <c r="OGH1333" s="977"/>
      <c r="OGI1333" s="977"/>
      <c r="OGJ1333" s="977"/>
      <c r="OGK1333" s="977"/>
      <c r="OGL1333" s="977"/>
      <c r="OGM1333" s="977"/>
      <c r="OGN1333" s="977"/>
      <c r="OGO1333" s="977"/>
      <c r="OGP1333" s="977"/>
      <c r="OGQ1333" s="977"/>
      <c r="OGR1333" s="977"/>
      <c r="OGS1333" s="977"/>
      <c r="OGT1333" s="977"/>
      <c r="OGU1333" s="977"/>
      <c r="OGV1333" s="977"/>
      <c r="OGW1333" s="977"/>
      <c r="OGX1333" s="977"/>
      <c r="OGY1333" s="977"/>
      <c r="OGZ1333" s="977"/>
      <c r="OHA1333" s="977"/>
      <c r="OHB1333" s="977"/>
      <c r="OHC1333" s="977"/>
      <c r="OHD1333" s="977"/>
      <c r="OHE1333" s="977"/>
      <c r="OHF1333" s="977"/>
      <c r="OHG1333" s="977"/>
      <c r="OHH1333" s="977"/>
      <c r="OHI1333" s="977"/>
      <c r="OHJ1333" s="977"/>
      <c r="OHK1333" s="977"/>
      <c r="OHL1333" s="977"/>
      <c r="OHM1333" s="977"/>
      <c r="OHN1333" s="977"/>
      <c r="OHO1333" s="977"/>
      <c r="OHP1333" s="977"/>
      <c r="OHQ1333" s="977"/>
      <c r="OHR1333" s="977"/>
      <c r="OHS1333" s="977"/>
      <c r="OHT1333" s="977"/>
      <c r="OHU1333" s="977"/>
      <c r="OHV1333" s="977"/>
      <c r="OHW1333" s="977"/>
      <c r="OHX1333" s="977"/>
      <c r="OHY1333" s="977"/>
      <c r="OHZ1333" s="977"/>
      <c r="OIA1333" s="977"/>
      <c r="OIB1333" s="977"/>
      <c r="OIC1333" s="977"/>
      <c r="OID1333" s="977"/>
      <c r="OIE1333" s="977"/>
      <c r="OIF1333" s="977"/>
      <c r="OIG1333" s="977"/>
      <c r="OIH1333" s="977"/>
      <c r="OII1333" s="977"/>
      <c r="OIJ1333" s="977"/>
      <c r="OIK1333" s="977"/>
      <c r="OIL1333" s="977"/>
      <c r="OIM1333" s="977"/>
      <c r="OIN1333" s="977"/>
      <c r="OIO1333" s="977"/>
      <c r="OIP1333" s="977"/>
      <c r="OIQ1333" s="977"/>
      <c r="OIR1333" s="977"/>
      <c r="OIS1333" s="977"/>
      <c r="OIT1333" s="977"/>
      <c r="OIU1333" s="977"/>
      <c r="OIV1333" s="977"/>
      <c r="OIW1333" s="977"/>
      <c r="OIX1333" s="977"/>
      <c r="OIY1333" s="977"/>
      <c r="OIZ1333" s="977"/>
      <c r="OJA1333" s="977"/>
      <c r="OJB1333" s="977"/>
      <c r="OJC1333" s="977"/>
      <c r="OJD1333" s="977"/>
      <c r="OJE1333" s="977"/>
      <c r="OJF1333" s="977"/>
      <c r="OJG1333" s="977"/>
      <c r="OJH1333" s="977"/>
      <c r="OJI1333" s="977"/>
      <c r="OJJ1333" s="977"/>
      <c r="OJK1333" s="977"/>
      <c r="OJL1333" s="977"/>
      <c r="OJM1333" s="977"/>
      <c r="OJN1333" s="977"/>
      <c r="OJO1333" s="977"/>
      <c r="OJP1333" s="977"/>
      <c r="OJQ1333" s="977"/>
      <c r="OJR1333" s="977"/>
      <c r="OJS1333" s="977"/>
      <c r="OJT1333" s="977"/>
      <c r="OJU1333" s="977"/>
      <c r="OJV1333" s="977"/>
      <c r="OJW1333" s="977"/>
      <c r="OJX1333" s="977"/>
      <c r="OJY1333" s="977"/>
      <c r="OJZ1333" s="977"/>
      <c r="OKA1333" s="977"/>
      <c r="OKB1333" s="977"/>
      <c r="OKC1333" s="977"/>
      <c r="OKD1333" s="977"/>
      <c r="OKE1333" s="977"/>
      <c r="OKF1333" s="977"/>
      <c r="OKG1333" s="977"/>
      <c r="OKH1333" s="977"/>
      <c r="OKI1333" s="977"/>
      <c r="OKJ1333" s="977"/>
      <c r="OKK1333" s="977"/>
      <c r="OKL1333" s="977"/>
      <c r="OKM1333" s="977"/>
      <c r="OKN1333" s="977"/>
      <c r="OKO1333" s="977"/>
      <c r="OKP1333" s="977"/>
      <c r="OKQ1333" s="977"/>
      <c r="OKR1333" s="977"/>
      <c r="OKS1333" s="977"/>
      <c r="OKT1333" s="977"/>
      <c r="OKU1333" s="977"/>
      <c r="OKV1333" s="977"/>
      <c r="OKW1333" s="977"/>
      <c r="OKX1333" s="977"/>
      <c r="OKY1333" s="977"/>
      <c r="OKZ1333" s="977"/>
      <c r="OLA1333" s="977"/>
      <c r="OLB1333" s="977"/>
      <c r="OLC1333" s="977"/>
      <c r="OLD1333" s="977"/>
      <c r="OLE1333" s="977"/>
      <c r="OLF1333" s="977"/>
      <c r="OLG1333" s="977"/>
      <c r="OLH1333" s="977"/>
      <c r="OLI1333" s="977"/>
      <c r="OLJ1333" s="977"/>
      <c r="OLK1333" s="977"/>
      <c r="OLL1333" s="977"/>
      <c r="OLM1333" s="977"/>
      <c r="OLN1333" s="977"/>
      <c r="OLO1333" s="977"/>
      <c r="OLP1333" s="977"/>
      <c r="OLQ1333" s="977"/>
      <c r="OLR1333" s="977"/>
      <c r="OLS1333" s="977"/>
      <c r="OLT1333" s="977"/>
      <c r="OLU1333" s="977"/>
      <c r="OLV1333" s="977"/>
      <c r="OLW1333" s="977"/>
      <c r="OLX1333" s="977"/>
      <c r="OLY1333" s="977"/>
      <c r="OLZ1333" s="977"/>
      <c r="OMA1333" s="977"/>
      <c r="OMB1333" s="977"/>
      <c r="OMC1333" s="977"/>
      <c r="OMD1333" s="977"/>
      <c r="OME1333" s="977"/>
      <c r="OMF1333" s="977"/>
      <c r="OMG1333" s="977"/>
      <c r="OMH1333" s="977"/>
      <c r="OMI1333" s="977"/>
      <c r="OMJ1333" s="977"/>
      <c r="OMK1333" s="977"/>
      <c r="OML1333" s="977"/>
      <c r="OMM1333" s="977"/>
      <c r="OMN1333" s="977"/>
      <c r="OMO1333" s="977"/>
      <c r="OMP1333" s="977"/>
      <c r="OMQ1333" s="977"/>
      <c r="OMR1333" s="977"/>
      <c r="OMS1333" s="977"/>
      <c r="OMT1333" s="977"/>
      <c r="OMU1333" s="977"/>
      <c r="OMV1333" s="977"/>
      <c r="OMW1333" s="977"/>
      <c r="OMX1333" s="977"/>
      <c r="OMY1333" s="977"/>
      <c r="OMZ1333" s="977"/>
      <c r="ONA1333" s="977"/>
      <c r="ONB1333" s="977"/>
      <c r="ONC1333" s="977"/>
      <c r="OND1333" s="977"/>
      <c r="ONE1333" s="977"/>
      <c r="ONF1333" s="977"/>
      <c r="ONG1333" s="977"/>
      <c r="ONH1333" s="977"/>
      <c r="ONI1333" s="977"/>
      <c r="ONJ1333" s="977"/>
      <c r="ONK1333" s="977"/>
      <c r="ONL1333" s="977"/>
      <c r="ONM1333" s="977"/>
      <c r="ONN1333" s="977"/>
      <c r="ONO1333" s="977"/>
      <c r="ONP1333" s="977"/>
      <c r="ONQ1333" s="977"/>
      <c r="ONR1333" s="977"/>
      <c r="ONS1333" s="977"/>
      <c r="ONT1333" s="977"/>
      <c r="ONU1333" s="977"/>
      <c r="ONV1333" s="977"/>
      <c r="ONW1333" s="977"/>
      <c r="ONX1333" s="977"/>
      <c r="ONY1333" s="977"/>
      <c r="ONZ1333" s="977"/>
      <c r="OOA1333" s="977"/>
      <c r="OOB1333" s="977"/>
      <c r="OOC1333" s="977"/>
      <c r="OOD1333" s="977"/>
      <c r="OOE1333" s="977"/>
      <c r="OOF1333" s="977"/>
      <c r="OOG1333" s="977"/>
      <c r="OOH1333" s="977"/>
      <c r="OOI1333" s="977"/>
      <c r="OOJ1333" s="977"/>
      <c r="OOK1333" s="977"/>
      <c r="OOL1333" s="977"/>
      <c r="OOM1333" s="977"/>
      <c r="OON1333" s="977"/>
      <c r="OOO1333" s="977"/>
      <c r="OOP1333" s="977"/>
      <c r="OOQ1333" s="977"/>
      <c r="OOR1333" s="977"/>
      <c r="OOS1333" s="977"/>
      <c r="OOT1333" s="977"/>
      <c r="OOU1333" s="977"/>
      <c r="OOV1333" s="977"/>
      <c r="OOW1333" s="977"/>
      <c r="OOX1333" s="977"/>
      <c r="OOY1333" s="977"/>
      <c r="OOZ1333" s="977"/>
      <c r="OPA1333" s="977"/>
      <c r="OPB1333" s="977"/>
      <c r="OPC1333" s="977"/>
      <c r="OPD1333" s="977"/>
      <c r="OPE1333" s="977"/>
      <c r="OPF1333" s="977"/>
      <c r="OPG1333" s="977"/>
      <c r="OPH1333" s="977"/>
      <c r="OPI1333" s="977"/>
      <c r="OPJ1333" s="977"/>
      <c r="OPK1333" s="977"/>
      <c r="OPL1333" s="977"/>
      <c r="OPM1333" s="977"/>
      <c r="OPN1333" s="977"/>
      <c r="OPO1333" s="977"/>
      <c r="OPP1333" s="977"/>
      <c r="OPQ1333" s="977"/>
      <c r="OPR1333" s="977"/>
      <c r="OPS1333" s="977"/>
      <c r="OPT1333" s="977"/>
      <c r="OPU1333" s="977"/>
      <c r="OPV1333" s="977"/>
      <c r="OPW1333" s="977"/>
      <c r="OPX1333" s="977"/>
      <c r="OPY1333" s="977"/>
      <c r="OPZ1333" s="977"/>
      <c r="OQA1333" s="977"/>
      <c r="OQB1333" s="977"/>
      <c r="OQC1333" s="977"/>
      <c r="OQD1333" s="977"/>
      <c r="OQE1333" s="977"/>
      <c r="OQF1333" s="977"/>
      <c r="OQG1333" s="977"/>
      <c r="OQH1333" s="977"/>
      <c r="OQI1333" s="977"/>
      <c r="OQJ1333" s="977"/>
      <c r="OQK1333" s="977"/>
      <c r="OQL1333" s="977"/>
      <c r="OQM1333" s="977"/>
      <c r="OQN1333" s="977"/>
      <c r="OQO1333" s="977"/>
      <c r="OQP1333" s="977"/>
      <c r="OQQ1333" s="977"/>
      <c r="OQR1333" s="977"/>
      <c r="OQS1333" s="977"/>
      <c r="OQT1333" s="977"/>
      <c r="OQU1333" s="977"/>
      <c r="OQV1333" s="977"/>
      <c r="OQW1333" s="977"/>
      <c r="OQX1333" s="977"/>
      <c r="OQY1333" s="977"/>
      <c r="OQZ1333" s="977"/>
      <c r="ORA1333" s="977"/>
      <c r="ORB1333" s="977"/>
      <c r="ORC1333" s="977"/>
      <c r="ORD1333" s="977"/>
      <c r="ORE1333" s="977"/>
      <c r="ORF1333" s="977"/>
      <c r="ORG1333" s="977"/>
      <c r="ORH1333" s="977"/>
      <c r="ORI1333" s="977"/>
      <c r="ORJ1333" s="977"/>
      <c r="ORK1333" s="977"/>
      <c r="ORL1333" s="977"/>
      <c r="ORM1333" s="977"/>
      <c r="ORN1333" s="977"/>
      <c r="ORO1333" s="977"/>
      <c r="ORP1333" s="977"/>
      <c r="ORQ1333" s="977"/>
      <c r="ORR1333" s="977"/>
      <c r="ORS1333" s="977"/>
      <c r="ORT1333" s="977"/>
      <c r="ORU1333" s="977"/>
      <c r="ORV1333" s="977"/>
      <c r="ORW1333" s="977"/>
      <c r="ORX1333" s="977"/>
      <c r="ORY1333" s="977"/>
      <c r="ORZ1333" s="977"/>
      <c r="OSA1333" s="977"/>
      <c r="OSB1333" s="977"/>
      <c r="OSC1333" s="977"/>
      <c r="OSD1333" s="977"/>
      <c r="OSE1333" s="977"/>
      <c r="OSF1333" s="977"/>
      <c r="OSG1333" s="977"/>
      <c r="OSH1333" s="977"/>
      <c r="OSI1333" s="977"/>
      <c r="OSJ1333" s="977"/>
      <c r="OSK1333" s="977"/>
      <c r="OSL1333" s="977"/>
      <c r="OSM1333" s="977"/>
      <c r="OSN1333" s="977"/>
      <c r="OSO1333" s="977"/>
      <c r="OSP1333" s="977"/>
      <c r="OSQ1333" s="977"/>
      <c r="OSR1333" s="977"/>
      <c r="OSS1333" s="977"/>
      <c r="OST1333" s="977"/>
      <c r="OSU1333" s="977"/>
      <c r="OSV1333" s="977"/>
      <c r="OSW1333" s="977"/>
      <c r="OSX1333" s="977"/>
      <c r="OSY1333" s="977"/>
      <c r="OSZ1333" s="977"/>
      <c r="OTA1333" s="977"/>
      <c r="OTB1333" s="977"/>
      <c r="OTC1333" s="977"/>
      <c r="OTD1333" s="977"/>
      <c r="OTE1333" s="977"/>
      <c r="OTF1333" s="977"/>
      <c r="OTG1333" s="977"/>
      <c r="OTH1333" s="977"/>
      <c r="OTI1333" s="977"/>
      <c r="OTJ1333" s="977"/>
      <c r="OTK1333" s="977"/>
      <c r="OTL1333" s="977"/>
      <c r="OTM1333" s="977"/>
      <c r="OTN1333" s="977"/>
      <c r="OTO1333" s="977"/>
      <c r="OTP1333" s="977"/>
      <c r="OTQ1333" s="977"/>
      <c r="OTR1333" s="977"/>
      <c r="OTS1333" s="977"/>
      <c r="OTT1333" s="977"/>
      <c r="OTU1333" s="977"/>
      <c r="OTV1333" s="977"/>
      <c r="OTW1333" s="977"/>
      <c r="OTX1333" s="977"/>
      <c r="OTY1333" s="977"/>
      <c r="OTZ1333" s="977"/>
      <c r="OUA1333" s="977"/>
      <c r="OUB1333" s="977"/>
      <c r="OUC1333" s="977"/>
      <c r="OUD1333" s="977"/>
      <c r="OUE1333" s="977"/>
      <c r="OUF1333" s="977"/>
      <c r="OUG1333" s="977"/>
      <c r="OUH1333" s="977"/>
      <c r="OUI1333" s="977"/>
      <c r="OUJ1333" s="977"/>
      <c r="OUK1333" s="977"/>
      <c r="OUL1333" s="977"/>
      <c r="OUM1333" s="977"/>
      <c r="OUN1333" s="977"/>
      <c r="OUO1333" s="977"/>
      <c r="OUP1333" s="977"/>
      <c r="OUQ1333" s="977"/>
      <c r="OUR1333" s="977"/>
      <c r="OUS1333" s="977"/>
      <c r="OUT1333" s="977"/>
      <c r="OUU1333" s="977"/>
      <c r="OUV1333" s="977"/>
      <c r="OUW1333" s="977"/>
      <c r="OUX1333" s="977"/>
      <c r="OUY1333" s="977"/>
      <c r="OUZ1333" s="977"/>
      <c r="OVA1333" s="977"/>
      <c r="OVB1333" s="977"/>
      <c r="OVC1333" s="977"/>
      <c r="OVD1333" s="977"/>
      <c r="OVE1333" s="977"/>
      <c r="OVF1333" s="977"/>
      <c r="OVG1333" s="977"/>
      <c r="OVH1333" s="977"/>
      <c r="OVI1333" s="977"/>
      <c r="OVJ1333" s="977"/>
      <c r="OVK1333" s="977"/>
      <c r="OVL1333" s="977"/>
      <c r="OVM1333" s="977"/>
      <c r="OVN1333" s="977"/>
      <c r="OVO1333" s="977"/>
      <c r="OVP1333" s="977"/>
      <c r="OVQ1333" s="977"/>
      <c r="OVR1333" s="977"/>
      <c r="OVS1333" s="977"/>
      <c r="OVT1333" s="977"/>
      <c r="OVU1333" s="977"/>
      <c r="OVV1333" s="977"/>
      <c r="OVW1333" s="977"/>
      <c r="OVX1333" s="977"/>
      <c r="OVY1333" s="977"/>
      <c r="OVZ1333" s="977"/>
      <c r="OWA1333" s="977"/>
      <c r="OWB1333" s="977"/>
      <c r="OWC1333" s="977"/>
      <c r="OWD1333" s="977"/>
      <c r="OWE1333" s="977"/>
      <c r="OWF1333" s="977"/>
      <c r="OWG1333" s="977"/>
      <c r="OWH1333" s="977"/>
      <c r="OWI1333" s="977"/>
      <c r="OWJ1333" s="977"/>
      <c r="OWK1333" s="977"/>
      <c r="OWL1333" s="977"/>
      <c r="OWM1333" s="977"/>
      <c r="OWN1333" s="977"/>
      <c r="OWO1333" s="977"/>
      <c r="OWP1333" s="977"/>
      <c r="OWQ1333" s="977"/>
      <c r="OWR1333" s="977"/>
      <c r="OWS1333" s="977"/>
      <c r="OWT1333" s="977"/>
      <c r="OWU1333" s="977"/>
      <c r="OWV1333" s="977"/>
      <c r="OWW1333" s="977"/>
      <c r="OWX1333" s="977"/>
      <c r="OWY1333" s="977"/>
      <c r="OWZ1333" s="977"/>
      <c r="OXA1333" s="977"/>
      <c r="OXB1333" s="977"/>
      <c r="OXC1333" s="977"/>
      <c r="OXD1333" s="977"/>
      <c r="OXE1333" s="977"/>
      <c r="OXF1333" s="977"/>
      <c r="OXG1333" s="977"/>
      <c r="OXH1333" s="977"/>
      <c r="OXI1333" s="977"/>
      <c r="OXJ1333" s="977"/>
      <c r="OXK1333" s="977"/>
      <c r="OXL1333" s="977"/>
      <c r="OXM1333" s="977"/>
      <c r="OXN1333" s="977"/>
      <c r="OXO1333" s="977"/>
      <c r="OXP1333" s="977"/>
      <c r="OXQ1333" s="977"/>
      <c r="OXR1333" s="977"/>
      <c r="OXS1333" s="977"/>
      <c r="OXT1333" s="977"/>
      <c r="OXU1333" s="977"/>
      <c r="OXV1333" s="977"/>
      <c r="OXW1333" s="977"/>
      <c r="OXX1333" s="977"/>
      <c r="OXY1333" s="977"/>
      <c r="OXZ1333" s="977"/>
      <c r="OYA1333" s="977"/>
      <c r="OYB1333" s="977"/>
      <c r="OYC1333" s="977"/>
      <c r="OYD1333" s="977"/>
      <c r="OYE1333" s="977"/>
      <c r="OYF1333" s="977"/>
      <c r="OYG1333" s="977"/>
      <c r="OYH1333" s="977"/>
      <c r="OYI1333" s="977"/>
      <c r="OYJ1333" s="977"/>
      <c r="OYK1333" s="977"/>
      <c r="OYL1333" s="977"/>
      <c r="OYM1333" s="977"/>
      <c r="OYN1333" s="977"/>
      <c r="OYO1333" s="977"/>
      <c r="OYP1333" s="977"/>
      <c r="OYQ1333" s="977"/>
      <c r="OYR1333" s="977"/>
      <c r="OYS1333" s="977"/>
      <c r="OYT1333" s="977"/>
      <c r="OYU1333" s="977"/>
      <c r="OYV1333" s="977"/>
      <c r="OYW1333" s="977"/>
      <c r="OYX1333" s="977"/>
      <c r="OYY1333" s="977"/>
      <c r="OYZ1333" s="977"/>
      <c r="OZA1333" s="977"/>
      <c r="OZB1333" s="977"/>
      <c r="OZC1333" s="977"/>
      <c r="OZD1333" s="977"/>
      <c r="OZE1333" s="977"/>
      <c r="OZF1333" s="977"/>
      <c r="OZG1333" s="977"/>
      <c r="OZH1333" s="977"/>
      <c r="OZI1333" s="977"/>
      <c r="OZJ1333" s="977"/>
      <c r="OZK1333" s="977"/>
      <c r="OZL1333" s="977"/>
      <c r="OZM1333" s="977"/>
      <c r="OZN1333" s="977"/>
      <c r="OZO1333" s="977"/>
      <c r="OZP1333" s="977"/>
      <c r="OZQ1333" s="977"/>
      <c r="OZR1333" s="977"/>
      <c r="OZS1333" s="977"/>
      <c r="OZT1333" s="977"/>
      <c r="OZU1333" s="977"/>
      <c r="OZV1333" s="977"/>
      <c r="OZW1333" s="977"/>
      <c r="OZX1333" s="977"/>
      <c r="OZY1333" s="977"/>
      <c r="OZZ1333" s="977"/>
      <c r="PAA1333" s="977"/>
      <c r="PAB1333" s="977"/>
      <c r="PAC1333" s="977"/>
      <c r="PAD1333" s="977"/>
      <c r="PAE1333" s="977"/>
      <c r="PAF1333" s="977"/>
      <c r="PAG1333" s="977"/>
      <c r="PAH1333" s="977"/>
      <c r="PAI1333" s="977"/>
      <c r="PAJ1333" s="977"/>
      <c r="PAK1333" s="977"/>
      <c r="PAL1333" s="977"/>
      <c r="PAM1333" s="977"/>
      <c r="PAN1333" s="977"/>
      <c r="PAO1333" s="977"/>
      <c r="PAP1333" s="977"/>
      <c r="PAQ1333" s="977"/>
      <c r="PAR1333" s="977"/>
      <c r="PAS1333" s="977"/>
      <c r="PAT1333" s="977"/>
      <c r="PAU1333" s="977"/>
      <c r="PAV1333" s="977"/>
      <c r="PAW1333" s="977"/>
      <c r="PAX1333" s="977"/>
      <c r="PAY1333" s="977"/>
      <c r="PAZ1333" s="977"/>
      <c r="PBA1333" s="977"/>
      <c r="PBB1333" s="977"/>
      <c r="PBC1333" s="977"/>
      <c r="PBD1333" s="977"/>
      <c r="PBE1333" s="977"/>
      <c r="PBF1333" s="977"/>
      <c r="PBG1333" s="977"/>
      <c r="PBH1333" s="977"/>
      <c r="PBI1333" s="977"/>
      <c r="PBJ1333" s="977"/>
      <c r="PBK1333" s="977"/>
      <c r="PBL1333" s="977"/>
      <c r="PBM1333" s="977"/>
      <c r="PBN1333" s="977"/>
      <c r="PBO1333" s="977"/>
      <c r="PBP1333" s="977"/>
      <c r="PBQ1333" s="977"/>
      <c r="PBR1333" s="977"/>
      <c r="PBS1333" s="977"/>
      <c r="PBT1333" s="977"/>
      <c r="PBU1333" s="977"/>
      <c r="PBV1333" s="977"/>
      <c r="PBW1333" s="977"/>
      <c r="PBX1333" s="977"/>
      <c r="PBY1333" s="977"/>
      <c r="PBZ1333" s="977"/>
      <c r="PCA1333" s="977"/>
      <c r="PCB1333" s="977"/>
      <c r="PCC1333" s="977"/>
      <c r="PCD1333" s="977"/>
      <c r="PCE1333" s="977"/>
      <c r="PCF1333" s="977"/>
      <c r="PCG1333" s="977"/>
      <c r="PCH1333" s="977"/>
      <c r="PCI1333" s="977"/>
      <c r="PCJ1333" s="977"/>
      <c r="PCK1333" s="977"/>
      <c r="PCL1333" s="977"/>
      <c r="PCM1333" s="977"/>
      <c r="PCN1333" s="977"/>
      <c r="PCO1333" s="977"/>
      <c r="PCP1333" s="977"/>
      <c r="PCQ1333" s="977"/>
      <c r="PCR1333" s="977"/>
      <c r="PCS1333" s="977"/>
      <c r="PCT1333" s="977"/>
      <c r="PCU1333" s="977"/>
      <c r="PCV1333" s="977"/>
      <c r="PCW1333" s="977"/>
      <c r="PCX1333" s="977"/>
      <c r="PCY1333" s="977"/>
      <c r="PCZ1333" s="977"/>
      <c r="PDA1333" s="977"/>
      <c r="PDB1333" s="977"/>
      <c r="PDC1333" s="977"/>
      <c r="PDD1333" s="977"/>
      <c r="PDE1333" s="977"/>
      <c r="PDF1333" s="977"/>
      <c r="PDG1333" s="977"/>
      <c r="PDH1333" s="977"/>
      <c r="PDI1333" s="977"/>
      <c r="PDJ1333" s="977"/>
      <c r="PDK1333" s="977"/>
      <c r="PDL1333" s="977"/>
      <c r="PDM1333" s="977"/>
      <c r="PDN1333" s="977"/>
      <c r="PDO1333" s="977"/>
      <c r="PDP1333" s="977"/>
      <c r="PDQ1333" s="977"/>
      <c r="PDR1333" s="977"/>
      <c r="PDS1333" s="977"/>
      <c r="PDT1333" s="977"/>
      <c r="PDU1333" s="977"/>
      <c r="PDV1333" s="977"/>
      <c r="PDW1333" s="977"/>
      <c r="PDX1333" s="977"/>
      <c r="PDY1333" s="977"/>
      <c r="PDZ1333" s="977"/>
      <c r="PEA1333" s="977"/>
      <c r="PEB1333" s="977"/>
      <c r="PEC1333" s="977"/>
      <c r="PED1333" s="977"/>
      <c r="PEE1333" s="977"/>
      <c r="PEF1333" s="977"/>
      <c r="PEG1333" s="977"/>
      <c r="PEH1333" s="977"/>
      <c r="PEI1333" s="977"/>
      <c r="PEJ1333" s="977"/>
      <c r="PEK1333" s="977"/>
      <c r="PEL1333" s="977"/>
      <c r="PEM1333" s="977"/>
      <c r="PEN1333" s="977"/>
      <c r="PEO1333" s="977"/>
      <c r="PEP1333" s="977"/>
      <c r="PEQ1333" s="977"/>
      <c r="PER1333" s="977"/>
      <c r="PES1333" s="977"/>
      <c r="PET1333" s="977"/>
      <c r="PEU1333" s="977"/>
      <c r="PEV1333" s="977"/>
      <c r="PEW1333" s="977"/>
      <c r="PEX1333" s="977"/>
      <c r="PEY1333" s="977"/>
      <c r="PEZ1333" s="977"/>
      <c r="PFA1333" s="977"/>
      <c r="PFB1333" s="977"/>
      <c r="PFC1333" s="977"/>
      <c r="PFD1333" s="977"/>
      <c r="PFE1333" s="977"/>
      <c r="PFF1333" s="977"/>
      <c r="PFG1333" s="977"/>
      <c r="PFH1333" s="977"/>
      <c r="PFI1333" s="977"/>
      <c r="PFJ1333" s="977"/>
      <c r="PFK1333" s="977"/>
      <c r="PFL1333" s="977"/>
      <c r="PFM1333" s="977"/>
      <c r="PFN1333" s="977"/>
      <c r="PFO1333" s="977"/>
      <c r="PFP1333" s="977"/>
      <c r="PFQ1333" s="977"/>
      <c r="PFR1333" s="977"/>
      <c r="PFS1333" s="977"/>
      <c r="PFT1333" s="977"/>
      <c r="PFU1333" s="977"/>
      <c r="PFV1333" s="977"/>
      <c r="PFW1333" s="977"/>
      <c r="PFX1333" s="977"/>
      <c r="PFY1333" s="977"/>
      <c r="PFZ1333" s="977"/>
      <c r="PGA1333" s="977"/>
      <c r="PGB1333" s="977"/>
      <c r="PGC1333" s="977"/>
      <c r="PGD1333" s="977"/>
      <c r="PGE1333" s="977"/>
      <c r="PGF1333" s="977"/>
      <c r="PGG1333" s="977"/>
      <c r="PGH1333" s="977"/>
      <c r="PGI1333" s="977"/>
      <c r="PGJ1333" s="977"/>
      <c r="PGK1333" s="977"/>
      <c r="PGL1333" s="977"/>
      <c r="PGM1333" s="977"/>
      <c r="PGN1333" s="977"/>
      <c r="PGO1333" s="977"/>
      <c r="PGP1333" s="977"/>
      <c r="PGQ1333" s="977"/>
      <c r="PGR1333" s="977"/>
      <c r="PGS1333" s="977"/>
      <c r="PGT1333" s="977"/>
      <c r="PGU1333" s="977"/>
      <c r="PGV1333" s="977"/>
      <c r="PGW1333" s="977"/>
      <c r="PGX1333" s="977"/>
      <c r="PGY1333" s="977"/>
      <c r="PGZ1333" s="977"/>
      <c r="PHA1333" s="977"/>
      <c r="PHB1333" s="977"/>
      <c r="PHC1333" s="977"/>
      <c r="PHD1333" s="977"/>
      <c r="PHE1333" s="977"/>
      <c r="PHF1333" s="977"/>
      <c r="PHG1333" s="977"/>
      <c r="PHH1333" s="977"/>
      <c r="PHI1333" s="977"/>
      <c r="PHJ1333" s="977"/>
      <c r="PHK1333" s="977"/>
      <c r="PHL1333" s="977"/>
      <c r="PHM1333" s="977"/>
      <c r="PHN1333" s="977"/>
      <c r="PHO1333" s="977"/>
      <c r="PHP1333" s="977"/>
      <c r="PHQ1333" s="977"/>
      <c r="PHR1333" s="977"/>
      <c r="PHS1333" s="977"/>
      <c r="PHT1333" s="977"/>
      <c r="PHU1333" s="977"/>
      <c r="PHV1333" s="977"/>
      <c r="PHW1333" s="977"/>
      <c r="PHX1333" s="977"/>
      <c r="PHY1333" s="977"/>
      <c r="PHZ1333" s="977"/>
      <c r="PIA1333" s="977"/>
      <c r="PIB1333" s="977"/>
      <c r="PIC1333" s="977"/>
      <c r="PID1333" s="977"/>
      <c r="PIE1333" s="977"/>
      <c r="PIF1333" s="977"/>
      <c r="PIG1333" s="977"/>
      <c r="PIH1333" s="977"/>
      <c r="PII1333" s="977"/>
      <c r="PIJ1333" s="977"/>
      <c r="PIK1333" s="977"/>
      <c r="PIL1333" s="977"/>
      <c r="PIM1333" s="977"/>
      <c r="PIN1333" s="977"/>
      <c r="PIO1333" s="977"/>
      <c r="PIP1333" s="977"/>
      <c r="PIQ1333" s="977"/>
      <c r="PIR1333" s="977"/>
      <c r="PIS1333" s="977"/>
      <c r="PIT1333" s="977"/>
      <c r="PIU1333" s="977"/>
      <c r="PIV1333" s="977"/>
      <c r="PIW1333" s="977"/>
      <c r="PIX1333" s="977"/>
      <c r="PIY1333" s="977"/>
      <c r="PIZ1333" s="977"/>
      <c r="PJA1333" s="977"/>
      <c r="PJB1333" s="977"/>
      <c r="PJC1333" s="977"/>
      <c r="PJD1333" s="977"/>
      <c r="PJE1333" s="977"/>
      <c r="PJF1333" s="977"/>
      <c r="PJG1333" s="977"/>
      <c r="PJH1333" s="977"/>
      <c r="PJI1333" s="977"/>
      <c r="PJJ1333" s="977"/>
      <c r="PJK1333" s="977"/>
      <c r="PJL1333" s="977"/>
      <c r="PJM1333" s="977"/>
      <c r="PJN1333" s="977"/>
      <c r="PJO1333" s="977"/>
      <c r="PJP1333" s="977"/>
      <c r="PJQ1333" s="977"/>
      <c r="PJR1333" s="977"/>
      <c r="PJS1333" s="977"/>
      <c r="PJT1333" s="977"/>
      <c r="PJU1333" s="977"/>
      <c r="PJV1333" s="977"/>
      <c r="PJW1333" s="977"/>
      <c r="PJX1333" s="977"/>
      <c r="PJY1333" s="977"/>
      <c r="PJZ1333" s="977"/>
      <c r="PKA1333" s="977"/>
      <c r="PKB1333" s="977"/>
      <c r="PKC1333" s="977"/>
      <c r="PKD1333" s="977"/>
      <c r="PKE1333" s="977"/>
      <c r="PKF1333" s="977"/>
      <c r="PKG1333" s="977"/>
      <c r="PKH1333" s="977"/>
      <c r="PKI1333" s="977"/>
      <c r="PKJ1333" s="977"/>
      <c r="PKK1333" s="977"/>
      <c r="PKL1333" s="977"/>
      <c r="PKM1333" s="977"/>
      <c r="PKN1333" s="977"/>
      <c r="PKO1333" s="977"/>
      <c r="PKP1333" s="977"/>
      <c r="PKQ1333" s="977"/>
      <c r="PKR1333" s="977"/>
      <c r="PKS1333" s="977"/>
      <c r="PKT1333" s="977"/>
      <c r="PKU1333" s="977"/>
      <c r="PKV1333" s="977"/>
      <c r="PKW1333" s="977"/>
      <c r="PKX1333" s="977"/>
      <c r="PKY1333" s="977"/>
      <c r="PKZ1333" s="977"/>
      <c r="PLA1333" s="977"/>
      <c r="PLB1333" s="977"/>
      <c r="PLC1333" s="977"/>
      <c r="PLD1333" s="977"/>
      <c r="PLE1333" s="977"/>
      <c r="PLF1333" s="977"/>
      <c r="PLG1333" s="977"/>
      <c r="PLH1333" s="977"/>
      <c r="PLI1333" s="977"/>
      <c r="PLJ1333" s="977"/>
      <c r="PLK1333" s="977"/>
      <c r="PLL1333" s="977"/>
      <c r="PLM1333" s="977"/>
      <c r="PLN1333" s="977"/>
      <c r="PLO1333" s="977"/>
      <c r="PLP1333" s="977"/>
      <c r="PLQ1333" s="977"/>
      <c r="PLR1333" s="977"/>
      <c r="PLS1333" s="977"/>
      <c r="PLT1333" s="977"/>
      <c r="PLU1333" s="977"/>
      <c r="PLV1333" s="977"/>
      <c r="PLW1333" s="977"/>
      <c r="PLX1333" s="977"/>
      <c r="PLY1333" s="977"/>
      <c r="PLZ1333" s="977"/>
      <c r="PMA1333" s="977"/>
      <c r="PMB1333" s="977"/>
      <c r="PMC1333" s="977"/>
      <c r="PMD1333" s="977"/>
      <c r="PME1333" s="977"/>
      <c r="PMF1333" s="977"/>
      <c r="PMG1333" s="977"/>
      <c r="PMH1333" s="977"/>
      <c r="PMI1333" s="977"/>
      <c r="PMJ1333" s="977"/>
      <c r="PMK1333" s="977"/>
      <c r="PML1333" s="977"/>
      <c r="PMM1333" s="977"/>
      <c r="PMN1333" s="977"/>
      <c r="PMO1333" s="977"/>
      <c r="PMP1333" s="977"/>
      <c r="PMQ1333" s="977"/>
      <c r="PMR1333" s="977"/>
      <c r="PMS1333" s="977"/>
      <c r="PMT1333" s="977"/>
      <c r="PMU1333" s="977"/>
      <c r="PMV1333" s="977"/>
      <c r="PMW1333" s="977"/>
      <c r="PMX1333" s="977"/>
      <c r="PMY1333" s="977"/>
      <c r="PMZ1333" s="977"/>
      <c r="PNA1333" s="977"/>
      <c r="PNB1333" s="977"/>
      <c r="PNC1333" s="977"/>
      <c r="PND1333" s="977"/>
      <c r="PNE1333" s="977"/>
      <c r="PNF1333" s="977"/>
      <c r="PNG1333" s="977"/>
      <c r="PNH1333" s="977"/>
      <c r="PNI1333" s="977"/>
      <c r="PNJ1333" s="977"/>
      <c r="PNK1333" s="977"/>
      <c r="PNL1333" s="977"/>
      <c r="PNM1333" s="977"/>
      <c r="PNN1333" s="977"/>
      <c r="PNO1333" s="977"/>
      <c r="PNP1333" s="977"/>
      <c r="PNQ1333" s="977"/>
      <c r="PNR1333" s="977"/>
      <c r="PNS1333" s="977"/>
      <c r="PNT1333" s="977"/>
      <c r="PNU1333" s="977"/>
      <c r="PNV1333" s="977"/>
      <c r="PNW1333" s="977"/>
      <c r="PNX1333" s="977"/>
      <c r="PNY1333" s="977"/>
      <c r="PNZ1333" s="977"/>
      <c r="POA1333" s="977"/>
      <c r="POB1333" s="977"/>
      <c r="POC1333" s="977"/>
      <c r="POD1333" s="977"/>
      <c r="POE1333" s="977"/>
      <c r="POF1333" s="977"/>
      <c r="POG1333" s="977"/>
      <c r="POH1333" s="977"/>
      <c r="POI1333" s="977"/>
      <c r="POJ1333" s="977"/>
      <c r="POK1333" s="977"/>
      <c r="POL1333" s="977"/>
      <c r="POM1333" s="977"/>
      <c r="PON1333" s="977"/>
      <c r="POO1333" s="977"/>
      <c r="POP1333" s="977"/>
      <c r="POQ1333" s="977"/>
      <c r="POR1333" s="977"/>
      <c r="POS1333" s="977"/>
      <c r="POT1333" s="977"/>
      <c r="POU1333" s="977"/>
      <c r="POV1333" s="977"/>
      <c r="POW1333" s="977"/>
      <c r="POX1333" s="977"/>
      <c r="POY1333" s="977"/>
      <c r="POZ1333" s="977"/>
      <c r="PPA1333" s="977"/>
      <c r="PPB1333" s="977"/>
      <c r="PPC1333" s="977"/>
      <c r="PPD1333" s="977"/>
      <c r="PPE1333" s="977"/>
      <c r="PPF1333" s="977"/>
      <c r="PPG1333" s="977"/>
      <c r="PPH1333" s="977"/>
      <c r="PPI1333" s="977"/>
      <c r="PPJ1333" s="977"/>
      <c r="PPK1333" s="977"/>
      <c r="PPL1333" s="977"/>
      <c r="PPM1333" s="977"/>
      <c r="PPN1333" s="977"/>
      <c r="PPO1333" s="977"/>
      <c r="PPP1333" s="977"/>
      <c r="PPQ1333" s="977"/>
      <c r="PPR1333" s="977"/>
      <c r="PPS1333" s="977"/>
      <c r="PPT1333" s="977"/>
      <c r="PPU1333" s="977"/>
      <c r="PPV1333" s="977"/>
      <c r="PPW1333" s="977"/>
      <c r="PPX1333" s="977"/>
      <c r="PPY1333" s="977"/>
      <c r="PPZ1333" s="977"/>
      <c r="PQA1333" s="977"/>
      <c r="PQB1333" s="977"/>
      <c r="PQC1333" s="977"/>
      <c r="PQD1333" s="977"/>
      <c r="PQE1333" s="977"/>
      <c r="PQF1333" s="977"/>
      <c r="PQG1333" s="977"/>
      <c r="PQH1333" s="977"/>
      <c r="PQI1333" s="977"/>
      <c r="PQJ1333" s="977"/>
      <c r="PQK1333" s="977"/>
      <c r="PQL1333" s="977"/>
      <c r="PQM1333" s="977"/>
      <c r="PQN1333" s="977"/>
      <c r="PQO1333" s="977"/>
      <c r="PQP1333" s="977"/>
      <c r="PQQ1333" s="977"/>
      <c r="PQR1333" s="977"/>
      <c r="PQS1333" s="977"/>
      <c r="PQT1333" s="977"/>
      <c r="PQU1333" s="977"/>
      <c r="PQV1333" s="977"/>
      <c r="PQW1333" s="977"/>
      <c r="PQX1333" s="977"/>
      <c r="PQY1333" s="977"/>
      <c r="PQZ1333" s="977"/>
      <c r="PRA1333" s="977"/>
      <c r="PRB1333" s="977"/>
      <c r="PRC1333" s="977"/>
      <c r="PRD1333" s="977"/>
      <c r="PRE1333" s="977"/>
      <c r="PRF1333" s="977"/>
      <c r="PRG1333" s="977"/>
      <c r="PRH1333" s="977"/>
      <c r="PRI1333" s="977"/>
      <c r="PRJ1333" s="977"/>
      <c r="PRK1333" s="977"/>
      <c r="PRL1333" s="977"/>
      <c r="PRM1333" s="977"/>
      <c r="PRN1333" s="977"/>
      <c r="PRO1333" s="977"/>
      <c r="PRP1333" s="977"/>
      <c r="PRQ1333" s="977"/>
      <c r="PRR1333" s="977"/>
      <c r="PRS1333" s="977"/>
      <c r="PRT1333" s="977"/>
      <c r="PRU1333" s="977"/>
      <c r="PRV1333" s="977"/>
      <c r="PRW1333" s="977"/>
      <c r="PRX1333" s="977"/>
      <c r="PRY1333" s="977"/>
      <c r="PRZ1333" s="977"/>
      <c r="PSA1333" s="977"/>
      <c r="PSB1333" s="977"/>
      <c r="PSC1333" s="977"/>
      <c r="PSD1333" s="977"/>
      <c r="PSE1333" s="977"/>
      <c r="PSF1333" s="977"/>
      <c r="PSG1333" s="977"/>
      <c r="PSH1333" s="977"/>
      <c r="PSI1333" s="977"/>
      <c r="PSJ1333" s="977"/>
      <c r="PSK1333" s="977"/>
      <c r="PSL1333" s="977"/>
      <c r="PSM1333" s="977"/>
      <c r="PSN1333" s="977"/>
      <c r="PSO1333" s="977"/>
      <c r="PSP1333" s="977"/>
      <c r="PSQ1333" s="977"/>
      <c r="PSR1333" s="977"/>
      <c r="PSS1333" s="977"/>
      <c r="PST1333" s="977"/>
      <c r="PSU1333" s="977"/>
      <c r="PSV1333" s="977"/>
      <c r="PSW1333" s="977"/>
      <c r="PSX1333" s="977"/>
      <c r="PSY1333" s="977"/>
      <c r="PSZ1333" s="977"/>
      <c r="PTA1333" s="977"/>
      <c r="PTB1333" s="977"/>
      <c r="PTC1333" s="977"/>
      <c r="PTD1333" s="977"/>
      <c r="PTE1333" s="977"/>
      <c r="PTF1333" s="977"/>
      <c r="PTG1333" s="977"/>
      <c r="PTH1333" s="977"/>
      <c r="PTI1333" s="977"/>
      <c r="PTJ1333" s="977"/>
      <c r="PTK1333" s="977"/>
      <c r="PTL1333" s="977"/>
      <c r="PTM1333" s="977"/>
      <c r="PTN1333" s="977"/>
      <c r="PTO1333" s="977"/>
      <c r="PTP1333" s="977"/>
      <c r="PTQ1333" s="977"/>
      <c r="PTR1333" s="977"/>
      <c r="PTS1333" s="977"/>
      <c r="PTT1333" s="977"/>
      <c r="PTU1333" s="977"/>
      <c r="PTV1333" s="977"/>
      <c r="PTW1333" s="977"/>
      <c r="PTX1333" s="977"/>
      <c r="PTY1333" s="977"/>
      <c r="PTZ1333" s="977"/>
      <c r="PUA1333" s="977"/>
      <c r="PUB1333" s="977"/>
      <c r="PUC1333" s="977"/>
      <c r="PUD1333" s="977"/>
      <c r="PUE1333" s="977"/>
      <c r="PUF1333" s="977"/>
      <c r="PUG1333" s="977"/>
      <c r="PUH1333" s="977"/>
      <c r="PUI1333" s="977"/>
      <c r="PUJ1333" s="977"/>
      <c r="PUK1333" s="977"/>
      <c r="PUL1333" s="977"/>
      <c r="PUM1333" s="977"/>
      <c r="PUN1333" s="977"/>
      <c r="PUO1333" s="977"/>
      <c r="PUP1333" s="977"/>
      <c r="PUQ1333" s="977"/>
      <c r="PUR1333" s="977"/>
      <c r="PUS1333" s="977"/>
      <c r="PUT1333" s="977"/>
      <c r="PUU1333" s="977"/>
      <c r="PUV1333" s="977"/>
      <c r="PUW1333" s="977"/>
      <c r="PUX1333" s="977"/>
      <c r="PUY1333" s="977"/>
      <c r="PUZ1333" s="977"/>
      <c r="PVA1333" s="977"/>
      <c r="PVB1333" s="977"/>
      <c r="PVC1333" s="977"/>
      <c r="PVD1333" s="977"/>
      <c r="PVE1333" s="977"/>
      <c r="PVF1333" s="977"/>
      <c r="PVG1333" s="977"/>
      <c r="PVH1333" s="977"/>
      <c r="PVI1333" s="977"/>
      <c r="PVJ1333" s="977"/>
      <c r="PVK1333" s="977"/>
      <c r="PVL1333" s="977"/>
      <c r="PVM1333" s="977"/>
      <c r="PVN1333" s="977"/>
      <c r="PVO1333" s="977"/>
      <c r="PVP1333" s="977"/>
      <c r="PVQ1333" s="977"/>
      <c r="PVR1333" s="977"/>
      <c r="PVS1333" s="977"/>
      <c r="PVT1333" s="977"/>
      <c r="PVU1333" s="977"/>
      <c r="PVV1333" s="977"/>
      <c r="PVW1333" s="977"/>
      <c r="PVX1333" s="977"/>
      <c r="PVY1333" s="977"/>
      <c r="PVZ1333" s="977"/>
      <c r="PWA1333" s="977"/>
      <c r="PWB1333" s="977"/>
      <c r="PWC1333" s="977"/>
      <c r="PWD1333" s="977"/>
      <c r="PWE1333" s="977"/>
      <c r="PWF1333" s="977"/>
      <c r="PWG1333" s="977"/>
      <c r="PWH1333" s="977"/>
      <c r="PWI1333" s="977"/>
      <c r="PWJ1333" s="977"/>
      <c r="PWK1333" s="977"/>
      <c r="PWL1333" s="977"/>
      <c r="PWM1333" s="977"/>
      <c r="PWN1333" s="977"/>
      <c r="PWO1333" s="977"/>
      <c r="PWP1333" s="977"/>
      <c r="PWQ1333" s="977"/>
      <c r="PWR1333" s="977"/>
      <c r="PWS1333" s="977"/>
      <c r="PWT1333" s="977"/>
      <c r="PWU1333" s="977"/>
      <c r="PWV1333" s="977"/>
      <c r="PWW1333" s="977"/>
      <c r="PWX1333" s="977"/>
      <c r="PWY1333" s="977"/>
      <c r="PWZ1333" s="977"/>
      <c r="PXA1333" s="977"/>
      <c r="PXB1333" s="977"/>
      <c r="PXC1333" s="977"/>
      <c r="PXD1333" s="977"/>
      <c r="PXE1333" s="977"/>
      <c r="PXF1333" s="977"/>
      <c r="PXG1333" s="977"/>
      <c r="PXH1333" s="977"/>
      <c r="PXI1333" s="977"/>
      <c r="PXJ1333" s="977"/>
      <c r="PXK1333" s="977"/>
      <c r="PXL1333" s="977"/>
      <c r="PXM1333" s="977"/>
      <c r="PXN1333" s="977"/>
      <c r="PXO1333" s="977"/>
      <c r="PXP1333" s="977"/>
      <c r="PXQ1333" s="977"/>
      <c r="PXR1333" s="977"/>
      <c r="PXS1333" s="977"/>
      <c r="PXT1333" s="977"/>
      <c r="PXU1333" s="977"/>
      <c r="PXV1333" s="977"/>
      <c r="PXW1333" s="977"/>
      <c r="PXX1333" s="977"/>
      <c r="PXY1333" s="977"/>
      <c r="PXZ1333" s="977"/>
      <c r="PYA1333" s="977"/>
      <c r="PYB1333" s="977"/>
      <c r="PYC1333" s="977"/>
      <c r="PYD1333" s="977"/>
      <c r="PYE1333" s="977"/>
      <c r="PYF1333" s="977"/>
      <c r="PYG1333" s="977"/>
      <c r="PYH1333" s="977"/>
      <c r="PYI1333" s="977"/>
      <c r="PYJ1333" s="977"/>
      <c r="PYK1333" s="977"/>
      <c r="PYL1333" s="977"/>
      <c r="PYM1333" s="977"/>
      <c r="PYN1333" s="977"/>
      <c r="PYO1333" s="977"/>
      <c r="PYP1333" s="977"/>
      <c r="PYQ1333" s="977"/>
      <c r="PYR1333" s="977"/>
      <c r="PYS1333" s="977"/>
      <c r="PYT1333" s="977"/>
      <c r="PYU1333" s="977"/>
      <c r="PYV1333" s="977"/>
      <c r="PYW1333" s="977"/>
      <c r="PYX1333" s="977"/>
      <c r="PYY1333" s="977"/>
      <c r="PYZ1333" s="977"/>
      <c r="PZA1333" s="977"/>
      <c r="PZB1333" s="977"/>
      <c r="PZC1333" s="977"/>
      <c r="PZD1333" s="977"/>
      <c r="PZE1333" s="977"/>
      <c r="PZF1333" s="977"/>
      <c r="PZG1333" s="977"/>
      <c r="PZH1333" s="977"/>
      <c r="PZI1333" s="977"/>
      <c r="PZJ1333" s="977"/>
      <c r="PZK1333" s="977"/>
      <c r="PZL1333" s="977"/>
      <c r="PZM1333" s="977"/>
      <c r="PZN1333" s="977"/>
      <c r="PZO1333" s="977"/>
      <c r="PZP1333" s="977"/>
      <c r="PZQ1333" s="977"/>
      <c r="PZR1333" s="977"/>
      <c r="PZS1333" s="977"/>
      <c r="PZT1333" s="977"/>
      <c r="PZU1333" s="977"/>
      <c r="PZV1333" s="977"/>
      <c r="PZW1333" s="977"/>
      <c r="PZX1333" s="977"/>
      <c r="PZY1333" s="977"/>
      <c r="PZZ1333" s="977"/>
      <c r="QAA1333" s="977"/>
      <c r="QAB1333" s="977"/>
      <c r="QAC1333" s="977"/>
      <c r="QAD1333" s="977"/>
      <c r="QAE1333" s="977"/>
      <c r="QAF1333" s="977"/>
      <c r="QAG1333" s="977"/>
      <c r="QAH1333" s="977"/>
      <c r="QAI1333" s="977"/>
      <c r="QAJ1333" s="977"/>
      <c r="QAK1333" s="977"/>
      <c r="QAL1333" s="977"/>
      <c r="QAM1333" s="977"/>
      <c r="QAN1333" s="977"/>
      <c r="QAO1333" s="977"/>
      <c r="QAP1333" s="977"/>
      <c r="QAQ1333" s="977"/>
      <c r="QAR1333" s="977"/>
      <c r="QAS1333" s="977"/>
      <c r="QAT1333" s="977"/>
      <c r="QAU1333" s="977"/>
      <c r="QAV1333" s="977"/>
      <c r="QAW1333" s="977"/>
      <c r="QAX1333" s="977"/>
      <c r="QAY1333" s="977"/>
      <c r="QAZ1333" s="977"/>
      <c r="QBA1333" s="977"/>
      <c r="QBB1333" s="977"/>
      <c r="QBC1333" s="977"/>
      <c r="QBD1333" s="977"/>
      <c r="QBE1333" s="977"/>
      <c r="QBF1333" s="977"/>
      <c r="QBG1333" s="977"/>
      <c r="QBH1333" s="977"/>
      <c r="QBI1333" s="977"/>
      <c r="QBJ1333" s="977"/>
      <c r="QBK1333" s="977"/>
      <c r="QBL1333" s="977"/>
      <c r="QBM1333" s="977"/>
      <c r="QBN1333" s="977"/>
      <c r="QBO1333" s="977"/>
      <c r="QBP1333" s="977"/>
      <c r="QBQ1333" s="977"/>
      <c r="QBR1333" s="977"/>
      <c r="QBS1333" s="977"/>
      <c r="QBT1333" s="977"/>
      <c r="QBU1333" s="977"/>
      <c r="QBV1333" s="977"/>
      <c r="QBW1333" s="977"/>
      <c r="QBX1333" s="977"/>
      <c r="QBY1333" s="977"/>
      <c r="QBZ1333" s="977"/>
      <c r="QCA1333" s="977"/>
      <c r="QCB1333" s="977"/>
      <c r="QCC1333" s="977"/>
      <c r="QCD1333" s="977"/>
      <c r="QCE1333" s="977"/>
      <c r="QCF1333" s="977"/>
      <c r="QCG1333" s="977"/>
      <c r="QCH1333" s="977"/>
      <c r="QCI1333" s="977"/>
      <c r="QCJ1333" s="977"/>
      <c r="QCK1333" s="977"/>
      <c r="QCL1333" s="977"/>
      <c r="QCM1333" s="977"/>
      <c r="QCN1333" s="977"/>
      <c r="QCO1333" s="977"/>
      <c r="QCP1333" s="977"/>
      <c r="QCQ1333" s="977"/>
      <c r="QCR1333" s="977"/>
      <c r="QCS1333" s="977"/>
      <c r="QCT1333" s="977"/>
      <c r="QCU1333" s="977"/>
      <c r="QCV1333" s="977"/>
      <c r="QCW1333" s="977"/>
      <c r="QCX1333" s="977"/>
      <c r="QCY1333" s="977"/>
      <c r="QCZ1333" s="977"/>
      <c r="QDA1333" s="977"/>
      <c r="QDB1333" s="977"/>
      <c r="QDC1333" s="977"/>
      <c r="QDD1333" s="977"/>
      <c r="QDE1333" s="977"/>
      <c r="QDF1333" s="977"/>
      <c r="QDG1333" s="977"/>
      <c r="QDH1333" s="977"/>
      <c r="QDI1333" s="977"/>
      <c r="QDJ1333" s="977"/>
      <c r="QDK1333" s="977"/>
      <c r="QDL1333" s="977"/>
      <c r="QDM1333" s="977"/>
      <c r="QDN1333" s="977"/>
      <c r="QDO1333" s="977"/>
      <c r="QDP1333" s="977"/>
      <c r="QDQ1333" s="977"/>
      <c r="QDR1333" s="977"/>
      <c r="QDS1333" s="977"/>
      <c r="QDT1333" s="977"/>
      <c r="QDU1333" s="977"/>
      <c r="QDV1333" s="977"/>
      <c r="QDW1333" s="977"/>
      <c r="QDX1333" s="977"/>
      <c r="QDY1333" s="977"/>
      <c r="QDZ1333" s="977"/>
      <c r="QEA1333" s="977"/>
      <c r="QEB1333" s="977"/>
      <c r="QEC1333" s="977"/>
      <c r="QED1333" s="977"/>
      <c r="QEE1333" s="977"/>
      <c r="QEF1333" s="977"/>
      <c r="QEG1333" s="977"/>
      <c r="QEH1333" s="977"/>
      <c r="QEI1333" s="977"/>
      <c r="QEJ1333" s="977"/>
      <c r="QEK1333" s="977"/>
      <c r="QEL1333" s="977"/>
      <c r="QEM1333" s="977"/>
      <c r="QEN1333" s="977"/>
      <c r="QEO1333" s="977"/>
      <c r="QEP1333" s="977"/>
      <c r="QEQ1333" s="977"/>
      <c r="QER1333" s="977"/>
      <c r="QES1333" s="977"/>
      <c r="QET1333" s="977"/>
      <c r="QEU1333" s="977"/>
      <c r="QEV1333" s="977"/>
      <c r="QEW1333" s="977"/>
      <c r="QEX1333" s="977"/>
      <c r="QEY1333" s="977"/>
      <c r="QEZ1333" s="977"/>
      <c r="QFA1333" s="977"/>
      <c r="QFB1333" s="977"/>
      <c r="QFC1333" s="977"/>
      <c r="QFD1333" s="977"/>
      <c r="QFE1333" s="977"/>
      <c r="QFF1333" s="977"/>
      <c r="QFG1333" s="977"/>
      <c r="QFH1333" s="977"/>
      <c r="QFI1333" s="977"/>
      <c r="QFJ1333" s="977"/>
      <c r="QFK1333" s="977"/>
      <c r="QFL1333" s="977"/>
      <c r="QFM1333" s="977"/>
      <c r="QFN1333" s="977"/>
      <c r="QFO1333" s="977"/>
      <c r="QFP1333" s="977"/>
      <c r="QFQ1333" s="977"/>
      <c r="QFR1333" s="977"/>
      <c r="QFS1333" s="977"/>
      <c r="QFT1333" s="977"/>
      <c r="QFU1333" s="977"/>
      <c r="QFV1333" s="977"/>
      <c r="QFW1333" s="977"/>
      <c r="QFX1333" s="977"/>
      <c r="QFY1333" s="977"/>
      <c r="QFZ1333" s="977"/>
      <c r="QGA1333" s="977"/>
      <c r="QGB1333" s="977"/>
      <c r="QGC1333" s="977"/>
      <c r="QGD1333" s="977"/>
      <c r="QGE1333" s="977"/>
      <c r="QGF1333" s="977"/>
      <c r="QGG1333" s="977"/>
      <c r="QGH1333" s="977"/>
      <c r="QGI1333" s="977"/>
      <c r="QGJ1333" s="977"/>
      <c r="QGK1333" s="977"/>
      <c r="QGL1333" s="977"/>
      <c r="QGM1333" s="977"/>
      <c r="QGN1333" s="977"/>
      <c r="QGO1333" s="977"/>
      <c r="QGP1333" s="977"/>
      <c r="QGQ1333" s="977"/>
      <c r="QGR1333" s="977"/>
      <c r="QGS1333" s="977"/>
      <c r="QGT1333" s="977"/>
      <c r="QGU1333" s="977"/>
      <c r="QGV1333" s="977"/>
      <c r="QGW1333" s="977"/>
      <c r="QGX1333" s="977"/>
      <c r="QGY1333" s="977"/>
      <c r="QGZ1333" s="977"/>
      <c r="QHA1333" s="977"/>
      <c r="QHB1333" s="977"/>
      <c r="QHC1333" s="977"/>
      <c r="QHD1333" s="977"/>
      <c r="QHE1333" s="977"/>
      <c r="QHF1333" s="977"/>
      <c r="QHG1333" s="977"/>
      <c r="QHH1333" s="977"/>
      <c r="QHI1333" s="977"/>
      <c r="QHJ1333" s="977"/>
      <c r="QHK1333" s="977"/>
      <c r="QHL1333" s="977"/>
      <c r="QHM1333" s="977"/>
      <c r="QHN1333" s="977"/>
      <c r="QHO1333" s="977"/>
      <c r="QHP1333" s="977"/>
      <c r="QHQ1333" s="977"/>
      <c r="QHR1333" s="977"/>
      <c r="QHS1333" s="977"/>
      <c r="QHT1333" s="977"/>
      <c r="QHU1333" s="977"/>
      <c r="QHV1333" s="977"/>
      <c r="QHW1333" s="977"/>
      <c r="QHX1333" s="977"/>
      <c r="QHY1333" s="977"/>
      <c r="QHZ1333" s="977"/>
      <c r="QIA1333" s="977"/>
      <c r="QIB1333" s="977"/>
      <c r="QIC1333" s="977"/>
      <c r="QID1333" s="977"/>
      <c r="QIE1333" s="977"/>
      <c r="QIF1333" s="977"/>
      <c r="QIG1333" s="977"/>
      <c r="QIH1333" s="977"/>
      <c r="QII1333" s="977"/>
      <c r="QIJ1333" s="977"/>
      <c r="QIK1333" s="977"/>
      <c r="QIL1333" s="977"/>
      <c r="QIM1333" s="977"/>
      <c r="QIN1333" s="977"/>
      <c r="QIO1333" s="977"/>
      <c r="QIP1333" s="977"/>
      <c r="QIQ1333" s="977"/>
      <c r="QIR1333" s="977"/>
      <c r="QIS1333" s="977"/>
      <c r="QIT1333" s="977"/>
      <c r="QIU1333" s="977"/>
      <c r="QIV1333" s="977"/>
      <c r="QIW1333" s="977"/>
      <c r="QIX1333" s="977"/>
      <c r="QIY1333" s="977"/>
      <c r="QIZ1333" s="977"/>
      <c r="QJA1333" s="977"/>
      <c r="QJB1333" s="977"/>
      <c r="QJC1333" s="977"/>
      <c r="QJD1333" s="977"/>
      <c r="QJE1333" s="977"/>
      <c r="QJF1333" s="977"/>
      <c r="QJG1333" s="977"/>
      <c r="QJH1333" s="977"/>
      <c r="QJI1333" s="977"/>
      <c r="QJJ1333" s="977"/>
      <c r="QJK1333" s="977"/>
      <c r="QJL1333" s="977"/>
      <c r="QJM1333" s="977"/>
      <c r="QJN1333" s="977"/>
      <c r="QJO1333" s="977"/>
      <c r="QJP1333" s="977"/>
      <c r="QJQ1333" s="977"/>
      <c r="QJR1333" s="977"/>
      <c r="QJS1333" s="977"/>
      <c r="QJT1333" s="977"/>
      <c r="QJU1333" s="977"/>
      <c r="QJV1333" s="977"/>
      <c r="QJW1333" s="977"/>
      <c r="QJX1333" s="977"/>
      <c r="QJY1333" s="977"/>
      <c r="QJZ1333" s="977"/>
      <c r="QKA1333" s="977"/>
      <c r="QKB1333" s="977"/>
      <c r="QKC1333" s="977"/>
      <c r="QKD1333" s="977"/>
      <c r="QKE1333" s="977"/>
      <c r="QKF1333" s="977"/>
      <c r="QKG1333" s="977"/>
      <c r="QKH1333" s="977"/>
      <c r="QKI1333" s="977"/>
      <c r="QKJ1333" s="977"/>
      <c r="QKK1333" s="977"/>
      <c r="QKL1333" s="977"/>
      <c r="QKM1333" s="977"/>
      <c r="QKN1333" s="977"/>
      <c r="QKO1333" s="977"/>
      <c r="QKP1333" s="977"/>
      <c r="QKQ1333" s="977"/>
      <c r="QKR1333" s="977"/>
      <c r="QKS1333" s="977"/>
      <c r="QKT1333" s="977"/>
      <c r="QKU1333" s="977"/>
      <c r="QKV1333" s="977"/>
      <c r="QKW1333" s="977"/>
      <c r="QKX1333" s="977"/>
      <c r="QKY1333" s="977"/>
      <c r="QKZ1333" s="977"/>
      <c r="QLA1333" s="977"/>
      <c r="QLB1333" s="977"/>
      <c r="QLC1333" s="977"/>
      <c r="QLD1333" s="977"/>
      <c r="QLE1333" s="977"/>
      <c r="QLF1333" s="977"/>
      <c r="QLG1333" s="977"/>
      <c r="QLH1333" s="977"/>
      <c r="QLI1333" s="977"/>
      <c r="QLJ1333" s="977"/>
      <c r="QLK1333" s="977"/>
      <c r="QLL1333" s="977"/>
      <c r="QLM1333" s="977"/>
      <c r="QLN1333" s="977"/>
      <c r="QLO1333" s="977"/>
      <c r="QLP1333" s="977"/>
      <c r="QLQ1333" s="977"/>
      <c r="QLR1333" s="977"/>
      <c r="QLS1333" s="977"/>
      <c r="QLT1333" s="977"/>
      <c r="QLU1333" s="977"/>
      <c r="QLV1333" s="977"/>
      <c r="QLW1333" s="977"/>
      <c r="QLX1333" s="977"/>
      <c r="QLY1333" s="977"/>
      <c r="QLZ1333" s="977"/>
      <c r="QMA1333" s="977"/>
      <c r="QMB1333" s="977"/>
      <c r="QMC1333" s="977"/>
      <c r="QMD1333" s="977"/>
      <c r="QME1333" s="977"/>
      <c r="QMF1333" s="977"/>
      <c r="QMG1333" s="977"/>
      <c r="QMH1333" s="977"/>
      <c r="QMI1333" s="977"/>
      <c r="QMJ1333" s="977"/>
      <c r="QMK1333" s="977"/>
      <c r="QML1333" s="977"/>
      <c r="QMM1333" s="977"/>
      <c r="QMN1333" s="977"/>
      <c r="QMO1333" s="977"/>
      <c r="QMP1333" s="977"/>
      <c r="QMQ1333" s="977"/>
      <c r="QMR1333" s="977"/>
      <c r="QMS1333" s="977"/>
      <c r="QMT1333" s="977"/>
      <c r="QMU1333" s="977"/>
      <c r="QMV1333" s="977"/>
      <c r="QMW1333" s="977"/>
      <c r="QMX1333" s="977"/>
      <c r="QMY1333" s="977"/>
      <c r="QMZ1333" s="977"/>
      <c r="QNA1333" s="977"/>
      <c r="QNB1333" s="977"/>
      <c r="QNC1333" s="977"/>
      <c r="QND1333" s="977"/>
      <c r="QNE1333" s="977"/>
      <c r="QNF1333" s="977"/>
      <c r="QNG1333" s="977"/>
      <c r="QNH1333" s="977"/>
      <c r="QNI1333" s="977"/>
      <c r="QNJ1333" s="977"/>
      <c r="QNK1333" s="977"/>
      <c r="QNL1333" s="977"/>
      <c r="QNM1333" s="977"/>
      <c r="QNN1333" s="977"/>
      <c r="QNO1333" s="977"/>
      <c r="QNP1333" s="977"/>
      <c r="QNQ1333" s="977"/>
      <c r="QNR1333" s="977"/>
      <c r="QNS1333" s="977"/>
      <c r="QNT1333" s="977"/>
      <c r="QNU1333" s="977"/>
      <c r="QNV1333" s="977"/>
      <c r="QNW1333" s="977"/>
      <c r="QNX1333" s="977"/>
      <c r="QNY1333" s="977"/>
      <c r="QNZ1333" s="977"/>
      <c r="QOA1333" s="977"/>
      <c r="QOB1333" s="977"/>
      <c r="QOC1333" s="977"/>
      <c r="QOD1333" s="977"/>
      <c r="QOE1333" s="977"/>
      <c r="QOF1333" s="977"/>
      <c r="QOG1333" s="977"/>
      <c r="QOH1333" s="977"/>
      <c r="QOI1333" s="977"/>
      <c r="QOJ1333" s="977"/>
      <c r="QOK1333" s="977"/>
      <c r="QOL1333" s="977"/>
      <c r="QOM1333" s="977"/>
      <c r="QON1333" s="977"/>
      <c r="QOO1333" s="977"/>
      <c r="QOP1333" s="977"/>
      <c r="QOQ1333" s="977"/>
      <c r="QOR1333" s="977"/>
      <c r="QOS1333" s="977"/>
      <c r="QOT1333" s="977"/>
      <c r="QOU1333" s="977"/>
      <c r="QOV1333" s="977"/>
      <c r="QOW1333" s="977"/>
      <c r="QOX1333" s="977"/>
      <c r="QOY1333" s="977"/>
      <c r="QOZ1333" s="977"/>
      <c r="QPA1333" s="977"/>
      <c r="QPB1333" s="977"/>
      <c r="QPC1333" s="977"/>
      <c r="QPD1333" s="977"/>
      <c r="QPE1333" s="977"/>
      <c r="QPF1333" s="977"/>
      <c r="QPG1333" s="977"/>
      <c r="QPH1333" s="977"/>
      <c r="QPI1333" s="977"/>
      <c r="QPJ1333" s="977"/>
      <c r="QPK1333" s="977"/>
      <c r="QPL1333" s="977"/>
      <c r="QPM1333" s="977"/>
      <c r="QPN1333" s="977"/>
      <c r="QPO1333" s="977"/>
      <c r="QPP1333" s="977"/>
      <c r="QPQ1333" s="977"/>
      <c r="QPR1333" s="977"/>
      <c r="QPS1333" s="977"/>
      <c r="QPT1333" s="977"/>
      <c r="QPU1333" s="977"/>
      <c r="QPV1333" s="977"/>
      <c r="QPW1333" s="977"/>
      <c r="QPX1333" s="977"/>
      <c r="QPY1333" s="977"/>
      <c r="QPZ1333" s="977"/>
      <c r="QQA1333" s="977"/>
      <c r="QQB1333" s="977"/>
      <c r="QQC1333" s="977"/>
      <c r="QQD1333" s="977"/>
      <c r="QQE1333" s="977"/>
      <c r="QQF1333" s="977"/>
      <c r="QQG1333" s="977"/>
      <c r="QQH1333" s="977"/>
      <c r="QQI1333" s="977"/>
      <c r="QQJ1333" s="977"/>
      <c r="QQK1333" s="977"/>
      <c r="QQL1333" s="977"/>
      <c r="QQM1333" s="977"/>
      <c r="QQN1333" s="977"/>
      <c r="QQO1333" s="977"/>
      <c r="QQP1333" s="977"/>
      <c r="QQQ1333" s="977"/>
      <c r="QQR1333" s="977"/>
      <c r="QQS1333" s="977"/>
      <c r="QQT1333" s="977"/>
      <c r="QQU1333" s="977"/>
      <c r="QQV1333" s="977"/>
      <c r="QQW1333" s="977"/>
      <c r="QQX1333" s="977"/>
      <c r="QQY1333" s="977"/>
      <c r="QQZ1333" s="977"/>
      <c r="QRA1333" s="977"/>
      <c r="QRB1333" s="977"/>
      <c r="QRC1333" s="977"/>
      <c r="QRD1333" s="977"/>
      <c r="QRE1333" s="977"/>
      <c r="QRF1333" s="977"/>
      <c r="QRG1333" s="977"/>
      <c r="QRH1333" s="977"/>
      <c r="QRI1333" s="977"/>
      <c r="QRJ1333" s="977"/>
      <c r="QRK1333" s="977"/>
      <c r="QRL1333" s="977"/>
      <c r="QRM1333" s="977"/>
      <c r="QRN1333" s="977"/>
      <c r="QRO1333" s="977"/>
      <c r="QRP1333" s="977"/>
      <c r="QRQ1333" s="977"/>
      <c r="QRR1333" s="977"/>
      <c r="QRS1333" s="977"/>
      <c r="QRT1333" s="977"/>
      <c r="QRU1333" s="977"/>
      <c r="QRV1333" s="977"/>
      <c r="QRW1333" s="977"/>
      <c r="QRX1333" s="977"/>
      <c r="QRY1333" s="977"/>
      <c r="QRZ1333" s="977"/>
      <c r="QSA1333" s="977"/>
      <c r="QSB1333" s="977"/>
      <c r="QSC1333" s="977"/>
      <c r="QSD1333" s="977"/>
      <c r="QSE1333" s="977"/>
      <c r="QSF1333" s="977"/>
      <c r="QSG1333" s="977"/>
      <c r="QSH1333" s="977"/>
      <c r="QSI1333" s="977"/>
      <c r="QSJ1333" s="977"/>
      <c r="QSK1333" s="977"/>
      <c r="QSL1333" s="977"/>
      <c r="QSM1333" s="977"/>
      <c r="QSN1333" s="977"/>
      <c r="QSO1333" s="977"/>
      <c r="QSP1333" s="977"/>
      <c r="QSQ1333" s="977"/>
      <c r="QSR1333" s="977"/>
      <c r="QSS1333" s="977"/>
      <c r="QST1333" s="977"/>
      <c r="QSU1333" s="977"/>
      <c r="QSV1333" s="977"/>
      <c r="QSW1333" s="977"/>
      <c r="QSX1333" s="977"/>
      <c r="QSY1333" s="977"/>
      <c r="QSZ1333" s="977"/>
      <c r="QTA1333" s="977"/>
      <c r="QTB1333" s="977"/>
      <c r="QTC1333" s="977"/>
      <c r="QTD1333" s="977"/>
      <c r="QTE1333" s="977"/>
      <c r="QTF1333" s="977"/>
      <c r="QTG1333" s="977"/>
      <c r="QTH1333" s="977"/>
      <c r="QTI1333" s="977"/>
      <c r="QTJ1333" s="977"/>
      <c r="QTK1333" s="977"/>
      <c r="QTL1333" s="977"/>
      <c r="QTM1333" s="977"/>
      <c r="QTN1333" s="977"/>
      <c r="QTO1333" s="977"/>
      <c r="QTP1333" s="977"/>
      <c r="QTQ1333" s="977"/>
      <c r="QTR1333" s="977"/>
      <c r="QTS1333" s="977"/>
      <c r="QTT1333" s="977"/>
      <c r="QTU1333" s="977"/>
      <c r="QTV1333" s="977"/>
      <c r="QTW1333" s="977"/>
      <c r="QTX1333" s="977"/>
      <c r="QTY1333" s="977"/>
      <c r="QTZ1333" s="977"/>
      <c r="QUA1333" s="977"/>
      <c r="QUB1333" s="977"/>
      <c r="QUC1333" s="977"/>
      <c r="QUD1333" s="977"/>
      <c r="QUE1333" s="977"/>
      <c r="QUF1333" s="977"/>
      <c r="QUG1333" s="977"/>
      <c r="QUH1333" s="977"/>
      <c r="QUI1333" s="977"/>
      <c r="QUJ1333" s="977"/>
      <c r="QUK1333" s="977"/>
      <c r="QUL1333" s="977"/>
      <c r="QUM1333" s="977"/>
      <c r="QUN1333" s="977"/>
      <c r="QUO1333" s="977"/>
      <c r="QUP1333" s="977"/>
      <c r="QUQ1333" s="977"/>
      <c r="QUR1333" s="977"/>
      <c r="QUS1333" s="977"/>
      <c r="QUT1333" s="977"/>
      <c r="QUU1333" s="977"/>
      <c r="QUV1333" s="977"/>
      <c r="QUW1333" s="977"/>
      <c r="QUX1333" s="977"/>
      <c r="QUY1333" s="977"/>
      <c r="QUZ1333" s="977"/>
      <c r="QVA1333" s="977"/>
      <c r="QVB1333" s="977"/>
      <c r="QVC1333" s="977"/>
      <c r="QVD1333" s="977"/>
      <c r="QVE1333" s="977"/>
      <c r="QVF1333" s="977"/>
      <c r="QVG1333" s="977"/>
      <c r="QVH1333" s="977"/>
      <c r="QVI1333" s="977"/>
      <c r="QVJ1333" s="977"/>
      <c r="QVK1333" s="977"/>
      <c r="QVL1333" s="977"/>
      <c r="QVM1333" s="977"/>
      <c r="QVN1333" s="977"/>
      <c r="QVO1333" s="977"/>
      <c r="QVP1333" s="977"/>
      <c r="QVQ1333" s="977"/>
      <c r="QVR1333" s="977"/>
      <c r="QVS1333" s="977"/>
      <c r="QVT1333" s="977"/>
      <c r="QVU1333" s="977"/>
      <c r="QVV1333" s="977"/>
      <c r="QVW1333" s="977"/>
      <c r="QVX1333" s="977"/>
      <c r="QVY1333" s="977"/>
      <c r="QVZ1333" s="977"/>
      <c r="QWA1333" s="977"/>
      <c r="QWB1333" s="977"/>
      <c r="QWC1333" s="977"/>
      <c r="QWD1333" s="977"/>
      <c r="QWE1333" s="977"/>
      <c r="QWF1333" s="977"/>
      <c r="QWG1333" s="977"/>
      <c r="QWH1333" s="977"/>
      <c r="QWI1333" s="977"/>
      <c r="QWJ1333" s="977"/>
      <c r="QWK1333" s="977"/>
      <c r="QWL1333" s="977"/>
      <c r="QWM1333" s="977"/>
      <c r="QWN1333" s="977"/>
      <c r="QWO1333" s="977"/>
      <c r="QWP1333" s="977"/>
      <c r="QWQ1333" s="977"/>
      <c r="QWR1333" s="977"/>
      <c r="QWS1333" s="977"/>
      <c r="QWT1333" s="977"/>
      <c r="QWU1333" s="977"/>
      <c r="QWV1333" s="977"/>
      <c r="QWW1333" s="977"/>
      <c r="QWX1333" s="977"/>
      <c r="QWY1333" s="977"/>
      <c r="QWZ1333" s="977"/>
      <c r="QXA1333" s="977"/>
      <c r="QXB1333" s="977"/>
      <c r="QXC1333" s="977"/>
      <c r="QXD1333" s="977"/>
      <c r="QXE1333" s="977"/>
      <c r="QXF1333" s="977"/>
      <c r="QXG1333" s="977"/>
      <c r="QXH1333" s="977"/>
      <c r="QXI1333" s="977"/>
      <c r="QXJ1333" s="977"/>
      <c r="QXK1333" s="977"/>
      <c r="QXL1333" s="977"/>
      <c r="QXM1333" s="977"/>
      <c r="QXN1333" s="977"/>
      <c r="QXO1333" s="977"/>
      <c r="QXP1333" s="977"/>
      <c r="QXQ1333" s="977"/>
      <c r="QXR1333" s="977"/>
      <c r="QXS1333" s="977"/>
      <c r="QXT1333" s="977"/>
      <c r="QXU1333" s="977"/>
      <c r="QXV1333" s="977"/>
      <c r="QXW1333" s="977"/>
      <c r="QXX1333" s="977"/>
      <c r="QXY1333" s="977"/>
      <c r="QXZ1333" s="977"/>
      <c r="QYA1333" s="977"/>
      <c r="QYB1333" s="977"/>
      <c r="QYC1333" s="977"/>
      <c r="QYD1333" s="977"/>
      <c r="QYE1333" s="977"/>
      <c r="QYF1333" s="977"/>
      <c r="QYG1333" s="977"/>
      <c r="QYH1333" s="977"/>
      <c r="QYI1333" s="977"/>
      <c r="QYJ1333" s="977"/>
      <c r="QYK1333" s="977"/>
      <c r="QYL1333" s="977"/>
      <c r="QYM1333" s="977"/>
      <c r="QYN1333" s="977"/>
      <c r="QYO1333" s="977"/>
      <c r="QYP1333" s="977"/>
      <c r="QYQ1333" s="977"/>
      <c r="QYR1333" s="977"/>
      <c r="QYS1333" s="977"/>
      <c r="QYT1333" s="977"/>
      <c r="QYU1333" s="977"/>
      <c r="QYV1333" s="977"/>
      <c r="QYW1333" s="977"/>
      <c r="QYX1333" s="977"/>
      <c r="QYY1333" s="977"/>
      <c r="QYZ1333" s="977"/>
      <c r="QZA1333" s="977"/>
      <c r="QZB1333" s="977"/>
      <c r="QZC1333" s="977"/>
      <c r="QZD1333" s="977"/>
      <c r="QZE1333" s="977"/>
      <c r="QZF1333" s="977"/>
      <c r="QZG1333" s="977"/>
      <c r="QZH1333" s="977"/>
      <c r="QZI1333" s="977"/>
      <c r="QZJ1333" s="977"/>
      <c r="QZK1333" s="977"/>
      <c r="QZL1333" s="977"/>
      <c r="QZM1333" s="977"/>
      <c r="QZN1333" s="977"/>
      <c r="QZO1333" s="977"/>
      <c r="QZP1333" s="977"/>
      <c r="QZQ1333" s="977"/>
      <c r="QZR1333" s="977"/>
      <c r="QZS1333" s="977"/>
      <c r="QZT1333" s="977"/>
      <c r="QZU1333" s="977"/>
      <c r="QZV1333" s="977"/>
      <c r="QZW1333" s="977"/>
      <c r="QZX1333" s="977"/>
      <c r="QZY1333" s="977"/>
      <c r="QZZ1333" s="977"/>
      <c r="RAA1333" s="977"/>
      <c r="RAB1333" s="977"/>
      <c r="RAC1333" s="977"/>
      <c r="RAD1333" s="977"/>
      <c r="RAE1333" s="977"/>
      <c r="RAF1333" s="977"/>
      <c r="RAG1333" s="977"/>
      <c r="RAH1333" s="977"/>
      <c r="RAI1333" s="977"/>
      <c r="RAJ1333" s="977"/>
      <c r="RAK1333" s="977"/>
      <c r="RAL1333" s="977"/>
      <c r="RAM1333" s="977"/>
      <c r="RAN1333" s="977"/>
      <c r="RAO1333" s="977"/>
      <c r="RAP1333" s="977"/>
      <c r="RAQ1333" s="977"/>
      <c r="RAR1333" s="977"/>
      <c r="RAS1333" s="977"/>
      <c r="RAT1333" s="977"/>
      <c r="RAU1333" s="977"/>
      <c r="RAV1333" s="977"/>
      <c r="RAW1333" s="977"/>
      <c r="RAX1333" s="977"/>
      <c r="RAY1333" s="977"/>
      <c r="RAZ1333" s="977"/>
      <c r="RBA1333" s="977"/>
      <c r="RBB1333" s="977"/>
      <c r="RBC1333" s="977"/>
      <c r="RBD1333" s="977"/>
      <c r="RBE1333" s="977"/>
      <c r="RBF1333" s="977"/>
      <c r="RBG1333" s="977"/>
      <c r="RBH1333" s="977"/>
      <c r="RBI1333" s="977"/>
      <c r="RBJ1333" s="977"/>
      <c r="RBK1333" s="977"/>
      <c r="RBL1333" s="977"/>
      <c r="RBM1333" s="977"/>
      <c r="RBN1333" s="977"/>
      <c r="RBO1333" s="977"/>
      <c r="RBP1333" s="977"/>
      <c r="RBQ1333" s="977"/>
      <c r="RBR1333" s="977"/>
      <c r="RBS1333" s="977"/>
      <c r="RBT1333" s="977"/>
      <c r="RBU1333" s="977"/>
      <c r="RBV1333" s="977"/>
      <c r="RBW1333" s="977"/>
      <c r="RBX1333" s="977"/>
      <c r="RBY1333" s="977"/>
      <c r="RBZ1333" s="977"/>
      <c r="RCA1333" s="977"/>
      <c r="RCB1333" s="977"/>
      <c r="RCC1333" s="977"/>
      <c r="RCD1333" s="977"/>
      <c r="RCE1333" s="977"/>
      <c r="RCF1333" s="977"/>
      <c r="RCG1333" s="977"/>
      <c r="RCH1333" s="977"/>
      <c r="RCI1333" s="977"/>
      <c r="RCJ1333" s="977"/>
      <c r="RCK1333" s="977"/>
      <c r="RCL1333" s="977"/>
      <c r="RCM1333" s="977"/>
      <c r="RCN1333" s="977"/>
      <c r="RCO1333" s="977"/>
      <c r="RCP1333" s="977"/>
      <c r="RCQ1333" s="977"/>
      <c r="RCR1333" s="977"/>
      <c r="RCS1333" s="977"/>
      <c r="RCT1333" s="977"/>
      <c r="RCU1333" s="977"/>
      <c r="RCV1333" s="977"/>
      <c r="RCW1333" s="977"/>
      <c r="RCX1333" s="977"/>
      <c r="RCY1333" s="977"/>
      <c r="RCZ1333" s="977"/>
      <c r="RDA1333" s="977"/>
      <c r="RDB1333" s="977"/>
      <c r="RDC1333" s="977"/>
      <c r="RDD1333" s="977"/>
      <c r="RDE1333" s="977"/>
      <c r="RDF1333" s="977"/>
      <c r="RDG1333" s="977"/>
      <c r="RDH1333" s="977"/>
      <c r="RDI1333" s="977"/>
      <c r="RDJ1333" s="977"/>
      <c r="RDK1333" s="977"/>
      <c r="RDL1333" s="977"/>
      <c r="RDM1333" s="977"/>
      <c r="RDN1333" s="977"/>
      <c r="RDO1333" s="977"/>
      <c r="RDP1333" s="977"/>
      <c r="RDQ1333" s="977"/>
      <c r="RDR1333" s="977"/>
      <c r="RDS1333" s="977"/>
      <c r="RDT1333" s="977"/>
      <c r="RDU1333" s="977"/>
      <c r="RDV1333" s="977"/>
      <c r="RDW1333" s="977"/>
      <c r="RDX1333" s="977"/>
      <c r="RDY1333" s="977"/>
      <c r="RDZ1333" s="977"/>
      <c r="REA1333" s="977"/>
      <c r="REB1333" s="977"/>
      <c r="REC1333" s="977"/>
      <c r="RED1333" s="977"/>
      <c r="REE1333" s="977"/>
      <c r="REF1333" s="977"/>
      <c r="REG1333" s="977"/>
      <c r="REH1333" s="977"/>
      <c r="REI1333" s="977"/>
      <c r="REJ1333" s="977"/>
      <c r="REK1333" s="977"/>
      <c r="REL1333" s="977"/>
      <c r="REM1333" s="977"/>
      <c r="REN1333" s="977"/>
      <c r="REO1333" s="977"/>
      <c r="REP1333" s="977"/>
      <c r="REQ1333" s="977"/>
      <c r="RER1333" s="977"/>
      <c r="RES1333" s="977"/>
      <c r="RET1333" s="977"/>
      <c r="REU1333" s="977"/>
      <c r="REV1333" s="977"/>
      <c r="REW1333" s="977"/>
      <c r="REX1333" s="977"/>
      <c r="REY1333" s="977"/>
      <c r="REZ1333" s="977"/>
      <c r="RFA1333" s="977"/>
      <c r="RFB1333" s="977"/>
      <c r="RFC1333" s="977"/>
      <c r="RFD1333" s="977"/>
      <c r="RFE1333" s="977"/>
      <c r="RFF1333" s="977"/>
      <c r="RFG1333" s="977"/>
      <c r="RFH1333" s="977"/>
      <c r="RFI1333" s="977"/>
      <c r="RFJ1333" s="977"/>
      <c r="RFK1333" s="977"/>
      <c r="RFL1333" s="977"/>
      <c r="RFM1333" s="977"/>
      <c r="RFN1333" s="977"/>
      <c r="RFO1333" s="977"/>
      <c r="RFP1333" s="977"/>
      <c r="RFQ1333" s="977"/>
      <c r="RFR1333" s="977"/>
      <c r="RFS1333" s="977"/>
      <c r="RFT1333" s="977"/>
      <c r="RFU1333" s="977"/>
      <c r="RFV1333" s="977"/>
      <c r="RFW1333" s="977"/>
      <c r="RFX1333" s="977"/>
      <c r="RFY1333" s="977"/>
      <c r="RFZ1333" s="977"/>
      <c r="RGA1333" s="977"/>
      <c r="RGB1333" s="977"/>
      <c r="RGC1333" s="977"/>
      <c r="RGD1333" s="977"/>
      <c r="RGE1333" s="977"/>
      <c r="RGF1333" s="977"/>
      <c r="RGG1333" s="977"/>
      <c r="RGH1333" s="977"/>
      <c r="RGI1333" s="977"/>
      <c r="RGJ1333" s="977"/>
      <c r="RGK1333" s="977"/>
      <c r="RGL1333" s="977"/>
      <c r="RGM1333" s="977"/>
      <c r="RGN1333" s="977"/>
      <c r="RGO1333" s="977"/>
      <c r="RGP1333" s="977"/>
      <c r="RGQ1333" s="977"/>
      <c r="RGR1333" s="977"/>
      <c r="RGS1333" s="977"/>
      <c r="RGT1333" s="977"/>
      <c r="RGU1333" s="977"/>
      <c r="RGV1333" s="977"/>
      <c r="RGW1333" s="977"/>
      <c r="RGX1333" s="977"/>
      <c r="RGY1333" s="977"/>
      <c r="RGZ1333" s="977"/>
      <c r="RHA1333" s="977"/>
      <c r="RHB1333" s="977"/>
      <c r="RHC1333" s="977"/>
      <c r="RHD1333" s="977"/>
      <c r="RHE1333" s="977"/>
      <c r="RHF1333" s="977"/>
      <c r="RHG1333" s="977"/>
      <c r="RHH1333" s="977"/>
      <c r="RHI1333" s="977"/>
      <c r="RHJ1333" s="977"/>
      <c r="RHK1333" s="977"/>
      <c r="RHL1333" s="977"/>
      <c r="RHM1333" s="977"/>
      <c r="RHN1333" s="977"/>
      <c r="RHO1333" s="977"/>
      <c r="RHP1333" s="977"/>
      <c r="RHQ1333" s="977"/>
      <c r="RHR1333" s="977"/>
      <c r="RHS1333" s="977"/>
      <c r="RHT1333" s="977"/>
      <c r="RHU1333" s="977"/>
      <c r="RHV1333" s="977"/>
      <c r="RHW1333" s="977"/>
      <c r="RHX1333" s="977"/>
      <c r="RHY1333" s="977"/>
      <c r="RHZ1333" s="977"/>
      <c r="RIA1333" s="977"/>
      <c r="RIB1333" s="977"/>
      <c r="RIC1333" s="977"/>
      <c r="RID1333" s="977"/>
      <c r="RIE1333" s="977"/>
      <c r="RIF1333" s="977"/>
      <c r="RIG1333" s="977"/>
      <c r="RIH1333" s="977"/>
      <c r="RII1333" s="977"/>
      <c r="RIJ1333" s="977"/>
      <c r="RIK1333" s="977"/>
      <c r="RIL1333" s="977"/>
      <c r="RIM1333" s="977"/>
      <c r="RIN1333" s="977"/>
      <c r="RIO1333" s="977"/>
      <c r="RIP1333" s="977"/>
      <c r="RIQ1333" s="977"/>
      <c r="RIR1333" s="977"/>
      <c r="RIS1333" s="977"/>
      <c r="RIT1333" s="977"/>
      <c r="RIU1333" s="977"/>
      <c r="RIV1333" s="977"/>
      <c r="RIW1333" s="977"/>
      <c r="RIX1333" s="977"/>
      <c r="RIY1333" s="977"/>
      <c r="RIZ1333" s="977"/>
      <c r="RJA1333" s="977"/>
      <c r="RJB1333" s="977"/>
      <c r="RJC1333" s="977"/>
      <c r="RJD1333" s="977"/>
      <c r="RJE1333" s="977"/>
      <c r="RJF1333" s="977"/>
      <c r="RJG1333" s="977"/>
      <c r="RJH1333" s="977"/>
      <c r="RJI1333" s="977"/>
      <c r="RJJ1333" s="977"/>
      <c r="RJK1333" s="977"/>
      <c r="RJL1333" s="977"/>
      <c r="RJM1333" s="977"/>
      <c r="RJN1333" s="977"/>
      <c r="RJO1333" s="977"/>
      <c r="RJP1333" s="977"/>
      <c r="RJQ1333" s="977"/>
      <c r="RJR1333" s="977"/>
      <c r="RJS1333" s="977"/>
      <c r="RJT1333" s="977"/>
      <c r="RJU1333" s="977"/>
      <c r="RJV1333" s="977"/>
      <c r="RJW1333" s="977"/>
      <c r="RJX1333" s="977"/>
      <c r="RJY1333" s="977"/>
      <c r="RJZ1333" s="977"/>
      <c r="RKA1333" s="977"/>
      <c r="RKB1333" s="977"/>
      <c r="RKC1333" s="977"/>
      <c r="RKD1333" s="977"/>
      <c r="RKE1333" s="977"/>
      <c r="RKF1333" s="977"/>
      <c r="RKG1333" s="977"/>
      <c r="RKH1333" s="977"/>
      <c r="RKI1333" s="977"/>
      <c r="RKJ1333" s="977"/>
      <c r="RKK1333" s="977"/>
      <c r="RKL1333" s="977"/>
      <c r="RKM1333" s="977"/>
      <c r="RKN1333" s="977"/>
      <c r="RKO1333" s="977"/>
      <c r="RKP1333" s="977"/>
      <c r="RKQ1333" s="977"/>
      <c r="RKR1333" s="977"/>
      <c r="RKS1333" s="977"/>
      <c r="RKT1333" s="977"/>
      <c r="RKU1333" s="977"/>
      <c r="RKV1333" s="977"/>
      <c r="RKW1333" s="977"/>
      <c r="RKX1333" s="977"/>
      <c r="RKY1333" s="977"/>
      <c r="RKZ1333" s="977"/>
      <c r="RLA1333" s="977"/>
      <c r="RLB1333" s="977"/>
      <c r="RLC1333" s="977"/>
      <c r="RLD1333" s="977"/>
      <c r="RLE1333" s="977"/>
      <c r="RLF1333" s="977"/>
      <c r="RLG1333" s="977"/>
      <c r="RLH1333" s="977"/>
      <c r="RLI1333" s="977"/>
      <c r="RLJ1333" s="977"/>
      <c r="RLK1333" s="977"/>
      <c r="RLL1333" s="977"/>
      <c r="RLM1333" s="977"/>
      <c r="RLN1333" s="977"/>
      <c r="RLO1333" s="977"/>
      <c r="RLP1333" s="977"/>
      <c r="RLQ1333" s="977"/>
      <c r="RLR1333" s="977"/>
      <c r="RLS1333" s="977"/>
      <c r="RLT1333" s="977"/>
      <c r="RLU1333" s="977"/>
      <c r="RLV1333" s="977"/>
      <c r="RLW1333" s="977"/>
      <c r="RLX1333" s="977"/>
      <c r="RLY1333" s="977"/>
      <c r="RLZ1333" s="977"/>
      <c r="RMA1333" s="977"/>
      <c r="RMB1333" s="977"/>
      <c r="RMC1333" s="977"/>
      <c r="RMD1333" s="977"/>
      <c r="RME1333" s="977"/>
      <c r="RMF1333" s="977"/>
      <c r="RMG1333" s="977"/>
      <c r="RMH1333" s="977"/>
      <c r="RMI1333" s="977"/>
      <c r="RMJ1333" s="977"/>
      <c r="RMK1333" s="977"/>
      <c r="RML1333" s="977"/>
      <c r="RMM1333" s="977"/>
      <c r="RMN1333" s="977"/>
      <c r="RMO1333" s="977"/>
      <c r="RMP1333" s="977"/>
      <c r="RMQ1333" s="977"/>
      <c r="RMR1333" s="977"/>
      <c r="RMS1333" s="977"/>
      <c r="RMT1333" s="977"/>
      <c r="RMU1333" s="977"/>
      <c r="RMV1333" s="977"/>
      <c r="RMW1333" s="977"/>
      <c r="RMX1333" s="977"/>
      <c r="RMY1333" s="977"/>
      <c r="RMZ1333" s="977"/>
      <c r="RNA1333" s="977"/>
      <c r="RNB1333" s="977"/>
      <c r="RNC1333" s="977"/>
      <c r="RND1333" s="977"/>
      <c r="RNE1333" s="977"/>
      <c r="RNF1333" s="977"/>
      <c r="RNG1333" s="977"/>
      <c r="RNH1333" s="977"/>
      <c r="RNI1333" s="977"/>
      <c r="RNJ1333" s="977"/>
      <c r="RNK1333" s="977"/>
      <c r="RNL1333" s="977"/>
      <c r="RNM1333" s="977"/>
      <c r="RNN1333" s="977"/>
      <c r="RNO1333" s="977"/>
      <c r="RNP1333" s="977"/>
      <c r="RNQ1333" s="977"/>
      <c r="RNR1333" s="977"/>
      <c r="RNS1333" s="977"/>
      <c r="RNT1333" s="977"/>
      <c r="RNU1333" s="977"/>
      <c r="RNV1333" s="977"/>
      <c r="RNW1333" s="977"/>
      <c r="RNX1333" s="977"/>
      <c r="RNY1333" s="977"/>
      <c r="RNZ1333" s="977"/>
      <c r="ROA1333" s="977"/>
      <c r="ROB1333" s="977"/>
      <c r="ROC1333" s="977"/>
      <c r="ROD1333" s="977"/>
      <c r="ROE1333" s="977"/>
      <c r="ROF1333" s="977"/>
      <c r="ROG1333" s="977"/>
      <c r="ROH1333" s="977"/>
      <c r="ROI1333" s="977"/>
      <c r="ROJ1333" s="977"/>
      <c r="ROK1333" s="977"/>
      <c r="ROL1333" s="977"/>
      <c r="ROM1333" s="977"/>
      <c r="RON1333" s="977"/>
      <c r="ROO1333" s="977"/>
      <c r="ROP1333" s="977"/>
      <c r="ROQ1333" s="977"/>
      <c r="ROR1333" s="977"/>
      <c r="ROS1333" s="977"/>
      <c r="ROT1333" s="977"/>
      <c r="ROU1333" s="977"/>
      <c r="ROV1333" s="977"/>
      <c r="ROW1333" s="977"/>
      <c r="ROX1333" s="977"/>
      <c r="ROY1333" s="977"/>
      <c r="ROZ1333" s="977"/>
      <c r="RPA1333" s="977"/>
      <c r="RPB1333" s="977"/>
      <c r="RPC1333" s="977"/>
      <c r="RPD1333" s="977"/>
      <c r="RPE1333" s="977"/>
      <c r="RPF1333" s="977"/>
      <c r="RPG1333" s="977"/>
      <c r="RPH1333" s="977"/>
      <c r="RPI1333" s="977"/>
      <c r="RPJ1333" s="977"/>
      <c r="RPK1333" s="977"/>
      <c r="RPL1333" s="977"/>
      <c r="RPM1333" s="977"/>
      <c r="RPN1333" s="977"/>
      <c r="RPO1333" s="977"/>
      <c r="RPP1333" s="977"/>
      <c r="RPQ1333" s="977"/>
      <c r="RPR1333" s="977"/>
      <c r="RPS1333" s="977"/>
      <c r="RPT1333" s="977"/>
      <c r="RPU1333" s="977"/>
      <c r="RPV1333" s="977"/>
      <c r="RPW1333" s="977"/>
      <c r="RPX1333" s="977"/>
      <c r="RPY1333" s="977"/>
      <c r="RPZ1333" s="977"/>
      <c r="RQA1333" s="977"/>
      <c r="RQB1333" s="977"/>
      <c r="RQC1333" s="977"/>
      <c r="RQD1333" s="977"/>
      <c r="RQE1333" s="977"/>
      <c r="RQF1333" s="977"/>
      <c r="RQG1333" s="977"/>
      <c r="RQH1333" s="977"/>
      <c r="RQI1333" s="977"/>
      <c r="RQJ1333" s="977"/>
      <c r="RQK1333" s="977"/>
      <c r="RQL1333" s="977"/>
      <c r="RQM1333" s="977"/>
      <c r="RQN1333" s="977"/>
      <c r="RQO1333" s="977"/>
      <c r="RQP1333" s="977"/>
      <c r="RQQ1333" s="977"/>
      <c r="RQR1333" s="977"/>
      <c r="RQS1333" s="977"/>
      <c r="RQT1333" s="977"/>
      <c r="RQU1333" s="977"/>
      <c r="RQV1333" s="977"/>
      <c r="RQW1333" s="977"/>
      <c r="RQX1333" s="977"/>
      <c r="RQY1333" s="977"/>
      <c r="RQZ1333" s="977"/>
      <c r="RRA1333" s="977"/>
      <c r="RRB1333" s="977"/>
      <c r="RRC1333" s="977"/>
      <c r="RRD1333" s="977"/>
      <c r="RRE1333" s="977"/>
      <c r="RRF1333" s="977"/>
      <c r="RRG1333" s="977"/>
      <c r="RRH1333" s="977"/>
      <c r="RRI1333" s="977"/>
      <c r="RRJ1333" s="977"/>
      <c r="RRK1333" s="977"/>
      <c r="RRL1333" s="977"/>
      <c r="RRM1333" s="977"/>
      <c r="RRN1333" s="977"/>
      <c r="RRO1333" s="977"/>
      <c r="RRP1333" s="977"/>
      <c r="RRQ1333" s="977"/>
      <c r="RRR1333" s="977"/>
      <c r="RRS1333" s="977"/>
      <c r="RRT1333" s="977"/>
      <c r="RRU1333" s="977"/>
      <c r="RRV1333" s="977"/>
      <c r="RRW1333" s="977"/>
      <c r="RRX1333" s="977"/>
      <c r="RRY1333" s="977"/>
      <c r="RRZ1333" s="977"/>
      <c r="RSA1333" s="977"/>
      <c r="RSB1333" s="977"/>
      <c r="RSC1333" s="977"/>
      <c r="RSD1333" s="977"/>
      <c r="RSE1333" s="977"/>
      <c r="RSF1333" s="977"/>
      <c r="RSG1333" s="977"/>
      <c r="RSH1333" s="977"/>
      <c r="RSI1333" s="977"/>
      <c r="RSJ1333" s="977"/>
      <c r="RSK1333" s="977"/>
      <c r="RSL1333" s="977"/>
      <c r="RSM1333" s="977"/>
      <c r="RSN1333" s="977"/>
      <c r="RSO1333" s="977"/>
      <c r="RSP1333" s="977"/>
      <c r="RSQ1333" s="977"/>
      <c r="RSR1333" s="977"/>
      <c r="RSS1333" s="977"/>
      <c r="RST1333" s="977"/>
      <c r="RSU1333" s="977"/>
      <c r="RSV1333" s="977"/>
      <c r="RSW1333" s="977"/>
      <c r="RSX1333" s="977"/>
      <c r="RSY1333" s="977"/>
      <c r="RSZ1333" s="977"/>
      <c r="RTA1333" s="977"/>
      <c r="RTB1333" s="977"/>
      <c r="RTC1333" s="977"/>
      <c r="RTD1333" s="977"/>
      <c r="RTE1333" s="977"/>
      <c r="RTF1333" s="977"/>
      <c r="RTG1333" s="977"/>
      <c r="RTH1333" s="977"/>
      <c r="RTI1333" s="977"/>
      <c r="RTJ1333" s="977"/>
      <c r="RTK1333" s="977"/>
      <c r="RTL1333" s="977"/>
      <c r="RTM1333" s="977"/>
      <c r="RTN1333" s="977"/>
      <c r="RTO1333" s="977"/>
      <c r="RTP1333" s="977"/>
      <c r="RTQ1333" s="977"/>
      <c r="RTR1333" s="977"/>
      <c r="RTS1333" s="977"/>
      <c r="RTT1333" s="977"/>
      <c r="RTU1333" s="977"/>
      <c r="RTV1333" s="977"/>
      <c r="RTW1333" s="977"/>
      <c r="RTX1333" s="977"/>
      <c r="RTY1333" s="977"/>
      <c r="RTZ1333" s="977"/>
      <c r="RUA1333" s="977"/>
      <c r="RUB1333" s="977"/>
      <c r="RUC1333" s="977"/>
      <c r="RUD1333" s="977"/>
      <c r="RUE1333" s="977"/>
      <c r="RUF1333" s="977"/>
      <c r="RUG1333" s="977"/>
      <c r="RUH1333" s="977"/>
      <c r="RUI1333" s="977"/>
      <c r="RUJ1333" s="977"/>
      <c r="RUK1333" s="977"/>
      <c r="RUL1333" s="977"/>
      <c r="RUM1333" s="977"/>
      <c r="RUN1333" s="977"/>
      <c r="RUO1333" s="977"/>
      <c r="RUP1333" s="977"/>
      <c r="RUQ1333" s="977"/>
      <c r="RUR1333" s="977"/>
      <c r="RUS1333" s="977"/>
      <c r="RUT1333" s="977"/>
      <c r="RUU1333" s="977"/>
      <c r="RUV1333" s="977"/>
      <c r="RUW1333" s="977"/>
      <c r="RUX1333" s="977"/>
      <c r="RUY1333" s="977"/>
      <c r="RUZ1333" s="977"/>
      <c r="RVA1333" s="977"/>
      <c r="RVB1333" s="977"/>
      <c r="RVC1333" s="977"/>
      <c r="RVD1333" s="977"/>
      <c r="RVE1333" s="977"/>
      <c r="RVF1333" s="977"/>
      <c r="RVG1333" s="977"/>
      <c r="RVH1333" s="977"/>
      <c r="RVI1333" s="977"/>
      <c r="RVJ1333" s="977"/>
      <c r="RVK1333" s="977"/>
      <c r="RVL1333" s="977"/>
      <c r="RVM1333" s="977"/>
      <c r="RVN1333" s="977"/>
      <c r="RVO1333" s="977"/>
      <c r="RVP1333" s="977"/>
      <c r="RVQ1333" s="977"/>
      <c r="RVR1333" s="977"/>
      <c r="RVS1333" s="977"/>
      <c r="RVT1333" s="977"/>
      <c r="RVU1333" s="977"/>
      <c r="RVV1333" s="977"/>
      <c r="RVW1333" s="977"/>
      <c r="RVX1333" s="977"/>
      <c r="RVY1333" s="977"/>
      <c r="RVZ1333" s="977"/>
      <c r="RWA1333" s="977"/>
      <c r="RWB1333" s="977"/>
      <c r="RWC1333" s="977"/>
      <c r="RWD1333" s="977"/>
      <c r="RWE1333" s="977"/>
      <c r="RWF1333" s="977"/>
      <c r="RWG1333" s="977"/>
      <c r="RWH1333" s="977"/>
      <c r="RWI1333" s="977"/>
      <c r="RWJ1333" s="977"/>
      <c r="RWK1333" s="977"/>
      <c r="RWL1333" s="977"/>
      <c r="RWM1333" s="977"/>
      <c r="RWN1333" s="977"/>
      <c r="RWO1333" s="977"/>
      <c r="RWP1333" s="977"/>
      <c r="RWQ1333" s="977"/>
      <c r="RWR1333" s="977"/>
      <c r="RWS1333" s="977"/>
      <c r="RWT1333" s="977"/>
      <c r="RWU1333" s="977"/>
      <c r="RWV1333" s="977"/>
      <c r="RWW1333" s="977"/>
      <c r="RWX1333" s="977"/>
      <c r="RWY1333" s="977"/>
      <c r="RWZ1333" s="977"/>
      <c r="RXA1333" s="977"/>
      <c r="RXB1333" s="977"/>
      <c r="RXC1333" s="977"/>
      <c r="RXD1333" s="977"/>
      <c r="RXE1333" s="977"/>
      <c r="RXF1333" s="977"/>
      <c r="RXG1333" s="977"/>
      <c r="RXH1333" s="977"/>
      <c r="RXI1333" s="977"/>
      <c r="RXJ1333" s="977"/>
      <c r="RXK1333" s="977"/>
      <c r="RXL1333" s="977"/>
      <c r="RXM1333" s="977"/>
      <c r="RXN1333" s="977"/>
      <c r="RXO1333" s="977"/>
      <c r="RXP1333" s="977"/>
      <c r="RXQ1333" s="977"/>
      <c r="RXR1333" s="977"/>
      <c r="RXS1333" s="977"/>
      <c r="RXT1333" s="977"/>
      <c r="RXU1333" s="977"/>
      <c r="RXV1333" s="977"/>
      <c r="RXW1333" s="977"/>
      <c r="RXX1333" s="977"/>
      <c r="RXY1333" s="977"/>
      <c r="RXZ1333" s="977"/>
      <c r="RYA1333" s="977"/>
      <c r="RYB1333" s="977"/>
      <c r="RYC1333" s="977"/>
      <c r="RYD1333" s="977"/>
      <c r="RYE1333" s="977"/>
      <c r="RYF1333" s="977"/>
      <c r="RYG1333" s="977"/>
      <c r="RYH1333" s="977"/>
      <c r="RYI1333" s="977"/>
      <c r="RYJ1333" s="977"/>
      <c r="RYK1333" s="977"/>
      <c r="RYL1333" s="977"/>
      <c r="RYM1333" s="977"/>
      <c r="RYN1333" s="977"/>
      <c r="RYO1333" s="977"/>
      <c r="RYP1333" s="977"/>
      <c r="RYQ1333" s="977"/>
      <c r="RYR1333" s="977"/>
      <c r="RYS1333" s="977"/>
      <c r="RYT1333" s="977"/>
      <c r="RYU1333" s="977"/>
      <c r="RYV1333" s="977"/>
      <c r="RYW1333" s="977"/>
      <c r="RYX1333" s="977"/>
      <c r="RYY1333" s="977"/>
      <c r="RYZ1333" s="977"/>
      <c r="RZA1333" s="977"/>
      <c r="RZB1333" s="977"/>
      <c r="RZC1333" s="977"/>
      <c r="RZD1333" s="977"/>
      <c r="RZE1333" s="977"/>
      <c r="RZF1333" s="977"/>
      <c r="RZG1333" s="977"/>
      <c r="RZH1333" s="977"/>
      <c r="RZI1333" s="977"/>
      <c r="RZJ1333" s="977"/>
      <c r="RZK1333" s="977"/>
      <c r="RZL1333" s="977"/>
      <c r="RZM1333" s="977"/>
      <c r="RZN1333" s="977"/>
      <c r="RZO1333" s="977"/>
      <c r="RZP1333" s="977"/>
      <c r="RZQ1333" s="977"/>
      <c r="RZR1333" s="977"/>
      <c r="RZS1333" s="977"/>
      <c r="RZT1333" s="977"/>
      <c r="RZU1333" s="977"/>
      <c r="RZV1333" s="977"/>
      <c r="RZW1333" s="977"/>
      <c r="RZX1333" s="977"/>
      <c r="RZY1333" s="977"/>
      <c r="RZZ1333" s="977"/>
      <c r="SAA1333" s="977"/>
      <c r="SAB1333" s="977"/>
      <c r="SAC1333" s="977"/>
      <c r="SAD1333" s="977"/>
      <c r="SAE1333" s="977"/>
      <c r="SAF1333" s="977"/>
      <c r="SAG1333" s="977"/>
      <c r="SAH1333" s="977"/>
      <c r="SAI1333" s="977"/>
      <c r="SAJ1333" s="977"/>
      <c r="SAK1333" s="977"/>
      <c r="SAL1333" s="977"/>
      <c r="SAM1333" s="977"/>
      <c r="SAN1333" s="977"/>
      <c r="SAO1333" s="977"/>
      <c r="SAP1333" s="977"/>
      <c r="SAQ1333" s="977"/>
      <c r="SAR1333" s="977"/>
      <c r="SAS1333" s="977"/>
      <c r="SAT1333" s="977"/>
      <c r="SAU1333" s="977"/>
      <c r="SAV1333" s="977"/>
      <c r="SAW1333" s="977"/>
      <c r="SAX1333" s="977"/>
      <c r="SAY1333" s="977"/>
      <c r="SAZ1333" s="977"/>
      <c r="SBA1333" s="977"/>
      <c r="SBB1333" s="977"/>
      <c r="SBC1333" s="977"/>
      <c r="SBD1333" s="977"/>
      <c r="SBE1333" s="977"/>
      <c r="SBF1333" s="977"/>
      <c r="SBG1333" s="977"/>
      <c r="SBH1333" s="977"/>
      <c r="SBI1333" s="977"/>
      <c r="SBJ1333" s="977"/>
      <c r="SBK1333" s="977"/>
      <c r="SBL1333" s="977"/>
      <c r="SBM1333" s="977"/>
      <c r="SBN1333" s="977"/>
      <c r="SBO1333" s="977"/>
      <c r="SBP1333" s="977"/>
      <c r="SBQ1333" s="977"/>
      <c r="SBR1333" s="977"/>
      <c r="SBS1333" s="977"/>
      <c r="SBT1333" s="977"/>
      <c r="SBU1333" s="977"/>
      <c r="SBV1333" s="977"/>
      <c r="SBW1333" s="977"/>
      <c r="SBX1333" s="977"/>
      <c r="SBY1333" s="977"/>
      <c r="SBZ1333" s="977"/>
      <c r="SCA1333" s="977"/>
      <c r="SCB1333" s="977"/>
      <c r="SCC1333" s="977"/>
      <c r="SCD1333" s="977"/>
      <c r="SCE1333" s="977"/>
      <c r="SCF1333" s="977"/>
      <c r="SCG1333" s="977"/>
      <c r="SCH1333" s="977"/>
      <c r="SCI1333" s="977"/>
      <c r="SCJ1333" s="977"/>
      <c r="SCK1333" s="977"/>
      <c r="SCL1333" s="977"/>
      <c r="SCM1333" s="977"/>
      <c r="SCN1333" s="977"/>
      <c r="SCO1333" s="977"/>
      <c r="SCP1333" s="977"/>
      <c r="SCQ1333" s="977"/>
      <c r="SCR1333" s="977"/>
      <c r="SCS1333" s="977"/>
      <c r="SCT1333" s="977"/>
      <c r="SCU1333" s="977"/>
      <c r="SCV1333" s="977"/>
      <c r="SCW1333" s="977"/>
      <c r="SCX1333" s="977"/>
      <c r="SCY1333" s="977"/>
      <c r="SCZ1333" s="977"/>
      <c r="SDA1333" s="977"/>
      <c r="SDB1333" s="977"/>
      <c r="SDC1333" s="977"/>
      <c r="SDD1333" s="977"/>
      <c r="SDE1333" s="977"/>
      <c r="SDF1333" s="977"/>
      <c r="SDG1333" s="977"/>
      <c r="SDH1333" s="977"/>
      <c r="SDI1333" s="977"/>
      <c r="SDJ1333" s="977"/>
      <c r="SDK1333" s="977"/>
      <c r="SDL1333" s="977"/>
      <c r="SDM1333" s="977"/>
      <c r="SDN1333" s="977"/>
      <c r="SDO1333" s="977"/>
      <c r="SDP1333" s="977"/>
      <c r="SDQ1333" s="977"/>
      <c r="SDR1333" s="977"/>
      <c r="SDS1333" s="977"/>
      <c r="SDT1333" s="977"/>
      <c r="SDU1333" s="977"/>
      <c r="SDV1333" s="977"/>
      <c r="SDW1333" s="977"/>
      <c r="SDX1333" s="977"/>
      <c r="SDY1333" s="977"/>
      <c r="SDZ1333" s="977"/>
      <c r="SEA1333" s="977"/>
      <c r="SEB1333" s="977"/>
      <c r="SEC1333" s="977"/>
      <c r="SED1333" s="977"/>
      <c r="SEE1333" s="977"/>
      <c r="SEF1333" s="977"/>
      <c r="SEG1333" s="977"/>
      <c r="SEH1333" s="977"/>
      <c r="SEI1333" s="977"/>
      <c r="SEJ1333" s="977"/>
      <c r="SEK1333" s="977"/>
      <c r="SEL1333" s="977"/>
      <c r="SEM1333" s="977"/>
      <c r="SEN1333" s="977"/>
      <c r="SEO1333" s="977"/>
      <c r="SEP1333" s="977"/>
      <c r="SEQ1333" s="977"/>
      <c r="SER1333" s="977"/>
      <c r="SES1333" s="977"/>
      <c r="SET1333" s="977"/>
      <c r="SEU1333" s="977"/>
      <c r="SEV1333" s="977"/>
      <c r="SEW1333" s="977"/>
      <c r="SEX1333" s="977"/>
      <c r="SEY1333" s="977"/>
      <c r="SEZ1333" s="977"/>
      <c r="SFA1333" s="977"/>
      <c r="SFB1333" s="977"/>
      <c r="SFC1333" s="977"/>
      <c r="SFD1333" s="977"/>
      <c r="SFE1333" s="977"/>
      <c r="SFF1333" s="977"/>
      <c r="SFG1333" s="977"/>
      <c r="SFH1333" s="977"/>
      <c r="SFI1333" s="977"/>
      <c r="SFJ1333" s="977"/>
      <c r="SFK1333" s="977"/>
      <c r="SFL1333" s="977"/>
      <c r="SFM1333" s="977"/>
      <c r="SFN1333" s="977"/>
      <c r="SFO1333" s="977"/>
      <c r="SFP1333" s="977"/>
      <c r="SFQ1333" s="977"/>
      <c r="SFR1333" s="977"/>
      <c r="SFS1333" s="977"/>
      <c r="SFT1333" s="977"/>
      <c r="SFU1333" s="977"/>
      <c r="SFV1333" s="977"/>
      <c r="SFW1333" s="977"/>
      <c r="SFX1333" s="977"/>
      <c r="SFY1333" s="977"/>
      <c r="SFZ1333" s="977"/>
      <c r="SGA1333" s="977"/>
      <c r="SGB1333" s="977"/>
      <c r="SGC1333" s="977"/>
      <c r="SGD1333" s="977"/>
      <c r="SGE1333" s="977"/>
      <c r="SGF1333" s="977"/>
      <c r="SGG1333" s="977"/>
      <c r="SGH1333" s="977"/>
      <c r="SGI1333" s="977"/>
      <c r="SGJ1333" s="977"/>
      <c r="SGK1333" s="977"/>
      <c r="SGL1333" s="977"/>
      <c r="SGM1333" s="977"/>
      <c r="SGN1333" s="977"/>
      <c r="SGO1333" s="977"/>
      <c r="SGP1333" s="977"/>
      <c r="SGQ1333" s="977"/>
      <c r="SGR1333" s="977"/>
      <c r="SGS1333" s="977"/>
      <c r="SGT1333" s="977"/>
      <c r="SGU1333" s="977"/>
      <c r="SGV1333" s="977"/>
      <c r="SGW1333" s="977"/>
      <c r="SGX1333" s="977"/>
      <c r="SGY1333" s="977"/>
      <c r="SGZ1333" s="977"/>
      <c r="SHA1333" s="977"/>
      <c r="SHB1333" s="977"/>
      <c r="SHC1333" s="977"/>
      <c r="SHD1333" s="977"/>
      <c r="SHE1333" s="977"/>
      <c r="SHF1333" s="977"/>
      <c r="SHG1333" s="977"/>
      <c r="SHH1333" s="977"/>
      <c r="SHI1333" s="977"/>
      <c r="SHJ1333" s="977"/>
      <c r="SHK1333" s="977"/>
      <c r="SHL1333" s="977"/>
      <c r="SHM1333" s="977"/>
      <c r="SHN1333" s="977"/>
      <c r="SHO1333" s="977"/>
      <c r="SHP1333" s="977"/>
      <c r="SHQ1333" s="977"/>
      <c r="SHR1333" s="977"/>
      <c r="SHS1333" s="977"/>
      <c r="SHT1333" s="977"/>
      <c r="SHU1333" s="977"/>
      <c r="SHV1333" s="977"/>
      <c r="SHW1333" s="977"/>
      <c r="SHX1333" s="977"/>
      <c r="SHY1333" s="977"/>
      <c r="SHZ1333" s="977"/>
      <c r="SIA1333" s="977"/>
      <c r="SIB1333" s="977"/>
      <c r="SIC1333" s="977"/>
      <c r="SID1333" s="977"/>
      <c r="SIE1333" s="977"/>
      <c r="SIF1333" s="977"/>
      <c r="SIG1333" s="977"/>
      <c r="SIH1333" s="977"/>
      <c r="SII1333" s="977"/>
      <c r="SIJ1333" s="977"/>
      <c r="SIK1333" s="977"/>
      <c r="SIL1333" s="977"/>
      <c r="SIM1333" s="977"/>
      <c r="SIN1333" s="977"/>
      <c r="SIO1333" s="977"/>
      <c r="SIP1333" s="977"/>
      <c r="SIQ1333" s="977"/>
      <c r="SIR1333" s="977"/>
      <c r="SIS1333" s="977"/>
      <c r="SIT1333" s="977"/>
      <c r="SIU1333" s="977"/>
      <c r="SIV1333" s="977"/>
      <c r="SIW1333" s="977"/>
      <c r="SIX1333" s="977"/>
      <c r="SIY1333" s="977"/>
      <c r="SIZ1333" s="977"/>
      <c r="SJA1333" s="977"/>
      <c r="SJB1333" s="977"/>
      <c r="SJC1333" s="977"/>
      <c r="SJD1333" s="977"/>
      <c r="SJE1333" s="977"/>
      <c r="SJF1333" s="977"/>
      <c r="SJG1333" s="977"/>
      <c r="SJH1333" s="977"/>
      <c r="SJI1333" s="977"/>
      <c r="SJJ1333" s="977"/>
      <c r="SJK1333" s="977"/>
      <c r="SJL1333" s="977"/>
      <c r="SJM1333" s="977"/>
      <c r="SJN1333" s="977"/>
      <c r="SJO1333" s="977"/>
      <c r="SJP1333" s="977"/>
      <c r="SJQ1333" s="977"/>
      <c r="SJR1333" s="977"/>
      <c r="SJS1333" s="977"/>
      <c r="SJT1333" s="977"/>
      <c r="SJU1333" s="977"/>
      <c r="SJV1333" s="977"/>
      <c r="SJW1333" s="977"/>
      <c r="SJX1333" s="977"/>
      <c r="SJY1333" s="977"/>
      <c r="SJZ1333" s="977"/>
      <c r="SKA1333" s="977"/>
      <c r="SKB1333" s="977"/>
      <c r="SKC1333" s="977"/>
      <c r="SKD1333" s="977"/>
      <c r="SKE1333" s="977"/>
      <c r="SKF1333" s="977"/>
      <c r="SKG1333" s="977"/>
      <c r="SKH1333" s="977"/>
      <c r="SKI1333" s="977"/>
      <c r="SKJ1333" s="977"/>
      <c r="SKK1333" s="977"/>
      <c r="SKL1333" s="977"/>
      <c r="SKM1333" s="977"/>
      <c r="SKN1333" s="977"/>
      <c r="SKO1333" s="977"/>
      <c r="SKP1333" s="977"/>
      <c r="SKQ1333" s="977"/>
      <c r="SKR1333" s="977"/>
      <c r="SKS1333" s="977"/>
      <c r="SKT1333" s="977"/>
      <c r="SKU1333" s="977"/>
      <c r="SKV1333" s="977"/>
      <c r="SKW1333" s="977"/>
      <c r="SKX1333" s="977"/>
      <c r="SKY1333" s="977"/>
      <c r="SKZ1333" s="977"/>
      <c r="SLA1333" s="977"/>
      <c r="SLB1333" s="977"/>
      <c r="SLC1333" s="977"/>
      <c r="SLD1333" s="977"/>
      <c r="SLE1333" s="977"/>
      <c r="SLF1333" s="977"/>
      <c r="SLG1333" s="977"/>
      <c r="SLH1333" s="977"/>
      <c r="SLI1333" s="977"/>
      <c r="SLJ1333" s="977"/>
      <c r="SLK1333" s="977"/>
      <c r="SLL1333" s="977"/>
      <c r="SLM1333" s="977"/>
      <c r="SLN1333" s="977"/>
      <c r="SLO1333" s="977"/>
      <c r="SLP1333" s="977"/>
      <c r="SLQ1333" s="977"/>
      <c r="SLR1333" s="977"/>
      <c r="SLS1333" s="977"/>
      <c r="SLT1333" s="977"/>
      <c r="SLU1333" s="977"/>
      <c r="SLV1333" s="977"/>
      <c r="SLW1333" s="977"/>
      <c r="SLX1333" s="977"/>
      <c r="SLY1333" s="977"/>
      <c r="SLZ1333" s="977"/>
      <c r="SMA1333" s="977"/>
      <c r="SMB1333" s="977"/>
      <c r="SMC1333" s="977"/>
      <c r="SMD1333" s="977"/>
      <c r="SME1333" s="977"/>
      <c r="SMF1333" s="977"/>
      <c r="SMG1333" s="977"/>
      <c r="SMH1333" s="977"/>
      <c r="SMI1333" s="977"/>
      <c r="SMJ1333" s="977"/>
      <c r="SMK1333" s="977"/>
      <c r="SML1333" s="977"/>
      <c r="SMM1333" s="977"/>
      <c r="SMN1333" s="977"/>
      <c r="SMO1333" s="977"/>
      <c r="SMP1333" s="977"/>
      <c r="SMQ1333" s="977"/>
      <c r="SMR1333" s="977"/>
      <c r="SMS1333" s="977"/>
      <c r="SMT1333" s="977"/>
      <c r="SMU1333" s="977"/>
      <c r="SMV1333" s="977"/>
      <c r="SMW1333" s="977"/>
      <c r="SMX1333" s="977"/>
      <c r="SMY1333" s="977"/>
      <c r="SMZ1333" s="977"/>
      <c r="SNA1333" s="977"/>
      <c r="SNB1333" s="977"/>
      <c r="SNC1333" s="977"/>
      <c r="SND1333" s="977"/>
      <c r="SNE1333" s="977"/>
      <c r="SNF1333" s="977"/>
      <c r="SNG1333" s="977"/>
      <c r="SNH1333" s="977"/>
      <c r="SNI1333" s="977"/>
      <c r="SNJ1333" s="977"/>
      <c r="SNK1333" s="977"/>
      <c r="SNL1333" s="977"/>
      <c r="SNM1333" s="977"/>
      <c r="SNN1333" s="977"/>
      <c r="SNO1333" s="977"/>
      <c r="SNP1333" s="977"/>
      <c r="SNQ1333" s="977"/>
      <c r="SNR1333" s="977"/>
      <c r="SNS1333" s="977"/>
      <c r="SNT1333" s="977"/>
      <c r="SNU1333" s="977"/>
      <c r="SNV1333" s="977"/>
      <c r="SNW1333" s="977"/>
      <c r="SNX1333" s="977"/>
      <c r="SNY1333" s="977"/>
      <c r="SNZ1333" s="977"/>
      <c r="SOA1333" s="977"/>
      <c r="SOB1333" s="977"/>
      <c r="SOC1333" s="977"/>
      <c r="SOD1333" s="977"/>
      <c r="SOE1333" s="977"/>
      <c r="SOF1333" s="977"/>
      <c r="SOG1333" s="977"/>
      <c r="SOH1333" s="977"/>
      <c r="SOI1333" s="977"/>
      <c r="SOJ1333" s="977"/>
      <c r="SOK1333" s="977"/>
      <c r="SOL1333" s="977"/>
      <c r="SOM1333" s="977"/>
      <c r="SON1333" s="977"/>
      <c r="SOO1333" s="977"/>
      <c r="SOP1333" s="977"/>
      <c r="SOQ1333" s="977"/>
      <c r="SOR1333" s="977"/>
      <c r="SOS1333" s="977"/>
      <c r="SOT1333" s="977"/>
      <c r="SOU1333" s="977"/>
      <c r="SOV1333" s="977"/>
      <c r="SOW1333" s="977"/>
      <c r="SOX1333" s="977"/>
      <c r="SOY1333" s="977"/>
      <c r="SOZ1333" s="977"/>
      <c r="SPA1333" s="977"/>
      <c r="SPB1333" s="977"/>
      <c r="SPC1333" s="977"/>
      <c r="SPD1333" s="977"/>
      <c r="SPE1333" s="977"/>
      <c r="SPF1333" s="977"/>
      <c r="SPG1333" s="977"/>
      <c r="SPH1333" s="977"/>
      <c r="SPI1333" s="977"/>
      <c r="SPJ1333" s="977"/>
      <c r="SPK1333" s="977"/>
      <c r="SPL1333" s="977"/>
      <c r="SPM1333" s="977"/>
      <c r="SPN1333" s="977"/>
      <c r="SPO1333" s="977"/>
      <c r="SPP1333" s="977"/>
      <c r="SPQ1333" s="977"/>
      <c r="SPR1333" s="977"/>
      <c r="SPS1333" s="977"/>
      <c r="SPT1333" s="977"/>
      <c r="SPU1333" s="977"/>
      <c r="SPV1333" s="977"/>
      <c r="SPW1333" s="977"/>
      <c r="SPX1333" s="977"/>
      <c r="SPY1333" s="977"/>
      <c r="SPZ1333" s="977"/>
      <c r="SQA1333" s="977"/>
      <c r="SQB1333" s="977"/>
      <c r="SQC1333" s="977"/>
      <c r="SQD1333" s="977"/>
      <c r="SQE1333" s="977"/>
      <c r="SQF1333" s="977"/>
      <c r="SQG1333" s="977"/>
      <c r="SQH1333" s="977"/>
      <c r="SQI1333" s="977"/>
      <c r="SQJ1333" s="977"/>
      <c r="SQK1333" s="977"/>
      <c r="SQL1333" s="977"/>
      <c r="SQM1333" s="977"/>
      <c r="SQN1333" s="977"/>
      <c r="SQO1333" s="977"/>
      <c r="SQP1333" s="977"/>
      <c r="SQQ1333" s="977"/>
      <c r="SQR1333" s="977"/>
      <c r="SQS1333" s="977"/>
      <c r="SQT1333" s="977"/>
      <c r="SQU1333" s="977"/>
      <c r="SQV1333" s="977"/>
      <c r="SQW1333" s="977"/>
      <c r="SQX1333" s="977"/>
      <c r="SQY1333" s="977"/>
      <c r="SQZ1333" s="977"/>
      <c r="SRA1333" s="977"/>
      <c r="SRB1333" s="977"/>
      <c r="SRC1333" s="977"/>
      <c r="SRD1333" s="977"/>
      <c r="SRE1333" s="977"/>
      <c r="SRF1333" s="977"/>
      <c r="SRG1333" s="977"/>
      <c r="SRH1333" s="977"/>
      <c r="SRI1333" s="977"/>
      <c r="SRJ1333" s="977"/>
      <c r="SRK1333" s="977"/>
      <c r="SRL1333" s="977"/>
      <c r="SRM1333" s="977"/>
      <c r="SRN1333" s="977"/>
      <c r="SRO1333" s="977"/>
      <c r="SRP1333" s="977"/>
      <c r="SRQ1333" s="977"/>
      <c r="SRR1333" s="977"/>
      <c r="SRS1333" s="977"/>
      <c r="SRT1333" s="977"/>
      <c r="SRU1333" s="977"/>
      <c r="SRV1333" s="977"/>
      <c r="SRW1333" s="977"/>
      <c r="SRX1333" s="977"/>
      <c r="SRY1333" s="977"/>
      <c r="SRZ1333" s="977"/>
      <c r="SSA1333" s="977"/>
      <c r="SSB1333" s="977"/>
      <c r="SSC1333" s="977"/>
      <c r="SSD1333" s="977"/>
      <c r="SSE1333" s="977"/>
      <c r="SSF1333" s="977"/>
      <c r="SSG1333" s="977"/>
      <c r="SSH1333" s="977"/>
      <c r="SSI1333" s="977"/>
      <c r="SSJ1333" s="977"/>
      <c r="SSK1333" s="977"/>
      <c r="SSL1333" s="977"/>
      <c r="SSM1333" s="977"/>
      <c r="SSN1333" s="977"/>
      <c r="SSO1333" s="977"/>
      <c r="SSP1333" s="977"/>
      <c r="SSQ1333" s="977"/>
      <c r="SSR1333" s="977"/>
      <c r="SSS1333" s="977"/>
      <c r="SST1333" s="977"/>
      <c r="SSU1333" s="977"/>
      <c r="SSV1333" s="977"/>
      <c r="SSW1333" s="977"/>
      <c r="SSX1333" s="977"/>
      <c r="SSY1333" s="977"/>
      <c r="SSZ1333" s="977"/>
      <c r="STA1333" s="977"/>
      <c r="STB1333" s="977"/>
      <c r="STC1333" s="977"/>
      <c r="STD1333" s="977"/>
      <c r="STE1333" s="977"/>
      <c r="STF1333" s="977"/>
      <c r="STG1333" s="977"/>
      <c r="STH1333" s="977"/>
      <c r="STI1333" s="977"/>
      <c r="STJ1333" s="977"/>
      <c r="STK1333" s="977"/>
      <c r="STL1333" s="977"/>
      <c r="STM1333" s="977"/>
      <c r="STN1333" s="977"/>
      <c r="STO1333" s="977"/>
      <c r="STP1333" s="977"/>
      <c r="STQ1333" s="977"/>
      <c r="STR1333" s="977"/>
      <c r="STS1333" s="977"/>
      <c r="STT1333" s="977"/>
      <c r="STU1333" s="977"/>
      <c r="STV1333" s="977"/>
      <c r="STW1333" s="977"/>
      <c r="STX1333" s="977"/>
      <c r="STY1333" s="977"/>
      <c r="STZ1333" s="977"/>
      <c r="SUA1333" s="977"/>
      <c r="SUB1333" s="977"/>
      <c r="SUC1333" s="977"/>
      <c r="SUD1333" s="977"/>
      <c r="SUE1333" s="977"/>
      <c r="SUF1333" s="977"/>
      <c r="SUG1333" s="977"/>
      <c r="SUH1333" s="977"/>
      <c r="SUI1333" s="977"/>
      <c r="SUJ1333" s="977"/>
      <c r="SUK1333" s="977"/>
      <c r="SUL1333" s="977"/>
      <c r="SUM1333" s="977"/>
      <c r="SUN1333" s="977"/>
      <c r="SUO1333" s="977"/>
      <c r="SUP1333" s="977"/>
      <c r="SUQ1333" s="977"/>
      <c r="SUR1333" s="977"/>
      <c r="SUS1333" s="977"/>
      <c r="SUT1333" s="977"/>
      <c r="SUU1333" s="977"/>
      <c r="SUV1333" s="977"/>
      <c r="SUW1333" s="977"/>
      <c r="SUX1333" s="977"/>
      <c r="SUY1333" s="977"/>
      <c r="SUZ1333" s="977"/>
      <c r="SVA1333" s="977"/>
      <c r="SVB1333" s="977"/>
      <c r="SVC1333" s="977"/>
      <c r="SVD1333" s="977"/>
      <c r="SVE1333" s="977"/>
      <c r="SVF1333" s="977"/>
      <c r="SVG1333" s="977"/>
      <c r="SVH1333" s="977"/>
      <c r="SVI1333" s="977"/>
      <c r="SVJ1333" s="977"/>
      <c r="SVK1333" s="977"/>
      <c r="SVL1333" s="977"/>
      <c r="SVM1333" s="977"/>
      <c r="SVN1333" s="977"/>
      <c r="SVO1333" s="977"/>
      <c r="SVP1333" s="977"/>
      <c r="SVQ1333" s="977"/>
      <c r="SVR1333" s="977"/>
      <c r="SVS1333" s="977"/>
      <c r="SVT1333" s="977"/>
      <c r="SVU1333" s="977"/>
      <c r="SVV1333" s="977"/>
      <c r="SVW1333" s="977"/>
      <c r="SVX1333" s="977"/>
      <c r="SVY1333" s="977"/>
      <c r="SVZ1333" s="977"/>
      <c r="SWA1333" s="977"/>
      <c r="SWB1333" s="977"/>
      <c r="SWC1333" s="977"/>
      <c r="SWD1333" s="977"/>
      <c r="SWE1333" s="977"/>
      <c r="SWF1333" s="977"/>
      <c r="SWG1333" s="977"/>
      <c r="SWH1333" s="977"/>
      <c r="SWI1333" s="977"/>
      <c r="SWJ1333" s="977"/>
      <c r="SWK1333" s="977"/>
      <c r="SWL1333" s="977"/>
      <c r="SWM1333" s="977"/>
      <c r="SWN1333" s="977"/>
      <c r="SWO1333" s="977"/>
      <c r="SWP1333" s="977"/>
      <c r="SWQ1333" s="977"/>
      <c r="SWR1333" s="977"/>
      <c r="SWS1333" s="977"/>
      <c r="SWT1333" s="977"/>
      <c r="SWU1333" s="977"/>
      <c r="SWV1333" s="977"/>
      <c r="SWW1333" s="977"/>
      <c r="SWX1333" s="977"/>
      <c r="SWY1333" s="977"/>
      <c r="SWZ1333" s="977"/>
      <c r="SXA1333" s="977"/>
      <c r="SXB1333" s="977"/>
      <c r="SXC1333" s="977"/>
      <c r="SXD1333" s="977"/>
      <c r="SXE1333" s="977"/>
      <c r="SXF1333" s="977"/>
      <c r="SXG1333" s="977"/>
      <c r="SXH1333" s="977"/>
      <c r="SXI1333" s="977"/>
      <c r="SXJ1333" s="977"/>
      <c r="SXK1333" s="977"/>
      <c r="SXL1333" s="977"/>
      <c r="SXM1333" s="977"/>
      <c r="SXN1333" s="977"/>
      <c r="SXO1333" s="977"/>
      <c r="SXP1333" s="977"/>
      <c r="SXQ1333" s="977"/>
      <c r="SXR1333" s="977"/>
      <c r="SXS1333" s="977"/>
      <c r="SXT1333" s="977"/>
      <c r="SXU1333" s="977"/>
      <c r="SXV1333" s="977"/>
      <c r="SXW1333" s="977"/>
      <c r="SXX1333" s="977"/>
      <c r="SXY1333" s="977"/>
      <c r="SXZ1333" s="977"/>
      <c r="SYA1333" s="977"/>
      <c r="SYB1333" s="977"/>
      <c r="SYC1333" s="977"/>
      <c r="SYD1333" s="977"/>
      <c r="SYE1333" s="977"/>
      <c r="SYF1333" s="977"/>
      <c r="SYG1333" s="977"/>
      <c r="SYH1333" s="977"/>
      <c r="SYI1333" s="977"/>
      <c r="SYJ1333" s="977"/>
      <c r="SYK1333" s="977"/>
      <c r="SYL1333" s="977"/>
      <c r="SYM1333" s="977"/>
      <c r="SYN1333" s="977"/>
      <c r="SYO1333" s="977"/>
      <c r="SYP1333" s="977"/>
      <c r="SYQ1333" s="977"/>
      <c r="SYR1333" s="977"/>
      <c r="SYS1333" s="977"/>
      <c r="SYT1333" s="977"/>
      <c r="SYU1333" s="977"/>
      <c r="SYV1333" s="977"/>
      <c r="SYW1333" s="977"/>
      <c r="SYX1333" s="977"/>
      <c r="SYY1333" s="977"/>
      <c r="SYZ1333" s="977"/>
      <c r="SZA1333" s="977"/>
      <c r="SZB1333" s="977"/>
      <c r="SZC1333" s="977"/>
      <c r="SZD1333" s="977"/>
      <c r="SZE1333" s="977"/>
      <c r="SZF1333" s="977"/>
      <c r="SZG1333" s="977"/>
      <c r="SZH1333" s="977"/>
      <c r="SZI1333" s="977"/>
      <c r="SZJ1333" s="977"/>
      <c r="SZK1333" s="977"/>
      <c r="SZL1333" s="977"/>
      <c r="SZM1333" s="977"/>
      <c r="SZN1333" s="977"/>
      <c r="SZO1333" s="977"/>
      <c r="SZP1333" s="977"/>
      <c r="SZQ1333" s="977"/>
      <c r="SZR1333" s="977"/>
      <c r="SZS1333" s="977"/>
      <c r="SZT1333" s="977"/>
      <c r="SZU1333" s="977"/>
      <c r="SZV1333" s="977"/>
      <c r="SZW1333" s="977"/>
      <c r="SZX1333" s="977"/>
      <c r="SZY1333" s="977"/>
      <c r="SZZ1333" s="977"/>
      <c r="TAA1333" s="977"/>
      <c r="TAB1333" s="977"/>
      <c r="TAC1333" s="977"/>
      <c r="TAD1333" s="977"/>
      <c r="TAE1333" s="977"/>
      <c r="TAF1333" s="977"/>
      <c r="TAG1333" s="977"/>
      <c r="TAH1333" s="977"/>
      <c r="TAI1333" s="977"/>
      <c r="TAJ1333" s="977"/>
      <c r="TAK1333" s="977"/>
      <c r="TAL1333" s="977"/>
      <c r="TAM1333" s="977"/>
      <c r="TAN1333" s="977"/>
      <c r="TAO1333" s="977"/>
      <c r="TAP1333" s="977"/>
      <c r="TAQ1333" s="977"/>
      <c r="TAR1333" s="977"/>
      <c r="TAS1333" s="977"/>
      <c r="TAT1333" s="977"/>
      <c r="TAU1333" s="977"/>
      <c r="TAV1333" s="977"/>
      <c r="TAW1333" s="977"/>
      <c r="TAX1333" s="977"/>
      <c r="TAY1333" s="977"/>
      <c r="TAZ1333" s="977"/>
      <c r="TBA1333" s="977"/>
      <c r="TBB1333" s="977"/>
      <c r="TBC1333" s="977"/>
      <c r="TBD1333" s="977"/>
      <c r="TBE1333" s="977"/>
      <c r="TBF1333" s="977"/>
      <c r="TBG1333" s="977"/>
      <c r="TBH1333" s="977"/>
      <c r="TBI1333" s="977"/>
      <c r="TBJ1333" s="977"/>
      <c r="TBK1333" s="977"/>
      <c r="TBL1333" s="977"/>
      <c r="TBM1333" s="977"/>
      <c r="TBN1333" s="977"/>
      <c r="TBO1333" s="977"/>
      <c r="TBP1333" s="977"/>
      <c r="TBQ1333" s="977"/>
      <c r="TBR1333" s="977"/>
      <c r="TBS1333" s="977"/>
      <c r="TBT1333" s="977"/>
      <c r="TBU1333" s="977"/>
      <c r="TBV1333" s="977"/>
      <c r="TBW1333" s="977"/>
      <c r="TBX1333" s="977"/>
      <c r="TBY1333" s="977"/>
      <c r="TBZ1333" s="977"/>
      <c r="TCA1333" s="977"/>
      <c r="TCB1333" s="977"/>
      <c r="TCC1333" s="977"/>
      <c r="TCD1333" s="977"/>
      <c r="TCE1333" s="977"/>
      <c r="TCF1333" s="977"/>
      <c r="TCG1333" s="977"/>
      <c r="TCH1333" s="977"/>
      <c r="TCI1333" s="977"/>
      <c r="TCJ1333" s="977"/>
      <c r="TCK1333" s="977"/>
      <c r="TCL1333" s="977"/>
      <c r="TCM1333" s="977"/>
      <c r="TCN1333" s="977"/>
      <c r="TCO1333" s="977"/>
      <c r="TCP1333" s="977"/>
      <c r="TCQ1333" s="977"/>
      <c r="TCR1333" s="977"/>
      <c r="TCS1333" s="977"/>
      <c r="TCT1333" s="977"/>
      <c r="TCU1333" s="977"/>
      <c r="TCV1333" s="977"/>
      <c r="TCW1333" s="977"/>
      <c r="TCX1333" s="977"/>
      <c r="TCY1333" s="977"/>
      <c r="TCZ1333" s="977"/>
      <c r="TDA1333" s="977"/>
      <c r="TDB1333" s="977"/>
      <c r="TDC1333" s="977"/>
      <c r="TDD1333" s="977"/>
      <c r="TDE1333" s="977"/>
      <c r="TDF1333" s="977"/>
      <c r="TDG1333" s="977"/>
      <c r="TDH1333" s="977"/>
      <c r="TDI1333" s="977"/>
      <c r="TDJ1333" s="977"/>
      <c r="TDK1333" s="977"/>
      <c r="TDL1333" s="977"/>
      <c r="TDM1333" s="977"/>
      <c r="TDN1333" s="977"/>
      <c r="TDO1333" s="977"/>
      <c r="TDP1333" s="977"/>
      <c r="TDQ1333" s="977"/>
      <c r="TDR1333" s="977"/>
      <c r="TDS1333" s="977"/>
      <c r="TDT1333" s="977"/>
      <c r="TDU1333" s="977"/>
      <c r="TDV1333" s="977"/>
      <c r="TDW1333" s="977"/>
      <c r="TDX1333" s="977"/>
      <c r="TDY1333" s="977"/>
      <c r="TDZ1333" s="977"/>
      <c r="TEA1333" s="977"/>
      <c r="TEB1333" s="977"/>
      <c r="TEC1333" s="977"/>
      <c r="TED1333" s="977"/>
      <c r="TEE1333" s="977"/>
      <c r="TEF1333" s="977"/>
      <c r="TEG1333" s="977"/>
      <c r="TEH1333" s="977"/>
      <c r="TEI1333" s="977"/>
      <c r="TEJ1333" s="977"/>
      <c r="TEK1333" s="977"/>
      <c r="TEL1333" s="977"/>
      <c r="TEM1333" s="977"/>
      <c r="TEN1333" s="977"/>
      <c r="TEO1333" s="977"/>
      <c r="TEP1333" s="977"/>
      <c r="TEQ1333" s="977"/>
      <c r="TER1333" s="977"/>
      <c r="TES1333" s="977"/>
      <c r="TET1333" s="977"/>
      <c r="TEU1333" s="977"/>
      <c r="TEV1333" s="977"/>
      <c r="TEW1333" s="977"/>
      <c r="TEX1333" s="977"/>
      <c r="TEY1333" s="977"/>
      <c r="TEZ1333" s="977"/>
      <c r="TFA1333" s="977"/>
      <c r="TFB1333" s="977"/>
      <c r="TFC1333" s="977"/>
      <c r="TFD1333" s="977"/>
      <c r="TFE1333" s="977"/>
      <c r="TFF1333" s="977"/>
      <c r="TFG1333" s="977"/>
      <c r="TFH1333" s="977"/>
      <c r="TFI1333" s="977"/>
      <c r="TFJ1333" s="977"/>
      <c r="TFK1333" s="977"/>
      <c r="TFL1333" s="977"/>
      <c r="TFM1333" s="977"/>
      <c r="TFN1333" s="977"/>
      <c r="TFO1333" s="977"/>
      <c r="TFP1333" s="977"/>
      <c r="TFQ1333" s="977"/>
      <c r="TFR1333" s="977"/>
      <c r="TFS1333" s="977"/>
      <c r="TFT1333" s="977"/>
      <c r="TFU1333" s="977"/>
      <c r="TFV1333" s="977"/>
      <c r="TFW1333" s="977"/>
      <c r="TFX1333" s="977"/>
      <c r="TFY1333" s="977"/>
      <c r="TFZ1333" s="977"/>
      <c r="TGA1333" s="977"/>
      <c r="TGB1333" s="977"/>
      <c r="TGC1333" s="977"/>
      <c r="TGD1333" s="977"/>
      <c r="TGE1333" s="977"/>
      <c r="TGF1333" s="977"/>
      <c r="TGG1333" s="977"/>
      <c r="TGH1333" s="977"/>
      <c r="TGI1333" s="977"/>
      <c r="TGJ1333" s="977"/>
      <c r="TGK1333" s="977"/>
      <c r="TGL1333" s="977"/>
      <c r="TGM1333" s="977"/>
      <c r="TGN1333" s="977"/>
      <c r="TGO1333" s="977"/>
      <c r="TGP1333" s="977"/>
      <c r="TGQ1333" s="977"/>
      <c r="TGR1333" s="977"/>
      <c r="TGS1333" s="977"/>
      <c r="TGT1333" s="977"/>
      <c r="TGU1333" s="977"/>
      <c r="TGV1333" s="977"/>
      <c r="TGW1333" s="977"/>
      <c r="TGX1333" s="977"/>
      <c r="TGY1333" s="977"/>
      <c r="TGZ1333" s="977"/>
      <c r="THA1333" s="977"/>
      <c r="THB1333" s="977"/>
      <c r="THC1333" s="977"/>
      <c r="THD1333" s="977"/>
      <c r="THE1333" s="977"/>
      <c r="THF1333" s="977"/>
      <c r="THG1333" s="977"/>
      <c r="THH1333" s="977"/>
      <c r="THI1333" s="977"/>
      <c r="THJ1333" s="977"/>
      <c r="THK1333" s="977"/>
      <c r="THL1333" s="977"/>
      <c r="THM1333" s="977"/>
      <c r="THN1333" s="977"/>
      <c r="THO1333" s="977"/>
      <c r="THP1333" s="977"/>
      <c r="THQ1333" s="977"/>
      <c r="THR1333" s="977"/>
      <c r="THS1333" s="977"/>
      <c r="THT1333" s="977"/>
      <c r="THU1333" s="977"/>
      <c r="THV1333" s="977"/>
      <c r="THW1333" s="977"/>
      <c r="THX1333" s="977"/>
      <c r="THY1333" s="977"/>
      <c r="THZ1333" s="977"/>
      <c r="TIA1333" s="977"/>
      <c r="TIB1333" s="977"/>
      <c r="TIC1333" s="977"/>
      <c r="TID1333" s="977"/>
      <c r="TIE1333" s="977"/>
      <c r="TIF1333" s="977"/>
      <c r="TIG1333" s="977"/>
      <c r="TIH1333" s="977"/>
      <c r="TII1333" s="977"/>
      <c r="TIJ1333" s="977"/>
      <c r="TIK1333" s="977"/>
      <c r="TIL1333" s="977"/>
      <c r="TIM1333" s="977"/>
      <c r="TIN1333" s="977"/>
      <c r="TIO1333" s="977"/>
      <c r="TIP1333" s="977"/>
      <c r="TIQ1333" s="977"/>
      <c r="TIR1333" s="977"/>
      <c r="TIS1333" s="977"/>
      <c r="TIT1333" s="977"/>
      <c r="TIU1333" s="977"/>
      <c r="TIV1333" s="977"/>
      <c r="TIW1333" s="977"/>
      <c r="TIX1333" s="977"/>
      <c r="TIY1333" s="977"/>
      <c r="TIZ1333" s="977"/>
      <c r="TJA1333" s="977"/>
      <c r="TJB1333" s="977"/>
      <c r="TJC1333" s="977"/>
      <c r="TJD1333" s="977"/>
      <c r="TJE1333" s="977"/>
      <c r="TJF1333" s="977"/>
      <c r="TJG1333" s="977"/>
      <c r="TJH1333" s="977"/>
      <c r="TJI1333" s="977"/>
      <c r="TJJ1333" s="977"/>
      <c r="TJK1333" s="977"/>
      <c r="TJL1333" s="977"/>
      <c r="TJM1333" s="977"/>
      <c r="TJN1333" s="977"/>
      <c r="TJO1333" s="977"/>
      <c r="TJP1333" s="977"/>
      <c r="TJQ1333" s="977"/>
      <c r="TJR1333" s="977"/>
      <c r="TJS1333" s="977"/>
      <c r="TJT1333" s="977"/>
      <c r="TJU1333" s="977"/>
      <c r="TJV1333" s="977"/>
      <c r="TJW1333" s="977"/>
      <c r="TJX1333" s="977"/>
      <c r="TJY1333" s="977"/>
      <c r="TJZ1333" s="977"/>
      <c r="TKA1333" s="977"/>
      <c r="TKB1333" s="977"/>
      <c r="TKC1333" s="977"/>
      <c r="TKD1333" s="977"/>
      <c r="TKE1333" s="977"/>
      <c r="TKF1333" s="977"/>
      <c r="TKG1333" s="977"/>
      <c r="TKH1333" s="977"/>
      <c r="TKI1333" s="977"/>
      <c r="TKJ1333" s="977"/>
      <c r="TKK1333" s="977"/>
      <c r="TKL1333" s="977"/>
      <c r="TKM1333" s="977"/>
      <c r="TKN1333" s="977"/>
      <c r="TKO1333" s="977"/>
      <c r="TKP1333" s="977"/>
      <c r="TKQ1333" s="977"/>
      <c r="TKR1333" s="977"/>
      <c r="TKS1333" s="977"/>
      <c r="TKT1333" s="977"/>
      <c r="TKU1333" s="977"/>
      <c r="TKV1333" s="977"/>
      <c r="TKW1333" s="977"/>
      <c r="TKX1333" s="977"/>
      <c r="TKY1333" s="977"/>
      <c r="TKZ1333" s="977"/>
      <c r="TLA1333" s="977"/>
      <c r="TLB1333" s="977"/>
      <c r="TLC1333" s="977"/>
      <c r="TLD1333" s="977"/>
      <c r="TLE1333" s="977"/>
      <c r="TLF1333" s="977"/>
      <c r="TLG1333" s="977"/>
      <c r="TLH1333" s="977"/>
      <c r="TLI1333" s="977"/>
      <c r="TLJ1333" s="977"/>
      <c r="TLK1333" s="977"/>
      <c r="TLL1333" s="977"/>
      <c r="TLM1333" s="977"/>
      <c r="TLN1333" s="977"/>
      <c r="TLO1333" s="977"/>
      <c r="TLP1333" s="977"/>
      <c r="TLQ1333" s="977"/>
      <c r="TLR1333" s="977"/>
      <c r="TLS1333" s="977"/>
      <c r="TLT1333" s="977"/>
      <c r="TLU1333" s="977"/>
      <c r="TLV1333" s="977"/>
      <c r="TLW1333" s="977"/>
      <c r="TLX1333" s="977"/>
      <c r="TLY1333" s="977"/>
      <c r="TLZ1333" s="977"/>
      <c r="TMA1333" s="977"/>
      <c r="TMB1333" s="977"/>
      <c r="TMC1333" s="977"/>
      <c r="TMD1333" s="977"/>
      <c r="TME1333" s="977"/>
      <c r="TMF1333" s="977"/>
      <c r="TMG1333" s="977"/>
      <c r="TMH1333" s="977"/>
      <c r="TMI1333" s="977"/>
      <c r="TMJ1333" s="977"/>
      <c r="TMK1333" s="977"/>
      <c r="TML1333" s="977"/>
      <c r="TMM1333" s="977"/>
      <c r="TMN1333" s="977"/>
      <c r="TMO1333" s="977"/>
      <c r="TMP1333" s="977"/>
      <c r="TMQ1333" s="977"/>
      <c r="TMR1333" s="977"/>
      <c r="TMS1333" s="977"/>
      <c r="TMT1333" s="977"/>
      <c r="TMU1333" s="977"/>
      <c r="TMV1333" s="977"/>
      <c r="TMW1333" s="977"/>
      <c r="TMX1333" s="977"/>
      <c r="TMY1333" s="977"/>
      <c r="TMZ1333" s="977"/>
      <c r="TNA1333" s="977"/>
      <c r="TNB1333" s="977"/>
      <c r="TNC1333" s="977"/>
      <c r="TND1333" s="977"/>
      <c r="TNE1333" s="977"/>
      <c r="TNF1333" s="977"/>
      <c r="TNG1333" s="977"/>
      <c r="TNH1333" s="977"/>
      <c r="TNI1333" s="977"/>
      <c r="TNJ1333" s="977"/>
      <c r="TNK1333" s="977"/>
      <c r="TNL1333" s="977"/>
      <c r="TNM1333" s="977"/>
      <c r="TNN1333" s="977"/>
      <c r="TNO1333" s="977"/>
      <c r="TNP1333" s="977"/>
      <c r="TNQ1333" s="977"/>
      <c r="TNR1333" s="977"/>
      <c r="TNS1333" s="977"/>
      <c r="TNT1333" s="977"/>
      <c r="TNU1333" s="977"/>
      <c r="TNV1333" s="977"/>
      <c r="TNW1333" s="977"/>
      <c r="TNX1333" s="977"/>
      <c r="TNY1333" s="977"/>
      <c r="TNZ1333" s="977"/>
      <c r="TOA1333" s="977"/>
      <c r="TOB1333" s="977"/>
      <c r="TOC1333" s="977"/>
      <c r="TOD1333" s="977"/>
      <c r="TOE1333" s="977"/>
      <c r="TOF1333" s="977"/>
      <c r="TOG1333" s="977"/>
      <c r="TOH1333" s="977"/>
      <c r="TOI1333" s="977"/>
      <c r="TOJ1333" s="977"/>
      <c r="TOK1333" s="977"/>
      <c r="TOL1333" s="977"/>
      <c r="TOM1333" s="977"/>
      <c r="TON1333" s="977"/>
      <c r="TOO1333" s="977"/>
      <c r="TOP1333" s="977"/>
      <c r="TOQ1333" s="977"/>
      <c r="TOR1333" s="977"/>
      <c r="TOS1333" s="977"/>
      <c r="TOT1333" s="977"/>
      <c r="TOU1333" s="977"/>
      <c r="TOV1333" s="977"/>
      <c r="TOW1333" s="977"/>
      <c r="TOX1333" s="977"/>
      <c r="TOY1333" s="977"/>
      <c r="TOZ1333" s="977"/>
      <c r="TPA1333" s="977"/>
      <c r="TPB1333" s="977"/>
      <c r="TPC1333" s="977"/>
      <c r="TPD1333" s="977"/>
      <c r="TPE1333" s="977"/>
      <c r="TPF1333" s="977"/>
      <c r="TPG1333" s="977"/>
      <c r="TPH1333" s="977"/>
      <c r="TPI1333" s="977"/>
      <c r="TPJ1333" s="977"/>
      <c r="TPK1333" s="977"/>
      <c r="TPL1333" s="977"/>
      <c r="TPM1333" s="977"/>
      <c r="TPN1333" s="977"/>
      <c r="TPO1333" s="977"/>
      <c r="TPP1333" s="977"/>
      <c r="TPQ1333" s="977"/>
      <c r="TPR1333" s="977"/>
      <c r="TPS1333" s="977"/>
      <c r="TPT1333" s="977"/>
      <c r="TPU1333" s="977"/>
      <c r="TPV1333" s="977"/>
      <c r="TPW1333" s="977"/>
      <c r="TPX1333" s="977"/>
      <c r="TPY1333" s="977"/>
      <c r="TPZ1333" s="977"/>
      <c r="TQA1333" s="977"/>
      <c r="TQB1333" s="977"/>
      <c r="TQC1333" s="977"/>
      <c r="TQD1333" s="977"/>
      <c r="TQE1333" s="977"/>
      <c r="TQF1333" s="977"/>
      <c r="TQG1333" s="977"/>
      <c r="TQH1333" s="977"/>
      <c r="TQI1333" s="977"/>
      <c r="TQJ1333" s="977"/>
      <c r="TQK1333" s="977"/>
      <c r="TQL1333" s="977"/>
      <c r="TQM1333" s="977"/>
      <c r="TQN1333" s="977"/>
      <c r="TQO1333" s="977"/>
      <c r="TQP1333" s="977"/>
      <c r="TQQ1333" s="977"/>
      <c r="TQR1333" s="977"/>
      <c r="TQS1333" s="977"/>
      <c r="TQT1333" s="977"/>
      <c r="TQU1333" s="977"/>
      <c r="TQV1333" s="977"/>
      <c r="TQW1333" s="977"/>
      <c r="TQX1333" s="977"/>
      <c r="TQY1333" s="977"/>
      <c r="TQZ1333" s="977"/>
      <c r="TRA1333" s="977"/>
      <c r="TRB1333" s="977"/>
      <c r="TRC1333" s="977"/>
      <c r="TRD1333" s="977"/>
      <c r="TRE1333" s="977"/>
      <c r="TRF1333" s="977"/>
      <c r="TRG1333" s="977"/>
      <c r="TRH1333" s="977"/>
      <c r="TRI1333" s="977"/>
      <c r="TRJ1333" s="977"/>
      <c r="TRK1333" s="977"/>
      <c r="TRL1333" s="977"/>
      <c r="TRM1333" s="977"/>
      <c r="TRN1333" s="977"/>
      <c r="TRO1333" s="977"/>
      <c r="TRP1333" s="977"/>
      <c r="TRQ1333" s="977"/>
      <c r="TRR1333" s="977"/>
      <c r="TRS1333" s="977"/>
      <c r="TRT1333" s="977"/>
      <c r="TRU1333" s="977"/>
      <c r="TRV1333" s="977"/>
      <c r="TRW1333" s="977"/>
      <c r="TRX1333" s="977"/>
      <c r="TRY1333" s="977"/>
      <c r="TRZ1333" s="977"/>
      <c r="TSA1333" s="977"/>
      <c r="TSB1333" s="977"/>
      <c r="TSC1333" s="977"/>
      <c r="TSD1333" s="977"/>
      <c r="TSE1333" s="977"/>
      <c r="TSF1333" s="977"/>
      <c r="TSG1333" s="977"/>
      <c r="TSH1333" s="977"/>
      <c r="TSI1333" s="977"/>
      <c r="TSJ1333" s="977"/>
      <c r="TSK1333" s="977"/>
      <c r="TSL1333" s="977"/>
      <c r="TSM1333" s="977"/>
      <c r="TSN1333" s="977"/>
      <c r="TSO1333" s="977"/>
      <c r="TSP1333" s="977"/>
      <c r="TSQ1333" s="977"/>
      <c r="TSR1333" s="977"/>
      <c r="TSS1333" s="977"/>
      <c r="TST1333" s="977"/>
      <c r="TSU1333" s="977"/>
      <c r="TSV1333" s="977"/>
      <c r="TSW1333" s="977"/>
      <c r="TSX1333" s="977"/>
      <c r="TSY1333" s="977"/>
      <c r="TSZ1333" s="977"/>
      <c r="TTA1333" s="977"/>
      <c r="TTB1333" s="977"/>
      <c r="TTC1333" s="977"/>
      <c r="TTD1333" s="977"/>
      <c r="TTE1333" s="977"/>
      <c r="TTF1333" s="977"/>
      <c r="TTG1333" s="977"/>
      <c r="TTH1333" s="977"/>
      <c r="TTI1333" s="977"/>
      <c r="TTJ1333" s="977"/>
      <c r="TTK1333" s="977"/>
      <c r="TTL1333" s="977"/>
      <c r="TTM1333" s="977"/>
      <c r="TTN1333" s="977"/>
      <c r="TTO1333" s="977"/>
      <c r="TTP1333" s="977"/>
      <c r="TTQ1333" s="977"/>
      <c r="TTR1333" s="977"/>
      <c r="TTS1333" s="977"/>
      <c r="TTT1333" s="977"/>
      <c r="TTU1333" s="977"/>
      <c r="TTV1333" s="977"/>
      <c r="TTW1333" s="977"/>
      <c r="TTX1333" s="977"/>
      <c r="TTY1333" s="977"/>
      <c r="TTZ1333" s="977"/>
      <c r="TUA1333" s="977"/>
      <c r="TUB1333" s="977"/>
      <c r="TUC1333" s="977"/>
      <c r="TUD1333" s="977"/>
      <c r="TUE1333" s="977"/>
      <c r="TUF1333" s="977"/>
      <c r="TUG1333" s="977"/>
      <c r="TUH1333" s="977"/>
      <c r="TUI1333" s="977"/>
      <c r="TUJ1333" s="977"/>
      <c r="TUK1333" s="977"/>
      <c r="TUL1333" s="977"/>
      <c r="TUM1333" s="977"/>
      <c r="TUN1333" s="977"/>
      <c r="TUO1333" s="977"/>
      <c r="TUP1333" s="977"/>
      <c r="TUQ1333" s="977"/>
      <c r="TUR1333" s="977"/>
      <c r="TUS1333" s="977"/>
      <c r="TUT1333" s="977"/>
      <c r="TUU1333" s="977"/>
      <c r="TUV1333" s="977"/>
      <c r="TUW1333" s="977"/>
      <c r="TUX1333" s="977"/>
      <c r="TUY1333" s="977"/>
      <c r="TUZ1333" s="977"/>
      <c r="TVA1333" s="977"/>
      <c r="TVB1333" s="977"/>
      <c r="TVC1333" s="977"/>
      <c r="TVD1333" s="977"/>
      <c r="TVE1333" s="977"/>
      <c r="TVF1333" s="977"/>
      <c r="TVG1333" s="977"/>
      <c r="TVH1333" s="977"/>
      <c r="TVI1333" s="977"/>
      <c r="TVJ1333" s="977"/>
      <c r="TVK1333" s="977"/>
      <c r="TVL1333" s="977"/>
      <c r="TVM1333" s="977"/>
      <c r="TVN1333" s="977"/>
      <c r="TVO1333" s="977"/>
      <c r="TVP1333" s="977"/>
      <c r="TVQ1333" s="977"/>
      <c r="TVR1333" s="977"/>
      <c r="TVS1333" s="977"/>
      <c r="TVT1333" s="977"/>
      <c r="TVU1333" s="977"/>
      <c r="TVV1333" s="977"/>
      <c r="TVW1333" s="977"/>
      <c r="TVX1333" s="977"/>
      <c r="TVY1333" s="977"/>
      <c r="TVZ1333" s="977"/>
      <c r="TWA1333" s="977"/>
      <c r="TWB1333" s="977"/>
      <c r="TWC1333" s="977"/>
      <c r="TWD1333" s="977"/>
      <c r="TWE1333" s="977"/>
      <c r="TWF1333" s="977"/>
      <c r="TWG1333" s="977"/>
      <c r="TWH1333" s="977"/>
      <c r="TWI1333" s="977"/>
      <c r="TWJ1333" s="977"/>
      <c r="TWK1333" s="977"/>
      <c r="TWL1333" s="977"/>
      <c r="TWM1333" s="977"/>
      <c r="TWN1333" s="977"/>
      <c r="TWO1333" s="977"/>
      <c r="TWP1333" s="977"/>
      <c r="TWQ1333" s="977"/>
      <c r="TWR1333" s="977"/>
      <c r="TWS1333" s="977"/>
      <c r="TWT1333" s="977"/>
      <c r="TWU1333" s="977"/>
      <c r="TWV1333" s="977"/>
      <c r="TWW1333" s="977"/>
      <c r="TWX1333" s="977"/>
      <c r="TWY1333" s="977"/>
      <c r="TWZ1333" s="977"/>
      <c r="TXA1333" s="977"/>
      <c r="TXB1333" s="977"/>
      <c r="TXC1333" s="977"/>
      <c r="TXD1333" s="977"/>
      <c r="TXE1333" s="977"/>
      <c r="TXF1333" s="977"/>
      <c r="TXG1333" s="977"/>
      <c r="TXH1333" s="977"/>
      <c r="TXI1333" s="977"/>
      <c r="TXJ1333" s="977"/>
      <c r="TXK1333" s="977"/>
      <c r="TXL1333" s="977"/>
      <c r="TXM1333" s="977"/>
      <c r="TXN1333" s="977"/>
      <c r="TXO1333" s="977"/>
      <c r="TXP1333" s="977"/>
      <c r="TXQ1333" s="977"/>
      <c r="TXR1333" s="977"/>
      <c r="TXS1333" s="977"/>
      <c r="TXT1333" s="977"/>
      <c r="TXU1333" s="977"/>
      <c r="TXV1333" s="977"/>
      <c r="TXW1333" s="977"/>
      <c r="TXX1333" s="977"/>
      <c r="TXY1333" s="977"/>
      <c r="TXZ1333" s="977"/>
      <c r="TYA1333" s="977"/>
      <c r="TYB1333" s="977"/>
      <c r="TYC1333" s="977"/>
      <c r="TYD1333" s="977"/>
      <c r="TYE1333" s="977"/>
      <c r="TYF1333" s="977"/>
      <c r="TYG1333" s="977"/>
      <c r="TYH1333" s="977"/>
      <c r="TYI1333" s="977"/>
      <c r="TYJ1333" s="977"/>
      <c r="TYK1333" s="977"/>
      <c r="TYL1333" s="977"/>
      <c r="TYM1333" s="977"/>
      <c r="TYN1333" s="977"/>
      <c r="TYO1333" s="977"/>
      <c r="TYP1333" s="977"/>
      <c r="TYQ1333" s="977"/>
      <c r="TYR1333" s="977"/>
      <c r="TYS1333" s="977"/>
      <c r="TYT1333" s="977"/>
      <c r="TYU1333" s="977"/>
      <c r="TYV1333" s="977"/>
      <c r="TYW1333" s="977"/>
      <c r="TYX1333" s="977"/>
      <c r="TYY1333" s="977"/>
      <c r="TYZ1333" s="977"/>
      <c r="TZA1333" s="977"/>
      <c r="TZB1333" s="977"/>
      <c r="TZC1333" s="977"/>
      <c r="TZD1333" s="977"/>
      <c r="TZE1333" s="977"/>
      <c r="TZF1333" s="977"/>
      <c r="TZG1333" s="977"/>
      <c r="TZH1333" s="977"/>
      <c r="TZI1333" s="977"/>
      <c r="TZJ1333" s="977"/>
      <c r="TZK1333" s="977"/>
      <c r="TZL1333" s="977"/>
      <c r="TZM1333" s="977"/>
      <c r="TZN1333" s="977"/>
      <c r="TZO1333" s="977"/>
      <c r="TZP1333" s="977"/>
      <c r="TZQ1333" s="977"/>
      <c r="TZR1333" s="977"/>
      <c r="TZS1333" s="977"/>
      <c r="TZT1333" s="977"/>
      <c r="TZU1333" s="977"/>
      <c r="TZV1333" s="977"/>
      <c r="TZW1333" s="977"/>
      <c r="TZX1333" s="977"/>
      <c r="TZY1333" s="977"/>
      <c r="TZZ1333" s="977"/>
      <c r="UAA1333" s="977"/>
      <c r="UAB1333" s="977"/>
      <c r="UAC1333" s="977"/>
      <c r="UAD1333" s="977"/>
      <c r="UAE1333" s="977"/>
      <c r="UAF1333" s="977"/>
      <c r="UAG1333" s="977"/>
      <c r="UAH1333" s="977"/>
      <c r="UAI1333" s="977"/>
      <c r="UAJ1333" s="977"/>
      <c r="UAK1333" s="977"/>
      <c r="UAL1333" s="977"/>
      <c r="UAM1333" s="977"/>
      <c r="UAN1333" s="977"/>
      <c r="UAO1333" s="977"/>
      <c r="UAP1333" s="977"/>
      <c r="UAQ1333" s="977"/>
      <c r="UAR1333" s="977"/>
      <c r="UAS1333" s="977"/>
      <c r="UAT1333" s="977"/>
      <c r="UAU1333" s="977"/>
      <c r="UAV1333" s="977"/>
      <c r="UAW1333" s="977"/>
      <c r="UAX1333" s="977"/>
      <c r="UAY1333" s="977"/>
      <c r="UAZ1333" s="977"/>
      <c r="UBA1333" s="977"/>
      <c r="UBB1333" s="977"/>
      <c r="UBC1333" s="977"/>
      <c r="UBD1333" s="977"/>
      <c r="UBE1333" s="977"/>
      <c r="UBF1333" s="977"/>
      <c r="UBG1333" s="977"/>
      <c r="UBH1333" s="977"/>
      <c r="UBI1333" s="977"/>
      <c r="UBJ1333" s="977"/>
      <c r="UBK1333" s="977"/>
      <c r="UBL1333" s="977"/>
      <c r="UBM1333" s="977"/>
      <c r="UBN1333" s="977"/>
      <c r="UBO1333" s="977"/>
      <c r="UBP1333" s="977"/>
      <c r="UBQ1333" s="977"/>
      <c r="UBR1333" s="977"/>
      <c r="UBS1333" s="977"/>
      <c r="UBT1333" s="977"/>
      <c r="UBU1333" s="977"/>
      <c r="UBV1333" s="977"/>
      <c r="UBW1333" s="977"/>
      <c r="UBX1333" s="977"/>
      <c r="UBY1333" s="977"/>
      <c r="UBZ1333" s="977"/>
      <c r="UCA1333" s="977"/>
      <c r="UCB1333" s="977"/>
      <c r="UCC1333" s="977"/>
      <c r="UCD1333" s="977"/>
      <c r="UCE1333" s="977"/>
      <c r="UCF1333" s="977"/>
      <c r="UCG1333" s="977"/>
      <c r="UCH1333" s="977"/>
      <c r="UCI1333" s="977"/>
      <c r="UCJ1333" s="977"/>
      <c r="UCK1333" s="977"/>
      <c r="UCL1333" s="977"/>
      <c r="UCM1333" s="977"/>
      <c r="UCN1333" s="977"/>
      <c r="UCO1333" s="977"/>
      <c r="UCP1333" s="977"/>
      <c r="UCQ1333" s="977"/>
      <c r="UCR1333" s="977"/>
      <c r="UCS1333" s="977"/>
      <c r="UCT1333" s="977"/>
      <c r="UCU1333" s="977"/>
      <c r="UCV1333" s="977"/>
      <c r="UCW1333" s="977"/>
      <c r="UCX1333" s="977"/>
      <c r="UCY1333" s="977"/>
      <c r="UCZ1333" s="977"/>
      <c r="UDA1333" s="977"/>
      <c r="UDB1333" s="977"/>
      <c r="UDC1333" s="977"/>
      <c r="UDD1333" s="977"/>
      <c r="UDE1333" s="977"/>
      <c r="UDF1333" s="977"/>
      <c r="UDG1333" s="977"/>
      <c r="UDH1333" s="977"/>
      <c r="UDI1333" s="977"/>
      <c r="UDJ1333" s="977"/>
      <c r="UDK1333" s="977"/>
      <c r="UDL1333" s="977"/>
      <c r="UDM1333" s="977"/>
      <c r="UDN1333" s="977"/>
      <c r="UDO1333" s="977"/>
      <c r="UDP1333" s="977"/>
      <c r="UDQ1333" s="977"/>
      <c r="UDR1333" s="977"/>
      <c r="UDS1333" s="977"/>
      <c r="UDT1333" s="977"/>
      <c r="UDU1333" s="977"/>
      <c r="UDV1333" s="977"/>
      <c r="UDW1333" s="977"/>
      <c r="UDX1333" s="977"/>
      <c r="UDY1333" s="977"/>
      <c r="UDZ1333" s="977"/>
      <c r="UEA1333" s="977"/>
      <c r="UEB1333" s="977"/>
      <c r="UEC1333" s="977"/>
      <c r="UED1333" s="977"/>
      <c r="UEE1333" s="977"/>
      <c r="UEF1333" s="977"/>
      <c r="UEG1333" s="977"/>
      <c r="UEH1333" s="977"/>
      <c r="UEI1333" s="977"/>
      <c r="UEJ1333" s="977"/>
      <c r="UEK1333" s="977"/>
      <c r="UEL1333" s="977"/>
      <c r="UEM1333" s="977"/>
      <c r="UEN1333" s="977"/>
      <c r="UEO1333" s="977"/>
      <c r="UEP1333" s="977"/>
      <c r="UEQ1333" s="977"/>
      <c r="UER1333" s="977"/>
      <c r="UES1333" s="977"/>
      <c r="UET1333" s="977"/>
      <c r="UEU1333" s="977"/>
      <c r="UEV1333" s="977"/>
      <c r="UEW1333" s="977"/>
      <c r="UEX1333" s="977"/>
      <c r="UEY1333" s="977"/>
      <c r="UEZ1333" s="977"/>
      <c r="UFA1333" s="977"/>
      <c r="UFB1333" s="977"/>
      <c r="UFC1333" s="977"/>
      <c r="UFD1333" s="977"/>
      <c r="UFE1333" s="977"/>
      <c r="UFF1333" s="977"/>
      <c r="UFG1333" s="977"/>
      <c r="UFH1333" s="977"/>
      <c r="UFI1333" s="977"/>
      <c r="UFJ1333" s="977"/>
      <c r="UFK1333" s="977"/>
      <c r="UFL1333" s="977"/>
      <c r="UFM1333" s="977"/>
      <c r="UFN1333" s="977"/>
      <c r="UFO1333" s="977"/>
      <c r="UFP1333" s="977"/>
      <c r="UFQ1333" s="977"/>
      <c r="UFR1333" s="977"/>
      <c r="UFS1333" s="977"/>
      <c r="UFT1333" s="977"/>
      <c r="UFU1333" s="977"/>
      <c r="UFV1333" s="977"/>
      <c r="UFW1333" s="977"/>
      <c r="UFX1333" s="977"/>
      <c r="UFY1333" s="977"/>
      <c r="UFZ1333" s="977"/>
      <c r="UGA1333" s="977"/>
      <c r="UGB1333" s="977"/>
      <c r="UGC1333" s="977"/>
      <c r="UGD1333" s="977"/>
      <c r="UGE1333" s="977"/>
      <c r="UGF1333" s="977"/>
      <c r="UGG1333" s="977"/>
      <c r="UGH1333" s="977"/>
      <c r="UGI1333" s="977"/>
      <c r="UGJ1333" s="977"/>
      <c r="UGK1333" s="977"/>
      <c r="UGL1333" s="977"/>
      <c r="UGM1333" s="977"/>
      <c r="UGN1333" s="977"/>
      <c r="UGO1333" s="977"/>
      <c r="UGP1333" s="977"/>
      <c r="UGQ1333" s="977"/>
      <c r="UGR1333" s="977"/>
      <c r="UGS1333" s="977"/>
      <c r="UGT1333" s="977"/>
      <c r="UGU1333" s="977"/>
      <c r="UGV1333" s="977"/>
      <c r="UGW1333" s="977"/>
      <c r="UGX1333" s="977"/>
      <c r="UGY1333" s="977"/>
      <c r="UGZ1333" s="977"/>
      <c r="UHA1333" s="977"/>
      <c r="UHB1333" s="977"/>
      <c r="UHC1333" s="977"/>
      <c r="UHD1333" s="977"/>
      <c r="UHE1333" s="977"/>
      <c r="UHF1333" s="977"/>
      <c r="UHG1333" s="977"/>
      <c r="UHH1333" s="977"/>
      <c r="UHI1333" s="977"/>
      <c r="UHJ1333" s="977"/>
      <c r="UHK1333" s="977"/>
      <c r="UHL1333" s="977"/>
      <c r="UHM1333" s="977"/>
      <c r="UHN1333" s="977"/>
      <c r="UHO1333" s="977"/>
      <c r="UHP1333" s="977"/>
      <c r="UHQ1333" s="977"/>
      <c r="UHR1333" s="977"/>
      <c r="UHS1333" s="977"/>
      <c r="UHT1333" s="977"/>
      <c r="UHU1333" s="977"/>
      <c r="UHV1333" s="977"/>
      <c r="UHW1333" s="977"/>
      <c r="UHX1333" s="977"/>
      <c r="UHY1333" s="977"/>
      <c r="UHZ1333" s="977"/>
      <c r="UIA1333" s="977"/>
      <c r="UIB1333" s="977"/>
      <c r="UIC1333" s="977"/>
      <c r="UID1333" s="977"/>
      <c r="UIE1333" s="977"/>
      <c r="UIF1333" s="977"/>
      <c r="UIG1333" s="977"/>
      <c r="UIH1333" s="977"/>
      <c r="UII1333" s="977"/>
      <c r="UIJ1333" s="977"/>
      <c r="UIK1333" s="977"/>
      <c r="UIL1333" s="977"/>
      <c r="UIM1333" s="977"/>
      <c r="UIN1333" s="977"/>
      <c r="UIO1333" s="977"/>
      <c r="UIP1333" s="977"/>
      <c r="UIQ1333" s="977"/>
      <c r="UIR1333" s="977"/>
      <c r="UIS1333" s="977"/>
      <c r="UIT1333" s="977"/>
      <c r="UIU1333" s="977"/>
      <c r="UIV1333" s="977"/>
      <c r="UIW1333" s="977"/>
      <c r="UIX1333" s="977"/>
      <c r="UIY1333" s="977"/>
      <c r="UIZ1333" s="977"/>
      <c r="UJA1333" s="977"/>
      <c r="UJB1333" s="977"/>
      <c r="UJC1333" s="977"/>
      <c r="UJD1333" s="977"/>
      <c r="UJE1333" s="977"/>
      <c r="UJF1333" s="977"/>
      <c r="UJG1333" s="977"/>
      <c r="UJH1333" s="977"/>
      <c r="UJI1333" s="977"/>
      <c r="UJJ1333" s="977"/>
      <c r="UJK1333" s="977"/>
      <c r="UJL1333" s="977"/>
      <c r="UJM1333" s="977"/>
      <c r="UJN1333" s="977"/>
      <c r="UJO1333" s="977"/>
      <c r="UJP1333" s="977"/>
      <c r="UJQ1333" s="977"/>
      <c r="UJR1333" s="977"/>
      <c r="UJS1333" s="977"/>
      <c r="UJT1333" s="977"/>
      <c r="UJU1333" s="977"/>
      <c r="UJV1333" s="977"/>
      <c r="UJW1333" s="977"/>
      <c r="UJX1333" s="977"/>
      <c r="UJY1333" s="977"/>
      <c r="UJZ1333" s="977"/>
      <c r="UKA1333" s="977"/>
      <c r="UKB1333" s="977"/>
      <c r="UKC1333" s="977"/>
      <c r="UKD1333" s="977"/>
      <c r="UKE1333" s="977"/>
      <c r="UKF1333" s="977"/>
      <c r="UKG1333" s="977"/>
      <c r="UKH1333" s="977"/>
      <c r="UKI1333" s="977"/>
      <c r="UKJ1333" s="977"/>
      <c r="UKK1333" s="977"/>
      <c r="UKL1333" s="977"/>
      <c r="UKM1333" s="977"/>
      <c r="UKN1333" s="977"/>
      <c r="UKO1333" s="977"/>
      <c r="UKP1333" s="977"/>
      <c r="UKQ1333" s="977"/>
      <c r="UKR1333" s="977"/>
      <c r="UKS1333" s="977"/>
      <c r="UKT1333" s="977"/>
      <c r="UKU1333" s="977"/>
      <c r="UKV1333" s="977"/>
      <c r="UKW1333" s="977"/>
      <c r="UKX1333" s="977"/>
      <c r="UKY1333" s="977"/>
      <c r="UKZ1333" s="977"/>
      <c r="ULA1333" s="977"/>
      <c r="ULB1333" s="977"/>
      <c r="ULC1333" s="977"/>
      <c r="ULD1333" s="977"/>
      <c r="ULE1333" s="977"/>
      <c r="ULF1333" s="977"/>
      <c r="ULG1333" s="977"/>
      <c r="ULH1333" s="977"/>
      <c r="ULI1333" s="977"/>
      <c r="ULJ1333" s="977"/>
      <c r="ULK1333" s="977"/>
      <c r="ULL1333" s="977"/>
      <c r="ULM1333" s="977"/>
      <c r="ULN1333" s="977"/>
      <c r="ULO1333" s="977"/>
      <c r="ULP1333" s="977"/>
      <c r="ULQ1333" s="977"/>
      <c r="ULR1333" s="977"/>
      <c r="ULS1333" s="977"/>
      <c r="ULT1333" s="977"/>
      <c r="ULU1333" s="977"/>
      <c r="ULV1333" s="977"/>
      <c r="ULW1333" s="977"/>
      <c r="ULX1333" s="977"/>
      <c r="ULY1333" s="977"/>
      <c r="ULZ1333" s="977"/>
      <c r="UMA1333" s="977"/>
      <c r="UMB1333" s="977"/>
      <c r="UMC1333" s="977"/>
      <c r="UMD1333" s="977"/>
      <c r="UME1333" s="977"/>
      <c r="UMF1333" s="977"/>
      <c r="UMG1333" s="977"/>
      <c r="UMH1333" s="977"/>
      <c r="UMI1333" s="977"/>
      <c r="UMJ1333" s="977"/>
      <c r="UMK1333" s="977"/>
      <c r="UML1333" s="977"/>
      <c r="UMM1333" s="977"/>
      <c r="UMN1333" s="977"/>
      <c r="UMO1333" s="977"/>
      <c r="UMP1333" s="977"/>
      <c r="UMQ1333" s="977"/>
      <c r="UMR1333" s="977"/>
      <c r="UMS1333" s="977"/>
      <c r="UMT1333" s="977"/>
      <c r="UMU1333" s="977"/>
      <c r="UMV1333" s="977"/>
      <c r="UMW1333" s="977"/>
      <c r="UMX1333" s="977"/>
      <c r="UMY1333" s="977"/>
      <c r="UMZ1333" s="977"/>
      <c r="UNA1333" s="977"/>
      <c r="UNB1333" s="977"/>
      <c r="UNC1333" s="977"/>
      <c r="UND1333" s="977"/>
      <c r="UNE1333" s="977"/>
      <c r="UNF1333" s="977"/>
      <c r="UNG1333" s="977"/>
      <c r="UNH1333" s="977"/>
      <c r="UNI1333" s="977"/>
      <c r="UNJ1333" s="977"/>
      <c r="UNK1333" s="977"/>
      <c r="UNL1333" s="977"/>
      <c r="UNM1333" s="977"/>
      <c r="UNN1333" s="977"/>
      <c r="UNO1333" s="977"/>
      <c r="UNP1333" s="977"/>
      <c r="UNQ1333" s="977"/>
      <c r="UNR1333" s="977"/>
      <c r="UNS1333" s="977"/>
      <c r="UNT1333" s="977"/>
      <c r="UNU1333" s="977"/>
      <c r="UNV1333" s="977"/>
      <c r="UNW1333" s="977"/>
      <c r="UNX1333" s="977"/>
      <c r="UNY1333" s="977"/>
      <c r="UNZ1333" s="977"/>
      <c r="UOA1333" s="977"/>
      <c r="UOB1333" s="977"/>
      <c r="UOC1333" s="977"/>
      <c r="UOD1333" s="977"/>
      <c r="UOE1333" s="977"/>
      <c r="UOF1333" s="977"/>
      <c r="UOG1333" s="977"/>
      <c r="UOH1333" s="977"/>
      <c r="UOI1333" s="977"/>
      <c r="UOJ1333" s="977"/>
      <c r="UOK1333" s="977"/>
      <c r="UOL1333" s="977"/>
      <c r="UOM1333" s="977"/>
      <c r="UON1333" s="977"/>
      <c r="UOO1333" s="977"/>
      <c r="UOP1333" s="977"/>
      <c r="UOQ1333" s="977"/>
      <c r="UOR1333" s="977"/>
      <c r="UOS1333" s="977"/>
      <c r="UOT1333" s="977"/>
      <c r="UOU1333" s="977"/>
      <c r="UOV1333" s="977"/>
      <c r="UOW1333" s="977"/>
      <c r="UOX1333" s="977"/>
      <c r="UOY1333" s="977"/>
      <c r="UOZ1333" s="977"/>
      <c r="UPA1333" s="977"/>
      <c r="UPB1333" s="977"/>
      <c r="UPC1333" s="977"/>
      <c r="UPD1333" s="977"/>
      <c r="UPE1333" s="977"/>
      <c r="UPF1333" s="977"/>
      <c r="UPG1333" s="977"/>
      <c r="UPH1333" s="977"/>
      <c r="UPI1333" s="977"/>
      <c r="UPJ1333" s="977"/>
      <c r="UPK1333" s="977"/>
      <c r="UPL1333" s="977"/>
      <c r="UPM1333" s="977"/>
      <c r="UPN1333" s="977"/>
      <c r="UPO1333" s="977"/>
      <c r="UPP1333" s="977"/>
      <c r="UPQ1333" s="977"/>
      <c r="UPR1333" s="977"/>
      <c r="UPS1333" s="977"/>
      <c r="UPT1333" s="977"/>
      <c r="UPU1333" s="977"/>
      <c r="UPV1333" s="977"/>
      <c r="UPW1333" s="977"/>
      <c r="UPX1333" s="977"/>
      <c r="UPY1333" s="977"/>
      <c r="UPZ1333" s="977"/>
      <c r="UQA1333" s="977"/>
      <c r="UQB1333" s="977"/>
      <c r="UQC1333" s="977"/>
      <c r="UQD1333" s="977"/>
      <c r="UQE1333" s="977"/>
      <c r="UQF1333" s="977"/>
      <c r="UQG1333" s="977"/>
      <c r="UQH1333" s="977"/>
      <c r="UQI1333" s="977"/>
      <c r="UQJ1333" s="977"/>
      <c r="UQK1333" s="977"/>
      <c r="UQL1333" s="977"/>
      <c r="UQM1333" s="977"/>
      <c r="UQN1333" s="977"/>
      <c r="UQO1333" s="977"/>
      <c r="UQP1333" s="977"/>
      <c r="UQQ1333" s="977"/>
      <c r="UQR1333" s="977"/>
      <c r="UQS1333" s="977"/>
      <c r="UQT1333" s="977"/>
      <c r="UQU1333" s="977"/>
      <c r="UQV1333" s="977"/>
      <c r="UQW1333" s="977"/>
      <c r="UQX1333" s="977"/>
      <c r="UQY1333" s="977"/>
      <c r="UQZ1333" s="977"/>
      <c r="URA1333" s="977"/>
      <c r="URB1333" s="977"/>
      <c r="URC1333" s="977"/>
      <c r="URD1333" s="977"/>
      <c r="URE1333" s="977"/>
      <c r="URF1333" s="977"/>
      <c r="URG1333" s="977"/>
      <c r="URH1333" s="977"/>
      <c r="URI1333" s="977"/>
      <c r="URJ1333" s="977"/>
      <c r="URK1333" s="977"/>
      <c r="URL1333" s="977"/>
      <c r="URM1333" s="977"/>
      <c r="URN1333" s="977"/>
      <c r="URO1333" s="977"/>
      <c r="URP1333" s="977"/>
      <c r="URQ1333" s="977"/>
      <c r="URR1333" s="977"/>
      <c r="URS1333" s="977"/>
      <c r="URT1333" s="977"/>
      <c r="URU1333" s="977"/>
      <c r="URV1333" s="977"/>
      <c r="URW1333" s="977"/>
      <c r="URX1333" s="977"/>
      <c r="URY1333" s="977"/>
      <c r="URZ1333" s="977"/>
      <c r="USA1333" s="977"/>
      <c r="USB1333" s="977"/>
      <c r="USC1333" s="977"/>
      <c r="USD1333" s="977"/>
      <c r="USE1333" s="977"/>
      <c r="USF1333" s="977"/>
      <c r="USG1333" s="977"/>
      <c r="USH1333" s="977"/>
      <c r="USI1333" s="977"/>
      <c r="USJ1333" s="977"/>
      <c r="USK1333" s="977"/>
      <c r="USL1333" s="977"/>
      <c r="USM1333" s="977"/>
      <c r="USN1333" s="977"/>
      <c r="USO1333" s="977"/>
      <c r="USP1333" s="977"/>
      <c r="USQ1333" s="977"/>
      <c r="USR1333" s="977"/>
      <c r="USS1333" s="977"/>
      <c r="UST1333" s="977"/>
      <c r="USU1333" s="977"/>
      <c r="USV1333" s="977"/>
      <c r="USW1333" s="977"/>
      <c r="USX1333" s="977"/>
      <c r="USY1333" s="977"/>
      <c r="USZ1333" s="977"/>
      <c r="UTA1333" s="977"/>
      <c r="UTB1333" s="977"/>
      <c r="UTC1333" s="977"/>
      <c r="UTD1333" s="977"/>
      <c r="UTE1333" s="977"/>
      <c r="UTF1333" s="977"/>
      <c r="UTG1333" s="977"/>
      <c r="UTH1333" s="977"/>
      <c r="UTI1333" s="977"/>
      <c r="UTJ1333" s="977"/>
      <c r="UTK1333" s="977"/>
      <c r="UTL1333" s="977"/>
      <c r="UTM1333" s="977"/>
      <c r="UTN1333" s="977"/>
      <c r="UTO1333" s="977"/>
      <c r="UTP1333" s="977"/>
      <c r="UTQ1333" s="977"/>
      <c r="UTR1333" s="977"/>
      <c r="UTS1333" s="977"/>
      <c r="UTT1333" s="977"/>
      <c r="UTU1333" s="977"/>
      <c r="UTV1333" s="977"/>
      <c r="UTW1333" s="977"/>
      <c r="UTX1333" s="977"/>
      <c r="UTY1333" s="977"/>
      <c r="UTZ1333" s="977"/>
      <c r="UUA1333" s="977"/>
      <c r="UUB1333" s="977"/>
      <c r="UUC1333" s="977"/>
      <c r="UUD1333" s="977"/>
      <c r="UUE1333" s="977"/>
      <c r="UUF1333" s="977"/>
      <c r="UUG1333" s="977"/>
      <c r="UUH1333" s="977"/>
      <c r="UUI1333" s="977"/>
      <c r="UUJ1333" s="977"/>
      <c r="UUK1333" s="977"/>
      <c r="UUL1333" s="977"/>
      <c r="UUM1333" s="977"/>
      <c r="UUN1333" s="977"/>
      <c r="UUO1333" s="977"/>
      <c r="UUP1333" s="977"/>
      <c r="UUQ1333" s="977"/>
      <c r="UUR1333" s="977"/>
      <c r="UUS1333" s="977"/>
      <c r="UUT1333" s="977"/>
      <c r="UUU1333" s="977"/>
      <c r="UUV1333" s="977"/>
      <c r="UUW1333" s="977"/>
      <c r="UUX1333" s="977"/>
      <c r="UUY1333" s="977"/>
      <c r="UUZ1333" s="977"/>
      <c r="UVA1333" s="977"/>
      <c r="UVB1333" s="977"/>
      <c r="UVC1333" s="977"/>
      <c r="UVD1333" s="977"/>
      <c r="UVE1333" s="977"/>
      <c r="UVF1333" s="977"/>
      <c r="UVG1333" s="977"/>
      <c r="UVH1333" s="977"/>
      <c r="UVI1333" s="977"/>
      <c r="UVJ1333" s="977"/>
      <c r="UVK1333" s="977"/>
      <c r="UVL1333" s="977"/>
      <c r="UVM1333" s="977"/>
      <c r="UVN1333" s="977"/>
      <c r="UVO1333" s="977"/>
      <c r="UVP1333" s="977"/>
      <c r="UVQ1333" s="977"/>
      <c r="UVR1333" s="977"/>
      <c r="UVS1333" s="977"/>
      <c r="UVT1333" s="977"/>
      <c r="UVU1333" s="977"/>
      <c r="UVV1333" s="977"/>
      <c r="UVW1333" s="977"/>
      <c r="UVX1333" s="977"/>
      <c r="UVY1333" s="977"/>
      <c r="UVZ1333" s="977"/>
      <c r="UWA1333" s="977"/>
      <c r="UWB1333" s="977"/>
      <c r="UWC1333" s="977"/>
      <c r="UWD1333" s="977"/>
      <c r="UWE1333" s="977"/>
      <c r="UWF1333" s="977"/>
      <c r="UWG1333" s="977"/>
      <c r="UWH1333" s="977"/>
      <c r="UWI1333" s="977"/>
      <c r="UWJ1333" s="977"/>
      <c r="UWK1333" s="977"/>
      <c r="UWL1333" s="977"/>
      <c r="UWM1333" s="977"/>
      <c r="UWN1333" s="977"/>
      <c r="UWO1333" s="977"/>
      <c r="UWP1333" s="977"/>
      <c r="UWQ1333" s="977"/>
      <c r="UWR1333" s="977"/>
      <c r="UWS1333" s="977"/>
      <c r="UWT1333" s="977"/>
      <c r="UWU1333" s="977"/>
      <c r="UWV1333" s="977"/>
      <c r="UWW1333" s="977"/>
      <c r="UWX1333" s="977"/>
      <c r="UWY1333" s="977"/>
      <c r="UWZ1333" s="977"/>
      <c r="UXA1333" s="977"/>
      <c r="UXB1333" s="977"/>
      <c r="UXC1333" s="977"/>
      <c r="UXD1333" s="977"/>
      <c r="UXE1333" s="977"/>
      <c r="UXF1333" s="977"/>
      <c r="UXG1333" s="977"/>
      <c r="UXH1333" s="977"/>
      <c r="UXI1333" s="977"/>
      <c r="UXJ1333" s="977"/>
      <c r="UXK1333" s="977"/>
      <c r="UXL1333" s="977"/>
      <c r="UXM1333" s="977"/>
      <c r="UXN1333" s="977"/>
      <c r="UXO1333" s="977"/>
      <c r="UXP1333" s="977"/>
      <c r="UXQ1333" s="977"/>
      <c r="UXR1333" s="977"/>
      <c r="UXS1333" s="977"/>
      <c r="UXT1333" s="977"/>
      <c r="UXU1333" s="977"/>
      <c r="UXV1333" s="977"/>
      <c r="UXW1333" s="977"/>
      <c r="UXX1333" s="977"/>
      <c r="UXY1333" s="977"/>
      <c r="UXZ1333" s="977"/>
      <c r="UYA1333" s="977"/>
      <c r="UYB1333" s="977"/>
      <c r="UYC1333" s="977"/>
      <c r="UYD1333" s="977"/>
      <c r="UYE1333" s="977"/>
      <c r="UYF1333" s="977"/>
      <c r="UYG1333" s="977"/>
      <c r="UYH1333" s="977"/>
      <c r="UYI1333" s="977"/>
      <c r="UYJ1333" s="977"/>
      <c r="UYK1333" s="977"/>
      <c r="UYL1333" s="977"/>
      <c r="UYM1333" s="977"/>
      <c r="UYN1333" s="977"/>
      <c r="UYO1333" s="977"/>
      <c r="UYP1333" s="977"/>
      <c r="UYQ1333" s="977"/>
      <c r="UYR1333" s="977"/>
      <c r="UYS1333" s="977"/>
      <c r="UYT1333" s="977"/>
      <c r="UYU1333" s="977"/>
      <c r="UYV1333" s="977"/>
      <c r="UYW1333" s="977"/>
      <c r="UYX1333" s="977"/>
      <c r="UYY1333" s="977"/>
      <c r="UYZ1333" s="977"/>
      <c r="UZA1333" s="977"/>
      <c r="UZB1333" s="977"/>
      <c r="UZC1333" s="977"/>
      <c r="UZD1333" s="977"/>
      <c r="UZE1333" s="977"/>
      <c r="UZF1333" s="977"/>
      <c r="UZG1333" s="977"/>
      <c r="UZH1333" s="977"/>
      <c r="UZI1333" s="977"/>
      <c r="UZJ1333" s="977"/>
      <c r="UZK1333" s="977"/>
      <c r="UZL1333" s="977"/>
      <c r="UZM1333" s="977"/>
      <c r="UZN1333" s="977"/>
      <c r="UZO1333" s="977"/>
      <c r="UZP1333" s="977"/>
      <c r="UZQ1333" s="977"/>
      <c r="UZR1333" s="977"/>
      <c r="UZS1333" s="977"/>
      <c r="UZT1333" s="977"/>
      <c r="UZU1333" s="977"/>
      <c r="UZV1333" s="977"/>
      <c r="UZW1333" s="977"/>
      <c r="UZX1333" s="977"/>
      <c r="UZY1333" s="977"/>
      <c r="UZZ1333" s="977"/>
      <c r="VAA1333" s="977"/>
      <c r="VAB1333" s="977"/>
      <c r="VAC1333" s="977"/>
      <c r="VAD1333" s="977"/>
      <c r="VAE1333" s="977"/>
      <c r="VAF1333" s="977"/>
      <c r="VAG1333" s="977"/>
      <c r="VAH1333" s="977"/>
      <c r="VAI1333" s="977"/>
      <c r="VAJ1333" s="977"/>
      <c r="VAK1333" s="977"/>
      <c r="VAL1333" s="977"/>
      <c r="VAM1333" s="977"/>
      <c r="VAN1333" s="977"/>
      <c r="VAO1333" s="977"/>
      <c r="VAP1333" s="977"/>
      <c r="VAQ1333" s="977"/>
      <c r="VAR1333" s="977"/>
      <c r="VAS1333" s="977"/>
      <c r="VAT1333" s="977"/>
      <c r="VAU1333" s="977"/>
      <c r="VAV1333" s="977"/>
      <c r="VAW1333" s="977"/>
      <c r="VAX1333" s="977"/>
      <c r="VAY1333" s="977"/>
      <c r="VAZ1333" s="977"/>
      <c r="VBA1333" s="977"/>
      <c r="VBB1333" s="977"/>
      <c r="VBC1333" s="977"/>
      <c r="VBD1333" s="977"/>
      <c r="VBE1333" s="977"/>
      <c r="VBF1333" s="977"/>
      <c r="VBG1333" s="977"/>
      <c r="VBH1333" s="977"/>
      <c r="VBI1333" s="977"/>
      <c r="VBJ1333" s="977"/>
      <c r="VBK1333" s="977"/>
      <c r="VBL1333" s="977"/>
      <c r="VBM1333" s="977"/>
      <c r="VBN1333" s="977"/>
      <c r="VBO1333" s="977"/>
      <c r="VBP1333" s="977"/>
      <c r="VBQ1333" s="977"/>
      <c r="VBR1333" s="977"/>
      <c r="VBS1333" s="977"/>
      <c r="VBT1333" s="977"/>
      <c r="VBU1333" s="977"/>
      <c r="VBV1333" s="977"/>
      <c r="VBW1333" s="977"/>
      <c r="VBX1333" s="977"/>
      <c r="VBY1333" s="977"/>
      <c r="VBZ1333" s="977"/>
      <c r="VCA1333" s="977"/>
      <c r="VCB1333" s="977"/>
      <c r="VCC1333" s="977"/>
      <c r="VCD1333" s="977"/>
      <c r="VCE1333" s="977"/>
      <c r="VCF1333" s="977"/>
      <c r="VCG1333" s="977"/>
      <c r="VCH1333" s="977"/>
      <c r="VCI1333" s="977"/>
      <c r="VCJ1333" s="977"/>
      <c r="VCK1333" s="977"/>
      <c r="VCL1333" s="977"/>
      <c r="VCM1333" s="977"/>
      <c r="VCN1333" s="977"/>
      <c r="VCO1333" s="977"/>
      <c r="VCP1333" s="977"/>
      <c r="VCQ1333" s="977"/>
      <c r="VCR1333" s="977"/>
      <c r="VCS1333" s="977"/>
      <c r="VCT1333" s="977"/>
      <c r="VCU1333" s="977"/>
      <c r="VCV1333" s="977"/>
      <c r="VCW1333" s="977"/>
      <c r="VCX1333" s="977"/>
      <c r="VCY1333" s="977"/>
      <c r="VCZ1333" s="977"/>
      <c r="VDA1333" s="977"/>
      <c r="VDB1333" s="977"/>
      <c r="VDC1333" s="977"/>
      <c r="VDD1333" s="977"/>
      <c r="VDE1333" s="977"/>
      <c r="VDF1333" s="977"/>
      <c r="VDG1333" s="977"/>
      <c r="VDH1333" s="977"/>
      <c r="VDI1333" s="977"/>
      <c r="VDJ1333" s="977"/>
      <c r="VDK1333" s="977"/>
      <c r="VDL1333" s="977"/>
      <c r="VDM1333" s="977"/>
      <c r="VDN1333" s="977"/>
      <c r="VDO1333" s="977"/>
      <c r="VDP1333" s="977"/>
      <c r="VDQ1333" s="977"/>
      <c r="VDR1333" s="977"/>
      <c r="VDS1333" s="977"/>
      <c r="VDT1333" s="977"/>
      <c r="VDU1333" s="977"/>
      <c r="VDV1333" s="977"/>
      <c r="VDW1333" s="977"/>
      <c r="VDX1333" s="977"/>
      <c r="VDY1333" s="977"/>
      <c r="VDZ1333" s="977"/>
      <c r="VEA1333" s="977"/>
      <c r="VEB1333" s="977"/>
      <c r="VEC1333" s="977"/>
      <c r="VED1333" s="977"/>
      <c r="VEE1333" s="977"/>
      <c r="VEF1333" s="977"/>
      <c r="VEG1333" s="977"/>
      <c r="VEH1333" s="977"/>
      <c r="VEI1333" s="977"/>
      <c r="VEJ1333" s="977"/>
      <c r="VEK1333" s="977"/>
      <c r="VEL1333" s="977"/>
      <c r="VEM1333" s="977"/>
      <c r="VEN1333" s="977"/>
      <c r="VEO1333" s="977"/>
      <c r="VEP1333" s="977"/>
      <c r="VEQ1333" s="977"/>
      <c r="VER1333" s="977"/>
      <c r="VES1333" s="977"/>
      <c r="VET1333" s="977"/>
      <c r="VEU1333" s="977"/>
      <c r="VEV1333" s="977"/>
      <c r="VEW1333" s="977"/>
      <c r="VEX1333" s="977"/>
      <c r="VEY1333" s="977"/>
      <c r="VEZ1333" s="977"/>
      <c r="VFA1333" s="977"/>
      <c r="VFB1333" s="977"/>
      <c r="VFC1333" s="977"/>
      <c r="VFD1333" s="977"/>
      <c r="VFE1333" s="977"/>
      <c r="VFF1333" s="977"/>
      <c r="VFG1333" s="977"/>
      <c r="VFH1333" s="977"/>
      <c r="VFI1333" s="977"/>
      <c r="VFJ1333" s="977"/>
      <c r="VFK1333" s="977"/>
      <c r="VFL1333" s="977"/>
      <c r="VFM1333" s="977"/>
      <c r="VFN1333" s="977"/>
      <c r="VFO1333" s="977"/>
      <c r="VFP1333" s="977"/>
      <c r="VFQ1333" s="977"/>
      <c r="VFR1333" s="977"/>
      <c r="VFS1333" s="977"/>
      <c r="VFT1333" s="977"/>
      <c r="VFU1333" s="977"/>
      <c r="VFV1333" s="977"/>
      <c r="VFW1333" s="977"/>
      <c r="VFX1333" s="977"/>
      <c r="VFY1333" s="977"/>
      <c r="VFZ1333" s="977"/>
      <c r="VGA1333" s="977"/>
      <c r="VGB1333" s="977"/>
      <c r="VGC1333" s="977"/>
      <c r="VGD1333" s="977"/>
      <c r="VGE1333" s="977"/>
      <c r="VGF1333" s="977"/>
      <c r="VGG1333" s="977"/>
      <c r="VGH1333" s="977"/>
      <c r="VGI1333" s="977"/>
      <c r="VGJ1333" s="977"/>
      <c r="VGK1333" s="977"/>
      <c r="VGL1333" s="977"/>
      <c r="VGM1333" s="977"/>
      <c r="VGN1333" s="977"/>
      <c r="VGO1333" s="977"/>
      <c r="VGP1333" s="977"/>
      <c r="VGQ1333" s="977"/>
      <c r="VGR1333" s="977"/>
      <c r="VGS1333" s="977"/>
      <c r="VGT1333" s="977"/>
      <c r="VGU1333" s="977"/>
      <c r="VGV1333" s="977"/>
      <c r="VGW1333" s="977"/>
      <c r="VGX1333" s="977"/>
      <c r="VGY1333" s="977"/>
      <c r="VGZ1333" s="977"/>
      <c r="VHA1333" s="977"/>
      <c r="VHB1333" s="977"/>
      <c r="VHC1333" s="977"/>
      <c r="VHD1333" s="977"/>
      <c r="VHE1333" s="977"/>
      <c r="VHF1333" s="977"/>
      <c r="VHG1333" s="977"/>
      <c r="VHH1333" s="977"/>
      <c r="VHI1333" s="977"/>
      <c r="VHJ1333" s="977"/>
      <c r="VHK1333" s="977"/>
      <c r="VHL1333" s="977"/>
      <c r="VHM1333" s="977"/>
      <c r="VHN1333" s="977"/>
      <c r="VHO1333" s="977"/>
      <c r="VHP1333" s="977"/>
      <c r="VHQ1333" s="977"/>
      <c r="VHR1333" s="977"/>
      <c r="VHS1333" s="977"/>
      <c r="VHT1333" s="977"/>
      <c r="VHU1333" s="977"/>
      <c r="VHV1333" s="977"/>
      <c r="VHW1333" s="977"/>
      <c r="VHX1333" s="977"/>
      <c r="VHY1333" s="977"/>
      <c r="VHZ1333" s="977"/>
      <c r="VIA1333" s="977"/>
      <c r="VIB1333" s="977"/>
      <c r="VIC1333" s="977"/>
      <c r="VID1333" s="977"/>
      <c r="VIE1333" s="977"/>
      <c r="VIF1333" s="977"/>
      <c r="VIG1333" s="977"/>
      <c r="VIH1333" s="977"/>
      <c r="VII1333" s="977"/>
      <c r="VIJ1333" s="977"/>
      <c r="VIK1333" s="977"/>
      <c r="VIL1333" s="977"/>
      <c r="VIM1333" s="977"/>
      <c r="VIN1333" s="977"/>
      <c r="VIO1333" s="977"/>
      <c r="VIP1333" s="977"/>
      <c r="VIQ1333" s="977"/>
      <c r="VIR1333" s="977"/>
      <c r="VIS1333" s="977"/>
      <c r="VIT1333" s="977"/>
      <c r="VIU1333" s="977"/>
      <c r="VIV1333" s="977"/>
      <c r="VIW1333" s="977"/>
      <c r="VIX1333" s="977"/>
      <c r="VIY1333" s="977"/>
      <c r="VIZ1333" s="977"/>
      <c r="VJA1333" s="977"/>
      <c r="VJB1333" s="977"/>
      <c r="VJC1333" s="977"/>
      <c r="VJD1333" s="977"/>
      <c r="VJE1333" s="977"/>
      <c r="VJF1333" s="977"/>
      <c r="VJG1333" s="977"/>
      <c r="VJH1333" s="977"/>
      <c r="VJI1333" s="977"/>
      <c r="VJJ1333" s="977"/>
      <c r="VJK1333" s="977"/>
      <c r="VJL1333" s="977"/>
      <c r="VJM1333" s="977"/>
      <c r="VJN1333" s="977"/>
      <c r="VJO1333" s="977"/>
      <c r="VJP1333" s="977"/>
      <c r="VJQ1333" s="977"/>
      <c r="VJR1333" s="977"/>
      <c r="VJS1333" s="977"/>
      <c r="VJT1333" s="977"/>
      <c r="VJU1333" s="977"/>
      <c r="VJV1333" s="977"/>
      <c r="VJW1333" s="977"/>
      <c r="VJX1333" s="977"/>
      <c r="VJY1333" s="977"/>
      <c r="VJZ1333" s="977"/>
      <c r="VKA1333" s="977"/>
      <c r="VKB1333" s="977"/>
      <c r="VKC1333" s="977"/>
      <c r="VKD1333" s="977"/>
      <c r="VKE1333" s="977"/>
      <c r="VKF1333" s="977"/>
      <c r="VKG1333" s="977"/>
      <c r="VKH1333" s="977"/>
      <c r="VKI1333" s="977"/>
      <c r="VKJ1333" s="977"/>
      <c r="VKK1333" s="977"/>
      <c r="VKL1333" s="977"/>
      <c r="VKM1333" s="977"/>
      <c r="VKN1333" s="977"/>
      <c r="VKO1333" s="977"/>
      <c r="VKP1333" s="977"/>
      <c r="VKQ1333" s="977"/>
      <c r="VKR1333" s="977"/>
      <c r="VKS1333" s="977"/>
      <c r="VKT1333" s="977"/>
      <c r="VKU1333" s="977"/>
      <c r="VKV1333" s="977"/>
      <c r="VKW1333" s="977"/>
      <c r="VKX1333" s="977"/>
      <c r="VKY1333" s="977"/>
      <c r="VKZ1333" s="977"/>
      <c r="VLA1333" s="977"/>
      <c r="VLB1333" s="977"/>
      <c r="VLC1333" s="977"/>
      <c r="VLD1333" s="977"/>
      <c r="VLE1333" s="977"/>
      <c r="VLF1333" s="977"/>
      <c r="VLG1333" s="977"/>
      <c r="VLH1333" s="977"/>
      <c r="VLI1333" s="977"/>
      <c r="VLJ1333" s="977"/>
      <c r="VLK1333" s="977"/>
      <c r="VLL1333" s="977"/>
      <c r="VLM1333" s="977"/>
      <c r="VLN1333" s="977"/>
      <c r="VLO1333" s="977"/>
      <c r="VLP1333" s="977"/>
      <c r="VLQ1333" s="977"/>
      <c r="VLR1333" s="977"/>
      <c r="VLS1333" s="977"/>
      <c r="VLT1333" s="977"/>
      <c r="VLU1333" s="977"/>
      <c r="VLV1333" s="977"/>
      <c r="VLW1333" s="977"/>
      <c r="VLX1333" s="977"/>
      <c r="VLY1333" s="977"/>
      <c r="VLZ1333" s="977"/>
      <c r="VMA1333" s="977"/>
      <c r="VMB1333" s="977"/>
      <c r="VMC1333" s="977"/>
      <c r="VMD1333" s="977"/>
      <c r="VME1333" s="977"/>
      <c r="VMF1333" s="977"/>
      <c r="VMG1333" s="977"/>
      <c r="VMH1333" s="977"/>
      <c r="VMI1333" s="977"/>
      <c r="VMJ1333" s="977"/>
      <c r="VMK1333" s="977"/>
      <c r="VML1333" s="977"/>
      <c r="VMM1333" s="977"/>
      <c r="VMN1333" s="977"/>
      <c r="VMO1333" s="977"/>
      <c r="VMP1333" s="977"/>
      <c r="VMQ1333" s="977"/>
      <c r="VMR1333" s="977"/>
      <c r="VMS1333" s="977"/>
      <c r="VMT1333" s="977"/>
      <c r="VMU1333" s="977"/>
      <c r="VMV1333" s="977"/>
      <c r="VMW1333" s="977"/>
      <c r="VMX1333" s="977"/>
      <c r="VMY1333" s="977"/>
      <c r="VMZ1333" s="977"/>
      <c r="VNA1333" s="977"/>
      <c r="VNB1333" s="977"/>
      <c r="VNC1333" s="977"/>
      <c r="VND1333" s="977"/>
      <c r="VNE1333" s="977"/>
      <c r="VNF1333" s="977"/>
      <c r="VNG1333" s="977"/>
      <c r="VNH1333" s="977"/>
      <c r="VNI1333" s="977"/>
      <c r="VNJ1333" s="977"/>
      <c r="VNK1333" s="977"/>
      <c r="VNL1333" s="977"/>
      <c r="VNM1333" s="977"/>
      <c r="VNN1333" s="977"/>
      <c r="VNO1333" s="977"/>
      <c r="VNP1333" s="977"/>
      <c r="VNQ1333" s="977"/>
      <c r="VNR1333" s="977"/>
      <c r="VNS1333" s="977"/>
      <c r="VNT1333" s="977"/>
      <c r="VNU1333" s="977"/>
      <c r="VNV1333" s="977"/>
      <c r="VNW1333" s="977"/>
      <c r="VNX1333" s="977"/>
      <c r="VNY1333" s="977"/>
      <c r="VNZ1333" s="977"/>
      <c r="VOA1333" s="977"/>
      <c r="VOB1333" s="977"/>
      <c r="VOC1333" s="977"/>
      <c r="VOD1333" s="977"/>
      <c r="VOE1333" s="977"/>
      <c r="VOF1333" s="977"/>
      <c r="VOG1333" s="977"/>
      <c r="VOH1333" s="977"/>
      <c r="VOI1333" s="977"/>
      <c r="VOJ1333" s="977"/>
      <c r="VOK1333" s="977"/>
      <c r="VOL1333" s="977"/>
      <c r="VOM1333" s="977"/>
      <c r="VON1333" s="977"/>
      <c r="VOO1333" s="977"/>
      <c r="VOP1333" s="977"/>
      <c r="VOQ1333" s="977"/>
      <c r="VOR1333" s="977"/>
      <c r="VOS1333" s="977"/>
      <c r="VOT1333" s="977"/>
      <c r="VOU1333" s="977"/>
      <c r="VOV1333" s="977"/>
      <c r="VOW1333" s="977"/>
      <c r="VOX1333" s="977"/>
      <c r="VOY1333" s="977"/>
      <c r="VOZ1333" s="977"/>
      <c r="VPA1333" s="977"/>
      <c r="VPB1333" s="977"/>
      <c r="VPC1333" s="977"/>
      <c r="VPD1333" s="977"/>
      <c r="VPE1333" s="977"/>
      <c r="VPF1333" s="977"/>
      <c r="VPG1333" s="977"/>
      <c r="VPH1333" s="977"/>
      <c r="VPI1333" s="977"/>
      <c r="VPJ1333" s="977"/>
      <c r="VPK1333" s="977"/>
      <c r="VPL1333" s="977"/>
      <c r="VPM1333" s="977"/>
      <c r="VPN1333" s="977"/>
      <c r="VPO1333" s="977"/>
      <c r="VPP1333" s="977"/>
      <c r="VPQ1333" s="977"/>
      <c r="VPR1333" s="977"/>
      <c r="VPS1333" s="977"/>
      <c r="VPT1333" s="977"/>
      <c r="VPU1333" s="977"/>
      <c r="VPV1333" s="977"/>
      <c r="VPW1333" s="977"/>
      <c r="VPX1333" s="977"/>
      <c r="VPY1333" s="977"/>
      <c r="VPZ1333" s="977"/>
      <c r="VQA1333" s="977"/>
      <c r="VQB1333" s="977"/>
      <c r="VQC1333" s="977"/>
      <c r="VQD1333" s="977"/>
      <c r="VQE1333" s="977"/>
      <c r="VQF1333" s="977"/>
      <c r="VQG1333" s="977"/>
      <c r="VQH1333" s="977"/>
      <c r="VQI1333" s="977"/>
      <c r="VQJ1333" s="977"/>
      <c r="VQK1333" s="977"/>
      <c r="VQL1333" s="977"/>
      <c r="VQM1333" s="977"/>
      <c r="VQN1333" s="977"/>
      <c r="VQO1333" s="977"/>
      <c r="VQP1333" s="977"/>
      <c r="VQQ1333" s="977"/>
      <c r="VQR1333" s="977"/>
      <c r="VQS1333" s="977"/>
      <c r="VQT1333" s="977"/>
      <c r="VQU1333" s="977"/>
      <c r="VQV1333" s="977"/>
      <c r="VQW1333" s="977"/>
      <c r="VQX1333" s="977"/>
      <c r="VQY1333" s="977"/>
      <c r="VQZ1333" s="977"/>
      <c r="VRA1333" s="977"/>
      <c r="VRB1333" s="977"/>
      <c r="VRC1333" s="977"/>
      <c r="VRD1333" s="977"/>
      <c r="VRE1333" s="977"/>
      <c r="VRF1333" s="977"/>
      <c r="VRG1333" s="977"/>
      <c r="VRH1333" s="977"/>
      <c r="VRI1333" s="977"/>
      <c r="VRJ1333" s="977"/>
      <c r="VRK1333" s="977"/>
      <c r="VRL1333" s="977"/>
      <c r="VRM1333" s="977"/>
      <c r="VRN1333" s="977"/>
      <c r="VRO1333" s="977"/>
      <c r="VRP1333" s="977"/>
      <c r="VRQ1333" s="977"/>
      <c r="VRR1333" s="977"/>
      <c r="VRS1333" s="977"/>
      <c r="VRT1333" s="977"/>
      <c r="VRU1333" s="977"/>
      <c r="VRV1333" s="977"/>
      <c r="VRW1333" s="977"/>
      <c r="VRX1333" s="977"/>
      <c r="VRY1333" s="977"/>
      <c r="VRZ1333" s="977"/>
      <c r="VSA1333" s="977"/>
      <c r="VSB1333" s="977"/>
      <c r="VSC1333" s="977"/>
      <c r="VSD1333" s="977"/>
      <c r="VSE1333" s="977"/>
      <c r="VSF1333" s="977"/>
      <c r="VSG1333" s="977"/>
      <c r="VSH1333" s="977"/>
      <c r="VSI1333" s="977"/>
      <c r="VSJ1333" s="977"/>
      <c r="VSK1333" s="977"/>
      <c r="VSL1333" s="977"/>
      <c r="VSM1333" s="977"/>
      <c r="VSN1333" s="977"/>
      <c r="VSO1333" s="977"/>
      <c r="VSP1333" s="977"/>
      <c r="VSQ1333" s="977"/>
      <c r="VSR1333" s="977"/>
      <c r="VSS1333" s="977"/>
      <c r="VST1333" s="977"/>
      <c r="VSU1333" s="977"/>
      <c r="VSV1333" s="977"/>
      <c r="VSW1333" s="977"/>
      <c r="VSX1333" s="977"/>
      <c r="VSY1333" s="977"/>
      <c r="VSZ1333" s="977"/>
      <c r="VTA1333" s="977"/>
      <c r="VTB1333" s="977"/>
      <c r="VTC1333" s="977"/>
      <c r="VTD1333" s="977"/>
      <c r="VTE1333" s="977"/>
      <c r="VTF1333" s="977"/>
      <c r="VTG1333" s="977"/>
      <c r="VTH1333" s="977"/>
      <c r="VTI1333" s="977"/>
      <c r="VTJ1333" s="977"/>
      <c r="VTK1333" s="977"/>
      <c r="VTL1333" s="977"/>
      <c r="VTM1333" s="977"/>
      <c r="VTN1333" s="977"/>
      <c r="VTO1333" s="977"/>
      <c r="VTP1333" s="977"/>
      <c r="VTQ1333" s="977"/>
      <c r="VTR1333" s="977"/>
      <c r="VTS1333" s="977"/>
      <c r="VTT1333" s="977"/>
      <c r="VTU1333" s="977"/>
      <c r="VTV1333" s="977"/>
      <c r="VTW1333" s="977"/>
      <c r="VTX1333" s="977"/>
      <c r="VTY1333" s="977"/>
      <c r="VTZ1333" s="977"/>
      <c r="VUA1333" s="977"/>
      <c r="VUB1333" s="977"/>
      <c r="VUC1333" s="977"/>
      <c r="VUD1333" s="977"/>
      <c r="VUE1333" s="977"/>
      <c r="VUF1333" s="977"/>
      <c r="VUG1333" s="977"/>
      <c r="VUH1333" s="977"/>
      <c r="VUI1333" s="977"/>
      <c r="VUJ1333" s="977"/>
      <c r="VUK1333" s="977"/>
      <c r="VUL1333" s="977"/>
      <c r="VUM1333" s="977"/>
      <c r="VUN1333" s="977"/>
      <c r="VUO1333" s="977"/>
      <c r="VUP1333" s="977"/>
      <c r="VUQ1333" s="977"/>
      <c r="VUR1333" s="977"/>
      <c r="VUS1333" s="977"/>
      <c r="VUT1333" s="977"/>
      <c r="VUU1333" s="977"/>
      <c r="VUV1333" s="977"/>
      <c r="VUW1333" s="977"/>
      <c r="VUX1333" s="977"/>
      <c r="VUY1333" s="977"/>
      <c r="VUZ1333" s="977"/>
      <c r="VVA1333" s="977"/>
      <c r="VVB1333" s="977"/>
      <c r="VVC1333" s="977"/>
      <c r="VVD1333" s="977"/>
      <c r="VVE1333" s="977"/>
      <c r="VVF1333" s="977"/>
      <c r="VVG1333" s="977"/>
      <c r="VVH1333" s="977"/>
      <c r="VVI1333" s="977"/>
      <c r="VVJ1333" s="977"/>
      <c r="VVK1333" s="977"/>
      <c r="VVL1333" s="977"/>
      <c r="VVM1333" s="977"/>
      <c r="VVN1333" s="977"/>
      <c r="VVO1333" s="977"/>
      <c r="VVP1333" s="977"/>
      <c r="VVQ1333" s="977"/>
      <c r="VVR1333" s="977"/>
      <c r="VVS1333" s="977"/>
      <c r="VVT1333" s="977"/>
      <c r="VVU1333" s="977"/>
      <c r="VVV1333" s="977"/>
      <c r="VVW1333" s="977"/>
      <c r="VVX1333" s="977"/>
      <c r="VVY1333" s="977"/>
      <c r="VVZ1333" s="977"/>
      <c r="VWA1333" s="977"/>
      <c r="VWB1333" s="977"/>
      <c r="VWC1333" s="977"/>
      <c r="VWD1333" s="977"/>
      <c r="VWE1333" s="977"/>
      <c r="VWF1333" s="977"/>
      <c r="VWG1333" s="977"/>
      <c r="VWH1333" s="977"/>
      <c r="VWI1333" s="977"/>
      <c r="VWJ1333" s="977"/>
      <c r="VWK1333" s="977"/>
      <c r="VWL1333" s="977"/>
      <c r="VWM1333" s="977"/>
      <c r="VWN1333" s="977"/>
      <c r="VWO1333" s="977"/>
      <c r="VWP1333" s="977"/>
      <c r="VWQ1333" s="977"/>
      <c r="VWR1333" s="977"/>
      <c r="VWS1333" s="977"/>
      <c r="VWT1333" s="977"/>
      <c r="VWU1333" s="977"/>
      <c r="VWV1333" s="977"/>
      <c r="VWW1333" s="977"/>
      <c r="VWX1333" s="977"/>
      <c r="VWY1333" s="977"/>
      <c r="VWZ1333" s="977"/>
      <c r="VXA1333" s="977"/>
      <c r="VXB1333" s="977"/>
      <c r="VXC1333" s="977"/>
      <c r="VXD1333" s="977"/>
      <c r="VXE1333" s="977"/>
      <c r="VXF1333" s="977"/>
      <c r="VXG1333" s="977"/>
      <c r="VXH1333" s="977"/>
      <c r="VXI1333" s="977"/>
      <c r="VXJ1333" s="977"/>
      <c r="VXK1333" s="977"/>
      <c r="VXL1333" s="977"/>
      <c r="VXM1333" s="977"/>
      <c r="VXN1333" s="977"/>
      <c r="VXO1333" s="977"/>
      <c r="VXP1333" s="977"/>
      <c r="VXQ1333" s="977"/>
      <c r="VXR1333" s="977"/>
      <c r="VXS1333" s="977"/>
      <c r="VXT1333" s="977"/>
      <c r="VXU1333" s="977"/>
      <c r="VXV1333" s="977"/>
      <c r="VXW1333" s="977"/>
      <c r="VXX1333" s="977"/>
      <c r="VXY1333" s="977"/>
      <c r="VXZ1333" s="977"/>
      <c r="VYA1333" s="977"/>
      <c r="VYB1333" s="977"/>
      <c r="VYC1333" s="977"/>
      <c r="VYD1333" s="977"/>
      <c r="VYE1333" s="977"/>
      <c r="VYF1333" s="977"/>
      <c r="VYG1333" s="977"/>
      <c r="VYH1333" s="977"/>
      <c r="VYI1333" s="977"/>
      <c r="VYJ1333" s="977"/>
      <c r="VYK1333" s="977"/>
      <c r="VYL1333" s="977"/>
      <c r="VYM1333" s="977"/>
      <c r="VYN1333" s="977"/>
      <c r="VYO1333" s="977"/>
      <c r="VYP1333" s="977"/>
      <c r="VYQ1333" s="977"/>
      <c r="VYR1333" s="977"/>
      <c r="VYS1333" s="977"/>
      <c r="VYT1333" s="977"/>
      <c r="VYU1333" s="977"/>
      <c r="VYV1333" s="977"/>
      <c r="VYW1333" s="977"/>
      <c r="VYX1333" s="977"/>
      <c r="VYY1333" s="977"/>
      <c r="VYZ1333" s="977"/>
      <c r="VZA1333" s="977"/>
      <c r="VZB1333" s="977"/>
      <c r="VZC1333" s="977"/>
      <c r="VZD1333" s="977"/>
      <c r="VZE1333" s="977"/>
      <c r="VZF1333" s="977"/>
      <c r="VZG1333" s="977"/>
      <c r="VZH1333" s="977"/>
      <c r="VZI1333" s="977"/>
      <c r="VZJ1333" s="977"/>
      <c r="VZK1333" s="977"/>
      <c r="VZL1333" s="977"/>
      <c r="VZM1333" s="977"/>
      <c r="VZN1333" s="977"/>
      <c r="VZO1333" s="977"/>
      <c r="VZP1333" s="977"/>
      <c r="VZQ1333" s="977"/>
      <c r="VZR1333" s="977"/>
      <c r="VZS1333" s="977"/>
      <c r="VZT1333" s="977"/>
      <c r="VZU1333" s="977"/>
      <c r="VZV1333" s="977"/>
      <c r="VZW1333" s="977"/>
      <c r="VZX1333" s="977"/>
      <c r="VZY1333" s="977"/>
      <c r="VZZ1333" s="977"/>
      <c r="WAA1333" s="977"/>
      <c r="WAB1333" s="977"/>
      <c r="WAC1333" s="977"/>
      <c r="WAD1333" s="977"/>
      <c r="WAE1333" s="977"/>
      <c r="WAF1333" s="977"/>
      <c r="WAG1333" s="977"/>
      <c r="WAH1333" s="977"/>
      <c r="WAI1333" s="977"/>
      <c r="WAJ1333" s="977"/>
      <c r="WAK1333" s="977"/>
      <c r="WAL1333" s="977"/>
      <c r="WAM1333" s="977"/>
      <c r="WAN1333" s="977"/>
      <c r="WAO1333" s="977"/>
      <c r="WAP1333" s="977"/>
      <c r="WAQ1333" s="977"/>
      <c r="WAR1333" s="977"/>
      <c r="WAS1333" s="977"/>
      <c r="WAT1333" s="977"/>
      <c r="WAU1333" s="977"/>
      <c r="WAV1333" s="977"/>
      <c r="WAW1333" s="977"/>
      <c r="WAX1333" s="977"/>
      <c r="WAY1333" s="977"/>
      <c r="WAZ1333" s="977"/>
      <c r="WBA1333" s="977"/>
      <c r="WBB1333" s="977"/>
      <c r="WBC1333" s="977"/>
      <c r="WBD1333" s="977"/>
      <c r="WBE1333" s="977"/>
      <c r="WBF1333" s="977"/>
      <c r="WBG1333" s="977"/>
      <c r="WBH1333" s="977"/>
      <c r="WBI1333" s="977"/>
      <c r="WBJ1333" s="977"/>
      <c r="WBK1333" s="977"/>
      <c r="WBL1333" s="977"/>
      <c r="WBM1333" s="977"/>
      <c r="WBN1333" s="977"/>
      <c r="WBO1333" s="977"/>
      <c r="WBP1333" s="977"/>
      <c r="WBQ1333" s="977"/>
      <c r="WBR1333" s="977"/>
      <c r="WBS1333" s="977"/>
      <c r="WBT1333" s="977"/>
      <c r="WBU1333" s="977"/>
      <c r="WBV1333" s="977"/>
      <c r="WBW1333" s="977"/>
      <c r="WBX1333" s="977"/>
      <c r="WBY1333" s="977"/>
      <c r="WBZ1333" s="977"/>
      <c r="WCA1333" s="977"/>
      <c r="WCB1333" s="977"/>
      <c r="WCC1333" s="977"/>
      <c r="WCD1333" s="977"/>
      <c r="WCE1333" s="977"/>
      <c r="WCF1333" s="977"/>
      <c r="WCG1333" s="977"/>
      <c r="WCH1333" s="977"/>
      <c r="WCI1333" s="977"/>
      <c r="WCJ1333" s="977"/>
      <c r="WCK1333" s="977"/>
      <c r="WCL1333" s="977"/>
      <c r="WCM1333" s="977"/>
      <c r="WCN1333" s="977"/>
      <c r="WCO1333" s="977"/>
      <c r="WCP1333" s="977"/>
      <c r="WCQ1333" s="977"/>
      <c r="WCR1333" s="977"/>
      <c r="WCS1333" s="977"/>
      <c r="WCT1333" s="977"/>
      <c r="WCU1333" s="977"/>
      <c r="WCV1333" s="977"/>
      <c r="WCW1333" s="977"/>
      <c r="WCX1333" s="977"/>
      <c r="WCY1333" s="977"/>
      <c r="WCZ1333" s="977"/>
      <c r="WDA1333" s="977"/>
      <c r="WDB1333" s="977"/>
      <c r="WDC1333" s="977"/>
      <c r="WDD1333" s="977"/>
      <c r="WDE1333" s="977"/>
      <c r="WDF1333" s="977"/>
      <c r="WDG1333" s="977"/>
      <c r="WDH1333" s="977"/>
      <c r="WDI1333" s="977"/>
      <c r="WDJ1333" s="977"/>
      <c r="WDK1333" s="977"/>
      <c r="WDL1333" s="977"/>
      <c r="WDM1333" s="977"/>
      <c r="WDN1333" s="977"/>
      <c r="WDO1333" s="977"/>
      <c r="WDP1333" s="977"/>
      <c r="WDQ1333" s="977"/>
      <c r="WDR1333" s="977"/>
      <c r="WDS1333" s="977"/>
      <c r="WDT1333" s="977"/>
      <c r="WDU1333" s="977"/>
      <c r="WDV1333" s="977"/>
      <c r="WDW1333" s="977"/>
      <c r="WDX1333" s="977"/>
      <c r="WDY1333" s="977"/>
      <c r="WDZ1333" s="977"/>
      <c r="WEA1333" s="977"/>
      <c r="WEB1333" s="977"/>
      <c r="WEC1333" s="977"/>
      <c r="WED1333" s="977"/>
      <c r="WEE1333" s="977"/>
      <c r="WEF1333" s="977"/>
      <c r="WEG1333" s="977"/>
      <c r="WEH1333" s="977"/>
      <c r="WEI1333" s="977"/>
      <c r="WEJ1333" s="977"/>
      <c r="WEK1333" s="977"/>
      <c r="WEL1333" s="977"/>
      <c r="WEM1333" s="977"/>
      <c r="WEN1333" s="977"/>
      <c r="WEO1333" s="977"/>
      <c r="WEP1333" s="977"/>
      <c r="WEQ1333" s="977"/>
      <c r="WER1333" s="977"/>
      <c r="WES1333" s="977"/>
      <c r="WET1333" s="977"/>
      <c r="WEU1333" s="977"/>
      <c r="WEV1333" s="977"/>
      <c r="WEW1333" s="977"/>
      <c r="WEX1333" s="977"/>
      <c r="WEY1333" s="977"/>
      <c r="WEZ1333" s="977"/>
      <c r="WFA1333" s="977"/>
      <c r="WFB1333" s="977"/>
      <c r="WFC1333" s="977"/>
      <c r="WFD1333" s="977"/>
      <c r="WFE1333" s="977"/>
      <c r="WFF1333" s="977"/>
      <c r="WFG1333" s="977"/>
      <c r="WFH1333" s="977"/>
      <c r="WFI1333" s="977"/>
      <c r="WFJ1333" s="977"/>
      <c r="WFK1333" s="977"/>
      <c r="WFL1333" s="977"/>
      <c r="WFM1333" s="977"/>
      <c r="WFN1333" s="977"/>
      <c r="WFO1333" s="977"/>
      <c r="WFP1333" s="977"/>
      <c r="WFQ1333" s="977"/>
      <c r="WFR1333" s="977"/>
      <c r="WFS1333" s="977"/>
      <c r="WFT1333" s="977"/>
      <c r="WFU1333" s="977"/>
      <c r="WFV1333" s="977"/>
      <c r="WFW1333" s="977"/>
      <c r="WFX1333" s="977"/>
      <c r="WFY1333" s="977"/>
      <c r="WFZ1333" s="977"/>
      <c r="WGA1333" s="977"/>
      <c r="WGB1333" s="977"/>
      <c r="WGC1333" s="977"/>
      <c r="WGD1333" s="977"/>
      <c r="WGE1333" s="977"/>
      <c r="WGF1333" s="977"/>
      <c r="WGG1333" s="977"/>
      <c r="WGH1333" s="977"/>
      <c r="WGI1333" s="977"/>
      <c r="WGJ1333" s="977"/>
      <c r="WGK1333" s="977"/>
      <c r="WGL1333" s="977"/>
      <c r="WGM1333" s="977"/>
      <c r="WGN1333" s="977"/>
      <c r="WGO1333" s="977"/>
      <c r="WGP1333" s="977"/>
      <c r="WGQ1333" s="977"/>
      <c r="WGR1333" s="977"/>
      <c r="WGS1333" s="977"/>
      <c r="WGT1333" s="977"/>
      <c r="WGU1333" s="977"/>
      <c r="WGV1333" s="977"/>
      <c r="WGW1333" s="977"/>
      <c r="WGX1333" s="977"/>
      <c r="WGY1333" s="977"/>
      <c r="WGZ1333" s="977"/>
      <c r="WHA1333" s="977"/>
      <c r="WHB1333" s="977"/>
      <c r="WHC1333" s="977"/>
      <c r="WHD1333" s="977"/>
      <c r="WHE1333" s="977"/>
      <c r="WHF1333" s="977"/>
      <c r="WHG1333" s="977"/>
      <c r="WHH1333" s="977"/>
      <c r="WHI1333" s="977"/>
      <c r="WHJ1333" s="977"/>
      <c r="WHK1333" s="977"/>
      <c r="WHL1333" s="977"/>
      <c r="WHM1333" s="977"/>
      <c r="WHN1333" s="977"/>
      <c r="WHO1333" s="977"/>
      <c r="WHP1333" s="977"/>
      <c r="WHQ1333" s="977"/>
      <c r="WHR1333" s="977"/>
      <c r="WHS1333" s="977"/>
      <c r="WHT1333" s="977"/>
      <c r="WHU1333" s="977"/>
      <c r="WHV1333" s="977"/>
      <c r="WHW1333" s="977"/>
      <c r="WHX1333" s="977"/>
      <c r="WHY1333" s="977"/>
      <c r="WHZ1333" s="977"/>
      <c r="WIA1333" s="977"/>
      <c r="WIB1333" s="977"/>
      <c r="WIC1333" s="977"/>
      <c r="WID1333" s="977"/>
      <c r="WIE1333" s="977"/>
      <c r="WIF1333" s="977"/>
      <c r="WIG1333" s="977"/>
      <c r="WIH1333" s="977"/>
      <c r="WII1333" s="977"/>
      <c r="WIJ1333" s="977"/>
      <c r="WIK1333" s="977"/>
      <c r="WIL1333" s="977"/>
      <c r="WIM1333" s="977"/>
      <c r="WIN1333" s="977"/>
      <c r="WIO1333" s="977"/>
      <c r="WIP1333" s="977"/>
      <c r="WIQ1333" s="977"/>
      <c r="WIR1333" s="977"/>
      <c r="WIS1333" s="977"/>
      <c r="WIT1333" s="977"/>
      <c r="WIU1333" s="977"/>
      <c r="WIV1333" s="977"/>
      <c r="WIW1333" s="977"/>
      <c r="WIX1333" s="977"/>
      <c r="WIY1333" s="977"/>
      <c r="WIZ1333" s="977"/>
      <c r="WJA1333" s="977"/>
      <c r="WJB1333" s="977"/>
      <c r="WJC1333" s="977"/>
      <c r="WJD1333" s="977"/>
      <c r="WJE1333" s="977"/>
      <c r="WJF1333" s="977"/>
      <c r="WJG1333" s="977"/>
      <c r="WJH1333" s="977"/>
      <c r="WJI1333" s="977"/>
      <c r="WJJ1333" s="977"/>
      <c r="WJK1333" s="977"/>
      <c r="WJL1333" s="977"/>
      <c r="WJM1333" s="977"/>
      <c r="WJN1333" s="977"/>
      <c r="WJO1333" s="977"/>
      <c r="WJP1333" s="977"/>
      <c r="WJQ1333" s="977"/>
      <c r="WJR1333" s="977"/>
      <c r="WJS1333" s="977"/>
      <c r="WJT1333" s="977"/>
      <c r="WJU1333" s="977"/>
      <c r="WJV1333" s="977"/>
      <c r="WJW1333" s="977"/>
      <c r="WJX1333" s="977"/>
      <c r="WJY1333" s="977"/>
      <c r="WJZ1333" s="977"/>
      <c r="WKA1333" s="977"/>
      <c r="WKB1333" s="977"/>
      <c r="WKC1333" s="977"/>
      <c r="WKD1333" s="977"/>
      <c r="WKE1333" s="977"/>
      <c r="WKF1333" s="977"/>
      <c r="WKG1333" s="977"/>
      <c r="WKH1333" s="977"/>
      <c r="WKI1333" s="977"/>
      <c r="WKJ1333" s="977"/>
      <c r="WKK1333" s="977"/>
      <c r="WKL1333" s="977"/>
      <c r="WKM1333" s="977"/>
      <c r="WKN1333" s="977"/>
      <c r="WKO1333" s="977"/>
      <c r="WKP1333" s="977"/>
      <c r="WKQ1333" s="977"/>
      <c r="WKR1333" s="977"/>
      <c r="WKS1333" s="977"/>
      <c r="WKT1333" s="977"/>
      <c r="WKU1333" s="977"/>
      <c r="WKV1333" s="977"/>
      <c r="WKW1333" s="977"/>
      <c r="WKX1333" s="977"/>
      <c r="WKY1333" s="977"/>
      <c r="WKZ1333" s="977"/>
      <c r="WLA1333" s="977"/>
      <c r="WLB1333" s="977"/>
      <c r="WLC1333" s="977"/>
      <c r="WLD1333" s="977"/>
      <c r="WLE1333" s="977"/>
      <c r="WLF1333" s="977"/>
      <c r="WLG1333" s="977"/>
      <c r="WLH1333" s="977"/>
      <c r="WLI1333" s="977"/>
      <c r="WLJ1333" s="977"/>
      <c r="WLK1333" s="977"/>
      <c r="WLL1333" s="977"/>
      <c r="WLM1333" s="977"/>
      <c r="WLN1333" s="977"/>
      <c r="WLO1333" s="977"/>
      <c r="WLP1333" s="977"/>
      <c r="WLQ1333" s="977"/>
      <c r="WLR1333" s="977"/>
      <c r="WLS1333" s="977"/>
      <c r="WLT1333" s="977"/>
      <c r="WLU1333" s="977"/>
      <c r="WLV1333" s="977"/>
      <c r="WLW1333" s="977"/>
      <c r="WLX1333" s="977"/>
      <c r="WLY1333" s="977"/>
      <c r="WLZ1333" s="977"/>
      <c r="WMA1333" s="977"/>
      <c r="WMB1333" s="977"/>
      <c r="WMC1333" s="977"/>
      <c r="WMD1333" s="977"/>
      <c r="WME1333" s="977"/>
      <c r="WMF1333" s="977"/>
      <c r="WMG1333" s="977"/>
      <c r="WMH1333" s="977"/>
      <c r="WMI1333" s="977"/>
      <c r="WMJ1333" s="977"/>
      <c r="WMK1333" s="977"/>
      <c r="WML1333" s="977"/>
      <c r="WMM1333" s="977"/>
      <c r="WMN1333" s="977"/>
      <c r="WMO1333" s="977"/>
      <c r="WMP1333" s="977"/>
      <c r="WMQ1333" s="977"/>
      <c r="WMR1333" s="977"/>
      <c r="WMS1333" s="977"/>
      <c r="WMT1333" s="977"/>
      <c r="WMU1333" s="977"/>
      <c r="WMV1333" s="977"/>
      <c r="WMW1333" s="977"/>
      <c r="WMX1333" s="977"/>
      <c r="WMY1333" s="977"/>
      <c r="WMZ1333" s="977"/>
      <c r="WNA1333" s="977"/>
      <c r="WNB1333" s="977"/>
      <c r="WNC1333" s="977"/>
      <c r="WND1333" s="977"/>
      <c r="WNE1333" s="977"/>
      <c r="WNF1333" s="977"/>
      <c r="WNG1333" s="977"/>
      <c r="WNH1333" s="977"/>
      <c r="WNI1333" s="977"/>
      <c r="WNJ1333" s="977"/>
      <c r="WNK1333" s="977"/>
      <c r="WNL1333" s="977"/>
      <c r="WNM1333" s="977"/>
      <c r="WNN1333" s="977"/>
      <c r="WNO1333" s="977"/>
      <c r="WNP1333" s="977"/>
      <c r="WNQ1333" s="977"/>
      <c r="WNR1333" s="977"/>
      <c r="WNS1333" s="977"/>
      <c r="WNT1333" s="977"/>
      <c r="WNU1333" s="977"/>
      <c r="WNV1333" s="977"/>
      <c r="WNW1333" s="977"/>
      <c r="WNX1333" s="977"/>
      <c r="WNY1333" s="977"/>
      <c r="WNZ1333" s="977"/>
      <c r="WOA1333" s="977"/>
      <c r="WOB1333" s="977"/>
      <c r="WOC1333" s="977"/>
      <c r="WOD1333" s="977"/>
      <c r="WOE1333" s="977"/>
      <c r="WOF1333" s="977"/>
      <c r="WOG1333" s="977"/>
      <c r="WOH1333" s="977"/>
      <c r="WOI1333" s="977"/>
      <c r="WOJ1333" s="977"/>
      <c r="WOK1333" s="977"/>
      <c r="WOL1333" s="977"/>
      <c r="WOM1333" s="977"/>
      <c r="WON1333" s="977"/>
      <c r="WOO1333" s="977"/>
      <c r="WOP1333" s="977"/>
      <c r="WOQ1333" s="977"/>
      <c r="WOR1333" s="977"/>
      <c r="WOS1333" s="977"/>
      <c r="WOT1333" s="977"/>
      <c r="WOU1333" s="977"/>
      <c r="WOV1333" s="977"/>
      <c r="WOW1333" s="977"/>
      <c r="WOX1333" s="977"/>
      <c r="WOY1333" s="977"/>
      <c r="WOZ1333" s="977"/>
      <c r="WPA1333" s="977"/>
      <c r="WPB1333" s="977"/>
      <c r="WPC1333" s="977"/>
      <c r="WPD1333" s="977"/>
      <c r="WPE1333" s="977"/>
      <c r="WPF1333" s="977"/>
      <c r="WPG1333" s="977"/>
      <c r="WPH1333" s="977"/>
      <c r="WPI1333" s="977"/>
      <c r="WPJ1333" s="977"/>
      <c r="WPK1333" s="977"/>
      <c r="WPL1333" s="977"/>
      <c r="WPM1333" s="977"/>
      <c r="WPN1333" s="977"/>
      <c r="WPO1333" s="977"/>
      <c r="WPP1333" s="977"/>
      <c r="WPQ1333" s="977"/>
      <c r="WPR1333" s="977"/>
      <c r="WPS1333" s="977"/>
      <c r="WPT1333" s="977"/>
      <c r="WPU1333" s="977"/>
      <c r="WPV1333" s="977"/>
      <c r="WPW1333" s="977"/>
      <c r="WPX1333" s="977"/>
      <c r="WPY1333" s="977"/>
      <c r="WPZ1333" s="977"/>
      <c r="WQA1333" s="977"/>
      <c r="WQB1333" s="977"/>
      <c r="WQC1333" s="977"/>
      <c r="WQD1333" s="977"/>
      <c r="WQE1333" s="977"/>
      <c r="WQF1333" s="977"/>
      <c r="WQG1333" s="977"/>
      <c r="WQH1333" s="977"/>
      <c r="WQI1333" s="977"/>
      <c r="WQJ1333" s="977"/>
      <c r="WQK1333" s="977"/>
      <c r="WQL1333" s="977"/>
      <c r="WQM1333" s="977"/>
      <c r="WQN1333" s="977"/>
      <c r="WQO1333" s="977"/>
      <c r="WQP1333" s="977"/>
      <c r="WQQ1333" s="977"/>
      <c r="WQR1333" s="977"/>
      <c r="WQS1333" s="977"/>
      <c r="WQT1333" s="977"/>
      <c r="WQU1333" s="977"/>
      <c r="WQV1333" s="977"/>
      <c r="WQW1333" s="977"/>
      <c r="WQX1333" s="977"/>
      <c r="WQY1333" s="977"/>
      <c r="WQZ1333" s="977"/>
      <c r="WRA1333" s="977"/>
      <c r="WRB1333" s="977"/>
      <c r="WRC1333" s="977"/>
      <c r="WRD1333" s="977"/>
      <c r="WRE1333" s="977"/>
      <c r="WRF1333" s="977"/>
      <c r="WRG1333" s="977"/>
      <c r="WRH1333" s="977"/>
      <c r="WRI1333" s="977"/>
      <c r="WRJ1333" s="977"/>
      <c r="WRK1333" s="977"/>
      <c r="WRL1333" s="977"/>
      <c r="WRM1333" s="977"/>
      <c r="WRN1333" s="977"/>
      <c r="WRO1333" s="977"/>
      <c r="WRP1333" s="977"/>
      <c r="WRQ1333" s="977"/>
      <c r="WRR1333" s="977"/>
      <c r="WRS1333" s="977"/>
      <c r="WRT1333" s="977"/>
      <c r="WRU1333" s="977"/>
      <c r="WRV1333" s="977"/>
      <c r="WRW1333" s="977"/>
      <c r="WRX1333" s="977"/>
      <c r="WRY1333" s="977"/>
      <c r="WRZ1333" s="977"/>
      <c r="WSA1333" s="977"/>
      <c r="WSB1333" s="977"/>
      <c r="WSC1333" s="977"/>
      <c r="WSD1333" s="977"/>
      <c r="WSE1333" s="977"/>
      <c r="WSF1333" s="977"/>
      <c r="WSG1333" s="977"/>
      <c r="WSH1333" s="977"/>
      <c r="WSI1333" s="977"/>
      <c r="WSJ1333" s="977"/>
      <c r="WSK1333" s="977"/>
      <c r="WSL1333" s="977"/>
      <c r="WSM1333" s="977"/>
      <c r="WSN1333" s="977"/>
      <c r="WSO1333" s="977"/>
      <c r="WSP1333" s="977"/>
      <c r="WSQ1333" s="977"/>
      <c r="WSR1333" s="977"/>
      <c r="WSS1333" s="977"/>
      <c r="WST1333" s="977"/>
      <c r="WSU1333" s="977"/>
      <c r="WSV1333" s="977"/>
      <c r="WSW1333" s="977"/>
      <c r="WSX1333" s="977"/>
      <c r="WSY1333" s="977"/>
      <c r="WSZ1333" s="977"/>
      <c r="WTA1333" s="977"/>
      <c r="WTB1333" s="977"/>
      <c r="WTC1333" s="977"/>
      <c r="WTD1333" s="977"/>
      <c r="WTE1333" s="977"/>
      <c r="WTF1333" s="977"/>
      <c r="WTG1333" s="977"/>
      <c r="WTH1333" s="977"/>
      <c r="WTI1333" s="977"/>
      <c r="WTJ1333" s="977"/>
      <c r="WTK1333" s="977"/>
      <c r="WTL1333" s="977"/>
      <c r="WTM1333" s="977"/>
      <c r="WTN1333" s="977"/>
      <c r="WTO1333" s="977"/>
      <c r="WTP1333" s="977"/>
      <c r="WTQ1333" s="977"/>
      <c r="WTR1333" s="977"/>
      <c r="WTS1333" s="977"/>
      <c r="WTT1333" s="977"/>
      <c r="WTU1333" s="977"/>
      <c r="WTV1333" s="977"/>
      <c r="WTW1333" s="977"/>
      <c r="WTX1333" s="977"/>
      <c r="WTY1333" s="977"/>
      <c r="WTZ1333" s="977"/>
      <c r="WUA1333" s="977"/>
      <c r="WUB1333" s="977"/>
      <c r="WUC1333" s="977"/>
      <c r="WUD1333" s="977"/>
      <c r="WUE1333" s="977"/>
      <c r="WUF1333" s="977"/>
      <c r="WUG1333" s="977"/>
      <c r="WUH1333" s="977"/>
      <c r="WUI1333" s="977"/>
      <c r="WUJ1333" s="977"/>
      <c r="WUK1333" s="977"/>
      <c r="WUL1333" s="977"/>
      <c r="WUM1333" s="977"/>
      <c r="WUN1333" s="977"/>
      <c r="WUO1333" s="977"/>
      <c r="WUP1333" s="977"/>
      <c r="WUQ1333" s="977"/>
      <c r="WUR1333" s="977"/>
      <c r="WUS1333" s="977"/>
      <c r="WUT1333" s="977"/>
      <c r="WUU1333" s="977"/>
      <c r="WUV1333" s="977"/>
      <c r="WUW1333" s="977"/>
      <c r="WUX1333" s="977"/>
      <c r="WUY1333" s="977"/>
      <c r="WUZ1333" s="977"/>
      <c r="WVA1333" s="977"/>
      <c r="WVB1333" s="977"/>
      <c r="WVC1333" s="977"/>
      <c r="WVD1333" s="977"/>
      <c r="WVE1333" s="977"/>
      <c r="WVF1333" s="977"/>
      <c r="WVG1333" s="977"/>
      <c r="WVH1333" s="977"/>
      <c r="WVI1333" s="977"/>
      <c r="WVJ1333" s="977"/>
      <c r="WVK1333" s="977"/>
      <c r="WVL1333" s="977"/>
      <c r="WVM1333" s="977"/>
      <c r="WVN1333" s="977"/>
      <c r="WVO1333" s="977"/>
      <c r="WVP1333" s="977"/>
      <c r="WVQ1333" s="977"/>
      <c r="WVR1333" s="977"/>
      <c r="WVS1333" s="977"/>
      <c r="WVT1333" s="977"/>
      <c r="WVU1333" s="977"/>
      <c r="WVV1333" s="977"/>
      <c r="WVW1333" s="977"/>
      <c r="WVX1333" s="977"/>
      <c r="WVY1333" s="977"/>
      <c r="WVZ1333" s="977"/>
      <c r="WWA1333" s="977"/>
      <c r="WWB1333" s="977"/>
      <c r="WWC1333" s="977"/>
      <c r="WWD1333" s="977"/>
      <c r="WWE1333" s="977"/>
      <c r="WWF1333" s="977"/>
      <c r="WWG1333" s="977"/>
      <c r="WWH1333" s="977"/>
      <c r="WWI1333" s="977"/>
      <c r="WWJ1333" s="977"/>
      <c r="WWK1333" s="977"/>
      <c r="WWL1333" s="977"/>
      <c r="WWM1333" s="977"/>
      <c r="WWN1333" s="977"/>
      <c r="WWO1333" s="977"/>
      <c r="WWP1333" s="977"/>
      <c r="WWQ1333" s="977"/>
      <c r="WWR1333" s="977"/>
      <c r="WWS1333" s="977"/>
      <c r="WWT1333" s="977"/>
      <c r="WWU1333" s="977"/>
      <c r="WWV1333" s="977"/>
      <c r="WWW1333" s="977"/>
      <c r="WWX1333" s="977"/>
      <c r="WWY1333" s="977"/>
      <c r="WWZ1333" s="977"/>
      <c r="WXA1333" s="977"/>
      <c r="WXB1333" s="977"/>
      <c r="WXC1333" s="977"/>
      <c r="WXD1333" s="977"/>
      <c r="WXE1333" s="977"/>
      <c r="WXF1333" s="977"/>
      <c r="WXG1333" s="977"/>
      <c r="WXH1333" s="977"/>
      <c r="WXI1333" s="977"/>
      <c r="WXJ1333" s="977"/>
      <c r="WXK1333" s="977"/>
      <c r="WXL1333" s="977"/>
      <c r="WXM1333" s="977"/>
      <c r="WXN1333" s="977"/>
      <c r="WXO1333" s="977"/>
      <c r="WXP1333" s="977"/>
      <c r="WXQ1333" s="977"/>
      <c r="WXR1333" s="977"/>
      <c r="WXS1333" s="977"/>
      <c r="WXT1333" s="977"/>
      <c r="WXU1333" s="977"/>
      <c r="WXV1333" s="977"/>
      <c r="WXW1333" s="977"/>
      <c r="WXX1333" s="977"/>
      <c r="WXY1333" s="977"/>
      <c r="WXZ1333" s="977"/>
      <c r="WYA1333" s="977"/>
      <c r="WYB1333" s="977"/>
      <c r="WYC1333" s="977"/>
      <c r="WYD1333" s="977"/>
      <c r="WYE1333" s="977"/>
      <c r="WYF1333" s="977"/>
      <c r="WYG1333" s="977"/>
      <c r="WYH1333" s="977"/>
      <c r="WYI1333" s="977"/>
      <c r="WYJ1333" s="977"/>
      <c r="WYK1333" s="977"/>
      <c r="WYL1333" s="977"/>
      <c r="WYM1333" s="977"/>
      <c r="WYN1333" s="977"/>
      <c r="WYO1333" s="977"/>
      <c r="WYP1333" s="977"/>
      <c r="WYQ1333" s="977"/>
      <c r="WYR1333" s="977"/>
      <c r="WYS1333" s="977"/>
      <c r="WYT1333" s="977"/>
      <c r="WYU1333" s="977"/>
      <c r="WYV1333" s="977"/>
      <c r="WYW1333" s="977"/>
      <c r="WYX1333" s="977"/>
      <c r="WYY1333" s="977"/>
      <c r="WYZ1333" s="977"/>
      <c r="WZA1333" s="977"/>
      <c r="WZB1333" s="977"/>
      <c r="WZC1333" s="977"/>
      <c r="WZD1333" s="977"/>
      <c r="WZE1333" s="977"/>
      <c r="WZF1333" s="977"/>
      <c r="WZG1333" s="977"/>
      <c r="WZH1333" s="977"/>
      <c r="WZI1333" s="977"/>
      <c r="WZJ1333" s="977"/>
      <c r="WZK1333" s="977"/>
      <c r="WZL1333" s="977"/>
      <c r="WZM1333" s="977"/>
      <c r="WZN1333" s="977"/>
      <c r="WZO1333" s="977"/>
      <c r="WZP1333" s="977"/>
      <c r="WZQ1333" s="977"/>
      <c r="WZR1333" s="977"/>
      <c r="WZS1333" s="977"/>
      <c r="WZT1333" s="977"/>
      <c r="WZU1333" s="977"/>
      <c r="WZV1333" s="977"/>
      <c r="WZW1333" s="977"/>
      <c r="WZX1333" s="977"/>
      <c r="WZY1333" s="977"/>
      <c r="WZZ1333" s="977"/>
      <c r="XAA1333" s="977"/>
      <c r="XAB1333" s="977"/>
      <c r="XAC1333" s="977"/>
      <c r="XAD1333" s="977"/>
      <c r="XAE1333" s="977"/>
      <c r="XAF1333" s="977"/>
      <c r="XAG1333" s="977"/>
      <c r="XAH1333" s="977"/>
      <c r="XAI1333" s="977"/>
      <c r="XAJ1333" s="977"/>
      <c r="XAK1333" s="977"/>
      <c r="XAL1333" s="977"/>
      <c r="XAM1333" s="977"/>
      <c r="XAN1333" s="977"/>
      <c r="XAO1333" s="977"/>
      <c r="XAP1333" s="977"/>
      <c r="XAQ1333" s="977"/>
      <c r="XAR1333" s="977"/>
      <c r="XAS1333" s="977"/>
      <c r="XAT1333" s="977"/>
      <c r="XAU1333" s="977"/>
      <c r="XAV1333" s="977"/>
      <c r="XAW1333" s="977"/>
      <c r="XAX1333" s="977"/>
      <c r="XAY1333" s="977"/>
      <c r="XAZ1333" s="977"/>
      <c r="XBA1333" s="977"/>
      <c r="XBB1333" s="977"/>
      <c r="XBC1333" s="977"/>
      <c r="XBD1333" s="977"/>
      <c r="XBE1333" s="977"/>
      <c r="XBF1333" s="977"/>
      <c r="XBG1333" s="977"/>
      <c r="XBH1333" s="977"/>
      <c r="XBI1333" s="977"/>
      <c r="XBJ1333" s="977"/>
      <c r="XBK1333" s="977"/>
      <c r="XBL1333" s="977"/>
      <c r="XBM1333" s="977"/>
      <c r="XBN1333" s="977"/>
      <c r="XBO1333" s="977"/>
      <c r="XBP1333" s="977"/>
      <c r="XBQ1333" s="977"/>
      <c r="XBR1333" s="977"/>
      <c r="XBS1333" s="977"/>
      <c r="XBT1333" s="977"/>
      <c r="XBU1333" s="977"/>
      <c r="XBV1333" s="977"/>
      <c r="XBW1333" s="977"/>
      <c r="XBX1333" s="977"/>
      <c r="XBY1333" s="977"/>
      <c r="XBZ1333" s="977"/>
      <c r="XCA1333" s="977"/>
      <c r="XCB1333" s="977"/>
      <c r="XCC1333" s="977"/>
      <c r="XCD1333" s="977"/>
      <c r="XCE1333" s="977"/>
      <c r="XCF1333" s="977"/>
      <c r="XCG1333" s="977"/>
      <c r="XCH1333" s="977"/>
      <c r="XCI1333" s="977"/>
      <c r="XCJ1333" s="977"/>
      <c r="XCK1333" s="977"/>
      <c r="XCL1333" s="977"/>
      <c r="XCM1333" s="977"/>
      <c r="XCN1333" s="977"/>
      <c r="XCO1333" s="977"/>
      <c r="XCP1333" s="977"/>
      <c r="XCQ1333" s="977"/>
      <c r="XCR1333" s="977"/>
      <c r="XCS1333" s="977"/>
      <c r="XCT1333" s="977"/>
      <c r="XCU1333" s="977"/>
      <c r="XCV1333" s="977"/>
      <c r="XCW1333" s="977"/>
      <c r="XCX1333" s="977"/>
      <c r="XCY1333" s="977"/>
      <c r="XCZ1333" s="977"/>
      <c r="XDA1333" s="977"/>
      <c r="XDB1333" s="977"/>
      <c r="XDC1333" s="977"/>
      <c r="XDD1333" s="977"/>
      <c r="XDE1333" s="977"/>
      <c r="XDF1333" s="977"/>
      <c r="XDG1333" s="977"/>
      <c r="XDH1333" s="977"/>
      <c r="XDI1333" s="977"/>
      <c r="XDJ1333" s="977"/>
      <c r="XDK1333" s="977"/>
      <c r="XDL1333" s="977"/>
      <c r="XDM1333" s="977"/>
      <c r="XDN1333" s="977"/>
      <c r="XDO1333" s="977"/>
      <c r="XDP1333" s="977"/>
      <c r="XDQ1333" s="977"/>
      <c r="XDR1333" s="977"/>
      <c r="XDS1333" s="977"/>
      <c r="XDT1333" s="977"/>
      <c r="XDU1333" s="977"/>
      <c r="XDV1333" s="977"/>
      <c r="XDW1333" s="977"/>
      <c r="XDX1333" s="977"/>
      <c r="XDY1333" s="977"/>
      <c r="XDZ1333" s="977"/>
      <c r="XEA1333" s="977"/>
      <c r="XEB1333" s="977"/>
      <c r="XEC1333" s="977"/>
      <c r="XED1333" s="977"/>
      <c r="XEE1333" s="977"/>
      <c r="XEF1333" s="977"/>
      <c r="XEG1333" s="977"/>
      <c r="XEH1333" s="977"/>
      <c r="XEI1333" s="977"/>
      <c r="XEJ1333" s="977"/>
      <c r="XEK1333" s="977"/>
      <c r="XEL1333" s="977"/>
      <c r="XEM1333" s="977"/>
      <c r="XEN1333" s="977"/>
      <c r="XEO1333" s="977"/>
      <c r="XEP1333" s="977"/>
      <c r="XEQ1333" s="977"/>
      <c r="XER1333" s="977"/>
      <c r="XES1333" s="977"/>
      <c r="XET1333" s="977"/>
      <c r="XEU1333" s="977"/>
      <c r="XEV1333" s="977"/>
      <c r="XEW1333" s="977"/>
      <c r="XEX1333" s="977"/>
      <c r="XEY1333" s="977"/>
      <c r="XEZ1333" s="977"/>
      <c r="XFA1333" s="977"/>
      <c r="XFB1333" s="977"/>
      <c r="XFC1333" s="977"/>
      <c r="XFD1333" s="977"/>
    </row>
    <row r="1334" spans="1:16384" s="175" customFormat="1" ht="12.6" customHeight="1" x14ac:dyDescent="0.25">
      <c r="A1334" s="170" t="s">
        <v>1391</v>
      </c>
      <c r="B1334" s="206"/>
      <c r="C1334" s="206"/>
      <c r="D1334" s="206"/>
      <c r="E1334" s="206"/>
      <c r="F1334" s="206"/>
      <c r="G1334" s="206"/>
      <c r="H1334" s="206"/>
      <c r="I1334" s="206"/>
      <c r="J1334" s="206"/>
      <c r="K1334" s="206"/>
      <c r="L1334" s="206"/>
      <c r="M1334" s="206"/>
      <c r="N1334" s="206"/>
      <c r="O1334" s="206"/>
      <c r="P1334" s="206"/>
      <c r="Q1334" s="206"/>
      <c r="R1334" s="206"/>
      <c r="S1334" s="206"/>
      <c r="T1334" s="206"/>
      <c r="U1334" s="206"/>
      <c r="V1334" s="206"/>
      <c r="W1334" s="206"/>
      <c r="X1334" s="206"/>
      <c r="Y1334" s="206"/>
      <c r="Z1334" s="206"/>
      <c r="AA1334" s="206"/>
      <c r="AB1334" s="206"/>
      <c r="AC1334" s="206"/>
      <c r="AD1334" s="206"/>
      <c r="AE1334" s="206"/>
      <c r="AF1334" s="206"/>
      <c r="AG1334" s="206"/>
      <c r="AH1334" s="206"/>
      <c r="AI1334" s="206"/>
      <c r="AJ1334" s="206"/>
      <c r="AK1334" s="206"/>
      <c r="AL1334" s="206"/>
      <c r="AM1334" s="206"/>
      <c r="AN1334" s="206"/>
      <c r="AO1334" s="206"/>
      <c r="AP1334" s="206"/>
      <c r="AQ1334" s="206"/>
      <c r="AR1334" s="206"/>
      <c r="AS1334" s="206"/>
      <c r="AT1334" s="206"/>
      <c r="AU1334" s="206"/>
      <c r="AV1334" s="206"/>
      <c r="AW1334" s="206"/>
      <c r="AX1334" s="206"/>
      <c r="AY1334" s="206"/>
      <c r="AZ1334" s="206"/>
      <c r="BA1334" s="206"/>
      <c r="BB1334" s="206"/>
    </row>
    <row r="1335" spans="1:16384" s="175" customFormat="1" ht="13.5" customHeight="1" x14ac:dyDescent="0.25">
      <c r="A1335" s="1013" t="s">
        <v>1922</v>
      </c>
      <c r="B1335" s="1014"/>
      <c r="C1335" s="1014"/>
      <c r="D1335" s="1014"/>
      <c r="E1335" s="1014"/>
      <c r="F1335" s="1014"/>
      <c r="G1335" s="1014"/>
      <c r="H1335" s="1014"/>
      <c r="I1335" s="1014"/>
      <c r="J1335" s="1014"/>
      <c r="K1335" s="1014"/>
      <c r="L1335" s="1014"/>
      <c r="M1335" s="1014"/>
      <c r="N1335" s="1014"/>
      <c r="O1335" s="1014"/>
      <c r="P1335" s="1014"/>
      <c r="Q1335" s="1014"/>
      <c r="R1335" s="1014"/>
      <c r="S1335" s="1014"/>
      <c r="T1335" s="1014"/>
      <c r="U1335" s="1014"/>
      <c r="V1335" s="1014"/>
      <c r="W1335" s="1014"/>
      <c r="X1335" s="1014"/>
      <c r="Y1335" s="1014"/>
      <c r="Z1335" s="1014"/>
      <c r="AA1335" s="1014"/>
      <c r="AB1335" s="1014"/>
      <c r="AC1335" s="1014"/>
      <c r="AD1335" s="1014"/>
      <c r="AE1335" s="1015"/>
      <c r="AF1335" s="1009" t="s">
        <v>1923</v>
      </c>
      <c r="AG1335" s="1010"/>
      <c r="AH1335" s="1010"/>
      <c r="AI1335" s="1010"/>
      <c r="AJ1335" s="1010"/>
      <c r="AK1335" s="1010"/>
      <c r="AL1335" s="1010"/>
      <c r="AM1335" s="1010"/>
      <c r="AN1335" s="1010"/>
      <c r="AO1335" s="1010"/>
      <c r="AP1335" s="1010"/>
      <c r="AQ1335" s="1010"/>
      <c r="AR1335" s="1010"/>
      <c r="AS1335" s="1010"/>
      <c r="AT1335" s="1010"/>
      <c r="AU1335" s="1010"/>
      <c r="AV1335" s="1010"/>
      <c r="AW1335" s="1010"/>
      <c r="AX1335" s="1010"/>
      <c r="AY1335" s="1010"/>
      <c r="AZ1335" s="1010"/>
      <c r="BA1335" s="1010"/>
      <c r="BB1335" s="1011"/>
    </row>
    <row r="1336" spans="1:16384" s="175" customFormat="1" ht="13.5" customHeight="1" x14ac:dyDescent="0.25">
      <c r="A1336" s="1016"/>
      <c r="B1336" s="1017"/>
      <c r="C1336" s="1017"/>
      <c r="D1336" s="1017"/>
      <c r="E1336" s="1017"/>
      <c r="F1336" s="1017"/>
      <c r="G1336" s="1017"/>
      <c r="H1336" s="1017"/>
      <c r="I1336" s="1017"/>
      <c r="J1336" s="1017"/>
      <c r="K1336" s="1017"/>
      <c r="L1336" s="1017"/>
      <c r="M1336" s="1017"/>
      <c r="N1336" s="1017"/>
      <c r="O1336" s="1017"/>
      <c r="P1336" s="1017"/>
      <c r="Q1336" s="1017"/>
      <c r="R1336" s="1017"/>
      <c r="S1336" s="1017"/>
      <c r="T1336" s="1017"/>
      <c r="U1336" s="1017"/>
      <c r="V1336" s="1017"/>
      <c r="W1336" s="1017"/>
      <c r="X1336" s="1017"/>
      <c r="Y1336" s="1017"/>
      <c r="Z1336" s="1017"/>
      <c r="AA1336" s="1017"/>
      <c r="AB1336" s="1017"/>
      <c r="AC1336" s="1017"/>
      <c r="AD1336" s="1017"/>
      <c r="AE1336" s="1018"/>
      <c r="AF1336" s="1009" t="s">
        <v>1924</v>
      </c>
      <c r="AG1336" s="1010"/>
      <c r="AH1336" s="1010"/>
      <c r="AI1336" s="1010"/>
      <c r="AJ1336" s="1010"/>
      <c r="AK1336" s="1010"/>
      <c r="AL1336" s="1010"/>
      <c r="AM1336" s="1010"/>
      <c r="AN1336" s="1011"/>
      <c r="AO1336" s="1010" t="s">
        <v>1925</v>
      </c>
      <c r="AP1336" s="1010"/>
      <c r="AQ1336" s="1010"/>
      <c r="AR1336" s="1010"/>
      <c r="AS1336" s="1010"/>
      <c r="AT1336" s="1010"/>
      <c r="AU1336" s="1010"/>
      <c r="AV1336" s="1010"/>
      <c r="AW1336" s="1010"/>
      <c r="AX1336" s="1010"/>
      <c r="AY1336" s="1010"/>
      <c r="AZ1336" s="1010"/>
      <c r="BA1336" s="1010"/>
      <c r="BB1336" s="1011"/>
    </row>
    <row r="1337" spans="1:16384" s="175" customFormat="1" ht="13.5" customHeight="1" x14ac:dyDescent="0.25">
      <c r="A1337" s="996" t="s">
        <v>1926</v>
      </c>
      <c r="B1337" s="997"/>
      <c r="C1337" s="997"/>
      <c r="D1337" s="997"/>
      <c r="E1337" s="997"/>
      <c r="F1337" s="997"/>
      <c r="G1337" s="997"/>
      <c r="H1337" s="997"/>
      <c r="I1337" s="997"/>
      <c r="J1337" s="997"/>
      <c r="K1337" s="997"/>
      <c r="L1337" s="997"/>
      <c r="M1337" s="997"/>
      <c r="N1337" s="997"/>
      <c r="O1337" s="997"/>
      <c r="P1337" s="997"/>
      <c r="Q1337" s="997"/>
      <c r="R1337" s="997"/>
      <c r="S1337" s="997"/>
      <c r="T1337" s="997"/>
      <c r="U1337" s="997"/>
      <c r="V1337" s="997"/>
      <c r="W1337" s="997"/>
      <c r="X1337" s="997"/>
      <c r="Y1337" s="997"/>
      <c r="Z1337" s="997"/>
      <c r="AA1337" s="997"/>
      <c r="AB1337" s="997"/>
      <c r="AC1337" s="997"/>
      <c r="AD1337" s="997"/>
      <c r="AE1337" s="998"/>
      <c r="AF1337" s="1019"/>
      <c r="AG1337" s="1020"/>
      <c r="AH1337" s="1020"/>
      <c r="AI1337" s="1020"/>
      <c r="AJ1337" s="1020"/>
      <c r="AK1337" s="1020"/>
      <c r="AL1337" s="1020"/>
      <c r="AM1337" s="1020"/>
      <c r="AN1337" s="1021"/>
      <c r="AO1337" s="1020"/>
      <c r="AP1337" s="1020"/>
      <c r="AQ1337" s="1020"/>
      <c r="AR1337" s="1020"/>
      <c r="AS1337" s="1020"/>
      <c r="AT1337" s="1020"/>
      <c r="AU1337" s="1020"/>
      <c r="AV1337" s="1020"/>
      <c r="AW1337" s="1020"/>
      <c r="AX1337" s="1020"/>
      <c r="AY1337" s="1020"/>
      <c r="AZ1337" s="1020"/>
      <c r="BA1337" s="1020"/>
      <c r="BB1337" s="1021"/>
    </row>
    <row r="1338" spans="1:16384" s="175" customFormat="1" ht="13.5" customHeight="1" x14ac:dyDescent="0.25">
      <c r="A1338" s="996" t="s">
        <v>1927</v>
      </c>
      <c r="B1338" s="997"/>
      <c r="C1338" s="997"/>
      <c r="D1338" s="997"/>
      <c r="E1338" s="997"/>
      <c r="F1338" s="997"/>
      <c r="G1338" s="997"/>
      <c r="H1338" s="997"/>
      <c r="I1338" s="997"/>
      <c r="J1338" s="997"/>
      <c r="K1338" s="997"/>
      <c r="L1338" s="997"/>
      <c r="M1338" s="997"/>
      <c r="N1338" s="997"/>
      <c r="O1338" s="997"/>
      <c r="P1338" s="997"/>
      <c r="Q1338" s="997"/>
      <c r="R1338" s="997"/>
      <c r="S1338" s="997"/>
      <c r="T1338" s="997"/>
      <c r="U1338" s="997"/>
      <c r="V1338" s="997"/>
      <c r="W1338" s="997"/>
      <c r="X1338" s="997"/>
      <c r="Y1338" s="997"/>
      <c r="Z1338" s="997"/>
      <c r="AA1338" s="997"/>
      <c r="AB1338" s="997"/>
      <c r="AC1338" s="997"/>
      <c r="AD1338" s="997"/>
      <c r="AE1338" s="998"/>
      <c r="AF1338" s="1019"/>
      <c r="AG1338" s="1020"/>
      <c r="AH1338" s="1020"/>
      <c r="AI1338" s="1020"/>
      <c r="AJ1338" s="1020"/>
      <c r="AK1338" s="1020"/>
      <c r="AL1338" s="1020"/>
      <c r="AM1338" s="1020"/>
      <c r="AN1338" s="1021"/>
      <c r="AO1338" s="1020"/>
      <c r="AP1338" s="1020"/>
      <c r="AQ1338" s="1020"/>
      <c r="AR1338" s="1020"/>
      <c r="AS1338" s="1020"/>
      <c r="AT1338" s="1020"/>
      <c r="AU1338" s="1020"/>
      <c r="AV1338" s="1020"/>
      <c r="AW1338" s="1020"/>
      <c r="AX1338" s="1020"/>
      <c r="AY1338" s="1020"/>
      <c r="AZ1338" s="1020"/>
      <c r="BA1338" s="1020"/>
      <c r="BB1338" s="1021"/>
    </row>
    <row r="1339" spans="1:16384" s="175" customFormat="1" ht="13.5" customHeight="1" x14ac:dyDescent="0.25">
      <c r="A1339" s="996" t="s">
        <v>1928</v>
      </c>
      <c r="B1339" s="997"/>
      <c r="C1339" s="997"/>
      <c r="D1339" s="997"/>
      <c r="E1339" s="997"/>
      <c r="F1339" s="997"/>
      <c r="G1339" s="997"/>
      <c r="H1339" s="997"/>
      <c r="I1339" s="997"/>
      <c r="J1339" s="997"/>
      <c r="K1339" s="997"/>
      <c r="L1339" s="997"/>
      <c r="M1339" s="997"/>
      <c r="N1339" s="997"/>
      <c r="O1339" s="997"/>
      <c r="P1339" s="997"/>
      <c r="Q1339" s="997"/>
      <c r="R1339" s="997"/>
      <c r="S1339" s="997"/>
      <c r="T1339" s="997"/>
      <c r="U1339" s="997"/>
      <c r="V1339" s="997"/>
      <c r="W1339" s="997"/>
      <c r="X1339" s="997"/>
      <c r="Y1339" s="997"/>
      <c r="Z1339" s="997"/>
      <c r="AA1339" s="997"/>
      <c r="AB1339" s="997"/>
      <c r="AC1339" s="997"/>
      <c r="AD1339" s="997"/>
      <c r="AE1339" s="998"/>
      <c r="AF1339" s="1019"/>
      <c r="AG1339" s="1020"/>
      <c r="AH1339" s="1020"/>
      <c r="AI1339" s="1020"/>
      <c r="AJ1339" s="1020"/>
      <c r="AK1339" s="1020"/>
      <c r="AL1339" s="1020"/>
      <c r="AM1339" s="1020"/>
      <c r="AN1339" s="1021"/>
      <c r="AO1339" s="1020"/>
      <c r="AP1339" s="1020"/>
      <c r="AQ1339" s="1020"/>
      <c r="AR1339" s="1020"/>
      <c r="AS1339" s="1020"/>
      <c r="AT1339" s="1020"/>
      <c r="AU1339" s="1020"/>
      <c r="AV1339" s="1020"/>
      <c r="AW1339" s="1020"/>
      <c r="AX1339" s="1020"/>
      <c r="AY1339" s="1020"/>
      <c r="AZ1339" s="1020"/>
      <c r="BA1339" s="1020"/>
      <c r="BB1339" s="1021"/>
    </row>
    <row r="1340" spans="1:16384" s="175" customFormat="1" ht="13.5" customHeight="1" x14ac:dyDescent="0.25">
      <c r="A1340" s="996" t="s">
        <v>1929</v>
      </c>
      <c r="B1340" s="997"/>
      <c r="C1340" s="997"/>
      <c r="D1340" s="997"/>
      <c r="E1340" s="997"/>
      <c r="F1340" s="997"/>
      <c r="G1340" s="997"/>
      <c r="H1340" s="997"/>
      <c r="I1340" s="997"/>
      <c r="J1340" s="997"/>
      <c r="K1340" s="997"/>
      <c r="L1340" s="997"/>
      <c r="M1340" s="997"/>
      <c r="N1340" s="997"/>
      <c r="O1340" s="997"/>
      <c r="P1340" s="997"/>
      <c r="Q1340" s="997"/>
      <c r="R1340" s="997"/>
      <c r="S1340" s="997"/>
      <c r="T1340" s="997"/>
      <c r="U1340" s="997"/>
      <c r="V1340" s="997"/>
      <c r="W1340" s="997"/>
      <c r="X1340" s="997"/>
      <c r="Y1340" s="997"/>
      <c r="Z1340" s="997"/>
      <c r="AA1340" s="997"/>
      <c r="AB1340" s="997"/>
      <c r="AC1340" s="997"/>
      <c r="AD1340" s="997"/>
      <c r="AE1340" s="998"/>
      <c r="AF1340" s="1019"/>
      <c r="AG1340" s="1020"/>
      <c r="AH1340" s="1020"/>
      <c r="AI1340" s="1020"/>
      <c r="AJ1340" s="1020"/>
      <c r="AK1340" s="1020"/>
      <c r="AL1340" s="1020"/>
      <c r="AM1340" s="1020"/>
      <c r="AN1340" s="1021"/>
      <c r="AO1340" s="1020"/>
      <c r="AP1340" s="1020"/>
      <c r="AQ1340" s="1020"/>
      <c r="AR1340" s="1020"/>
      <c r="AS1340" s="1020"/>
      <c r="AT1340" s="1020"/>
      <c r="AU1340" s="1020"/>
      <c r="AV1340" s="1020"/>
      <c r="AW1340" s="1020"/>
      <c r="AX1340" s="1020"/>
      <c r="AY1340" s="1020"/>
      <c r="AZ1340" s="1020"/>
      <c r="BA1340" s="1020"/>
      <c r="BB1340" s="1021"/>
    </row>
    <row r="1341" spans="1:16384" s="175" customFormat="1" ht="13.5" customHeight="1" x14ac:dyDescent="0.25">
      <c r="A1341" s="996" t="s">
        <v>1930</v>
      </c>
      <c r="B1341" s="997"/>
      <c r="C1341" s="997"/>
      <c r="D1341" s="997"/>
      <c r="E1341" s="997"/>
      <c r="F1341" s="997"/>
      <c r="G1341" s="997"/>
      <c r="H1341" s="997"/>
      <c r="I1341" s="997"/>
      <c r="J1341" s="997"/>
      <c r="K1341" s="997"/>
      <c r="L1341" s="997"/>
      <c r="M1341" s="997"/>
      <c r="N1341" s="997"/>
      <c r="O1341" s="997"/>
      <c r="P1341" s="997"/>
      <c r="Q1341" s="997"/>
      <c r="R1341" s="997"/>
      <c r="S1341" s="997"/>
      <c r="T1341" s="997"/>
      <c r="U1341" s="997"/>
      <c r="V1341" s="997"/>
      <c r="W1341" s="997"/>
      <c r="X1341" s="997"/>
      <c r="Y1341" s="997"/>
      <c r="Z1341" s="997"/>
      <c r="AA1341" s="997"/>
      <c r="AB1341" s="997"/>
      <c r="AC1341" s="997"/>
      <c r="AD1341" s="997"/>
      <c r="AE1341" s="998"/>
      <c r="AF1341" s="1019"/>
      <c r="AG1341" s="1020"/>
      <c r="AH1341" s="1020"/>
      <c r="AI1341" s="1020"/>
      <c r="AJ1341" s="1020"/>
      <c r="AK1341" s="1020"/>
      <c r="AL1341" s="1020"/>
      <c r="AM1341" s="1020"/>
      <c r="AN1341" s="1021"/>
      <c r="AO1341" s="1020"/>
      <c r="AP1341" s="1020"/>
      <c r="AQ1341" s="1020"/>
      <c r="AR1341" s="1020"/>
      <c r="AS1341" s="1020"/>
      <c r="AT1341" s="1020"/>
      <c r="AU1341" s="1020"/>
      <c r="AV1341" s="1020"/>
      <c r="AW1341" s="1020"/>
      <c r="AX1341" s="1020"/>
      <c r="AY1341" s="1020"/>
      <c r="AZ1341" s="1020"/>
      <c r="BA1341" s="1020"/>
      <c r="BB1341" s="1021"/>
    </row>
    <row r="1342" spans="1:16384" s="175" customFormat="1" ht="13.5" customHeight="1" x14ac:dyDescent="0.25">
      <c r="A1342" s="996" t="s">
        <v>1931</v>
      </c>
      <c r="B1342" s="997"/>
      <c r="C1342" s="997"/>
      <c r="D1342" s="997"/>
      <c r="E1342" s="997"/>
      <c r="F1342" s="997"/>
      <c r="G1342" s="997"/>
      <c r="H1342" s="997"/>
      <c r="I1342" s="997"/>
      <c r="J1342" s="997"/>
      <c r="K1342" s="997"/>
      <c r="L1342" s="997"/>
      <c r="M1342" s="997"/>
      <c r="N1342" s="997"/>
      <c r="O1342" s="997"/>
      <c r="P1342" s="997"/>
      <c r="Q1342" s="997"/>
      <c r="R1342" s="997"/>
      <c r="S1342" s="997"/>
      <c r="T1342" s="997"/>
      <c r="U1342" s="997"/>
      <c r="V1342" s="997"/>
      <c r="W1342" s="997"/>
      <c r="X1342" s="997"/>
      <c r="Y1342" s="997"/>
      <c r="Z1342" s="997"/>
      <c r="AA1342" s="997"/>
      <c r="AB1342" s="997"/>
      <c r="AC1342" s="997"/>
      <c r="AD1342" s="997"/>
      <c r="AE1342" s="998"/>
      <c r="AF1342" s="1019"/>
      <c r="AG1342" s="1020"/>
      <c r="AH1342" s="1020"/>
      <c r="AI1342" s="1020"/>
      <c r="AJ1342" s="1020"/>
      <c r="AK1342" s="1020"/>
      <c r="AL1342" s="1020"/>
      <c r="AM1342" s="1020"/>
      <c r="AN1342" s="1021"/>
      <c r="AO1342" s="1020"/>
      <c r="AP1342" s="1020"/>
      <c r="AQ1342" s="1020"/>
      <c r="AR1342" s="1020"/>
      <c r="AS1342" s="1020"/>
      <c r="AT1342" s="1020"/>
      <c r="AU1342" s="1020"/>
      <c r="AV1342" s="1020"/>
      <c r="AW1342" s="1020"/>
      <c r="AX1342" s="1020"/>
      <c r="AY1342" s="1020"/>
      <c r="AZ1342" s="1020"/>
      <c r="BA1342" s="1020"/>
      <c r="BB1342" s="1021"/>
    </row>
    <row r="1343" spans="1:16384" s="175" customFormat="1" ht="13.5" customHeight="1" x14ac:dyDescent="0.25">
      <c r="A1343" s="170" t="s">
        <v>1429</v>
      </c>
      <c r="B1343" s="303"/>
      <c r="C1343" s="303"/>
      <c r="D1343" s="303"/>
      <c r="E1343" s="303"/>
      <c r="F1343" s="303"/>
      <c r="G1343" s="303"/>
      <c r="H1343" s="303"/>
      <c r="I1343" s="303"/>
      <c r="J1343" s="303"/>
      <c r="K1343" s="303"/>
      <c r="L1343" s="303"/>
      <c r="M1343" s="303"/>
      <c r="N1343" s="303"/>
      <c r="O1343" s="303"/>
      <c r="P1343" s="303"/>
      <c r="Q1343" s="303"/>
      <c r="R1343" s="303"/>
      <c r="S1343" s="303"/>
      <c r="T1343" s="303"/>
      <c r="U1343" s="303"/>
      <c r="V1343" s="303"/>
      <c r="W1343" s="303"/>
      <c r="X1343" s="303"/>
      <c r="Y1343" s="303"/>
      <c r="Z1343" s="303"/>
      <c r="AA1343" s="303"/>
      <c r="AB1343" s="303"/>
      <c r="AC1343" s="303"/>
      <c r="AD1343" s="303"/>
      <c r="AE1343" s="303"/>
      <c r="AF1343" s="303"/>
      <c r="AG1343" s="303"/>
      <c r="AH1343" s="303"/>
      <c r="AI1343" s="303"/>
      <c r="AJ1343" s="303"/>
      <c r="AK1343" s="303"/>
      <c r="AL1343" s="303"/>
      <c r="AM1343" s="303"/>
      <c r="AN1343" s="303"/>
      <c r="AO1343" s="303"/>
      <c r="AP1343" s="303"/>
      <c r="AQ1343" s="303"/>
      <c r="AR1343" s="303"/>
      <c r="AS1343" s="303"/>
      <c r="AT1343" s="303"/>
      <c r="AU1343" s="303"/>
      <c r="AV1343" s="303"/>
      <c r="AW1343" s="303"/>
      <c r="AX1343" s="303"/>
      <c r="AY1343" s="303"/>
      <c r="AZ1343" s="303"/>
      <c r="BA1343" s="303"/>
      <c r="BB1343" s="298"/>
    </row>
    <row r="1344" spans="1:16384" s="175" customFormat="1" ht="13.5" customHeight="1" x14ac:dyDescent="0.25">
      <c r="A1344" s="1013" t="s">
        <v>1922</v>
      </c>
      <c r="B1344" s="1014"/>
      <c r="C1344" s="1014"/>
      <c r="D1344" s="1014"/>
      <c r="E1344" s="1014"/>
      <c r="F1344" s="1014"/>
      <c r="G1344" s="1014"/>
      <c r="H1344" s="1014"/>
      <c r="I1344" s="1014"/>
      <c r="J1344" s="1014"/>
      <c r="K1344" s="1014"/>
      <c r="L1344" s="1014"/>
      <c r="M1344" s="1014"/>
      <c r="N1344" s="1014"/>
      <c r="O1344" s="1014"/>
      <c r="P1344" s="1014"/>
      <c r="Q1344" s="1014"/>
      <c r="R1344" s="1014"/>
      <c r="S1344" s="1014"/>
      <c r="T1344" s="1014"/>
      <c r="U1344" s="1014"/>
      <c r="V1344" s="1014"/>
      <c r="W1344" s="1014"/>
      <c r="X1344" s="1014"/>
      <c r="Y1344" s="1014"/>
      <c r="Z1344" s="1014"/>
      <c r="AA1344" s="1014"/>
      <c r="AB1344" s="1014"/>
      <c r="AC1344" s="1014"/>
      <c r="AD1344" s="1014"/>
      <c r="AE1344" s="1015"/>
      <c r="AF1344" s="1009" t="s">
        <v>1932</v>
      </c>
      <c r="AG1344" s="1010"/>
      <c r="AH1344" s="1010"/>
      <c r="AI1344" s="1010"/>
      <c r="AJ1344" s="1010"/>
      <c r="AK1344" s="1010"/>
      <c r="AL1344" s="1010"/>
      <c r="AM1344" s="1010"/>
      <c r="AN1344" s="1010"/>
      <c r="AO1344" s="1010"/>
      <c r="AP1344" s="1010"/>
      <c r="AQ1344" s="1010"/>
      <c r="AR1344" s="1010"/>
      <c r="AS1344" s="1010"/>
      <c r="AT1344" s="1010"/>
      <c r="AU1344" s="1010"/>
      <c r="AV1344" s="1010"/>
      <c r="AW1344" s="1010"/>
      <c r="AX1344" s="1010"/>
      <c r="AY1344" s="1010"/>
      <c r="AZ1344" s="1010"/>
      <c r="BA1344" s="1010"/>
      <c r="BB1344" s="1011"/>
    </row>
    <row r="1345" spans="1:16384" s="175" customFormat="1" ht="13.5" customHeight="1" x14ac:dyDescent="0.25">
      <c r="A1345" s="1016"/>
      <c r="B1345" s="1017"/>
      <c r="C1345" s="1017"/>
      <c r="D1345" s="1017"/>
      <c r="E1345" s="1017"/>
      <c r="F1345" s="1017"/>
      <c r="G1345" s="1017"/>
      <c r="H1345" s="1017"/>
      <c r="I1345" s="1017"/>
      <c r="J1345" s="1017"/>
      <c r="K1345" s="1017"/>
      <c r="L1345" s="1017"/>
      <c r="M1345" s="1017"/>
      <c r="N1345" s="1017"/>
      <c r="O1345" s="1017"/>
      <c r="P1345" s="1017"/>
      <c r="Q1345" s="1017"/>
      <c r="R1345" s="1017"/>
      <c r="S1345" s="1017"/>
      <c r="T1345" s="1017"/>
      <c r="U1345" s="1017"/>
      <c r="V1345" s="1017"/>
      <c r="W1345" s="1017"/>
      <c r="X1345" s="1017"/>
      <c r="Y1345" s="1017"/>
      <c r="Z1345" s="1017"/>
      <c r="AA1345" s="1017"/>
      <c r="AB1345" s="1017"/>
      <c r="AC1345" s="1017"/>
      <c r="AD1345" s="1017"/>
      <c r="AE1345" s="1018"/>
      <c r="AF1345" s="1009" t="s">
        <v>1924</v>
      </c>
      <c r="AG1345" s="1010"/>
      <c r="AH1345" s="1010"/>
      <c r="AI1345" s="1010"/>
      <c r="AJ1345" s="1010"/>
      <c r="AK1345" s="1010"/>
      <c r="AL1345" s="1010"/>
      <c r="AM1345" s="1010"/>
      <c r="AN1345" s="1011"/>
      <c r="AO1345" s="1010" t="s">
        <v>1925</v>
      </c>
      <c r="AP1345" s="1010"/>
      <c r="AQ1345" s="1010"/>
      <c r="AR1345" s="1010"/>
      <c r="AS1345" s="1010"/>
      <c r="AT1345" s="1010"/>
      <c r="AU1345" s="1010"/>
      <c r="AV1345" s="1010"/>
      <c r="AW1345" s="1010"/>
      <c r="AX1345" s="1010"/>
      <c r="AY1345" s="1010"/>
      <c r="AZ1345" s="1010"/>
      <c r="BA1345" s="1010"/>
      <c r="BB1345" s="1011"/>
    </row>
    <row r="1346" spans="1:16384" s="175" customFormat="1" ht="13.5" customHeight="1" x14ac:dyDescent="0.25">
      <c r="A1346" s="996" t="s">
        <v>1926</v>
      </c>
      <c r="B1346" s="997"/>
      <c r="C1346" s="997"/>
      <c r="D1346" s="997"/>
      <c r="E1346" s="997"/>
      <c r="F1346" s="997"/>
      <c r="G1346" s="997"/>
      <c r="H1346" s="997"/>
      <c r="I1346" s="997"/>
      <c r="J1346" s="997"/>
      <c r="K1346" s="997"/>
      <c r="L1346" s="997"/>
      <c r="M1346" s="997"/>
      <c r="N1346" s="997"/>
      <c r="O1346" s="997"/>
      <c r="P1346" s="997"/>
      <c r="Q1346" s="997"/>
      <c r="R1346" s="997"/>
      <c r="S1346" s="997"/>
      <c r="T1346" s="997"/>
      <c r="U1346" s="997"/>
      <c r="V1346" s="997"/>
      <c r="W1346" s="997"/>
      <c r="X1346" s="997"/>
      <c r="Y1346" s="997"/>
      <c r="Z1346" s="997"/>
      <c r="AA1346" s="997"/>
      <c r="AB1346" s="997"/>
      <c r="AC1346" s="997"/>
      <c r="AD1346" s="997"/>
      <c r="AE1346" s="998"/>
      <c r="AF1346" s="1019"/>
      <c r="AG1346" s="1020"/>
      <c r="AH1346" s="1020"/>
      <c r="AI1346" s="1020"/>
      <c r="AJ1346" s="1020"/>
      <c r="AK1346" s="1020"/>
      <c r="AL1346" s="1020"/>
      <c r="AM1346" s="1020"/>
      <c r="AN1346" s="1021"/>
      <c r="AO1346" s="1020"/>
      <c r="AP1346" s="1020"/>
      <c r="AQ1346" s="1020"/>
      <c r="AR1346" s="1020"/>
      <c r="AS1346" s="1020"/>
      <c r="AT1346" s="1020"/>
      <c r="AU1346" s="1020"/>
      <c r="AV1346" s="1020"/>
      <c r="AW1346" s="1020"/>
      <c r="AX1346" s="1020"/>
      <c r="AY1346" s="1020"/>
      <c r="AZ1346" s="1020"/>
      <c r="BA1346" s="1020"/>
      <c r="BB1346" s="1021"/>
    </row>
    <row r="1347" spans="1:16384" s="175" customFormat="1" ht="13.5" customHeight="1" x14ac:dyDescent="0.25">
      <c r="A1347" s="996" t="s">
        <v>1927</v>
      </c>
      <c r="B1347" s="997"/>
      <c r="C1347" s="997"/>
      <c r="D1347" s="997"/>
      <c r="E1347" s="997"/>
      <c r="F1347" s="997"/>
      <c r="G1347" s="997"/>
      <c r="H1347" s="997"/>
      <c r="I1347" s="997"/>
      <c r="J1347" s="997"/>
      <c r="K1347" s="997"/>
      <c r="L1347" s="997"/>
      <c r="M1347" s="997"/>
      <c r="N1347" s="997"/>
      <c r="O1347" s="997"/>
      <c r="P1347" s="997"/>
      <c r="Q1347" s="997"/>
      <c r="R1347" s="997"/>
      <c r="S1347" s="997"/>
      <c r="T1347" s="997"/>
      <c r="U1347" s="997"/>
      <c r="V1347" s="997"/>
      <c r="W1347" s="997"/>
      <c r="X1347" s="997"/>
      <c r="Y1347" s="997"/>
      <c r="Z1347" s="997"/>
      <c r="AA1347" s="997"/>
      <c r="AB1347" s="997"/>
      <c r="AC1347" s="997"/>
      <c r="AD1347" s="997"/>
      <c r="AE1347" s="998"/>
      <c r="AF1347" s="1019"/>
      <c r="AG1347" s="1020"/>
      <c r="AH1347" s="1020"/>
      <c r="AI1347" s="1020"/>
      <c r="AJ1347" s="1020"/>
      <c r="AK1347" s="1020"/>
      <c r="AL1347" s="1020"/>
      <c r="AM1347" s="1020"/>
      <c r="AN1347" s="1021"/>
      <c r="AO1347" s="1020"/>
      <c r="AP1347" s="1020"/>
      <c r="AQ1347" s="1020"/>
      <c r="AR1347" s="1020"/>
      <c r="AS1347" s="1020"/>
      <c r="AT1347" s="1020"/>
      <c r="AU1347" s="1020"/>
      <c r="AV1347" s="1020"/>
      <c r="AW1347" s="1020"/>
      <c r="AX1347" s="1020"/>
      <c r="AY1347" s="1020"/>
      <c r="AZ1347" s="1020"/>
      <c r="BA1347" s="1020"/>
      <c r="BB1347" s="1021"/>
    </row>
    <row r="1348" spans="1:16384" s="175" customFormat="1" ht="13.5" customHeight="1" x14ac:dyDescent="0.25">
      <c r="A1348" s="996" t="s">
        <v>1928</v>
      </c>
      <c r="B1348" s="997"/>
      <c r="C1348" s="997"/>
      <c r="D1348" s="997"/>
      <c r="E1348" s="997"/>
      <c r="F1348" s="997"/>
      <c r="G1348" s="997"/>
      <c r="H1348" s="997"/>
      <c r="I1348" s="997"/>
      <c r="J1348" s="997"/>
      <c r="K1348" s="997"/>
      <c r="L1348" s="997"/>
      <c r="M1348" s="997"/>
      <c r="N1348" s="997"/>
      <c r="O1348" s="997"/>
      <c r="P1348" s="997"/>
      <c r="Q1348" s="997"/>
      <c r="R1348" s="997"/>
      <c r="S1348" s="997"/>
      <c r="T1348" s="997"/>
      <c r="U1348" s="997"/>
      <c r="V1348" s="997"/>
      <c r="W1348" s="997"/>
      <c r="X1348" s="997"/>
      <c r="Y1348" s="997"/>
      <c r="Z1348" s="997"/>
      <c r="AA1348" s="997"/>
      <c r="AB1348" s="997"/>
      <c r="AC1348" s="997"/>
      <c r="AD1348" s="997"/>
      <c r="AE1348" s="998"/>
      <c r="AF1348" s="1019"/>
      <c r="AG1348" s="1020"/>
      <c r="AH1348" s="1020"/>
      <c r="AI1348" s="1020"/>
      <c r="AJ1348" s="1020"/>
      <c r="AK1348" s="1020"/>
      <c r="AL1348" s="1020"/>
      <c r="AM1348" s="1020"/>
      <c r="AN1348" s="1021"/>
      <c r="AO1348" s="1020"/>
      <c r="AP1348" s="1020"/>
      <c r="AQ1348" s="1020"/>
      <c r="AR1348" s="1020"/>
      <c r="AS1348" s="1020"/>
      <c r="AT1348" s="1020"/>
      <c r="AU1348" s="1020"/>
      <c r="AV1348" s="1020"/>
      <c r="AW1348" s="1020"/>
      <c r="AX1348" s="1020"/>
      <c r="AY1348" s="1020"/>
      <c r="AZ1348" s="1020"/>
      <c r="BA1348" s="1020"/>
      <c r="BB1348" s="1021"/>
    </row>
    <row r="1349" spans="1:16384" s="175" customFormat="1" ht="13.5" customHeight="1" x14ac:dyDescent="0.25">
      <c r="A1349" s="996" t="s">
        <v>1929</v>
      </c>
      <c r="B1349" s="997"/>
      <c r="C1349" s="997"/>
      <c r="D1349" s="997"/>
      <c r="E1349" s="997"/>
      <c r="F1349" s="997"/>
      <c r="G1349" s="997"/>
      <c r="H1349" s="997"/>
      <c r="I1349" s="997"/>
      <c r="J1349" s="997"/>
      <c r="K1349" s="997"/>
      <c r="L1349" s="997"/>
      <c r="M1349" s="997"/>
      <c r="N1349" s="997"/>
      <c r="O1349" s="997"/>
      <c r="P1349" s="997"/>
      <c r="Q1349" s="997"/>
      <c r="R1349" s="997"/>
      <c r="S1349" s="997"/>
      <c r="T1349" s="997"/>
      <c r="U1349" s="997"/>
      <c r="V1349" s="997"/>
      <c r="W1349" s="997"/>
      <c r="X1349" s="997"/>
      <c r="Y1349" s="997"/>
      <c r="Z1349" s="997"/>
      <c r="AA1349" s="997"/>
      <c r="AB1349" s="997"/>
      <c r="AC1349" s="997"/>
      <c r="AD1349" s="997"/>
      <c r="AE1349" s="998"/>
      <c r="AF1349" s="1019"/>
      <c r="AG1349" s="1020"/>
      <c r="AH1349" s="1020"/>
      <c r="AI1349" s="1020"/>
      <c r="AJ1349" s="1020"/>
      <c r="AK1349" s="1020"/>
      <c r="AL1349" s="1020"/>
      <c r="AM1349" s="1020"/>
      <c r="AN1349" s="1021"/>
      <c r="AO1349" s="1020"/>
      <c r="AP1349" s="1020"/>
      <c r="AQ1349" s="1020"/>
      <c r="AR1349" s="1020"/>
      <c r="AS1349" s="1020"/>
      <c r="AT1349" s="1020"/>
      <c r="AU1349" s="1020"/>
      <c r="AV1349" s="1020"/>
      <c r="AW1349" s="1020"/>
      <c r="AX1349" s="1020"/>
      <c r="AY1349" s="1020"/>
      <c r="AZ1349" s="1020"/>
      <c r="BA1349" s="1020"/>
      <c r="BB1349" s="1021"/>
    </row>
    <row r="1350" spans="1:16384" s="175" customFormat="1" ht="13.5" customHeight="1" x14ac:dyDescent="0.25">
      <c r="A1350" s="996" t="s">
        <v>1930</v>
      </c>
      <c r="B1350" s="997"/>
      <c r="C1350" s="997"/>
      <c r="D1350" s="997"/>
      <c r="E1350" s="997"/>
      <c r="F1350" s="997"/>
      <c r="G1350" s="997"/>
      <c r="H1350" s="997"/>
      <c r="I1350" s="997"/>
      <c r="J1350" s="997"/>
      <c r="K1350" s="997"/>
      <c r="L1350" s="997"/>
      <c r="M1350" s="997"/>
      <c r="N1350" s="997"/>
      <c r="O1350" s="997"/>
      <c r="P1350" s="997"/>
      <c r="Q1350" s="997"/>
      <c r="R1350" s="997"/>
      <c r="S1350" s="997"/>
      <c r="T1350" s="997"/>
      <c r="U1350" s="997"/>
      <c r="V1350" s="997"/>
      <c r="W1350" s="997"/>
      <c r="X1350" s="997"/>
      <c r="Y1350" s="997"/>
      <c r="Z1350" s="997"/>
      <c r="AA1350" s="997"/>
      <c r="AB1350" s="997"/>
      <c r="AC1350" s="997"/>
      <c r="AD1350" s="997"/>
      <c r="AE1350" s="998"/>
      <c r="AF1350" s="1019"/>
      <c r="AG1350" s="1020"/>
      <c r="AH1350" s="1020"/>
      <c r="AI1350" s="1020"/>
      <c r="AJ1350" s="1020"/>
      <c r="AK1350" s="1020"/>
      <c r="AL1350" s="1020"/>
      <c r="AM1350" s="1020"/>
      <c r="AN1350" s="1021"/>
      <c r="AO1350" s="1020"/>
      <c r="AP1350" s="1020"/>
      <c r="AQ1350" s="1020"/>
      <c r="AR1350" s="1020"/>
      <c r="AS1350" s="1020"/>
      <c r="AT1350" s="1020"/>
      <c r="AU1350" s="1020"/>
      <c r="AV1350" s="1020"/>
      <c r="AW1350" s="1020"/>
      <c r="AX1350" s="1020"/>
      <c r="AY1350" s="1020"/>
      <c r="AZ1350" s="1020"/>
      <c r="BA1350" s="1020"/>
      <c r="BB1350" s="1021"/>
    </row>
    <row r="1351" spans="1:16384" s="175" customFormat="1" ht="13.5" customHeight="1" x14ac:dyDescent="0.25">
      <c r="A1351" s="996" t="s">
        <v>1931</v>
      </c>
      <c r="B1351" s="997"/>
      <c r="C1351" s="997"/>
      <c r="D1351" s="997"/>
      <c r="E1351" s="997"/>
      <c r="F1351" s="997"/>
      <c r="G1351" s="997"/>
      <c r="H1351" s="997"/>
      <c r="I1351" s="997"/>
      <c r="J1351" s="997"/>
      <c r="K1351" s="997"/>
      <c r="L1351" s="997"/>
      <c r="M1351" s="997"/>
      <c r="N1351" s="997"/>
      <c r="O1351" s="997"/>
      <c r="P1351" s="997"/>
      <c r="Q1351" s="997"/>
      <c r="R1351" s="997"/>
      <c r="S1351" s="997"/>
      <c r="T1351" s="997"/>
      <c r="U1351" s="997"/>
      <c r="V1351" s="997"/>
      <c r="W1351" s="997"/>
      <c r="X1351" s="997"/>
      <c r="Y1351" s="997"/>
      <c r="Z1351" s="997"/>
      <c r="AA1351" s="997"/>
      <c r="AB1351" s="997"/>
      <c r="AC1351" s="997"/>
      <c r="AD1351" s="997"/>
      <c r="AE1351" s="998"/>
      <c r="AF1351" s="1019"/>
      <c r="AG1351" s="1020"/>
      <c r="AH1351" s="1020"/>
      <c r="AI1351" s="1020"/>
      <c r="AJ1351" s="1020"/>
      <c r="AK1351" s="1020"/>
      <c r="AL1351" s="1020"/>
      <c r="AM1351" s="1020"/>
      <c r="AN1351" s="1021"/>
      <c r="AO1351" s="1020"/>
      <c r="AP1351" s="1020"/>
      <c r="AQ1351" s="1020"/>
      <c r="AR1351" s="1020"/>
      <c r="AS1351" s="1020"/>
      <c r="AT1351" s="1020"/>
      <c r="AU1351" s="1020"/>
      <c r="AV1351" s="1020"/>
      <c r="AW1351" s="1020"/>
      <c r="AX1351" s="1020"/>
      <c r="AY1351" s="1020"/>
      <c r="AZ1351" s="1020"/>
      <c r="BA1351" s="1020"/>
      <c r="BB1351" s="1021"/>
    </row>
    <row r="1352" spans="1:16384" ht="12.6" customHeight="1" x14ac:dyDescent="0.25">
      <c r="A1352" s="220" t="s">
        <v>5010</v>
      </c>
    </row>
    <row r="1353" spans="1:16384" ht="15" customHeight="1" x14ac:dyDescent="0.25">
      <c r="A1353" s="807"/>
      <c r="B1353" s="808"/>
      <c r="C1353" s="808"/>
      <c r="D1353" s="808"/>
      <c r="E1353" s="808"/>
      <c r="F1353" s="808"/>
      <c r="G1353" s="808"/>
      <c r="H1353" s="808"/>
      <c r="I1353" s="808"/>
      <c r="J1353" s="808"/>
      <c r="K1353" s="808"/>
      <c r="L1353" s="808"/>
      <c r="M1353" s="808"/>
      <c r="N1353" s="808"/>
      <c r="O1353" s="808"/>
      <c r="P1353" s="808"/>
      <c r="Q1353" s="808"/>
      <c r="R1353" s="808"/>
      <c r="S1353" s="808"/>
      <c r="T1353" s="808"/>
      <c r="U1353" s="808"/>
      <c r="V1353" s="808"/>
      <c r="W1353" s="808"/>
      <c r="X1353" s="808"/>
      <c r="Y1353" s="808"/>
      <c r="Z1353" s="808"/>
      <c r="AA1353" s="808"/>
      <c r="AB1353" s="808"/>
      <c r="AC1353" s="808"/>
      <c r="AD1353" s="808"/>
      <c r="AE1353" s="808"/>
      <c r="AF1353" s="808"/>
      <c r="AG1353" s="808"/>
      <c r="AH1353" s="808"/>
      <c r="AI1353" s="808"/>
      <c r="AJ1353" s="808"/>
      <c r="AK1353" s="808"/>
      <c r="AL1353" s="808"/>
      <c r="AM1353" s="808"/>
      <c r="AN1353" s="808"/>
      <c r="AO1353" s="808"/>
      <c r="AP1353" s="808"/>
      <c r="AQ1353" s="808"/>
      <c r="AR1353" s="808"/>
      <c r="AS1353" s="808"/>
      <c r="AT1353" s="808"/>
      <c r="AU1353" s="808"/>
      <c r="AV1353" s="808"/>
      <c r="AW1353" s="808"/>
      <c r="AX1353" s="808"/>
      <c r="AY1353" s="550"/>
      <c r="AZ1353" s="550"/>
      <c r="BA1353" s="550"/>
      <c r="BB1353" s="550"/>
    </row>
    <row r="1354" spans="1:16384" ht="15" customHeight="1" x14ac:dyDescent="0.25">
      <c r="A1354" s="809"/>
      <c r="B1354" s="810"/>
      <c r="C1354" s="810"/>
      <c r="D1354" s="810"/>
      <c r="E1354" s="810"/>
      <c r="F1354" s="810"/>
      <c r="G1354" s="810"/>
      <c r="H1354" s="810"/>
      <c r="I1354" s="810"/>
      <c r="J1354" s="810"/>
      <c r="K1354" s="810"/>
      <c r="L1354" s="810"/>
      <c r="M1354" s="810"/>
      <c r="N1354" s="810"/>
      <c r="O1354" s="810"/>
      <c r="P1354" s="810"/>
      <c r="Q1354" s="810"/>
      <c r="R1354" s="810"/>
      <c r="S1354" s="810"/>
      <c r="T1354" s="810"/>
      <c r="U1354" s="810"/>
      <c r="V1354" s="810"/>
      <c r="W1354" s="810"/>
      <c r="X1354" s="810"/>
      <c r="Y1354" s="810"/>
      <c r="Z1354" s="810"/>
      <c r="AA1354" s="810"/>
      <c r="AB1354" s="810"/>
      <c r="AC1354" s="810"/>
      <c r="AD1354" s="810"/>
      <c r="AE1354" s="810"/>
      <c r="AF1354" s="810"/>
      <c r="AG1354" s="810"/>
      <c r="AH1354" s="810"/>
      <c r="AI1354" s="810"/>
      <c r="AJ1354" s="810"/>
      <c r="AK1354" s="810"/>
      <c r="AL1354" s="810"/>
      <c r="AM1354" s="810"/>
      <c r="AN1354" s="810"/>
      <c r="AO1354" s="810"/>
      <c r="AP1354" s="810"/>
      <c r="AQ1354" s="810"/>
      <c r="AR1354" s="810"/>
      <c r="AS1354" s="810"/>
      <c r="AT1354" s="810"/>
      <c r="AU1354" s="810"/>
      <c r="AV1354" s="810"/>
      <c r="AW1354" s="810"/>
      <c r="AX1354" s="810"/>
      <c r="AY1354" s="550"/>
      <c r="AZ1354" s="550"/>
      <c r="BA1354" s="550"/>
      <c r="BB1354" s="550"/>
    </row>
    <row r="1355" spans="1:16384" ht="12.6" customHeight="1" x14ac:dyDescent="0.25">
      <c r="A1355" s="296"/>
      <c r="B1355" s="200"/>
      <c r="C1355" s="200"/>
      <c r="D1355" s="200"/>
      <c r="E1355" s="200"/>
      <c r="F1355" s="200"/>
      <c r="G1355" s="200"/>
      <c r="H1355" s="200"/>
      <c r="I1355" s="200"/>
      <c r="J1355" s="200"/>
      <c r="K1355" s="200"/>
      <c r="L1355" s="200"/>
      <c r="M1355" s="200"/>
      <c r="N1355" s="200"/>
      <c r="O1355" s="200"/>
      <c r="P1355" s="200"/>
      <c r="Q1355" s="200"/>
      <c r="R1355" s="200"/>
      <c r="S1355" s="200"/>
      <c r="T1355" s="200"/>
      <c r="U1355" s="200"/>
      <c r="V1355" s="200"/>
      <c r="W1355" s="200"/>
      <c r="X1355" s="200"/>
      <c r="Y1355" s="200"/>
      <c r="Z1355" s="200"/>
      <c r="AA1355" s="200"/>
      <c r="AB1355" s="200"/>
      <c r="AC1355" s="200"/>
      <c r="AD1355" s="200"/>
      <c r="AE1355" s="200"/>
      <c r="AF1355" s="200"/>
      <c r="AG1355" s="200"/>
      <c r="AH1355" s="200"/>
      <c r="AI1355" s="200"/>
      <c r="AJ1355" s="200"/>
      <c r="AK1355" s="200"/>
      <c r="AL1355" s="200"/>
      <c r="AM1355" s="200"/>
      <c r="AN1355" s="200"/>
      <c r="AO1355" s="200"/>
      <c r="AP1355" s="200"/>
      <c r="AQ1355" s="200"/>
      <c r="AR1355" s="200"/>
      <c r="AS1355" s="200"/>
      <c r="AT1355" s="200"/>
      <c r="AU1355" s="200"/>
      <c r="AV1355" s="200"/>
      <c r="AW1355" s="200"/>
      <c r="AX1355" s="200"/>
      <c r="AY1355" s="200"/>
      <c r="AZ1355" s="200"/>
      <c r="BA1355" s="200"/>
      <c r="BB1355" s="297"/>
    </row>
    <row r="1356" spans="1:16384" ht="12.6" customHeight="1" x14ac:dyDescent="0.25">
      <c r="A1356" s="304" t="s">
        <v>1933</v>
      </c>
      <c r="B1356" s="278"/>
      <c r="C1356" s="278"/>
      <c r="D1356" s="278"/>
      <c r="E1356" s="278"/>
      <c r="F1356" s="278"/>
      <c r="G1356" s="278"/>
      <c r="H1356" s="278"/>
      <c r="I1356" s="278"/>
      <c r="J1356" s="278"/>
      <c r="K1356" s="278"/>
      <c r="L1356" s="278"/>
      <c r="M1356" s="278"/>
      <c r="N1356" s="278"/>
      <c r="O1356" s="278"/>
      <c r="P1356" s="278"/>
      <c r="Q1356" s="278"/>
      <c r="R1356" s="278"/>
      <c r="S1356" s="278"/>
      <c r="T1356" s="278"/>
      <c r="U1356" s="278"/>
      <c r="V1356" s="278"/>
      <c r="W1356" s="278"/>
      <c r="X1356" s="278"/>
      <c r="Y1356" s="278"/>
      <c r="Z1356" s="278"/>
      <c r="AA1356" s="278"/>
      <c r="AB1356" s="278"/>
      <c r="AC1356" s="278"/>
      <c r="AD1356" s="278"/>
      <c r="AE1356" s="278"/>
      <c r="AF1356" s="278"/>
      <c r="AG1356" s="278"/>
      <c r="AH1356" s="278"/>
      <c r="AI1356" s="278"/>
      <c r="AJ1356" s="278"/>
      <c r="AK1356" s="278"/>
      <c r="AL1356" s="278"/>
      <c r="AM1356" s="278"/>
      <c r="AN1356" s="278"/>
      <c r="AO1356" s="278"/>
      <c r="AP1356" s="278"/>
      <c r="AQ1356" s="278"/>
      <c r="AR1356" s="278"/>
      <c r="AS1356" s="278"/>
      <c r="AT1356" s="278"/>
      <c r="AU1356" s="278"/>
      <c r="AV1356" s="278"/>
      <c r="AW1356" s="278"/>
      <c r="AX1356" s="278"/>
      <c r="AY1356" s="278"/>
      <c r="AZ1356" s="278"/>
      <c r="BA1356" s="278"/>
      <c r="BB1356" s="278"/>
    </row>
    <row r="1357" spans="1:16384" ht="12.6" customHeight="1" x14ac:dyDescent="0.25">
      <c r="A1357" s="977" t="s">
        <v>1934</v>
      </c>
      <c r="B1357" s="977"/>
      <c r="C1357" s="977"/>
      <c r="D1357" s="977"/>
      <c r="E1357" s="977"/>
      <c r="F1357" s="977"/>
      <c r="G1357" s="977"/>
      <c r="H1357" s="977"/>
      <c r="I1357" s="977"/>
      <c r="J1357" s="977"/>
      <c r="K1357" s="977"/>
      <c r="L1357" s="977"/>
      <c r="M1357" s="977"/>
      <c r="N1357" s="977"/>
      <c r="O1357" s="977"/>
      <c r="P1357" s="977"/>
      <c r="Q1357" s="977"/>
      <c r="R1357" s="977"/>
      <c r="S1357" s="977"/>
      <c r="T1357" s="977"/>
      <c r="U1357" s="977"/>
      <c r="V1357" s="977"/>
      <c r="W1357" s="977"/>
      <c r="X1357" s="977"/>
      <c r="Y1357" s="977"/>
      <c r="Z1357" s="977"/>
      <c r="AA1357" s="977"/>
      <c r="AB1357" s="977"/>
      <c r="AC1357" s="977"/>
      <c r="AD1357" s="977"/>
      <c r="AE1357" s="977"/>
      <c r="AF1357" s="977"/>
      <c r="AG1357" s="977"/>
      <c r="AH1357" s="977"/>
      <c r="AI1357" s="977"/>
      <c r="AJ1357" s="977"/>
      <c r="AK1357" s="977"/>
      <c r="AL1357" s="977"/>
      <c r="AM1357" s="977"/>
      <c r="AN1357" s="977"/>
      <c r="AO1357" s="977"/>
      <c r="AP1357" s="977"/>
      <c r="AQ1357" s="977"/>
      <c r="AR1357" s="977"/>
      <c r="AS1357" s="977"/>
      <c r="AT1357" s="977"/>
      <c r="AU1357" s="977"/>
      <c r="AV1357" s="977"/>
      <c r="AW1357" s="977"/>
      <c r="AX1357" s="977"/>
      <c r="AY1357" s="977"/>
      <c r="AZ1357" s="977"/>
      <c r="BA1357" s="977"/>
      <c r="BB1357" s="977"/>
      <c r="BC1357" s="977"/>
      <c r="BD1357" s="977"/>
      <c r="BE1357" s="977"/>
      <c r="BF1357" s="977"/>
      <c r="BG1357" s="977"/>
      <c r="BH1357" s="977"/>
      <c r="BI1357" s="977"/>
      <c r="BJ1357" s="977"/>
      <c r="BK1357" s="977"/>
      <c r="BL1357" s="977"/>
      <c r="BM1357" s="977"/>
      <c r="BN1357" s="977"/>
      <c r="BO1357" s="977"/>
      <c r="BP1357" s="977"/>
      <c r="BQ1357" s="977"/>
      <c r="BR1357" s="977"/>
      <c r="BS1357" s="977"/>
      <c r="BT1357" s="977"/>
      <c r="BU1357" s="977"/>
      <c r="BV1357" s="977"/>
      <c r="BW1357" s="977"/>
      <c r="BX1357" s="977"/>
      <c r="BY1357" s="977"/>
      <c r="BZ1357" s="977"/>
      <c r="CA1357" s="977"/>
      <c r="CB1357" s="977"/>
      <c r="CC1357" s="977"/>
      <c r="CD1357" s="977"/>
      <c r="CE1357" s="977"/>
      <c r="CF1357" s="977"/>
      <c r="CG1357" s="977"/>
      <c r="CH1357" s="977"/>
      <c r="CI1357" s="977"/>
      <c r="CJ1357" s="977"/>
      <c r="CK1357" s="977"/>
      <c r="CL1357" s="977"/>
      <c r="CM1357" s="977"/>
      <c r="CN1357" s="977"/>
      <c r="CO1357" s="977"/>
      <c r="CP1357" s="977"/>
      <c r="CQ1357" s="977"/>
      <c r="CR1357" s="977"/>
      <c r="CS1357" s="977"/>
      <c r="CT1357" s="977"/>
      <c r="CU1357" s="977"/>
      <c r="CV1357" s="977"/>
      <c r="CW1357" s="977"/>
      <c r="CX1357" s="977"/>
      <c r="CY1357" s="977"/>
      <c r="CZ1357" s="977"/>
      <c r="DA1357" s="977"/>
      <c r="DB1357" s="977"/>
      <c r="DC1357" s="977"/>
      <c r="DD1357" s="977"/>
      <c r="DE1357" s="977"/>
      <c r="DF1357" s="977"/>
      <c r="DG1357" s="977"/>
      <c r="DH1357" s="977"/>
      <c r="DI1357" s="977"/>
      <c r="DJ1357" s="977"/>
      <c r="DK1357" s="977"/>
      <c r="DL1357" s="977"/>
      <c r="DM1357" s="977"/>
      <c r="DN1357" s="977"/>
      <c r="DO1357" s="977"/>
      <c r="DP1357" s="977"/>
      <c r="DQ1357" s="977"/>
      <c r="DR1357" s="977"/>
      <c r="DS1357" s="977"/>
      <c r="DT1357" s="977"/>
      <c r="DU1357" s="977"/>
      <c r="DV1357" s="977"/>
      <c r="DW1357" s="977"/>
      <c r="DX1357" s="977"/>
      <c r="DY1357" s="977"/>
      <c r="DZ1357" s="977"/>
      <c r="EA1357" s="977"/>
      <c r="EB1357" s="977"/>
      <c r="EC1357" s="977"/>
      <c r="ED1357" s="977"/>
      <c r="EE1357" s="977"/>
      <c r="EF1357" s="977"/>
      <c r="EG1357" s="977"/>
      <c r="EH1357" s="977"/>
      <c r="EI1357" s="977"/>
      <c r="EJ1357" s="977"/>
      <c r="EK1357" s="977"/>
      <c r="EL1357" s="977"/>
      <c r="EM1357" s="977"/>
      <c r="EN1357" s="977"/>
      <c r="EO1357" s="977"/>
      <c r="EP1357" s="977"/>
      <c r="EQ1357" s="977"/>
      <c r="ER1357" s="977"/>
      <c r="ES1357" s="977"/>
      <c r="ET1357" s="977"/>
      <c r="EU1357" s="977"/>
      <c r="EV1357" s="977"/>
      <c r="EW1357" s="977"/>
      <c r="EX1357" s="977"/>
      <c r="EY1357" s="977"/>
      <c r="EZ1357" s="977"/>
      <c r="FA1357" s="977"/>
      <c r="FB1357" s="977"/>
      <c r="FC1357" s="977"/>
      <c r="FD1357" s="977"/>
      <c r="FE1357" s="977"/>
      <c r="FF1357" s="977"/>
      <c r="FG1357" s="977"/>
      <c r="FH1357" s="977"/>
      <c r="FI1357" s="977"/>
      <c r="FJ1357" s="977"/>
      <c r="FK1357" s="977"/>
      <c r="FL1357" s="977"/>
      <c r="FM1357" s="977"/>
      <c r="FN1357" s="977"/>
      <c r="FO1357" s="977"/>
      <c r="FP1357" s="977"/>
      <c r="FQ1357" s="977"/>
      <c r="FR1357" s="977"/>
      <c r="FS1357" s="977"/>
      <c r="FT1357" s="977"/>
      <c r="FU1357" s="977"/>
      <c r="FV1357" s="977"/>
      <c r="FW1357" s="977"/>
      <c r="FX1357" s="977"/>
      <c r="FY1357" s="977"/>
      <c r="FZ1357" s="977"/>
      <c r="GA1357" s="977"/>
      <c r="GB1357" s="977"/>
      <c r="GC1357" s="977"/>
      <c r="GD1357" s="977"/>
      <c r="GE1357" s="977"/>
      <c r="GF1357" s="977"/>
      <c r="GG1357" s="977"/>
      <c r="GH1357" s="977"/>
      <c r="GI1357" s="977"/>
      <c r="GJ1357" s="977"/>
      <c r="GK1357" s="977"/>
      <c r="GL1357" s="977"/>
      <c r="GM1357" s="977"/>
      <c r="GN1357" s="977"/>
      <c r="GO1357" s="977"/>
      <c r="GP1357" s="977"/>
      <c r="GQ1357" s="977"/>
      <c r="GR1357" s="977"/>
      <c r="GS1357" s="977"/>
      <c r="GT1357" s="977"/>
      <c r="GU1357" s="977"/>
      <c r="GV1357" s="977"/>
      <c r="GW1357" s="977"/>
      <c r="GX1357" s="977"/>
      <c r="GY1357" s="977"/>
      <c r="GZ1357" s="977"/>
      <c r="HA1357" s="977"/>
      <c r="HB1357" s="977"/>
      <c r="HC1357" s="977"/>
      <c r="HD1357" s="977"/>
      <c r="HE1357" s="977"/>
      <c r="HF1357" s="977"/>
      <c r="HG1357" s="977"/>
      <c r="HH1357" s="977"/>
      <c r="HI1357" s="977"/>
      <c r="HJ1357" s="977"/>
      <c r="HK1357" s="977"/>
      <c r="HL1357" s="977"/>
      <c r="HM1357" s="977"/>
      <c r="HN1357" s="977"/>
      <c r="HO1357" s="977"/>
      <c r="HP1357" s="977"/>
      <c r="HQ1357" s="977"/>
      <c r="HR1357" s="977"/>
      <c r="HS1357" s="977"/>
      <c r="HT1357" s="977"/>
      <c r="HU1357" s="977"/>
      <c r="HV1357" s="977"/>
      <c r="HW1357" s="977"/>
      <c r="HX1357" s="977"/>
      <c r="HY1357" s="977"/>
      <c r="HZ1357" s="977"/>
      <c r="IA1357" s="977"/>
      <c r="IB1357" s="977"/>
      <c r="IC1357" s="977"/>
      <c r="ID1357" s="977"/>
      <c r="IE1357" s="977"/>
      <c r="IF1357" s="977"/>
      <c r="IG1357" s="977"/>
      <c r="IH1357" s="977"/>
      <c r="II1357" s="977"/>
      <c r="IJ1357" s="977"/>
      <c r="IK1357" s="977"/>
      <c r="IL1357" s="977"/>
      <c r="IM1357" s="977"/>
      <c r="IN1357" s="977"/>
      <c r="IO1357" s="977"/>
      <c r="IP1357" s="977"/>
      <c r="IQ1357" s="977"/>
      <c r="IR1357" s="977"/>
      <c r="IS1357" s="977"/>
      <c r="IT1357" s="977"/>
      <c r="IU1357" s="977"/>
      <c r="IV1357" s="977"/>
      <c r="IW1357" s="977"/>
      <c r="IX1357" s="977"/>
      <c r="IY1357" s="977"/>
      <c r="IZ1357" s="977"/>
      <c r="JA1357" s="977"/>
      <c r="JB1357" s="977"/>
      <c r="JC1357" s="977"/>
      <c r="JD1357" s="977"/>
      <c r="JE1357" s="977"/>
      <c r="JF1357" s="977"/>
      <c r="JG1357" s="977"/>
      <c r="JH1357" s="977"/>
      <c r="JI1357" s="977"/>
      <c r="JJ1357" s="977"/>
      <c r="JK1357" s="977"/>
      <c r="JL1357" s="977"/>
      <c r="JM1357" s="977"/>
      <c r="JN1357" s="977"/>
      <c r="JO1357" s="977"/>
      <c r="JP1357" s="977"/>
      <c r="JQ1357" s="977"/>
      <c r="JR1357" s="977"/>
      <c r="JS1357" s="977"/>
      <c r="JT1357" s="977"/>
      <c r="JU1357" s="977"/>
      <c r="JV1357" s="977"/>
      <c r="JW1357" s="977"/>
      <c r="JX1357" s="977"/>
      <c r="JY1357" s="977"/>
      <c r="JZ1357" s="977"/>
      <c r="KA1357" s="977"/>
      <c r="KB1357" s="977"/>
      <c r="KC1357" s="977"/>
      <c r="KD1357" s="977"/>
      <c r="KE1357" s="977"/>
      <c r="KF1357" s="977"/>
      <c r="KG1357" s="977"/>
      <c r="KH1357" s="977"/>
      <c r="KI1357" s="977"/>
      <c r="KJ1357" s="977"/>
      <c r="KK1357" s="977"/>
      <c r="KL1357" s="977"/>
      <c r="KM1357" s="977"/>
      <c r="KN1357" s="977"/>
      <c r="KO1357" s="977"/>
      <c r="KP1357" s="977"/>
      <c r="KQ1357" s="977"/>
      <c r="KR1357" s="977"/>
      <c r="KS1357" s="977"/>
      <c r="KT1357" s="977"/>
      <c r="KU1357" s="977"/>
      <c r="KV1357" s="977"/>
      <c r="KW1357" s="977"/>
      <c r="KX1357" s="977"/>
      <c r="KY1357" s="977"/>
      <c r="KZ1357" s="977"/>
      <c r="LA1357" s="977"/>
      <c r="LB1357" s="977"/>
      <c r="LC1357" s="977"/>
      <c r="LD1357" s="977"/>
      <c r="LE1357" s="977"/>
      <c r="LF1357" s="977"/>
      <c r="LG1357" s="977"/>
      <c r="LH1357" s="977"/>
      <c r="LI1357" s="977"/>
      <c r="LJ1357" s="977"/>
      <c r="LK1357" s="977"/>
      <c r="LL1357" s="977"/>
      <c r="LM1357" s="977"/>
      <c r="LN1357" s="977"/>
      <c r="LO1357" s="977"/>
      <c r="LP1357" s="977"/>
      <c r="LQ1357" s="977"/>
      <c r="LR1357" s="977"/>
      <c r="LS1357" s="977"/>
      <c r="LT1357" s="977"/>
      <c r="LU1357" s="977"/>
      <c r="LV1357" s="977"/>
      <c r="LW1357" s="977"/>
      <c r="LX1357" s="977"/>
      <c r="LY1357" s="977"/>
      <c r="LZ1357" s="977"/>
      <c r="MA1357" s="977"/>
      <c r="MB1357" s="977"/>
      <c r="MC1357" s="977"/>
      <c r="MD1357" s="977"/>
      <c r="ME1357" s="977"/>
      <c r="MF1357" s="977"/>
      <c r="MG1357" s="977"/>
      <c r="MH1357" s="977"/>
      <c r="MI1357" s="977"/>
      <c r="MJ1357" s="977"/>
      <c r="MK1357" s="977"/>
      <c r="ML1357" s="977"/>
      <c r="MM1357" s="977"/>
      <c r="MN1357" s="977"/>
      <c r="MO1357" s="977"/>
      <c r="MP1357" s="977"/>
      <c r="MQ1357" s="977"/>
      <c r="MR1357" s="977"/>
      <c r="MS1357" s="977"/>
      <c r="MT1357" s="977"/>
      <c r="MU1357" s="977"/>
      <c r="MV1357" s="977"/>
      <c r="MW1357" s="977"/>
      <c r="MX1357" s="977"/>
      <c r="MY1357" s="977"/>
      <c r="MZ1357" s="977"/>
      <c r="NA1357" s="977"/>
      <c r="NB1357" s="977"/>
      <c r="NC1357" s="977"/>
      <c r="ND1357" s="977"/>
      <c r="NE1357" s="977"/>
      <c r="NF1357" s="977"/>
      <c r="NG1357" s="977"/>
      <c r="NH1357" s="977"/>
      <c r="NI1357" s="977"/>
      <c r="NJ1357" s="977"/>
      <c r="NK1357" s="977"/>
      <c r="NL1357" s="977"/>
      <c r="NM1357" s="977"/>
      <c r="NN1357" s="977"/>
      <c r="NO1357" s="977"/>
      <c r="NP1357" s="977"/>
      <c r="NQ1357" s="977"/>
      <c r="NR1357" s="977"/>
      <c r="NS1357" s="977"/>
      <c r="NT1357" s="977"/>
      <c r="NU1357" s="977"/>
      <c r="NV1357" s="977"/>
      <c r="NW1357" s="977"/>
      <c r="NX1357" s="977"/>
      <c r="NY1357" s="977"/>
      <c r="NZ1357" s="977"/>
      <c r="OA1357" s="977"/>
      <c r="OB1357" s="977"/>
      <c r="OC1357" s="977"/>
      <c r="OD1357" s="977"/>
      <c r="OE1357" s="977"/>
      <c r="OF1357" s="977"/>
      <c r="OG1357" s="977"/>
      <c r="OH1357" s="977"/>
      <c r="OI1357" s="977"/>
      <c r="OJ1357" s="977"/>
      <c r="OK1357" s="977"/>
      <c r="OL1357" s="977"/>
      <c r="OM1357" s="977"/>
      <c r="ON1357" s="977"/>
      <c r="OO1357" s="977"/>
      <c r="OP1357" s="977"/>
      <c r="OQ1357" s="977"/>
      <c r="OR1357" s="977"/>
      <c r="OS1357" s="977"/>
      <c r="OT1357" s="977"/>
      <c r="OU1357" s="977"/>
      <c r="OV1357" s="977"/>
      <c r="OW1357" s="977"/>
      <c r="OX1357" s="977"/>
      <c r="OY1357" s="977"/>
      <c r="OZ1357" s="977"/>
      <c r="PA1357" s="977"/>
      <c r="PB1357" s="977"/>
      <c r="PC1357" s="977"/>
      <c r="PD1357" s="977"/>
      <c r="PE1357" s="977"/>
      <c r="PF1357" s="977"/>
      <c r="PG1357" s="977"/>
      <c r="PH1357" s="977"/>
      <c r="PI1357" s="977"/>
      <c r="PJ1357" s="977"/>
      <c r="PK1357" s="977"/>
      <c r="PL1357" s="977"/>
      <c r="PM1357" s="977"/>
      <c r="PN1357" s="977"/>
      <c r="PO1357" s="977"/>
      <c r="PP1357" s="977"/>
      <c r="PQ1357" s="977"/>
      <c r="PR1357" s="977"/>
      <c r="PS1357" s="977"/>
      <c r="PT1357" s="977"/>
      <c r="PU1357" s="977"/>
      <c r="PV1357" s="977"/>
      <c r="PW1357" s="977"/>
      <c r="PX1357" s="977"/>
      <c r="PY1357" s="977"/>
      <c r="PZ1357" s="977"/>
      <c r="QA1357" s="977"/>
      <c r="QB1357" s="977"/>
      <c r="QC1357" s="977"/>
      <c r="QD1357" s="977"/>
      <c r="QE1357" s="977"/>
      <c r="QF1357" s="977"/>
      <c r="QG1357" s="977"/>
      <c r="QH1357" s="977"/>
      <c r="QI1357" s="977"/>
      <c r="QJ1357" s="977"/>
      <c r="QK1357" s="977"/>
      <c r="QL1357" s="977"/>
      <c r="QM1357" s="977"/>
      <c r="QN1357" s="977"/>
      <c r="QO1357" s="977"/>
      <c r="QP1357" s="977"/>
      <c r="QQ1357" s="977"/>
      <c r="QR1357" s="977"/>
      <c r="QS1357" s="977"/>
      <c r="QT1357" s="977"/>
      <c r="QU1357" s="977"/>
      <c r="QV1357" s="977"/>
      <c r="QW1357" s="977"/>
      <c r="QX1357" s="977"/>
      <c r="QY1357" s="977"/>
      <c r="QZ1357" s="977"/>
      <c r="RA1357" s="977"/>
      <c r="RB1357" s="977"/>
      <c r="RC1357" s="977"/>
      <c r="RD1357" s="977"/>
      <c r="RE1357" s="977"/>
      <c r="RF1357" s="977"/>
      <c r="RG1357" s="977"/>
      <c r="RH1357" s="977"/>
      <c r="RI1357" s="977"/>
      <c r="RJ1357" s="977"/>
      <c r="RK1357" s="977"/>
      <c r="RL1357" s="977"/>
      <c r="RM1357" s="977"/>
      <c r="RN1357" s="977"/>
      <c r="RO1357" s="977"/>
      <c r="RP1357" s="977"/>
      <c r="RQ1357" s="977"/>
      <c r="RR1357" s="977"/>
      <c r="RS1357" s="977"/>
      <c r="RT1357" s="977"/>
      <c r="RU1357" s="977"/>
      <c r="RV1357" s="977"/>
      <c r="RW1357" s="977"/>
      <c r="RX1357" s="977"/>
      <c r="RY1357" s="977"/>
      <c r="RZ1357" s="977"/>
      <c r="SA1357" s="977"/>
      <c r="SB1357" s="977"/>
      <c r="SC1357" s="977"/>
      <c r="SD1357" s="977"/>
      <c r="SE1357" s="977"/>
      <c r="SF1357" s="977"/>
      <c r="SG1357" s="977"/>
      <c r="SH1357" s="977"/>
      <c r="SI1357" s="977"/>
      <c r="SJ1357" s="977"/>
      <c r="SK1357" s="977"/>
      <c r="SL1357" s="977"/>
      <c r="SM1357" s="977"/>
      <c r="SN1357" s="977"/>
      <c r="SO1357" s="977"/>
      <c r="SP1357" s="977"/>
      <c r="SQ1357" s="977"/>
      <c r="SR1357" s="977"/>
      <c r="SS1357" s="977"/>
      <c r="ST1357" s="977"/>
      <c r="SU1357" s="977"/>
      <c r="SV1357" s="977"/>
      <c r="SW1357" s="977"/>
      <c r="SX1357" s="977"/>
      <c r="SY1357" s="977"/>
      <c r="SZ1357" s="977"/>
      <c r="TA1357" s="977"/>
      <c r="TB1357" s="977"/>
      <c r="TC1357" s="977"/>
      <c r="TD1357" s="977"/>
      <c r="TE1357" s="977"/>
      <c r="TF1357" s="977"/>
      <c r="TG1357" s="977"/>
      <c r="TH1357" s="977"/>
      <c r="TI1357" s="977"/>
      <c r="TJ1357" s="977"/>
      <c r="TK1357" s="977"/>
      <c r="TL1357" s="977"/>
      <c r="TM1357" s="977"/>
      <c r="TN1357" s="977"/>
      <c r="TO1357" s="977"/>
      <c r="TP1357" s="977"/>
      <c r="TQ1357" s="977"/>
      <c r="TR1357" s="977"/>
      <c r="TS1357" s="977"/>
      <c r="TT1357" s="977"/>
      <c r="TU1357" s="977"/>
      <c r="TV1357" s="977"/>
      <c r="TW1357" s="977"/>
      <c r="TX1357" s="977"/>
      <c r="TY1357" s="977"/>
      <c r="TZ1357" s="977"/>
      <c r="UA1357" s="977"/>
      <c r="UB1357" s="977"/>
      <c r="UC1357" s="977"/>
      <c r="UD1357" s="977"/>
      <c r="UE1357" s="977"/>
      <c r="UF1357" s="977"/>
      <c r="UG1357" s="977"/>
      <c r="UH1357" s="977"/>
      <c r="UI1357" s="977"/>
      <c r="UJ1357" s="977"/>
      <c r="UK1357" s="977"/>
      <c r="UL1357" s="977"/>
      <c r="UM1357" s="977"/>
      <c r="UN1357" s="977"/>
      <c r="UO1357" s="977"/>
      <c r="UP1357" s="977"/>
      <c r="UQ1357" s="977"/>
      <c r="UR1357" s="977"/>
      <c r="US1357" s="977"/>
      <c r="UT1357" s="977"/>
      <c r="UU1357" s="977"/>
      <c r="UV1357" s="977"/>
      <c r="UW1357" s="977"/>
      <c r="UX1357" s="977"/>
      <c r="UY1357" s="977"/>
      <c r="UZ1357" s="977"/>
      <c r="VA1357" s="977"/>
      <c r="VB1357" s="977"/>
      <c r="VC1357" s="977"/>
      <c r="VD1357" s="977"/>
      <c r="VE1357" s="977"/>
      <c r="VF1357" s="977"/>
      <c r="VG1357" s="977"/>
      <c r="VH1357" s="977"/>
      <c r="VI1357" s="977"/>
      <c r="VJ1357" s="977"/>
      <c r="VK1357" s="977"/>
      <c r="VL1357" s="977"/>
      <c r="VM1357" s="977"/>
      <c r="VN1357" s="977"/>
      <c r="VO1357" s="977"/>
      <c r="VP1357" s="977"/>
      <c r="VQ1357" s="977"/>
      <c r="VR1357" s="977"/>
      <c r="VS1357" s="977"/>
      <c r="VT1357" s="977"/>
      <c r="VU1357" s="977"/>
      <c r="VV1357" s="977"/>
      <c r="VW1357" s="977"/>
      <c r="VX1357" s="977"/>
      <c r="VY1357" s="977"/>
      <c r="VZ1357" s="977"/>
      <c r="WA1357" s="977"/>
      <c r="WB1357" s="977"/>
      <c r="WC1357" s="977"/>
      <c r="WD1357" s="977"/>
      <c r="WE1357" s="977"/>
      <c r="WF1357" s="977"/>
      <c r="WG1357" s="977"/>
      <c r="WH1357" s="977"/>
      <c r="WI1357" s="977"/>
      <c r="WJ1357" s="977"/>
      <c r="WK1357" s="977"/>
      <c r="WL1357" s="977"/>
      <c r="WM1357" s="977"/>
      <c r="WN1357" s="977"/>
      <c r="WO1357" s="977"/>
      <c r="WP1357" s="977"/>
      <c r="WQ1357" s="977"/>
      <c r="WR1357" s="977"/>
      <c r="WS1357" s="977"/>
      <c r="WT1357" s="977"/>
      <c r="WU1357" s="977"/>
      <c r="WV1357" s="977"/>
      <c r="WW1357" s="977"/>
      <c r="WX1357" s="977"/>
      <c r="WY1357" s="977"/>
      <c r="WZ1357" s="977"/>
      <c r="XA1357" s="977"/>
      <c r="XB1357" s="977"/>
      <c r="XC1357" s="977"/>
      <c r="XD1357" s="977"/>
      <c r="XE1357" s="977"/>
      <c r="XF1357" s="977"/>
      <c r="XG1357" s="977"/>
      <c r="XH1357" s="977"/>
      <c r="XI1357" s="977"/>
      <c r="XJ1357" s="977"/>
      <c r="XK1357" s="977"/>
      <c r="XL1357" s="977"/>
      <c r="XM1357" s="977"/>
      <c r="XN1357" s="977"/>
      <c r="XO1357" s="977"/>
      <c r="XP1357" s="977"/>
      <c r="XQ1357" s="977"/>
      <c r="XR1357" s="977"/>
      <c r="XS1357" s="977"/>
      <c r="XT1357" s="977"/>
      <c r="XU1357" s="977"/>
      <c r="XV1357" s="977"/>
      <c r="XW1357" s="977"/>
      <c r="XX1357" s="977"/>
      <c r="XY1357" s="977"/>
      <c r="XZ1357" s="977"/>
      <c r="YA1357" s="977"/>
      <c r="YB1357" s="977"/>
      <c r="YC1357" s="977"/>
      <c r="YD1357" s="977"/>
      <c r="YE1357" s="977"/>
      <c r="YF1357" s="977"/>
      <c r="YG1357" s="977"/>
      <c r="YH1357" s="977"/>
      <c r="YI1357" s="977"/>
      <c r="YJ1357" s="977"/>
      <c r="YK1357" s="977"/>
      <c r="YL1357" s="977"/>
      <c r="YM1357" s="977"/>
      <c r="YN1357" s="977"/>
      <c r="YO1357" s="977"/>
      <c r="YP1357" s="977"/>
      <c r="YQ1357" s="977"/>
      <c r="YR1357" s="977"/>
      <c r="YS1357" s="977"/>
      <c r="YT1357" s="977"/>
      <c r="YU1357" s="977"/>
      <c r="YV1357" s="977"/>
      <c r="YW1357" s="977"/>
      <c r="YX1357" s="977"/>
      <c r="YY1357" s="977"/>
      <c r="YZ1357" s="977"/>
      <c r="ZA1357" s="977"/>
      <c r="ZB1357" s="977"/>
      <c r="ZC1357" s="977"/>
      <c r="ZD1357" s="977"/>
      <c r="ZE1357" s="977"/>
      <c r="ZF1357" s="977"/>
      <c r="ZG1357" s="977"/>
      <c r="ZH1357" s="977"/>
      <c r="ZI1357" s="977"/>
      <c r="ZJ1357" s="977"/>
      <c r="ZK1357" s="977"/>
      <c r="ZL1357" s="977"/>
      <c r="ZM1357" s="977"/>
      <c r="ZN1357" s="977"/>
      <c r="ZO1357" s="977"/>
      <c r="ZP1357" s="977"/>
      <c r="ZQ1357" s="977"/>
      <c r="ZR1357" s="977"/>
      <c r="ZS1357" s="977"/>
      <c r="ZT1357" s="977"/>
      <c r="ZU1357" s="977"/>
      <c r="ZV1357" s="977"/>
      <c r="ZW1357" s="977"/>
      <c r="ZX1357" s="977"/>
      <c r="ZY1357" s="977"/>
      <c r="ZZ1357" s="977"/>
      <c r="AAA1357" s="977"/>
      <c r="AAB1357" s="977"/>
      <c r="AAC1357" s="977"/>
      <c r="AAD1357" s="977"/>
      <c r="AAE1357" s="977"/>
      <c r="AAF1357" s="977"/>
      <c r="AAG1357" s="977"/>
      <c r="AAH1357" s="977"/>
      <c r="AAI1357" s="977"/>
      <c r="AAJ1357" s="977"/>
      <c r="AAK1357" s="977"/>
      <c r="AAL1357" s="977"/>
      <c r="AAM1357" s="977"/>
      <c r="AAN1357" s="977"/>
      <c r="AAO1357" s="977"/>
      <c r="AAP1357" s="977"/>
      <c r="AAQ1357" s="977"/>
      <c r="AAR1357" s="977"/>
      <c r="AAS1357" s="977"/>
      <c r="AAT1357" s="977"/>
      <c r="AAU1357" s="977"/>
      <c r="AAV1357" s="977"/>
      <c r="AAW1357" s="977"/>
      <c r="AAX1357" s="977"/>
      <c r="AAY1357" s="977"/>
      <c r="AAZ1357" s="977"/>
      <c r="ABA1357" s="977"/>
      <c r="ABB1357" s="977"/>
      <c r="ABC1357" s="977"/>
      <c r="ABD1357" s="977"/>
      <c r="ABE1357" s="977"/>
      <c r="ABF1357" s="977"/>
      <c r="ABG1357" s="977"/>
      <c r="ABH1357" s="977"/>
      <c r="ABI1357" s="977"/>
      <c r="ABJ1357" s="977"/>
      <c r="ABK1357" s="977"/>
      <c r="ABL1357" s="977"/>
      <c r="ABM1357" s="977"/>
      <c r="ABN1357" s="977"/>
      <c r="ABO1357" s="977"/>
      <c r="ABP1357" s="977"/>
      <c r="ABQ1357" s="977"/>
      <c r="ABR1357" s="977"/>
      <c r="ABS1357" s="977"/>
      <c r="ABT1357" s="977"/>
      <c r="ABU1357" s="977"/>
      <c r="ABV1357" s="977"/>
      <c r="ABW1357" s="977"/>
      <c r="ABX1357" s="977"/>
      <c r="ABY1357" s="977"/>
      <c r="ABZ1357" s="977"/>
      <c r="ACA1357" s="977"/>
      <c r="ACB1357" s="977"/>
      <c r="ACC1357" s="977"/>
      <c r="ACD1357" s="977"/>
      <c r="ACE1357" s="977"/>
      <c r="ACF1357" s="977"/>
      <c r="ACG1357" s="977"/>
      <c r="ACH1357" s="977"/>
      <c r="ACI1357" s="977"/>
      <c r="ACJ1357" s="977"/>
      <c r="ACK1357" s="977"/>
      <c r="ACL1357" s="977"/>
      <c r="ACM1357" s="977"/>
      <c r="ACN1357" s="977"/>
      <c r="ACO1357" s="977"/>
      <c r="ACP1357" s="977"/>
      <c r="ACQ1357" s="977"/>
      <c r="ACR1357" s="977"/>
      <c r="ACS1357" s="977"/>
      <c r="ACT1357" s="977"/>
      <c r="ACU1357" s="977"/>
      <c r="ACV1357" s="977"/>
      <c r="ACW1357" s="977"/>
      <c r="ACX1357" s="977"/>
      <c r="ACY1357" s="977"/>
      <c r="ACZ1357" s="977"/>
      <c r="ADA1357" s="977"/>
      <c r="ADB1357" s="977"/>
      <c r="ADC1357" s="977"/>
      <c r="ADD1357" s="977"/>
      <c r="ADE1357" s="977"/>
      <c r="ADF1357" s="977"/>
      <c r="ADG1357" s="977"/>
      <c r="ADH1357" s="977"/>
      <c r="ADI1357" s="977"/>
      <c r="ADJ1357" s="977"/>
      <c r="ADK1357" s="977"/>
      <c r="ADL1357" s="977"/>
      <c r="ADM1357" s="977"/>
      <c r="ADN1357" s="977"/>
      <c r="ADO1357" s="977"/>
      <c r="ADP1357" s="977"/>
      <c r="ADQ1357" s="977"/>
      <c r="ADR1357" s="977"/>
      <c r="ADS1357" s="977"/>
      <c r="ADT1357" s="977"/>
      <c r="ADU1357" s="977"/>
      <c r="ADV1357" s="977"/>
      <c r="ADW1357" s="977"/>
      <c r="ADX1357" s="977"/>
      <c r="ADY1357" s="977"/>
      <c r="ADZ1357" s="977"/>
      <c r="AEA1357" s="977"/>
      <c r="AEB1357" s="977"/>
      <c r="AEC1357" s="977"/>
      <c r="AED1357" s="977"/>
      <c r="AEE1357" s="977"/>
      <c r="AEF1357" s="977"/>
      <c r="AEG1357" s="977"/>
      <c r="AEH1357" s="977"/>
      <c r="AEI1357" s="977"/>
      <c r="AEJ1357" s="977"/>
      <c r="AEK1357" s="977"/>
      <c r="AEL1357" s="977"/>
      <c r="AEM1357" s="977"/>
      <c r="AEN1357" s="977"/>
      <c r="AEO1357" s="977"/>
      <c r="AEP1357" s="977"/>
      <c r="AEQ1357" s="977"/>
      <c r="AER1357" s="977"/>
      <c r="AES1357" s="977"/>
      <c r="AET1357" s="977"/>
      <c r="AEU1357" s="977"/>
      <c r="AEV1357" s="977"/>
      <c r="AEW1357" s="977"/>
      <c r="AEX1357" s="977"/>
      <c r="AEY1357" s="977"/>
      <c r="AEZ1357" s="977"/>
      <c r="AFA1357" s="977"/>
      <c r="AFB1357" s="977"/>
      <c r="AFC1357" s="977"/>
      <c r="AFD1357" s="977"/>
      <c r="AFE1357" s="977"/>
      <c r="AFF1357" s="977"/>
      <c r="AFG1357" s="977"/>
      <c r="AFH1357" s="977"/>
      <c r="AFI1357" s="977"/>
      <c r="AFJ1357" s="977"/>
      <c r="AFK1357" s="977"/>
      <c r="AFL1357" s="977"/>
      <c r="AFM1357" s="977"/>
      <c r="AFN1357" s="977"/>
      <c r="AFO1357" s="977"/>
      <c r="AFP1357" s="977"/>
      <c r="AFQ1357" s="977"/>
      <c r="AFR1357" s="977"/>
      <c r="AFS1357" s="977"/>
      <c r="AFT1357" s="977"/>
      <c r="AFU1357" s="977"/>
      <c r="AFV1357" s="977"/>
      <c r="AFW1357" s="977"/>
      <c r="AFX1357" s="977"/>
      <c r="AFY1357" s="977"/>
      <c r="AFZ1357" s="977"/>
      <c r="AGA1357" s="977"/>
      <c r="AGB1357" s="977"/>
      <c r="AGC1357" s="977"/>
      <c r="AGD1357" s="977"/>
      <c r="AGE1357" s="977"/>
      <c r="AGF1357" s="977"/>
      <c r="AGG1357" s="977"/>
      <c r="AGH1357" s="977"/>
      <c r="AGI1357" s="977"/>
      <c r="AGJ1357" s="977"/>
      <c r="AGK1357" s="977"/>
      <c r="AGL1357" s="977"/>
      <c r="AGM1357" s="977"/>
      <c r="AGN1357" s="977"/>
      <c r="AGO1357" s="977"/>
      <c r="AGP1357" s="977"/>
      <c r="AGQ1357" s="977"/>
      <c r="AGR1357" s="977"/>
      <c r="AGS1357" s="977"/>
      <c r="AGT1357" s="977"/>
      <c r="AGU1357" s="977"/>
      <c r="AGV1357" s="977"/>
      <c r="AGW1357" s="977"/>
      <c r="AGX1357" s="977"/>
      <c r="AGY1357" s="977"/>
      <c r="AGZ1357" s="977"/>
      <c r="AHA1357" s="977"/>
      <c r="AHB1357" s="977"/>
      <c r="AHC1357" s="977"/>
      <c r="AHD1357" s="977"/>
      <c r="AHE1357" s="977"/>
      <c r="AHF1357" s="977"/>
      <c r="AHG1357" s="977"/>
      <c r="AHH1357" s="977"/>
      <c r="AHI1357" s="977"/>
      <c r="AHJ1357" s="977"/>
      <c r="AHK1357" s="977"/>
      <c r="AHL1357" s="977"/>
      <c r="AHM1357" s="977"/>
      <c r="AHN1357" s="977"/>
      <c r="AHO1357" s="977"/>
      <c r="AHP1357" s="977"/>
      <c r="AHQ1357" s="977"/>
      <c r="AHR1357" s="977"/>
      <c r="AHS1357" s="977"/>
      <c r="AHT1357" s="977"/>
      <c r="AHU1357" s="977"/>
      <c r="AHV1357" s="977"/>
      <c r="AHW1357" s="977"/>
      <c r="AHX1357" s="977"/>
      <c r="AHY1357" s="977"/>
      <c r="AHZ1357" s="977"/>
      <c r="AIA1357" s="977"/>
      <c r="AIB1357" s="977"/>
      <c r="AIC1357" s="977"/>
      <c r="AID1357" s="977"/>
      <c r="AIE1357" s="977"/>
      <c r="AIF1357" s="977"/>
      <c r="AIG1357" s="977"/>
      <c r="AIH1357" s="977"/>
      <c r="AII1357" s="977"/>
      <c r="AIJ1357" s="977"/>
      <c r="AIK1357" s="977"/>
      <c r="AIL1357" s="977"/>
      <c r="AIM1357" s="977"/>
      <c r="AIN1357" s="977"/>
      <c r="AIO1357" s="977"/>
      <c r="AIP1357" s="977"/>
      <c r="AIQ1357" s="977"/>
      <c r="AIR1357" s="977"/>
      <c r="AIS1357" s="977"/>
      <c r="AIT1357" s="977"/>
      <c r="AIU1357" s="977"/>
      <c r="AIV1357" s="977"/>
      <c r="AIW1357" s="977"/>
      <c r="AIX1357" s="977"/>
      <c r="AIY1357" s="977"/>
      <c r="AIZ1357" s="977"/>
      <c r="AJA1357" s="977"/>
      <c r="AJB1357" s="977"/>
      <c r="AJC1357" s="977"/>
      <c r="AJD1357" s="977"/>
      <c r="AJE1357" s="977"/>
      <c r="AJF1357" s="977"/>
      <c r="AJG1357" s="977"/>
      <c r="AJH1357" s="977"/>
      <c r="AJI1357" s="977"/>
      <c r="AJJ1357" s="977"/>
      <c r="AJK1357" s="977"/>
      <c r="AJL1357" s="977"/>
      <c r="AJM1357" s="977"/>
      <c r="AJN1357" s="977"/>
      <c r="AJO1357" s="977"/>
      <c r="AJP1357" s="977"/>
      <c r="AJQ1357" s="977"/>
      <c r="AJR1357" s="977"/>
      <c r="AJS1357" s="977"/>
      <c r="AJT1357" s="977"/>
      <c r="AJU1357" s="977"/>
      <c r="AJV1357" s="977"/>
      <c r="AJW1357" s="977"/>
      <c r="AJX1357" s="977"/>
      <c r="AJY1357" s="977"/>
      <c r="AJZ1357" s="977"/>
      <c r="AKA1357" s="977"/>
      <c r="AKB1357" s="977"/>
      <c r="AKC1357" s="977"/>
      <c r="AKD1357" s="977"/>
      <c r="AKE1357" s="977"/>
      <c r="AKF1357" s="977"/>
      <c r="AKG1357" s="977"/>
      <c r="AKH1357" s="977"/>
      <c r="AKI1357" s="977"/>
      <c r="AKJ1357" s="977"/>
      <c r="AKK1357" s="977"/>
      <c r="AKL1357" s="977"/>
      <c r="AKM1357" s="977"/>
      <c r="AKN1357" s="977"/>
      <c r="AKO1357" s="977"/>
      <c r="AKP1357" s="977"/>
      <c r="AKQ1357" s="977"/>
      <c r="AKR1357" s="977"/>
      <c r="AKS1357" s="977"/>
      <c r="AKT1357" s="977"/>
      <c r="AKU1357" s="977"/>
      <c r="AKV1357" s="977"/>
      <c r="AKW1357" s="977"/>
      <c r="AKX1357" s="977"/>
      <c r="AKY1357" s="977"/>
      <c r="AKZ1357" s="977"/>
      <c r="ALA1357" s="977"/>
      <c r="ALB1357" s="977"/>
      <c r="ALC1357" s="977"/>
      <c r="ALD1357" s="977"/>
      <c r="ALE1357" s="977"/>
      <c r="ALF1357" s="977"/>
      <c r="ALG1357" s="977"/>
      <c r="ALH1357" s="977"/>
      <c r="ALI1357" s="977"/>
      <c r="ALJ1357" s="977"/>
      <c r="ALK1357" s="977"/>
      <c r="ALL1357" s="977"/>
      <c r="ALM1357" s="977"/>
      <c r="ALN1357" s="977"/>
      <c r="ALO1357" s="977"/>
      <c r="ALP1357" s="977"/>
      <c r="ALQ1357" s="977"/>
      <c r="ALR1357" s="977"/>
      <c r="ALS1357" s="977"/>
      <c r="ALT1357" s="977"/>
      <c r="ALU1357" s="977"/>
      <c r="ALV1357" s="977"/>
      <c r="ALW1357" s="977"/>
      <c r="ALX1357" s="977"/>
      <c r="ALY1357" s="977"/>
      <c r="ALZ1357" s="977"/>
      <c r="AMA1357" s="977"/>
      <c r="AMB1357" s="977"/>
      <c r="AMC1357" s="977"/>
      <c r="AMD1357" s="977"/>
      <c r="AME1357" s="977"/>
      <c r="AMF1357" s="977"/>
      <c r="AMG1357" s="977"/>
      <c r="AMH1357" s="977"/>
      <c r="AMI1357" s="977"/>
      <c r="AMJ1357" s="977"/>
      <c r="AMK1357" s="977"/>
      <c r="AML1357" s="977"/>
      <c r="AMM1357" s="977"/>
      <c r="AMN1357" s="977"/>
      <c r="AMO1357" s="977"/>
      <c r="AMP1357" s="977"/>
      <c r="AMQ1357" s="977"/>
      <c r="AMR1357" s="977"/>
      <c r="AMS1357" s="977"/>
      <c r="AMT1357" s="977"/>
      <c r="AMU1357" s="977"/>
      <c r="AMV1357" s="977"/>
      <c r="AMW1357" s="977"/>
      <c r="AMX1357" s="977"/>
      <c r="AMY1357" s="977"/>
      <c r="AMZ1357" s="977"/>
      <c r="ANA1357" s="977"/>
      <c r="ANB1357" s="977"/>
      <c r="ANC1357" s="977"/>
      <c r="AND1357" s="977"/>
      <c r="ANE1357" s="977"/>
      <c r="ANF1357" s="977"/>
      <c r="ANG1357" s="977"/>
      <c r="ANH1357" s="977"/>
      <c r="ANI1357" s="977"/>
      <c r="ANJ1357" s="977"/>
      <c r="ANK1357" s="977"/>
      <c r="ANL1357" s="977"/>
      <c r="ANM1357" s="977"/>
      <c r="ANN1357" s="977"/>
      <c r="ANO1357" s="977"/>
      <c r="ANP1357" s="977"/>
      <c r="ANQ1357" s="977"/>
      <c r="ANR1357" s="977"/>
      <c r="ANS1357" s="977"/>
      <c r="ANT1357" s="977"/>
      <c r="ANU1357" s="977"/>
      <c r="ANV1357" s="977"/>
      <c r="ANW1357" s="977"/>
      <c r="ANX1357" s="977"/>
      <c r="ANY1357" s="977"/>
      <c r="ANZ1357" s="977"/>
      <c r="AOA1357" s="977"/>
      <c r="AOB1357" s="977"/>
      <c r="AOC1357" s="977"/>
      <c r="AOD1357" s="977"/>
      <c r="AOE1357" s="977"/>
      <c r="AOF1357" s="977"/>
      <c r="AOG1357" s="977"/>
      <c r="AOH1357" s="977"/>
      <c r="AOI1357" s="977"/>
      <c r="AOJ1357" s="977"/>
      <c r="AOK1357" s="977"/>
      <c r="AOL1357" s="977"/>
      <c r="AOM1357" s="977"/>
      <c r="AON1357" s="977"/>
      <c r="AOO1357" s="977"/>
      <c r="AOP1357" s="977"/>
      <c r="AOQ1357" s="977"/>
      <c r="AOR1357" s="977"/>
      <c r="AOS1357" s="977"/>
      <c r="AOT1357" s="977"/>
      <c r="AOU1357" s="977"/>
      <c r="AOV1357" s="977"/>
      <c r="AOW1357" s="977"/>
      <c r="AOX1357" s="977"/>
      <c r="AOY1357" s="977"/>
      <c r="AOZ1357" s="977"/>
      <c r="APA1357" s="977"/>
      <c r="APB1357" s="977"/>
      <c r="APC1357" s="977"/>
      <c r="APD1357" s="977"/>
      <c r="APE1357" s="977"/>
      <c r="APF1357" s="977"/>
      <c r="APG1357" s="977"/>
      <c r="APH1357" s="977"/>
      <c r="API1357" s="977"/>
      <c r="APJ1357" s="977"/>
      <c r="APK1357" s="977"/>
      <c r="APL1357" s="977"/>
      <c r="APM1357" s="977"/>
      <c r="APN1357" s="977"/>
      <c r="APO1357" s="977"/>
      <c r="APP1357" s="977"/>
      <c r="APQ1357" s="977"/>
      <c r="APR1357" s="977"/>
      <c r="APS1357" s="977"/>
      <c r="APT1357" s="977"/>
      <c r="APU1357" s="977"/>
      <c r="APV1357" s="977"/>
      <c r="APW1357" s="977"/>
      <c r="APX1357" s="977"/>
      <c r="APY1357" s="977"/>
      <c r="APZ1357" s="977"/>
      <c r="AQA1357" s="977"/>
      <c r="AQB1357" s="977"/>
      <c r="AQC1357" s="977"/>
      <c r="AQD1357" s="977"/>
      <c r="AQE1357" s="977"/>
      <c r="AQF1357" s="977"/>
      <c r="AQG1357" s="977"/>
      <c r="AQH1357" s="977"/>
      <c r="AQI1357" s="977"/>
      <c r="AQJ1357" s="977"/>
      <c r="AQK1357" s="977"/>
      <c r="AQL1357" s="977"/>
      <c r="AQM1357" s="977"/>
      <c r="AQN1357" s="977"/>
      <c r="AQO1357" s="977"/>
      <c r="AQP1357" s="977"/>
      <c r="AQQ1357" s="977"/>
      <c r="AQR1357" s="977"/>
      <c r="AQS1357" s="977"/>
      <c r="AQT1357" s="977"/>
      <c r="AQU1357" s="977"/>
      <c r="AQV1357" s="977"/>
      <c r="AQW1357" s="977"/>
      <c r="AQX1357" s="977"/>
      <c r="AQY1357" s="977"/>
      <c r="AQZ1357" s="977"/>
      <c r="ARA1357" s="977"/>
      <c r="ARB1357" s="977"/>
      <c r="ARC1357" s="977"/>
      <c r="ARD1357" s="977"/>
      <c r="ARE1357" s="977"/>
      <c r="ARF1357" s="977"/>
      <c r="ARG1357" s="977"/>
      <c r="ARH1357" s="977"/>
      <c r="ARI1357" s="977"/>
      <c r="ARJ1357" s="977"/>
      <c r="ARK1357" s="977"/>
      <c r="ARL1357" s="977"/>
      <c r="ARM1357" s="977"/>
      <c r="ARN1357" s="977"/>
      <c r="ARO1357" s="977"/>
      <c r="ARP1357" s="977"/>
      <c r="ARQ1357" s="977"/>
      <c r="ARR1357" s="977"/>
      <c r="ARS1357" s="977"/>
      <c r="ART1357" s="977"/>
      <c r="ARU1357" s="977"/>
      <c r="ARV1357" s="977"/>
      <c r="ARW1357" s="977"/>
      <c r="ARX1357" s="977"/>
      <c r="ARY1357" s="977"/>
      <c r="ARZ1357" s="977"/>
      <c r="ASA1357" s="977"/>
      <c r="ASB1357" s="977"/>
      <c r="ASC1357" s="977"/>
      <c r="ASD1357" s="977"/>
      <c r="ASE1357" s="977"/>
      <c r="ASF1357" s="977"/>
      <c r="ASG1357" s="977"/>
      <c r="ASH1357" s="977"/>
      <c r="ASI1357" s="977"/>
      <c r="ASJ1357" s="977"/>
      <c r="ASK1357" s="977"/>
      <c r="ASL1357" s="977"/>
      <c r="ASM1357" s="977"/>
      <c r="ASN1357" s="977"/>
      <c r="ASO1357" s="977"/>
      <c r="ASP1357" s="977"/>
      <c r="ASQ1357" s="977"/>
      <c r="ASR1357" s="977"/>
      <c r="ASS1357" s="977"/>
      <c r="AST1357" s="977"/>
      <c r="ASU1357" s="977"/>
      <c r="ASV1357" s="977"/>
      <c r="ASW1357" s="977"/>
      <c r="ASX1357" s="977"/>
      <c r="ASY1357" s="977"/>
      <c r="ASZ1357" s="977"/>
      <c r="ATA1357" s="977"/>
      <c r="ATB1357" s="977"/>
      <c r="ATC1357" s="977"/>
      <c r="ATD1357" s="977"/>
      <c r="ATE1357" s="977"/>
      <c r="ATF1357" s="977"/>
      <c r="ATG1357" s="977"/>
      <c r="ATH1357" s="977"/>
      <c r="ATI1357" s="977"/>
      <c r="ATJ1357" s="977"/>
      <c r="ATK1357" s="977"/>
      <c r="ATL1357" s="977"/>
      <c r="ATM1357" s="977"/>
      <c r="ATN1357" s="977"/>
      <c r="ATO1357" s="977"/>
      <c r="ATP1357" s="977"/>
      <c r="ATQ1357" s="977"/>
      <c r="ATR1357" s="977"/>
      <c r="ATS1357" s="977"/>
      <c r="ATT1357" s="977"/>
      <c r="ATU1357" s="977"/>
      <c r="ATV1357" s="977"/>
      <c r="ATW1357" s="977"/>
      <c r="ATX1357" s="977"/>
      <c r="ATY1357" s="977"/>
      <c r="ATZ1357" s="977"/>
      <c r="AUA1357" s="977"/>
      <c r="AUB1357" s="977"/>
      <c r="AUC1357" s="977"/>
      <c r="AUD1357" s="977"/>
      <c r="AUE1357" s="977"/>
      <c r="AUF1357" s="977"/>
      <c r="AUG1357" s="977"/>
      <c r="AUH1357" s="977"/>
      <c r="AUI1357" s="977"/>
      <c r="AUJ1357" s="977"/>
      <c r="AUK1357" s="977"/>
      <c r="AUL1357" s="977"/>
      <c r="AUM1357" s="977"/>
      <c r="AUN1357" s="977"/>
      <c r="AUO1357" s="977"/>
      <c r="AUP1357" s="977"/>
      <c r="AUQ1357" s="977"/>
      <c r="AUR1357" s="977"/>
      <c r="AUS1357" s="977"/>
      <c r="AUT1357" s="977"/>
      <c r="AUU1357" s="977"/>
      <c r="AUV1357" s="977"/>
      <c r="AUW1357" s="977"/>
      <c r="AUX1357" s="977"/>
      <c r="AUY1357" s="977"/>
      <c r="AUZ1357" s="977"/>
      <c r="AVA1357" s="977"/>
      <c r="AVB1357" s="977"/>
      <c r="AVC1357" s="977"/>
      <c r="AVD1357" s="977"/>
      <c r="AVE1357" s="977"/>
      <c r="AVF1357" s="977"/>
      <c r="AVG1357" s="977"/>
      <c r="AVH1357" s="977"/>
      <c r="AVI1357" s="977"/>
      <c r="AVJ1357" s="977"/>
      <c r="AVK1357" s="977"/>
      <c r="AVL1357" s="977"/>
      <c r="AVM1357" s="977"/>
      <c r="AVN1357" s="977"/>
      <c r="AVO1357" s="977"/>
      <c r="AVP1357" s="977"/>
      <c r="AVQ1357" s="977"/>
      <c r="AVR1357" s="977"/>
      <c r="AVS1357" s="977"/>
      <c r="AVT1357" s="977"/>
      <c r="AVU1357" s="977"/>
      <c r="AVV1357" s="977"/>
      <c r="AVW1357" s="977"/>
      <c r="AVX1357" s="977"/>
      <c r="AVY1357" s="977"/>
      <c r="AVZ1357" s="977"/>
      <c r="AWA1357" s="977"/>
      <c r="AWB1357" s="977"/>
      <c r="AWC1357" s="977"/>
      <c r="AWD1357" s="977"/>
      <c r="AWE1357" s="977"/>
      <c r="AWF1357" s="977"/>
      <c r="AWG1357" s="977"/>
      <c r="AWH1357" s="977"/>
      <c r="AWI1357" s="977"/>
      <c r="AWJ1357" s="977"/>
      <c r="AWK1357" s="977"/>
      <c r="AWL1357" s="977"/>
      <c r="AWM1357" s="977"/>
      <c r="AWN1357" s="977"/>
      <c r="AWO1357" s="977"/>
      <c r="AWP1357" s="977"/>
      <c r="AWQ1357" s="977"/>
      <c r="AWR1357" s="977"/>
      <c r="AWS1357" s="977"/>
      <c r="AWT1357" s="977"/>
      <c r="AWU1357" s="977"/>
      <c r="AWV1357" s="977"/>
      <c r="AWW1357" s="977"/>
      <c r="AWX1357" s="977"/>
      <c r="AWY1357" s="977"/>
      <c r="AWZ1357" s="977"/>
      <c r="AXA1357" s="977"/>
      <c r="AXB1357" s="977"/>
      <c r="AXC1357" s="977"/>
      <c r="AXD1357" s="977"/>
      <c r="AXE1357" s="977"/>
      <c r="AXF1357" s="977"/>
      <c r="AXG1357" s="977"/>
      <c r="AXH1357" s="977"/>
      <c r="AXI1357" s="977"/>
      <c r="AXJ1357" s="977"/>
      <c r="AXK1357" s="977"/>
      <c r="AXL1357" s="977"/>
      <c r="AXM1357" s="977"/>
      <c r="AXN1357" s="977"/>
      <c r="AXO1357" s="977"/>
      <c r="AXP1357" s="977"/>
      <c r="AXQ1357" s="977"/>
      <c r="AXR1357" s="977"/>
      <c r="AXS1357" s="977"/>
      <c r="AXT1357" s="977"/>
      <c r="AXU1357" s="977"/>
      <c r="AXV1357" s="977"/>
      <c r="AXW1357" s="977"/>
      <c r="AXX1357" s="977"/>
      <c r="AXY1357" s="977"/>
      <c r="AXZ1357" s="977"/>
      <c r="AYA1357" s="977"/>
      <c r="AYB1357" s="977"/>
      <c r="AYC1357" s="977"/>
      <c r="AYD1357" s="977"/>
      <c r="AYE1357" s="977"/>
      <c r="AYF1357" s="977"/>
      <c r="AYG1357" s="977"/>
      <c r="AYH1357" s="977"/>
      <c r="AYI1357" s="977"/>
      <c r="AYJ1357" s="977"/>
      <c r="AYK1357" s="977"/>
      <c r="AYL1357" s="977"/>
      <c r="AYM1357" s="977"/>
      <c r="AYN1357" s="977"/>
      <c r="AYO1357" s="977"/>
      <c r="AYP1357" s="977"/>
      <c r="AYQ1357" s="977"/>
      <c r="AYR1357" s="977"/>
      <c r="AYS1357" s="977"/>
      <c r="AYT1357" s="977"/>
      <c r="AYU1357" s="977"/>
      <c r="AYV1357" s="977"/>
      <c r="AYW1357" s="977"/>
      <c r="AYX1357" s="977"/>
      <c r="AYY1357" s="977"/>
      <c r="AYZ1357" s="977"/>
      <c r="AZA1357" s="977"/>
      <c r="AZB1357" s="977"/>
      <c r="AZC1357" s="977"/>
      <c r="AZD1357" s="977"/>
      <c r="AZE1357" s="977"/>
      <c r="AZF1357" s="977"/>
      <c r="AZG1357" s="977"/>
      <c r="AZH1357" s="977"/>
      <c r="AZI1357" s="977"/>
      <c r="AZJ1357" s="977"/>
      <c r="AZK1357" s="977"/>
      <c r="AZL1357" s="977"/>
      <c r="AZM1357" s="977"/>
      <c r="AZN1357" s="977"/>
      <c r="AZO1357" s="977"/>
      <c r="AZP1357" s="977"/>
      <c r="AZQ1357" s="977"/>
      <c r="AZR1357" s="977"/>
      <c r="AZS1357" s="977"/>
      <c r="AZT1357" s="977"/>
      <c r="AZU1357" s="977"/>
      <c r="AZV1357" s="977"/>
      <c r="AZW1357" s="977"/>
      <c r="AZX1357" s="977"/>
      <c r="AZY1357" s="977"/>
      <c r="AZZ1357" s="977"/>
      <c r="BAA1357" s="977"/>
      <c r="BAB1357" s="977"/>
      <c r="BAC1357" s="977"/>
      <c r="BAD1357" s="977"/>
      <c r="BAE1357" s="977"/>
      <c r="BAF1357" s="977"/>
      <c r="BAG1357" s="977"/>
      <c r="BAH1357" s="977"/>
      <c r="BAI1357" s="977"/>
      <c r="BAJ1357" s="977"/>
      <c r="BAK1357" s="977"/>
      <c r="BAL1357" s="977"/>
      <c r="BAM1357" s="977"/>
      <c r="BAN1357" s="977"/>
      <c r="BAO1357" s="977"/>
      <c r="BAP1357" s="977"/>
      <c r="BAQ1357" s="977"/>
      <c r="BAR1357" s="977"/>
      <c r="BAS1357" s="977"/>
      <c r="BAT1357" s="977"/>
      <c r="BAU1357" s="977"/>
      <c r="BAV1357" s="977"/>
      <c r="BAW1357" s="977"/>
      <c r="BAX1357" s="977"/>
      <c r="BAY1357" s="977"/>
      <c r="BAZ1357" s="977"/>
      <c r="BBA1357" s="977"/>
      <c r="BBB1357" s="977"/>
      <c r="BBC1357" s="977"/>
      <c r="BBD1357" s="977"/>
      <c r="BBE1357" s="977"/>
      <c r="BBF1357" s="977"/>
      <c r="BBG1357" s="977"/>
      <c r="BBH1357" s="977"/>
      <c r="BBI1357" s="977"/>
      <c r="BBJ1357" s="977"/>
      <c r="BBK1357" s="977"/>
      <c r="BBL1357" s="977"/>
      <c r="BBM1357" s="977"/>
      <c r="BBN1357" s="977"/>
      <c r="BBO1357" s="977"/>
      <c r="BBP1357" s="977"/>
      <c r="BBQ1357" s="977"/>
      <c r="BBR1357" s="977"/>
      <c r="BBS1357" s="977"/>
      <c r="BBT1357" s="977"/>
      <c r="BBU1357" s="977"/>
      <c r="BBV1357" s="977"/>
      <c r="BBW1357" s="977"/>
      <c r="BBX1357" s="977"/>
      <c r="BBY1357" s="977"/>
      <c r="BBZ1357" s="977"/>
      <c r="BCA1357" s="977"/>
      <c r="BCB1357" s="977"/>
      <c r="BCC1357" s="977"/>
      <c r="BCD1357" s="977"/>
      <c r="BCE1357" s="977"/>
      <c r="BCF1357" s="977"/>
      <c r="BCG1357" s="977"/>
      <c r="BCH1357" s="977"/>
      <c r="BCI1357" s="977"/>
      <c r="BCJ1357" s="977"/>
      <c r="BCK1357" s="977"/>
      <c r="BCL1357" s="977"/>
      <c r="BCM1357" s="977"/>
      <c r="BCN1357" s="977"/>
      <c r="BCO1357" s="977"/>
      <c r="BCP1357" s="977"/>
      <c r="BCQ1357" s="977"/>
      <c r="BCR1357" s="977"/>
      <c r="BCS1357" s="977"/>
      <c r="BCT1357" s="977"/>
      <c r="BCU1357" s="977"/>
      <c r="BCV1357" s="977"/>
      <c r="BCW1357" s="977"/>
      <c r="BCX1357" s="977"/>
      <c r="BCY1357" s="977"/>
      <c r="BCZ1357" s="977"/>
      <c r="BDA1357" s="977"/>
      <c r="BDB1357" s="977"/>
      <c r="BDC1357" s="977"/>
      <c r="BDD1357" s="977"/>
      <c r="BDE1357" s="977"/>
      <c r="BDF1357" s="977"/>
      <c r="BDG1357" s="977"/>
      <c r="BDH1357" s="977"/>
      <c r="BDI1357" s="977"/>
      <c r="BDJ1357" s="977"/>
      <c r="BDK1357" s="977"/>
      <c r="BDL1357" s="977"/>
      <c r="BDM1357" s="977"/>
      <c r="BDN1357" s="977"/>
      <c r="BDO1357" s="977"/>
      <c r="BDP1357" s="977"/>
      <c r="BDQ1357" s="977"/>
      <c r="BDR1357" s="977"/>
      <c r="BDS1357" s="977"/>
      <c r="BDT1357" s="977"/>
      <c r="BDU1357" s="977"/>
      <c r="BDV1357" s="977"/>
      <c r="BDW1357" s="977"/>
      <c r="BDX1357" s="977"/>
      <c r="BDY1357" s="977"/>
      <c r="BDZ1357" s="977"/>
      <c r="BEA1357" s="977"/>
      <c r="BEB1357" s="977"/>
      <c r="BEC1357" s="977"/>
      <c r="BED1357" s="977"/>
      <c r="BEE1357" s="977"/>
      <c r="BEF1357" s="977"/>
      <c r="BEG1357" s="977"/>
      <c r="BEH1357" s="977"/>
      <c r="BEI1357" s="977"/>
      <c r="BEJ1357" s="977"/>
      <c r="BEK1357" s="977"/>
      <c r="BEL1357" s="977"/>
      <c r="BEM1357" s="977"/>
      <c r="BEN1357" s="977"/>
      <c r="BEO1357" s="977"/>
      <c r="BEP1357" s="977"/>
      <c r="BEQ1357" s="977"/>
      <c r="BER1357" s="977"/>
      <c r="BES1357" s="977"/>
      <c r="BET1357" s="977"/>
      <c r="BEU1357" s="977"/>
      <c r="BEV1357" s="977"/>
      <c r="BEW1357" s="977"/>
      <c r="BEX1357" s="977"/>
      <c r="BEY1357" s="977"/>
      <c r="BEZ1357" s="977"/>
      <c r="BFA1357" s="977"/>
      <c r="BFB1357" s="977"/>
      <c r="BFC1357" s="977"/>
      <c r="BFD1357" s="977"/>
      <c r="BFE1357" s="977"/>
      <c r="BFF1357" s="977"/>
      <c r="BFG1357" s="977"/>
      <c r="BFH1357" s="977"/>
      <c r="BFI1357" s="977"/>
      <c r="BFJ1357" s="977"/>
      <c r="BFK1357" s="977"/>
      <c r="BFL1357" s="977"/>
      <c r="BFM1357" s="977"/>
      <c r="BFN1357" s="977"/>
      <c r="BFO1357" s="977"/>
      <c r="BFP1357" s="977"/>
      <c r="BFQ1357" s="977"/>
      <c r="BFR1357" s="977"/>
      <c r="BFS1357" s="977"/>
      <c r="BFT1357" s="977"/>
      <c r="BFU1357" s="977"/>
      <c r="BFV1357" s="977"/>
      <c r="BFW1357" s="977"/>
      <c r="BFX1357" s="977"/>
      <c r="BFY1357" s="977"/>
      <c r="BFZ1357" s="977"/>
      <c r="BGA1357" s="977"/>
      <c r="BGB1357" s="977"/>
      <c r="BGC1357" s="977"/>
      <c r="BGD1357" s="977"/>
      <c r="BGE1357" s="977"/>
      <c r="BGF1357" s="977"/>
      <c r="BGG1357" s="977"/>
      <c r="BGH1357" s="977"/>
      <c r="BGI1357" s="977"/>
      <c r="BGJ1357" s="977"/>
      <c r="BGK1357" s="977"/>
      <c r="BGL1357" s="977"/>
      <c r="BGM1357" s="977"/>
      <c r="BGN1357" s="977"/>
      <c r="BGO1357" s="977"/>
      <c r="BGP1357" s="977"/>
      <c r="BGQ1357" s="977"/>
      <c r="BGR1357" s="977"/>
      <c r="BGS1357" s="977"/>
      <c r="BGT1357" s="977"/>
      <c r="BGU1357" s="977"/>
      <c r="BGV1357" s="977"/>
      <c r="BGW1357" s="977"/>
      <c r="BGX1357" s="977"/>
      <c r="BGY1357" s="977"/>
      <c r="BGZ1357" s="977"/>
      <c r="BHA1357" s="977"/>
      <c r="BHB1357" s="977"/>
      <c r="BHC1357" s="977"/>
      <c r="BHD1357" s="977"/>
      <c r="BHE1357" s="977"/>
      <c r="BHF1357" s="977"/>
      <c r="BHG1357" s="977"/>
      <c r="BHH1357" s="977"/>
      <c r="BHI1357" s="977"/>
      <c r="BHJ1357" s="977"/>
      <c r="BHK1357" s="977"/>
      <c r="BHL1357" s="977"/>
      <c r="BHM1357" s="977"/>
      <c r="BHN1357" s="977"/>
      <c r="BHO1357" s="977"/>
      <c r="BHP1357" s="977"/>
      <c r="BHQ1357" s="977"/>
      <c r="BHR1357" s="977"/>
      <c r="BHS1357" s="977"/>
      <c r="BHT1357" s="977"/>
      <c r="BHU1357" s="977"/>
      <c r="BHV1357" s="977"/>
      <c r="BHW1357" s="977"/>
      <c r="BHX1357" s="977"/>
      <c r="BHY1357" s="977"/>
      <c r="BHZ1357" s="977"/>
      <c r="BIA1357" s="977"/>
      <c r="BIB1357" s="977"/>
      <c r="BIC1357" s="977"/>
      <c r="BID1357" s="977"/>
      <c r="BIE1357" s="977"/>
      <c r="BIF1357" s="977"/>
      <c r="BIG1357" s="977"/>
      <c r="BIH1357" s="977"/>
      <c r="BII1357" s="977"/>
      <c r="BIJ1357" s="977"/>
      <c r="BIK1357" s="977"/>
      <c r="BIL1357" s="977"/>
      <c r="BIM1357" s="977"/>
      <c r="BIN1357" s="977"/>
      <c r="BIO1357" s="977"/>
      <c r="BIP1357" s="977"/>
      <c r="BIQ1357" s="977"/>
      <c r="BIR1357" s="977"/>
      <c r="BIS1357" s="977"/>
      <c r="BIT1357" s="977"/>
      <c r="BIU1357" s="977"/>
      <c r="BIV1357" s="977"/>
      <c r="BIW1357" s="977"/>
      <c r="BIX1357" s="977"/>
      <c r="BIY1357" s="977"/>
      <c r="BIZ1357" s="977"/>
      <c r="BJA1357" s="977"/>
      <c r="BJB1357" s="977"/>
      <c r="BJC1357" s="977"/>
      <c r="BJD1357" s="977"/>
      <c r="BJE1357" s="977"/>
      <c r="BJF1357" s="977"/>
      <c r="BJG1357" s="977"/>
      <c r="BJH1357" s="977"/>
      <c r="BJI1357" s="977"/>
      <c r="BJJ1357" s="977"/>
      <c r="BJK1357" s="977"/>
      <c r="BJL1357" s="977"/>
      <c r="BJM1357" s="977"/>
      <c r="BJN1357" s="977"/>
      <c r="BJO1357" s="977"/>
      <c r="BJP1357" s="977"/>
      <c r="BJQ1357" s="977"/>
      <c r="BJR1357" s="977"/>
      <c r="BJS1357" s="977"/>
      <c r="BJT1357" s="977"/>
      <c r="BJU1357" s="977"/>
      <c r="BJV1357" s="977"/>
      <c r="BJW1357" s="977"/>
      <c r="BJX1357" s="977"/>
      <c r="BJY1357" s="977"/>
      <c r="BJZ1357" s="977"/>
      <c r="BKA1357" s="977"/>
      <c r="BKB1357" s="977"/>
      <c r="BKC1357" s="977"/>
      <c r="BKD1357" s="977"/>
      <c r="BKE1357" s="977"/>
      <c r="BKF1357" s="977"/>
      <c r="BKG1357" s="977"/>
      <c r="BKH1357" s="977"/>
      <c r="BKI1357" s="977"/>
      <c r="BKJ1357" s="977"/>
      <c r="BKK1357" s="977"/>
      <c r="BKL1357" s="977"/>
      <c r="BKM1357" s="977"/>
      <c r="BKN1357" s="977"/>
      <c r="BKO1357" s="977"/>
      <c r="BKP1357" s="977"/>
      <c r="BKQ1357" s="977"/>
      <c r="BKR1357" s="977"/>
      <c r="BKS1357" s="977"/>
      <c r="BKT1357" s="977"/>
      <c r="BKU1357" s="977"/>
      <c r="BKV1357" s="977"/>
      <c r="BKW1357" s="977"/>
      <c r="BKX1357" s="977"/>
      <c r="BKY1357" s="977"/>
      <c r="BKZ1357" s="977"/>
      <c r="BLA1357" s="977"/>
      <c r="BLB1357" s="977"/>
      <c r="BLC1357" s="977"/>
      <c r="BLD1357" s="977"/>
      <c r="BLE1357" s="977"/>
      <c r="BLF1357" s="977"/>
      <c r="BLG1357" s="977"/>
      <c r="BLH1357" s="977"/>
      <c r="BLI1357" s="977"/>
      <c r="BLJ1357" s="977"/>
      <c r="BLK1357" s="977"/>
      <c r="BLL1357" s="977"/>
      <c r="BLM1357" s="977"/>
      <c r="BLN1357" s="977"/>
      <c r="BLO1357" s="977"/>
      <c r="BLP1357" s="977"/>
      <c r="BLQ1357" s="977"/>
      <c r="BLR1357" s="977"/>
      <c r="BLS1357" s="977"/>
      <c r="BLT1357" s="977"/>
      <c r="BLU1357" s="977"/>
      <c r="BLV1357" s="977"/>
      <c r="BLW1357" s="977"/>
      <c r="BLX1357" s="977"/>
      <c r="BLY1357" s="977"/>
      <c r="BLZ1357" s="977"/>
      <c r="BMA1357" s="977"/>
      <c r="BMB1357" s="977"/>
      <c r="BMC1357" s="977"/>
      <c r="BMD1357" s="977"/>
      <c r="BME1357" s="977"/>
      <c r="BMF1357" s="977"/>
      <c r="BMG1357" s="977"/>
      <c r="BMH1357" s="977"/>
      <c r="BMI1357" s="977"/>
      <c r="BMJ1357" s="977"/>
      <c r="BMK1357" s="977"/>
      <c r="BML1357" s="977"/>
      <c r="BMM1357" s="977"/>
      <c r="BMN1357" s="977"/>
      <c r="BMO1357" s="977"/>
      <c r="BMP1357" s="977"/>
      <c r="BMQ1357" s="977"/>
      <c r="BMR1357" s="977"/>
      <c r="BMS1357" s="977"/>
      <c r="BMT1357" s="977"/>
      <c r="BMU1357" s="977"/>
      <c r="BMV1357" s="977"/>
      <c r="BMW1357" s="977"/>
      <c r="BMX1357" s="977"/>
      <c r="BMY1357" s="977"/>
      <c r="BMZ1357" s="977"/>
      <c r="BNA1357" s="977"/>
      <c r="BNB1357" s="977"/>
      <c r="BNC1357" s="977"/>
      <c r="BND1357" s="977"/>
      <c r="BNE1357" s="977"/>
      <c r="BNF1357" s="977"/>
      <c r="BNG1357" s="977"/>
      <c r="BNH1357" s="977"/>
      <c r="BNI1357" s="977"/>
      <c r="BNJ1357" s="977"/>
      <c r="BNK1357" s="977"/>
      <c r="BNL1357" s="977"/>
      <c r="BNM1357" s="977"/>
      <c r="BNN1357" s="977"/>
      <c r="BNO1357" s="977"/>
      <c r="BNP1357" s="977"/>
      <c r="BNQ1357" s="977"/>
      <c r="BNR1357" s="977"/>
      <c r="BNS1357" s="977"/>
      <c r="BNT1357" s="977"/>
      <c r="BNU1357" s="977"/>
      <c r="BNV1357" s="977"/>
      <c r="BNW1357" s="977"/>
      <c r="BNX1357" s="977"/>
      <c r="BNY1357" s="977"/>
      <c r="BNZ1357" s="977"/>
      <c r="BOA1357" s="977"/>
      <c r="BOB1357" s="977"/>
      <c r="BOC1357" s="977"/>
      <c r="BOD1357" s="977"/>
      <c r="BOE1357" s="977"/>
      <c r="BOF1357" s="977"/>
      <c r="BOG1357" s="977"/>
      <c r="BOH1357" s="977"/>
      <c r="BOI1357" s="977"/>
      <c r="BOJ1357" s="977"/>
      <c r="BOK1357" s="977"/>
      <c r="BOL1357" s="977"/>
      <c r="BOM1357" s="977"/>
      <c r="BON1357" s="977"/>
      <c r="BOO1357" s="977"/>
      <c r="BOP1357" s="977"/>
      <c r="BOQ1357" s="977"/>
      <c r="BOR1357" s="977"/>
      <c r="BOS1357" s="977"/>
      <c r="BOT1357" s="977"/>
      <c r="BOU1357" s="977"/>
      <c r="BOV1357" s="977"/>
      <c r="BOW1357" s="977"/>
      <c r="BOX1357" s="977"/>
      <c r="BOY1357" s="977"/>
      <c r="BOZ1357" s="977"/>
      <c r="BPA1357" s="977"/>
      <c r="BPB1357" s="977"/>
      <c r="BPC1357" s="977"/>
      <c r="BPD1357" s="977"/>
      <c r="BPE1357" s="977"/>
      <c r="BPF1357" s="977"/>
      <c r="BPG1357" s="977"/>
      <c r="BPH1357" s="977"/>
      <c r="BPI1357" s="977"/>
      <c r="BPJ1357" s="977"/>
      <c r="BPK1357" s="977"/>
      <c r="BPL1357" s="977"/>
      <c r="BPM1357" s="977"/>
      <c r="BPN1357" s="977"/>
      <c r="BPO1357" s="977"/>
      <c r="BPP1357" s="977"/>
      <c r="BPQ1357" s="977"/>
      <c r="BPR1357" s="977"/>
      <c r="BPS1357" s="977"/>
      <c r="BPT1357" s="977"/>
      <c r="BPU1357" s="977"/>
      <c r="BPV1357" s="977"/>
      <c r="BPW1357" s="977"/>
      <c r="BPX1357" s="977"/>
      <c r="BPY1357" s="977"/>
      <c r="BPZ1357" s="977"/>
      <c r="BQA1357" s="977"/>
      <c r="BQB1357" s="977"/>
      <c r="BQC1357" s="977"/>
      <c r="BQD1357" s="977"/>
      <c r="BQE1357" s="977"/>
      <c r="BQF1357" s="977"/>
      <c r="BQG1357" s="977"/>
      <c r="BQH1357" s="977"/>
      <c r="BQI1357" s="977"/>
      <c r="BQJ1357" s="977"/>
      <c r="BQK1357" s="977"/>
      <c r="BQL1357" s="977"/>
      <c r="BQM1357" s="977"/>
      <c r="BQN1357" s="977"/>
      <c r="BQO1357" s="977"/>
      <c r="BQP1357" s="977"/>
      <c r="BQQ1357" s="977"/>
      <c r="BQR1357" s="977"/>
      <c r="BQS1357" s="977"/>
      <c r="BQT1357" s="977"/>
      <c r="BQU1357" s="977"/>
      <c r="BQV1357" s="977"/>
      <c r="BQW1357" s="977"/>
      <c r="BQX1357" s="977"/>
      <c r="BQY1357" s="977"/>
      <c r="BQZ1357" s="977"/>
      <c r="BRA1357" s="977"/>
      <c r="BRB1357" s="977"/>
      <c r="BRC1357" s="977"/>
      <c r="BRD1357" s="977"/>
      <c r="BRE1357" s="977"/>
      <c r="BRF1357" s="977"/>
      <c r="BRG1357" s="977"/>
      <c r="BRH1357" s="977"/>
      <c r="BRI1357" s="977"/>
      <c r="BRJ1357" s="977"/>
      <c r="BRK1357" s="977"/>
      <c r="BRL1357" s="977"/>
      <c r="BRM1357" s="977"/>
      <c r="BRN1357" s="977"/>
      <c r="BRO1357" s="977"/>
      <c r="BRP1357" s="977"/>
      <c r="BRQ1357" s="977"/>
      <c r="BRR1357" s="977"/>
      <c r="BRS1357" s="977"/>
      <c r="BRT1357" s="977"/>
      <c r="BRU1357" s="977"/>
      <c r="BRV1357" s="977"/>
      <c r="BRW1357" s="977"/>
      <c r="BRX1357" s="977"/>
      <c r="BRY1357" s="977"/>
      <c r="BRZ1357" s="977"/>
      <c r="BSA1357" s="977"/>
      <c r="BSB1357" s="977"/>
      <c r="BSC1357" s="977"/>
      <c r="BSD1357" s="977"/>
      <c r="BSE1357" s="977"/>
      <c r="BSF1357" s="977"/>
      <c r="BSG1357" s="977"/>
      <c r="BSH1357" s="977"/>
      <c r="BSI1357" s="977"/>
      <c r="BSJ1357" s="977"/>
      <c r="BSK1357" s="977"/>
      <c r="BSL1357" s="977"/>
      <c r="BSM1357" s="977"/>
      <c r="BSN1357" s="977"/>
      <c r="BSO1357" s="977"/>
      <c r="BSP1357" s="977"/>
      <c r="BSQ1357" s="977"/>
      <c r="BSR1357" s="977"/>
      <c r="BSS1357" s="977"/>
      <c r="BST1357" s="977"/>
      <c r="BSU1357" s="977"/>
      <c r="BSV1357" s="977"/>
      <c r="BSW1357" s="977"/>
      <c r="BSX1357" s="977"/>
      <c r="BSY1357" s="977"/>
      <c r="BSZ1357" s="977"/>
      <c r="BTA1357" s="977"/>
      <c r="BTB1357" s="977"/>
      <c r="BTC1357" s="977"/>
      <c r="BTD1357" s="977"/>
      <c r="BTE1357" s="977"/>
      <c r="BTF1357" s="977"/>
      <c r="BTG1357" s="977"/>
      <c r="BTH1357" s="977"/>
      <c r="BTI1357" s="977"/>
      <c r="BTJ1357" s="977"/>
      <c r="BTK1357" s="977"/>
      <c r="BTL1357" s="977"/>
      <c r="BTM1357" s="977"/>
      <c r="BTN1357" s="977"/>
      <c r="BTO1357" s="977"/>
      <c r="BTP1357" s="977"/>
      <c r="BTQ1357" s="977"/>
      <c r="BTR1357" s="977"/>
      <c r="BTS1357" s="977"/>
      <c r="BTT1357" s="977"/>
      <c r="BTU1357" s="977"/>
      <c r="BTV1357" s="977"/>
      <c r="BTW1357" s="977"/>
      <c r="BTX1357" s="977"/>
      <c r="BTY1357" s="977"/>
      <c r="BTZ1357" s="977"/>
      <c r="BUA1357" s="977"/>
      <c r="BUB1357" s="977"/>
      <c r="BUC1357" s="977"/>
      <c r="BUD1357" s="977"/>
      <c r="BUE1357" s="977"/>
      <c r="BUF1357" s="977"/>
      <c r="BUG1357" s="977"/>
      <c r="BUH1357" s="977"/>
      <c r="BUI1357" s="977"/>
      <c r="BUJ1357" s="977"/>
      <c r="BUK1357" s="977"/>
      <c r="BUL1357" s="977"/>
      <c r="BUM1357" s="977"/>
      <c r="BUN1357" s="977"/>
      <c r="BUO1357" s="977"/>
      <c r="BUP1357" s="977"/>
      <c r="BUQ1357" s="977"/>
      <c r="BUR1357" s="977"/>
      <c r="BUS1357" s="977"/>
      <c r="BUT1357" s="977"/>
      <c r="BUU1357" s="977"/>
      <c r="BUV1357" s="977"/>
      <c r="BUW1357" s="977"/>
      <c r="BUX1357" s="977"/>
      <c r="BUY1357" s="977"/>
      <c r="BUZ1357" s="977"/>
      <c r="BVA1357" s="977"/>
      <c r="BVB1357" s="977"/>
      <c r="BVC1357" s="977"/>
      <c r="BVD1357" s="977"/>
      <c r="BVE1357" s="977"/>
      <c r="BVF1357" s="977"/>
      <c r="BVG1357" s="977"/>
      <c r="BVH1357" s="977"/>
      <c r="BVI1357" s="977"/>
      <c r="BVJ1357" s="977"/>
      <c r="BVK1357" s="977"/>
      <c r="BVL1357" s="977"/>
      <c r="BVM1357" s="977"/>
      <c r="BVN1357" s="977"/>
      <c r="BVO1357" s="977"/>
      <c r="BVP1357" s="977"/>
      <c r="BVQ1357" s="977"/>
      <c r="BVR1357" s="977"/>
      <c r="BVS1357" s="977"/>
      <c r="BVT1357" s="977"/>
      <c r="BVU1357" s="977"/>
      <c r="BVV1357" s="977"/>
      <c r="BVW1357" s="977"/>
      <c r="BVX1357" s="977"/>
      <c r="BVY1357" s="977"/>
      <c r="BVZ1357" s="977"/>
      <c r="BWA1357" s="977"/>
      <c r="BWB1357" s="977"/>
      <c r="BWC1357" s="977"/>
      <c r="BWD1357" s="977"/>
      <c r="BWE1357" s="977"/>
      <c r="BWF1357" s="977"/>
      <c r="BWG1357" s="977"/>
      <c r="BWH1357" s="977"/>
      <c r="BWI1357" s="977"/>
      <c r="BWJ1357" s="977"/>
      <c r="BWK1357" s="977"/>
      <c r="BWL1357" s="977"/>
      <c r="BWM1357" s="977"/>
      <c r="BWN1357" s="977"/>
      <c r="BWO1357" s="977"/>
      <c r="BWP1357" s="977"/>
      <c r="BWQ1357" s="977"/>
      <c r="BWR1357" s="977"/>
      <c r="BWS1357" s="977"/>
      <c r="BWT1357" s="977"/>
      <c r="BWU1357" s="977"/>
      <c r="BWV1357" s="977"/>
      <c r="BWW1357" s="977"/>
      <c r="BWX1357" s="977"/>
      <c r="BWY1357" s="977"/>
      <c r="BWZ1357" s="977"/>
      <c r="BXA1357" s="977"/>
      <c r="BXB1357" s="977"/>
      <c r="BXC1357" s="977"/>
      <c r="BXD1357" s="977"/>
      <c r="BXE1357" s="977"/>
      <c r="BXF1357" s="977"/>
      <c r="BXG1357" s="977"/>
      <c r="BXH1357" s="977"/>
      <c r="BXI1357" s="977"/>
      <c r="BXJ1357" s="977"/>
      <c r="BXK1357" s="977"/>
      <c r="BXL1357" s="977"/>
      <c r="BXM1357" s="977"/>
      <c r="BXN1357" s="977"/>
      <c r="BXO1357" s="977"/>
      <c r="BXP1357" s="977"/>
      <c r="BXQ1357" s="977"/>
      <c r="BXR1357" s="977"/>
      <c r="BXS1357" s="977"/>
      <c r="BXT1357" s="977"/>
      <c r="BXU1357" s="977"/>
      <c r="BXV1357" s="977"/>
      <c r="BXW1357" s="977"/>
      <c r="BXX1357" s="977"/>
      <c r="BXY1357" s="977"/>
      <c r="BXZ1357" s="977"/>
      <c r="BYA1357" s="977"/>
      <c r="BYB1357" s="977"/>
      <c r="BYC1357" s="977"/>
      <c r="BYD1357" s="977"/>
      <c r="BYE1357" s="977"/>
      <c r="BYF1357" s="977"/>
      <c r="BYG1357" s="977"/>
      <c r="BYH1357" s="977"/>
      <c r="BYI1357" s="977"/>
      <c r="BYJ1357" s="977"/>
      <c r="BYK1357" s="977"/>
      <c r="BYL1357" s="977"/>
      <c r="BYM1357" s="977"/>
      <c r="BYN1357" s="977"/>
      <c r="BYO1357" s="977"/>
      <c r="BYP1357" s="977"/>
      <c r="BYQ1357" s="977"/>
      <c r="BYR1357" s="977"/>
      <c r="BYS1357" s="977"/>
      <c r="BYT1357" s="977"/>
      <c r="BYU1357" s="977"/>
      <c r="BYV1357" s="977"/>
      <c r="BYW1357" s="977"/>
      <c r="BYX1357" s="977"/>
      <c r="BYY1357" s="977"/>
      <c r="BYZ1357" s="977"/>
      <c r="BZA1357" s="977"/>
      <c r="BZB1357" s="977"/>
      <c r="BZC1357" s="977"/>
      <c r="BZD1357" s="977"/>
      <c r="BZE1357" s="977"/>
      <c r="BZF1357" s="977"/>
      <c r="BZG1357" s="977"/>
      <c r="BZH1357" s="977"/>
      <c r="BZI1357" s="977"/>
      <c r="BZJ1357" s="977"/>
      <c r="BZK1357" s="977"/>
      <c r="BZL1357" s="977"/>
      <c r="BZM1357" s="977"/>
      <c r="BZN1357" s="977"/>
      <c r="BZO1357" s="977"/>
      <c r="BZP1357" s="977"/>
      <c r="BZQ1357" s="977"/>
      <c r="BZR1357" s="977"/>
      <c r="BZS1357" s="977"/>
      <c r="BZT1357" s="977"/>
      <c r="BZU1357" s="977"/>
      <c r="BZV1357" s="977"/>
      <c r="BZW1357" s="977"/>
      <c r="BZX1357" s="977"/>
      <c r="BZY1357" s="977"/>
      <c r="BZZ1357" s="977"/>
      <c r="CAA1357" s="977"/>
      <c r="CAB1357" s="977"/>
      <c r="CAC1357" s="977"/>
      <c r="CAD1357" s="977"/>
      <c r="CAE1357" s="977"/>
      <c r="CAF1357" s="977"/>
      <c r="CAG1357" s="977"/>
      <c r="CAH1357" s="977"/>
      <c r="CAI1357" s="977"/>
      <c r="CAJ1357" s="977"/>
      <c r="CAK1357" s="977"/>
      <c r="CAL1357" s="977"/>
      <c r="CAM1357" s="977"/>
      <c r="CAN1357" s="977"/>
      <c r="CAO1357" s="977"/>
      <c r="CAP1357" s="977"/>
      <c r="CAQ1357" s="977"/>
      <c r="CAR1357" s="977"/>
      <c r="CAS1357" s="977"/>
      <c r="CAT1357" s="977"/>
      <c r="CAU1357" s="977"/>
      <c r="CAV1357" s="977"/>
      <c r="CAW1357" s="977"/>
      <c r="CAX1357" s="977"/>
      <c r="CAY1357" s="977"/>
      <c r="CAZ1357" s="977"/>
      <c r="CBA1357" s="977"/>
      <c r="CBB1357" s="977"/>
      <c r="CBC1357" s="977"/>
      <c r="CBD1357" s="977"/>
      <c r="CBE1357" s="977"/>
      <c r="CBF1357" s="977"/>
      <c r="CBG1357" s="977"/>
      <c r="CBH1357" s="977"/>
      <c r="CBI1357" s="977"/>
      <c r="CBJ1357" s="977"/>
      <c r="CBK1357" s="977"/>
      <c r="CBL1357" s="977"/>
      <c r="CBM1357" s="977"/>
      <c r="CBN1357" s="977"/>
      <c r="CBO1357" s="977"/>
      <c r="CBP1357" s="977"/>
      <c r="CBQ1357" s="977"/>
      <c r="CBR1357" s="977"/>
      <c r="CBS1357" s="977"/>
      <c r="CBT1357" s="977"/>
      <c r="CBU1357" s="977"/>
      <c r="CBV1357" s="977"/>
      <c r="CBW1357" s="977"/>
      <c r="CBX1357" s="977"/>
      <c r="CBY1357" s="977"/>
      <c r="CBZ1357" s="977"/>
      <c r="CCA1357" s="977"/>
      <c r="CCB1357" s="977"/>
      <c r="CCC1357" s="977"/>
      <c r="CCD1357" s="977"/>
      <c r="CCE1357" s="977"/>
      <c r="CCF1357" s="977"/>
      <c r="CCG1357" s="977"/>
      <c r="CCH1357" s="977"/>
      <c r="CCI1357" s="977"/>
      <c r="CCJ1357" s="977"/>
      <c r="CCK1357" s="977"/>
      <c r="CCL1357" s="977"/>
      <c r="CCM1357" s="977"/>
      <c r="CCN1357" s="977"/>
      <c r="CCO1357" s="977"/>
      <c r="CCP1357" s="977"/>
      <c r="CCQ1357" s="977"/>
      <c r="CCR1357" s="977"/>
      <c r="CCS1357" s="977"/>
      <c r="CCT1357" s="977"/>
      <c r="CCU1357" s="977"/>
      <c r="CCV1357" s="977"/>
      <c r="CCW1357" s="977"/>
      <c r="CCX1357" s="977"/>
      <c r="CCY1357" s="977"/>
      <c r="CCZ1357" s="977"/>
      <c r="CDA1357" s="977"/>
      <c r="CDB1357" s="977"/>
      <c r="CDC1357" s="977"/>
      <c r="CDD1357" s="977"/>
      <c r="CDE1357" s="977"/>
      <c r="CDF1357" s="977"/>
      <c r="CDG1357" s="977"/>
      <c r="CDH1357" s="977"/>
      <c r="CDI1357" s="977"/>
      <c r="CDJ1357" s="977"/>
      <c r="CDK1357" s="977"/>
      <c r="CDL1357" s="977"/>
      <c r="CDM1357" s="977"/>
      <c r="CDN1357" s="977"/>
      <c r="CDO1357" s="977"/>
      <c r="CDP1357" s="977"/>
      <c r="CDQ1357" s="977"/>
      <c r="CDR1357" s="977"/>
      <c r="CDS1357" s="977"/>
      <c r="CDT1357" s="977"/>
      <c r="CDU1357" s="977"/>
      <c r="CDV1357" s="977"/>
      <c r="CDW1357" s="977"/>
      <c r="CDX1357" s="977"/>
      <c r="CDY1357" s="977"/>
      <c r="CDZ1357" s="977"/>
      <c r="CEA1357" s="977"/>
      <c r="CEB1357" s="977"/>
      <c r="CEC1357" s="977"/>
      <c r="CED1357" s="977"/>
      <c r="CEE1357" s="977"/>
      <c r="CEF1357" s="977"/>
      <c r="CEG1357" s="977"/>
      <c r="CEH1357" s="977"/>
      <c r="CEI1357" s="977"/>
      <c r="CEJ1357" s="977"/>
      <c r="CEK1357" s="977"/>
      <c r="CEL1357" s="977"/>
      <c r="CEM1357" s="977"/>
      <c r="CEN1357" s="977"/>
      <c r="CEO1357" s="977"/>
      <c r="CEP1357" s="977"/>
      <c r="CEQ1357" s="977"/>
      <c r="CER1357" s="977"/>
      <c r="CES1357" s="977"/>
      <c r="CET1357" s="977"/>
      <c r="CEU1357" s="977"/>
      <c r="CEV1357" s="977"/>
      <c r="CEW1357" s="977"/>
      <c r="CEX1357" s="977"/>
      <c r="CEY1357" s="977"/>
      <c r="CEZ1357" s="977"/>
      <c r="CFA1357" s="977"/>
      <c r="CFB1357" s="977"/>
      <c r="CFC1357" s="977"/>
      <c r="CFD1357" s="977"/>
      <c r="CFE1357" s="977"/>
      <c r="CFF1357" s="977"/>
      <c r="CFG1357" s="977"/>
      <c r="CFH1357" s="977"/>
      <c r="CFI1357" s="977"/>
      <c r="CFJ1357" s="977"/>
      <c r="CFK1357" s="977"/>
      <c r="CFL1357" s="977"/>
      <c r="CFM1357" s="977"/>
      <c r="CFN1357" s="977"/>
      <c r="CFO1357" s="977"/>
      <c r="CFP1357" s="977"/>
      <c r="CFQ1357" s="977"/>
      <c r="CFR1357" s="977"/>
      <c r="CFS1357" s="977"/>
      <c r="CFT1357" s="977"/>
      <c r="CFU1357" s="977"/>
      <c r="CFV1357" s="977"/>
      <c r="CFW1357" s="977"/>
      <c r="CFX1357" s="977"/>
      <c r="CFY1357" s="977"/>
      <c r="CFZ1357" s="977"/>
      <c r="CGA1357" s="977"/>
      <c r="CGB1357" s="977"/>
      <c r="CGC1357" s="977"/>
      <c r="CGD1357" s="977"/>
      <c r="CGE1357" s="977"/>
      <c r="CGF1357" s="977"/>
      <c r="CGG1357" s="977"/>
      <c r="CGH1357" s="977"/>
      <c r="CGI1357" s="977"/>
      <c r="CGJ1357" s="977"/>
      <c r="CGK1357" s="977"/>
      <c r="CGL1357" s="977"/>
      <c r="CGM1357" s="977"/>
      <c r="CGN1357" s="977"/>
      <c r="CGO1357" s="977"/>
      <c r="CGP1357" s="977"/>
      <c r="CGQ1357" s="977"/>
      <c r="CGR1357" s="977"/>
      <c r="CGS1357" s="977"/>
      <c r="CGT1357" s="977"/>
      <c r="CGU1357" s="977"/>
      <c r="CGV1357" s="977"/>
      <c r="CGW1357" s="977"/>
      <c r="CGX1357" s="977"/>
      <c r="CGY1357" s="977"/>
      <c r="CGZ1357" s="977"/>
      <c r="CHA1357" s="977"/>
      <c r="CHB1357" s="977"/>
      <c r="CHC1357" s="977"/>
      <c r="CHD1357" s="977"/>
      <c r="CHE1357" s="977"/>
      <c r="CHF1357" s="977"/>
      <c r="CHG1357" s="977"/>
      <c r="CHH1357" s="977"/>
      <c r="CHI1357" s="977"/>
      <c r="CHJ1357" s="977"/>
      <c r="CHK1357" s="977"/>
      <c r="CHL1357" s="977"/>
      <c r="CHM1357" s="977"/>
      <c r="CHN1357" s="977"/>
      <c r="CHO1357" s="977"/>
      <c r="CHP1357" s="977"/>
      <c r="CHQ1357" s="977"/>
      <c r="CHR1357" s="977"/>
      <c r="CHS1357" s="977"/>
      <c r="CHT1357" s="977"/>
      <c r="CHU1357" s="977"/>
      <c r="CHV1357" s="977"/>
      <c r="CHW1357" s="977"/>
      <c r="CHX1357" s="977"/>
      <c r="CHY1357" s="977"/>
      <c r="CHZ1357" s="977"/>
      <c r="CIA1357" s="977"/>
      <c r="CIB1357" s="977"/>
      <c r="CIC1357" s="977"/>
      <c r="CID1357" s="977"/>
      <c r="CIE1357" s="977"/>
      <c r="CIF1357" s="977"/>
      <c r="CIG1357" s="977"/>
      <c r="CIH1357" s="977"/>
      <c r="CII1357" s="977"/>
      <c r="CIJ1357" s="977"/>
      <c r="CIK1357" s="977"/>
      <c r="CIL1357" s="977"/>
      <c r="CIM1357" s="977"/>
      <c r="CIN1357" s="977"/>
      <c r="CIO1357" s="977"/>
      <c r="CIP1357" s="977"/>
      <c r="CIQ1357" s="977"/>
      <c r="CIR1357" s="977"/>
      <c r="CIS1357" s="977"/>
      <c r="CIT1357" s="977"/>
      <c r="CIU1357" s="977"/>
      <c r="CIV1357" s="977"/>
      <c r="CIW1357" s="977"/>
      <c r="CIX1357" s="977"/>
      <c r="CIY1357" s="977"/>
      <c r="CIZ1357" s="977"/>
      <c r="CJA1357" s="977"/>
      <c r="CJB1357" s="977"/>
      <c r="CJC1357" s="977"/>
      <c r="CJD1357" s="977"/>
      <c r="CJE1357" s="977"/>
      <c r="CJF1357" s="977"/>
      <c r="CJG1357" s="977"/>
      <c r="CJH1357" s="977"/>
      <c r="CJI1357" s="977"/>
      <c r="CJJ1357" s="977"/>
      <c r="CJK1357" s="977"/>
      <c r="CJL1357" s="977"/>
      <c r="CJM1357" s="977"/>
      <c r="CJN1357" s="977"/>
      <c r="CJO1357" s="977"/>
      <c r="CJP1357" s="977"/>
      <c r="CJQ1357" s="977"/>
      <c r="CJR1357" s="977"/>
      <c r="CJS1357" s="977"/>
      <c r="CJT1357" s="977"/>
      <c r="CJU1357" s="977"/>
      <c r="CJV1357" s="977"/>
      <c r="CJW1357" s="977"/>
      <c r="CJX1357" s="977"/>
      <c r="CJY1357" s="977"/>
      <c r="CJZ1357" s="977"/>
      <c r="CKA1357" s="977"/>
      <c r="CKB1357" s="977"/>
      <c r="CKC1357" s="977"/>
      <c r="CKD1357" s="977"/>
      <c r="CKE1357" s="977"/>
      <c r="CKF1357" s="977"/>
      <c r="CKG1357" s="977"/>
      <c r="CKH1357" s="977"/>
      <c r="CKI1357" s="977"/>
      <c r="CKJ1357" s="977"/>
      <c r="CKK1357" s="977"/>
      <c r="CKL1357" s="977"/>
      <c r="CKM1357" s="977"/>
      <c r="CKN1357" s="977"/>
      <c r="CKO1357" s="977"/>
      <c r="CKP1357" s="977"/>
      <c r="CKQ1357" s="977"/>
      <c r="CKR1357" s="977"/>
      <c r="CKS1357" s="977"/>
      <c r="CKT1357" s="977"/>
      <c r="CKU1357" s="977"/>
      <c r="CKV1357" s="977"/>
      <c r="CKW1357" s="977"/>
      <c r="CKX1357" s="977"/>
      <c r="CKY1357" s="977"/>
      <c r="CKZ1357" s="977"/>
      <c r="CLA1357" s="977"/>
      <c r="CLB1357" s="977"/>
      <c r="CLC1357" s="977"/>
      <c r="CLD1357" s="977"/>
      <c r="CLE1357" s="977"/>
      <c r="CLF1357" s="977"/>
      <c r="CLG1357" s="977"/>
      <c r="CLH1357" s="977"/>
      <c r="CLI1357" s="977"/>
      <c r="CLJ1357" s="977"/>
      <c r="CLK1357" s="977"/>
      <c r="CLL1357" s="977"/>
      <c r="CLM1357" s="977"/>
      <c r="CLN1357" s="977"/>
      <c r="CLO1357" s="977"/>
      <c r="CLP1357" s="977"/>
      <c r="CLQ1357" s="977"/>
      <c r="CLR1357" s="977"/>
      <c r="CLS1357" s="977"/>
      <c r="CLT1357" s="977"/>
      <c r="CLU1357" s="977"/>
      <c r="CLV1357" s="977"/>
      <c r="CLW1357" s="977"/>
      <c r="CLX1357" s="977"/>
      <c r="CLY1357" s="977"/>
      <c r="CLZ1357" s="977"/>
      <c r="CMA1357" s="977"/>
      <c r="CMB1357" s="977"/>
      <c r="CMC1357" s="977"/>
      <c r="CMD1357" s="977"/>
      <c r="CME1357" s="977"/>
      <c r="CMF1357" s="977"/>
      <c r="CMG1357" s="977"/>
      <c r="CMH1357" s="977"/>
      <c r="CMI1357" s="977"/>
      <c r="CMJ1357" s="977"/>
      <c r="CMK1357" s="977"/>
      <c r="CML1357" s="977"/>
      <c r="CMM1357" s="977"/>
      <c r="CMN1357" s="977"/>
      <c r="CMO1357" s="977"/>
      <c r="CMP1357" s="977"/>
      <c r="CMQ1357" s="977"/>
      <c r="CMR1357" s="977"/>
      <c r="CMS1357" s="977"/>
      <c r="CMT1357" s="977"/>
      <c r="CMU1357" s="977"/>
      <c r="CMV1357" s="977"/>
      <c r="CMW1357" s="977"/>
      <c r="CMX1357" s="977"/>
      <c r="CMY1357" s="977"/>
      <c r="CMZ1357" s="977"/>
      <c r="CNA1357" s="977"/>
      <c r="CNB1357" s="977"/>
      <c r="CNC1357" s="977"/>
      <c r="CND1357" s="977"/>
      <c r="CNE1357" s="977"/>
      <c r="CNF1357" s="977"/>
      <c r="CNG1357" s="977"/>
      <c r="CNH1357" s="977"/>
      <c r="CNI1357" s="977"/>
      <c r="CNJ1357" s="977"/>
      <c r="CNK1357" s="977"/>
      <c r="CNL1357" s="977"/>
      <c r="CNM1357" s="977"/>
      <c r="CNN1357" s="977"/>
      <c r="CNO1357" s="977"/>
      <c r="CNP1357" s="977"/>
      <c r="CNQ1357" s="977"/>
      <c r="CNR1357" s="977"/>
      <c r="CNS1357" s="977"/>
      <c r="CNT1357" s="977"/>
      <c r="CNU1357" s="977"/>
      <c r="CNV1357" s="977"/>
      <c r="CNW1357" s="977"/>
      <c r="CNX1357" s="977"/>
      <c r="CNY1357" s="977"/>
      <c r="CNZ1357" s="977"/>
      <c r="COA1357" s="977"/>
      <c r="COB1357" s="977"/>
      <c r="COC1357" s="977"/>
      <c r="COD1357" s="977"/>
      <c r="COE1357" s="977"/>
      <c r="COF1357" s="977"/>
      <c r="COG1357" s="977"/>
      <c r="COH1357" s="977"/>
      <c r="COI1357" s="977"/>
      <c r="COJ1357" s="977"/>
      <c r="COK1357" s="977"/>
      <c r="COL1357" s="977"/>
      <c r="COM1357" s="977"/>
      <c r="CON1357" s="977"/>
      <c r="COO1357" s="977"/>
      <c r="COP1357" s="977"/>
      <c r="COQ1357" s="977"/>
      <c r="COR1357" s="977"/>
      <c r="COS1357" s="977"/>
      <c r="COT1357" s="977"/>
      <c r="COU1357" s="977"/>
      <c r="COV1357" s="977"/>
      <c r="COW1357" s="977"/>
      <c r="COX1357" s="977"/>
      <c r="COY1357" s="977"/>
      <c r="COZ1357" s="977"/>
      <c r="CPA1357" s="977"/>
      <c r="CPB1357" s="977"/>
      <c r="CPC1357" s="977"/>
      <c r="CPD1357" s="977"/>
      <c r="CPE1357" s="977"/>
      <c r="CPF1357" s="977"/>
      <c r="CPG1357" s="977"/>
      <c r="CPH1357" s="977"/>
      <c r="CPI1357" s="977"/>
      <c r="CPJ1357" s="977"/>
      <c r="CPK1357" s="977"/>
      <c r="CPL1357" s="977"/>
      <c r="CPM1357" s="977"/>
      <c r="CPN1357" s="977"/>
      <c r="CPO1357" s="977"/>
      <c r="CPP1357" s="977"/>
      <c r="CPQ1357" s="977"/>
      <c r="CPR1357" s="977"/>
      <c r="CPS1357" s="977"/>
      <c r="CPT1357" s="977"/>
      <c r="CPU1357" s="977"/>
      <c r="CPV1357" s="977"/>
      <c r="CPW1357" s="977"/>
      <c r="CPX1357" s="977"/>
      <c r="CPY1357" s="977"/>
      <c r="CPZ1357" s="977"/>
      <c r="CQA1357" s="977"/>
      <c r="CQB1357" s="977"/>
      <c r="CQC1357" s="977"/>
      <c r="CQD1357" s="977"/>
      <c r="CQE1357" s="977"/>
      <c r="CQF1357" s="977"/>
      <c r="CQG1357" s="977"/>
      <c r="CQH1357" s="977"/>
      <c r="CQI1357" s="977"/>
      <c r="CQJ1357" s="977"/>
      <c r="CQK1357" s="977"/>
      <c r="CQL1357" s="977"/>
      <c r="CQM1357" s="977"/>
      <c r="CQN1357" s="977"/>
      <c r="CQO1357" s="977"/>
      <c r="CQP1357" s="977"/>
      <c r="CQQ1357" s="977"/>
      <c r="CQR1357" s="977"/>
      <c r="CQS1357" s="977"/>
      <c r="CQT1357" s="977"/>
      <c r="CQU1357" s="977"/>
      <c r="CQV1357" s="977"/>
      <c r="CQW1357" s="977"/>
      <c r="CQX1357" s="977"/>
      <c r="CQY1357" s="977"/>
      <c r="CQZ1357" s="977"/>
      <c r="CRA1357" s="977"/>
      <c r="CRB1357" s="977"/>
      <c r="CRC1357" s="977"/>
      <c r="CRD1357" s="977"/>
      <c r="CRE1357" s="977"/>
      <c r="CRF1357" s="977"/>
      <c r="CRG1357" s="977"/>
      <c r="CRH1357" s="977"/>
      <c r="CRI1357" s="977"/>
      <c r="CRJ1357" s="977"/>
      <c r="CRK1357" s="977"/>
      <c r="CRL1357" s="977"/>
      <c r="CRM1357" s="977"/>
      <c r="CRN1357" s="977"/>
      <c r="CRO1357" s="977"/>
      <c r="CRP1357" s="977"/>
      <c r="CRQ1357" s="977"/>
      <c r="CRR1357" s="977"/>
      <c r="CRS1357" s="977"/>
      <c r="CRT1357" s="977"/>
      <c r="CRU1357" s="977"/>
      <c r="CRV1357" s="977"/>
      <c r="CRW1357" s="977"/>
      <c r="CRX1357" s="977"/>
      <c r="CRY1357" s="977"/>
      <c r="CRZ1357" s="977"/>
      <c r="CSA1357" s="977"/>
      <c r="CSB1357" s="977"/>
      <c r="CSC1357" s="977"/>
      <c r="CSD1357" s="977"/>
      <c r="CSE1357" s="977"/>
      <c r="CSF1357" s="977"/>
      <c r="CSG1357" s="977"/>
      <c r="CSH1357" s="977"/>
      <c r="CSI1357" s="977"/>
      <c r="CSJ1357" s="977"/>
      <c r="CSK1357" s="977"/>
      <c r="CSL1357" s="977"/>
      <c r="CSM1357" s="977"/>
      <c r="CSN1357" s="977"/>
      <c r="CSO1357" s="977"/>
      <c r="CSP1357" s="977"/>
      <c r="CSQ1357" s="977"/>
      <c r="CSR1357" s="977"/>
      <c r="CSS1357" s="977"/>
      <c r="CST1357" s="977"/>
      <c r="CSU1357" s="977"/>
      <c r="CSV1357" s="977"/>
      <c r="CSW1357" s="977"/>
      <c r="CSX1357" s="977"/>
      <c r="CSY1357" s="977"/>
      <c r="CSZ1357" s="977"/>
      <c r="CTA1357" s="977"/>
      <c r="CTB1357" s="977"/>
      <c r="CTC1357" s="977"/>
      <c r="CTD1357" s="977"/>
      <c r="CTE1357" s="977"/>
      <c r="CTF1357" s="977"/>
      <c r="CTG1357" s="977"/>
      <c r="CTH1357" s="977"/>
      <c r="CTI1357" s="977"/>
      <c r="CTJ1357" s="977"/>
      <c r="CTK1357" s="977"/>
      <c r="CTL1357" s="977"/>
      <c r="CTM1357" s="977"/>
      <c r="CTN1357" s="977"/>
      <c r="CTO1357" s="977"/>
      <c r="CTP1357" s="977"/>
      <c r="CTQ1357" s="977"/>
      <c r="CTR1357" s="977"/>
      <c r="CTS1357" s="977"/>
      <c r="CTT1357" s="977"/>
      <c r="CTU1357" s="977"/>
      <c r="CTV1357" s="977"/>
      <c r="CTW1357" s="977"/>
      <c r="CTX1357" s="977"/>
      <c r="CTY1357" s="977"/>
      <c r="CTZ1357" s="977"/>
      <c r="CUA1357" s="977"/>
      <c r="CUB1357" s="977"/>
      <c r="CUC1357" s="977"/>
      <c r="CUD1357" s="977"/>
      <c r="CUE1357" s="977"/>
      <c r="CUF1357" s="977"/>
      <c r="CUG1357" s="977"/>
      <c r="CUH1357" s="977"/>
      <c r="CUI1357" s="977"/>
      <c r="CUJ1357" s="977"/>
      <c r="CUK1357" s="977"/>
      <c r="CUL1357" s="977"/>
      <c r="CUM1357" s="977"/>
      <c r="CUN1357" s="977"/>
      <c r="CUO1357" s="977"/>
      <c r="CUP1357" s="977"/>
      <c r="CUQ1357" s="977"/>
      <c r="CUR1357" s="977"/>
      <c r="CUS1357" s="977"/>
      <c r="CUT1357" s="977"/>
      <c r="CUU1357" s="977"/>
      <c r="CUV1357" s="977"/>
      <c r="CUW1357" s="977"/>
      <c r="CUX1357" s="977"/>
      <c r="CUY1357" s="977"/>
      <c r="CUZ1357" s="977"/>
      <c r="CVA1357" s="977"/>
      <c r="CVB1357" s="977"/>
      <c r="CVC1357" s="977"/>
      <c r="CVD1357" s="977"/>
      <c r="CVE1357" s="977"/>
      <c r="CVF1357" s="977"/>
      <c r="CVG1357" s="977"/>
      <c r="CVH1357" s="977"/>
      <c r="CVI1357" s="977"/>
      <c r="CVJ1357" s="977"/>
      <c r="CVK1357" s="977"/>
      <c r="CVL1357" s="977"/>
      <c r="CVM1357" s="977"/>
      <c r="CVN1357" s="977"/>
      <c r="CVO1357" s="977"/>
      <c r="CVP1357" s="977"/>
      <c r="CVQ1357" s="977"/>
      <c r="CVR1357" s="977"/>
      <c r="CVS1357" s="977"/>
      <c r="CVT1357" s="977"/>
      <c r="CVU1357" s="977"/>
      <c r="CVV1357" s="977"/>
      <c r="CVW1357" s="977"/>
      <c r="CVX1357" s="977"/>
      <c r="CVY1357" s="977"/>
      <c r="CVZ1357" s="977"/>
      <c r="CWA1357" s="977"/>
      <c r="CWB1357" s="977"/>
      <c r="CWC1357" s="977"/>
      <c r="CWD1357" s="977"/>
      <c r="CWE1357" s="977"/>
      <c r="CWF1357" s="977"/>
      <c r="CWG1357" s="977"/>
      <c r="CWH1357" s="977"/>
      <c r="CWI1357" s="977"/>
      <c r="CWJ1357" s="977"/>
      <c r="CWK1357" s="977"/>
      <c r="CWL1357" s="977"/>
      <c r="CWM1357" s="977"/>
      <c r="CWN1357" s="977"/>
      <c r="CWO1357" s="977"/>
      <c r="CWP1357" s="977"/>
      <c r="CWQ1357" s="977"/>
      <c r="CWR1357" s="977"/>
      <c r="CWS1357" s="977"/>
      <c r="CWT1357" s="977"/>
      <c r="CWU1357" s="977"/>
      <c r="CWV1357" s="977"/>
      <c r="CWW1357" s="977"/>
      <c r="CWX1357" s="977"/>
      <c r="CWY1357" s="977"/>
      <c r="CWZ1357" s="977"/>
      <c r="CXA1357" s="977"/>
      <c r="CXB1357" s="977"/>
      <c r="CXC1357" s="977"/>
      <c r="CXD1357" s="977"/>
      <c r="CXE1357" s="977"/>
      <c r="CXF1357" s="977"/>
      <c r="CXG1357" s="977"/>
      <c r="CXH1357" s="977"/>
      <c r="CXI1357" s="977"/>
      <c r="CXJ1357" s="977"/>
      <c r="CXK1357" s="977"/>
      <c r="CXL1357" s="977"/>
      <c r="CXM1357" s="977"/>
      <c r="CXN1357" s="977"/>
      <c r="CXO1357" s="977"/>
      <c r="CXP1357" s="977"/>
      <c r="CXQ1357" s="977"/>
      <c r="CXR1357" s="977"/>
      <c r="CXS1357" s="977"/>
      <c r="CXT1357" s="977"/>
      <c r="CXU1357" s="977"/>
      <c r="CXV1357" s="977"/>
      <c r="CXW1357" s="977"/>
      <c r="CXX1357" s="977"/>
      <c r="CXY1357" s="977"/>
      <c r="CXZ1357" s="977"/>
      <c r="CYA1357" s="977"/>
      <c r="CYB1357" s="977"/>
      <c r="CYC1357" s="977"/>
      <c r="CYD1357" s="977"/>
      <c r="CYE1357" s="977"/>
      <c r="CYF1357" s="977"/>
      <c r="CYG1357" s="977"/>
      <c r="CYH1357" s="977"/>
      <c r="CYI1357" s="977"/>
      <c r="CYJ1357" s="977"/>
      <c r="CYK1357" s="977"/>
      <c r="CYL1357" s="977"/>
      <c r="CYM1357" s="977"/>
      <c r="CYN1357" s="977"/>
      <c r="CYO1357" s="977"/>
      <c r="CYP1357" s="977"/>
      <c r="CYQ1357" s="977"/>
      <c r="CYR1357" s="977"/>
      <c r="CYS1357" s="977"/>
      <c r="CYT1357" s="977"/>
      <c r="CYU1357" s="977"/>
      <c r="CYV1357" s="977"/>
      <c r="CYW1357" s="977"/>
      <c r="CYX1357" s="977"/>
      <c r="CYY1357" s="977"/>
      <c r="CYZ1357" s="977"/>
      <c r="CZA1357" s="977"/>
      <c r="CZB1357" s="977"/>
      <c r="CZC1357" s="977"/>
      <c r="CZD1357" s="977"/>
      <c r="CZE1357" s="977"/>
      <c r="CZF1357" s="977"/>
      <c r="CZG1357" s="977"/>
      <c r="CZH1357" s="977"/>
      <c r="CZI1357" s="977"/>
      <c r="CZJ1357" s="977"/>
      <c r="CZK1357" s="977"/>
      <c r="CZL1357" s="977"/>
      <c r="CZM1357" s="977"/>
      <c r="CZN1357" s="977"/>
      <c r="CZO1357" s="977"/>
      <c r="CZP1357" s="977"/>
      <c r="CZQ1357" s="977"/>
      <c r="CZR1357" s="977"/>
      <c r="CZS1357" s="977"/>
      <c r="CZT1357" s="977"/>
      <c r="CZU1357" s="977"/>
      <c r="CZV1357" s="977"/>
      <c r="CZW1357" s="977"/>
      <c r="CZX1357" s="977"/>
      <c r="CZY1357" s="977"/>
      <c r="CZZ1357" s="977"/>
      <c r="DAA1357" s="977"/>
      <c r="DAB1357" s="977"/>
      <c r="DAC1357" s="977"/>
      <c r="DAD1357" s="977"/>
      <c r="DAE1357" s="977"/>
      <c r="DAF1357" s="977"/>
      <c r="DAG1357" s="977"/>
      <c r="DAH1357" s="977"/>
      <c r="DAI1357" s="977"/>
      <c r="DAJ1357" s="977"/>
      <c r="DAK1357" s="977"/>
      <c r="DAL1357" s="977"/>
      <c r="DAM1357" s="977"/>
      <c r="DAN1357" s="977"/>
      <c r="DAO1357" s="977"/>
      <c r="DAP1357" s="977"/>
      <c r="DAQ1357" s="977"/>
      <c r="DAR1357" s="977"/>
      <c r="DAS1357" s="977"/>
      <c r="DAT1357" s="977"/>
      <c r="DAU1357" s="977"/>
      <c r="DAV1357" s="977"/>
      <c r="DAW1357" s="977"/>
      <c r="DAX1357" s="977"/>
      <c r="DAY1357" s="977"/>
      <c r="DAZ1357" s="977"/>
      <c r="DBA1357" s="977"/>
      <c r="DBB1357" s="977"/>
      <c r="DBC1357" s="977"/>
      <c r="DBD1357" s="977"/>
      <c r="DBE1357" s="977"/>
      <c r="DBF1357" s="977"/>
      <c r="DBG1357" s="977"/>
      <c r="DBH1357" s="977"/>
      <c r="DBI1357" s="977"/>
      <c r="DBJ1357" s="977"/>
      <c r="DBK1357" s="977"/>
      <c r="DBL1357" s="977"/>
      <c r="DBM1357" s="977"/>
      <c r="DBN1357" s="977"/>
      <c r="DBO1357" s="977"/>
      <c r="DBP1357" s="977"/>
      <c r="DBQ1357" s="977"/>
      <c r="DBR1357" s="977"/>
      <c r="DBS1357" s="977"/>
      <c r="DBT1357" s="977"/>
      <c r="DBU1357" s="977"/>
      <c r="DBV1357" s="977"/>
      <c r="DBW1357" s="977"/>
      <c r="DBX1357" s="977"/>
      <c r="DBY1357" s="977"/>
      <c r="DBZ1357" s="977"/>
      <c r="DCA1357" s="977"/>
      <c r="DCB1357" s="977"/>
      <c r="DCC1357" s="977"/>
      <c r="DCD1357" s="977"/>
      <c r="DCE1357" s="977"/>
      <c r="DCF1357" s="977"/>
      <c r="DCG1357" s="977"/>
      <c r="DCH1357" s="977"/>
      <c r="DCI1357" s="977"/>
      <c r="DCJ1357" s="977"/>
      <c r="DCK1357" s="977"/>
      <c r="DCL1357" s="977"/>
      <c r="DCM1357" s="977"/>
      <c r="DCN1357" s="977"/>
      <c r="DCO1357" s="977"/>
      <c r="DCP1357" s="977"/>
      <c r="DCQ1357" s="977"/>
      <c r="DCR1357" s="977"/>
      <c r="DCS1357" s="977"/>
      <c r="DCT1357" s="977"/>
      <c r="DCU1357" s="977"/>
      <c r="DCV1357" s="977"/>
      <c r="DCW1357" s="977"/>
      <c r="DCX1357" s="977"/>
      <c r="DCY1357" s="977"/>
      <c r="DCZ1357" s="977"/>
      <c r="DDA1357" s="977"/>
      <c r="DDB1357" s="977"/>
      <c r="DDC1357" s="977"/>
      <c r="DDD1357" s="977"/>
      <c r="DDE1357" s="977"/>
      <c r="DDF1357" s="977"/>
      <c r="DDG1357" s="977"/>
      <c r="DDH1357" s="977"/>
      <c r="DDI1357" s="977"/>
      <c r="DDJ1357" s="977"/>
      <c r="DDK1357" s="977"/>
      <c r="DDL1357" s="977"/>
      <c r="DDM1357" s="977"/>
      <c r="DDN1357" s="977"/>
      <c r="DDO1357" s="977"/>
      <c r="DDP1357" s="977"/>
      <c r="DDQ1357" s="977"/>
      <c r="DDR1357" s="977"/>
      <c r="DDS1357" s="977"/>
      <c r="DDT1357" s="977"/>
      <c r="DDU1357" s="977"/>
      <c r="DDV1357" s="977"/>
      <c r="DDW1357" s="977"/>
      <c r="DDX1357" s="977"/>
      <c r="DDY1357" s="977"/>
      <c r="DDZ1357" s="977"/>
      <c r="DEA1357" s="977"/>
      <c r="DEB1357" s="977"/>
      <c r="DEC1357" s="977"/>
      <c r="DED1357" s="977"/>
      <c r="DEE1357" s="977"/>
      <c r="DEF1357" s="977"/>
      <c r="DEG1357" s="977"/>
      <c r="DEH1357" s="977"/>
      <c r="DEI1357" s="977"/>
      <c r="DEJ1357" s="977"/>
      <c r="DEK1357" s="977"/>
      <c r="DEL1357" s="977"/>
      <c r="DEM1357" s="977"/>
      <c r="DEN1357" s="977"/>
      <c r="DEO1357" s="977"/>
      <c r="DEP1357" s="977"/>
      <c r="DEQ1357" s="977"/>
      <c r="DER1357" s="977"/>
      <c r="DES1357" s="977"/>
      <c r="DET1357" s="977"/>
      <c r="DEU1357" s="977"/>
      <c r="DEV1357" s="977"/>
      <c r="DEW1357" s="977"/>
      <c r="DEX1357" s="977"/>
      <c r="DEY1357" s="977"/>
      <c r="DEZ1357" s="977"/>
      <c r="DFA1357" s="977"/>
      <c r="DFB1357" s="977"/>
      <c r="DFC1357" s="977"/>
      <c r="DFD1357" s="977"/>
      <c r="DFE1357" s="977"/>
      <c r="DFF1357" s="977"/>
      <c r="DFG1357" s="977"/>
      <c r="DFH1357" s="977"/>
      <c r="DFI1357" s="977"/>
      <c r="DFJ1357" s="977"/>
      <c r="DFK1357" s="977"/>
      <c r="DFL1357" s="977"/>
      <c r="DFM1357" s="977"/>
      <c r="DFN1357" s="977"/>
      <c r="DFO1357" s="977"/>
      <c r="DFP1357" s="977"/>
      <c r="DFQ1357" s="977"/>
      <c r="DFR1357" s="977"/>
      <c r="DFS1357" s="977"/>
      <c r="DFT1357" s="977"/>
      <c r="DFU1357" s="977"/>
      <c r="DFV1357" s="977"/>
      <c r="DFW1357" s="977"/>
      <c r="DFX1357" s="977"/>
      <c r="DFY1357" s="977"/>
      <c r="DFZ1357" s="977"/>
      <c r="DGA1357" s="977"/>
      <c r="DGB1357" s="977"/>
      <c r="DGC1357" s="977"/>
      <c r="DGD1357" s="977"/>
      <c r="DGE1357" s="977"/>
      <c r="DGF1357" s="977"/>
      <c r="DGG1357" s="977"/>
      <c r="DGH1357" s="977"/>
      <c r="DGI1357" s="977"/>
      <c r="DGJ1357" s="977"/>
      <c r="DGK1357" s="977"/>
      <c r="DGL1357" s="977"/>
      <c r="DGM1357" s="977"/>
      <c r="DGN1357" s="977"/>
      <c r="DGO1357" s="977"/>
      <c r="DGP1357" s="977"/>
      <c r="DGQ1357" s="977"/>
      <c r="DGR1357" s="977"/>
      <c r="DGS1357" s="977"/>
      <c r="DGT1357" s="977"/>
      <c r="DGU1357" s="977"/>
      <c r="DGV1357" s="977"/>
      <c r="DGW1357" s="977"/>
      <c r="DGX1357" s="977"/>
      <c r="DGY1357" s="977"/>
      <c r="DGZ1357" s="977"/>
      <c r="DHA1357" s="977"/>
      <c r="DHB1357" s="977"/>
      <c r="DHC1357" s="977"/>
      <c r="DHD1357" s="977"/>
      <c r="DHE1357" s="977"/>
      <c r="DHF1357" s="977"/>
      <c r="DHG1357" s="977"/>
      <c r="DHH1357" s="977"/>
      <c r="DHI1357" s="977"/>
      <c r="DHJ1357" s="977"/>
      <c r="DHK1357" s="977"/>
      <c r="DHL1357" s="977"/>
      <c r="DHM1357" s="977"/>
      <c r="DHN1357" s="977"/>
      <c r="DHO1357" s="977"/>
      <c r="DHP1357" s="977"/>
      <c r="DHQ1357" s="977"/>
      <c r="DHR1357" s="977"/>
      <c r="DHS1357" s="977"/>
      <c r="DHT1357" s="977"/>
      <c r="DHU1357" s="977"/>
      <c r="DHV1357" s="977"/>
      <c r="DHW1357" s="977"/>
      <c r="DHX1357" s="977"/>
      <c r="DHY1357" s="977"/>
      <c r="DHZ1357" s="977"/>
      <c r="DIA1357" s="977"/>
      <c r="DIB1357" s="977"/>
      <c r="DIC1357" s="977"/>
      <c r="DID1357" s="977"/>
      <c r="DIE1357" s="977"/>
      <c r="DIF1357" s="977"/>
      <c r="DIG1357" s="977"/>
      <c r="DIH1357" s="977"/>
      <c r="DII1357" s="977"/>
      <c r="DIJ1357" s="977"/>
      <c r="DIK1357" s="977"/>
      <c r="DIL1357" s="977"/>
      <c r="DIM1357" s="977"/>
      <c r="DIN1357" s="977"/>
      <c r="DIO1357" s="977"/>
      <c r="DIP1357" s="977"/>
      <c r="DIQ1357" s="977"/>
      <c r="DIR1357" s="977"/>
      <c r="DIS1357" s="977"/>
      <c r="DIT1357" s="977"/>
      <c r="DIU1357" s="977"/>
      <c r="DIV1357" s="977"/>
      <c r="DIW1357" s="977"/>
      <c r="DIX1357" s="977"/>
      <c r="DIY1357" s="977"/>
      <c r="DIZ1357" s="977"/>
      <c r="DJA1357" s="977"/>
      <c r="DJB1357" s="977"/>
      <c r="DJC1357" s="977"/>
      <c r="DJD1357" s="977"/>
      <c r="DJE1357" s="977"/>
      <c r="DJF1357" s="977"/>
      <c r="DJG1357" s="977"/>
      <c r="DJH1357" s="977"/>
      <c r="DJI1357" s="977"/>
      <c r="DJJ1357" s="977"/>
      <c r="DJK1357" s="977"/>
      <c r="DJL1357" s="977"/>
      <c r="DJM1357" s="977"/>
      <c r="DJN1357" s="977"/>
      <c r="DJO1357" s="977"/>
      <c r="DJP1357" s="977"/>
      <c r="DJQ1357" s="977"/>
      <c r="DJR1357" s="977"/>
      <c r="DJS1357" s="977"/>
      <c r="DJT1357" s="977"/>
      <c r="DJU1357" s="977"/>
      <c r="DJV1357" s="977"/>
      <c r="DJW1357" s="977"/>
      <c r="DJX1357" s="977"/>
      <c r="DJY1357" s="977"/>
      <c r="DJZ1357" s="977"/>
      <c r="DKA1357" s="977"/>
      <c r="DKB1357" s="977"/>
      <c r="DKC1357" s="977"/>
      <c r="DKD1357" s="977"/>
      <c r="DKE1357" s="977"/>
      <c r="DKF1357" s="977"/>
      <c r="DKG1357" s="977"/>
      <c r="DKH1357" s="977"/>
      <c r="DKI1357" s="977"/>
      <c r="DKJ1357" s="977"/>
      <c r="DKK1357" s="977"/>
      <c r="DKL1357" s="977"/>
      <c r="DKM1357" s="977"/>
      <c r="DKN1357" s="977"/>
      <c r="DKO1357" s="977"/>
      <c r="DKP1357" s="977"/>
      <c r="DKQ1357" s="977"/>
      <c r="DKR1357" s="977"/>
      <c r="DKS1357" s="977"/>
      <c r="DKT1357" s="977"/>
      <c r="DKU1357" s="977"/>
      <c r="DKV1357" s="977"/>
      <c r="DKW1357" s="977"/>
      <c r="DKX1357" s="977"/>
      <c r="DKY1357" s="977"/>
      <c r="DKZ1357" s="977"/>
      <c r="DLA1357" s="977"/>
      <c r="DLB1357" s="977"/>
      <c r="DLC1357" s="977"/>
      <c r="DLD1357" s="977"/>
      <c r="DLE1357" s="977"/>
      <c r="DLF1357" s="977"/>
      <c r="DLG1357" s="977"/>
      <c r="DLH1357" s="977"/>
      <c r="DLI1357" s="977"/>
      <c r="DLJ1357" s="977"/>
      <c r="DLK1357" s="977"/>
      <c r="DLL1357" s="977"/>
      <c r="DLM1357" s="977"/>
      <c r="DLN1357" s="977"/>
      <c r="DLO1357" s="977"/>
      <c r="DLP1357" s="977"/>
      <c r="DLQ1357" s="977"/>
      <c r="DLR1357" s="977"/>
      <c r="DLS1357" s="977"/>
      <c r="DLT1357" s="977"/>
      <c r="DLU1357" s="977"/>
      <c r="DLV1357" s="977"/>
      <c r="DLW1357" s="977"/>
      <c r="DLX1357" s="977"/>
      <c r="DLY1357" s="977"/>
      <c r="DLZ1357" s="977"/>
      <c r="DMA1357" s="977"/>
      <c r="DMB1357" s="977"/>
      <c r="DMC1357" s="977"/>
      <c r="DMD1357" s="977"/>
      <c r="DME1357" s="977"/>
      <c r="DMF1357" s="977"/>
      <c r="DMG1357" s="977"/>
      <c r="DMH1357" s="977"/>
      <c r="DMI1357" s="977"/>
      <c r="DMJ1357" s="977"/>
      <c r="DMK1357" s="977"/>
      <c r="DML1357" s="977"/>
      <c r="DMM1357" s="977"/>
      <c r="DMN1357" s="977"/>
      <c r="DMO1357" s="977"/>
      <c r="DMP1357" s="977"/>
      <c r="DMQ1357" s="977"/>
      <c r="DMR1357" s="977"/>
      <c r="DMS1357" s="977"/>
      <c r="DMT1357" s="977"/>
      <c r="DMU1357" s="977"/>
      <c r="DMV1357" s="977"/>
      <c r="DMW1357" s="977"/>
      <c r="DMX1357" s="977"/>
      <c r="DMY1357" s="977"/>
      <c r="DMZ1357" s="977"/>
      <c r="DNA1357" s="977"/>
      <c r="DNB1357" s="977"/>
      <c r="DNC1357" s="977"/>
      <c r="DND1357" s="977"/>
      <c r="DNE1357" s="977"/>
      <c r="DNF1357" s="977"/>
      <c r="DNG1357" s="977"/>
      <c r="DNH1357" s="977"/>
      <c r="DNI1357" s="977"/>
      <c r="DNJ1357" s="977"/>
      <c r="DNK1357" s="977"/>
      <c r="DNL1357" s="977"/>
      <c r="DNM1357" s="977"/>
      <c r="DNN1357" s="977"/>
      <c r="DNO1357" s="977"/>
      <c r="DNP1357" s="977"/>
      <c r="DNQ1357" s="977"/>
      <c r="DNR1357" s="977"/>
      <c r="DNS1357" s="977"/>
      <c r="DNT1357" s="977"/>
      <c r="DNU1357" s="977"/>
      <c r="DNV1357" s="977"/>
      <c r="DNW1357" s="977"/>
      <c r="DNX1357" s="977"/>
      <c r="DNY1357" s="977"/>
      <c r="DNZ1357" s="977"/>
      <c r="DOA1357" s="977"/>
      <c r="DOB1357" s="977"/>
      <c r="DOC1357" s="977"/>
      <c r="DOD1357" s="977"/>
      <c r="DOE1357" s="977"/>
      <c r="DOF1357" s="977"/>
      <c r="DOG1357" s="977"/>
      <c r="DOH1357" s="977"/>
      <c r="DOI1357" s="977"/>
      <c r="DOJ1357" s="977"/>
      <c r="DOK1357" s="977"/>
      <c r="DOL1357" s="977"/>
      <c r="DOM1357" s="977"/>
      <c r="DON1357" s="977"/>
      <c r="DOO1357" s="977"/>
      <c r="DOP1357" s="977"/>
      <c r="DOQ1357" s="977"/>
      <c r="DOR1357" s="977"/>
      <c r="DOS1357" s="977"/>
      <c r="DOT1357" s="977"/>
      <c r="DOU1357" s="977"/>
      <c r="DOV1357" s="977"/>
      <c r="DOW1357" s="977"/>
      <c r="DOX1357" s="977"/>
      <c r="DOY1357" s="977"/>
      <c r="DOZ1357" s="977"/>
      <c r="DPA1357" s="977"/>
      <c r="DPB1357" s="977"/>
      <c r="DPC1357" s="977"/>
      <c r="DPD1357" s="977"/>
      <c r="DPE1357" s="977"/>
      <c r="DPF1357" s="977"/>
      <c r="DPG1357" s="977"/>
      <c r="DPH1357" s="977"/>
      <c r="DPI1357" s="977"/>
      <c r="DPJ1357" s="977"/>
      <c r="DPK1357" s="977"/>
      <c r="DPL1357" s="977"/>
      <c r="DPM1357" s="977"/>
      <c r="DPN1357" s="977"/>
      <c r="DPO1357" s="977"/>
      <c r="DPP1357" s="977"/>
      <c r="DPQ1357" s="977"/>
      <c r="DPR1357" s="977"/>
      <c r="DPS1357" s="977"/>
      <c r="DPT1357" s="977"/>
      <c r="DPU1357" s="977"/>
      <c r="DPV1357" s="977"/>
      <c r="DPW1357" s="977"/>
      <c r="DPX1357" s="977"/>
      <c r="DPY1357" s="977"/>
      <c r="DPZ1357" s="977"/>
      <c r="DQA1357" s="977"/>
      <c r="DQB1357" s="977"/>
      <c r="DQC1357" s="977"/>
      <c r="DQD1357" s="977"/>
      <c r="DQE1357" s="977"/>
      <c r="DQF1357" s="977"/>
      <c r="DQG1357" s="977"/>
      <c r="DQH1357" s="977"/>
      <c r="DQI1357" s="977"/>
      <c r="DQJ1357" s="977"/>
      <c r="DQK1357" s="977"/>
      <c r="DQL1357" s="977"/>
      <c r="DQM1357" s="977"/>
      <c r="DQN1357" s="977"/>
      <c r="DQO1357" s="977"/>
      <c r="DQP1357" s="977"/>
      <c r="DQQ1357" s="977"/>
      <c r="DQR1357" s="977"/>
      <c r="DQS1357" s="977"/>
      <c r="DQT1357" s="977"/>
      <c r="DQU1357" s="977"/>
      <c r="DQV1357" s="977"/>
      <c r="DQW1357" s="977"/>
      <c r="DQX1357" s="977"/>
      <c r="DQY1357" s="977"/>
      <c r="DQZ1357" s="977"/>
      <c r="DRA1357" s="977"/>
      <c r="DRB1357" s="977"/>
      <c r="DRC1357" s="977"/>
      <c r="DRD1357" s="977"/>
      <c r="DRE1357" s="977"/>
      <c r="DRF1357" s="977"/>
      <c r="DRG1357" s="977"/>
      <c r="DRH1357" s="977"/>
      <c r="DRI1357" s="977"/>
      <c r="DRJ1357" s="977"/>
      <c r="DRK1357" s="977"/>
      <c r="DRL1357" s="977"/>
      <c r="DRM1357" s="977"/>
      <c r="DRN1357" s="977"/>
      <c r="DRO1357" s="977"/>
      <c r="DRP1357" s="977"/>
      <c r="DRQ1357" s="977"/>
      <c r="DRR1357" s="977"/>
      <c r="DRS1357" s="977"/>
      <c r="DRT1357" s="977"/>
      <c r="DRU1357" s="977"/>
      <c r="DRV1357" s="977"/>
      <c r="DRW1357" s="977"/>
      <c r="DRX1357" s="977"/>
      <c r="DRY1357" s="977"/>
      <c r="DRZ1357" s="977"/>
      <c r="DSA1357" s="977"/>
      <c r="DSB1357" s="977"/>
      <c r="DSC1357" s="977"/>
      <c r="DSD1357" s="977"/>
      <c r="DSE1357" s="977"/>
      <c r="DSF1357" s="977"/>
      <c r="DSG1357" s="977"/>
      <c r="DSH1357" s="977"/>
      <c r="DSI1357" s="977"/>
      <c r="DSJ1357" s="977"/>
      <c r="DSK1357" s="977"/>
      <c r="DSL1357" s="977"/>
      <c r="DSM1357" s="977"/>
      <c r="DSN1357" s="977"/>
      <c r="DSO1357" s="977"/>
      <c r="DSP1357" s="977"/>
      <c r="DSQ1357" s="977"/>
      <c r="DSR1357" s="977"/>
      <c r="DSS1357" s="977"/>
      <c r="DST1357" s="977"/>
      <c r="DSU1357" s="977"/>
      <c r="DSV1357" s="977"/>
      <c r="DSW1357" s="977"/>
      <c r="DSX1357" s="977"/>
      <c r="DSY1357" s="977"/>
      <c r="DSZ1357" s="977"/>
      <c r="DTA1357" s="977"/>
      <c r="DTB1357" s="977"/>
      <c r="DTC1357" s="977"/>
      <c r="DTD1357" s="977"/>
      <c r="DTE1357" s="977"/>
      <c r="DTF1357" s="977"/>
      <c r="DTG1357" s="977"/>
      <c r="DTH1357" s="977"/>
      <c r="DTI1357" s="977"/>
      <c r="DTJ1357" s="977"/>
      <c r="DTK1357" s="977"/>
      <c r="DTL1357" s="977"/>
      <c r="DTM1357" s="977"/>
      <c r="DTN1357" s="977"/>
      <c r="DTO1357" s="977"/>
      <c r="DTP1357" s="977"/>
      <c r="DTQ1357" s="977"/>
      <c r="DTR1357" s="977"/>
      <c r="DTS1357" s="977"/>
      <c r="DTT1357" s="977"/>
      <c r="DTU1357" s="977"/>
      <c r="DTV1357" s="977"/>
      <c r="DTW1357" s="977"/>
      <c r="DTX1357" s="977"/>
      <c r="DTY1357" s="977"/>
      <c r="DTZ1357" s="977"/>
      <c r="DUA1357" s="977"/>
      <c r="DUB1357" s="977"/>
      <c r="DUC1357" s="977"/>
      <c r="DUD1357" s="977"/>
      <c r="DUE1357" s="977"/>
      <c r="DUF1357" s="977"/>
      <c r="DUG1357" s="977"/>
      <c r="DUH1357" s="977"/>
      <c r="DUI1357" s="977"/>
      <c r="DUJ1357" s="977"/>
      <c r="DUK1357" s="977"/>
      <c r="DUL1357" s="977"/>
      <c r="DUM1357" s="977"/>
      <c r="DUN1357" s="977"/>
      <c r="DUO1357" s="977"/>
      <c r="DUP1357" s="977"/>
      <c r="DUQ1357" s="977"/>
      <c r="DUR1357" s="977"/>
      <c r="DUS1357" s="977"/>
      <c r="DUT1357" s="977"/>
      <c r="DUU1357" s="977"/>
      <c r="DUV1357" s="977"/>
      <c r="DUW1357" s="977"/>
      <c r="DUX1357" s="977"/>
      <c r="DUY1357" s="977"/>
      <c r="DUZ1357" s="977"/>
      <c r="DVA1357" s="977"/>
      <c r="DVB1357" s="977"/>
      <c r="DVC1357" s="977"/>
      <c r="DVD1357" s="977"/>
      <c r="DVE1357" s="977"/>
      <c r="DVF1357" s="977"/>
      <c r="DVG1357" s="977"/>
      <c r="DVH1357" s="977"/>
      <c r="DVI1357" s="977"/>
      <c r="DVJ1357" s="977"/>
      <c r="DVK1357" s="977"/>
      <c r="DVL1357" s="977"/>
      <c r="DVM1357" s="977"/>
      <c r="DVN1357" s="977"/>
      <c r="DVO1357" s="977"/>
      <c r="DVP1357" s="977"/>
      <c r="DVQ1357" s="977"/>
      <c r="DVR1357" s="977"/>
      <c r="DVS1357" s="977"/>
      <c r="DVT1357" s="977"/>
      <c r="DVU1357" s="977"/>
      <c r="DVV1357" s="977"/>
      <c r="DVW1357" s="977"/>
      <c r="DVX1357" s="977"/>
      <c r="DVY1357" s="977"/>
      <c r="DVZ1357" s="977"/>
      <c r="DWA1357" s="977"/>
      <c r="DWB1357" s="977"/>
      <c r="DWC1357" s="977"/>
      <c r="DWD1357" s="977"/>
      <c r="DWE1357" s="977"/>
      <c r="DWF1357" s="977"/>
      <c r="DWG1357" s="977"/>
      <c r="DWH1357" s="977"/>
      <c r="DWI1357" s="977"/>
      <c r="DWJ1357" s="977"/>
      <c r="DWK1357" s="977"/>
      <c r="DWL1357" s="977"/>
      <c r="DWM1357" s="977"/>
      <c r="DWN1357" s="977"/>
      <c r="DWO1357" s="977"/>
      <c r="DWP1357" s="977"/>
      <c r="DWQ1357" s="977"/>
      <c r="DWR1357" s="977"/>
      <c r="DWS1357" s="977"/>
      <c r="DWT1357" s="977"/>
      <c r="DWU1357" s="977"/>
      <c r="DWV1357" s="977"/>
      <c r="DWW1357" s="977"/>
      <c r="DWX1357" s="977"/>
      <c r="DWY1357" s="977"/>
      <c r="DWZ1357" s="977"/>
      <c r="DXA1357" s="977"/>
      <c r="DXB1357" s="977"/>
      <c r="DXC1357" s="977"/>
      <c r="DXD1357" s="977"/>
      <c r="DXE1357" s="977"/>
      <c r="DXF1357" s="977"/>
      <c r="DXG1357" s="977"/>
      <c r="DXH1357" s="977"/>
      <c r="DXI1357" s="977"/>
      <c r="DXJ1357" s="977"/>
      <c r="DXK1357" s="977"/>
      <c r="DXL1357" s="977"/>
      <c r="DXM1357" s="977"/>
      <c r="DXN1357" s="977"/>
      <c r="DXO1357" s="977"/>
      <c r="DXP1357" s="977"/>
      <c r="DXQ1357" s="977"/>
      <c r="DXR1357" s="977"/>
      <c r="DXS1357" s="977"/>
      <c r="DXT1357" s="977"/>
      <c r="DXU1357" s="977"/>
      <c r="DXV1357" s="977"/>
      <c r="DXW1357" s="977"/>
      <c r="DXX1357" s="977"/>
      <c r="DXY1357" s="977"/>
      <c r="DXZ1357" s="977"/>
      <c r="DYA1357" s="977"/>
      <c r="DYB1357" s="977"/>
      <c r="DYC1357" s="977"/>
      <c r="DYD1357" s="977"/>
      <c r="DYE1357" s="977"/>
      <c r="DYF1357" s="977"/>
      <c r="DYG1357" s="977"/>
      <c r="DYH1357" s="977"/>
      <c r="DYI1357" s="977"/>
      <c r="DYJ1357" s="977"/>
      <c r="DYK1357" s="977"/>
      <c r="DYL1357" s="977"/>
      <c r="DYM1357" s="977"/>
      <c r="DYN1357" s="977"/>
      <c r="DYO1357" s="977"/>
      <c r="DYP1357" s="977"/>
      <c r="DYQ1357" s="977"/>
      <c r="DYR1357" s="977"/>
      <c r="DYS1357" s="977"/>
      <c r="DYT1357" s="977"/>
      <c r="DYU1357" s="977"/>
      <c r="DYV1357" s="977"/>
      <c r="DYW1357" s="977"/>
      <c r="DYX1357" s="977"/>
      <c r="DYY1357" s="977"/>
      <c r="DYZ1357" s="977"/>
      <c r="DZA1357" s="977"/>
      <c r="DZB1357" s="977"/>
      <c r="DZC1357" s="977"/>
      <c r="DZD1357" s="977"/>
      <c r="DZE1357" s="977"/>
      <c r="DZF1357" s="977"/>
      <c r="DZG1357" s="977"/>
      <c r="DZH1357" s="977"/>
      <c r="DZI1357" s="977"/>
      <c r="DZJ1357" s="977"/>
      <c r="DZK1357" s="977"/>
      <c r="DZL1357" s="977"/>
      <c r="DZM1357" s="977"/>
      <c r="DZN1357" s="977"/>
      <c r="DZO1357" s="977"/>
      <c r="DZP1357" s="977"/>
      <c r="DZQ1357" s="977"/>
      <c r="DZR1357" s="977"/>
      <c r="DZS1357" s="977"/>
      <c r="DZT1357" s="977"/>
      <c r="DZU1357" s="977"/>
      <c r="DZV1357" s="977"/>
      <c r="DZW1357" s="977"/>
      <c r="DZX1357" s="977"/>
      <c r="DZY1357" s="977"/>
      <c r="DZZ1357" s="977"/>
      <c r="EAA1357" s="977"/>
      <c r="EAB1357" s="977"/>
      <c r="EAC1357" s="977"/>
      <c r="EAD1357" s="977"/>
      <c r="EAE1357" s="977"/>
      <c r="EAF1357" s="977"/>
      <c r="EAG1357" s="977"/>
      <c r="EAH1357" s="977"/>
      <c r="EAI1357" s="977"/>
      <c r="EAJ1357" s="977"/>
      <c r="EAK1357" s="977"/>
      <c r="EAL1357" s="977"/>
      <c r="EAM1357" s="977"/>
      <c r="EAN1357" s="977"/>
      <c r="EAO1357" s="977"/>
      <c r="EAP1357" s="977"/>
      <c r="EAQ1357" s="977"/>
      <c r="EAR1357" s="977"/>
      <c r="EAS1357" s="977"/>
      <c r="EAT1357" s="977"/>
      <c r="EAU1357" s="977"/>
      <c r="EAV1357" s="977"/>
      <c r="EAW1357" s="977"/>
      <c r="EAX1357" s="977"/>
      <c r="EAY1357" s="977"/>
      <c r="EAZ1357" s="977"/>
      <c r="EBA1357" s="977"/>
      <c r="EBB1357" s="977"/>
      <c r="EBC1357" s="977"/>
      <c r="EBD1357" s="977"/>
      <c r="EBE1357" s="977"/>
      <c r="EBF1357" s="977"/>
      <c r="EBG1357" s="977"/>
      <c r="EBH1357" s="977"/>
      <c r="EBI1357" s="977"/>
      <c r="EBJ1357" s="977"/>
      <c r="EBK1357" s="977"/>
      <c r="EBL1357" s="977"/>
      <c r="EBM1357" s="977"/>
      <c r="EBN1357" s="977"/>
      <c r="EBO1357" s="977"/>
      <c r="EBP1357" s="977"/>
      <c r="EBQ1357" s="977"/>
      <c r="EBR1357" s="977"/>
      <c r="EBS1357" s="977"/>
      <c r="EBT1357" s="977"/>
      <c r="EBU1357" s="977"/>
      <c r="EBV1357" s="977"/>
      <c r="EBW1357" s="977"/>
      <c r="EBX1357" s="977"/>
      <c r="EBY1357" s="977"/>
      <c r="EBZ1357" s="977"/>
      <c r="ECA1357" s="977"/>
      <c r="ECB1357" s="977"/>
      <c r="ECC1357" s="977"/>
      <c r="ECD1357" s="977"/>
      <c r="ECE1357" s="977"/>
      <c r="ECF1357" s="977"/>
      <c r="ECG1357" s="977"/>
      <c r="ECH1357" s="977"/>
      <c r="ECI1357" s="977"/>
      <c r="ECJ1357" s="977"/>
      <c r="ECK1357" s="977"/>
      <c r="ECL1357" s="977"/>
      <c r="ECM1357" s="977"/>
      <c r="ECN1357" s="977"/>
      <c r="ECO1357" s="977"/>
      <c r="ECP1357" s="977"/>
      <c r="ECQ1357" s="977"/>
      <c r="ECR1357" s="977"/>
      <c r="ECS1357" s="977"/>
      <c r="ECT1357" s="977"/>
      <c r="ECU1357" s="977"/>
      <c r="ECV1357" s="977"/>
      <c r="ECW1357" s="977"/>
      <c r="ECX1357" s="977"/>
      <c r="ECY1357" s="977"/>
      <c r="ECZ1357" s="977"/>
      <c r="EDA1357" s="977"/>
      <c r="EDB1357" s="977"/>
      <c r="EDC1357" s="977"/>
      <c r="EDD1357" s="977"/>
      <c r="EDE1357" s="977"/>
      <c r="EDF1357" s="977"/>
      <c r="EDG1357" s="977"/>
      <c r="EDH1357" s="977"/>
      <c r="EDI1357" s="977"/>
      <c r="EDJ1357" s="977"/>
      <c r="EDK1357" s="977"/>
      <c r="EDL1357" s="977"/>
      <c r="EDM1357" s="977"/>
      <c r="EDN1357" s="977"/>
      <c r="EDO1357" s="977"/>
      <c r="EDP1357" s="977"/>
      <c r="EDQ1357" s="977"/>
      <c r="EDR1357" s="977"/>
      <c r="EDS1357" s="977"/>
      <c r="EDT1357" s="977"/>
      <c r="EDU1357" s="977"/>
      <c r="EDV1357" s="977"/>
      <c r="EDW1357" s="977"/>
      <c r="EDX1357" s="977"/>
      <c r="EDY1357" s="977"/>
      <c r="EDZ1357" s="977"/>
      <c r="EEA1357" s="977"/>
      <c r="EEB1357" s="977"/>
      <c r="EEC1357" s="977"/>
      <c r="EED1357" s="977"/>
      <c r="EEE1357" s="977"/>
      <c r="EEF1357" s="977"/>
      <c r="EEG1357" s="977"/>
      <c r="EEH1357" s="977"/>
      <c r="EEI1357" s="977"/>
      <c r="EEJ1357" s="977"/>
      <c r="EEK1357" s="977"/>
      <c r="EEL1357" s="977"/>
      <c r="EEM1357" s="977"/>
      <c r="EEN1357" s="977"/>
      <c r="EEO1357" s="977"/>
      <c r="EEP1357" s="977"/>
      <c r="EEQ1357" s="977"/>
      <c r="EER1357" s="977"/>
      <c r="EES1357" s="977"/>
      <c r="EET1357" s="977"/>
      <c r="EEU1357" s="977"/>
      <c r="EEV1357" s="977"/>
      <c r="EEW1357" s="977"/>
      <c r="EEX1357" s="977"/>
      <c r="EEY1357" s="977"/>
      <c r="EEZ1357" s="977"/>
      <c r="EFA1357" s="977"/>
      <c r="EFB1357" s="977"/>
      <c r="EFC1357" s="977"/>
      <c r="EFD1357" s="977"/>
      <c r="EFE1357" s="977"/>
      <c r="EFF1357" s="977"/>
      <c r="EFG1357" s="977"/>
      <c r="EFH1357" s="977"/>
      <c r="EFI1357" s="977"/>
      <c r="EFJ1357" s="977"/>
      <c r="EFK1357" s="977"/>
      <c r="EFL1357" s="977"/>
      <c r="EFM1357" s="977"/>
      <c r="EFN1357" s="977"/>
      <c r="EFO1357" s="977"/>
      <c r="EFP1357" s="977"/>
      <c r="EFQ1357" s="977"/>
      <c r="EFR1357" s="977"/>
      <c r="EFS1357" s="977"/>
      <c r="EFT1357" s="977"/>
      <c r="EFU1357" s="977"/>
      <c r="EFV1357" s="977"/>
      <c r="EFW1357" s="977"/>
      <c r="EFX1357" s="977"/>
      <c r="EFY1357" s="977"/>
      <c r="EFZ1357" s="977"/>
      <c r="EGA1357" s="977"/>
      <c r="EGB1357" s="977"/>
      <c r="EGC1357" s="977"/>
      <c r="EGD1357" s="977"/>
      <c r="EGE1357" s="977"/>
      <c r="EGF1357" s="977"/>
      <c r="EGG1357" s="977"/>
      <c r="EGH1357" s="977"/>
      <c r="EGI1357" s="977"/>
      <c r="EGJ1357" s="977"/>
      <c r="EGK1357" s="977"/>
      <c r="EGL1357" s="977"/>
      <c r="EGM1357" s="977"/>
      <c r="EGN1357" s="977"/>
      <c r="EGO1357" s="977"/>
      <c r="EGP1357" s="977"/>
      <c r="EGQ1357" s="977"/>
      <c r="EGR1357" s="977"/>
      <c r="EGS1357" s="977"/>
      <c r="EGT1357" s="977"/>
      <c r="EGU1357" s="977"/>
      <c r="EGV1357" s="977"/>
      <c r="EGW1357" s="977"/>
      <c r="EGX1357" s="977"/>
      <c r="EGY1357" s="977"/>
      <c r="EGZ1357" s="977"/>
      <c r="EHA1357" s="977"/>
      <c r="EHB1357" s="977"/>
      <c r="EHC1357" s="977"/>
      <c r="EHD1357" s="977"/>
      <c r="EHE1357" s="977"/>
      <c r="EHF1357" s="977"/>
      <c r="EHG1357" s="977"/>
      <c r="EHH1357" s="977"/>
      <c r="EHI1357" s="977"/>
      <c r="EHJ1357" s="977"/>
      <c r="EHK1357" s="977"/>
      <c r="EHL1357" s="977"/>
      <c r="EHM1357" s="977"/>
      <c r="EHN1357" s="977"/>
      <c r="EHO1357" s="977"/>
      <c r="EHP1357" s="977"/>
      <c r="EHQ1357" s="977"/>
      <c r="EHR1357" s="977"/>
      <c r="EHS1357" s="977"/>
      <c r="EHT1357" s="977"/>
      <c r="EHU1357" s="977"/>
      <c r="EHV1357" s="977"/>
      <c r="EHW1357" s="977"/>
      <c r="EHX1357" s="977"/>
      <c r="EHY1357" s="977"/>
      <c r="EHZ1357" s="977"/>
      <c r="EIA1357" s="977"/>
      <c r="EIB1357" s="977"/>
      <c r="EIC1357" s="977"/>
      <c r="EID1357" s="977"/>
      <c r="EIE1357" s="977"/>
      <c r="EIF1357" s="977"/>
      <c r="EIG1357" s="977"/>
      <c r="EIH1357" s="977"/>
      <c r="EII1357" s="977"/>
      <c r="EIJ1357" s="977"/>
      <c r="EIK1357" s="977"/>
      <c r="EIL1357" s="977"/>
      <c r="EIM1357" s="977"/>
      <c r="EIN1357" s="977"/>
      <c r="EIO1357" s="977"/>
      <c r="EIP1357" s="977"/>
      <c r="EIQ1357" s="977"/>
      <c r="EIR1357" s="977"/>
      <c r="EIS1357" s="977"/>
      <c r="EIT1357" s="977"/>
      <c r="EIU1357" s="977"/>
      <c r="EIV1357" s="977"/>
      <c r="EIW1357" s="977"/>
      <c r="EIX1357" s="977"/>
      <c r="EIY1357" s="977"/>
      <c r="EIZ1357" s="977"/>
      <c r="EJA1357" s="977"/>
      <c r="EJB1357" s="977"/>
      <c r="EJC1357" s="977"/>
      <c r="EJD1357" s="977"/>
      <c r="EJE1357" s="977"/>
      <c r="EJF1357" s="977"/>
      <c r="EJG1357" s="977"/>
      <c r="EJH1357" s="977"/>
      <c r="EJI1357" s="977"/>
      <c r="EJJ1357" s="977"/>
      <c r="EJK1357" s="977"/>
      <c r="EJL1357" s="977"/>
      <c r="EJM1357" s="977"/>
      <c r="EJN1357" s="977"/>
      <c r="EJO1357" s="977"/>
      <c r="EJP1357" s="977"/>
      <c r="EJQ1357" s="977"/>
      <c r="EJR1357" s="977"/>
      <c r="EJS1357" s="977"/>
      <c r="EJT1357" s="977"/>
      <c r="EJU1357" s="977"/>
      <c r="EJV1357" s="977"/>
      <c r="EJW1357" s="977"/>
      <c r="EJX1357" s="977"/>
      <c r="EJY1357" s="977"/>
      <c r="EJZ1357" s="977"/>
      <c r="EKA1357" s="977"/>
      <c r="EKB1357" s="977"/>
      <c r="EKC1357" s="977"/>
      <c r="EKD1357" s="977"/>
      <c r="EKE1357" s="977"/>
      <c r="EKF1357" s="977"/>
      <c r="EKG1357" s="977"/>
      <c r="EKH1357" s="977"/>
      <c r="EKI1357" s="977"/>
      <c r="EKJ1357" s="977"/>
      <c r="EKK1357" s="977"/>
      <c r="EKL1357" s="977"/>
      <c r="EKM1357" s="977"/>
      <c r="EKN1357" s="977"/>
      <c r="EKO1357" s="977"/>
      <c r="EKP1357" s="977"/>
      <c r="EKQ1357" s="977"/>
      <c r="EKR1357" s="977"/>
      <c r="EKS1357" s="977"/>
      <c r="EKT1357" s="977"/>
      <c r="EKU1357" s="977"/>
      <c r="EKV1357" s="977"/>
      <c r="EKW1357" s="977"/>
      <c r="EKX1357" s="977"/>
      <c r="EKY1357" s="977"/>
      <c r="EKZ1357" s="977"/>
      <c r="ELA1357" s="977"/>
      <c r="ELB1357" s="977"/>
      <c r="ELC1357" s="977"/>
      <c r="ELD1357" s="977"/>
      <c r="ELE1357" s="977"/>
      <c r="ELF1357" s="977"/>
      <c r="ELG1357" s="977"/>
      <c r="ELH1357" s="977"/>
      <c r="ELI1357" s="977"/>
      <c r="ELJ1357" s="977"/>
      <c r="ELK1357" s="977"/>
      <c r="ELL1357" s="977"/>
      <c r="ELM1357" s="977"/>
      <c r="ELN1357" s="977"/>
      <c r="ELO1357" s="977"/>
      <c r="ELP1357" s="977"/>
      <c r="ELQ1357" s="977"/>
      <c r="ELR1357" s="977"/>
      <c r="ELS1357" s="977"/>
      <c r="ELT1357" s="977"/>
      <c r="ELU1357" s="977"/>
      <c r="ELV1357" s="977"/>
      <c r="ELW1357" s="977"/>
      <c r="ELX1357" s="977"/>
      <c r="ELY1357" s="977"/>
      <c r="ELZ1357" s="977"/>
      <c r="EMA1357" s="977"/>
      <c r="EMB1357" s="977"/>
      <c r="EMC1357" s="977"/>
      <c r="EMD1357" s="977"/>
      <c r="EME1357" s="977"/>
      <c r="EMF1357" s="977"/>
      <c r="EMG1357" s="977"/>
      <c r="EMH1357" s="977"/>
      <c r="EMI1357" s="977"/>
      <c r="EMJ1357" s="977"/>
      <c r="EMK1357" s="977"/>
      <c r="EML1357" s="977"/>
      <c r="EMM1357" s="977"/>
      <c r="EMN1357" s="977"/>
      <c r="EMO1357" s="977"/>
      <c r="EMP1357" s="977"/>
      <c r="EMQ1357" s="977"/>
      <c r="EMR1357" s="977"/>
      <c r="EMS1357" s="977"/>
      <c r="EMT1357" s="977"/>
      <c r="EMU1357" s="977"/>
      <c r="EMV1357" s="977"/>
      <c r="EMW1357" s="977"/>
      <c r="EMX1357" s="977"/>
      <c r="EMY1357" s="977"/>
      <c r="EMZ1357" s="977"/>
      <c r="ENA1357" s="977"/>
      <c r="ENB1357" s="977"/>
      <c r="ENC1357" s="977"/>
      <c r="END1357" s="977"/>
      <c r="ENE1357" s="977"/>
      <c r="ENF1357" s="977"/>
      <c r="ENG1357" s="977"/>
      <c r="ENH1357" s="977"/>
      <c r="ENI1357" s="977"/>
      <c r="ENJ1357" s="977"/>
      <c r="ENK1357" s="977"/>
      <c r="ENL1357" s="977"/>
      <c r="ENM1357" s="977"/>
      <c r="ENN1357" s="977"/>
      <c r="ENO1357" s="977"/>
      <c r="ENP1357" s="977"/>
      <c r="ENQ1357" s="977"/>
      <c r="ENR1357" s="977"/>
      <c r="ENS1357" s="977"/>
      <c r="ENT1357" s="977"/>
      <c r="ENU1357" s="977"/>
      <c r="ENV1357" s="977"/>
      <c r="ENW1357" s="977"/>
      <c r="ENX1357" s="977"/>
      <c r="ENY1357" s="977"/>
      <c r="ENZ1357" s="977"/>
      <c r="EOA1357" s="977"/>
      <c r="EOB1357" s="977"/>
      <c r="EOC1357" s="977"/>
      <c r="EOD1357" s="977"/>
      <c r="EOE1357" s="977"/>
      <c r="EOF1357" s="977"/>
      <c r="EOG1357" s="977"/>
      <c r="EOH1357" s="977"/>
      <c r="EOI1357" s="977"/>
      <c r="EOJ1357" s="977"/>
      <c r="EOK1357" s="977"/>
      <c r="EOL1357" s="977"/>
      <c r="EOM1357" s="977"/>
      <c r="EON1357" s="977"/>
      <c r="EOO1357" s="977"/>
      <c r="EOP1357" s="977"/>
      <c r="EOQ1357" s="977"/>
      <c r="EOR1357" s="977"/>
      <c r="EOS1357" s="977"/>
      <c r="EOT1357" s="977"/>
      <c r="EOU1357" s="977"/>
      <c r="EOV1357" s="977"/>
      <c r="EOW1357" s="977"/>
      <c r="EOX1357" s="977"/>
      <c r="EOY1357" s="977"/>
      <c r="EOZ1357" s="977"/>
      <c r="EPA1357" s="977"/>
      <c r="EPB1357" s="977"/>
      <c r="EPC1357" s="977"/>
      <c r="EPD1357" s="977"/>
      <c r="EPE1357" s="977"/>
      <c r="EPF1357" s="977"/>
      <c r="EPG1357" s="977"/>
      <c r="EPH1357" s="977"/>
      <c r="EPI1357" s="977"/>
      <c r="EPJ1357" s="977"/>
      <c r="EPK1357" s="977"/>
      <c r="EPL1357" s="977"/>
      <c r="EPM1357" s="977"/>
      <c r="EPN1357" s="977"/>
      <c r="EPO1357" s="977"/>
      <c r="EPP1357" s="977"/>
      <c r="EPQ1357" s="977"/>
      <c r="EPR1357" s="977"/>
      <c r="EPS1357" s="977"/>
      <c r="EPT1357" s="977"/>
      <c r="EPU1357" s="977"/>
      <c r="EPV1357" s="977"/>
      <c r="EPW1357" s="977"/>
      <c r="EPX1357" s="977"/>
      <c r="EPY1357" s="977"/>
      <c r="EPZ1357" s="977"/>
      <c r="EQA1357" s="977"/>
      <c r="EQB1357" s="977"/>
      <c r="EQC1357" s="977"/>
      <c r="EQD1357" s="977"/>
      <c r="EQE1357" s="977"/>
      <c r="EQF1357" s="977"/>
      <c r="EQG1357" s="977"/>
      <c r="EQH1357" s="977"/>
      <c r="EQI1357" s="977"/>
      <c r="EQJ1357" s="977"/>
      <c r="EQK1357" s="977"/>
      <c r="EQL1357" s="977"/>
      <c r="EQM1357" s="977"/>
      <c r="EQN1357" s="977"/>
      <c r="EQO1357" s="977"/>
      <c r="EQP1357" s="977"/>
      <c r="EQQ1357" s="977"/>
      <c r="EQR1357" s="977"/>
      <c r="EQS1357" s="977"/>
      <c r="EQT1357" s="977"/>
      <c r="EQU1357" s="977"/>
      <c r="EQV1357" s="977"/>
      <c r="EQW1357" s="977"/>
      <c r="EQX1357" s="977"/>
      <c r="EQY1357" s="977"/>
      <c r="EQZ1357" s="977"/>
      <c r="ERA1357" s="977"/>
      <c r="ERB1357" s="977"/>
      <c r="ERC1357" s="977"/>
      <c r="ERD1357" s="977"/>
      <c r="ERE1357" s="977"/>
      <c r="ERF1357" s="977"/>
      <c r="ERG1357" s="977"/>
      <c r="ERH1357" s="977"/>
      <c r="ERI1357" s="977"/>
      <c r="ERJ1357" s="977"/>
      <c r="ERK1357" s="977"/>
      <c r="ERL1357" s="977"/>
      <c r="ERM1357" s="977"/>
      <c r="ERN1357" s="977"/>
      <c r="ERO1357" s="977"/>
      <c r="ERP1357" s="977"/>
      <c r="ERQ1357" s="977"/>
      <c r="ERR1357" s="977"/>
      <c r="ERS1357" s="977"/>
      <c r="ERT1357" s="977"/>
      <c r="ERU1357" s="977"/>
      <c r="ERV1357" s="977"/>
      <c r="ERW1357" s="977"/>
      <c r="ERX1357" s="977"/>
      <c r="ERY1357" s="977"/>
      <c r="ERZ1357" s="977"/>
      <c r="ESA1357" s="977"/>
      <c r="ESB1357" s="977"/>
      <c r="ESC1357" s="977"/>
      <c r="ESD1357" s="977"/>
      <c r="ESE1357" s="977"/>
      <c r="ESF1357" s="977"/>
      <c r="ESG1357" s="977"/>
      <c r="ESH1357" s="977"/>
      <c r="ESI1357" s="977"/>
      <c r="ESJ1357" s="977"/>
      <c r="ESK1357" s="977"/>
      <c r="ESL1357" s="977"/>
      <c r="ESM1357" s="977"/>
      <c r="ESN1357" s="977"/>
      <c r="ESO1357" s="977"/>
      <c r="ESP1357" s="977"/>
      <c r="ESQ1357" s="977"/>
      <c r="ESR1357" s="977"/>
      <c r="ESS1357" s="977"/>
      <c r="EST1357" s="977"/>
      <c r="ESU1357" s="977"/>
      <c r="ESV1357" s="977"/>
      <c r="ESW1357" s="977"/>
      <c r="ESX1357" s="977"/>
      <c r="ESY1357" s="977"/>
      <c r="ESZ1357" s="977"/>
      <c r="ETA1357" s="977"/>
      <c r="ETB1357" s="977"/>
      <c r="ETC1357" s="977"/>
      <c r="ETD1357" s="977"/>
      <c r="ETE1357" s="977"/>
      <c r="ETF1357" s="977"/>
      <c r="ETG1357" s="977"/>
      <c r="ETH1357" s="977"/>
      <c r="ETI1357" s="977"/>
      <c r="ETJ1357" s="977"/>
      <c r="ETK1357" s="977"/>
      <c r="ETL1357" s="977"/>
      <c r="ETM1357" s="977"/>
      <c r="ETN1357" s="977"/>
      <c r="ETO1357" s="977"/>
      <c r="ETP1357" s="977"/>
      <c r="ETQ1357" s="977"/>
      <c r="ETR1357" s="977"/>
      <c r="ETS1357" s="977"/>
      <c r="ETT1357" s="977"/>
      <c r="ETU1357" s="977"/>
      <c r="ETV1357" s="977"/>
      <c r="ETW1357" s="977"/>
      <c r="ETX1357" s="977"/>
      <c r="ETY1357" s="977"/>
      <c r="ETZ1357" s="977"/>
      <c r="EUA1357" s="977"/>
      <c r="EUB1357" s="977"/>
      <c r="EUC1357" s="977"/>
      <c r="EUD1357" s="977"/>
      <c r="EUE1357" s="977"/>
      <c r="EUF1357" s="977"/>
      <c r="EUG1357" s="977"/>
      <c r="EUH1357" s="977"/>
      <c r="EUI1357" s="977"/>
      <c r="EUJ1357" s="977"/>
      <c r="EUK1357" s="977"/>
      <c r="EUL1357" s="977"/>
      <c r="EUM1357" s="977"/>
      <c r="EUN1357" s="977"/>
      <c r="EUO1357" s="977"/>
      <c r="EUP1357" s="977"/>
      <c r="EUQ1357" s="977"/>
      <c r="EUR1357" s="977"/>
      <c r="EUS1357" s="977"/>
      <c r="EUT1357" s="977"/>
      <c r="EUU1357" s="977"/>
      <c r="EUV1357" s="977"/>
      <c r="EUW1357" s="977"/>
      <c r="EUX1357" s="977"/>
      <c r="EUY1357" s="977"/>
      <c r="EUZ1357" s="977"/>
      <c r="EVA1357" s="977"/>
      <c r="EVB1357" s="977"/>
      <c r="EVC1357" s="977"/>
      <c r="EVD1357" s="977"/>
      <c r="EVE1357" s="977"/>
      <c r="EVF1357" s="977"/>
      <c r="EVG1357" s="977"/>
      <c r="EVH1357" s="977"/>
      <c r="EVI1357" s="977"/>
      <c r="EVJ1357" s="977"/>
      <c r="EVK1357" s="977"/>
      <c r="EVL1357" s="977"/>
      <c r="EVM1357" s="977"/>
      <c r="EVN1357" s="977"/>
      <c r="EVO1357" s="977"/>
      <c r="EVP1357" s="977"/>
      <c r="EVQ1357" s="977"/>
      <c r="EVR1357" s="977"/>
      <c r="EVS1357" s="977"/>
      <c r="EVT1357" s="977"/>
      <c r="EVU1357" s="977"/>
      <c r="EVV1357" s="977"/>
      <c r="EVW1357" s="977"/>
      <c r="EVX1357" s="977"/>
      <c r="EVY1357" s="977"/>
      <c r="EVZ1357" s="977"/>
      <c r="EWA1357" s="977"/>
      <c r="EWB1357" s="977"/>
      <c r="EWC1357" s="977"/>
      <c r="EWD1357" s="977"/>
      <c r="EWE1357" s="977"/>
      <c r="EWF1357" s="977"/>
      <c r="EWG1357" s="977"/>
      <c r="EWH1357" s="977"/>
      <c r="EWI1357" s="977"/>
      <c r="EWJ1357" s="977"/>
      <c r="EWK1357" s="977"/>
      <c r="EWL1357" s="977"/>
      <c r="EWM1357" s="977"/>
      <c r="EWN1357" s="977"/>
      <c r="EWO1357" s="977"/>
      <c r="EWP1357" s="977"/>
      <c r="EWQ1357" s="977"/>
      <c r="EWR1357" s="977"/>
      <c r="EWS1357" s="977"/>
      <c r="EWT1357" s="977"/>
      <c r="EWU1357" s="977"/>
      <c r="EWV1357" s="977"/>
      <c r="EWW1357" s="977"/>
      <c r="EWX1357" s="977"/>
      <c r="EWY1357" s="977"/>
      <c r="EWZ1357" s="977"/>
      <c r="EXA1357" s="977"/>
      <c r="EXB1357" s="977"/>
      <c r="EXC1357" s="977"/>
      <c r="EXD1357" s="977"/>
      <c r="EXE1357" s="977"/>
      <c r="EXF1357" s="977"/>
      <c r="EXG1357" s="977"/>
      <c r="EXH1357" s="977"/>
      <c r="EXI1357" s="977"/>
      <c r="EXJ1357" s="977"/>
      <c r="EXK1357" s="977"/>
      <c r="EXL1357" s="977"/>
      <c r="EXM1357" s="977"/>
      <c r="EXN1357" s="977"/>
      <c r="EXO1357" s="977"/>
      <c r="EXP1357" s="977"/>
      <c r="EXQ1357" s="977"/>
      <c r="EXR1357" s="977"/>
      <c r="EXS1357" s="977"/>
      <c r="EXT1357" s="977"/>
      <c r="EXU1357" s="977"/>
      <c r="EXV1357" s="977"/>
      <c r="EXW1357" s="977"/>
      <c r="EXX1357" s="977"/>
      <c r="EXY1357" s="977"/>
      <c r="EXZ1357" s="977"/>
      <c r="EYA1357" s="977"/>
      <c r="EYB1357" s="977"/>
      <c r="EYC1357" s="977"/>
      <c r="EYD1357" s="977"/>
      <c r="EYE1357" s="977"/>
      <c r="EYF1357" s="977"/>
      <c r="EYG1357" s="977"/>
      <c r="EYH1357" s="977"/>
      <c r="EYI1357" s="977"/>
      <c r="EYJ1357" s="977"/>
      <c r="EYK1357" s="977"/>
      <c r="EYL1357" s="977"/>
      <c r="EYM1357" s="977"/>
      <c r="EYN1357" s="977"/>
      <c r="EYO1357" s="977"/>
      <c r="EYP1357" s="977"/>
      <c r="EYQ1357" s="977"/>
      <c r="EYR1357" s="977"/>
      <c r="EYS1357" s="977"/>
      <c r="EYT1357" s="977"/>
      <c r="EYU1357" s="977"/>
      <c r="EYV1357" s="977"/>
      <c r="EYW1357" s="977"/>
      <c r="EYX1357" s="977"/>
      <c r="EYY1357" s="977"/>
      <c r="EYZ1357" s="977"/>
      <c r="EZA1357" s="977"/>
      <c r="EZB1357" s="977"/>
      <c r="EZC1357" s="977"/>
      <c r="EZD1357" s="977"/>
      <c r="EZE1357" s="977"/>
      <c r="EZF1357" s="977"/>
      <c r="EZG1357" s="977"/>
      <c r="EZH1357" s="977"/>
      <c r="EZI1357" s="977"/>
      <c r="EZJ1357" s="977"/>
      <c r="EZK1357" s="977"/>
      <c r="EZL1357" s="977"/>
      <c r="EZM1357" s="977"/>
      <c r="EZN1357" s="977"/>
      <c r="EZO1357" s="977"/>
      <c r="EZP1357" s="977"/>
      <c r="EZQ1357" s="977"/>
      <c r="EZR1357" s="977"/>
      <c r="EZS1357" s="977"/>
      <c r="EZT1357" s="977"/>
      <c r="EZU1357" s="977"/>
      <c r="EZV1357" s="977"/>
      <c r="EZW1357" s="977"/>
      <c r="EZX1357" s="977"/>
      <c r="EZY1357" s="977"/>
      <c r="EZZ1357" s="977"/>
      <c r="FAA1357" s="977"/>
      <c r="FAB1357" s="977"/>
      <c r="FAC1357" s="977"/>
      <c r="FAD1357" s="977"/>
      <c r="FAE1357" s="977"/>
      <c r="FAF1357" s="977"/>
      <c r="FAG1357" s="977"/>
      <c r="FAH1357" s="977"/>
      <c r="FAI1357" s="977"/>
      <c r="FAJ1357" s="977"/>
      <c r="FAK1357" s="977"/>
      <c r="FAL1357" s="977"/>
      <c r="FAM1357" s="977"/>
      <c r="FAN1357" s="977"/>
      <c r="FAO1357" s="977"/>
      <c r="FAP1357" s="977"/>
      <c r="FAQ1357" s="977"/>
      <c r="FAR1357" s="977"/>
      <c r="FAS1357" s="977"/>
      <c r="FAT1357" s="977"/>
      <c r="FAU1357" s="977"/>
      <c r="FAV1357" s="977"/>
      <c r="FAW1357" s="977"/>
      <c r="FAX1357" s="977"/>
      <c r="FAY1357" s="977"/>
      <c r="FAZ1357" s="977"/>
      <c r="FBA1357" s="977"/>
      <c r="FBB1357" s="977"/>
      <c r="FBC1357" s="977"/>
      <c r="FBD1357" s="977"/>
      <c r="FBE1357" s="977"/>
      <c r="FBF1357" s="977"/>
      <c r="FBG1357" s="977"/>
      <c r="FBH1357" s="977"/>
      <c r="FBI1357" s="977"/>
      <c r="FBJ1357" s="977"/>
      <c r="FBK1357" s="977"/>
      <c r="FBL1357" s="977"/>
      <c r="FBM1357" s="977"/>
      <c r="FBN1357" s="977"/>
      <c r="FBO1357" s="977"/>
      <c r="FBP1357" s="977"/>
      <c r="FBQ1357" s="977"/>
      <c r="FBR1357" s="977"/>
      <c r="FBS1357" s="977"/>
      <c r="FBT1357" s="977"/>
      <c r="FBU1357" s="977"/>
      <c r="FBV1357" s="977"/>
      <c r="FBW1357" s="977"/>
      <c r="FBX1357" s="977"/>
      <c r="FBY1357" s="977"/>
      <c r="FBZ1357" s="977"/>
      <c r="FCA1357" s="977"/>
      <c r="FCB1357" s="977"/>
      <c r="FCC1357" s="977"/>
      <c r="FCD1357" s="977"/>
      <c r="FCE1357" s="977"/>
      <c r="FCF1357" s="977"/>
      <c r="FCG1357" s="977"/>
      <c r="FCH1357" s="977"/>
      <c r="FCI1357" s="977"/>
      <c r="FCJ1357" s="977"/>
      <c r="FCK1357" s="977"/>
      <c r="FCL1357" s="977"/>
      <c r="FCM1357" s="977"/>
      <c r="FCN1357" s="977"/>
      <c r="FCO1357" s="977"/>
      <c r="FCP1357" s="977"/>
      <c r="FCQ1357" s="977"/>
      <c r="FCR1357" s="977"/>
      <c r="FCS1357" s="977"/>
      <c r="FCT1357" s="977"/>
      <c r="FCU1357" s="977"/>
      <c r="FCV1357" s="977"/>
      <c r="FCW1357" s="977"/>
      <c r="FCX1357" s="977"/>
      <c r="FCY1357" s="977"/>
      <c r="FCZ1357" s="977"/>
      <c r="FDA1357" s="977"/>
      <c r="FDB1357" s="977"/>
      <c r="FDC1357" s="977"/>
      <c r="FDD1357" s="977"/>
      <c r="FDE1357" s="977"/>
      <c r="FDF1357" s="977"/>
      <c r="FDG1357" s="977"/>
      <c r="FDH1357" s="977"/>
      <c r="FDI1357" s="977"/>
      <c r="FDJ1357" s="977"/>
      <c r="FDK1357" s="977"/>
      <c r="FDL1357" s="977"/>
      <c r="FDM1357" s="977"/>
      <c r="FDN1357" s="977"/>
      <c r="FDO1357" s="977"/>
      <c r="FDP1357" s="977"/>
      <c r="FDQ1357" s="977"/>
      <c r="FDR1357" s="977"/>
      <c r="FDS1357" s="977"/>
      <c r="FDT1357" s="977"/>
      <c r="FDU1357" s="977"/>
      <c r="FDV1357" s="977"/>
      <c r="FDW1357" s="977"/>
      <c r="FDX1357" s="977"/>
      <c r="FDY1357" s="977"/>
      <c r="FDZ1357" s="977"/>
      <c r="FEA1357" s="977"/>
      <c r="FEB1357" s="977"/>
      <c r="FEC1357" s="977"/>
      <c r="FED1357" s="977"/>
      <c r="FEE1357" s="977"/>
      <c r="FEF1357" s="977"/>
      <c r="FEG1357" s="977"/>
      <c r="FEH1357" s="977"/>
      <c r="FEI1357" s="977"/>
      <c r="FEJ1357" s="977"/>
      <c r="FEK1357" s="977"/>
      <c r="FEL1357" s="977"/>
      <c r="FEM1357" s="977"/>
      <c r="FEN1357" s="977"/>
      <c r="FEO1357" s="977"/>
      <c r="FEP1357" s="977"/>
      <c r="FEQ1357" s="977"/>
      <c r="FER1357" s="977"/>
      <c r="FES1357" s="977"/>
      <c r="FET1357" s="977"/>
      <c r="FEU1357" s="977"/>
      <c r="FEV1357" s="977"/>
      <c r="FEW1357" s="977"/>
      <c r="FEX1357" s="977"/>
      <c r="FEY1357" s="977"/>
      <c r="FEZ1357" s="977"/>
      <c r="FFA1357" s="977"/>
      <c r="FFB1357" s="977"/>
      <c r="FFC1357" s="977"/>
      <c r="FFD1357" s="977"/>
      <c r="FFE1357" s="977"/>
      <c r="FFF1357" s="977"/>
      <c r="FFG1357" s="977"/>
      <c r="FFH1357" s="977"/>
      <c r="FFI1357" s="977"/>
      <c r="FFJ1357" s="977"/>
      <c r="FFK1357" s="977"/>
      <c r="FFL1357" s="977"/>
      <c r="FFM1357" s="977"/>
      <c r="FFN1357" s="977"/>
      <c r="FFO1357" s="977"/>
      <c r="FFP1357" s="977"/>
      <c r="FFQ1357" s="977"/>
      <c r="FFR1357" s="977"/>
      <c r="FFS1357" s="977"/>
      <c r="FFT1357" s="977"/>
      <c r="FFU1357" s="977"/>
      <c r="FFV1357" s="977"/>
      <c r="FFW1357" s="977"/>
      <c r="FFX1357" s="977"/>
      <c r="FFY1357" s="977"/>
      <c r="FFZ1357" s="977"/>
      <c r="FGA1357" s="977"/>
      <c r="FGB1357" s="977"/>
      <c r="FGC1357" s="977"/>
      <c r="FGD1357" s="977"/>
      <c r="FGE1357" s="977"/>
      <c r="FGF1357" s="977"/>
      <c r="FGG1357" s="977"/>
      <c r="FGH1357" s="977"/>
      <c r="FGI1357" s="977"/>
      <c r="FGJ1357" s="977"/>
      <c r="FGK1357" s="977"/>
      <c r="FGL1357" s="977"/>
      <c r="FGM1357" s="977"/>
      <c r="FGN1357" s="977"/>
      <c r="FGO1357" s="977"/>
      <c r="FGP1357" s="977"/>
      <c r="FGQ1357" s="977"/>
      <c r="FGR1357" s="977"/>
      <c r="FGS1357" s="977"/>
      <c r="FGT1357" s="977"/>
      <c r="FGU1357" s="977"/>
      <c r="FGV1357" s="977"/>
      <c r="FGW1357" s="977"/>
      <c r="FGX1357" s="977"/>
      <c r="FGY1357" s="977"/>
      <c r="FGZ1357" s="977"/>
      <c r="FHA1357" s="977"/>
      <c r="FHB1357" s="977"/>
      <c r="FHC1357" s="977"/>
      <c r="FHD1357" s="977"/>
      <c r="FHE1357" s="977"/>
      <c r="FHF1357" s="977"/>
      <c r="FHG1357" s="977"/>
      <c r="FHH1357" s="977"/>
      <c r="FHI1357" s="977"/>
      <c r="FHJ1357" s="977"/>
      <c r="FHK1357" s="977"/>
      <c r="FHL1357" s="977"/>
      <c r="FHM1357" s="977"/>
      <c r="FHN1357" s="977"/>
      <c r="FHO1357" s="977"/>
      <c r="FHP1357" s="977"/>
      <c r="FHQ1357" s="977"/>
      <c r="FHR1357" s="977"/>
      <c r="FHS1357" s="977"/>
      <c r="FHT1357" s="977"/>
      <c r="FHU1357" s="977"/>
      <c r="FHV1357" s="977"/>
      <c r="FHW1357" s="977"/>
      <c r="FHX1357" s="977"/>
      <c r="FHY1357" s="977"/>
      <c r="FHZ1357" s="977"/>
      <c r="FIA1357" s="977"/>
      <c r="FIB1357" s="977"/>
      <c r="FIC1357" s="977"/>
      <c r="FID1357" s="977"/>
      <c r="FIE1357" s="977"/>
      <c r="FIF1357" s="977"/>
      <c r="FIG1357" s="977"/>
      <c r="FIH1357" s="977"/>
      <c r="FII1357" s="977"/>
      <c r="FIJ1357" s="977"/>
      <c r="FIK1357" s="977"/>
      <c r="FIL1357" s="977"/>
      <c r="FIM1357" s="977"/>
      <c r="FIN1357" s="977"/>
      <c r="FIO1357" s="977"/>
      <c r="FIP1357" s="977"/>
      <c r="FIQ1357" s="977"/>
      <c r="FIR1357" s="977"/>
      <c r="FIS1357" s="977"/>
      <c r="FIT1357" s="977"/>
      <c r="FIU1357" s="977"/>
      <c r="FIV1357" s="977"/>
      <c r="FIW1357" s="977"/>
      <c r="FIX1357" s="977"/>
      <c r="FIY1357" s="977"/>
      <c r="FIZ1357" s="977"/>
      <c r="FJA1357" s="977"/>
      <c r="FJB1357" s="977"/>
      <c r="FJC1357" s="977"/>
      <c r="FJD1357" s="977"/>
      <c r="FJE1357" s="977"/>
      <c r="FJF1357" s="977"/>
      <c r="FJG1357" s="977"/>
      <c r="FJH1357" s="977"/>
      <c r="FJI1357" s="977"/>
      <c r="FJJ1357" s="977"/>
      <c r="FJK1357" s="977"/>
      <c r="FJL1357" s="977"/>
      <c r="FJM1357" s="977"/>
      <c r="FJN1357" s="977"/>
      <c r="FJO1357" s="977"/>
      <c r="FJP1357" s="977"/>
      <c r="FJQ1357" s="977"/>
      <c r="FJR1357" s="977"/>
      <c r="FJS1357" s="977"/>
      <c r="FJT1357" s="977"/>
      <c r="FJU1357" s="977"/>
      <c r="FJV1357" s="977"/>
      <c r="FJW1357" s="977"/>
      <c r="FJX1357" s="977"/>
      <c r="FJY1357" s="977"/>
      <c r="FJZ1357" s="977"/>
      <c r="FKA1357" s="977"/>
      <c r="FKB1357" s="977"/>
      <c r="FKC1357" s="977"/>
      <c r="FKD1357" s="977"/>
      <c r="FKE1357" s="977"/>
      <c r="FKF1357" s="977"/>
      <c r="FKG1357" s="977"/>
      <c r="FKH1357" s="977"/>
      <c r="FKI1357" s="977"/>
      <c r="FKJ1357" s="977"/>
      <c r="FKK1357" s="977"/>
      <c r="FKL1357" s="977"/>
      <c r="FKM1357" s="977"/>
      <c r="FKN1357" s="977"/>
      <c r="FKO1357" s="977"/>
      <c r="FKP1357" s="977"/>
      <c r="FKQ1357" s="977"/>
      <c r="FKR1357" s="977"/>
      <c r="FKS1357" s="977"/>
      <c r="FKT1357" s="977"/>
      <c r="FKU1357" s="977"/>
      <c r="FKV1357" s="977"/>
      <c r="FKW1357" s="977"/>
      <c r="FKX1357" s="977"/>
      <c r="FKY1357" s="977"/>
      <c r="FKZ1357" s="977"/>
      <c r="FLA1357" s="977"/>
      <c r="FLB1357" s="977"/>
      <c r="FLC1357" s="977"/>
      <c r="FLD1357" s="977"/>
      <c r="FLE1357" s="977"/>
      <c r="FLF1357" s="977"/>
      <c r="FLG1357" s="977"/>
      <c r="FLH1357" s="977"/>
      <c r="FLI1357" s="977"/>
      <c r="FLJ1357" s="977"/>
      <c r="FLK1357" s="977"/>
      <c r="FLL1357" s="977"/>
      <c r="FLM1357" s="977"/>
      <c r="FLN1357" s="977"/>
      <c r="FLO1357" s="977"/>
      <c r="FLP1357" s="977"/>
      <c r="FLQ1357" s="977"/>
      <c r="FLR1357" s="977"/>
      <c r="FLS1357" s="977"/>
      <c r="FLT1357" s="977"/>
      <c r="FLU1357" s="977"/>
      <c r="FLV1357" s="977"/>
      <c r="FLW1357" s="977"/>
      <c r="FLX1357" s="977"/>
      <c r="FLY1357" s="977"/>
      <c r="FLZ1357" s="977"/>
      <c r="FMA1357" s="977"/>
      <c r="FMB1357" s="977"/>
      <c r="FMC1357" s="977"/>
      <c r="FMD1357" s="977"/>
      <c r="FME1357" s="977"/>
      <c r="FMF1357" s="977"/>
      <c r="FMG1357" s="977"/>
      <c r="FMH1357" s="977"/>
      <c r="FMI1357" s="977"/>
      <c r="FMJ1357" s="977"/>
      <c r="FMK1357" s="977"/>
      <c r="FML1357" s="977"/>
      <c r="FMM1357" s="977"/>
      <c r="FMN1357" s="977"/>
      <c r="FMO1357" s="977"/>
      <c r="FMP1357" s="977"/>
      <c r="FMQ1357" s="977"/>
      <c r="FMR1357" s="977"/>
      <c r="FMS1357" s="977"/>
      <c r="FMT1357" s="977"/>
      <c r="FMU1357" s="977"/>
      <c r="FMV1357" s="977"/>
      <c r="FMW1357" s="977"/>
      <c r="FMX1357" s="977"/>
      <c r="FMY1357" s="977"/>
      <c r="FMZ1357" s="977"/>
      <c r="FNA1357" s="977"/>
      <c r="FNB1357" s="977"/>
      <c r="FNC1357" s="977"/>
      <c r="FND1357" s="977"/>
      <c r="FNE1357" s="977"/>
      <c r="FNF1357" s="977"/>
      <c r="FNG1357" s="977"/>
      <c r="FNH1357" s="977"/>
      <c r="FNI1357" s="977"/>
      <c r="FNJ1357" s="977"/>
      <c r="FNK1357" s="977"/>
      <c r="FNL1357" s="977"/>
      <c r="FNM1357" s="977"/>
      <c r="FNN1357" s="977"/>
      <c r="FNO1357" s="977"/>
      <c r="FNP1357" s="977"/>
      <c r="FNQ1357" s="977"/>
      <c r="FNR1357" s="977"/>
      <c r="FNS1357" s="977"/>
      <c r="FNT1357" s="977"/>
      <c r="FNU1357" s="977"/>
      <c r="FNV1357" s="977"/>
      <c r="FNW1357" s="977"/>
      <c r="FNX1357" s="977"/>
      <c r="FNY1357" s="977"/>
      <c r="FNZ1357" s="977"/>
      <c r="FOA1357" s="977"/>
      <c r="FOB1357" s="977"/>
      <c r="FOC1357" s="977"/>
      <c r="FOD1357" s="977"/>
      <c r="FOE1357" s="977"/>
      <c r="FOF1357" s="977"/>
      <c r="FOG1357" s="977"/>
      <c r="FOH1357" s="977"/>
      <c r="FOI1357" s="977"/>
      <c r="FOJ1357" s="977"/>
      <c r="FOK1357" s="977"/>
      <c r="FOL1357" s="977"/>
      <c r="FOM1357" s="977"/>
      <c r="FON1357" s="977"/>
      <c r="FOO1357" s="977"/>
      <c r="FOP1357" s="977"/>
      <c r="FOQ1357" s="977"/>
      <c r="FOR1357" s="977"/>
      <c r="FOS1357" s="977"/>
      <c r="FOT1357" s="977"/>
      <c r="FOU1357" s="977"/>
      <c r="FOV1357" s="977"/>
      <c r="FOW1357" s="977"/>
      <c r="FOX1357" s="977"/>
      <c r="FOY1357" s="977"/>
      <c r="FOZ1357" s="977"/>
      <c r="FPA1357" s="977"/>
      <c r="FPB1357" s="977"/>
      <c r="FPC1357" s="977"/>
      <c r="FPD1357" s="977"/>
      <c r="FPE1357" s="977"/>
      <c r="FPF1357" s="977"/>
      <c r="FPG1357" s="977"/>
      <c r="FPH1357" s="977"/>
      <c r="FPI1357" s="977"/>
      <c r="FPJ1357" s="977"/>
      <c r="FPK1357" s="977"/>
      <c r="FPL1357" s="977"/>
      <c r="FPM1357" s="977"/>
      <c r="FPN1357" s="977"/>
      <c r="FPO1357" s="977"/>
      <c r="FPP1357" s="977"/>
      <c r="FPQ1357" s="977"/>
      <c r="FPR1357" s="977"/>
      <c r="FPS1357" s="977"/>
      <c r="FPT1357" s="977"/>
      <c r="FPU1357" s="977"/>
      <c r="FPV1357" s="977"/>
      <c r="FPW1357" s="977"/>
      <c r="FPX1357" s="977"/>
      <c r="FPY1357" s="977"/>
      <c r="FPZ1357" s="977"/>
      <c r="FQA1357" s="977"/>
      <c r="FQB1357" s="977"/>
      <c r="FQC1357" s="977"/>
      <c r="FQD1357" s="977"/>
      <c r="FQE1357" s="977"/>
      <c r="FQF1357" s="977"/>
      <c r="FQG1357" s="977"/>
      <c r="FQH1357" s="977"/>
      <c r="FQI1357" s="977"/>
      <c r="FQJ1357" s="977"/>
      <c r="FQK1357" s="977"/>
      <c r="FQL1357" s="977"/>
      <c r="FQM1357" s="977"/>
      <c r="FQN1357" s="977"/>
      <c r="FQO1357" s="977"/>
      <c r="FQP1357" s="977"/>
      <c r="FQQ1357" s="977"/>
      <c r="FQR1357" s="977"/>
      <c r="FQS1357" s="977"/>
      <c r="FQT1357" s="977"/>
      <c r="FQU1357" s="977"/>
      <c r="FQV1357" s="977"/>
      <c r="FQW1357" s="977"/>
      <c r="FQX1357" s="977"/>
      <c r="FQY1357" s="977"/>
      <c r="FQZ1357" s="977"/>
      <c r="FRA1357" s="977"/>
      <c r="FRB1357" s="977"/>
      <c r="FRC1357" s="977"/>
      <c r="FRD1357" s="977"/>
      <c r="FRE1357" s="977"/>
      <c r="FRF1357" s="977"/>
      <c r="FRG1357" s="977"/>
      <c r="FRH1357" s="977"/>
      <c r="FRI1357" s="977"/>
      <c r="FRJ1357" s="977"/>
      <c r="FRK1357" s="977"/>
      <c r="FRL1357" s="977"/>
      <c r="FRM1357" s="977"/>
      <c r="FRN1357" s="977"/>
      <c r="FRO1357" s="977"/>
      <c r="FRP1357" s="977"/>
      <c r="FRQ1357" s="977"/>
      <c r="FRR1357" s="977"/>
      <c r="FRS1357" s="977"/>
      <c r="FRT1357" s="977"/>
      <c r="FRU1357" s="977"/>
      <c r="FRV1357" s="977"/>
      <c r="FRW1357" s="977"/>
      <c r="FRX1357" s="977"/>
      <c r="FRY1357" s="977"/>
      <c r="FRZ1357" s="977"/>
      <c r="FSA1357" s="977"/>
      <c r="FSB1357" s="977"/>
      <c r="FSC1357" s="977"/>
      <c r="FSD1357" s="977"/>
      <c r="FSE1357" s="977"/>
      <c r="FSF1357" s="977"/>
      <c r="FSG1357" s="977"/>
      <c r="FSH1357" s="977"/>
      <c r="FSI1357" s="977"/>
      <c r="FSJ1357" s="977"/>
      <c r="FSK1357" s="977"/>
      <c r="FSL1357" s="977"/>
      <c r="FSM1357" s="977"/>
      <c r="FSN1357" s="977"/>
      <c r="FSO1357" s="977"/>
      <c r="FSP1357" s="977"/>
      <c r="FSQ1357" s="977"/>
      <c r="FSR1357" s="977"/>
      <c r="FSS1357" s="977"/>
      <c r="FST1357" s="977"/>
      <c r="FSU1357" s="977"/>
      <c r="FSV1357" s="977"/>
      <c r="FSW1357" s="977"/>
      <c r="FSX1357" s="977"/>
      <c r="FSY1357" s="977"/>
      <c r="FSZ1357" s="977"/>
      <c r="FTA1357" s="977"/>
      <c r="FTB1357" s="977"/>
      <c r="FTC1357" s="977"/>
      <c r="FTD1357" s="977"/>
      <c r="FTE1357" s="977"/>
      <c r="FTF1357" s="977"/>
      <c r="FTG1357" s="977"/>
      <c r="FTH1357" s="977"/>
      <c r="FTI1357" s="977"/>
      <c r="FTJ1357" s="977"/>
      <c r="FTK1357" s="977"/>
      <c r="FTL1357" s="977"/>
      <c r="FTM1357" s="977"/>
      <c r="FTN1357" s="977"/>
      <c r="FTO1357" s="977"/>
      <c r="FTP1357" s="977"/>
      <c r="FTQ1357" s="977"/>
      <c r="FTR1357" s="977"/>
      <c r="FTS1357" s="977"/>
      <c r="FTT1357" s="977"/>
      <c r="FTU1357" s="977"/>
      <c r="FTV1357" s="977"/>
      <c r="FTW1357" s="977"/>
      <c r="FTX1357" s="977"/>
      <c r="FTY1357" s="977"/>
      <c r="FTZ1357" s="977"/>
      <c r="FUA1357" s="977"/>
      <c r="FUB1357" s="977"/>
      <c r="FUC1357" s="977"/>
      <c r="FUD1357" s="977"/>
      <c r="FUE1357" s="977"/>
      <c r="FUF1357" s="977"/>
      <c r="FUG1357" s="977"/>
      <c r="FUH1357" s="977"/>
      <c r="FUI1357" s="977"/>
      <c r="FUJ1357" s="977"/>
      <c r="FUK1357" s="977"/>
      <c r="FUL1357" s="977"/>
      <c r="FUM1357" s="977"/>
      <c r="FUN1357" s="977"/>
      <c r="FUO1357" s="977"/>
      <c r="FUP1357" s="977"/>
      <c r="FUQ1357" s="977"/>
      <c r="FUR1357" s="977"/>
      <c r="FUS1357" s="977"/>
      <c r="FUT1357" s="977"/>
      <c r="FUU1357" s="977"/>
      <c r="FUV1357" s="977"/>
      <c r="FUW1357" s="977"/>
      <c r="FUX1357" s="977"/>
      <c r="FUY1357" s="977"/>
      <c r="FUZ1357" s="977"/>
      <c r="FVA1357" s="977"/>
      <c r="FVB1357" s="977"/>
      <c r="FVC1357" s="977"/>
      <c r="FVD1357" s="977"/>
      <c r="FVE1357" s="977"/>
      <c r="FVF1357" s="977"/>
      <c r="FVG1357" s="977"/>
      <c r="FVH1357" s="977"/>
      <c r="FVI1357" s="977"/>
      <c r="FVJ1357" s="977"/>
      <c r="FVK1357" s="977"/>
      <c r="FVL1357" s="977"/>
      <c r="FVM1357" s="977"/>
      <c r="FVN1357" s="977"/>
      <c r="FVO1357" s="977"/>
      <c r="FVP1357" s="977"/>
      <c r="FVQ1357" s="977"/>
      <c r="FVR1357" s="977"/>
      <c r="FVS1357" s="977"/>
      <c r="FVT1357" s="977"/>
      <c r="FVU1357" s="977"/>
      <c r="FVV1357" s="977"/>
      <c r="FVW1357" s="977"/>
      <c r="FVX1357" s="977"/>
      <c r="FVY1357" s="977"/>
      <c r="FVZ1357" s="977"/>
      <c r="FWA1357" s="977"/>
      <c r="FWB1357" s="977"/>
      <c r="FWC1357" s="977"/>
      <c r="FWD1357" s="977"/>
      <c r="FWE1357" s="977"/>
      <c r="FWF1357" s="977"/>
      <c r="FWG1357" s="977"/>
      <c r="FWH1357" s="977"/>
      <c r="FWI1357" s="977"/>
      <c r="FWJ1357" s="977"/>
      <c r="FWK1357" s="977"/>
      <c r="FWL1357" s="977"/>
      <c r="FWM1357" s="977"/>
      <c r="FWN1357" s="977"/>
      <c r="FWO1357" s="977"/>
      <c r="FWP1357" s="977"/>
      <c r="FWQ1357" s="977"/>
      <c r="FWR1357" s="977"/>
      <c r="FWS1357" s="977"/>
      <c r="FWT1357" s="977"/>
      <c r="FWU1357" s="977"/>
      <c r="FWV1357" s="977"/>
      <c r="FWW1357" s="977"/>
      <c r="FWX1357" s="977"/>
      <c r="FWY1357" s="977"/>
      <c r="FWZ1357" s="977"/>
      <c r="FXA1357" s="977"/>
      <c r="FXB1357" s="977"/>
      <c r="FXC1357" s="977"/>
      <c r="FXD1357" s="977"/>
      <c r="FXE1357" s="977"/>
      <c r="FXF1357" s="977"/>
      <c r="FXG1357" s="977"/>
      <c r="FXH1357" s="977"/>
      <c r="FXI1357" s="977"/>
      <c r="FXJ1357" s="977"/>
      <c r="FXK1357" s="977"/>
      <c r="FXL1357" s="977"/>
      <c r="FXM1357" s="977"/>
      <c r="FXN1357" s="977"/>
      <c r="FXO1357" s="977"/>
      <c r="FXP1357" s="977"/>
      <c r="FXQ1357" s="977"/>
      <c r="FXR1357" s="977"/>
      <c r="FXS1357" s="977"/>
      <c r="FXT1357" s="977"/>
      <c r="FXU1357" s="977"/>
      <c r="FXV1357" s="977"/>
      <c r="FXW1357" s="977"/>
      <c r="FXX1357" s="977"/>
      <c r="FXY1357" s="977"/>
      <c r="FXZ1357" s="977"/>
      <c r="FYA1357" s="977"/>
      <c r="FYB1357" s="977"/>
      <c r="FYC1357" s="977"/>
      <c r="FYD1357" s="977"/>
      <c r="FYE1357" s="977"/>
      <c r="FYF1357" s="977"/>
      <c r="FYG1357" s="977"/>
      <c r="FYH1357" s="977"/>
      <c r="FYI1357" s="977"/>
      <c r="FYJ1357" s="977"/>
      <c r="FYK1357" s="977"/>
      <c r="FYL1357" s="977"/>
      <c r="FYM1357" s="977"/>
      <c r="FYN1357" s="977"/>
      <c r="FYO1357" s="977"/>
      <c r="FYP1357" s="977"/>
      <c r="FYQ1357" s="977"/>
      <c r="FYR1357" s="977"/>
      <c r="FYS1357" s="977"/>
      <c r="FYT1357" s="977"/>
      <c r="FYU1357" s="977"/>
      <c r="FYV1357" s="977"/>
      <c r="FYW1357" s="977"/>
      <c r="FYX1357" s="977"/>
      <c r="FYY1357" s="977"/>
      <c r="FYZ1357" s="977"/>
      <c r="FZA1357" s="977"/>
      <c r="FZB1357" s="977"/>
      <c r="FZC1357" s="977"/>
      <c r="FZD1357" s="977"/>
      <c r="FZE1357" s="977"/>
      <c r="FZF1357" s="977"/>
      <c r="FZG1357" s="977"/>
      <c r="FZH1357" s="977"/>
      <c r="FZI1357" s="977"/>
      <c r="FZJ1357" s="977"/>
      <c r="FZK1357" s="977"/>
      <c r="FZL1357" s="977"/>
      <c r="FZM1357" s="977"/>
      <c r="FZN1357" s="977"/>
      <c r="FZO1357" s="977"/>
      <c r="FZP1357" s="977"/>
      <c r="FZQ1357" s="977"/>
      <c r="FZR1357" s="977"/>
      <c r="FZS1357" s="977"/>
      <c r="FZT1357" s="977"/>
      <c r="FZU1357" s="977"/>
      <c r="FZV1357" s="977"/>
      <c r="FZW1357" s="977"/>
      <c r="FZX1357" s="977"/>
      <c r="FZY1357" s="977"/>
      <c r="FZZ1357" s="977"/>
      <c r="GAA1357" s="977"/>
      <c r="GAB1357" s="977"/>
      <c r="GAC1357" s="977"/>
      <c r="GAD1357" s="977"/>
      <c r="GAE1357" s="977"/>
      <c r="GAF1357" s="977"/>
      <c r="GAG1357" s="977"/>
      <c r="GAH1357" s="977"/>
      <c r="GAI1357" s="977"/>
      <c r="GAJ1357" s="977"/>
      <c r="GAK1357" s="977"/>
      <c r="GAL1357" s="977"/>
      <c r="GAM1357" s="977"/>
      <c r="GAN1357" s="977"/>
      <c r="GAO1357" s="977"/>
      <c r="GAP1357" s="977"/>
      <c r="GAQ1357" s="977"/>
      <c r="GAR1357" s="977"/>
      <c r="GAS1357" s="977"/>
      <c r="GAT1357" s="977"/>
      <c r="GAU1357" s="977"/>
      <c r="GAV1357" s="977"/>
      <c r="GAW1357" s="977"/>
      <c r="GAX1357" s="977"/>
      <c r="GAY1357" s="977"/>
      <c r="GAZ1357" s="977"/>
      <c r="GBA1357" s="977"/>
      <c r="GBB1357" s="977"/>
      <c r="GBC1357" s="977"/>
      <c r="GBD1357" s="977"/>
      <c r="GBE1357" s="977"/>
      <c r="GBF1357" s="977"/>
      <c r="GBG1357" s="977"/>
      <c r="GBH1357" s="977"/>
      <c r="GBI1357" s="977"/>
      <c r="GBJ1357" s="977"/>
      <c r="GBK1357" s="977"/>
      <c r="GBL1357" s="977"/>
      <c r="GBM1357" s="977"/>
      <c r="GBN1357" s="977"/>
      <c r="GBO1357" s="977"/>
      <c r="GBP1357" s="977"/>
      <c r="GBQ1357" s="977"/>
      <c r="GBR1357" s="977"/>
      <c r="GBS1357" s="977"/>
      <c r="GBT1357" s="977"/>
      <c r="GBU1357" s="977"/>
      <c r="GBV1357" s="977"/>
      <c r="GBW1357" s="977"/>
      <c r="GBX1357" s="977"/>
      <c r="GBY1357" s="977"/>
      <c r="GBZ1357" s="977"/>
      <c r="GCA1357" s="977"/>
      <c r="GCB1357" s="977"/>
      <c r="GCC1357" s="977"/>
      <c r="GCD1357" s="977"/>
      <c r="GCE1357" s="977"/>
      <c r="GCF1357" s="977"/>
      <c r="GCG1357" s="977"/>
      <c r="GCH1357" s="977"/>
      <c r="GCI1357" s="977"/>
      <c r="GCJ1357" s="977"/>
      <c r="GCK1357" s="977"/>
      <c r="GCL1357" s="977"/>
      <c r="GCM1357" s="977"/>
      <c r="GCN1357" s="977"/>
      <c r="GCO1357" s="977"/>
      <c r="GCP1357" s="977"/>
      <c r="GCQ1357" s="977"/>
      <c r="GCR1357" s="977"/>
      <c r="GCS1357" s="977"/>
      <c r="GCT1357" s="977"/>
      <c r="GCU1357" s="977"/>
      <c r="GCV1357" s="977"/>
      <c r="GCW1357" s="977"/>
      <c r="GCX1357" s="977"/>
      <c r="GCY1357" s="977"/>
      <c r="GCZ1357" s="977"/>
      <c r="GDA1357" s="977"/>
      <c r="GDB1357" s="977"/>
      <c r="GDC1357" s="977"/>
      <c r="GDD1357" s="977"/>
      <c r="GDE1357" s="977"/>
      <c r="GDF1357" s="977"/>
      <c r="GDG1357" s="977"/>
      <c r="GDH1357" s="977"/>
      <c r="GDI1357" s="977"/>
      <c r="GDJ1357" s="977"/>
      <c r="GDK1357" s="977"/>
      <c r="GDL1357" s="977"/>
      <c r="GDM1357" s="977"/>
      <c r="GDN1357" s="977"/>
      <c r="GDO1357" s="977"/>
      <c r="GDP1357" s="977"/>
      <c r="GDQ1357" s="977"/>
      <c r="GDR1357" s="977"/>
      <c r="GDS1357" s="977"/>
      <c r="GDT1357" s="977"/>
      <c r="GDU1357" s="977"/>
      <c r="GDV1357" s="977"/>
      <c r="GDW1357" s="977"/>
      <c r="GDX1357" s="977"/>
      <c r="GDY1357" s="977"/>
      <c r="GDZ1357" s="977"/>
      <c r="GEA1357" s="977"/>
      <c r="GEB1357" s="977"/>
      <c r="GEC1357" s="977"/>
      <c r="GED1357" s="977"/>
      <c r="GEE1357" s="977"/>
      <c r="GEF1357" s="977"/>
      <c r="GEG1357" s="977"/>
      <c r="GEH1357" s="977"/>
      <c r="GEI1357" s="977"/>
      <c r="GEJ1357" s="977"/>
      <c r="GEK1357" s="977"/>
      <c r="GEL1357" s="977"/>
      <c r="GEM1357" s="977"/>
      <c r="GEN1357" s="977"/>
      <c r="GEO1357" s="977"/>
      <c r="GEP1357" s="977"/>
      <c r="GEQ1357" s="977"/>
      <c r="GER1357" s="977"/>
      <c r="GES1357" s="977"/>
      <c r="GET1357" s="977"/>
      <c r="GEU1357" s="977"/>
      <c r="GEV1357" s="977"/>
      <c r="GEW1357" s="977"/>
      <c r="GEX1357" s="977"/>
      <c r="GEY1357" s="977"/>
      <c r="GEZ1357" s="977"/>
      <c r="GFA1357" s="977"/>
      <c r="GFB1357" s="977"/>
      <c r="GFC1357" s="977"/>
      <c r="GFD1357" s="977"/>
      <c r="GFE1357" s="977"/>
      <c r="GFF1357" s="977"/>
      <c r="GFG1357" s="977"/>
      <c r="GFH1357" s="977"/>
      <c r="GFI1357" s="977"/>
      <c r="GFJ1357" s="977"/>
      <c r="GFK1357" s="977"/>
      <c r="GFL1357" s="977"/>
      <c r="GFM1357" s="977"/>
      <c r="GFN1357" s="977"/>
      <c r="GFO1357" s="977"/>
      <c r="GFP1357" s="977"/>
      <c r="GFQ1357" s="977"/>
      <c r="GFR1357" s="977"/>
      <c r="GFS1357" s="977"/>
      <c r="GFT1357" s="977"/>
      <c r="GFU1357" s="977"/>
      <c r="GFV1357" s="977"/>
      <c r="GFW1357" s="977"/>
      <c r="GFX1357" s="977"/>
      <c r="GFY1357" s="977"/>
      <c r="GFZ1357" s="977"/>
      <c r="GGA1357" s="977"/>
      <c r="GGB1357" s="977"/>
      <c r="GGC1357" s="977"/>
      <c r="GGD1357" s="977"/>
      <c r="GGE1357" s="977"/>
      <c r="GGF1357" s="977"/>
      <c r="GGG1357" s="977"/>
      <c r="GGH1357" s="977"/>
      <c r="GGI1357" s="977"/>
      <c r="GGJ1357" s="977"/>
      <c r="GGK1357" s="977"/>
      <c r="GGL1357" s="977"/>
      <c r="GGM1357" s="977"/>
      <c r="GGN1357" s="977"/>
      <c r="GGO1357" s="977"/>
      <c r="GGP1357" s="977"/>
      <c r="GGQ1357" s="977"/>
      <c r="GGR1357" s="977"/>
      <c r="GGS1357" s="977"/>
      <c r="GGT1357" s="977"/>
      <c r="GGU1357" s="977"/>
      <c r="GGV1357" s="977"/>
      <c r="GGW1357" s="977"/>
      <c r="GGX1357" s="977"/>
      <c r="GGY1357" s="977"/>
      <c r="GGZ1357" s="977"/>
      <c r="GHA1357" s="977"/>
      <c r="GHB1357" s="977"/>
      <c r="GHC1357" s="977"/>
      <c r="GHD1357" s="977"/>
      <c r="GHE1357" s="977"/>
      <c r="GHF1357" s="977"/>
      <c r="GHG1357" s="977"/>
      <c r="GHH1357" s="977"/>
      <c r="GHI1357" s="977"/>
      <c r="GHJ1357" s="977"/>
      <c r="GHK1357" s="977"/>
      <c r="GHL1357" s="977"/>
      <c r="GHM1357" s="977"/>
      <c r="GHN1357" s="977"/>
      <c r="GHO1357" s="977"/>
      <c r="GHP1357" s="977"/>
      <c r="GHQ1357" s="977"/>
      <c r="GHR1357" s="977"/>
      <c r="GHS1357" s="977"/>
      <c r="GHT1357" s="977"/>
      <c r="GHU1357" s="977"/>
      <c r="GHV1357" s="977"/>
      <c r="GHW1357" s="977"/>
      <c r="GHX1357" s="977"/>
      <c r="GHY1357" s="977"/>
      <c r="GHZ1357" s="977"/>
      <c r="GIA1357" s="977"/>
      <c r="GIB1357" s="977"/>
      <c r="GIC1357" s="977"/>
      <c r="GID1357" s="977"/>
      <c r="GIE1357" s="977"/>
      <c r="GIF1357" s="977"/>
      <c r="GIG1357" s="977"/>
      <c r="GIH1357" s="977"/>
      <c r="GII1357" s="977"/>
      <c r="GIJ1357" s="977"/>
      <c r="GIK1357" s="977"/>
      <c r="GIL1357" s="977"/>
      <c r="GIM1357" s="977"/>
      <c r="GIN1357" s="977"/>
      <c r="GIO1357" s="977"/>
      <c r="GIP1357" s="977"/>
      <c r="GIQ1357" s="977"/>
      <c r="GIR1357" s="977"/>
      <c r="GIS1357" s="977"/>
      <c r="GIT1357" s="977"/>
      <c r="GIU1357" s="977"/>
      <c r="GIV1357" s="977"/>
      <c r="GIW1357" s="977"/>
      <c r="GIX1357" s="977"/>
      <c r="GIY1357" s="977"/>
      <c r="GIZ1357" s="977"/>
      <c r="GJA1357" s="977"/>
      <c r="GJB1357" s="977"/>
      <c r="GJC1357" s="977"/>
      <c r="GJD1357" s="977"/>
      <c r="GJE1357" s="977"/>
      <c r="GJF1357" s="977"/>
      <c r="GJG1357" s="977"/>
      <c r="GJH1357" s="977"/>
      <c r="GJI1357" s="977"/>
      <c r="GJJ1357" s="977"/>
      <c r="GJK1357" s="977"/>
      <c r="GJL1357" s="977"/>
      <c r="GJM1357" s="977"/>
      <c r="GJN1357" s="977"/>
      <c r="GJO1357" s="977"/>
      <c r="GJP1357" s="977"/>
      <c r="GJQ1357" s="977"/>
      <c r="GJR1357" s="977"/>
      <c r="GJS1357" s="977"/>
      <c r="GJT1357" s="977"/>
      <c r="GJU1357" s="977"/>
      <c r="GJV1357" s="977"/>
      <c r="GJW1357" s="977"/>
      <c r="GJX1357" s="977"/>
      <c r="GJY1357" s="977"/>
      <c r="GJZ1357" s="977"/>
      <c r="GKA1357" s="977"/>
      <c r="GKB1357" s="977"/>
      <c r="GKC1357" s="977"/>
      <c r="GKD1357" s="977"/>
      <c r="GKE1357" s="977"/>
      <c r="GKF1357" s="977"/>
      <c r="GKG1357" s="977"/>
      <c r="GKH1357" s="977"/>
      <c r="GKI1357" s="977"/>
      <c r="GKJ1357" s="977"/>
      <c r="GKK1357" s="977"/>
      <c r="GKL1357" s="977"/>
      <c r="GKM1357" s="977"/>
      <c r="GKN1357" s="977"/>
      <c r="GKO1357" s="977"/>
      <c r="GKP1357" s="977"/>
      <c r="GKQ1357" s="977"/>
      <c r="GKR1357" s="977"/>
      <c r="GKS1357" s="977"/>
      <c r="GKT1357" s="977"/>
      <c r="GKU1357" s="977"/>
      <c r="GKV1357" s="977"/>
      <c r="GKW1357" s="977"/>
      <c r="GKX1357" s="977"/>
      <c r="GKY1357" s="977"/>
      <c r="GKZ1357" s="977"/>
      <c r="GLA1357" s="977"/>
      <c r="GLB1357" s="977"/>
      <c r="GLC1357" s="977"/>
      <c r="GLD1357" s="977"/>
      <c r="GLE1357" s="977"/>
      <c r="GLF1357" s="977"/>
      <c r="GLG1357" s="977"/>
      <c r="GLH1357" s="977"/>
      <c r="GLI1357" s="977"/>
      <c r="GLJ1357" s="977"/>
      <c r="GLK1357" s="977"/>
      <c r="GLL1357" s="977"/>
      <c r="GLM1357" s="977"/>
      <c r="GLN1357" s="977"/>
      <c r="GLO1357" s="977"/>
      <c r="GLP1357" s="977"/>
      <c r="GLQ1357" s="977"/>
      <c r="GLR1357" s="977"/>
      <c r="GLS1357" s="977"/>
      <c r="GLT1357" s="977"/>
      <c r="GLU1357" s="977"/>
      <c r="GLV1357" s="977"/>
      <c r="GLW1357" s="977"/>
      <c r="GLX1357" s="977"/>
      <c r="GLY1357" s="977"/>
      <c r="GLZ1357" s="977"/>
      <c r="GMA1357" s="977"/>
      <c r="GMB1357" s="977"/>
      <c r="GMC1357" s="977"/>
      <c r="GMD1357" s="977"/>
      <c r="GME1357" s="977"/>
      <c r="GMF1357" s="977"/>
      <c r="GMG1357" s="977"/>
      <c r="GMH1357" s="977"/>
      <c r="GMI1357" s="977"/>
      <c r="GMJ1357" s="977"/>
      <c r="GMK1357" s="977"/>
      <c r="GML1357" s="977"/>
      <c r="GMM1357" s="977"/>
      <c r="GMN1357" s="977"/>
      <c r="GMO1357" s="977"/>
      <c r="GMP1357" s="977"/>
      <c r="GMQ1357" s="977"/>
      <c r="GMR1357" s="977"/>
      <c r="GMS1357" s="977"/>
      <c r="GMT1357" s="977"/>
      <c r="GMU1357" s="977"/>
      <c r="GMV1357" s="977"/>
      <c r="GMW1357" s="977"/>
      <c r="GMX1357" s="977"/>
      <c r="GMY1357" s="977"/>
      <c r="GMZ1357" s="977"/>
      <c r="GNA1357" s="977"/>
      <c r="GNB1357" s="977"/>
      <c r="GNC1357" s="977"/>
      <c r="GND1357" s="977"/>
      <c r="GNE1357" s="977"/>
      <c r="GNF1357" s="977"/>
      <c r="GNG1357" s="977"/>
      <c r="GNH1357" s="977"/>
      <c r="GNI1357" s="977"/>
      <c r="GNJ1357" s="977"/>
      <c r="GNK1357" s="977"/>
      <c r="GNL1357" s="977"/>
      <c r="GNM1357" s="977"/>
      <c r="GNN1357" s="977"/>
      <c r="GNO1357" s="977"/>
      <c r="GNP1357" s="977"/>
      <c r="GNQ1357" s="977"/>
      <c r="GNR1357" s="977"/>
      <c r="GNS1357" s="977"/>
      <c r="GNT1357" s="977"/>
      <c r="GNU1357" s="977"/>
      <c r="GNV1357" s="977"/>
      <c r="GNW1357" s="977"/>
      <c r="GNX1357" s="977"/>
      <c r="GNY1357" s="977"/>
      <c r="GNZ1357" s="977"/>
      <c r="GOA1357" s="977"/>
      <c r="GOB1357" s="977"/>
      <c r="GOC1357" s="977"/>
      <c r="GOD1357" s="977"/>
      <c r="GOE1357" s="977"/>
      <c r="GOF1357" s="977"/>
      <c r="GOG1357" s="977"/>
      <c r="GOH1357" s="977"/>
      <c r="GOI1357" s="977"/>
      <c r="GOJ1357" s="977"/>
      <c r="GOK1357" s="977"/>
      <c r="GOL1357" s="977"/>
      <c r="GOM1357" s="977"/>
      <c r="GON1357" s="977"/>
      <c r="GOO1357" s="977"/>
      <c r="GOP1357" s="977"/>
      <c r="GOQ1357" s="977"/>
      <c r="GOR1357" s="977"/>
      <c r="GOS1357" s="977"/>
      <c r="GOT1357" s="977"/>
      <c r="GOU1357" s="977"/>
      <c r="GOV1357" s="977"/>
      <c r="GOW1357" s="977"/>
      <c r="GOX1357" s="977"/>
      <c r="GOY1357" s="977"/>
      <c r="GOZ1357" s="977"/>
      <c r="GPA1357" s="977"/>
      <c r="GPB1357" s="977"/>
      <c r="GPC1357" s="977"/>
      <c r="GPD1357" s="977"/>
      <c r="GPE1357" s="977"/>
      <c r="GPF1357" s="977"/>
      <c r="GPG1357" s="977"/>
      <c r="GPH1357" s="977"/>
      <c r="GPI1357" s="977"/>
      <c r="GPJ1357" s="977"/>
      <c r="GPK1357" s="977"/>
      <c r="GPL1357" s="977"/>
      <c r="GPM1357" s="977"/>
      <c r="GPN1357" s="977"/>
      <c r="GPO1357" s="977"/>
      <c r="GPP1357" s="977"/>
      <c r="GPQ1357" s="977"/>
      <c r="GPR1357" s="977"/>
      <c r="GPS1357" s="977"/>
      <c r="GPT1357" s="977"/>
      <c r="GPU1357" s="977"/>
      <c r="GPV1357" s="977"/>
      <c r="GPW1357" s="977"/>
      <c r="GPX1357" s="977"/>
      <c r="GPY1357" s="977"/>
      <c r="GPZ1357" s="977"/>
      <c r="GQA1357" s="977"/>
      <c r="GQB1357" s="977"/>
      <c r="GQC1357" s="977"/>
      <c r="GQD1357" s="977"/>
      <c r="GQE1357" s="977"/>
      <c r="GQF1357" s="977"/>
      <c r="GQG1357" s="977"/>
      <c r="GQH1357" s="977"/>
      <c r="GQI1357" s="977"/>
      <c r="GQJ1357" s="977"/>
      <c r="GQK1357" s="977"/>
      <c r="GQL1357" s="977"/>
      <c r="GQM1357" s="977"/>
      <c r="GQN1357" s="977"/>
      <c r="GQO1357" s="977"/>
      <c r="GQP1357" s="977"/>
      <c r="GQQ1357" s="977"/>
      <c r="GQR1357" s="977"/>
      <c r="GQS1357" s="977"/>
      <c r="GQT1357" s="977"/>
      <c r="GQU1357" s="977"/>
      <c r="GQV1357" s="977"/>
      <c r="GQW1357" s="977"/>
      <c r="GQX1357" s="977"/>
      <c r="GQY1357" s="977"/>
      <c r="GQZ1357" s="977"/>
      <c r="GRA1357" s="977"/>
      <c r="GRB1357" s="977"/>
      <c r="GRC1357" s="977"/>
      <c r="GRD1357" s="977"/>
      <c r="GRE1357" s="977"/>
      <c r="GRF1357" s="977"/>
      <c r="GRG1357" s="977"/>
      <c r="GRH1357" s="977"/>
      <c r="GRI1357" s="977"/>
      <c r="GRJ1357" s="977"/>
      <c r="GRK1357" s="977"/>
      <c r="GRL1357" s="977"/>
      <c r="GRM1357" s="977"/>
      <c r="GRN1357" s="977"/>
      <c r="GRO1357" s="977"/>
      <c r="GRP1357" s="977"/>
      <c r="GRQ1357" s="977"/>
      <c r="GRR1357" s="977"/>
      <c r="GRS1357" s="977"/>
      <c r="GRT1357" s="977"/>
      <c r="GRU1357" s="977"/>
      <c r="GRV1357" s="977"/>
      <c r="GRW1357" s="977"/>
      <c r="GRX1357" s="977"/>
      <c r="GRY1357" s="977"/>
      <c r="GRZ1357" s="977"/>
      <c r="GSA1357" s="977"/>
      <c r="GSB1357" s="977"/>
      <c r="GSC1357" s="977"/>
      <c r="GSD1357" s="977"/>
      <c r="GSE1357" s="977"/>
      <c r="GSF1357" s="977"/>
      <c r="GSG1357" s="977"/>
      <c r="GSH1357" s="977"/>
      <c r="GSI1357" s="977"/>
      <c r="GSJ1357" s="977"/>
      <c r="GSK1357" s="977"/>
      <c r="GSL1357" s="977"/>
      <c r="GSM1357" s="977"/>
      <c r="GSN1357" s="977"/>
      <c r="GSO1357" s="977"/>
      <c r="GSP1357" s="977"/>
      <c r="GSQ1357" s="977"/>
      <c r="GSR1357" s="977"/>
      <c r="GSS1357" s="977"/>
      <c r="GST1357" s="977"/>
      <c r="GSU1357" s="977"/>
      <c r="GSV1357" s="977"/>
      <c r="GSW1357" s="977"/>
      <c r="GSX1357" s="977"/>
      <c r="GSY1357" s="977"/>
      <c r="GSZ1357" s="977"/>
      <c r="GTA1357" s="977"/>
      <c r="GTB1357" s="977"/>
      <c r="GTC1357" s="977"/>
      <c r="GTD1357" s="977"/>
      <c r="GTE1357" s="977"/>
      <c r="GTF1357" s="977"/>
      <c r="GTG1357" s="977"/>
      <c r="GTH1357" s="977"/>
      <c r="GTI1357" s="977"/>
      <c r="GTJ1357" s="977"/>
      <c r="GTK1357" s="977"/>
      <c r="GTL1357" s="977"/>
      <c r="GTM1357" s="977"/>
      <c r="GTN1357" s="977"/>
      <c r="GTO1357" s="977"/>
      <c r="GTP1357" s="977"/>
      <c r="GTQ1357" s="977"/>
      <c r="GTR1357" s="977"/>
      <c r="GTS1357" s="977"/>
      <c r="GTT1357" s="977"/>
      <c r="GTU1357" s="977"/>
      <c r="GTV1357" s="977"/>
      <c r="GTW1357" s="977"/>
      <c r="GTX1357" s="977"/>
      <c r="GTY1357" s="977"/>
      <c r="GTZ1357" s="977"/>
      <c r="GUA1357" s="977"/>
      <c r="GUB1357" s="977"/>
      <c r="GUC1357" s="977"/>
      <c r="GUD1357" s="977"/>
      <c r="GUE1357" s="977"/>
      <c r="GUF1357" s="977"/>
      <c r="GUG1357" s="977"/>
      <c r="GUH1357" s="977"/>
      <c r="GUI1357" s="977"/>
      <c r="GUJ1357" s="977"/>
      <c r="GUK1357" s="977"/>
      <c r="GUL1357" s="977"/>
      <c r="GUM1357" s="977"/>
      <c r="GUN1357" s="977"/>
      <c r="GUO1357" s="977"/>
      <c r="GUP1357" s="977"/>
      <c r="GUQ1357" s="977"/>
      <c r="GUR1357" s="977"/>
      <c r="GUS1357" s="977"/>
      <c r="GUT1357" s="977"/>
      <c r="GUU1357" s="977"/>
      <c r="GUV1357" s="977"/>
      <c r="GUW1357" s="977"/>
      <c r="GUX1357" s="977"/>
      <c r="GUY1357" s="977"/>
      <c r="GUZ1357" s="977"/>
      <c r="GVA1357" s="977"/>
      <c r="GVB1357" s="977"/>
      <c r="GVC1357" s="977"/>
      <c r="GVD1357" s="977"/>
      <c r="GVE1357" s="977"/>
      <c r="GVF1357" s="977"/>
      <c r="GVG1357" s="977"/>
      <c r="GVH1357" s="977"/>
      <c r="GVI1357" s="977"/>
      <c r="GVJ1357" s="977"/>
      <c r="GVK1357" s="977"/>
      <c r="GVL1357" s="977"/>
      <c r="GVM1357" s="977"/>
      <c r="GVN1357" s="977"/>
      <c r="GVO1357" s="977"/>
      <c r="GVP1357" s="977"/>
      <c r="GVQ1357" s="977"/>
      <c r="GVR1357" s="977"/>
      <c r="GVS1357" s="977"/>
      <c r="GVT1357" s="977"/>
      <c r="GVU1357" s="977"/>
      <c r="GVV1357" s="977"/>
      <c r="GVW1357" s="977"/>
      <c r="GVX1357" s="977"/>
      <c r="GVY1357" s="977"/>
      <c r="GVZ1357" s="977"/>
      <c r="GWA1357" s="977"/>
      <c r="GWB1357" s="977"/>
      <c r="GWC1357" s="977"/>
      <c r="GWD1357" s="977"/>
      <c r="GWE1357" s="977"/>
      <c r="GWF1357" s="977"/>
      <c r="GWG1357" s="977"/>
      <c r="GWH1357" s="977"/>
      <c r="GWI1357" s="977"/>
      <c r="GWJ1357" s="977"/>
      <c r="GWK1357" s="977"/>
      <c r="GWL1357" s="977"/>
      <c r="GWM1357" s="977"/>
      <c r="GWN1357" s="977"/>
      <c r="GWO1357" s="977"/>
      <c r="GWP1357" s="977"/>
      <c r="GWQ1357" s="977"/>
      <c r="GWR1357" s="977"/>
      <c r="GWS1357" s="977"/>
      <c r="GWT1357" s="977"/>
      <c r="GWU1357" s="977"/>
      <c r="GWV1357" s="977"/>
      <c r="GWW1357" s="977"/>
      <c r="GWX1357" s="977"/>
      <c r="GWY1357" s="977"/>
      <c r="GWZ1357" s="977"/>
      <c r="GXA1357" s="977"/>
      <c r="GXB1357" s="977"/>
      <c r="GXC1357" s="977"/>
      <c r="GXD1357" s="977"/>
      <c r="GXE1357" s="977"/>
      <c r="GXF1357" s="977"/>
      <c r="GXG1357" s="977"/>
      <c r="GXH1357" s="977"/>
      <c r="GXI1357" s="977"/>
      <c r="GXJ1357" s="977"/>
      <c r="GXK1357" s="977"/>
      <c r="GXL1357" s="977"/>
      <c r="GXM1357" s="977"/>
      <c r="GXN1357" s="977"/>
      <c r="GXO1357" s="977"/>
      <c r="GXP1357" s="977"/>
      <c r="GXQ1357" s="977"/>
      <c r="GXR1357" s="977"/>
      <c r="GXS1357" s="977"/>
      <c r="GXT1357" s="977"/>
      <c r="GXU1357" s="977"/>
      <c r="GXV1357" s="977"/>
      <c r="GXW1357" s="977"/>
      <c r="GXX1357" s="977"/>
      <c r="GXY1357" s="977"/>
      <c r="GXZ1357" s="977"/>
      <c r="GYA1357" s="977"/>
      <c r="GYB1357" s="977"/>
      <c r="GYC1357" s="977"/>
      <c r="GYD1357" s="977"/>
      <c r="GYE1357" s="977"/>
      <c r="GYF1357" s="977"/>
      <c r="GYG1357" s="977"/>
      <c r="GYH1357" s="977"/>
      <c r="GYI1357" s="977"/>
      <c r="GYJ1357" s="977"/>
      <c r="GYK1357" s="977"/>
      <c r="GYL1357" s="977"/>
      <c r="GYM1357" s="977"/>
      <c r="GYN1357" s="977"/>
      <c r="GYO1357" s="977"/>
      <c r="GYP1357" s="977"/>
      <c r="GYQ1357" s="977"/>
      <c r="GYR1357" s="977"/>
      <c r="GYS1357" s="977"/>
      <c r="GYT1357" s="977"/>
      <c r="GYU1357" s="977"/>
      <c r="GYV1357" s="977"/>
      <c r="GYW1357" s="977"/>
      <c r="GYX1357" s="977"/>
      <c r="GYY1357" s="977"/>
      <c r="GYZ1357" s="977"/>
      <c r="GZA1357" s="977"/>
      <c r="GZB1357" s="977"/>
      <c r="GZC1357" s="977"/>
      <c r="GZD1357" s="977"/>
      <c r="GZE1357" s="977"/>
      <c r="GZF1357" s="977"/>
      <c r="GZG1357" s="977"/>
      <c r="GZH1357" s="977"/>
      <c r="GZI1357" s="977"/>
      <c r="GZJ1357" s="977"/>
      <c r="GZK1357" s="977"/>
      <c r="GZL1357" s="977"/>
      <c r="GZM1357" s="977"/>
      <c r="GZN1357" s="977"/>
      <c r="GZO1357" s="977"/>
      <c r="GZP1357" s="977"/>
      <c r="GZQ1357" s="977"/>
      <c r="GZR1357" s="977"/>
      <c r="GZS1357" s="977"/>
      <c r="GZT1357" s="977"/>
      <c r="GZU1357" s="977"/>
      <c r="GZV1357" s="977"/>
      <c r="GZW1357" s="977"/>
      <c r="GZX1357" s="977"/>
      <c r="GZY1357" s="977"/>
      <c r="GZZ1357" s="977"/>
      <c r="HAA1357" s="977"/>
      <c r="HAB1357" s="977"/>
      <c r="HAC1357" s="977"/>
      <c r="HAD1357" s="977"/>
      <c r="HAE1357" s="977"/>
      <c r="HAF1357" s="977"/>
      <c r="HAG1357" s="977"/>
      <c r="HAH1357" s="977"/>
      <c r="HAI1357" s="977"/>
      <c r="HAJ1357" s="977"/>
      <c r="HAK1357" s="977"/>
      <c r="HAL1357" s="977"/>
      <c r="HAM1357" s="977"/>
      <c r="HAN1357" s="977"/>
      <c r="HAO1357" s="977"/>
      <c r="HAP1357" s="977"/>
      <c r="HAQ1357" s="977"/>
      <c r="HAR1357" s="977"/>
      <c r="HAS1357" s="977"/>
      <c r="HAT1357" s="977"/>
      <c r="HAU1357" s="977"/>
      <c r="HAV1357" s="977"/>
      <c r="HAW1357" s="977"/>
      <c r="HAX1357" s="977"/>
      <c r="HAY1357" s="977"/>
      <c r="HAZ1357" s="977"/>
      <c r="HBA1357" s="977"/>
      <c r="HBB1357" s="977"/>
      <c r="HBC1357" s="977"/>
      <c r="HBD1357" s="977"/>
      <c r="HBE1357" s="977"/>
      <c r="HBF1357" s="977"/>
      <c r="HBG1357" s="977"/>
      <c r="HBH1357" s="977"/>
      <c r="HBI1357" s="977"/>
      <c r="HBJ1357" s="977"/>
      <c r="HBK1357" s="977"/>
      <c r="HBL1357" s="977"/>
      <c r="HBM1357" s="977"/>
      <c r="HBN1357" s="977"/>
      <c r="HBO1357" s="977"/>
      <c r="HBP1357" s="977"/>
      <c r="HBQ1357" s="977"/>
      <c r="HBR1357" s="977"/>
      <c r="HBS1357" s="977"/>
      <c r="HBT1357" s="977"/>
      <c r="HBU1357" s="977"/>
      <c r="HBV1357" s="977"/>
      <c r="HBW1357" s="977"/>
      <c r="HBX1357" s="977"/>
      <c r="HBY1357" s="977"/>
      <c r="HBZ1357" s="977"/>
      <c r="HCA1357" s="977"/>
      <c r="HCB1357" s="977"/>
      <c r="HCC1357" s="977"/>
      <c r="HCD1357" s="977"/>
      <c r="HCE1357" s="977"/>
      <c r="HCF1357" s="977"/>
      <c r="HCG1357" s="977"/>
      <c r="HCH1357" s="977"/>
      <c r="HCI1357" s="977"/>
      <c r="HCJ1357" s="977"/>
      <c r="HCK1357" s="977"/>
      <c r="HCL1357" s="977"/>
      <c r="HCM1357" s="977"/>
      <c r="HCN1357" s="977"/>
      <c r="HCO1357" s="977"/>
      <c r="HCP1357" s="977"/>
      <c r="HCQ1357" s="977"/>
      <c r="HCR1357" s="977"/>
      <c r="HCS1357" s="977"/>
      <c r="HCT1357" s="977"/>
      <c r="HCU1357" s="977"/>
      <c r="HCV1357" s="977"/>
      <c r="HCW1357" s="977"/>
      <c r="HCX1357" s="977"/>
      <c r="HCY1357" s="977"/>
      <c r="HCZ1357" s="977"/>
      <c r="HDA1357" s="977"/>
      <c r="HDB1357" s="977"/>
      <c r="HDC1357" s="977"/>
      <c r="HDD1357" s="977"/>
      <c r="HDE1357" s="977"/>
      <c r="HDF1357" s="977"/>
      <c r="HDG1357" s="977"/>
      <c r="HDH1357" s="977"/>
      <c r="HDI1357" s="977"/>
      <c r="HDJ1357" s="977"/>
      <c r="HDK1357" s="977"/>
      <c r="HDL1357" s="977"/>
      <c r="HDM1357" s="977"/>
      <c r="HDN1357" s="977"/>
      <c r="HDO1357" s="977"/>
      <c r="HDP1357" s="977"/>
      <c r="HDQ1357" s="977"/>
      <c r="HDR1357" s="977"/>
      <c r="HDS1357" s="977"/>
      <c r="HDT1357" s="977"/>
      <c r="HDU1357" s="977"/>
      <c r="HDV1357" s="977"/>
      <c r="HDW1357" s="977"/>
      <c r="HDX1357" s="977"/>
      <c r="HDY1357" s="977"/>
      <c r="HDZ1357" s="977"/>
      <c r="HEA1357" s="977"/>
      <c r="HEB1357" s="977"/>
      <c r="HEC1357" s="977"/>
      <c r="HED1357" s="977"/>
      <c r="HEE1357" s="977"/>
      <c r="HEF1357" s="977"/>
      <c r="HEG1357" s="977"/>
      <c r="HEH1357" s="977"/>
      <c r="HEI1357" s="977"/>
      <c r="HEJ1357" s="977"/>
      <c r="HEK1357" s="977"/>
      <c r="HEL1357" s="977"/>
      <c r="HEM1357" s="977"/>
      <c r="HEN1357" s="977"/>
      <c r="HEO1357" s="977"/>
      <c r="HEP1357" s="977"/>
      <c r="HEQ1357" s="977"/>
      <c r="HER1357" s="977"/>
      <c r="HES1357" s="977"/>
      <c r="HET1357" s="977"/>
      <c r="HEU1357" s="977"/>
      <c r="HEV1357" s="977"/>
      <c r="HEW1357" s="977"/>
      <c r="HEX1357" s="977"/>
      <c r="HEY1357" s="977"/>
      <c r="HEZ1357" s="977"/>
      <c r="HFA1357" s="977"/>
      <c r="HFB1357" s="977"/>
      <c r="HFC1357" s="977"/>
      <c r="HFD1357" s="977"/>
      <c r="HFE1357" s="977"/>
      <c r="HFF1357" s="977"/>
      <c r="HFG1357" s="977"/>
      <c r="HFH1357" s="977"/>
      <c r="HFI1357" s="977"/>
      <c r="HFJ1357" s="977"/>
      <c r="HFK1357" s="977"/>
      <c r="HFL1357" s="977"/>
      <c r="HFM1357" s="977"/>
      <c r="HFN1357" s="977"/>
      <c r="HFO1357" s="977"/>
      <c r="HFP1357" s="977"/>
      <c r="HFQ1357" s="977"/>
      <c r="HFR1357" s="977"/>
      <c r="HFS1357" s="977"/>
      <c r="HFT1357" s="977"/>
      <c r="HFU1357" s="977"/>
      <c r="HFV1357" s="977"/>
      <c r="HFW1357" s="977"/>
      <c r="HFX1357" s="977"/>
      <c r="HFY1357" s="977"/>
      <c r="HFZ1357" s="977"/>
      <c r="HGA1357" s="977"/>
      <c r="HGB1357" s="977"/>
      <c r="HGC1357" s="977"/>
      <c r="HGD1357" s="977"/>
      <c r="HGE1357" s="977"/>
      <c r="HGF1357" s="977"/>
      <c r="HGG1357" s="977"/>
      <c r="HGH1357" s="977"/>
      <c r="HGI1357" s="977"/>
      <c r="HGJ1357" s="977"/>
      <c r="HGK1357" s="977"/>
      <c r="HGL1357" s="977"/>
      <c r="HGM1357" s="977"/>
      <c r="HGN1357" s="977"/>
      <c r="HGO1357" s="977"/>
      <c r="HGP1357" s="977"/>
      <c r="HGQ1357" s="977"/>
      <c r="HGR1357" s="977"/>
      <c r="HGS1357" s="977"/>
      <c r="HGT1357" s="977"/>
      <c r="HGU1357" s="977"/>
      <c r="HGV1357" s="977"/>
      <c r="HGW1357" s="977"/>
      <c r="HGX1357" s="977"/>
      <c r="HGY1357" s="977"/>
      <c r="HGZ1357" s="977"/>
      <c r="HHA1357" s="977"/>
      <c r="HHB1357" s="977"/>
      <c r="HHC1357" s="977"/>
      <c r="HHD1357" s="977"/>
      <c r="HHE1357" s="977"/>
      <c r="HHF1357" s="977"/>
      <c r="HHG1357" s="977"/>
      <c r="HHH1357" s="977"/>
      <c r="HHI1357" s="977"/>
      <c r="HHJ1357" s="977"/>
      <c r="HHK1357" s="977"/>
      <c r="HHL1357" s="977"/>
      <c r="HHM1357" s="977"/>
      <c r="HHN1357" s="977"/>
      <c r="HHO1357" s="977"/>
      <c r="HHP1357" s="977"/>
      <c r="HHQ1357" s="977"/>
      <c r="HHR1357" s="977"/>
      <c r="HHS1357" s="977"/>
      <c r="HHT1357" s="977"/>
      <c r="HHU1357" s="977"/>
      <c r="HHV1357" s="977"/>
      <c r="HHW1357" s="977"/>
      <c r="HHX1357" s="977"/>
      <c r="HHY1357" s="977"/>
      <c r="HHZ1357" s="977"/>
      <c r="HIA1357" s="977"/>
      <c r="HIB1357" s="977"/>
      <c r="HIC1357" s="977"/>
      <c r="HID1357" s="977"/>
      <c r="HIE1357" s="977"/>
      <c r="HIF1357" s="977"/>
      <c r="HIG1357" s="977"/>
      <c r="HIH1357" s="977"/>
      <c r="HII1357" s="977"/>
      <c r="HIJ1357" s="977"/>
      <c r="HIK1357" s="977"/>
      <c r="HIL1357" s="977"/>
      <c r="HIM1357" s="977"/>
      <c r="HIN1357" s="977"/>
      <c r="HIO1357" s="977"/>
      <c r="HIP1357" s="977"/>
      <c r="HIQ1357" s="977"/>
      <c r="HIR1357" s="977"/>
      <c r="HIS1357" s="977"/>
      <c r="HIT1357" s="977"/>
      <c r="HIU1357" s="977"/>
      <c r="HIV1357" s="977"/>
      <c r="HIW1357" s="977"/>
      <c r="HIX1357" s="977"/>
      <c r="HIY1357" s="977"/>
      <c r="HIZ1357" s="977"/>
      <c r="HJA1357" s="977"/>
      <c r="HJB1357" s="977"/>
      <c r="HJC1357" s="977"/>
      <c r="HJD1357" s="977"/>
      <c r="HJE1357" s="977"/>
      <c r="HJF1357" s="977"/>
      <c r="HJG1357" s="977"/>
      <c r="HJH1357" s="977"/>
      <c r="HJI1357" s="977"/>
      <c r="HJJ1357" s="977"/>
      <c r="HJK1357" s="977"/>
      <c r="HJL1357" s="977"/>
      <c r="HJM1357" s="977"/>
      <c r="HJN1357" s="977"/>
      <c r="HJO1357" s="977"/>
      <c r="HJP1357" s="977"/>
      <c r="HJQ1357" s="977"/>
      <c r="HJR1357" s="977"/>
      <c r="HJS1357" s="977"/>
      <c r="HJT1357" s="977"/>
      <c r="HJU1357" s="977"/>
      <c r="HJV1357" s="977"/>
      <c r="HJW1357" s="977"/>
      <c r="HJX1357" s="977"/>
      <c r="HJY1357" s="977"/>
      <c r="HJZ1357" s="977"/>
      <c r="HKA1357" s="977"/>
      <c r="HKB1357" s="977"/>
      <c r="HKC1357" s="977"/>
      <c r="HKD1357" s="977"/>
      <c r="HKE1357" s="977"/>
      <c r="HKF1357" s="977"/>
      <c r="HKG1357" s="977"/>
      <c r="HKH1357" s="977"/>
      <c r="HKI1357" s="977"/>
      <c r="HKJ1357" s="977"/>
      <c r="HKK1357" s="977"/>
      <c r="HKL1357" s="977"/>
      <c r="HKM1357" s="977"/>
      <c r="HKN1357" s="977"/>
      <c r="HKO1357" s="977"/>
      <c r="HKP1357" s="977"/>
      <c r="HKQ1357" s="977"/>
      <c r="HKR1357" s="977"/>
      <c r="HKS1357" s="977"/>
      <c r="HKT1357" s="977"/>
      <c r="HKU1357" s="977"/>
      <c r="HKV1357" s="977"/>
      <c r="HKW1357" s="977"/>
      <c r="HKX1357" s="977"/>
      <c r="HKY1357" s="977"/>
      <c r="HKZ1357" s="977"/>
      <c r="HLA1357" s="977"/>
      <c r="HLB1357" s="977"/>
      <c r="HLC1357" s="977"/>
      <c r="HLD1357" s="977"/>
      <c r="HLE1357" s="977"/>
      <c r="HLF1357" s="977"/>
      <c r="HLG1357" s="977"/>
      <c r="HLH1357" s="977"/>
      <c r="HLI1357" s="977"/>
      <c r="HLJ1357" s="977"/>
      <c r="HLK1357" s="977"/>
      <c r="HLL1357" s="977"/>
      <c r="HLM1357" s="977"/>
      <c r="HLN1357" s="977"/>
      <c r="HLO1357" s="977"/>
      <c r="HLP1357" s="977"/>
      <c r="HLQ1357" s="977"/>
      <c r="HLR1357" s="977"/>
      <c r="HLS1357" s="977"/>
      <c r="HLT1357" s="977"/>
      <c r="HLU1357" s="977"/>
      <c r="HLV1357" s="977"/>
      <c r="HLW1357" s="977"/>
      <c r="HLX1357" s="977"/>
      <c r="HLY1357" s="977"/>
      <c r="HLZ1357" s="977"/>
      <c r="HMA1357" s="977"/>
      <c r="HMB1357" s="977"/>
      <c r="HMC1357" s="977"/>
      <c r="HMD1357" s="977"/>
      <c r="HME1357" s="977"/>
      <c r="HMF1357" s="977"/>
      <c r="HMG1357" s="977"/>
      <c r="HMH1357" s="977"/>
      <c r="HMI1357" s="977"/>
      <c r="HMJ1357" s="977"/>
      <c r="HMK1357" s="977"/>
      <c r="HML1357" s="977"/>
      <c r="HMM1357" s="977"/>
      <c r="HMN1357" s="977"/>
      <c r="HMO1357" s="977"/>
      <c r="HMP1357" s="977"/>
      <c r="HMQ1357" s="977"/>
      <c r="HMR1357" s="977"/>
      <c r="HMS1357" s="977"/>
      <c r="HMT1357" s="977"/>
      <c r="HMU1357" s="977"/>
      <c r="HMV1357" s="977"/>
      <c r="HMW1357" s="977"/>
      <c r="HMX1357" s="977"/>
      <c r="HMY1357" s="977"/>
      <c r="HMZ1357" s="977"/>
      <c r="HNA1357" s="977"/>
      <c r="HNB1357" s="977"/>
      <c r="HNC1357" s="977"/>
      <c r="HND1357" s="977"/>
      <c r="HNE1357" s="977"/>
      <c r="HNF1357" s="977"/>
      <c r="HNG1357" s="977"/>
      <c r="HNH1357" s="977"/>
      <c r="HNI1357" s="977"/>
      <c r="HNJ1357" s="977"/>
      <c r="HNK1357" s="977"/>
      <c r="HNL1357" s="977"/>
      <c r="HNM1357" s="977"/>
      <c r="HNN1357" s="977"/>
      <c r="HNO1357" s="977"/>
      <c r="HNP1357" s="977"/>
      <c r="HNQ1357" s="977"/>
      <c r="HNR1357" s="977"/>
      <c r="HNS1357" s="977"/>
      <c r="HNT1357" s="977"/>
      <c r="HNU1357" s="977"/>
      <c r="HNV1357" s="977"/>
      <c r="HNW1357" s="977"/>
      <c r="HNX1357" s="977"/>
      <c r="HNY1357" s="977"/>
      <c r="HNZ1357" s="977"/>
      <c r="HOA1357" s="977"/>
      <c r="HOB1357" s="977"/>
      <c r="HOC1357" s="977"/>
      <c r="HOD1357" s="977"/>
      <c r="HOE1357" s="977"/>
      <c r="HOF1357" s="977"/>
      <c r="HOG1357" s="977"/>
      <c r="HOH1357" s="977"/>
      <c r="HOI1357" s="977"/>
      <c r="HOJ1357" s="977"/>
      <c r="HOK1357" s="977"/>
      <c r="HOL1357" s="977"/>
      <c r="HOM1357" s="977"/>
      <c r="HON1357" s="977"/>
      <c r="HOO1357" s="977"/>
      <c r="HOP1357" s="977"/>
      <c r="HOQ1357" s="977"/>
      <c r="HOR1357" s="977"/>
      <c r="HOS1357" s="977"/>
      <c r="HOT1357" s="977"/>
      <c r="HOU1357" s="977"/>
      <c r="HOV1357" s="977"/>
      <c r="HOW1357" s="977"/>
      <c r="HOX1357" s="977"/>
      <c r="HOY1357" s="977"/>
      <c r="HOZ1357" s="977"/>
      <c r="HPA1357" s="977"/>
      <c r="HPB1357" s="977"/>
      <c r="HPC1357" s="977"/>
      <c r="HPD1357" s="977"/>
      <c r="HPE1357" s="977"/>
      <c r="HPF1357" s="977"/>
      <c r="HPG1357" s="977"/>
      <c r="HPH1357" s="977"/>
      <c r="HPI1357" s="977"/>
      <c r="HPJ1357" s="977"/>
      <c r="HPK1357" s="977"/>
      <c r="HPL1357" s="977"/>
      <c r="HPM1357" s="977"/>
      <c r="HPN1357" s="977"/>
      <c r="HPO1357" s="977"/>
      <c r="HPP1357" s="977"/>
      <c r="HPQ1357" s="977"/>
      <c r="HPR1357" s="977"/>
      <c r="HPS1357" s="977"/>
      <c r="HPT1357" s="977"/>
      <c r="HPU1357" s="977"/>
      <c r="HPV1357" s="977"/>
      <c r="HPW1357" s="977"/>
      <c r="HPX1357" s="977"/>
      <c r="HPY1357" s="977"/>
      <c r="HPZ1357" s="977"/>
      <c r="HQA1357" s="977"/>
      <c r="HQB1357" s="977"/>
      <c r="HQC1357" s="977"/>
      <c r="HQD1357" s="977"/>
      <c r="HQE1357" s="977"/>
      <c r="HQF1357" s="977"/>
      <c r="HQG1357" s="977"/>
      <c r="HQH1357" s="977"/>
      <c r="HQI1357" s="977"/>
      <c r="HQJ1357" s="977"/>
      <c r="HQK1357" s="977"/>
      <c r="HQL1357" s="977"/>
      <c r="HQM1357" s="977"/>
      <c r="HQN1357" s="977"/>
      <c r="HQO1357" s="977"/>
      <c r="HQP1357" s="977"/>
      <c r="HQQ1357" s="977"/>
      <c r="HQR1357" s="977"/>
      <c r="HQS1357" s="977"/>
      <c r="HQT1357" s="977"/>
      <c r="HQU1357" s="977"/>
      <c r="HQV1357" s="977"/>
      <c r="HQW1357" s="977"/>
      <c r="HQX1357" s="977"/>
      <c r="HQY1357" s="977"/>
      <c r="HQZ1357" s="977"/>
      <c r="HRA1357" s="977"/>
      <c r="HRB1357" s="977"/>
      <c r="HRC1357" s="977"/>
      <c r="HRD1357" s="977"/>
      <c r="HRE1357" s="977"/>
      <c r="HRF1357" s="977"/>
      <c r="HRG1357" s="977"/>
      <c r="HRH1357" s="977"/>
      <c r="HRI1357" s="977"/>
      <c r="HRJ1357" s="977"/>
      <c r="HRK1357" s="977"/>
      <c r="HRL1357" s="977"/>
      <c r="HRM1357" s="977"/>
      <c r="HRN1357" s="977"/>
      <c r="HRO1357" s="977"/>
      <c r="HRP1357" s="977"/>
      <c r="HRQ1357" s="977"/>
      <c r="HRR1357" s="977"/>
      <c r="HRS1357" s="977"/>
      <c r="HRT1357" s="977"/>
      <c r="HRU1357" s="977"/>
      <c r="HRV1357" s="977"/>
      <c r="HRW1357" s="977"/>
      <c r="HRX1357" s="977"/>
      <c r="HRY1357" s="977"/>
      <c r="HRZ1357" s="977"/>
      <c r="HSA1357" s="977"/>
      <c r="HSB1357" s="977"/>
      <c r="HSC1357" s="977"/>
      <c r="HSD1357" s="977"/>
      <c r="HSE1357" s="977"/>
      <c r="HSF1357" s="977"/>
      <c r="HSG1357" s="977"/>
      <c r="HSH1357" s="977"/>
      <c r="HSI1357" s="977"/>
      <c r="HSJ1357" s="977"/>
      <c r="HSK1357" s="977"/>
      <c r="HSL1357" s="977"/>
      <c r="HSM1357" s="977"/>
      <c r="HSN1357" s="977"/>
      <c r="HSO1357" s="977"/>
      <c r="HSP1357" s="977"/>
      <c r="HSQ1357" s="977"/>
      <c r="HSR1357" s="977"/>
      <c r="HSS1357" s="977"/>
      <c r="HST1357" s="977"/>
      <c r="HSU1357" s="977"/>
      <c r="HSV1357" s="977"/>
      <c r="HSW1357" s="977"/>
      <c r="HSX1357" s="977"/>
      <c r="HSY1357" s="977"/>
      <c r="HSZ1357" s="977"/>
      <c r="HTA1357" s="977"/>
      <c r="HTB1357" s="977"/>
      <c r="HTC1357" s="977"/>
      <c r="HTD1357" s="977"/>
      <c r="HTE1357" s="977"/>
      <c r="HTF1357" s="977"/>
      <c r="HTG1357" s="977"/>
      <c r="HTH1357" s="977"/>
      <c r="HTI1357" s="977"/>
      <c r="HTJ1357" s="977"/>
      <c r="HTK1357" s="977"/>
      <c r="HTL1357" s="977"/>
      <c r="HTM1357" s="977"/>
      <c r="HTN1357" s="977"/>
      <c r="HTO1357" s="977"/>
      <c r="HTP1357" s="977"/>
      <c r="HTQ1357" s="977"/>
      <c r="HTR1357" s="977"/>
      <c r="HTS1357" s="977"/>
      <c r="HTT1357" s="977"/>
      <c r="HTU1357" s="977"/>
      <c r="HTV1357" s="977"/>
      <c r="HTW1357" s="977"/>
      <c r="HTX1357" s="977"/>
      <c r="HTY1357" s="977"/>
      <c r="HTZ1357" s="977"/>
      <c r="HUA1357" s="977"/>
      <c r="HUB1357" s="977"/>
      <c r="HUC1357" s="977"/>
      <c r="HUD1357" s="977"/>
      <c r="HUE1357" s="977"/>
      <c r="HUF1357" s="977"/>
      <c r="HUG1357" s="977"/>
      <c r="HUH1357" s="977"/>
      <c r="HUI1357" s="977"/>
      <c r="HUJ1357" s="977"/>
      <c r="HUK1357" s="977"/>
      <c r="HUL1357" s="977"/>
      <c r="HUM1357" s="977"/>
      <c r="HUN1357" s="977"/>
      <c r="HUO1357" s="977"/>
      <c r="HUP1357" s="977"/>
      <c r="HUQ1357" s="977"/>
      <c r="HUR1357" s="977"/>
      <c r="HUS1357" s="977"/>
      <c r="HUT1357" s="977"/>
      <c r="HUU1357" s="977"/>
      <c r="HUV1357" s="977"/>
      <c r="HUW1357" s="977"/>
      <c r="HUX1357" s="977"/>
      <c r="HUY1357" s="977"/>
      <c r="HUZ1357" s="977"/>
      <c r="HVA1357" s="977"/>
      <c r="HVB1357" s="977"/>
      <c r="HVC1357" s="977"/>
      <c r="HVD1357" s="977"/>
      <c r="HVE1357" s="977"/>
      <c r="HVF1357" s="977"/>
      <c r="HVG1357" s="977"/>
      <c r="HVH1357" s="977"/>
      <c r="HVI1357" s="977"/>
      <c r="HVJ1357" s="977"/>
      <c r="HVK1357" s="977"/>
      <c r="HVL1357" s="977"/>
      <c r="HVM1357" s="977"/>
      <c r="HVN1357" s="977"/>
      <c r="HVO1357" s="977"/>
      <c r="HVP1357" s="977"/>
      <c r="HVQ1357" s="977"/>
      <c r="HVR1357" s="977"/>
      <c r="HVS1357" s="977"/>
      <c r="HVT1357" s="977"/>
      <c r="HVU1357" s="977"/>
      <c r="HVV1357" s="977"/>
      <c r="HVW1357" s="977"/>
      <c r="HVX1357" s="977"/>
      <c r="HVY1357" s="977"/>
      <c r="HVZ1357" s="977"/>
      <c r="HWA1357" s="977"/>
      <c r="HWB1357" s="977"/>
      <c r="HWC1357" s="977"/>
      <c r="HWD1357" s="977"/>
      <c r="HWE1357" s="977"/>
      <c r="HWF1357" s="977"/>
      <c r="HWG1357" s="977"/>
      <c r="HWH1357" s="977"/>
      <c r="HWI1357" s="977"/>
      <c r="HWJ1357" s="977"/>
      <c r="HWK1357" s="977"/>
      <c r="HWL1357" s="977"/>
      <c r="HWM1357" s="977"/>
      <c r="HWN1357" s="977"/>
      <c r="HWO1357" s="977"/>
      <c r="HWP1357" s="977"/>
      <c r="HWQ1357" s="977"/>
      <c r="HWR1357" s="977"/>
      <c r="HWS1357" s="977"/>
      <c r="HWT1357" s="977"/>
      <c r="HWU1357" s="977"/>
      <c r="HWV1357" s="977"/>
      <c r="HWW1357" s="977"/>
      <c r="HWX1357" s="977"/>
      <c r="HWY1357" s="977"/>
      <c r="HWZ1357" s="977"/>
      <c r="HXA1357" s="977"/>
      <c r="HXB1357" s="977"/>
      <c r="HXC1357" s="977"/>
      <c r="HXD1357" s="977"/>
      <c r="HXE1357" s="977"/>
      <c r="HXF1357" s="977"/>
      <c r="HXG1357" s="977"/>
      <c r="HXH1357" s="977"/>
      <c r="HXI1357" s="977"/>
      <c r="HXJ1357" s="977"/>
      <c r="HXK1357" s="977"/>
      <c r="HXL1357" s="977"/>
      <c r="HXM1357" s="977"/>
      <c r="HXN1357" s="977"/>
      <c r="HXO1357" s="977"/>
      <c r="HXP1357" s="977"/>
      <c r="HXQ1357" s="977"/>
      <c r="HXR1357" s="977"/>
      <c r="HXS1357" s="977"/>
      <c r="HXT1357" s="977"/>
      <c r="HXU1357" s="977"/>
      <c r="HXV1357" s="977"/>
      <c r="HXW1357" s="977"/>
      <c r="HXX1357" s="977"/>
      <c r="HXY1357" s="977"/>
      <c r="HXZ1357" s="977"/>
      <c r="HYA1357" s="977"/>
      <c r="HYB1357" s="977"/>
      <c r="HYC1357" s="977"/>
      <c r="HYD1357" s="977"/>
      <c r="HYE1357" s="977"/>
      <c r="HYF1357" s="977"/>
      <c r="HYG1357" s="977"/>
      <c r="HYH1357" s="977"/>
      <c r="HYI1357" s="977"/>
      <c r="HYJ1357" s="977"/>
      <c r="HYK1357" s="977"/>
      <c r="HYL1357" s="977"/>
      <c r="HYM1357" s="977"/>
      <c r="HYN1357" s="977"/>
      <c r="HYO1357" s="977"/>
      <c r="HYP1357" s="977"/>
      <c r="HYQ1357" s="977"/>
      <c r="HYR1357" s="977"/>
      <c r="HYS1357" s="977"/>
      <c r="HYT1357" s="977"/>
      <c r="HYU1357" s="977"/>
      <c r="HYV1357" s="977"/>
      <c r="HYW1357" s="977"/>
      <c r="HYX1357" s="977"/>
      <c r="HYY1357" s="977"/>
      <c r="HYZ1357" s="977"/>
      <c r="HZA1357" s="977"/>
      <c r="HZB1357" s="977"/>
      <c r="HZC1357" s="977"/>
      <c r="HZD1357" s="977"/>
      <c r="HZE1357" s="977"/>
      <c r="HZF1357" s="977"/>
      <c r="HZG1357" s="977"/>
      <c r="HZH1357" s="977"/>
      <c r="HZI1357" s="977"/>
      <c r="HZJ1357" s="977"/>
      <c r="HZK1357" s="977"/>
      <c r="HZL1357" s="977"/>
      <c r="HZM1357" s="977"/>
      <c r="HZN1357" s="977"/>
      <c r="HZO1357" s="977"/>
      <c r="HZP1357" s="977"/>
      <c r="HZQ1357" s="977"/>
      <c r="HZR1357" s="977"/>
      <c r="HZS1357" s="977"/>
      <c r="HZT1357" s="977"/>
      <c r="HZU1357" s="977"/>
      <c r="HZV1357" s="977"/>
      <c r="HZW1357" s="977"/>
      <c r="HZX1357" s="977"/>
      <c r="HZY1357" s="977"/>
      <c r="HZZ1357" s="977"/>
      <c r="IAA1357" s="977"/>
      <c r="IAB1357" s="977"/>
      <c r="IAC1357" s="977"/>
      <c r="IAD1357" s="977"/>
      <c r="IAE1357" s="977"/>
      <c r="IAF1357" s="977"/>
      <c r="IAG1357" s="977"/>
      <c r="IAH1357" s="977"/>
      <c r="IAI1357" s="977"/>
      <c r="IAJ1357" s="977"/>
      <c r="IAK1357" s="977"/>
      <c r="IAL1357" s="977"/>
      <c r="IAM1357" s="977"/>
      <c r="IAN1357" s="977"/>
      <c r="IAO1357" s="977"/>
      <c r="IAP1357" s="977"/>
      <c r="IAQ1357" s="977"/>
      <c r="IAR1357" s="977"/>
      <c r="IAS1357" s="977"/>
      <c r="IAT1357" s="977"/>
      <c r="IAU1357" s="977"/>
      <c r="IAV1357" s="977"/>
      <c r="IAW1357" s="977"/>
      <c r="IAX1357" s="977"/>
      <c r="IAY1357" s="977"/>
      <c r="IAZ1357" s="977"/>
      <c r="IBA1357" s="977"/>
      <c r="IBB1357" s="977"/>
      <c r="IBC1357" s="977"/>
      <c r="IBD1357" s="977"/>
      <c r="IBE1357" s="977"/>
      <c r="IBF1357" s="977"/>
      <c r="IBG1357" s="977"/>
      <c r="IBH1357" s="977"/>
      <c r="IBI1357" s="977"/>
      <c r="IBJ1357" s="977"/>
      <c r="IBK1357" s="977"/>
      <c r="IBL1357" s="977"/>
      <c r="IBM1357" s="977"/>
      <c r="IBN1357" s="977"/>
      <c r="IBO1357" s="977"/>
      <c r="IBP1357" s="977"/>
      <c r="IBQ1357" s="977"/>
      <c r="IBR1357" s="977"/>
      <c r="IBS1357" s="977"/>
      <c r="IBT1357" s="977"/>
      <c r="IBU1357" s="977"/>
      <c r="IBV1357" s="977"/>
      <c r="IBW1357" s="977"/>
      <c r="IBX1357" s="977"/>
      <c r="IBY1357" s="977"/>
      <c r="IBZ1357" s="977"/>
      <c r="ICA1357" s="977"/>
      <c r="ICB1357" s="977"/>
      <c r="ICC1357" s="977"/>
      <c r="ICD1357" s="977"/>
      <c r="ICE1357" s="977"/>
      <c r="ICF1357" s="977"/>
      <c r="ICG1357" s="977"/>
      <c r="ICH1357" s="977"/>
      <c r="ICI1357" s="977"/>
      <c r="ICJ1357" s="977"/>
      <c r="ICK1357" s="977"/>
      <c r="ICL1357" s="977"/>
      <c r="ICM1357" s="977"/>
      <c r="ICN1357" s="977"/>
      <c r="ICO1357" s="977"/>
      <c r="ICP1357" s="977"/>
      <c r="ICQ1357" s="977"/>
      <c r="ICR1357" s="977"/>
      <c r="ICS1357" s="977"/>
      <c r="ICT1357" s="977"/>
      <c r="ICU1357" s="977"/>
      <c r="ICV1357" s="977"/>
      <c r="ICW1357" s="977"/>
      <c r="ICX1357" s="977"/>
      <c r="ICY1357" s="977"/>
      <c r="ICZ1357" s="977"/>
      <c r="IDA1357" s="977"/>
      <c r="IDB1357" s="977"/>
      <c r="IDC1357" s="977"/>
      <c r="IDD1357" s="977"/>
      <c r="IDE1357" s="977"/>
      <c r="IDF1357" s="977"/>
      <c r="IDG1357" s="977"/>
      <c r="IDH1357" s="977"/>
      <c r="IDI1357" s="977"/>
      <c r="IDJ1357" s="977"/>
      <c r="IDK1357" s="977"/>
      <c r="IDL1357" s="977"/>
      <c r="IDM1357" s="977"/>
      <c r="IDN1357" s="977"/>
      <c r="IDO1357" s="977"/>
      <c r="IDP1357" s="977"/>
      <c r="IDQ1357" s="977"/>
      <c r="IDR1357" s="977"/>
      <c r="IDS1357" s="977"/>
      <c r="IDT1357" s="977"/>
      <c r="IDU1357" s="977"/>
      <c r="IDV1357" s="977"/>
      <c r="IDW1357" s="977"/>
      <c r="IDX1357" s="977"/>
      <c r="IDY1357" s="977"/>
      <c r="IDZ1357" s="977"/>
      <c r="IEA1357" s="977"/>
      <c r="IEB1357" s="977"/>
      <c r="IEC1357" s="977"/>
      <c r="IED1357" s="977"/>
      <c r="IEE1357" s="977"/>
      <c r="IEF1357" s="977"/>
      <c r="IEG1357" s="977"/>
      <c r="IEH1357" s="977"/>
      <c r="IEI1357" s="977"/>
      <c r="IEJ1357" s="977"/>
      <c r="IEK1357" s="977"/>
      <c r="IEL1357" s="977"/>
      <c r="IEM1357" s="977"/>
      <c r="IEN1357" s="977"/>
      <c r="IEO1357" s="977"/>
      <c r="IEP1357" s="977"/>
      <c r="IEQ1357" s="977"/>
      <c r="IER1357" s="977"/>
      <c r="IES1357" s="977"/>
      <c r="IET1357" s="977"/>
      <c r="IEU1357" s="977"/>
      <c r="IEV1357" s="977"/>
      <c r="IEW1357" s="977"/>
      <c r="IEX1357" s="977"/>
      <c r="IEY1357" s="977"/>
      <c r="IEZ1357" s="977"/>
      <c r="IFA1357" s="977"/>
      <c r="IFB1357" s="977"/>
      <c r="IFC1357" s="977"/>
      <c r="IFD1357" s="977"/>
      <c r="IFE1357" s="977"/>
      <c r="IFF1357" s="977"/>
      <c r="IFG1357" s="977"/>
      <c r="IFH1357" s="977"/>
      <c r="IFI1357" s="977"/>
      <c r="IFJ1357" s="977"/>
      <c r="IFK1357" s="977"/>
      <c r="IFL1357" s="977"/>
      <c r="IFM1357" s="977"/>
      <c r="IFN1357" s="977"/>
      <c r="IFO1357" s="977"/>
      <c r="IFP1357" s="977"/>
      <c r="IFQ1357" s="977"/>
      <c r="IFR1357" s="977"/>
      <c r="IFS1357" s="977"/>
      <c r="IFT1357" s="977"/>
      <c r="IFU1357" s="977"/>
      <c r="IFV1357" s="977"/>
      <c r="IFW1357" s="977"/>
      <c r="IFX1357" s="977"/>
      <c r="IFY1357" s="977"/>
      <c r="IFZ1357" s="977"/>
      <c r="IGA1357" s="977"/>
      <c r="IGB1357" s="977"/>
      <c r="IGC1357" s="977"/>
      <c r="IGD1357" s="977"/>
      <c r="IGE1357" s="977"/>
      <c r="IGF1357" s="977"/>
      <c r="IGG1357" s="977"/>
      <c r="IGH1357" s="977"/>
      <c r="IGI1357" s="977"/>
      <c r="IGJ1357" s="977"/>
      <c r="IGK1357" s="977"/>
      <c r="IGL1357" s="977"/>
      <c r="IGM1357" s="977"/>
      <c r="IGN1357" s="977"/>
      <c r="IGO1357" s="977"/>
      <c r="IGP1357" s="977"/>
      <c r="IGQ1357" s="977"/>
      <c r="IGR1357" s="977"/>
      <c r="IGS1357" s="977"/>
      <c r="IGT1357" s="977"/>
      <c r="IGU1357" s="977"/>
      <c r="IGV1357" s="977"/>
      <c r="IGW1357" s="977"/>
      <c r="IGX1357" s="977"/>
      <c r="IGY1357" s="977"/>
      <c r="IGZ1357" s="977"/>
      <c r="IHA1357" s="977"/>
      <c r="IHB1357" s="977"/>
      <c r="IHC1357" s="977"/>
      <c r="IHD1357" s="977"/>
      <c r="IHE1357" s="977"/>
      <c r="IHF1357" s="977"/>
      <c r="IHG1357" s="977"/>
      <c r="IHH1357" s="977"/>
      <c r="IHI1357" s="977"/>
      <c r="IHJ1357" s="977"/>
      <c r="IHK1357" s="977"/>
      <c r="IHL1357" s="977"/>
      <c r="IHM1357" s="977"/>
      <c r="IHN1357" s="977"/>
      <c r="IHO1357" s="977"/>
      <c r="IHP1357" s="977"/>
      <c r="IHQ1357" s="977"/>
      <c r="IHR1357" s="977"/>
      <c r="IHS1357" s="977"/>
      <c r="IHT1357" s="977"/>
      <c r="IHU1357" s="977"/>
      <c r="IHV1357" s="977"/>
      <c r="IHW1357" s="977"/>
      <c r="IHX1357" s="977"/>
      <c r="IHY1357" s="977"/>
      <c r="IHZ1357" s="977"/>
      <c r="IIA1357" s="977"/>
      <c r="IIB1357" s="977"/>
      <c r="IIC1357" s="977"/>
      <c r="IID1357" s="977"/>
      <c r="IIE1357" s="977"/>
      <c r="IIF1357" s="977"/>
      <c r="IIG1357" s="977"/>
      <c r="IIH1357" s="977"/>
      <c r="III1357" s="977"/>
      <c r="IIJ1357" s="977"/>
      <c r="IIK1357" s="977"/>
      <c r="IIL1357" s="977"/>
      <c r="IIM1357" s="977"/>
      <c r="IIN1357" s="977"/>
      <c r="IIO1357" s="977"/>
      <c r="IIP1357" s="977"/>
      <c r="IIQ1357" s="977"/>
      <c r="IIR1357" s="977"/>
      <c r="IIS1357" s="977"/>
      <c r="IIT1357" s="977"/>
      <c r="IIU1357" s="977"/>
      <c r="IIV1357" s="977"/>
      <c r="IIW1357" s="977"/>
      <c r="IIX1357" s="977"/>
      <c r="IIY1357" s="977"/>
      <c r="IIZ1357" s="977"/>
      <c r="IJA1357" s="977"/>
      <c r="IJB1357" s="977"/>
      <c r="IJC1357" s="977"/>
      <c r="IJD1357" s="977"/>
      <c r="IJE1357" s="977"/>
      <c r="IJF1357" s="977"/>
      <c r="IJG1357" s="977"/>
      <c r="IJH1357" s="977"/>
      <c r="IJI1357" s="977"/>
      <c r="IJJ1357" s="977"/>
      <c r="IJK1357" s="977"/>
      <c r="IJL1357" s="977"/>
      <c r="IJM1357" s="977"/>
      <c r="IJN1357" s="977"/>
      <c r="IJO1357" s="977"/>
      <c r="IJP1357" s="977"/>
      <c r="IJQ1357" s="977"/>
      <c r="IJR1357" s="977"/>
      <c r="IJS1357" s="977"/>
      <c r="IJT1357" s="977"/>
      <c r="IJU1357" s="977"/>
      <c r="IJV1357" s="977"/>
      <c r="IJW1357" s="977"/>
      <c r="IJX1357" s="977"/>
      <c r="IJY1357" s="977"/>
      <c r="IJZ1357" s="977"/>
      <c r="IKA1357" s="977"/>
      <c r="IKB1357" s="977"/>
      <c r="IKC1357" s="977"/>
      <c r="IKD1357" s="977"/>
      <c r="IKE1357" s="977"/>
      <c r="IKF1357" s="977"/>
      <c r="IKG1357" s="977"/>
      <c r="IKH1357" s="977"/>
      <c r="IKI1357" s="977"/>
      <c r="IKJ1357" s="977"/>
      <c r="IKK1357" s="977"/>
      <c r="IKL1357" s="977"/>
      <c r="IKM1357" s="977"/>
      <c r="IKN1357" s="977"/>
      <c r="IKO1357" s="977"/>
      <c r="IKP1357" s="977"/>
      <c r="IKQ1357" s="977"/>
      <c r="IKR1357" s="977"/>
      <c r="IKS1357" s="977"/>
      <c r="IKT1357" s="977"/>
      <c r="IKU1357" s="977"/>
      <c r="IKV1357" s="977"/>
      <c r="IKW1357" s="977"/>
      <c r="IKX1357" s="977"/>
      <c r="IKY1357" s="977"/>
      <c r="IKZ1357" s="977"/>
      <c r="ILA1357" s="977"/>
      <c r="ILB1357" s="977"/>
      <c r="ILC1357" s="977"/>
      <c r="ILD1357" s="977"/>
      <c r="ILE1357" s="977"/>
      <c r="ILF1357" s="977"/>
      <c r="ILG1357" s="977"/>
      <c r="ILH1357" s="977"/>
      <c r="ILI1357" s="977"/>
      <c r="ILJ1357" s="977"/>
      <c r="ILK1357" s="977"/>
      <c r="ILL1357" s="977"/>
      <c r="ILM1357" s="977"/>
      <c r="ILN1357" s="977"/>
      <c r="ILO1357" s="977"/>
      <c r="ILP1357" s="977"/>
      <c r="ILQ1357" s="977"/>
      <c r="ILR1357" s="977"/>
      <c r="ILS1357" s="977"/>
      <c r="ILT1357" s="977"/>
      <c r="ILU1357" s="977"/>
      <c r="ILV1357" s="977"/>
      <c r="ILW1357" s="977"/>
      <c r="ILX1357" s="977"/>
      <c r="ILY1357" s="977"/>
      <c r="ILZ1357" s="977"/>
      <c r="IMA1357" s="977"/>
      <c r="IMB1357" s="977"/>
      <c r="IMC1357" s="977"/>
      <c r="IMD1357" s="977"/>
      <c r="IME1357" s="977"/>
      <c r="IMF1357" s="977"/>
      <c r="IMG1357" s="977"/>
      <c r="IMH1357" s="977"/>
      <c r="IMI1357" s="977"/>
      <c r="IMJ1357" s="977"/>
      <c r="IMK1357" s="977"/>
      <c r="IML1357" s="977"/>
      <c r="IMM1357" s="977"/>
      <c r="IMN1357" s="977"/>
      <c r="IMO1357" s="977"/>
      <c r="IMP1357" s="977"/>
      <c r="IMQ1357" s="977"/>
      <c r="IMR1357" s="977"/>
      <c r="IMS1357" s="977"/>
      <c r="IMT1357" s="977"/>
      <c r="IMU1357" s="977"/>
      <c r="IMV1357" s="977"/>
      <c r="IMW1357" s="977"/>
      <c r="IMX1357" s="977"/>
      <c r="IMY1357" s="977"/>
      <c r="IMZ1357" s="977"/>
      <c r="INA1357" s="977"/>
      <c r="INB1357" s="977"/>
      <c r="INC1357" s="977"/>
      <c r="IND1357" s="977"/>
      <c r="INE1357" s="977"/>
      <c r="INF1357" s="977"/>
      <c r="ING1357" s="977"/>
      <c r="INH1357" s="977"/>
      <c r="INI1357" s="977"/>
      <c r="INJ1357" s="977"/>
      <c r="INK1357" s="977"/>
      <c r="INL1357" s="977"/>
      <c r="INM1357" s="977"/>
      <c r="INN1357" s="977"/>
      <c r="INO1357" s="977"/>
      <c r="INP1357" s="977"/>
      <c r="INQ1357" s="977"/>
      <c r="INR1357" s="977"/>
      <c r="INS1357" s="977"/>
      <c r="INT1357" s="977"/>
      <c r="INU1357" s="977"/>
      <c r="INV1357" s="977"/>
      <c r="INW1357" s="977"/>
      <c r="INX1357" s="977"/>
      <c r="INY1357" s="977"/>
      <c r="INZ1357" s="977"/>
      <c r="IOA1357" s="977"/>
      <c r="IOB1357" s="977"/>
      <c r="IOC1357" s="977"/>
      <c r="IOD1357" s="977"/>
      <c r="IOE1357" s="977"/>
      <c r="IOF1357" s="977"/>
      <c r="IOG1357" s="977"/>
      <c r="IOH1357" s="977"/>
      <c r="IOI1357" s="977"/>
      <c r="IOJ1357" s="977"/>
      <c r="IOK1357" s="977"/>
      <c r="IOL1357" s="977"/>
      <c r="IOM1357" s="977"/>
      <c r="ION1357" s="977"/>
      <c r="IOO1357" s="977"/>
      <c r="IOP1357" s="977"/>
      <c r="IOQ1357" s="977"/>
      <c r="IOR1357" s="977"/>
      <c r="IOS1357" s="977"/>
      <c r="IOT1357" s="977"/>
      <c r="IOU1357" s="977"/>
      <c r="IOV1357" s="977"/>
      <c r="IOW1357" s="977"/>
      <c r="IOX1357" s="977"/>
      <c r="IOY1357" s="977"/>
      <c r="IOZ1357" s="977"/>
      <c r="IPA1357" s="977"/>
      <c r="IPB1357" s="977"/>
      <c r="IPC1357" s="977"/>
      <c r="IPD1357" s="977"/>
      <c r="IPE1357" s="977"/>
      <c r="IPF1357" s="977"/>
      <c r="IPG1357" s="977"/>
      <c r="IPH1357" s="977"/>
      <c r="IPI1357" s="977"/>
      <c r="IPJ1357" s="977"/>
      <c r="IPK1357" s="977"/>
      <c r="IPL1357" s="977"/>
      <c r="IPM1357" s="977"/>
      <c r="IPN1357" s="977"/>
      <c r="IPO1357" s="977"/>
      <c r="IPP1357" s="977"/>
      <c r="IPQ1357" s="977"/>
      <c r="IPR1357" s="977"/>
      <c r="IPS1357" s="977"/>
      <c r="IPT1357" s="977"/>
      <c r="IPU1357" s="977"/>
      <c r="IPV1357" s="977"/>
      <c r="IPW1357" s="977"/>
      <c r="IPX1357" s="977"/>
      <c r="IPY1357" s="977"/>
      <c r="IPZ1357" s="977"/>
      <c r="IQA1357" s="977"/>
      <c r="IQB1357" s="977"/>
      <c r="IQC1357" s="977"/>
      <c r="IQD1357" s="977"/>
      <c r="IQE1357" s="977"/>
      <c r="IQF1357" s="977"/>
      <c r="IQG1357" s="977"/>
      <c r="IQH1357" s="977"/>
      <c r="IQI1357" s="977"/>
      <c r="IQJ1357" s="977"/>
      <c r="IQK1357" s="977"/>
      <c r="IQL1357" s="977"/>
      <c r="IQM1357" s="977"/>
      <c r="IQN1357" s="977"/>
      <c r="IQO1357" s="977"/>
      <c r="IQP1357" s="977"/>
      <c r="IQQ1357" s="977"/>
      <c r="IQR1357" s="977"/>
      <c r="IQS1357" s="977"/>
      <c r="IQT1357" s="977"/>
      <c r="IQU1357" s="977"/>
      <c r="IQV1357" s="977"/>
      <c r="IQW1357" s="977"/>
      <c r="IQX1357" s="977"/>
      <c r="IQY1357" s="977"/>
      <c r="IQZ1357" s="977"/>
      <c r="IRA1357" s="977"/>
      <c r="IRB1357" s="977"/>
      <c r="IRC1357" s="977"/>
      <c r="IRD1357" s="977"/>
      <c r="IRE1357" s="977"/>
      <c r="IRF1357" s="977"/>
      <c r="IRG1357" s="977"/>
      <c r="IRH1357" s="977"/>
      <c r="IRI1357" s="977"/>
      <c r="IRJ1357" s="977"/>
      <c r="IRK1357" s="977"/>
      <c r="IRL1357" s="977"/>
      <c r="IRM1357" s="977"/>
      <c r="IRN1357" s="977"/>
      <c r="IRO1357" s="977"/>
      <c r="IRP1357" s="977"/>
      <c r="IRQ1357" s="977"/>
      <c r="IRR1357" s="977"/>
      <c r="IRS1357" s="977"/>
      <c r="IRT1357" s="977"/>
      <c r="IRU1357" s="977"/>
      <c r="IRV1357" s="977"/>
      <c r="IRW1357" s="977"/>
      <c r="IRX1357" s="977"/>
      <c r="IRY1357" s="977"/>
      <c r="IRZ1357" s="977"/>
      <c r="ISA1357" s="977"/>
      <c r="ISB1357" s="977"/>
      <c r="ISC1357" s="977"/>
      <c r="ISD1357" s="977"/>
      <c r="ISE1357" s="977"/>
      <c r="ISF1357" s="977"/>
      <c r="ISG1357" s="977"/>
      <c r="ISH1357" s="977"/>
      <c r="ISI1357" s="977"/>
      <c r="ISJ1357" s="977"/>
      <c r="ISK1357" s="977"/>
      <c r="ISL1357" s="977"/>
      <c r="ISM1357" s="977"/>
      <c r="ISN1357" s="977"/>
      <c r="ISO1357" s="977"/>
      <c r="ISP1357" s="977"/>
      <c r="ISQ1357" s="977"/>
      <c r="ISR1357" s="977"/>
      <c r="ISS1357" s="977"/>
      <c r="IST1357" s="977"/>
      <c r="ISU1357" s="977"/>
      <c r="ISV1357" s="977"/>
      <c r="ISW1357" s="977"/>
      <c r="ISX1357" s="977"/>
      <c r="ISY1357" s="977"/>
      <c r="ISZ1357" s="977"/>
      <c r="ITA1357" s="977"/>
      <c r="ITB1357" s="977"/>
      <c r="ITC1357" s="977"/>
      <c r="ITD1357" s="977"/>
      <c r="ITE1357" s="977"/>
      <c r="ITF1357" s="977"/>
      <c r="ITG1357" s="977"/>
      <c r="ITH1357" s="977"/>
      <c r="ITI1357" s="977"/>
      <c r="ITJ1357" s="977"/>
      <c r="ITK1357" s="977"/>
      <c r="ITL1357" s="977"/>
      <c r="ITM1357" s="977"/>
      <c r="ITN1357" s="977"/>
      <c r="ITO1357" s="977"/>
      <c r="ITP1357" s="977"/>
      <c r="ITQ1357" s="977"/>
      <c r="ITR1357" s="977"/>
      <c r="ITS1357" s="977"/>
      <c r="ITT1357" s="977"/>
      <c r="ITU1357" s="977"/>
      <c r="ITV1357" s="977"/>
      <c r="ITW1357" s="977"/>
      <c r="ITX1357" s="977"/>
      <c r="ITY1357" s="977"/>
      <c r="ITZ1357" s="977"/>
      <c r="IUA1357" s="977"/>
      <c r="IUB1357" s="977"/>
      <c r="IUC1357" s="977"/>
      <c r="IUD1357" s="977"/>
      <c r="IUE1357" s="977"/>
      <c r="IUF1357" s="977"/>
      <c r="IUG1357" s="977"/>
      <c r="IUH1357" s="977"/>
      <c r="IUI1357" s="977"/>
      <c r="IUJ1357" s="977"/>
      <c r="IUK1357" s="977"/>
      <c r="IUL1357" s="977"/>
      <c r="IUM1357" s="977"/>
      <c r="IUN1357" s="977"/>
      <c r="IUO1357" s="977"/>
      <c r="IUP1357" s="977"/>
      <c r="IUQ1357" s="977"/>
      <c r="IUR1357" s="977"/>
      <c r="IUS1357" s="977"/>
      <c r="IUT1357" s="977"/>
      <c r="IUU1357" s="977"/>
      <c r="IUV1357" s="977"/>
      <c r="IUW1357" s="977"/>
      <c r="IUX1357" s="977"/>
      <c r="IUY1357" s="977"/>
      <c r="IUZ1357" s="977"/>
      <c r="IVA1357" s="977"/>
      <c r="IVB1357" s="977"/>
      <c r="IVC1357" s="977"/>
      <c r="IVD1357" s="977"/>
      <c r="IVE1357" s="977"/>
      <c r="IVF1357" s="977"/>
      <c r="IVG1357" s="977"/>
      <c r="IVH1357" s="977"/>
      <c r="IVI1357" s="977"/>
      <c r="IVJ1357" s="977"/>
      <c r="IVK1357" s="977"/>
      <c r="IVL1357" s="977"/>
      <c r="IVM1357" s="977"/>
      <c r="IVN1357" s="977"/>
      <c r="IVO1357" s="977"/>
      <c r="IVP1357" s="977"/>
      <c r="IVQ1357" s="977"/>
      <c r="IVR1357" s="977"/>
      <c r="IVS1357" s="977"/>
      <c r="IVT1357" s="977"/>
      <c r="IVU1357" s="977"/>
      <c r="IVV1357" s="977"/>
      <c r="IVW1357" s="977"/>
      <c r="IVX1357" s="977"/>
      <c r="IVY1357" s="977"/>
      <c r="IVZ1357" s="977"/>
      <c r="IWA1357" s="977"/>
      <c r="IWB1357" s="977"/>
      <c r="IWC1357" s="977"/>
      <c r="IWD1357" s="977"/>
      <c r="IWE1357" s="977"/>
      <c r="IWF1357" s="977"/>
      <c r="IWG1357" s="977"/>
      <c r="IWH1357" s="977"/>
      <c r="IWI1357" s="977"/>
      <c r="IWJ1357" s="977"/>
      <c r="IWK1357" s="977"/>
      <c r="IWL1357" s="977"/>
      <c r="IWM1357" s="977"/>
      <c r="IWN1357" s="977"/>
      <c r="IWO1357" s="977"/>
      <c r="IWP1357" s="977"/>
      <c r="IWQ1357" s="977"/>
      <c r="IWR1357" s="977"/>
      <c r="IWS1357" s="977"/>
      <c r="IWT1357" s="977"/>
      <c r="IWU1357" s="977"/>
      <c r="IWV1357" s="977"/>
      <c r="IWW1357" s="977"/>
      <c r="IWX1357" s="977"/>
      <c r="IWY1357" s="977"/>
      <c r="IWZ1357" s="977"/>
      <c r="IXA1357" s="977"/>
      <c r="IXB1357" s="977"/>
      <c r="IXC1357" s="977"/>
      <c r="IXD1357" s="977"/>
      <c r="IXE1357" s="977"/>
      <c r="IXF1357" s="977"/>
      <c r="IXG1357" s="977"/>
      <c r="IXH1357" s="977"/>
      <c r="IXI1357" s="977"/>
      <c r="IXJ1357" s="977"/>
      <c r="IXK1357" s="977"/>
      <c r="IXL1357" s="977"/>
      <c r="IXM1357" s="977"/>
      <c r="IXN1357" s="977"/>
      <c r="IXO1357" s="977"/>
      <c r="IXP1357" s="977"/>
      <c r="IXQ1357" s="977"/>
      <c r="IXR1357" s="977"/>
      <c r="IXS1357" s="977"/>
      <c r="IXT1357" s="977"/>
      <c r="IXU1357" s="977"/>
      <c r="IXV1357" s="977"/>
      <c r="IXW1357" s="977"/>
      <c r="IXX1357" s="977"/>
      <c r="IXY1357" s="977"/>
      <c r="IXZ1357" s="977"/>
      <c r="IYA1357" s="977"/>
      <c r="IYB1357" s="977"/>
      <c r="IYC1357" s="977"/>
      <c r="IYD1357" s="977"/>
      <c r="IYE1357" s="977"/>
      <c r="IYF1357" s="977"/>
      <c r="IYG1357" s="977"/>
      <c r="IYH1357" s="977"/>
      <c r="IYI1357" s="977"/>
      <c r="IYJ1357" s="977"/>
      <c r="IYK1357" s="977"/>
      <c r="IYL1357" s="977"/>
      <c r="IYM1357" s="977"/>
      <c r="IYN1357" s="977"/>
      <c r="IYO1357" s="977"/>
      <c r="IYP1357" s="977"/>
      <c r="IYQ1357" s="977"/>
      <c r="IYR1357" s="977"/>
      <c r="IYS1357" s="977"/>
      <c r="IYT1357" s="977"/>
      <c r="IYU1357" s="977"/>
      <c r="IYV1357" s="977"/>
      <c r="IYW1357" s="977"/>
      <c r="IYX1357" s="977"/>
      <c r="IYY1357" s="977"/>
      <c r="IYZ1357" s="977"/>
      <c r="IZA1357" s="977"/>
      <c r="IZB1357" s="977"/>
      <c r="IZC1357" s="977"/>
      <c r="IZD1357" s="977"/>
      <c r="IZE1357" s="977"/>
      <c r="IZF1357" s="977"/>
      <c r="IZG1357" s="977"/>
      <c r="IZH1357" s="977"/>
      <c r="IZI1357" s="977"/>
      <c r="IZJ1357" s="977"/>
      <c r="IZK1357" s="977"/>
      <c r="IZL1357" s="977"/>
      <c r="IZM1357" s="977"/>
      <c r="IZN1357" s="977"/>
      <c r="IZO1357" s="977"/>
      <c r="IZP1357" s="977"/>
      <c r="IZQ1357" s="977"/>
      <c r="IZR1357" s="977"/>
      <c r="IZS1357" s="977"/>
      <c r="IZT1357" s="977"/>
      <c r="IZU1357" s="977"/>
      <c r="IZV1357" s="977"/>
      <c r="IZW1357" s="977"/>
      <c r="IZX1357" s="977"/>
      <c r="IZY1357" s="977"/>
      <c r="IZZ1357" s="977"/>
      <c r="JAA1357" s="977"/>
      <c r="JAB1357" s="977"/>
      <c r="JAC1357" s="977"/>
      <c r="JAD1357" s="977"/>
      <c r="JAE1357" s="977"/>
      <c r="JAF1357" s="977"/>
      <c r="JAG1357" s="977"/>
      <c r="JAH1357" s="977"/>
      <c r="JAI1357" s="977"/>
      <c r="JAJ1357" s="977"/>
      <c r="JAK1357" s="977"/>
      <c r="JAL1357" s="977"/>
      <c r="JAM1357" s="977"/>
      <c r="JAN1357" s="977"/>
      <c r="JAO1357" s="977"/>
      <c r="JAP1357" s="977"/>
      <c r="JAQ1357" s="977"/>
      <c r="JAR1357" s="977"/>
      <c r="JAS1357" s="977"/>
      <c r="JAT1357" s="977"/>
      <c r="JAU1357" s="977"/>
      <c r="JAV1357" s="977"/>
      <c r="JAW1357" s="977"/>
      <c r="JAX1357" s="977"/>
      <c r="JAY1357" s="977"/>
      <c r="JAZ1357" s="977"/>
      <c r="JBA1357" s="977"/>
      <c r="JBB1357" s="977"/>
      <c r="JBC1357" s="977"/>
      <c r="JBD1357" s="977"/>
      <c r="JBE1357" s="977"/>
      <c r="JBF1357" s="977"/>
      <c r="JBG1357" s="977"/>
      <c r="JBH1357" s="977"/>
      <c r="JBI1357" s="977"/>
      <c r="JBJ1357" s="977"/>
      <c r="JBK1357" s="977"/>
      <c r="JBL1357" s="977"/>
      <c r="JBM1357" s="977"/>
      <c r="JBN1357" s="977"/>
      <c r="JBO1357" s="977"/>
      <c r="JBP1357" s="977"/>
      <c r="JBQ1357" s="977"/>
      <c r="JBR1357" s="977"/>
      <c r="JBS1357" s="977"/>
      <c r="JBT1357" s="977"/>
      <c r="JBU1357" s="977"/>
      <c r="JBV1357" s="977"/>
      <c r="JBW1357" s="977"/>
      <c r="JBX1357" s="977"/>
      <c r="JBY1357" s="977"/>
      <c r="JBZ1357" s="977"/>
      <c r="JCA1357" s="977"/>
      <c r="JCB1357" s="977"/>
      <c r="JCC1357" s="977"/>
      <c r="JCD1357" s="977"/>
      <c r="JCE1357" s="977"/>
      <c r="JCF1357" s="977"/>
      <c r="JCG1357" s="977"/>
      <c r="JCH1357" s="977"/>
      <c r="JCI1357" s="977"/>
      <c r="JCJ1357" s="977"/>
      <c r="JCK1357" s="977"/>
      <c r="JCL1357" s="977"/>
      <c r="JCM1357" s="977"/>
      <c r="JCN1357" s="977"/>
      <c r="JCO1357" s="977"/>
      <c r="JCP1357" s="977"/>
      <c r="JCQ1357" s="977"/>
      <c r="JCR1357" s="977"/>
      <c r="JCS1357" s="977"/>
      <c r="JCT1357" s="977"/>
      <c r="JCU1357" s="977"/>
      <c r="JCV1357" s="977"/>
      <c r="JCW1357" s="977"/>
      <c r="JCX1357" s="977"/>
      <c r="JCY1357" s="977"/>
      <c r="JCZ1357" s="977"/>
      <c r="JDA1357" s="977"/>
      <c r="JDB1357" s="977"/>
      <c r="JDC1357" s="977"/>
      <c r="JDD1357" s="977"/>
      <c r="JDE1357" s="977"/>
      <c r="JDF1357" s="977"/>
      <c r="JDG1357" s="977"/>
      <c r="JDH1357" s="977"/>
      <c r="JDI1357" s="977"/>
      <c r="JDJ1357" s="977"/>
      <c r="JDK1357" s="977"/>
      <c r="JDL1357" s="977"/>
      <c r="JDM1357" s="977"/>
      <c r="JDN1357" s="977"/>
      <c r="JDO1357" s="977"/>
      <c r="JDP1357" s="977"/>
      <c r="JDQ1357" s="977"/>
      <c r="JDR1357" s="977"/>
      <c r="JDS1357" s="977"/>
      <c r="JDT1357" s="977"/>
      <c r="JDU1357" s="977"/>
      <c r="JDV1357" s="977"/>
      <c r="JDW1357" s="977"/>
      <c r="JDX1357" s="977"/>
      <c r="JDY1357" s="977"/>
      <c r="JDZ1357" s="977"/>
      <c r="JEA1357" s="977"/>
      <c r="JEB1357" s="977"/>
      <c r="JEC1357" s="977"/>
      <c r="JED1357" s="977"/>
      <c r="JEE1357" s="977"/>
      <c r="JEF1357" s="977"/>
      <c r="JEG1357" s="977"/>
      <c r="JEH1357" s="977"/>
      <c r="JEI1357" s="977"/>
      <c r="JEJ1357" s="977"/>
      <c r="JEK1357" s="977"/>
      <c r="JEL1357" s="977"/>
      <c r="JEM1357" s="977"/>
      <c r="JEN1357" s="977"/>
      <c r="JEO1357" s="977"/>
      <c r="JEP1357" s="977"/>
      <c r="JEQ1357" s="977"/>
      <c r="JER1357" s="977"/>
      <c r="JES1357" s="977"/>
      <c r="JET1357" s="977"/>
      <c r="JEU1357" s="977"/>
      <c r="JEV1357" s="977"/>
      <c r="JEW1357" s="977"/>
      <c r="JEX1357" s="977"/>
      <c r="JEY1357" s="977"/>
      <c r="JEZ1357" s="977"/>
      <c r="JFA1357" s="977"/>
      <c r="JFB1357" s="977"/>
      <c r="JFC1357" s="977"/>
      <c r="JFD1357" s="977"/>
      <c r="JFE1357" s="977"/>
      <c r="JFF1357" s="977"/>
      <c r="JFG1357" s="977"/>
      <c r="JFH1357" s="977"/>
      <c r="JFI1357" s="977"/>
      <c r="JFJ1357" s="977"/>
      <c r="JFK1357" s="977"/>
      <c r="JFL1357" s="977"/>
      <c r="JFM1357" s="977"/>
      <c r="JFN1357" s="977"/>
      <c r="JFO1357" s="977"/>
      <c r="JFP1357" s="977"/>
      <c r="JFQ1357" s="977"/>
      <c r="JFR1357" s="977"/>
      <c r="JFS1357" s="977"/>
      <c r="JFT1357" s="977"/>
      <c r="JFU1357" s="977"/>
      <c r="JFV1357" s="977"/>
      <c r="JFW1357" s="977"/>
      <c r="JFX1357" s="977"/>
      <c r="JFY1357" s="977"/>
      <c r="JFZ1357" s="977"/>
      <c r="JGA1357" s="977"/>
      <c r="JGB1357" s="977"/>
      <c r="JGC1357" s="977"/>
      <c r="JGD1357" s="977"/>
      <c r="JGE1357" s="977"/>
      <c r="JGF1357" s="977"/>
      <c r="JGG1357" s="977"/>
      <c r="JGH1357" s="977"/>
      <c r="JGI1357" s="977"/>
      <c r="JGJ1357" s="977"/>
      <c r="JGK1357" s="977"/>
      <c r="JGL1357" s="977"/>
      <c r="JGM1357" s="977"/>
      <c r="JGN1357" s="977"/>
      <c r="JGO1357" s="977"/>
      <c r="JGP1357" s="977"/>
      <c r="JGQ1357" s="977"/>
      <c r="JGR1357" s="977"/>
      <c r="JGS1357" s="977"/>
      <c r="JGT1357" s="977"/>
      <c r="JGU1357" s="977"/>
      <c r="JGV1357" s="977"/>
      <c r="JGW1357" s="977"/>
      <c r="JGX1357" s="977"/>
      <c r="JGY1357" s="977"/>
      <c r="JGZ1357" s="977"/>
      <c r="JHA1357" s="977"/>
      <c r="JHB1357" s="977"/>
      <c r="JHC1357" s="977"/>
      <c r="JHD1357" s="977"/>
      <c r="JHE1357" s="977"/>
      <c r="JHF1357" s="977"/>
      <c r="JHG1357" s="977"/>
      <c r="JHH1357" s="977"/>
      <c r="JHI1357" s="977"/>
      <c r="JHJ1357" s="977"/>
      <c r="JHK1357" s="977"/>
      <c r="JHL1357" s="977"/>
      <c r="JHM1357" s="977"/>
      <c r="JHN1357" s="977"/>
      <c r="JHO1357" s="977"/>
      <c r="JHP1357" s="977"/>
      <c r="JHQ1357" s="977"/>
      <c r="JHR1357" s="977"/>
      <c r="JHS1357" s="977"/>
      <c r="JHT1357" s="977"/>
      <c r="JHU1357" s="977"/>
      <c r="JHV1357" s="977"/>
      <c r="JHW1357" s="977"/>
      <c r="JHX1357" s="977"/>
      <c r="JHY1357" s="977"/>
      <c r="JHZ1357" s="977"/>
      <c r="JIA1357" s="977"/>
      <c r="JIB1357" s="977"/>
      <c r="JIC1357" s="977"/>
      <c r="JID1357" s="977"/>
      <c r="JIE1357" s="977"/>
      <c r="JIF1357" s="977"/>
      <c r="JIG1357" s="977"/>
      <c r="JIH1357" s="977"/>
      <c r="JII1357" s="977"/>
      <c r="JIJ1357" s="977"/>
      <c r="JIK1357" s="977"/>
      <c r="JIL1357" s="977"/>
      <c r="JIM1357" s="977"/>
      <c r="JIN1357" s="977"/>
      <c r="JIO1357" s="977"/>
      <c r="JIP1357" s="977"/>
      <c r="JIQ1357" s="977"/>
      <c r="JIR1357" s="977"/>
      <c r="JIS1357" s="977"/>
      <c r="JIT1357" s="977"/>
      <c r="JIU1357" s="977"/>
      <c r="JIV1357" s="977"/>
      <c r="JIW1357" s="977"/>
      <c r="JIX1357" s="977"/>
      <c r="JIY1357" s="977"/>
      <c r="JIZ1357" s="977"/>
      <c r="JJA1357" s="977"/>
      <c r="JJB1357" s="977"/>
      <c r="JJC1357" s="977"/>
      <c r="JJD1357" s="977"/>
      <c r="JJE1357" s="977"/>
      <c r="JJF1357" s="977"/>
      <c r="JJG1357" s="977"/>
      <c r="JJH1357" s="977"/>
      <c r="JJI1357" s="977"/>
      <c r="JJJ1357" s="977"/>
      <c r="JJK1357" s="977"/>
      <c r="JJL1357" s="977"/>
      <c r="JJM1357" s="977"/>
      <c r="JJN1357" s="977"/>
      <c r="JJO1357" s="977"/>
      <c r="JJP1357" s="977"/>
      <c r="JJQ1357" s="977"/>
      <c r="JJR1357" s="977"/>
      <c r="JJS1357" s="977"/>
      <c r="JJT1357" s="977"/>
      <c r="JJU1357" s="977"/>
      <c r="JJV1357" s="977"/>
      <c r="JJW1357" s="977"/>
      <c r="JJX1357" s="977"/>
      <c r="JJY1357" s="977"/>
      <c r="JJZ1357" s="977"/>
      <c r="JKA1357" s="977"/>
      <c r="JKB1357" s="977"/>
      <c r="JKC1357" s="977"/>
      <c r="JKD1357" s="977"/>
      <c r="JKE1357" s="977"/>
      <c r="JKF1357" s="977"/>
      <c r="JKG1357" s="977"/>
      <c r="JKH1357" s="977"/>
      <c r="JKI1357" s="977"/>
      <c r="JKJ1357" s="977"/>
      <c r="JKK1357" s="977"/>
      <c r="JKL1357" s="977"/>
      <c r="JKM1357" s="977"/>
      <c r="JKN1357" s="977"/>
      <c r="JKO1357" s="977"/>
      <c r="JKP1357" s="977"/>
      <c r="JKQ1357" s="977"/>
      <c r="JKR1357" s="977"/>
      <c r="JKS1357" s="977"/>
      <c r="JKT1357" s="977"/>
      <c r="JKU1357" s="977"/>
      <c r="JKV1357" s="977"/>
      <c r="JKW1357" s="977"/>
      <c r="JKX1357" s="977"/>
      <c r="JKY1357" s="977"/>
      <c r="JKZ1357" s="977"/>
      <c r="JLA1357" s="977"/>
      <c r="JLB1357" s="977"/>
      <c r="JLC1357" s="977"/>
      <c r="JLD1357" s="977"/>
      <c r="JLE1357" s="977"/>
      <c r="JLF1357" s="977"/>
      <c r="JLG1357" s="977"/>
      <c r="JLH1357" s="977"/>
      <c r="JLI1357" s="977"/>
      <c r="JLJ1357" s="977"/>
      <c r="JLK1357" s="977"/>
      <c r="JLL1357" s="977"/>
      <c r="JLM1357" s="977"/>
      <c r="JLN1357" s="977"/>
      <c r="JLO1357" s="977"/>
      <c r="JLP1357" s="977"/>
      <c r="JLQ1357" s="977"/>
      <c r="JLR1357" s="977"/>
      <c r="JLS1357" s="977"/>
      <c r="JLT1357" s="977"/>
      <c r="JLU1357" s="977"/>
      <c r="JLV1357" s="977"/>
      <c r="JLW1357" s="977"/>
      <c r="JLX1357" s="977"/>
      <c r="JLY1357" s="977"/>
      <c r="JLZ1357" s="977"/>
      <c r="JMA1357" s="977"/>
      <c r="JMB1357" s="977"/>
      <c r="JMC1357" s="977"/>
      <c r="JMD1357" s="977"/>
      <c r="JME1357" s="977"/>
      <c r="JMF1357" s="977"/>
      <c r="JMG1357" s="977"/>
      <c r="JMH1357" s="977"/>
      <c r="JMI1357" s="977"/>
      <c r="JMJ1357" s="977"/>
      <c r="JMK1357" s="977"/>
      <c r="JML1357" s="977"/>
      <c r="JMM1357" s="977"/>
      <c r="JMN1357" s="977"/>
      <c r="JMO1357" s="977"/>
      <c r="JMP1357" s="977"/>
      <c r="JMQ1357" s="977"/>
      <c r="JMR1357" s="977"/>
      <c r="JMS1357" s="977"/>
      <c r="JMT1357" s="977"/>
      <c r="JMU1357" s="977"/>
      <c r="JMV1357" s="977"/>
      <c r="JMW1357" s="977"/>
      <c r="JMX1357" s="977"/>
      <c r="JMY1357" s="977"/>
      <c r="JMZ1357" s="977"/>
      <c r="JNA1357" s="977"/>
      <c r="JNB1357" s="977"/>
      <c r="JNC1357" s="977"/>
      <c r="JND1357" s="977"/>
      <c r="JNE1357" s="977"/>
      <c r="JNF1357" s="977"/>
      <c r="JNG1357" s="977"/>
      <c r="JNH1357" s="977"/>
      <c r="JNI1357" s="977"/>
      <c r="JNJ1357" s="977"/>
      <c r="JNK1357" s="977"/>
      <c r="JNL1357" s="977"/>
      <c r="JNM1357" s="977"/>
      <c r="JNN1357" s="977"/>
      <c r="JNO1357" s="977"/>
      <c r="JNP1357" s="977"/>
      <c r="JNQ1357" s="977"/>
      <c r="JNR1357" s="977"/>
      <c r="JNS1357" s="977"/>
      <c r="JNT1357" s="977"/>
      <c r="JNU1357" s="977"/>
      <c r="JNV1357" s="977"/>
      <c r="JNW1357" s="977"/>
      <c r="JNX1357" s="977"/>
      <c r="JNY1357" s="977"/>
      <c r="JNZ1357" s="977"/>
      <c r="JOA1357" s="977"/>
      <c r="JOB1357" s="977"/>
      <c r="JOC1357" s="977"/>
      <c r="JOD1357" s="977"/>
      <c r="JOE1357" s="977"/>
      <c r="JOF1357" s="977"/>
      <c r="JOG1357" s="977"/>
      <c r="JOH1357" s="977"/>
      <c r="JOI1357" s="977"/>
      <c r="JOJ1357" s="977"/>
      <c r="JOK1357" s="977"/>
      <c r="JOL1357" s="977"/>
      <c r="JOM1357" s="977"/>
      <c r="JON1357" s="977"/>
      <c r="JOO1357" s="977"/>
      <c r="JOP1357" s="977"/>
      <c r="JOQ1357" s="977"/>
      <c r="JOR1357" s="977"/>
      <c r="JOS1357" s="977"/>
      <c r="JOT1357" s="977"/>
      <c r="JOU1357" s="977"/>
      <c r="JOV1357" s="977"/>
      <c r="JOW1357" s="977"/>
      <c r="JOX1357" s="977"/>
      <c r="JOY1357" s="977"/>
      <c r="JOZ1357" s="977"/>
      <c r="JPA1357" s="977"/>
      <c r="JPB1357" s="977"/>
      <c r="JPC1357" s="977"/>
      <c r="JPD1357" s="977"/>
      <c r="JPE1357" s="977"/>
      <c r="JPF1357" s="977"/>
      <c r="JPG1357" s="977"/>
      <c r="JPH1357" s="977"/>
      <c r="JPI1357" s="977"/>
      <c r="JPJ1357" s="977"/>
      <c r="JPK1357" s="977"/>
      <c r="JPL1357" s="977"/>
      <c r="JPM1357" s="977"/>
      <c r="JPN1357" s="977"/>
      <c r="JPO1357" s="977"/>
      <c r="JPP1357" s="977"/>
      <c r="JPQ1357" s="977"/>
      <c r="JPR1357" s="977"/>
      <c r="JPS1357" s="977"/>
      <c r="JPT1357" s="977"/>
      <c r="JPU1357" s="977"/>
      <c r="JPV1357" s="977"/>
      <c r="JPW1357" s="977"/>
      <c r="JPX1357" s="977"/>
      <c r="JPY1357" s="977"/>
      <c r="JPZ1357" s="977"/>
      <c r="JQA1357" s="977"/>
      <c r="JQB1357" s="977"/>
      <c r="JQC1357" s="977"/>
      <c r="JQD1357" s="977"/>
      <c r="JQE1357" s="977"/>
      <c r="JQF1357" s="977"/>
      <c r="JQG1357" s="977"/>
      <c r="JQH1357" s="977"/>
      <c r="JQI1357" s="977"/>
      <c r="JQJ1357" s="977"/>
      <c r="JQK1357" s="977"/>
      <c r="JQL1357" s="977"/>
      <c r="JQM1357" s="977"/>
      <c r="JQN1357" s="977"/>
      <c r="JQO1357" s="977"/>
      <c r="JQP1357" s="977"/>
      <c r="JQQ1357" s="977"/>
      <c r="JQR1357" s="977"/>
      <c r="JQS1357" s="977"/>
      <c r="JQT1357" s="977"/>
      <c r="JQU1357" s="977"/>
      <c r="JQV1357" s="977"/>
      <c r="JQW1357" s="977"/>
      <c r="JQX1357" s="977"/>
      <c r="JQY1357" s="977"/>
      <c r="JQZ1357" s="977"/>
      <c r="JRA1357" s="977"/>
      <c r="JRB1357" s="977"/>
      <c r="JRC1357" s="977"/>
      <c r="JRD1357" s="977"/>
      <c r="JRE1357" s="977"/>
      <c r="JRF1357" s="977"/>
      <c r="JRG1357" s="977"/>
      <c r="JRH1357" s="977"/>
      <c r="JRI1357" s="977"/>
      <c r="JRJ1357" s="977"/>
      <c r="JRK1357" s="977"/>
      <c r="JRL1357" s="977"/>
      <c r="JRM1357" s="977"/>
      <c r="JRN1357" s="977"/>
      <c r="JRO1357" s="977"/>
      <c r="JRP1357" s="977"/>
      <c r="JRQ1357" s="977"/>
      <c r="JRR1357" s="977"/>
      <c r="JRS1357" s="977"/>
      <c r="JRT1357" s="977"/>
      <c r="JRU1357" s="977"/>
      <c r="JRV1357" s="977"/>
      <c r="JRW1357" s="977"/>
      <c r="JRX1357" s="977"/>
      <c r="JRY1357" s="977"/>
      <c r="JRZ1357" s="977"/>
      <c r="JSA1357" s="977"/>
      <c r="JSB1357" s="977"/>
      <c r="JSC1357" s="977"/>
      <c r="JSD1357" s="977"/>
      <c r="JSE1357" s="977"/>
      <c r="JSF1357" s="977"/>
      <c r="JSG1357" s="977"/>
      <c r="JSH1357" s="977"/>
      <c r="JSI1357" s="977"/>
      <c r="JSJ1357" s="977"/>
      <c r="JSK1357" s="977"/>
      <c r="JSL1357" s="977"/>
      <c r="JSM1357" s="977"/>
      <c r="JSN1357" s="977"/>
      <c r="JSO1357" s="977"/>
      <c r="JSP1357" s="977"/>
      <c r="JSQ1357" s="977"/>
      <c r="JSR1357" s="977"/>
      <c r="JSS1357" s="977"/>
      <c r="JST1357" s="977"/>
      <c r="JSU1357" s="977"/>
      <c r="JSV1357" s="977"/>
      <c r="JSW1357" s="977"/>
      <c r="JSX1357" s="977"/>
      <c r="JSY1357" s="977"/>
      <c r="JSZ1357" s="977"/>
      <c r="JTA1357" s="977"/>
      <c r="JTB1357" s="977"/>
      <c r="JTC1357" s="977"/>
      <c r="JTD1357" s="977"/>
      <c r="JTE1357" s="977"/>
      <c r="JTF1357" s="977"/>
      <c r="JTG1357" s="977"/>
      <c r="JTH1357" s="977"/>
      <c r="JTI1357" s="977"/>
      <c r="JTJ1357" s="977"/>
      <c r="JTK1357" s="977"/>
      <c r="JTL1357" s="977"/>
      <c r="JTM1357" s="977"/>
      <c r="JTN1357" s="977"/>
      <c r="JTO1357" s="977"/>
      <c r="JTP1357" s="977"/>
      <c r="JTQ1357" s="977"/>
      <c r="JTR1357" s="977"/>
      <c r="JTS1357" s="977"/>
      <c r="JTT1357" s="977"/>
      <c r="JTU1357" s="977"/>
      <c r="JTV1357" s="977"/>
      <c r="JTW1357" s="977"/>
      <c r="JTX1357" s="977"/>
      <c r="JTY1357" s="977"/>
      <c r="JTZ1357" s="977"/>
      <c r="JUA1357" s="977"/>
      <c r="JUB1357" s="977"/>
      <c r="JUC1357" s="977"/>
      <c r="JUD1357" s="977"/>
      <c r="JUE1357" s="977"/>
      <c r="JUF1357" s="977"/>
      <c r="JUG1357" s="977"/>
      <c r="JUH1357" s="977"/>
      <c r="JUI1357" s="977"/>
      <c r="JUJ1357" s="977"/>
      <c r="JUK1357" s="977"/>
      <c r="JUL1357" s="977"/>
      <c r="JUM1357" s="977"/>
      <c r="JUN1357" s="977"/>
      <c r="JUO1357" s="977"/>
      <c r="JUP1357" s="977"/>
      <c r="JUQ1357" s="977"/>
      <c r="JUR1357" s="977"/>
      <c r="JUS1357" s="977"/>
      <c r="JUT1357" s="977"/>
      <c r="JUU1357" s="977"/>
      <c r="JUV1357" s="977"/>
      <c r="JUW1357" s="977"/>
      <c r="JUX1357" s="977"/>
      <c r="JUY1357" s="977"/>
      <c r="JUZ1357" s="977"/>
      <c r="JVA1357" s="977"/>
      <c r="JVB1357" s="977"/>
      <c r="JVC1357" s="977"/>
      <c r="JVD1357" s="977"/>
      <c r="JVE1357" s="977"/>
      <c r="JVF1357" s="977"/>
      <c r="JVG1357" s="977"/>
      <c r="JVH1357" s="977"/>
      <c r="JVI1357" s="977"/>
      <c r="JVJ1357" s="977"/>
      <c r="JVK1357" s="977"/>
      <c r="JVL1357" s="977"/>
      <c r="JVM1357" s="977"/>
      <c r="JVN1357" s="977"/>
      <c r="JVO1357" s="977"/>
      <c r="JVP1357" s="977"/>
      <c r="JVQ1357" s="977"/>
      <c r="JVR1357" s="977"/>
      <c r="JVS1357" s="977"/>
      <c r="JVT1357" s="977"/>
      <c r="JVU1357" s="977"/>
      <c r="JVV1357" s="977"/>
      <c r="JVW1357" s="977"/>
      <c r="JVX1357" s="977"/>
      <c r="JVY1357" s="977"/>
      <c r="JVZ1357" s="977"/>
      <c r="JWA1357" s="977"/>
      <c r="JWB1357" s="977"/>
      <c r="JWC1357" s="977"/>
      <c r="JWD1357" s="977"/>
      <c r="JWE1357" s="977"/>
      <c r="JWF1357" s="977"/>
      <c r="JWG1357" s="977"/>
      <c r="JWH1357" s="977"/>
      <c r="JWI1357" s="977"/>
      <c r="JWJ1357" s="977"/>
      <c r="JWK1357" s="977"/>
      <c r="JWL1357" s="977"/>
      <c r="JWM1357" s="977"/>
      <c r="JWN1357" s="977"/>
      <c r="JWO1357" s="977"/>
      <c r="JWP1357" s="977"/>
      <c r="JWQ1357" s="977"/>
      <c r="JWR1357" s="977"/>
      <c r="JWS1357" s="977"/>
      <c r="JWT1357" s="977"/>
      <c r="JWU1357" s="977"/>
      <c r="JWV1357" s="977"/>
      <c r="JWW1357" s="977"/>
      <c r="JWX1357" s="977"/>
      <c r="JWY1357" s="977"/>
      <c r="JWZ1357" s="977"/>
      <c r="JXA1357" s="977"/>
      <c r="JXB1357" s="977"/>
      <c r="JXC1357" s="977"/>
      <c r="JXD1357" s="977"/>
      <c r="JXE1357" s="977"/>
      <c r="JXF1357" s="977"/>
      <c r="JXG1357" s="977"/>
      <c r="JXH1357" s="977"/>
      <c r="JXI1357" s="977"/>
      <c r="JXJ1357" s="977"/>
      <c r="JXK1357" s="977"/>
      <c r="JXL1357" s="977"/>
      <c r="JXM1357" s="977"/>
      <c r="JXN1357" s="977"/>
      <c r="JXO1357" s="977"/>
      <c r="JXP1357" s="977"/>
      <c r="JXQ1357" s="977"/>
      <c r="JXR1357" s="977"/>
      <c r="JXS1357" s="977"/>
      <c r="JXT1357" s="977"/>
      <c r="JXU1357" s="977"/>
      <c r="JXV1357" s="977"/>
      <c r="JXW1357" s="977"/>
      <c r="JXX1357" s="977"/>
      <c r="JXY1357" s="977"/>
      <c r="JXZ1357" s="977"/>
      <c r="JYA1357" s="977"/>
      <c r="JYB1357" s="977"/>
      <c r="JYC1357" s="977"/>
      <c r="JYD1357" s="977"/>
      <c r="JYE1357" s="977"/>
      <c r="JYF1357" s="977"/>
      <c r="JYG1357" s="977"/>
      <c r="JYH1357" s="977"/>
      <c r="JYI1357" s="977"/>
      <c r="JYJ1357" s="977"/>
      <c r="JYK1357" s="977"/>
      <c r="JYL1357" s="977"/>
      <c r="JYM1357" s="977"/>
      <c r="JYN1357" s="977"/>
      <c r="JYO1357" s="977"/>
      <c r="JYP1357" s="977"/>
      <c r="JYQ1357" s="977"/>
      <c r="JYR1357" s="977"/>
      <c r="JYS1357" s="977"/>
      <c r="JYT1357" s="977"/>
      <c r="JYU1357" s="977"/>
      <c r="JYV1357" s="977"/>
      <c r="JYW1357" s="977"/>
      <c r="JYX1357" s="977"/>
      <c r="JYY1357" s="977"/>
      <c r="JYZ1357" s="977"/>
      <c r="JZA1357" s="977"/>
      <c r="JZB1357" s="977"/>
      <c r="JZC1357" s="977"/>
      <c r="JZD1357" s="977"/>
      <c r="JZE1357" s="977"/>
      <c r="JZF1357" s="977"/>
      <c r="JZG1357" s="977"/>
      <c r="JZH1357" s="977"/>
      <c r="JZI1357" s="977"/>
      <c r="JZJ1357" s="977"/>
      <c r="JZK1357" s="977"/>
      <c r="JZL1357" s="977"/>
      <c r="JZM1357" s="977"/>
      <c r="JZN1357" s="977"/>
      <c r="JZO1357" s="977"/>
      <c r="JZP1357" s="977"/>
      <c r="JZQ1357" s="977"/>
      <c r="JZR1357" s="977"/>
      <c r="JZS1357" s="977"/>
      <c r="JZT1357" s="977"/>
      <c r="JZU1357" s="977"/>
      <c r="JZV1357" s="977"/>
      <c r="JZW1357" s="977"/>
      <c r="JZX1357" s="977"/>
      <c r="JZY1357" s="977"/>
      <c r="JZZ1357" s="977"/>
      <c r="KAA1357" s="977"/>
      <c r="KAB1357" s="977"/>
      <c r="KAC1357" s="977"/>
      <c r="KAD1357" s="977"/>
      <c r="KAE1357" s="977"/>
      <c r="KAF1357" s="977"/>
      <c r="KAG1357" s="977"/>
      <c r="KAH1357" s="977"/>
      <c r="KAI1357" s="977"/>
      <c r="KAJ1357" s="977"/>
      <c r="KAK1357" s="977"/>
      <c r="KAL1357" s="977"/>
      <c r="KAM1357" s="977"/>
      <c r="KAN1357" s="977"/>
      <c r="KAO1357" s="977"/>
      <c r="KAP1357" s="977"/>
      <c r="KAQ1357" s="977"/>
      <c r="KAR1357" s="977"/>
      <c r="KAS1357" s="977"/>
      <c r="KAT1357" s="977"/>
      <c r="KAU1357" s="977"/>
      <c r="KAV1357" s="977"/>
      <c r="KAW1357" s="977"/>
      <c r="KAX1357" s="977"/>
      <c r="KAY1357" s="977"/>
      <c r="KAZ1357" s="977"/>
      <c r="KBA1357" s="977"/>
      <c r="KBB1357" s="977"/>
      <c r="KBC1357" s="977"/>
      <c r="KBD1357" s="977"/>
      <c r="KBE1357" s="977"/>
      <c r="KBF1357" s="977"/>
      <c r="KBG1357" s="977"/>
      <c r="KBH1357" s="977"/>
      <c r="KBI1357" s="977"/>
      <c r="KBJ1357" s="977"/>
      <c r="KBK1357" s="977"/>
      <c r="KBL1357" s="977"/>
      <c r="KBM1357" s="977"/>
      <c r="KBN1357" s="977"/>
      <c r="KBO1357" s="977"/>
      <c r="KBP1357" s="977"/>
      <c r="KBQ1357" s="977"/>
      <c r="KBR1357" s="977"/>
      <c r="KBS1357" s="977"/>
      <c r="KBT1357" s="977"/>
      <c r="KBU1357" s="977"/>
      <c r="KBV1357" s="977"/>
      <c r="KBW1357" s="977"/>
      <c r="KBX1357" s="977"/>
      <c r="KBY1357" s="977"/>
      <c r="KBZ1357" s="977"/>
      <c r="KCA1357" s="977"/>
      <c r="KCB1357" s="977"/>
      <c r="KCC1357" s="977"/>
      <c r="KCD1357" s="977"/>
      <c r="KCE1357" s="977"/>
      <c r="KCF1357" s="977"/>
      <c r="KCG1357" s="977"/>
      <c r="KCH1357" s="977"/>
      <c r="KCI1357" s="977"/>
      <c r="KCJ1357" s="977"/>
      <c r="KCK1357" s="977"/>
      <c r="KCL1357" s="977"/>
      <c r="KCM1357" s="977"/>
      <c r="KCN1357" s="977"/>
      <c r="KCO1357" s="977"/>
      <c r="KCP1357" s="977"/>
      <c r="KCQ1357" s="977"/>
      <c r="KCR1357" s="977"/>
      <c r="KCS1357" s="977"/>
      <c r="KCT1357" s="977"/>
      <c r="KCU1357" s="977"/>
      <c r="KCV1357" s="977"/>
      <c r="KCW1357" s="977"/>
      <c r="KCX1357" s="977"/>
      <c r="KCY1357" s="977"/>
      <c r="KCZ1357" s="977"/>
      <c r="KDA1357" s="977"/>
      <c r="KDB1357" s="977"/>
      <c r="KDC1357" s="977"/>
      <c r="KDD1357" s="977"/>
      <c r="KDE1357" s="977"/>
      <c r="KDF1357" s="977"/>
      <c r="KDG1357" s="977"/>
      <c r="KDH1357" s="977"/>
      <c r="KDI1357" s="977"/>
      <c r="KDJ1357" s="977"/>
      <c r="KDK1357" s="977"/>
      <c r="KDL1357" s="977"/>
      <c r="KDM1357" s="977"/>
      <c r="KDN1357" s="977"/>
      <c r="KDO1357" s="977"/>
      <c r="KDP1357" s="977"/>
      <c r="KDQ1357" s="977"/>
      <c r="KDR1357" s="977"/>
      <c r="KDS1357" s="977"/>
      <c r="KDT1357" s="977"/>
      <c r="KDU1357" s="977"/>
      <c r="KDV1357" s="977"/>
      <c r="KDW1357" s="977"/>
      <c r="KDX1357" s="977"/>
      <c r="KDY1357" s="977"/>
      <c r="KDZ1357" s="977"/>
      <c r="KEA1357" s="977"/>
      <c r="KEB1357" s="977"/>
      <c r="KEC1357" s="977"/>
      <c r="KED1357" s="977"/>
      <c r="KEE1357" s="977"/>
      <c r="KEF1357" s="977"/>
      <c r="KEG1357" s="977"/>
      <c r="KEH1357" s="977"/>
      <c r="KEI1357" s="977"/>
      <c r="KEJ1357" s="977"/>
      <c r="KEK1357" s="977"/>
      <c r="KEL1357" s="977"/>
      <c r="KEM1357" s="977"/>
      <c r="KEN1357" s="977"/>
      <c r="KEO1357" s="977"/>
      <c r="KEP1357" s="977"/>
      <c r="KEQ1357" s="977"/>
      <c r="KER1357" s="977"/>
      <c r="KES1357" s="977"/>
      <c r="KET1357" s="977"/>
      <c r="KEU1357" s="977"/>
      <c r="KEV1357" s="977"/>
      <c r="KEW1357" s="977"/>
      <c r="KEX1357" s="977"/>
      <c r="KEY1357" s="977"/>
      <c r="KEZ1357" s="977"/>
      <c r="KFA1357" s="977"/>
      <c r="KFB1357" s="977"/>
      <c r="KFC1357" s="977"/>
      <c r="KFD1357" s="977"/>
      <c r="KFE1357" s="977"/>
      <c r="KFF1357" s="977"/>
      <c r="KFG1357" s="977"/>
      <c r="KFH1357" s="977"/>
      <c r="KFI1357" s="977"/>
      <c r="KFJ1357" s="977"/>
      <c r="KFK1357" s="977"/>
      <c r="KFL1357" s="977"/>
      <c r="KFM1357" s="977"/>
      <c r="KFN1357" s="977"/>
      <c r="KFO1357" s="977"/>
      <c r="KFP1357" s="977"/>
      <c r="KFQ1357" s="977"/>
      <c r="KFR1357" s="977"/>
      <c r="KFS1357" s="977"/>
      <c r="KFT1357" s="977"/>
      <c r="KFU1357" s="977"/>
      <c r="KFV1357" s="977"/>
      <c r="KFW1357" s="977"/>
      <c r="KFX1357" s="977"/>
      <c r="KFY1357" s="977"/>
      <c r="KFZ1357" s="977"/>
      <c r="KGA1357" s="977"/>
      <c r="KGB1357" s="977"/>
      <c r="KGC1357" s="977"/>
      <c r="KGD1357" s="977"/>
      <c r="KGE1357" s="977"/>
      <c r="KGF1357" s="977"/>
      <c r="KGG1357" s="977"/>
      <c r="KGH1357" s="977"/>
      <c r="KGI1357" s="977"/>
      <c r="KGJ1357" s="977"/>
      <c r="KGK1357" s="977"/>
      <c r="KGL1357" s="977"/>
      <c r="KGM1357" s="977"/>
      <c r="KGN1357" s="977"/>
      <c r="KGO1357" s="977"/>
      <c r="KGP1357" s="977"/>
      <c r="KGQ1357" s="977"/>
      <c r="KGR1357" s="977"/>
      <c r="KGS1357" s="977"/>
      <c r="KGT1357" s="977"/>
      <c r="KGU1357" s="977"/>
      <c r="KGV1357" s="977"/>
      <c r="KGW1357" s="977"/>
      <c r="KGX1357" s="977"/>
      <c r="KGY1357" s="977"/>
      <c r="KGZ1357" s="977"/>
      <c r="KHA1357" s="977"/>
      <c r="KHB1357" s="977"/>
      <c r="KHC1357" s="977"/>
      <c r="KHD1357" s="977"/>
      <c r="KHE1357" s="977"/>
      <c r="KHF1357" s="977"/>
      <c r="KHG1357" s="977"/>
      <c r="KHH1357" s="977"/>
      <c r="KHI1357" s="977"/>
      <c r="KHJ1357" s="977"/>
      <c r="KHK1357" s="977"/>
      <c r="KHL1357" s="977"/>
      <c r="KHM1357" s="977"/>
      <c r="KHN1357" s="977"/>
      <c r="KHO1357" s="977"/>
      <c r="KHP1357" s="977"/>
      <c r="KHQ1357" s="977"/>
      <c r="KHR1357" s="977"/>
      <c r="KHS1357" s="977"/>
      <c r="KHT1357" s="977"/>
      <c r="KHU1357" s="977"/>
      <c r="KHV1357" s="977"/>
      <c r="KHW1357" s="977"/>
      <c r="KHX1357" s="977"/>
      <c r="KHY1357" s="977"/>
      <c r="KHZ1357" s="977"/>
      <c r="KIA1357" s="977"/>
      <c r="KIB1357" s="977"/>
      <c r="KIC1357" s="977"/>
      <c r="KID1357" s="977"/>
      <c r="KIE1357" s="977"/>
      <c r="KIF1357" s="977"/>
      <c r="KIG1357" s="977"/>
      <c r="KIH1357" s="977"/>
      <c r="KII1357" s="977"/>
      <c r="KIJ1357" s="977"/>
      <c r="KIK1357" s="977"/>
      <c r="KIL1357" s="977"/>
      <c r="KIM1357" s="977"/>
      <c r="KIN1357" s="977"/>
      <c r="KIO1357" s="977"/>
      <c r="KIP1357" s="977"/>
      <c r="KIQ1357" s="977"/>
      <c r="KIR1357" s="977"/>
      <c r="KIS1357" s="977"/>
      <c r="KIT1357" s="977"/>
      <c r="KIU1357" s="977"/>
      <c r="KIV1357" s="977"/>
      <c r="KIW1357" s="977"/>
      <c r="KIX1357" s="977"/>
      <c r="KIY1357" s="977"/>
      <c r="KIZ1357" s="977"/>
      <c r="KJA1357" s="977"/>
      <c r="KJB1357" s="977"/>
      <c r="KJC1357" s="977"/>
      <c r="KJD1357" s="977"/>
      <c r="KJE1357" s="977"/>
      <c r="KJF1357" s="977"/>
      <c r="KJG1357" s="977"/>
      <c r="KJH1357" s="977"/>
      <c r="KJI1357" s="977"/>
      <c r="KJJ1357" s="977"/>
      <c r="KJK1357" s="977"/>
      <c r="KJL1357" s="977"/>
      <c r="KJM1357" s="977"/>
      <c r="KJN1357" s="977"/>
      <c r="KJO1357" s="977"/>
      <c r="KJP1357" s="977"/>
      <c r="KJQ1357" s="977"/>
      <c r="KJR1357" s="977"/>
      <c r="KJS1357" s="977"/>
      <c r="KJT1357" s="977"/>
      <c r="KJU1357" s="977"/>
      <c r="KJV1357" s="977"/>
      <c r="KJW1357" s="977"/>
      <c r="KJX1357" s="977"/>
      <c r="KJY1357" s="977"/>
      <c r="KJZ1357" s="977"/>
      <c r="KKA1357" s="977"/>
      <c r="KKB1357" s="977"/>
      <c r="KKC1357" s="977"/>
      <c r="KKD1357" s="977"/>
      <c r="KKE1357" s="977"/>
      <c r="KKF1357" s="977"/>
      <c r="KKG1357" s="977"/>
      <c r="KKH1357" s="977"/>
      <c r="KKI1357" s="977"/>
      <c r="KKJ1357" s="977"/>
      <c r="KKK1357" s="977"/>
      <c r="KKL1357" s="977"/>
      <c r="KKM1357" s="977"/>
      <c r="KKN1357" s="977"/>
      <c r="KKO1357" s="977"/>
      <c r="KKP1357" s="977"/>
      <c r="KKQ1357" s="977"/>
      <c r="KKR1357" s="977"/>
      <c r="KKS1357" s="977"/>
      <c r="KKT1357" s="977"/>
      <c r="KKU1357" s="977"/>
      <c r="KKV1357" s="977"/>
      <c r="KKW1357" s="977"/>
      <c r="KKX1357" s="977"/>
      <c r="KKY1357" s="977"/>
      <c r="KKZ1357" s="977"/>
      <c r="KLA1357" s="977"/>
      <c r="KLB1357" s="977"/>
      <c r="KLC1357" s="977"/>
      <c r="KLD1357" s="977"/>
      <c r="KLE1357" s="977"/>
      <c r="KLF1357" s="977"/>
      <c r="KLG1357" s="977"/>
      <c r="KLH1357" s="977"/>
      <c r="KLI1357" s="977"/>
      <c r="KLJ1357" s="977"/>
      <c r="KLK1357" s="977"/>
      <c r="KLL1357" s="977"/>
      <c r="KLM1357" s="977"/>
      <c r="KLN1357" s="977"/>
      <c r="KLO1357" s="977"/>
      <c r="KLP1357" s="977"/>
      <c r="KLQ1357" s="977"/>
      <c r="KLR1357" s="977"/>
      <c r="KLS1357" s="977"/>
      <c r="KLT1357" s="977"/>
      <c r="KLU1357" s="977"/>
      <c r="KLV1357" s="977"/>
      <c r="KLW1357" s="977"/>
      <c r="KLX1357" s="977"/>
      <c r="KLY1357" s="977"/>
      <c r="KLZ1357" s="977"/>
      <c r="KMA1357" s="977"/>
      <c r="KMB1357" s="977"/>
      <c r="KMC1357" s="977"/>
      <c r="KMD1357" s="977"/>
      <c r="KME1357" s="977"/>
      <c r="KMF1357" s="977"/>
      <c r="KMG1357" s="977"/>
      <c r="KMH1357" s="977"/>
      <c r="KMI1357" s="977"/>
      <c r="KMJ1357" s="977"/>
      <c r="KMK1357" s="977"/>
      <c r="KML1357" s="977"/>
      <c r="KMM1357" s="977"/>
      <c r="KMN1357" s="977"/>
      <c r="KMO1357" s="977"/>
      <c r="KMP1357" s="977"/>
      <c r="KMQ1357" s="977"/>
      <c r="KMR1357" s="977"/>
      <c r="KMS1357" s="977"/>
      <c r="KMT1357" s="977"/>
      <c r="KMU1357" s="977"/>
      <c r="KMV1357" s="977"/>
      <c r="KMW1357" s="977"/>
      <c r="KMX1357" s="977"/>
      <c r="KMY1357" s="977"/>
      <c r="KMZ1357" s="977"/>
      <c r="KNA1357" s="977"/>
      <c r="KNB1357" s="977"/>
      <c r="KNC1357" s="977"/>
      <c r="KND1357" s="977"/>
      <c r="KNE1357" s="977"/>
      <c r="KNF1357" s="977"/>
      <c r="KNG1357" s="977"/>
      <c r="KNH1357" s="977"/>
      <c r="KNI1357" s="977"/>
      <c r="KNJ1357" s="977"/>
      <c r="KNK1357" s="977"/>
      <c r="KNL1357" s="977"/>
      <c r="KNM1357" s="977"/>
      <c r="KNN1357" s="977"/>
      <c r="KNO1357" s="977"/>
      <c r="KNP1357" s="977"/>
      <c r="KNQ1357" s="977"/>
      <c r="KNR1357" s="977"/>
      <c r="KNS1357" s="977"/>
      <c r="KNT1357" s="977"/>
      <c r="KNU1357" s="977"/>
      <c r="KNV1357" s="977"/>
      <c r="KNW1357" s="977"/>
      <c r="KNX1357" s="977"/>
      <c r="KNY1357" s="977"/>
      <c r="KNZ1357" s="977"/>
      <c r="KOA1357" s="977"/>
      <c r="KOB1357" s="977"/>
      <c r="KOC1357" s="977"/>
      <c r="KOD1357" s="977"/>
      <c r="KOE1357" s="977"/>
      <c r="KOF1357" s="977"/>
      <c r="KOG1357" s="977"/>
      <c r="KOH1357" s="977"/>
      <c r="KOI1357" s="977"/>
      <c r="KOJ1357" s="977"/>
      <c r="KOK1357" s="977"/>
      <c r="KOL1357" s="977"/>
      <c r="KOM1357" s="977"/>
      <c r="KON1357" s="977"/>
      <c r="KOO1357" s="977"/>
      <c r="KOP1357" s="977"/>
      <c r="KOQ1357" s="977"/>
      <c r="KOR1357" s="977"/>
      <c r="KOS1357" s="977"/>
      <c r="KOT1357" s="977"/>
      <c r="KOU1357" s="977"/>
      <c r="KOV1357" s="977"/>
      <c r="KOW1357" s="977"/>
      <c r="KOX1357" s="977"/>
      <c r="KOY1357" s="977"/>
      <c r="KOZ1357" s="977"/>
      <c r="KPA1357" s="977"/>
      <c r="KPB1357" s="977"/>
      <c r="KPC1357" s="977"/>
      <c r="KPD1357" s="977"/>
      <c r="KPE1357" s="977"/>
      <c r="KPF1357" s="977"/>
      <c r="KPG1357" s="977"/>
      <c r="KPH1357" s="977"/>
      <c r="KPI1357" s="977"/>
      <c r="KPJ1357" s="977"/>
      <c r="KPK1357" s="977"/>
      <c r="KPL1357" s="977"/>
      <c r="KPM1357" s="977"/>
      <c r="KPN1357" s="977"/>
      <c r="KPO1357" s="977"/>
      <c r="KPP1357" s="977"/>
      <c r="KPQ1357" s="977"/>
      <c r="KPR1357" s="977"/>
      <c r="KPS1357" s="977"/>
      <c r="KPT1357" s="977"/>
      <c r="KPU1357" s="977"/>
      <c r="KPV1357" s="977"/>
      <c r="KPW1357" s="977"/>
      <c r="KPX1357" s="977"/>
      <c r="KPY1357" s="977"/>
      <c r="KPZ1357" s="977"/>
      <c r="KQA1357" s="977"/>
      <c r="KQB1357" s="977"/>
      <c r="KQC1357" s="977"/>
      <c r="KQD1357" s="977"/>
      <c r="KQE1357" s="977"/>
      <c r="KQF1357" s="977"/>
      <c r="KQG1357" s="977"/>
      <c r="KQH1357" s="977"/>
      <c r="KQI1357" s="977"/>
      <c r="KQJ1357" s="977"/>
      <c r="KQK1357" s="977"/>
      <c r="KQL1357" s="977"/>
      <c r="KQM1357" s="977"/>
      <c r="KQN1357" s="977"/>
      <c r="KQO1357" s="977"/>
      <c r="KQP1357" s="977"/>
      <c r="KQQ1357" s="977"/>
      <c r="KQR1357" s="977"/>
      <c r="KQS1357" s="977"/>
      <c r="KQT1357" s="977"/>
      <c r="KQU1357" s="977"/>
      <c r="KQV1357" s="977"/>
      <c r="KQW1357" s="977"/>
      <c r="KQX1357" s="977"/>
      <c r="KQY1357" s="977"/>
      <c r="KQZ1357" s="977"/>
      <c r="KRA1357" s="977"/>
      <c r="KRB1357" s="977"/>
      <c r="KRC1357" s="977"/>
      <c r="KRD1357" s="977"/>
      <c r="KRE1357" s="977"/>
      <c r="KRF1357" s="977"/>
      <c r="KRG1357" s="977"/>
      <c r="KRH1357" s="977"/>
      <c r="KRI1357" s="977"/>
      <c r="KRJ1357" s="977"/>
      <c r="KRK1357" s="977"/>
      <c r="KRL1357" s="977"/>
      <c r="KRM1357" s="977"/>
      <c r="KRN1357" s="977"/>
      <c r="KRO1357" s="977"/>
      <c r="KRP1357" s="977"/>
      <c r="KRQ1357" s="977"/>
      <c r="KRR1357" s="977"/>
      <c r="KRS1357" s="977"/>
      <c r="KRT1357" s="977"/>
      <c r="KRU1357" s="977"/>
      <c r="KRV1357" s="977"/>
      <c r="KRW1357" s="977"/>
      <c r="KRX1357" s="977"/>
      <c r="KRY1357" s="977"/>
      <c r="KRZ1357" s="977"/>
      <c r="KSA1357" s="977"/>
      <c r="KSB1357" s="977"/>
      <c r="KSC1357" s="977"/>
      <c r="KSD1357" s="977"/>
      <c r="KSE1357" s="977"/>
      <c r="KSF1357" s="977"/>
      <c r="KSG1357" s="977"/>
      <c r="KSH1357" s="977"/>
      <c r="KSI1357" s="977"/>
      <c r="KSJ1357" s="977"/>
      <c r="KSK1357" s="977"/>
      <c r="KSL1357" s="977"/>
      <c r="KSM1357" s="977"/>
      <c r="KSN1357" s="977"/>
      <c r="KSO1357" s="977"/>
      <c r="KSP1357" s="977"/>
      <c r="KSQ1357" s="977"/>
      <c r="KSR1357" s="977"/>
      <c r="KSS1357" s="977"/>
      <c r="KST1357" s="977"/>
      <c r="KSU1357" s="977"/>
      <c r="KSV1357" s="977"/>
      <c r="KSW1357" s="977"/>
      <c r="KSX1357" s="977"/>
      <c r="KSY1357" s="977"/>
      <c r="KSZ1357" s="977"/>
      <c r="KTA1357" s="977"/>
      <c r="KTB1357" s="977"/>
      <c r="KTC1357" s="977"/>
      <c r="KTD1357" s="977"/>
      <c r="KTE1357" s="977"/>
      <c r="KTF1357" s="977"/>
      <c r="KTG1357" s="977"/>
      <c r="KTH1357" s="977"/>
      <c r="KTI1357" s="977"/>
      <c r="KTJ1357" s="977"/>
      <c r="KTK1357" s="977"/>
      <c r="KTL1357" s="977"/>
      <c r="KTM1357" s="977"/>
      <c r="KTN1357" s="977"/>
      <c r="KTO1357" s="977"/>
      <c r="KTP1357" s="977"/>
      <c r="KTQ1357" s="977"/>
      <c r="KTR1357" s="977"/>
      <c r="KTS1357" s="977"/>
      <c r="KTT1357" s="977"/>
      <c r="KTU1357" s="977"/>
      <c r="KTV1357" s="977"/>
      <c r="KTW1357" s="977"/>
      <c r="KTX1357" s="977"/>
      <c r="KTY1357" s="977"/>
      <c r="KTZ1357" s="977"/>
      <c r="KUA1357" s="977"/>
      <c r="KUB1357" s="977"/>
      <c r="KUC1357" s="977"/>
      <c r="KUD1357" s="977"/>
      <c r="KUE1357" s="977"/>
      <c r="KUF1357" s="977"/>
      <c r="KUG1357" s="977"/>
      <c r="KUH1357" s="977"/>
      <c r="KUI1357" s="977"/>
      <c r="KUJ1357" s="977"/>
      <c r="KUK1357" s="977"/>
      <c r="KUL1357" s="977"/>
      <c r="KUM1357" s="977"/>
      <c r="KUN1357" s="977"/>
      <c r="KUO1357" s="977"/>
      <c r="KUP1357" s="977"/>
      <c r="KUQ1357" s="977"/>
      <c r="KUR1357" s="977"/>
      <c r="KUS1357" s="977"/>
      <c r="KUT1357" s="977"/>
      <c r="KUU1357" s="977"/>
      <c r="KUV1357" s="977"/>
      <c r="KUW1357" s="977"/>
      <c r="KUX1357" s="977"/>
      <c r="KUY1357" s="977"/>
      <c r="KUZ1357" s="977"/>
      <c r="KVA1357" s="977"/>
      <c r="KVB1357" s="977"/>
      <c r="KVC1357" s="977"/>
      <c r="KVD1357" s="977"/>
      <c r="KVE1357" s="977"/>
      <c r="KVF1357" s="977"/>
      <c r="KVG1357" s="977"/>
      <c r="KVH1357" s="977"/>
      <c r="KVI1357" s="977"/>
      <c r="KVJ1357" s="977"/>
      <c r="KVK1357" s="977"/>
      <c r="KVL1357" s="977"/>
      <c r="KVM1357" s="977"/>
      <c r="KVN1357" s="977"/>
      <c r="KVO1357" s="977"/>
      <c r="KVP1357" s="977"/>
      <c r="KVQ1357" s="977"/>
      <c r="KVR1357" s="977"/>
      <c r="KVS1357" s="977"/>
      <c r="KVT1357" s="977"/>
      <c r="KVU1357" s="977"/>
      <c r="KVV1357" s="977"/>
      <c r="KVW1357" s="977"/>
      <c r="KVX1357" s="977"/>
      <c r="KVY1357" s="977"/>
      <c r="KVZ1357" s="977"/>
      <c r="KWA1357" s="977"/>
      <c r="KWB1357" s="977"/>
      <c r="KWC1357" s="977"/>
      <c r="KWD1357" s="977"/>
      <c r="KWE1357" s="977"/>
      <c r="KWF1357" s="977"/>
      <c r="KWG1357" s="977"/>
      <c r="KWH1357" s="977"/>
      <c r="KWI1357" s="977"/>
      <c r="KWJ1357" s="977"/>
      <c r="KWK1357" s="977"/>
      <c r="KWL1357" s="977"/>
      <c r="KWM1357" s="977"/>
      <c r="KWN1357" s="977"/>
      <c r="KWO1357" s="977"/>
      <c r="KWP1357" s="977"/>
      <c r="KWQ1357" s="977"/>
      <c r="KWR1357" s="977"/>
      <c r="KWS1357" s="977"/>
      <c r="KWT1357" s="977"/>
      <c r="KWU1357" s="977"/>
      <c r="KWV1357" s="977"/>
      <c r="KWW1357" s="977"/>
      <c r="KWX1357" s="977"/>
      <c r="KWY1357" s="977"/>
      <c r="KWZ1357" s="977"/>
      <c r="KXA1357" s="977"/>
      <c r="KXB1357" s="977"/>
      <c r="KXC1357" s="977"/>
      <c r="KXD1357" s="977"/>
      <c r="KXE1357" s="977"/>
      <c r="KXF1357" s="977"/>
      <c r="KXG1357" s="977"/>
      <c r="KXH1357" s="977"/>
      <c r="KXI1357" s="977"/>
      <c r="KXJ1357" s="977"/>
      <c r="KXK1357" s="977"/>
      <c r="KXL1357" s="977"/>
      <c r="KXM1357" s="977"/>
      <c r="KXN1357" s="977"/>
      <c r="KXO1357" s="977"/>
      <c r="KXP1357" s="977"/>
      <c r="KXQ1357" s="977"/>
      <c r="KXR1357" s="977"/>
      <c r="KXS1357" s="977"/>
      <c r="KXT1357" s="977"/>
      <c r="KXU1357" s="977"/>
      <c r="KXV1357" s="977"/>
      <c r="KXW1357" s="977"/>
      <c r="KXX1357" s="977"/>
      <c r="KXY1357" s="977"/>
      <c r="KXZ1357" s="977"/>
      <c r="KYA1357" s="977"/>
      <c r="KYB1357" s="977"/>
      <c r="KYC1357" s="977"/>
      <c r="KYD1357" s="977"/>
      <c r="KYE1357" s="977"/>
      <c r="KYF1357" s="977"/>
      <c r="KYG1357" s="977"/>
      <c r="KYH1357" s="977"/>
      <c r="KYI1357" s="977"/>
      <c r="KYJ1357" s="977"/>
      <c r="KYK1357" s="977"/>
      <c r="KYL1357" s="977"/>
      <c r="KYM1357" s="977"/>
      <c r="KYN1357" s="977"/>
      <c r="KYO1357" s="977"/>
      <c r="KYP1357" s="977"/>
      <c r="KYQ1357" s="977"/>
      <c r="KYR1357" s="977"/>
      <c r="KYS1357" s="977"/>
      <c r="KYT1357" s="977"/>
      <c r="KYU1357" s="977"/>
      <c r="KYV1357" s="977"/>
      <c r="KYW1357" s="977"/>
      <c r="KYX1357" s="977"/>
      <c r="KYY1357" s="977"/>
      <c r="KYZ1357" s="977"/>
      <c r="KZA1357" s="977"/>
      <c r="KZB1357" s="977"/>
      <c r="KZC1357" s="977"/>
      <c r="KZD1357" s="977"/>
      <c r="KZE1357" s="977"/>
      <c r="KZF1357" s="977"/>
      <c r="KZG1357" s="977"/>
      <c r="KZH1357" s="977"/>
      <c r="KZI1357" s="977"/>
      <c r="KZJ1357" s="977"/>
      <c r="KZK1357" s="977"/>
      <c r="KZL1357" s="977"/>
      <c r="KZM1357" s="977"/>
      <c r="KZN1357" s="977"/>
      <c r="KZO1357" s="977"/>
      <c r="KZP1357" s="977"/>
      <c r="KZQ1357" s="977"/>
      <c r="KZR1357" s="977"/>
      <c r="KZS1357" s="977"/>
      <c r="KZT1357" s="977"/>
      <c r="KZU1357" s="977"/>
      <c r="KZV1357" s="977"/>
      <c r="KZW1357" s="977"/>
      <c r="KZX1357" s="977"/>
      <c r="KZY1357" s="977"/>
      <c r="KZZ1357" s="977"/>
      <c r="LAA1357" s="977"/>
      <c r="LAB1357" s="977"/>
      <c r="LAC1357" s="977"/>
      <c r="LAD1357" s="977"/>
      <c r="LAE1357" s="977"/>
      <c r="LAF1357" s="977"/>
      <c r="LAG1357" s="977"/>
      <c r="LAH1357" s="977"/>
      <c r="LAI1357" s="977"/>
      <c r="LAJ1357" s="977"/>
      <c r="LAK1357" s="977"/>
      <c r="LAL1357" s="977"/>
      <c r="LAM1357" s="977"/>
      <c r="LAN1357" s="977"/>
      <c r="LAO1357" s="977"/>
      <c r="LAP1357" s="977"/>
      <c r="LAQ1357" s="977"/>
      <c r="LAR1357" s="977"/>
      <c r="LAS1357" s="977"/>
      <c r="LAT1357" s="977"/>
      <c r="LAU1357" s="977"/>
      <c r="LAV1357" s="977"/>
      <c r="LAW1357" s="977"/>
      <c r="LAX1357" s="977"/>
      <c r="LAY1357" s="977"/>
      <c r="LAZ1357" s="977"/>
      <c r="LBA1357" s="977"/>
      <c r="LBB1357" s="977"/>
      <c r="LBC1357" s="977"/>
      <c r="LBD1357" s="977"/>
      <c r="LBE1357" s="977"/>
      <c r="LBF1357" s="977"/>
      <c r="LBG1357" s="977"/>
      <c r="LBH1357" s="977"/>
      <c r="LBI1357" s="977"/>
      <c r="LBJ1357" s="977"/>
      <c r="LBK1357" s="977"/>
      <c r="LBL1357" s="977"/>
      <c r="LBM1357" s="977"/>
      <c r="LBN1357" s="977"/>
      <c r="LBO1357" s="977"/>
      <c r="LBP1357" s="977"/>
      <c r="LBQ1357" s="977"/>
      <c r="LBR1357" s="977"/>
      <c r="LBS1357" s="977"/>
      <c r="LBT1357" s="977"/>
      <c r="LBU1357" s="977"/>
      <c r="LBV1357" s="977"/>
      <c r="LBW1357" s="977"/>
      <c r="LBX1357" s="977"/>
      <c r="LBY1357" s="977"/>
      <c r="LBZ1357" s="977"/>
      <c r="LCA1357" s="977"/>
      <c r="LCB1357" s="977"/>
      <c r="LCC1357" s="977"/>
      <c r="LCD1357" s="977"/>
      <c r="LCE1357" s="977"/>
      <c r="LCF1357" s="977"/>
      <c r="LCG1357" s="977"/>
      <c r="LCH1357" s="977"/>
      <c r="LCI1357" s="977"/>
      <c r="LCJ1357" s="977"/>
      <c r="LCK1357" s="977"/>
      <c r="LCL1357" s="977"/>
      <c r="LCM1357" s="977"/>
      <c r="LCN1357" s="977"/>
      <c r="LCO1357" s="977"/>
      <c r="LCP1357" s="977"/>
      <c r="LCQ1357" s="977"/>
      <c r="LCR1357" s="977"/>
      <c r="LCS1357" s="977"/>
      <c r="LCT1357" s="977"/>
      <c r="LCU1357" s="977"/>
      <c r="LCV1357" s="977"/>
      <c r="LCW1357" s="977"/>
      <c r="LCX1357" s="977"/>
      <c r="LCY1357" s="977"/>
      <c r="LCZ1357" s="977"/>
      <c r="LDA1357" s="977"/>
      <c r="LDB1357" s="977"/>
      <c r="LDC1357" s="977"/>
      <c r="LDD1357" s="977"/>
      <c r="LDE1357" s="977"/>
      <c r="LDF1357" s="977"/>
      <c r="LDG1357" s="977"/>
      <c r="LDH1357" s="977"/>
      <c r="LDI1357" s="977"/>
      <c r="LDJ1357" s="977"/>
      <c r="LDK1357" s="977"/>
      <c r="LDL1357" s="977"/>
      <c r="LDM1357" s="977"/>
      <c r="LDN1357" s="977"/>
      <c r="LDO1357" s="977"/>
      <c r="LDP1357" s="977"/>
      <c r="LDQ1357" s="977"/>
      <c r="LDR1357" s="977"/>
      <c r="LDS1357" s="977"/>
      <c r="LDT1357" s="977"/>
      <c r="LDU1357" s="977"/>
      <c r="LDV1357" s="977"/>
      <c r="LDW1357" s="977"/>
      <c r="LDX1357" s="977"/>
      <c r="LDY1357" s="977"/>
      <c r="LDZ1357" s="977"/>
      <c r="LEA1357" s="977"/>
      <c r="LEB1357" s="977"/>
      <c r="LEC1357" s="977"/>
      <c r="LED1357" s="977"/>
      <c r="LEE1357" s="977"/>
      <c r="LEF1357" s="977"/>
      <c r="LEG1357" s="977"/>
      <c r="LEH1357" s="977"/>
      <c r="LEI1357" s="977"/>
      <c r="LEJ1357" s="977"/>
      <c r="LEK1357" s="977"/>
      <c r="LEL1357" s="977"/>
      <c r="LEM1357" s="977"/>
      <c r="LEN1357" s="977"/>
      <c r="LEO1357" s="977"/>
      <c r="LEP1357" s="977"/>
      <c r="LEQ1357" s="977"/>
      <c r="LER1357" s="977"/>
      <c r="LES1357" s="977"/>
      <c r="LET1357" s="977"/>
      <c r="LEU1357" s="977"/>
      <c r="LEV1357" s="977"/>
      <c r="LEW1357" s="977"/>
      <c r="LEX1357" s="977"/>
      <c r="LEY1357" s="977"/>
      <c r="LEZ1357" s="977"/>
      <c r="LFA1357" s="977"/>
      <c r="LFB1357" s="977"/>
      <c r="LFC1357" s="977"/>
      <c r="LFD1357" s="977"/>
      <c r="LFE1357" s="977"/>
      <c r="LFF1357" s="977"/>
      <c r="LFG1357" s="977"/>
      <c r="LFH1357" s="977"/>
      <c r="LFI1357" s="977"/>
      <c r="LFJ1357" s="977"/>
      <c r="LFK1357" s="977"/>
      <c r="LFL1357" s="977"/>
      <c r="LFM1357" s="977"/>
      <c r="LFN1357" s="977"/>
      <c r="LFO1357" s="977"/>
      <c r="LFP1357" s="977"/>
      <c r="LFQ1357" s="977"/>
      <c r="LFR1357" s="977"/>
      <c r="LFS1357" s="977"/>
      <c r="LFT1357" s="977"/>
      <c r="LFU1357" s="977"/>
      <c r="LFV1357" s="977"/>
      <c r="LFW1357" s="977"/>
      <c r="LFX1357" s="977"/>
      <c r="LFY1357" s="977"/>
      <c r="LFZ1357" s="977"/>
      <c r="LGA1357" s="977"/>
      <c r="LGB1357" s="977"/>
      <c r="LGC1357" s="977"/>
      <c r="LGD1357" s="977"/>
      <c r="LGE1357" s="977"/>
      <c r="LGF1357" s="977"/>
      <c r="LGG1357" s="977"/>
      <c r="LGH1357" s="977"/>
      <c r="LGI1357" s="977"/>
      <c r="LGJ1357" s="977"/>
      <c r="LGK1357" s="977"/>
      <c r="LGL1357" s="977"/>
      <c r="LGM1357" s="977"/>
      <c r="LGN1357" s="977"/>
      <c r="LGO1357" s="977"/>
      <c r="LGP1357" s="977"/>
      <c r="LGQ1357" s="977"/>
      <c r="LGR1357" s="977"/>
      <c r="LGS1357" s="977"/>
      <c r="LGT1357" s="977"/>
      <c r="LGU1357" s="977"/>
      <c r="LGV1357" s="977"/>
      <c r="LGW1357" s="977"/>
      <c r="LGX1357" s="977"/>
      <c r="LGY1357" s="977"/>
      <c r="LGZ1357" s="977"/>
      <c r="LHA1357" s="977"/>
      <c r="LHB1357" s="977"/>
      <c r="LHC1357" s="977"/>
      <c r="LHD1357" s="977"/>
      <c r="LHE1357" s="977"/>
      <c r="LHF1357" s="977"/>
      <c r="LHG1357" s="977"/>
      <c r="LHH1357" s="977"/>
      <c r="LHI1357" s="977"/>
      <c r="LHJ1357" s="977"/>
      <c r="LHK1357" s="977"/>
      <c r="LHL1357" s="977"/>
      <c r="LHM1357" s="977"/>
      <c r="LHN1357" s="977"/>
      <c r="LHO1357" s="977"/>
      <c r="LHP1357" s="977"/>
      <c r="LHQ1357" s="977"/>
      <c r="LHR1357" s="977"/>
      <c r="LHS1357" s="977"/>
      <c r="LHT1357" s="977"/>
      <c r="LHU1357" s="977"/>
      <c r="LHV1357" s="977"/>
      <c r="LHW1357" s="977"/>
      <c r="LHX1357" s="977"/>
      <c r="LHY1357" s="977"/>
      <c r="LHZ1357" s="977"/>
      <c r="LIA1357" s="977"/>
      <c r="LIB1357" s="977"/>
      <c r="LIC1357" s="977"/>
      <c r="LID1357" s="977"/>
      <c r="LIE1357" s="977"/>
      <c r="LIF1357" s="977"/>
      <c r="LIG1357" s="977"/>
      <c r="LIH1357" s="977"/>
      <c r="LII1357" s="977"/>
      <c r="LIJ1357" s="977"/>
      <c r="LIK1357" s="977"/>
      <c r="LIL1357" s="977"/>
      <c r="LIM1357" s="977"/>
      <c r="LIN1357" s="977"/>
      <c r="LIO1357" s="977"/>
      <c r="LIP1357" s="977"/>
      <c r="LIQ1357" s="977"/>
      <c r="LIR1357" s="977"/>
      <c r="LIS1357" s="977"/>
      <c r="LIT1357" s="977"/>
      <c r="LIU1357" s="977"/>
      <c r="LIV1357" s="977"/>
      <c r="LIW1357" s="977"/>
      <c r="LIX1357" s="977"/>
      <c r="LIY1357" s="977"/>
      <c r="LIZ1357" s="977"/>
      <c r="LJA1357" s="977"/>
      <c r="LJB1357" s="977"/>
      <c r="LJC1357" s="977"/>
      <c r="LJD1357" s="977"/>
      <c r="LJE1357" s="977"/>
      <c r="LJF1357" s="977"/>
      <c r="LJG1357" s="977"/>
      <c r="LJH1357" s="977"/>
      <c r="LJI1357" s="977"/>
      <c r="LJJ1357" s="977"/>
      <c r="LJK1357" s="977"/>
      <c r="LJL1357" s="977"/>
      <c r="LJM1357" s="977"/>
      <c r="LJN1357" s="977"/>
      <c r="LJO1357" s="977"/>
      <c r="LJP1357" s="977"/>
      <c r="LJQ1357" s="977"/>
      <c r="LJR1357" s="977"/>
      <c r="LJS1357" s="977"/>
      <c r="LJT1357" s="977"/>
      <c r="LJU1357" s="977"/>
      <c r="LJV1357" s="977"/>
      <c r="LJW1357" s="977"/>
      <c r="LJX1357" s="977"/>
      <c r="LJY1357" s="977"/>
      <c r="LJZ1357" s="977"/>
      <c r="LKA1357" s="977"/>
      <c r="LKB1357" s="977"/>
      <c r="LKC1357" s="977"/>
      <c r="LKD1357" s="977"/>
      <c r="LKE1357" s="977"/>
      <c r="LKF1357" s="977"/>
      <c r="LKG1357" s="977"/>
      <c r="LKH1357" s="977"/>
      <c r="LKI1357" s="977"/>
      <c r="LKJ1357" s="977"/>
      <c r="LKK1357" s="977"/>
      <c r="LKL1357" s="977"/>
      <c r="LKM1357" s="977"/>
      <c r="LKN1357" s="977"/>
      <c r="LKO1357" s="977"/>
      <c r="LKP1357" s="977"/>
      <c r="LKQ1357" s="977"/>
      <c r="LKR1357" s="977"/>
      <c r="LKS1357" s="977"/>
      <c r="LKT1357" s="977"/>
      <c r="LKU1357" s="977"/>
      <c r="LKV1357" s="977"/>
      <c r="LKW1357" s="977"/>
      <c r="LKX1357" s="977"/>
      <c r="LKY1357" s="977"/>
      <c r="LKZ1357" s="977"/>
      <c r="LLA1357" s="977"/>
      <c r="LLB1357" s="977"/>
      <c r="LLC1357" s="977"/>
      <c r="LLD1357" s="977"/>
      <c r="LLE1357" s="977"/>
      <c r="LLF1357" s="977"/>
      <c r="LLG1357" s="977"/>
      <c r="LLH1357" s="977"/>
      <c r="LLI1357" s="977"/>
      <c r="LLJ1357" s="977"/>
      <c r="LLK1357" s="977"/>
      <c r="LLL1357" s="977"/>
      <c r="LLM1357" s="977"/>
      <c r="LLN1357" s="977"/>
      <c r="LLO1357" s="977"/>
      <c r="LLP1357" s="977"/>
      <c r="LLQ1357" s="977"/>
      <c r="LLR1357" s="977"/>
      <c r="LLS1357" s="977"/>
      <c r="LLT1357" s="977"/>
      <c r="LLU1357" s="977"/>
      <c r="LLV1357" s="977"/>
      <c r="LLW1357" s="977"/>
      <c r="LLX1357" s="977"/>
      <c r="LLY1357" s="977"/>
      <c r="LLZ1357" s="977"/>
      <c r="LMA1357" s="977"/>
      <c r="LMB1357" s="977"/>
      <c r="LMC1357" s="977"/>
      <c r="LMD1357" s="977"/>
      <c r="LME1357" s="977"/>
      <c r="LMF1357" s="977"/>
      <c r="LMG1357" s="977"/>
      <c r="LMH1357" s="977"/>
      <c r="LMI1357" s="977"/>
      <c r="LMJ1357" s="977"/>
      <c r="LMK1357" s="977"/>
      <c r="LML1357" s="977"/>
      <c r="LMM1357" s="977"/>
      <c r="LMN1357" s="977"/>
      <c r="LMO1357" s="977"/>
      <c r="LMP1357" s="977"/>
      <c r="LMQ1357" s="977"/>
      <c r="LMR1357" s="977"/>
      <c r="LMS1357" s="977"/>
      <c r="LMT1357" s="977"/>
      <c r="LMU1357" s="977"/>
      <c r="LMV1357" s="977"/>
      <c r="LMW1357" s="977"/>
      <c r="LMX1357" s="977"/>
      <c r="LMY1357" s="977"/>
      <c r="LMZ1357" s="977"/>
      <c r="LNA1357" s="977"/>
      <c r="LNB1357" s="977"/>
      <c r="LNC1357" s="977"/>
      <c r="LND1357" s="977"/>
      <c r="LNE1357" s="977"/>
      <c r="LNF1357" s="977"/>
      <c r="LNG1357" s="977"/>
      <c r="LNH1357" s="977"/>
      <c r="LNI1357" s="977"/>
      <c r="LNJ1357" s="977"/>
      <c r="LNK1357" s="977"/>
      <c r="LNL1357" s="977"/>
      <c r="LNM1357" s="977"/>
      <c r="LNN1357" s="977"/>
      <c r="LNO1357" s="977"/>
      <c r="LNP1357" s="977"/>
      <c r="LNQ1357" s="977"/>
      <c r="LNR1357" s="977"/>
      <c r="LNS1357" s="977"/>
      <c r="LNT1357" s="977"/>
      <c r="LNU1357" s="977"/>
      <c r="LNV1357" s="977"/>
      <c r="LNW1357" s="977"/>
      <c r="LNX1357" s="977"/>
      <c r="LNY1357" s="977"/>
      <c r="LNZ1357" s="977"/>
      <c r="LOA1357" s="977"/>
      <c r="LOB1357" s="977"/>
      <c r="LOC1357" s="977"/>
      <c r="LOD1357" s="977"/>
      <c r="LOE1357" s="977"/>
      <c r="LOF1357" s="977"/>
      <c r="LOG1357" s="977"/>
      <c r="LOH1357" s="977"/>
      <c r="LOI1357" s="977"/>
      <c r="LOJ1357" s="977"/>
      <c r="LOK1357" s="977"/>
      <c r="LOL1357" s="977"/>
      <c r="LOM1357" s="977"/>
      <c r="LON1357" s="977"/>
      <c r="LOO1357" s="977"/>
      <c r="LOP1357" s="977"/>
      <c r="LOQ1357" s="977"/>
      <c r="LOR1357" s="977"/>
      <c r="LOS1357" s="977"/>
      <c r="LOT1357" s="977"/>
      <c r="LOU1357" s="977"/>
      <c r="LOV1357" s="977"/>
      <c r="LOW1357" s="977"/>
      <c r="LOX1357" s="977"/>
      <c r="LOY1357" s="977"/>
      <c r="LOZ1357" s="977"/>
      <c r="LPA1357" s="977"/>
      <c r="LPB1357" s="977"/>
      <c r="LPC1357" s="977"/>
      <c r="LPD1357" s="977"/>
      <c r="LPE1357" s="977"/>
      <c r="LPF1357" s="977"/>
      <c r="LPG1357" s="977"/>
      <c r="LPH1357" s="977"/>
      <c r="LPI1357" s="977"/>
      <c r="LPJ1357" s="977"/>
      <c r="LPK1357" s="977"/>
      <c r="LPL1357" s="977"/>
      <c r="LPM1357" s="977"/>
      <c r="LPN1357" s="977"/>
      <c r="LPO1357" s="977"/>
      <c r="LPP1357" s="977"/>
      <c r="LPQ1357" s="977"/>
      <c r="LPR1357" s="977"/>
      <c r="LPS1357" s="977"/>
      <c r="LPT1357" s="977"/>
      <c r="LPU1357" s="977"/>
      <c r="LPV1357" s="977"/>
      <c r="LPW1357" s="977"/>
      <c r="LPX1357" s="977"/>
      <c r="LPY1357" s="977"/>
      <c r="LPZ1357" s="977"/>
      <c r="LQA1357" s="977"/>
      <c r="LQB1357" s="977"/>
      <c r="LQC1357" s="977"/>
      <c r="LQD1357" s="977"/>
      <c r="LQE1357" s="977"/>
      <c r="LQF1357" s="977"/>
      <c r="LQG1357" s="977"/>
      <c r="LQH1357" s="977"/>
      <c r="LQI1357" s="977"/>
      <c r="LQJ1357" s="977"/>
      <c r="LQK1357" s="977"/>
      <c r="LQL1357" s="977"/>
      <c r="LQM1357" s="977"/>
      <c r="LQN1357" s="977"/>
      <c r="LQO1357" s="977"/>
      <c r="LQP1357" s="977"/>
      <c r="LQQ1357" s="977"/>
      <c r="LQR1357" s="977"/>
      <c r="LQS1357" s="977"/>
      <c r="LQT1357" s="977"/>
      <c r="LQU1357" s="977"/>
      <c r="LQV1357" s="977"/>
      <c r="LQW1357" s="977"/>
      <c r="LQX1357" s="977"/>
      <c r="LQY1357" s="977"/>
      <c r="LQZ1357" s="977"/>
      <c r="LRA1357" s="977"/>
      <c r="LRB1357" s="977"/>
      <c r="LRC1357" s="977"/>
      <c r="LRD1357" s="977"/>
      <c r="LRE1357" s="977"/>
      <c r="LRF1357" s="977"/>
      <c r="LRG1357" s="977"/>
      <c r="LRH1357" s="977"/>
      <c r="LRI1357" s="977"/>
      <c r="LRJ1357" s="977"/>
      <c r="LRK1357" s="977"/>
      <c r="LRL1357" s="977"/>
      <c r="LRM1357" s="977"/>
      <c r="LRN1357" s="977"/>
      <c r="LRO1357" s="977"/>
      <c r="LRP1357" s="977"/>
      <c r="LRQ1357" s="977"/>
      <c r="LRR1357" s="977"/>
      <c r="LRS1357" s="977"/>
      <c r="LRT1357" s="977"/>
      <c r="LRU1357" s="977"/>
      <c r="LRV1357" s="977"/>
      <c r="LRW1357" s="977"/>
      <c r="LRX1357" s="977"/>
      <c r="LRY1357" s="977"/>
      <c r="LRZ1357" s="977"/>
      <c r="LSA1357" s="977"/>
      <c r="LSB1357" s="977"/>
      <c r="LSC1357" s="977"/>
      <c r="LSD1357" s="977"/>
      <c r="LSE1357" s="977"/>
      <c r="LSF1357" s="977"/>
      <c r="LSG1357" s="977"/>
      <c r="LSH1357" s="977"/>
      <c r="LSI1357" s="977"/>
      <c r="LSJ1357" s="977"/>
      <c r="LSK1357" s="977"/>
      <c r="LSL1357" s="977"/>
      <c r="LSM1357" s="977"/>
      <c r="LSN1357" s="977"/>
      <c r="LSO1357" s="977"/>
      <c r="LSP1357" s="977"/>
      <c r="LSQ1357" s="977"/>
      <c r="LSR1357" s="977"/>
      <c r="LSS1357" s="977"/>
      <c r="LST1357" s="977"/>
      <c r="LSU1357" s="977"/>
      <c r="LSV1357" s="977"/>
      <c r="LSW1357" s="977"/>
      <c r="LSX1357" s="977"/>
      <c r="LSY1357" s="977"/>
      <c r="LSZ1357" s="977"/>
      <c r="LTA1357" s="977"/>
      <c r="LTB1357" s="977"/>
      <c r="LTC1357" s="977"/>
      <c r="LTD1357" s="977"/>
      <c r="LTE1357" s="977"/>
      <c r="LTF1357" s="977"/>
      <c r="LTG1357" s="977"/>
      <c r="LTH1357" s="977"/>
      <c r="LTI1357" s="977"/>
      <c r="LTJ1357" s="977"/>
      <c r="LTK1357" s="977"/>
      <c r="LTL1357" s="977"/>
      <c r="LTM1357" s="977"/>
      <c r="LTN1357" s="977"/>
      <c r="LTO1357" s="977"/>
      <c r="LTP1357" s="977"/>
      <c r="LTQ1357" s="977"/>
      <c r="LTR1357" s="977"/>
      <c r="LTS1357" s="977"/>
      <c r="LTT1357" s="977"/>
      <c r="LTU1357" s="977"/>
      <c r="LTV1357" s="977"/>
      <c r="LTW1357" s="977"/>
      <c r="LTX1357" s="977"/>
      <c r="LTY1357" s="977"/>
      <c r="LTZ1357" s="977"/>
      <c r="LUA1357" s="977"/>
      <c r="LUB1357" s="977"/>
      <c r="LUC1357" s="977"/>
      <c r="LUD1357" s="977"/>
      <c r="LUE1357" s="977"/>
      <c r="LUF1357" s="977"/>
      <c r="LUG1357" s="977"/>
      <c r="LUH1357" s="977"/>
      <c r="LUI1357" s="977"/>
      <c r="LUJ1357" s="977"/>
      <c r="LUK1357" s="977"/>
      <c r="LUL1357" s="977"/>
      <c r="LUM1357" s="977"/>
      <c r="LUN1357" s="977"/>
      <c r="LUO1357" s="977"/>
      <c r="LUP1357" s="977"/>
      <c r="LUQ1357" s="977"/>
      <c r="LUR1357" s="977"/>
      <c r="LUS1357" s="977"/>
      <c r="LUT1357" s="977"/>
      <c r="LUU1357" s="977"/>
      <c r="LUV1357" s="977"/>
      <c r="LUW1357" s="977"/>
      <c r="LUX1357" s="977"/>
      <c r="LUY1357" s="977"/>
      <c r="LUZ1357" s="977"/>
      <c r="LVA1357" s="977"/>
      <c r="LVB1357" s="977"/>
      <c r="LVC1357" s="977"/>
      <c r="LVD1357" s="977"/>
      <c r="LVE1357" s="977"/>
      <c r="LVF1357" s="977"/>
      <c r="LVG1357" s="977"/>
      <c r="LVH1357" s="977"/>
      <c r="LVI1357" s="977"/>
      <c r="LVJ1357" s="977"/>
      <c r="LVK1357" s="977"/>
      <c r="LVL1357" s="977"/>
      <c r="LVM1357" s="977"/>
      <c r="LVN1357" s="977"/>
      <c r="LVO1357" s="977"/>
      <c r="LVP1357" s="977"/>
      <c r="LVQ1357" s="977"/>
      <c r="LVR1357" s="977"/>
      <c r="LVS1357" s="977"/>
      <c r="LVT1357" s="977"/>
      <c r="LVU1357" s="977"/>
      <c r="LVV1357" s="977"/>
      <c r="LVW1357" s="977"/>
      <c r="LVX1357" s="977"/>
      <c r="LVY1357" s="977"/>
      <c r="LVZ1357" s="977"/>
      <c r="LWA1357" s="977"/>
      <c r="LWB1357" s="977"/>
      <c r="LWC1357" s="977"/>
      <c r="LWD1357" s="977"/>
      <c r="LWE1357" s="977"/>
      <c r="LWF1357" s="977"/>
      <c r="LWG1357" s="977"/>
      <c r="LWH1357" s="977"/>
      <c r="LWI1357" s="977"/>
      <c r="LWJ1357" s="977"/>
      <c r="LWK1357" s="977"/>
      <c r="LWL1357" s="977"/>
      <c r="LWM1357" s="977"/>
      <c r="LWN1357" s="977"/>
      <c r="LWO1357" s="977"/>
      <c r="LWP1357" s="977"/>
      <c r="LWQ1357" s="977"/>
      <c r="LWR1357" s="977"/>
      <c r="LWS1357" s="977"/>
      <c r="LWT1357" s="977"/>
      <c r="LWU1357" s="977"/>
      <c r="LWV1357" s="977"/>
      <c r="LWW1357" s="977"/>
      <c r="LWX1357" s="977"/>
      <c r="LWY1357" s="977"/>
      <c r="LWZ1357" s="977"/>
      <c r="LXA1357" s="977"/>
      <c r="LXB1357" s="977"/>
      <c r="LXC1357" s="977"/>
      <c r="LXD1357" s="977"/>
      <c r="LXE1357" s="977"/>
      <c r="LXF1357" s="977"/>
      <c r="LXG1357" s="977"/>
      <c r="LXH1357" s="977"/>
      <c r="LXI1357" s="977"/>
      <c r="LXJ1357" s="977"/>
      <c r="LXK1357" s="977"/>
      <c r="LXL1357" s="977"/>
      <c r="LXM1357" s="977"/>
      <c r="LXN1357" s="977"/>
      <c r="LXO1357" s="977"/>
      <c r="LXP1357" s="977"/>
      <c r="LXQ1357" s="977"/>
      <c r="LXR1357" s="977"/>
      <c r="LXS1357" s="977"/>
      <c r="LXT1357" s="977"/>
      <c r="LXU1357" s="977"/>
      <c r="LXV1357" s="977"/>
      <c r="LXW1357" s="977"/>
      <c r="LXX1357" s="977"/>
      <c r="LXY1357" s="977"/>
      <c r="LXZ1357" s="977"/>
      <c r="LYA1357" s="977"/>
      <c r="LYB1357" s="977"/>
      <c r="LYC1357" s="977"/>
      <c r="LYD1357" s="977"/>
      <c r="LYE1357" s="977"/>
      <c r="LYF1357" s="977"/>
      <c r="LYG1357" s="977"/>
      <c r="LYH1357" s="977"/>
      <c r="LYI1357" s="977"/>
      <c r="LYJ1357" s="977"/>
      <c r="LYK1357" s="977"/>
      <c r="LYL1357" s="977"/>
      <c r="LYM1357" s="977"/>
      <c r="LYN1357" s="977"/>
      <c r="LYO1357" s="977"/>
      <c r="LYP1357" s="977"/>
      <c r="LYQ1357" s="977"/>
      <c r="LYR1357" s="977"/>
      <c r="LYS1357" s="977"/>
      <c r="LYT1357" s="977"/>
      <c r="LYU1357" s="977"/>
      <c r="LYV1357" s="977"/>
      <c r="LYW1357" s="977"/>
      <c r="LYX1357" s="977"/>
      <c r="LYY1357" s="977"/>
      <c r="LYZ1357" s="977"/>
      <c r="LZA1357" s="977"/>
      <c r="LZB1357" s="977"/>
      <c r="LZC1357" s="977"/>
      <c r="LZD1357" s="977"/>
      <c r="LZE1357" s="977"/>
      <c r="LZF1357" s="977"/>
      <c r="LZG1357" s="977"/>
      <c r="LZH1357" s="977"/>
      <c r="LZI1357" s="977"/>
      <c r="LZJ1357" s="977"/>
      <c r="LZK1357" s="977"/>
      <c r="LZL1357" s="977"/>
      <c r="LZM1357" s="977"/>
      <c r="LZN1357" s="977"/>
      <c r="LZO1357" s="977"/>
      <c r="LZP1357" s="977"/>
      <c r="LZQ1357" s="977"/>
      <c r="LZR1357" s="977"/>
      <c r="LZS1357" s="977"/>
      <c r="LZT1357" s="977"/>
      <c r="LZU1357" s="977"/>
      <c r="LZV1357" s="977"/>
      <c r="LZW1357" s="977"/>
      <c r="LZX1357" s="977"/>
      <c r="LZY1357" s="977"/>
      <c r="LZZ1357" s="977"/>
      <c r="MAA1357" s="977"/>
      <c r="MAB1357" s="977"/>
      <c r="MAC1357" s="977"/>
      <c r="MAD1357" s="977"/>
      <c r="MAE1357" s="977"/>
      <c r="MAF1357" s="977"/>
      <c r="MAG1357" s="977"/>
      <c r="MAH1357" s="977"/>
      <c r="MAI1357" s="977"/>
      <c r="MAJ1357" s="977"/>
      <c r="MAK1357" s="977"/>
      <c r="MAL1357" s="977"/>
      <c r="MAM1357" s="977"/>
      <c r="MAN1357" s="977"/>
      <c r="MAO1357" s="977"/>
      <c r="MAP1357" s="977"/>
      <c r="MAQ1357" s="977"/>
      <c r="MAR1357" s="977"/>
      <c r="MAS1357" s="977"/>
      <c r="MAT1357" s="977"/>
      <c r="MAU1357" s="977"/>
      <c r="MAV1357" s="977"/>
      <c r="MAW1357" s="977"/>
      <c r="MAX1357" s="977"/>
      <c r="MAY1357" s="977"/>
      <c r="MAZ1357" s="977"/>
      <c r="MBA1357" s="977"/>
      <c r="MBB1357" s="977"/>
      <c r="MBC1357" s="977"/>
      <c r="MBD1357" s="977"/>
      <c r="MBE1357" s="977"/>
      <c r="MBF1357" s="977"/>
      <c r="MBG1357" s="977"/>
      <c r="MBH1357" s="977"/>
      <c r="MBI1357" s="977"/>
      <c r="MBJ1357" s="977"/>
      <c r="MBK1357" s="977"/>
      <c r="MBL1357" s="977"/>
      <c r="MBM1357" s="977"/>
      <c r="MBN1357" s="977"/>
      <c r="MBO1357" s="977"/>
      <c r="MBP1357" s="977"/>
      <c r="MBQ1357" s="977"/>
      <c r="MBR1357" s="977"/>
      <c r="MBS1357" s="977"/>
      <c r="MBT1357" s="977"/>
      <c r="MBU1357" s="977"/>
      <c r="MBV1357" s="977"/>
      <c r="MBW1357" s="977"/>
      <c r="MBX1357" s="977"/>
      <c r="MBY1357" s="977"/>
      <c r="MBZ1357" s="977"/>
      <c r="MCA1357" s="977"/>
      <c r="MCB1357" s="977"/>
      <c r="MCC1357" s="977"/>
      <c r="MCD1357" s="977"/>
      <c r="MCE1357" s="977"/>
      <c r="MCF1357" s="977"/>
      <c r="MCG1357" s="977"/>
      <c r="MCH1357" s="977"/>
      <c r="MCI1357" s="977"/>
      <c r="MCJ1357" s="977"/>
      <c r="MCK1357" s="977"/>
      <c r="MCL1357" s="977"/>
      <c r="MCM1357" s="977"/>
      <c r="MCN1357" s="977"/>
      <c r="MCO1357" s="977"/>
      <c r="MCP1357" s="977"/>
      <c r="MCQ1357" s="977"/>
      <c r="MCR1357" s="977"/>
      <c r="MCS1357" s="977"/>
      <c r="MCT1357" s="977"/>
      <c r="MCU1357" s="977"/>
      <c r="MCV1357" s="977"/>
      <c r="MCW1357" s="977"/>
      <c r="MCX1357" s="977"/>
      <c r="MCY1357" s="977"/>
      <c r="MCZ1357" s="977"/>
      <c r="MDA1357" s="977"/>
      <c r="MDB1357" s="977"/>
      <c r="MDC1357" s="977"/>
      <c r="MDD1357" s="977"/>
      <c r="MDE1357" s="977"/>
      <c r="MDF1357" s="977"/>
      <c r="MDG1357" s="977"/>
      <c r="MDH1357" s="977"/>
      <c r="MDI1357" s="977"/>
      <c r="MDJ1357" s="977"/>
      <c r="MDK1357" s="977"/>
      <c r="MDL1357" s="977"/>
      <c r="MDM1357" s="977"/>
      <c r="MDN1357" s="977"/>
      <c r="MDO1357" s="977"/>
      <c r="MDP1357" s="977"/>
      <c r="MDQ1357" s="977"/>
      <c r="MDR1357" s="977"/>
      <c r="MDS1357" s="977"/>
      <c r="MDT1357" s="977"/>
      <c r="MDU1357" s="977"/>
      <c r="MDV1357" s="977"/>
      <c r="MDW1357" s="977"/>
      <c r="MDX1357" s="977"/>
      <c r="MDY1357" s="977"/>
      <c r="MDZ1357" s="977"/>
      <c r="MEA1357" s="977"/>
      <c r="MEB1357" s="977"/>
      <c r="MEC1357" s="977"/>
      <c r="MED1357" s="977"/>
      <c r="MEE1357" s="977"/>
      <c r="MEF1357" s="977"/>
      <c r="MEG1357" s="977"/>
      <c r="MEH1357" s="977"/>
      <c r="MEI1357" s="977"/>
      <c r="MEJ1357" s="977"/>
      <c r="MEK1357" s="977"/>
      <c r="MEL1357" s="977"/>
      <c r="MEM1357" s="977"/>
      <c r="MEN1357" s="977"/>
      <c r="MEO1357" s="977"/>
      <c r="MEP1357" s="977"/>
      <c r="MEQ1357" s="977"/>
      <c r="MER1357" s="977"/>
      <c r="MES1357" s="977"/>
      <c r="MET1357" s="977"/>
      <c r="MEU1357" s="977"/>
      <c r="MEV1357" s="977"/>
      <c r="MEW1357" s="977"/>
      <c r="MEX1357" s="977"/>
      <c r="MEY1357" s="977"/>
      <c r="MEZ1357" s="977"/>
      <c r="MFA1357" s="977"/>
      <c r="MFB1357" s="977"/>
      <c r="MFC1357" s="977"/>
      <c r="MFD1357" s="977"/>
      <c r="MFE1357" s="977"/>
      <c r="MFF1357" s="977"/>
      <c r="MFG1357" s="977"/>
      <c r="MFH1357" s="977"/>
      <c r="MFI1357" s="977"/>
      <c r="MFJ1357" s="977"/>
      <c r="MFK1357" s="977"/>
      <c r="MFL1357" s="977"/>
      <c r="MFM1357" s="977"/>
      <c r="MFN1357" s="977"/>
      <c r="MFO1357" s="977"/>
      <c r="MFP1357" s="977"/>
      <c r="MFQ1357" s="977"/>
      <c r="MFR1357" s="977"/>
      <c r="MFS1357" s="977"/>
      <c r="MFT1357" s="977"/>
      <c r="MFU1357" s="977"/>
      <c r="MFV1357" s="977"/>
      <c r="MFW1357" s="977"/>
      <c r="MFX1357" s="977"/>
      <c r="MFY1357" s="977"/>
      <c r="MFZ1357" s="977"/>
      <c r="MGA1357" s="977"/>
      <c r="MGB1357" s="977"/>
      <c r="MGC1357" s="977"/>
      <c r="MGD1357" s="977"/>
      <c r="MGE1357" s="977"/>
      <c r="MGF1357" s="977"/>
      <c r="MGG1357" s="977"/>
      <c r="MGH1357" s="977"/>
      <c r="MGI1357" s="977"/>
      <c r="MGJ1357" s="977"/>
      <c r="MGK1357" s="977"/>
      <c r="MGL1357" s="977"/>
      <c r="MGM1357" s="977"/>
      <c r="MGN1357" s="977"/>
      <c r="MGO1357" s="977"/>
      <c r="MGP1357" s="977"/>
      <c r="MGQ1357" s="977"/>
      <c r="MGR1357" s="977"/>
      <c r="MGS1357" s="977"/>
      <c r="MGT1357" s="977"/>
      <c r="MGU1357" s="977"/>
      <c r="MGV1357" s="977"/>
      <c r="MGW1357" s="977"/>
      <c r="MGX1357" s="977"/>
      <c r="MGY1357" s="977"/>
      <c r="MGZ1357" s="977"/>
      <c r="MHA1357" s="977"/>
      <c r="MHB1357" s="977"/>
      <c r="MHC1357" s="977"/>
      <c r="MHD1357" s="977"/>
      <c r="MHE1357" s="977"/>
      <c r="MHF1357" s="977"/>
      <c r="MHG1357" s="977"/>
      <c r="MHH1357" s="977"/>
      <c r="MHI1357" s="977"/>
      <c r="MHJ1357" s="977"/>
      <c r="MHK1357" s="977"/>
      <c r="MHL1357" s="977"/>
      <c r="MHM1357" s="977"/>
      <c r="MHN1357" s="977"/>
      <c r="MHO1357" s="977"/>
      <c r="MHP1357" s="977"/>
      <c r="MHQ1357" s="977"/>
      <c r="MHR1357" s="977"/>
      <c r="MHS1357" s="977"/>
      <c r="MHT1357" s="977"/>
      <c r="MHU1357" s="977"/>
      <c r="MHV1357" s="977"/>
      <c r="MHW1357" s="977"/>
      <c r="MHX1357" s="977"/>
      <c r="MHY1357" s="977"/>
      <c r="MHZ1357" s="977"/>
      <c r="MIA1357" s="977"/>
      <c r="MIB1357" s="977"/>
      <c r="MIC1357" s="977"/>
      <c r="MID1357" s="977"/>
      <c r="MIE1357" s="977"/>
      <c r="MIF1357" s="977"/>
      <c r="MIG1357" s="977"/>
      <c r="MIH1357" s="977"/>
      <c r="MII1357" s="977"/>
      <c r="MIJ1357" s="977"/>
      <c r="MIK1357" s="977"/>
      <c r="MIL1357" s="977"/>
      <c r="MIM1357" s="977"/>
      <c r="MIN1357" s="977"/>
      <c r="MIO1357" s="977"/>
      <c r="MIP1357" s="977"/>
      <c r="MIQ1357" s="977"/>
      <c r="MIR1357" s="977"/>
      <c r="MIS1357" s="977"/>
      <c r="MIT1357" s="977"/>
      <c r="MIU1357" s="977"/>
      <c r="MIV1357" s="977"/>
      <c r="MIW1357" s="977"/>
      <c r="MIX1357" s="977"/>
      <c r="MIY1357" s="977"/>
      <c r="MIZ1357" s="977"/>
      <c r="MJA1357" s="977"/>
      <c r="MJB1357" s="977"/>
      <c r="MJC1357" s="977"/>
      <c r="MJD1357" s="977"/>
      <c r="MJE1357" s="977"/>
      <c r="MJF1357" s="977"/>
      <c r="MJG1357" s="977"/>
      <c r="MJH1357" s="977"/>
      <c r="MJI1357" s="977"/>
      <c r="MJJ1357" s="977"/>
      <c r="MJK1357" s="977"/>
      <c r="MJL1357" s="977"/>
      <c r="MJM1357" s="977"/>
      <c r="MJN1357" s="977"/>
      <c r="MJO1357" s="977"/>
      <c r="MJP1357" s="977"/>
      <c r="MJQ1357" s="977"/>
      <c r="MJR1357" s="977"/>
      <c r="MJS1357" s="977"/>
      <c r="MJT1357" s="977"/>
      <c r="MJU1357" s="977"/>
      <c r="MJV1357" s="977"/>
      <c r="MJW1357" s="977"/>
      <c r="MJX1357" s="977"/>
      <c r="MJY1357" s="977"/>
      <c r="MJZ1357" s="977"/>
      <c r="MKA1357" s="977"/>
      <c r="MKB1357" s="977"/>
      <c r="MKC1357" s="977"/>
      <c r="MKD1357" s="977"/>
      <c r="MKE1357" s="977"/>
      <c r="MKF1357" s="977"/>
      <c r="MKG1357" s="977"/>
      <c r="MKH1357" s="977"/>
      <c r="MKI1357" s="977"/>
      <c r="MKJ1357" s="977"/>
      <c r="MKK1357" s="977"/>
      <c r="MKL1357" s="977"/>
      <c r="MKM1357" s="977"/>
      <c r="MKN1357" s="977"/>
      <c r="MKO1357" s="977"/>
      <c r="MKP1357" s="977"/>
      <c r="MKQ1357" s="977"/>
      <c r="MKR1357" s="977"/>
      <c r="MKS1357" s="977"/>
      <c r="MKT1357" s="977"/>
      <c r="MKU1357" s="977"/>
      <c r="MKV1357" s="977"/>
      <c r="MKW1357" s="977"/>
      <c r="MKX1357" s="977"/>
      <c r="MKY1357" s="977"/>
      <c r="MKZ1357" s="977"/>
      <c r="MLA1357" s="977"/>
      <c r="MLB1357" s="977"/>
      <c r="MLC1357" s="977"/>
      <c r="MLD1357" s="977"/>
      <c r="MLE1357" s="977"/>
      <c r="MLF1357" s="977"/>
      <c r="MLG1357" s="977"/>
      <c r="MLH1357" s="977"/>
      <c r="MLI1357" s="977"/>
      <c r="MLJ1357" s="977"/>
      <c r="MLK1357" s="977"/>
      <c r="MLL1357" s="977"/>
      <c r="MLM1357" s="977"/>
      <c r="MLN1357" s="977"/>
      <c r="MLO1357" s="977"/>
      <c r="MLP1357" s="977"/>
      <c r="MLQ1357" s="977"/>
      <c r="MLR1357" s="977"/>
      <c r="MLS1357" s="977"/>
      <c r="MLT1357" s="977"/>
      <c r="MLU1357" s="977"/>
      <c r="MLV1357" s="977"/>
      <c r="MLW1357" s="977"/>
      <c r="MLX1357" s="977"/>
      <c r="MLY1357" s="977"/>
      <c r="MLZ1357" s="977"/>
      <c r="MMA1357" s="977"/>
      <c r="MMB1357" s="977"/>
      <c r="MMC1357" s="977"/>
      <c r="MMD1357" s="977"/>
      <c r="MME1357" s="977"/>
      <c r="MMF1357" s="977"/>
      <c r="MMG1357" s="977"/>
      <c r="MMH1357" s="977"/>
      <c r="MMI1357" s="977"/>
      <c r="MMJ1357" s="977"/>
      <c r="MMK1357" s="977"/>
      <c r="MML1357" s="977"/>
      <c r="MMM1357" s="977"/>
      <c r="MMN1357" s="977"/>
      <c r="MMO1357" s="977"/>
      <c r="MMP1357" s="977"/>
      <c r="MMQ1357" s="977"/>
      <c r="MMR1357" s="977"/>
      <c r="MMS1357" s="977"/>
      <c r="MMT1357" s="977"/>
      <c r="MMU1357" s="977"/>
      <c r="MMV1357" s="977"/>
      <c r="MMW1357" s="977"/>
      <c r="MMX1357" s="977"/>
      <c r="MMY1357" s="977"/>
      <c r="MMZ1357" s="977"/>
      <c r="MNA1357" s="977"/>
      <c r="MNB1357" s="977"/>
      <c r="MNC1357" s="977"/>
      <c r="MND1357" s="977"/>
      <c r="MNE1357" s="977"/>
      <c r="MNF1357" s="977"/>
      <c r="MNG1357" s="977"/>
      <c r="MNH1357" s="977"/>
      <c r="MNI1357" s="977"/>
      <c r="MNJ1357" s="977"/>
      <c r="MNK1357" s="977"/>
      <c r="MNL1357" s="977"/>
      <c r="MNM1357" s="977"/>
      <c r="MNN1357" s="977"/>
      <c r="MNO1357" s="977"/>
      <c r="MNP1357" s="977"/>
      <c r="MNQ1357" s="977"/>
      <c r="MNR1357" s="977"/>
      <c r="MNS1357" s="977"/>
      <c r="MNT1357" s="977"/>
      <c r="MNU1357" s="977"/>
      <c r="MNV1357" s="977"/>
      <c r="MNW1357" s="977"/>
      <c r="MNX1357" s="977"/>
      <c r="MNY1357" s="977"/>
      <c r="MNZ1357" s="977"/>
      <c r="MOA1357" s="977"/>
      <c r="MOB1357" s="977"/>
      <c r="MOC1357" s="977"/>
      <c r="MOD1357" s="977"/>
      <c r="MOE1357" s="977"/>
      <c r="MOF1357" s="977"/>
      <c r="MOG1357" s="977"/>
      <c r="MOH1357" s="977"/>
      <c r="MOI1357" s="977"/>
      <c r="MOJ1357" s="977"/>
      <c r="MOK1357" s="977"/>
      <c r="MOL1357" s="977"/>
      <c r="MOM1357" s="977"/>
      <c r="MON1357" s="977"/>
      <c r="MOO1357" s="977"/>
      <c r="MOP1357" s="977"/>
      <c r="MOQ1357" s="977"/>
      <c r="MOR1357" s="977"/>
      <c r="MOS1357" s="977"/>
      <c r="MOT1357" s="977"/>
      <c r="MOU1357" s="977"/>
      <c r="MOV1357" s="977"/>
      <c r="MOW1357" s="977"/>
      <c r="MOX1357" s="977"/>
      <c r="MOY1357" s="977"/>
      <c r="MOZ1357" s="977"/>
      <c r="MPA1357" s="977"/>
      <c r="MPB1357" s="977"/>
      <c r="MPC1357" s="977"/>
      <c r="MPD1357" s="977"/>
      <c r="MPE1357" s="977"/>
      <c r="MPF1357" s="977"/>
      <c r="MPG1357" s="977"/>
      <c r="MPH1357" s="977"/>
      <c r="MPI1357" s="977"/>
      <c r="MPJ1357" s="977"/>
      <c r="MPK1357" s="977"/>
      <c r="MPL1357" s="977"/>
      <c r="MPM1357" s="977"/>
      <c r="MPN1357" s="977"/>
      <c r="MPO1357" s="977"/>
      <c r="MPP1357" s="977"/>
      <c r="MPQ1357" s="977"/>
      <c r="MPR1357" s="977"/>
      <c r="MPS1357" s="977"/>
      <c r="MPT1357" s="977"/>
      <c r="MPU1357" s="977"/>
      <c r="MPV1357" s="977"/>
      <c r="MPW1357" s="977"/>
      <c r="MPX1357" s="977"/>
      <c r="MPY1357" s="977"/>
      <c r="MPZ1357" s="977"/>
      <c r="MQA1357" s="977"/>
      <c r="MQB1357" s="977"/>
      <c r="MQC1357" s="977"/>
      <c r="MQD1357" s="977"/>
      <c r="MQE1357" s="977"/>
      <c r="MQF1357" s="977"/>
      <c r="MQG1357" s="977"/>
      <c r="MQH1357" s="977"/>
      <c r="MQI1357" s="977"/>
      <c r="MQJ1357" s="977"/>
      <c r="MQK1357" s="977"/>
      <c r="MQL1357" s="977"/>
      <c r="MQM1357" s="977"/>
      <c r="MQN1357" s="977"/>
      <c r="MQO1357" s="977"/>
      <c r="MQP1357" s="977"/>
      <c r="MQQ1357" s="977"/>
      <c r="MQR1357" s="977"/>
      <c r="MQS1357" s="977"/>
      <c r="MQT1357" s="977"/>
      <c r="MQU1357" s="977"/>
      <c r="MQV1357" s="977"/>
      <c r="MQW1357" s="977"/>
      <c r="MQX1357" s="977"/>
      <c r="MQY1357" s="977"/>
      <c r="MQZ1357" s="977"/>
      <c r="MRA1357" s="977"/>
      <c r="MRB1357" s="977"/>
      <c r="MRC1357" s="977"/>
      <c r="MRD1357" s="977"/>
      <c r="MRE1357" s="977"/>
      <c r="MRF1357" s="977"/>
      <c r="MRG1357" s="977"/>
      <c r="MRH1357" s="977"/>
      <c r="MRI1357" s="977"/>
      <c r="MRJ1357" s="977"/>
      <c r="MRK1357" s="977"/>
      <c r="MRL1357" s="977"/>
      <c r="MRM1357" s="977"/>
      <c r="MRN1357" s="977"/>
      <c r="MRO1357" s="977"/>
      <c r="MRP1357" s="977"/>
      <c r="MRQ1357" s="977"/>
      <c r="MRR1357" s="977"/>
      <c r="MRS1357" s="977"/>
      <c r="MRT1357" s="977"/>
      <c r="MRU1357" s="977"/>
      <c r="MRV1357" s="977"/>
      <c r="MRW1357" s="977"/>
      <c r="MRX1357" s="977"/>
      <c r="MRY1357" s="977"/>
      <c r="MRZ1357" s="977"/>
      <c r="MSA1357" s="977"/>
      <c r="MSB1357" s="977"/>
      <c r="MSC1357" s="977"/>
      <c r="MSD1357" s="977"/>
      <c r="MSE1357" s="977"/>
      <c r="MSF1357" s="977"/>
      <c r="MSG1357" s="977"/>
      <c r="MSH1357" s="977"/>
      <c r="MSI1357" s="977"/>
      <c r="MSJ1357" s="977"/>
      <c r="MSK1357" s="977"/>
      <c r="MSL1357" s="977"/>
      <c r="MSM1357" s="977"/>
      <c r="MSN1357" s="977"/>
      <c r="MSO1357" s="977"/>
      <c r="MSP1357" s="977"/>
      <c r="MSQ1357" s="977"/>
      <c r="MSR1357" s="977"/>
      <c r="MSS1357" s="977"/>
      <c r="MST1357" s="977"/>
      <c r="MSU1357" s="977"/>
      <c r="MSV1357" s="977"/>
      <c r="MSW1357" s="977"/>
      <c r="MSX1357" s="977"/>
      <c r="MSY1357" s="977"/>
      <c r="MSZ1357" s="977"/>
      <c r="MTA1357" s="977"/>
      <c r="MTB1357" s="977"/>
      <c r="MTC1357" s="977"/>
      <c r="MTD1357" s="977"/>
      <c r="MTE1357" s="977"/>
      <c r="MTF1357" s="977"/>
      <c r="MTG1357" s="977"/>
      <c r="MTH1357" s="977"/>
      <c r="MTI1357" s="977"/>
      <c r="MTJ1357" s="977"/>
      <c r="MTK1357" s="977"/>
      <c r="MTL1357" s="977"/>
      <c r="MTM1357" s="977"/>
      <c r="MTN1357" s="977"/>
      <c r="MTO1357" s="977"/>
      <c r="MTP1357" s="977"/>
      <c r="MTQ1357" s="977"/>
      <c r="MTR1357" s="977"/>
      <c r="MTS1357" s="977"/>
      <c r="MTT1357" s="977"/>
      <c r="MTU1357" s="977"/>
      <c r="MTV1357" s="977"/>
      <c r="MTW1357" s="977"/>
      <c r="MTX1357" s="977"/>
      <c r="MTY1357" s="977"/>
      <c r="MTZ1357" s="977"/>
      <c r="MUA1357" s="977"/>
      <c r="MUB1357" s="977"/>
      <c r="MUC1357" s="977"/>
      <c r="MUD1357" s="977"/>
      <c r="MUE1357" s="977"/>
      <c r="MUF1357" s="977"/>
      <c r="MUG1357" s="977"/>
      <c r="MUH1357" s="977"/>
      <c r="MUI1357" s="977"/>
      <c r="MUJ1357" s="977"/>
      <c r="MUK1357" s="977"/>
      <c r="MUL1357" s="977"/>
      <c r="MUM1357" s="977"/>
      <c r="MUN1357" s="977"/>
      <c r="MUO1357" s="977"/>
      <c r="MUP1357" s="977"/>
      <c r="MUQ1357" s="977"/>
      <c r="MUR1357" s="977"/>
      <c r="MUS1357" s="977"/>
      <c r="MUT1357" s="977"/>
      <c r="MUU1357" s="977"/>
      <c r="MUV1357" s="977"/>
      <c r="MUW1357" s="977"/>
      <c r="MUX1357" s="977"/>
      <c r="MUY1357" s="977"/>
      <c r="MUZ1357" s="977"/>
      <c r="MVA1357" s="977"/>
      <c r="MVB1357" s="977"/>
      <c r="MVC1357" s="977"/>
      <c r="MVD1357" s="977"/>
      <c r="MVE1357" s="977"/>
      <c r="MVF1357" s="977"/>
      <c r="MVG1357" s="977"/>
      <c r="MVH1357" s="977"/>
      <c r="MVI1357" s="977"/>
      <c r="MVJ1357" s="977"/>
      <c r="MVK1357" s="977"/>
      <c r="MVL1357" s="977"/>
      <c r="MVM1357" s="977"/>
      <c r="MVN1357" s="977"/>
      <c r="MVO1357" s="977"/>
      <c r="MVP1357" s="977"/>
      <c r="MVQ1357" s="977"/>
      <c r="MVR1357" s="977"/>
      <c r="MVS1357" s="977"/>
      <c r="MVT1357" s="977"/>
      <c r="MVU1357" s="977"/>
      <c r="MVV1357" s="977"/>
      <c r="MVW1357" s="977"/>
      <c r="MVX1357" s="977"/>
      <c r="MVY1357" s="977"/>
      <c r="MVZ1357" s="977"/>
      <c r="MWA1357" s="977"/>
      <c r="MWB1357" s="977"/>
      <c r="MWC1357" s="977"/>
      <c r="MWD1357" s="977"/>
      <c r="MWE1357" s="977"/>
      <c r="MWF1357" s="977"/>
      <c r="MWG1357" s="977"/>
      <c r="MWH1357" s="977"/>
      <c r="MWI1357" s="977"/>
      <c r="MWJ1357" s="977"/>
      <c r="MWK1357" s="977"/>
      <c r="MWL1357" s="977"/>
      <c r="MWM1357" s="977"/>
      <c r="MWN1357" s="977"/>
      <c r="MWO1357" s="977"/>
      <c r="MWP1357" s="977"/>
      <c r="MWQ1357" s="977"/>
      <c r="MWR1357" s="977"/>
      <c r="MWS1357" s="977"/>
      <c r="MWT1357" s="977"/>
      <c r="MWU1357" s="977"/>
      <c r="MWV1357" s="977"/>
      <c r="MWW1357" s="977"/>
      <c r="MWX1357" s="977"/>
      <c r="MWY1357" s="977"/>
      <c r="MWZ1357" s="977"/>
      <c r="MXA1357" s="977"/>
      <c r="MXB1357" s="977"/>
      <c r="MXC1357" s="977"/>
      <c r="MXD1357" s="977"/>
      <c r="MXE1357" s="977"/>
      <c r="MXF1357" s="977"/>
      <c r="MXG1357" s="977"/>
      <c r="MXH1357" s="977"/>
      <c r="MXI1357" s="977"/>
      <c r="MXJ1357" s="977"/>
      <c r="MXK1357" s="977"/>
      <c r="MXL1357" s="977"/>
      <c r="MXM1357" s="977"/>
      <c r="MXN1357" s="977"/>
      <c r="MXO1357" s="977"/>
      <c r="MXP1357" s="977"/>
      <c r="MXQ1357" s="977"/>
      <c r="MXR1357" s="977"/>
      <c r="MXS1357" s="977"/>
      <c r="MXT1357" s="977"/>
      <c r="MXU1357" s="977"/>
      <c r="MXV1357" s="977"/>
      <c r="MXW1357" s="977"/>
      <c r="MXX1357" s="977"/>
      <c r="MXY1357" s="977"/>
      <c r="MXZ1357" s="977"/>
      <c r="MYA1357" s="977"/>
      <c r="MYB1357" s="977"/>
      <c r="MYC1357" s="977"/>
      <c r="MYD1357" s="977"/>
      <c r="MYE1357" s="977"/>
      <c r="MYF1357" s="977"/>
      <c r="MYG1357" s="977"/>
      <c r="MYH1357" s="977"/>
      <c r="MYI1357" s="977"/>
      <c r="MYJ1357" s="977"/>
      <c r="MYK1357" s="977"/>
      <c r="MYL1357" s="977"/>
      <c r="MYM1357" s="977"/>
      <c r="MYN1357" s="977"/>
      <c r="MYO1357" s="977"/>
      <c r="MYP1357" s="977"/>
      <c r="MYQ1357" s="977"/>
      <c r="MYR1357" s="977"/>
      <c r="MYS1357" s="977"/>
      <c r="MYT1357" s="977"/>
      <c r="MYU1357" s="977"/>
      <c r="MYV1357" s="977"/>
      <c r="MYW1357" s="977"/>
      <c r="MYX1357" s="977"/>
      <c r="MYY1357" s="977"/>
      <c r="MYZ1357" s="977"/>
      <c r="MZA1357" s="977"/>
      <c r="MZB1357" s="977"/>
      <c r="MZC1357" s="977"/>
      <c r="MZD1357" s="977"/>
      <c r="MZE1357" s="977"/>
      <c r="MZF1357" s="977"/>
      <c r="MZG1357" s="977"/>
      <c r="MZH1357" s="977"/>
      <c r="MZI1357" s="977"/>
      <c r="MZJ1357" s="977"/>
      <c r="MZK1357" s="977"/>
      <c r="MZL1357" s="977"/>
      <c r="MZM1357" s="977"/>
      <c r="MZN1357" s="977"/>
      <c r="MZO1357" s="977"/>
      <c r="MZP1357" s="977"/>
      <c r="MZQ1357" s="977"/>
      <c r="MZR1357" s="977"/>
      <c r="MZS1357" s="977"/>
      <c r="MZT1357" s="977"/>
      <c r="MZU1357" s="977"/>
      <c r="MZV1357" s="977"/>
      <c r="MZW1357" s="977"/>
      <c r="MZX1357" s="977"/>
      <c r="MZY1357" s="977"/>
      <c r="MZZ1357" s="977"/>
      <c r="NAA1357" s="977"/>
      <c r="NAB1357" s="977"/>
      <c r="NAC1357" s="977"/>
      <c r="NAD1357" s="977"/>
      <c r="NAE1357" s="977"/>
      <c r="NAF1357" s="977"/>
      <c r="NAG1357" s="977"/>
      <c r="NAH1357" s="977"/>
      <c r="NAI1357" s="977"/>
      <c r="NAJ1357" s="977"/>
      <c r="NAK1357" s="977"/>
      <c r="NAL1357" s="977"/>
      <c r="NAM1357" s="977"/>
      <c r="NAN1357" s="977"/>
      <c r="NAO1357" s="977"/>
      <c r="NAP1357" s="977"/>
      <c r="NAQ1357" s="977"/>
      <c r="NAR1357" s="977"/>
      <c r="NAS1357" s="977"/>
      <c r="NAT1357" s="977"/>
      <c r="NAU1357" s="977"/>
      <c r="NAV1357" s="977"/>
      <c r="NAW1357" s="977"/>
      <c r="NAX1357" s="977"/>
      <c r="NAY1357" s="977"/>
      <c r="NAZ1357" s="977"/>
      <c r="NBA1357" s="977"/>
      <c r="NBB1357" s="977"/>
      <c r="NBC1357" s="977"/>
      <c r="NBD1357" s="977"/>
      <c r="NBE1357" s="977"/>
      <c r="NBF1357" s="977"/>
      <c r="NBG1357" s="977"/>
      <c r="NBH1357" s="977"/>
      <c r="NBI1357" s="977"/>
      <c r="NBJ1357" s="977"/>
      <c r="NBK1357" s="977"/>
      <c r="NBL1357" s="977"/>
      <c r="NBM1357" s="977"/>
      <c r="NBN1357" s="977"/>
      <c r="NBO1357" s="977"/>
      <c r="NBP1357" s="977"/>
      <c r="NBQ1357" s="977"/>
      <c r="NBR1357" s="977"/>
      <c r="NBS1357" s="977"/>
      <c r="NBT1357" s="977"/>
      <c r="NBU1357" s="977"/>
      <c r="NBV1357" s="977"/>
      <c r="NBW1357" s="977"/>
      <c r="NBX1357" s="977"/>
      <c r="NBY1357" s="977"/>
      <c r="NBZ1357" s="977"/>
      <c r="NCA1357" s="977"/>
      <c r="NCB1357" s="977"/>
      <c r="NCC1357" s="977"/>
      <c r="NCD1357" s="977"/>
      <c r="NCE1357" s="977"/>
      <c r="NCF1357" s="977"/>
      <c r="NCG1357" s="977"/>
      <c r="NCH1357" s="977"/>
      <c r="NCI1357" s="977"/>
      <c r="NCJ1357" s="977"/>
      <c r="NCK1357" s="977"/>
      <c r="NCL1357" s="977"/>
      <c r="NCM1357" s="977"/>
      <c r="NCN1357" s="977"/>
      <c r="NCO1357" s="977"/>
      <c r="NCP1357" s="977"/>
      <c r="NCQ1357" s="977"/>
      <c r="NCR1357" s="977"/>
      <c r="NCS1357" s="977"/>
      <c r="NCT1357" s="977"/>
      <c r="NCU1357" s="977"/>
      <c r="NCV1357" s="977"/>
      <c r="NCW1357" s="977"/>
      <c r="NCX1357" s="977"/>
      <c r="NCY1357" s="977"/>
      <c r="NCZ1357" s="977"/>
      <c r="NDA1357" s="977"/>
      <c r="NDB1357" s="977"/>
      <c r="NDC1357" s="977"/>
      <c r="NDD1357" s="977"/>
      <c r="NDE1357" s="977"/>
      <c r="NDF1357" s="977"/>
      <c r="NDG1357" s="977"/>
      <c r="NDH1357" s="977"/>
      <c r="NDI1357" s="977"/>
      <c r="NDJ1357" s="977"/>
      <c r="NDK1357" s="977"/>
      <c r="NDL1357" s="977"/>
      <c r="NDM1357" s="977"/>
      <c r="NDN1357" s="977"/>
      <c r="NDO1357" s="977"/>
      <c r="NDP1357" s="977"/>
      <c r="NDQ1357" s="977"/>
      <c r="NDR1357" s="977"/>
      <c r="NDS1357" s="977"/>
      <c r="NDT1357" s="977"/>
      <c r="NDU1357" s="977"/>
      <c r="NDV1357" s="977"/>
      <c r="NDW1357" s="977"/>
      <c r="NDX1357" s="977"/>
      <c r="NDY1357" s="977"/>
      <c r="NDZ1357" s="977"/>
      <c r="NEA1357" s="977"/>
      <c r="NEB1357" s="977"/>
      <c r="NEC1357" s="977"/>
      <c r="NED1357" s="977"/>
      <c r="NEE1357" s="977"/>
      <c r="NEF1357" s="977"/>
      <c r="NEG1357" s="977"/>
      <c r="NEH1357" s="977"/>
      <c r="NEI1357" s="977"/>
      <c r="NEJ1357" s="977"/>
      <c r="NEK1357" s="977"/>
      <c r="NEL1357" s="977"/>
      <c r="NEM1357" s="977"/>
      <c r="NEN1357" s="977"/>
      <c r="NEO1357" s="977"/>
      <c r="NEP1357" s="977"/>
      <c r="NEQ1357" s="977"/>
      <c r="NER1357" s="977"/>
      <c r="NES1357" s="977"/>
      <c r="NET1357" s="977"/>
      <c r="NEU1357" s="977"/>
      <c r="NEV1357" s="977"/>
      <c r="NEW1357" s="977"/>
      <c r="NEX1357" s="977"/>
      <c r="NEY1357" s="977"/>
      <c r="NEZ1357" s="977"/>
      <c r="NFA1357" s="977"/>
      <c r="NFB1357" s="977"/>
      <c r="NFC1357" s="977"/>
      <c r="NFD1357" s="977"/>
      <c r="NFE1357" s="977"/>
      <c r="NFF1357" s="977"/>
      <c r="NFG1357" s="977"/>
      <c r="NFH1357" s="977"/>
      <c r="NFI1357" s="977"/>
      <c r="NFJ1357" s="977"/>
      <c r="NFK1357" s="977"/>
      <c r="NFL1357" s="977"/>
      <c r="NFM1357" s="977"/>
      <c r="NFN1357" s="977"/>
      <c r="NFO1357" s="977"/>
      <c r="NFP1357" s="977"/>
      <c r="NFQ1357" s="977"/>
      <c r="NFR1357" s="977"/>
      <c r="NFS1357" s="977"/>
      <c r="NFT1357" s="977"/>
      <c r="NFU1357" s="977"/>
      <c r="NFV1357" s="977"/>
      <c r="NFW1357" s="977"/>
      <c r="NFX1357" s="977"/>
      <c r="NFY1357" s="977"/>
      <c r="NFZ1357" s="977"/>
      <c r="NGA1357" s="977"/>
      <c r="NGB1357" s="977"/>
      <c r="NGC1357" s="977"/>
      <c r="NGD1357" s="977"/>
      <c r="NGE1357" s="977"/>
      <c r="NGF1357" s="977"/>
      <c r="NGG1357" s="977"/>
      <c r="NGH1357" s="977"/>
      <c r="NGI1357" s="977"/>
      <c r="NGJ1357" s="977"/>
      <c r="NGK1357" s="977"/>
      <c r="NGL1357" s="977"/>
      <c r="NGM1357" s="977"/>
      <c r="NGN1357" s="977"/>
      <c r="NGO1357" s="977"/>
      <c r="NGP1357" s="977"/>
      <c r="NGQ1357" s="977"/>
      <c r="NGR1357" s="977"/>
      <c r="NGS1357" s="977"/>
      <c r="NGT1357" s="977"/>
      <c r="NGU1357" s="977"/>
      <c r="NGV1357" s="977"/>
      <c r="NGW1357" s="977"/>
      <c r="NGX1357" s="977"/>
      <c r="NGY1357" s="977"/>
      <c r="NGZ1357" s="977"/>
      <c r="NHA1357" s="977"/>
      <c r="NHB1357" s="977"/>
      <c r="NHC1357" s="977"/>
      <c r="NHD1357" s="977"/>
      <c r="NHE1357" s="977"/>
      <c r="NHF1357" s="977"/>
      <c r="NHG1357" s="977"/>
      <c r="NHH1357" s="977"/>
      <c r="NHI1357" s="977"/>
      <c r="NHJ1357" s="977"/>
      <c r="NHK1357" s="977"/>
      <c r="NHL1357" s="977"/>
      <c r="NHM1357" s="977"/>
      <c r="NHN1357" s="977"/>
      <c r="NHO1357" s="977"/>
      <c r="NHP1357" s="977"/>
      <c r="NHQ1357" s="977"/>
      <c r="NHR1357" s="977"/>
      <c r="NHS1357" s="977"/>
      <c r="NHT1357" s="977"/>
      <c r="NHU1357" s="977"/>
      <c r="NHV1357" s="977"/>
      <c r="NHW1357" s="977"/>
      <c r="NHX1357" s="977"/>
      <c r="NHY1357" s="977"/>
      <c r="NHZ1357" s="977"/>
      <c r="NIA1357" s="977"/>
      <c r="NIB1357" s="977"/>
      <c r="NIC1357" s="977"/>
      <c r="NID1357" s="977"/>
      <c r="NIE1357" s="977"/>
      <c r="NIF1357" s="977"/>
      <c r="NIG1357" s="977"/>
      <c r="NIH1357" s="977"/>
      <c r="NII1357" s="977"/>
      <c r="NIJ1357" s="977"/>
      <c r="NIK1357" s="977"/>
      <c r="NIL1357" s="977"/>
      <c r="NIM1357" s="977"/>
      <c r="NIN1357" s="977"/>
      <c r="NIO1357" s="977"/>
      <c r="NIP1357" s="977"/>
      <c r="NIQ1357" s="977"/>
      <c r="NIR1357" s="977"/>
      <c r="NIS1357" s="977"/>
      <c r="NIT1357" s="977"/>
      <c r="NIU1357" s="977"/>
      <c r="NIV1357" s="977"/>
      <c r="NIW1357" s="977"/>
      <c r="NIX1357" s="977"/>
      <c r="NIY1357" s="977"/>
      <c r="NIZ1357" s="977"/>
      <c r="NJA1357" s="977"/>
      <c r="NJB1357" s="977"/>
      <c r="NJC1357" s="977"/>
      <c r="NJD1357" s="977"/>
      <c r="NJE1357" s="977"/>
      <c r="NJF1357" s="977"/>
      <c r="NJG1357" s="977"/>
      <c r="NJH1357" s="977"/>
      <c r="NJI1357" s="977"/>
      <c r="NJJ1357" s="977"/>
      <c r="NJK1357" s="977"/>
      <c r="NJL1357" s="977"/>
      <c r="NJM1357" s="977"/>
      <c r="NJN1357" s="977"/>
      <c r="NJO1357" s="977"/>
      <c r="NJP1357" s="977"/>
      <c r="NJQ1357" s="977"/>
      <c r="NJR1357" s="977"/>
      <c r="NJS1357" s="977"/>
      <c r="NJT1357" s="977"/>
      <c r="NJU1357" s="977"/>
      <c r="NJV1357" s="977"/>
      <c r="NJW1357" s="977"/>
      <c r="NJX1357" s="977"/>
      <c r="NJY1357" s="977"/>
      <c r="NJZ1357" s="977"/>
      <c r="NKA1357" s="977"/>
      <c r="NKB1357" s="977"/>
      <c r="NKC1357" s="977"/>
      <c r="NKD1357" s="977"/>
      <c r="NKE1357" s="977"/>
      <c r="NKF1357" s="977"/>
      <c r="NKG1357" s="977"/>
      <c r="NKH1357" s="977"/>
      <c r="NKI1357" s="977"/>
      <c r="NKJ1357" s="977"/>
      <c r="NKK1357" s="977"/>
      <c r="NKL1357" s="977"/>
      <c r="NKM1357" s="977"/>
      <c r="NKN1357" s="977"/>
      <c r="NKO1357" s="977"/>
      <c r="NKP1357" s="977"/>
      <c r="NKQ1357" s="977"/>
      <c r="NKR1357" s="977"/>
      <c r="NKS1357" s="977"/>
      <c r="NKT1357" s="977"/>
      <c r="NKU1357" s="977"/>
      <c r="NKV1357" s="977"/>
      <c r="NKW1357" s="977"/>
      <c r="NKX1357" s="977"/>
      <c r="NKY1357" s="977"/>
      <c r="NKZ1357" s="977"/>
      <c r="NLA1357" s="977"/>
      <c r="NLB1357" s="977"/>
      <c r="NLC1357" s="977"/>
      <c r="NLD1357" s="977"/>
      <c r="NLE1357" s="977"/>
      <c r="NLF1357" s="977"/>
      <c r="NLG1357" s="977"/>
      <c r="NLH1357" s="977"/>
      <c r="NLI1357" s="977"/>
      <c r="NLJ1357" s="977"/>
      <c r="NLK1357" s="977"/>
      <c r="NLL1357" s="977"/>
      <c r="NLM1357" s="977"/>
      <c r="NLN1357" s="977"/>
      <c r="NLO1357" s="977"/>
      <c r="NLP1357" s="977"/>
      <c r="NLQ1357" s="977"/>
      <c r="NLR1357" s="977"/>
      <c r="NLS1357" s="977"/>
      <c r="NLT1357" s="977"/>
      <c r="NLU1357" s="977"/>
      <c r="NLV1357" s="977"/>
      <c r="NLW1357" s="977"/>
      <c r="NLX1357" s="977"/>
      <c r="NLY1357" s="977"/>
      <c r="NLZ1357" s="977"/>
      <c r="NMA1357" s="977"/>
      <c r="NMB1357" s="977"/>
      <c r="NMC1357" s="977"/>
      <c r="NMD1357" s="977"/>
      <c r="NME1357" s="977"/>
      <c r="NMF1357" s="977"/>
      <c r="NMG1357" s="977"/>
      <c r="NMH1357" s="977"/>
      <c r="NMI1357" s="977"/>
      <c r="NMJ1357" s="977"/>
      <c r="NMK1357" s="977"/>
      <c r="NML1357" s="977"/>
      <c r="NMM1357" s="977"/>
      <c r="NMN1357" s="977"/>
      <c r="NMO1357" s="977"/>
      <c r="NMP1357" s="977"/>
      <c r="NMQ1357" s="977"/>
      <c r="NMR1357" s="977"/>
      <c r="NMS1357" s="977"/>
      <c r="NMT1357" s="977"/>
      <c r="NMU1357" s="977"/>
      <c r="NMV1357" s="977"/>
      <c r="NMW1357" s="977"/>
      <c r="NMX1357" s="977"/>
      <c r="NMY1357" s="977"/>
      <c r="NMZ1357" s="977"/>
      <c r="NNA1357" s="977"/>
      <c r="NNB1357" s="977"/>
      <c r="NNC1357" s="977"/>
      <c r="NND1357" s="977"/>
      <c r="NNE1357" s="977"/>
      <c r="NNF1357" s="977"/>
      <c r="NNG1357" s="977"/>
      <c r="NNH1357" s="977"/>
      <c r="NNI1357" s="977"/>
      <c r="NNJ1357" s="977"/>
      <c r="NNK1357" s="977"/>
      <c r="NNL1357" s="977"/>
      <c r="NNM1357" s="977"/>
      <c r="NNN1357" s="977"/>
      <c r="NNO1357" s="977"/>
      <c r="NNP1357" s="977"/>
      <c r="NNQ1357" s="977"/>
      <c r="NNR1357" s="977"/>
      <c r="NNS1357" s="977"/>
      <c r="NNT1357" s="977"/>
      <c r="NNU1357" s="977"/>
      <c r="NNV1357" s="977"/>
      <c r="NNW1357" s="977"/>
      <c r="NNX1357" s="977"/>
      <c r="NNY1357" s="977"/>
      <c r="NNZ1357" s="977"/>
      <c r="NOA1357" s="977"/>
      <c r="NOB1357" s="977"/>
      <c r="NOC1357" s="977"/>
      <c r="NOD1357" s="977"/>
      <c r="NOE1357" s="977"/>
      <c r="NOF1357" s="977"/>
      <c r="NOG1357" s="977"/>
      <c r="NOH1357" s="977"/>
      <c r="NOI1357" s="977"/>
      <c r="NOJ1357" s="977"/>
      <c r="NOK1357" s="977"/>
      <c r="NOL1357" s="977"/>
      <c r="NOM1357" s="977"/>
      <c r="NON1357" s="977"/>
      <c r="NOO1357" s="977"/>
      <c r="NOP1357" s="977"/>
      <c r="NOQ1357" s="977"/>
      <c r="NOR1357" s="977"/>
      <c r="NOS1357" s="977"/>
      <c r="NOT1357" s="977"/>
      <c r="NOU1357" s="977"/>
      <c r="NOV1357" s="977"/>
      <c r="NOW1357" s="977"/>
      <c r="NOX1357" s="977"/>
      <c r="NOY1357" s="977"/>
      <c r="NOZ1357" s="977"/>
      <c r="NPA1357" s="977"/>
      <c r="NPB1357" s="977"/>
      <c r="NPC1357" s="977"/>
      <c r="NPD1357" s="977"/>
      <c r="NPE1357" s="977"/>
      <c r="NPF1357" s="977"/>
      <c r="NPG1357" s="977"/>
      <c r="NPH1357" s="977"/>
      <c r="NPI1357" s="977"/>
      <c r="NPJ1357" s="977"/>
      <c r="NPK1357" s="977"/>
      <c r="NPL1357" s="977"/>
      <c r="NPM1357" s="977"/>
      <c r="NPN1357" s="977"/>
      <c r="NPO1357" s="977"/>
      <c r="NPP1357" s="977"/>
      <c r="NPQ1357" s="977"/>
      <c r="NPR1357" s="977"/>
      <c r="NPS1357" s="977"/>
      <c r="NPT1357" s="977"/>
      <c r="NPU1357" s="977"/>
      <c r="NPV1357" s="977"/>
      <c r="NPW1357" s="977"/>
      <c r="NPX1357" s="977"/>
      <c r="NPY1357" s="977"/>
      <c r="NPZ1357" s="977"/>
      <c r="NQA1357" s="977"/>
      <c r="NQB1357" s="977"/>
      <c r="NQC1357" s="977"/>
      <c r="NQD1357" s="977"/>
      <c r="NQE1357" s="977"/>
      <c r="NQF1357" s="977"/>
      <c r="NQG1357" s="977"/>
      <c r="NQH1357" s="977"/>
      <c r="NQI1357" s="977"/>
      <c r="NQJ1357" s="977"/>
      <c r="NQK1357" s="977"/>
      <c r="NQL1357" s="977"/>
      <c r="NQM1357" s="977"/>
      <c r="NQN1357" s="977"/>
      <c r="NQO1357" s="977"/>
      <c r="NQP1357" s="977"/>
      <c r="NQQ1357" s="977"/>
      <c r="NQR1357" s="977"/>
      <c r="NQS1357" s="977"/>
      <c r="NQT1357" s="977"/>
      <c r="NQU1357" s="977"/>
      <c r="NQV1357" s="977"/>
      <c r="NQW1357" s="977"/>
      <c r="NQX1357" s="977"/>
      <c r="NQY1357" s="977"/>
      <c r="NQZ1357" s="977"/>
      <c r="NRA1357" s="977"/>
      <c r="NRB1357" s="977"/>
      <c r="NRC1357" s="977"/>
      <c r="NRD1357" s="977"/>
      <c r="NRE1357" s="977"/>
      <c r="NRF1357" s="977"/>
      <c r="NRG1357" s="977"/>
      <c r="NRH1357" s="977"/>
      <c r="NRI1357" s="977"/>
      <c r="NRJ1357" s="977"/>
      <c r="NRK1357" s="977"/>
      <c r="NRL1357" s="977"/>
      <c r="NRM1357" s="977"/>
      <c r="NRN1357" s="977"/>
      <c r="NRO1357" s="977"/>
      <c r="NRP1357" s="977"/>
      <c r="NRQ1357" s="977"/>
      <c r="NRR1357" s="977"/>
      <c r="NRS1357" s="977"/>
      <c r="NRT1357" s="977"/>
      <c r="NRU1357" s="977"/>
      <c r="NRV1357" s="977"/>
      <c r="NRW1357" s="977"/>
      <c r="NRX1357" s="977"/>
      <c r="NRY1357" s="977"/>
      <c r="NRZ1357" s="977"/>
      <c r="NSA1357" s="977"/>
      <c r="NSB1357" s="977"/>
      <c r="NSC1357" s="977"/>
      <c r="NSD1357" s="977"/>
      <c r="NSE1357" s="977"/>
      <c r="NSF1357" s="977"/>
      <c r="NSG1357" s="977"/>
      <c r="NSH1357" s="977"/>
      <c r="NSI1357" s="977"/>
      <c r="NSJ1357" s="977"/>
      <c r="NSK1357" s="977"/>
      <c r="NSL1357" s="977"/>
      <c r="NSM1357" s="977"/>
      <c r="NSN1357" s="977"/>
      <c r="NSO1357" s="977"/>
      <c r="NSP1357" s="977"/>
      <c r="NSQ1357" s="977"/>
      <c r="NSR1357" s="977"/>
      <c r="NSS1357" s="977"/>
      <c r="NST1357" s="977"/>
      <c r="NSU1357" s="977"/>
      <c r="NSV1357" s="977"/>
      <c r="NSW1357" s="977"/>
      <c r="NSX1357" s="977"/>
      <c r="NSY1357" s="977"/>
      <c r="NSZ1357" s="977"/>
      <c r="NTA1357" s="977"/>
      <c r="NTB1357" s="977"/>
      <c r="NTC1357" s="977"/>
      <c r="NTD1357" s="977"/>
      <c r="NTE1357" s="977"/>
      <c r="NTF1357" s="977"/>
      <c r="NTG1357" s="977"/>
      <c r="NTH1357" s="977"/>
      <c r="NTI1357" s="977"/>
      <c r="NTJ1357" s="977"/>
      <c r="NTK1357" s="977"/>
      <c r="NTL1357" s="977"/>
      <c r="NTM1357" s="977"/>
      <c r="NTN1357" s="977"/>
      <c r="NTO1357" s="977"/>
      <c r="NTP1357" s="977"/>
      <c r="NTQ1357" s="977"/>
      <c r="NTR1357" s="977"/>
      <c r="NTS1357" s="977"/>
      <c r="NTT1357" s="977"/>
      <c r="NTU1357" s="977"/>
      <c r="NTV1357" s="977"/>
      <c r="NTW1357" s="977"/>
      <c r="NTX1357" s="977"/>
      <c r="NTY1357" s="977"/>
      <c r="NTZ1357" s="977"/>
      <c r="NUA1357" s="977"/>
      <c r="NUB1357" s="977"/>
      <c r="NUC1357" s="977"/>
      <c r="NUD1357" s="977"/>
      <c r="NUE1357" s="977"/>
      <c r="NUF1357" s="977"/>
      <c r="NUG1357" s="977"/>
      <c r="NUH1357" s="977"/>
      <c r="NUI1357" s="977"/>
      <c r="NUJ1357" s="977"/>
      <c r="NUK1357" s="977"/>
      <c r="NUL1357" s="977"/>
      <c r="NUM1357" s="977"/>
      <c r="NUN1357" s="977"/>
      <c r="NUO1357" s="977"/>
      <c r="NUP1357" s="977"/>
      <c r="NUQ1357" s="977"/>
      <c r="NUR1357" s="977"/>
      <c r="NUS1357" s="977"/>
      <c r="NUT1357" s="977"/>
      <c r="NUU1357" s="977"/>
      <c r="NUV1357" s="977"/>
      <c r="NUW1357" s="977"/>
      <c r="NUX1357" s="977"/>
      <c r="NUY1357" s="977"/>
      <c r="NUZ1357" s="977"/>
      <c r="NVA1357" s="977"/>
      <c r="NVB1357" s="977"/>
      <c r="NVC1357" s="977"/>
      <c r="NVD1357" s="977"/>
      <c r="NVE1357" s="977"/>
      <c r="NVF1357" s="977"/>
      <c r="NVG1357" s="977"/>
      <c r="NVH1357" s="977"/>
      <c r="NVI1357" s="977"/>
      <c r="NVJ1357" s="977"/>
      <c r="NVK1357" s="977"/>
      <c r="NVL1357" s="977"/>
      <c r="NVM1357" s="977"/>
      <c r="NVN1357" s="977"/>
      <c r="NVO1357" s="977"/>
      <c r="NVP1357" s="977"/>
      <c r="NVQ1357" s="977"/>
      <c r="NVR1357" s="977"/>
      <c r="NVS1357" s="977"/>
      <c r="NVT1357" s="977"/>
      <c r="NVU1357" s="977"/>
      <c r="NVV1357" s="977"/>
      <c r="NVW1357" s="977"/>
      <c r="NVX1357" s="977"/>
      <c r="NVY1357" s="977"/>
      <c r="NVZ1357" s="977"/>
      <c r="NWA1357" s="977"/>
      <c r="NWB1357" s="977"/>
      <c r="NWC1357" s="977"/>
      <c r="NWD1357" s="977"/>
      <c r="NWE1357" s="977"/>
      <c r="NWF1357" s="977"/>
      <c r="NWG1357" s="977"/>
      <c r="NWH1357" s="977"/>
      <c r="NWI1357" s="977"/>
      <c r="NWJ1357" s="977"/>
      <c r="NWK1357" s="977"/>
      <c r="NWL1357" s="977"/>
      <c r="NWM1357" s="977"/>
      <c r="NWN1357" s="977"/>
      <c r="NWO1357" s="977"/>
      <c r="NWP1357" s="977"/>
      <c r="NWQ1357" s="977"/>
      <c r="NWR1357" s="977"/>
      <c r="NWS1357" s="977"/>
      <c r="NWT1357" s="977"/>
      <c r="NWU1357" s="977"/>
      <c r="NWV1357" s="977"/>
      <c r="NWW1357" s="977"/>
      <c r="NWX1357" s="977"/>
      <c r="NWY1357" s="977"/>
      <c r="NWZ1357" s="977"/>
      <c r="NXA1357" s="977"/>
      <c r="NXB1357" s="977"/>
      <c r="NXC1357" s="977"/>
      <c r="NXD1357" s="977"/>
      <c r="NXE1357" s="977"/>
      <c r="NXF1357" s="977"/>
      <c r="NXG1357" s="977"/>
      <c r="NXH1357" s="977"/>
      <c r="NXI1357" s="977"/>
      <c r="NXJ1357" s="977"/>
      <c r="NXK1357" s="977"/>
      <c r="NXL1357" s="977"/>
      <c r="NXM1357" s="977"/>
      <c r="NXN1357" s="977"/>
      <c r="NXO1357" s="977"/>
      <c r="NXP1357" s="977"/>
      <c r="NXQ1357" s="977"/>
      <c r="NXR1357" s="977"/>
      <c r="NXS1357" s="977"/>
      <c r="NXT1357" s="977"/>
      <c r="NXU1357" s="977"/>
      <c r="NXV1357" s="977"/>
      <c r="NXW1357" s="977"/>
      <c r="NXX1357" s="977"/>
      <c r="NXY1357" s="977"/>
      <c r="NXZ1357" s="977"/>
      <c r="NYA1357" s="977"/>
      <c r="NYB1357" s="977"/>
      <c r="NYC1357" s="977"/>
      <c r="NYD1357" s="977"/>
      <c r="NYE1357" s="977"/>
      <c r="NYF1357" s="977"/>
      <c r="NYG1357" s="977"/>
      <c r="NYH1357" s="977"/>
      <c r="NYI1357" s="977"/>
      <c r="NYJ1357" s="977"/>
      <c r="NYK1357" s="977"/>
      <c r="NYL1357" s="977"/>
      <c r="NYM1357" s="977"/>
      <c r="NYN1357" s="977"/>
      <c r="NYO1357" s="977"/>
      <c r="NYP1357" s="977"/>
      <c r="NYQ1357" s="977"/>
      <c r="NYR1357" s="977"/>
      <c r="NYS1357" s="977"/>
      <c r="NYT1357" s="977"/>
      <c r="NYU1357" s="977"/>
      <c r="NYV1357" s="977"/>
      <c r="NYW1357" s="977"/>
      <c r="NYX1357" s="977"/>
      <c r="NYY1357" s="977"/>
      <c r="NYZ1357" s="977"/>
      <c r="NZA1357" s="977"/>
      <c r="NZB1357" s="977"/>
      <c r="NZC1357" s="977"/>
      <c r="NZD1357" s="977"/>
      <c r="NZE1357" s="977"/>
      <c r="NZF1357" s="977"/>
      <c r="NZG1357" s="977"/>
      <c r="NZH1357" s="977"/>
      <c r="NZI1357" s="977"/>
      <c r="NZJ1357" s="977"/>
      <c r="NZK1357" s="977"/>
      <c r="NZL1357" s="977"/>
      <c r="NZM1357" s="977"/>
      <c r="NZN1357" s="977"/>
      <c r="NZO1357" s="977"/>
      <c r="NZP1357" s="977"/>
      <c r="NZQ1357" s="977"/>
      <c r="NZR1357" s="977"/>
      <c r="NZS1357" s="977"/>
      <c r="NZT1357" s="977"/>
      <c r="NZU1357" s="977"/>
      <c r="NZV1357" s="977"/>
      <c r="NZW1357" s="977"/>
      <c r="NZX1357" s="977"/>
      <c r="NZY1357" s="977"/>
      <c r="NZZ1357" s="977"/>
      <c r="OAA1357" s="977"/>
      <c r="OAB1357" s="977"/>
      <c r="OAC1357" s="977"/>
      <c r="OAD1357" s="977"/>
      <c r="OAE1357" s="977"/>
      <c r="OAF1357" s="977"/>
      <c r="OAG1357" s="977"/>
      <c r="OAH1357" s="977"/>
      <c r="OAI1357" s="977"/>
      <c r="OAJ1357" s="977"/>
      <c r="OAK1357" s="977"/>
      <c r="OAL1357" s="977"/>
      <c r="OAM1357" s="977"/>
      <c r="OAN1357" s="977"/>
      <c r="OAO1357" s="977"/>
      <c r="OAP1357" s="977"/>
      <c r="OAQ1357" s="977"/>
      <c r="OAR1357" s="977"/>
      <c r="OAS1357" s="977"/>
      <c r="OAT1357" s="977"/>
      <c r="OAU1357" s="977"/>
      <c r="OAV1357" s="977"/>
      <c r="OAW1357" s="977"/>
      <c r="OAX1357" s="977"/>
      <c r="OAY1357" s="977"/>
      <c r="OAZ1357" s="977"/>
      <c r="OBA1357" s="977"/>
      <c r="OBB1357" s="977"/>
      <c r="OBC1357" s="977"/>
      <c r="OBD1357" s="977"/>
      <c r="OBE1357" s="977"/>
      <c r="OBF1357" s="977"/>
      <c r="OBG1357" s="977"/>
      <c r="OBH1357" s="977"/>
      <c r="OBI1357" s="977"/>
      <c r="OBJ1357" s="977"/>
      <c r="OBK1357" s="977"/>
      <c r="OBL1357" s="977"/>
      <c r="OBM1357" s="977"/>
      <c r="OBN1357" s="977"/>
      <c r="OBO1357" s="977"/>
      <c r="OBP1357" s="977"/>
      <c r="OBQ1357" s="977"/>
      <c r="OBR1357" s="977"/>
      <c r="OBS1357" s="977"/>
      <c r="OBT1357" s="977"/>
      <c r="OBU1357" s="977"/>
      <c r="OBV1357" s="977"/>
      <c r="OBW1357" s="977"/>
      <c r="OBX1357" s="977"/>
      <c r="OBY1357" s="977"/>
      <c r="OBZ1357" s="977"/>
      <c r="OCA1357" s="977"/>
      <c r="OCB1357" s="977"/>
      <c r="OCC1357" s="977"/>
      <c r="OCD1357" s="977"/>
      <c r="OCE1357" s="977"/>
      <c r="OCF1357" s="977"/>
      <c r="OCG1357" s="977"/>
      <c r="OCH1357" s="977"/>
      <c r="OCI1357" s="977"/>
      <c r="OCJ1357" s="977"/>
      <c r="OCK1357" s="977"/>
      <c r="OCL1357" s="977"/>
      <c r="OCM1357" s="977"/>
      <c r="OCN1357" s="977"/>
      <c r="OCO1357" s="977"/>
      <c r="OCP1357" s="977"/>
      <c r="OCQ1357" s="977"/>
      <c r="OCR1357" s="977"/>
      <c r="OCS1357" s="977"/>
      <c r="OCT1357" s="977"/>
      <c r="OCU1357" s="977"/>
      <c r="OCV1357" s="977"/>
      <c r="OCW1357" s="977"/>
      <c r="OCX1357" s="977"/>
      <c r="OCY1357" s="977"/>
      <c r="OCZ1357" s="977"/>
      <c r="ODA1357" s="977"/>
      <c r="ODB1357" s="977"/>
      <c r="ODC1357" s="977"/>
      <c r="ODD1357" s="977"/>
      <c r="ODE1357" s="977"/>
      <c r="ODF1357" s="977"/>
      <c r="ODG1357" s="977"/>
      <c r="ODH1357" s="977"/>
      <c r="ODI1357" s="977"/>
      <c r="ODJ1357" s="977"/>
      <c r="ODK1357" s="977"/>
      <c r="ODL1357" s="977"/>
      <c r="ODM1357" s="977"/>
      <c r="ODN1357" s="977"/>
      <c r="ODO1357" s="977"/>
      <c r="ODP1357" s="977"/>
      <c r="ODQ1357" s="977"/>
      <c r="ODR1357" s="977"/>
      <c r="ODS1357" s="977"/>
      <c r="ODT1357" s="977"/>
      <c r="ODU1357" s="977"/>
      <c r="ODV1357" s="977"/>
      <c r="ODW1357" s="977"/>
      <c r="ODX1357" s="977"/>
      <c r="ODY1357" s="977"/>
      <c r="ODZ1357" s="977"/>
      <c r="OEA1357" s="977"/>
      <c r="OEB1357" s="977"/>
      <c r="OEC1357" s="977"/>
      <c r="OED1357" s="977"/>
      <c r="OEE1357" s="977"/>
      <c r="OEF1357" s="977"/>
      <c r="OEG1357" s="977"/>
      <c r="OEH1357" s="977"/>
      <c r="OEI1357" s="977"/>
      <c r="OEJ1357" s="977"/>
      <c r="OEK1357" s="977"/>
      <c r="OEL1357" s="977"/>
      <c r="OEM1357" s="977"/>
      <c r="OEN1357" s="977"/>
      <c r="OEO1357" s="977"/>
      <c r="OEP1357" s="977"/>
      <c r="OEQ1357" s="977"/>
      <c r="OER1357" s="977"/>
      <c r="OES1357" s="977"/>
      <c r="OET1357" s="977"/>
      <c r="OEU1357" s="977"/>
      <c r="OEV1357" s="977"/>
      <c r="OEW1357" s="977"/>
      <c r="OEX1357" s="977"/>
      <c r="OEY1357" s="977"/>
      <c r="OEZ1357" s="977"/>
      <c r="OFA1357" s="977"/>
      <c r="OFB1357" s="977"/>
      <c r="OFC1357" s="977"/>
      <c r="OFD1357" s="977"/>
      <c r="OFE1357" s="977"/>
      <c r="OFF1357" s="977"/>
      <c r="OFG1357" s="977"/>
      <c r="OFH1357" s="977"/>
      <c r="OFI1357" s="977"/>
      <c r="OFJ1357" s="977"/>
      <c r="OFK1357" s="977"/>
      <c r="OFL1357" s="977"/>
      <c r="OFM1357" s="977"/>
      <c r="OFN1357" s="977"/>
      <c r="OFO1357" s="977"/>
      <c r="OFP1357" s="977"/>
      <c r="OFQ1357" s="977"/>
      <c r="OFR1357" s="977"/>
      <c r="OFS1357" s="977"/>
      <c r="OFT1357" s="977"/>
      <c r="OFU1357" s="977"/>
      <c r="OFV1357" s="977"/>
      <c r="OFW1357" s="977"/>
      <c r="OFX1357" s="977"/>
      <c r="OFY1357" s="977"/>
      <c r="OFZ1357" s="977"/>
      <c r="OGA1357" s="977"/>
      <c r="OGB1357" s="977"/>
      <c r="OGC1357" s="977"/>
      <c r="OGD1357" s="977"/>
      <c r="OGE1357" s="977"/>
      <c r="OGF1357" s="977"/>
      <c r="OGG1357" s="977"/>
      <c r="OGH1357" s="977"/>
      <c r="OGI1357" s="977"/>
      <c r="OGJ1357" s="977"/>
      <c r="OGK1357" s="977"/>
      <c r="OGL1357" s="977"/>
      <c r="OGM1357" s="977"/>
      <c r="OGN1357" s="977"/>
      <c r="OGO1357" s="977"/>
      <c r="OGP1357" s="977"/>
      <c r="OGQ1357" s="977"/>
      <c r="OGR1357" s="977"/>
      <c r="OGS1357" s="977"/>
      <c r="OGT1357" s="977"/>
      <c r="OGU1357" s="977"/>
      <c r="OGV1357" s="977"/>
      <c r="OGW1357" s="977"/>
      <c r="OGX1357" s="977"/>
      <c r="OGY1357" s="977"/>
      <c r="OGZ1357" s="977"/>
      <c r="OHA1357" s="977"/>
      <c r="OHB1357" s="977"/>
      <c r="OHC1357" s="977"/>
      <c r="OHD1357" s="977"/>
      <c r="OHE1357" s="977"/>
      <c r="OHF1357" s="977"/>
      <c r="OHG1357" s="977"/>
      <c r="OHH1357" s="977"/>
      <c r="OHI1357" s="977"/>
      <c r="OHJ1357" s="977"/>
      <c r="OHK1357" s="977"/>
      <c r="OHL1357" s="977"/>
      <c r="OHM1357" s="977"/>
      <c r="OHN1357" s="977"/>
      <c r="OHO1357" s="977"/>
      <c r="OHP1357" s="977"/>
      <c r="OHQ1357" s="977"/>
      <c r="OHR1357" s="977"/>
      <c r="OHS1357" s="977"/>
      <c r="OHT1357" s="977"/>
      <c r="OHU1357" s="977"/>
      <c r="OHV1357" s="977"/>
      <c r="OHW1357" s="977"/>
      <c r="OHX1357" s="977"/>
      <c r="OHY1357" s="977"/>
      <c r="OHZ1357" s="977"/>
      <c r="OIA1357" s="977"/>
      <c r="OIB1357" s="977"/>
      <c r="OIC1357" s="977"/>
      <c r="OID1357" s="977"/>
      <c r="OIE1357" s="977"/>
      <c r="OIF1357" s="977"/>
      <c r="OIG1357" s="977"/>
      <c r="OIH1357" s="977"/>
      <c r="OII1357" s="977"/>
      <c r="OIJ1357" s="977"/>
      <c r="OIK1357" s="977"/>
      <c r="OIL1357" s="977"/>
      <c r="OIM1357" s="977"/>
      <c r="OIN1357" s="977"/>
      <c r="OIO1357" s="977"/>
      <c r="OIP1357" s="977"/>
      <c r="OIQ1357" s="977"/>
      <c r="OIR1357" s="977"/>
      <c r="OIS1357" s="977"/>
      <c r="OIT1357" s="977"/>
      <c r="OIU1357" s="977"/>
      <c r="OIV1357" s="977"/>
      <c r="OIW1357" s="977"/>
      <c r="OIX1357" s="977"/>
      <c r="OIY1357" s="977"/>
      <c r="OIZ1357" s="977"/>
      <c r="OJA1357" s="977"/>
      <c r="OJB1357" s="977"/>
      <c r="OJC1357" s="977"/>
      <c r="OJD1357" s="977"/>
      <c r="OJE1357" s="977"/>
      <c r="OJF1357" s="977"/>
      <c r="OJG1357" s="977"/>
      <c r="OJH1357" s="977"/>
      <c r="OJI1357" s="977"/>
      <c r="OJJ1357" s="977"/>
      <c r="OJK1357" s="977"/>
      <c r="OJL1357" s="977"/>
      <c r="OJM1357" s="977"/>
      <c r="OJN1357" s="977"/>
      <c r="OJO1357" s="977"/>
      <c r="OJP1357" s="977"/>
      <c r="OJQ1357" s="977"/>
      <c r="OJR1357" s="977"/>
      <c r="OJS1357" s="977"/>
      <c r="OJT1357" s="977"/>
      <c r="OJU1357" s="977"/>
      <c r="OJV1357" s="977"/>
      <c r="OJW1357" s="977"/>
      <c r="OJX1357" s="977"/>
      <c r="OJY1357" s="977"/>
      <c r="OJZ1357" s="977"/>
      <c r="OKA1357" s="977"/>
      <c r="OKB1357" s="977"/>
      <c r="OKC1357" s="977"/>
      <c r="OKD1357" s="977"/>
      <c r="OKE1357" s="977"/>
      <c r="OKF1357" s="977"/>
      <c r="OKG1357" s="977"/>
      <c r="OKH1357" s="977"/>
      <c r="OKI1357" s="977"/>
      <c r="OKJ1357" s="977"/>
      <c r="OKK1357" s="977"/>
      <c r="OKL1357" s="977"/>
      <c r="OKM1357" s="977"/>
      <c r="OKN1357" s="977"/>
      <c r="OKO1357" s="977"/>
      <c r="OKP1357" s="977"/>
      <c r="OKQ1357" s="977"/>
      <c r="OKR1357" s="977"/>
      <c r="OKS1357" s="977"/>
      <c r="OKT1357" s="977"/>
      <c r="OKU1357" s="977"/>
      <c r="OKV1357" s="977"/>
      <c r="OKW1357" s="977"/>
      <c r="OKX1357" s="977"/>
      <c r="OKY1357" s="977"/>
      <c r="OKZ1357" s="977"/>
      <c r="OLA1357" s="977"/>
      <c r="OLB1357" s="977"/>
      <c r="OLC1357" s="977"/>
      <c r="OLD1357" s="977"/>
      <c r="OLE1357" s="977"/>
      <c r="OLF1357" s="977"/>
      <c r="OLG1357" s="977"/>
      <c r="OLH1357" s="977"/>
      <c r="OLI1357" s="977"/>
      <c r="OLJ1357" s="977"/>
      <c r="OLK1357" s="977"/>
      <c r="OLL1357" s="977"/>
      <c r="OLM1357" s="977"/>
      <c r="OLN1357" s="977"/>
      <c r="OLO1357" s="977"/>
      <c r="OLP1357" s="977"/>
      <c r="OLQ1357" s="977"/>
      <c r="OLR1357" s="977"/>
      <c r="OLS1357" s="977"/>
      <c r="OLT1357" s="977"/>
      <c r="OLU1357" s="977"/>
      <c r="OLV1357" s="977"/>
      <c r="OLW1357" s="977"/>
      <c r="OLX1357" s="977"/>
      <c r="OLY1357" s="977"/>
      <c r="OLZ1357" s="977"/>
      <c r="OMA1357" s="977"/>
      <c r="OMB1357" s="977"/>
      <c r="OMC1357" s="977"/>
      <c r="OMD1357" s="977"/>
      <c r="OME1357" s="977"/>
      <c r="OMF1357" s="977"/>
      <c r="OMG1357" s="977"/>
      <c r="OMH1357" s="977"/>
      <c r="OMI1357" s="977"/>
      <c r="OMJ1357" s="977"/>
      <c r="OMK1357" s="977"/>
      <c r="OML1357" s="977"/>
      <c r="OMM1357" s="977"/>
      <c r="OMN1357" s="977"/>
      <c r="OMO1357" s="977"/>
      <c r="OMP1357" s="977"/>
      <c r="OMQ1357" s="977"/>
      <c r="OMR1357" s="977"/>
      <c r="OMS1357" s="977"/>
      <c r="OMT1357" s="977"/>
      <c r="OMU1357" s="977"/>
      <c r="OMV1357" s="977"/>
      <c r="OMW1357" s="977"/>
      <c r="OMX1357" s="977"/>
      <c r="OMY1357" s="977"/>
      <c r="OMZ1357" s="977"/>
      <c r="ONA1357" s="977"/>
      <c r="ONB1357" s="977"/>
      <c r="ONC1357" s="977"/>
      <c r="OND1357" s="977"/>
      <c r="ONE1357" s="977"/>
      <c r="ONF1357" s="977"/>
      <c r="ONG1357" s="977"/>
      <c r="ONH1357" s="977"/>
      <c r="ONI1357" s="977"/>
      <c r="ONJ1357" s="977"/>
      <c r="ONK1357" s="977"/>
      <c r="ONL1357" s="977"/>
      <c r="ONM1357" s="977"/>
      <c r="ONN1357" s="977"/>
      <c r="ONO1357" s="977"/>
      <c r="ONP1357" s="977"/>
      <c r="ONQ1357" s="977"/>
      <c r="ONR1357" s="977"/>
      <c r="ONS1357" s="977"/>
      <c r="ONT1357" s="977"/>
      <c r="ONU1357" s="977"/>
      <c r="ONV1357" s="977"/>
      <c r="ONW1357" s="977"/>
      <c r="ONX1357" s="977"/>
      <c r="ONY1357" s="977"/>
      <c r="ONZ1357" s="977"/>
      <c r="OOA1357" s="977"/>
      <c r="OOB1357" s="977"/>
      <c r="OOC1357" s="977"/>
      <c r="OOD1357" s="977"/>
      <c r="OOE1357" s="977"/>
      <c r="OOF1357" s="977"/>
      <c r="OOG1357" s="977"/>
      <c r="OOH1357" s="977"/>
      <c r="OOI1357" s="977"/>
      <c r="OOJ1357" s="977"/>
      <c r="OOK1357" s="977"/>
      <c r="OOL1357" s="977"/>
      <c r="OOM1357" s="977"/>
      <c r="OON1357" s="977"/>
      <c r="OOO1357" s="977"/>
      <c r="OOP1357" s="977"/>
      <c r="OOQ1357" s="977"/>
      <c r="OOR1357" s="977"/>
      <c r="OOS1357" s="977"/>
      <c r="OOT1357" s="977"/>
      <c r="OOU1357" s="977"/>
      <c r="OOV1357" s="977"/>
      <c r="OOW1357" s="977"/>
      <c r="OOX1357" s="977"/>
      <c r="OOY1357" s="977"/>
      <c r="OOZ1357" s="977"/>
      <c r="OPA1357" s="977"/>
      <c r="OPB1357" s="977"/>
      <c r="OPC1357" s="977"/>
      <c r="OPD1357" s="977"/>
      <c r="OPE1357" s="977"/>
      <c r="OPF1357" s="977"/>
      <c r="OPG1357" s="977"/>
      <c r="OPH1357" s="977"/>
      <c r="OPI1357" s="977"/>
      <c r="OPJ1357" s="977"/>
      <c r="OPK1357" s="977"/>
      <c r="OPL1357" s="977"/>
      <c r="OPM1357" s="977"/>
      <c r="OPN1357" s="977"/>
      <c r="OPO1357" s="977"/>
      <c r="OPP1357" s="977"/>
      <c r="OPQ1357" s="977"/>
      <c r="OPR1357" s="977"/>
      <c r="OPS1357" s="977"/>
      <c r="OPT1357" s="977"/>
      <c r="OPU1357" s="977"/>
      <c r="OPV1357" s="977"/>
      <c r="OPW1357" s="977"/>
      <c r="OPX1357" s="977"/>
      <c r="OPY1357" s="977"/>
      <c r="OPZ1357" s="977"/>
      <c r="OQA1357" s="977"/>
      <c r="OQB1357" s="977"/>
      <c r="OQC1357" s="977"/>
      <c r="OQD1357" s="977"/>
      <c r="OQE1357" s="977"/>
      <c r="OQF1357" s="977"/>
      <c r="OQG1357" s="977"/>
      <c r="OQH1357" s="977"/>
      <c r="OQI1357" s="977"/>
      <c r="OQJ1357" s="977"/>
      <c r="OQK1357" s="977"/>
      <c r="OQL1357" s="977"/>
      <c r="OQM1357" s="977"/>
      <c r="OQN1357" s="977"/>
      <c r="OQO1357" s="977"/>
      <c r="OQP1357" s="977"/>
      <c r="OQQ1357" s="977"/>
      <c r="OQR1357" s="977"/>
      <c r="OQS1357" s="977"/>
      <c r="OQT1357" s="977"/>
      <c r="OQU1357" s="977"/>
      <c r="OQV1357" s="977"/>
      <c r="OQW1357" s="977"/>
      <c r="OQX1357" s="977"/>
      <c r="OQY1357" s="977"/>
      <c r="OQZ1357" s="977"/>
      <c r="ORA1357" s="977"/>
      <c r="ORB1357" s="977"/>
      <c r="ORC1357" s="977"/>
      <c r="ORD1357" s="977"/>
      <c r="ORE1357" s="977"/>
      <c r="ORF1357" s="977"/>
      <c r="ORG1357" s="977"/>
      <c r="ORH1357" s="977"/>
      <c r="ORI1357" s="977"/>
      <c r="ORJ1357" s="977"/>
      <c r="ORK1357" s="977"/>
      <c r="ORL1357" s="977"/>
      <c r="ORM1357" s="977"/>
      <c r="ORN1357" s="977"/>
      <c r="ORO1357" s="977"/>
      <c r="ORP1357" s="977"/>
      <c r="ORQ1357" s="977"/>
      <c r="ORR1357" s="977"/>
      <c r="ORS1357" s="977"/>
      <c r="ORT1357" s="977"/>
      <c r="ORU1357" s="977"/>
      <c r="ORV1357" s="977"/>
      <c r="ORW1357" s="977"/>
      <c r="ORX1357" s="977"/>
      <c r="ORY1357" s="977"/>
      <c r="ORZ1357" s="977"/>
      <c r="OSA1357" s="977"/>
      <c r="OSB1357" s="977"/>
      <c r="OSC1357" s="977"/>
      <c r="OSD1357" s="977"/>
      <c r="OSE1357" s="977"/>
      <c r="OSF1357" s="977"/>
      <c r="OSG1357" s="977"/>
      <c r="OSH1357" s="977"/>
      <c r="OSI1357" s="977"/>
      <c r="OSJ1357" s="977"/>
      <c r="OSK1357" s="977"/>
      <c r="OSL1357" s="977"/>
      <c r="OSM1357" s="977"/>
      <c r="OSN1357" s="977"/>
      <c r="OSO1357" s="977"/>
      <c r="OSP1357" s="977"/>
      <c r="OSQ1357" s="977"/>
      <c r="OSR1357" s="977"/>
      <c r="OSS1357" s="977"/>
      <c r="OST1357" s="977"/>
      <c r="OSU1357" s="977"/>
      <c r="OSV1357" s="977"/>
      <c r="OSW1357" s="977"/>
      <c r="OSX1357" s="977"/>
      <c r="OSY1357" s="977"/>
      <c r="OSZ1357" s="977"/>
      <c r="OTA1357" s="977"/>
      <c r="OTB1357" s="977"/>
      <c r="OTC1357" s="977"/>
      <c r="OTD1357" s="977"/>
      <c r="OTE1357" s="977"/>
      <c r="OTF1357" s="977"/>
      <c r="OTG1357" s="977"/>
      <c r="OTH1357" s="977"/>
      <c r="OTI1357" s="977"/>
      <c r="OTJ1357" s="977"/>
      <c r="OTK1357" s="977"/>
      <c r="OTL1357" s="977"/>
      <c r="OTM1357" s="977"/>
      <c r="OTN1357" s="977"/>
      <c r="OTO1357" s="977"/>
      <c r="OTP1357" s="977"/>
      <c r="OTQ1357" s="977"/>
      <c r="OTR1357" s="977"/>
      <c r="OTS1357" s="977"/>
      <c r="OTT1357" s="977"/>
      <c r="OTU1357" s="977"/>
      <c r="OTV1357" s="977"/>
      <c r="OTW1357" s="977"/>
      <c r="OTX1357" s="977"/>
      <c r="OTY1357" s="977"/>
      <c r="OTZ1357" s="977"/>
      <c r="OUA1357" s="977"/>
      <c r="OUB1357" s="977"/>
      <c r="OUC1357" s="977"/>
      <c r="OUD1357" s="977"/>
      <c r="OUE1357" s="977"/>
      <c r="OUF1357" s="977"/>
      <c r="OUG1357" s="977"/>
      <c r="OUH1357" s="977"/>
      <c r="OUI1357" s="977"/>
      <c r="OUJ1357" s="977"/>
      <c r="OUK1357" s="977"/>
      <c r="OUL1357" s="977"/>
      <c r="OUM1357" s="977"/>
      <c r="OUN1357" s="977"/>
      <c r="OUO1357" s="977"/>
      <c r="OUP1357" s="977"/>
      <c r="OUQ1357" s="977"/>
      <c r="OUR1357" s="977"/>
      <c r="OUS1357" s="977"/>
      <c r="OUT1357" s="977"/>
      <c r="OUU1357" s="977"/>
      <c r="OUV1357" s="977"/>
      <c r="OUW1357" s="977"/>
      <c r="OUX1357" s="977"/>
      <c r="OUY1357" s="977"/>
      <c r="OUZ1357" s="977"/>
      <c r="OVA1357" s="977"/>
      <c r="OVB1357" s="977"/>
      <c r="OVC1357" s="977"/>
      <c r="OVD1357" s="977"/>
      <c r="OVE1357" s="977"/>
      <c r="OVF1357" s="977"/>
      <c r="OVG1357" s="977"/>
      <c r="OVH1357" s="977"/>
      <c r="OVI1357" s="977"/>
      <c r="OVJ1357" s="977"/>
      <c r="OVK1357" s="977"/>
      <c r="OVL1357" s="977"/>
      <c r="OVM1357" s="977"/>
      <c r="OVN1357" s="977"/>
      <c r="OVO1357" s="977"/>
      <c r="OVP1357" s="977"/>
      <c r="OVQ1357" s="977"/>
      <c r="OVR1357" s="977"/>
      <c r="OVS1357" s="977"/>
      <c r="OVT1357" s="977"/>
      <c r="OVU1357" s="977"/>
      <c r="OVV1357" s="977"/>
      <c r="OVW1357" s="977"/>
      <c r="OVX1357" s="977"/>
      <c r="OVY1357" s="977"/>
      <c r="OVZ1357" s="977"/>
      <c r="OWA1357" s="977"/>
      <c r="OWB1357" s="977"/>
      <c r="OWC1357" s="977"/>
      <c r="OWD1357" s="977"/>
      <c r="OWE1357" s="977"/>
      <c r="OWF1357" s="977"/>
      <c r="OWG1357" s="977"/>
      <c r="OWH1357" s="977"/>
      <c r="OWI1357" s="977"/>
      <c r="OWJ1357" s="977"/>
      <c r="OWK1357" s="977"/>
      <c r="OWL1357" s="977"/>
      <c r="OWM1357" s="977"/>
      <c r="OWN1357" s="977"/>
      <c r="OWO1357" s="977"/>
      <c r="OWP1357" s="977"/>
      <c r="OWQ1357" s="977"/>
      <c r="OWR1357" s="977"/>
      <c r="OWS1357" s="977"/>
      <c r="OWT1357" s="977"/>
      <c r="OWU1357" s="977"/>
      <c r="OWV1357" s="977"/>
      <c r="OWW1357" s="977"/>
      <c r="OWX1357" s="977"/>
      <c r="OWY1357" s="977"/>
      <c r="OWZ1357" s="977"/>
      <c r="OXA1357" s="977"/>
      <c r="OXB1357" s="977"/>
      <c r="OXC1357" s="977"/>
      <c r="OXD1357" s="977"/>
      <c r="OXE1357" s="977"/>
      <c r="OXF1357" s="977"/>
      <c r="OXG1357" s="977"/>
      <c r="OXH1357" s="977"/>
      <c r="OXI1357" s="977"/>
      <c r="OXJ1357" s="977"/>
      <c r="OXK1357" s="977"/>
      <c r="OXL1357" s="977"/>
      <c r="OXM1357" s="977"/>
      <c r="OXN1357" s="977"/>
      <c r="OXO1357" s="977"/>
      <c r="OXP1357" s="977"/>
      <c r="OXQ1357" s="977"/>
      <c r="OXR1357" s="977"/>
      <c r="OXS1357" s="977"/>
      <c r="OXT1357" s="977"/>
      <c r="OXU1357" s="977"/>
      <c r="OXV1357" s="977"/>
      <c r="OXW1357" s="977"/>
      <c r="OXX1357" s="977"/>
      <c r="OXY1357" s="977"/>
      <c r="OXZ1357" s="977"/>
      <c r="OYA1357" s="977"/>
      <c r="OYB1357" s="977"/>
      <c r="OYC1357" s="977"/>
      <c r="OYD1357" s="977"/>
      <c r="OYE1357" s="977"/>
      <c r="OYF1357" s="977"/>
      <c r="OYG1357" s="977"/>
      <c r="OYH1357" s="977"/>
      <c r="OYI1357" s="977"/>
      <c r="OYJ1357" s="977"/>
      <c r="OYK1357" s="977"/>
      <c r="OYL1357" s="977"/>
      <c r="OYM1357" s="977"/>
      <c r="OYN1357" s="977"/>
      <c r="OYO1357" s="977"/>
      <c r="OYP1357" s="977"/>
      <c r="OYQ1357" s="977"/>
      <c r="OYR1357" s="977"/>
      <c r="OYS1357" s="977"/>
      <c r="OYT1357" s="977"/>
      <c r="OYU1357" s="977"/>
      <c r="OYV1357" s="977"/>
      <c r="OYW1357" s="977"/>
      <c r="OYX1357" s="977"/>
      <c r="OYY1357" s="977"/>
      <c r="OYZ1357" s="977"/>
      <c r="OZA1357" s="977"/>
      <c r="OZB1357" s="977"/>
      <c r="OZC1357" s="977"/>
      <c r="OZD1357" s="977"/>
      <c r="OZE1357" s="977"/>
      <c r="OZF1357" s="977"/>
      <c r="OZG1357" s="977"/>
      <c r="OZH1357" s="977"/>
      <c r="OZI1357" s="977"/>
      <c r="OZJ1357" s="977"/>
      <c r="OZK1357" s="977"/>
      <c r="OZL1357" s="977"/>
      <c r="OZM1357" s="977"/>
      <c r="OZN1357" s="977"/>
      <c r="OZO1357" s="977"/>
      <c r="OZP1357" s="977"/>
      <c r="OZQ1357" s="977"/>
      <c r="OZR1357" s="977"/>
      <c r="OZS1357" s="977"/>
      <c r="OZT1357" s="977"/>
      <c r="OZU1357" s="977"/>
      <c r="OZV1357" s="977"/>
      <c r="OZW1357" s="977"/>
      <c r="OZX1357" s="977"/>
      <c r="OZY1357" s="977"/>
      <c r="OZZ1357" s="977"/>
      <c r="PAA1357" s="977"/>
      <c r="PAB1357" s="977"/>
      <c r="PAC1357" s="977"/>
      <c r="PAD1357" s="977"/>
      <c r="PAE1357" s="977"/>
      <c r="PAF1357" s="977"/>
      <c r="PAG1357" s="977"/>
      <c r="PAH1357" s="977"/>
      <c r="PAI1357" s="977"/>
      <c r="PAJ1357" s="977"/>
      <c r="PAK1357" s="977"/>
      <c r="PAL1357" s="977"/>
      <c r="PAM1357" s="977"/>
      <c r="PAN1357" s="977"/>
      <c r="PAO1357" s="977"/>
      <c r="PAP1357" s="977"/>
      <c r="PAQ1357" s="977"/>
      <c r="PAR1357" s="977"/>
      <c r="PAS1357" s="977"/>
      <c r="PAT1357" s="977"/>
      <c r="PAU1357" s="977"/>
      <c r="PAV1357" s="977"/>
      <c r="PAW1357" s="977"/>
      <c r="PAX1357" s="977"/>
      <c r="PAY1357" s="977"/>
      <c r="PAZ1357" s="977"/>
      <c r="PBA1357" s="977"/>
      <c r="PBB1357" s="977"/>
      <c r="PBC1357" s="977"/>
      <c r="PBD1357" s="977"/>
      <c r="PBE1357" s="977"/>
      <c r="PBF1357" s="977"/>
      <c r="PBG1357" s="977"/>
      <c r="PBH1357" s="977"/>
      <c r="PBI1357" s="977"/>
      <c r="PBJ1357" s="977"/>
      <c r="PBK1357" s="977"/>
      <c r="PBL1357" s="977"/>
      <c r="PBM1357" s="977"/>
      <c r="PBN1357" s="977"/>
      <c r="PBO1357" s="977"/>
      <c r="PBP1357" s="977"/>
      <c r="PBQ1357" s="977"/>
      <c r="PBR1357" s="977"/>
      <c r="PBS1357" s="977"/>
      <c r="PBT1357" s="977"/>
      <c r="PBU1357" s="977"/>
      <c r="PBV1357" s="977"/>
      <c r="PBW1357" s="977"/>
      <c r="PBX1357" s="977"/>
      <c r="PBY1357" s="977"/>
      <c r="PBZ1357" s="977"/>
      <c r="PCA1357" s="977"/>
      <c r="PCB1357" s="977"/>
      <c r="PCC1357" s="977"/>
      <c r="PCD1357" s="977"/>
      <c r="PCE1357" s="977"/>
      <c r="PCF1357" s="977"/>
      <c r="PCG1357" s="977"/>
      <c r="PCH1357" s="977"/>
      <c r="PCI1357" s="977"/>
      <c r="PCJ1357" s="977"/>
      <c r="PCK1357" s="977"/>
      <c r="PCL1357" s="977"/>
      <c r="PCM1357" s="977"/>
      <c r="PCN1357" s="977"/>
      <c r="PCO1357" s="977"/>
      <c r="PCP1357" s="977"/>
      <c r="PCQ1357" s="977"/>
      <c r="PCR1357" s="977"/>
      <c r="PCS1357" s="977"/>
      <c r="PCT1357" s="977"/>
      <c r="PCU1357" s="977"/>
      <c r="PCV1357" s="977"/>
      <c r="PCW1357" s="977"/>
      <c r="PCX1357" s="977"/>
      <c r="PCY1357" s="977"/>
      <c r="PCZ1357" s="977"/>
      <c r="PDA1357" s="977"/>
      <c r="PDB1357" s="977"/>
      <c r="PDC1357" s="977"/>
      <c r="PDD1357" s="977"/>
      <c r="PDE1357" s="977"/>
      <c r="PDF1357" s="977"/>
      <c r="PDG1357" s="977"/>
      <c r="PDH1357" s="977"/>
      <c r="PDI1357" s="977"/>
      <c r="PDJ1357" s="977"/>
      <c r="PDK1357" s="977"/>
      <c r="PDL1357" s="977"/>
      <c r="PDM1357" s="977"/>
      <c r="PDN1357" s="977"/>
      <c r="PDO1357" s="977"/>
      <c r="PDP1357" s="977"/>
      <c r="PDQ1357" s="977"/>
      <c r="PDR1357" s="977"/>
      <c r="PDS1357" s="977"/>
      <c r="PDT1357" s="977"/>
      <c r="PDU1357" s="977"/>
      <c r="PDV1357" s="977"/>
      <c r="PDW1357" s="977"/>
      <c r="PDX1357" s="977"/>
      <c r="PDY1357" s="977"/>
      <c r="PDZ1357" s="977"/>
      <c r="PEA1357" s="977"/>
      <c r="PEB1357" s="977"/>
      <c r="PEC1357" s="977"/>
      <c r="PED1357" s="977"/>
      <c r="PEE1357" s="977"/>
      <c r="PEF1357" s="977"/>
      <c r="PEG1357" s="977"/>
      <c r="PEH1357" s="977"/>
      <c r="PEI1357" s="977"/>
      <c r="PEJ1357" s="977"/>
      <c r="PEK1357" s="977"/>
      <c r="PEL1357" s="977"/>
      <c r="PEM1357" s="977"/>
      <c r="PEN1357" s="977"/>
      <c r="PEO1357" s="977"/>
      <c r="PEP1357" s="977"/>
      <c r="PEQ1357" s="977"/>
      <c r="PER1357" s="977"/>
      <c r="PES1357" s="977"/>
      <c r="PET1357" s="977"/>
      <c r="PEU1357" s="977"/>
      <c r="PEV1357" s="977"/>
      <c r="PEW1357" s="977"/>
      <c r="PEX1357" s="977"/>
      <c r="PEY1357" s="977"/>
      <c r="PEZ1357" s="977"/>
      <c r="PFA1357" s="977"/>
      <c r="PFB1357" s="977"/>
      <c r="PFC1357" s="977"/>
      <c r="PFD1357" s="977"/>
      <c r="PFE1357" s="977"/>
      <c r="PFF1357" s="977"/>
      <c r="PFG1357" s="977"/>
      <c r="PFH1357" s="977"/>
      <c r="PFI1357" s="977"/>
      <c r="PFJ1357" s="977"/>
      <c r="PFK1357" s="977"/>
      <c r="PFL1357" s="977"/>
      <c r="PFM1357" s="977"/>
      <c r="PFN1357" s="977"/>
      <c r="PFO1357" s="977"/>
      <c r="PFP1357" s="977"/>
      <c r="PFQ1357" s="977"/>
      <c r="PFR1357" s="977"/>
      <c r="PFS1357" s="977"/>
      <c r="PFT1357" s="977"/>
      <c r="PFU1357" s="977"/>
      <c r="PFV1357" s="977"/>
      <c r="PFW1357" s="977"/>
      <c r="PFX1357" s="977"/>
      <c r="PFY1357" s="977"/>
      <c r="PFZ1357" s="977"/>
      <c r="PGA1357" s="977"/>
      <c r="PGB1357" s="977"/>
      <c r="PGC1357" s="977"/>
      <c r="PGD1357" s="977"/>
      <c r="PGE1357" s="977"/>
      <c r="PGF1357" s="977"/>
      <c r="PGG1357" s="977"/>
      <c r="PGH1357" s="977"/>
      <c r="PGI1357" s="977"/>
      <c r="PGJ1357" s="977"/>
      <c r="PGK1357" s="977"/>
      <c r="PGL1357" s="977"/>
      <c r="PGM1357" s="977"/>
      <c r="PGN1357" s="977"/>
      <c r="PGO1357" s="977"/>
      <c r="PGP1357" s="977"/>
      <c r="PGQ1357" s="977"/>
      <c r="PGR1357" s="977"/>
      <c r="PGS1357" s="977"/>
      <c r="PGT1357" s="977"/>
      <c r="PGU1357" s="977"/>
      <c r="PGV1357" s="977"/>
      <c r="PGW1357" s="977"/>
      <c r="PGX1357" s="977"/>
      <c r="PGY1357" s="977"/>
      <c r="PGZ1357" s="977"/>
      <c r="PHA1357" s="977"/>
      <c r="PHB1357" s="977"/>
      <c r="PHC1357" s="977"/>
      <c r="PHD1357" s="977"/>
      <c r="PHE1357" s="977"/>
      <c r="PHF1357" s="977"/>
      <c r="PHG1357" s="977"/>
      <c r="PHH1357" s="977"/>
      <c r="PHI1357" s="977"/>
      <c r="PHJ1357" s="977"/>
      <c r="PHK1357" s="977"/>
      <c r="PHL1357" s="977"/>
      <c r="PHM1357" s="977"/>
      <c r="PHN1357" s="977"/>
      <c r="PHO1357" s="977"/>
      <c r="PHP1357" s="977"/>
      <c r="PHQ1357" s="977"/>
      <c r="PHR1357" s="977"/>
      <c r="PHS1357" s="977"/>
      <c r="PHT1357" s="977"/>
      <c r="PHU1357" s="977"/>
      <c r="PHV1357" s="977"/>
      <c r="PHW1357" s="977"/>
      <c r="PHX1357" s="977"/>
      <c r="PHY1357" s="977"/>
      <c r="PHZ1357" s="977"/>
      <c r="PIA1357" s="977"/>
      <c r="PIB1357" s="977"/>
      <c r="PIC1357" s="977"/>
      <c r="PID1357" s="977"/>
      <c r="PIE1357" s="977"/>
      <c r="PIF1357" s="977"/>
      <c r="PIG1357" s="977"/>
      <c r="PIH1357" s="977"/>
      <c r="PII1357" s="977"/>
      <c r="PIJ1357" s="977"/>
      <c r="PIK1357" s="977"/>
      <c r="PIL1357" s="977"/>
      <c r="PIM1357" s="977"/>
      <c r="PIN1357" s="977"/>
      <c r="PIO1357" s="977"/>
      <c r="PIP1357" s="977"/>
      <c r="PIQ1357" s="977"/>
      <c r="PIR1357" s="977"/>
      <c r="PIS1357" s="977"/>
      <c r="PIT1357" s="977"/>
      <c r="PIU1357" s="977"/>
      <c r="PIV1357" s="977"/>
      <c r="PIW1357" s="977"/>
      <c r="PIX1357" s="977"/>
      <c r="PIY1357" s="977"/>
      <c r="PIZ1357" s="977"/>
      <c r="PJA1357" s="977"/>
      <c r="PJB1357" s="977"/>
      <c r="PJC1357" s="977"/>
      <c r="PJD1357" s="977"/>
      <c r="PJE1357" s="977"/>
      <c r="PJF1357" s="977"/>
      <c r="PJG1357" s="977"/>
      <c r="PJH1357" s="977"/>
      <c r="PJI1357" s="977"/>
      <c r="PJJ1357" s="977"/>
      <c r="PJK1357" s="977"/>
      <c r="PJL1357" s="977"/>
      <c r="PJM1357" s="977"/>
      <c r="PJN1357" s="977"/>
      <c r="PJO1357" s="977"/>
      <c r="PJP1357" s="977"/>
      <c r="PJQ1357" s="977"/>
      <c r="PJR1357" s="977"/>
      <c r="PJS1357" s="977"/>
      <c r="PJT1357" s="977"/>
      <c r="PJU1357" s="977"/>
      <c r="PJV1357" s="977"/>
      <c r="PJW1357" s="977"/>
      <c r="PJX1357" s="977"/>
      <c r="PJY1357" s="977"/>
      <c r="PJZ1357" s="977"/>
      <c r="PKA1357" s="977"/>
      <c r="PKB1357" s="977"/>
      <c r="PKC1357" s="977"/>
      <c r="PKD1357" s="977"/>
      <c r="PKE1357" s="977"/>
      <c r="PKF1357" s="977"/>
      <c r="PKG1357" s="977"/>
      <c r="PKH1357" s="977"/>
      <c r="PKI1357" s="977"/>
      <c r="PKJ1357" s="977"/>
      <c r="PKK1357" s="977"/>
      <c r="PKL1357" s="977"/>
      <c r="PKM1357" s="977"/>
      <c r="PKN1357" s="977"/>
      <c r="PKO1357" s="977"/>
      <c r="PKP1357" s="977"/>
      <c r="PKQ1357" s="977"/>
      <c r="PKR1357" s="977"/>
      <c r="PKS1357" s="977"/>
      <c r="PKT1357" s="977"/>
      <c r="PKU1357" s="977"/>
      <c r="PKV1357" s="977"/>
      <c r="PKW1357" s="977"/>
      <c r="PKX1357" s="977"/>
      <c r="PKY1357" s="977"/>
      <c r="PKZ1357" s="977"/>
      <c r="PLA1357" s="977"/>
      <c r="PLB1357" s="977"/>
      <c r="PLC1357" s="977"/>
      <c r="PLD1357" s="977"/>
      <c r="PLE1357" s="977"/>
      <c r="PLF1357" s="977"/>
      <c r="PLG1357" s="977"/>
      <c r="PLH1357" s="977"/>
      <c r="PLI1357" s="977"/>
      <c r="PLJ1357" s="977"/>
      <c r="PLK1357" s="977"/>
      <c r="PLL1357" s="977"/>
      <c r="PLM1357" s="977"/>
      <c r="PLN1357" s="977"/>
      <c r="PLO1357" s="977"/>
      <c r="PLP1357" s="977"/>
      <c r="PLQ1357" s="977"/>
      <c r="PLR1357" s="977"/>
      <c r="PLS1357" s="977"/>
      <c r="PLT1357" s="977"/>
      <c r="PLU1357" s="977"/>
      <c r="PLV1357" s="977"/>
      <c r="PLW1357" s="977"/>
      <c r="PLX1357" s="977"/>
      <c r="PLY1357" s="977"/>
      <c r="PLZ1357" s="977"/>
      <c r="PMA1357" s="977"/>
      <c r="PMB1357" s="977"/>
      <c r="PMC1357" s="977"/>
      <c r="PMD1357" s="977"/>
      <c r="PME1357" s="977"/>
      <c r="PMF1357" s="977"/>
      <c r="PMG1357" s="977"/>
      <c r="PMH1357" s="977"/>
      <c r="PMI1357" s="977"/>
      <c r="PMJ1357" s="977"/>
      <c r="PMK1357" s="977"/>
      <c r="PML1357" s="977"/>
      <c r="PMM1357" s="977"/>
      <c r="PMN1357" s="977"/>
      <c r="PMO1357" s="977"/>
      <c r="PMP1357" s="977"/>
      <c r="PMQ1357" s="977"/>
      <c r="PMR1357" s="977"/>
      <c r="PMS1357" s="977"/>
      <c r="PMT1357" s="977"/>
      <c r="PMU1357" s="977"/>
      <c r="PMV1357" s="977"/>
      <c r="PMW1357" s="977"/>
      <c r="PMX1357" s="977"/>
      <c r="PMY1357" s="977"/>
      <c r="PMZ1357" s="977"/>
      <c r="PNA1357" s="977"/>
      <c r="PNB1357" s="977"/>
      <c r="PNC1357" s="977"/>
      <c r="PND1357" s="977"/>
      <c r="PNE1357" s="977"/>
      <c r="PNF1357" s="977"/>
      <c r="PNG1357" s="977"/>
      <c r="PNH1357" s="977"/>
      <c r="PNI1357" s="977"/>
      <c r="PNJ1357" s="977"/>
      <c r="PNK1357" s="977"/>
      <c r="PNL1357" s="977"/>
      <c r="PNM1357" s="977"/>
      <c r="PNN1357" s="977"/>
      <c r="PNO1357" s="977"/>
      <c r="PNP1357" s="977"/>
      <c r="PNQ1357" s="977"/>
      <c r="PNR1357" s="977"/>
      <c r="PNS1357" s="977"/>
      <c r="PNT1357" s="977"/>
      <c r="PNU1357" s="977"/>
      <c r="PNV1357" s="977"/>
      <c r="PNW1357" s="977"/>
      <c r="PNX1357" s="977"/>
      <c r="PNY1357" s="977"/>
      <c r="PNZ1357" s="977"/>
      <c r="POA1357" s="977"/>
      <c r="POB1357" s="977"/>
      <c r="POC1357" s="977"/>
      <c r="POD1357" s="977"/>
      <c r="POE1357" s="977"/>
      <c r="POF1357" s="977"/>
      <c r="POG1357" s="977"/>
      <c r="POH1357" s="977"/>
      <c r="POI1357" s="977"/>
      <c r="POJ1357" s="977"/>
      <c r="POK1357" s="977"/>
      <c r="POL1357" s="977"/>
      <c r="POM1357" s="977"/>
      <c r="PON1357" s="977"/>
      <c r="POO1357" s="977"/>
      <c r="POP1357" s="977"/>
      <c r="POQ1357" s="977"/>
      <c r="POR1357" s="977"/>
      <c r="POS1357" s="977"/>
      <c r="POT1357" s="977"/>
      <c r="POU1357" s="977"/>
      <c r="POV1357" s="977"/>
      <c r="POW1357" s="977"/>
      <c r="POX1357" s="977"/>
      <c r="POY1357" s="977"/>
      <c r="POZ1357" s="977"/>
      <c r="PPA1357" s="977"/>
      <c r="PPB1357" s="977"/>
      <c r="PPC1357" s="977"/>
      <c r="PPD1357" s="977"/>
      <c r="PPE1357" s="977"/>
      <c r="PPF1357" s="977"/>
      <c r="PPG1357" s="977"/>
      <c r="PPH1357" s="977"/>
      <c r="PPI1357" s="977"/>
      <c r="PPJ1357" s="977"/>
      <c r="PPK1357" s="977"/>
      <c r="PPL1357" s="977"/>
      <c r="PPM1357" s="977"/>
      <c r="PPN1357" s="977"/>
      <c r="PPO1357" s="977"/>
      <c r="PPP1357" s="977"/>
      <c r="PPQ1357" s="977"/>
      <c r="PPR1357" s="977"/>
      <c r="PPS1357" s="977"/>
      <c r="PPT1357" s="977"/>
      <c r="PPU1357" s="977"/>
      <c r="PPV1357" s="977"/>
      <c r="PPW1357" s="977"/>
      <c r="PPX1357" s="977"/>
      <c r="PPY1357" s="977"/>
      <c r="PPZ1357" s="977"/>
      <c r="PQA1357" s="977"/>
      <c r="PQB1357" s="977"/>
      <c r="PQC1357" s="977"/>
      <c r="PQD1357" s="977"/>
      <c r="PQE1357" s="977"/>
      <c r="PQF1357" s="977"/>
      <c r="PQG1357" s="977"/>
      <c r="PQH1357" s="977"/>
      <c r="PQI1357" s="977"/>
      <c r="PQJ1357" s="977"/>
      <c r="PQK1357" s="977"/>
      <c r="PQL1357" s="977"/>
      <c r="PQM1357" s="977"/>
      <c r="PQN1357" s="977"/>
      <c r="PQO1357" s="977"/>
      <c r="PQP1357" s="977"/>
      <c r="PQQ1357" s="977"/>
      <c r="PQR1357" s="977"/>
      <c r="PQS1357" s="977"/>
      <c r="PQT1357" s="977"/>
      <c r="PQU1357" s="977"/>
      <c r="PQV1357" s="977"/>
      <c r="PQW1357" s="977"/>
      <c r="PQX1357" s="977"/>
      <c r="PQY1357" s="977"/>
      <c r="PQZ1357" s="977"/>
      <c r="PRA1357" s="977"/>
      <c r="PRB1357" s="977"/>
      <c r="PRC1357" s="977"/>
      <c r="PRD1357" s="977"/>
      <c r="PRE1357" s="977"/>
      <c r="PRF1357" s="977"/>
      <c r="PRG1357" s="977"/>
      <c r="PRH1357" s="977"/>
      <c r="PRI1357" s="977"/>
      <c r="PRJ1357" s="977"/>
      <c r="PRK1357" s="977"/>
      <c r="PRL1357" s="977"/>
      <c r="PRM1357" s="977"/>
      <c r="PRN1357" s="977"/>
      <c r="PRO1357" s="977"/>
      <c r="PRP1357" s="977"/>
      <c r="PRQ1357" s="977"/>
      <c r="PRR1357" s="977"/>
      <c r="PRS1357" s="977"/>
      <c r="PRT1357" s="977"/>
      <c r="PRU1357" s="977"/>
      <c r="PRV1357" s="977"/>
      <c r="PRW1357" s="977"/>
      <c r="PRX1357" s="977"/>
      <c r="PRY1357" s="977"/>
      <c r="PRZ1357" s="977"/>
      <c r="PSA1357" s="977"/>
      <c r="PSB1357" s="977"/>
      <c r="PSC1357" s="977"/>
      <c r="PSD1357" s="977"/>
      <c r="PSE1357" s="977"/>
      <c r="PSF1357" s="977"/>
      <c r="PSG1357" s="977"/>
      <c r="PSH1357" s="977"/>
      <c r="PSI1357" s="977"/>
      <c r="PSJ1357" s="977"/>
      <c r="PSK1357" s="977"/>
      <c r="PSL1357" s="977"/>
      <c r="PSM1357" s="977"/>
      <c r="PSN1357" s="977"/>
      <c r="PSO1357" s="977"/>
      <c r="PSP1357" s="977"/>
      <c r="PSQ1357" s="977"/>
      <c r="PSR1357" s="977"/>
      <c r="PSS1357" s="977"/>
      <c r="PST1357" s="977"/>
      <c r="PSU1357" s="977"/>
      <c r="PSV1357" s="977"/>
      <c r="PSW1357" s="977"/>
      <c r="PSX1357" s="977"/>
      <c r="PSY1357" s="977"/>
      <c r="PSZ1357" s="977"/>
      <c r="PTA1357" s="977"/>
      <c r="PTB1357" s="977"/>
      <c r="PTC1357" s="977"/>
      <c r="PTD1357" s="977"/>
      <c r="PTE1357" s="977"/>
      <c r="PTF1357" s="977"/>
      <c r="PTG1357" s="977"/>
      <c r="PTH1357" s="977"/>
      <c r="PTI1357" s="977"/>
      <c r="PTJ1357" s="977"/>
      <c r="PTK1357" s="977"/>
      <c r="PTL1357" s="977"/>
      <c r="PTM1357" s="977"/>
      <c r="PTN1357" s="977"/>
      <c r="PTO1357" s="977"/>
      <c r="PTP1357" s="977"/>
      <c r="PTQ1357" s="977"/>
      <c r="PTR1357" s="977"/>
      <c r="PTS1357" s="977"/>
      <c r="PTT1357" s="977"/>
      <c r="PTU1357" s="977"/>
      <c r="PTV1357" s="977"/>
      <c r="PTW1357" s="977"/>
      <c r="PTX1357" s="977"/>
      <c r="PTY1357" s="977"/>
      <c r="PTZ1357" s="977"/>
      <c r="PUA1357" s="977"/>
      <c r="PUB1357" s="977"/>
      <c r="PUC1357" s="977"/>
      <c r="PUD1357" s="977"/>
      <c r="PUE1357" s="977"/>
      <c r="PUF1357" s="977"/>
      <c r="PUG1357" s="977"/>
      <c r="PUH1357" s="977"/>
      <c r="PUI1357" s="977"/>
      <c r="PUJ1357" s="977"/>
      <c r="PUK1357" s="977"/>
      <c r="PUL1357" s="977"/>
      <c r="PUM1357" s="977"/>
      <c r="PUN1357" s="977"/>
      <c r="PUO1357" s="977"/>
      <c r="PUP1357" s="977"/>
      <c r="PUQ1357" s="977"/>
      <c r="PUR1357" s="977"/>
      <c r="PUS1357" s="977"/>
      <c r="PUT1357" s="977"/>
      <c r="PUU1357" s="977"/>
      <c r="PUV1357" s="977"/>
      <c r="PUW1357" s="977"/>
      <c r="PUX1357" s="977"/>
      <c r="PUY1357" s="977"/>
      <c r="PUZ1357" s="977"/>
      <c r="PVA1357" s="977"/>
      <c r="PVB1357" s="977"/>
      <c r="PVC1357" s="977"/>
      <c r="PVD1357" s="977"/>
      <c r="PVE1357" s="977"/>
      <c r="PVF1357" s="977"/>
      <c r="PVG1357" s="977"/>
      <c r="PVH1357" s="977"/>
      <c r="PVI1357" s="977"/>
      <c r="PVJ1357" s="977"/>
      <c r="PVK1357" s="977"/>
      <c r="PVL1357" s="977"/>
      <c r="PVM1357" s="977"/>
      <c r="PVN1357" s="977"/>
      <c r="PVO1357" s="977"/>
      <c r="PVP1357" s="977"/>
      <c r="PVQ1357" s="977"/>
      <c r="PVR1357" s="977"/>
      <c r="PVS1357" s="977"/>
      <c r="PVT1357" s="977"/>
      <c r="PVU1357" s="977"/>
      <c r="PVV1357" s="977"/>
      <c r="PVW1357" s="977"/>
      <c r="PVX1357" s="977"/>
      <c r="PVY1357" s="977"/>
      <c r="PVZ1357" s="977"/>
      <c r="PWA1357" s="977"/>
      <c r="PWB1357" s="977"/>
      <c r="PWC1357" s="977"/>
      <c r="PWD1357" s="977"/>
      <c r="PWE1357" s="977"/>
      <c r="PWF1357" s="977"/>
      <c r="PWG1357" s="977"/>
      <c r="PWH1357" s="977"/>
      <c r="PWI1357" s="977"/>
      <c r="PWJ1357" s="977"/>
      <c r="PWK1357" s="977"/>
      <c r="PWL1357" s="977"/>
      <c r="PWM1357" s="977"/>
      <c r="PWN1357" s="977"/>
      <c r="PWO1357" s="977"/>
      <c r="PWP1357" s="977"/>
      <c r="PWQ1357" s="977"/>
      <c r="PWR1357" s="977"/>
      <c r="PWS1357" s="977"/>
      <c r="PWT1357" s="977"/>
      <c r="PWU1357" s="977"/>
      <c r="PWV1357" s="977"/>
      <c r="PWW1357" s="977"/>
      <c r="PWX1357" s="977"/>
      <c r="PWY1357" s="977"/>
      <c r="PWZ1357" s="977"/>
      <c r="PXA1357" s="977"/>
      <c r="PXB1357" s="977"/>
      <c r="PXC1357" s="977"/>
      <c r="PXD1357" s="977"/>
      <c r="PXE1357" s="977"/>
      <c r="PXF1357" s="977"/>
      <c r="PXG1357" s="977"/>
      <c r="PXH1357" s="977"/>
      <c r="PXI1357" s="977"/>
      <c r="PXJ1357" s="977"/>
      <c r="PXK1357" s="977"/>
      <c r="PXL1357" s="977"/>
      <c r="PXM1357" s="977"/>
      <c r="PXN1357" s="977"/>
      <c r="PXO1357" s="977"/>
      <c r="PXP1357" s="977"/>
      <c r="PXQ1357" s="977"/>
      <c r="PXR1357" s="977"/>
      <c r="PXS1357" s="977"/>
      <c r="PXT1357" s="977"/>
      <c r="PXU1357" s="977"/>
      <c r="PXV1357" s="977"/>
      <c r="PXW1357" s="977"/>
      <c r="PXX1357" s="977"/>
      <c r="PXY1357" s="977"/>
      <c r="PXZ1357" s="977"/>
      <c r="PYA1357" s="977"/>
      <c r="PYB1357" s="977"/>
      <c r="PYC1357" s="977"/>
      <c r="PYD1357" s="977"/>
      <c r="PYE1357" s="977"/>
      <c r="PYF1357" s="977"/>
      <c r="PYG1357" s="977"/>
      <c r="PYH1357" s="977"/>
      <c r="PYI1357" s="977"/>
      <c r="PYJ1357" s="977"/>
      <c r="PYK1357" s="977"/>
      <c r="PYL1357" s="977"/>
      <c r="PYM1357" s="977"/>
      <c r="PYN1357" s="977"/>
      <c r="PYO1357" s="977"/>
      <c r="PYP1357" s="977"/>
      <c r="PYQ1357" s="977"/>
      <c r="PYR1357" s="977"/>
      <c r="PYS1357" s="977"/>
      <c r="PYT1357" s="977"/>
      <c r="PYU1357" s="977"/>
      <c r="PYV1357" s="977"/>
      <c r="PYW1357" s="977"/>
      <c r="PYX1357" s="977"/>
      <c r="PYY1357" s="977"/>
      <c r="PYZ1357" s="977"/>
      <c r="PZA1357" s="977"/>
      <c r="PZB1357" s="977"/>
      <c r="PZC1357" s="977"/>
      <c r="PZD1357" s="977"/>
      <c r="PZE1357" s="977"/>
      <c r="PZF1357" s="977"/>
      <c r="PZG1357" s="977"/>
      <c r="PZH1357" s="977"/>
      <c r="PZI1357" s="977"/>
      <c r="PZJ1357" s="977"/>
      <c r="PZK1357" s="977"/>
      <c r="PZL1357" s="977"/>
      <c r="PZM1357" s="977"/>
      <c r="PZN1357" s="977"/>
      <c r="PZO1357" s="977"/>
      <c r="PZP1357" s="977"/>
      <c r="PZQ1357" s="977"/>
      <c r="PZR1357" s="977"/>
      <c r="PZS1357" s="977"/>
      <c r="PZT1357" s="977"/>
      <c r="PZU1357" s="977"/>
      <c r="PZV1357" s="977"/>
      <c r="PZW1357" s="977"/>
      <c r="PZX1357" s="977"/>
      <c r="PZY1357" s="977"/>
      <c r="PZZ1357" s="977"/>
      <c r="QAA1357" s="977"/>
      <c r="QAB1357" s="977"/>
      <c r="QAC1357" s="977"/>
      <c r="QAD1357" s="977"/>
      <c r="QAE1357" s="977"/>
      <c r="QAF1357" s="977"/>
      <c r="QAG1357" s="977"/>
      <c r="QAH1357" s="977"/>
      <c r="QAI1357" s="977"/>
      <c r="QAJ1357" s="977"/>
      <c r="QAK1357" s="977"/>
      <c r="QAL1357" s="977"/>
      <c r="QAM1357" s="977"/>
      <c r="QAN1357" s="977"/>
      <c r="QAO1357" s="977"/>
      <c r="QAP1357" s="977"/>
      <c r="QAQ1357" s="977"/>
      <c r="QAR1357" s="977"/>
      <c r="QAS1357" s="977"/>
      <c r="QAT1357" s="977"/>
      <c r="QAU1357" s="977"/>
      <c r="QAV1357" s="977"/>
      <c r="QAW1357" s="977"/>
      <c r="QAX1357" s="977"/>
      <c r="QAY1357" s="977"/>
      <c r="QAZ1357" s="977"/>
      <c r="QBA1357" s="977"/>
      <c r="QBB1357" s="977"/>
      <c r="QBC1357" s="977"/>
      <c r="QBD1357" s="977"/>
      <c r="QBE1357" s="977"/>
      <c r="QBF1357" s="977"/>
      <c r="QBG1357" s="977"/>
      <c r="QBH1357" s="977"/>
      <c r="QBI1357" s="977"/>
      <c r="QBJ1357" s="977"/>
      <c r="QBK1357" s="977"/>
      <c r="QBL1357" s="977"/>
      <c r="QBM1357" s="977"/>
      <c r="QBN1357" s="977"/>
      <c r="QBO1357" s="977"/>
      <c r="QBP1357" s="977"/>
      <c r="QBQ1357" s="977"/>
      <c r="QBR1357" s="977"/>
      <c r="QBS1357" s="977"/>
      <c r="QBT1357" s="977"/>
      <c r="QBU1357" s="977"/>
      <c r="QBV1357" s="977"/>
      <c r="QBW1357" s="977"/>
      <c r="QBX1357" s="977"/>
      <c r="QBY1357" s="977"/>
      <c r="QBZ1357" s="977"/>
      <c r="QCA1357" s="977"/>
      <c r="QCB1357" s="977"/>
      <c r="QCC1357" s="977"/>
      <c r="QCD1357" s="977"/>
      <c r="QCE1357" s="977"/>
      <c r="QCF1357" s="977"/>
      <c r="QCG1357" s="977"/>
      <c r="QCH1357" s="977"/>
      <c r="QCI1357" s="977"/>
      <c r="QCJ1357" s="977"/>
      <c r="QCK1357" s="977"/>
      <c r="QCL1357" s="977"/>
      <c r="QCM1357" s="977"/>
      <c r="QCN1357" s="977"/>
      <c r="QCO1357" s="977"/>
      <c r="QCP1357" s="977"/>
      <c r="QCQ1357" s="977"/>
      <c r="QCR1357" s="977"/>
      <c r="QCS1357" s="977"/>
      <c r="QCT1357" s="977"/>
      <c r="QCU1357" s="977"/>
      <c r="QCV1357" s="977"/>
      <c r="QCW1357" s="977"/>
      <c r="QCX1357" s="977"/>
      <c r="QCY1357" s="977"/>
      <c r="QCZ1357" s="977"/>
      <c r="QDA1357" s="977"/>
      <c r="QDB1357" s="977"/>
      <c r="QDC1357" s="977"/>
      <c r="QDD1357" s="977"/>
      <c r="QDE1357" s="977"/>
      <c r="QDF1357" s="977"/>
      <c r="QDG1357" s="977"/>
      <c r="QDH1357" s="977"/>
      <c r="QDI1357" s="977"/>
      <c r="QDJ1357" s="977"/>
      <c r="QDK1357" s="977"/>
      <c r="QDL1357" s="977"/>
      <c r="QDM1357" s="977"/>
      <c r="QDN1357" s="977"/>
      <c r="QDO1357" s="977"/>
      <c r="QDP1357" s="977"/>
      <c r="QDQ1357" s="977"/>
      <c r="QDR1357" s="977"/>
      <c r="QDS1357" s="977"/>
      <c r="QDT1357" s="977"/>
      <c r="QDU1357" s="977"/>
      <c r="QDV1357" s="977"/>
      <c r="QDW1357" s="977"/>
      <c r="QDX1357" s="977"/>
      <c r="QDY1357" s="977"/>
      <c r="QDZ1357" s="977"/>
      <c r="QEA1357" s="977"/>
      <c r="QEB1357" s="977"/>
      <c r="QEC1357" s="977"/>
      <c r="QED1357" s="977"/>
      <c r="QEE1357" s="977"/>
      <c r="QEF1357" s="977"/>
      <c r="QEG1357" s="977"/>
      <c r="QEH1357" s="977"/>
      <c r="QEI1357" s="977"/>
      <c r="QEJ1357" s="977"/>
      <c r="QEK1357" s="977"/>
      <c r="QEL1357" s="977"/>
      <c r="QEM1357" s="977"/>
      <c r="QEN1357" s="977"/>
      <c r="QEO1357" s="977"/>
      <c r="QEP1357" s="977"/>
      <c r="QEQ1357" s="977"/>
      <c r="QER1357" s="977"/>
      <c r="QES1357" s="977"/>
      <c r="QET1357" s="977"/>
      <c r="QEU1357" s="977"/>
      <c r="QEV1357" s="977"/>
      <c r="QEW1357" s="977"/>
      <c r="QEX1357" s="977"/>
      <c r="QEY1357" s="977"/>
      <c r="QEZ1357" s="977"/>
      <c r="QFA1357" s="977"/>
      <c r="QFB1357" s="977"/>
      <c r="QFC1357" s="977"/>
      <c r="QFD1357" s="977"/>
      <c r="QFE1357" s="977"/>
      <c r="QFF1357" s="977"/>
      <c r="QFG1357" s="977"/>
      <c r="QFH1357" s="977"/>
      <c r="QFI1357" s="977"/>
      <c r="QFJ1357" s="977"/>
      <c r="QFK1357" s="977"/>
      <c r="QFL1357" s="977"/>
      <c r="QFM1357" s="977"/>
      <c r="QFN1357" s="977"/>
      <c r="QFO1357" s="977"/>
      <c r="QFP1357" s="977"/>
      <c r="QFQ1357" s="977"/>
      <c r="QFR1357" s="977"/>
      <c r="QFS1357" s="977"/>
      <c r="QFT1357" s="977"/>
      <c r="QFU1357" s="977"/>
      <c r="QFV1357" s="977"/>
      <c r="QFW1357" s="977"/>
      <c r="QFX1357" s="977"/>
      <c r="QFY1357" s="977"/>
      <c r="QFZ1357" s="977"/>
      <c r="QGA1357" s="977"/>
      <c r="QGB1357" s="977"/>
      <c r="QGC1357" s="977"/>
      <c r="QGD1357" s="977"/>
      <c r="QGE1357" s="977"/>
      <c r="QGF1357" s="977"/>
      <c r="QGG1357" s="977"/>
      <c r="QGH1357" s="977"/>
      <c r="QGI1357" s="977"/>
      <c r="QGJ1357" s="977"/>
      <c r="QGK1357" s="977"/>
      <c r="QGL1357" s="977"/>
      <c r="QGM1357" s="977"/>
      <c r="QGN1357" s="977"/>
      <c r="QGO1357" s="977"/>
      <c r="QGP1357" s="977"/>
      <c r="QGQ1357" s="977"/>
      <c r="QGR1357" s="977"/>
      <c r="QGS1357" s="977"/>
      <c r="QGT1357" s="977"/>
      <c r="QGU1357" s="977"/>
      <c r="QGV1357" s="977"/>
      <c r="QGW1357" s="977"/>
      <c r="QGX1357" s="977"/>
      <c r="QGY1357" s="977"/>
      <c r="QGZ1357" s="977"/>
      <c r="QHA1357" s="977"/>
      <c r="QHB1357" s="977"/>
      <c r="QHC1357" s="977"/>
      <c r="QHD1357" s="977"/>
      <c r="QHE1357" s="977"/>
      <c r="QHF1357" s="977"/>
      <c r="QHG1357" s="977"/>
      <c r="QHH1357" s="977"/>
      <c r="QHI1357" s="977"/>
      <c r="QHJ1357" s="977"/>
      <c r="QHK1357" s="977"/>
      <c r="QHL1357" s="977"/>
      <c r="QHM1357" s="977"/>
      <c r="QHN1357" s="977"/>
      <c r="QHO1357" s="977"/>
      <c r="QHP1357" s="977"/>
      <c r="QHQ1357" s="977"/>
      <c r="QHR1357" s="977"/>
      <c r="QHS1357" s="977"/>
      <c r="QHT1357" s="977"/>
      <c r="QHU1357" s="977"/>
      <c r="QHV1357" s="977"/>
      <c r="QHW1357" s="977"/>
      <c r="QHX1357" s="977"/>
      <c r="QHY1357" s="977"/>
      <c r="QHZ1357" s="977"/>
      <c r="QIA1357" s="977"/>
      <c r="QIB1357" s="977"/>
      <c r="QIC1357" s="977"/>
      <c r="QID1357" s="977"/>
      <c r="QIE1357" s="977"/>
      <c r="QIF1357" s="977"/>
      <c r="QIG1357" s="977"/>
      <c r="QIH1357" s="977"/>
      <c r="QII1357" s="977"/>
      <c r="QIJ1357" s="977"/>
      <c r="QIK1357" s="977"/>
      <c r="QIL1357" s="977"/>
      <c r="QIM1357" s="977"/>
      <c r="QIN1357" s="977"/>
      <c r="QIO1357" s="977"/>
      <c r="QIP1357" s="977"/>
      <c r="QIQ1357" s="977"/>
      <c r="QIR1357" s="977"/>
      <c r="QIS1357" s="977"/>
      <c r="QIT1357" s="977"/>
      <c r="QIU1357" s="977"/>
      <c r="QIV1357" s="977"/>
      <c r="QIW1357" s="977"/>
      <c r="QIX1357" s="977"/>
      <c r="QIY1357" s="977"/>
      <c r="QIZ1357" s="977"/>
      <c r="QJA1357" s="977"/>
      <c r="QJB1357" s="977"/>
      <c r="QJC1357" s="977"/>
      <c r="QJD1357" s="977"/>
      <c r="QJE1357" s="977"/>
      <c r="QJF1357" s="977"/>
      <c r="QJG1357" s="977"/>
      <c r="QJH1357" s="977"/>
      <c r="QJI1357" s="977"/>
      <c r="QJJ1357" s="977"/>
      <c r="QJK1357" s="977"/>
      <c r="QJL1357" s="977"/>
      <c r="QJM1357" s="977"/>
      <c r="QJN1357" s="977"/>
      <c r="QJO1357" s="977"/>
      <c r="QJP1357" s="977"/>
      <c r="QJQ1357" s="977"/>
      <c r="QJR1357" s="977"/>
      <c r="QJS1357" s="977"/>
      <c r="QJT1357" s="977"/>
      <c r="QJU1357" s="977"/>
      <c r="QJV1357" s="977"/>
      <c r="QJW1357" s="977"/>
      <c r="QJX1357" s="977"/>
      <c r="QJY1357" s="977"/>
      <c r="QJZ1357" s="977"/>
      <c r="QKA1357" s="977"/>
      <c r="QKB1357" s="977"/>
      <c r="QKC1357" s="977"/>
      <c r="QKD1357" s="977"/>
      <c r="QKE1357" s="977"/>
      <c r="QKF1357" s="977"/>
      <c r="QKG1357" s="977"/>
      <c r="QKH1357" s="977"/>
      <c r="QKI1357" s="977"/>
      <c r="QKJ1357" s="977"/>
      <c r="QKK1357" s="977"/>
      <c r="QKL1357" s="977"/>
      <c r="QKM1357" s="977"/>
      <c r="QKN1357" s="977"/>
      <c r="QKO1357" s="977"/>
      <c r="QKP1357" s="977"/>
      <c r="QKQ1357" s="977"/>
      <c r="QKR1357" s="977"/>
      <c r="QKS1357" s="977"/>
      <c r="QKT1357" s="977"/>
      <c r="QKU1357" s="977"/>
      <c r="QKV1357" s="977"/>
      <c r="QKW1357" s="977"/>
      <c r="QKX1357" s="977"/>
      <c r="QKY1357" s="977"/>
      <c r="QKZ1357" s="977"/>
      <c r="QLA1357" s="977"/>
      <c r="QLB1357" s="977"/>
      <c r="QLC1357" s="977"/>
      <c r="QLD1357" s="977"/>
      <c r="QLE1357" s="977"/>
      <c r="QLF1357" s="977"/>
      <c r="QLG1357" s="977"/>
      <c r="QLH1357" s="977"/>
      <c r="QLI1357" s="977"/>
      <c r="QLJ1357" s="977"/>
      <c r="QLK1357" s="977"/>
      <c r="QLL1357" s="977"/>
      <c r="QLM1357" s="977"/>
      <c r="QLN1357" s="977"/>
      <c r="QLO1357" s="977"/>
      <c r="QLP1357" s="977"/>
      <c r="QLQ1357" s="977"/>
      <c r="QLR1357" s="977"/>
      <c r="QLS1357" s="977"/>
      <c r="QLT1357" s="977"/>
      <c r="QLU1357" s="977"/>
      <c r="QLV1357" s="977"/>
      <c r="QLW1357" s="977"/>
      <c r="QLX1357" s="977"/>
      <c r="QLY1357" s="977"/>
      <c r="QLZ1357" s="977"/>
      <c r="QMA1357" s="977"/>
      <c r="QMB1357" s="977"/>
      <c r="QMC1357" s="977"/>
      <c r="QMD1357" s="977"/>
      <c r="QME1357" s="977"/>
      <c r="QMF1357" s="977"/>
      <c r="QMG1357" s="977"/>
      <c r="QMH1357" s="977"/>
      <c r="QMI1357" s="977"/>
      <c r="QMJ1357" s="977"/>
      <c r="QMK1357" s="977"/>
      <c r="QML1357" s="977"/>
      <c r="QMM1357" s="977"/>
      <c r="QMN1357" s="977"/>
      <c r="QMO1357" s="977"/>
      <c r="QMP1357" s="977"/>
      <c r="QMQ1357" s="977"/>
      <c r="QMR1357" s="977"/>
      <c r="QMS1357" s="977"/>
      <c r="QMT1357" s="977"/>
      <c r="QMU1357" s="977"/>
      <c r="QMV1357" s="977"/>
      <c r="QMW1357" s="977"/>
      <c r="QMX1357" s="977"/>
      <c r="QMY1357" s="977"/>
      <c r="QMZ1357" s="977"/>
      <c r="QNA1357" s="977"/>
      <c r="QNB1357" s="977"/>
      <c r="QNC1357" s="977"/>
      <c r="QND1357" s="977"/>
      <c r="QNE1357" s="977"/>
      <c r="QNF1357" s="977"/>
      <c r="QNG1357" s="977"/>
      <c r="QNH1357" s="977"/>
      <c r="QNI1357" s="977"/>
      <c r="QNJ1357" s="977"/>
      <c r="QNK1357" s="977"/>
      <c r="QNL1357" s="977"/>
      <c r="QNM1357" s="977"/>
      <c r="QNN1357" s="977"/>
      <c r="QNO1357" s="977"/>
      <c r="QNP1357" s="977"/>
      <c r="QNQ1357" s="977"/>
      <c r="QNR1357" s="977"/>
      <c r="QNS1357" s="977"/>
      <c r="QNT1357" s="977"/>
      <c r="QNU1357" s="977"/>
      <c r="QNV1357" s="977"/>
      <c r="QNW1357" s="977"/>
      <c r="QNX1357" s="977"/>
      <c r="QNY1357" s="977"/>
      <c r="QNZ1357" s="977"/>
      <c r="QOA1357" s="977"/>
      <c r="QOB1357" s="977"/>
      <c r="QOC1357" s="977"/>
      <c r="QOD1357" s="977"/>
      <c r="QOE1357" s="977"/>
      <c r="QOF1357" s="977"/>
      <c r="QOG1357" s="977"/>
      <c r="QOH1357" s="977"/>
      <c r="QOI1357" s="977"/>
      <c r="QOJ1357" s="977"/>
      <c r="QOK1357" s="977"/>
      <c r="QOL1357" s="977"/>
      <c r="QOM1357" s="977"/>
      <c r="QON1357" s="977"/>
      <c r="QOO1357" s="977"/>
      <c r="QOP1357" s="977"/>
      <c r="QOQ1357" s="977"/>
      <c r="QOR1357" s="977"/>
      <c r="QOS1357" s="977"/>
      <c r="QOT1357" s="977"/>
      <c r="QOU1357" s="977"/>
      <c r="QOV1357" s="977"/>
      <c r="QOW1357" s="977"/>
      <c r="QOX1357" s="977"/>
      <c r="QOY1357" s="977"/>
      <c r="QOZ1357" s="977"/>
      <c r="QPA1357" s="977"/>
      <c r="QPB1357" s="977"/>
      <c r="QPC1357" s="977"/>
      <c r="QPD1357" s="977"/>
      <c r="QPE1357" s="977"/>
      <c r="QPF1357" s="977"/>
      <c r="QPG1357" s="977"/>
      <c r="QPH1357" s="977"/>
      <c r="QPI1357" s="977"/>
      <c r="QPJ1357" s="977"/>
      <c r="QPK1357" s="977"/>
      <c r="QPL1357" s="977"/>
      <c r="QPM1357" s="977"/>
      <c r="QPN1357" s="977"/>
      <c r="QPO1357" s="977"/>
      <c r="QPP1357" s="977"/>
      <c r="QPQ1357" s="977"/>
      <c r="QPR1357" s="977"/>
      <c r="QPS1357" s="977"/>
      <c r="QPT1357" s="977"/>
      <c r="QPU1357" s="977"/>
      <c r="QPV1357" s="977"/>
      <c r="QPW1357" s="977"/>
      <c r="QPX1357" s="977"/>
      <c r="QPY1357" s="977"/>
      <c r="QPZ1357" s="977"/>
      <c r="QQA1357" s="977"/>
      <c r="QQB1357" s="977"/>
      <c r="QQC1357" s="977"/>
      <c r="QQD1357" s="977"/>
      <c r="QQE1357" s="977"/>
      <c r="QQF1357" s="977"/>
      <c r="QQG1357" s="977"/>
      <c r="QQH1357" s="977"/>
      <c r="QQI1357" s="977"/>
      <c r="QQJ1357" s="977"/>
      <c r="QQK1357" s="977"/>
      <c r="QQL1357" s="977"/>
      <c r="QQM1357" s="977"/>
      <c r="QQN1357" s="977"/>
      <c r="QQO1357" s="977"/>
      <c r="QQP1357" s="977"/>
      <c r="QQQ1357" s="977"/>
      <c r="QQR1357" s="977"/>
      <c r="QQS1357" s="977"/>
      <c r="QQT1357" s="977"/>
      <c r="QQU1357" s="977"/>
      <c r="QQV1357" s="977"/>
      <c r="QQW1357" s="977"/>
      <c r="QQX1357" s="977"/>
      <c r="QQY1357" s="977"/>
      <c r="QQZ1357" s="977"/>
      <c r="QRA1357" s="977"/>
      <c r="QRB1357" s="977"/>
      <c r="QRC1357" s="977"/>
      <c r="QRD1357" s="977"/>
      <c r="QRE1357" s="977"/>
      <c r="QRF1357" s="977"/>
      <c r="QRG1357" s="977"/>
      <c r="QRH1357" s="977"/>
      <c r="QRI1357" s="977"/>
      <c r="QRJ1357" s="977"/>
      <c r="QRK1357" s="977"/>
      <c r="QRL1357" s="977"/>
      <c r="QRM1357" s="977"/>
      <c r="QRN1357" s="977"/>
      <c r="QRO1357" s="977"/>
      <c r="QRP1357" s="977"/>
      <c r="QRQ1357" s="977"/>
      <c r="QRR1357" s="977"/>
      <c r="QRS1357" s="977"/>
      <c r="QRT1357" s="977"/>
      <c r="QRU1357" s="977"/>
      <c r="QRV1357" s="977"/>
      <c r="QRW1357" s="977"/>
      <c r="QRX1357" s="977"/>
      <c r="QRY1357" s="977"/>
      <c r="QRZ1357" s="977"/>
      <c r="QSA1357" s="977"/>
      <c r="QSB1357" s="977"/>
      <c r="QSC1357" s="977"/>
      <c r="QSD1357" s="977"/>
      <c r="QSE1357" s="977"/>
      <c r="QSF1357" s="977"/>
      <c r="QSG1357" s="977"/>
      <c r="QSH1357" s="977"/>
      <c r="QSI1357" s="977"/>
      <c r="QSJ1357" s="977"/>
      <c r="QSK1357" s="977"/>
      <c r="QSL1357" s="977"/>
      <c r="QSM1357" s="977"/>
      <c r="QSN1357" s="977"/>
      <c r="QSO1357" s="977"/>
      <c r="QSP1357" s="977"/>
      <c r="QSQ1357" s="977"/>
      <c r="QSR1357" s="977"/>
      <c r="QSS1357" s="977"/>
      <c r="QST1357" s="977"/>
      <c r="QSU1357" s="977"/>
      <c r="QSV1357" s="977"/>
      <c r="QSW1357" s="977"/>
      <c r="QSX1357" s="977"/>
      <c r="QSY1357" s="977"/>
      <c r="QSZ1357" s="977"/>
      <c r="QTA1357" s="977"/>
      <c r="QTB1357" s="977"/>
      <c r="QTC1357" s="977"/>
      <c r="QTD1357" s="977"/>
      <c r="QTE1357" s="977"/>
      <c r="QTF1357" s="977"/>
      <c r="QTG1357" s="977"/>
      <c r="QTH1357" s="977"/>
      <c r="QTI1357" s="977"/>
      <c r="QTJ1357" s="977"/>
      <c r="QTK1357" s="977"/>
      <c r="QTL1357" s="977"/>
      <c r="QTM1357" s="977"/>
      <c r="QTN1357" s="977"/>
      <c r="QTO1357" s="977"/>
      <c r="QTP1357" s="977"/>
      <c r="QTQ1357" s="977"/>
      <c r="QTR1357" s="977"/>
      <c r="QTS1357" s="977"/>
      <c r="QTT1357" s="977"/>
      <c r="QTU1357" s="977"/>
      <c r="QTV1357" s="977"/>
      <c r="QTW1357" s="977"/>
      <c r="QTX1357" s="977"/>
      <c r="QTY1357" s="977"/>
      <c r="QTZ1357" s="977"/>
      <c r="QUA1357" s="977"/>
      <c r="QUB1357" s="977"/>
      <c r="QUC1357" s="977"/>
      <c r="QUD1357" s="977"/>
      <c r="QUE1357" s="977"/>
      <c r="QUF1357" s="977"/>
      <c r="QUG1357" s="977"/>
      <c r="QUH1357" s="977"/>
      <c r="QUI1357" s="977"/>
      <c r="QUJ1357" s="977"/>
      <c r="QUK1357" s="977"/>
      <c r="QUL1357" s="977"/>
      <c r="QUM1357" s="977"/>
      <c r="QUN1357" s="977"/>
      <c r="QUO1357" s="977"/>
      <c r="QUP1357" s="977"/>
      <c r="QUQ1357" s="977"/>
      <c r="QUR1357" s="977"/>
      <c r="QUS1357" s="977"/>
      <c r="QUT1357" s="977"/>
      <c r="QUU1357" s="977"/>
      <c r="QUV1357" s="977"/>
      <c r="QUW1357" s="977"/>
      <c r="QUX1357" s="977"/>
      <c r="QUY1357" s="977"/>
      <c r="QUZ1357" s="977"/>
      <c r="QVA1357" s="977"/>
      <c r="QVB1357" s="977"/>
      <c r="QVC1357" s="977"/>
      <c r="QVD1357" s="977"/>
      <c r="QVE1357" s="977"/>
      <c r="QVF1357" s="977"/>
      <c r="QVG1357" s="977"/>
      <c r="QVH1357" s="977"/>
      <c r="QVI1357" s="977"/>
      <c r="QVJ1357" s="977"/>
      <c r="QVK1357" s="977"/>
      <c r="QVL1357" s="977"/>
      <c r="QVM1357" s="977"/>
      <c r="QVN1357" s="977"/>
      <c r="QVO1357" s="977"/>
      <c r="QVP1357" s="977"/>
      <c r="QVQ1357" s="977"/>
      <c r="QVR1357" s="977"/>
      <c r="QVS1357" s="977"/>
      <c r="QVT1357" s="977"/>
      <c r="QVU1357" s="977"/>
      <c r="QVV1357" s="977"/>
      <c r="QVW1357" s="977"/>
      <c r="QVX1357" s="977"/>
      <c r="QVY1357" s="977"/>
      <c r="QVZ1357" s="977"/>
      <c r="QWA1357" s="977"/>
      <c r="QWB1357" s="977"/>
      <c r="QWC1357" s="977"/>
      <c r="QWD1357" s="977"/>
      <c r="QWE1357" s="977"/>
      <c r="QWF1357" s="977"/>
      <c r="QWG1357" s="977"/>
      <c r="QWH1357" s="977"/>
      <c r="QWI1357" s="977"/>
      <c r="QWJ1357" s="977"/>
      <c r="QWK1357" s="977"/>
      <c r="QWL1357" s="977"/>
      <c r="QWM1357" s="977"/>
      <c r="QWN1357" s="977"/>
      <c r="QWO1357" s="977"/>
      <c r="QWP1357" s="977"/>
      <c r="QWQ1357" s="977"/>
      <c r="QWR1357" s="977"/>
      <c r="QWS1357" s="977"/>
      <c r="QWT1357" s="977"/>
      <c r="QWU1357" s="977"/>
      <c r="QWV1357" s="977"/>
      <c r="QWW1357" s="977"/>
      <c r="QWX1357" s="977"/>
      <c r="QWY1357" s="977"/>
      <c r="QWZ1357" s="977"/>
      <c r="QXA1357" s="977"/>
      <c r="QXB1357" s="977"/>
      <c r="QXC1357" s="977"/>
      <c r="QXD1357" s="977"/>
      <c r="QXE1357" s="977"/>
      <c r="QXF1357" s="977"/>
      <c r="QXG1357" s="977"/>
      <c r="QXH1357" s="977"/>
      <c r="QXI1357" s="977"/>
      <c r="QXJ1357" s="977"/>
      <c r="QXK1357" s="977"/>
      <c r="QXL1357" s="977"/>
      <c r="QXM1357" s="977"/>
      <c r="QXN1357" s="977"/>
      <c r="QXO1357" s="977"/>
      <c r="QXP1357" s="977"/>
      <c r="QXQ1357" s="977"/>
      <c r="QXR1357" s="977"/>
      <c r="QXS1357" s="977"/>
      <c r="QXT1357" s="977"/>
      <c r="QXU1357" s="977"/>
      <c r="QXV1357" s="977"/>
      <c r="QXW1357" s="977"/>
      <c r="QXX1357" s="977"/>
      <c r="QXY1357" s="977"/>
      <c r="QXZ1357" s="977"/>
      <c r="QYA1357" s="977"/>
      <c r="QYB1357" s="977"/>
      <c r="QYC1357" s="977"/>
      <c r="QYD1357" s="977"/>
      <c r="QYE1357" s="977"/>
      <c r="QYF1357" s="977"/>
      <c r="QYG1357" s="977"/>
      <c r="QYH1357" s="977"/>
      <c r="QYI1357" s="977"/>
      <c r="QYJ1357" s="977"/>
      <c r="QYK1357" s="977"/>
      <c r="QYL1357" s="977"/>
      <c r="QYM1357" s="977"/>
      <c r="QYN1357" s="977"/>
      <c r="QYO1357" s="977"/>
      <c r="QYP1357" s="977"/>
      <c r="QYQ1357" s="977"/>
      <c r="QYR1357" s="977"/>
      <c r="QYS1357" s="977"/>
      <c r="QYT1357" s="977"/>
      <c r="QYU1357" s="977"/>
      <c r="QYV1357" s="977"/>
      <c r="QYW1357" s="977"/>
      <c r="QYX1357" s="977"/>
      <c r="QYY1357" s="977"/>
      <c r="QYZ1357" s="977"/>
      <c r="QZA1357" s="977"/>
      <c r="QZB1357" s="977"/>
      <c r="QZC1357" s="977"/>
      <c r="QZD1357" s="977"/>
      <c r="QZE1357" s="977"/>
      <c r="QZF1357" s="977"/>
      <c r="QZG1357" s="977"/>
      <c r="QZH1357" s="977"/>
      <c r="QZI1357" s="977"/>
      <c r="QZJ1357" s="977"/>
      <c r="QZK1357" s="977"/>
      <c r="QZL1357" s="977"/>
      <c r="QZM1357" s="977"/>
      <c r="QZN1357" s="977"/>
      <c r="QZO1357" s="977"/>
      <c r="QZP1357" s="977"/>
      <c r="QZQ1357" s="977"/>
      <c r="QZR1357" s="977"/>
      <c r="QZS1357" s="977"/>
      <c r="QZT1357" s="977"/>
      <c r="QZU1357" s="977"/>
      <c r="QZV1357" s="977"/>
      <c r="QZW1357" s="977"/>
      <c r="QZX1357" s="977"/>
      <c r="QZY1357" s="977"/>
      <c r="QZZ1357" s="977"/>
      <c r="RAA1357" s="977"/>
      <c r="RAB1357" s="977"/>
      <c r="RAC1357" s="977"/>
      <c r="RAD1357" s="977"/>
      <c r="RAE1357" s="977"/>
      <c r="RAF1357" s="977"/>
      <c r="RAG1357" s="977"/>
      <c r="RAH1357" s="977"/>
      <c r="RAI1357" s="977"/>
      <c r="RAJ1357" s="977"/>
      <c r="RAK1357" s="977"/>
      <c r="RAL1357" s="977"/>
      <c r="RAM1357" s="977"/>
      <c r="RAN1357" s="977"/>
      <c r="RAO1357" s="977"/>
      <c r="RAP1357" s="977"/>
      <c r="RAQ1357" s="977"/>
      <c r="RAR1357" s="977"/>
      <c r="RAS1357" s="977"/>
      <c r="RAT1357" s="977"/>
      <c r="RAU1357" s="977"/>
      <c r="RAV1357" s="977"/>
      <c r="RAW1357" s="977"/>
      <c r="RAX1357" s="977"/>
      <c r="RAY1357" s="977"/>
      <c r="RAZ1357" s="977"/>
      <c r="RBA1357" s="977"/>
      <c r="RBB1357" s="977"/>
      <c r="RBC1357" s="977"/>
      <c r="RBD1357" s="977"/>
      <c r="RBE1357" s="977"/>
      <c r="RBF1357" s="977"/>
      <c r="RBG1357" s="977"/>
      <c r="RBH1357" s="977"/>
      <c r="RBI1357" s="977"/>
      <c r="RBJ1357" s="977"/>
      <c r="RBK1357" s="977"/>
      <c r="RBL1357" s="977"/>
      <c r="RBM1357" s="977"/>
      <c r="RBN1357" s="977"/>
      <c r="RBO1357" s="977"/>
      <c r="RBP1357" s="977"/>
      <c r="RBQ1357" s="977"/>
      <c r="RBR1357" s="977"/>
      <c r="RBS1357" s="977"/>
      <c r="RBT1357" s="977"/>
      <c r="RBU1357" s="977"/>
      <c r="RBV1357" s="977"/>
      <c r="RBW1357" s="977"/>
      <c r="RBX1357" s="977"/>
      <c r="RBY1357" s="977"/>
      <c r="RBZ1357" s="977"/>
      <c r="RCA1357" s="977"/>
      <c r="RCB1357" s="977"/>
      <c r="RCC1357" s="977"/>
      <c r="RCD1357" s="977"/>
      <c r="RCE1357" s="977"/>
      <c r="RCF1357" s="977"/>
      <c r="RCG1357" s="977"/>
      <c r="RCH1357" s="977"/>
      <c r="RCI1357" s="977"/>
      <c r="RCJ1357" s="977"/>
      <c r="RCK1357" s="977"/>
      <c r="RCL1357" s="977"/>
      <c r="RCM1357" s="977"/>
      <c r="RCN1357" s="977"/>
      <c r="RCO1357" s="977"/>
      <c r="RCP1357" s="977"/>
      <c r="RCQ1357" s="977"/>
      <c r="RCR1357" s="977"/>
      <c r="RCS1357" s="977"/>
      <c r="RCT1357" s="977"/>
      <c r="RCU1357" s="977"/>
      <c r="RCV1357" s="977"/>
      <c r="RCW1357" s="977"/>
      <c r="RCX1357" s="977"/>
      <c r="RCY1357" s="977"/>
      <c r="RCZ1357" s="977"/>
      <c r="RDA1357" s="977"/>
      <c r="RDB1357" s="977"/>
      <c r="RDC1357" s="977"/>
      <c r="RDD1357" s="977"/>
      <c r="RDE1357" s="977"/>
      <c r="RDF1357" s="977"/>
      <c r="RDG1357" s="977"/>
      <c r="RDH1357" s="977"/>
      <c r="RDI1357" s="977"/>
      <c r="RDJ1357" s="977"/>
      <c r="RDK1357" s="977"/>
      <c r="RDL1357" s="977"/>
      <c r="RDM1357" s="977"/>
      <c r="RDN1357" s="977"/>
      <c r="RDO1357" s="977"/>
      <c r="RDP1357" s="977"/>
      <c r="RDQ1357" s="977"/>
      <c r="RDR1357" s="977"/>
      <c r="RDS1357" s="977"/>
      <c r="RDT1357" s="977"/>
      <c r="RDU1357" s="977"/>
      <c r="RDV1357" s="977"/>
      <c r="RDW1357" s="977"/>
      <c r="RDX1357" s="977"/>
      <c r="RDY1357" s="977"/>
      <c r="RDZ1357" s="977"/>
      <c r="REA1357" s="977"/>
      <c r="REB1357" s="977"/>
      <c r="REC1357" s="977"/>
      <c r="RED1357" s="977"/>
      <c r="REE1357" s="977"/>
      <c r="REF1357" s="977"/>
      <c r="REG1357" s="977"/>
      <c r="REH1357" s="977"/>
      <c r="REI1357" s="977"/>
      <c r="REJ1357" s="977"/>
      <c r="REK1357" s="977"/>
      <c r="REL1357" s="977"/>
      <c r="REM1357" s="977"/>
      <c r="REN1357" s="977"/>
      <c r="REO1357" s="977"/>
      <c r="REP1357" s="977"/>
      <c r="REQ1357" s="977"/>
      <c r="RER1357" s="977"/>
      <c r="RES1357" s="977"/>
      <c r="RET1357" s="977"/>
      <c r="REU1357" s="977"/>
      <c r="REV1357" s="977"/>
      <c r="REW1357" s="977"/>
      <c r="REX1357" s="977"/>
      <c r="REY1357" s="977"/>
      <c r="REZ1357" s="977"/>
      <c r="RFA1357" s="977"/>
      <c r="RFB1357" s="977"/>
      <c r="RFC1357" s="977"/>
      <c r="RFD1357" s="977"/>
      <c r="RFE1357" s="977"/>
      <c r="RFF1357" s="977"/>
      <c r="RFG1357" s="977"/>
      <c r="RFH1357" s="977"/>
      <c r="RFI1357" s="977"/>
      <c r="RFJ1357" s="977"/>
      <c r="RFK1357" s="977"/>
      <c r="RFL1357" s="977"/>
      <c r="RFM1357" s="977"/>
      <c r="RFN1357" s="977"/>
      <c r="RFO1357" s="977"/>
      <c r="RFP1357" s="977"/>
      <c r="RFQ1357" s="977"/>
      <c r="RFR1357" s="977"/>
      <c r="RFS1357" s="977"/>
      <c r="RFT1357" s="977"/>
      <c r="RFU1357" s="977"/>
      <c r="RFV1357" s="977"/>
      <c r="RFW1357" s="977"/>
      <c r="RFX1357" s="977"/>
      <c r="RFY1357" s="977"/>
      <c r="RFZ1357" s="977"/>
      <c r="RGA1357" s="977"/>
      <c r="RGB1357" s="977"/>
      <c r="RGC1357" s="977"/>
      <c r="RGD1357" s="977"/>
      <c r="RGE1357" s="977"/>
      <c r="RGF1357" s="977"/>
      <c r="RGG1357" s="977"/>
      <c r="RGH1357" s="977"/>
      <c r="RGI1357" s="977"/>
      <c r="RGJ1357" s="977"/>
      <c r="RGK1357" s="977"/>
      <c r="RGL1357" s="977"/>
      <c r="RGM1357" s="977"/>
      <c r="RGN1357" s="977"/>
      <c r="RGO1357" s="977"/>
      <c r="RGP1357" s="977"/>
      <c r="RGQ1357" s="977"/>
      <c r="RGR1357" s="977"/>
      <c r="RGS1357" s="977"/>
      <c r="RGT1357" s="977"/>
      <c r="RGU1357" s="977"/>
      <c r="RGV1357" s="977"/>
      <c r="RGW1357" s="977"/>
      <c r="RGX1357" s="977"/>
      <c r="RGY1357" s="977"/>
      <c r="RGZ1357" s="977"/>
      <c r="RHA1357" s="977"/>
      <c r="RHB1357" s="977"/>
      <c r="RHC1357" s="977"/>
      <c r="RHD1357" s="977"/>
      <c r="RHE1357" s="977"/>
      <c r="RHF1357" s="977"/>
      <c r="RHG1357" s="977"/>
      <c r="RHH1357" s="977"/>
      <c r="RHI1357" s="977"/>
      <c r="RHJ1357" s="977"/>
      <c r="RHK1357" s="977"/>
      <c r="RHL1357" s="977"/>
      <c r="RHM1357" s="977"/>
      <c r="RHN1357" s="977"/>
      <c r="RHO1357" s="977"/>
      <c r="RHP1357" s="977"/>
      <c r="RHQ1357" s="977"/>
      <c r="RHR1357" s="977"/>
      <c r="RHS1357" s="977"/>
      <c r="RHT1357" s="977"/>
      <c r="RHU1357" s="977"/>
      <c r="RHV1357" s="977"/>
      <c r="RHW1357" s="977"/>
      <c r="RHX1357" s="977"/>
      <c r="RHY1357" s="977"/>
      <c r="RHZ1357" s="977"/>
      <c r="RIA1357" s="977"/>
      <c r="RIB1357" s="977"/>
      <c r="RIC1357" s="977"/>
      <c r="RID1357" s="977"/>
      <c r="RIE1357" s="977"/>
      <c r="RIF1357" s="977"/>
      <c r="RIG1357" s="977"/>
      <c r="RIH1357" s="977"/>
      <c r="RII1357" s="977"/>
      <c r="RIJ1357" s="977"/>
      <c r="RIK1357" s="977"/>
      <c r="RIL1357" s="977"/>
      <c r="RIM1357" s="977"/>
      <c r="RIN1357" s="977"/>
      <c r="RIO1357" s="977"/>
      <c r="RIP1357" s="977"/>
      <c r="RIQ1357" s="977"/>
      <c r="RIR1357" s="977"/>
      <c r="RIS1357" s="977"/>
      <c r="RIT1357" s="977"/>
      <c r="RIU1357" s="977"/>
      <c r="RIV1357" s="977"/>
      <c r="RIW1357" s="977"/>
      <c r="RIX1357" s="977"/>
      <c r="RIY1357" s="977"/>
      <c r="RIZ1357" s="977"/>
      <c r="RJA1357" s="977"/>
      <c r="RJB1357" s="977"/>
      <c r="RJC1357" s="977"/>
      <c r="RJD1357" s="977"/>
      <c r="RJE1357" s="977"/>
      <c r="RJF1357" s="977"/>
      <c r="RJG1357" s="977"/>
      <c r="RJH1357" s="977"/>
      <c r="RJI1357" s="977"/>
      <c r="RJJ1357" s="977"/>
      <c r="RJK1357" s="977"/>
      <c r="RJL1357" s="977"/>
      <c r="RJM1357" s="977"/>
      <c r="RJN1357" s="977"/>
      <c r="RJO1357" s="977"/>
      <c r="RJP1357" s="977"/>
      <c r="RJQ1357" s="977"/>
      <c r="RJR1357" s="977"/>
      <c r="RJS1357" s="977"/>
      <c r="RJT1357" s="977"/>
      <c r="RJU1357" s="977"/>
      <c r="RJV1357" s="977"/>
      <c r="RJW1357" s="977"/>
      <c r="RJX1357" s="977"/>
      <c r="RJY1357" s="977"/>
      <c r="RJZ1357" s="977"/>
      <c r="RKA1357" s="977"/>
      <c r="RKB1357" s="977"/>
      <c r="RKC1357" s="977"/>
      <c r="RKD1357" s="977"/>
      <c r="RKE1357" s="977"/>
      <c r="RKF1357" s="977"/>
      <c r="RKG1357" s="977"/>
      <c r="RKH1357" s="977"/>
      <c r="RKI1357" s="977"/>
      <c r="RKJ1357" s="977"/>
      <c r="RKK1357" s="977"/>
      <c r="RKL1357" s="977"/>
      <c r="RKM1357" s="977"/>
      <c r="RKN1357" s="977"/>
      <c r="RKO1357" s="977"/>
      <c r="RKP1357" s="977"/>
      <c r="RKQ1357" s="977"/>
      <c r="RKR1357" s="977"/>
      <c r="RKS1357" s="977"/>
      <c r="RKT1357" s="977"/>
      <c r="RKU1357" s="977"/>
      <c r="RKV1357" s="977"/>
      <c r="RKW1357" s="977"/>
      <c r="RKX1357" s="977"/>
      <c r="RKY1357" s="977"/>
      <c r="RKZ1357" s="977"/>
      <c r="RLA1357" s="977"/>
      <c r="RLB1357" s="977"/>
      <c r="RLC1357" s="977"/>
      <c r="RLD1357" s="977"/>
      <c r="RLE1357" s="977"/>
      <c r="RLF1357" s="977"/>
      <c r="RLG1357" s="977"/>
      <c r="RLH1357" s="977"/>
      <c r="RLI1357" s="977"/>
      <c r="RLJ1357" s="977"/>
      <c r="RLK1357" s="977"/>
      <c r="RLL1357" s="977"/>
      <c r="RLM1357" s="977"/>
      <c r="RLN1357" s="977"/>
      <c r="RLO1357" s="977"/>
      <c r="RLP1357" s="977"/>
      <c r="RLQ1357" s="977"/>
      <c r="RLR1357" s="977"/>
      <c r="RLS1357" s="977"/>
      <c r="RLT1357" s="977"/>
      <c r="RLU1357" s="977"/>
      <c r="RLV1357" s="977"/>
      <c r="RLW1357" s="977"/>
      <c r="RLX1357" s="977"/>
      <c r="RLY1357" s="977"/>
      <c r="RLZ1357" s="977"/>
      <c r="RMA1357" s="977"/>
      <c r="RMB1357" s="977"/>
      <c r="RMC1357" s="977"/>
      <c r="RMD1357" s="977"/>
      <c r="RME1357" s="977"/>
      <c r="RMF1357" s="977"/>
      <c r="RMG1357" s="977"/>
      <c r="RMH1357" s="977"/>
      <c r="RMI1357" s="977"/>
      <c r="RMJ1357" s="977"/>
      <c r="RMK1357" s="977"/>
      <c r="RML1357" s="977"/>
      <c r="RMM1357" s="977"/>
      <c r="RMN1357" s="977"/>
      <c r="RMO1357" s="977"/>
      <c r="RMP1357" s="977"/>
      <c r="RMQ1357" s="977"/>
      <c r="RMR1357" s="977"/>
      <c r="RMS1357" s="977"/>
      <c r="RMT1357" s="977"/>
      <c r="RMU1357" s="977"/>
      <c r="RMV1357" s="977"/>
      <c r="RMW1357" s="977"/>
      <c r="RMX1357" s="977"/>
      <c r="RMY1357" s="977"/>
      <c r="RMZ1357" s="977"/>
      <c r="RNA1357" s="977"/>
      <c r="RNB1357" s="977"/>
      <c r="RNC1357" s="977"/>
      <c r="RND1357" s="977"/>
      <c r="RNE1357" s="977"/>
      <c r="RNF1357" s="977"/>
      <c r="RNG1357" s="977"/>
      <c r="RNH1357" s="977"/>
      <c r="RNI1357" s="977"/>
      <c r="RNJ1357" s="977"/>
      <c r="RNK1357" s="977"/>
      <c r="RNL1357" s="977"/>
      <c r="RNM1357" s="977"/>
      <c r="RNN1357" s="977"/>
      <c r="RNO1357" s="977"/>
      <c r="RNP1357" s="977"/>
      <c r="RNQ1357" s="977"/>
      <c r="RNR1357" s="977"/>
      <c r="RNS1357" s="977"/>
      <c r="RNT1357" s="977"/>
      <c r="RNU1357" s="977"/>
      <c r="RNV1357" s="977"/>
      <c r="RNW1357" s="977"/>
      <c r="RNX1357" s="977"/>
      <c r="RNY1357" s="977"/>
      <c r="RNZ1357" s="977"/>
      <c r="ROA1357" s="977"/>
      <c r="ROB1357" s="977"/>
      <c r="ROC1357" s="977"/>
      <c r="ROD1357" s="977"/>
      <c r="ROE1357" s="977"/>
      <c r="ROF1357" s="977"/>
      <c r="ROG1357" s="977"/>
      <c r="ROH1357" s="977"/>
      <c r="ROI1357" s="977"/>
      <c r="ROJ1357" s="977"/>
      <c r="ROK1357" s="977"/>
      <c r="ROL1357" s="977"/>
      <c r="ROM1357" s="977"/>
      <c r="RON1357" s="977"/>
      <c r="ROO1357" s="977"/>
      <c r="ROP1357" s="977"/>
      <c r="ROQ1357" s="977"/>
      <c r="ROR1357" s="977"/>
      <c r="ROS1357" s="977"/>
      <c r="ROT1357" s="977"/>
      <c r="ROU1357" s="977"/>
      <c r="ROV1357" s="977"/>
      <c r="ROW1357" s="977"/>
      <c r="ROX1357" s="977"/>
      <c r="ROY1357" s="977"/>
      <c r="ROZ1357" s="977"/>
      <c r="RPA1357" s="977"/>
      <c r="RPB1357" s="977"/>
      <c r="RPC1357" s="977"/>
      <c r="RPD1357" s="977"/>
      <c r="RPE1357" s="977"/>
      <c r="RPF1357" s="977"/>
      <c r="RPG1357" s="977"/>
      <c r="RPH1357" s="977"/>
      <c r="RPI1357" s="977"/>
      <c r="RPJ1357" s="977"/>
      <c r="RPK1357" s="977"/>
      <c r="RPL1357" s="977"/>
      <c r="RPM1357" s="977"/>
      <c r="RPN1357" s="977"/>
      <c r="RPO1357" s="977"/>
      <c r="RPP1357" s="977"/>
      <c r="RPQ1357" s="977"/>
      <c r="RPR1357" s="977"/>
      <c r="RPS1357" s="977"/>
      <c r="RPT1357" s="977"/>
      <c r="RPU1357" s="977"/>
      <c r="RPV1357" s="977"/>
      <c r="RPW1357" s="977"/>
      <c r="RPX1357" s="977"/>
      <c r="RPY1357" s="977"/>
      <c r="RPZ1357" s="977"/>
      <c r="RQA1357" s="977"/>
      <c r="RQB1357" s="977"/>
      <c r="RQC1357" s="977"/>
      <c r="RQD1357" s="977"/>
      <c r="RQE1357" s="977"/>
      <c r="RQF1357" s="977"/>
      <c r="RQG1357" s="977"/>
      <c r="RQH1357" s="977"/>
      <c r="RQI1357" s="977"/>
      <c r="RQJ1357" s="977"/>
      <c r="RQK1357" s="977"/>
      <c r="RQL1357" s="977"/>
      <c r="RQM1357" s="977"/>
      <c r="RQN1357" s="977"/>
      <c r="RQO1357" s="977"/>
      <c r="RQP1357" s="977"/>
      <c r="RQQ1357" s="977"/>
      <c r="RQR1357" s="977"/>
      <c r="RQS1357" s="977"/>
      <c r="RQT1357" s="977"/>
      <c r="RQU1357" s="977"/>
      <c r="RQV1357" s="977"/>
      <c r="RQW1357" s="977"/>
      <c r="RQX1357" s="977"/>
      <c r="RQY1357" s="977"/>
      <c r="RQZ1357" s="977"/>
      <c r="RRA1357" s="977"/>
      <c r="RRB1357" s="977"/>
      <c r="RRC1357" s="977"/>
      <c r="RRD1357" s="977"/>
      <c r="RRE1357" s="977"/>
      <c r="RRF1357" s="977"/>
      <c r="RRG1357" s="977"/>
      <c r="RRH1357" s="977"/>
      <c r="RRI1357" s="977"/>
      <c r="RRJ1357" s="977"/>
      <c r="RRK1357" s="977"/>
      <c r="RRL1357" s="977"/>
      <c r="RRM1357" s="977"/>
      <c r="RRN1357" s="977"/>
      <c r="RRO1357" s="977"/>
      <c r="RRP1357" s="977"/>
      <c r="RRQ1357" s="977"/>
      <c r="RRR1357" s="977"/>
      <c r="RRS1357" s="977"/>
      <c r="RRT1357" s="977"/>
      <c r="RRU1357" s="977"/>
      <c r="RRV1357" s="977"/>
      <c r="RRW1357" s="977"/>
      <c r="RRX1357" s="977"/>
      <c r="RRY1357" s="977"/>
      <c r="RRZ1357" s="977"/>
      <c r="RSA1357" s="977"/>
      <c r="RSB1357" s="977"/>
      <c r="RSC1357" s="977"/>
      <c r="RSD1357" s="977"/>
      <c r="RSE1357" s="977"/>
      <c r="RSF1357" s="977"/>
      <c r="RSG1357" s="977"/>
      <c r="RSH1357" s="977"/>
      <c r="RSI1357" s="977"/>
      <c r="RSJ1357" s="977"/>
      <c r="RSK1357" s="977"/>
      <c r="RSL1357" s="977"/>
      <c r="RSM1357" s="977"/>
      <c r="RSN1357" s="977"/>
      <c r="RSO1357" s="977"/>
      <c r="RSP1357" s="977"/>
      <c r="RSQ1357" s="977"/>
      <c r="RSR1357" s="977"/>
      <c r="RSS1357" s="977"/>
      <c r="RST1357" s="977"/>
      <c r="RSU1357" s="977"/>
      <c r="RSV1357" s="977"/>
      <c r="RSW1357" s="977"/>
      <c r="RSX1357" s="977"/>
      <c r="RSY1357" s="977"/>
      <c r="RSZ1357" s="977"/>
      <c r="RTA1357" s="977"/>
      <c r="RTB1357" s="977"/>
      <c r="RTC1357" s="977"/>
      <c r="RTD1357" s="977"/>
      <c r="RTE1357" s="977"/>
      <c r="RTF1357" s="977"/>
      <c r="RTG1357" s="977"/>
      <c r="RTH1357" s="977"/>
      <c r="RTI1357" s="977"/>
      <c r="RTJ1357" s="977"/>
      <c r="RTK1357" s="977"/>
      <c r="RTL1357" s="977"/>
      <c r="RTM1357" s="977"/>
      <c r="RTN1357" s="977"/>
      <c r="RTO1357" s="977"/>
      <c r="RTP1357" s="977"/>
      <c r="RTQ1357" s="977"/>
      <c r="RTR1357" s="977"/>
      <c r="RTS1357" s="977"/>
      <c r="RTT1357" s="977"/>
      <c r="RTU1357" s="977"/>
      <c r="RTV1357" s="977"/>
      <c r="RTW1357" s="977"/>
      <c r="RTX1357" s="977"/>
      <c r="RTY1357" s="977"/>
      <c r="RTZ1357" s="977"/>
      <c r="RUA1357" s="977"/>
      <c r="RUB1357" s="977"/>
      <c r="RUC1357" s="977"/>
      <c r="RUD1357" s="977"/>
      <c r="RUE1357" s="977"/>
      <c r="RUF1357" s="977"/>
      <c r="RUG1357" s="977"/>
      <c r="RUH1357" s="977"/>
      <c r="RUI1357" s="977"/>
      <c r="RUJ1357" s="977"/>
      <c r="RUK1357" s="977"/>
      <c r="RUL1357" s="977"/>
      <c r="RUM1357" s="977"/>
      <c r="RUN1357" s="977"/>
      <c r="RUO1357" s="977"/>
      <c r="RUP1357" s="977"/>
      <c r="RUQ1357" s="977"/>
      <c r="RUR1357" s="977"/>
      <c r="RUS1357" s="977"/>
      <c r="RUT1357" s="977"/>
      <c r="RUU1357" s="977"/>
      <c r="RUV1357" s="977"/>
      <c r="RUW1357" s="977"/>
      <c r="RUX1357" s="977"/>
      <c r="RUY1357" s="977"/>
      <c r="RUZ1357" s="977"/>
      <c r="RVA1357" s="977"/>
      <c r="RVB1357" s="977"/>
      <c r="RVC1357" s="977"/>
      <c r="RVD1357" s="977"/>
      <c r="RVE1357" s="977"/>
      <c r="RVF1357" s="977"/>
      <c r="RVG1357" s="977"/>
      <c r="RVH1357" s="977"/>
      <c r="RVI1357" s="977"/>
      <c r="RVJ1357" s="977"/>
      <c r="RVK1357" s="977"/>
      <c r="RVL1357" s="977"/>
      <c r="RVM1357" s="977"/>
      <c r="RVN1357" s="977"/>
      <c r="RVO1357" s="977"/>
      <c r="RVP1357" s="977"/>
      <c r="RVQ1357" s="977"/>
      <c r="RVR1357" s="977"/>
      <c r="RVS1357" s="977"/>
      <c r="RVT1357" s="977"/>
      <c r="RVU1357" s="977"/>
      <c r="RVV1357" s="977"/>
      <c r="RVW1357" s="977"/>
      <c r="RVX1357" s="977"/>
      <c r="RVY1357" s="977"/>
      <c r="RVZ1357" s="977"/>
      <c r="RWA1357" s="977"/>
      <c r="RWB1357" s="977"/>
      <c r="RWC1357" s="977"/>
      <c r="RWD1357" s="977"/>
      <c r="RWE1357" s="977"/>
      <c r="RWF1357" s="977"/>
      <c r="RWG1357" s="977"/>
      <c r="RWH1357" s="977"/>
      <c r="RWI1357" s="977"/>
      <c r="RWJ1357" s="977"/>
      <c r="RWK1357" s="977"/>
      <c r="RWL1357" s="977"/>
      <c r="RWM1357" s="977"/>
      <c r="RWN1357" s="977"/>
      <c r="RWO1357" s="977"/>
      <c r="RWP1357" s="977"/>
      <c r="RWQ1357" s="977"/>
      <c r="RWR1357" s="977"/>
      <c r="RWS1357" s="977"/>
      <c r="RWT1357" s="977"/>
      <c r="RWU1357" s="977"/>
      <c r="RWV1357" s="977"/>
      <c r="RWW1357" s="977"/>
      <c r="RWX1357" s="977"/>
      <c r="RWY1357" s="977"/>
      <c r="RWZ1357" s="977"/>
      <c r="RXA1357" s="977"/>
      <c r="RXB1357" s="977"/>
      <c r="RXC1357" s="977"/>
      <c r="RXD1357" s="977"/>
      <c r="RXE1357" s="977"/>
      <c r="RXF1357" s="977"/>
      <c r="RXG1357" s="977"/>
      <c r="RXH1357" s="977"/>
      <c r="RXI1357" s="977"/>
      <c r="RXJ1357" s="977"/>
      <c r="RXK1357" s="977"/>
      <c r="RXL1357" s="977"/>
      <c r="RXM1357" s="977"/>
      <c r="RXN1357" s="977"/>
      <c r="RXO1357" s="977"/>
      <c r="RXP1357" s="977"/>
      <c r="RXQ1357" s="977"/>
      <c r="RXR1357" s="977"/>
      <c r="RXS1357" s="977"/>
      <c r="RXT1357" s="977"/>
      <c r="RXU1357" s="977"/>
      <c r="RXV1357" s="977"/>
      <c r="RXW1357" s="977"/>
      <c r="RXX1357" s="977"/>
      <c r="RXY1357" s="977"/>
      <c r="RXZ1357" s="977"/>
      <c r="RYA1357" s="977"/>
      <c r="RYB1357" s="977"/>
      <c r="RYC1357" s="977"/>
      <c r="RYD1357" s="977"/>
      <c r="RYE1357" s="977"/>
      <c r="RYF1357" s="977"/>
      <c r="RYG1357" s="977"/>
      <c r="RYH1357" s="977"/>
      <c r="RYI1357" s="977"/>
      <c r="RYJ1357" s="977"/>
      <c r="RYK1357" s="977"/>
      <c r="RYL1357" s="977"/>
      <c r="RYM1357" s="977"/>
      <c r="RYN1357" s="977"/>
      <c r="RYO1357" s="977"/>
      <c r="RYP1357" s="977"/>
      <c r="RYQ1357" s="977"/>
      <c r="RYR1357" s="977"/>
      <c r="RYS1357" s="977"/>
      <c r="RYT1357" s="977"/>
      <c r="RYU1357" s="977"/>
      <c r="RYV1357" s="977"/>
      <c r="RYW1357" s="977"/>
      <c r="RYX1357" s="977"/>
      <c r="RYY1357" s="977"/>
      <c r="RYZ1357" s="977"/>
      <c r="RZA1357" s="977"/>
      <c r="RZB1357" s="977"/>
      <c r="RZC1357" s="977"/>
      <c r="RZD1357" s="977"/>
      <c r="RZE1357" s="977"/>
      <c r="RZF1357" s="977"/>
      <c r="RZG1357" s="977"/>
      <c r="RZH1357" s="977"/>
      <c r="RZI1357" s="977"/>
      <c r="RZJ1357" s="977"/>
      <c r="RZK1357" s="977"/>
      <c r="RZL1357" s="977"/>
      <c r="RZM1357" s="977"/>
      <c r="RZN1357" s="977"/>
      <c r="RZO1357" s="977"/>
      <c r="RZP1357" s="977"/>
      <c r="RZQ1357" s="977"/>
      <c r="RZR1357" s="977"/>
      <c r="RZS1357" s="977"/>
      <c r="RZT1357" s="977"/>
      <c r="RZU1357" s="977"/>
      <c r="RZV1357" s="977"/>
      <c r="RZW1357" s="977"/>
      <c r="RZX1357" s="977"/>
      <c r="RZY1357" s="977"/>
      <c r="RZZ1357" s="977"/>
      <c r="SAA1357" s="977"/>
      <c r="SAB1357" s="977"/>
      <c r="SAC1357" s="977"/>
      <c r="SAD1357" s="977"/>
      <c r="SAE1357" s="977"/>
      <c r="SAF1357" s="977"/>
      <c r="SAG1357" s="977"/>
      <c r="SAH1357" s="977"/>
      <c r="SAI1357" s="977"/>
      <c r="SAJ1357" s="977"/>
      <c r="SAK1357" s="977"/>
      <c r="SAL1357" s="977"/>
      <c r="SAM1357" s="977"/>
      <c r="SAN1357" s="977"/>
      <c r="SAO1357" s="977"/>
      <c r="SAP1357" s="977"/>
      <c r="SAQ1357" s="977"/>
      <c r="SAR1357" s="977"/>
      <c r="SAS1357" s="977"/>
      <c r="SAT1357" s="977"/>
      <c r="SAU1357" s="977"/>
      <c r="SAV1357" s="977"/>
      <c r="SAW1357" s="977"/>
      <c r="SAX1357" s="977"/>
      <c r="SAY1357" s="977"/>
      <c r="SAZ1357" s="977"/>
      <c r="SBA1357" s="977"/>
      <c r="SBB1357" s="977"/>
      <c r="SBC1357" s="977"/>
      <c r="SBD1357" s="977"/>
      <c r="SBE1357" s="977"/>
      <c r="SBF1357" s="977"/>
      <c r="SBG1357" s="977"/>
      <c r="SBH1357" s="977"/>
      <c r="SBI1357" s="977"/>
      <c r="SBJ1357" s="977"/>
      <c r="SBK1357" s="977"/>
      <c r="SBL1357" s="977"/>
      <c r="SBM1357" s="977"/>
      <c r="SBN1357" s="977"/>
      <c r="SBO1357" s="977"/>
      <c r="SBP1357" s="977"/>
      <c r="SBQ1357" s="977"/>
      <c r="SBR1357" s="977"/>
      <c r="SBS1357" s="977"/>
      <c r="SBT1357" s="977"/>
      <c r="SBU1357" s="977"/>
      <c r="SBV1357" s="977"/>
      <c r="SBW1357" s="977"/>
      <c r="SBX1357" s="977"/>
      <c r="SBY1357" s="977"/>
      <c r="SBZ1357" s="977"/>
      <c r="SCA1357" s="977"/>
      <c r="SCB1357" s="977"/>
      <c r="SCC1357" s="977"/>
      <c r="SCD1357" s="977"/>
      <c r="SCE1357" s="977"/>
      <c r="SCF1357" s="977"/>
      <c r="SCG1357" s="977"/>
      <c r="SCH1357" s="977"/>
      <c r="SCI1357" s="977"/>
      <c r="SCJ1357" s="977"/>
      <c r="SCK1357" s="977"/>
      <c r="SCL1357" s="977"/>
      <c r="SCM1357" s="977"/>
      <c r="SCN1357" s="977"/>
      <c r="SCO1357" s="977"/>
      <c r="SCP1357" s="977"/>
      <c r="SCQ1357" s="977"/>
      <c r="SCR1357" s="977"/>
      <c r="SCS1357" s="977"/>
      <c r="SCT1357" s="977"/>
      <c r="SCU1357" s="977"/>
      <c r="SCV1357" s="977"/>
      <c r="SCW1357" s="977"/>
      <c r="SCX1357" s="977"/>
      <c r="SCY1357" s="977"/>
      <c r="SCZ1357" s="977"/>
      <c r="SDA1357" s="977"/>
      <c r="SDB1357" s="977"/>
      <c r="SDC1357" s="977"/>
      <c r="SDD1357" s="977"/>
      <c r="SDE1357" s="977"/>
      <c r="SDF1357" s="977"/>
      <c r="SDG1357" s="977"/>
      <c r="SDH1357" s="977"/>
      <c r="SDI1357" s="977"/>
      <c r="SDJ1357" s="977"/>
      <c r="SDK1357" s="977"/>
      <c r="SDL1357" s="977"/>
      <c r="SDM1357" s="977"/>
      <c r="SDN1357" s="977"/>
      <c r="SDO1357" s="977"/>
      <c r="SDP1357" s="977"/>
      <c r="SDQ1357" s="977"/>
      <c r="SDR1357" s="977"/>
      <c r="SDS1357" s="977"/>
      <c r="SDT1357" s="977"/>
      <c r="SDU1357" s="977"/>
      <c r="SDV1357" s="977"/>
      <c r="SDW1357" s="977"/>
      <c r="SDX1357" s="977"/>
      <c r="SDY1357" s="977"/>
      <c r="SDZ1357" s="977"/>
      <c r="SEA1357" s="977"/>
      <c r="SEB1357" s="977"/>
      <c r="SEC1357" s="977"/>
      <c r="SED1357" s="977"/>
      <c r="SEE1357" s="977"/>
      <c r="SEF1357" s="977"/>
      <c r="SEG1357" s="977"/>
      <c r="SEH1357" s="977"/>
      <c r="SEI1357" s="977"/>
      <c r="SEJ1357" s="977"/>
      <c r="SEK1357" s="977"/>
      <c r="SEL1357" s="977"/>
      <c r="SEM1357" s="977"/>
      <c r="SEN1357" s="977"/>
      <c r="SEO1357" s="977"/>
      <c r="SEP1357" s="977"/>
      <c r="SEQ1357" s="977"/>
      <c r="SER1357" s="977"/>
      <c r="SES1357" s="977"/>
      <c r="SET1357" s="977"/>
      <c r="SEU1357" s="977"/>
      <c r="SEV1357" s="977"/>
      <c r="SEW1357" s="977"/>
      <c r="SEX1357" s="977"/>
      <c r="SEY1357" s="977"/>
      <c r="SEZ1357" s="977"/>
      <c r="SFA1357" s="977"/>
      <c r="SFB1357" s="977"/>
      <c r="SFC1357" s="977"/>
      <c r="SFD1357" s="977"/>
      <c r="SFE1357" s="977"/>
      <c r="SFF1357" s="977"/>
      <c r="SFG1357" s="977"/>
      <c r="SFH1357" s="977"/>
      <c r="SFI1357" s="977"/>
      <c r="SFJ1357" s="977"/>
      <c r="SFK1357" s="977"/>
      <c r="SFL1357" s="977"/>
      <c r="SFM1357" s="977"/>
      <c r="SFN1357" s="977"/>
      <c r="SFO1357" s="977"/>
      <c r="SFP1357" s="977"/>
      <c r="SFQ1357" s="977"/>
      <c r="SFR1357" s="977"/>
      <c r="SFS1357" s="977"/>
      <c r="SFT1357" s="977"/>
      <c r="SFU1357" s="977"/>
      <c r="SFV1357" s="977"/>
      <c r="SFW1357" s="977"/>
      <c r="SFX1357" s="977"/>
      <c r="SFY1357" s="977"/>
      <c r="SFZ1357" s="977"/>
      <c r="SGA1357" s="977"/>
      <c r="SGB1357" s="977"/>
      <c r="SGC1357" s="977"/>
      <c r="SGD1357" s="977"/>
      <c r="SGE1357" s="977"/>
      <c r="SGF1357" s="977"/>
      <c r="SGG1357" s="977"/>
      <c r="SGH1357" s="977"/>
      <c r="SGI1357" s="977"/>
      <c r="SGJ1357" s="977"/>
      <c r="SGK1357" s="977"/>
      <c r="SGL1357" s="977"/>
      <c r="SGM1357" s="977"/>
      <c r="SGN1357" s="977"/>
      <c r="SGO1357" s="977"/>
      <c r="SGP1357" s="977"/>
      <c r="SGQ1357" s="977"/>
      <c r="SGR1357" s="977"/>
      <c r="SGS1357" s="977"/>
      <c r="SGT1357" s="977"/>
      <c r="SGU1357" s="977"/>
      <c r="SGV1357" s="977"/>
      <c r="SGW1357" s="977"/>
      <c r="SGX1357" s="977"/>
      <c r="SGY1357" s="977"/>
      <c r="SGZ1357" s="977"/>
      <c r="SHA1357" s="977"/>
      <c r="SHB1357" s="977"/>
      <c r="SHC1357" s="977"/>
      <c r="SHD1357" s="977"/>
      <c r="SHE1357" s="977"/>
      <c r="SHF1357" s="977"/>
      <c r="SHG1357" s="977"/>
      <c r="SHH1357" s="977"/>
      <c r="SHI1357" s="977"/>
      <c r="SHJ1357" s="977"/>
      <c r="SHK1357" s="977"/>
      <c r="SHL1357" s="977"/>
      <c r="SHM1357" s="977"/>
      <c r="SHN1357" s="977"/>
      <c r="SHO1357" s="977"/>
      <c r="SHP1357" s="977"/>
      <c r="SHQ1357" s="977"/>
      <c r="SHR1357" s="977"/>
      <c r="SHS1357" s="977"/>
      <c r="SHT1357" s="977"/>
      <c r="SHU1357" s="977"/>
      <c r="SHV1357" s="977"/>
      <c r="SHW1357" s="977"/>
      <c r="SHX1357" s="977"/>
      <c r="SHY1357" s="977"/>
      <c r="SHZ1357" s="977"/>
      <c r="SIA1357" s="977"/>
      <c r="SIB1357" s="977"/>
      <c r="SIC1357" s="977"/>
      <c r="SID1357" s="977"/>
      <c r="SIE1357" s="977"/>
      <c r="SIF1357" s="977"/>
      <c r="SIG1357" s="977"/>
      <c r="SIH1357" s="977"/>
      <c r="SII1357" s="977"/>
      <c r="SIJ1357" s="977"/>
      <c r="SIK1357" s="977"/>
      <c r="SIL1357" s="977"/>
      <c r="SIM1357" s="977"/>
      <c r="SIN1357" s="977"/>
      <c r="SIO1357" s="977"/>
      <c r="SIP1357" s="977"/>
      <c r="SIQ1357" s="977"/>
      <c r="SIR1357" s="977"/>
      <c r="SIS1357" s="977"/>
      <c r="SIT1357" s="977"/>
      <c r="SIU1357" s="977"/>
      <c r="SIV1357" s="977"/>
      <c r="SIW1357" s="977"/>
      <c r="SIX1357" s="977"/>
      <c r="SIY1357" s="977"/>
      <c r="SIZ1357" s="977"/>
      <c r="SJA1357" s="977"/>
      <c r="SJB1357" s="977"/>
      <c r="SJC1357" s="977"/>
      <c r="SJD1357" s="977"/>
      <c r="SJE1357" s="977"/>
      <c r="SJF1357" s="977"/>
      <c r="SJG1357" s="977"/>
      <c r="SJH1357" s="977"/>
      <c r="SJI1357" s="977"/>
      <c r="SJJ1357" s="977"/>
      <c r="SJK1357" s="977"/>
      <c r="SJL1357" s="977"/>
      <c r="SJM1357" s="977"/>
      <c r="SJN1357" s="977"/>
      <c r="SJO1357" s="977"/>
      <c r="SJP1357" s="977"/>
      <c r="SJQ1357" s="977"/>
      <c r="SJR1357" s="977"/>
      <c r="SJS1357" s="977"/>
      <c r="SJT1357" s="977"/>
      <c r="SJU1357" s="977"/>
      <c r="SJV1357" s="977"/>
      <c r="SJW1357" s="977"/>
      <c r="SJX1357" s="977"/>
      <c r="SJY1357" s="977"/>
      <c r="SJZ1357" s="977"/>
      <c r="SKA1357" s="977"/>
      <c r="SKB1357" s="977"/>
      <c r="SKC1357" s="977"/>
      <c r="SKD1357" s="977"/>
      <c r="SKE1357" s="977"/>
      <c r="SKF1357" s="977"/>
      <c r="SKG1357" s="977"/>
      <c r="SKH1357" s="977"/>
      <c r="SKI1357" s="977"/>
      <c r="SKJ1357" s="977"/>
      <c r="SKK1357" s="977"/>
      <c r="SKL1357" s="977"/>
      <c r="SKM1357" s="977"/>
      <c r="SKN1357" s="977"/>
      <c r="SKO1357" s="977"/>
      <c r="SKP1357" s="977"/>
      <c r="SKQ1357" s="977"/>
      <c r="SKR1357" s="977"/>
      <c r="SKS1357" s="977"/>
      <c r="SKT1357" s="977"/>
      <c r="SKU1357" s="977"/>
      <c r="SKV1357" s="977"/>
      <c r="SKW1357" s="977"/>
      <c r="SKX1357" s="977"/>
      <c r="SKY1357" s="977"/>
      <c r="SKZ1357" s="977"/>
      <c r="SLA1357" s="977"/>
      <c r="SLB1357" s="977"/>
      <c r="SLC1357" s="977"/>
      <c r="SLD1357" s="977"/>
      <c r="SLE1357" s="977"/>
      <c r="SLF1357" s="977"/>
      <c r="SLG1357" s="977"/>
      <c r="SLH1357" s="977"/>
      <c r="SLI1357" s="977"/>
      <c r="SLJ1357" s="977"/>
      <c r="SLK1357" s="977"/>
      <c r="SLL1357" s="977"/>
      <c r="SLM1357" s="977"/>
      <c r="SLN1357" s="977"/>
      <c r="SLO1357" s="977"/>
      <c r="SLP1357" s="977"/>
      <c r="SLQ1357" s="977"/>
      <c r="SLR1357" s="977"/>
      <c r="SLS1357" s="977"/>
      <c r="SLT1357" s="977"/>
      <c r="SLU1357" s="977"/>
      <c r="SLV1357" s="977"/>
      <c r="SLW1357" s="977"/>
      <c r="SLX1357" s="977"/>
      <c r="SLY1357" s="977"/>
      <c r="SLZ1357" s="977"/>
      <c r="SMA1357" s="977"/>
      <c r="SMB1357" s="977"/>
      <c r="SMC1357" s="977"/>
      <c r="SMD1357" s="977"/>
      <c r="SME1357" s="977"/>
      <c r="SMF1357" s="977"/>
      <c r="SMG1357" s="977"/>
      <c r="SMH1357" s="977"/>
      <c r="SMI1357" s="977"/>
      <c r="SMJ1357" s="977"/>
      <c r="SMK1357" s="977"/>
      <c r="SML1357" s="977"/>
      <c r="SMM1357" s="977"/>
      <c r="SMN1357" s="977"/>
      <c r="SMO1357" s="977"/>
      <c r="SMP1357" s="977"/>
      <c r="SMQ1357" s="977"/>
      <c r="SMR1357" s="977"/>
      <c r="SMS1357" s="977"/>
      <c r="SMT1357" s="977"/>
      <c r="SMU1357" s="977"/>
      <c r="SMV1357" s="977"/>
      <c r="SMW1357" s="977"/>
      <c r="SMX1357" s="977"/>
      <c r="SMY1357" s="977"/>
      <c r="SMZ1357" s="977"/>
      <c r="SNA1357" s="977"/>
      <c r="SNB1357" s="977"/>
      <c r="SNC1357" s="977"/>
      <c r="SND1357" s="977"/>
      <c r="SNE1357" s="977"/>
      <c r="SNF1357" s="977"/>
      <c r="SNG1357" s="977"/>
      <c r="SNH1357" s="977"/>
      <c r="SNI1357" s="977"/>
      <c r="SNJ1357" s="977"/>
      <c r="SNK1357" s="977"/>
      <c r="SNL1357" s="977"/>
      <c r="SNM1357" s="977"/>
      <c r="SNN1357" s="977"/>
      <c r="SNO1357" s="977"/>
      <c r="SNP1357" s="977"/>
      <c r="SNQ1357" s="977"/>
      <c r="SNR1357" s="977"/>
      <c r="SNS1357" s="977"/>
      <c r="SNT1357" s="977"/>
      <c r="SNU1357" s="977"/>
      <c r="SNV1357" s="977"/>
      <c r="SNW1357" s="977"/>
      <c r="SNX1357" s="977"/>
      <c r="SNY1357" s="977"/>
      <c r="SNZ1357" s="977"/>
      <c r="SOA1357" s="977"/>
      <c r="SOB1357" s="977"/>
      <c r="SOC1357" s="977"/>
      <c r="SOD1357" s="977"/>
      <c r="SOE1357" s="977"/>
      <c r="SOF1357" s="977"/>
      <c r="SOG1357" s="977"/>
      <c r="SOH1357" s="977"/>
      <c r="SOI1357" s="977"/>
      <c r="SOJ1357" s="977"/>
      <c r="SOK1357" s="977"/>
      <c r="SOL1357" s="977"/>
      <c r="SOM1357" s="977"/>
      <c r="SON1357" s="977"/>
      <c r="SOO1357" s="977"/>
      <c r="SOP1357" s="977"/>
      <c r="SOQ1357" s="977"/>
      <c r="SOR1357" s="977"/>
      <c r="SOS1357" s="977"/>
      <c r="SOT1357" s="977"/>
      <c r="SOU1357" s="977"/>
      <c r="SOV1357" s="977"/>
      <c r="SOW1357" s="977"/>
      <c r="SOX1357" s="977"/>
      <c r="SOY1357" s="977"/>
      <c r="SOZ1357" s="977"/>
      <c r="SPA1357" s="977"/>
      <c r="SPB1357" s="977"/>
      <c r="SPC1357" s="977"/>
      <c r="SPD1357" s="977"/>
      <c r="SPE1357" s="977"/>
      <c r="SPF1357" s="977"/>
      <c r="SPG1357" s="977"/>
      <c r="SPH1357" s="977"/>
      <c r="SPI1357" s="977"/>
      <c r="SPJ1357" s="977"/>
      <c r="SPK1357" s="977"/>
      <c r="SPL1357" s="977"/>
      <c r="SPM1357" s="977"/>
      <c r="SPN1357" s="977"/>
      <c r="SPO1357" s="977"/>
      <c r="SPP1357" s="977"/>
      <c r="SPQ1357" s="977"/>
      <c r="SPR1357" s="977"/>
      <c r="SPS1357" s="977"/>
      <c r="SPT1357" s="977"/>
      <c r="SPU1357" s="977"/>
      <c r="SPV1357" s="977"/>
      <c r="SPW1357" s="977"/>
      <c r="SPX1357" s="977"/>
      <c r="SPY1357" s="977"/>
      <c r="SPZ1357" s="977"/>
      <c r="SQA1357" s="977"/>
      <c r="SQB1357" s="977"/>
      <c r="SQC1357" s="977"/>
      <c r="SQD1357" s="977"/>
      <c r="SQE1357" s="977"/>
      <c r="SQF1357" s="977"/>
      <c r="SQG1357" s="977"/>
      <c r="SQH1357" s="977"/>
      <c r="SQI1357" s="977"/>
      <c r="SQJ1357" s="977"/>
      <c r="SQK1357" s="977"/>
      <c r="SQL1357" s="977"/>
      <c r="SQM1357" s="977"/>
      <c r="SQN1357" s="977"/>
      <c r="SQO1357" s="977"/>
      <c r="SQP1357" s="977"/>
      <c r="SQQ1357" s="977"/>
      <c r="SQR1357" s="977"/>
      <c r="SQS1357" s="977"/>
      <c r="SQT1357" s="977"/>
      <c r="SQU1357" s="977"/>
      <c r="SQV1357" s="977"/>
      <c r="SQW1357" s="977"/>
      <c r="SQX1357" s="977"/>
      <c r="SQY1357" s="977"/>
      <c r="SQZ1357" s="977"/>
      <c r="SRA1357" s="977"/>
      <c r="SRB1357" s="977"/>
      <c r="SRC1357" s="977"/>
      <c r="SRD1357" s="977"/>
      <c r="SRE1357" s="977"/>
      <c r="SRF1357" s="977"/>
      <c r="SRG1357" s="977"/>
      <c r="SRH1357" s="977"/>
      <c r="SRI1357" s="977"/>
      <c r="SRJ1357" s="977"/>
      <c r="SRK1357" s="977"/>
      <c r="SRL1357" s="977"/>
      <c r="SRM1357" s="977"/>
      <c r="SRN1357" s="977"/>
      <c r="SRO1357" s="977"/>
      <c r="SRP1357" s="977"/>
      <c r="SRQ1357" s="977"/>
      <c r="SRR1357" s="977"/>
      <c r="SRS1357" s="977"/>
      <c r="SRT1357" s="977"/>
      <c r="SRU1357" s="977"/>
      <c r="SRV1357" s="977"/>
      <c r="SRW1357" s="977"/>
      <c r="SRX1357" s="977"/>
      <c r="SRY1357" s="977"/>
      <c r="SRZ1357" s="977"/>
      <c r="SSA1357" s="977"/>
      <c r="SSB1357" s="977"/>
      <c r="SSC1357" s="977"/>
      <c r="SSD1357" s="977"/>
      <c r="SSE1357" s="977"/>
      <c r="SSF1357" s="977"/>
      <c r="SSG1357" s="977"/>
      <c r="SSH1357" s="977"/>
      <c r="SSI1357" s="977"/>
      <c r="SSJ1357" s="977"/>
      <c r="SSK1357" s="977"/>
      <c r="SSL1357" s="977"/>
      <c r="SSM1357" s="977"/>
      <c r="SSN1357" s="977"/>
      <c r="SSO1357" s="977"/>
      <c r="SSP1357" s="977"/>
      <c r="SSQ1357" s="977"/>
      <c r="SSR1357" s="977"/>
      <c r="SSS1357" s="977"/>
      <c r="SST1357" s="977"/>
      <c r="SSU1357" s="977"/>
      <c r="SSV1357" s="977"/>
      <c r="SSW1357" s="977"/>
      <c r="SSX1357" s="977"/>
      <c r="SSY1357" s="977"/>
      <c r="SSZ1357" s="977"/>
      <c r="STA1357" s="977"/>
      <c r="STB1357" s="977"/>
      <c r="STC1357" s="977"/>
      <c r="STD1357" s="977"/>
      <c r="STE1357" s="977"/>
      <c r="STF1357" s="977"/>
      <c r="STG1357" s="977"/>
      <c r="STH1357" s="977"/>
      <c r="STI1357" s="977"/>
      <c r="STJ1357" s="977"/>
      <c r="STK1357" s="977"/>
      <c r="STL1357" s="977"/>
      <c r="STM1357" s="977"/>
      <c r="STN1357" s="977"/>
      <c r="STO1357" s="977"/>
      <c r="STP1357" s="977"/>
      <c r="STQ1357" s="977"/>
      <c r="STR1357" s="977"/>
      <c r="STS1357" s="977"/>
      <c r="STT1357" s="977"/>
      <c r="STU1357" s="977"/>
      <c r="STV1357" s="977"/>
      <c r="STW1357" s="977"/>
      <c r="STX1357" s="977"/>
      <c r="STY1357" s="977"/>
      <c r="STZ1357" s="977"/>
      <c r="SUA1357" s="977"/>
      <c r="SUB1357" s="977"/>
      <c r="SUC1357" s="977"/>
      <c r="SUD1357" s="977"/>
      <c r="SUE1357" s="977"/>
      <c r="SUF1357" s="977"/>
      <c r="SUG1357" s="977"/>
      <c r="SUH1357" s="977"/>
      <c r="SUI1357" s="977"/>
      <c r="SUJ1357" s="977"/>
      <c r="SUK1357" s="977"/>
      <c r="SUL1357" s="977"/>
      <c r="SUM1357" s="977"/>
      <c r="SUN1357" s="977"/>
      <c r="SUO1357" s="977"/>
      <c r="SUP1357" s="977"/>
      <c r="SUQ1357" s="977"/>
      <c r="SUR1357" s="977"/>
      <c r="SUS1357" s="977"/>
      <c r="SUT1357" s="977"/>
      <c r="SUU1357" s="977"/>
      <c r="SUV1357" s="977"/>
      <c r="SUW1357" s="977"/>
      <c r="SUX1357" s="977"/>
      <c r="SUY1357" s="977"/>
      <c r="SUZ1357" s="977"/>
      <c r="SVA1357" s="977"/>
      <c r="SVB1357" s="977"/>
      <c r="SVC1357" s="977"/>
      <c r="SVD1357" s="977"/>
      <c r="SVE1357" s="977"/>
      <c r="SVF1357" s="977"/>
      <c r="SVG1357" s="977"/>
      <c r="SVH1357" s="977"/>
      <c r="SVI1357" s="977"/>
      <c r="SVJ1357" s="977"/>
      <c r="SVK1357" s="977"/>
      <c r="SVL1357" s="977"/>
      <c r="SVM1357" s="977"/>
      <c r="SVN1357" s="977"/>
      <c r="SVO1357" s="977"/>
      <c r="SVP1357" s="977"/>
      <c r="SVQ1357" s="977"/>
      <c r="SVR1357" s="977"/>
      <c r="SVS1357" s="977"/>
      <c r="SVT1357" s="977"/>
      <c r="SVU1357" s="977"/>
      <c r="SVV1357" s="977"/>
      <c r="SVW1357" s="977"/>
      <c r="SVX1357" s="977"/>
      <c r="SVY1357" s="977"/>
      <c r="SVZ1357" s="977"/>
      <c r="SWA1357" s="977"/>
      <c r="SWB1357" s="977"/>
      <c r="SWC1357" s="977"/>
      <c r="SWD1357" s="977"/>
      <c r="SWE1357" s="977"/>
      <c r="SWF1357" s="977"/>
      <c r="SWG1357" s="977"/>
      <c r="SWH1357" s="977"/>
      <c r="SWI1357" s="977"/>
      <c r="SWJ1357" s="977"/>
      <c r="SWK1357" s="977"/>
      <c r="SWL1357" s="977"/>
      <c r="SWM1357" s="977"/>
      <c r="SWN1357" s="977"/>
      <c r="SWO1357" s="977"/>
      <c r="SWP1357" s="977"/>
      <c r="SWQ1357" s="977"/>
      <c r="SWR1357" s="977"/>
      <c r="SWS1357" s="977"/>
      <c r="SWT1357" s="977"/>
      <c r="SWU1357" s="977"/>
      <c r="SWV1357" s="977"/>
      <c r="SWW1357" s="977"/>
      <c r="SWX1357" s="977"/>
      <c r="SWY1357" s="977"/>
      <c r="SWZ1357" s="977"/>
      <c r="SXA1357" s="977"/>
      <c r="SXB1357" s="977"/>
      <c r="SXC1357" s="977"/>
      <c r="SXD1357" s="977"/>
      <c r="SXE1357" s="977"/>
      <c r="SXF1357" s="977"/>
      <c r="SXG1357" s="977"/>
      <c r="SXH1357" s="977"/>
      <c r="SXI1357" s="977"/>
      <c r="SXJ1357" s="977"/>
      <c r="SXK1357" s="977"/>
      <c r="SXL1357" s="977"/>
      <c r="SXM1357" s="977"/>
      <c r="SXN1357" s="977"/>
      <c r="SXO1357" s="977"/>
      <c r="SXP1357" s="977"/>
      <c r="SXQ1357" s="977"/>
      <c r="SXR1357" s="977"/>
      <c r="SXS1357" s="977"/>
      <c r="SXT1357" s="977"/>
      <c r="SXU1357" s="977"/>
      <c r="SXV1357" s="977"/>
      <c r="SXW1357" s="977"/>
      <c r="SXX1357" s="977"/>
      <c r="SXY1357" s="977"/>
      <c r="SXZ1357" s="977"/>
      <c r="SYA1357" s="977"/>
      <c r="SYB1357" s="977"/>
      <c r="SYC1357" s="977"/>
      <c r="SYD1357" s="977"/>
      <c r="SYE1357" s="977"/>
      <c r="SYF1357" s="977"/>
      <c r="SYG1357" s="977"/>
      <c r="SYH1357" s="977"/>
      <c r="SYI1357" s="977"/>
      <c r="SYJ1357" s="977"/>
      <c r="SYK1357" s="977"/>
      <c r="SYL1357" s="977"/>
      <c r="SYM1357" s="977"/>
      <c r="SYN1357" s="977"/>
      <c r="SYO1357" s="977"/>
      <c r="SYP1357" s="977"/>
      <c r="SYQ1357" s="977"/>
      <c r="SYR1357" s="977"/>
      <c r="SYS1357" s="977"/>
      <c r="SYT1357" s="977"/>
      <c r="SYU1357" s="977"/>
      <c r="SYV1357" s="977"/>
      <c r="SYW1357" s="977"/>
      <c r="SYX1357" s="977"/>
      <c r="SYY1357" s="977"/>
      <c r="SYZ1357" s="977"/>
      <c r="SZA1357" s="977"/>
      <c r="SZB1357" s="977"/>
      <c r="SZC1357" s="977"/>
      <c r="SZD1357" s="977"/>
      <c r="SZE1357" s="977"/>
      <c r="SZF1357" s="977"/>
      <c r="SZG1357" s="977"/>
      <c r="SZH1357" s="977"/>
      <c r="SZI1357" s="977"/>
      <c r="SZJ1357" s="977"/>
      <c r="SZK1357" s="977"/>
      <c r="SZL1357" s="977"/>
      <c r="SZM1357" s="977"/>
      <c r="SZN1357" s="977"/>
      <c r="SZO1357" s="977"/>
      <c r="SZP1357" s="977"/>
      <c r="SZQ1357" s="977"/>
      <c r="SZR1357" s="977"/>
      <c r="SZS1357" s="977"/>
      <c r="SZT1357" s="977"/>
      <c r="SZU1357" s="977"/>
      <c r="SZV1357" s="977"/>
      <c r="SZW1357" s="977"/>
      <c r="SZX1357" s="977"/>
      <c r="SZY1357" s="977"/>
      <c r="SZZ1357" s="977"/>
      <c r="TAA1357" s="977"/>
      <c r="TAB1357" s="977"/>
      <c r="TAC1357" s="977"/>
      <c r="TAD1357" s="977"/>
      <c r="TAE1357" s="977"/>
      <c r="TAF1357" s="977"/>
      <c r="TAG1357" s="977"/>
      <c r="TAH1357" s="977"/>
      <c r="TAI1357" s="977"/>
      <c r="TAJ1357" s="977"/>
      <c r="TAK1357" s="977"/>
      <c r="TAL1357" s="977"/>
      <c r="TAM1357" s="977"/>
      <c r="TAN1357" s="977"/>
      <c r="TAO1357" s="977"/>
      <c r="TAP1357" s="977"/>
      <c r="TAQ1357" s="977"/>
      <c r="TAR1357" s="977"/>
      <c r="TAS1357" s="977"/>
      <c r="TAT1357" s="977"/>
      <c r="TAU1357" s="977"/>
      <c r="TAV1357" s="977"/>
      <c r="TAW1357" s="977"/>
      <c r="TAX1357" s="977"/>
      <c r="TAY1357" s="977"/>
      <c r="TAZ1357" s="977"/>
      <c r="TBA1357" s="977"/>
      <c r="TBB1357" s="977"/>
      <c r="TBC1357" s="977"/>
      <c r="TBD1357" s="977"/>
      <c r="TBE1357" s="977"/>
      <c r="TBF1357" s="977"/>
      <c r="TBG1357" s="977"/>
      <c r="TBH1357" s="977"/>
      <c r="TBI1357" s="977"/>
      <c r="TBJ1357" s="977"/>
      <c r="TBK1357" s="977"/>
      <c r="TBL1357" s="977"/>
      <c r="TBM1357" s="977"/>
      <c r="TBN1357" s="977"/>
      <c r="TBO1357" s="977"/>
      <c r="TBP1357" s="977"/>
      <c r="TBQ1357" s="977"/>
      <c r="TBR1357" s="977"/>
      <c r="TBS1357" s="977"/>
      <c r="TBT1357" s="977"/>
      <c r="TBU1357" s="977"/>
      <c r="TBV1357" s="977"/>
      <c r="TBW1357" s="977"/>
      <c r="TBX1357" s="977"/>
      <c r="TBY1357" s="977"/>
      <c r="TBZ1357" s="977"/>
      <c r="TCA1357" s="977"/>
      <c r="TCB1357" s="977"/>
      <c r="TCC1357" s="977"/>
      <c r="TCD1357" s="977"/>
      <c r="TCE1357" s="977"/>
      <c r="TCF1357" s="977"/>
      <c r="TCG1357" s="977"/>
      <c r="TCH1357" s="977"/>
      <c r="TCI1357" s="977"/>
      <c r="TCJ1357" s="977"/>
      <c r="TCK1357" s="977"/>
      <c r="TCL1357" s="977"/>
      <c r="TCM1357" s="977"/>
      <c r="TCN1357" s="977"/>
      <c r="TCO1357" s="977"/>
      <c r="TCP1357" s="977"/>
      <c r="TCQ1357" s="977"/>
      <c r="TCR1357" s="977"/>
      <c r="TCS1357" s="977"/>
      <c r="TCT1357" s="977"/>
      <c r="TCU1357" s="977"/>
      <c r="TCV1357" s="977"/>
      <c r="TCW1357" s="977"/>
      <c r="TCX1357" s="977"/>
      <c r="TCY1357" s="977"/>
      <c r="TCZ1357" s="977"/>
      <c r="TDA1357" s="977"/>
      <c r="TDB1357" s="977"/>
      <c r="TDC1357" s="977"/>
      <c r="TDD1357" s="977"/>
      <c r="TDE1357" s="977"/>
      <c r="TDF1357" s="977"/>
      <c r="TDG1357" s="977"/>
      <c r="TDH1357" s="977"/>
      <c r="TDI1357" s="977"/>
      <c r="TDJ1357" s="977"/>
      <c r="TDK1357" s="977"/>
      <c r="TDL1357" s="977"/>
      <c r="TDM1357" s="977"/>
      <c r="TDN1357" s="977"/>
      <c r="TDO1357" s="977"/>
      <c r="TDP1357" s="977"/>
      <c r="TDQ1357" s="977"/>
      <c r="TDR1357" s="977"/>
      <c r="TDS1357" s="977"/>
      <c r="TDT1357" s="977"/>
      <c r="TDU1357" s="977"/>
      <c r="TDV1357" s="977"/>
      <c r="TDW1357" s="977"/>
      <c r="TDX1357" s="977"/>
      <c r="TDY1357" s="977"/>
      <c r="TDZ1357" s="977"/>
      <c r="TEA1357" s="977"/>
      <c r="TEB1357" s="977"/>
      <c r="TEC1357" s="977"/>
      <c r="TED1357" s="977"/>
      <c r="TEE1357" s="977"/>
      <c r="TEF1357" s="977"/>
      <c r="TEG1357" s="977"/>
      <c r="TEH1357" s="977"/>
      <c r="TEI1357" s="977"/>
      <c r="TEJ1357" s="977"/>
      <c r="TEK1357" s="977"/>
      <c r="TEL1357" s="977"/>
      <c r="TEM1357" s="977"/>
      <c r="TEN1357" s="977"/>
      <c r="TEO1357" s="977"/>
      <c r="TEP1357" s="977"/>
      <c r="TEQ1357" s="977"/>
      <c r="TER1357" s="977"/>
      <c r="TES1357" s="977"/>
      <c r="TET1357" s="977"/>
      <c r="TEU1357" s="977"/>
      <c r="TEV1357" s="977"/>
      <c r="TEW1357" s="977"/>
      <c r="TEX1357" s="977"/>
      <c r="TEY1357" s="977"/>
      <c r="TEZ1357" s="977"/>
      <c r="TFA1357" s="977"/>
      <c r="TFB1357" s="977"/>
      <c r="TFC1357" s="977"/>
      <c r="TFD1357" s="977"/>
      <c r="TFE1357" s="977"/>
      <c r="TFF1357" s="977"/>
      <c r="TFG1357" s="977"/>
      <c r="TFH1357" s="977"/>
      <c r="TFI1357" s="977"/>
      <c r="TFJ1357" s="977"/>
      <c r="TFK1357" s="977"/>
      <c r="TFL1357" s="977"/>
      <c r="TFM1357" s="977"/>
      <c r="TFN1357" s="977"/>
      <c r="TFO1357" s="977"/>
      <c r="TFP1357" s="977"/>
      <c r="TFQ1357" s="977"/>
      <c r="TFR1357" s="977"/>
      <c r="TFS1357" s="977"/>
      <c r="TFT1357" s="977"/>
      <c r="TFU1357" s="977"/>
      <c r="TFV1357" s="977"/>
      <c r="TFW1357" s="977"/>
      <c r="TFX1357" s="977"/>
      <c r="TFY1357" s="977"/>
      <c r="TFZ1357" s="977"/>
      <c r="TGA1357" s="977"/>
      <c r="TGB1357" s="977"/>
      <c r="TGC1357" s="977"/>
      <c r="TGD1357" s="977"/>
      <c r="TGE1357" s="977"/>
      <c r="TGF1357" s="977"/>
      <c r="TGG1357" s="977"/>
      <c r="TGH1357" s="977"/>
      <c r="TGI1357" s="977"/>
      <c r="TGJ1357" s="977"/>
      <c r="TGK1357" s="977"/>
      <c r="TGL1357" s="977"/>
      <c r="TGM1357" s="977"/>
      <c r="TGN1357" s="977"/>
      <c r="TGO1357" s="977"/>
      <c r="TGP1357" s="977"/>
      <c r="TGQ1357" s="977"/>
      <c r="TGR1357" s="977"/>
      <c r="TGS1357" s="977"/>
      <c r="TGT1357" s="977"/>
      <c r="TGU1357" s="977"/>
      <c r="TGV1357" s="977"/>
      <c r="TGW1357" s="977"/>
      <c r="TGX1357" s="977"/>
      <c r="TGY1357" s="977"/>
      <c r="TGZ1357" s="977"/>
      <c r="THA1357" s="977"/>
      <c r="THB1357" s="977"/>
      <c r="THC1357" s="977"/>
      <c r="THD1357" s="977"/>
      <c r="THE1357" s="977"/>
      <c r="THF1357" s="977"/>
      <c r="THG1357" s="977"/>
      <c r="THH1357" s="977"/>
      <c r="THI1357" s="977"/>
      <c r="THJ1357" s="977"/>
      <c r="THK1357" s="977"/>
      <c r="THL1357" s="977"/>
      <c r="THM1357" s="977"/>
      <c r="THN1357" s="977"/>
      <c r="THO1357" s="977"/>
      <c r="THP1357" s="977"/>
      <c r="THQ1357" s="977"/>
      <c r="THR1357" s="977"/>
      <c r="THS1357" s="977"/>
      <c r="THT1357" s="977"/>
      <c r="THU1357" s="977"/>
      <c r="THV1357" s="977"/>
      <c r="THW1357" s="977"/>
      <c r="THX1357" s="977"/>
      <c r="THY1357" s="977"/>
      <c r="THZ1357" s="977"/>
      <c r="TIA1357" s="977"/>
      <c r="TIB1357" s="977"/>
      <c r="TIC1357" s="977"/>
      <c r="TID1357" s="977"/>
      <c r="TIE1357" s="977"/>
      <c r="TIF1357" s="977"/>
      <c r="TIG1357" s="977"/>
      <c r="TIH1357" s="977"/>
      <c r="TII1357" s="977"/>
      <c r="TIJ1357" s="977"/>
      <c r="TIK1357" s="977"/>
      <c r="TIL1357" s="977"/>
      <c r="TIM1357" s="977"/>
      <c r="TIN1357" s="977"/>
      <c r="TIO1357" s="977"/>
      <c r="TIP1357" s="977"/>
      <c r="TIQ1357" s="977"/>
      <c r="TIR1357" s="977"/>
      <c r="TIS1357" s="977"/>
      <c r="TIT1357" s="977"/>
      <c r="TIU1357" s="977"/>
      <c r="TIV1357" s="977"/>
      <c r="TIW1357" s="977"/>
      <c r="TIX1357" s="977"/>
      <c r="TIY1357" s="977"/>
      <c r="TIZ1357" s="977"/>
      <c r="TJA1357" s="977"/>
      <c r="TJB1357" s="977"/>
      <c r="TJC1357" s="977"/>
      <c r="TJD1357" s="977"/>
      <c r="TJE1357" s="977"/>
      <c r="TJF1357" s="977"/>
      <c r="TJG1357" s="977"/>
      <c r="TJH1357" s="977"/>
      <c r="TJI1357" s="977"/>
      <c r="TJJ1357" s="977"/>
      <c r="TJK1357" s="977"/>
      <c r="TJL1357" s="977"/>
      <c r="TJM1357" s="977"/>
      <c r="TJN1357" s="977"/>
      <c r="TJO1357" s="977"/>
      <c r="TJP1357" s="977"/>
      <c r="TJQ1357" s="977"/>
      <c r="TJR1357" s="977"/>
      <c r="TJS1357" s="977"/>
      <c r="TJT1357" s="977"/>
      <c r="TJU1357" s="977"/>
      <c r="TJV1357" s="977"/>
      <c r="TJW1357" s="977"/>
      <c r="TJX1357" s="977"/>
      <c r="TJY1357" s="977"/>
      <c r="TJZ1357" s="977"/>
      <c r="TKA1357" s="977"/>
      <c r="TKB1357" s="977"/>
      <c r="TKC1357" s="977"/>
      <c r="TKD1357" s="977"/>
      <c r="TKE1357" s="977"/>
      <c r="TKF1357" s="977"/>
      <c r="TKG1357" s="977"/>
      <c r="TKH1357" s="977"/>
      <c r="TKI1357" s="977"/>
      <c r="TKJ1357" s="977"/>
      <c r="TKK1357" s="977"/>
      <c r="TKL1357" s="977"/>
      <c r="TKM1357" s="977"/>
      <c r="TKN1357" s="977"/>
      <c r="TKO1357" s="977"/>
      <c r="TKP1357" s="977"/>
      <c r="TKQ1357" s="977"/>
      <c r="TKR1357" s="977"/>
      <c r="TKS1357" s="977"/>
      <c r="TKT1357" s="977"/>
      <c r="TKU1357" s="977"/>
      <c r="TKV1357" s="977"/>
      <c r="TKW1357" s="977"/>
      <c r="TKX1357" s="977"/>
      <c r="TKY1357" s="977"/>
      <c r="TKZ1357" s="977"/>
      <c r="TLA1357" s="977"/>
      <c r="TLB1357" s="977"/>
      <c r="TLC1357" s="977"/>
      <c r="TLD1357" s="977"/>
      <c r="TLE1357" s="977"/>
      <c r="TLF1357" s="977"/>
      <c r="TLG1357" s="977"/>
      <c r="TLH1357" s="977"/>
      <c r="TLI1357" s="977"/>
      <c r="TLJ1357" s="977"/>
      <c r="TLK1357" s="977"/>
      <c r="TLL1357" s="977"/>
      <c r="TLM1357" s="977"/>
      <c r="TLN1357" s="977"/>
      <c r="TLO1357" s="977"/>
      <c r="TLP1357" s="977"/>
      <c r="TLQ1357" s="977"/>
      <c r="TLR1357" s="977"/>
      <c r="TLS1357" s="977"/>
      <c r="TLT1357" s="977"/>
      <c r="TLU1357" s="977"/>
      <c r="TLV1357" s="977"/>
      <c r="TLW1357" s="977"/>
      <c r="TLX1357" s="977"/>
      <c r="TLY1357" s="977"/>
      <c r="TLZ1357" s="977"/>
      <c r="TMA1357" s="977"/>
      <c r="TMB1357" s="977"/>
      <c r="TMC1357" s="977"/>
      <c r="TMD1357" s="977"/>
      <c r="TME1357" s="977"/>
      <c r="TMF1357" s="977"/>
      <c r="TMG1357" s="977"/>
      <c r="TMH1357" s="977"/>
      <c r="TMI1357" s="977"/>
      <c r="TMJ1357" s="977"/>
      <c r="TMK1357" s="977"/>
      <c r="TML1357" s="977"/>
      <c r="TMM1357" s="977"/>
      <c r="TMN1357" s="977"/>
      <c r="TMO1357" s="977"/>
      <c r="TMP1357" s="977"/>
      <c r="TMQ1357" s="977"/>
      <c r="TMR1357" s="977"/>
      <c r="TMS1357" s="977"/>
      <c r="TMT1357" s="977"/>
      <c r="TMU1357" s="977"/>
      <c r="TMV1357" s="977"/>
      <c r="TMW1357" s="977"/>
      <c r="TMX1357" s="977"/>
      <c r="TMY1357" s="977"/>
      <c r="TMZ1357" s="977"/>
      <c r="TNA1357" s="977"/>
      <c r="TNB1357" s="977"/>
      <c r="TNC1357" s="977"/>
      <c r="TND1357" s="977"/>
      <c r="TNE1357" s="977"/>
      <c r="TNF1357" s="977"/>
      <c r="TNG1357" s="977"/>
      <c r="TNH1357" s="977"/>
      <c r="TNI1357" s="977"/>
      <c r="TNJ1357" s="977"/>
      <c r="TNK1357" s="977"/>
      <c r="TNL1357" s="977"/>
      <c r="TNM1357" s="977"/>
      <c r="TNN1357" s="977"/>
      <c r="TNO1357" s="977"/>
      <c r="TNP1357" s="977"/>
      <c r="TNQ1357" s="977"/>
      <c r="TNR1357" s="977"/>
      <c r="TNS1357" s="977"/>
      <c r="TNT1357" s="977"/>
      <c r="TNU1357" s="977"/>
      <c r="TNV1357" s="977"/>
      <c r="TNW1357" s="977"/>
      <c r="TNX1357" s="977"/>
      <c r="TNY1357" s="977"/>
      <c r="TNZ1357" s="977"/>
      <c r="TOA1357" s="977"/>
      <c r="TOB1357" s="977"/>
      <c r="TOC1357" s="977"/>
      <c r="TOD1357" s="977"/>
      <c r="TOE1357" s="977"/>
      <c r="TOF1357" s="977"/>
      <c r="TOG1357" s="977"/>
      <c r="TOH1357" s="977"/>
      <c r="TOI1357" s="977"/>
      <c r="TOJ1357" s="977"/>
      <c r="TOK1357" s="977"/>
      <c r="TOL1357" s="977"/>
      <c r="TOM1357" s="977"/>
      <c r="TON1357" s="977"/>
      <c r="TOO1357" s="977"/>
      <c r="TOP1357" s="977"/>
      <c r="TOQ1357" s="977"/>
      <c r="TOR1357" s="977"/>
      <c r="TOS1357" s="977"/>
      <c r="TOT1357" s="977"/>
      <c r="TOU1357" s="977"/>
      <c r="TOV1357" s="977"/>
      <c r="TOW1357" s="977"/>
      <c r="TOX1357" s="977"/>
      <c r="TOY1357" s="977"/>
      <c r="TOZ1357" s="977"/>
      <c r="TPA1357" s="977"/>
      <c r="TPB1357" s="977"/>
      <c r="TPC1357" s="977"/>
      <c r="TPD1357" s="977"/>
      <c r="TPE1357" s="977"/>
      <c r="TPF1357" s="977"/>
      <c r="TPG1357" s="977"/>
      <c r="TPH1357" s="977"/>
      <c r="TPI1357" s="977"/>
      <c r="TPJ1357" s="977"/>
      <c r="TPK1357" s="977"/>
      <c r="TPL1357" s="977"/>
      <c r="TPM1357" s="977"/>
      <c r="TPN1357" s="977"/>
      <c r="TPO1357" s="977"/>
      <c r="TPP1357" s="977"/>
      <c r="TPQ1357" s="977"/>
      <c r="TPR1357" s="977"/>
      <c r="TPS1357" s="977"/>
      <c r="TPT1357" s="977"/>
      <c r="TPU1357" s="977"/>
      <c r="TPV1357" s="977"/>
      <c r="TPW1357" s="977"/>
      <c r="TPX1357" s="977"/>
      <c r="TPY1357" s="977"/>
      <c r="TPZ1357" s="977"/>
      <c r="TQA1357" s="977"/>
      <c r="TQB1357" s="977"/>
      <c r="TQC1357" s="977"/>
      <c r="TQD1357" s="977"/>
      <c r="TQE1357" s="977"/>
      <c r="TQF1357" s="977"/>
      <c r="TQG1357" s="977"/>
      <c r="TQH1357" s="977"/>
      <c r="TQI1357" s="977"/>
      <c r="TQJ1357" s="977"/>
      <c r="TQK1357" s="977"/>
      <c r="TQL1357" s="977"/>
      <c r="TQM1357" s="977"/>
      <c r="TQN1357" s="977"/>
      <c r="TQO1357" s="977"/>
      <c r="TQP1357" s="977"/>
      <c r="TQQ1357" s="977"/>
      <c r="TQR1357" s="977"/>
      <c r="TQS1357" s="977"/>
      <c r="TQT1357" s="977"/>
      <c r="TQU1357" s="977"/>
      <c r="TQV1357" s="977"/>
      <c r="TQW1357" s="977"/>
      <c r="TQX1357" s="977"/>
      <c r="TQY1357" s="977"/>
      <c r="TQZ1357" s="977"/>
      <c r="TRA1357" s="977"/>
      <c r="TRB1357" s="977"/>
      <c r="TRC1357" s="977"/>
      <c r="TRD1357" s="977"/>
      <c r="TRE1357" s="977"/>
      <c r="TRF1357" s="977"/>
      <c r="TRG1357" s="977"/>
      <c r="TRH1357" s="977"/>
      <c r="TRI1357" s="977"/>
      <c r="TRJ1357" s="977"/>
      <c r="TRK1357" s="977"/>
      <c r="TRL1357" s="977"/>
      <c r="TRM1357" s="977"/>
      <c r="TRN1357" s="977"/>
      <c r="TRO1357" s="977"/>
      <c r="TRP1357" s="977"/>
      <c r="TRQ1357" s="977"/>
      <c r="TRR1357" s="977"/>
      <c r="TRS1357" s="977"/>
      <c r="TRT1357" s="977"/>
      <c r="TRU1357" s="977"/>
      <c r="TRV1357" s="977"/>
      <c r="TRW1357" s="977"/>
      <c r="TRX1357" s="977"/>
      <c r="TRY1357" s="977"/>
      <c r="TRZ1357" s="977"/>
      <c r="TSA1357" s="977"/>
      <c r="TSB1357" s="977"/>
      <c r="TSC1357" s="977"/>
      <c r="TSD1357" s="977"/>
      <c r="TSE1357" s="977"/>
      <c r="TSF1357" s="977"/>
      <c r="TSG1357" s="977"/>
      <c r="TSH1357" s="977"/>
      <c r="TSI1357" s="977"/>
      <c r="TSJ1357" s="977"/>
      <c r="TSK1357" s="977"/>
      <c r="TSL1357" s="977"/>
      <c r="TSM1357" s="977"/>
      <c r="TSN1357" s="977"/>
      <c r="TSO1357" s="977"/>
      <c r="TSP1357" s="977"/>
      <c r="TSQ1357" s="977"/>
      <c r="TSR1357" s="977"/>
      <c r="TSS1357" s="977"/>
      <c r="TST1357" s="977"/>
      <c r="TSU1357" s="977"/>
      <c r="TSV1357" s="977"/>
      <c r="TSW1357" s="977"/>
      <c r="TSX1357" s="977"/>
      <c r="TSY1357" s="977"/>
      <c r="TSZ1357" s="977"/>
      <c r="TTA1357" s="977"/>
      <c r="TTB1357" s="977"/>
      <c r="TTC1357" s="977"/>
      <c r="TTD1357" s="977"/>
      <c r="TTE1357" s="977"/>
      <c r="TTF1357" s="977"/>
      <c r="TTG1357" s="977"/>
      <c r="TTH1357" s="977"/>
      <c r="TTI1357" s="977"/>
      <c r="TTJ1357" s="977"/>
      <c r="TTK1357" s="977"/>
      <c r="TTL1357" s="977"/>
      <c r="TTM1357" s="977"/>
      <c r="TTN1357" s="977"/>
      <c r="TTO1357" s="977"/>
      <c r="TTP1357" s="977"/>
      <c r="TTQ1357" s="977"/>
      <c r="TTR1357" s="977"/>
      <c r="TTS1357" s="977"/>
      <c r="TTT1357" s="977"/>
      <c r="TTU1357" s="977"/>
      <c r="TTV1357" s="977"/>
      <c r="TTW1357" s="977"/>
      <c r="TTX1357" s="977"/>
      <c r="TTY1357" s="977"/>
      <c r="TTZ1357" s="977"/>
      <c r="TUA1357" s="977"/>
      <c r="TUB1357" s="977"/>
      <c r="TUC1357" s="977"/>
      <c r="TUD1357" s="977"/>
      <c r="TUE1357" s="977"/>
      <c r="TUF1357" s="977"/>
      <c r="TUG1357" s="977"/>
      <c r="TUH1357" s="977"/>
      <c r="TUI1357" s="977"/>
      <c r="TUJ1357" s="977"/>
      <c r="TUK1357" s="977"/>
      <c r="TUL1357" s="977"/>
      <c r="TUM1357" s="977"/>
      <c r="TUN1357" s="977"/>
      <c r="TUO1357" s="977"/>
      <c r="TUP1357" s="977"/>
      <c r="TUQ1357" s="977"/>
      <c r="TUR1357" s="977"/>
      <c r="TUS1357" s="977"/>
      <c r="TUT1357" s="977"/>
      <c r="TUU1357" s="977"/>
      <c r="TUV1357" s="977"/>
      <c r="TUW1357" s="977"/>
      <c r="TUX1357" s="977"/>
      <c r="TUY1357" s="977"/>
      <c r="TUZ1357" s="977"/>
      <c r="TVA1357" s="977"/>
      <c r="TVB1357" s="977"/>
      <c r="TVC1357" s="977"/>
      <c r="TVD1357" s="977"/>
      <c r="TVE1357" s="977"/>
      <c r="TVF1357" s="977"/>
      <c r="TVG1357" s="977"/>
      <c r="TVH1357" s="977"/>
      <c r="TVI1357" s="977"/>
      <c r="TVJ1357" s="977"/>
      <c r="TVK1357" s="977"/>
      <c r="TVL1357" s="977"/>
      <c r="TVM1357" s="977"/>
      <c r="TVN1357" s="977"/>
      <c r="TVO1357" s="977"/>
      <c r="TVP1357" s="977"/>
      <c r="TVQ1357" s="977"/>
      <c r="TVR1357" s="977"/>
      <c r="TVS1357" s="977"/>
      <c r="TVT1357" s="977"/>
      <c r="TVU1357" s="977"/>
      <c r="TVV1357" s="977"/>
      <c r="TVW1357" s="977"/>
      <c r="TVX1357" s="977"/>
      <c r="TVY1357" s="977"/>
      <c r="TVZ1357" s="977"/>
      <c r="TWA1357" s="977"/>
      <c r="TWB1357" s="977"/>
      <c r="TWC1357" s="977"/>
      <c r="TWD1357" s="977"/>
      <c r="TWE1357" s="977"/>
      <c r="TWF1357" s="977"/>
      <c r="TWG1357" s="977"/>
      <c r="TWH1357" s="977"/>
      <c r="TWI1357" s="977"/>
      <c r="TWJ1357" s="977"/>
      <c r="TWK1357" s="977"/>
      <c r="TWL1357" s="977"/>
      <c r="TWM1357" s="977"/>
      <c r="TWN1357" s="977"/>
      <c r="TWO1357" s="977"/>
      <c r="TWP1357" s="977"/>
      <c r="TWQ1357" s="977"/>
      <c r="TWR1357" s="977"/>
      <c r="TWS1357" s="977"/>
      <c r="TWT1357" s="977"/>
      <c r="TWU1357" s="977"/>
      <c r="TWV1357" s="977"/>
      <c r="TWW1357" s="977"/>
      <c r="TWX1357" s="977"/>
      <c r="TWY1357" s="977"/>
      <c r="TWZ1357" s="977"/>
      <c r="TXA1357" s="977"/>
      <c r="TXB1357" s="977"/>
      <c r="TXC1357" s="977"/>
      <c r="TXD1357" s="977"/>
      <c r="TXE1357" s="977"/>
      <c r="TXF1357" s="977"/>
      <c r="TXG1357" s="977"/>
      <c r="TXH1357" s="977"/>
      <c r="TXI1357" s="977"/>
      <c r="TXJ1357" s="977"/>
      <c r="TXK1357" s="977"/>
      <c r="TXL1357" s="977"/>
      <c r="TXM1357" s="977"/>
      <c r="TXN1357" s="977"/>
      <c r="TXO1357" s="977"/>
      <c r="TXP1357" s="977"/>
      <c r="TXQ1357" s="977"/>
      <c r="TXR1357" s="977"/>
      <c r="TXS1357" s="977"/>
      <c r="TXT1357" s="977"/>
      <c r="TXU1357" s="977"/>
      <c r="TXV1357" s="977"/>
      <c r="TXW1357" s="977"/>
      <c r="TXX1357" s="977"/>
      <c r="TXY1357" s="977"/>
      <c r="TXZ1357" s="977"/>
      <c r="TYA1357" s="977"/>
      <c r="TYB1357" s="977"/>
      <c r="TYC1357" s="977"/>
      <c r="TYD1357" s="977"/>
      <c r="TYE1357" s="977"/>
      <c r="TYF1357" s="977"/>
      <c r="TYG1357" s="977"/>
      <c r="TYH1357" s="977"/>
      <c r="TYI1357" s="977"/>
      <c r="TYJ1357" s="977"/>
      <c r="TYK1357" s="977"/>
      <c r="TYL1357" s="977"/>
      <c r="TYM1357" s="977"/>
      <c r="TYN1357" s="977"/>
      <c r="TYO1357" s="977"/>
      <c r="TYP1357" s="977"/>
      <c r="TYQ1357" s="977"/>
      <c r="TYR1357" s="977"/>
      <c r="TYS1357" s="977"/>
      <c r="TYT1357" s="977"/>
      <c r="TYU1357" s="977"/>
      <c r="TYV1357" s="977"/>
      <c r="TYW1357" s="977"/>
      <c r="TYX1357" s="977"/>
      <c r="TYY1357" s="977"/>
      <c r="TYZ1357" s="977"/>
      <c r="TZA1357" s="977"/>
      <c r="TZB1357" s="977"/>
      <c r="TZC1357" s="977"/>
      <c r="TZD1357" s="977"/>
      <c r="TZE1357" s="977"/>
      <c r="TZF1357" s="977"/>
      <c r="TZG1357" s="977"/>
      <c r="TZH1357" s="977"/>
      <c r="TZI1357" s="977"/>
      <c r="TZJ1357" s="977"/>
      <c r="TZK1357" s="977"/>
      <c r="TZL1357" s="977"/>
      <c r="TZM1357" s="977"/>
      <c r="TZN1357" s="977"/>
      <c r="TZO1357" s="977"/>
      <c r="TZP1357" s="977"/>
      <c r="TZQ1357" s="977"/>
      <c r="TZR1357" s="977"/>
      <c r="TZS1357" s="977"/>
      <c r="TZT1357" s="977"/>
      <c r="TZU1357" s="977"/>
      <c r="TZV1357" s="977"/>
      <c r="TZW1357" s="977"/>
      <c r="TZX1357" s="977"/>
      <c r="TZY1357" s="977"/>
      <c r="TZZ1357" s="977"/>
      <c r="UAA1357" s="977"/>
      <c r="UAB1357" s="977"/>
      <c r="UAC1357" s="977"/>
      <c r="UAD1357" s="977"/>
      <c r="UAE1357" s="977"/>
      <c r="UAF1357" s="977"/>
      <c r="UAG1357" s="977"/>
      <c r="UAH1357" s="977"/>
      <c r="UAI1357" s="977"/>
      <c r="UAJ1357" s="977"/>
      <c r="UAK1357" s="977"/>
      <c r="UAL1357" s="977"/>
      <c r="UAM1357" s="977"/>
      <c r="UAN1357" s="977"/>
      <c r="UAO1357" s="977"/>
      <c r="UAP1357" s="977"/>
      <c r="UAQ1357" s="977"/>
      <c r="UAR1357" s="977"/>
      <c r="UAS1357" s="977"/>
      <c r="UAT1357" s="977"/>
      <c r="UAU1357" s="977"/>
      <c r="UAV1357" s="977"/>
      <c r="UAW1357" s="977"/>
      <c r="UAX1357" s="977"/>
      <c r="UAY1357" s="977"/>
      <c r="UAZ1357" s="977"/>
      <c r="UBA1357" s="977"/>
      <c r="UBB1357" s="977"/>
      <c r="UBC1357" s="977"/>
      <c r="UBD1357" s="977"/>
      <c r="UBE1357" s="977"/>
      <c r="UBF1357" s="977"/>
      <c r="UBG1357" s="977"/>
      <c r="UBH1357" s="977"/>
      <c r="UBI1357" s="977"/>
      <c r="UBJ1357" s="977"/>
      <c r="UBK1357" s="977"/>
      <c r="UBL1357" s="977"/>
      <c r="UBM1357" s="977"/>
      <c r="UBN1357" s="977"/>
      <c r="UBO1357" s="977"/>
      <c r="UBP1357" s="977"/>
      <c r="UBQ1357" s="977"/>
      <c r="UBR1357" s="977"/>
      <c r="UBS1357" s="977"/>
      <c r="UBT1357" s="977"/>
      <c r="UBU1357" s="977"/>
      <c r="UBV1357" s="977"/>
      <c r="UBW1357" s="977"/>
      <c r="UBX1357" s="977"/>
      <c r="UBY1357" s="977"/>
      <c r="UBZ1357" s="977"/>
      <c r="UCA1357" s="977"/>
      <c r="UCB1357" s="977"/>
      <c r="UCC1357" s="977"/>
      <c r="UCD1357" s="977"/>
      <c r="UCE1357" s="977"/>
      <c r="UCF1357" s="977"/>
      <c r="UCG1357" s="977"/>
      <c r="UCH1357" s="977"/>
      <c r="UCI1357" s="977"/>
      <c r="UCJ1357" s="977"/>
      <c r="UCK1357" s="977"/>
      <c r="UCL1357" s="977"/>
      <c r="UCM1357" s="977"/>
      <c r="UCN1357" s="977"/>
      <c r="UCO1357" s="977"/>
      <c r="UCP1357" s="977"/>
      <c r="UCQ1357" s="977"/>
      <c r="UCR1357" s="977"/>
      <c r="UCS1357" s="977"/>
      <c r="UCT1357" s="977"/>
      <c r="UCU1357" s="977"/>
      <c r="UCV1357" s="977"/>
      <c r="UCW1357" s="977"/>
      <c r="UCX1357" s="977"/>
      <c r="UCY1357" s="977"/>
      <c r="UCZ1357" s="977"/>
      <c r="UDA1357" s="977"/>
      <c r="UDB1357" s="977"/>
      <c r="UDC1357" s="977"/>
      <c r="UDD1357" s="977"/>
      <c r="UDE1357" s="977"/>
      <c r="UDF1357" s="977"/>
      <c r="UDG1357" s="977"/>
      <c r="UDH1357" s="977"/>
      <c r="UDI1357" s="977"/>
      <c r="UDJ1357" s="977"/>
      <c r="UDK1357" s="977"/>
      <c r="UDL1357" s="977"/>
      <c r="UDM1357" s="977"/>
      <c r="UDN1357" s="977"/>
      <c r="UDO1357" s="977"/>
      <c r="UDP1357" s="977"/>
      <c r="UDQ1357" s="977"/>
      <c r="UDR1357" s="977"/>
      <c r="UDS1357" s="977"/>
      <c r="UDT1357" s="977"/>
      <c r="UDU1357" s="977"/>
      <c r="UDV1357" s="977"/>
      <c r="UDW1357" s="977"/>
      <c r="UDX1357" s="977"/>
      <c r="UDY1357" s="977"/>
      <c r="UDZ1357" s="977"/>
      <c r="UEA1357" s="977"/>
      <c r="UEB1357" s="977"/>
      <c r="UEC1357" s="977"/>
      <c r="UED1357" s="977"/>
      <c r="UEE1357" s="977"/>
      <c r="UEF1357" s="977"/>
      <c r="UEG1357" s="977"/>
      <c r="UEH1357" s="977"/>
      <c r="UEI1357" s="977"/>
      <c r="UEJ1357" s="977"/>
      <c r="UEK1357" s="977"/>
      <c r="UEL1357" s="977"/>
      <c r="UEM1357" s="977"/>
      <c r="UEN1357" s="977"/>
      <c r="UEO1357" s="977"/>
      <c r="UEP1357" s="977"/>
      <c r="UEQ1357" s="977"/>
      <c r="UER1357" s="977"/>
      <c r="UES1357" s="977"/>
      <c r="UET1357" s="977"/>
      <c r="UEU1357" s="977"/>
      <c r="UEV1357" s="977"/>
      <c r="UEW1357" s="977"/>
      <c r="UEX1357" s="977"/>
      <c r="UEY1357" s="977"/>
      <c r="UEZ1357" s="977"/>
      <c r="UFA1357" s="977"/>
      <c r="UFB1357" s="977"/>
      <c r="UFC1357" s="977"/>
      <c r="UFD1357" s="977"/>
      <c r="UFE1357" s="977"/>
      <c r="UFF1357" s="977"/>
      <c r="UFG1357" s="977"/>
      <c r="UFH1357" s="977"/>
      <c r="UFI1357" s="977"/>
      <c r="UFJ1357" s="977"/>
      <c r="UFK1357" s="977"/>
      <c r="UFL1357" s="977"/>
      <c r="UFM1357" s="977"/>
      <c r="UFN1357" s="977"/>
      <c r="UFO1357" s="977"/>
      <c r="UFP1357" s="977"/>
      <c r="UFQ1357" s="977"/>
      <c r="UFR1357" s="977"/>
      <c r="UFS1357" s="977"/>
      <c r="UFT1357" s="977"/>
      <c r="UFU1357" s="977"/>
      <c r="UFV1357" s="977"/>
      <c r="UFW1357" s="977"/>
      <c r="UFX1357" s="977"/>
      <c r="UFY1357" s="977"/>
      <c r="UFZ1357" s="977"/>
      <c r="UGA1357" s="977"/>
      <c r="UGB1357" s="977"/>
      <c r="UGC1357" s="977"/>
      <c r="UGD1357" s="977"/>
      <c r="UGE1357" s="977"/>
      <c r="UGF1357" s="977"/>
      <c r="UGG1357" s="977"/>
      <c r="UGH1357" s="977"/>
      <c r="UGI1357" s="977"/>
      <c r="UGJ1357" s="977"/>
      <c r="UGK1357" s="977"/>
      <c r="UGL1357" s="977"/>
      <c r="UGM1357" s="977"/>
      <c r="UGN1357" s="977"/>
      <c r="UGO1357" s="977"/>
      <c r="UGP1357" s="977"/>
      <c r="UGQ1357" s="977"/>
      <c r="UGR1357" s="977"/>
      <c r="UGS1357" s="977"/>
      <c r="UGT1357" s="977"/>
      <c r="UGU1357" s="977"/>
      <c r="UGV1357" s="977"/>
      <c r="UGW1357" s="977"/>
      <c r="UGX1357" s="977"/>
      <c r="UGY1357" s="977"/>
      <c r="UGZ1357" s="977"/>
      <c r="UHA1357" s="977"/>
      <c r="UHB1357" s="977"/>
      <c r="UHC1357" s="977"/>
      <c r="UHD1357" s="977"/>
      <c r="UHE1357" s="977"/>
      <c r="UHF1357" s="977"/>
      <c r="UHG1357" s="977"/>
      <c r="UHH1357" s="977"/>
      <c r="UHI1357" s="977"/>
      <c r="UHJ1357" s="977"/>
      <c r="UHK1357" s="977"/>
      <c r="UHL1357" s="977"/>
      <c r="UHM1357" s="977"/>
      <c r="UHN1357" s="977"/>
      <c r="UHO1357" s="977"/>
      <c r="UHP1357" s="977"/>
      <c r="UHQ1357" s="977"/>
      <c r="UHR1357" s="977"/>
      <c r="UHS1357" s="977"/>
      <c r="UHT1357" s="977"/>
      <c r="UHU1357" s="977"/>
      <c r="UHV1357" s="977"/>
      <c r="UHW1357" s="977"/>
      <c r="UHX1357" s="977"/>
      <c r="UHY1357" s="977"/>
      <c r="UHZ1357" s="977"/>
      <c r="UIA1357" s="977"/>
      <c r="UIB1357" s="977"/>
      <c r="UIC1357" s="977"/>
      <c r="UID1357" s="977"/>
      <c r="UIE1357" s="977"/>
      <c r="UIF1357" s="977"/>
      <c r="UIG1357" s="977"/>
      <c r="UIH1357" s="977"/>
      <c r="UII1357" s="977"/>
      <c r="UIJ1357" s="977"/>
      <c r="UIK1357" s="977"/>
      <c r="UIL1357" s="977"/>
      <c r="UIM1357" s="977"/>
      <c r="UIN1357" s="977"/>
      <c r="UIO1357" s="977"/>
      <c r="UIP1357" s="977"/>
      <c r="UIQ1357" s="977"/>
      <c r="UIR1357" s="977"/>
      <c r="UIS1357" s="977"/>
      <c r="UIT1357" s="977"/>
      <c r="UIU1357" s="977"/>
      <c r="UIV1357" s="977"/>
      <c r="UIW1357" s="977"/>
      <c r="UIX1357" s="977"/>
      <c r="UIY1357" s="977"/>
      <c r="UIZ1357" s="977"/>
      <c r="UJA1357" s="977"/>
      <c r="UJB1357" s="977"/>
      <c r="UJC1357" s="977"/>
      <c r="UJD1357" s="977"/>
      <c r="UJE1357" s="977"/>
      <c r="UJF1357" s="977"/>
      <c r="UJG1357" s="977"/>
      <c r="UJH1357" s="977"/>
      <c r="UJI1357" s="977"/>
      <c r="UJJ1357" s="977"/>
      <c r="UJK1357" s="977"/>
      <c r="UJL1357" s="977"/>
      <c r="UJM1357" s="977"/>
      <c r="UJN1357" s="977"/>
      <c r="UJO1357" s="977"/>
      <c r="UJP1357" s="977"/>
      <c r="UJQ1357" s="977"/>
      <c r="UJR1357" s="977"/>
      <c r="UJS1357" s="977"/>
      <c r="UJT1357" s="977"/>
      <c r="UJU1357" s="977"/>
      <c r="UJV1357" s="977"/>
      <c r="UJW1357" s="977"/>
      <c r="UJX1357" s="977"/>
      <c r="UJY1357" s="977"/>
      <c r="UJZ1357" s="977"/>
      <c r="UKA1357" s="977"/>
      <c r="UKB1357" s="977"/>
      <c r="UKC1357" s="977"/>
      <c r="UKD1357" s="977"/>
      <c r="UKE1357" s="977"/>
      <c r="UKF1357" s="977"/>
      <c r="UKG1357" s="977"/>
      <c r="UKH1357" s="977"/>
      <c r="UKI1357" s="977"/>
      <c r="UKJ1357" s="977"/>
      <c r="UKK1357" s="977"/>
      <c r="UKL1357" s="977"/>
      <c r="UKM1357" s="977"/>
      <c r="UKN1357" s="977"/>
      <c r="UKO1357" s="977"/>
      <c r="UKP1357" s="977"/>
      <c r="UKQ1357" s="977"/>
      <c r="UKR1357" s="977"/>
      <c r="UKS1357" s="977"/>
      <c r="UKT1357" s="977"/>
      <c r="UKU1357" s="977"/>
      <c r="UKV1357" s="977"/>
      <c r="UKW1357" s="977"/>
      <c r="UKX1357" s="977"/>
      <c r="UKY1357" s="977"/>
      <c r="UKZ1357" s="977"/>
      <c r="ULA1357" s="977"/>
      <c r="ULB1357" s="977"/>
      <c r="ULC1357" s="977"/>
      <c r="ULD1357" s="977"/>
      <c r="ULE1357" s="977"/>
      <c r="ULF1357" s="977"/>
      <c r="ULG1357" s="977"/>
      <c r="ULH1357" s="977"/>
      <c r="ULI1357" s="977"/>
      <c r="ULJ1357" s="977"/>
      <c r="ULK1357" s="977"/>
      <c r="ULL1357" s="977"/>
      <c r="ULM1357" s="977"/>
      <c r="ULN1357" s="977"/>
      <c r="ULO1357" s="977"/>
      <c r="ULP1357" s="977"/>
      <c r="ULQ1357" s="977"/>
      <c r="ULR1357" s="977"/>
      <c r="ULS1357" s="977"/>
      <c r="ULT1357" s="977"/>
      <c r="ULU1357" s="977"/>
      <c r="ULV1357" s="977"/>
      <c r="ULW1357" s="977"/>
      <c r="ULX1357" s="977"/>
      <c r="ULY1357" s="977"/>
      <c r="ULZ1357" s="977"/>
      <c r="UMA1357" s="977"/>
      <c r="UMB1357" s="977"/>
      <c r="UMC1357" s="977"/>
      <c r="UMD1357" s="977"/>
      <c r="UME1357" s="977"/>
      <c r="UMF1357" s="977"/>
      <c r="UMG1357" s="977"/>
      <c r="UMH1357" s="977"/>
      <c r="UMI1357" s="977"/>
      <c r="UMJ1357" s="977"/>
      <c r="UMK1357" s="977"/>
      <c r="UML1357" s="977"/>
      <c r="UMM1357" s="977"/>
      <c r="UMN1357" s="977"/>
      <c r="UMO1357" s="977"/>
      <c r="UMP1357" s="977"/>
      <c r="UMQ1357" s="977"/>
      <c r="UMR1357" s="977"/>
      <c r="UMS1357" s="977"/>
      <c r="UMT1357" s="977"/>
      <c r="UMU1357" s="977"/>
      <c r="UMV1357" s="977"/>
      <c r="UMW1357" s="977"/>
      <c r="UMX1357" s="977"/>
      <c r="UMY1357" s="977"/>
      <c r="UMZ1357" s="977"/>
      <c r="UNA1357" s="977"/>
      <c r="UNB1357" s="977"/>
      <c r="UNC1357" s="977"/>
      <c r="UND1357" s="977"/>
      <c r="UNE1357" s="977"/>
      <c r="UNF1357" s="977"/>
      <c r="UNG1357" s="977"/>
      <c r="UNH1357" s="977"/>
      <c r="UNI1357" s="977"/>
      <c r="UNJ1357" s="977"/>
      <c r="UNK1357" s="977"/>
      <c r="UNL1357" s="977"/>
      <c r="UNM1357" s="977"/>
      <c r="UNN1357" s="977"/>
      <c r="UNO1357" s="977"/>
      <c r="UNP1357" s="977"/>
      <c r="UNQ1357" s="977"/>
      <c r="UNR1357" s="977"/>
      <c r="UNS1357" s="977"/>
      <c r="UNT1357" s="977"/>
      <c r="UNU1357" s="977"/>
      <c r="UNV1357" s="977"/>
      <c r="UNW1357" s="977"/>
      <c r="UNX1357" s="977"/>
      <c r="UNY1357" s="977"/>
      <c r="UNZ1357" s="977"/>
      <c r="UOA1357" s="977"/>
      <c r="UOB1357" s="977"/>
      <c r="UOC1357" s="977"/>
      <c r="UOD1357" s="977"/>
      <c r="UOE1357" s="977"/>
      <c r="UOF1357" s="977"/>
      <c r="UOG1357" s="977"/>
      <c r="UOH1357" s="977"/>
      <c r="UOI1357" s="977"/>
      <c r="UOJ1357" s="977"/>
      <c r="UOK1357" s="977"/>
      <c r="UOL1357" s="977"/>
      <c r="UOM1357" s="977"/>
      <c r="UON1357" s="977"/>
      <c r="UOO1357" s="977"/>
      <c r="UOP1357" s="977"/>
      <c r="UOQ1357" s="977"/>
      <c r="UOR1357" s="977"/>
      <c r="UOS1357" s="977"/>
      <c r="UOT1357" s="977"/>
      <c r="UOU1357" s="977"/>
      <c r="UOV1357" s="977"/>
      <c r="UOW1357" s="977"/>
      <c r="UOX1357" s="977"/>
      <c r="UOY1357" s="977"/>
      <c r="UOZ1357" s="977"/>
      <c r="UPA1357" s="977"/>
      <c r="UPB1357" s="977"/>
      <c r="UPC1357" s="977"/>
      <c r="UPD1357" s="977"/>
      <c r="UPE1357" s="977"/>
      <c r="UPF1357" s="977"/>
      <c r="UPG1357" s="977"/>
      <c r="UPH1357" s="977"/>
      <c r="UPI1357" s="977"/>
      <c r="UPJ1357" s="977"/>
      <c r="UPK1357" s="977"/>
      <c r="UPL1357" s="977"/>
      <c r="UPM1357" s="977"/>
      <c r="UPN1357" s="977"/>
      <c r="UPO1357" s="977"/>
      <c r="UPP1357" s="977"/>
      <c r="UPQ1357" s="977"/>
      <c r="UPR1357" s="977"/>
      <c r="UPS1357" s="977"/>
      <c r="UPT1357" s="977"/>
      <c r="UPU1357" s="977"/>
      <c r="UPV1357" s="977"/>
      <c r="UPW1357" s="977"/>
      <c r="UPX1357" s="977"/>
      <c r="UPY1357" s="977"/>
      <c r="UPZ1357" s="977"/>
      <c r="UQA1357" s="977"/>
      <c r="UQB1357" s="977"/>
      <c r="UQC1357" s="977"/>
      <c r="UQD1357" s="977"/>
      <c r="UQE1357" s="977"/>
      <c r="UQF1357" s="977"/>
      <c r="UQG1357" s="977"/>
      <c r="UQH1357" s="977"/>
      <c r="UQI1357" s="977"/>
      <c r="UQJ1357" s="977"/>
      <c r="UQK1357" s="977"/>
      <c r="UQL1357" s="977"/>
      <c r="UQM1357" s="977"/>
      <c r="UQN1357" s="977"/>
      <c r="UQO1357" s="977"/>
      <c r="UQP1357" s="977"/>
      <c r="UQQ1357" s="977"/>
      <c r="UQR1357" s="977"/>
      <c r="UQS1357" s="977"/>
      <c r="UQT1357" s="977"/>
      <c r="UQU1357" s="977"/>
      <c r="UQV1357" s="977"/>
      <c r="UQW1357" s="977"/>
      <c r="UQX1357" s="977"/>
      <c r="UQY1357" s="977"/>
      <c r="UQZ1357" s="977"/>
      <c r="URA1357" s="977"/>
      <c r="URB1357" s="977"/>
      <c r="URC1357" s="977"/>
      <c r="URD1357" s="977"/>
      <c r="URE1357" s="977"/>
      <c r="URF1357" s="977"/>
      <c r="URG1357" s="977"/>
      <c r="URH1357" s="977"/>
      <c r="URI1357" s="977"/>
      <c r="URJ1357" s="977"/>
      <c r="URK1357" s="977"/>
      <c r="URL1357" s="977"/>
      <c r="URM1357" s="977"/>
      <c r="URN1357" s="977"/>
      <c r="URO1357" s="977"/>
      <c r="URP1357" s="977"/>
      <c r="URQ1357" s="977"/>
      <c r="URR1357" s="977"/>
      <c r="URS1357" s="977"/>
      <c r="URT1357" s="977"/>
      <c r="URU1357" s="977"/>
      <c r="URV1357" s="977"/>
      <c r="URW1357" s="977"/>
      <c r="URX1357" s="977"/>
      <c r="URY1357" s="977"/>
      <c r="URZ1357" s="977"/>
      <c r="USA1357" s="977"/>
      <c r="USB1357" s="977"/>
      <c r="USC1357" s="977"/>
      <c r="USD1357" s="977"/>
      <c r="USE1357" s="977"/>
      <c r="USF1357" s="977"/>
      <c r="USG1357" s="977"/>
      <c r="USH1357" s="977"/>
      <c r="USI1357" s="977"/>
      <c r="USJ1357" s="977"/>
      <c r="USK1357" s="977"/>
      <c r="USL1357" s="977"/>
      <c r="USM1357" s="977"/>
      <c r="USN1357" s="977"/>
      <c r="USO1357" s="977"/>
      <c r="USP1357" s="977"/>
      <c r="USQ1357" s="977"/>
      <c r="USR1357" s="977"/>
      <c r="USS1357" s="977"/>
      <c r="UST1357" s="977"/>
      <c r="USU1357" s="977"/>
      <c r="USV1357" s="977"/>
      <c r="USW1357" s="977"/>
      <c r="USX1357" s="977"/>
      <c r="USY1357" s="977"/>
      <c r="USZ1357" s="977"/>
      <c r="UTA1357" s="977"/>
      <c r="UTB1357" s="977"/>
      <c r="UTC1357" s="977"/>
      <c r="UTD1357" s="977"/>
      <c r="UTE1357" s="977"/>
      <c r="UTF1357" s="977"/>
      <c r="UTG1357" s="977"/>
      <c r="UTH1357" s="977"/>
      <c r="UTI1357" s="977"/>
      <c r="UTJ1357" s="977"/>
      <c r="UTK1357" s="977"/>
      <c r="UTL1357" s="977"/>
      <c r="UTM1357" s="977"/>
      <c r="UTN1357" s="977"/>
      <c r="UTO1357" s="977"/>
      <c r="UTP1357" s="977"/>
      <c r="UTQ1357" s="977"/>
      <c r="UTR1357" s="977"/>
      <c r="UTS1357" s="977"/>
      <c r="UTT1357" s="977"/>
      <c r="UTU1357" s="977"/>
      <c r="UTV1357" s="977"/>
      <c r="UTW1357" s="977"/>
      <c r="UTX1357" s="977"/>
      <c r="UTY1357" s="977"/>
      <c r="UTZ1357" s="977"/>
      <c r="UUA1357" s="977"/>
      <c r="UUB1357" s="977"/>
      <c r="UUC1357" s="977"/>
      <c r="UUD1357" s="977"/>
      <c r="UUE1357" s="977"/>
      <c r="UUF1357" s="977"/>
      <c r="UUG1357" s="977"/>
      <c r="UUH1357" s="977"/>
      <c r="UUI1357" s="977"/>
      <c r="UUJ1357" s="977"/>
      <c r="UUK1357" s="977"/>
      <c r="UUL1357" s="977"/>
      <c r="UUM1357" s="977"/>
      <c r="UUN1357" s="977"/>
      <c r="UUO1357" s="977"/>
      <c r="UUP1357" s="977"/>
      <c r="UUQ1357" s="977"/>
      <c r="UUR1357" s="977"/>
      <c r="UUS1357" s="977"/>
      <c r="UUT1357" s="977"/>
      <c r="UUU1357" s="977"/>
      <c r="UUV1357" s="977"/>
      <c r="UUW1357" s="977"/>
      <c r="UUX1357" s="977"/>
      <c r="UUY1357" s="977"/>
      <c r="UUZ1357" s="977"/>
      <c r="UVA1357" s="977"/>
      <c r="UVB1357" s="977"/>
      <c r="UVC1357" s="977"/>
      <c r="UVD1357" s="977"/>
      <c r="UVE1357" s="977"/>
      <c r="UVF1357" s="977"/>
      <c r="UVG1357" s="977"/>
      <c r="UVH1357" s="977"/>
      <c r="UVI1357" s="977"/>
      <c r="UVJ1357" s="977"/>
      <c r="UVK1357" s="977"/>
      <c r="UVL1357" s="977"/>
      <c r="UVM1357" s="977"/>
      <c r="UVN1357" s="977"/>
      <c r="UVO1357" s="977"/>
      <c r="UVP1357" s="977"/>
      <c r="UVQ1357" s="977"/>
      <c r="UVR1357" s="977"/>
      <c r="UVS1357" s="977"/>
      <c r="UVT1357" s="977"/>
      <c r="UVU1357" s="977"/>
      <c r="UVV1357" s="977"/>
      <c r="UVW1357" s="977"/>
      <c r="UVX1357" s="977"/>
      <c r="UVY1357" s="977"/>
      <c r="UVZ1357" s="977"/>
      <c r="UWA1357" s="977"/>
      <c r="UWB1357" s="977"/>
      <c r="UWC1357" s="977"/>
      <c r="UWD1357" s="977"/>
      <c r="UWE1357" s="977"/>
      <c r="UWF1357" s="977"/>
      <c r="UWG1357" s="977"/>
      <c r="UWH1357" s="977"/>
      <c r="UWI1357" s="977"/>
      <c r="UWJ1357" s="977"/>
      <c r="UWK1357" s="977"/>
      <c r="UWL1357" s="977"/>
      <c r="UWM1357" s="977"/>
      <c r="UWN1357" s="977"/>
      <c r="UWO1357" s="977"/>
      <c r="UWP1357" s="977"/>
      <c r="UWQ1357" s="977"/>
      <c r="UWR1357" s="977"/>
      <c r="UWS1357" s="977"/>
      <c r="UWT1357" s="977"/>
      <c r="UWU1357" s="977"/>
      <c r="UWV1357" s="977"/>
      <c r="UWW1357" s="977"/>
      <c r="UWX1357" s="977"/>
      <c r="UWY1357" s="977"/>
      <c r="UWZ1357" s="977"/>
      <c r="UXA1357" s="977"/>
      <c r="UXB1357" s="977"/>
      <c r="UXC1357" s="977"/>
      <c r="UXD1357" s="977"/>
      <c r="UXE1357" s="977"/>
      <c r="UXF1357" s="977"/>
      <c r="UXG1357" s="977"/>
      <c r="UXH1357" s="977"/>
      <c r="UXI1357" s="977"/>
      <c r="UXJ1357" s="977"/>
      <c r="UXK1357" s="977"/>
      <c r="UXL1357" s="977"/>
      <c r="UXM1357" s="977"/>
      <c r="UXN1357" s="977"/>
      <c r="UXO1357" s="977"/>
      <c r="UXP1357" s="977"/>
      <c r="UXQ1357" s="977"/>
      <c r="UXR1357" s="977"/>
      <c r="UXS1357" s="977"/>
      <c r="UXT1357" s="977"/>
      <c r="UXU1357" s="977"/>
      <c r="UXV1357" s="977"/>
      <c r="UXW1357" s="977"/>
      <c r="UXX1357" s="977"/>
      <c r="UXY1357" s="977"/>
      <c r="UXZ1357" s="977"/>
      <c r="UYA1357" s="977"/>
      <c r="UYB1357" s="977"/>
      <c r="UYC1357" s="977"/>
      <c r="UYD1357" s="977"/>
      <c r="UYE1357" s="977"/>
      <c r="UYF1357" s="977"/>
      <c r="UYG1357" s="977"/>
      <c r="UYH1357" s="977"/>
      <c r="UYI1357" s="977"/>
      <c r="UYJ1357" s="977"/>
      <c r="UYK1357" s="977"/>
      <c r="UYL1357" s="977"/>
      <c r="UYM1357" s="977"/>
      <c r="UYN1357" s="977"/>
      <c r="UYO1357" s="977"/>
      <c r="UYP1357" s="977"/>
      <c r="UYQ1357" s="977"/>
      <c r="UYR1357" s="977"/>
      <c r="UYS1357" s="977"/>
      <c r="UYT1357" s="977"/>
      <c r="UYU1357" s="977"/>
      <c r="UYV1357" s="977"/>
      <c r="UYW1357" s="977"/>
      <c r="UYX1357" s="977"/>
      <c r="UYY1357" s="977"/>
      <c r="UYZ1357" s="977"/>
      <c r="UZA1357" s="977"/>
      <c r="UZB1357" s="977"/>
      <c r="UZC1357" s="977"/>
      <c r="UZD1357" s="977"/>
      <c r="UZE1357" s="977"/>
      <c r="UZF1357" s="977"/>
      <c r="UZG1357" s="977"/>
      <c r="UZH1357" s="977"/>
      <c r="UZI1357" s="977"/>
      <c r="UZJ1357" s="977"/>
      <c r="UZK1357" s="977"/>
      <c r="UZL1357" s="977"/>
      <c r="UZM1357" s="977"/>
      <c r="UZN1357" s="977"/>
      <c r="UZO1357" s="977"/>
      <c r="UZP1357" s="977"/>
      <c r="UZQ1357" s="977"/>
      <c r="UZR1357" s="977"/>
      <c r="UZS1357" s="977"/>
      <c r="UZT1357" s="977"/>
      <c r="UZU1357" s="977"/>
      <c r="UZV1357" s="977"/>
      <c r="UZW1357" s="977"/>
      <c r="UZX1357" s="977"/>
      <c r="UZY1357" s="977"/>
      <c r="UZZ1357" s="977"/>
      <c r="VAA1357" s="977"/>
      <c r="VAB1357" s="977"/>
      <c r="VAC1357" s="977"/>
      <c r="VAD1357" s="977"/>
      <c r="VAE1357" s="977"/>
      <c r="VAF1357" s="977"/>
      <c r="VAG1357" s="977"/>
      <c r="VAH1357" s="977"/>
      <c r="VAI1357" s="977"/>
      <c r="VAJ1357" s="977"/>
      <c r="VAK1357" s="977"/>
      <c r="VAL1357" s="977"/>
      <c r="VAM1357" s="977"/>
      <c r="VAN1357" s="977"/>
      <c r="VAO1357" s="977"/>
      <c r="VAP1357" s="977"/>
      <c r="VAQ1357" s="977"/>
      <c r="VAR1357" s="977"/>
      <c r="VAS1357" s="977"/>
      <c r="VAT1357" s="977"/>
      <c r="VAU1357" s="977"/>
      <c r="VAV1357" s="977"/>
      <c r="VAW1357" s="977"/>
      <c r="VAX1357" s="977"/>
      <c r="VAY1357" s="977"/>
      <c r="VAZ1357" s="977"/>
      <c r="VBA1357" s="977"/>
      <c r="VBB1357" s="977"/>
      <c r="VBC1357" s="977"/>
      <c r="VBD1357" s="977"/>
      <c r="VBE1357" s="977"/>
      <c r="VBF1357" s="977"/>
      <c r="VBG1357" s="977"/>
      <c r="VBH1357" s="977"/>
      <c r="VBI1357" s="977"/>
      <c r="VBJ1357" s="977"/>
      <c r="VBK1357" s="977"/>
      <c r="VBL1357" s="977"/>
      <c r="VBM1357" s="977"/>
      <c r="VBN1357" s="977"/>
      <c r="VBO1357" s="977"/>
      <c r="VBP1357" s="977"/>
      <c r="VBQ1357" s="977"/>
      <c r="VBR1357" s="977"/>
      <c r="VBS1357" s="977"/>
      <c r="VBT1357" s="977"/>
      <c r="VBU1357" s="977"/>
      <c r="VBV1357" s="977"/>
      <c r="VBW1357" s="977"/>
      <c r="VBX1357" s="977"/>
      <c r="VBY1357" s="977"/>
      <c r="VBZ1357" s="977"/>
      <c r="VCA1357" s="977"/>
      <c r="VCB1357" s="977"/>
      <c r="VCC1357" s="977"/>
      <c r="VCD1357" s="977"/>
      <c r="VCE1357" s="977"/>
      <c r="VCF1357" s="977"/>
      <c r="VCG1357" s="977"/>
      <c r="VCH1357" s="977"/>
      <c r="VCI1357" s="977"/>
      <c r="VCJ1357" s="977"/>
      <c r="VCK1357" s="977"/>
      <c r="VCL1357" s="977"/>
      <c r="VCM1357" s="977"/>
      <c r="VCN1357" s="977"/>
      <c r="VCO1357" s="977"/>
      <c r="VCP1357" s="977"/>
      <c r="VCQ1357" s="977"/>
      <c r="VCR1357" s="977"/>
      <c r="VCS1357" s="977"/>
      <c r="VCT1357" s="977"/>
      <c r="VCU1357" s="977"/>
      <c r="VCV1357" s="977"/>
      <c r="VCW1357" s="977"/>
      <c r="VCX1357" s="977"/>
      <c r="VCY1357" s="977"/>
      <c r="VCZ1357" s="977"/>
      <c r="VDA1357" s="977"/>
      <c r="VDB1357" s="977"/>
      <c r="VDC1357" s="977"/>
      <c r="VDD1357" s="977"/>
      <c r="VDE1357" s="977"/>
      <c r="VDF1357" s="977"/>
      <c r="VDG1357" s="977"/>
      <c r="VDH1357" s="977"/>
      <c r="VDI1357" s="977"/>
      <c r="VDJ1357" s="977"/>
      <c r="VDK1357" s="977"/>
      <c r="VDL1357" s="977"/>
      <c r="VDM1357" s="977"/>
      <c r="VDN1357" s="977"/>
      <c r="VDO1357" s="977"/>
      <c r="VDP1357" s="977"/>
      <c r="VDQ1357" s="977"/>
      <c r="VDR1357" s="977"/>
      <c r="VDS1357" s="977"/>
      <c r="VDT1357" s="977"/>
      <c r="VDU1357" s="977"/>
      <c r="VDV1357" s="977"/>
      <c r="VDW1357" s="977"/>
      <c r="VDX1357" s="977"/>
      <c r="VDY1357" s="977"/>
      <c r="VDZ1357" s="977"/>
      <c r="VEA1357" s="977"/>
      <c r="VEB1357" s="977"/>
      <c r="VEC1357" s="977"/>
      <c r="VED1357" s="977"/>
      <c r="VEE1357" s="977"/>
      <c r="VEF1357" s="977"/>
      <c r="VEG1357" s="977"/>
      <c r="VEH1357" s="977"/>
      <c r="VEI1357" s="977"/>
      <c r="VEJ1357" s="977"/>
      <c r="VEK1357" s="977"/>
      <c r="VEL1357" s="977"/>
      <c r="VEM1357" s="977"/>
      <c r="VEN1357" s="977"/>
      <c r="VEO1357" s="977"/>
      <c r="VEP1357" s="977"/>
      <c r="VEQ1357" s="977"/>
      <c r="VER1357" s="977"/>
      <c r="VES1357" s="977"/>
      <c r="VET1357" s="977"/>
      <c r="VEU1357" s="977"/>
      <c r="VEV1357" s="977"/>
      <c r="VEW1357" s="977"/>
      <c r="VEX1357" s="977"/>
      <c r="VEY1357" s="977"/>
      <c r="VEZ1357" s="977"/>
      <c r="VFA1357" s="977"/>
      <c r="VFB1357" s="977"/>
      <c r="VFC1357" s="977"/>
      <c r="VFD1357" s="977"/>
      <c r="VFE1357" s="977"/>
      <c r="VFF1357" s="977"/>
      <c r="VFG1357" s="977"/>
      <c r="VFH1357" s="977"/>
      <c r="VFI1357" s="977"/>
      <c r="VFJ1357" s="977"/>
      <c r="VFK1357" s="977"/>
      <c r="VFL1357" s="977"/>
      <c r="VFM1357" s="977"/>
      <c r="VFN1357" s="977"/>
      <c r="VFO1357" s="977"/>
      <c r="VFP1357" s="977"/>
      <c r="VFQ1357" s="977"/>
      <c r="VFR1357" s="977"/>
      <c r="VFS1357" s="977"/>
      <c r="VFT1357" s="977"/>
      <c r="VFU1357" s="977"/>
      <c r="VFV1357" s="977"/>
      <c r="VFW1357" s="977"/>
      <c r="VFX1357" s="977"/>
      <c r="VFY1357" s="977"/>
      <c r="VFZ1357" s="977"/>
      <c r="VGA1357" s="977"/>
      <c r="VGB1357" s="977"/>
      <c r="VGC1357" s="977"/>
      <c r="VGD1357" s="977"/>
      <c r="VGE1357" s="977"/>
      <c r="VGF1357" s="977"/>
      <c r="VGG1357" s="977"/>
      <c r="VGH1357" s="977"/>
      <c r="VGI1357" s="977"/>
      <c r="VGJ1357" s="977"/>
      <c r="VGK1357" s="977"/>
      <c r="VGL1357" s="977"/>
      <c r="VGM1357" s="977"/>
      <c r="VGN1357" s="977"/>
      <c r="VGO1357" s="977"/>
      <c r="VGP1357" s="977"/>
      <c r="VGQ1357" s="977"/>
      <c r="VGR1357" s="977"/>
      <c r="VGS1357" s="977"/>
      <c r="VGT1357" s="977"/>
      <c r="VGU1357" s="977"/>
      <c r="VGV1357" s="977"/>
      <c r="VGW1357" s="977"/>
      <c r="VGX1357" s="977"/>
      <c r="VGY1357" s="977"/>
      <c r="VGZ1357" s="977"/>
      <c r="VHA1357" s="977"/>
      <c r="VHB1357" s="977"/>
      <c r="VHC1357" s="977"/>
      <c r="VHD1357" s="977"/>
      <c r="VHE1357" s="977"/>
      <c r="VHF1357" s="977"/>
      <c r="VHG1357" s="977"/>
      <c r="VHH1357" s="977"/>
      <c r="VHI1357" s="977"/>
      <c r="VHJ1357" s="977"/>
      <c r="VHK1357" s="977"/>
      <c r="VHL1357" s="977"/>
      <c r="VHM1357" s="977"/>
      <c r="VHN1357" s="977"/>
      <c r="VHO1357" s="977"/>
      <c r="VHP1357" s="977"/>
      <c r="VHQ1357" s="977"/>
      <c r="VHR1357" s="977"/>
      <c r="VHS1357" s="977"/>
      <c r="VHT1357" s="977"/>
      <c r="VHU1357" s="977"/>
      <c r="VHV1357" s="977"/>
      <c r="VHW1357" s="977"/>
      <c r="VHX1357" s="977"/>
      <c r="VHY1357" s="977"/>
      <c r="VHZ1357" s="977"/>
      <c r="VIA1357" s="977"/>
      <c r="VIB1357" s="977"/>
      <c r="VIC1357" s="977"/>
      <c r="VID1357" s="977"/>
      <c r="VIE1357" s="977"/>
      <c r="VIF1357" s="977"/>
      <c r="VIG1357" s="977"/>
      <c r="VIH1357" s="977"/>
      <c r="VII1357" s="977"/>
      <c r="VIJ1357" s="977"/>
      <c r="VIK1357" s="977"/>
      <c r="VIL1357" s="977"/>
      <c r="VIM1357" s="977"/>
      <c r="VIN1357" s="977"/>
      <c r="VIO1357" s="977"/>
      <c r="VIP1357" s="977"/>
      <c r="VIQ1357" s="977"/>
      <c r="VIR1357" s="977"/>
      <c r="VIS1357" s="977"/>
      <c r="VIT1357" s="977"/>
      <c r="VIU1357" s="977"/>
      <c r="VIV1357" s="977"/>
      <c r="VIW1357" s="977"/>
      <c r="VIX1357" s="977"/>
      <c r="VIY1357" s="977"/>
      <c r="VIZ1357" s="977"/>
      <c r="VJA1357" s="977"/>
      <c r="VJB1357" s="977"/>
      <c r="VJC1357" s="977"/>
      <c r="VJD1357" s="977"/>
      <c r="VJE1357" s="977"/>
      <c r="VJF1357" s="977"/>
      <c r="VJG1357" s="977"/>
      <c r="VJH1357" s="977"/>
      <c r="VJI1357" s="977"/>
      <c r="VJJ1357" s="977"/>
      <c r="VJK1357" s="977"/>
      <c r="VJL1357" s="977"/>
      <c r="VJM1357" s="977"/>
      <c r="VJN1357" s="977"/>
      <c r="VJO1357" s="977"/>
      <c r="VJP1357" s="977"/>
      <c r="VJQ1357" s="977"/>
      <c r="VJR1357" s="977"/>
      <c r="VJS1357" s="977"/>
      <c r="VJT1357" s="977"/>
      <c r="VJU1357" s="977"/>
      <c r="VJV1357" s="977"/>
      <c r="VJW1357" s="977"/>
      <c r="VJX1357" s="977"/>
      <c r="VJY1357" s="977"/>
      <c r="VJZ1357" s="977"/>
      <c r="VKA1357" s="977"/>
      <c r="VKB1357" s="977"/>
      <c r="VKC1357" s="977"/>
      <c r="VKD1357" s="977"/>
      <c r="VKE1357" s="977"/>
      <c r="VKF1357" s="977"/>
      <c r="VKG1357" s="977"/>
      <c r="VKH1357" s="977"/>
      <c r="VKI1357" s="977"/>
      <c r="VKJ1357" s="977"/>
      <c r="VKK1357" s="977"/>
      <c r="VKL1357" s="977"/>
      <c r="VKM1357" s="977"/>
      <c r="VKN1357" s="977"/>
      <c r="VKO1357" s="977"/>
      <c r="VKP1357" s="977"/>
      <c r="VKQ1357" s="977"/>
      <c r="VKR1357" s="977"/>
      <c r="VKS1357" s="977"/>
      <c r="VKT1357" s="977"/>
      <c r="VKU1357" s="977"/>
      <c r="VKV1357" s="977"/>
      <c r="VKW1357" s="977"/>
      <c r="VKX1357" s="977"/>
      <c r="VKY1357" s="977"/>
      <c r="VKZ1357" s="977"/>
      <c r="VLA1357" s="977"/>
      <c r="VLB1357" s="977"/>
      <c r="VLC1357" s="977"/>
      <c r="VLD1357" s="977"/>
      <c r="VLE1357" s="977"/>
      <c r="VLF1357" s="977"/>
      <c r="VLG1357" s="977"/>
      <c r="VLH1357" s="977"/>
      <c r="VLI1357" s="977"/>
      <c r="VLJ1357" s="977"/>
      <c r="VLK1357" s="977"/>
      <c r="VLL1357" s="977"/>
      <c r="VLM1357" s="977"/>
      <c r="VLN1357" s="977"/>
      <c r="VLO1357" s="977"/>
      <c r="VLP1357" s="977"/>
      <c r="VLQ1357" s="977"/>
      <c r="VLR1357" s="977"/>
      <c r="VLS1357" s="977"/>
      <c r="VLT1357" s="977"/>
      <c r="VLU1357" s="977"/>
      <c r="VLV1357" s="977"/>
      <c r="VLW1357" s="977"/>
      <c r="VLX1357" s="977"/>
      <c r="VLY1357" s="977"/>
      <c r="VLZ1357" s="977"/>
      <c r="VMA1357" s="977"/>
      <c r="VMB1357" s="977"/>
      <c r="VMC1357" s="977"/>
      <c r="VMD1357" s="977"/>
      <c r="VME1357" s="977"/>
      <c r="VMF1357" s="977"/>
      <c r="VMG1357" s="977"/>
      <c r="VMH1357" s="977"/>
      <c r="VMI1357" s="977"/>
      <c r="VMJ1357" s="977"/>
      <c r="VMK1357" s="977"/>
      <c r="VML1357" s="977"/>
      <c r="VMM1357" s="977"/>
      <c r="VMN1357" s="977"/>
      <c r="VMO1357" s="977"/>
      <c r="VMP1357" s="977"/>
      <c r="VMQ1357" s="977"/>
      <c r="VMR1357" s="977"/>
      <c r="VMS1357" s="977"/>
      <c r="VMT1357" s="977"/>
      <c r="VMU1357" s="977"/>
      <c r="VMV1357" s="977"/>
      <c r="VMW1357" s="977"/>
      <c r="VMX1357" s="977"/>
      <c r="VMY1357" s="977"/>
      <c r="VMZ1357" s="977"/>
      <c r="VNA1357" s="977"/>
      <c r="VNB1357" s="977"/>
      <c r="VNC1357" s="977"/>
      <c r="VND1357" s="977"/>
      <c r="VNE1357" s="977"/>
      <c r="VNF1357" s="977"/>
      <c r="VNG1357" s="977"/>
      <c r="VNH1357" s="977"/>
      <c r="VNI1357" s="977"/>
      <c r="VNJ1357" s="977"/>
      <c r="VNK1357" s="977"/>
      <c r="VNL1357" s="977"/>
      <c r="VNM1357" s="977"/>
      <c r="VNN1357" s="977"/>
      <c r="VNO1357" s="977"/>
      <c r="VNP1357" s="977"/>
      <c r="VNQ1357" s="977"/>
      <c r="VNR1357" s="977"/>
      <c r="VNS1357" s="977"/>
      <c r="VNT1357" s="977"/>
      <c r="VNU1357" s="977"/>
      <c r="VNV1357" s="977"/>
      <c r="VNW1357" s="977"/>
      <c r="VNX1357" s="977"/>
      <c r="VNY1357" s="977"/>
      <c r="VNZ1357" s="977"/>
      <c r="VOA1357" s="977"/>
      <c r="VOB1357" s="977"/>
      <c r="VOC1357" s="977"/>
      <c r="VOD1357" s="977"/>
      <c r="VOE1357" s="977"/>
      <c r="VOF1357" s="977"/>
      <c r="VOG1357" s="977"/>
      <c r="VOH1357" s="977"/>
      <c r="VOI1357" s="977"/>
      <c r="VOJ1357" s="977"/>
      <c r="VOK1357" s="977"/>
      <c r="VOL1357" s="977"/>
      <c r="VOM1357" s="977"/>
      <c r="VON1357" s="977"/>
      <c r="VOO1357" s="977"/>
      <c r="VOP1357" s="977"/>
      <c r="VOQ1357" s="977"/>
      <c r="VOR1357" s="977"/>
      <c r="VOS1357" s="977"/>
      <c r="VOT1357" s="977"/>
      <c r="VOU1357" s="977"/>
      <c r="VOV1357" s="977"/>
      <c r="VOW1357" s="977"/>
      <c r="VOX1357" s="977"/>
      <c r="VOY1357" s="977"/>
      <c r="VOZ1357" s="977"/>
      <c r="VPA1357" s="977"/>
      <c r="VPB1357" s="977"/>
      <c r="VPC1357" s="977"/>
      <c r="VPD1357" s="977"/>
      <c r="VPE1357" s="977"/>
      <c r="VPF1357" s="977"/>
      <c r="VPG1357" s="977"/>
      <c r="VPH1357" s="977"/>
      <c r="VPI1357" s="977"/>
      <c r="VPJ1357" s="977"/>
      <c r="VPK1357" s="977"/>
      <c r="VPL1357" s="977"/>
      <c r="VPM1357" s="977"/>
      <c r="VPN1357" s="977"/>
      <c r="VPO1357" s="977"/>
      <c r="VPP1357" s="977"/>
      <c r="VPQ1357" s="977"/>
      <c r="VPR1357" s="977"/>
      <c r="VPS1357" s="977"/>
      <c r="VPT1357" s="977"/>
      <c r="VPU1357" s="977"/>
      <c r="VPV1357" s="977"/>
      <c r="VPW1357" s="977"/>
      <c r="VPX1357" s="977"/>
      <c r="VPY1357" s="977"/>
      <c r="VPZ1357" s="977"/>
      <c r="VQA1357" s="977"/>
      <c r="VQB1357" s="977"/>
      <c r="VQC1357" s="977"/>
      <c r="VQD1357" s="977"/>
      <c r="VQE1357" s="977"/>
      <c r="VQF1357" s="977"/>
      <c r="VQG1357" s="977"/>
      <c r="VQH1357" s="977"/>
      <c r="VQI1357" s="977"/>
      <c r="VQJ1357" s="977"/>
      <c r="VQK1357" s="977"/>
      <c r="VQL1357" s="977"/>
      <c r="VQM1357" s="977"/>
      <c r="VQN1357" s="977"/>
      <c r="VQO1357" s="977"/>
      <c r="VQP1357" s="977"/>
      <c r="VQQ1357" s="977"/>
      <c r="VQR1357" s="977"/>
      <c r="VQS1357" s="977"/>
      <c r="VQT1357" s="977"/>
      <c r="VQU1357" s="977"/>
      <c r="VQV1357" s="977"/>
      <c r="VQW1357" s="977"/>
      <c r="VQX1357" s="977"/>
      <c r="VQY1357" s="977"/>
      <c r="VQZ1357" s="977"/>
      <c r="VRA1357" s="977"/>
      <c r="VRB1357" s="977"/>
      <c r="VRC1357" s="977"/>
      <c r="VRD1357" s="977"/>
      <c r="VRE1357" s="977"/>
      <c r="VRF1357" s="977"/>
      <c r="VRG1357" s="977"/>
      <c r="VRH1357" s="977"/>
      <c r="VRI1357" s="977"/>
      <c r="VRJ1357" s="977"/>
      <c r="VRK1357" s="977"/>
      <c r="VRL1357" s="977"/>
      <c r="VRM1357" s="977"/>
      <c r="VRN1357" s="977"/>
      <c r="VRO1357" s="977"/>
      <c r="VRP1357" s="977"/>
      <c r="VRQ1357" s="977"/>
      <c r="VRR1357" s="977"/>
      <c r="VRS1357" s="977"/>
      <c r="VRT1357" s="977"/>
      <c r="VRU1357" s="977"/>
      <c r="VRV1357" s="977"/>
      <c r="VRW1357" s="977"/>
      <c r="VRX1357" s="977"/>
      <c r="VRY1357" s="977"/>
      <c r="VRZ1357" s="977"/>
      <c r="VSA1357" s="977"/>
      <c r="VSB1357" s="977"/>
      <c r="VSC1357" s="977"/>
      <c r="VSD1357" s="977"/>
      <c r="VSE1357" s="977"/>
      <c r="VSF1357" s="977"/>
      <c r="VSG1357" s="977"/>
      <c r="VSH1357" s="977"/>
      <c r="VSI1357" s="977"/>
      <c r="VSJ1357" s="977"/>
      <c r="VSK1357" s="977"/>
      <c r="VSL1357" s="977"/>
      <c r="VSM1357" s="977"/>
      <c r="VSN1357" s="977"/>
      <c r="VSO1357" s="977"/>
      <c r="VSP1357" s="977"/>
      <c r="VSQ1357" s="977"/>
      <c r="VSR1357" s="977"/>
      <c r="VSS1357" s="977"/>
      <c r="VST1357" s="977"/>
      <c r="VSU1357" s="977"/>
      <c r="VSV1357" s="977"/>
      <c r="VSW1357" s="977"/>
      <c r="VSX1357" s="977"/>
      <c r="VSY1357" s="977"/>
      <c r="VSZ1357" s="977"/>
      <c r="VTA1357" s="977"/>
      <c r="VTB1357" s="977"/>
      <c r="VTC1357" s="977"/>
      <c r="VTD1357" s="977"/>
      <c r="VTE1357" s="977"/>
      <c r="VTF1357" s="977"/>
      <c r="VTG1357" s="977"/>
      <c r="VTH1357" s="977"/>
      <c r="VTI1357" s="977"/>
      <c r="VTJ1357" s="977"/>
      <c r="VTK1357" s="977"/>
      <c r="VTL1357" s="977"/>
      <c r="VTM1357" s="977"/>
      <c r="VTN1357" s="977"/>
      <c r="VTO1357" s="977"/>
      <c r="VTP1357" s="977"/>
      <c r="VTQ1357" s="977"/>
      <c r="VTR1357" s="977"/>
      <c r="VTS1357" s="977"/>
      <c r="VTT1357" s="977"/>
      <c r="VTU1357" s="977"/>
      <c r="VTV1357" s="977"/>
      <c r="VTW1357" s="977"/>
      <c r="VTX1357" s="977"/>
      <c r="VTY1357" s="977"/>
      <c r="VTZ1357" s="977"/>
      <c r="VUA1357" s="977"/>
      <c r="VUB1357" s="977"/>
      <c r="VUC1357" s="977"/>
      <c r="VUD1357" s="977"/>
      <c r="VUE1357" s="977"/>
      <c r="VUF1357" s="977"/>
      <c r="VUG1357" s="977"/>
      <c r="VUH1357" s="977"/>
      <c r="VUI1357" s="977"/>
      <c r="VUJ1357" s="977"/>
      <c r="VUK1357" s="977"/>
      <c r="VUL1357" s="977"/>
      <c r="VUM1357" s="977"/>
      <c r="VUN1357" s="977"/>
      <c r="VUO1357" s="977"/>
      <c r="VUP1357" s="977"/>
      <c r="VUQ1357" s="977"/>
      <c r="VUR1357" s="977"/>
      <c r="VUS1357" s="977"/>
      <c r="VUT1357" s="977"/>
      <c r="VUU1357" s="977"/>
      <c r="VUV1357" s="977"/>
      <c r="VUW1357" s="977"/>
      <c r="VUX1357" s="977"/>
      <c r="VUY1357" s="977"/>
      <c r="VUZ1357" s="977"/>
      <c r="VVA1357" s="977"/>
      <c r="VVB1357" s="977"/>
      <c r="VVC1357" s="977"/>
      <c r="VVD1357" s="977"/>
      <c r="VVE1357" s="977"/>
      <c r="VVF1357" s="977"/>
      <c r="VVG1357" s="977"/>
      <c r="VVH1357" s="977"/>
      <c r="VVI1357" s="977"/>
      <c r="VVJ1357" s="977"/>
      <c r="VVK1357" s="977"/>
      <c r="VVL1357" s="977"/>
      <c r="VVM1357" s="977"/>
      <c r="VVN1357" s="977"/>
      <c r="VVO1357" s="977"/>
      <c r="VVP1357" s="977"/>
      <c r="VVQ1357" s="977"/>
      <c r="VVR1357" s="977"/>
      <c r="VVS1357" s="977"/>
      <c r="VVT1357" s="977"/>
      <c r="VVU1357" s="977"/>
      <c r="VVV1357" s="977"/>
      <c r="VVW1357" s="977"/>
      <c r="VVX1357" s="977"/>
      <c r="VVY1357" s="977"/>
      <c r="VVZ1357" s="977"/>
      <c r="VWA1357" s="977"/>
      <c r="VWB1357" s="977"/>
      <c r="VWC1357" s="977"/>
      <c r="VWD1357" s="977"/>
      <c r="VWE1357" s="977"/>
      <c r="VWF1357" s="977"/>
      <c r="VWG1357" s="977"/>
      <c r="VWH1357" s="977"/>
      <c r="VWI1357" s="977"/>
      <c r="VWJ1357" s="977"/>
      <c r="VWK1357" s="977"/>
      <c r="VWL1357" s="977"/>
      <c r="VWM1357" s="977"/>
      <c r="VWN1357" s="977"/>
      <c r="VWO1357" s="977"/>
      <c r="VWP1357" s="977"/>
      <c r="VWQ1357" s="977"/>
      <c r="VWR1357" s="977"/>
      <c r="VWS1357" s="977"/>
      <c r="VWT1357" s="977"/>
      <c r="VWU1357" s="977"/>
      <c r="VWV1357" s="977"/>
      <c r="VWW1357" s="977"/>
      <c r="VWX1357" s="977"/>
      <c r="VWY1357" s="977"/>
      <c r="VWZ1357" s="977"/>
      <c r="VXA1357" s="977"/>
      <c r="VXB1357" s="977"/>
      <c r="VXC1357" s="977"/>
      <c r="VXD1357" s="977"/>
      <c r="VXE1357" s="977"/>
      <c r="VXF1357" s="977"/>
      <c r="VXG1357" s="977"/>
      <c r="VXH1357" s="977"/>
      <c r="VXI1357" s="977"/>
      <c r="VXJ1357" s="977"/>
      <c r="VXK1357" s="977"/>
      <c r="VXL1357" s="977"/>
      <c r="VXM1357" s="977"/>
      <c r="VXN1357" s="977"/>
      <c r="VXO1357" s="977"/>
      <c r="VXP1357" s="977"/>
      <c r="VXQ1357" s="977"/>
      <c r="VXR1357" s="977"/>
      <c r="VXS1357" s="977"/>
      <c r="VXT1357" s="977"/>
      <c r="VXU1357" s="977"/>
      <c r="VXV1357" s="977"/>
      <c r="VXW1357" s="977"/>
      <c r="VXX1357" s="977"/>
      <c r="VXY1357" s="977"/>
      <c r="VXZ1357" s="977"/>
      <c r="VYA1357" s="977"/>
      <c r="VYB1357" s="977"/>
      <c r="VYC1357" s="977"/>
      <c r="VYD1357" s="977"/>
      <c r="VYE1357" s="977"/>
      <c r="VYF1357" s="977"/>
      <c r="VYG1357" s="977"/>
      <c r="VYH1357" s="977"/>
      <c r="VYI1357" s="977"/>
      <c r="VYJ1357" s="977"/>
      <c r="VYK1357" s="977"/>
      <c r="VYL1357" s="977"/>
      <c r="VYM1357" s="977"/>
      <c r="VYN1357" s="977"/>
      <c r="VYO1357" s="977"/>
      <c r="VYP1357" s="977"/>
      <c r="VYQ1357" s="977"/>
      <c r="VYR1357" s="977"/>
      <c r="VYS1357" s="977"/>
      <c r="VYT1357" s="977"/>
      <c r="VYU1357" s="977"/>
      <c r="VYV1357" s="977"/>
      <c r="VYW1357" s="977"/>
      <c r="VYX1357" s="977"/>
      <c r="VYY1357" s="977"/>
      <c r="VYZ1357" s="977"/>
      <c r="VZA1357" s="977"/>
      <c r="VZB1357" s="977"/>
      <c r="VZC1357" s="977"/>
      <c r="VZD1357" s="977"/>
      <c r="VZE1357" s="977"/>
      <c r="VZF1357" s="977"/>
      <c r="VZG1357" s="977"/>
      <c r="VZH1357" s="977"/>
      <c r="VZI1357" s="977"/>
      <c r="VZJ1357" s="977"/>
      <c r="VZK1357" s="977"/>
      <c r="VZL1357" s="977"/>
      <c r="VZM1357" s="977"/>
      <c r="VZN1357" s="977"/>
      <c r="VZO1357" s="977"/>
      <c r="VZP1357" s="977"/>
      <c r="VZQ1357" s="977"/>
      <c r="VZR1357" s="977"/>
      <c r="VZS1357" s="977"/>
      <c r="VZT1357" s="977"/>
      <c r="VZU1357" s="977"/>
      <c r="VZV1357" s="977"/>
      <c r="VZW1357" s="977"/>
      <c r="VZX1357" s="977"/>
      <c r="VZY1357" s="977"/>
      <c r="VZZ1357" s="977"/>
      <c r="WAA1357" s="977"/>
      <c r="WAB1357" s="977"/>
      <c r="WAC1357" s="977"/>
      <c r="WAD1357" s="977"/>
      <c r="WAE1357" s="977"/>
      <c r="WAF1357" s="977"/>
      <c r="WAG1357" s="977"/>
      <c r="WAH1357" s="977"/>
      <c r="WAI1357" s="977"/>
      <c r="WAJ1357" s="977"/>
      <c r="WAK1357" s="977"/>
      <c r="WAL1357" s="977"/>
      <c r="WAM1357" s="977"/>
      <c r="WAN1357" s="977"/>
      <c r="WAO1357" s="977"/>
      <c r="WAP1357" s="977"/>
      <c r="WAQ1357" s="977"/>
      <c r="WAR1357" s="977"/>
      <c r="WAS1357" s="977"/>
      <c r="WAT1357" s="977"/>
      <c r="WAU1357" s="977"/>
      <c r="WAV1357" s="977"/>
      <c r="WAW1357" s="977"/>
      <c r="WAX1357" s="977"/>
      <c r="WAY1357" s="977"/>
      <c r="WAZ1357" s="977"/>
      <c r="WBA1357" s="977"/>
      <c r="WBB1357" s="977"/>
      <c r="WBC1357" s="977"/>
      <c r="WBD1357" s="977"/>
      <c r="WBE1357" s="977"/>
      <c r="WBF1357" s="977"/>
      <c r="WBG1357" s="977"/>
      <c r="WBH1357" s="977"/>
      <c r="WBI1357" s="977"/>
      <c r="WBJ1357" s="977"/>
      <c r="WBK1357" s="977"/>
      <c r="WBL1357" s="977"/>
      <c r="WBM1357" s="977"/>
      <c r="WBN1357" s="977"/>
      <c r="WBO1357" s="977"/>
      <c r="WBP1357" s="977"/>
      <c r="WBQ1357" s="977"/>
      <c r="WBR1357" s="977"/>
      <c r="WBS1357" s="977"/>
      <c r="WBT1357" s="977"/>
      <c r="WBU1357" s="977"/>
      <c r="WBV1357" s="977"/>
      <c r="WBW1357" s="977"/>
      <c r="WBX1357" s="977"/>
      <c r="WBY1357" s="977"/>
      <c r="WBZ1357" s="977"/>
      <c r="WCA1357" s="977"/>
      <c r="WCB1357" s="977"/>
      <c r="WCC1357" s="977"/>
      <c r="WCD1357" s="977"/>
      <c r="WCE1357" s="977"/>
      <c r="WCF1357" s="977"/>
      <c r="WCG1357" s="977"/>
      <c r="WCH1357" s="977"/>
      <c r="WCI1357" s="977"/>
      <c r="WCJ1357" s="977"/>
      <c r="WCK1357" s="977"/>
      <c r="WCL1357" s="977"/>
      <c r="WCM1357" s="977"/>
      <c r="WCN1357" s="977"/>
      <c r="WCO1357" s="977"/>
      <c r="WCP1357" s="977"/>
      <c r="WCQ1357" s="977"/>
      <c r="WCR1357" s="977"/>
      <c r="WCS1357" s="977"/>
      <c r="WCT1357" s="977"/>
      <c r="WCU1357" s="977"/>
      <c r="WCV1357" s="977"/>
      <c r="WCW1357" s="977"/>
      <c r="WCX1357" s="977"/>
      <c r="WCY1357" s="977"/>
      <c r="WCZ1357" s="977"/>
      <c r="WDA1357" s="977"/>
      <c r="WDB1357" s="977"/>
      <c r="WDC1357" s="977"/>
      <c r="WDD1357" s="977"/>
      <c r="WDE1357" s="977"/>
      <c r="WDF1357" s="977"/>
      <c r="WDG1357" s="977"/>
      <c r="WDH1357" s="977"/>
      <c r="WDI1357" s="977"/>
      <c r="WDJ1357" s="977"/>
      <c r="WDK1357" s="977"/>
      <c r="WDL1357" s="977"/>
      <c r="WDM1357" s="977"/>
      <c r="WDN1357" s="977"/>
      <c r="WDO1357" s="977"/>
      <c r="WDP1357" s="977"/>
      <c r="WDQ1357" s="977"/>
      <c r="WDR1357" s="977"/>
      <c r="WDS1357" s="977"/>
      <c r="WDT1357" s="977"/>
      <c r="WDU1357" s="977"/>
      <c r="WDV1357" s="977"/>
      <c r="WDW1357" s="977"/>
      <c r="WDX1357" s="977"/>
      <c r="WDY1357" s="977"/>
      <c r="WDZ1357" s="977"/>
      <c r="WEA1357" s="977"/>
      <c r="WEB1357" s="977"/>
      <c r="WEC1357" s="977"/>
      <c r="WED1357" s="977"/>
      <c r="WEE1357" s="977"/>
      <c r="WEF1357" s="977"/>
      <c r="WEG1357" s="977"/>
      <c r="WEH1357" s="977"/>
      <c r="WEI1357" s="977"/>
      <c r="WEJ1357" s="977"/>
      <c r="WEK1357" s="977"/>
      <c r="WEL1357" s="977"/>
      <c r="WEM1357" s="977"/>
      <c r="WEN1357" s="977"/>
      <c r="WEO1357" s="977"/>
      <c r="WEP1357" s="977"/>
      <c r="WEQ1357" s="977"/>
      <c r="WER1357" s="977"/>
      <c r="WES1357" s="977"/>
      <c r="WET1357" s="977"/>
      <c r="WEU1357" s="977"/>
      <c r="WEV1357" s="977"/>
      <c r="WEW1357" s="977"/>
      <c r="WEX1357" s="977"/>
      <c r="WEY1357" s="977"/>
      <c r="WEZ1357" s="977"/>
      <c r="WFA1357" s="977"/>
      <c r="WFB1357" s="977"/>
      <c r="WFC1357" s="977"/>
      <c r="WFD1357" s="977"/>
      <c r="WFE1357" s="977"/>
      <c r="WFF1357" s="977"/>
      <c r="WFG1357" s="977"/>
      <c r="WFH1357" s="977"/>
      <c r="WFI1357" s="977"/>
      <c r="WFJ1357" s="977"/>
      <c r="WFK1357" s="977"/>
      <c r="WFL1357" s="977"/>
      <c r="WFM1357" s="977"/>
      <c r="WFN1357" s="977"/>
      <c r="WFO1357" s="977"/>
      <c r="WFP1357" s="977"/>
      <c r="WFQ1357" s="977"/>
      <c r="WFR1357" s="977"/>
      <c r="WFS1357" s="977"/>
      <c r="WFT1357" s="977"/>
      <c r="WFU1357" s="977"/>
      <c r="WFV1357" s="977"/>
      <c r="WFW1357" s="977"/>
      <c r="WFX1357" s="977"/>
      <c r="WFY1357" s="977"/>
      <c r="WFZ1357" s="977"/>
      <c r="WGA1357" s="977"/>
      <c r="WGB1357" s="977"/>
      <c r="WGC1357" s="977"/>
      <c r="WGD1357" s="977"/>
      <c r="WGE1357" s="977"/>
      <c r="WGF1357" s="977"/>
      <c r="WGG1357" s="977"/>
      <c r="WGH1357" s="977"/>
      <c r="WGI1357" s="977"/>
      <c r="WGJ1357" s="977"/>
      <c r="WGK1357" s="977"/>
      <c r="WGL1357" s="977"/>
      <c r="WGM1357" s="977"/>
      <c r="WGN1357" s="977"/>
      <c r="WGO1357" s="977"/>
      <c r="WGP1357" s="977"/>
      <c r="WGQ1357" s="977"/>
      <c r="WGR1357" s="977"/>
      <c r="WGS1357" s="977"/>
      <c r="WGT1357" s="977"/>
      <c r="WGU1357" s="977"/>
      <c r="WGV1357" s="977"/>
      <c r="WGW1357" s="977"/>
      <c r="WGX1357" s="977"/>
      <c r="WGY1357" s="977"/>
      <c r="WGZ1357" s="977"/>
      <c r="WHA1357" s="977"/>
      <c r="WHB1357" s="977"/>
      <c r="WHC1357" s="977"/>
      <c r="WHD1357" s="977"/>
      <c r="WHE1357" s="977"/>
      <c r="WHF1357" s="977"/>
      <c r="WHG1357" s="977"/>
      <c r="WHH1357" s="977"/>
      <c r="WHI1357" s="977"/>
      <c r="WHJ1357" s="977"/>
      <c r="WHK1357" s="977"/>
      <c r="WHL1357" s="977"/>
      <c r="WHM1357" s="977"/>
      <c r="WHN1357" s="977"/>
      <c r="WHO1357" s="977"/>
      <c r="WHP1357" s="977"/>
      <c r="WHQ1357" s="977"/>
      <c r="WHR1357" s="977"/>
      <c r="WHS1357" s="977"/>
      <c r="WHT1357" s="977"/>
      <c r="WHU1357" s="977"/>
      <c r="WHV1357" s="977"/>
      <c r="WHW1357" s="977"/>
      <c r="WHX1357" s="977"/>
      <c r="WHY1357" s="977"/>
      <c r="WHZ1357" s="977"/>
      <c r="WIA1357" s="977"/>
      <c r="WIB1357" s="977"/>
      <c r="WIC1357" s="977"/>
      <c r="WID1357" s="977"/>
      <c r="WIE1357" s="977"/>
      <c r="WIF1357" s="977"/>
      <c r="WIG1357" s="977"/>
      <c r="WIH1357" s="977"/>
      <c r="WII1357" s="977"/>
      <c r="WIJ1357" s="977"/>
      <c r="WIK1357" s="977"/>
      <c r="WIL1357" s="977"/>
      <c r="WIM1357" s="977"/>
      <c r="WIN1357" s="977"/>
      <c r="WIO1357" s="977"/>
      <c r="WIP1357" s="977"/>
      <c r="WIQ1357" s="977"/>
      <c r="WIR1357" s="977"/>
      <c r="WIS1357" s="977"/>
      <c r="WIT1357" s="977"/>
      <c r="WIU1357" s="977"/>
      <c r="WIV1357" s="977"/>
      <c r="WIW1357" s="977"/>
      <c r="WIX1357" s="977"/>
      <c r="WIY1357" s="977"/>
      <c r="WIZ1357" s="977"/>
      <c r="WJA1357" s="977"/>
      <c r="WJB1357" s="977"/>
      <c r="WJC1357" s="977"/>
      <c r="WJD1357" s="977"/>
      <c r="WJE1357" s="977"/>
      <c r="WJF1357" s="977"/>
      <c r="WJG1357" s="977"/>
      <c r="WJH1357" s="977"/>
      <c r="WJI1357" s="977"/>
      <c r="WJJ1357" s="977"/>
      <c r="WJK1357" s="977"/>
      <c r="WJL1357" s="977"/>
      <c r="WJM1357" s="977"/>
      <c r="WJN1357" s="977"/>
      <c r="WJO1357" s="977"/>
      <c r="WJP1357" s="977"/>
      <c r="WJQ1357" s="977"/>
      <c r="WJR1357" s="977"/>
      <c r="WJS1357" s="977"/>
      <c r="WJT1357" s="977"/>
      <c r="WJU1357" s="977"/>
      <c r="WJV1357" s="977"/>
      <c r="WJW1357" s="977"/>
      <c r="WJX1357" s="977"/>
      <c r="WJY1357" s="977"/>
      <c r="WJZ1357" s="977"/>
      <c r="WKA1357" s="977"/>
      <c r="WKB1357" s="977"/>
      <c r="WKC1357" s="977"/>
      <c r="WKD1357" s="977"/>
      <c r="WKE1357" s="977"/>
      <c r="WKF1357" s="977"/>
      <c r="WKG1357" s="977"/>
      <c r="WKH1357" s="977"/>
      <c r="WKI1357" s="977"/>
      <c r="WKJ1357" s="977"/>
      <c r="WKK1357" s="977"/>
      <c r="WKL1357" s="977"/>
      <c r="WKM1357" s="977"/>
      <c r="WKN1357" s="977"/>
      <c r="WKO1357" s="977"/>
      <c r="WKP1357" s="977"/>
      <c r="WKQ1357" s="977"/>
      <c r="WKR1357" s="977"/>
      <c r="WKS1357" s="977"/>
      <c r="WKT1357" s="977"/>
      <c r="WKU1357" s="977"/>
      <c r="WKV1357" s="977"/>
      <c r="WKW1357" s="977"/>
      <c r="WKX1357" s="977"/>
      <c r="WKY1357" s="977"/>
      <c r="WKZ1357" s="977"/>
      <c r="WLA1357" s="977"/>
      <c r="WLB1357" s="977"/>
      <c r="WLC1357" s="977"/>
      <c r="WLD1357" s="977"/>
      <c r="WLE1357" s="977"/>
      <c r="WLF1357" s="977"/>
      <c r="WLG1357" s="977"/>
      <c r="WLH1357" s="977"/>
      <c r="WLI1357" s="977"/>
      <c r="WLJ1357" s="977"/>
      <c r="WLK1357" s="977"/>
      <c r="WLL1357" s="977"/>
      <c r="WLM1357" s="977"/>
      <c r="WLN1357" s="977"/>
      <c r="WLO1357" s="977"/>
      <c r="WLP1357" s="977"/>
      <c r="WLQ1357" s="977"/>
      <c r="WLR1357" s="977"/>
      <c r="WLS1357" s="977"/>
      <c r="WLT1357" s="977"/>
      <c r="WLU1357" s="977"/>
      <c r="WLV1357" s="977"/>
      <c r="WLW1357" s="977"/>
      <c r="WLX1357" s="977"/>
      <c r="WLY1357" s="977"/>
      <c r="WLZ1357" s="977"/>
      <c r="WMA1357" s="977"/>
      <c r="WMB1357" s="977"/>
      <c r="WMC1357" s="977"/>
      <c r="WMD1357" s="977"/>
      <c r="WME1357" s="977"/>
      <c r="WMF1357" s="977"/>
      <c r="WMG1357" s="977"/>
      <c r="WMH1357" s="977"/>
      <c r="WMI1357" s="977"/>
      <c r="WMJ1357" s="977"/>
      <c r="WMK1357" s="977"/>
      <c r="WML1357" s="977"/>
      <c r="WMM1357" s="977"/>
      <c r="WMN1357" s="977"/>
      <c r="WMO1357" s="977"/>
      <c r="WMP1357" s="977"/>
      <c r="WMQ1357" s="977"/>
      <c r="WMR1357" s="977"/>
      <c r="WMS1357" s="977"/>
      <c r="WMT1357" s="977"/>
      <c r="WMU1357" s="977"/>
      <c r="WMV1357" s="977"/>
      <c r="WMW1357" s="977"/>
      <c r="WMX1357" s="977"/>
      <c r="WMY1357" s="977"/>
      <c r="WMZ1357" s="977"/>
      <c r="WNA1357" s="977"/>
      <c r="WNB1357" s="977"/>
      <c r="WNC1357" s="977"/>
      <c r="WND1357" s="977"/>
      <c r="WNE1357" s="977"/>
      <c r="WNF1357" s="977"/>
      <c r="WNG1357" s="977"/>
      <c r="WNH1357" s="977"/>
      <c r="WNI1357" s="977"/>
      <c r="WNJ1357" s="977"/>
      <c r="WNK1357" s="977"/>
      <c r="WNL1357" s="977"/>
      <c r="WNM1357" s="977"/>
      <c r="WNN1357" s="977"/>
      <c r="WNO1357" s="977"/>
      <c r="WNP1357" s="977"/>
      <c r="WNQ1357" s="977"/>
      <c r="WNR1357" s="977"/>
      <c r="WNS1357" s="977"/>
      <c r="WNT1357" s="977"/>
      <c r="WNU1357" s="977"/>
      <c r="WNV1357" s="977"/>
      <c r="WNW1357" s="977"/>
      <c r="WNX1357" s="977"/>
      <c r="WNY1357" s="977"/>
      <c r="WNZ1357" s="977"/>
      <c r="WOA1357" s="977"/>
      <c r="WOB1357" s="977"/>
      <c r="WOC1357" s="977"/>
      <c r="WOD1357" s="977"/>
      <c r="WOE1357" s="977"/>
      <c r="WOF1357" s="977"/>
      <c r="WOG1357" s="977"/>
      <c r="WOH1357" s="977"/>
      <c r="WOI1357" s="977"/>
      <c r="WOJ1357" s="977"/>
      <c r="WOK1357" s="977"/>
      <c r="WOL1357" s="977"/>
      <c r="WOM1357" s="977"/>
      <c r="WON1357" s="977"/>
      <c r="WOO1357" s="977"/>
      <c r="WOP1357" s="977"/>
      <c r="WOQ1357" s="977"/>
      <c r="WOR1357" s="977"/>
      <c r="WOS1357" s="977"/>
      <c r="WOT1357" s="977"/>
      <c r="WOU1357" s="977"/>
      <c r="WOV1357" s="977"/>
      <c r="WOW1357" s="977"/>
      <c r="WOX1357" s="977"/>
      <c r="WOY1357" s="977"/>
      <c r="WOZ1357" s="977"/>
      <c r="WPA1357" s="977"/>
      <c r="WPB1357" s="977"/>
      <c r="WPC1357" s="977"/>
      <c r="WPD1357" s="977"/>
      <c r="WPE1357" s="977"/>
      <c r="WPF1357" s="977"/>
      <c r="WPG1357" s="977"/>
      <c r="WPH1357" s="977"/>
      <c r="WPI1357" s="977"/>
      <c r="WPJ1357" s="977"/>
      <c r="WPK1357" s="977"/>
      <c r="WPL1357" s="977"/>
      <c r="WPM1357" s="977"/>
      <c r="WPN1357" s="977"/>
      <c r="WPO1357" s="977"/>
      <c r="WPP1357" s="977"/>
      <c r="WPQ1357" s="977"/>
      <c r="WPR1357" s="977"/>
      <c r="WPS1357" s="977"/>
      <c r="WPT1357" s="977"/>
      <c r="WPU1357" s="977"/>
      <c r="WPV1357" s="977"/>
      <c r="WPW1357" s="977"/>
      <c r="WPX1357" s="977"/>
      <c r="WPY1357" s="977"/>
      <c r="WPZ1357" s="977"/>
      <c r="WQA1357" s="977"/>
      <c r="WQB1357" s="977"/>
      <c r="WQC1357" s="977"/>
      <c r="WQD1357" s="977"/>
      <c r="WQE1357" s="977"/>
      <c r="WQF1357" s="977"/>
      <c r="WQG1357" s="977"/>
      <c r="WQH1357" s="977"/>
      <c r="WQI1357" s="977"/>
      <c r="WQJ1357" s="977"/>
      <c r="WQK1357" s="977"/>
      <c r="WQL1357" s="977"/>
      <c r="WQM1357" s="977"/>
      <c r="WQN1357" s="977"/>
      <c r="WQO1357" s="977"/>
      <c r="WQP1357" s="977"/>
      <c r="WQQ1357" s="977"/>
      <c r="WQR1357" s="977"/>
      <c r="WQS1357" s="977"/>
      <c r="WQT1357" s="977"/>
      <c r="WQU1357" s="977"/>
      <c r="WQV1357" s="977"/>
      <c r="WQW1357" s="977"/>
      <c r="WQX1357" s="977"/>
      <c r="WQY1357" s="977"/>
      <c r="WQZ1357" s="977"/>
      <c r="WRA1357" s="977"/>
      <c r="WRB1357" s="977"/>
      <c r="WRC1357" s="977"/>
      <c r="WRD1357" s="977"/>
      <c r="WRE1357" s="977"/>
      <c r="WRF1357" s="977"/>
      <c r="WRG1357" s="977"/>
      <c r="WRH1357" s="977"/>
      <c r="WRI1357" s="977"/>
      <c r="WRJ1357" s="977"/>
      <c r="WRK1357" s="977"/>
      <c r="WRL1357" s="977"/>
      <c r="WRM1357" s="977"/>
      <c r="WRN1357" s="977"/>
      <c r="WRO1357" s="977"/>
      <c r="WRP1357" s="977"/>
      <c r="WRQ1357" s="977"/>
      <c r="WRR1357" s="977"/>
      <c r="WRS1357" s="977"/>
      <c r="WRT1357" s="977"/>
      <c r="WRU1357" s="977"/>
      <c r="WRV1357" s="977"/>
      <c r="WRW1357" s="977"/>
      <c r="WRX1357" s="977"/>
      <c r="WRY1357" s="977"/>
      <c r="WRZ1357" s="977"/>
      <c r="WSA1357" s="977"/>
      <c r="WSB1357" s="977"/>
      <c r="WSC1357" s="977"/>
      <c r="WSD1357" s="977"/>
      <c r="WSE1357" s="977"/>
      <c r="WSF1357" s="977"/>
      <c r="WSG1357" s="977"/>
      <c r="WSH1357" s="977"/>
      <c r="WSI1357" s="977"/>
      <c r="WSJ1357" s="977"/>
      <c r="WSK1357" s="977"/>
      <c r="WSL1357" s="977"/>
      <c r="WSM1357" s="977"/>
      <c r="WSN1357" s="977"/>
      <c r="WSO1357" s="977"/>
      <c r="WSP1357" s="977"/>
      <c r="WSQ1357" s="977"/>
      <c r="WSR1357" s="977"/>
      <c r="WSS1357" s="977"/>
      <c r="WST1357" s="977"/>
      <c r="WSU1357" s="977"/>
      <c r="WSV1357" s="977"/>
      <c r="WSW1357" s="977"/>
      <c r="WSX1357" s="977"/>
      <c r="WSY1357" s="977"/>
      <c r="WSZ1357" s="977"/>
      <c r="WTA1357" s="977"/>
      <c r="WTB1357" s="977"/>
      <c r="WTC1357" s="977"/>
      <c r="WTD1357" s="977"/>
      <c r="WTE1357" s="977"/>
      <c r="WTF1357" s="977"/>
      <c r="WTG1357" s="977"/>
      <c r="WTH1357" s="977"/>
      <c r="WTI1357" s="977"/>
      <c r="WTJ1357" s="977"/>
      <c r="WTK1357" s="977"/>
      <c r="WTL1357" s="977"/>
      <c r="WTM1357" s="977"/>
      <c r="WTN1357" s="977"/>
      <c r="WTO1357" s="977"/>
      <c r="WTP1357" s="977"/>
      <c r="WTQ1357" s="977"/>
      <c r="WTR1357" s="977"/>
      <c r="WTS1357" s="977"/>
      <c r="WTT1357" s="977"/>
      <c r="WTU1357" s="977"/>
      <c r="WTV1357" s="977"/>
      <c r="WTW1357" s="977"/>
      <c r="WTX1357" s="977"/>
      <c r="WTY1357" s="977"/>
      <c r="WTZ1357" s="977"/>
      <c r="WUA1357" s="977"/>
      <c r="WUB1357" s="977"/>
      <c r="WUC1357" s="977"/>
      <c r="WUD1357" s="977"/>
      <c r="WUE1357" s="977"/>
      <c r="WUF1357" s="977"/>
      <c r="WUG1357" s="977"/>
      <c r="WUH1357" s="977"/>
      <c r="WUI1357" s="977"/>
      <c r="WUJ1357" s="977"/>
      <c r="WUK1357" s="977"/>
      <c r="WUL1357" s="977"/>
      <c r="WUM1357" s="977"/>
      <c r="WUN1357" s="977"/>
      <c r="WUO1357" s="977"/>
      <c r="WUP1357" s="977"/>
      <c r="WUQ1357" s="977"/>
      <c r="WUR1357" s="977"/>
      <c r="WUS1357" s="977"/>
      <c r="WUT1357" s="977"/>
      <c r="WUU1357" s="977"/>
      <c r="WUV1357" s="977"/>
      <c r="WUW1357" s="977"/>
      <c r="WUX1357" s="977"/>
      <c r="WUY1357" s="977"/>
      <c r="WUZ1357" s="977"/>
      <c r="WVA1357" s="977"/>
      <c r="WVB1357" s="977"/>
      <c r="WVC1357" s="977"/>
      <c r="WVD1357" s="977"/>
      <c r="WVE1357" s="977"/>
      <c r="WVF1357" s="977"/>
      <c r="WVG1357" s="977"/>
      <c r="WVH1357" s="977"/>
      <c r="WVI1357" s="977"/>
      <c r="WVJ1357" s="977"/>
      <c r="WVK1357" s="977"/>
      <c r="WVL1357" s="977"/>
      <c r="WVM1357" s="977"/>
      <c r="WVN1357" s="977"/>
      <c r="WVO1357" s="977"/>
      <c r="WVP1357" s="977"/>
      <c r="WVQ1357" s="977"/>
      <c r="WVR1357" s="977"/>
      <c r="WVS1357" s="977"/>
      <c r="WVT1357" s="977"/>
      <c r="WVU1357" s="977"/>
      <c r="WVV1357" s="977"/>
      <c r="WVW1357" s="977"/>
      <c r="WVX1357" s="977"/>
      <c r="WVY1357" s="977"/>
      <c r="WVZ1357" s="977"/>
      <c r="WWA1357" s="977"/>
      <c r="WWB1357" s="977"/>
      <c r="WWC1357" s="977"/>
      <c r="WWD1357" s="977"/>
      <c r="WWE1357" s="977"/>
      <c r="WWF1357" s="977"/>
      <c r="WWG1357" s="977"/>
      <c r="WWH1357" s="977"/>
      <c r="WWI1357" s="977"/>
      <c r="WWJ1357" s="977"/>
      <c r="WWK1357" s="977"/>
      <c r="WWL1357" s="977"/>
      <c r="WWM1357" s="977"/>
      <c r="WWN1357" s="977"/>
      <c r="WWO1357" s="977"/>
      <c r="WWP1357" s="977"/>
      <c r="WWQ1357" s="977"/>
      <c r="WWR1357" s="977"/>
      <c r="WWS1357" s="977"/>
      <c r="WWT1357" s="977"/>
      <c r="WWU1357" s="977"/>
      <c r="WWV1357" s="977"/>
      <c r="WWW1357" s="977"/>
      <c r="WWX1357" s="977"/>
      <c r="WWY1357" s="977"/>
      <c r="WWZ1357" s="977"/>
      <c r="WXA1357" s="977"/>
      <c r="WXB1357" s="977"/>
      <c r="WXC1357" s="977"/>
      <c r="WXD1357" s="977"/>
      <c r="WXE1357" s="977"/>
      <c r="WXF1357" s="977"/>
      <c r="WXG1357" s="977"/>
      <c r="WXH1357" s="977"/>
      <c r="WXI1357" s="977"/>
      <c r="WXJ1357" s="977"/>
      <c r="WXK1357" s="977"/>
      <c r="WXL1357" s="977"/>
      <c r="WXM1357" s="977"/>
      <c r="WXN1357" s="977"/>
      <c r="WXO1357" s="977"/>
      <c r="WXP1357" s="977"/>
      <c r="WXQ1357" s="977"/>
      <c r="WXR1357" s="977"/>
      <c r="WXS1357" s="977"/>
      <c r="WXT1357" s="977"/>
      <c r="WXU1357" s="977"/>
      <c r="WXV1357" s="977"/>
      <c r="WXW1357" s="977"/>
      <c r="WXX1357" s="977"/>
      <c r="WXY1357" s="977"/>
      <c r="WXZ1357" s="977"/>
      <c r="WYA1357" s="977"/>
      <c r="WYB1357" s="977"/>
      <c r="WYC1357" s="977"/>
      <c r="WYD1357" s="977"/>
      <c r="WYE1357" s="977"/>
      <c r="WYF1357" s="977"/>
      <c r="WYG1357" s="977"/>
      <c r="WYH1357" s="977"/>
      <c r="WYI1357" s="977"/>
      <c r="WYJ1357" s="977"/>
      <c r="WYK1357" s="977"/>
      <c r="WYL1357" s="977"/>
      <c r="WYM1357" s="977"/>
      <c r="WYN1357" s="977"/>
      <c r="WYO1357" s="977"/>
      <c r="WYP1357" s="977"/>
      <c r="WYQ1357" s="977"/>
      <c r="WYR1357" s="977"/>
      <c r="WYS1357" s="977"/>
      <c r="WYT1357" s="977"/>
      <c r="WYU1357" s="977"/>
      <c r="WYV1357" s="977"/>
      <c r="WYW1357" s="977"/>
      <c r="WYX1357" s="977"/>
      <c r="WYY1357" s="977"/>
      <c r="WYZ1357" s="977"/>
      <c r="WZA1357" s="977"/>
      <c r="WZB1357" s="977"/>
      <c r="WZC1357" s="977"/>
      <c r="WZD1357" s="977"/>
      <c r="WZE1357" s="977"/>
      <c r="WZF1357" s="977"/>
      <c r="WZG1357" s="977"/>
      <c r="WZH1357" s="977"/>
      <c r="WZI1357" s="977"/>
      <c r="WZJ1357" s="977"/>
      <c r="WZK1357" s="977"/>
      <c r="WZL1357" s="977"/>
      <c r="WZM1357" s="977"/>
      <c r="WZN1357" s="977"/>
      <c r="WZO1357" s="977"/>
      <c r="WZP1357" s="977"/>
      <c r="WZQ1357" s="977"/>
      <c r="WZR1357" s="977"/>
      <c r="WZS1357" s="977"/>
      <c r="WZT1357" s="977"/>
      <c r="WZU1357" s="977"/>
      <c r="WZV1357" s="977"/>
      <c r="WZW1357" s="977"/>
      <c r="WZX1357" s="977"/>
      <c r="WZY1357" s="977"/>
      <c r="WZZ1357" s="977"/>
      <c r="XAA1357" s="977"/>
      <c r="XAB1357" s="977"/>
      <c r="XAC1357" s="977"/>
      <c r="XAD1357" s="977"/>
      <c r="XAE1357" s="977"/>
      <c r="XAF1357" s="977"/>
      <c r="XAG1357" s="977"/>
      <c r="XAH1357" s="977"/>
      <c r="XAI1357" s="977"/>
      <c r="XAJ1357" s="977"/>
      <c r="XAK1357" s="977"/>
      <c r="XAL1357" s="977"/>
      <c r="XAM1357" s="977"/>
      <c r="XAN1357" s="977"/>
      <c r="XAO1357" s="977"/>
      <c r="XAP1357" s="977"/>
      <c r="XAQ1357" s="977"/>
      <c r="XAR1357" s="977"/>
      <c r="XAS1357" s="977"/>
      <c r="XAT1357" s="977"/>
      <c r="XAU1357" s="977"/>
      <c r="XAV1357" s="977"/>
      <c r="XAW1357" s="977"/>
      <c r="XAX1357" s="977"/>
      <c r="XAY1357" s="977"/>
      <c r="XAZ1357" s="977"/>
      <c r="XBA1357" s="977"/>
      <c r="XBB1357" s="977"/>
      <c r="XBC1357" s="977"/>
      <c r="XBD1357" s="977"/>
      <c r="XBE1357" s="977"/>
      <c r="XBF1357" s="977"/>
      <c r="XBG1357" s="977"/>
      <c r="XBH1357" s="977"/>
      <c r="XBI1357" s="977"/>
      <c r="XBJ1357" s="977"/>
      <c r="XBK1357" s="977"/>
      <c r="XBL1357" s="977"/>
      <c r="XBM1357" s="977"/>
      <c r="XBN1357" s="977"/>
      <c r="XBO1357" s="977"/>
      <c r="XBP1357" s="977"/>
      <c r="XBQ1357" s="977"/>
      <c r="XBR1357" s="977"/>
      <c r="XBS1357" s="977"/>
      <c r="XBT1357" s="977"/>
      <c r="XBU1357" s="977"/>
      <c r="XBV1357" s="977"/>
      <c r="XBW1357" s="977"/>
      <c r="XBX1357" s="977"/>
      <c r="XBY1357" s="977"/>
      <c r="XBZ1357" s="977"/>
      <c r="XCA1357" s="977"/>
      <c r="XCB1357" s="977"/>
      <c r="XCC1357" s="977"/>
      <c r="XCD1357" s="977"/>
      <c r="XCE1357" s="977"/>
      <c r="XCF1357" s="977"/>
      <c r="XCG1357" s="977"/>
      <c r="XCH1357" s="977"/>
      <c r="XCI1357" s="977"/>
      <c r="XCJ1357" s="977"/>
      <c r="XCK1357" s="977"/>
      <c r="XCL1357" s="977"/>
      <c r="XCM1357" s="977"/>
      <c r="XCN1357" s="977"/>
      <c r="XCO1357" s="977"/>
      <c r="XCP1357" s="977"/>
      <c r="XCQ1357" s="977"/>
      <c r="XCR1357" s="977"/>
      <c r="XCS1357" s="977"/>
      <c r="XCT1357" s="977"/>
      <c r="XCU1357" s="977"/>
      <c r="XCV1357" s="977"/>
      <c r="XCW1357" s="977"/>
      <c r="XCX1357" s="977"/>
      <c r="XCY1357" s="977"/>
      <c r="XCZ1357" s="977"/>
      <c r="XDA1357" s="977"/>
      <c r="XDB1357" s="977"/>
      <c r="XDC1357" s="977"/>
      <c r="XDD1357" s="977"/>
      <c r="XDE1357" s="977"/>
      <c r="XDF1357" s="977"/>
      <c r="XDG1357" s="977"/>
      <c r="XDH1357" s="977"/>
      <c r="XDI1357" s="977"/>
      <c r="XDJ1357" s="977"/>
      <c r="XDK1357" s="977"/>
      <c r="XDL1357" s="977"/>
      <c r="XDM1357" s="977"/>
      <c r="XDN1357" s="977"/>
      <c r="XDO1357" s="977"/>
      <c r="XDP1357" s="977"/>
      <c r="XDQ1357" s="977"/>
      <c r="XDR1357" s="977"/>
      <c r="XDS1357" s="977"/>
      <c r="XDT1357" s="977"/>
      <c r="XDU1357" s="977"/>
      <c r="XDV1357" s="977"/>
      <c r="XDW1357" s="977"/>
      <c r="XDX1357" s="977"/>
      <c r="XDY1357" s="977"/>
      <c r="XDZ1357" s="977"/>
      <c r="XEA1357" s="977"/>
      <c r="XEB1357" s="977"/>
      <c r="XEC1357" s="977"/>
      <c r="XED1357" s="977"/>
      <c r="XEE1357" s="977"/>
      <c r="XEF1357" s="977"/>
      <c r="XEG1357" s="977"/>
      <c r="XEH1357" s="977"/>
      <c r="XEI1357" s="977"/>
      <c r="XEJ1357" s="977"/>
      <c r="XEK1357" s="977"/>
      <c r="XEL1357" s="977"/>
      <c r="XEM1357" s="977"/>
      <c r="XEN1357" s="977"/>
      <c r="XEO1357" s="977"/>
      <c r="XEP1357" s="977"/>
      <c r="XEQ1357" s="977"/>
      <c r="XER1357" s="977"/>
      <c r="XES1357" s="977"/>
      <c r="XET1357" s="977"/>
      <c r="XEU1357" s="977"/>
      <c r="XEV1357" s="977"/>
      <c r="XEW1357" s="977"/>
      <c r="XEX1357" s="977"/>
      <c r="XEY1357" s="977"/>
      <c r="XEZ1357" s="977"/>
      <c r="XFA1357" s="977"/>
      <c r="XFB1357" s="977"/>
      <c r="XFC1357" s="977"/>
      <c r="XFD1357" s="977"/>
    </row>
    <row r="1358" spans="1:16384" ht="12.6" customHeight="1" x14ac:dyDescent="0.25">
      <c r="A1358" s="220" t="s">
        <v>1935</v>
      </c>
      <c r="B1358" s="200"/>
      <c r="C1358" s="200"/>
      <c r="D1358" s="200"/>
      <c r="E1358" s="200"/>
      <c r="F1358" s="200"/>
      <c r="G1358" s="200"/>
      <c r="H1358" s="200"/>
      <c r="I1358" s="200"/>
      <c r="J1358" s="200"/>
      <c r="K1358" s="200"/>
      <c r="L1358" s="200"/>
      <c r="M1358" s="200"/>
      <c r="N1358" s="200"/>
      <c r="O1358" s="200"/>
      <c r="P1358" s="200"/>
      <c r="Q1358" s="200"/>
      <c r="R1358" s="200"/>
      <c r="S1358" s="200"/>
      <c r="T1358" s="200"/>
      <c r="U1358" s="200"/>
      <c r="V1358" s="200"/>
      <c r="W1358" s="200"/>
      <c r="X1358" s="200"/>
      <c r="Y1358" s="200"/>
      <c r="Z1358" s="200"/>
      <c r="AA1358" s="200"/>
      <c r="AB1358" s="200"/>
      <c r="AC1358" s="200"/>
      <c r="AD1358" s="200"/>
      <c r="AE1358" s="200"/>
      <c r="AF1358" s="200"/>
      <c r="AG1358" s="200"/>
      <c r="AH1358" s="200"/>
      <c r="AI1358" s="200"/>
      <c r="AJ1358" s="200"/>
      <c r="AK1358" s="200"/>
      <c r="AL1358" s="200"/>
      <c r="AM1358" s="200"/>
      <c r="AN1358" s="200"/>
      <c r="AO1358" s="200"/>
      <c r="AP1358" s="200"/>
      <c r="AQ1358" s="200"/>
      <c r="AR1358" s="200"/>
      <c r="AS1358" s="200"/>
      <c r="AT1358" s="200"/>
      <c r="AU1358" s="200"/>
      <c r="AV1358" s="200"/>
      <c r="AW1358" s="200"/>
      <c r="AX1358" s="200"/>
      <c r="AY1358" s="200"/>
      <c r="AZ1358" s="200"/>
      <c r="BA1358" s="200"/>
      <c r="BB1358" s="297"/>
    </row>
    <row r="1359" spans="1:16384" ht="13.5" x14ac:dyDescent="0.25">
      <c r="A1359" s="1012" t="s">
        <v>1936</v>
      </c>
      <c r="B1359" s="1012"/>
      <c r="C1359" s="1012"/>
      <c r="D1359" s="1012"/>
      <c r="E1359" s="1012"/>
      <c r="F1359" s="1012"/>
      <c r="G1359" s="1012"/>
      <c r="H1359" s="1012"/>
      <c r="I1359" s="1012"/>
      <c r="J1359" s="1012"/>
      <c r="K1359" s="1012"/>
      <c r="L1359" s="1012"/>
      <c r="M1359" s="1012"/>
      <c r="N1359" s="1012"/>
      <c r="O1359" s="1012"/>
      <c r="P1359" s="1012"/>
      <c r="Q1359" s="1012"/>
      <c r="R1359" s="1012"/>
      <c r="S1359" s="1012"/>
      <c r="T1359" s="1012"/>
      <c r="U1359" s="1012"/>
      <c r="V1359" s="1012"/>
      <c r="W1359" s="1012"/>
      <c r="X1359" s="1012"/>
      <c r="Y1359" s="1012"/>
      <c r="Z1359" s="1012"/>
      <c r="AA1359" s="1012"/>
      <c r="AB1359" s="1012"/>
      <c r="AC1359" s="1012"/>
      <c r="AD1359" s="1012"/>
      <c r="AE1359" s="1012"/>
      <c r="AF1359" s="1012"/>
      <c r="AG1359" s="1012"/>
      <c r="AH1359" s="1012"/>
      <c r="AI1359" s="1012"/>
      <c r="AJ1359" s="1012"/>
      <c r="AK1359" s="1012"/>
      <c r="AL1359" s="1012"/>
      <c r="AM1359" s="1012"/>
      <c r="AN1359" s="1012"/>
      <c r="AO1359" s="1012"/>
      <c r="AP1359" s="1012"/>
      <c r="AQ1359" s="1012"/>
      <c r="AR1359" s="1012"/>
      <c r="AS1359" s="1012"/>
      <c r="AT1359" s="1012"/>
      <c r="AU1359" s="1012"/>
      <c r="AV1359" s="1012"/>
      <c r="AW1359" s="1012"/>
      <c r="AX1359" s="1012"/>
      <c r="AY1359" s="1012"/>
      <c r="AZ1359" s="1012"/>
      <c r="BA1359" s="1012"/>
      <c r="BB1359" s="278"/>
    </row>
    <row r="1360" spans="1:16384" ht="12.6" customHeight="1" x14ac:dyDescent="0.25">
      <c r="A1360" s="977" t="s">
        <v>1937</v>
      </c>
      <c r="B1360" s="977"/>
      <c r="C1360" s="977"/>
      <c r="D1360" s="977"/>
      <c r="E1360" s="977"/>
      <c r="F1360" s="977"/>
      <c r="G1360" s="977"/>
      <c r="H1360" s="977"/>
      <c r="I1360" s="977"/>
      <c r="J1360" s="977"/>
      <c r="K1360" s="977"/>
      <c r="L1360" s="977"/>
      <c r="M1360" s="977"/>
      <c r="N1360" s="977"/>
      <c r="O1360" s="977"/>
      <c r="P1360" s="977"/>
      <c r="Q1360" s="977"/>
      <c r="R1360" s="977"/>
      <c r="S1360" s="977"/>
      <c r="T1360" s="977"/>
      <c r="U1360" s="977"/>
      <c r="V1360" s="977"/>
      <c r="W1360" s="977"/>
      <c r="X1360" s="977"/>
      <c r="Y1360" s="977"/>
      <c r="Z1360" s="977"/>
      <c r="AA1360" s="977"/>
      <c r="AB1360" s="977"/>
      <c r="AC1360" s="977"/>
      <c r="AD1360" s="977"/>
      <c r="AE1360" s="977"/>
      <c r="AF1360" s="977"/>
      <c r="AG1360" s="977"/>
      <c r="AH1360" s="977"/>
      <c r="AI1360" s="977"/>
      <c r="AJ1360" s="977"/>
      <c r="AK1360" s="977"/>
      <c r="AL1360" s="977"/>
      <c r="AM1360" s="977"/>
      <c r="AN1360" s="977"/>
      <c r="AO1360" s="977"/>
      <c r="AP1360" s="977"/>
      <c r="AQ1360" s="977"/>
      <c r="AR1360" s="977"/>
      <c r="AS1360" s="977"/>
      <c r="AT1360" s="977"/>
      <c r="AU1360" s="977"/>
      <c r="AV1360" s="977"/>
      <c r="AW1360" s="977"/>
      <c r="AX1360" s="977"/>
      <c r="AY1360" s="977"/>
      <c r="AZ1360" s="977"/>
      <c r="BA1360" s="977"/>
      <c r="BB1360" s="977"/>
      <c r="BC1360" s="977"/>
      <c r="BD1360" s="977"/>
      <c r="BE1360" s="977"/>
      <c r="BF1360" s="977"/>
      <c r="BG1360" s="977"/>
      <c r="BH1360" s="977"/>
      <c r="BI1360" s="977"/>
      <c r="BJ1360" s="977"/>
      <c r="BK1360" s="977"/>
      <c r="BL1360" s="977"/>
      <c r="BM1360" s="977"/>
      <c r="BN1360" s="977"/>
      <c r="BO1360" s="977"/>
      <c r="BP1360" s="977"/>
      <c r="BQ1360" s="977"/>
      <c r="BR1360" s="977"/>
      <c r="BS1360" s="977"/>
      <c r="BT1360" s="977"/>
      <c r="BU1360" s="977"/>
      <c r="BV1360" s="977"/>
      <c r="BW1360" s="977"/>
      <c r="BX1360" s="977"/>
      <c r="BY1360" s="977"/>
      <c r="BZ1360" s="977"/>
      <c r="CA1360" s="977"/>
      <c r="CB1360" s="977"/>
      <c r="CC1360" s="977"/>
      <c r="CD1360" s="977"/>
      <c r="CE1360" s="977"/>
      <c r="CF1360" s="977"/>
      <c r="CG1360" s="977"/>
      <c r="CH1360" s="977"/>
      <c r="CI1360" s="977"/>
      <c r="CJ1360" s="977"/>
      <c r="CK1360" s="977"/>
      <c r="CL1360" s="977"/>
      <c r="CM1360" s="977"/>
      <c r="CN1360" s="977"/>
      <c r="CO1360" s="977"/>
      <c r="CP1360" s="977"/>
      <c r="CQ1360" s="977"/>
      <c r="CR1360" s="977"/>
      <c r="CS1360" s="977"/>
      <c r="CT1360" s="977"/>
      <c r="CU1360" s="977"/>
      <c r="CV1360" s="977"/>
      <c r="CW1360" s="977"/>
      <c r="CX1360" s="977"/>
      <c r="CY1360" s="977"/>
      <c r="CZ1360" s="977"/>
      <c r="DA1360" s="977"/>
      <c r="DB1360" s="977"/>
      <c r="DC1360" s="977"/>
      <c r="DD1360" s="977"/>
      <c r="DE1360" s="977"/>
      <c r="DF1360" s="977"/>
      <c r="DG1360" s="977"/>
      <c r="DH1360" s="977"/>
      <c r="DI1360" s="977"/>
      <c r="DJ1360" s="977"/>
      <c r="DK1360" s="977"/>
      <c r="DL1360" s="977"/>
      <c r="DM1360" s="977"/>
      <c r="DN1360" s="977"/>
      <c r="DO1360" s="977"/>
      <c r="DP1360" s="977"/>
      <c r="DQ1360" s="977"/>
      <c r="DR1360" s="977"/>
      <c r="DS1360" s="977"/>
      <c r="DT1360" s="977"/>
      <c r="DU1360" s="977"/>
      <c r="DV1360" s="977"/>
      <c r="DW1360" s="977"/>
      <c r="DX1360" s="977"/>
      <c r="DY1360" s="977"/>
      <c r="DZ1360" s="977"/>
      <c r="EA1360" s="977"/>
      <c r="EB1360" s="977"/>
      <c r="EC1360" s="977"/>
      <c r="ED1360" s="977"/>
      <c r="EE1360" s="977"/>
      <c r="EF1360" s="977"/>
      <c r="EG1360" s="977"/>
      <c r="EH1360" s="977"/>
      <c r="EI1360" s="977"/>
      <c r="EJ1360" s="977"/>
      <c r="EK1360" s="977"/>
      <c r="EL1360" s="977"/>
      <c r="EM1360" s="977"/>
      <c r="EN1360" s="977"/>
      <c r="EO1360" s="977"/>
      <c r="EP1360" s="977"/>
      <c r="EQ1360" s="977"/>
      <c r="ER1360" s="977"/>
      <c r="ES1360" s="977"/>
      <c r="ET1360" s="977"/>
      <c r="EU1360" s="977"/>
      <c r="EV1360" s="977"/>
      <c r="EW1360" s="977"/>
      <c r="EX1360" s="977"/>
      <c r="EY1360" s="977"/>
      <c r="EZ1360" s="977"/>
      <c r="FA1360" s="977"/>
      <c r="FB1360" s="977"/>
      <c r="FC1360" s="977"/>
      <c r="FD1360" s="977"/>
      <c r="FE1360" s="977"/>
      <c r="FF1360" s="977"/>
      <c r="FG1360" s="977"/>
      <c r="FH1360" s="977"/>
      <c r="FI1360" s="977"/>
      <c r="FJ1360" s="977"/>
      <c r="FK1360" s="977"/>
      <c r="FL1360" s="977"/>
      <c r="FM1360" s="977"/>
      <c r="FN1360" s="977"/>
      <c r="FO1360" s="977"/>
      <c r="FP1360" s="977"/>
      <c r="FQ1360" s="977"/>
      <c r="FR1360" s="977"/>
      <c r="FS1360" s="977"/>
      <c r="FT1360" s="977"/>
      <c r="FU1360" s="977"/>
      <c r="FV1360" s="977"/>
      <c r="FW1360" s="977"/>
      <c r="FX1360" s="977"/>
      <c r="FY1360" s="977"/>
      <c r="FZ1360" s="977"/>
      <c r="GA1360" s="977"/>
      <c r="GB1360" s="977"/>
      <c r="GC1360" s="977"/>
      <c r="GD1360" s="977"/>
      <c r="GE1360" s="977"/>
      <c r="GF1360" s="977"/>
      <c r="GG1360" s="977"/>
      <c r="GH1360" s="977"/>
      <c r="GI1360" s="977"/>
      <c r="GJ1360" s="977"/>
      <c r="GK1360" s="977"/>
      <c r="GL1360" s="977"/>
      <c r="GM1360" s="977"/>
      <c r="GN1360" s="977"/>
      <c r="GO1360" s="977"/>
      <c r="GP1360" s="977"/>
      <c r="GQ1360" s="977"/>
      <c r="GR1360" s="977"/>
      <c r="GS1360" s="977"/>
      <c r="GT1360" s="977"/>
      <c r="GU1360" s="977"/>
      <c r="GV1360" s="977"/>
      <c r="GW1360" s="977"/>
      <c r="GX1360" s="977"/>
      <c r="GY1360" s="977"/>
      <c r="GZ1360" s="977"/>
      <c r="HA1360" s="977"/>
      <c r="HB1360" s="977"/>
      <c r="HC1360" s="977"/>
      <c r="HD1360" s="977"/>
      <c r="HE1360" s="977"/>
      <c r="HF1360" s="977"/>
      <c r="HG1360" s="977"/>
      <c r="HH1360" s="977"/>
      <c r="HI1360" s="977"/>
      <c r="HJ1360" s="977"/>
      <c r="HK1360" s="977"/>
      <c r="HL1360" s="977"/>
      <c r="HM1360" s="977"/>
      <c r="HN1360" s="977"/>
      <c r="HO1360" s="977"/>
      <c r="HP1360" s="977"/>
      <c r="HQ1360" s="977"/>
      <c r="HR1360" s="977"/>
      <c r="HS1360" s="977"/>
      <c r="HT1360" s="977"/>
      <c r="HU1360" s="977"/>
      <c r="HV1360" s="977"/>
      <c r="HW1360" s="977"/>
      <c r="HX1360" s="977"/>
      <c r="HY1360" s="977"/>
      <c r="HZ1360" s="977"/>
      <c r="IA1360" s="977"/>
      <c r="IB1360" s="977"/>
      <c r="IC1360" s="977"/>
      <c r="ID1360" s="977"/>
      <c r="IE1360" s="977"/>
      <c r="IF1360" s="977"/>
      <c r="IG1360" s="977"/>
      <c r="IH1360" s="977"/>
      <c r="II1360" s="977"/>
      <c r="IJ1360" s="977"/>
      <c r="IK1360" s="977"/>
      <c r="IL1360" s="977"/>
      <c r="IM1360" s="977"/>
      <c r="IN1360" s="977"/>
      <c r="IO1360" s="977"/>
      <c r="IP1360" s="977"/>
      <c r="IQ1360" s="977"/>
      <c r="IR1360" s="977"/>
      <c r="IS1360" s="977"/>
      <c r="IT1360" s="977"/>
      <c r="IU1360" s="977"/>
      <c r="IV1360" s="977"/>
      <c r="IW1360" s="977"/>
      <c r="IX1360" s="977"/>
      <c r="IY1360" s="977"/>
      <c r="IZ1360" s="977"/>
      <c r="JA1360" s="977"/>
      <c r="JB1360" s="977"/>
      <c r="JC1360" s="977"/>
      <c r="JD1360" s="977"/>
      <c r="JE1360" s="977"/>
      <c r="JF1360" s="977"/>
      <c r="JG1360" s="977"/>
      <c r="JH1360" s="977"/>
      <c r="JI1360" s="977"/>
      <c r="JJ1360" s="977"/>
      <c r="JK1360" s="977"/>
      <c r="JL1360" s="977"/>
      <c r="JM1360" s="977"/>
      <c r="JN1360" s="977"/>
      <c r="JO1360" s="977"/>
      <c r="JP1360" s="977"/>
      <c r="JQ1360" s="977"/>
      <c r="JR1360" s="977"/>
      <c r="JS1360" s="977"/>
      <c r="JT1360" s="977"/>
      <c r="JU1360" s="977"/>
      <c r="JV1360" s="977"/>
      <c r="JW1360" s="977"/>
      <c r="JX1360" s="977"/>
      <c r="JY1360" s="977"/>
      <c r="JZ1360" s="977"/>
      <c r="KA1360" s="977"/>
      <c r="KB1360" s="977"/>
      <c r="KC1360" s="977"/>
      <c r="KD1360" s="977"/>
      <c r="KE1360" s="977"/>
      <c r="KF1360" s="977"/>
      <c r="KG1360" s="977"/>
      <c r="KH1360" s="977"/>
      <c r="KI1360" s="977"/>
      <c r="KJ1360" s="977"/>
      <c r="KK1360" s="977"/>
      <c r="KL1360" s="977"/>
      <c r="KM1360" s="977"/>
      <c r="KN1360" s="977"/>
      <c r="KO1360" s="977"/>
      <c r="KP1360" s="977"/>
      <c r="KQ1360" s="977"/>
      <c r="KR1360" s="977"/>
      <c r="KS1360" s="977"/>
      <c r="KT1360" s="977"/>
      <c r="KU1360" s="977"/>
      <c r="KV1360" s="977"/>
      <c r="KW1360" s="977"/>
      <c r="KX1360" s="977"/>
      <c r="KY1360" s="977"/>
      <c r="KZ1360" s="977"/>
      <c r="LA1360" s="977"/>
      <c r="LB1360" s="977"/>
      <c r="LC1360" s="977"/>
      <c r="LD1360" s="977"/>
      <c r="LE1360" s="977"/>
      <c r="LF1360" s="977"/>
      <c r="LG1360" s="977"/>
      <c r="LH1360" s="977"/>
      <c r="LI1360" s="977"/>
      <c r="LJ1360" s="977"/>
      <c r="LK1360" s="977"/>
      <c r="LL1360" s="977"/>
      <c r="LM1360" s="977"/>
      <c r="LN1360" s="977"/>
      <c r="LO1360" s="977"/>
      <c r="LP1360" s="977"/>
      <c r="LQ1360" s="977"/>
      <c r="LR1360" s="977"/>
      <c r="LS1360" s="977"/>
      <c r="LT1360" s="977"/>
      <c r="LU1360" s="977"/>
      <c r="LV1360" s="977"/>
      <c r="LW1360" s="977"/>
      <c r="LX1360" s="977"/>
      <c r="LY1360" s="977"/>
      <c r="LZ1360" s="977"/>
      <c r="MA1360" s="977"/>
      <c r="MB1360" s="977"/>
      <c r="MC1360" s="977"/>
      <c r="MD1360" s="977"/>
      <c r="ME1360" s="977"/>
      <c r="MF1360" s="977"/>
      <c r="MG1360" s="977"/>
      <c r="MH1360" s="977"/>
      <c r="MI1360" s="977"/>
      <c r="MJ1360" s="977"/>
      <c r="MK1360" s="977"/>
      <c r="ML1360" s="977"/>
      <c r="MM1360" s="977"/>
      <c r="MN1360" s="977"/>
      <c r="MO1360" s="977"/>
      <c r="MP1360" s="977"/>
      <c r="MQ1360" s="977"/>
      <c r="MR1360" s="977"/>
      <c r="MS1360" s="977"/>
      <c r="MT1360" s="977"/>
      <c r="MU1360" s="977"/>
      <c r="MV1360" s="977"/>
      <c r="MW1360" s="977"/>
      <c r="MX1360" s="977"/>
      <c r="MY1360" s="977"/>
      <c r="MZ1360" s="977"/>
      <c r="NA1360" s="977"/>
      <c r="NB1360" s="977"/>
      <c r="NC1360" s="977"/>
      <c r="ND1360" s="977"/>
      <c r="NE1360" s="977"/>
      <c r="NF1360" s="977"/>
      <c r="NG1360" s="977"/>
      <c r="NH1360" s="977"/>
      <c r="NI1360" s="977"/>
      <c r="NJ1360" s="977"/>
      <c r="NK1360" s="977"/>
      <c r="NL1360" s="977"/>
      <c r="NM1360" s="977"/>
      <c r="NN1360" s="977"/>
      <c r="NO1360" s="977"/>
      <c r="NP1360" s="977"/>
      <c r="NQ1360" s="977"/>
      <c r="NR1360" s="977"/>
      <c r="NS1360" s="977"/>
      <c r="NT1360" s="977"/>
      <c r="NU1360" s="977"/>
      <c r="NV1360" s="977"/>
      <c r="NW1360" s="977"/>
      <c r="NX1360" s="977"/>
      <c r="NY1360" s="977"/>
      <c r="NZ1360" s="977"/>
      <c r="OA1360" s="977"/>
      <c r="OB1360" s="977"/>
      <c r="OC1360" s="977"/>
      <c r="OD1360" s="977"/>
      <c r="OE1360" s="977"/>
      <c r="OF1360" s="977"/>
      <c r="OG1360" s="977"/>
      <c r="OH1360" s="977"/>
      <c r="OI1360" s="977"/>
      <c r="OJ1360" s="977"/>
      <c r="OK1360" s="977"/>
      <c r="OL1360" s="977"/>
      <c r="OM1360" s="977"/>
      <c r="ON1360" s="977"/>
      <c r="OO1360" s="977"/>
      <c r="OP1360" s="977"/>
      <c r="OQ1360" s="977"/>
      <c r="OR1360" s="977"/>
      <c r="OS1360" s="977"/>
      <c r="OT1360" s="977"/>
      <c r="OU1360" s="977"/>
      <c r="OV1360" s="977"/>
      <c r="OW1360" s="977"/>
      <c r="OX1360" s="977"/>
      <c r="OY1360" s="977"/>
      <c r="OZ1360" s="977"/>
      <c r="PA1360" s="977"/>
      <c r="PB1360" s="977"/>
      <c r="PC1360" s="977"/>
      <c r="PD1360" s="977"/>
      <c r="PE1360" s="977"/>
      <c r="PF1360" s="977"/>
      <c r="PG1360" s="977"/>
      <c r="PH1360" s="977"/>
      <c r="PI1360" s="977"/>
      <c r="PJ1360" s="977"/>
      <c r="PK1360" s="977"/>
      <c r="PL1360" s="977"/>
      <c r="PM1360" s="977"/>
      <c r="PN1360" s="977"/>
      <c r="PO1360" s="977"/>
      <c r="PP1360" s="977"/>
      <c r="PQ1360" s="977"/>
      <c r="PR1360" s="977"/>
      <c r="PS1360" s="977"/>
      <c r="PT1360" s="977"/>
      <c r="PU1360" s="977"/>
      <c r="PV1360" s="977"/>
      <c r="PW1360" s="977"/>
      <c r="PX1360" s="977"/>
      <c r="PY1360" s="977"/>
      <c r="PZ1360" s="977"/>
      <c r="QA1360" s="977"/>
      <c r="QB1360" s="977"/>
      <c r="QC1360" s="977"/>
      <c r="QD1360" s="977"/>
      <c r="QE1360" s="977"/>
      <c r="QF1360" s="977"/>
      <c r="QG1360" s="977"/>
      <c r="QH1360" s="977"/>
      <c r="QI1360" s="977"/>
      <c r="QJ1360" s="977"/>
      <c r="QK1360" s="977"/>
      <c r="QL1360" s="977"/>
      <c r="QM1360" s="977"/>
      <c r="QN1360" s="977"/>
      <c r="QO1360" s="977"/>
      <c r="QP1360" s="977"/>
      <c r="QQ1360" s="977"/>
      <c r="QR1360" s="977"/>
      <c r="QS1360" s="977"/>
      <c r="QT1360" s="977"/>
      <c r="QU1360" s="977"/>
      <c r="QV1360" s="977"/>
      <c r="QW1360" s="977"/>
      <c r="QX1360" s="977"/>
      <c r="QY1360" s="977"/>
      <c r="QZ1360" s="977"/>
      <c r="RA1360" s="977"/>
      <c r="RB1360" s="977"/>
      <c r="RC1360" s="977"/>
      <c r="RD1360" s="977"/>
      <c r="RE1360" s="977"/>
      <c r="RF1360" s="977"/>
      <c r="RG1360" s="977"/>
      <c r="RH1360" s="977"/>
      <c r="RI1360" s="977"/>
      <c r="RJ1360" s="977"/>
      <c r="RK1360" s="977"/>
      <c r="RL1360" s="977"/>
      <c r="RM1360" s="977"/>
      <c r="RN1360" s="977"/>
      <c r="RO1360" s="977"/>
      <c r="RP1360" s="977"/>
      <c r="RQ1360" s="977"/>
      <c r="RR1360" s="977"/>
      <c r="RS1360" s="977"/>
      <c r="RT1360" s="977"/>
      <c r="RU1360" s="977"/>
      <c r="RV1360" s="977"/>
      <c r="RW1360" s="977"/>
      <c r="RX1360" s="977"/>
      <c r="RY1360" s="977"/>
      <c r="RZ1360" s="977"/>
      <c r="SA1360" s="977"/>
      <c r="SB1360" s="977"/>
      <c r="SC1360" s="977"/>
      <c r="SD1360" s="977"/>
      <c r="SE1360" s="977"/>
      <c r="SF1360" s="977"/>
      <c r="SG1360" s="977"/>
      <c r="SH1360" s="977"/>
      <c r="SI1360" s="977"/>
      <c r="SJ1360" s="977"/>
      <c r="SK1360" s="977"/>
      <c r="SL1360" s="977"/>
      <c r="SM1360" s="977"/>
      <c r="SN1360" s="977"/>
      <c r="SO1360" s="977"/>
      <c r="SP1360" s="977"/>
      <c r="SQ1360" s="977"/>
      <c r="SR1360" s="977"/>
      <c r="SS1360" s="977"/>
      <c r="ST1360" s="977"/>
      <c r="SU1360" s="977"/>
      <c r="SV1360" s="977"/>
      <c r="SW1360" s="977"/>
      <c r="SX1360" s="977"/>
      <c r="SY1360" s="977"/>
      <c r="SZ1360" s="977"/>
      <c r="TA1360" s="977"/>
      <c r="TB1360" s="977"/>
      <c r="TC1360" s="977"/>
      <c r="TD1360" s="977"/>
      <c r="TE1360" s="977"/>
      <c r="TF1360" s="977"/>
      <c r="TG1360" s="977"/>
      <c r="TH1360" s="977"/>
      <c r="TI1360" s="977"/>
      <c r="TJ1360" s="977"/>
      <c r="TK1360" s="977"/>
      <c r="TL1360" s="977"/>
      <c r="TM1360" s="977"/>
      <c r="TN1360" s="977"/>
      <c r="TO1360" s="977"/>
      <c r="TP1360" s="977"/>
      <c r="TQ1360" s="977"/>
      <c r="TR1360" s="977"/>
      <c r="TS1360" s="977"/>
      <c r="TT1360" s="977"/>
      <c r="TU1360" s="977"/>
      <c r="TV1360" s="977"/>
      <c r="TW1360" s="977"/>
      <c r="TX1360" s="977"/>
      <c r="TY1360" s="977"/>
      <c r="TZ1360" s="977"/>
      <c r="UA1360" s="977"/>
      <c r="UB1360" s="977"/>
      <c r="UC1360" s="977"/>
      <c r="UD1360" s="977"/>
      <c r="UE1360" s="977"/>
      <c r="UF1360" s="977"/>
      <c r="UG1360" s="977"/>
      <c r="UH1360" s="977"/>
      <c r="UI1360" s="977"/>
      <c r="UJ1360" s="977"/>
      <c r="UK1360" s="977"/>
      <c r="UL1360" s="977"/>
      <c r="UM1360" s="977"/>
      <c r="UN1360" s="977"/>
      <c r="UO1360" s="977"/>
      <c r="UP1360" s="977"/>
      <c r="UQ1360" s="977"/>
      <c r="UR1360" s="977"/>
      <c r="US1360" s="977"/>
      <c r="UT1360" s="977"/>
      <c r="UU1360" s="977"/>
      <c r="UV1360" s="977"/>
      <c r="UW1360" s="977"/>
      <c r="UX1360" s="977"/>
      <c r="UY1360" s="977"/>
      <c r="UZ1360" s="977"/>
      <c r="VA1360" s="977"/>
      <c r="VB1360" s="977"/>
      <c r="VC1360" s="977"/>
      <c r="VD1360" s="977"/>
      <c r="VE1360" s="977"/>
      <c r="VF1360" s="977"/>
      <c r="VG1360" s="977"/>
      <c r="VH1360" s="977"/>
      <c r="VI1360" s="977"/>
      <c r="VJ1360" s="977"/>
      <c r="VK1360" s="977"/>
      <c r="VL1360" s="977"/>
      <c r="VM1360" s="977"/>
      <c r="VN1360" s="977"/>
      <c r="VO1360" s="977"/>
      <c r="VP1360" s="977"/>
      <c r="VQ1360" s="977"/>
      <c r="VR1360" s="977"/>
      <c r="VS1360" s="977"/>
      <c r="VT1360" s="977"/>
      <c r="VU1360" s="977"/>
      <c r="VV1360" s="977"/>
      <c r="VW1360" s="977"/>
      <c r="VX1360" s="977"/>
      <c r="VY1360" s="977"/>
      <c r="VZ1360" s="977"/>
      <c r="WA1360" s="977"/>
      <c r="WB1360" s="977"/>
      <c r="WC1360" s="977"/>
      <c r="WD1360" s="977"/>
      <c r="WE1360" s="977"/>
      <c r="WF1360" s="977"/>
      <c r="WG1360" s="977"/>
      <c r="WH1360" s="977"/>
      <c r="WI1360" s="977"/>
      <c r="WJ1360" s="977"/>
      <c r="WK1360" s="977"/>
      <c r="WL1360" s="977"/>
      <c r="WM1360" s="977"/>
      <c r="WN1360" s="977"/>
      <c r="WO1360" s="977"/>
      <c r="WP1360" s="977"/>
      <c r="WQ1360" s="977"/>
      <c r="WR1360" s="977"/>
      <c r="WS1360" s="977"/>
      <c r="WT1360" s="977"/>
      <c r="WU1360" s="977"/>
      <c r="WV1360" s="977"/>
      <c r="WW1360" s="977"/>
      <c r="WX1360" s="977"/>
      <c r="WY1360" s="977"/>
      <c r="WZ1360" s="977"/>
      <c r="XA1360" s="977"/>
      <c r="XB1360" s="977"/>
      <c r="XC1360" s="977"/>
      <c r="XD1360" s="977"/>
      <c r="XE1360" s="977"/>
      <c r="XF1360" s="977"/>
      <c r="XG1360" s="977"/>
      <c r="XH1360" s="977"/>
      <c r="XI1360" s="977"/>
      <c r="XJ1360" s="977"/>
      <c r="XK1360" s="977"/>
      <c r="XL1360" s="977"/>
      <c r="XM1360" s="977"/>
      <c r="XN1360" s="977"/>
      <c r="XO1360" s="977"/>
      <c r="XP1360" s="977"/>
      <c r="XQ1360" s="977"/>
      <c r="XR1360" s="977"/>
      <c r="XS1360" s="977"/>
      <c r="XT1360" s="977"/>
      <c r="XU1360" s="977"/>
      <c r="XV1360" s="977"/>
      <c r="XW1360" s="977"/>
      <c r="XX1360" s="977"/>
      <c r="XY1360" s="977"/>
      <c r="XZ1360" s="977"/>
      <c r="YA1360" s="977"/>
      <c r="YB1360" s="977"/>
      <c r="YC1360" s="977"/>
      <c r="YD1360" s="977"/>
      <c r="YE1360" s="977"/>
      <c r="YF1360" s="977"/>
      <c r="YG1360" s="977"/>
      <c r="YH1360" s="977"/>
      <c r="YI1360" s="977"/>
      <c r="YJ1360" s="977"/>
      <c r="YK1360" s="977"/>
      <c r="YL1360" s="977"/>
      <c r="YM1360" s="977"/>
      <c r="YN1360" s="977"/>
      <c r="YO1360" s="977"/>
      <c r="YP1360" s="977"/>
      <c r="YQ1360" s="977"/>
      <c r="YR1360" s="977"/>
      <c r="YS1360" s="977"/>
      <c r="YT1360" s="977"/>
      <c r="YU1360" s="977"/>
      <c r="YV1360" s="977"/>
      <c r="YW1360" s="977"/>
      <c r="YX1360" s="977"/>
      <c r="YY1360" s="977"/>
      <c r="YZ1360" s="977"/>
      <c r="ZA1360" s="977"/>
      <c r="ZB1360" s="977"/>
      <c r="ZC1360" s="977"/>
      <c r="ZD1360" s="977"/>
      <c r="ZE1360" s="977"/>
      <c r="ZF1360" s="977"/>
      <c r="ZG1360" s="977"/>
      <c r="ZH1360" s="977"/>
      <c r="ZI1360" s="977"/>
      <c r="ZJ1360" s="977"/>
      <c r="ZK1360" s="977"/>
      <c r="ZL1360" s="977"/>
      <c r="ZM1360" s="977"/>
      <c r="ZN1360" s="977"/>
      <c r="ZO1360" s="977"/>
      <c r="ZP1360" s="977"/>
      <c r="ZQ1360" s="977"/>
      <c r="ZR1360" s="977"/>
      <c r="ZS1360" s="977"/>
      <c r="ZT1360" s="977"/>
      <c r="ZU1360" s="977"/>
      <c r="ZV1360" s="977"/>
      <c r="ZW1360" s="977"/>
      <c r="ZX1360" s="977"/>
      <c r="ZY1360" s="977"/>
      <c r="ZZ1360" s="977"/>
      <c r="AAA1360" s="977"/>
      <c r="AAB1360" s="977"/>
      <c r="AAC1360" s="977"/>
      <c r="AAD1360" s="977"/>
      <c r="AAE1360" s="977"/>
      <c r="AAF1360" s="977"/>
      <c r="AAG1360" s="977"/>
      <c r="AAH1360" s="977"/>
      <c r="AAI1360" s="977"/>
      <c r="AAJ1360" s="977"/>
      <c r="AAK1360" s="977"/>
      <c r="AAL1360" s="977"/>
      <c r="AAM1360" s="977"/>
      <c r="AAN1360" s="977"/>
      <c r="AAO1360" s="977"/>
      <c r="AAP1360" s="977"/>
      <c r="AAQ1360" s="977"/>
      <c r="AAR1360" s="977"/>
      <c r="AAS1360" s="977"/>
      <c r="AAT1360" s="977"/>
      <c r="AAU1360" s="977"/>
      <c r="AAV1360" s="977"/>
      <c r="AAW1360" s="977"/>
      <c r="AAX1360" s="977"/>
      <c r="AAY1360" s="977"/>
      <c r="AAZ1360" s="977"/>
      <c r="ABA1360" s="977"/>
      <c r="ABB1360" s="977"/>
      <c r="ABC1360" s="977"/>
      <c r="ABD1360" s="977"/>
      <c r="ABE1360" s="977"/>
      <c r="ABF1360" s="977"/>
      <c r="ABG1360" s="977"/>
      <c r="ABH1360" s="977"/>
      <c r="ABI1360" s="977"/>
      <c r="ABJ1360" s="977"/>
      <c r="ABK1360" s="977"/>
      <c r="ABL1360" s="977"/>
      <c r="ABM1360" s="977"/>
      <c r="ABN1360" s="977"/>
      <c r="ABO1360" s="977"/>
      <c r="ABP1360" s="977"/>
      <c r="ABQ1360" s="977"/>
      <c r="ABR1360" s="977"/>
      <c r="ABS1360" s="977"/>
      <c r="ABT1360" s="977"/>
      <c r="ABU1360" s="977"/>
      <c r="ABV1360" s="977"/>
      <c r="ABW1360" s="977"/>
      <c r="ABX1360" s="977"/>
      <c r="ABY1360" s="977"/>
      <c r="ABZ1360" s="977"/>
      <c r="ACA1360" s="977"/>
      <c r="ACB1360" s="977"/>
      <c r="ACC1360" s="977"/>
      <c r="ACD1360" s="977"/>
      <c r="ACE1360" s="977"/>
      <c r="ACF1360" s="977"/>
      <c r="ACG1360" s="977"/>
      <c r="ACH1360" s="977"/>
      <c r="ACI1360" s="977"/>
      <c r="ACJ1360" s="977"/>
      <c r="ACK1360" s="977"/>
      <c r="ACL1360" s="977"/>
      <c r="ACM1360" s="977"/>
      <c r="ACN1360" s="977"/>
      <c r="ACO1360" s="977"/>
      <c r="ACP1360" s="977"/>
      <c r="ACQ1360" s="977"/>
      <c r="ACR1360" s="977"/>
      <c r="ACS1360" s="977"/>
      <c r="ACT1360" s="977"/>
      <c r="ACU1360" s="977"/>
      <c r="ACV1360" s="977"/>
      <c r="ACW1360" s="977"/>
      <c r="ACX1360" s="977"/>
      <c r="ACY1360" s="977"/>
      <c r="ACZ1360" s="977"/>
      <c r="ADA1360" s="977"/>
      <c r="ADB1360" s="977"/>
      <c r="ADC1360" s="977"/>
      <c r="ADD1360" s="977"/>
      <c r="ADE1360" s="977"/>
      <c r="ADF1360" s="977"/>
      <c r="ADG1360" s="977"/>
      <c r="ADH1360" s="977"/>
      <c r="ADI1360" s="977"/>
      <c r="ADJ1360" s="977"/>
      <c r="ADK1360" s="977"/>
      <c r="ADL1360" s="977"/>
      <c r="ADM1360" s="977"/>
      <c r="ADN1360" s="977"/>
      <c r="ADO1360" s="977"/>
      <c r="ADP1360" s="977"/>
      <c r="ADQ1360" s="977"/>
      <c r="ADR1360" s="977"/>
      <c r="ADS1360" s="977"/>
      <c r="ADT1360" s="977"/>
      <c r="ADU1360" s="977"/>
      <c r="ADV1360" s="977"/>
      <c r="ADW1360" s="977"/>
      <c r="ADX1360" s="977"/>
      <c r="ADY1360" s="977"/>
      <c r="ADZ1360" s="977"/>
      <c r="AEA1360" s="977"/>
      <c r="AEB1360" s="977"/>
      <c r="AEC1360" s="977"/>
      <c r="AED1360" s="977"/>
      <c r="AEE1360" s="977"/>
      <c r="AEF1360" s="977"/>
      <c r="AEG1360" s="977"/>
      <c r="AEH1360" s="977"/>
      <c r="AEI1360" s="977"/>
      <c r="AEJ1360" s="977"/>
      <c r="AEK1360" s="977"/>
      <c r="AEL1360" s="977"/>
      <c r="AEM1360" s="977"/>
      <c r="AEN1360" s="977"/>
      <c r="AEO1360" s="977"/>
      <c r="AEP1360" s="977"/>
      <c r="AEQ1360" s="977"/>
      <c r="AER1360" s="977"/>
      <c r="AES1360" s="977"/>
      <c r="AET1360" s="977"/>
      <c r="AEU1360" s="977"/>
      <c r="AEV1360" s="977"/>
      <c r="AEW1360" s="977"/>
      <c r="AEX1360" s="977"/>
      <c r="AEY1360" s="977"/>
      <c r="AEZ1360" s="977"/>
      <c r="AFA1360" s="977"/>
      <c r="AFB1360" s="977"/>
      <c r="AFC1360" s="977"/>
      <c r="AFD1360" s="977"/>
      <c r="AFE1360" s="977"/>
      <c r="AFF1360" s="977"/>
      <c r="AFG1360" s="977"/>
      <c r="AFH1360" s="977"/>
      <c r="AFI1360" s="977"/>
      <c r="AFJ1360" s="977"/>
      <c r="AFK1360" s="977"/>
      <c r="AFL1360" s="977"/>
      <c r="AFM1360" s="977"/>
      <c r="AFN1360" s="977"/>
      <c r="AFO1360" s="977"/>
      <c r="AFP1360" s="977"/>
      <c r="AFQ1360" s="977"/>
      <c r="AFR1360" s="977"/>
      <c r="AFS1360" s="977"/>
      <c r="AFT1360" s="977"/>
      <c r="AFU1360" s="977"/>
      <c r="AFV1360" s="977"/>
      <c r="AFW1360" s="977"/>
      <c r="AFX1360" s="977"/>
      <c r="AFY1360" s="977"/>
      <c r="AFZ1360" s="977"/>
      <c r="AGA1360" s="977"/>
      <c r="AGB1360" s="977"/>
      <c r="AGC1360" s="977"/>
      <c r="AGD1360" s="977"/>
      <c r="AGE1360" s="977"/>
      <c r="AGF1360" s="977"/>
      <c r="AGG1360" s="977"/>
      <c r="AGH1360" s="977"/>
      <c r="AGI1360" s="977"/>
      <c r="AGJ1360" s="977"/>
      <c r="AGK1360" s="977"/>
      <c r="AGL1360" s="977"/>
      <c r="AGM1360" s="977"/>
      <c r="AGN1360" s="977"/>
      <c r="AGO1360" s="977"/>
      <c r="AGP1360" s="977"/>
      <c r="AGQ1360" s="977"/>
      <c r="AGR1360" s="977"/>
      <c r="AGS1360" s="977"/>
      <c r="AGT1360" s="977"/>
      <c r="AGU1360" s="977"/>
      <c r="AGV1360" s="977"/>
      <c r="AGW1360" s="977"/>
      <c r="AGX1360" s="977"/>
      <c r="AGY1360" s="977"/>
      <c r="AGZ1360" s="977"/>
      <c r="AHA1360" s="977"/>
      <c r="AHB1360" s="977"/>
      <c r="AHC1360" s="977"/>
      <c r="AHD1360" s="977"/>
      <c r="AHE1360" s="977"/>
      <c r="AHF1360" s="977"/>
      <c r="AHG1360" s="977"/>
      <c r="AHH1360" s="977"/>
      <c r="AHI1360" s="977"/>
      <c r="AHJ1360" s="977"/>
      <c r="AHK1360" s="977"/>
      <c r="AHL1360" s="977"/>
      <c r="AHM1360" s="977"/>
      <c r="AHN1360" s="977"/>
      <c r="AHO1360" s="977"/>
      <c r="AHP1360" s="977"/>
      <c r="AHQ1360" s="977"/>
      <c r="AHR1360" s="977"/>
      <c r="AHS1360" s="977"/>
      <c r="AHT1360" s="977"/>
      <c r="AHU1360" s="977"/>
      <c r="AHV1360" s="977"/>
      <c r="AHW1360" s="977"/>
      <c r="AHX1360" s="977"/>
      <c r="AHY1360" s="977"/>
      <c r="AHZ1360" s="977"/>
      <c r="AIA1360" s="977"/>
      <c r="AIB1360" s="977"/>
      <c r="AIC1360" s="977"/>
      <c r="AID1360" s="977"/>
      <c r="AIE1360" s="977"/>
      <c r="AIF1360" s="977"/>
      <c r="AIG1360" s="977"/>
      <c r="AIH1360" s="977"/>
      <c r="AII1360" s="977"/>
      <c r="AIJ1360" s="977"/>
      <c r="AIK1360" s="977"/>
      <c r="AIL1360" s="977"/>
      <c r="AIM1360" s="977"/>
      <c r="AIN1360" s="977"/>
      <c r="AIO1360" s="977"/>
      <c r="AIP1360" s="977"/>
      <c r="AIQ1360" s="977"/>
      <c r="AIR1360" s="977"/>
      <c r="AIS1360" s="977"/>
      <c r="AIT1360" s="977"/>
      <c r="AIU1360" s="977"/>
      <c r="AIV1360" s="977"/>
      <c r="AIW1360" s="977"/>
      <c r="AIX1360" s="977"/>
      <c r="AIY1360" s="977"/>
      <c r="AIZ1360" s="977"/>
      <c r="AJA1360" s="977"/>
      <c r="AJB1360" s="977"/>
      <c r="AJC1360" s="977"/>
      <c r="AJD1360" s="977"/>
      <c r="AJE1360" s="977"/>
      <c r="AJF1360" s="977"/>
      <c r="AJG1360" s="977"/>
      <c r="AJH1360" s="977"/>
      <c r="AJI1360" s="977"/>
      <c r="AJJ1360" s="977"/>
      <c r="AJK1360" s="977"/>
      <c r="AJL1360" s="977"/>
      <c r="AJM1360" s="977"/>
      <c r="AJN1360" s="977"/>
      <c r="AJO1360" s="977"/>
      <c r="AJP1360" s="977"/>
      <c r="AJQ1360" s="977"/>
      <c r="AJR1360" s="977"/>
      <c r="AJS1360" s="977"/>
      <c r="AJT1360" s="977"/>
      <c r="AJU1360" s="977"/>
      <c r="AJV1360" s="977"/>
      <c r="AJW1360" s="977"/>
      <c r="AJX1360" s="977"/>
      <c r="AJY1360" s="977"/>
      <c r="AJZ1360" s="977"/>
      <c r="AKA1360" s="977"/>
      <c r="AKB1360" s="977"/>
      <c r="AKC1360" s="977"/>
      <c r="AKD1360" s="977"/>
      <c r="AKE1360" s="977"/>
      <c r="AKF1360" s="977"/>
      <c r="AKG1360" s="977"/>
      <c r="AKH1360" s="977"/>
      <c r="AKI1360" s="977"/>
      <c r="AKJ1360" s="977"/>
      <c r="AKK1360" s="977"/>
      <c r="AKL1360" s="977"/>
      <c r="AKM1360" s="977"/>
      <c r="AKN1360" s="977"/>
      <c r="AKO1360" s="977"/>
      <c r="AKP1360" s="977"/>
      <c r="AKQ1360" s="977"/>
      <c r="AKR1360" s="977"/>
      <c r="AKS1360" s="977"/>
      <c r="AKT1360" s="977"/>
      <c r="AKU1360" s="977"/>
      <c r="AKV1360" s="977"/>
      <c r="AKW1360" s="977"/>
      <c r="AKX1360" s="977"/>
      <c r="AKY1360" s="977"/>
      <c r="AKZ1360" s="977"/>
      <c r="ALA1360" s="977"/>
      <c r="ALB1360" s="977"/>
      <c r="ALC1360" s="977"/>
      <c r="ALD1360" s="977"/>
      <c r="ALE1360" s="977"/>
      <c r="ALF1360" s="977"/>
      <c r="ALG1360" s="977"/>
      <c r="ALH1360" s="977"/>
      <c r="ALI1360" s="977"/>
      <c r="ALJ1360" s="977"/>
      <c r="ALK1360" s="977"/>
      <c r="ALL1360" s="977"/>
      <c r="ALM1360" s="977"/>
      <c r="ALN1360" s="977"/>
      <c r="ALO1360" s="977"/>
      <c r="ALP1360" s="977"/>
      <c r="ALQ1360" s="977"/>
      <c r="ALR1360" s="977"/>
      <c r="ALS1360" s="977"/>
      <c r="ALT1360" s="977"/>
      <c r="ALU1360" s="977"/>
      <c r="ALV1360" s="977"/>
      <c r="ALW1360" s="977"/>
      <c r="ALX1360" s="977"/>
      <c r="ALY1360" s="977"/>
      <c r="ALZ1360" s="977"/>
      <c r="AMA1360" s="977"/>
      <c r="AMB1360" s="977"/>
      <c r="AMC1360" s="977"/>
      <c r="AMD1360" s="977"/>
      <c r="AME1360" s="977"/>
      <c r="AMF1360" s="977"/>
      <c r="AMG1360" s="977"/>
      <c r="AMH1360" s="977"/>
      <c r="AMI1360" s="977"/>
      <c r="AMJ1360" s="977"/>
      <c r="AMK1360" s="977"/>
      <c r="AML1360" s="977"/>
      <c r="AMM1360" s="977"/>
      <c r="AMN1360" s="977"/>
      <c r="AMO1360" s="977"/>
      <c r="AMP1360" s="977"/>
      <c r="AMQ1360" s="977"/>
      <c r="AMR1360" s="977"/>
      <c r="AMS1360" s="977"/>
      <c r="AMT1360" s="977"/>
      <c r="AMU1360" s="977"/>
      <c r="AMV1360" s="977"/>
      <c r="AMW1360" s="977"/>
      <c r="AMX1360" s="977"/>
      <c r="AMY1360" s="977"/>
      <c r="AMZ1360" s="977"/>
      <c r="ANA1360" s="977"/>
      <c r="ANB1360" s="977"/>
      <c r="ANC1360" s="977"/>
      <c r="AND1360" s="977"/>
      <c r="ANE1360" s="977"/>
      <c r="ANF1360" s="977"/>
      <c r="ANG1360" s="977"/>
      <c r="ANH1360" s="977"/>
      <c r="ANI1360" s="977"/>
      <c r="ANJ1360" s="977"/>
      <c r="ANK1360" s="977"/>
      <c r="ANL1360" s="977"/>
      <c r="ANM1360" s="977"/>
      <c r="ANN1360" s="977"/>
      <c r="ANO1360" s="977"/>
      <c r="ANP1360" s="977"/>
      <c r="ANQ1360" s="977"/>
      <c r="ANR1360" s="977"/>
      <c r="ANS1360" s="977"/>
      <c r="ANT1360" s="977"/>
      <c r="ANU1360" s="977"/>
      <c r="ANV1360" s="977"/>
      <c r="ANW1360" s="977"/>
      <c r="ANX1360" s="977"/>
      <c r="ANY1360" s="977"/>
      <c r="ANZ1360" s="977"/>
      <c r="AOA1360" s="977"/>
      <c r="AOB1360" s="977"/>
      <c r="AOC1360" s="977"/>
      <c r="AOD1360" s="977"/>
      <c r="AOE1360" s="977"/>
      <c r="AOF1360" s="977"/>
      <c r="AOG1360" s="977"/>
      <c r="AOH1360" s="977"/>
      <c r="AOI1360" s="977"/>
      <c r="AOJ1360" s="977"/>
      <c r="AOK1360" s="977"/>
      <c r="AOL1360" s="977"/>
      <c r="AOM1360" s="977"/>
      <c r="AON1360" s="977"/>
      <c r="AOO1360" s="977"/>
      <c r="AOP1360" s="977"/>
      <c r="AOQ1360" s="977"/>
      <c r="AOR1360" s="977"/>
      <c r="AOS1360" s="977"/>
      <c r="AOT1360" s="977"/>
      <c r="AOU1360" s="977"/>
      <c r="AOV1360" s="977"/>
      <c r="AOW1360" s="977"/>
      <c r="AOX1360" s="977"/>
      <c r="AOY1360" s="977"/>
      <c r="AOZ1360" s="977"/>
      <c r="APA1360" s="977"/>
      <c r="APB1360" s="977"/>
      <c r="APC1360" s="977"/>
      <c r="APD1360" s="977"/>
      <c r="APE1360" s="977"/>
      <c r="APF1360" s="977"/>
      <c r="APG1360" s="977"/>
      <c r="APH1360" s="977"/>
      <c r="API1360" s="977"/>
      <c r="APJ1360" s="977"/>
      <c r="APK1360" s="977"/>
      <c r="APL1360" s="977"/>
      <c r="APM1360" s="977"/>
      <c r="APN1360" s="977"/>
      <c r="APO1360" s="977"/>
      <c r="APP1360" s="977"/>
      <c r="APQ1360" s="977"/>
      <c r="APR1360" s="977"/>
      <c r="APS1360" s="977"/>
      <c r="APT1360" s="977"/>
      <c r="APU1360" s="977"/>
      <c r="APV1360" s="977"/>
      <c r="APW1360" s="977"/>
      <c r="APX1360" s="977"/>
      <c r="APY1360" s="977"/>
      <c r="APZ1360" s="977"/>
      <c r="AQA1360" s="977"/>
      <c r="AQB1360" s="977"/>
      <c r="AQC1360" s="977"/>
      <c r="AQD1360" s="977"/>
      <c r="AQE1360" s="977"/>
      <c r="AQF1360" s="977"/>
      <c r="AQG1360" s="977"/>
      <c r="AQH1360" s="977"/>
      <c r="AQI1360" s="977"/>
      <c r="AQJ1360" s="977"/>
      <c r="AQK1360" s="977"/>
      <c r="AQL1360" s="977"/>
      <c r="AQM1360" s="977"/>
      <c r="AQN1360" s="977"/>
      <c r="AQO1360" s="977"/>
      <c r="AQP1360" s="977"/>
      <c r="AQQ1360" s="977"/>
      <c r="AQR1360" s="977"/>
      <c r="AQS1360" s="977"/>
      <c r="AQT1360" s="977"/>
      <c r="AQU1360" s="977"/>
      <c r="AQV1360" s="977"/>
      <c r="AQW1360" s="977"/>
      <c r="AQX1360" s="977"/>
      <c r="AQY1360" s="977"/>
      <c r="AQZ1360" s="977"/>
      <c r="ARA1360" s="977"/>
      <c r="ARB1360" s="977"/>
      <c r="ARC1360" s="977"/>
      <c r="ARD1360" s="977"/>
      <c r="ARE1360" s="977"/>
      <c r="ARF1360" s="977"/>
      <c r="ARG1360" s="977"/>
      <c r="ARH1360" s="977"/>
      <c r="ARI1360" s="977"/>
      <c r="ARJ1360" s="977"/>
      <c r="ARK1360" s="977"/>
      <c r="ARL1360" s="977"/>
      <c r="ARM1360" s="977"/>
      <c r="ARN1360" s="977"/>
      <c r="ARO1360" s="977"/>
      <c r="ARP1360" s="977"/>
      <c r="ARQ1360" s="977"/>
      <c r="ARR1360" s="977"/>
      <c r="ARS1360" s="977"/>
      <c r="ART1360" s="977"/>
      <c r="ARU1360" s="977"/>
      <c r="ARV1360" s="977"/>
      <c r="ARW1360" s="977"/>
      <c r="ARX1360" s="977"/>
      <c r="ARY1360" s="977"/>
      <c r="ARZ1360" s="977"/>
      <c r="ASA1360" s="977"/>
      <c r="ASB1360" s="977"/>
      <c r="ASC1360" s="977"/>
      <c r="ASD1360" s="977"/>
      <c r="ASE1360" s="977"/>
      <c r="ASF1360" s="977"/>
      <c r="ASG1360" s="977"/>
      <c r="ASH1360" s="977"/>
      <c r="ASI1360" s="977"/>
      <c r="ASJ1360" s="977"/>
      <c r="ASK1360" s="977"/>
      <c r="ASL1360" s="977"/>
      <c r="ASM1360" s="977"/>
      <c r="ASN1360" s="977"/>
      <c r="ASO1360" s="977"/>
      <c r="ASP1360" s="977"/>
      <c r="ASQ1360" s="977"/>
      <c r="ASR1360" s="977"/>
      <c r="ASS1360" s="977"/>
      <c r="AST1360" s="977"/>
      <c r="ASU1360" s="977"/>
      <c r="ASV1360" s="977"/>
      <c r="ASW1360" s="977"/>
      <c r="ASX1360" s="977"/>
      <c r="ASY1360" s="977"/>
      <c r="ASZ1360" s="977"/>
      <c r="ATA1360" s="977"/>
      <c r="ATB1360" s="977"/>
      <c r="ATC1360" s="977"/>
      <c r="ATD1360" s="977"/>
      <c r="ATE1360" s="977"/>
      <c r="ATF1360" s="977"/>
      <c r="ATG1360" s="977"/>
      <c r="ATH1360" s="977"/>
      <c r="ATI1360" s="977"/>
      <c r="ATJ1360" s="977"/>
      <c r="ATK1360" s="977"/>
      <c r="ATL1360" s="977"/>
      <c r="ATM1360" s="977"/>
      <c r="ATN1360" s="977"/>
      <c r="ATO1360" s="977"/>
      <c r="ATP1360" s="977"/>
      <c r="ATQ1360" s="977"/>
      <c r="ATR1360" s="977"/>
      <c r="ATS1360" s="977"/>
      <c r="ATT1360" s="977"/>
      <c r="ATU1360" s="977"/>
      <c r="ATV1360" s="977"/>
      <c r="ATW1360" s="977"/>
      <c r="ATX1360" s="977"/>
      <c r="ATY1360" s="977"/>
      <c r="ATZ1360" s="977"/>
      <c r="AUA1360" s="977"/>
      <c r="AUB1360" s="977"/>
      <c r="AUC1360" s="977"/>
      <c r="AUD1360" s="977"/>
      <c r="AUE1360" s="977"/>
      <c r="AUF1360" s="977"/>
      <c r="AUG1360" s="977"/>
      <c r="AUH1360" s="977"/>
      <c r="AUI1360" s="977"/>
      <c r="AUJ1360" s="977"/>
      <c r="AUK1360" s="977"/>
      <c r="AUL1360" s="977"/>
      <c r="AUM1360" s="977"/>
      <c r="AUN1360" s="977"/>
      <c r="AUO1360" s="977"/>
      <c r="AUP1360" s="977"/>
      <c r="AUQ1360" s="977"/>
      <c r="AUR1360" s="977"/>
      <c r="AUS1360" s="977"/>
      <c r="AUT1360" s="977"/>
      <c r="AUU1360" s="977"/>
      <c r="AUV1360" s="977"/>
      <c r="AUW1360" s="977"/>
      <c r="AUX1360" s="977"/>
      <c r="AUY1360" s="977"/>
      <c r="AUZ1360" s="977"/>
      <c r="AVA1360" s="977"/>
      <c r="AVB1360" s="977"/>
      <c r="AVC1360" s="977"/>
      <c r="AVD1360" s="977"/>
      <c r="AVE1360" s="977"/>
      <c r="AVF1360" s="977"/>
      <c r="AVG1360" s="977"/>
      <c r="AVH1360" s="977"/>
      <c r="AVI1360" s="977"/>
      <c r="AVJ1360" s="977"/>
      <c r="AVK1360" s="977"/>
      <c r="AVL1360" s="977"/>
      <c r="AVM1360" s="977"/>
      <c r="AVN1360" s="977"/>
      <c r="AVO1360" s="977"/>
      <c r="AVP1360" s="977"/>
      <c r="AVQ1360" s="977"/>
      <c r="AVR1360" s="977"/>
      <c r="AVS1360" s="977"/>
      <c r="AVT1360" s="977"/>
      <c r="AVU1360" s="977"/>
      <c r="AVV1360" s="977"/>
      <c r="AVW1360" s="977"/>
      <c r="AVX1360" s="977"/>
      <c r="AVY1360" s="977"/>
      <c r="AVZ1360" s="977"/>
      <c r="AWA1360" s="977"/>
      <c r="AWB1360" s="977"/>
      <c r="AWC1360" s="977"/>
      <c r="AWD1360" s="977"/>
      <c r="AWE1360" s="977"/>
      <c r="AWF1360" s="977"/>
      <c r="AWG1360" s="977"/>
      <c r="AWH1360" s="977"/>
      <c r="AWI1360" s="977"/>
      <c r="AWJ1360" s="977"/>
      <c r="AWK1360" s="977"/>
      <c r="AWL1360" s="977"/>
      <c r="AWM1360" s="977"/>
      <c r="AWN1360" s="977"/>
      <c r="AWO1360" s="977"/>
      <c r="AWP1360" s="977"/>
      <c r="AWQ1360" s="977"/>
      <c r="AWR1360" s="977"/>
      <c r="AWS1360" s="977"/>
      <c r="AWT1360" s="977"/>
      <c r="AWU1360" s="977"/>
      <c r="AWV1360" s="977"/>
      <c r="AWW1360" s="977"/>
      <c r="AWX1360" s="977"/>
      <c r="AWY1360" s="977"/>
      <c r="AWZ1360" s="977"/>
      <c r="AXA1360" s="977"/>
      <c r="AXB1360" s="977"/>
      <c r="AXC1360" s="977"/>
      <c r="AXD1360" s="977"/>
      <c r="AXE1360" s="977"/>
      <c r="AXF1360" s="977"/>
      <c r="AXG1360" s="977"/>
      <c r="AXH1360" s="977"/>
      <c r="AXI1360" s="977"/>
      <c r="AXJ1360" s="977"/>
      <c r="AXK1360" s="977"/>
      <c r="AXL1360" s="977"/>
      <c r="AXM1360" s="977"/>
      <c r="AXN1360" s="977"/>
      <c r="AXO1360" s="977"/>
      <c r="AXP1360" s="977"/>
      <c r="AXQ1360" s="977"/>
      <c r="AXR1360" s="977"/>
      <c r="AXS1360" s="977"/>
      <c r="AXT1360" s="977"/>
      <c r="AXU1360" s="977"/>
      <c r="AXV1360" s="977"/>
      <c r="AXW1360" s="977"/>
      <c r="AXX1360" s="977"/>
      <c r="AXY1360" s="977"/>
      <c r="AXZ1360" s="977"/>
      <c r="AYA1360" s="977"/>
      <c r="AYB1360" s="977"/>
      <c r="AYC1360" s="977"/>
      <c r="AYD1360" s="977"/>
      <c r="AYE1360" s="977"/>
      <c r="AYF1360" s="977"/>
      <c r="AYG1360" s="977"/>
      <c r="AYH1360" s="977"/>
      <c r="AYI1360" s="977"/>
      <c r="AYJ1360" s="977"/>
      <c r="AYK1360" s="977"/>
      <c r="AYL1360" s="977"/>
      <c r="AYM1360" s="977"/>
      <c r="AYN1360" s="977"/>
      <c r="AYO1360" s="977"/>
      <c r="AYP1360" s="977"/>
      <c r="AYQ1360" s="977"/>
      <c r="AYR1360" s="977"/>
      <c r="AYS1360" s="977"/>
      <c r="AYT1360" s="977"/>
      <c r="AYU1360" s="977"/>
      <c r="AYV1360" s="977"/>
      <c r="AYW1360" s="977"/>
      <c r="AYX1360" s="977"/>
      <c r="AYY1360" s="977"/>
      <c r="AYZ1360" s="977"/>
      <c r="AZA1360" s="977"/>
      <c r="AZB1360" s="977"/>
      <c r="AZC1360" s="977"/>
      <c r="AZD1360" s="977"/>
      <c r="AZE1360" s="977"/>
      <c r="AZF1360" s="977"/>
      <c r="AZG1360" s="977"/>
      <c r="AZH1360" s="977"/>
      <c r="AZI1360" s="977"/>
      <c r="AZJ1360" s="977"/>
      <c r="AZK1360" s="977"/>
      <c r="AZL1360" s="977"/>
      <c r="AZM1360" s="977"/>
      <c r="AZN1360" s="977"/>
      <c r="AZO1360" s="977"/>
      <c r="AZP1360" s="977"/>
      <c r="AZQ1360" s="977"/>
      <c r="AZR1360" s="977"/>
      <c r="AZS1360" s="977"/>
      <c r="AZT1360" s="977"/>
      <c r="AZU1360" s="977"/>
      <c r="AZV1360" s="977"/>
      <c r="AZW1360" s="977"/>
      <c r="AZX1360" s="977"/>
      <c r="AZY1360" s="977"/>
      <c r="AZZ1360" s="977"/>
      <c r="BAA1360" s="977"/>
      <c r="BAB1360" s="977"/>
      <c r="BAC1360" s="977"/>
      <c r="BAD1360" s="977"/>
      <c r="BAE1360" s="977"/>
      <c r="BAF1360" s="977"/>
      <c r="BAG1360" s="977"/>
      <c r="BAH1360" s="977"/>
      <c r="BAI1360" s="977"/>
      <c r="BAJ1360" s="977"/>
      <c r="BAK1360" s="977"/>
      <c r="BAL1360" s="977"/>
      <c r="BAM1360" s="977"/>
      <c r="BAN1360" s="977"/>
      <c r="BAO1360" s="977"/>
      <c r="BAP1360" s="977"/>
      <c r="BAQ1360" s="977"/>
      <c r="BAR1360" s="977"/>
      <c r="BAS1360" s="977"/>
      <c r="BAT1360" s="977"/>
      <c r="BAU1360" s="977"/>
      <c r="BAV1360" s="977"/>
      <c r="BAW1360" s="977"/>
      <c r="BAX1360" s="977"/>
      <c r="BAY1360" s="977"/>
      <c r="BAZ1360" s="977"/>
      <c r="BBA1360" s="977"/>
      <c r="BBB1360" s="977"/>
      <c r="BBC1360" s="977"/>
      <c r="BBD1360" s="977"/>
      <c r="BBE1360" s="977"/>
      <c r="BBF1360" s="977"/>
      <c r="BBG1360" s="977"/>
      <c r="BBH1360" s="977"/>
      <c r="BBI1360" s="977"/>
      <c r="BBJ1360" s="977"/>
      <c r="BBK1360" s="977"/>
      <c r="BBL1360" s="977"/>
      <c r="BBM1360" s="977"/>
      <c r="BBN1360" s="977"/>
      <c r="BBO1360" s="977"/>
      <c r="BBP1360" s="977"/>
      <c r="BBQ1360" s="977"/>
      <c r="BBR1360" s="977"/>
      <c r="BBS1360" s="977"/>
      <c r="BBT1360" s="977"/>
      <c r="BBU1360" s="977"/>
      <c r="BBV1360" s="977"/>
      <c r="BBW1360" s="977"/>
      <c r="BBX1360" s="977"/>
      <c r="BBY1360" s="977"/>
      <c r="BBZ1360" s="977"/>
      <c r="BCA1360" s="977"/>
      <c r="BCB1360" s="977"/>
      <c r="BCC1360" s="977"/>
      <c r="BCD1360" s="977"/>
      <c r="BCE1360" s="977"/>
      <c r="BCF1360" s="977"/>
      <c r="BCG1360" s="977"/>
      <c r="BCH1360" s="977"/>
      <c r="BCI1360" s="977"/>
      <c r="BCJ1360" s="977"/>
      <c r="BCK1360" s="977"/>
      <c r="BCL1360" s="977"/>
      <c r="BCM1360" s="977"/>
      <c r="BCN1360" s="977"/>
      <c r="BCO1360" s="977"/>
      <c r="BCP1360" s="977"/>
      <c r="BCQ1360" s="977"/>
      <c r="BCR1360" s="977"/>
      <c r="BCS1360" s="977"/>
      <c r="BCT1360" s="977"/>
      <c r="BCU1360" s="977"/>
      <c r="BCV1360" s="977"/>
      <c r="BCW1360" s="977"/>
      <c r="BCX1360" s="977"/>
      <c r="BCY1360" s="977"/>
      <c r="BCZ1360" s="977"/>
      <c r="BDA1360" s="977"/>
      <c r="BDB1360" s="977"/>
      <c r="BDC1360" s="977"/>
      <c r="BDD1360" s="977"/>
      <c r="BDE1360" s="977"/>
      <c r="BDF1360" s="977"/>
      <c r="BDG1360" s="977"/>
      <c r="BDH1360" s="977"/>
      <c r="BDI1360" s="977"/>
      <c r="BDJ1360" s="977"/>
      <c r="BDK1360" s="977"/>
      <c r="BDL1360" s="977"/>
      <c r="BDM1360" s="977"/>
      <c r="BDN1360" s="977"/>
      <c r="BDO1360" s="977"/>
      <c r="BDP1360" s="977"/>
      <c r="BDQ1360" s="977"/>
      <c r="BDR1360" s="977"/>
      <c r="BDS1360" s="977"/>
      <c r="BDT1360" s="977"/>
      <c r="BDU1360" s="977"/>
      <c r="BDV1360" s="977"/>
      <c r="BDW1360" s="977"/>
      <c r="BDX1360" s="977"/>
      <c r="BDY1360" s="977"/>
      <c r="BDZ1360" s="977"/>
      <c r="BEA1360" s="977"/>
      <c r="BEB1360" s="977"/>
      <c r="BEC1360" s="977"/>
      <c r="BED1360" s="977"/>
      <c r="BEE1360" s="977"/>
      <c r="BEF1360" s="977"/>
      <c r="BEG1360" s="977"/>
      <c r="BEH1360" s="977"/>
      <c r="BEI1360" s="977"/>
      <c r="BEJ1360" s="977"/>
      <c r="BEK1360" s="977"/>
      <c r="BEL1360" s="977"/>
      <c r="BEM1360" s="977"/>
      <c r="BEN1360" s="977"/>
      <c r="BEO1360" s="977"/>
      <c r="BEP1360" s="977"/>
      <c r="BEQ1360" s="977"/>
      <c r="BER1360" s="977"/>
      <c r="BES1360" s="977"/>
      <c r="BET1360" s="977"/>
      <c r="BEU1360" s="977"/>
      <c r="BEV1360" s="977"/>
      <c r="BEW1360" s="977"/>
      <c r="BEX1360" s="977"/>
      <c r="BEY1360" s="977"/>
      <c r="BEZ1360" s="977"/>
      <c r="BFA1360" s="977"/>
      <c r="BFB1360" s="977"/>
      <c r="BFC1360" s="977"/>
      <c r="BFD1360" s="977"/>
      <c r="BFE1360" s="977"/>
      <c r="BFF1360" s="977"/>
      <c r="BFG1360" s="977"/>
      <c r="BFH1360" s="977"/>
      <c r="BFI1360" s="977"/>
      <c r="BFJ1360" s="977"/>
      <c r="BFK1360" s="977"/>
      <c r="BFL1360" s="977"/>
      <c r="BFM1360" s="977"/>
      <c r="BFN1360" s="977"/>
      <c r="BFO1360" s="977"/>
      <c r="BFP1360" s="977"/>
      <c r="BFQ1360" s="977"/>
      <c r="BFR1360" s="977"/>
      <c r="BFS1360" s="977"/>
      <c r="BFT1360" s="977"/>
      <c r="BFU1360" s="977"/>
      <c r="BFV1360" s="977"/>
      <c r="BFW1360" s="977"/>
      <c r="BFX1360" s="977"/>
      <c r="BFY1360" s="977"/>
      <c r="BFZ1360" s="977"/>
      <c r="BGA1360" s="977"/>
      <c r="BGB1360" s="977"/>
      <c r="BGC1360" s="977"/>
      <c r="BGD1360" s="977"/>
      <c r="BGE1360" s="977"/>
      <c r="BGF1360" s="977"/>
      <c r="BGG1360" s="977"/>
      <c r="BGH1360" s="977"/>
      <c r="BGI1360" s="977"/>
      <c r="BGJ1360" s="977"/>
      <c r="BGK1360" s="977"/>
      <c r="BGL1360" s="977"/>
      <c r="BGM1360" s="977"/>
      <c r="BGN1360" s="977"/>
      <c r="BGO1360" s="977"/>
      <c r="BGP1360" s="977"/>
      <c r="BGQ1360" s="977"/>
      <c r="BGR1360" s="977"/>
      <c r="BGS1360" s="977"/>
      <c r="BGT1360" s="977"/>
      <c r="BGU1360" s="977"/>
      <c r="BGV1360" s="977"/>
      <c r="BGW1360" s="977"/>
      <c r="BGX1360" s="977"/>
      <c r="BGY1360" s="977"/>
      <c r="BGZ1360" s="977"/>
      <c r="BHA1360" s="977"/>
      <c r="BHB1360" s="977"/>
      <c r="BHC1360" s="977"/>
      <c r="BHD1360" s="977"/>
      <c r="BHE1360" s="977"/>
      <c r="BHF1360" s="977"/>
      <c r="BHG1360" s="977"/>
      <c r="BHH1360" s="977"/>
      <c r="BHI1360" s="977"/>
      <c r="BHJ1360" s="977"/>
      <c r="BHK1360" s="977"/>
      <c r="BHL1360" s="977"/>
      <c r="BHM1360" s="977"/>
      <c r="BHN1360" s="977"/>
      <c r="BHO1360" s="977"/>
      <c r="BHP1360" s="977"/>
      <c r="BHQ1360" s="977"/>
      <c r="BHR1360" s="977"/>
      <c r="BHS1360" s="977"/>
      <c r="BHT1360" s="977"/>
      <c r="BHU1360" s="977"/>
      <c r="BHV1360" s="977"/>
      <c r="BHW1360" s="977"/>
      <c r="BHX1360" s="977"/>
      <c r="BHY1360" s="977"/>
      <c r="BHZ1360" s="977"/>
      <c r="BIA1360" s="977"/>
      <c r="BIB1360" s="977"/>
      <c r="BIC1360" s="977"/>
      <c r="BID1360" s="977"/>
      <c r="BIE1360" s="977"/>
      <c r="BIF1360" s="977"/>
      <c r="BIG1360" s="977"/>
      <c r="BIH1360" s="977"/>
      <c r="BII1360" s="977"/>
      <c r="BIJ1360" s="977"/>
      <c r="BIK1360" s="977"/>
      <c r="BIL1360" s="977"/>
      <c r="BIM1360" s="977"/>
      <c r="BIN1360" s="977"/>
      <c r="BIO1360" s="977"/>
      <c r="BIP1360" s="977"/>
      <c r="BIQ1360" s="977"/>
      <c r="BIR1360" s="977"/>
      <c r="BIS1360" s="977"/>
      <c r="BIT1360" s="977"/>
      <c r="BIU1360" s="977"/>
      <c r="BIV1360" s="977"/>
      <c r="BIW1360" s="977"/>
      <c r="BIX1360" s="977"/>
      <c r="BIY1360" s="977"/>
      <c r="BIZ1360" s="977"/>
      <c r="BJA1360" s="977"/>
      <c r="BJB1360" s="977"/>
      <c r="BJC1360" s="977"/>
      <c r="BJD1360" s="977"/>
      <c r="BJE1360" s="977"/>
      <c r="BJF1360" s="977"/>
      <c r="BJG1360" s="977"/>
      <c r="BJH1360" s="977"/>
      <c r="BJI1360" s="977"/>
      <c r="BJJ1360" s="977"/>
      <c r="BJK1360" s="977"/>
      <c r="BJL1360" s="977"/>
      <c r="BJM1360" s="977"/>
      <c r="BJN1360" s="977"/>
      <c r="BJO1360" s="977"/>
      <c r="BJP1360" s="977"/>
      <c r="BJQ1360" s="977"/>
      <c r="BJR1360" s="977"/>
      <c r="BJS1360" s="977"/>
      <c r="BJT1360" s="977"/>
      <c r="BJU1360" s="977"/>
      <c r="BJV1360" s="977"/>
      <c r="BJW1360" s="977"/>
      <c r="BJX1360" s="977"/>
      <c r="BJY1360" s="977"/>
      <c r="BJZ1360" s="977"/>
      <c r="BKA1360" s="977"/>
      <c r="BKB1360" s="977"/>
      <c r="BKC1360" s="977"/>
      <c r="BKD1360" s="977"/>
      <c r="BKE1360" s="977"/>
      <c r="BKF1360" s="977"/>
      <c r="BKG1360" s="977"/>
      <c r="BKH1360" s="977"/>
      <c r="BKI1360" s="977"/>
      <c r="BKJ1360" s="977"/>
      <c r="BKK1360" s="977"/>
      <c r="BKL1360" s="977"/>
      <c r="BKM1360" s="977"/>
      <c r="BKN1360" s="977"/>
      <c r="BKO1360" s="977"/>
      <c r="BKP1360" s="977"/>
      <c r="BKQ1360" s="977"/>
      <c r="BKR1360" s="977"/>
      <c r="BKS1360" s="977"/>
      <c r="BKT1360" s="977"/>
      <c r="BKU1360" s="977"/>
      <c r="BKV1360" s="977"/>
      <c r="BKW1360" s="977"/>
      <c r="BKX1360" s="977"/>
      <c r="BKY1360" s="977"/>
      <c r="BKZ1360" s="977"/>
      <c r="BLA1360" s="977"/>
      <c r="BLB1360" s="977"/>
      <c r="BLC1360" s="977"/>
      <c r="BLD1360" s="977"/>
      <c r="BLE1360" s="977"/>
      <c r="BLF1360" s="977"/>
      <c r="BLG1360" s="977"/>
      <c r="BLH1360" s="977"/>
      <c r="BLI1360" s="977"/>
      <c r="BLJ1360" s="977"/>
      <c r="BLK1360" s="977"/>
      <c r="BLL1360" s="977"/>
      <c r="BLM1360" s="977"/>
      <c r="BLN1360" s="977"/>
      <c r="BLO1360" s="977"/>
      <c r="BLP1360" s="977"/>
      <c r="BLQ1360" s="977"/>
      <c r="BLR1360" s="977"/>
      <c r="BLS1360" s="977"/>
      <c r="BLT1360" s="977"/>
      <c r="BLU1360" s="977"/>
      <c r="BLV1360" s="977"/>
      <c r="BLW1360" s="977"/>
      <c r="BLX1360" s="977"/>
      <c r="BLY1360" s="977"/>
      <c r="BLZ1360" s="977"/>
      <c r="BMA1360" s="977"/>
      <c r="BMB1360" s="977"/>
      <c r="BMC1360" s="977"/>
      <c r="BMD1360" s="977"/>
      <c r="BME1360" s="977"/>
      <c r="BMF1360" s="977"/>
      <c r="BMG1360" s="977"/>
      <c r="BMH1360" s="977"/>
      <c r="BMI1360" s="977"/>
      <c r="BMJ1360" s="977"/>
      <c r="BMK1360" s="977"/>
      <c r="BML1360" s="977"/>
      <c r="BMM1360" s="977"/>
      <c r="BMN1360" s="977"/>
      <c r="BMO1360" s="977"/>
      <c r="BMP1360" s="977"/>
      <c r="BMQ1360" s="977"/>
      <c r="BMR1360" s="977"/>
      <c r="BMS1360" s="977"/>
      <c r="BMT1360" s="977"/>
      <c r="BMU1360" s="977"/>
      <c r="BMV1360" s="977"/>
      <c r="BMW1360" s="977"/>
      <c r="BMX1360" s="977"/>
      <c r="BMY1360" s="977"/>
      <c r="BMZ1360" s="977"/>
      <c r="BNA1360" s="977"/>
      <c r="BNB1360" s="977"/>
      <c r="BNC1360" s="977"/>
      <c r="BND1360" s="977"/>
      <c r="BNE1360" s="977"/>
      <c r="BNF1360" s="977"/>
      <c r="BNG1360" s="977"/>
      <c r="BNH1360" s="977"/>
      <c r="BNI1360" s="977"/>
      <c r="BNJ1360" s="977"/>
      <c r="BNK1360" s="977"/>
      <c r="BNL1360" s="977"/>
      <c r="BNM1360" s="977"/>
      <c r="BNN1360" s="977"/>
      <c r="BNO1360" s="977"/>
      <c r="BNP1360" s="977"/>
      <c r="BNQ1360" s="977"/>
      <c r="BNR1360" s="977"/>
      <c r="BNS1360" s="977"/>
      <c r="BNT1360" s="977"/>
      <c r="BNU1360" s="977"/>
      <c r="BNV1360" s="977"/>
      <c r="BNW1360" s="977"/>
      <c r="BNX1360" s="977"/>
      <c r="BNY1360" s="977"/>
      <c r="BNZ1360" s="977"/>
      <c r="BOA1360" s="977"/>
      <c r="BOB1360" s="977"/>
      <c r="BOC1360" s="977"/>
      <c r="BOD1360" s="977"/>
      <c r="BOE1360" s="977"/>
      <c r="BOF1360" s="977"/>
      <c r="BOG1360" s="977"/>
      <c r="BOH1360" s="977"/>
      <c r="BOI1360" s="977"/>
      <c r="BOJ1360" s="977"/>
      <c r="BOK1360" s="977"/>
      <c r="BOL1360" s="977"/>
      <c r="BOM1360" s="977"/>
      <c r="BON1360" s="977"/>
      <c r="BOO1360" s="977"/>
      <c r="BOP1360" s="977"/>
      <c r="BOQ1360" s="977"/>
      <c r="BOR1360" s="977"/>
      <c r="BOS1360" s="977"/>
      <c r="BOT1360" s="977"/>
      <c r="BOU1360" s="977"/>
      <c r="BOV1360" s="977"/>
      <c r="BOW1360" s="977"/>
      <c r="BOX1360" s="977"/>
      <c r="BOY1360" s="977"/>
      <c r="BOZ1360" s="977"/>
      <c r="BPA1360" s="977"/>
      <c r="BPB1360" s="977"/>
      <c r="BPC1360" s="977"/>
      <c r="BPD1360" s="977"/>
      <c r="BPE1360" s="977"/>
      <c r="BPF1360" s="977"/>
      <c r="BPG1360" s="977"/>
      <c r="BPH1360" s="977"/>
      <c r="BPI1360" s="977"/>
      <c r="BPJ1360" s="977"/>
      <c r="BPK1360" s="977"/>
      <c r="BPL1360" s="977"/>
      <c r="BPM1360" s="977"/>
      <c r="BPN1360" s="977"/>
      <c r="BPO1360" s="977"/>
      <c r="BPP1360" s="977"/>
      <c r="BPQ1360" s="977"/>
      <c r="BPR1360" s="977"/>
      <c r="BPS1360" s="977"/>
      <c r="BPT1360" s="977"/>
      <c r="BPU1360" s="977"/>
      <c r="BPV1360" s="977"/>
      <c r="BPW1360" s="977"/>
      <c r="BPX1360" s="977"/>
      <c r="BPY1360" s="977"/>
      <c r="BPZ1360" s="977"/>
      <c r="BQA1360" s="977"/>
      <c r="BQB1360" s="977"/>
      <c r="BQC1360" s="977"/>
      <c r="BQD1360" s="977"/>
      <c r="BQE1360" s="977"/>
      <c r="BQF1360" s="977"/>
      <c r="BQG1360" s="977"/>
      <c r="BQH1360" s="977"/>
      <c r="BQI1360" s="977"/>
      <c r="BQJ1360" s="977"/>
      <c r="BQK1360" s="977"/>
      <c r="BQL1360" s="977"/>
      <c r="BQM1360" s="977"/>
      <c r="BQN1360" s="977"/>
      <c r="BQO1360" s="977"/>
      <c r="BQP1360" s="977"/>
      <c r="BQQ1360" s="977"/>
      <c r="BQR1360" s="977"/>
      <c r="BQS1360" s="977"/>
      <c r="BQT1360" s="977"/>
      <c r="BQU1360" s="977"/>
      <c r="BQV1360" s="977"/>
      <c r="BQW1360" s="977"/>
      <c r="BQX1360" s="977"/>
      <c r="BQY1360" s="977"/>
      <c r="BQZ1360" s="977"/>
      <c r="BRA1360" s="977"/>
      <c r="BRB1360" s="977"/>
      <c r="BRC1360" s="977"/>
      <c r="BRD1360" s="977"/>
      <c r="BRE1360" s="977"/>
      <c r="BRF1360" s="977"/>
      <c r="BRG1360" s="977"/>
      <c r="BRH1360" s="977"/>
      <c r="BRI1360" s="977"/>
      <c r="BRJ1360" s="977"/>
      <c r="BRK1360" s="977"/>
      <c r="BRL1360" s="977"/>
      <c r="BRM1360" s="977"/>
      <c r="BRN1360" s="977"/>
      <c r="BRO1360" s="977"/>
      <c r="BRP1360" s="977"/>
      <c r="BRQ1360" s="977"/>
      <c r="BRR1360" s="977"/>
      <c r="BRS1360" s="977"/>
      <c r="BRT1360" s="977"/>
      <c r="BRU1360" s="977"/>
      <c r="BRV1360" s="977"/>
      <c r="BRW1360" s="977"/>
      <c r="BRX1360" s="977"/>
      <c r="BRY1360" s="977"/>
      <c r="BRZ1360" s="977"/>
      <c r="BSA1360" s="977"/>
      <c r="BSB1360" s="977"/>
      <c r="BSC1360" s="977"/>
      <c r="BSD1360" s="977"/>
      <c r="BSE1360" s="977"/>
      <c r="BSF1360" s="977"/>
      <c r="BSG1360" s="977"/>
      <c r="BSH1360" s="977"/>
      <c r="BSI1360" s="977"/>
      <c r="BSJ1360" s="977"/>
      <c r="BSK1360" s="977"/>
      <c r="BSL1360" s="977"/>
      <c r="BSM1360" s="977"/>
      <c r="BSN1360" s="977"/>
      <c r="BSO1360" s="977"/>
      <c r="BSP1360" s="977"/>
      <c r="BSQ1360" s="977"/>
      <c r="BSR1360" s="977"/>
      <c r="BSS1360" s="977"/>
      <c r="BST1360" s="977"/>
      <c r="BSU1360" s="977"/>
      <c r="BSV1360" s="977"/>
      <c r="BSW1360" s="977"/>
      <c r="BSX1360" s="977"/>
      <c r="BSY1360" s="977"/>
      <c r="BSZ1360" s="977"/>
      <c r="BTA1360" s="977"/>
      <c r="BTB1360" s="977"/>
      <c r="BTC1360" s="977"/>
      <c r="BTD1360" s="977"/>
      <c r="BTE1360" s="977"/>
      <c r="BTF1360" s="977"/>
      <c r="BTG1360" s="977"/>
      <c r="BTH1360" s="977"/>
      <c r="BTI1360" s="977"/>
      <c r="BTJ1360" s="977"/>
      <c r="BTK1360" s="977"/>
      <c r="BTL1360" s="977"/>
      <c r="BTM1360" s="977"/>
      <c r="BTN1360" s="977"/>
      <c r="BTO1360" s="977"/>
      <c r="BTP1360" s="977"/>
      <c r="BTQ1360" s="977"/>
      <c r="BTR1360" s="977"/>
      <c r="BTS1360" s="977"/>
      <c r="BTT1360" s="977"/>
      <c r="BTU1360" s="977"/>
      <c r="BTV1360" s="977"/>
      <c r="BTW1360" s="977"/>
      <c r="BTX1360" s="977"/>
      <c r="BTY1360" s="977"/>
      <c r="BTZ1360" s="977"/>
      <c r="BUA1360" s="977"/>
      <c r="BUB1360" s="977"/>
      <c r="BUC1360" s="977"/>
      <c r="BUD1360" s="977"/>
      <c r="BUE1360" s="977"/>
      <c r="BUF1360" s="977"/>
      <c r="BUG1360" s="977"/>
      <c r="BUH1360" s="977"/>
      <c r="BUI1360" s="977"/>
      <c r="BUJ1360" s="977"/>
      <c r="BUK1360" s="977"/>
      <c r="BUL1360" s="977"/>
      <c r="BUM1360" s="977"/>
      <c r="BUN1360" s="977"/>
      <c r="BUO1360" s="977"/>
      <c r="BUP1360" s="977"/>
      <c r="BUQ1360" s="977"/>
      <c r="BUR1360" s="977"/>
      <c r="BUS1360" s="977"/>
      <c r="BUT1360" s="977"/>
      <c r="BUU1360" s="977"/>
      <c r="BUV1360" s="977"/>
      <c r="BUW1360" s="977"/>
      <c r="BUX1360" s="977"/>
      <c r="BUY1360" s="977"/>
      <c r="BUZ1360" s="977"/>
      <c r="BVA1360" s="977"/>
      <c r="BVB1360" s="977"/>
      <c r="BVC1360" s="977"/>
      <c r="BVD1360" s="977"/>
      <c r="BVE1360" s="977"/>
      <c r="BVF1360" s="977"/>
      <c r="BVG1360" s="977"/>
      <c r="BVH1360" s="977"/>
      <c r="BVI1360" s="977"/>
      <c r="BVJ1360" s="977"/>
      <c r="BVK1360" s="977"/>
      <c r="BVL1360" s="977"/>
      <c r="BVM1360" s="977"/>
      <c r="BVN1360" s="977"/>
      <c r="BVO1360" s="977"/>
      <c r="BVP1360" s="977"/>
      <c r="BVQ1360" s="977"/>
      <c r="BVR1360" s="977"/>
      <c r="BVS1360" s="977"/>
      <c r="BVT1360" s="977"/>
      <c r="BVU1360" s="977"/>
      <c r="BVV1360" s="977"/>
      <c r="BVW1360" s="977"/>
      <c r="BVX1360" s="977"/>
      <c r="BVY1360" s="977"/>
      <c r="BVZ1360" s="977"/>
      <c r="BWA1360" s="977"/>
      <c r="BWB1360" s="977"/>
      <c r="BWC1360" s="977"/>
      <c r="BWD1360" s="977"/>
      <c r="BWE1360" s="977"/>
      <c r="BWF1360" s="977"/>
      <c r="BWG1360" s="977"/>
      <c r="BWH1360" s="977"/>
      <c r="BWI1360" s="977"/>
      <c r="BWJ1360" s="977"/>
      <c r="BWK1360" s="977"/>
      <c r="BWL1360" s="977"/>
      <c r="BWM1360" s="977"/>
      <c r="BWN1360" s="977"/>
      <c r="BWO1360" s="977"/>
      <c r="BWP1360" s="977"/>
      <c r="BWQ1360" s="977"/>
      <c r="BWR1360" s="977"/>
      <c r="BWS1360" s="977"/>
      <c r="BWT1360" s="977"/>
      <c r="BWU1360" s="977"/>
      <c r="BWV1360" s="977"/>
      <c r="BWW1360" s="977"/>
      <c r="BWX1360" s="977"/>
      <c r="BWY1360" s="977"/>
      <c r="BWZ1360" s="977"/>
      <c r="BXA1360" s="977"/>
      <c r="BXB1360" s="977"/>
      <c r="BXC1360" s="977"/>
      <c r="BXD1360" s="977"/>
      <c r="BXE1360" s="977"/>
      <c r="BXF1360" s="977"/>
      <c r="BXG1360" s="977"/>
      <c r="BXH1360" s="977"/>
      <c r="BXI1360" s="977"/>
      <c r="BXJ1360" s="977"/>
      <c r="BXK1360" s="977"/>
      <c r="BXL1360" s="977"/>
      <c r="BXM1360" s="977"/>
      <c r="BXN1360" s="977"/>
      <c r="BXO1360" s="977"/>
      <c r="BXP1360" s="977"/>
      <c r="BXQ1360" s="977"/>
      <c r="BXR1360" s="977"/>
      <c r="BXS1360" s="977"/>
      <c r="BXT1360" s="977"/>
      <c r="BXU1360" s="977"/>
      <c r="BXV1360" s="977"/>
      <c r="BXW1360" s="977"/>
      <c r="BXX1360" s="977"/>
      <c r="BXY1360" s="977"/>
      <c r="BXZ1360" s="977"/>
      <c r="BYA1360" s="977"/>
      <c r="BYB1360" s="977"/>
      <c r="BYC1360" s="977"/>
      <c r="BYD1360" s="977"/>
      <c r="BYE1360" s="977"/>
      <c r="BYF1360" s="977"/>
      <c r="BYG1360" s="977"/>
      <c r="BYH1360" s="977"/>
      <c r="BYI1360" s="977"/>
      <c r="BYJ1360" s="977"/>
      <c r="BYK1360" s="977"/>
      <c r="BYL1360" s="977"/>
      <c r="BYM1360" s="977"/>
      <c r="BYN1360" s="977"/>
      <c r="BYO1360" s="977"/>
      <c r="BYP1360" s="977"/>
      <c r="BYQ1360" s="977"/>
      <c r="BYR1360" s="977"/>
      <c r="BYS1360" s="977"/>
      <c r="BYT1360" s="977"/>
      <c r="BYU1360" s="977"/>
      <c r="BYV1360" s="977"/>
      <c r="BYW1360" s="977"/>
      <c r="BYX1360" s="977"/>
      <c r="BYY1360" s="977"/>
      <c r="BYZ1360" s="977"/>
      <c r="BZA1360" s="977"/>
      <c r="BZB1360" s="977"/>
      <c r="BZC1360" s="977"/>
      <c r="BZD1360" s="977"/>
      <c r="BZE1360" s="977"/>
      <c r="BZF1360" s="977"/>
      <c r="BZG1360" s="977"/>
      <c r="BZH1360" s="977"/>
      <c r="BZI1360" s="977"/>
      <c r="BZJ1360" s="977"/>
      <c r="BZK1360" s="977"/>
      <c r="BZL1360" s="977"/>
      <c r="BZM1360" s="977"/>
      <c r="BZN1360" s="977"/>
      <c r="BZO1360" s="977"/>
      <c r="BZP1360" s="977"/>
      <c r="BZQ1360" s="977"/>
      <c r="BZR1360" s="977"/>
      <c r="BZS1360" s="977"/>
      <c r="BZT1360" s="977"/>
      <c r="BZU1360" s="977"/>
      <c r="BZV1360" s="977"/>
      <c r="BZW1360" s="977"/>
      <c r="BZX1360" s="977"/>
      <c r="BZY1360" s="977"/>
      <c r="BZZ1360" s="977"/>
      <c r="CAA1360" s="977"/>
      <c r="CAB1360" s="977"/>
      <c r="CAC1360" s="977"/>
      <c r="CAD1360" s="977"/>
      <c r="CAE1360" s="977"/>
      <c r="CAF1360" s="977"/>
      <c r="CAG1360" s="977"/>
      <c r="CAH1360" s="977"/>
      <c r="CAI1360" s="977"/>
      <c r="CAJ1360" s="977"/>
      <c r="CAK1360" s="977"/>
      <c r="CAL1360" s="977"/>
      <c r="CAM1360" s="977"/>
      <c r="CAN1360" s="977"/>
      <c r="CAO1360" s="977"/>
      <c r="CAP1360" s="977"/>
      <c r="CAQ1360" s="977"/>
      <c r="CAR1360" s="977"/>
      <c r="CAS1360" s="977"/>
      <c r="CAT1360" s="977"/>
      <c r="CAU1360" s="977"/>
      <c r="CAV1360" s="977"/>
      <c r="CAW1360" s="977"/>
      <c r="CAX1360" s="977"/>
      <c r="CAY1360" s="977"/>
      <c r="CAZ1360" s="977"/>
      <c r="CBA1360" s="977"/>
      <c r="CBB1360" s="977"/>
      <c r="CBC1360" s="977"/>
      <c r="CBD1360" s="977"/>
      <c r="CBE1360" s="977"/>
      <c r="CBF1360" s="977"/>
      <c r="CBG1360" s="977"/>
      <c r="CBH1360" s="977"/>
      <c r="CBI1360" s="977"/>
      <c r="CBJ1360" s="977"/>
      <c r="CBK1360" s="977"/>
      <c r="CBL1360" s="977"/>
      <c r="CBM1360" s="977"/>
      <c r="CBN1360" s="977"/>
      <c r="CBO1360" s="977"/>
      <c r="CBP1360" s="977"/>
      <c r="CBQ1360" s="977"/>
      <c r="CBR1360" s="977"/>
      <c r="CBS1360" s="977"/>
      <c r="CBT1360" s="977"/>
      <c r="CBU1360" s="977"/>
      <c r="CBV1360" s="977"/>
      <c r="CBW1360" s="977"/>
      <c r="CBX1360" s="977"/>
      <c r="CBY1360" s="977"/>
      <c r="CBZ1360" s="977"/>
      <c r="CCA1360" s="977"/>
      <c r="CCB1360" s="977"/>
      <c r="CCC1360" s="977"/>
      <c r="CCD1360" s="977"/>
      <c r="CCE1360" s="977"/>
      <c r="CCF1360" s="977"/>
      <c r="CCG1360" s="977"/>
      <c r="CCH1360" s="977"/>
      <c r="CCI1360" s="977"/>
      <c r="CCJ1360" s="977"/>
      <c r="CCK1360" s="977"/>
      <c r="CCL1360" s="977"/>
      <c r="CCM1360" s="977"/>
      <c r="CCN1360" s="977"/>
      <c r="CCO1360" s="977"/>
      <c r="CCP1360" s="977"/>
      <c r="CCQ1360" s="977"/>
      <c r="CCR1360" s="977"/>
      <c r="CCS1360" s="977"/>
      <c r="CCT1360" s="977"/>
      <c r="CCU1360" s="977"/>
      <c r="CCV1360" s="977"/>
      <c r="CCW1360" s="977"/>
      <c r="CCX1360" s="977"/>
      <c r="CCY1360" s="977"/>
      <c r="CCZ1360" s="977"/>
      <c r="CDA1360" s="977"/>
      <c r="CDB1360" s="977"/>
      <c r="CDC1360" s="977"/>
      <c r="CDD1360" s="977"/>
      <c r="CDE1360" s="977"/>
      <c r="CDF1360" s="977"/>
      <c r="CDG1360" s="977"/>
      <c r="CDH1360" s="977"/>
      <c r="CDI1360" s="977"/>
      <c r="CDJ1360" s="977"/>
      <c r="CDK1360" s="977"/>
      <c r="CDL1360" s="977"/>
      <c r="CDM1360" s="977"/>
      <c r="CDN1360" s="977"/>
      <c r="CDO1360" s="977"/>
      <c r="CDP1360" s="977"/>
      <c r="CDQ1360" s="977"/>
      <c r="CDR1360" s="977"/>
      <c r="CDS1360" s="977"/>
      <c r="CDT1360" s="977"/>
      <c r="CDU1360" s="977"/>
      <c r="CDV1360" s="977"/>
      <c r="CDW1360" s="977"/>
      <c r="CDX1360" s="977"/>
      <c r="CDY1360" s="977"/>
      <c r="CDZ1360" s="977"/>
      <c r="CEA1360" s="977"/>
      <c r="CEB1360" s="977"/>
      <c r="CEC1360" s="977"/>
      <c r="CED1360" s="977"/>
      <c r="CEE1360" s="977"/>
      <c r="CEF1360" s="977"/>
      <c r="CEG1360" s="977"/>
      <c r="CEH1360" s="977"/>
      <c r="CEI1360" s="977"/>
      <c r="CEJ1360" s="977"/>
      <c r="CEK1360" s="977"/>
      <c r="CEL1360" s="977"/>
      <c r="CEM1360" s="977"/>
      <c r="CEN1360" s="977"/>
      <c r="CEO1360" s="977"/>
      <c r="CEP1360" s="977"/>
      <c r="CEQ1360" s="977"/>
      <c r="CER1360" s="977"/>
      <c r="CES1360" s="977"/>
      <c r="CET1360" s="977"/>
      <c r="CEU1360" s="977"/>
      <c r="CEV1360" s="977"/>
      <c r="CEW1360" s="977"/>
      <c r="CEX1360" s="977"/>
      <c r="CEY1360" s="977"/>
      <c r="CEZ1360" s="977"/>
      <c r="CFA1360" s="977"/>
      <c r="CFB1360" s="977"/>
      <c r="CFC1360" s="977"/>
      <c r="CFD1360" s="977"/>
      <c r="CFE1360" s="977"/>
      <c r="CFF1360" s="977"/>
      <c r="CFG1360" s="977"/>
      <c r="CFH1360" s="977"/>
      <c r="CFI1360" s="977"/>
      <c r="CFJ1360" s="977"/>
      <c r="CFK1360" s="977"/>
      <c r="CFL1360" s="977"/>
      <c r="CFM1360" s="977"/>
      <c r="CFN1360" s="977"/>
      <c r="CFO1360" s="977"/>
      <c r="CFP1360" s="977"/>
      <c r="CFQ1360" s="977"/>
      <c r="CFR1360" s="977"/>
      <c r="CFS1360" s="977"/>
      <c r="CFT1360" s="977"/>
      <c r="CFU1360" s="977"/>
      <c r="CFV1360" s="977"/>
      <c r="CFW1360" s="977"/>
      <c r="CFX1360" s="977"/>
      <c r="CFY1360" s="977"/>
      <c r="CFZ1360" s="977"/>
      <c r="CGA1360" s="977"/>
      <c r="CGB1360" s="977"/>
      <c r="CGC1360" s="977"/>
      <c r="CGD1360" s="977"/>
      <c r="CGE1360" s="977"/>
      <c r="CGF1360" s="977"/>
      <c r="CGG1360" s="977"/>
      <c r="CGH1360" s="977"/>
      <c r="CGI1360" s="977"/>
      <c r="CGJ1360" s="977"/>
      <c r="CGK1360" s="977"/>
      <c r="CGL1360" s="977"/>
      <c r="CGM1360" s="977"/>
      <c r="CGN1360" s="977"/>
      <c r="CGO1360" s="977"/>
      <c r="CGP1360" s="977"/>
      <c r="CGQ1360" s="977"/>
      <c r="CGR1360" s="977"/>
      <c r="CGS1360" s="977"/>
      <c r="CGT1360" s="977"/>
      <c r="CGU1360" s="977"/>
      <c r="CGV1360" s="977"/>
      <c r="CGW1360" s="977"/>
      <c r="CGX1360" s="977"/>
      <c r="CGY1360" s="977"/>
      <c r="CGZ1360" s="977"/>
      <c r="CHA1360" s="977"/>
      <c r="CHB1360" s="977"/>
      <c r="CHC1360" s="977"/>
      <c r="CHD1360" s="977"/>
      <c r="CHE1360" s="977"/>
      <c r="CHF1360" s="977"/>
      <c r="CHG1360" s="977"/>
      <c r="CHH1360" s="977"/>
      <c r="CHI1360" s="977"/>
      <c r="CHJ1360" s="977"/>
      <c r="CHK1360" s="977"/>
      <c r="CHL1360" s="977"/>
      <c r="CHM1360" s="977"/>
      <c r="CHN1360" s="977"/>
      <c r="CHO1360" s="977"/>
      <c r="CHP1360" s="977"/>
      <c r="CHQ1360" s="977"/>
      <c r="CHR1360" s="977"/>
      <c r="CHS1360" s="977"/>
      <c r="CHT1360" s="977"/>
      <c r="CHU1360" s="977"/>
      <c r="CHV1360" s="977"/>
      <c r="CHW1360" s="977"/>
      <c r="CHX1360" s="977"/>
      <c r="CHY1360" s="977"/>
      <c r="CHZ1360" s="977"/>
      <c r="CIA1360" s="977"/>
      <c r="CIB1360" s="977"/>
      <c r="CIC1360" s="977"/>
      <c r="CID1360" s="977"/>
      <c r="CIE1360" s="977"/>
      <c r="CIF1360" s="977"/>
      <c r="CIG1360" s="977"/>
      <c r="CIH1360" s="977"/>
      <c r="CII1360" s="977"/>
      <c r="CIJ1360" s="977"/>
      <c r="CIK1360" s="977"/>
      <c r="CIL1360" s="977"/>
      <c r="CIM1360" s="977"/>
      <c r="CIN1360" s="977"/>
      <c r="CIO1360" s="977"/>
      <c r="CIP1360" s="977"/>
      <c r="CIQ1360" s="977"/>
      <c r="CIR1360" s="977"/>
      <c r="CIS1360" s="977"/>
      <c r="CIT1360" s="977"/>
      <c r="CIU1360" s="977"/>
      <c r="CIV1360" s="977"/>
      <c r="CIW1360" s="977"/>
      <c r="CIX1360" s="977"/>
      <c r="CIY1360" s="977"/>
      <c r="CIZ1360" s="977"/>
      <c r="CJA1360" s="977"/>
      <c r="CJB1360" s="977"/>
      <c r="CJC1360" s="977"/>
      <c r="CJD1360" s="977"/>
      <c r="CJE1360" s="977"/>
      <c r="CJF1360" s="977"/>
      <c r="CJG1360" s="977"/>
      <c r="CJH1360" s="977"/>
      <c r="CJI1360" s="977"/>
      <c r="CJJ1360" s="977"/>
      <c r="CJK1360" s="977"/>
      <c r="CJL1360" s="977"/>
      <c r="CJM1360" s="977"/>
      <c r="CJN1360" s="977"/>
      <c r="CJO1360" s="977"/>
      <c r="CJP1360" s="977"/>
      <c r="CJQ1360" s="977"/>
      <c r="CJR1360" s="977"/>
      <c r="CJS1360" s="977"/>
      <c r="CJT1360" s="977"/>
      <c r="CJU1360" s="977"/>
      <c r="CJV1360" s="977"/>
      <c r="CJW1360" s="977"/>
      <c r="CJX1360" s="977"/>
      <c r="CJY1360" s="977"/>
      <c r="CJZ1360" s="977"/>
      <c r="CKA1360" s="977"/>
      <c r="CKB1360" s="977"/>
      <c r="CKC1360" s="977"/>
      <c r="CKD1360" s="977"/>
      <c r="CKE1360" s="977"/>
      <c r="CKF1360" s="977"/>
      <c r="CKG1360" s="977"/>
      <c r="CKH1360" s="977"/>
      <c r="CKI1360" s="977"/>
      <c r="CKJ1360" s="977"/>
      <c r="CKK1360" s="977"/>
      <c r="CKL1360" s="977"/>
      <c r="CKM1360" s="977"/>
      <c r="CKN1360" s="977"/>
      <c r="CKO1360" s="977"/>
      <c r="CKP1360" s="977"/>
      <c r="CKQ1360" s="977"/>
      <c r="CKR1360" s="977"/>
      <c r="CKS1360" s="977"/>
      <c r="CKT1360" s="977"/>
      <c r="CKU1360" s="977"/>
      <c r="CKV1360" s="977"/>
      <c r="CKW1360" s="977"/>
      <c r="CKX1360" s="977"/>
      <c r="CKY1360" s="977"/>
      <c r="CKZ1360" s="977"/>
      <c r="CLA1360" s="977"/>
      <c r="CLB1360" s="977"/>
      <c r="CLC1360" s="977"/>
      <c r="CLD1360" s="977"/>
      <c r="CLE1360" s="977"/>
      <c r="CLF1360" s="977"/>
      <c r="CLG1360" s="977"/>
      <c r="CLH1360" s="977"/>
      <c r="CLI1360" s="977"/>
      <c r="CLJ1360" s="977"/>
      <c r="CLK1360" s="977"/>
      <c r="CLL1360" s="977"/>
      <c r="CLM1360" s="977"/>
      <c r="CLN1360" s="977"/>
      <c r="CLO1360" s="977"/>
      <c r="CLP1360" s="977"/>
      <c r="CLQ1360" s="977"/>
      <c r="CLR1360" s="977"/>
      <c r="CLS1360" s="977"/>
      <c r="CLT1360" s="977"/>
      <c r="CLU1360" s="977"/>
      <c r="CLV1360" s="977"/>
      <c r="CLW1360" s="977"/>
      <c r="CLX1360" s="977"/>
      <c r="CLY1360" s="977"/>
      <c r="CLZ1360" s="977"/>
      <c r="CMA1360" s="977"/>
      <c r="CMB1360" s="977"/>
      <c r="CMC1360" s="977"/>
      <c r="CMD1360" s="977"/>
      <c r="CME1360" s="977"/>
      <c r="CMF1360" s="977"/>
      <c r="CMG1360" s="977"/>
      <c r="CMH1360" s="977"/>
      <c r="CMI1360" s="977"/>
      <c r="CMJ1360" s="977"/>
      <c r="CMK1360" s="977"/>
      <c r="CML1360" s="977"/>
      <c r="CMM1360" s="977"/>
      <c r="CMN1360" s="977"/>
      <c r="CMO1360" s="977"/>
      <c r="CMP1360" s="977"/>
      <c r="CMQ1360" s="977"/>
      <c r="CMR1360" s="977"/>
      <c r="CMS1360" s="977"/>
      <c r="CMT1360" s="977"/>
      <c r="CMU1360" s="977"/>
      <c r="CMV1360" s="977"/>
      <c r="CMW1360" s="977"/>
      <c r="CMX1360" s="977"/>
      <c r="CMY1360" s="977"/>
      <c r="CMZ1360" s="977"/>
      <c r="CNA1360" s="977"/>
      <c r="CNB1360" s="977"/>
      <c r="CNC1360" s="977"/>
      <c r="CND1360" s="977"/>
      <c r="CNE1360" s="977"/>
      <c r="CNF1360" s="977"/>
      <c r="CNG1360" s="977"/>
      <c r="CNH1360" s="977"/>
      <c r="CNI1360" s="977"/>
      <c r="CNJ1360" s="977"/>
      <c r="CNK1360" s="977"/>
      <c r="CNL1360" s="977"/>
      <c r="CNM1360" s="977"/>
      <c r="CNN1360" s="977"/>
      <c r="CNO1360" s="977"/>
      <c r="CNP1360" s="977"/>
      <c r="CNQ1360" s="977"/>
      <c r="CNR1360" s="977"/>
      <c r="CNS1360" s="977"/>
      <c r="CNT1360" s="977"/>
      <c r="CNU1360" s="977"/>
      <c r="CNV1360" s="977"/>
      <c r="CNW1360" s="977"/>
      <c r="CNX1360" s="977"/>
      <c r="CNY1360" s="977"/>
      <c r="CNZ1360" s="977"/>
      <c r="COA1360" s="977"/>
      <c r="COB1360" s="977"/>
      <c r="COC1360" s="977"/>
      <c r="COD1360" s="977"/>
      <c r="COE1360" s="977"/>
      <c r="COF1360" s="977"/>
      <c r="COG1360" s="977"/>
      <c r="COH1360" s="977"/>
      <c r="COI1360" s="977"/>
      <c r="COJ1360" s="977"/>
      <c r="COK1360" s="977"/>
      <c r="COL1360" s="977"/>
      <c r="COM1360" s="977"/>
      <c r="CON1360" s="977"/>
      <c r="COO1360" s="977"/>
      <c r="COP1360" s="977"/>
      <c r="COQ1360" s="977"/>
      <c r="COR1360" s="977"/>
      <c r="COS1360" s="977"/>
      <c r="COT1360" s="977"/>
      <c r="COU1360" s="977"/>
      <c r="COV1360" s="977"/>
      <c r="COW1360" s="977"/>
      <c r="COX1360" s="977"/>
      <c r="COY1360" s="977"/>
      <c r="COZ1360" s="977"/>
      <c r="CPA1360" s="977"/>
      <c r="CPB1360" s="977"/>
      <c r="CPC1360" s="977"/>
      <c r="CPD1360" s="977"/>
      <c r="CPE1360" s="977"/>
      <c r="CPF1360" s="977"/>
      <c r="CPG1360" s="977"/>
      <c r="CPH1360" s="977"/>
      <c r="CPI1360" s="977"/>
      <c r="CPJ1360" s="977"/>
      <c r="CPK1360" s="977"/>
      <c r="CPL1360" s="977"/>
      <c r="CPM1360" s="977"/>
      <c r="CPN1360" s="977"/>
      <c r="CPO1360" s="977"/>
      <c r="CPP1360" s="977"/>
      <c r="CPQ1360" s="977"/>
      <c r="CPR1360" s="977"/>
      <c r="CPS1360" s="977"/>
      <c r="CPT1360" s="977"/>
      <c r="CPU1360" s="977"/>
      <c r="CPV1360" s="977"/>
      <c r="CPW1360" s="977"/>
      <c r="CPX1360" s="977"/>
      <c r="CPY1360" s="977"/>
      <c r="CPZ1360" s="977"/>
      <c r="CQA1360" s="977"/>
      <c r="CQB1360" s="977"/>
      <c r="CQC1360" s="977"/>
      <c r="CQD1360" s="977"/>
      <c r="CQE1360" s="977"/>
      <c r="CQF1360" s="977"/>
      <c r="CQG1360" s="977"/>
      <c r="CQH1360" s="977"/>
      <c r="CQI1360" s="977"/>
      <c r="CQJ1360" s="977"/>
      <c r="CQK1360" s="977"/>
      <c r="CQL1360" s="977"/>
      <c r="CQM1360" s="977"/>
      <c r="CQN1360" s="977"/>
      <c r="CQO1360" s="977"/>
      <c r="CQP1360" s="977"/>
      <c r="CQQ1360" s="977"/>
      <c r="CQR1360" s="977"/>
      <c r="CQS1360" s="977"/>
      <c r="CQT1360" s="977"/>
      <c r="CQU1360" s="977"/>
      <c r="CQV1360" s="977"/>
      <c r="CQW1360" s="977"/>
      <c r="CQX1360" s="977"/>
      <c r="CQY1360" s="977"/>
      <c r="CQZ1360" s="977"/>
      <c r="CRA1360" s="977"/>
      <c r="CRB1360" s="977"/>
      <c r="CRC1360" s="977"/>
      <c r="CRD1360" s="977"/>
      <c r="CRE1360" s="977"/>
      <c r="CRF1360" s="977"/>
      <c r="CRG1360" s="977"/>
      <c r="CRH1360" s="977"/>
      <c r="CRI1360" s="977"/>
      <c r="CRJ1360" s="977"/>
      <c r="CRK1360" s="977"/>
      <c r="CRL1360" s="977"/>
      <c r="CRM1360" s="977"/>
      <c r="CRN1360" s="977"/>
      <c r="CRO1360" s="977"/>
      <c r="CRP1360" s="977"/>
      <c r="CRQ1360" s="977"/>
      <c r="CRR1360" s="977"/>
      <c r="CRS1360" s="977"/>
      <c r="CRT1360" s="977"/>
      <c r="CRU1360" s="977"/>
      <c r="CRV1360" s="977"/>
      <c r="CRW1360" s="977"/>
      <c r="CRX1360" s="977"/>
      <c r="CRY1360" s="977"/>
      <c r="CRZ1360" s="977"/>
      <c r="CSA1360" s="977"/>
      <c r="CSB1360" s="977"/>
      <c r="CSC1360" s="977"/>
      <c r="CSD1360" s="977"/>
      <c r="CSE1360" s="977"/>
      <c r="CSF1360" s="977"/>
      <c r="CSG1360" s="977"/>
      <c r="CSH1360" s="977"/>
      <c r="CSI1360" s="977"/>
      <c r="CSJ1360" s="977"/>
      <c r="CSK1360" s="977"/>
      <c r="CSL1360" s="977"/>
      <c r="CSM1360" s="977"/>
      <c r="CSN1360" s="977"/>
      <c r="CSO1360" s="977"/>
      <c r="CSP1360" s="977"/>
      <c r="CSQ1360" s="977"/>
      <c r="CSR1360" s="977"/>
      <c r="CSS1360" s="977"/>
      <c r="CST1360" s="977"/>
      <c r="CSU1360" s="977"/>
      <c r="CSV1360" s="977"/>
      <c r="CSW1360" s="977"/>
      <c r="CSX1360" s="977"/>
      <c r="CSY1360" s="977"/>
      <c r="CSZ1360" s="977"/>
      <c r="CTA1360" s="977"/>
      <c r="CTB1360" s="977"/>
      <c r="CTC1360" s="977"/>
      <c r="CTD1360" s="977"/>
      <c r="CTE1360" s="977"/>
      <c r="CTF1360" s="977"/>
      <c r="CTG1360" s="977"/>
      <c r="CTH1360" s="977"/>
      <c r="CTI1360" s="977"/>
      <c r="CTJ1360" s="977"/>
      <c r="CTK1360" s="977"/>
      <c r="CTL1360" s="977"/>
      <c r="CTM1360" s="977"/>
      <c r="CTN1360" s="977"/>
      <c r="CTO1360" s="977"/>
      <c r="CTP1360" s="977"/>
      <c r="CTQ1360" s="977"/>
      <c r="CTR1360" s="977"/>
      <c r="CTS1360" s="977"/>
      <c r="CTT1360" s="977"/>
      <c r="CTU1360" s="977"/>
      <c r="CTV1360" s="977"/>
      <c r="CTW1360" s="977"/>
      <c r="CTX1360" s="977"/>
      <c r="CTY1360" s="977"/>
      <c r="CTZ1360" s="977"/>
      <c r="CUA1360" s="977"/>
      <c r="CUB1360" s="977"/>
      <c r="CUC1360" s="977"/>
      <c r="CUD1360" s="977"/>
      <c r="CUE1360" s="977"/>
      <c r="CUF1360" s="977"/>
      <c r="CUG1360" s="977"/>
      <c r="CUH1360" s="977"/>
      <c r="CUI1360" s="977"/>
      <c r="CUJ1360" s="977"/>
      <c r="CUK1360" s="977"/>
      <c r="CUL1360" s="977"/>
      <c r="CUM1360" s="977"/>
      <c r="CUN1360" s="977"/>
      <c r="CUO1360" s="977"/>
      <c r="CUP1360" s="977"/>
      <c r="CUQ1360" s="977"/>
      <c r="CUR1360" s="977"/>
      <c r="CUS1360" s="977"/>
      <c r="CUT1360" s="977"/>
      <c r="CUU1360" s="977"/>
      <c r="CUV1360" s="977"/>
      <c r="CUW1360" s="977"/>
      <c r="CUX1360" s="977"/>
      <c r="CUY1360" s="977"/>
      <c r="CUZ1360" s="977"/>
      <c r="CVA1360" s="977"/>
      <c r="CVB1360" s="977"/>
      <c r="CVC1360" s="977"/>
      <c r="CVD1360" s="977"/>
      <c r="CVE1360" s="977"/>
      <c r="CVF1360" s="977"/>
      <c r="CVG1360" s="977"/>
      <c r="CVH1360" s="977"/>
      <c r="CVI1360" s="977"/>
      <c r="CVJ1360" s="977"/>
      <c r="CVK1360" s="977"/>
      <c r="CVL1360" s="977"/>
      <c r="CVM1360" s="977"/>
      <c r="CVN1360" s="977"/>
      <c r="CVO1360" s="977"/>
      <c r="CVP1360" s="977"/>
      <c r="CVQ1360" s="977"/>
      <c r="CVR1360" s="977"/>
      <c r="CVS1360" s="977"/>
      <c r="CVT1360" s="977"/>
      <c r="CVU1360" s="977"/>
      <c r="CVV1360" s="977"/>
      <c r="CVW1360" s="977"/>
      <c r="CVX1360" s="977"/>
      <c r="CVY1360" s="977"/>
      <c r="CVZ1360" s="977"/>
      <c r="CWA1360" s="977"/>
      <c r="CWB1360" s="977"/>
      <c r="CWC1360" s="977"/>
      <c r="CWD1360" s="977"/>
      <c r="CWE1360" s="977"/>
      <c r="CWF1360" s="977"/>
      <c r="CWG1360" s="977"/>
      <c r="CWH1360" s="977"/>
      <c r="CWI1360" s="977"/>
      <c r="CWJ1360" s="977"/>
      <c r="CWK1360" s="977"/>
      <c r="CWL1360" s="977"/>
      <c r="CWM1360" s="977"/>
      <c r="CWN1360" s="977"/>
      <c r="CWO1360" s="977"/>
      <c r="CWP1360" s="977"/>
      <c r="CWQ1360" s="977"/>
      <c r="CWR1360" s="977"/>
      <c r="CWS1360" s="977"/>
      <c r="CWT1360" s="977"/>
      <c r="CWU1360" s="977"/>
      <c r="CWV1360" s="977"/>
      <c r="CWW1360" s="977"/>
      <c r="CWX1360" s="977"/>
      <c r="CWY1360" s="977"/>
      <c r="CWZ1360" s="977"/>
      <c r="CXA1360" s="977"/>
      <c r="CXB1360" s="977"/>
      <c r="CXC1360" s="977"/>
      <c r="CXD1360" s="977"/>
      <c r="CXE1360" s="977"/>
      <c r="CXF1360" s="977"/>
      <c r="CXG1360" s="977"/>
      <c r="CXH1360" s="977"/>
      <c r="CXI1360" s="977"/>
      <c r="CXJ1360" s="977"/>
      <c r="CXK1360" s="977"/>
      <c r="CXL1360" s="977"/>
      <c r="CXM1360" s="977"/>
      <c r="CXN1360" s="977"/>
      <c r="CXO1360" s="977"/>
      <c r="CXP1360" s="977"/>
      <c r="CXQ1360" s="977"/>
      <c r="CXR1360" s="977"/>
      <c r="CXS1360" s="977"/>
      <c r="CXT1360" s="977"/>
      <c r="CXU1360" s="977"/>
      <c r="CXV1360" s="977"/>
      <c r="CXW1360" s="977"/>
      <c r="CXX1360" s="977"/>
      <c r="CXY1360" s="977"/>
      <c r="CXZ1360" s="977"/>
      <c r="CYA1360" s="977"/>
      <c r="CYB1360" s="977"/>
      <c r="CYC1360" s="977"/>
      <c r="CYD1360" s="977"/>
      <c r="CYE1360" s="977"/>
      <c r="CYF1360" s="977"/>
      <c r="CYG1360" s="977"/>
      <c r="CYH1360" s="977"/>
      <c r="CYI1360" s="977"/>
      <c r="CYJ1360" s="977"/>
      <c r="CYK1360" s="977"/>
      <c r="CYL1360" s="977"/>
      <c r="CYM1360" s="977"/>
      <c r="CYN1360" s="977"/>
      <c r="CYO1360" s="977"/>
      <c r="CYP1360" s="977"/>
      <c r="CYQ1360" s="977"/>
      <c r="CYR1360" s="977"/>
      <c r="CYS1360" s="977"/>
      <c r="CYT1360" s="977"/>
      <c r="CYU1360" s="977"/>
      <c r="CYV1360" s="977"/>
      <c r="CYW1360" s="977"/>
      <c r="CYX1360" s="977"/>
      <c r="CYY1360" s="977"/>
      <c r="CYZ1360" s="977"/>
      <c r="CZA1360" s="977"/>
      <c r="CZB1360" s="977"/>
      <c r="CZC1360" s="977"/>
      <c r="CZD1360" s="977"/>
      <c r="CZE1360" s="977"/>
      <c r="CZF1360" s="977"/>
      <c r="CZG1360" s="977"/>
      <c r="CZH1360" s="977"/>
      <c r="CZI1360" s="977"/>
      <c r="CZJ1360" s="977"/>
      <c r="CZK1360" s="977"/>
      <c r="CZL1360" s="977"/>
      <c r="CZM1360" s="977"/>
      <c r="CZN1360" s="977"/>
      <c r="CZO1360" s="977"/>
      <c r="CZP1360" s="977"/>
      <c r="CZQ1360" s="977"/>
      <c r="CZR1360" s="977"/>
      <c r="CZS1360" s="977"/>
      <c r="CZT1360" s="977"/>
      <c r="CZU1360" s="977"/>
      <c r="CZV1360" s="977"/>
      <c r="CZW1360" s="977"/>
      <c r="CZX1360" s="977"/>
      <c r="CZY1360" s="977"/>
      <c r="CZZ1360" s="977"/>
      <c r="DAA1360" s="977"/>
      <c r="DAB1360" s="977"/>
      <c r="DAC1360" s="977"/>
      <c r="DAD1360" s="977"/>
      <c r="DAE1360" s="977"/>
      <c r="DAF1360" s="977"/>
      <c r="DAG1360" s="977"/>
      <c r="DAH1360" s="977"/>
      <c r="DAI1360" s="977"/>
      <c r="DAJ1360" s="977"/>
      <c r="DAK1360" s="977"/>
      <c r="DAL1360" s="977"/>
      <c r="DAM1360" s="977"/>
      <c r="DAN1360" s="977"/>
      <c r="DAO1360" s="977"/>
      <c r="DAP1360" s="977"/>
      <c r="DAQ1360" s="977"/>
      <c r="DAR1360" s="977"/>
      <c r="DAS1360" s="977"/>
      <c r="DAT1360" s="977"/>
      <c r="DAU1360" s="977"/>
      <c r="DAV1360" s="977"/>
      <c r="DAW1360" s="977"/>
      <c r="DAX1360" s="977"/>
      <c r="DAY1360" s="977"/>
      <c r="DAZ1360" s="977"/>
      <c r="DBA1360" s="977"/>
      <c r="DBB1360" s="977"/>
      <c r="DBC1360" s="977"/>
      <c r="DBD1360" s="977"/>
      <c r="DBE1360" s="977"/>
      <c r="DBF1360" s="977"/>
      <c r="DBG1360" s="977"/>
      <c r="DBH1360" s="977"/>
      <c r="DBI1360" s="977"/>
      <c r="DBJ1360" s="977"/>
      <c r="DBK1360" s="977"/>
      <c r="DBL1360" s="977"/>
      <c r="DBM1360" s="977"/>
      <c r="DBN1360" s="977"/>
      <c r="DBO1360" s="977"/>
      <c r="DBP1360" s="977"/>
      <c r="DBQ1360" s="977"/>
      <c r="DBR1360" s="977"/>
      <c r="DBS1360" s="977"/>
      <c r="DBT1360" s="977"/>
      <c r="DBU1360" s="977"/>
      <c r="DBV1360" s="977"/>
      <c r="DBW1360" s="977"/>
      <c r="DBX1360" s="977"/>
      <c r="DBY1360" s="977"/>
      <c r="DBZ1360" s="977"/>
      <c r="DCA1360" s="977"/>
      <c r="DCB1360" s="977"/>
      <c r="DCC1360" s="977"/>
      <c r="DCD1360" s="977"/>
      <c r="DCE1360" s="977"/>
      <c r="DCF1360" s="977"/>
      <c r="DCG1360" s="977"/>
      <c r="DCH1360" s="977"/>
      <c r="DCI1360" s="977"/>
      <c r="DCJ1360" s="977"/>
      <c r="DCK1360" s="977"/>
      <c r="DCL1360" s="977"/>
      <c r="DCM1360" s="977"/>
      <c r="DCN1360" s="977"/>
      <c r="DCO1360" s="977"/>
      <c r="DCP1360" s="977"/>
      <c r="DCQ1360" s="977"/>
      <c r="DCR1360" s="977"/>
      <c r="DCS1360" s="977"/>
      <c r="DCT1360" s="977"/>
      <c r="DCU1360" s="977"/>
      <c r="DCV1360" s="977"/>
      <c r="DCW1360" s="977"/>
      <c r="DCX1360" s="977"/>
      <c r="DCY1360" s="977"/>
      <c r="DCZ1360" s="977"/>
      <c r="DDA1360" s="977"/>
      <c r="DDB1360" s="977"/>
      <c r="DDC1360" s="977"/>
      <c r="DDD1360" s="977"/>
      <c r="DDE1360" s="977"/>
      <c r="DDF1360" s="977"/>
      <c r="DDG1360" s="977"/>
      <c r="DDH1360" s="977"/>
      <c r="DDI1360" s="977"/>
      <c r="DDJ1360" s="977"/>
      <c r="DDK1360" s="977"/>
      <c r="DDL1360" s="977"/>
      <c r="DDM1360" s="977"/>
      <c r="DDN1360" s="977"/>
      <c r="DDO1360" s="977"/>
      <c r="DDP1360" s="977"/>
      <c r="DDQ1360" s="977"/>
      <c r="DDR1360" s="977"/>
      <c r="DDS1360" s="977"/>
      <c r="DDT1360" s="977"/>
      <c r="DDU1360" s="977"/>
      <c r="DDV1360" s="977"/>
      <c r="DDW1360" s="977"/>
      <c r="DDX1360" s="977"/>
      <c r="DDY1360" s="977"/>
      <c r="DDZ1360" s="977"/>
      <c r="DEA1360" s="977"/>
      <c r="DEB1360" s="977"/>
      <c r="DEC1360" s="977"/>
      <c r="DED1360" s="977"/>
      <c r="DEE1360" s="977"/>
      <c r="DEF1360" s="977"/>
      <c r="DEG1360" s="977"/>
      <c r="DEH1360" s="977"/>
      <c r="DEI1360" s="977"/>
      <c r="DEJ1360" s="977"/>
      <c r="DEK1360" s="977"/>
      <c r="DEL1360" s="977"/>
      <c r="DEM1360" s="977"/>
      <c r="DEN1360" s="977"/>
      <c r="DEO1360" s="977"/>
      <c r="DEP1360" s="977"/>
      <c r="DEQ1360" s="977"/>
      <c r="DER1360" s="977"/>
      <c r="DES1360" s="977"/>
      <c r="DET1360" s="977"/>
      <c r="DEU1360" s="977"/>
      <c r="DEV1360" s="977"/>
      <c r="DEW1360" s="977"/>
      <c r="DEX1360" s="977"/>
      <c r="DEY1360" s="977"/>
      <c r="DEZ1360" s="977"/>
      <c r="DFA1360" s="977"/>
      <c r="DFB1360" s="977"/>
      <c r="DFC1360" s="977"/>
      <c r="DFD1360" s="977"/>
      <c r="DFE1360" s="977"/>
      <c r="DFF1360" s="977"/>
      <c r="DFG1360" s="977"/>
      <c r="DFH1360" s="977"/>
      <c r="DFI1360" s="977"/>
      <c r="DFJ1360" s="977"/>
      <c r="DFK1360" s="977"/>
      <c r="DFL1360" s="977"/>
      <c r="DFM1360" s="977"/>
      <c r="DFN1360" s="977"/>
      <c r="DFO1360" s="977"/>
      <c r="DFP1360" s="977"/>
      <c r="DFQ1360" s="977"/>
      <c r="DFR1360" s="977"/>
      <c r="DFS1360" s="977"/>
      <c r="DFT1360" s="977"/>
      <c r="DFU1360" s="977"/>
      <c r="DFV1360" s="977"/>
      <c r="DFW1360" s="977"/>
      <c r="DFX1360" s="977"/>
      <c r="DFY1360" s="977"/>
      <c r="DFZ1360" s="977"/>
      <c r="DGA1360" s="977"/>
      <c r="DGB1360" s="977"/>
      <c r="DGC1360" s="977"/>
      <c r="DGD1360" s="977"/>
      <c r="DGE1360" s="977"/>
      <c r="DGF1360" s="977"/>
      <c r="DGG1360" s="977"/>
      <c r="DGH1360" s="977"/>
      <c r="DGI1360" s="977"/>
      <c r="DGJ1360" s="977"/>
      <c r="DGK1360" s="977"/>
      <c r="DGL1360" s="977"/>
      <c r="DGM1360" s="977"/>
      <c r="DGN1360" s="977"/>
      <c r="DGO1360" s="977"/>
      <c r="DGP1360" s="977"/>
      <c r="DGQ1360" s="977"/>
      <c r="DGR1360" s="977"/>
      <c r="DGS1360" s="977"/>
      <c r="DGT1360" s="977"/>
      <c r="DGU1360" s="977"/>
      <c r="DGV1360" s="977"/>
      <c r="DGW1360" s="977"/>
      <c r="DGX1360" s="977"/>
      <c r="DGY1360" s="977"/>
      <c r="DGZ1360" s="977"/>
      <c r="DHA1360" s="977"/>
      <c r="DHB1360" s="977"/>
      <c r="DHC1360" s="977"/>
      <c r="DHD1360" s="977"/>
      <c r="DHE1360" s="977"/>
      <c r="DHF1360" s="977"/>
      <c r="DHG1360" s="977"/>
      <c r="DHH1360" s="977"/>
      <c r="DHI1360" s="977"/>
      <c r="DHJ1360" s="977"/>
      <c r="DHK1360" s="977"/>
      <c r="DHL1360" s="977"/>
      <c r="DHM1360" s="977"/>
      <c r="DHN1360" s="977"/>
      <c r="DHO1360" s="977"/>
      <c r="DHP1360" s="977"/>
      <c r="DHQ1360" s="977"/>
      <c r="DHR1360" s="977"/>
      <c r="DHS1360" s="977"/>
      <c r="DHT1360" s="977"/>
      <c r="DHU1360" s="977"/>
      <c r="DHV1360" s="977"/>
      <c r="DHW1360" s="977"/>
      <c r="DHX1360" s="977"/>
      <c r="DHY1360" s="977"/>
      <c r="DHZ1360" s="977"/>
      <c r="DIA1360" s="977"/>
      <c r="DIB1360" s="977"/>
      <c r="DIC1360" s="977"/>
      <c r="DID1360" s="977"/>
      <c r="DIE1360" s="977"/>
      <c r="DIF1360" s="977"/>
      <c r="DIG1360" s="977"/>
      <c r="DIH1360" s="977"/>
      <c r="DII1360" s="977"/>
      <c r="DIJ1360" s="977"/>
      <c r="DIK1360" s="977"/>
      <c r="DIL1360" s="977"/>
      <c r="DIM1360" s="977"/>
      <c r="DIN1360" s="977"/>
      <c r="DIO1360" s="977"/>
      <c r="DIP1360" s="977"/>
      <c r="DIQ1360" s="977"/>
      <c r="DIR1360" s="977"/>
      <c r="DIS1360" s="977"/>
      <c r="DIT1360" s="977"/>
      <c r="DIU1360" s="977"/>
      <c r="DIV1360" s="977"/>
      <c r="DIW1360" s="977"/>
      <c r="DIX1360" s="977"/>
      <c r="DIY1360" s="977"/>
      <c r="DIZ1360" s="977"/>
      <c r="DJA1360" s="977"/>
      <c r="DJB1360" s="977"/>
      <c r="DJC1360" s="977"/>
      <c r="DJD1360" s="977"/>
      <c r="DJE1360" s="977"/>
      <c r="DJF1360" s="977"/>
      <c r="DJG1360" s="977"/>
      <c r="DJH1360" s="977"/>
      <c r="DJI1360" s="977"/>
      <c r="DJJ1360" s="977"/>
      <c r="DJK1360" s="977"/>
      <c r="DJL1360" s="977"/>
      <c r="DJM1360" s="977"/>
      <c r="DJN1360" s="977"/>
      <c r="DJO1360" s="977"/>
      <c r="DJP1360" s="977"/>
      <c r="DJQ1360" s="977"/>
      <c r="DJR1360" s="977"/>
      <c r="DJS1360" s="977"/>
      <c r="DJT1360" s="977"/>
      <c r="DJU1360" s="977"/>
      <c r="DJV1360" s="977"/>
      <c r="DJW1360" s="977"/>
      <c r="DJX1360" s="977"/>
      <c r="DJY1360" s="977"/>
      <c r="DJZ1360" s="977"/>
      <c r="DKA1360" s="977"/>
      <c r="DKB1360" s="977"/>
      <c r="DKC1360" s="977"/>
      <c r="DKD1360" s="977"/>
      <c r="DKE1360" s="977"/>
      <c r="DKF1360" s="977"/>
      <c r="DKG1360" s="977"/>
      <c r="DKH1360" s="977"/>
      <c r="DKI1360" s="977"/>
      <c r="DKJ1360" s="977"/>
      <c r="DKK1360" s="977"/>
      <c r="DKL1360" s="977"/>
      <c r="DKM1360" s="977"/>
      <c r="DKN1360" s="977"/>
      <c r="DKO1360" s="977"/>
      <c r="DKP1360" s="977"/>
      <c r="DKQ1360" s="977"/>
      <c r="DKR1360" s="977"/>
      <c r="DKS1360" s="977"/>
      <c r="DKT1360" s="977"/>
      <c r="DKU1360" s="977"/>
      <c r="DKV1360" s="977"/>
      <c r="DKW1360" s="977"/>
      <c r="DKX1360" s="977"/>
      <c r="DKY1360" s="977"/>
      <c r="DKZ1360" s="977"/>
      <c r="DLA1360" s="977"/>
      <c r="DLB1360" s="977"/>
      <c r="DLC1360" s="977"/>
      <c r="DLD1360" s="977"/>
      <c r="DLE1360" s="977"/>
      <c r="DLF1360" s="977"/>
      <c r="DLG1360" s="977"/>
      <c r="DLH1360" s="977"/>
      <c r="DLI1360" s="977"/>
      <c r="DLJ1360" s="977"/>
      <c r="DLK1360" s="977"/>
      <c r="DLL1360" s="977"/>
      <c r="DLM1360" s="977"/>
      <c r="DLN1360" s="977"/>
      <c r="DLO1360" s="977"/>
      <c r="DLP1360" s="977"/>
      <c r="DLQ1360" s="977"/>
      <c r="DLR1360" s="977"/>
      <c r="DLS1360" s="977"/>
      <c r="DLT1360" s="977"/>
      <c r="DLU1360" s="977"/>
      <c r="DLV1360" s="977"/>
      <c r="DLW1360" s="977"/>
      <c r="DLX1360" s="977"/>
      <c r="DLY1360" s="977"/>
      <c r="DLZ1360" s="977"/>
      <c r="DMA1360" s="977"/>
      <c r="DMB1360" s="977"/>
      <c r="DMC1360" s="977"/>
      <c r="DMD1360" s="977"/>
      <c r="DME1360" s="977"/>
      <c r="DMF1360" s="977"/>
      <c r="DMG1360" s="977"/>
      <c r="DMH1360" s="977"/>
      <c r="DMI1360" s="977"/>
      <c r="DMJ1360" s="977"/>
      <c r="DMK1360" s="977"/>
      <c r="DML1360" s="977"/>
      <c r="DMM1360" s="977"/>
      <c r="DMN1360" s="977"/>
      <c r="DMO1360" s="977"/>
      <c r="DMP1360" s="977"/>
      <c r="DMQ1360" s="977"/>
      <c r="DMR1360" s="977"/>
      <c r="DMS1360" s="977"/>
      <c r="DMT1360" s="977"/>
      <c r="DMU1360" s="977"/>
      <c r="DMV1360" s="977"/>
      <c r="DMW1360" s="977"/>
      <c r="DMX1360" s="977"/>
      <c r="DMY1360" s="977"/>
      <c r="DMZ1360" s="977"/>
      <c r="DNA1360" s="977"/>
      <c r="DNB1360" s="977"/>
      <c r="DNC1360" s="977"/>
      <c r="DND1360" s="977"/>
      <c r="DNE1360" s="977"/>
      <c r="DNF1360" s="977"/>
      <c r="DNG1360" s="977"/>
      <c r="DNH1360" s="977"/>
      <c r="DNI1360" s="977"/>
      <c r="DNJ1360" s="977"/>
      <c r="DNK1360" s="977"/>
      <c r="DNL1360" s="977"/>
      <c r="DNM1360" s="977"/>
      <c r="DNN1360" s="977"/>
      <c r="DNO1360" s="977"/>
      <c r="DNP1360" s="977"/>
      <c r="DNQ1360" s="977"/>
      <c r="DNR1360" s="977"/>
      <c r="DNS1360" s="977"/>
      <c r="DNT1360" s="977"/>
      <c r="DNU1360" s="977"/>
      <c r="DNV1360" s="977"/>
      <c r="DNW1360" s="977"/>
      <c r="DNX1360" s="977"/>
      <c r="DNY1360" s="977"/>
      <c r="DNZ1360" s="977"/>
      <c r="DOA1360" s="977"/>
      <c r="DOB1360" s="977"/>
      <c r="DOC1360" s="977"/>
      <c r="DOD1360" s="977"/>
      <c r="DOE1360" s="977"/>
      <c r="DOF1360" s="977"/>
      <c r="DOG1360" s="977"/>
      <c r="DOH1360" s="977"/>
      <c r="DOI1360" s="977"/>
      <c r="DOJ1360" s="977"/>
      <c r="DOK1360" s="977"/>
      <c r="DOL1360" s="977"/>
      <c r="DOM1360" s="977"/>
      <c r="DON1360" s="977"/>
      <c r="DOO1360" s="977"/>
      <c r="DOP1360" s="977"/>
      <c r="DOQ1360" s="977"/>
      <c r="DOR1360" s="977"/>
      <c r="DOS1360" s="977"/>
      <c r="DOT1360" s="977"/>
      <c r="DOU1360" s="977"/>
      <c r="DOV1360" s="977"/>
      <c r="DOW1360" s="977"/>
      <c r="DOX1360" s="977"/>
      <c r="DOY1360" s="977"/>
      <c r="DOZ1360" s="977"/>
      <c r="DPA1360" s="977"/>
      <c r="DPB1360" s="977"/>
      <c r="DPC1360" s="977"/>
      <c r="DPD1360" s="977"/>
      <c r="DPE1360" s="977"/>
      <c r="DPF1360" s="977"/>
      <c r="DPG1360" s="977"/>
      <c r="DPH1360" s="977"/>
      <c r="DPI1360" s="977"/>
      <c r="DPJ1360" s="977"/>
      <c r="DPK1360" s="977"/>
      <c r="DPL1360" s="977"/>
      <c r="DPM1360" s="977"/>
      <c r="DPN1360" s="977"/>
      <c r="DPO1360" s="977"/>
      <c r="DPP1360" s="977"/>
      <c r="DPQ1360" s="977"/>
      <c r="DPR1360" s="977"/>
      <c r="DPS1360" s="977"/>
      <c r="DPT1360" s="977"/>
      <c r="DPU1360" s="977"/>
      <c r="DPV1360" s="977"/>
      <c r="DPW1360" s="977"/>
      <c r="DPX1360" s="977"/>
      <c r="DPY1360" s="977"/>
      <c r="DPZ1360" s="977"/>
      <c r="DQA1360" s="977"/>
      <c r="DQB1360" s="977"/>
      <c r="DQC1360" s="977"/>
      <c r="DQD1360" s="977"/>
      <c r="DQE1360" s="977"/>
      <c r="DQF1360" s="977"/>
      <c r="DQG1360" s="977"/>
      <c r="DQH1360" s="977"/>
      <c r="DQI1360" s="977"/>
      <c r="DQJ1360" s="977"/>
      <c r="DQK1360" s="977"/>
      <c r="DQL1360" s="977"/>
      <c r="DQM1360" s="977"/>
      <c r="DQN1360" s="977"/>
      <c r="DQO1360" s="977"/>
      <c r="DQP1360" s="977"/>
      <c r="DQQ1360" s="977"/>
      <c r="DQR1360" s="977"/>
      <c r="DQS1360" s="977"/>
      <c r="DQT1360" s="977"/>
      <c r="DQU1360" s="977"/>
      <c r="DQV1360" s="977"/>
      <c r="DQW1360" s="977"/>
      <c r="DQX1360" s="977"/>
      <c r="DQY1360" s="977"/>
      <c r="DQZ1360" s="977"/>
      <c r="DRA1360" s="977"/>
      <c r="DRB1360" s="977"/>
      <c r="DRC1360" s="977"/>
      <c r="DRD1360" s="977"/>
      <c r="DRE1360" s="977"/>
      <c r="DRF1360" s="977"/>
      <c r="DRG1360" s="977"/>
      <c r="DRH1360" s="977"/>
      <c r="DRI1360" s="977"/>
      <c r="DRJ1360" s="977"/>
      <c r="DRK1360" s="977"/>
      <c r="DRL1360" s="977"/>
      <c r="DRM1360" s="977"/>
      <c r="DRN1360" s="977"/>
      <c r="DRO1360" s="977"/>
      <c r="DRP1360" s="977"/>
      <c r="DRQ1360" s="977"/>
      <c r="DRR1360" s="977"/>
      <c r="DRS1360" s="977"/>
      <c r="DRT1360" s="977"/>
      <c r="DRU1360" s="977"/>
      <c r="DRV1360" s="977"/>
      <c r="DRW1360" s="977"/>
      <c r="DRX1360" s="977"/>
      <c r="DRY1360" s="977"/>
      <c r="DRZ1360" s="977"/>
      <c r="DSA1360" s="977"/>
      <c r="DSB1360" s="977"/>
      <c r="DSC1360" s="977"/>
      <c r="DSD1360" s="977"/>
      <c r="DSE1360" s="977"/>
      <c r="DSF1360" s="977"/>
      <c r="DSG1360" s="977"/>
      <c r="DSH1360" s="977"/>
      <c r="DSI1360" s="977"/>
      <c r="DSJ1360" s="977"/>
      <c r="DSK1360" s="977"/>
      <c r="DSL1360" s="977"/>
      <c r="DSM1360" s="977"/>
      <c r="DSN1360" s="977"/>
      <c r="DSO1360" s="977"/>
      <c r="DSP1360" s="977"/>
      <c r="DSQ1360" s="977"/>
      <c r="DSR1360" s="977"/>
      <c r="DSS1360" s="977"/>
      <c r="DST1360" s="977"/>
      <c r="DSU1360" s="977"/>
      <c r="DSV1360" s="977"/>
      <c r="DSW1360" s="977"/>
      <c r="DSX1360" s="977"/>
      <c r="DSY1360" s="977"/>
      <c r="DSZ1360" s="977"/>
      <c r="DTA1360" s="977"/>
      <c r="DTB1360" s="977"/>
      <c r="DTC1360" s="977"/>
      <c r="DTD1360" s="977"/>
      <c r="DTE1360" s="977"/>
      <c r="DTF1360" s="977"/>
      <c r="DTG1360" s="977"/>
      <c r="DTH1360" s="977"/>
      <c r="DTI1360" s="977"/>
      <c r="DTJ1360" s="977"/>
      <c r="DTK1360" s="977"/>
      <c r="DTL1360" s="977"/>
      <c r="DTM1360" s="977"/>
      <c r="DTN1360" s="977"/>
      <c r="DTO1360" s="977"/>
      <c r="DTP1360" s="977"/>
      <c r="DTQ1360" s="977"/>
      <c r="DTR1360" s="977"/>
      <c r="DTS1360" s="977"/>
      <c r="DTT1360" s="977"/>
      <c r="DTU1360" s="977"/>
      <c r="DTV1360" s="977"/>
      <c r="DTW1360" s="977"/>
      <c r="DTX1360" s="977"/>
      <c r="DTY1360" s="977"/>
      <c r="DTZ1360" s="977"/>
      <c r="DUA1360" s="977"/>
      <c r="DUB1360" s="977"/>
      <c r="DUC1360" s="977"/>
      <c r="DUD1360" s="977"/>
      <c r="DUE1360" s="977"/>
      <c r="DUF1360" s="977"/>
      <c r="DUG1360" s="977"/>
      <c r="DUH1360" s="977"/>
      <c r="DUI1360" s="977"/>
      <c r="DUJ1360" s="977"/>
      <c r="DUK1360" s="977"/>
      <c r="DUL1360" s="977"/>
      <c r="DUM1360" s="977"/>
      <c r="DUN1360" s="977"/>
      <c r="DUO1360" s="977"/>
      <c r="DUP1360" s="977"/>
      <c r="DUQ1360" s="977"/>
      <c r="DUR1360" s="977"/>
      <c r="DUS1360" s="977"/>
      <c r="DUT1360" s="977"/>
      <c r="DUU1360" s="977"/>
      <c r="DUV1360" s="977"/>
      <c r="DUW1360" s="977"/>
      <c r="DUX1360" s="977"/>
      <c r="DUY1360" s="977"/>
      <c r="DUZ1360" s="977"/>
      <c r="DVA1360" s="977"/>
      <c r="DVB1360" s="977"/>
      <c r="DVC1360" s="977"/>
      <c r="DVD1360" s="977"/>
      <c r="DVE1360" s="977"/>
      <c r="DVF1360" s="977"/>
      <c r="DVG1360" s="977"/>
      <c r="DVH1360" s="977"/>
      <c r="DVI1360" s="977"/>
      <c r="DVJ1360" s="977"/>
      <c r="DVK1360" s="977"/>
      <c r="DVL1360" s="977"/>
      <c r="DVM1360" s="977"/>
      <c r="DVN1360" s="977"/>
      <c r="DVO1360" s="977"/>
      <c r="DVP1360" s="977"/>
      <c r="DVQ1360" s="977"/>
      <c r="DVR1360" s="977"/>
      <c r="DVS1360" s="977"/>
      <c r="DVT1360" s="977"/>
      <c r="DVU1360" s="977"/>
      <c r="DVV1360" s="977"/>
      <c r="DVW1360" s="977"/>
      <c r="DVX1360" s="977"/>
      <c r="DVY1360" s="977"/>
      <c r="DVZ1360" s="977"/>
      <c r="DWA1360" s="977"/>
      <c r="DWB1360" s="977"/>
      <c r="DWC1360" s="977"/>
      <c r="DWD1360" s="977"/>
      <c r="DWE1360" s="977"/>
      <c r="DWF1360" s="977"/>
      <c r="DWG1360" s="977"/>
      <c r="DWH1360" s="977"/>
      <c r="DWI1360" s="977"/>
      <c r="DWJ1360" s="977"/>
      <c r="DWK1360" s="977"/>
      <c r="DWL1360" s="977"/>
      <c r="DWM1360" s="977"/>
      <c r="DWN1360" s="977"/>
      <c r="DWO1360" s="977"/>
      <c r="DWP1360" s="977"/>
      <c r="DWQ1360" s="977"/>
      <c r="DWR1360" s="977"/>
      <c r="DWS1360" s="977"/>
      <c r="DWT1360" s="977"/>
      <c r="DWU1360" s="977"/>
      <c r="DWV1360" s="977"/>
      <c r="DWW1360" s="977"/>
      <c r="DWX1360" s="977"/>
      <c r="DWY1360" s="977"/>
      <c r="DWZ1360" s="977"/>
      <c r="DXA1360" s="977"/>
      <c r="DXB1360" s="977"/>
      <c r="DXC1360" s="977"/>
      <c r="DXD1360" s="977"/>
      <c r="DXE1360" s="977"/>
      <c r="DXF1360" s="977"/>
      <c r="DXG1360" s="977"/>
      <c r="DXH1360" s="977"/>
      <c r="DXI1360" s="977"/>
      <c r="DXJ1360" s="977"/>
      <c r="DXK1360" s="977"/>
      <c r="DXL1360" s="977"/>
      <c r="DXM1360" s="977"/>
      <c r="DXN1360" s="977"/>
      <c r="DXO1360" s="977"/>
      <c r="DXP1360" s="977"/>
      <c r="DXQ1360" s="977"/>
      <c r="DXR1360" s="977"/>
      <c r="DXS1360" s="977"/>
      <c r="DXT1360" s="977"/>
      <c r="DXU1360" s="977"/>
      <c r="DXV1360" s="977"/>
      <c r="DXW1360" s="977"/>
      <c r="DXX1360" s="977"/>
      <c r="DXY1360" s="977"/>
      <c r="DXZ1360" s="977"/>
      <c r="DYA1360" s="977"/>
      <c r="DYB1360" s="977"/>
      <c r="DYC1360" s="977"/>
      <c r="DYD1360" s="977"/>
      <c r="DYE1360" s="977"/>
      <c r="DYF1360" s="977"/>
      <c r="DYG1360" s="977"/>
      <c r="DYH1360" s="977"/>
      <c r="DYI1360" s="977"/>
      <c r="DYJ1360" s="977"/>
      <c r="DYK1360" s="977"/>
      <c r="DYL1360" s="977"/>
      <c r="DYM1360" s="977"/>
      <c r="DYN1360" s="977"/>
      <c r="DYO1360" s="977"/>
      <c r="DYP1360" s="977"/>
      <c r="DYQ1360" s="977"/>
      <c r="DYR1360" s="977"/>
      <c r="DYS1360" s="977"/>
      <c r="DYT1360" s="977"/>
      <c r="DYU1360" s="977"/>
      <c r="DYV1360" s="977"/>
      <c r="DYW1360" s="977"/>
      <c r="DYX1360" s="977"/>
      <c r="DYY1360" s="977"/>
      <c r="DYZ1360" s="977"/>
      <c r="DZA1360" s="977"/>
      <c r="DZB1360" s="977"/>
      <c r="DZC1360" s="977"/>
      <c r="DZD1360" s="977"/>
      <c r="DZE1360" s="977"/>
      <c r="DZF1360" s="977"/>
      <c r="DZG1360" s="977"/>
      <c r="DZH1360" s="977"/>
      <c r="DZI1360" s="977"/>
      <c r="DZJ1360" s="977"/>
      <c r="DZK1360" s="977"/>
      <c r="DZL1360" s="977"/>
      <c r="DZM1360" s="977"/>
      <c r="DZN1360" s="977"/>
      <c r="DZO1360" s="977"/>
      <c r="DZP1360" s="977"/>
      <c r="DZQ1360" s="977"/>
      <c r="DZR1360" s="977"/>
      <c r="DZS1360" s="977"/>
      <c r="DZT1360" s="977"/>
      <c r="DZU1360" s="977"/>
      <c r="DZV1360" s="977"/>
      <c r="DZW1360" s="977"/>
      <c r="DZX1360" s="977"/>
      <c r="DZY1360" s="977"/>
      <c r="DZZ1360" s="977"/>
      <c r="EAA1360" s="977"/>
      <c r="EAB1360" s="977"/>
      <c r="EAC1360" s="977"/>
      <c r="EAD1360" s="977"/>
      <c r="EAE1360" s="977"/>
      <c r="EAF1360" s="977"/>
      <c r="EAG1360" s="977"/>
      <c r="EAH1360" s="977"/>
      <c r="EAI1360" s="977"/>
      <c r="EAJ1360" s="977"/>
      <c r="EAK1360" s="977"/>
      <c r="EAL1360" s="977"/>
      <c r="EAM1360" s="977"/>
      <c r="EAN1360" s="977"/>
      <c r="EAO1360" s="977"/>
      <c r="EAP1360" s="977"/>
      <c r="EAQ1360" s="977"/>
      <c r="EAR1360" s="977"/>
      <c r="EAS1360" s="977"/>
      <c r="EAT1360" s="977"/>
      <c r="EAU1360" s="977"/>
      <c r="EAV1360" s="977"/>
      <c r="EAW1360" s="977"/>
      <c r="EAX1360" s="977"/>
      <c r="EAY1360" s="977"/>
      <c r="EAZ1360" s="977"/>
      <c r="EBA1360" s="977"/>
      <c r="EBB1360" s="977"/>
      <c r="EBC1360" s="977"/>
      <c r="EBD1360" s="977"/>
      <c r="EBE1360" s="977"/>
      <c r="EBF1360" s="977"/>
      <c r="EBG1360" s="977"/>
      <c r="EBH1360" s="977"/>
      <c r="EBI1360" s="977"/>
      <c r="EBJ1360" s="977"/>
      <c r="EBK1360" s="977"/>
      <c r="EBL1360" s="977"/>
      <c r="EBM1360" s="977"/>
      <c r="EBN1360" s="977"/>
      <c r="EBO1360" s="977"/>
      <c r="EBP1360" s="977"/>
      <c r="EBQ1360" s="977"/>
      <c r="EBR1360" s="977"/>
      <c r="EBS1360" s="977"/>
      <c r="EBT1360" s="977"/>
      <c r="EBU1360" s="977"/>
      <c r="EBV1360" s="977"/>
      <c r="EBW1360" s="977"/>
      <c r="EBX1360" s="977"/>
      <c r="EBY1360" s="977"/>
      <c r="EBZ1360" s="977"/>
      <c r="ECA1360" s="977"/>
      <c r="ECB1360" s="977"/>
      <c r="ECC1360" s="977"/>
      <c r="ECD1360" s="977"/>
      <c r="ECE1360" s="977"/>
      <c r="ECF1360" s="977"/>
      <c r="ECG1360" s="977"/>
      <c r="ECH1360" s="977"/>
      <c r="ECI1360" s="977"/>
      <c r="ECJ1360" s="977"/>
      <c r="ECK1360" s="977"/>
      <c r="ECL1360" s="977"/>
      <c r="ECM1360" s="977"/>
      <c r="ECN1360" s="977"/>
      <c r="ECO1360" s="977"/>
      <c r="ECP1360" s="977"/>
      <c r="ECQ1360" s="977"/>
      <c r="ECR1360" s="977"/>
      <c r="ECS1360" s="977"/>
      <c r="ECT1360" s="977"/>
      <c r="ECU1360" s="977"/>
      <c r="ECV1360" s="977"/>
      <c r="ECW1360" s="977"/>
      <c r="ECX1360" s="977"/>
      <c r="ECY1360" s="977"/>
      <c r="ECZ1360" s="977"/>
      <c r="EDA1360" s="977"/>
      <c r="EDB1360" s="977"/>
      <c r="EDC1360" s="977"/>
      <c r="EDD1360" s="977"/>
      <c r="EDE1360" s="977"/>
      <c r="EDF1360" s="977"/>
      <c r="EDG1360" s="977"/>
      <c r="EDH1360" s="977"/>
      <c r="EDI1360" s="977"/>
      <c r="EDJ1360" s="977"/>
      <c r="EDK1360" s="977"/>
      <c r="EDL1360" s="977"/>
      <c r="EDM1360" s="977"/>
      <c r="EDN1360" s="977"/>
      <c r="EDO1360" s="977"/>
      <c r="EDP1360" s="977"/>
      <c r="EDQ1360" s="977"/>
      <c r="EDR1360" s="977"/>
      <c r="EDS1360" s="977"/>
      <c r="EDT1360" s="977"/>
      <c r="EDU1360" s="977"/>
      <c r="EDV1360" s="977"/>
      <c r="EDW1360" s="977"/>
      <c r="EDX1360" s="977"/>
      <c r="EDY1360" s="977"/>
      <c r="EDZ1360" s="977"/>
      <c r="EEA1360" s="977"/>
      <c r="EEB1360" s="977"/>
      <c r="EEC1360" s="977"/>
      <c r="EED1360" s="977"/>
      <c r="EEE1360" s="977"/>
      <c r="EEF1360" s="977"/>
      <c r="EEG1360" s="977"/>
      <c r="EEH1360" s="977"/>
      <c r="EEI1360" s="977"/>
      <c r="EEJ1360" s="977"/>
      <c r="EEK1360" s="977"/>
      <c r="EEL1360" s="977"/>
      <c r="EEM1360" s="977"/>
      <c r="EEN1360" s="977"/>
      <c r="EEO1360" s="977"/>
      <c r="EEP1360" s="977"/>
      <c r="EEQ1360" s="977"/>
      <c r="EER1360" s="977"/>
      <c r="EES1360" s="977"/>
      <c r="EET1360" s="977"/>
      <c r="EEU1360" s="977"/>
      <c r="EEV1360" s="977"/>
      <c r="EEW1360" s="977"/>
      <c r="EEX1360" s="977"/>
      <c r="EEY1360" s="977"/>
      <c r="EEZ1360" s="977"/>
      <c r="EFA1360" s="977"/>
      <c r="EFB1360" s="977"/>
      <c r="EFC1360" s="977"/>
      <c r="EFD1360" s="977"/>
      <c r="EFE1360" s="977"/>
      <c r="EFF1360" s="977"/>
      <c r="EFG1360" s="977"/>
      <c r="EFH1360" s="977"/>
      <c r="EFI1360" s="977"/>
      <c r="EFJ1360" s="977"/>
      <c r="EFK1360" s="977"/>
      <c r="EFL1360" s="977"/>
      <c r="EFM1360" s="977"/>
      <c r="EFN1360" s="977"/>
      <c r="EFO1360" s="977"/>
      <c r="EFP1360" s="977"/>
      <c r="EFQ1360" s="977"/>
      <c r="EFR1360" s="977"/>
      <c r="EFS1360" s="977"/>
      <c r="EFT1360" s="977"/>
      <c r="EFU1360" s="977"/>
      <c r="EFV1360" s="977"/>
      <c r="EFW1360" s="977"/>
      <c r="EFX1360" s="977"/>
      <c r="EFY1360" s="977"/>
      <c r="EFZ1360" s="977"/>
      <c r="EGA1360" s="977"/>
      <c r="EGB1360" s="977"/>
      <c r="EGC1360" s="977"/>
      <c r="EGD1360" s="977"/>
      <c r="EGE1360" s="977"/>
      <c r="EGF1360" s="977"/>
      <c r="EGG1360" s="977"/>
      <c r="EGH1360" s="977"/>
      <c r="EGI1360" s="977"/>
      <c r="EGJ1360" s="977"/>
      <c r="EGK1360" s="977"/>
      <c r="EGL1360" s="977"/>
      <c r="EGM1360" s="977"/>
      <c r="EGN1360" s="977"/>
      <c r="EGO1360" s="977"/>
      <c r="EGP1360" s="977"/>
      <c r="EGQ1360" s="977"/>
      <c r="EGR1360" s="977"/>
      <c r="EGS1360" s="977"/>
      <c r="EGT1360" s="977"/>
      <c r="EGU1360" s="977"/>
      <c r="EGV1360" s="977"/>
      <c r="EGW1360" s="977"/>
      <c r="EGX1360" s="977"/>
      <c r="EGY1360" s="977"/>
      <c r="EGZ1360" s="977"/>
      <c r="EHA1360" s="977"/>
      <c r="EHB1360" s="977"/>
      <c r="EHC1360" s="977"/>
      <c r="EHD1360" s="977"/>
      <c r="EHE1360" s="977"/>
      <c r="EHF1360" s="977"/>
      <c r="EHG1360" s="977"/>
      <c r="EHH1360" s="977"/>
      <c r="EHI1360" s="977"/>
      <c r="EHJ1360" s="977"/>
      <c r="EHK1360" s="977"/>
      <c r="EHL1360" s="977"/>
      <c r="EHM1360" s="977"/>
      <c r="EHN1360" s="977"/>
      <c r="EHO1360" s="977"/>
      <c r="EHP1360" s="977"/>
      <c r="EHQ1360" s="977"/>
      <c r="EHR1360" s="977"/>
      <c r="EHS1360" s="977"/>
      <c r="EHT1360" s="977"/>
      <c r="EHU1360" s="977"/>
      <c r="EHV1360" s="977"/>
      <c r="EHW1360" s="977"/>
      <c r="EHX1360" s="977"/>
      <c r="EHY1360" s="977"/>
      <c r="EHZ1360" s="977"/>
      <c r="EIA1360" s="977"/>
      <c r="EIB1360" s="977"/>
      <c r="EIC1360" s="977"/>
      <c r="EID1360" s="977"/>
      <c r="EIE1360" s="977"/>
      <c r="EIF1360" s="977"/>
      <c r="EIG1360" s="977"/>
      <c r="EIH1360" s="977"/>
      <c r="EII1360" s="977"/>
      <c r="EIJ1360" s="977"/>
      <c r="EIK1360" s="977"/>
      <c r="EIL1360" s="977"/>
      <c r="EIM1360" s="977"/>
      <c r="EIN1360" s="977"/>
      <c r="EIO1360" s="977"/>
      <c r="EIP1360" s="977"/>
      <c r="EIQ1360" s="977"/>
      <c r="EIR1360" s="977"/>
      <c r="EIS1360" s="977"/>
      <c r="EIT1360" s="977"/>
      <c r="EIU1360" s="977"/>
      <c r="EIV1360" s="977"/>
      <c r="EIW1360" s="977"/>
      <c r="EIX1360" s="977"/>
      <c r="EIY1360" s="977"/>
      <c r="EIZ1360" s="977"/>
      <c r="EJA1360" s="977"/>
      <c r="EJB1360" s="977"/>
      <c r="EJC1360" s="977"/>
      <c r="EJD1360" s="977"/>
      <c r="EJE1360" s="977"/>
      <c r="EJF1360" s="977"/>
      <c r="EJG1360" s="977"/>
      <c r="EJH1360" s="977"/>
      <c r="EJI1360" s="977"/>
      <c r="EJJ1360" s="977"/>
      <c r="EJK1360" s="977"/>
      <c r="EJL1360" s="977"/>
      <c r="EJM1360" s="977"/>
      <c r="EJN1360" s="977"/>
      <c r="EJO1360" s="977"/>
      <c r="EJP1360" s="977"/>
      <c r="EJQ1360" s="977"/>
      <c r="EJR1360" s="977"/>
      <c r="EJS1360" s="977"/>
      <c r="EJT1360" s="977"/>
      <c r="EJU1360" s="977"/>
      <c r="EJV1360" s="977"/>
      <c r="EJW1360" s="977"/>
      <c r="EJX1360" s="977"/>
      <c r="EJY1360" s="977"/>
      <c r="EJZ1360" s="977"/>
      <c r="EKA1360" s="977"/>
      <c r="EKB1360" s="977"/>
      <c r="EKC1360" s="977"/>
      <c r="EKD1360" s="977"/>
      <c r="EKE1360" s="977"/>
      <c r="EKF1360" s="977"/>
      <c r="EKG1360" s="977"/>
      <c r="EKH1360" s="977"/>
      <c r="EKI1360" s="977"/>
      <c r="EKJ1360" s="977"/>
      <c r="EKK1360" s="977"/>
      <c r="EKL1360" s="977"/>
      <c r="EKM1360" s="977"/>
      <c r="EKN1360" s="977"/>
      <c r="EKO1360" s="977"/>
      <c r="EKP1360" s="977"/>
      <c r="EKQ1360" s="977"/>
      <c r="EKR1360" s="977"/>
      <c r="EKS1360" s="977"/>
      <c r="EKT1360" s="977"/>
      <c r="EKU1360" s="977"/>
      <c r="EKV1360" s="977"/>
      <c r="EKW1360" s="977"/>
      <c r="EKX1360" s="977"/>
      <c r="EKY1360" s="977"/>
      <c r="EKZ1360" s="977"/>
      <c r="ELA1360" s="977"/>
      <c r="ELB1360" s="977"/>
      <c r="ELC1360" s="977"/>
      <c r="ELD1360" s="977"/>
      <c r="ELE1360" s="977"/>
      <c r="ELF1360" s="977"/>
      <c r="ELG1360" s="977"/>
      <c r="ELH1360" s="977"/>
      <c r="ELI1360" s="977"/>
      <c r="ELJ1360" s="977"/>
      <c r="ELK1360" s="977"/>
      <c r="ELL1360" s="977"/>
      <c r="ELM1360" s="977"/>
      <c r="ELN1360" s="977"/>
      <c r="ELO1360" s="977"/>
      <c r="ELP1360" s="977"/>
      <c r="ELQ1360" s="977"/>
      <c r="ELR1360" s="977"/>
      <c r="ELS1360" s="977"/>
      <c r="ELT1360" s="977"/>
      <c r="ELU1360" s="977"/>
      <c r="ELV1360" s="977"/>
      <c r="ELW1360" s="977"/>
      <c r="ELX1360" s="977"/>
      <c r="ELY1360" s="977"/>
      <c r="ELZ1360" s="977"/>
      <c r="EMA1360" s="977"/>
      <c r="EMB1360" s="977"/>
      <c r="EMC1360" s="977"/>
      <c r="EMD1360" s="977"/>
      <c r="EME1360" s="977"/>
      <c r="EMF1360" s="977"/>
      <c r="EMG1360" s="977"/>
      <c r="EMH1360" s="977"/>
      <c r="EMI1360" s="977"/>
      <c r="EMJ1360" s="977"/>
      <c r="EMK1360" s="977"/>
      <c r="EML1360" s="977"/>
      <c r="EMM1360" s="977"/>
      <c r="EMN1360" s="977"/>
      <c r="EMO1360" s="977"/>
      <c r="EMP1360" s="977"/>
      <c r="EMQ1360" s="977"/>
      <c r="EMR1360" s="977"/>
      <c r="EMS1360" s="977"/>
      <c r="EMT1360" s="977"/>
      <c r="EMU1360" s="977"/>
      <c r="EMV1360" s="977"/>
      <c r="EMW1360" s="977"/>
      <c r="EMX1360" s="977"/>
      <c r="EMY1360" s="977"/>
      <c r="EMZ1360" s="977"/>
      <c r="ENA1360" s="977"/>
      <c r="ENB1360" s="977"/>
      <c r="ENC1360" s="977"/>
      <c r="END1360" s="977"/>
      <c r="ENE1360" s="977"/>
      <c r="ENF1360" s="977"/>
      <c r="ENG1360" s="977"/>
      <c r="ENH1360" s="977"/>
      <c r="ENI1360" s="977"/>
      <c r="ENJ1360" s="977"/>
      <c r="ENK1360" s="977"/>
      <c r="ENL1360" s="977"/>
      <c r="ENM1360" s="977"/>
      <c r="ENN1360" s="977"/>
      <c r="ENO1360" s="977"/>
      <c r="ENP1360" s="977"/>
      <c r="ENQ1360" s="977"/>
      <c r="ENR1360" s="977"/>
      <c r="ENS1360" s="977"/>
      <c r="ENT1360" s="977"/>
      <c r="ENU1360" s="977"/>
      <c r="ENV1360" s="977"/>
      <c r="ENW1360" s="977"/>
      <c r="ENX1360" s="977"/>
      <c r="ENY1360" s="977"/>
      <c r="ENZ1360" s="977"/>
      <c r="EOA1360" s="977"/>
      <c r="EOB1360" s="977"/>
      <c r="EOC1360" s="977"/>
      <c r="EOD1360" s="977"/>
      <c r="EOE1360" s="977"/>
      <c r="EOF1360" s="977"/>
      <c r="EOG1360" s="977"/>
      <c r="EOH1360" s="977"/>
      <c r="EOI1360" s="977"/>
      <c r="EOJ1360" s="977"/>
      <c r="EOK1360" s="977"/>
      <c r="EOL1360" s="977"/>
      <c r="EOM1360" s="977"/>
      <c r="EON1360" s="977"/>
      <c r="EOO1360" s="977"/>
      <c r="EOP1360" s="977"/>
      <c r="EOQ1360" s="977"/>
      <c r="EOR1360" s="977"/>
      <c r="EOS1360" s="977"/>
      <c r="EOT1360" s="977"/>
      <c r="EOU1360" s="977"/>
      <c r="EOV1360" s="977"/>
      <c r="EOW1360" s="977"/>
      <c r="EOX1360" s="977"/>
      <c r="EOY1360" s="977"/>
      <c r="EOZ1360" s="977"/>
      <c r="EPA1360" s="977"/>
      <c r="EPB1360" s="977"/>
      <c r="EPC1360" s="977"/>
      <c r="EPD1360" s="977"/>
      <c r="EPE1360" s="977"/>
      <c r="EPF1360" s="977"/>
      <c r="EPG1360" s="977"/>
      <c r="EPH1360" s="977"/>
      <c r="EPI1360" s="977"/>
      <c r="EPJ1360" s="977"/>
      <c r="EPK1360" s="977"/>
      <c r="EPL1360" s="977"/>
      <c r="EPM1360" s="977"/>
      <c r="EPN1360" s="977"/>
      <c r="EPO1360" s="977"/>
      <c r="EPP1360" s="977"/>
      <c r="EPQ1360" s="977"/>
      <c r="EPR1360" s="977"/>
      <c r="EPS1360" s="977"/>
      <c r="EPT1360" s="977"/>
      <c r="EPU1360" s="977"/>
      <c r="EPV1360" s="977"/>
      <c r="EPW1360" s="977"/>
      <c r="EPX1360" s="977"/>
      <c r="EPY1360" s="977"/>
      <c r="EPZ1360" s="977"/>
      <c r="EQA1360" s="977"/>
      <c r="EQB1360" s="977"/>
      <c r="EQC1360" s="977"/>
      <c r="EQD1360" s="977"/>
      <c r="EQE1360" s="977"/>
      <c r="EQF1360" s="977"/>
      <c r="EQG1360" s="977"/>
      <c r="EQH1360" s="977"/>
      <c r="EQI1360" s="977"/>
      <c r="EQJ1360" s="977"/>
      <c r="EQK1360" s="977"/>
      <c r="EQL1360" s="977"/>
      <c r="EQM1360" s="977"/>
      <c r="EQN1360" s="977"/>
      <c r="EQO1360" s="977"/>
      <c r="EQP1360" s="977"/>
      <c r="EQQ1360" s="977"/>
      <c r="EQR1360" s="977"/>
      <c r="EQS1360" s="977"/>
      <c r="EQT1360" s="977"/>
      <c r="EQU1360" s="977"/>
      <c r="EQV1360" s="977"/>
      <c r="EQW1360" s="977"/>
      <c r="EQX1360" s="977"/>
      <c r="EQY1360" s="977"/>
      <c r="EQZ1360" s="977"/>
      <c r="ERA1360" s="977"/>
      <c r="ERB1360" s="977"/>
      <c r="ERC1360" s="977"/>
      <c r="ERD1360" s="977"/>
      <c r="ERE1360" s="977"/>
      <c r="ERF1360" s="977"/>
      <c r="ERG1360" s="977"/>
      <c r="ERH1360" s="977"/>
      <c r="ERI1360" s="977"/>
      <c r="ERJ1360" s="977"/>
      <c r="ERK1360" s="977"/>
      <c r="ERL1360" s="977"/>
      <c r="ERM1360" s="977"/>
      <c r="ERN1360" s="977"/>
      <c r="ERO1360" s="977"/>
      <c r="ERP1360" s="977"/>
      <c r="ERQ1360" s="977"/>
      <c r="ERR1360" s="977"/>
      <c r="ERS1360" s="977"/>
      <c r="ERT1360" s="977"/>
      <c r="ERU1360" s="977"/>
      <c r="ERV1360" s="977"/>
      <c r="ERW1360" s="977"/>
      <c r="ERX1360" s="977"/>
      <c r="ERY1360" s="977"/>
      <c r="ERZ1360" s="977"/>
      <c r="ESA1360" s="977"/>
      <c r="ESB1360" s="977"/>
      <c r="ESC1360" s="977"/>
      <c r="ESD1360" s="977"/>
      <c r="ESE1360" s="977"/>
      <c r="ESF1360" s="977"/>
      <c r="ESG1360" s="977"/>
      <c r="ESH1360" s="977"/>
      <c r="ESI1360" s="977"/>
      <c r="ESJ1360" s="977"/>
      <c r="ESK1360" s="977"/>
      <c r="ESL1360" s="977"/>
      <c r="ESM1360" s="977"/>
      <c r="ESN1360" s="977"/>
      <c r="ESO1360" s="977"/>
      <c r="ESP1360" s="977"/>
      <c r="ESQ1360" s="977"/>
      <c r="ESR1360" s="977"/>
      <c r="ESS1360" s="977"/>
      <c r="EST1360" s="977"/>
      <c r="ESU1360" s="977"/>
      <c r="ESV1360" s="977"/>
      <c r="ESW1360" s="977"/>
      <c r="ESX1360" s="977"/>
      <c r="ESY1360" s="977"/>
      <c r="ESZ1360" s="977"/>
      <c r="ETA1360" s="977"/>
      <c r="ETB1360" s="977"/>
      <c r="ETC1360" s="977"/>
      <c r="ETD1360" s="977"/>
      <c r="ETE1360" s="977"/>
      <c r="ETF1360" s="977"/>
      <c r="ETG1360" s="977"/>
      <c r="ETH1360" s="977"/>
      <c r="ETI1360" s="977"/>
      <c r="ETJ1360" s="977"/>
      <c r="ETK1360" s="977"/>
      <c r="ETL1360" s="977"/>
      <c r="ETM1360" s="977"/>
      <c r="ETN1360" s="977"/>
      <c r="ETO1360" s="977"/>
      <c r="ETP1360" s="977"/>
      <c r="ETQ1360" s="977"/>
      <c r="ETR1360" s="977"/>
      <c r="ETS1360" s="977"/>
      <c r="ETT1360" s="977"/>
      <c r="ETU1360" s="977"/>
      <c r="ETV1360" s="977"/>
      <c r="ETW1360" s="977"/>
      <c r="ETX1360" s="977"/>
      <c r="ETY1360" s="977"/>
      <c r="ETZ1360" s="977"/>
      <c r="EUA1360" s="977"/>
      <c r="EUB1360" s="977"/>
      <c r="EUC1360" s="977"/>
      <c r="EUD1360" s="977"/>
      <c r="EUE1360" s="977"/>
      <c r="EUF1360" s="977"/>
      <c r="EUG1360" s="977"/>
      <c r="EUH1360" s="977"/>
      <c r="EUI1360" s="977"/>
      <c r="EUJ1360" s="977"/>
      <c r="EUK1360" s="977"/>
      <c r="EUL1360" s="977"/>
      <c r="EUM1360" s="977"/>
      <c r="EUN1360" s="977"/>
      <c r="EUO1360" s="977"/>
      <c r="EUP1360" s="977"/>
      <c r="EUQ1360" s="977"/>
      <c r="EUR1360" s="977"/>
      <c r="EUS1360" s="977"/>
      <c r="EUT1360" s="977"/>
      <c r="EUU1360" s="977"/>
      <c r="EUV1360" s="977"/>
      <c r="EUW1360" s="977"/>
      <c r="EUX1360" s="977"/>
      <c r="EUY1360" s="977"/>
      <c r="EUZ1360" s="977"/>
      <c r="EVA1360" s="977"/>
      <c r="EVB1360" s="977"/>
      <c r="EVC1360" s="977"/>
      <c r="EVD1360" s="977"/>
      <c r="EVE1360" s="977"/>
      <c r="EVF1360" s="977"/>
      <c r="EVG1360" s="977"/>
      <c r="EVH1360" s="977"/>
      <c r="EVI1360" s="977"/>
      <c r="EVJ1360" s="977"/>
      <c r="EVK1360" s="977"/>
      <c r="EVL1360" s="977"/>
      <c r="EVM1360" s="977"/>
      <c r="EVN1360" s="977"/>
      <c r="EVO1360" s="977"/>
      <c r="EVP1360" s="977"/>
      <c r="EVQ1360" s="977"/>
      <c r="EVR1360" s="977"/>
      <c r="EVS1360" s="977"/>
      <c r="EVT1360" s="977"/>
      <c r="EVU1360" s="977"/>
      <c r="EVV1360" s="977"/>
      <c r="EVW1360" s="977"/>
      <c r="EVX1360" s="977"/>
      <c r="EVY1360" s="977"/>
      <c r="EVZ1360" s="977"/>
      <c r="EWA1360" s="977"/>
      <c r="EWB1360" s="977"/>
      <c r="EWC1360" s="977"/>
      <c r="EWD1360" s="977"/>
      <c r="EWE1360" s="977"/>
      <c r="EWF1360" s="977"/>
      <c r="EWG1360" s="977"/>
      <c r="EWH1360" s="977"/>
      <c r="EWI1360" s="977"/>
      <c r="EWJ1360" s="977"/>
      <c r="EWK1360" s="977"/>
      <c r="EWL1360" s="977"/>
      <c r="EWM1360" s="977"/>
      <c r="EWN1360" s="977"/>
      <c r="EWO1360" s="977"/>
      <c r="EWP1360" s="977"/>
      <c r="EWQ1360" s="977"/>
      <c r="EWR1360" s="977"/>
      <c r="EWS1360" s="977"/>
      <c r="EWT1360" s="977"/>
      <c r="EWU1360" s="977"/>
      <c r="EWV1360" s="977"/>
      <c r="EWW1360" s="977"/>
      <c r="EWX1360" s="977"/>
      <c r="EWY1360" s="977"/>
      <c r="EWZ1360" s="977"/>
      <c r="EXA1360" s="977"/>
      <c r="EXB1360" s="977"/>
      <c r="EXC1360" s="977"/>
      <c r="EXD1360" s="977"/>
      <c r="EXE1360" s="977"/>
      <c r="EXF1360" s="977"/>
      <c r="EXG1360" s="977"/>
      <c r="EXH1360" s="977"/>
      <c r="EXI1360" s="977"/>
      <c r="EXJ1360" s="977"/>
      <c r="EXK1360" s="977"/>
      <c r="EXL1360" s="977"/>
      <c r="EXM1360" s="977"/>
      <c r="EXN1360" s="977"/>
      <c r="EXO1360" s="977"/>
      <c r="EXP1360" s="977"/>
      <c r="EXQ1360" s="977"/>
      <c r="EXR1360" s="977"/>
      <c r="EXS1360" s="977"/>
      <c r="EXT1360" s="977"/>
      <c r="EXU1360" s="977"/>
      <c r="EXV1360" s="977"/>
      <c r="EXW1360" s="977"/>
      <c r="EXX1360" s="977"/>
      <c r="EXY1360" s="977"/>
      <c r="EXZ1360" s="977"/>
      <c r="EYA1360" s="977"/>
      <c r="EYB1360" s="977"/>
      <c r="EYC1360" s="977"/>
      <c r="EYD1360" s="977"/>
      <c r="EYE1360" s="977"/>
      <c r="EYF1360" s="977"/>
      <c r="EYG1360" s="977"/>
      <c r="EYH1360" s="977"/>
      <c r="EYI1360" s="977"/>
      <c r="EYJ1360" s="977"/>
      <c r="EYK1360" s="977"/>
      <c r="EYL1360" s="977"/>
      <c r="EYM1360" s="977"/>
      <c r="EYN1360" s="977"/>
      <c r="EYO1360" s="977"/>
      <c r="EYP1360" s="977"/>
      <c r="EYQ1360" s="977"/>
      <c r="EYR1360" s="977"/>
      <c r="EYS1360" s="977"/>
      <c r="EYT1360" s="977"/>
      <c r="EYU1360" s="977"/>
      <c r="EYV1360" s="977"/>
      <c r="EYW1360" s="977"/>
      <c r="EYX1360" s="977"/>
      <c r="EYY1360" s="977"/>
      <c r="EYZ1360" s="977"/>
      <c r="EZA1360" s="977"/>
      <c r="EZB1360" s="977"/>
      <c r="EZC1360" s="977"/>
      <c r="EZD1360" s="977"/>
      <c r="EZE1360" s="977"/>
      <c r="EZF1360" s="977"/>
      <c r="EZG1360" s="977"/>
      <c r="EZH1360" s="977"/>
      <c r="EZI1360" s="977"/>
      <c r="EZJ1360" s="977"/>
      <c r="EZK1360" s="977"/>
      <c r="EZL1360" s="977"/>
      <c r="EZM1360" s="977"/>
      <c r="EZN1360" s="977"/>
      <c r="EZO1360" s="977"/>
      <c r="EZP1360" s="977"/>
      <c r="EZQ1360" s="977"/>
      <c r="EZR1360" s="977"/>
      <c r="EZS1360" s="977"/>
      <c r="EZT1360" s="977"/>
      <c r="EZU1360" s="977"/>
      <c r="EZV1360" s="977"/>
      <c r="EZW1360" s="977"/>
      <c r="EZX1360" s="977"/>
      <c r="EZY1360" s="977"/>
      <c r="EZZ1360" s="977"/>
      <c r="FAA1360" s="977"/>
      <c r="FAB1360" s="977"/>
      <c r="FAC1360" s="977"/>
      <c r="FAD1360" s="977"/>
      <c r="FAE1360" s="977"/>
      <c r="FAF1360" s="977"/>
      <c r="FAG1360" s="977"/>
      <c r="FAH1360" s="977"/>
      <c r="FAI1360" s="977"/>
      <c r="FAJ1360" s="977"/>
      <c r="FAK1360" s="977"/>
      <c r="FAL1360" s="977"/>
      <c r="FAM1360" s="977"/>
      <c r="FAN1360" s="977"/>
      <c r="FAO1360" s="977"/>
      <c r="FAP1360" s="977"/>
      <c r="FAQ1360" s="977"/>
      <c r="FAR1360" s="977"/>
      <c r="FAS1360" s="977"/>
      <c r="FAT1360" s="977"/>
      <c r="FAU1360" s="977"/>
      <c r="FAV1360" s="977"/>
      <c r="FAW1360" s="977"/>
      <c r="FAX1360" s="977"/>
      <c r="FAY1360" s="977"/>
      <c r="FAZ1360" s="977"/>
      <c r="FBA1360" s="977"/>
      <c r="FBB1360" s="977"/>
      <c r="FBC1360" s="977"/>
      <c r="FBD1360" s="977"/>
      <c r="FBE1360" s="977"/>
      <c r="FBF1360" s="977"/>
      <c r="FBG1360" s="977"/>
      <c r="FBH1360" s="977"/>
      <c r="FBI1360" s="977"/>
      <c r="FBJ1360" s="977"/>
      <c r="FBK1360" s="977"/>
      <c r="FBL1360" s="977"/>
      <c r="FBM1360" s="977"/>
      <c r="FBN1360" s="977"/>
      <c r="FBO1360" s="977"/>
      <c r="FBP1360" s="977"/>
      <c r="FBQ1360" s="977"/>
      <c r="FBR1360" s="977"/>
      <c r="FBS1360" s="977"/>
      <c r="FBT1360" s="977"/>
      <c r="FBU1360" s="977"/>
      <c r="FBV1360" s="977"/>
      <c r="FBW1360" s="977"/>
      <c r="FBX1360" s="977"/>
      <c r="FBY1360" s="977"/>
      <c r="FBZ1360" s="977"/>
      <c r="FCA1360" s="977"/>
      <c r="FCB1360" s="977"/>
      <c r="FCC1360" s="977"/>
      <c r="FCD1360" s="977"/>
      <c r="FCE1360" s="977"/>
      <c r="FCF1360" s="977"/>
      <c r="FCG1360" s="977"/>
      <c r="FCH1360" s="977"/>
      <c r="FCI1360" s="977"/>
      <c r="FCJ1360" s="977"/>
      <c r="FCK1360" s="977"/>
      <c r="FCL1360" s="977"/>
      <c r="FCM1360" s="977"/>
      <c r="FCN1360" s="977"/>
      <c r="FCO1360" s="977"/>
      <c r="FCP1360" s="977"/>
      <c r="FCQ1360" s="977"/>
      <c r="FCR1360" s="977"/>
      <c r="FCS1360" s="977"/>
      <c r="FCT1360" s="977"/>
      <c r="FCU1360" s="977"/>
      <c r="FCV1360" s="977"/>
      <c r="FCW1360" s="977"/>
      <c r="FCX1360" s="977"/>
      <c r="FCY1360" s="977"/>
      <c r="FCZ1360" s="977"/>
      <c r="FDA1360" s="977"/>
      <c r="FDB1360" s="977"/>
      <c r="FDC1360" s="977"/>
      <c r="FDD1360" s="977"/>
      <c r="FDE1360" s="977"/>
      <c r="FDF1360" s="977"/>
      <c r="FDG1360" s="977"/>
      <c r="FDH1360" s="977"/>
      <c r="FDI1360" s="977"/>
      <c r="FDJ1360" s="977"/>
      <c r="FDK1360" s="977"/>
      <c r="FDL1360" s="977"/>
      <c r="FDM1360" s="977"/>
      <c r="FDN1360" s="977"/>
      <c r="FDO1360" s="977"/>
      <c r="FDP1360" s="977"/>
      <c r="FDQ1360" s="977"/>
      <c r="FDR1360" s="977"/>
      <c r="FDS1360" s="977"/>
      <c r="FDT1360" s="977"/>
      <c r="FDU1360" s="977"/>
      <c r="FDV1360" s="977"/>
      <c r="FDW1360" s="977"/>
      <c r="FDX1360" s="977"/>
      <c r="FDY1360" s="977"/>
      <c r="FDZ1360" s="977"/>
      <c r="FEA1360" s="977"/>
      <c r="FEB1360" s="977"/>
      <c r="FEC1360" s="977"/>
      <c r="FED1360" s="977"/>
      <c r="FEE1360" s="977"/>
      <c r="FEF1360" s="977"/>
      <c r="FEG1360" s="977"/>
      <c r="FEH1360" s="977"/>
      <c r="FEI1360" s="977"/>
      <c r="FEJ1360" s="977"/>
      <c r="FEK1360" s="977"/>
      <c r="FEL1360" s="977"/>
      <c r="FEM1360" s="977"/>
      <c r="FEN1360" s="977"/>
      <c r="FEO1360" s="977"/>
      <c r="FEP1360" s="977"/>
      <c r="FEQ1360" s="977"/>
      <c r="FER1360" s="977"/>
      <c r="FES1360" s="977"/>
      <c r="FET1360" s="977"/>
      <c r="FEU1360" s="977"/>
      <c r="FEV1360" s="977"/>
      <c r="FEW1360" s="977"/>
      <c r="FEX1360" s="977"/>
      <c r="FEY1360" s="977"/>
      <c r="FEZ1360" s="977"/>
      <c r="FFA1360" s="977"/>
      <c r="FFB1360" s="977"/>
      <c r="FFC1360" s="977"/>
      <c r="FFD1360" s="977"/>
      <c r="FFE1360" s="977"/>
      <c r="FFF1360" s="977"/>
      <c r="FFG1360" s="977"/>
      <c r="FFH1360" s="977"/>
      <c r="FFI1360" s="977"/>
      <c r="FFJ1360" s="977"/>
      <c r="FFK1360" s="977"/>
      <c r="FFL1360" s="977"/>
      <c r="FFM1360" s="977"/>
      <c r="FFN1360" s="977"/>
      <c r="FFO1360" s="977"/>
      <c r="FFP1360" s="977"/>
      <c r="FFQ1360" s="977"/>
      <c r="FFR1360" s="977"/>
      <c r="FFS1360" s="977"/>
      <c r="FFT1360" s="977"/>
      <c r="FFU1360" s="977"/>
      <c r="FFV1360" s="977"/>
      <c r="FFW1360" s="977"/>
      <c r="FFX1360" s="977"/>
      <c r="FFY1360" s="977"/>
      <c r="FFZ1360" s="977"/>
      <c r="FGA1360" s="977"/>
      <c r="FGB1360" s="977"/>
      <c r="FGC1360" s="977"/>
      <c r="FGD1360" s="977"/>
      <c r="FGE1360" s="977"/>
      <c r="FGF1360" s="977"/>
      <c r="FGG1360" s="977"/>
      <c r="FGH1360" s="977"/>
      <c r="FGI1360" s="977"/>
      <c r="FGJ1360" s="977"/>
      <c r="FGK1360" s="977"/>
      <c r="FGL1360" s="977"/>
      <c r="FGM1360" s="977"/>
      <c r="FGN1360" s="977"/>
      <c r="FGO1360" s="977"/>
      <c r="FGP1360" s="977"/>
      <c r="FGQ1360" s="977"/>
      <c r="FGR1360" s="977"/>
      <c r="FGS1360" s="977"/>
      <c r="FGT1360" s="977"/>
      <c r="FGU1360" s="977"/>
      <c r="FGV1360" s="977"/>
      <c r="FGW1360" s="977"/>
      <c r="FGX1360" s="977"/>
      <c r="FGY1360" s="977"/>
      <c r="FGZ1360" s="977"/>
      <c r="FHA1360" s="977"/>
      <c r="FHB1360" s="977"/>
      <c r="FHC1360" s="977"/>
      <c r="FHD1360" s="977"/>
      <c r="FHE1360" s="977"/>
      <c r="FHF1360" s="977"/>
      <c r="FHG1360" s="977"/>
      <c r="FHH1360" s="977"/>
      <c r="FHI1360" s="977"/>
      <c r="FHJ1360" s="977"/>
      <c r="FHK1360" s="977"/>
      <c r="FHL1360" s="977"/>
      <c r="FHM1360" s="977"/>
      <c r="FHN1360" s="977"/>
      <c r="FHO1360" s="977"/>
      <c r="FHP1360" s="977"/>
      <c r="FHQ1360" s="977"/>
      <c r="FHR1360" s="977"/>
      <c r="FHS1360" s="977"/>
      <c r="FHT1360" s="977"/>
      <c r="FHU1360" s="977"/>
      <c r="FHV1360" s="977"/>
      <c r="FHW1360" s="977"/>
      <c r="FHX1360" s="977"/>
      <c r="FHY1360" s="977"/>
      <c r="FHZ1360" s="977"/>
      <c r="FIA1360" s="977"/>
      <c r="FIB1360" s="977"/>
      <c r="FIC1360" s="977"/>
      <c r="FID1360" s="977"/>
      <c r="FIE1360" s="977"/>
      <c r="FIF1360" s="977"/>
      <c r="FIG1360" s="977"/>
      <c r="FIH1360" s="977"/>
      <c r="FII1360" s="977"/>
      <c r="FIJ1360" s="977"/>
      <c r="FIK1360" s="977"/>
      <c r="FIL1360" s="977"/>
      <c r="FIM1360" s="977"/>
      <c r="FIN1360" s="977"/>
      <c r="FIO1360" s="977"/>
      <c r="FIP1360" s="977"/>
      <c r="FIQ1360" s="977"/>
      <c r="FIR1360" s="977"/>
      <c r="FIS1360" s="977"/>
      <c r="FIT1360" s="977"/>
      <c r="FIU1360" s="977"/>
      <c r="FIV1360" s="977"/>
      <c r="FIW1360" s="977"/>
      <c r="FIX1360" s="977"/>
      <c r="FIY1360" s="977"/>
      <c r="FIZ1360" s="977"/>
      <c r="FJA1360" s="977"/>
      <c r="FJB1360" s="977"/>
      <c r="FJC1360" s="977"/>
      <c r="FJD1360" s="977"/>
      <c r="FJE1360" s="977"/>
      <c r="FJF1360" s="977"/>
      <c r="FJG1360" s="977"/>
      <c r="FJH1360" s="977"/>
      <c r="FJI1360" s="977"/>
      <c r="FJJ1360" s="977"/>
      <c r="FJK1360" s="977"/>
      <c r="FJL1360" s="977"/>
      <c r="FJM1360" s="977"/>
      <c r="FJN1360" s="977"/>
      <c r="FJO1360" s="977"/>
      <c r="FJP1360" s="977"/>
      <c r="FJQ1360" s="977"/>
      <c r="FJR1360" s="977"/>
      <c r="FJS1360" s="977"/>
      <c r="FJT1360" s="977"/>
      <c r="FJU1360" s="977"/>
      <c r="FJV1360" s="977"/>
      <c r="FJW1360" s="977"/>
      <c r="FJX1360" s="977"/>
      <c r="FJY1360" s="977"/>
      <c r="FJZ1360" s="977"/>
      <c r="FKA1360" s="977"/>
      <c r="FKB1360" s="977"/>
      <c r="FKC1360" s="977"/>
      <c r="FKD1360" s="977"/>
      <c r="FKE1360" s="977"/>
      <c r="FKF1360" s="977"/>
      <c r="FKG1360" s="977"/>
      <c r="FKH1360" s="977"/>
      <c r="FKI1360" s="977"/>
      <c r="FKJ1360" s="977"/>
      <c r="FKK1360" s="977"/>
      <c r="FKL1360" s="977"/>
      <c r="FKM1360" s="977"/>
      <c r="FKN1360" s="977"/>
      <c r="FKO1360" s="977"/>
      <c r="FKP1360" s="977"/>
      <c r="FKQ1360" s="977"/>
      <c r="FKR1360" s="977"/>
      <c r="FKS1360" s="977"/>
      <c r="FKT1360" s="977"/>
      <c r="FKU1360" s="977"/>
      <c r="FKV1360" s="977"/>
      <c r="FKW1360" s="977"/>
      <c r="FKX1360" s="977"/>
      <c r="FKY1360" s="977"/>
      <c r="FKZ1360" s="977"/>
      <c r="FLA1360" s="977"/>
      <c r="FLB1360" s="977"/>
      <c r="FLC1360" s="977"/>
      <c r="FLD1360" s="977"/>
      <c r="FLE1360" s="977"/>
      <c r="FLF1360" s="977"/>
      <c r="FLG1360" s="977"/>
      <c r="FLH1360" s="977"/>
      <c r="FLI1360" s="977"/>
      <c r="FLJ1360" s="977"/>
      <c r="FLK1360" s="977"/>
      <c r="FLL1360" s="977"/>
      <c r="FLM1360" s="977"/>
      <c r="FLN1360" s="977"/>
      <c r="FLO1360" s="977"/>
      <c r="FLP1360" s="977"/>
      <c r="FLQ1360" s="977"/>
      <c r="FLR1360" s="977"/>
      <c r="FLS1360" s="977"/>
      <c r="FLT1360" s="977"/>
      <c r="FLU1360" s="977"/>
      <c r="FLV1360" s="977"/>
      <c r="FLW1360" s="977"/>
      <c r="FLX1360" s="977"/>
      <c r="FLY1360" s="977"/>
      <c r="FLZ1360" s="977"/>
      <c r="FMA1360" s="977"/>
      <c r="FMB1360" s="977"/>
      <c r="FMC1360" s="977"/>
      <c r="FMD1360" s="977"/>
      <c r="FME1360" s="977"/>
      <c r="FMF1360" s="977"/>
      <c r="FMG1360" s="977"/>
      <c r="FMH1360" s="977"/>
      <c r="FMI1360" s="977"/>
      <c r="FMJ1360" s="977"/>
      <c r="FMK1360" s="977"/>
      <c r="FML1360" s="977"/>
      <c r="FMM1360" s="977"/>
      <c r="FMN1360" s="977"/>
      <c r="FMO1360" s="977"/>
      <c r="FMP1360" s="977"/>
      <c r="FMQ1360" s="977"/>
      <c r="FMR1360" s="977"/>
      <c r="FMS1360" s="977"/>
      <c r="FMT1360" s="977"/>
      <c r="FMU1360" s="977"/>
      <c r="FMV1360" s="977"/>
      <c r="FMW1360" s="977"/>
      <c r="FMX1360" s="977"/>
      <c r="FMY1360" s="977"/>
      <c r="FMZ1360" s="977"/>
      <c r="FNA1360" s="977"/>
      <c r="FNB1360" s="977"/>
      <c r="FNC1360" s="977"/>
      <c r="FND1360" s="977"/>
      <c r="FNE1360" s="977"/>
      <c r="FNF1360" s="977"/>
      <c r="FNG1360" s="977"/>
      <c r="FNH1360" s="977"/>
      <c r="FNI1360" s="977"/>
      <c r="FNJ1360" s="977"/>
      <c r="FNK1360" s="977"/>
      <c r="FNL1360" s="977"/>
      <c r="FNM1360" s="977"/>
      <c r="FNN1360" s="977"/>
      <c r="FNO1360" s="977"/>
      <c r="FNP1360" s="977"/>
      <c r="FNQ1360" s="977"/>
      <c r="FNR1360" s="977"/>
      <c r="FNS1360" s="977"/>
      <c r="FNT1360" s="977"/>
      <c r="FNU1360" s="977"/>
      <c r="FNV1360" s="977"/>
      <c r="FNW1360" s="977"/>
      <c r="FNX1360" s="977"/>
      <c r="FNY1360" s="977"/>
      <c r="FNZ1360" s="977"/>
      <c r="FOA1360" s="977"/>
      <c r="FOB1360" s="977"/>
      <c r="FOC1360" s="977"/>
      <c r="FOD1360" s="977"/>
      <c r="FOE1360" s="977"/>
      <c r="FOF1360" s="977"/>
      <c r="FOG1360" s="977"/>
      <c r="FOH1360" s="977"/>
      <c r="FOI1360" s="977"/>
      <c r="FOJ1360" s="977"/>
      <c r="FOK1360" s="977"/>
      <c r="FOL1360" s="977"/>
      <c r="FOM1360" s="977"/>
      <c r="FON1360" s="977"/>
      <c r="FOO1360" s="977"/>
      <c r="FOP1360" s="977"/>
      <c r="FOQ1360" s="977"/>
      <c r="FOR1360" s="977"/>
      <c r="FOS1360" s="977"/>
      <c r="FOT1360" s="977"/>
      <c r="FOU1360" s="977"/>
      <c r="FOV1360" s="977"/>
      <c r="FOW1360" s="977"/>
      <c r="FOX1360" s="977"/>
      <c r="FOY1360" s="977"/>
      <c r="FOZ1360" s="977"/>
      <c r="FPA1360" s="977"/>
      <c r="FPB1360" s="977"/>
      <c r="FPC1360" s="977"/>
      <c r="FPD1360" s="977"/>
      <c r="FPE1360" s="977"/>
      <c r="FPF1360" s="977"/>
      <c r="FPG1360" s="977"/>
      <c r="FPH1360" s="977"/>
      <c r="FPI1360" s="977"/>
      <c r="FPJ1360" s="977"/>
      <c r="FPK1360" s="977"/>
      <c r="FPL1360" s="977"/>
      <c r="FPM1360" s="977"/>
      <c r="FPN1360" s="977"/>
      <c r="FPO1360" s="977"/>
      <c r="FPP1360" s="977"/>
      <c r="FPQ1360" s="977"/>
      <c r="FPR1360" s="977"/>
      <c r="FPS1360" s="977"/>
      <c r="FPT1360" s="977"/>
      <c r="FPU1360" s="977"/>
      <c r="FPV1360" s="977"/>
      <c r="FPW1360" s="977"/>
      <c r="FPX1360" s="977"/>
      <c r="FPY1360" s="977"/>
      <c r="FPZ1360" s="977"/>
      <c r="FQA1360" s="977"/>
      <c r="FQB1360" s="977"/>
      <c r="FQC1360" s="977"/>
      <c r="FQD1360" s="977"/>
      <c r="FQE1360" s="977"/>
      <c r="FQF1360" s="977"/>
      <c r="FQG1360" s="977"/>
      <c r="FQH1360" s="977"/>
      <c r="FQI1360" s="977"/>
      <c r="FQJ1360" s="977"/>
      <c r="FQK1360" s="977"/>
      <c r="FQL1360" s="977"/>
      <c r="FQM1360" s="977"/>
      <c r="FQN1360" s="977"/>
      <c r="FQO1360" s="977"/>
      <c r="FQP1360" s="977"/>
      <c r="FQQ1360" s="977"/>
      <c r="FQR1360" s="977"/>
      <c r="FQS1360" s="977"/>
      <c r="FQT1360" s="977"/>
      <c r="FQU1360" s="977"/>
      <c r="FQV1360" s="977"/>
      <c r="FQW1360" s="977"/>
      <c r="FQX1360" s="977"/>
      <c r="FQY1360" s="977"/>
      <c r="FQZ1360" s="977"/>
      <c r="FRA1360" s="977"/>
      <c r="FRB1360" s="977"/>
      <c r="FRC1360" s="977"/>
      <c r="FRD1360" s="977"/>
      <c r="FRE1360" s="977"/>
      <c r="FRF1360" s="977"/>
      <c r="FRG1360" s="977"/>
      <c r="FRH1360" s="977"/>
      <c r="FRI1360" s="977"/>
      <c r="FRJ1360" s="977"/>
      <c r="FRK1360" s="977"/>
      <c r="FRL1360" s="977"/>
      <c r="FRM1360" s="977"/>
      <c r="FRN1360" s="977"/>
      <c r="FRO1360" s="977"/>
      <c r="FRP1360" s="977"/>
      <c r="FRQ1360" s="977"/>
      <c r="FRR1360" s="977"/>
      <c r="FRS1360" s="977"/>
      <c r="FRT1360" s="977"/>
      <c r="FRU1360" s="977"/>
      <c r="FRV1360" s="977"/>
      <c r="FRW1360" s="977"/>
      <c r="FRX1360" s="977"/>
      <c r="FRY1360" s="977"/>
      <c r="FRZ1360" s="977"/>
      <c r="FSA1360" s="977"/>
      <c r="FSB1360" s="977"/>
      <c r="FSC1360" s="977"/>
      <c r="FSD1360" s="977"/>
      <c r="FSE1360" s="977"/>
      <c r="FSF1360" s="977"/>
      <c r="FSG1360" s="977"/>
      <c r="FSH1360" s="977"/>
      <c r="FSI1360" s="977"/>
      <c r="FSJ1360" s="977"/>
      <c r="FSK1360" s="977"/>
      <c r="FSL1360" s="977"/>
      <c r="FSM1360" s="977"/>
      <c r="FSN1360" s="977"/>
      <c r="FSO1360" s="977"/>
      <c r="FSP1360" s="977"/>
      <c r="FSQ1360" s="977"/>
      <c r="FSR1360" s="977"/>
      <c r="FSS1360" s="977"/>
      <c r="FST1360" s="977"/>
      <c r="FSU1360" s="977"/>
      <c r="FSV1360" s="977"/>
      <c r="FSW1360" s="977"/>
      <c r="FSX1360" s="977"/>
      <c r="FSY1360" s="977"/>
      <c r="FSZ1360" s="977"/>
      <c r="FTA1360" s="977"/>
      <c r="FTB1360" s="977"/>
      <c r="FTC1360" s="977"/>
      <c r="FTD1360" s="977"/>
      <c r="FTE1360" s="977"/>
      <c r="FTF1360" s="977"/>
      <c r="FTG1360" s="977"/>
      <c r="FTH1360" s="977"/>
      <c r="FTI1360" s="977"/>
      <c r="FTJ1360" s="977"/>
      <c r="FTK1360" s="977"/>
      <c r="FTL1360" s="977"/>
      <c r="FTM1360" s="977"/>
      <c r="FTN1360" s="977"/>
      <c r="FTO1360" s="977"/>
      <c r="FTP1360" s="977"/>
      <c r="FTQ1360" s="977"/>
      <c r="FTR1360" s="977"/>
      <c r="FTS1360" s="977"/>
      <c r="FTT1360" s="977"/>
      <c r="FTU1360" s="977"/>
      <c r="FTV1360" s="977"/>
      <c r="FTW1360" s="977"/>
      <c r="FTX1360" s="977"/>
      <c r="FTY1360" s="977"/>
      <c r="FTZ1360" s="977"/>
      <c r="FUA1360" s="977"/>
      <c r="FUB1360" s="977"/>
      <c r="FUC1360" s="977"/>
      <c r="FUD1360" s="977"/>
      <c r="FUE1360" s="977"/>
      <c r="FUF1360" s="977"/>
      <c r="FUG1360" s="977"/>
      <c r="FUH1360" s="977"/>
      <c r="FUI1360" s="977"/>
      <c r="FUJ1360" s="977"/>
      <c r="FUK1360" s="977"/>
      <c r="FUL1360" s="977"/>
      <c r="FUM1360" s="977"/>
      <c r="FUN1360" s="977"/>
      <c r="FUO1360" s="977"/>
      <c r="FUP1360" s="977"/>
      <c r="FUQ1360" s="977"/>
      <c r="FUR1360" s="977"/>
      <c r="FUS1360" s="977"/>
      <c r="FUT1360" s="977"/>
      <c r="FUU1360" s="977"/>
      <c r="FUV1360" s="977"/>
      <c r="FUW1360" s="977"/>
      <c r="FUX1360" s="977"/>
      <c r="FUY1360" s="977"/>
      <c r="FUZ1360" s="977"/>
      <c r="FVA1360" s="977"/>
      <c r="FVB1360" s="977"/>
      <c r="FVC1360" s="977"/>
      <c r="FVD1360" s="977"/>
      <c r="FVE1360" s="977"/>
      <c r="FVF1360" s="977"/>
      <c r="FVG1360" s="977"/>
      <c r="FVH1360" s="977"/>
      <c r="FVI1360" s="977"/>
      <c r="FVJ1360" s="977"/>
      <c r="FVK1360" s="977"/>
      <c r="FVL1360" s="977"/>
      <c r="FVM1360" s="977"/>
      <c r="FVN1360" s="977"/>
      <c r="FVO1360" s="977"/>
      <c r="FVP1360" s="977"/>
      <c r="FVQ1360" s="977"/>
      <c r="FVR1360" s="977"/>
      <c r="FVS1360" s="977"/>
      <c r="FVT1360" s="977"/>
      <c r="FVU1360" s="977"/>
      <c r="FVV1360" s="977"/>
      <c r="FVW1360" s="977"/>
      <c r="FVX1360" s="977"/>
      <c r="FVY1360" s="977"/>
      <c r="FVZ1360" s="977"/>
      <c r="FWA1360" s="977"/>
      <c r="FWB1360" s="977"/>
      <c r="FWC1360" s="977"/>
      <c r="FWD1360" s="977"/>
      <c r="FWE1360" s="977"/>
      <c r="FWF1360" s="977"/>
      <c r="FWG1360" s="977"/>
      <c r="FWH1360" s="977"/>
      <c r="FWI1360" s="977"/>
      <c r="FWJ1360" s="977"/>
      <c r="FWK1360" s="977"/>
      <c r="FWL1360" s="977"/>
      <c r="FWM1360" s="977"/>
      <c r="FWN1360" s="977"/>
      <c r="FWO1360" s="977"/>
      <c r="FWP1360" s="977"/>
      <c r="FWQ1360" s="977"/>
      <c r="FWR1360" s="977"/>
      <c r="FWS1360" s="977"/>
      <c r="FWT1360" s="977"/>
      <c r="FWU1360" s="977"/>
      <c r="FWV1360" s="977"/>
      <c r="FWW1360" s="977"/>
      <c r="FWX1360" s="977"/>
      <c r="FWY1360" s="977"/>
      <c r="FWZ1360" s="977"/>
      <c r="FXA1360" s="977"/>
      <c r="FXB1360" s="977"/>
      <c r="FXC1360" s="977"/>
      <c r="FXD1360" s="977"/>
      <c r="FXE1360" s="977"/>
      <c r="FXF1360" s="977"/>
      <c r="FXG1360" s="977"/>
      <c r="FXH1360" s="977"/>
      <c r="FXI1360" s="977"/>
      <c r="FXJ1360" s="977"/>
      <c r="FXK1360" s="977"/>
      <c r="FXL1360" s="977"/>
      <c r="FXM1360" s="977"/>
      <c r="FXN1360" s="977"/>
      <c r="FXO1360" s="977"/>
      <c r="FXP1360" s="977"/>
      <c r="FXQ1360" s="977"/>
      <c r="FXR1360" s="977"/>
      <c r="FXS1360" s="977"/>
      <c r="FXT1360" s="977"/>
      <c r="FXU1360" s="977"/>
      <c r="FXV1360" s="977"/>
      <c r="FXW1360" s="977"/>
      <c r="FXX1360" s="977"/>
      <c r="FXY1360" s="977"/>
      <c r="FXZ1360" s="977"/>
      <c r="FYA1360" s="977"/>
      <c r="FYB1360" s="977"/>
      <c r="FYC1360" s="977"/>
      <c r="FYD1360" s="977"/>
      <c r="FYE1360" s="977"/>
      <c r="FYF1360" s="977"/>
      <c r="FYG1360" s="977"/>
      <c r="FYH1360" s="977"/>
      <c r="FYI1360" s="977"/>
      <c r="FYJ1360" s="977"/>
      <c r="FYK1360" s="977"/>
      <c r="FYL1360" s="977"/>
      <c r="FYM1360" s="977"/>
      <c r="FYN1360" s="977"/>
      <c r="FYO1360" s="977"/>
      <c r="FYP1360" s="977"/>
      <c r="FYQ1360" s="977"/>
      <c r="FYR1360" s="977"/>
      <c r="FYS1360" s="977"/>
      <c r="FYT1360" s="977"/>
      <c r="FYU1360" s="977"/>
      <c r="FYV1360" s="977"/>
      <c r="FYW1360" s="977"/>
      <c r="FYX1360" s="977"/>
      <c r="FYY1360" s="977"/>
      <c r="FYZ1360" s="977"/>
      <c r="FZA1360" s="977"/>
      <c r="FZB1360" s="977"/>
      <c r="FZC1360" s="977"/>
      <c r="FZD1360" s="977"/>
      <c r="FZE1360" s="977"/>
      <c r="FZF1360" s="977"/>
      <c r="FZG1360" s="977"/>
      <c r="FZH1360" s="977"/>
      <c r="FZI1360" s="977"/>
      <c r="FZJ1360" s="977"/>
      <c r="FZK1360" s="977"/>
      <c r="FZL1360" s="977"/>
      <c r="FZM1360" s="977"/>
      <c r="FZN1360" s="977"/>
      <c r="FZO1360" s="977"/>
      <c r="FZP1360" s="977"/>
      <c r="FZQ1360" s="977"/>
      <c r="FZR1360" s="977"/>
      <c r="FZS1360" s="977"/>
      <c r="FZT1360" s="977"/>
      <c r="FZU1360" s="977"/>
      <c r="FZV1360" s="977"/>
      <c r="FZW1360" s="977"/>
      <c r="FZX1360" s="977"/>
      <c r="FZY1360" s="977"/>
      <c r="FZZ1360" s="977"/>
      <c r="GAA1360" s="977"/>
      <c r="GAB1360" s="977"/>
      <c r="GAC1360" s="977"/>
      <c r="GAD1360" s="977"/>
      <c r="GAE1360" s="977"/>
      <c r="GAF1360" s="977"/>
      <c r="GAG1360" s="977"/>
      <c r="GAH1360" s="977"/>
      <c r="GAI1360" s="977"/>
      <c r="GAJ1360" s="977"/>
      <c r="GAK1360" s="977"/>
      <c r="GAL1360" s="977"/>
      <c r="GAM1360" s="977"/>
      <c r="GAN1360" s="977"/>
      <c r="GAO1360" s="977"/>
      <c r="GAP1360" s="977"/>
      <c r="GAQ1360" s="977"/>
      <c r="GAR1360" s="977"/>
      <c r="GAS1360" s="977"/>
      <c r="GAT1360" s="977"/>
      <c r="GAU1360" s="977"/>
      <c r="GAV1360" s="977"/>
      <c r="GAW1360" s="977"/>
      <c r="GAX1360" s="977"/>
      <c r="GAY1360" s="977"/>
      <c r="GAZ1360" s="977"/>
      <c r="GBA1360" s="977"/>
      <c r="GBB1360" s="977"/>
      <c r="GBC1360" s="977"/>
      <c r="GBD1360" s="977"/>
      <c r="GBE1360" s="977"/>
      <c r="GBF1360" s="977"/>
      <c r="GBG1360" s="977"/>
      <c r="GBH1360" s="977"/>
      <c r="GBI1360" s="977"/>
      <c r="GBJ1360" s="977"/>
      <c r="GBK1360" s="977"/>
      <c r="GBL1360" s="977"/>
      <c r="GBM1360" s="977"/>
      <c r="GBN1360" s="977"/>
      <c r="GBO1360" s="977"/>
      <c r="GBP1360" s="977"/>
      <c r="GBQ1360" s="977"/>
      <c r="GBR1360" s="977"/>
      <c r="GBS1360" s="977"/>
      <c r="GBT1360" s="977"/>
      <c r="GBU1360" s="977"/>
      <c r="GBV1360" s="977"/>
      <c r="GBW1360" s="977"/>
      <c r="GBX1360" s="977"/>
      <c r="GBY1360" s="977"/>
      <c r="GBZ1360" s="977"/>
      <c r="GCA1360" s="977"/>
      <c r="GCB1360" s="977"/>
      <c r="GCC1360" s="977"/>
      <c r="GCD1360" s="977"/>
      <c r="GCE1360" s="977"/>
      <c r="GCF1360" s="977"/>
      <c r="GCG1360" s="977"/>
      <c r="GCH1360" s="977"/>
      <c r="GCI1360" s="977"/>
      <c r="GCJ1360" s="977"/>
      <c r="GCK1360" s="977"/>
      <c r="GCL1360" s="977"/>
      <c r="GCM1360" s="977"/>
      <c r="GCN1360" s="977"/>
      <c r="GCO1360" s="977"/>
      <c r="GCP1360" s="977"/>
      <c r="GCQ1360" s="977"/>
      <c r="GCR1360" s="977"/>
      <c r="GCS1360" s="977"/>
      <c r="GCT1360" s="977"/>
      <c r="GCU1360" s="977"/>
      <c r="GCV1360" s="977"/>
      <c r="GCW1360" s="977"/>
      <c r="GCX1360" s="977"/>
      <c r="GCY1360" s="977"/>
      <c r="GCZ1360" s="977"/>
      <c r="GDA1360" s="977"/>
      <c r="GDB1360" s="977"/>
      <c r="GDC1360" s="977"/>
      <c r="GDD1360" s="977"/>
      <c r="GDE1360" s="977"/>
      <c r="GDF1360" s="977"/>
      <c r="GDG1360" s="977"/>
      <c r="GDH1360" s="977"/>
      <c r="GDI1360" s="977"/>
      <c r="GDJ1360" s="977"/>
      <c r="GDK1360" s="977"/>
      <c r="GDL1360" s="977"/>
      <c r="GDM1360" s="977"/>
      <c r="GDN1360" s="977"/>
      <c r="GDO1360" s="977"/>
      <c r="GDP1360" s="977"/>
      <c r="GDQ1360" s="977"/>
      <c r="GDR1360" s="977"/>
      <c r="GDS1360" s="977"/>
      <c r="GDT1360" s="977"/>
      <c r="GDU1360" s="977"/>
      <c r="GDV1360" s="977"/>
      <c r="GDW1360" s="977"/>
      <c r="GDX1360" s="977"/>
      <c r="GDY1360" s="977"/>
      <c r="GDZ1360" s="977"/>
      <c r="GEA1360" s="977"/>
      <c r="GEB1360" s="977"/>
      <c r="GEC1360" s="977"/>
      <c r="GED1360" s="977"/>
      <c r="GEE1360" s="977"/>
      <c r="GEF1360" s="977"/>
      <c r="GEG1360" s="977"/>
      <c r="GEH1360" s="977"/>
      <c r="GEI1360" s="977"/>
      <c r="GEJ1360" s="977"/>
      <c r="GEK1360" s="977"/>
      <c r="GEL1360" s="977"/>
      <c r="GEM1360" s="977"/>
      <c r="GEN1360" s="977"/>
      <c r="GEO1360" s="977"/>
      <c r="GEP1360" s="977"/>
      <c r="GEQ1360" s="977"/>
      <c r="GER1360" s="977"/>
      <c r="GES1360" s="977"/>
      <c r="GET1360" s="977"/>
      <c r="GEU1360" s="977"/>
      <c r="GEV1360" s="977"/>
      <c r="GEW1360" s="977"/>
      <c r="GEX1360" s="977"/>
      <c r="GEY1360" s="977"/>
      <c r="GEZ1360" s="977"/>
      <c r="GFA1360" s="977"/>
      <c r="GFB1360" s="977"/>
      <c r="GFC1360" s="977"/>
      <c r="GFD1360" s="977"/>
      <c r="GFE1360" s="977"/>
      <c r="GFF1360" s="977"/>
      <c r="GFG1360" s="977"/>
      <c r="GFH1360" s="977"/>
      <c r="GFI1360" s="977"/>
      <c r="GFJ1360" s="977"/>
      <c r="GFK1360" s="977"/>
      <c r="GFL1360" s="977"/>
      <c r="GFM1360" s="977"/>
      <c r="GFN1360" s="977"/>
      <c r="GFO1360" s="977"/>
      <c r="GFP1360" s="977"/>
      <c r="GFQ1360" s="977"/>
      <c r="GFR1360" s="977"/>
      <c r="GFS1360" s="977"/>
      <c r="GFT1360" s="977"/>
      <c r="GFU1360" s="977"/>
      <c r="GFV1360" s="977"/>
      <c r="GFW1360" s="977"/>
      <c r="GFX1360" s="977"/>
      <c r="GFY1360" s="977"/>
      <c r="GFZ1360" s="977"/>
      <c r="GGA1360" s="977"/>
      <c r="GGB1360" s="977"/>
      <c r="GGC1360" s="977"/>
      <c r="GGD1360" s="977"/>
      <c r="GGE1360" s="977"/>
      <c r="GGF1360" s="977"/>
      <c r="GGG1360" s="977"/>
      <c r="GGH1360" s="977"/>
      <c r="GGI1360" s="977"/>
      <c r="GGJ1360" s="977"/>
      <c r="GGK1360" s="977"/>
      <c r="GGL1360" s="977"/>
      <c r="GGM1360" s="977"/>
      <c r="GGN1360" s="977"/>
      <c r="GGO1360" s="977"/>
      <c r="GGP1360" s="977"/>
      <c r="GGQ1360" s="977"/>
      <c r="GGR1360" s="977"/>
      <c r="GGS1360" s="977"/>
      <c r="GGT1360" s="977"/>
      <c r="GGU1360" s="977"/>
      <c r="GGV1360" s="977"/>
      <c r="GGW1360" s="977"/>
      <c r="GGX1360" s="977"/>
      <c r="GGY1360" s="977"/>
      <c r="GGZ1360" s="977"/>
      <c r="GHA1360" s="977"/>
      <c r="GHB1360" s="977"/>
      <c r="GHC1360" s="977"/>
      <c r="GHD1360" s="977"/>
      <c r="GHE1360" s="977"/>
      <c r="GHF1360" s="977"/>
      <c r="GHG1360" s="977"/>
      <c r="GHH1360" s="977"/>
      <c r="GHI1360" s="977"/>
      <c r="GHJ1360" s="977"/>
      <c r="GHK1360" s="977"/>
      <c r="GHL1360" s="977"/>
      <c r="GHM1360" s="977"/>
      <c r="GHN1360" s="977"/>
      <c r="GHO1360" s="977"/>
      <c r="GHP1360" s="977"/>
      <c r="GHQ1360" s="977"/>
      <c r="GHR1360" s="977"/>
      <c r="GHS1360" s="977"/>
      <c r="GHT1360" s="977"/>
      <c r="GHU1360" s="977"/>
      <c r="GHV1360" s="977"/>
      <c r="GHW1360" s="977"/>
      <c r="GHX1360" s="977"/>
      <c r="GHY1360" s="977"/>
      <c r="GHZ1360" s="977"/>
      <c r="GIA1360" s="977"/>
      <c r="GIB1360" s="977"/>
      <c r="GIC1360" s="977"/>
      <c r="GID1360" s="977"/>
      <c r="GIE1360" s="977"/>
      <c r="GIF1360" s="977"/>
      <c r="GIG1360" s="977"/>
      <c r="GIH1360" s="977"/>
      <c r="GII1360" s="977"/>
      <c r="GIJ1360" s="977"/>
      <c r="GIK1360" s="977"/>
      <c r="GIL1360" s="977"/>
      <c r="GIM1360" s="977"/>
      <c r="GIN1360" s="977"/>
      <c r="GIO1360" s="977"/>
      <c r="GIP1360" s="977"/>
      <c r="GIQ1360" s="977"/>
      <c r="GIR1360" s="977"/>
      <c r="GIS1360" s="977"/>
      <c r="GIT1360" s="977"/>
      <c r="GIU1360" s="977"/>
      <c r="GIV1360" s="977"/>
      <c r="GIW1360" s="977"/>
      <c r="GIX1360" s="977"/>
      <c r="GIY1360" s="977"/>
      <c r="GIZ1360" s="977"/>
      <c r="GJA1360" s="977"/>
      <c r="GJB1360" s="977"/>
      <c r="GJC1360" s="977"/>
      <c r="GJD1360" s="977"/>
      <c r="GJE1360" s="977"/>
      <c r="GJF1360" s="977"/>
      <c r="GJG1360" s="977"/>
      <c r="GJH1360" s="977"/>
      <c r="GJI1360" s="977"/>
      <c r="GJJ1360" s="977"/>
      <c r="GJK1360" s="977"/>
      <c r="GJL1360" s="977"/>
      <c r="GJM1360" s="977"/>
      <c r="GJN1360" s="977"/>
      <c r="GJO1360" s="977"/>
      <c r="GJP1360" s="977"/>
      <c r="GJQ1360" s="977"/>
      <c r="GJR1360" s="977"/>
      <c r="GJS1360" s="977"/>
      <c r="GJT1360" s="977"/>
      <c r="GJU1360" s="977"/>
      <c r="GJV1360" s="977"/>
      <c r="GJW1360" s="977"/>
      <c r="GJX1360" s="977"/>
      <c r="GJY1360" s="977"/>
      <c r="GJZ1360" s="977"/>
      <c r="GKA1360" s="977"/>
      <c r="GKB1360" s="977"/>
      <c r="GKC1360" s="977"/>
      <c r="GKD1360" s="977"/>
      <c r="GKE1360" s="977"/>
      <c r="GKF1360" s="977"/>
      <c r="GKG1360" s="977"/>
      <c r="GKH1360" s="977"/>
      <c r="GKI1360" s="977"/>
      <c r="GKJ1360" s="977"/>
      <c r="GKK1360" s="977"/>
      <c r="GKL1360" s="977"/>
      <c r="GKM1360" s="977"/>
      <c r="GKN1360" s="977"/>
      <c r="GKO1360" s="977"/>
      <c r="GKP1360" s="977"/>
      <c r="GKQ1360" s="977"/>
      <c r="GKR1360" s="977"/>
      <c r="GKS1360" s="977"/>
      <c r="GKT1360" s="977"/>
      <c r="GKU1360" s="977"/>
      <c r="GKV1360" s="977"/>
      <c r="GKW1360" s="977"/>
      <c r="GKX1360" s="977"/>
      <c r="GKY1360" s="977"/>
      <c r="GKZ1360" s="977"/>
      <c r="GLA1360" s="977"/>
      <c r="GLB1360" s="977"/>
      <c r="GLC1360" s="977"/>
      <c r="GLD1360" s="977"/>
      <c r="GLE1360" s="977"/>
      <c r="GLF1360" s="977"/>
      <c r="GLG1360" s="977"/>
      <c r="GLH1360" s="977"/>
      <c r="GLI1360" s="977"/>
      <c r="GLJ1360" s="977"/>
      <c r="GLK1360" s="977"/>
      <c r="GLL1360" s="977"/>
      <c r="GLM1360" s="977"/>
      <c r="GLN1360" s="977"/>
      <c r="GLO1360" s="977"/>
      <c r="GLP1360" s="977"/>
      <c r="GLQ1360" s="977"/>
      <c r="GLR1360" s="977"/>
      <c r="GLS1360" s="977"/>
      <c r="GLT1360" s="977"/>
      <c r="GLU1360" s="977"/>
      <c r="GLV1360" s="977"/>
      <c r="GLW1360" s="977"/>
      <c r="GLX1360" s="977"/>
      <c r="GLY1360" s="977"/>
      <c r="GLZ1360" s="977"/>
      <c r="GMA1360" s="977"/>
      <c r="GMB1360" s="977"/>
      <c r="GMC1360" s="977"/>
      <c r="GMD1360" s="977"/>
      <c r="GME1360" s="977"/>
      <c r="GMF1360" s="977"/>
      <c r="GMG1360" s="977"/>
      <c r="GMH1360" s="977"/>
      <c r="GMI1360" s="977"/>
      <c r="GMJ1360" s="977"/>
      <c r="GMK1360" s="977"/>
      <c r="GML1360" s="977"/>
      <c r="GMM1360" s="977"/>
      <c r="GMN1360" s="977"/>
      <c r="GMO1360" s="977"/>
      <c r="GMP1360" s="977"/>
      <c r="GMQ1360" s="977"/>
      <c r="GMR1360" s="977"/>
      <c r="GMS1360" s="977"/>
      <c r="GMT1360" s="977"/>
      <c r="GMU1360" s="977"/>
      <c r="GMV1360" s="977"/>
      <c r="GMW1360" s="977"/>
      <c r="GMX1360" s="977"/>
      <c r="GMY1360" s="977"/>
      <c r="GMZ1360" s="977"/>
      <c r="GNA1360" s="977"/>
      <c r="GNB1360" s="977"/>
      <c r="GNC1360" s="977"/>
      <c r="GND1360" s="977"/>
      <c r="GNE1360" s="977"/>
      <c r="GNF1360" s="977"/>
      <c r="GNG1360" s="977"/>
      <c r="GNH1360" s="977"/>
      <c r="GNI1360" s="977"/>
      <c r="GNJ1360" s="977"/>
      <c r="GNK1360" s="977"/>
      <c r="GNL1360" s="977"/>
      <c r="GNM1360" s="977"/>
      <c r="GNN1360" s="977"/>
      <c r="GNO1360" s="977"/>
      <c r="GNP1360" s="977"/>
      <c r="GNQ1360" s="977"/>
      <c r="GNR1360" s="977"/>
      <c r="GNS1360" s="977"/>
      <c r="GNT1360" s="977"/>
      <c r="GNU1360" s="977"/>
      <c r="GNV1360" s="977"/>
      <c r="GNW1360" s="977"/>
      <c r="GNX1360" s="977"/>
      <c r="GNY1360" s="977"/>
      <c r="GNZ1360" s="977"/>
      <c r="GOA1360" s="977"/>
      <c r="GOB1360" s="977"/>
      <c r="GOC1360" s="977"/>
      <c r="GOD1360" s="977"/>
      <c r="GOE1360" s="977"/>
      <c r="GOF1360" s="977"/>
      <c r="GOG1360" s="977"/>
      <c r="GOH1360" s="977"/>
      <c r="GOI1360" s="977"/>
      <c r="GOJ1360" s="977"/>
      <c r="GOK1360" s="977"/>
      <c r="GOL1360" s="977"/>
      <c r="GOM1360" s="977"/>
      <c r="GON1360" s="977"/>
      <c r="GOO1360" s="977"/>
      <c r="GOP1360" s="977"/>
      <c r="GOQ1360" s="977"/>
      <c r="GOR1360" s="977"/>
      <c r="GOS1360" s="977"/>
      <c r="GOT1360" s="977"/>
      <c r="GOU1360" s="977"/>
      <c r="GOV1360" s="977"/>
      <c r="GOW1360" s="977"/>
      <c r="GOX1360" s="977"/>
      <c r="GOY1360" s="977"/>
      <c r="GOZ1360" s="977"/>
      <c r="GPA1360" s="977"/>
      <c r="GPB1360" s="977"/>
      <c r="GPC1360" s="977"/>
      <c r="GPD1360" s="977"/>
      <c r="GPE1360" s="977"/>
      <c r="GPF1360" s="977"/>
      <c r="GPG1360" s="977"/>
      <c r="GPH1360" s="977"/>
      <c r="GPI1360" s="977"/>
      <c r="GPJ1360" s="977"/>
      <c r="GPK1360" s="977"/>
      <c r="GPL1360" s="977"/>
      <c r="GPM1360" s="977"/>
      <c r="GPN1360" s="977"/>
      <c r="GPO1360" s="977"/>
      <c r="GPP1360" s="977"/>
      <c r="GPQ1360" s="977"/>
      <c r="GPR1360" s="977"/>
      <c r="GPS1360" s="977"/>
      <c r="GPT1360" s="977"/>
      <c r="GPU1360" s="977"/>
      <c r="GPV1360" s="977"/>
      <c r="GPW1360" s="977"/>
      <c r="GPX1360" s="977"/>
      <c r="GPY1360" s="977"/>
      <c r="GPZ1360" s="977"/>
      <c r="GQA1360" s="977"/>
      <c r="GQB1360" s="977"/>
      <c r="GQC1360" s="977"/>
      <c r="GQD1360" s="977"/>
      <c r="GQE1360" s="977"/>
      <c r="GQF1360" s="977"/>
      <c r="GQG1360" s="977"/>
      <c r="GQH1360" s="977"/>
      <c r="GQI1360" s="977"/>
      <c r="GQJ1360" s="977"/>
      <c r="GQK1360" s="977"/>
      <c r="GQL1360" s="977"/>
      <c r="GQM1360" s="977"/>
      <c r="GQN1360" s="977"/>
      <c r="GQO1360" s="977"/>
      <c r="GQP1360" s="977"/>
      <c r="GQQ1360" s="977"/>
      <c r="GQR1360" s="977"/>
      <c r="GQS1360" s="977"/>
      <c r="GQT1360" s="977"/>
      <c r="GQU1360" s="977"/>
      <c r="GQV1360" s="977"/>
      <c r="GQW1360" s="977"/>
      <c r="GQX1360" s="977"/>
      <c r="GQY1360" s="977"/>
      <c r="GQZ1360" s="977"/>
      <c r="GRA1360" s="977"/>
      <c r="GRB1360" s="977"/>
      <c r="GRC1360" s="977"/>
      <c r="GRD1360" s="977"/>
      <c r="GRE1360" s="977"/>
      <c r="GRF1360" s="977"/>
      <c r="GRG1360" s="977"/>
      <c r="GRH1360" s="977"/>
      <c r="GRI1360" s="977"/>
      <c r="GRJ1360" s="977"/>
      <c r="GRK1360" s="977"/>
      <c r="GRL1360" s="977"/>
      <c r="GRM1360" s="977"/>
      <c r="GRN1360" s="977"/>
      <c r="GRO1360" s="977"/>
      <c r="GRP1360" s="977"/>
      <c r="GRQ1360" s="977"/>
      <c r="GRR1360" s="977"/>
      <c r="GRS1360" s="977"/>
      <c r="GRT1360" s="977"/>
      <c r="GRU1360" s="977"/>
      <c r="GRV1360" s="977"/>
      <c r="GRW1360" s="977"/>
      <c r="GRX1360" s="977"/>
      <c r="GRY1360" s="977"/>
      <c r="GRZ1360" s="977"/>
      <c r="GSA1360" s="977"/>
      <c r="GSB1360" s="977"/>
      <c r="GSC1360" s="977"/>
      <c r="GSD1360" s="977"/>
      <c r="GSE1360" s="977"/>
      <c r="GSF1360" s="977"/>
      <c r="GSG1360" s="977"/>
      <c r="GSH1360" s="977"/>
      <c r="GSI1360" s="977"/>
      <c r="GSJ1360" s="977"/>
      <c r="GSK1360" s="977"/>
      <c r="GSL1360" s="977"/>
      <c r="GSM1360" s="977"/>
      <c r="GSN1360" s="977"/>
      <c r="GSO1360" s="977"/>
      <c r="GSP1360" s="977"/>
      <c r="GSQ1360" s="977"/>
      <c r="GSR1360" s="977"/>
      <c r="GSS1360" s="977"/>
      <c r="GST1360" s="977"/>
      <c r="GSU1360" s="977"/>
      <c r="GSV1360" s="977"/>
      <c r="GSW1360" s="977"/>
      <c r="GSX1360" s="977"/>
      <c r="GSY1360" s="977"/>
      <c r="GSZ1360" s="977"/>
      <c r="GTA1360" s="977"/>
      <c r="GTB1360" s="977"/>
      <c r="GTC1360" s="977"/>
      <c r="GTD1360" s="977"/>
      <c r="GTE1360" s="977"/>
      <c r="GTF1360" s="977"/>
      <c r="GTG1360" s="977"/>
      <c r="GTH1360" s="977"/>
      <c r="GTI1360" s="977"/>
      <c r="GTJ1360" s="977"/>
      <c r="GTK1360" s="977"/>
      <c r="GTL1360" s="977"/>
      <c r="GTM1360" s="977"/>
      <c r="GTN1360" s="977"/>
      <c r="GTO1360" s="977"/>
      <c r="GTP1360" s="977"/>
      <c r="GTQ1360" s="977"/>
      <c r="GTR1360" s="977"/>
      <c r="GTS1360" s="977"/>
      <c r="GTT1360" s="977"/>
      <c r="GTU1360" s="977"/>
      <c r="GTV1360" s="977"/>
      <c r="GTW1360" s="977"/>
      <c r="GTX1360" s="977"/>
      <c r="GTY1360" s="977"/>
      <c r="GTZ1360" s="977"/>
      <c r="GUA1360" s="977"/>
      <c r="GUB1360" s="977"/>
      <c r="GUC1360" s="977"/>
      <c r="GUD1360" s="977"/>
      <c r="GUE1360" s="977"/>
      <c r="GUF1360" s="977"/>
      <c r="GUG1360" s="977"/>
      <c r="GUH1360" s="977"/>
      <c r="GUI1360" s="977"/>
      <c r="GUJ1360" s="977"/>
      <c r="GUK1360" s="977"/>
      <c r="GUL1360" s="977"/>
      <c r="GUM1360" s="977"/>
      <c r="GUN1360" s="977"/>
      <c r="GUO1360" s="977"/>
      <c r="GUP1360" s="977"/>
      <c r="GUQ1360" s="977"/>
      <c r="GUR1360" s="977"/>
      <c r="GUS1360" s="977"/>
      <c r="GUT1360" s="977"/>
      <c r="GUU1360" s="977"/>
      <c r="GUV1360" s="977"/>
      <c r="GUW1360" s="977"/>
      <c r="GUX1360" s="977"/>
      <c r="GUY1360" s="977"/>
      <c r="GUZ1360" s="977"/>
      <c r="GVA1360" s="977"/>
      <c r="GVB1360" s="977"/>
      <c r="GVC1360" s="977"/>
      <c r="GVD1360" s="977"/>
      <c r="GVE1360" s="977"/>
      <c r="GVF1360" s="977"/>
      <c r="GVG1360" s="977"/>
      <c r="GVH1360" s="977"/>
      <c r="GVI1360" s="977"/>
      <c r="GVJ1360" s="977"/>
      <c r="GVK1360" s="977"/>
      <c r="GVL1360" s="977"/>
      <c r="GVM1360" s="977"/>
      <c r="GVN1360" s="977"/>
      <c r="GVO1360" s="977"/>
      <c r="GVP1360" s="977"/>
      <c r="GVQ1360" s="977"/>
      <c r="GVR1360" s="977"/>
      <c r="GVS1360" s="977"/>
      <c r="GVT1360" s="977"/>
      <c r="GVU1360" s="977"/>
      <c r="GVV1360" s="977"/>
      <c r="GVW1360" s="977"/>
      <c r="GVX1360" s="977"/>
      <c r="GVY1360" s="977"/>
      <c r="GVZ1360" s="977"/>
      <c r="GWA1360" s="977"/>
      <c r="GWB1360" s="977"/>
      <c r="GWC1360" s="977"/>
      <c r="GWD1360" s="977"/>
      <c r="GWE1360" s="977"/>
      <c r="GWF1360" s="977"/>
      <c r="GWG1360" s="977"/>
      <c r="GWH1360" s="977"/>
      <c r="GWI1360" s="977"/>
      <c r="GWJ1360" s="977"/>
      <c r="GWK1360" s="977"/>
      <c r="GWL1360" s="977"/>
      <c r="GWM1360" s="977"/>
      <c r="GWN1360" s="977"/>
      <c r="GWO1360" s="977"/>
      <c r="GWP1360" s="977"/>
      <c r="GWQ1360" s="977"/>
      <c r="GWR1360" s="977"/>
      <c r="GWS1360" s="977"/>
      <c r="GWT1360" s="977"/>
      <c r="GWU1360" s="977"/>
      <c r="GWV1360" s="977"/>
      <c r="GWW1360" s="977"/>
      <c r="GWX1360" s="977"/>
      <c r="GWY1360" s="977"/>
      <c r="GWZ1360" s="977"/>
      <c r="GXA1360" s="977"/>
      <c r="GXB1360" s="977"/>
      <c r="GXC1360" s="977"/>
      <c r="GXD1360" s="977"/>
      <c r="GXE1360" s="977"/>
      <c r="GXF1360" s="977"/>
      <c r="GXG1360" s="977"/>
      <c r="GXH1360" s="977"/>
      <c r="GXI1360" s="977"/>
      <c r="GXJ1360" s="977"/>
      <c r="GXK1360" s="977"/>
      <c r="GXL1360" s="977"/>
      <c r="GXM1360" s="977"/>
      <c r="GXN1360" s="977"/>
      <c r="GXO1360" s="977"/>
      <c r="GXP1360" s="977"/>
      <c r="GXQ1360" s="977"/>
      <c r="GXR1360" s="977"/>
      <c r="GXS1360" s="977"/>
      <c r="GXT1360" s="977"/>
      <c r="GXU1360" s="977"/>
      <c r="GXV1360" s="977"/>
      <c r="GXW1360" s="977"/>
      <c r="GXX1360" s="977"/>
      <c r="GXY1360" s="977"/>
      <c r="GXZ1360" s="977"/>
      <c r="GYA1360" s="977"/>
      <c r="GYB1360" s="977"/>
      <c r="GYC1360" s="977"/>
      <c r="GYD1360" s="977"/>
      <c r="GYE1360" s="977"/>
      <c r="GYF1360" s="977"/>
      <c r="GYG1360" s="977"/>
      <c r="GYH1360" s="977"/>
      <c r="GYI1360" s="977"/>
      <c r="GYJ1360" s="977"/>
      <c r="GYK1360" s="977"/>
      <c r="GYL1360" s="977"/>
      <c r="GYM1360" s="977"/>
      <c r="GYN1360" s="977"/>
      <c r="GYO1360" s="977"/>
      <c r="GYP1360" s="977"/>
      <c r="GYQ1360" s="977"/>
      <c r="GYR1360" s="977"/>
      <c r="GYS1360" s="977"/>
      <c r="GYT1360" s="977"/>
      <c r="GYU1360" s="977"/>
      <c r="GYV1360" s="977"/>
      <c r="GYW1360" s="977"/>
      <c r="GYX1360" s="977"/>
      <c r="GYY1360" s="977"/>
      <c r="GYZ1360" s="977"/>
      <c r="GZA1360" s="977"/>
      <c r="GZB1360" s="977"/>
      <c r="GZC1360" s="977"/>
      <c r="GZD1360" s="977"/>
      <c r="GZE1360" s="977"/>
      <c r="GZF1360" s="977"/>
      <c r="GZG1360" s="977"/>
      <c r="GZH1360" s="977"/>
      <c r="GZI1360" s="977"/>
      <c r="GZJ1360" s="977"/>
      <c r="GZK1360" s="977"/>
      <c r="GZL1360" s="977"/>
      <c r="GZM1360" s="977"/>
      <c r="GZN1360" s="977"/>
      <c r="GZO1360" s="977"/>
      <c r="GZP1360" s="977"/>
      <c r="GZQ1360" s="977"/>
      <c r="GZR1360" s="977"/>
      <c r="GZS1360" s="977"/>
      <c r="GZT1360" s="977"/>
      <c r="GZU1360" s="977"/>
      <c r="GZV1360" s="977"/>
      <c r="GZW1360" s="977"/>
      <c r="GZX1360" s="977"/>
      <c r="GZY1360" s="977"/>
      <c r="GZZ1360" s="977"/>
      <c r="HAA1360" s="977"/>
      <c r="HAB1360" s="977"/>
      <c r="HAC1360" s="977"/>
      <c r="HAD1360" s="977"/>
      <c r="HAE1360" s="977"/>
      <c r="HAF1360" s="977"/>
      <c r="HAG1360" s="977"/>
      <c r="HAH1360" s="977"/>
      <c r="HAI1360" s="977"/>
      <c r="HAJ1360" s="977"/>
      <c r="HAK1360" s="977"/>
      <c r="HAL1360" s="977"/>
      <c r="HAM1360" s="977"/>
      <c r="HAN1360" s="977"/>
      <c r="HAO1360" s="977"/>
      <c r="HAP1360" s="977"/>
      <c r="HAQ1360" s="977"/>
      <c r="HAR1360" s="977"/>
      <c r="HAS1360" s="977"/>
      <c r="HAT1360" s="977"/>
      <c r="HAU1360" s="977"/>
      <c r="HAV1360" s="977"/>
      <c r="HAW1360" s="977"/>
      <c r="HAX1360" s="977"/>
      <c r="HAY1360" s="977"/>
      <c r="HAZ1360" s="977"/>
      <c r="HBA1360" s="977"/>
      <c r="HBB1360" s="977"/>
      <c r="HBC1360" s="977"/>
      <c r="HBD1360" s="977"/>
      <c r="HBE1360" s="977"/>
      <c r="HBF1360" s="977"/>
      <c r="HBG1360" s="977"/>
      <c r="HBH1360" s="977"/>
      <c r="HBI1360" s="977"/>
      <c r="HBJ1360" s="977"/>
      <c r="HBK1360" s="977"/>
      <c r="HBL1360" s="977"/>
      <c r="HBM1360" s="977"/>
      <c r="HBN1360" s="977"/>
      <c r="HBO1360" s="977"/>
      <c r="HBP1360" s="977"/>
      <c r="HBQ1360" s="977"/>
      <c r="HBR1360" s="977"/>
      <c r="HBS1360" s="977"/>
      <c r="HBT1360" s="977"/>
      <c r="HBU1360" s="977"/>
      <c r="HBV1360" s="977"/>
      <c r="HBW1360" s="977"/>
      <c r="HBX1360" s="977"/>
      <c r="HBY1360" s="977"/>
      <c r="HBZ1360" s="977"/>
      <c r="HCA1360" s="977"/>
      <c r="HCB1360" s="977"/>
      <c r="HCC1360" s="977"/>
      <c r="HCD1360" s="977"/>
      <c r="HCE1360" s="977"/>
      <c r="HCF1360" s="977"/>
      <c r="HCG1360" s="977"/>
      <c r="HCH1360" s="977"/>
      <c r="HCI1360" s="977"/>
      <c r="HCJ1360" s="977"/>
      <c r="HCK1360" s="977"/>
      <c r="HCL1360" s="977"/>
      <c r="HCM1360" s="977"/>
      <c r="HCN1360" s="977"/>
      <c r="HCO1360" s="977"/>
      <c r="HCP1360" s="977"/>
      <c r="HCQ1360" s="977"/>
      <c r="HCR1360" s="977"/>
      <c r="HCS1360" s="977"/>
      <c r="HCT1360" s="977"/>
      <c r="HCU1360" s="977"/>
      <c r="HCV1360" s="977"/>
      <c r="HCW1360" s="977"/>
      <c r="HCX1360" s="977"/>
      <c r="HCY1360" s="977"/>
      <c r="HCZ1360" s="977"/>
      <c r="HDA1360" s="977"/>
      <c r="HDB1360" s="977"/>
      <c r="HDC1360" s="977"/>
      <c r="HDD1360" s="977"/>
      <c r="HDE1360" s="977"/>
      <c r="HDF1360" s="977"/>
      <c r="HDG1360" s="977"/>
      <c r="HDH1360" s="977"/>
      <c r="HDI1360" s="977"/>
      <c r="HDJ1360" s="977"/>
      <c r="HDK1360" s="977"/>
      <c r="HDL1360" s="977"/>
      <c r="HDM1360" s="977"/>
      <c r="HDN1360" s="977"/>
      <c r="HDO1360" s="977"/>
      <c r="HDP1360" s="977"/>
      <c r="HDQ1360" s="977"/>
      <c r="HDR1360" s="977"/>
      <c r="HDS1360" s="977"/>
      <c r="HDT1360" s="977"/>
      <c r="HDU1360" s="977"/>
      <c r="HDV1360" s="977"/>
      <c r="HDW1360" s="977"/>
      <c r="HDX1360" s="977"/>
      <c r="HDY1360" s="977"/>
      <c r="HDZ1360" s="977"/>
      <c r="HEA1360" s="977"/>
      <c r="HEB1360" s="977"/>
      <c r="HEC1360" s="977"/>
      <c r="HED1360" s="977"/>
      <c r="HEE1360" s="977"/>
      <c r="HEF1360" s="977"/>
      <c r="HEG1360" s="977"/>
      <c r="HEH1360" s="977"/>
      <c r="HEI1360" s="977"/>
      <c r="HEJ1360" s="977"/>
      <c r="HEK1360" s="977"/>
      <c r="HEL1360" s="977"/>
      <c r="HEM1360" s="977"/>
      <c r="HEN1360" s="977"/>
      <c r="HEO1360" s="977"/>
      <c r="HEP1360" s="977"/>
      <c r="HEQ1360" s="977"/>
      <c r="HER1360" s="977"/>
      <c r="HES1360" s="977"/>
      <c r="HET1360" s="977"/>
      <c r="HEU1360" s="977"/>
      <c r="HEV1360" s="977"/>
      <c r="HEW1360" s="977"/>
      <c r="HEX1360" s="977"/>
      <c r="HEY1360" s="977"/>
      <c r="HEZ1360" s="977"/>
      <c r="HFA1360" s="977"/>
      <c r="HFB1360" s="977"/>
      <c r="HFC1360" s="977"/>
      <c r="HFD1360" s="977"/>
      <c r="HFE1360" s="977"/>
      <c r="HFF1360" s="977"/>
      <c r="HFG1360" s="977"/>
      <c r="HFH1360" s="977"/>
      <c r="HFI1360" s="977"/>
      <c r="HFJ1360" s="977"/>
      <c r="HFK1360" s="977"/>
      <c r="HFL1360" s="977"/>
      <c r="HFM1360" s="977"/>
      <c r="HFN1360" s="977"/>
      <c r="HFO1360" s="977"/>
      <c r="HFP1360" s="977"/>
      <c r="HFQ1360" s="977"/>
      <c r="HFR1360" s="977"/>
      <c r="HFS1360" s="977"/>
      <c r="HFT1360" s="977"/>
      <c r="HFU1360" s="977"/>
      <c r="HFV1360" s="977"/>
      <c r="HFW1360" s="977"/>
      <c r="HFX1360" s="977"/>
      <c r="HFY1360" s="977"/>
      <c r="HFZ1360" s="977"/>
      <c r="HGA1360" s="977"/>
      <c r="HGB1360" s="977"/>
      <c r="HGC1360" s="977"/>
      <c r="HGD1360" s="977"/>
      <c r="HGE1360" s="977"/>
      <c r="HGF1360" s="977"/>
      <c r="HGG1360" s="977"/>
      <c r="HGH1360" s="977"/>
      <c r="HGI1360" s="977"/>
      <c r="HGJ1360" s="977"/>
      <c r="HGK1360" s="977"/>
      <c r="HGL1360" s="977"/>
      <c r="HGM1360" s="977"/>
      <c r="HGN1360" s="977"/>
      <c r="HGO1360" s="977"/>
      <c r="HGP1360" s="977"/>
      <c r="HGQ1360" s="977"/>
      <c r="HGR1360" s="977"/>
      <c r="HGS1360" s="977"/>
      <c r="HGT1360" s="977"/>
      <c r="HGU1360" s="977"/>
      <c r="HGV1360" s="977"/>
      <c r="HGW1360" s="977"/>
      <c r="HGX1360" s="977"/>
      <c r="HGY1360" s="977"/>
      <c r="HGZ1360" s="977"/>
      <c r="HHA1360" s="977"/>
      <c r="HHB1360" s="977"/>
      <c r="HHC1360" s="977"/>
      <c r="HHD1360" s="977"/>
      <c r="HHE1360" s="977"/>
      <c r="HHF1360" s="977"/>
      <c r="HHG1360" s="977"/>
      <c r="HHH1360" s="977"/>
      <c r="HHI1360" s="977"/>
      <c r="HHJ1360" s="977"/>
      <c r="HHK1360" s="977"/>
      <c r="HHL1360" s="977"/>
      <c r="HHM1360" s="977"/>
      <c r="HHN1360" s="977"/>
      <c r="HHO1360" s="977"/>
      <c r="HHP1360" s="977"/>
      <c r="HHQ1360" s="977"/>
      <c r="HHR1360" s="977"/>
      <c r="HHS1360" s="977"/>
      <c r="HHT1360" s="977"/>
      <c r="HHU1360" s="977"/>
      <c r="HHV1360" s="977"/>
      <c r="HHW1360" s="977"/>
      <c r="HHX1360" s="977"/>
      <c r="HHY1360" s="977"/>
      <c r="HHZ1360" s="977"/>
      <c r="HIA1360" s="977"/>
      <c r="HIB1360" s="977"/>
      <c r="HIC1360" s="977"/>
      <c r="HID1360" s="977"/>
      <c r="HIE1360" s="977"/>
      <c r="HIF1360" s="977"/>
      <c r="HIG1360" s="977"/>
      <c r="HIH1360" s="977"/>
      <c r="HII1360" s="977"/>
      <c r="HIJ1360" s="977"/>
      <c r="HIK1360" s="977"/>
      <c r="HIL1360" s="977"/>
      <c r="HIM1360" s="977"/>
      <c r="HIN1360" s="977"/>
      <c r="HIO1360" s="977"/>
      <c r="HIP1360" s="977"/>
      <c r="HIQ1360" s="977"/>
      <c r="HIR1360" s="977"/>
      <c r="HIS1360" s="977"/>
      <c r="HIT1360" s="977"/>
      <c r="HIU1360" s="977"/>
      <c r="HIV1360" s="977"/>
      <c r="HIW1360" s="977"/>
      <c r="HIX1360" s="977"/>
      <c r="HIY1360" s="977"/>
      <c r="HIZ1360" s="977"/>
      <c r="HJA1360" s="977"/>
      <c r="HJB1360" s="977"/>
      <c r="HJC1360" s="977"/>
      <c r="HJD1360" s="977"/>
      <c r="HJE1360" s="977"/>
      <c r="HJF1360" s="977"/>
      <c r="HJG1360" s="977"/>
      <c r="HJH1360" s="977"/>
      <c r="HJI1360" s="977"/>
      <c r="HJJ1360" s="977"/>
      <c r="HJK1360" s="977"/>
      <c r="HJL1360" s="977"/>
      <c r="HJM1360" s="977"/>
      <c r="HJN1360" s="977"/>
      <c r="HJO1360" s="977"/>
      <c r="HJP1360" s="977"/>
      <c r="HJQ1360" s="977"/>
      <c r="HJR1360" s="977"/>
      <c r="HJS1360" s="977"/>
      <c r="HJT1360" s="977"/>
      <c r="HJU1360" s="977"/>
      <c r="HJV1360" s="977"/>
      <c r="HJW1360" s="977"/>
      <c r="HJX1360" s="977"/>
      <c r="HJY1360" s="977"/>
      <c r="HJZ1360" s="977"/>
      <c r="HKA1360" s="977"/>
      <c r="HKB1360" s="977"/>
      <c r="HKC1360" s="977"/>
      <c r="HKD1360" s="977"/>
      <c r="HKE1360" s="977"/>
      <c r="HKF1360" s="977"/>
      <c r="HKG1360" s="977"/>
      <c r="HKH1360" s="977"/>
      <c r="HKI1360" s="977"/>
      <c r="HKJ1360" s="977"/>
      <c r="HKK1360" s="977"/>
      <c r="HKL1360" s="977"/>
      <c r="HKM1360" s="977"/>
      <c r="HKN1360" s="977"/>
      <c r="HKO1360" s="977"/>
      <c r="HKP1360" s="977"/>
      <c r="HKQ1360" s="977"/>
      <c r="HKR1360" s="977"/>
      <c r="HKS1360" s="977"/>
      <c r="HKT1360" s="977"/>
      <c r="HKU1360" s="977"/>
      <c r="HKV1360" s="977"/>
      <c r="HKW1360" s="977"/>
      <c r="HKX1360" s="977"/>
      <c r="HKY1360" s="977"/>
      <c r="HKZ1360" s="977"/>
      <c r="HLA1360" s="977"/>
      <c r="HLB1360" s="977"/>
      <c r="HLC1360" s="977"/>
      <c r="HLD1360" s="977"/>
      <c r="HLE1360" s="977"/>
      <c r="HLF1360" s="977"/>
      <c r="HLG1360" s="977"/>
      <c r="HLH1360" s="977"/>
      <c r="HLI1360" s="977"/>
      <c r="HLJ1360" s="977"/>
      <c r="HLK1360" s="977"/>
      <c r="HLL1360" s="977"/>
      <c r="HLM1360" s="977"/>
      <c r="HLN1360" s="977"/>
      <c r="HLO1360" s="977"/>
      <c r="HLP1360" s="977"/>
      <c r="HLQ1360" s="977"/>
      <c r="HLR1360" s="977"/>
      <c r="HLS1360" s="977"/>
      <c r="HLT1360" s="977"/>
      <c r="HLU1360" s="977"/>
      <c r="HLV1360" s="977"/>
      <c r="HLW1360" s="977"/>
      <c r="HLX1360" s="977"/>
      <c r="HLY1360" s="977"/>
      <c r="HLZ1360" s="977"/>
      <c r="HMA1360" s="977"/>
      <c r="HMB1360" s="977"/>
      <c r="HMC1360" s="977"/>
      <c r="HMD1360" s="977"/>
      <c r="HME1360" s="977"/>
      <c r="HMF1360" s="977"/>
      <c r="HMG1360" s="977"/>
      <c r="HMH1360" s="977"/>
      <c r="HMI1360" s="977"/>
      <c r="HMJ1360" s="977"/>
      <c r="HMK1360" s="977"/>
      <c r="HML1360" s="977"/>
      <c r="HMM1360" s="977"/>
      <c r="HMN1360" s="977"/>
      <c r="HMO1360" s="977"/>
      <c r="HMP1360" s="977"/>
      <c r="HMQ1360" s="977"/>
      <c r="HMR1360" s="977"/>
      <c r="HMS1360" s="977"/>
      <c r="HMT1360" s="977"/>
      <c r="HMU1360" s="977"/>
      <c r="HMV1360" s="977"/>
      <c r="HMW1360" s="977"/>
      <c r="HMX1360" s="977"/>
      <c r="HMY1360" s="977"/>
      <c r="HMZ1360" s="977"/>
      <c r="HNA1360" s="977"/>
      <c r="HNB1360" s="977"/>
      <c r="HNC1360" s="977"/>
      <c r="HND1360" s="977"/>
      <c r="HNE1360" s="977"/>
      <c r="HNF1360" s="977"/>
      <c r="HNG1360" s="977"/>
      <c r="HNH1360" s="977"/>
      <c r="HNI1360" s="977"/>
      <c r="HNJ1360" s="977"/>
      <c r="HNK1360" s="977"/>
      <c r="HNL1360" s="977"/>
      <c r="HNM1360" s="977"/>
      <c r="HNN1360" s="977"/>
      <c r="HNO1360" s="977"/>
      <c r="HNP1360" s="977"/>
      <c r="HNQ1360" s="977"/>
      <c r="HNR1360" s="977"/>
      <c r="HNS1360" s="977"/>
      <c r="HNT1360" s="977"/>
      <c r="HNU1360" s="977"/>
      <c r="HNV1360" s="977"/>
      <c r="HNW1360" s="977"/>
      <c r="HNX1360" s="977"/>
      <c r="HNY1360" s="977"/>
      <c r="HNZ1360" s="977"/>
      <c r="HOA1360" s="977"/>
      <c r="HOB1360" s="977"/>
      <c r="HOC1360" s="977"/>
      <c r="HOD1360" s="977"/>
      <c r="HOE1360" s="977"/>
      <c r="HOF1360" s="977"/>
      <c r="HOG1360" s="977"/>
      <c r="HOH1360" s="977"/>
      <c r="HOI1360" s="977"/>
      <c r="HOJ1360" s="977"/>
      <c r="HOK1360" s="977"/>
      <c r="HOL1360" s="977"/>
      <c r="HOM1360" s="977"/>
      <c r="HON1360" s="977"/>
      <c r="HOO1360" s="977"/>
      <c r="HOP1360" s="977"/>
      <c r="HOQ1360" s="977"/>
      <c r="HOR1360" s="977"/>
      <c r="HOS1360" s="977"/>
      <c r="HOT1360" s="977"/>
      <c r="HOU1360" s="977"/>
      <c r="HOV1360" s="977"/>
      <c r="HOW1360" s="977"/>
      <c r="HOX1360" s="977"/>
      <c r="HOY1360" s="977"/>
      <c r="HOZ1360" s="977"/>
      <c r="HPA1360" s="977"/>
      <c r="HPB1360" s="977"/>
      <c r="HPC1360" s="977"/>
      <c r="HPD1360" s="977"/>
      <c r="HPE1360" s="977"/>
      <c r="HPF1360" s="977"/>
      <c r="HPG1360" s="977"/>
      <c r="HPH1360" s="977"/>
      <c r="HPI1360" s="977"/>
      <c r="HPJ1360" s="977"/>
      <c r="HPK1360" s="977"/>
      <c r="HPL1360" s="977"/>
      <c r="HPM1360" s="977"/>
      <c r="HPN1360" s="977"/>
      <c r="HPO1360" s="977"/>
      <c r="HPP1360" s="977"/>
      <c r="HPQ1360" s="977"/>
      <c r="HPR1360" s="977"/>
      <c r="HPS1360" s="977"/>
      <c r="HPT1360" s="977"/>
      <c r="HPU1360" s="977"/>
      <c r="HPV1360" s="977"/>
      <c r="HPW1360" s="977"/>
      <c r="HPX1360" s="977"/>
      <c r="HPY1360" s="977"/>
      <c r="HPZ1360" s="977"/>
      <c r="HQA1360" s="977"/>
      <c r="HQB1360" s="977"/>
      <c r="HQC1360" s="977"/>
      <c r="HQD1360" s="977"/>
      <c r="HQE1360" s="977"/>
      <c r="HQF1360" s="977"/>
      <c r="HQG1360" s="977"/>
      <c r="HQH1360" s="977"/>
      <c r="HQI1360" s="977"/>
      <c r="HQJ1360" s="977"/>
      <c r="HQK1360" s="977"/>
      <c r="HQL1360" s="977"/>
      <c r="HQM1360" s="977"/>
      <c r="HQN1360" s="977"/>
      <c r="HQO1360" s="977"/>
      <c r="HQP1360" s="977"/>
      <c r="HQQ1360" s="977"/>
      <c r="HQR1360" s="977"/>
      <c r="HQS1360" s="977"/>
      <c r="HQT1360" s="977"/>
      <c r="HQU1360" s="977"/>
      <c r="HQV1360" s="977"/>
      <c r="HQW1360" s="977"/>
      <c r="HQX1360" s="977"/>
      <c r="HQY1360" s="977"/>
      <c r="HQZ1360" s="977"/>
      <c r="HRA1360" s="977"/>
      <c r="HRB1360" s="977"/>
      <c r="HRC1360" s="977"/>
      <c r="HRD1360" s="977"/>
      <c r="HRE1360" s="977"/>
      <c r="HRF1360" s="977"/>
      <c r="HRG1360" s="977"/>
      <c r="HRH1360" s="977"/>
      <c r="HRI1360" s="977"/>
      <c r="HRJ1360" s="977"/>
      <c r="HRK1360" s="977"/>
      <c r="HRL1360" s="977"/>
      <c r="HRM1360" s="977"/>
      <c r="HRN1360" s="977"/>
      <c r="HRO1360" s="977"/>
      <c r="HRP1360" s="977"/>
      <c r="HRQ1360" s="977"/>
      <c r="HRR1360" s="977"/>
      <c r="HRS1360" s="977"/>
      <c r="HRT1360" s="977"/>
      <c r="HRU1360" s="977"/>
      <c r="HRV1360" s="977"/>
      <c r="HRW1360" s="977"/>
      <c r="HRX1360" s="977"/>
      <c r="HRY1360" s="977"/>
      <c r="HRZ1360" s="977"/>
      <c r="HSA1360" s="977"/>
      <c r="HSB1360" s="977"/>
      <c r="HSC1360" s="977"/>
      <c r="HSD1360" s="977"/>
      <c r="HSE1360" s="977"/>
      <c r="HSF1360" s="977"/>
      <c r="HSG1360" s="977"/>
      <c r="HSH1360" s="977"/>
      <c r="HSI1360" s="977"/>
      <c r="HSJ1360" s="977"/>
      <c r="HSK1360" s="977"/>
      <c r="HSL1360" s="977"/>
      <c r="HSM1360" s="977"/>
      <c r="HSN1360" s="977"/>
      <c r="HSO1360" s="977"/>
      <c r="HSP1360" s="977"/>
      <c r="HSQ1360" s="977"/>
      <c r="HSR1360" s="977"/>
      <c r="HSS1360" s="977"/>
      <c r="HST1360" s="977"/>
      <c r="HSU1360" s="977"/>
      <c r="HSV1360" s="977"/>
      <c r="HSW1360" s="977"/>
      <c r="HSX1360" s="977"/>
      <c r="HSY1360" s="977"/>
      <c r="HSZ1360" s="977"/>
      <c r="HTA1360" s="977"/>
      <c r="HTB1360" s="977"/>
      <c r="HTC1360" s="977"/>
      <c r="HTD1360" s="977"/>
      <c r="HTE1360" s="977"/>
      <c r="HTF1360" s="977"/>
      <c r="HTG1360" s="977"/>
      <c r="HTH1360" s="977"/>
      <c r="HTI1360" s="977"/>
      <c r="HTJ1360" s="977"/>
      <c r="HTK1360" s="977"/>
      <c r="HTL1360" s="977"/>
      <c r="HTM1360" s="977"/>
      <c r="HTN1360" s="977"/>
      <c r="HTO1360" s="977"/>
      <c r="HTP1360" s="977"/>
      <c r="HTQ1360" s="977"/>
      <c r="HTR1360" s="977"/>
      <c r="HTS1360" s="977"/>
      <c r="HTT1360" s="977"/>
      <c r="HTU1360" s="977"/>
      <c r="HTV1360" s="977"/>
      <c r="HTW1360" s="977"/>
      <c r="HTX1360" s="977"/>
      <c r="HTY1360" s="977"/>
      <c r="HTZ1360" s="977"/>
      <c r="HUA1360" s="977"/>
      <c r="HUB1360" s="977"/>
      <c r="HUC1360" s="977"/>
      <c r="HUD1360" s="977"/>
      <c r="HUE1360" s="977"/>
      <c r="HUF1360" s="977"/>
      <c r="HUG1360" s="977"/>
      <c r="HUH1360" s="977"/>
      <c r="HUI1360" s="977"/>
      <c r="HUJ1360" s="977"/>
      <c r="HUK1360" s="977"/>
      <c r="HUL1360" s="977"/>
      <c r="HUM1360" s="977"/>
      <c r="HUN1360" s="977"/>
      <c r="HUO1360" s="977"/>
      <c r="HUP1360" s="977"/>
      <c r="HUQ1360" s="977"/>
      <c r="HUR1360" s="977"/>
      <c r="HUS1360" s="977"/>
      <c r="HUT1360" s="977"/>
      <c r="HUU1360" s="977"/>
      <c r="HUV1360" s="977"/>
      <c r="HUW1360" s="977"/>
      <c r="HUX1360" s="977"/>
      <c r="HUY1360" s="977"/>
      <c r="HUZ1360" s="977"/>
      <c r="HVA1360" s="977"/>
      <c r="HVB1360" s="977"/>
      <c r="HVC1360" s="977"/>
      <c r="HVD1360" s="977"/>
      <c r="HVE1360" s="977"/>
      <c r="HVF1360" s="977"/>
      <c r="HVG1360" s="977"/>
      <c r="HVH1360" s="977"/>
      <c r="HVI1360" s="977"/>
      <c r="HVJ1360" s="977"/>
      <c r="HVK1360" s="977"/>
      <c r="HVL1360" s="977"/>
      <c r="HVM1360" s="977"/>
      <c r="HVN1360" s="977"/>
      <c r="HVO1360" s="977"/>
      <c r="HVP1360" s="977"/>
      <c r="HVQ1360" s="977"/>
      <c r="HVR1360" s="977"/>
      <c r="HVS1360" s="977"/>
      <c r="HVT1360" s="977"/>
      <c r="HVU1360" s="977"/>
      <c r="HVV1360" s="977"/>
      <c r="HVW1360" s="977"/>
      <c r="HVX1360" s="977"/>
      <c r="HVY1360" s="977"/>
      <c r="HVZ1360" s="977"/>
      <c r="HWA1360" s="977"/>
      <c r="HWB1360" s="977"/>
      <c r="HWC1360" s="977"/>
      <c r="HWD1360" s="977"/>
      <c r="HWE1360" s="977"/>
      <c r="HWF1360" s="977"/>
      <c r="HWG1360" s="977"/>
      <c r="HWH1360" s="977"/>
      <c r="HWI1360" s="977"/>
      <c r="HWJ1360" s="977"/>
      <c r="HWK1360" s="977"/>
      <c r="HWL1360" s="977"/>
      <c r="HWM1360" s="977"/>
      <c r="HWN1360" s="977"/>
      <c r="HWO1360" s="977"/>
      <c r="HWP1360" s="977"/>
      <c r="HWQ1360" s="977"/>
      <c r="HWR1360" s="977"/>
      <c r="HWS1360" s="977"/>
      <c r="HWT1360" s="977"/>
      <c r="HWU1360" s="977"/>
      <c r="HWV1360" s="977"/>
      <c r="HWW1360" s="977"/>
      <c r="HWX1360" s="977"/>
      <c r="HWY1360" s="977"/>
      <c r="HWZ1360" s="977"/>
      <c r="HXA1360" s="977"/>
      <c r="HXB1360" s="977"/>
      <c r="HXC1360" s="977"/>
      <c r="HXD1360" s="977"/>
      <c r="HXE1360" s="977"/>
      <c r="HXF1360" s="977"/>
      <c r="HXG1360" s="977"/>
      <c r="HXH1360" s="977"/>
      <c r="HXI1360" s="977"/>
      <c r="HXJ1360" s="977"/>
      <c r="HXK1360" s="977"/>
      <c r="HXL1360" s="977"/>
      <c r="HXM1360" s="977"/>
      <c r="HXN1360" s="977"/>
      <c r="HXO1360" s="977"/>
      <c r="HXP1360" s="977"/>
      <c r="HXQ1360" s="977"/>
      <c r="HXR1360" s="977"/>
      <c r="HXS1360" s="977"/>
      <c r="HXT1360" s="977"/>
      <c r="HXU1360" s="977"/>
      <c r="HXV1360" s="977"/>
      <c r="HXW1360" s="977"/>
      <c r="HXX1360" s="977"/>
      <c r="HXY1360" s="977"/>
      <c r="HXZ1360" s="977"/>
      <c r="HYA1360" s="977"/>
      <c r="HYB1360" s="977"/>
      <c r="HYC1360" s="977"/>
      <c r="HYD1360" s="977"/>
      <c r="HYE1360" s="977"/>
      <c r="HYF1360" s="977"/>
      <c r="HYG1360" s="977"/>
      <c r="HYH1360" s="977"/>
      <c r="HYI1360" s="977"/>
      <c r="HYJ1360" s="977"/>
      <c r="HYK1360" s="977"/>
      <c r="HYL1360" s="977"/>
      <c r="HYM1360" s="977"/>
      <c r="HYN1360" s="977"/>
      <c r="HYO1360" s="977"/>
      <c r="HYP1360" s="977"/>
      <c r="HYQ1360" s="977"/>
      <c r="HYR1360" s="977"/>
      <c r="HYS1360" s="977"/>
      <c r="HYT1360" s="977"/>
      <c r="HYU1360" s="977"/>
      <c r="HYV1360" s="977"/>
      <c r="HYW1360" s="977"/>
      <c r="HYX1360" s="977"/>
      <c r="HYY1360" s="977"/>
      <c r="HYZ1360" s="977"/>
      <c r="HZA1360" s="977"/>
      <c r="HZB1360" s="977"/>
      <c r="HZC1360" s="977"/>
      <c r="HZD1360" s="977"/>
      <c r="HZE1360" s="977"/>
      <c r="HZF1360" s="977"/>
      <c r="HZG1360" s="977"/>
      <c r="HZH1360" s="977"/>
      <c r="HZI1360" s="977"/>
      <c r="HZJ1360" s="977"/>
      <c r="HZK1360" s="977"/>
      <c r="HZL1360" s="977"/>
      <c r="HZM1360" s="977"/>
      <c r="HZN1360" s="977"/>
      <c r="HZO1360" s="977"/>
      <c r="HZP1360" s="977"/>
      <c r="HZQ1360" s="977"/>
      <c r="HZR1360" s="977"/>
      <c r="HZS1360" s="977"/>
      <c r="HZT1360" s="977"/>
      <c r="HZU1360" s="977"/>
      <c r="HZV1360" s="977"/>
      <c r="HZW1360" s="977"/>
      <c r="HZX1360" s="977"/>
      <c r="HZY1360" s="977"/>
      <c r="HZZ1360" s="977"/>
      <c r="IAA1360" s="977"/>
      <c r="IAB1360" s="977"/>
      <c r="IAC1360" s="977"/>
      <c r="IAD1360" s="977"/>
      <c r="IAE1360" s="977"/>
      <c r="IAF1360" s="977"/>
      <c r="IAG1360" s="977"/>
      <c r="IAH1360" s="977"/>
      <c r="IAI1360" s="977"/>
      <c r="IAJ1360" s="977"/>
      <c r="IAK1360" s="977"/>
      <c r="IAL1360" s="977"/>
      <c r="IAM1360" s="977"/>
      <c r="IAN1360" s="977"/>
      <c r="IAO1360" s="977"/>
      <c r="IAP1360" s="977"/>
      <c r="IAQ1360" s="977"/>
      <c r="IAR1360" s="977"/>
      <c r="IAS1360" s="977"/>
      <c r="IAT1360" s="977"/>
      <c r="IAU1360" s="977"/>
      <c r="IAV1360" s="977"/>
      <c r="IAW1360" s="977"/>
      <c r="IAX1360" s="977"/>
      <c r="IAY1360" s="977"/>
      <c r="IAZ1360" s="977"/>
      <c r="IBA1360" s="977"/>
      <c r="IBB1360" s="977"/>
      <c r="IBC1360" s="977"/>
      <c r="IBD1360" s="977"/>
      <c r="IBE1360" s="977"/>
      <c r="IBF1360" s="977"/>
      <c r="IBG1360" s="977"/>
      <c r="IBH1360" s="977"/>
      <c r="IBI1360" s="977"/>
      <c r="IBJ1360" s="977"/>
      <c r="IBK1360" s="977"/>
      <c r="IBL1360" s="977"/>
      <c r="IBM1360" s="977"/>
      <c r="IBN1360" s="977"/>
      <c r="IBO1360" s="977"/>
      <c r="IBP1360" s="977"/>
      <c r="IBQ1360" s="977"/>
      <c r="IBR1360" s="977"/>
      <c r="IBS1360" s="977"/>
      <c r="IBT1360" s="977"/>
      <c r="IBU1360" s="977"/>
      <c r="IBV1360" s="977"/>
      <c r="IBW1360" s="977"/>
      <c r="IBX1360" s="977"/>
      <c r="IBY1360" s="977"/>
      <c r="IBZ1360" s="977"/>
      <c r="ICA1360" s="977"/>
      <c r="ICB1360" s="977"/>
      <c r="ICC1360" s="977"/>
      <c r="ICD1360" s="977"/>
      <c r="ICE1360" s="977"/>
      <c r="ICF1360" s="977"/>
      <c r="ICG1360" s="977"/>
      <c r="ICH1360" s="977"/>
      <c r="ICI1360" s="977"/>
      <c r="ICJ1360" s="977"/>
      <c r="ICK1360" s="977"/>
      <c r="ICL1360" s="977"/>
      <c r="ICM1360" s="977"/>
      <c r="ICN1360" s="977"/>
      <c r="ICO1360" s="977"/>
      <c r="ICP1360" s="977"/>
      <c r="ICQ1360" s="977"/>
      <c r="ICR1360" s="977"/>
      <c r="ICS1360" s="977"/>
      <c r="ICT1360" s="977"/>
      <c r="ICU1360" s="977"/>
      <c r="ICV1360" s="977"/>
      <c r="ICW1360" s="977"/>
      <c r="ICX1360" s="977"/>
      <c r="ICY1360" s="977"/>
      <c r="ICZ1360" s="977"/>
      <c r="IDA1360" s="977"/>
      <c r="IDB1360" s="977"/>
      <c r="IDC1360" s="977"/>
      <c r="IDD1360" s="977"/>
      <c r="IDE1360" s="977"/>
      <c r="IDF1360" s="977"/>
      <c r="IDG1360" s="977"/>
      <c r="IDH1360" s="977"/>
      <c r="IDI1360" s="977"/>
      <c r="IDJ1360" s="977"/>
      <c r="IDK1360" s="977"/>
      <c r="IDL1360" s="977"/>
      <c r="IDM1360" s="977"/>
      <c r="IDN1360" s="977"/>
      <c r="IDO1360" s="977"/>
      <c r="IDP1360" s="977"/>
      <c r="IDQ1360" s="977"/>
      <c r="IDR1360" s="977"/>
      <c r="IDS1360" s="977"/>
      <c r="IDT1360" s="977"/>
      <c r="IDU1360" s="977"/>
      <c r="IDV1360" s="977"/>
      <c r="IDW1360" s="977"/>
      <c r="IDX1360" s="977"/>
      <c r="IDY1360" s="977"/>
      <c r="IDZ1360" s="977"/>
      <c r="IEA1360" s="977"/>
      <c r="IEB1360" s="977"/>
      <c r="IEC1360" s="977"/>
      <c r="IED1360" s="977"/>
      <c r="IEE1360" s="977"/>
      <c r="IEF1360" s="977"/>
      <c r="IEG1360" s="977"/>
      <c r="IEH1360" s="977"/>
      <c r="IEI1360" s="977"/>
      <c r="IEJ1360" s="977"/>
      <c r="IEK1360" s="977"/>
      <c r="IEL1360" s="977"/>
      <c r="IEM1360" s="977"/>
      <c r="IEN1360" s="977"/>
      <c r="IEO1360" s="977"/>
      <c r="IEP1360" s="977"/>
      <c r="IEQ1360" s="977"/>
      <c r="IER1360" s="977"/>
      <c r="IES1360" s="977"/>
      <c r="IET1360" s="977"/>
      <c r="IEU1360" s="977"/>
      <c r="IEV1360" s="977"/>
      <c r="IEW1360" s="977"/>
      <c r="IEX1360" s="977"/>
      <c r="IEY1360" s="977"/>
      <c r="IEZ1360" s="977"/>
      <c r="IFA1360" s="977"/>
      <c r="IFB1360" s="977"/>
      <c r="IFC1360" s="977"/>
      <c r="IFD1360" s="977"/>
      <c r="IFE1360" s="977"/>
      <c r="IFF1360" s="977"/>
      <c r="IFG1360" s="977"/>
      <c r="IFH1360" s="977"/>
      <c r="IFI1360" s="977"/>
      <c r="IFJ1360" s="977"/>
      <c r="IFK1360" s="977"/>
      <c r="IFL1360" s="977"/>
      <c r="IFM1360" s="977"/>
      <c r="IFN1360" s="977"/>
      <c r="IFO1360" s="977"/>
      <c r="IFP1360" s="977"/>
      <c r="IFQ1360" s="977"/>
      <c r="IFR1360" s="977"/>
      <c r="IFS1360" s="977"/>
      <c r="IFT1360" s="977"/>
      <c r="IFU1360" s="977"/>
      <c r="IFV1360" s="977"/>
      <c r="IFW1360" s="977"/>
      <c r="IFX1360" s="977"/>
      <c r="IFY1360" s="977"/>
      <c r="IFZ1360" s="977"/>
      <c r="IGA1360" s="977"/>
      <c r="IGB1360" s="977"/>
      <c r="IGC1360" s="977"/>
      <c r="IGD1360" s="977"/>
      <c r="IGE1360" s="977"/>
      <c r="IGF1360" s="977"/>
      <c r="IGG1360" s="977"/>
      <c r="IGH1360" s="977"/>
      <c r="IGI1360" s="977"/>
      <c r="IGJ1360" s="977"/>
      <c r="IGK1360" s="977"/>
      <c r="IGL1360" s="977"/>
      <c r="IGM1360" s="977"/>
      <c r="IGN1360" s="977"/>
      <c r="IGO1360" s="977"/>
      <c r="IGP1360" s="977"/>
      <c r="IGQ1360" s="977"/>
      <c r="IGR1360" s="977"/>
      <c r="IGS1360" s="977"/>
      <c r="IGT1360" s="977"/>
      <c r="IGU1360" s="977"/>
      <c r="IGV1360" s="977"/>
      <c r="IGW1360" s="977"/>
      <c r="IGX1360" s="977"/>
      <c r="IGY1360" s="977"/>
      <c r="IGZ1360" s="977"/>
      <c r="IHA1360" s="977"/>
      <c r="IHB1360" s="977"/>
      <c r="IHC1360" s="977"/>
      <c r="IHD1360" s="977"/>
      <c r="IHE1360" s="977"/>
      <c r="IHF1360" s="977"/>
      <c r="IHG1360" s="977"/>
      <c r="IHH1360" s="977"/>
      <c r="IHI1360" s="977"/>
      <c r="IHJ1360" s="977"/>
      <c r="IHK1360" s="977"/>
      <c r="IHL1360" s="977"/>
      <c r="IHM1360" s="977"/>
      <c r="IHN1360" s="977"/>
      <c r="IHO1360" s="977"/>
      <c r="IHP1360" s="977"/>
      <c r="IHQ1360" s="977"/>
      <c r="IHR1360" s="977"/>
      <c r="IHS1360" s="977"/>
      <c r="IHT1360" s="977"/>
      <c r="IHU1360" s="977"/>
      <c r="IHV1360" s="977"/>
      <c r="IHW1360" s="977"/>
      <c r="IHX1360" s="977"/>
      <c r="IHY1360" s="977"/>
      <c r="IHZ1360" s="977"/>
      <c r="IIA1360" s="977"/>
      <c r="IIB1360" s="977"/>
      <c r="IIC1360" s="977"/>
      <c r="IID1360" s="977"/>
      <c r="IIE1360" s="977"/>
      <c r="IIF1360" s="977"/>
      <c r="IIG1360" s="977"/>
      <c r="IIH1360" s="977"/>
      <c r="III1360" s="977"/>
      <c r="IIJ1360" s="977"/>
      <c r="IIK1360" s="977"/>
      <c r="IIL1360" s="977"/>
      <c r="IIM1360" s="977"/>
      <c r="IIN1360" s="977"/>
      <c r="IIO1360" s="977"/>
      <c r="IIP1360" s="977"/>
      <c r="IIQ1360" s="977"/>
      <c r="IIR1360" s="977"/>
      <c r="IIS1360" s="977"/>
      <c r="IIT1360" s="977"/>
      <c r="IIU1360" s="977"/>
      <c r="IIV1360" s="977"/>
      <c r="IIW1360" s="977"/>
      <c r="IIX1360" s="977"/>
      <c r="IIY1360" s="977"/>
      <c r="IIZ1360" s="977"/>
      <c r="IJA1360" s="977"/>
      <c r="IJB1360" s="977"/>
      <c r="IJC1360" s="977"/>
      <c r="IJD1360" s="977"/>
      <c r="IJE1360" s="977"/>
      <c r="IJF1360" s="977"/>
      <c r="IJG1360" s="977"/>
      <c r="IJH1360" s="977"/>
      <c r="IJI1360" s="977"/>
      <c r="IJJ1360" s="977"/>
      <c r="IJK1360" s="977"/>
      <c r="IJL1360" s="977"/>
      <c r="IJM1360" s="977"/>
      <c r="IJN1360" s="977"/>
      <c r="IJO1360" s="977"/>
      <c r="IJP1360" s="977"/>
      <c r="IJQ1360" s="977"/>
      <c r="IJR1360" s="977"/>
      <c r="IJS1360" s="977"/>
      <c r="IJT1360" s="977"/>
      <c r="IJU1360" s="977"/>
      <c r="IJV1360" s="977"/>
      <c r="IJW1360" s="977"/>
      <c r="IJX1360" s="977"/>
      <c r="IJY1360" s="977"/>
      <c r="IJZ1360" s="977"/>
      <c r="IKA1360" s="977"/>
      <c r="IKB1360" s="977"/>
      <c r="IKC1360" s="977"/>
      <c r="IKD1360" s="977"/>
      <c r="IKE1360" s="977"/>
      <c r="IKF1360" s="977"/>
      <c r="IKG1360" s="977"/>
      <c r="IKH1360" s="977"/>
      <c r="IKI1360" s="977"/>
      <c r="IKJ1360" s="977"/>
      <c r="IKK1360" s="977"/>
      <c r="IKL1360" s="977"/>
      <c r="IKM1360" s="977"/>
      <c r="IKN1360" s="977"/>
      <c r="IKO1360" s="977"/>
      <c r="IKP1360" s="977"/>
      <c r="IKQ1360" s="977"/>
      <c r="IKR1360" s="977"/>
      <c r="IKS1360" s="977"/>
      <c r="IKT1360" s="977"/>
      <c r="IKU1360" s="977"/>
      <c r="IKV1360" s="977"/>
      <c r="IKW1360" s="977"/>
      <c r="IKX1360" s="977"/>
      <c r="IKY1360" s="977"/>
      <c r="IKZ1360" s="977"/>
      <c r="ILA1360" s="977"/>
      <c r="ILB1360" s="977"/>
      <c r="ILC1360" s="977"/>
      <c r="ILD1360" s="977"/>
      <c r="ILE1360" s="977"/>
      <c r="ILF1360" s="977"/>
      <c r="ILG1360" s="977"/>
      <c r="ILH1360" s="977"/>
      <c r="ILI1360" s="977"/>
      <c r="ILJ1360" s="977"/>
      <c r="ILK1360" s="977"/>
      <c r="ILL1360" s="977"/>
      <c r="ILM1360" s="977"/>
      <c r="ILN1360" s="977"/>
      <c r="ILO1360" s="977"/>
      <c r="ILP1360" s="977"/>
      <c r="ILQ1360" s="977"/>
      <c r="ILR1360" s="977"/>
      <c r="ILS1360" s="977"/>
      <c r="ILT1360" s="977"/>
      <c r="ILU1360" s="977"/>
      <c r="ILV1360" s="977"/>
      <c r="ILW1360" s="977"/>
      <c r="ILX1360" s="977"/>
      <c r="ILY1360" s="977"/>
      <c r="ILZ1360" s="977"/>
      <c r="IMA1360" s="977"/>
      <c r="IMB1360" s="977"/>
      <c r="IMC1360" s="977"/>
      <c r="IMD1360" s="977"/>
      <c r="IME1360" s="977"/>
      <c r="IMF1360" s="977"/>
      <c r="IMG1360" s="977"/>
      <c r="IMH1360" s="977"/>
      <c r="IMI1360" s="977"/>
      <c r="IMJ1360" s="977"/>
      <c r="IMK1360" s="977"/>
      <c r="IML1360" s="977"/>
      <c r="IMM1360" s="977"/>
      <c r="IMN1360" s="977"/>
      <c r="IMO1360" s="977"/>
      <c r="IMP1360" s="977"/>
      <c r="IMQ1360" s="977"/>
      <c r="IMR1360" s="977"/>
      <c r="IMS1360" s="977"/>
      <c r="IMT1360" s="977"/>
      <c r="IMU1360" s="977"/>
      <c r="IMV1360" s="977"/>
      <c r="IMW1360" s="977"/>
      <c r="IMX1360" s="977"/>
      <c r="IMY1360" s="977"/>
      <c r="IMZ1360" s="977"/>
      <c r="INA1360" s="977"/>
      <c r="INB1360" s="977"/>
      <c r="INC1360" s="977"/>
      <c r="IND1360" s="977"/>
      <c r="INE1360" s="977"/>
      <c r="INF1360" s="977"/>
      <c r="ING1360" s="977"/>
      <c r="INH1360" s="977"/>
      <c r="INI1360" s="977"/>
      <c r="INJ1360" s="977"/>
      <c r="INK1360" s="977"/>
      <c r="INL1360" s="977"/>
      <c r="INM1360" s="977"/>
      <c r="INN1360" s="977"/>
      <c r="INO1360" s="977"/>
      <c r="INP1360" s="977"/>
      <c r="INQ1360" s="977"/>
      <c r="INR1360" s="977"/>
      <c r="INS1360" s="977"/>
      <c r="INT1360" s="977"/>
      <c r="INU1360" s="977"/>
      <c r="INV1360" s="977"/>
      <c r="INW1360" s="977"/>
      <c r="INX1360" s="977"/>
      <c r="INY1360" s="977"/>
      <c r="INZ1360" s="977"/>
      <c r="IOA1360" s="977"/>
      <c r="IOB1360" s="977"/>
      <c r="IOC1360" s="977"/>
      <c r="IOD1360" s="977"/>
      <c r="IOE1360" s="977"/>
      <c r="IOF1360" s="977"/>
      <c r="IOG1360" s="977"/>
      <c r="IOH1360" s="977"/>
      <c r="IOI1360" s="977"/>
      <c r="IOJ1360" s="977"/>
      <c r="IOK1360" s="977"/>
      <c r="IOL1360" s="977"/>
      <c r="IOM1360" s="977"/>
      <c r="ION1360" s="977"/>
      <c r="IOO1360" s="977"/>
      <c r="IOP1360" s="977"/>
      <c r="IOQ1360" s="977"/>
      <c r="IOR1360" s="977"/>
      <c r="IOS1360" s="977"/>
      <c r="IOT1360" s="977"/>
      <c r="IOU1360" s="977"/>
      <c r="IOV1360" s="977"/>
      <c r="IOW1360" s="977"/>
      <c r="IOX1360" s="977"/>
      <c r="IOY1360" s="977"/>
      <c r="IOZ1360" s="977"/>
      <c r="IPA1360" s="977"/>
      <c r="IPB1360" s="977"/>
      <c r="IPC1360" s="977"/>
      <c r="IPD1360" s="977"/>
      <c r="IPE1360" s="977"/>
      <c r="IPF1360" s="977"/>
      <c r="IPG1360" s="977"/>
      <c r="IPH1360" s="977"/>
      <c r="IPI1360" s="977"/>
      <c r="IPJ1360" s="977"/>
      <c r="IPK1360" s="977"/>
      <c r="IPL1360" s="977"/>
      <c r="IPM1360" s="977"/>
      <c r="IPN1360" s="977"/>
      <c r="IPO1360" s="977"/>
      <c r="IPP1360" s="977"/>
      <c r="IPQ1360" s="977"/>
      <c r="IPR1360" s="977"/>
      <c r="IPS1360" s="977"/>
      <c r="IPT1360" s="977"/>
      <c r="IPU1360" s="977"/>
      <c r="IPV1360" s="977"/>
      <c r="IPW1360" s="977"/>
      <c r="IPX1360" s="977"/>
      <c r="IPY1360" s="977"/>
      <c r="IPZ1360" s="977"/>
      <c r="IQA1360" s="977"/>
      <c r="IQB1360" s="977"/>
      <c r="IQC1360" s="977"/>
      <c r="IQD1360" s="977"/>
      <c r="IQE1360" s="977"/>
      <c r="IQF1360" s="977"/>
      <c r="IQG1360" s="977"/>
      <c r="IQH1360" s="977"/>
      <c r="IQI1360" s="977"/>
      <c r="IQJ1360" s="977"/>
      <c r="IQK1360" s="977"/>
      <c r="IQL1360" s="977"/>
      <c r="IQM1360" s="977"/>
      <c r="IQN1360" s="977"/>
      <c r="IQO1360" s="977"/>
      <c r="IQP1360" s="977"/>
      <c r="IQQ1360" s="977"/>
      <c r="IQR1360" s="977"/>
      <c r="IQS1360" s="977"/>
      <c r="IQT1360" s="977"/>
      <c r="IQU1360" s="977"/>
      <c r="IQV1360" s="977"/>
      <c r="IQW1360" s="977"/>
      <c r="IQX1360" s="977"/>
      <c r="IQY1360" s="977"/>
      <c r="IQZ1360" s="977"/>
      <c r="IRA1360" s="977"/>
      <c r="IRB1360" s="977"/>
      <c r="IRC1360" s="977"/>
      <c r="IRD1360" s="977"/>
      <c r="IRE1360" s="977"/>
      <c r="IRF1360" s="977"/>
      <c r="IRG1360" s="977"/>
      <c r="IRH1360" s="977"/>
      <c r="IRI1360" s="977"/>
      <c r="IRJ1360" s="977"/>
      <c r="IRK1360" s="977"/>
      <c r="IRL1360" s="977"/>
      <c r="IRM1360" s="977"/>
      <c r="IRN1360" s="977"/>
      <c r="IRO1360" s="977"/>
      <c r="IRP1360" s="977"/>
      <c r="IRQ1360" s="977"/>
      <c r="IRR1360" s="977"/>
      <c r="IRS1360" s="977"/>
      <c r="IRT1360" s="977"/>
      <c r="IRU1360" s="977"/>
      <c r="IRV1360" s="977"/>
      <c r="IRW1360" s="977"/>
      <c r="IRX1360" s="977"/>
      <c r="IRY1360" s="977"/>
      <c r="IRZ1360" s="977"/>
      <c r="ISA1360" s="977"/>
      <c r="ISB1360" s="977"/>
      <c r="ISC1360" s="977"/>
      <c r="ISD1360" s="977"/>
      <c r="ISE1360" s="977"/>
      <c r="ISF1360" s="977"/>
      <c r="ISG1360" s="977"/>
      <c r="ISH1360" s="977"/>
      <c r="ISI1360" s="977"/>
      <c r="ISJ1360" s="977"/>
      <c r="ISK1360" s="977"/>
      <c r="ISL1360" s="977"/>
      <c r="ISM1360" s="977"/>
      <c r="ISN1360" s="977"/>
      <c r="ISO1360" s="977"/>
      <c r="ISP1360" s="977"/>
      <c r="ISQ1360" s="977"/>
      <c r="ISR1360" s="977"/>
      <c r="ISS1360" s="977"/>
      <c r="IST1360" s="977"/>
      <c r="ISU1360" s="977"/>
      <c r="ISV1360" s="977"/>
      <c r="ISW1360" s="977"/>
      <c r="ISX1360" s="977"/>
      <c r="ISY1360" s="977"/>
      <c r="ISZ1360" s="977"/>
      <c r="ITA1360" s="977"/>
      <c r="ITB1360" s="977"/>
      <c r="ITC1360" s="977"/>
      <c r="ITD1360" s="977"/>
      <c r="ITE1360" s="977"/>
      <c r="ITF1360" s="977"/>
      <c r="ITG1360" s="977"/>
      <c r="ITH1360" s="977"/>
      <c r="ITI1360" s="977"/>
      <c r="ITJ1360" s="977"/>
      <c r="ITK1360" s="977"/>
      <c r="ITL1360" s="977"/>
      <c r="ITM1360" s="977"/>
      <c r="ITN1360" s="977"/>
      <c r="ITO1360" s="977"/>
      <c r="ITP1360" s="977"/>
      <c r="ITQ1360" s="977"/>
      <c r="ITR1360" s="977"/>
      <c r="ITS1360" s="977"/>
      <c r="ITT1360" s="977"/>
      <c r="ITU1360" s="977"/>
      <c r="ITV1360" s="977"/>
      <c r="ITW1360" s="977"/>
      <c r="ITX1360" s="977"/>
      <c r="ITY1360" s="977"/>
      <c r="ITZ1360" s="977"/>
      <c r="IUA1360" s="977"/>
      <c r="IUB1360" s="977"/>
      <c r="IUC1360" s="977"/>
      <c r="IUD1360" s="977"/>
      <c r="IUE1360" s="977"/>
      <c r="IUF1360" s="977"/>
      <c r="IUG1360" s="977"/>
      <c r="IUH1360" s="977"/>
      <c r="IUI1360" s="977"/>
      <c r="IUJ1360" s="977"/>
      <c r="IUK1360" s="977"/>
      <c r="IUL1360" s="977"/>
      <c r="IUM1360" s="977"/>
      <c r="IUN1360" s="977"/>
      <c r="IUO1360" s="977"/>
      <c r="IUP1360" s="977"/>
      <c r="IUQ1360" s="977"/>
      <c r="IUR1360" s="977"/>
      <c r="IUS1360" s="977"/>
      <c r="IUT1360" s="977"/>
      <c r="IUU1360" s="977"/>
      <c r="IUV1360" s="977"/>
      <c r="IUW1360" s="977"/>
      <c r="IUX1360" s="977"/>
      <c r="IUY1360" s="977"/>
      <c r="IUZ1360" s="977"/>
      <c r="IVA1360" s="977"/>
      <c r="IVB1360" s="977"/>
      <c r="IVC1360" s="977"/>
      <c r="IVD1360" s="977"/>
      <c r="IVE1360" s="977"/>
      <c r="IVF1360" s="977"/>
      <c r="IVG1360" s="977"/>
      <c r="IVH1360" s="977"/>
      <c r="IVI1360" s="977"/>
      <c r="IVJ1360" s="977"/>
      <c r="IVK1360" s="977"/>
      <c r="IVL1360" s="977"/>
      <c r="IVM1360" s="977"/>
      <c r="IVN1360" s="977"/>
      <c r="IVO1360" s="977"/>
      <c r="IVP1360" s="977"/>
      <c r="IVQ1360" s="977"/>
      <c r="IVR1360" s="977"/>
      <c r="IVS1360" s="977"/>
      <c r="IVT1360" s="977"/>
      <c r="IVU1360" s="977"/>
      <c r="IVV1360" s="977"/>
      <c r="IVW1360" s="977"/>
      <c r="IVX1360" s="977"/>
      <c r="IVY1360" s="977"/>
      <c r="IVZ1360" s="977"/>
      <c r="IWA1360" s="977"/>
      <c r="IWB1360" s="977"/>
      <c r="IWC1360" s="977"/>
      <c r="IWD1360" s="977"/>
      <c r="IWE1360" s="977"/>
      <c r="IWF1360" s="977"/>
      <c r="IWG1360" s="977"/>
      <c r="IWH1360" s="977"/>
      <c r="IWI1360" s="977"/>
      <c r="IWJ1360" s="977"/>
      <c r="IWK1360" s="977"/>
      <c r="IWL1360" s="977"/>
      <c r="IWM1360" s="977"/>
      <c r="IWN1360" s="977"/>
      <c r="IWO1360" s="977"/>
      <c r="IWP1360" s="977"/>
      <c r="IWQ1360" s="977"/>
      <c r="IWR1360" s="977"/>
      <c r="IWS1360" s="977"/>
      <c r="IWT1360" s="977"/>
      <c r="IWU1360" s="977"/>
      <c r="IWV1360" s="977"/>
      <c r="IWW1360" s="977"/>
      <c r="IWX1360" s="977"/>
      <c r="IWY1360" s="977"/>
      <c r="IWZ1360" s="977"/>
      <c r="IXA1360" s="977"/>
      <c r="IXB1360" s="977"/>
      <c r="IXC1360" s="977"/>
      <c r="IXD1360" s="977"/>
      <c r="IXE1360" s="977"/>
      <c r="IXF1360" s="977"/>
      <c r="IXG1360" s="977"/>
      <c r="IXH1360" s="977"/>
      <c r="IXI1360" s="977"/>
      <c r="IXJ1360" s="977"/>
      <c r="IXK1360" s="977"/>
      <c r="IXL1360" s="977"/>
      <c r="IXM1360" s="977"/>
      <c r="IXN1360" s="977"/>
      <c r="IXO1360" s="977"/>
      <c r="IXP1360" s="977"/>
      <c r="IXQ1360" s="977"/>
      <c r="IXR1360" s="977"/>
      <c r="IXS1360" s="977"/>
      <c r="IXT1360" s="977"/>
      <c r="IXU1360" s="977"/>
      <c r="IXV1360" s="977"/>
      <c r="IXW1360" s="977"/>
      <c r="IXX1360" s="977"/>
      <c r="IXY1360" s="977"/>
      <c r="IXZ1360" s="977"/>
      <c r="IYA1360" s="977"/>
      <c r="IYB1360" s="977"/>
      <c r="IYC1360" s="977"/>
      <c r="IYD1360" s="977"/>
      <c r="IYE1360" s="977"/>
      <c r="IYF1360" s="977"/>
      <c r="IYG1360" s="977"/>
      <c r="IYH1360" s="977"/>
      <c r="IYI1360" s="977"/>
      <c r="IYJ1360" s="977"/>
      <c r="IYK1360" s="977"/>
      <c r="IYL1360" s="977"/>
      <c r="IYM1360" s="977"/>
      <c r="IYN1360" s="977"/>
      <c r="IYO1360" s="977"/>
      <c r="IYP1360" s="977"/>
      <c r="IYQ1360" s="977"/>
      <c r="IYR1360" s="977"/>
      <c r="IYS1360" s="977"/>
      <c r="IYT1360" s="977"/>
      <c r="IYU1360" s="977"/>
      <c r="IYV1360" s="977"/>
      <c r="IYW1360" s="977"/>
      <c r="IYX1360" s="977"/>
      <c r="IYY1360" s="977"/>
      <c r="IYZ1360" s="977"/>
      <c r="IZA1360" s="977"/>
      <c r="IZB1360" s="977"/>
      <c r="IZC1360" s="977"/>
      <c r="IZD1360" s="977"/>
      <c r="IZE1360" s="977"/>
      <c r="IZF1360" s="977"/>
      <c r="IZG1360" s="977"/>
      <c r="IZH1360" s="977"/>
      <c r="IZI1360" s="977"/>
      <c r="IZJ1360" s="977"/>
      <c r="IZK1360" s="977"/>
      <c r="IZL1360" s="977"/>
      <c r="IZM1360" s="977"/>
      <c r="IZN1360" s="977"/>
      <c r="IZO1360" s="977"/>
      <c r="IZP1360" s="977"/>
      <c r="IZQ1360" s="977"/>
      <c r="IZR1360" s="977"/>
      <c r="IZS1360" s="977"/>
      <c r="IZT1360" s="977"/>
      <c r="IZU1360" s="977"/>
      <c r="IZV1360" s="977"/>
      <c r="IZW1360" s="977"/>
      <c r="IZX1360" s="977"/>
      <c r="IZY1360" s="977"/>
      <c r="IZZ1360" s="977"/>
      <c r="JAA1360" s="977"/>
      <c r="JAB1360" s="977"/>
      <c r="JAC1360" s="977"/>
      <c r="JAD1360" s="977"/>
      <c r="JAE1360" s="977"/>
      <c r="JAF1360" s="977"/>
      <c r="JAG1360" s="977"/>
      <c r="JAH1360" s="977"/>
      <c r="JAI1360" s="977"/>
      <c r="JAJ1360" s="977"/>
      <c r="JAK1360" s="977"/>
      <c r="JAL1360" s="977"/>
      <c r="JAM1360" s="977"/>
      <c r="JAN1360" s="977"/>
      <c r="JAO1360" s="977"/>
      <c r="JAP1360" s="977"/>
      <c r="JAQ1360" s="977"/>
      <c r="JAR1360" s="977"/>
      <c r="JAS1360" s="977"/>
      <c r="JAT1360" s="977"/>
      <c r="JAU1360" s="977"/>
      <c r="JAV1360" s="977"/>
      <c r="JAW1360" s="977"/>
      <c r="JAX1360" s="977"/>
      <c r="JAY1360" s="977"/>
      <c r="JAZ1360" s="977"/>
      <c r="JBA1360" s="977"/>
      <c r="JBB1360" s="977"/>
      <c r="JBC1360" s="977"/>
      <c r="JBD1360" s="977"/>
      <c r="JBE1360" s="977"/>
      <c r="JBF1360" s="977"/>
      <c r="JBG1360" s="977"/>
      <c r="JBH1360" s="977"/>
      <c r="JBI1360" s="977"/>
      <c r="JBJ1360" s="977"/>
      <c r="JBK1360" s="977"/>
      <c r="JBL1360" s="977"/>
      <c r="JBM1360" s="977"/>
      <c r="JBN1360" s="977"/>
      <c r="JBO1360" s="977"/>
      <c r="JBP1360" s="977"/>
      <c r="JBQ1360" s="977"/>
      <c r="JBR1360" s="977"/>
      <c r="JBS1360" s="977"/>
      <c r="JBT1360" s="977"/>
      <c r="JBU1360" s="977"/>
      <c r="JBV1360" s="977"/>
      <c r="JBW1360" s="977"/>
      <c r="JBX1360" s="977"/>
      <c r="JBY1360" s="977"/>
      <c r="JBZ1360" s="977"/>
      <c r="JCA1360" s="977"/>
      <c r="JCB1360" s="977"/>
      <c r="JCC1360" s="977"/>
      <c r="JCD1360" s="977"/>
      <c r="JCE1360" s="977"/>
      <c r="JCF1360" s="977"/>
      <c r="JCG1360" s="977"/>
      <c r="JCH1360" s="977"/>
      <c r="JCI1360" s="977"/>
      <c r="JCJ1360" s="977"/>
      <c r="JCK1360" s="977"/>
      <c r="JCL1360" s="977"/>
      <c r="JCM1360" s="977"/>
      <c r="JCN1360" s="977"/>
      <c r="JCO1360" s="977"/>
      <c r="JCP1360" s="977"/>
      <c r="JCQ1360" s="977"/>
      <c r="JCR1360" s="977"/>
      <c r="JCS1360" s="977"/>
      <c r="JCT1360" s="977"/>
      <c r="JCU1360" s="977"/>
      <c r="JCV1360" s="977"/>
      <c r="JCW1360" s="977"/>
      <c r="JCX1360" s="977"/>
      <c r="JCY1360" s="977"/>
      <c r="JCZ1360" s="977"/>
      <c r="JDA1360" s="977"/>
      <c r="JDB1360" s="977"/>
      <c r="JDC1360" s="977"/>
      <c r="JDD1360" s="977"/>
      <c r="JDE1360" s="977"/>
      <c r="JDF1360" s="977"/>
      <c r="JDG1360" s="977"/>
      <c r="JDH1360" s="977"/>
      <c r="JDI1360" s="977"/>
      <c r="JDJ1360" s="977"/>
      <c r="JDK1360" s="977"/>
      <c r="JDL1360" s="977"/>
      <c r="JDM1360" s="977"/>
      <c r="JDN1360" s="977"/>
      <c r="JDO1360" s="977"/>
      <c r="JDP1360" s="977"/>
      <c r="JDQ1360" s="977"/>
      <c r="JDR1360" s="977"/>
      <c r="JDS1360" s="977"/>
      <c r="JDT1360" s="977"/>
      <c r="JDU1360" s="977"/>
      <c r="JDV1360" s="977"/>
      <c r="JDW1360" s="977"/>
      <c r="JDX1360" s="977"/>
      <c r="JDY1360" s="977"/>
      <c r="JDZ1360" s="977"/>
      <c r="JEA1360" s="977"/>
      <c r="JEB1360" s="977"/>
      <c r="JEC1360" s="977"/>
      <c r="JED1360" s="977"/>
      <c r="JEE1360" s="977"/>
      <c r="JEF1360" s="977"/>
      <c r="JEG1360" s="977"/>
      <c r="JEH1360" s="977"/>
      <c r="JEI1360" s="977"/>
      <c r="JEJ1360" s="977"/>
      <c r="JEK1360" s="977"/>
      <c r="JEL1360" s="977"/>
      <c r="JEM1360" s="977"/>
      <c r="JEN1360" s="977"/>
      <c r="JEO1360" s="977"/>
      <c r="JEP1360" s="977"/>
      <c r="JEQ1360" s="977"/>
      <c r="JER1360" s="977"/>
      <c r="JES1360" s="977"/>
      <c r="JET1360" s="977"/>
      <c r="JEU1360" s="977"/>
      <c r="JEV1360" s="977"/>
      <c r="JEW1360" s="977"/>
      <c r="JEX1360" s="977"/>
      <c r="JEY1360" s="977"/>
      <c r="JEZ1360" s="977"/>
      <c r="JFA1360" s="977"/>
      <c r="JFB1360" s="977"/>
      <c r="JFC1360" s="977"/>
      <c r="JFD1360" s="977"/>
      <c r="JFE1360" s="977"/>
      <c r="JFF1360" s="977"/>
      <c r="JFG1360" s="977"/>
      <c r="JFH1360" s="977"/>
      <c r="JFI1360" s="977"/>
      <c r="JFJ1360" s="977"/>
      <c r="JFK1360" s="977"/>
      <c r="JFL1360" s="977"/>
      <c r="JFM1360" s="977"/>
      <c r="JFN1360" s="977"/>
      <c r="JFO1360" s="977"/>
      <c r="JFP1360" s="977"/>
      <c r="JFQ1360" s="977"/>
      <c r="JFR1360" s="977"/>
      <c r="JFS1360" s="977"/>
      <c r="JFT1360" s="977"/>
      <c r="JFU1360" s="977"/>
      <c r="JFV1360" s="977"/>
      <c r="JFW1360" s="977"/>
      <c r="JFX1360" s="977"/>
      <c r="JFY1360" s="977"/>
      <c r="JFZ1360" s="977"/>
      <c r="JGA1360" s="977"/>
      <c r="JGB1360" s="977"/>
      <c r="JGC1360" s="977"/>
      <c r="JGD1360" s="977"/>
      <c r="JGE1360" s="977"/>
      <c r="JGF1360" s="977"/>
      <c r="JGG1360" s="977"/>
      <c r="JGH1360" s="977"/>
      <c r="JGI1360" s="977"/>
      <c r="JGJ1360" s="977"/>
      <c r="JGK1360" s="977"/>
      <c r="JGL1360" s="977"/>
      <c r="JGM1360" s="977"/>
      <c r="JGN1360" s="977"/>
      <c r="JGO1360" s="977"/>
      <c r="JGP1360" s="977"/>
      <c r="JGQ1360" s="977"/>
      <c r="JGR1360" s="977"/>
      <c r="JGS1360" s="977"/>
      <c r="JGT1360" s="977"/>
      <c r="JGU1360" s="977"/>
      <c r="JGV1360" s="977"/>
      <c r="JGW1360" s="977"/>
      <c r="JGX1360" s="977"/>
      <c r="JGY1360" s="977"/>
      <c r="JGZ1360" s="977"/>
      <c r="JHA1360" s="977"/>
      <c r="JHB1360" s="977"/>
      <c r="JHC1360" s="977"/>
      <c r="JHD1360" s="977"/>
      <c r="JHE1360" s="977"/>
      <c r="JHF1360" s="977"/>
      <c r="JHG1360" s="977"/>
      <c r="JHH1360" s="977"/>
      <c r="JHI1360" s="977"/>
      <c r="JHJ1360" s="977"/>
      <c r="JHK1360" s="977"/>
      <c r="JHL1360" s="977"/>
      <c r="JHM1360" s="977"/>
      <c r="JHN1360" s="977"/>
      <c r="JHO1360" s="977"/>
      <c r="JHP1360" s="977"/>
      <c r="JHQ1360" s="977"/>
      <c r="JHR1360" s="977"/>
      <c r="JHS1360" s="977"/>
      <c r="JHT1360" s="977"/>
      <c r="JHU1360" s="977"/>
      <c r="JHV1360" s="977"/>
      <c r="JHW1360" s="977"/>
      <c r="JHX1360" s="977"/>
      <c r="JHY1360" s="977"/>
      <c r="JHZ1360" s="977"/>
      <c r="JIA1360" s="977"/>
      <c r="JIB1360" s="977"/>
      <c r="JIC1360" s="977"/>
      <c r="JID1360" s="977"/>
      <c r="JIE1360" s="977"/>
      <c r="JIF1360" s="977"/>
      <c r="JIG1360" s="977"/>
      <c r="JIH1360" s="977"/>
      <c r="JII1360" s="977"/>
      <c r="JIJ1360" s="977"/>
      <c r="JIK1360" s="977"/>
      <c r="JIL1360" s="977"/>
      <c r="JIM1360" s="977"/>
      <c r="JIN1360" s="977"/>
      <c r="JIO1360" s="977"/>
      <c r="JIP1360" s="977"/>
      <c r="JIQ1360" s="977"/>
      <c r="JIR1360" s="977"/>
      <c r="JIS1360" s="977"/>
      <c r="JIT1360" s="977"/>
      <c r="JIU1360" s="977"/>
      <c r="JIV1360" s="977"/>
      <c r="JIW1360" s="977"/>
      <c r="JIX1360" s="977"/>
      <c r="JIY1360" s="977"/>
      <c r="JIZ1360" s="977"/>
      <c r="JJA1360" s="977"/>
      <c r="JJB1360" s="977"/>
      <c r="JJC1360" s="977"/>
      <c r="JJD1360" s="977"/>
      <c r="JJE1360" s="977"/>
      <c r="JJF1360" s="977"/>
      <c r="JJG1360" s="977"/>
      <c r="JJH1360" s="977"/>
      <c r="JJI1360" s="977"/>
      <c r="JJJ1360" s="977"/>
      <c r="JJK1360" s="977"/>
      <c r="JJL1360" s="977"/>
      <c r="JJM1360" s="977"/>
      <c r="JJN1360" s="977"/>
      <c r="JJO1360" s="977"/>
      <c r="JJP1360" s="977"/>
      <c r="JJQ1360" s="977"/>
      <c r="JJR1360" s="977"/>
      <c r="JJS1360" s="977"/>
      <c r="JJT1360" s="977"/>
      <c r="JJU1360" s="977"/>
      <c r="JJV1360" s="977"/>
      <c r="JJW1360" s="977"/>
      <c r="JJX1360" s="977"/>
      <c r="JJY1360" s="977"/>
      <c r="JJZ1360" s="977"/>
      <c r="JKA1360" s="977"/>
      <c r="JKB1360" s="977"/>
      <c r="JKC1360" s="977"/>
      <c r="JKD1360" s="977"/>
      <c r="JKE1360" s="977"/>
      <c r="JKF1360" s="977"/>
      <c r="JKG1360" s="977"/>
      <c r="JKH1360" s="977"/>
      <c r="JKI1360" s="977"/>
      <c r="JKJ1360" s="977"/>
      <c r="JKK1360" s="977"/>
      <c r="JKL1360" s="977"/>
      <c r="JKM1360" s="977"/>
      <c r="JKN1360" s="977"/>
      <c r="JKO1360" s="977"/>
      <c r="JKP1360" s="977"/>
      <c r="JKQ1360" s="977"/>
      <c r="JKR1360" s="977"/>
      <c r="JKS1360" s="977"/>
      <c r="JKT1360" s="977"/>
      <c r="JKU1360" s="977"/>
      <c r="JKV1360" s="977"/>
      <c r="JKW1360" s="977"/>
      <c r="JKX1360" s="977"/>
      <c r="JKY1360" s="977"/>
      <c r="JKZ1360" s="977"/>
      <c r="JLA1360" s="977"/>
      <c r="JLB1360" s="977"/>
      <c r="JLC1360" s="977"/>
      <c r="JLD1360" s="977"/>
      <c r="JLE1360" s="977"/>
      <c r="JLF1360" s="977"/>
      <c r="JLG1360" s="977"/>
      <c r="JLH1360" s="977"/>
      <c r="JLI1360" s="977"/>
      <c r="JLJ1360" s="977"/>
      <c r="JLK1360" s="977"/>
      <c r="JLL1360" s="977"/>
      <c r="JLM1360" s="977"/>
      <c r="JLN1360" s="977"/>
      <c r="JLO1360" s="977"/>
      <c r="JLP1360" s="977"/>
      <c r="JLQ1360" s="977"/>
      <c r="JLR1360" s="977"/>
      <c r="JLS1360" s="977"/>
      <c r="JLT1360" s="977"/>
      <c r="JLU1360" s="977"/>
      <c r="JLV1360" s="977"/>
      <c r="JLW1360" s="977"/>
      <c r="JLX1360" s="977"/>
      <c r="JLY1360" s="977"/>
      <c r="JLZ1360" s="977"/>
      <c r="JMA1360" s="977"/>
      <c r="JMB1360" s="977"/>
      <c r="JMC1360" s="977"/>
      <c r="JMD1360" s="977"/>
      <c r="JME1360" s="977"/>
      <c r="JMF1360" s="977"/>
      <c r="JMG1360" s="977"/>
      <c r="JMH1360" s="977"/>
      <c r="JMI1360" s="977"/>
      <c r="JMJ1360" s="977"/>
      <c r="JMK1360" s="977"/>
      <c r="JML1360" s="977"/>
      <c r="JMM1360" s="977"/>
      <c r="JMN1360" s="977"/>
      <c r="JMO1360" s="977"/>
      <c r="JMP1360" s="977"/>
      <c r="JMQ1360" s="977"/>
      <c r="JMR1360" s="977"/>
      <c r="JMS1360" s="977"/>
      <c r="JMT1360" s="977"/>
      <c r="JMU1360" s="977"/>
      <c r="JMV1360" s="977"/>
      <c r="JMW1360" s="977"/>
      <c r="JMX1360" s="977"/>
      <c r="JMY1360" s="977"/>
      <c r="JMZ1360" s="977"/>
      <c r="JNA1360" s="977"/>
      <c r="JNB1360" s="977"/>
      <c r="JNC1360" s="977"/>
      <c r="JND1360" s="977"/>
      <c r="JNE1360" s="977"/>
      <c r="JNF1360" s="977"/>
      <c r="JNG1360" s="977"/>
      <c r="JNH1360" s="977"/>
      <c r="JNI1360" s="977"/>
      <c r="JNJ1360" s="977"/>
      <c r="JNK1360" s="977"/>
      <c r="JNL1360" s="977"/>
      <c r="JNM1360" s="977"/>
      <c r="JNN1360" s="977"/>
      <c r="JNO1360" s="977"/>
      <c r="JNP1360" s="977"/>
      <c r="JNQ1360" s="977"/>
      <c r="JNR1360" s="977"/>
      <c r="JNS1360" s="977"/>
      <c r="JNT1360" s="977"/>
      <c r="JNU1360" s="977"/>
      <c r="JNV1360" s="977"/>
      <c r="JNW1360" s="977"/>
      <c r="JNX1360" s="977"/>
      <c r="JNY1360" s="977"/>
      <c r="JNZ1360" s="977"/>
      <c r="JOA1360" s="977"/>
      <c r="JOB1360" s="977"/>
      <c r="JOC1360" s="977"/>
      <c r="JOD1360" s="977"/>
      <c r="JOE1360" s="977"/>
      <c r="JOF1360" s="977"/>
      <c r="JOG1360" s="977"/>
      <c r="JOH1360" s="977"/>
      <c r="JOI1360" s="977"/>
      <c r="JOJ1360" s="977"/>
      <c r="JOK1360" s="977"/>
      <c r="JOL1360" s="977"/>
      <c r="JOM1360" s="977"/>
      <c r="JON1360" s="977"/>
      <c r="JOO1360" s="977"/>
      <c r="JOP1360" s="977"/>
      <c r="JOQ1360" s="977"/>
      <c r="JOR1360" s="977"/>
      <c r="JOS1360" s="977"/>
      <c r="JOT1360" s="977"/>
      <c r="JOU1360" s="977"/>
      <c r="JOV1360" s="977"/>
      <c r="JOW1360" s="977"/>
      <c r="JOX1360" s="977"/>
      <c r="JOY1360" s="977"/>
      <c r="JOZ1360" s="977"/>
      <c r="JPA1360" s="977"/>
      <c r="JPB1360" s="977"/>
      <c r="JPC1360" s="977"/>
      <c r="JPD1360" s="977"/>
      <c r="JPE1360" s="977"/>
      <c r="JPF1360" s="977"/>
      <c r="JPG1360" s="977"/>
      <c r="JPH1360" s="977"/>
      <c r="JPI1360" s="977"/>
      <c r="JPJ1360" s="977"/>
      <c r="JPK1360" s="977"/>
      <c r="JPL1360" s="977"/>
      <c r="JPM1360" s="977"/>
      <c r="JPN1360" s="977"/>
      <c r="JPO1360" s="977"/>
      <c r="JPP1360" s="977"/>
      <c r="JPQ1360" s="977"/>
      <c r="JPR1360" s="977"/>
      <c r="JPS1360" s="977"/>
      <c r="JPT1360" s="977"/>
      <c r="JPU1360" s="977"/>
      <c r="JPV1360" s="977"/>
      <c r="JPW1360" s="977"/>
      <c r="JPX1360" s="977"/>
      <c r="JPY1360" s="977"/>
      <c r="JPZ1360" s="977"/>
      <c r="JQA1360" s="977"/>
      <c r="JQB1360" s="977"/>
      <c r="JQC1360" s="977"/>
      <c r="JQD1360" s="977"/>
      <c r="JQE1360" s="977"/>
      <c r="JQF1360" s="977"/>
      <c r="JQG1360" s="977"/>
      <c r="JQH1360" s="977"/>
      <c r="JQI1360" s="977"/>
      <c r="JQJ1360" s="977"/>
      <c r="JQK1360" s="977"/>
      <c r="JQL1360" s="977"/>
      <c r="JQM1360" s="977"/>
      <c r="JQN1360" s="977"/>
      <c r="JQO1360" s="977"/>
      <c r="JQP1360" s="977"/>
      <c r="JQQ1360" s="977"/>
      <c r="JQR1360" s="977"/>
      <c r="JQS1360" s="977"/>
      <c r="JQT1360" s="977"/>
      <c r="JQU1360" s="977"/>
      <c r="JQV1360" s="977"/>
      <c r="JQW1360" s="977"/>
      <c r="JQX1360" s="977"/>
      <c r="JQY1360" s="977"/>
      <c r="JQZ1360" s="977"/>
      <c r="JRA1360" s="977"/>
      <c r="JRB1360" s="977"/>
      <c r="JRC1360" s="977"/>
      <c r="JRD1360" s="977"/>
      <c r="JRE1360" s="977"/>
      <c r="JRF1360" s="977"/>
      <c r="JRG1360" s="977"/>
      <c r="JRH1360" s="977"/>
      <c r="JRI1360" s="977"/>
      <c r="JRJ1360" s="977"/>
      <c r="JRK1360" s="977"/>
      <c r="JRL1360" s="977"/>
      <c r="JRM1360" s="977"/>
      <c r="JRN1360" s="977"/>
      <c r="JRO1360" s="977"/>
      <c r="JRP1360" s="977"/>
      <c r="JRQ1360" s="977"/>
      <c r="JRR1360" s="977"/>
      <c r="JRS1360" s="977"/>
      <c r="JRT1360" s="977"/>
      <c r="JRU1360" s="977"/>
      <c r="JRV1360" s="977"/>
      <c r="JRW1360" s="977"/>
      <c r="JRX1360" s="977"/>
      <c r="JRY1360" s="977"/>
      <c r="JRZ1360" s="977"/>
      <c r="JSA1360" s="977"/>
      <c r="JSB1360" s="977"/>
      <c r="JSC1360" s="977"/>
      <c r="JSD1360" s="977"/>
      <c r="JSE1360" s="977"/>
      <c r="JSF1360" s="977"/>
      <c r="JSG1360" s="977"/>
      <c r="JSH1360" s="977"/>
      <c r="JSI1360" s="977"/>
      <c r="JSJ1360" s="977"/>
      <c r="JSK1360" s="977"/>
      <c r="JSL1360" s="977"/>
      <c r="JSM1360" s="977"/>
      <c r="JSN1360" s="977"/>
      <c r="JSO1360" s="977"/>
      <c r="JSP1360" s="977"/>
      <c r="JSQ1360" s="977"/>
      <c r="JSR1360" s="977"/>
      <c r="JSS1360" s="977"/>
      <c r="JST1360" s="977"/>
      <c r="JSU1360" s="977"/>
      <c r="JSV1360" s="977"/>
      <c r="JSW1360" s="977"/>
      <c r="JSX1360" s="977"/>
      <c r="JSY1360" s="977"/>
      <c r="JSZ1360" s="977"/>
      <c r="JTA1360" s="977"/>
      <c r="JTB1360" s="977"/>
      <c r="JTC1360" s="977"/>
      <c r="JTD1360" s="977"/>
      <c r="JTE1360" s="977"/>
      <c r="JTF1360" s="977"/>
      <c r="JTG1360" s="977"/>
      <c r="JTH1360" s="977"/>
      <c r="JTI1360" s="977"/>
      <c r="JTJ1360" s="977"/>
      <c r="JTK1360" s="977"/>
      <c r="JTL1360" s="977"/>
      <c r="JTM1360" s="977"/>
      <c r="JTN1360" s="977"/>
      <c r="JTO1360" s="977"/>
      <c r="JTP1360" s="977"/>
      <c r="JTQ1360" s="977"/>
      <c r="JTR1360" s="977"/>
      <c r="JTS1360" s="977"/>
      <c r="JTT1360" s="977"/>
      <c r="JTU1360" s="977"/>
      <c r="JTV1360" s="977"/>
      <c r="JTW1360" s="977"/>
      <c r="JTX1360" s="977"/>
      <c r="JTY1360" s="977"/>
      <c r="JTZ1360" s="977"/>
      <c r="JUA1360" s="977"/>
      <c r="JUB1360" s="977"/>
      <c r="JUC1360" s="977"/>
      <c r="JUD1360" s="977"/>
      <c r="JUE1360" s="977"/>
      <c r="JUF1360" s="977"/>
      <c r="JUG1360" s="977"/>
      <c r="JUH1360" s="977"/>
      <c r="JUI1360" s="977"/>
      <c r="JUJ1360" s="977"/>
      <c r="JUK1360" s="977"/>
      <c r="JUL1360" s="977"/>
      <c r="JUM1360" s="977"/>
      <c r="JUN1360" s="977"/>
      <c r="JUO1360" s="977"/>
      <c r="JUP1360" s="977"/>
      <c r="JUQ1360" s="977"/>
      <c r="JUR1360" s="977"/>
      <c r="JUS1360" s="977"/>
      <c r="JUT1360" s="977"/>
      <c r="JUU1360" s="977"/>
      <c r="JUV1360" s="977"/>
      <c r="JUW1360" s="977"/>
      <c r="JUX1360" s="977"/>
      <c r="JUY1360" s="977"/>
      <c r="JUZ1360" s="977"/>
      <c r="JVA1360" s="977"/>
      <c r="JVB1360" s="977"/>
      <c r="JVC1360" s="977"/>
      <c r="JVD1360" s="977"/>
      <c r="JVE1360" s="977"/>
      <c r="JVF1360" s="977"/>
      <c r="JVG1360" s="977"/>
      <c r="JVH1360" s="977"/>
      <c r="JVI1360" s="977"/>
      <c r="JVJ1360" s="977"/>
      <c r="JVK1360" s="977"/>
      <c r="JVL1360" s="977"/>
      <c r="JVM1360" s="977"/>
      <c r="JVN1360" s="977"/>
      <c r="JVO1360" s="977"/>
      <c r="JVP1360" s="977"/>
      <c r="JVQ1360" s="977"/>
      <c r="JVR1360" s="977"/>
      <c r="JVS1360" s="977"/>
      <c r="JVT1360" s="977"/>
      <c r="JVU1360" s="977"/>
      <c r="JVV1360" s="977"/>
      <c r="JVW1360" s="977"/>
      <c r="JVX1360" s="977"/>
      <c r="JVY1360" s="977"/>
      <c r="JVZ1360" s="977"/>
      <c r="JWA1360" s="977"/>
      <c r="JWB1360" s="977"/>
      <c r="JWC1360" s="977"/>
      <c r="JWD1360" s="977"/>
      <c r="JWE1360" s="977"/>
      <c r="JWF1360" s="977"/>
      <c r="JWG1360" s="977"/>
      <c r="JWH1360" s="977"/>
      <c r="JWI1360" s="977"/>
      <c r="JWJ1360" s="977"/>
      <c r="JWK1360" s="977"/>
      <c r="JWL1360" s="977"/>
      <c r="JWM1360" s="977"/>
      <c r="JWN1360" s="977"/>
      <c r="JWO1360" s="977"/>
      <c r="JWP1360" s="977"/>
      <c r="JWQ1360" s="977"/>
      <c r="JWR1360" s="977"/>
      <c r="JWS1360" s="977"/>
      <c r="JWT1360" s="977"/>
      <c r="JWU1360" s="977"/>
      <c r="JWV1360" s="977"/>
      <c r="JWW1360" s="977"/>
      <c r="JWX1360" s="977"/>
      <c r="JWY1360" s="977"/>
      <c r="JWZ1360" s="977"/>
      <c r="JXA1360" s="977"/>
      <c r="JXB1360" s="977"/>
      <c r="JXC1360" s="977"/>
      <c r="JXD1360" s="977"/>
      <c r="JXE1360" s="977"/>
      <c r="JXF1360" s="977"/>
      <c r="JXG1360" s="977"/>
      <c r="JXH1360" s="977"/>
      <c r="JXI1360" s="977"/>
      <c r="JXJ1360" s="977"/>
      <c r="JXK1360" s="977"/>
      <c r="JXL1360" s="977"/>
      <c r="JXM1360" s="977"/>
      <c r="JXN1360" s="977"/>
      <c r="JXO1360" s="977"/>
      <c r="JXP1360" s="977"/>
      <c r="JXQ1360" s="977"/>
      <c r="JXR1360" s="977"/>
      <c r="JXS1360" s="977"/>
      <c r="JXT1360" s="977"/>
      <c r="JXU1360" s="977"/>
      <c r="JXV1360" s="977"/>
      <c r="JXW1360" s="977"/>
      <c r="JXX1360" s="977"/>
      <c r="JXY1360" s="977"/>
      <c r="JXZ1360" s="977"/>
      <c r="JYA1360" s="977"/>
      <c r="JYB1360" s="977"/>
      <c r="JYC1360" s="977"/>
      <c r="JYD1360" s="977"/>
      <c r="JYE1360" s="977"/>
      <c r="JYF1360" s="977"/>
      <c r="JYG1360" s="977"/>
      <c r="JYH1360" s="977"/>
      <c r="JYI1360" s="977"/>
      <c r="JYJ1360" s="977"/>
      <c r="JYK1360" s="977"/>
      <c r="JYL1360" s="977"/>
      <c r="JYM1360" s="977"/>
      <c r="JYN1360" s="977"/>
      <c r="JYO1360" s="977"/>
      <c r="JYP1360" s="977"/>
      <c r="JYQ1360" s="977"/>
      <c r="JYR1360" s="977"/>
      <c r="JYS1360" s="977"/>
      <c r="JYT1360" s="977"/>
      <c r="JYU1360" s="977"/>
      <c r="JYV1360" s="977"/>
      <c r="JYW1360" s="977"/>
      <c r="JYX1360" s="977"/>
      <c r="JYY1360" s="977"/>
      <c r="JYZ1360" s="977"/>
      <c r="JZA1360" s="977"/>
      <c r="JZB1360" s="977"/>
      <c r="JZC1360" s="977"/>
      <c r="JZD1360" s="977"/>
      <c r="JZE1360" s="977"/>
      <c r="JZF1360" s="977"/>
      <c r="JZG1360" s="977"/>
      <c r="JZH1360" s="977"/>
      <c r="JZI1360" s="977"/>
      <c r="JZJ1360" s="977"/>
      <c r="JZK1360" s="977"/>
      <c r="JZL1360" s="977"/>
      <c r="JZM1360" s="977"/>
      <c r="JZN1360" s="977"/>
      <c r="JZO1360" s="977"/>
      <c r="JZP1360" s="977"/>
      <c r="JZQ1360" s="977"/>
      <c r="JZR1360" s="977"/>
      <c r="JZS1360" s="977"/>
      <c r="JZT1360" s="977"/>
      <c r="JZU1360" s="977"/>
      <c r="JZV1360" s="977"/>
      <c r="JZW1360" s="977"/>
      <c r="JZX1360" s="977"/>
      <c r="JZY1360" s="977"/>
      <c r="JZZ1360" s="977"/>
      <c r="KAA1360" s="977"/>
      <c r="KAB1360" s="977"/>
      <c r="KAC1360" s="977"/>
      <c r="KAD1360" s="977"/>
      <c r="KAE1360" s="977"/>
      <c r="KAF1360" s="977"/>
      <c r="KAG1360" s="977"/>
      <c r="KAH1360" s="977"/>
      <c r="KAI1360" s="977"/>
      <c r="KAJ1360" s="977"/>
      <c r="KAK1360" s="977"/>
      <c r="KAL1360" s="977"/>
      <c r="KAM1360" s="977"/>
      <c r="KAN1360" s="977"/>
      <c r="KAO1360" s="977"/>
      <c r="KAP1360" s="977"/>
      <c r="KAQ1360" s="977"/>
      <c r="KAR1360" s="977"/>
      <c r="KAS1360" s="977"/>
      <c r="KAT1360" s="977"/>
      <c r="KAU1360" s="977"/>
      <c r="KAV1360" s="977"/>
      <c r="KAW1360" s="977"/>
      <c r="KAX1360" s="977"/>
      <c r="KAY1360" s="977"/>
      <c r="KAZ1360" s="977"/>
      <c r="KBA1360" s="977"/>
      <c r="KBB1360" s="977"/>
      <c r="KBC1360" s="977"/>
      <c r="KBD1360" s="977"/>
      <c r="KBE1360" s="977"/>
      <c r="KBF1360" s="977"/>
      <c r="KBG1360" s="977"/>
      <c r="KBH1360" s="977"/>
      <c r="KBI1360" s="977"/>
      <c r="KBJ1360" s="977"/>
      <c r="KBK1360" s="977"/>
      <c r="KBL1360" s="977"/>
      <c r="KBM1360" s="977"/>
      <c r="KBN1360" s="977"/>
      <c r="KBO1360" s="977"/>
      <c r="KBP1360" s="977"/>
      <c r="KBQ1360" s="977"/>
      <c r="KBR1360" s="977"/>
      <c r="KBS1360" s="977"/>
      <c r="KBT1360" s="977"/>
      <c r="KBU1360" s="977"/>
      <c r="KBV1360" s="977"/>
      <c r="KBW1360" s="977"/>
      <c r="KBX1360" s="977"/>
      <c r="KBY1360" s="977"/>
      <c r="KBZ1360" s="977"/>
      <c r="KCA1360" s="977"/>
      <c r="KCB1360" s="977"/>
      <c r="KCC1360" s="977"/>
      <c r="KCD1360" s="977"/>
      <c r="KCE1360" s="977"/>
      <c r="KCF1360" s="977"/>
      <c r="KCG1360" s="977"/>
      <c r="KCH1360" s="977"/>
      <c r="KCI1360" s="977"/>
      <c r="KCJ1360" s="977"/>
      <c r="KCK1360" s="977"/>
      <c r="KCL1360" s="977"/>
      <c r="KCM1360" s="977"/>
      <c r="KCN1360" s="977"/>
      <c r="KCO1360" s="977"/>
      <c r="KCP1360" s="977"/>
      <c r="KCQ1360" s="977"/>
      <c r="KCR1360" s="977"/>
      <c r="KCS1360" s="977"/>
      <c r="KCT1360" s="977"/>
      <c r="KCU1360" s="977"/>
      <c r="KCV1360" s="977"/>
      <c r="KCW1360" s="977"/>
      <c r="KCX1360" s="977"/>
      <c r="KCY1360" s="977"/>
      <c r="KCZ1360" s="977"/>
      <c r="KDA1360" s="977"/>
      <c r="KDB1360" s="977"/>
      <c r="KDC1360" s="977"/>
      <c r="KDD1360" s="977"/>
      <c r="KDE1360" s="977"/>
      <c r="KDF1360" s="977"/>
      <c r="KDG1360" s="977"/>
      <c r="KDH1360" s="977"/>
      <c r="KDI1360" s="977"/>
      <c r="KDJ1360" s="977"/>
      <c r="KDK1360" s="977"/>
      <c r="KDL1360" s="977"/>
      <c r="KDM1360" s="977"/>
      <c r="KDN1360" s="977"/>
      <c r="KDO1360" s="977"/>
      <c r="KDP1360" s="977"/>
      <c r="KDQ1360" s="977"/>
      <c r="KDR1360" s="977"/>
      <c r="KDS1360" s="977"/>
      <c r="KDT1360" s="977"/>
      <c r="KDU1360" s="977"/>
      <c r="KDV1360" s="977"/>
      <c r="KDW1360" s="977"/>
      <c r="KDX1360" s="977"/>
      <c r="KDY1360" s="977"/>
      <c r="KDZ1360" s="977"/>
      <c r="KEA1360" s="977"/>
      <c r="KEB1360" s="977"/>
      <c r="KEC1360" s="977"/>
      <c r="KED1360" s="977"/>
      <c r="KEE1360" s="977"/>
      <c r="KEF1360" s="977"/>
      <c r="KEG1360" s="977"/>
      <c r="KEH1360" s="977"/>
      <c r="KEI1360" s="977"/>
      <c r="KEJ1360" s="977"/>
      <c r="KEK1360" s="977"/>
      <c r="KEL1360" s="977"/>
      <c r="KEM1360" s="977"/>
      <c r="KEN1360" s="977"/>
      <c r="KEO1360" s="977"/>
      <c r="KEP1360" s="977"/>
      <c r="KEQ1360" s="977"/>
      <c r="KER1360" s="977"/>
      <c r="KES1360" s="977"/>
      <c r="KET1360" s="977"/>
      <c r="KEU1360" s="977"/>
      <c r="KEV1360" s="977"/>
      <c r="KEW1360" s="977"/>
      <c r="KEX1360" s="977"/>
      <c r="KEY1360" s="977"/>
      <c r="KEZ1360" s="977"/>
      <c r="KFA1360" s="977"/>
      <c r="KFB1360" s="977"/>
      <c r="KFC1360" s="977"/>
      <c r="KFD1360" s="977"/>
      <c r="KFE1360" s="977"/>
      <c r="KFF1360" s="977"/>
      <c r="KFG1360" s="977"/>
      <c r="KFH1360" s="977"/>
      <c r="KFI1360" s="977"/>
      <c r="KFJ1360" s="977"/>
      <c r="KFK1360" s="977"/>
      <c r="KFL1360" s="977"/>
      <c r="KFM1360" s="977"/>
      <c r="KFN1360" s="977"/>
      <c r="KFO1360" s="977"/>
      <c r="KFP1360" s="977"/>
      <c r="KFQ1360" s="977"/>
      <c r="KFR1360" s="977"/>
      <c r="KFS1360" s="977"/>
      <c r="KFT1360" s="977"/>
      <c r="KFU1360" s="977"/>
      <c r="KFV1360" s="977"/>
      <c r="KFW1360" s="977"/>
      <c r="KFX1360" s="977"/>
      <c r="KFY1360" s="977"/>
      <c r="KFZ1360" s="977"/>
      <c r="KGA1360" s="977"/>
      <c r="KGB1360" s="977"/>
      <c r="KGC1360" s="977"/>
      <c r="KGD1360" s="977"/>
      <c r="KGE1360" s="977"/>
      <c r="KGF1360" s="977"/>
      <c r="KGG1360" s="977"/>
      <c r="KGH1360" s="977"/>
      <c r="KGI1360" s="977"/>
      <c r="KGJ1360" s="977"/>
      <c r="KGK1360" s="977"/>
      <c r="KGL1360" s="977"/>
      <c r="KGM1360" s="977"/>
      <c r="KGN1360" s="977"/>
      <c r="KGO1360" s="977"/>
      <c r="KGP1360" s="977"/>
      <c r="KGQ1360" s="977"/>
      <c r="KGR1360" s="977"/>
      <c r="KGS1360" s="977"/>
      <c r="KGT1360" s="977"/>
      <c r="KGU1360" s="977"/>
      <c r="KGV1360" s="977"/>
      <c r="KGW1360" s="977"/>
      <c r="KGX1360" s="977"/>
      <c r="KGY1360" s="977"/>
      <c r="KGZ1360" s="977"/>
      <c r="KHA1360" s="977"/>
      <c r="KHB1360" s="977"/>
      <c r="KHC1360" s="977"/>
      <c r="KHD1360" s="977"/>
      <c r="KHE1360" s="977"/>
      <c r="KHF1360" s="977"/>
      <c r="KHG1360" s="977"/>
      <c r="KHH1360" s="977"/>
      <c r="KHI1360" s="977"/>
      <c r="KHJ1360" s="977"/>
      <c r="KHK1360" s="977"/>
      <c r="KHL1360" s="977"/>
      <c r="KHM1360" s="977"/>
      <c r="KHN1360" s="977"/>
      <c r="KHO1360" s="977"/>
      <c r="KHP1360" s="977"/>
      <c r="KHQ1360" s="977"/>
      <c r="KHR1360" s="977"/>
      <c r="KHS1360" s="977"/>
      <c r="KHT1360" s="977"/>
      <c r="KHU1360" s="977"/>
      <c r="KHV1360" s="977"/>
      <c r="KHW1360" s="977"/>
      <c r="KHX1360" s="977"/>
      <c r="KHY1360" s="977"/>
      <c r="KHZ1360" s="977"/>
      <c r="KIA1360" s="977"/>
      <c r="KIB1360" s="977"/>
      <c r="KIC1360" s="977"/>
      <c r="KID1360" s="977"/>
      <c r="KIE1360" s="977"/>
      <c r="KIF1360" s="977"/>
      <c r="KIG1360" s="977"/>
      <c r="KIH1360" s="977"/>
      <c r="KII1360" s="977"/>
      <c r="KIJ1360" s="977"/>
      <c r="KIK1360" s="977"/>
      <c r="KIL1360" s="977"/>
      <c r="KIM1360" s="977"/>
      <c r="KIN1360" s="977"/>
      <c r="KIO1360" s="977"/>
      <c r="KIP1360" s="977"/>
      <c r="KIQ1360" s="977"/>
      <c r="KIR1360" s="977"/>
      <c r="KIS1360" s="977"/>
      <c r="KIT1360" s="977"/>
      <c r="KIU1360" s="977"/>
      <c r="KIV1360" s="977"/>
      <c r="KIW1360" s="977"/>
      <c r="KIX1360" s="977"/>
      <c r="KIY1360" s="977"/>
      <c r="KIZ1360" s="977"/>
      <c r="KJA1360" s="977"/>
      <c r="KJB1360" s="977"/>
      <c r="KJC1360" s="977"/>
      <c r="KJD1360" s="977"/>
      <c r="KJE1360" s="977"/>
      <c r="KJF1360" s="977"/>
      <c r="KJG1360" s="977"/>
      <c r="KJH1360" s="977"/>
      <c r="KJI1360" s="977"/>
      <c r="KJJ1360" s="977"/>
      <c r="KJK1360" s="977"/>
      <c r="KJL1360" s="977"/>
      <c r="KJM1360" s="977"/>
      <c r="KJN1360" s="977"/>
      <c r="KJO1360" s="977"/>
      <c r="KJP1360" s="977"/>
      <c r="KJQ1360" s="977"/>
      <c r="KJR1360" s="977"/>
      <c r="KJS1360" s="977"/>
      <c r="KJT1360" s="977"/>
      <c r="KJU1360" s="977"/>
      <c r="KJV1360" s="977"/>
      <c r="KJW1360" s="977"/>
      <c r="KJX1360" s="977"/>
      <c r="KJY1360" s="977"/>
      <c r="KJZ1360" s="977"/>
      <c r="KKA1360" s="977"/>
      <c r="KKB1360" s="977"/>
      <c r="KKC1360" s="977"/>
      <c r="KKD1360" s="977"/>
      <c r="KKE1360" s="977"/>
      <c r="KKF1360" s="977"/>
      <c r="KKG1360" s="977"/>
      <c r="KKH1360" s="977"/>
      <c r="KKI1360" s="977"/>
      <c r="KKJ1360" s="977"/>
      <c r="KKK1360" s="977"/>
      <c r="KKL1360" s="977"/>
      <c r="KKM1360" s="977"/>
      <c r="KKN1360" s="977"/>
      <c r="KKO1360" s="977"/>
      <c r="KKP1360" s="977"/>
      <c r="KKQ1360" s="977"/>
      <c r="KKR1360" s="977"/>
      <c r="KKS1360" s="977"/>
      <c r="KKT1360" s="977"/>
      <c r="KKU1360" s="977"/>
      <c r="KKV1360" s="977"/>
      <c r="KKW1360" s="977"/>
      <c r="KKX1360" s="977"/>
      <c r="KKY1360" s="977"/>
      <c r="KKZ1360" s="977"/>
      <c r="KLA1360" s="977"/>
      <c r="KLB1360" s="977"/>
      <c r="KLC1360" s="977"/>
      <c r="KLD1360" s="977"/>
      <c r="KLE1360" s="977"/>
      <c r="KLF1360" s="977"/>
      <c r="KLG1360" s="977"/>
      <c r="KLH1360" s="977"/>
      <c r="KLI1360" s="977"/>
      <c r="KLJ1360" s="977"/>
      <c r="KLK1360" s="977"/>
      <c r="KLL1360" s="977"/>
      <c r="KLM1360" s="977"/>
      <c r="KLN1360" s="977"/>
      <c r="KLO1360" s="977"/>
      <c r="KLP1360" s="977"/>
      <c r="KLQ1360" s="977"/>
      <c r="KLR1360" s="977"/>
      <c r="KLS1360" s="977"/>
      <c r="KLT1360" s="977"/>
      <c r="KLU1360" s="977"/>
      <c r="KLV1360" s="977"/>
      <c r="KLW1360" s="977"/>
      <c r="KLX1360" s="977"/>
      <c r="KLY1360" s="977"/>
      <c r="KLZ1360" s="977"/>
      <c r="KMA1360" s="977"/>
      <c r="KMB1360" s="977"/>
      <c r="KMC1360" s="977"/>
      <c r="KMD1360" s="977"/>
      <c r="KME1360" s="977"/>
      <c r="KMF1360" s="977"/>
      <c r="KMG1360" s="977"/>
      <c r="KMH1360" s="977"/>
      <c r="KMI1360" s="977"/>
      <c r="KMJ1360" s="977"/>
      <c r="KMK1360" s="977"/>
      <c r="KML1360" s="977"/>
      <c r="KMM1360" s="977"/>
      <c r="KMN1360" s="977"/>
      <c r="KMO1360" s="977"/>
      <c r="KMP1360" s="977"/>
      <c r="KMQ1360" s="977"/>
      <c r="KMR1360" s="977"/>
      <c r="KMS1360" s="977"/>
      <c r="KMT1360" s="977"/>
      <c r="KMU1360" s="977"/>
      <c r="KMV1360" s="977"/>
      <c r="KMW1360" s="977"/>
      <c r="KMX1360" s="977"/>
      <c r="KMY1360" s="977"/>
      <c r="KMZ1360" s="977"/>
      <c r="KNA1360" s="977"/>
      <c r="KNB1360" s="977"/>
      <c r="KNC1360" s="977"/>
      <c r="KND1360" s="977"/>
      <c r="KNE1360" s="977"/>
      <c r="KNF1360" s="977"/>
      <c r="KNG1360" s="977"/>
      <c r="KNH1360" s="977"/>
      <c r="KNI1360" s="977"/>
      <c r="KNJ1360" s="977"/>
      <c r="KNK1360" s="977"/>
      <c r="KNL1360" s="977"/>
      <c r="KNM1360" s="977"/>
      <c r="KNN1360" s="977"/>
      <c r="KNO1360" s="977"/>
      <c r="KNP1360" s="977"/>
      <c r="KNQ1360" s="977"/>
      <c r="KNR1360" s="977"/>
      <c r="KNS1360" s="977"/>
      <c r="KNT1360" s="977"/>
      <c r="KNU1360" s="977"/>
      <c r="KNV1360" s="977"/>
      <c r="KNW1360" s="977"/>
      <c r="KNX1360" s="977"/>
      <c r="KNY1360" s="977"/>
      <c r="KNZ1360" s="977"/>
      <c r="KOA1360" s="977"/>
      <c r="KOB1360" s="977"/>
      <c r="KOC1360" s="977"/>
      <c r="KOD1360" s="977"/>
      <c r="KOE1360" s="977"/>
      <c r="KOF1360" s="977"/>
      <c r="KOG1360" s="977"/>
      <c r="KOH1360" s="977"/>
      <c r="KOI1360" s="977"/>
      <c r="KOJ1360" s="977"/>
      <c r="KOK1360" s="977"/>
      <c r="KOL1360" s="977"/>
      <c r="KOM1360" s="977"/>
      <c r="KON1360" s="977"/>
      <c r="KOO1360" s="977"/>
      <c r="KOP1360" s="977"/>
      <c r="KOQ1360" s="977"/>
      <c r="KOR1360" s="977"/>
      <c r="KOS1360" s="977"/>
      <c r="KOT1360" s="977"/>
      <c r="KOU1360" s="977"/>
      <c r="KOV1360" s="977"/>
      <c r="KOW1360" s="977"/>
      <c r="KOX1360" s="977"/>
      <c r="KOY1360" s="977"/>
      <c r="KOZ1360" s="977"/>
      <c r="KPA1360" s="977"/>
      <c r="KPB1360" s="977"/>
      <c r="KPC1360" s="977"/>
      <c r="KPD1360" s="977"/>
      <c r="KPE1360" s="977"/>
      <c r="KPF1360" s="977"/>
      <c r="KPG1360" s="977"/>
      <c r="KPH1360" s="977"/>
      <c r="KPI1360" s="977"/>
      <c r="KPJ1360" s="977"/>
      <c r="KPK1360" s="977"/>
      <c r="KPL1360" s="977"/>
      <c r="KPM1360" s="977"/>
      <c r="KPN1360" s="977"/>
      <c r="KPO1360" s="977"/>
      <c r="KPP1360" s="977"/>
      <c r="KPQ1360" s="977"/>
      <c r="KPR1360" s="977"/>
      <c r="KPS1360" s="977"/>
      <c r="KPT1360" s="977"/>
      <c r="KPU1360" s="977"/>
      <c r="KPV1360" s="977"/>
      <c r="KPW1360" s="977"/>
      <c r="KPX1360" s="977"/>
      <c r="KPY1360" s="977"/>
      <c r="KPZ1360" s="977"/>
      <c r="KQA1360" s="977"/>
      <c r="KQB1360" s="977"/>
      <c r="KQC1360" s="977"/>
      <c r="KQD1360" s="977"/>
      <c r="KQE1360" s="977"/>
      <c r="KQF1360" s="977"/>
      <c r="KQG1360" s="977"/>
      <c r="KQH1360" s="977"/>
      <c r="KQI1360" s="977"/>
      <c r="KQJ1360" s="977"/>
      <c r="KQK1360" s="977"/>
      <c r="KQL1360" s="977"/>
      <c r="KQM1360" s="977"/>
      <c r="KQN1360" s="977"/>
      <c r="KQO1360" s="977"/>
      <c r="KQP1360" s="977"/>
      <c r="KQQ1360" s="977"/>
      <c r="KQR1360" s="977"/>
      <c r="KQS1360" s="977"/>
      <c r="KQT1360" s="977"/>
      <c r="KQU1360" s="977"/>
      <c r="KQV1360" s="977"/>
      <c r="KQW1360" s="977"/>
      <c r="KQX1360" s="977"/>
      <c r="KQY1360" s="977"/>
      <c r="KQZ1360" s="977"/>
      <c r="KRA1360" s="977"/>
      <c r="KRB1360" s="977"/>
      <c r="KRC1360" s="977"/>
      <c r="KRD1360" s="977"/>
      <c r="KRE1360" s="977"/>
      <c r="KRF1360" s="977"/>
      <c r="KRG1360" s="977"/>
      <c r="KRH1360" s="977"/>
      <c r="KRI1360" s="977"/>
      <c r="KRJ1360" s="977"/>
      <c r="KRK1360" s="977"/>
      <c r="KRL1360" s="977"/>
      <c r="KRM1360" s="977"/>
      <c r="KRN1360" s="977"/>
      <c r="KRO1360" s="977"/>
      <c r="KRP1360" s="977"/>
      <c r="KRQ1360" s="977"/>
      <c r="KRR1360" s="977"/>
      <c r="KRS1360" s="977"/>
      <c r="KRT1360" s="977"/>
      <c r="KRU1360" s="977"/>
      <c r="KRV1360" s="977"/>
      <c r="KRW1360" s="977"/>
      <c r="KRX1360" s="977"/>
      <c r="KRY1360" s="977"/>
      <c r="KRZ1360" s="977"/>
      <c r="KSA1360" s="977"/>
      <c r="KSB1360" s="977"/>
      <c r="KSC1360" s="977"/>
      <c r="KSD1360" s="977"/>
      <c r="KSE1360" s="977"/>
      <c r="KSF1360" s="977"/>
      <c r="KSG1360" s="977"/>
      <c r="KSH1360" s="977"/>
      <c r="KSI1360" s="977"/>
      <c r="KSJ1360" s="977"/>
      <c r="KSK1360" s="977"/>
      <c r="KSL1360" s="977"/>
      <c r="KSM1360" s="977"/>
      <c r="KSN1360" s="977"/>
      <c r="KSO1360" s="977"/>
      <c r="KSP1360" s="977"/>
      <c r="KSQ1360" s="977"/>
      <c r="KSR1360" s="977"/>
      <c r="KSS1360" s="977"/>
      <c r="KST1360" s="977"/>
      <c r="KSU1360" s="977"/>
      <c r="KSV1360" s="977"/>
      <c r="KSW1360" s="977"/>
      <c r="KSX1360" s="977"/>
      <c r="KSY1360" s="977"/>
      <c r="KSZ1360" s="977"/>
      <c r="KTA1360" s="977"/>
      <c r="KTB1360" s="977"/>
      <c r="KTC1360" s="977"/>
      <c r="KTD1360" s="977"/>
      <c r="KTE1360" s="977"/>
      <c r="KTF1360" s="977"/>
      <c r="KTG1360" s="977"/>
      <c r="KTH1360" s="977"/>
      <c r="KTI1360" s="977"/>
      <c r="KTJ1360" s="977"/>
      <c r="KTK1360" s="977"/>
      <c r="KTL1360" s="977"/>
      <c r="KTM1360" s="977"/>
      <c r="KTN1360" s="977"/>
      <c r="KTO1360" s="977"/>
      <c r="KTP1360" s="977"/>
      <c r="KTQ1360" s="977"/>
      <c r="KTR1360" s="977"/>
      <c r="KTS1360" s="977"/>
      <c r="KTT1360" s="977"/>
      <c r="KTU1360" s="977"/>
      <c r="KTV1360" s="977"/>
      <c r="KTW1360" s="977"/>
      <c r="KTX1360" s="977"/>
      <c r="KTY1360" s="977"/>
      <c r="KTZ1360" s="977"/>
      <c r="KUA1360" s="977"/>
      <c r="KUB1360" s="977"/>
      <c r="KUC1360" s="977"/>
      <c r="KUD1360" s="977"/>
      <c r="KUE1360" s="977"/>
      <c r="KUF1360" s="977"/>
      <c r="KUG1360" s="977"/>
      <c r="KUH1360" s="977"/>
      <c r="KUI1360" s="977"/>
      <c r="KUJ1360" s="977"/>
      <c r="KUK1360" s="977"/>
      <c r="KUL1360" s="977"/>
      <c r="KUM1360" s="977"/>
      <c r="KUN1360" s="977"/>
      <c r="KUO1360" s="977"/>
      <c r="KUP1360" s="977"/>
      <c r="KUQ1360" s="977"/>
      <c r="KUR1360" s="977"/>
      <c r="KUS1360" s="977"/>
      <c r="KUT1360" s="977"/>
      <c r="KUU1360" s="977"/>
      <c r="KUV1360" s="977"/>
      <c r="KUW1360" s="977"/>
      <c r="KUX1360" s="977"/>
      <c r="KUY1360" s="977"/>
      <c r="KUZ1360" s="977"/>
      <c r="KVA1360" s="977"/>
      <c r="KVB1360" s="977"/>
      <c r="KVC1360" s="977"/>
      <c r="KVD1360" s="977"/>
      <c r="KVE1360" s="977"/>
      <c r="KVF1360" s="977"/>
      <c r="KVG1360" s="977"/>
      <c r="KVH1360" s="977"/>
      <c r="KVI1360" s="977"/>
      <c r="KVJ1360" s="977"/>
      <c r="KVK1360" s="977"/>
      <c r="KVL1360" s="977"/>
      <c r="KVM1360" s="977"/>
      <c r="KVN1360" s="977"/>
      <c r="KVO1360" s="977"/>
      <c r="KVP1360" s="977"/>
      <c r="KVQ1360" s="977"/>
      <c r="KVR1360" s="977"/>
      <c r="KVS1360" s="977"/>
      <c r="KVT1360" s="977"/>
      <c r="KVU1360" s="977"/>
      <c r="KVV1360" s="977"/>
      <c r="KVW1360" s="977"/>
      <c r="KVX1360" s="977"/>
      <c r="KVY1360" s="977"/>
      <c r="KVZ1360" s="977"/>
      <c r="KWA1360" s="977"/>
      <c r="KWB1360" s="977"/>
      <c r="KWC1360" s="977"/>
      <c r="KWD1360" s="977"/>
      <c r="KWE1360" s="977"/>
      <c r="KWF1360" s="977"/>
      <c r="KWG1360" s="977"/>
      <c r="KWH1360" s="977"/>
      <c r="KWI1360" s="977"/>
      <c r="KWJ1360" s="977"/>
      <c r="KWK1360" s="977"/>
      <c r="KWL1360" s="977"/>
      <c r="KWM1360" s="977"/>
      <c r="KWN1360" s="977"/>
      <c r="KWO1360" s="977"/>
      <c r="KWP1360" s="977"/>
      <c r="KWQ1360" s="977"/>
      <c r="KWR1360" s="977"/>
      <c r="KWS1360" s="977"/>
      <c r="KWT1360" s="977"/>
      <c r="KWU1360" s="977"/>
      <c r="KWV1360" s="977"/>
      <c r="KWW1360" s="977"/>
      <c r="KWX1360" s="977"/>
      <c r="KWY1360" s="977"/>
      <c r="KWZ1360" s="977"/>
      <c r="KXA1360" s="977"/>
      <c r="KXB1360" s="977"/>
      <c r="KXC1360" s="977"/>
      <c r="KXD1360" s="977"/>
      <c r="KXE1360" s="977"/>
      <c r="KXF1360" s="977"/>
      <c r="KXG1360" s="977"/>
      <c r="KXH1360" s="977"/>
      <c r="KXI1360" s="977"/>
      <c r="KXJ1360" s="977"/>
      <c r="KXK1360" s="977"/>
      <c r="KXL1360" s="977"/>
      <c r="KXM1360" s="977"/>
      <c r="KXN1360" s="977"/>
      <c r="KXO1360" s="977"/>
      <c r="KXP1360" s="977"/>
      <c r="KXQ1360" s="977"/>
      <c r="KXR1360" s="977"/>
      <c r="KXS1360" s="977"/>
      <c r="KXT1360" s="977"/>
      <c r="KXU1360" s="977"/>
      <c r="KXV1360" s="977"/>
      <c r="KXW1360" s="977"/>
      <c r="KXX1360" s="977"/>
      <c r="KXY1360" s="977"/>
      <c r="KXZ1360" s="977"/>
      <c r="KYA1360" s="977"/>
      <c r="KYB1360" s="977"/>
      <c r="KYC1360" s="977"/>
      <c r="KYD1360" s="977"/>
      <c r="KYE1360" s="977"/>
      <c r="KYF1360" s="977"/>
      <c r="KYG1360" s="977"/>
      <c r="KYH1360" s="977"/>
      <c r="KYI1360" s="977"/>
      <c r="KYJ1360" s="977"/>
      <c r="KYK1360" s="977"/>
      <c r="KYL1360" s="977"/>
      <c r="KYM1360" s="977"/>
      <c r="KYN1360" s="977"/>
      <c r="KYO1360" s="977"/>
      <c r="KYP1360" s="977"/>
      <c r="KYQ1360" s="977"/>
      <c r="KYR1360" s="977"/>
      <c r="KYS1360" s="977"/>
      <c r="KYT1360" s="977"/>
      <c r="KYU1360" s="977"/>
      <c r="KYV1360" s="977"/>
      <c r="KYW1360" s="977"/>
      <c r="KYX1360" s="977"/>
      <c r="KYY1360" s="977"/>
      <c r="KYZ1360" s="977"/>
      <c r="KZA1360" s="977"/>
      <c r="KZB1360" s="977"/>
      <c r="KZC1360" s="977"/>
      <c r="KZD1360" s="977"/>
      <c r="KZE1360" s="977"/>
      <c r="KZF1360" s="977"/>
      <c r="KZG1360" s="977"/>
      <c r="KZH1360" s="977"/>
      <c r="KZI1360" s="977"/>
      <c r="KZJ1360" s="977"/>
      <c r="KZK1360" s="977"/>
      <c r="KZL1360" s="977"/>
      <c r="KZM1360" s="977"/>
      <c r="KZN1360" s="977"/>
      <c r="KZO1360" s="977"/>
      <c r="KZP1360" s="977"/>
      <c r="KZQ1360" s="977"/>
      <c r="KZR1360" s="977"/>
      <c r="KZS1360" s="977"/>
      <c r="KZT1360" s="977"/>
      <c r="KZU1360" s="977"/>
      <c r="KZV1360" s="977"/>
      <c r="KZW1360" s="977"/>
      <c r="KZX1360" s="977"/>
      <c r="KZY1360" s="977"/>
      <c r="KZZ1360" s="977"/>
      <c r="LAA1360" s="977"/>
      <c r="LAB1360" s="977"/>
      <c r="LAC1360" s="977"/>
      <c r="LAD1360" s="977"/>
      <c r="LAE1360" s="977"/>
      <c r="LAF1360" s="977"/>
      <c r="LAG1360" s="977"/>
      <c r="LAH1360" s="977"/>
      <c r="LAI1360" s="977"/>
      <c r="LAJ1360" s="977"/>
      <c r="LAK1360" s="977"/>
      <c r="LAL1360" s="977"/>
      <c r="LAM1360" s="977"/>
      <c r="LAN1360" s="977"/>
      <c r="LAO1360" s="977"/>
      <c r="LAP1360" s="977"/>
      <c r="LAQ1360" s="977"/>
      <c r="LAR1360" s="977"/>
      <c r="LAS1360" s="977"/>
      <c r="LAT1360" s="977"/>
      <c r="LAU1360" s="977"/>
      <c r="LAV1360" s="977"/>
      <c r="LAW1360" s="977"/>
      <c r="LAX1360" s="977"/>
      <c r="LAY1360" s="977"/>
      <c r="LAZ1360" s="977"/>
      <c r="LBA1360" s="977"/>
      <c r="LBB1360" s="977"/>
      <c r="LBC1360" s="977"/>
      <c r="LBD1360" s="977"/>
      <c r="LBE1360" s="977"/>
      <c r="LBF1360" s="977"/>
      <c r="LBG1360" s="977"/>
      <c r="LBH1360" s="977"/>
      <c r="LBI1360" s="977"/>
      <c r="LBJ1360" s="977"/>
      <c r="LBK1360" s="977"/>
      <c r="LBL1360" s="977"/>
      <c r="LBM1360" s="977"/>
      <c r="LBN1360" s="977"/>
      <c r="LBO1360" s="977"/>
      <c r="LBP1360" s="977"/>
      <c r="LBQ1360" s="977"/>
      <c r="LBR1360" s="977"/>
      <c r="LBS1360" s="977"/>
      <c r="LBT1360" s="977"/>
      <c r="LBU1360" s="977"/>
      <c r="LBV1360" s="977"/>
      <c r="LBW1360" s="977"/>
      <c r="LBX1360" s="977"/>
      <c r="LBY1360" s="977"/>
      <c r="LBZ1360" s="977"/>
      <c r="LCA1360" s="977"/>
      <c r="LCB1360" s="977"/>
      <c r="LCC1360" s="977"/>
      <c r="LCD1360" s="977"/>
      <c r="LCE1360" s="977"/>
      <c r="LCF1360" s="977"/>
      <c r="LCG1360" s="977"/>
      <c r="LCH1360" s="977"/>
      <c r="LCI1360" s="977"/>
      <c r="LCJ1360" s="977"/>
      <c r="LCK1360" s="977"/>
      <c r="LCL1360" s="977"/>
      <c r="LCM1360" s="977"/>
      <c r="LCN1360" s="977"/>
      <c r="LCO1360" s="977"/>
      <c r="LCP1360" s="977"/>
      <c r="LCQ1360" s="977"/>
      <c r="LCR1360" s="977"/>
      <c r="LCS1360" s="977"/>
      <c r="LCT1360" s="977"/>
      <c r="LCU1360" s="977"/>
      <c r="LCV1360" s="977"/>
      <c r="LCW1360" s="977"/>
      <c r="LCX1360" s="977"/>
      <c r="LCY1360" s="977"/>
      <c r="LCZ1360" s="977"/>
      <c r="LDA1360" s="977"/>
      <c r="LDB1360" s="977"/>
      <c r="LDC1360" s="977"/>
      <c r="LDD1360" s="977"/>
      <c r="LDE1360" s="977"/>
      <c r="LDF1360" s="977"/>
      <c r="LDG1360" s="977"/>
      <c r="LDH1360" s="977"/>
      <c r="LDI1360" s="977"/>
      <c r="LDJ1360" s="977"/>
      <c r="LDK1360" s="977"/>
      <c r="LDL1360" s="977"/>
      <c r="LDM1360" s="977"/>
      <c r="LDN1360" s="977"/>
      <c r="LDO1360" s="977"/>
      <c r="LDP1360" s="977"/>
      <c r="LDQ1360" s="977"/>
      <c r="LDR1360" s="977"/>
      <c r="LDS1360" s="977"/>
      <c r="LDT1360" s="977"/>
      <c r="LDU1360" s="977"/>
      <c r="LDV1360" s="977"/>
      <c r="LDW1360" s="977"/>
      <c r="LDX1360" s="977"/>
      <c r="LDY1360" s="977"/>
      <c r="LDZ1360" s="977"/>
      <c r="LEA1360" s="977"/>
      <c r="LEB1360" s="977"/>
      <c r="LEC1360" s="977"/>
      <c r="LED1360" s="977"/>
      <c r="LEE1360" s="977"/>
      <c r="LEF1360" s="977"/>
      <c r="LEG1360" s="977"/>
      <c r="LEH1360" s="977"/>
      <c r="LEI1360" s="977"/>
      <c r="LEJ1360" s="977"/>
      <c r="LEK1360" s="977"/>
      <c r="LEL1360" s="977"/>
      <c r="LEM1360" s="977"/>
      <c r="LEN1360" s="977"/>
      <c r="LEO1360" s="977"/>
      <c r="LEP1360" s="977"/>
      <c r="LEQ1360" s="977"/>
      <c r="LER1360" s="977"/>
      <c r="LES1360" s="977"/>
      <c r="LET1360" s="977"/>
      <c r="LEU1360" s="977"/>
      <c r="LEV1360" s="977"/>
      <c r="LEW1360" s="977"/>
      <c r="LEX1360" s="977"/>
      <c r="LEY1360" s="977"/>
      <c r="LEZ1360" s="977"/>
      <c r="LFA1360" s="977"/>
      <c r="LFB1360" s="977"/>
      <c r="LFC1360" s="977"/>
      <c r="LFD1360" s="977"/>
      <c r="LFE1360" s="977"/>
      <c r="LFF1360" s="977"/>
      <c r="LFG1360" s="977"/>
      <c r="LFH1360" s="977"/>
      <c r="LFI1360" s="977"/>
      <c r="LFJ1360" s="977"/>
      <c r="LFK1360" s="977"/>
      <c r="LFL1360" s="977"/>
      <c r="LFM1360" s="977"/>
      <c r="LFN1360" s="977"/>
      <c r="LFO1360" s="977"/>
      <c r="LFP1360" s="977"/>
      <c r="LFQ1360" s="977"/>
      <c r="LFR1360" s="977"/>
      <c r="LFS1360" s="977"/>
      <c r="LFT1360" s="977"/>
      <c r="LFU1360" s="977"/>
      <c r="LFV1360" s="977"/>
      <c r="LFW1360" s="977"/>
      <c r="LFX1360" s="977"/>
      <c r="LFY1360" s="977"/>
      <c r="LFZ1360" s="977"/>
      <c r="LGA1360" s="977"/>
      <c r="LGB1360" s="977"/>
      <c r="LGC1360" s="977"/>
      <c r="LGD1360" s="977"/>
      <c r="LGE1360" s="977"/>
      <c r="LGF1360" s="977"/>
      <c r="LGG1360" s="977"/>
      <c r="LGH1360" s="977"/>
      <c r="LGI1360" s="977"/>
      <c r="LGJ1360" s="977"/>
      <c r="LGK1360" s="977"/>
      <c r="LGL1360" s="977"/>
      <c r="LGM1360" s="977"/>
      <c r="LGN1360" s="977"/>
      <c r="LGO1360" s="977"/>
      <c r="LGP1360" s="977"/>
      <c r="LGQ1360" s="977"/>
      <c r="LGR1360" s="977"/>
      <c r="LGS1360" s="977"/>
      <c r="LGT1360" s="977"/>
      <c r="LGU1360" s="977"/>
      <c r="LGV1360" s="977"/>
      <c r="LGW1360" s="977"/>
      <c r="LGX1360" s="977"/>
      <c r="LGY1360" s="977"/>
      <c r="LGZ1360" s="977"/>
      <c r="LHA1360" s="977"/>
      <c r="LHB1360" s="977"/>
      <c r="LHC1360" s="977"/>
      <c r="LHD1360" s="977"/>
      <c r="LHE1360" s="977"/>
      <c r="LHF1360" s="977"/>
      <c r="LHG1360" s="977"/>
      <c r="LHH1360" s="977"/>
      <c r="LHI1360" s="977"/>
      <c r="LHJ1360" s="977"/>
      <c r="LHK1360" s="977"/>
      <c r="LHL1360" s="977"/>
      <c r="LHM1360" s="977"/>
      <c r="LHN1360" s="977"/>
      <c r="LHO1360" s="977"/>
      <c r="LHP1360" s="977"/>
      <c r="LHQ1360" s="977"/>
      <c r="LHR1360" s="977"/>
      <c r="LHS1360" s="977"/>
      <c r="LHT1360" s="977"/>
      <c r="LHU1360" s="977"/>
      <c r="LHV1360" s="977"/>
      <c r="LHW1360" s="977"/>
      <c r="LHX1360" s="977"/>
      <c r="LHY1360" s="977"/>
      <c r="LHZ1360" s="977"/>
      <c r="LIA1360" s="977"/>
      <c r="LIB1360" s="977"/>
      <c r="LIC1360" s="977"/>
      <c r="LID1360" s="977"/>
      <c r="LIE1360" s="977"/>
      <c r="LIF1360" s="977"/>
      <c r="LIG1360" s="977"/>
      <c r="LIH1360" s="977"/>
      <c r="LII1360" s="977"/>
      <c r="LIJ1360" s="977"/>
      <c r="LIK1360" s="977"/>
      <c r="LIL1360" s="977"/>
      <c r="LIM1360" s="977"/>
      <c r="LIN1360" s="977"/>
      <c r="LIO1360" s="977"/>
      <c r="LIP1360" s="977"/>
      <c r="LIQ1360" s="977"/>
      <c r="LIR1360" s="977"/>
      <c r="LIS1360" s="977"/>
      <c r="LIT1360" s="977"/>
      <c r="LIU1360" s="977"/>
      <c r="LIV1360" s="977"/>
      <c r="LIW1360" s="977"/>
      <c r="LIX1360" s="977"/>
      <c r="LIY1360" s="977"/>
      <c r="LIZ1360" s="977"/>
      <c r="LJA1360" s="977"/>
      <c r="LJB1360" s="977"/>
      <c r="LJC1360" s="977"/>
      <c r="LJD1360" s="977"/>
      <c r="LJE1360" s="977"/>
      <c r="LJF1360" s="977"/>
      <c r="LJG1360" s="977"/>
      <c r="LJH1360" s="977"/>
      <c r="LJI1360" s="977"/>
      <c r="LJJ1360" s="977"/>
      <c r="LJK1360" s="977"/>
      <c r="LJL1360" s="977"/>
      <c r="LJM1360" s="977"/>
      <c r="LJN1360" s="977"/>
      <c r="LJO1360" s="977"/>
      <c r="LJP1360" s="977"/>
      <c r="LJQ1360" s="977"/>
      <c r="LJR1360" s="977"/>
      <c r="LJS1360" s="977"/>
      <c r="LJT1360" s="977"/>
      <c r="LJU1360" s="977"/>
      <c r="LJV1360" s="977"/>
      <c r="LJW1360" s="977"/>
      <c r="LJX1360" s="977"/>
      <c r="LJY1360" s="977"/>
      <c r="LJZ1360" s="977"/>
      <c r="LKA1360" s="977"/>
      <c r="LKB1360" s="977"/>
      <c r="LKC1360" s="977"/>
      <c r="LKD1360" s="977"/>
      <c r="LKE1360" s="977"/>
      <c r="LKF1360" s="977"/>
      <c r="LKG1360" s="977"/>
      <c r="LKH1360" s="977"/>
      <c r="LKI1360" s="977"/>
      <c r="LKJ1360" s="977"/>
      <c r="LKK1360" s="977"/>
      <c r="LKL1360" s="977"/>
      <c r="LKM1360" s="977"/>
      <c r="LKN1360" s="977"/>
      <c r="LKO1360" s="977"/>
      <c r="LKP1360" s="977"/>
      <c r="LKQ1360" s="977"/>
      <c r="LKR1360" s="977"/>
      <c r="LKS1360" s="977"/>
      <c r="LKT1360" s="977"/>
      <c r="LKU1360" s="977"/>
      <c r="LKV1360" s="977"/>
      <c r="LKW1360" s="977"/>
      <c r="LKX1360" s="977"/>
      <c r="LKY1360" s="977"/>
      <c r="LKZ1360" s="977"/>
      <c r="LLA1360" s="977"/>
      <c r="LLB1360" s="977"/>
      <c r="LLC1360" s="977"/>
      <c r="LLD1360" s="977"/>
      <c r="LLE1360" s="977"/>
      <c r="LLF1360" s="977"/>
      <c r="LLG1360" s="977"/>
      <c r="LLH1360" s="977"/>
      <c r="LLI1360" s="977"/>
      <c r="LLJ1360" s="977"/>
      <c r="LLK1360" s="977"/>
      <c r="LLL1360" s="977"/>
      <c r="LLM1360" s="977"/>
      <c r="LLN1360" s="977"/>
      <c r="LLO1360" s="977"/>
      <c r="LLP1360" s="977"/>
      <c r="LLQ1360" s="977"/>
      <c r="LLR1360" s="977"/>
      <c r="LLS1360" s="977"/>
      <c r="LLT1360" s="977"/>
      <c r="LLU1360" s="977"/>
      <c r="LLV1360" s="977"/>
      <c r="LLW1360" s="977"/>
      <c r="LLX1360" s="977"/>
      <c r="LLY1360" s="977"/>
      <c r="LLZ1360" s="977"/>
      <c r="LMA1360" s="977"/>
      <c r="LMB1360" s="977"/>
      <c r="LMC1360" s="977"/>
      <c r="LMD1360" s="977"/>
      <c r="LME1360" s="977"/>
      <c r="LMF1360" s="977"/>
      <c r="LMG1360" s="977"/>
      <c r="LMH1360" s="977"/>
      <c r="LMI1360" s="977"/>
      <c r="LMJ1360" s="977"/>
      <c r="LMK1360" s="977"/>
      <c r="LML1360" s="977"/>
      <c r="LMM1360" s="977"/>
      <c r="LMN1360" s="977"/>
      <c r="LMO1360" s="977"/>
      <c r="LMP1360" s="977"/>
      <c r="LMQ1360" s="977"/>
      <c r="LMR1360" s="977"/>
      <c r="LMS1360" s="977"/>
      <c r="LMT1360" s="977"/>
      <c r="LMU1360" s="977"/>
      <c r="LMV1360" s="977"/>
      <c r="LMW1360" s="977"/>
      <c r="LMX1360" s="977"/>
      <c r="LMY1360" s="977"/>
      <c r="LMZ1360" s="977"/>
      <c r="LNA1360" s="977"/>
      <c r="LNB1360" s="977"/>
      <c r="LNC1360" s="977"/>
      <c r="LND1360" s="977"/>
      <c r="LNE1360" s="977"/>
      <c r="LNF1360" s="977"/>
      <c r="LNG1360" s="977"/>
      <c r="LNH1360" s="977"/>
      <c r="LNI1360" s="977"/>
      <c r="LNJ1360" s="977"/>
      <c r="LNK1360" s="977"/>
      <c r="LNL1360" s="977"/>
      <c r="LNM1360" s="977"/>
      <c r="LNN1360" s="977"/>
      <c r="LNO1360" s="977"/>
      <c r="LNP1360" s="977"/>
      <c r="LNQ1360" s="977"/>
      <c r="LNR1360" s="977"/>
      <c r="LNS1360" s="977"/>
      <c r="LNT1360" s="977"/>
      <c r="LNU1360" s="977"/>
      <c r="LNV1360" s="977"/>
      <c r="LNW1360" s="977"/>
      <c r="LNX1360" s="977"/>
      <c r="LNY1360" s="977"/>
      <c r="LNZ1360" s="977"/>
      <c r="LOA1360" s="977"/>
      <c r="LOB1360" s="977"/>
      <c r="LOC1360" s="977"/>
      <c r="LOD1360" s="977"/>
      <c r="LOE1360" s="977"/>
      <c r="LOF1360" s="977"/>
      <c r="LOG1360" s="977"/>
      <c r="LOH1360" s="977"/>
      <c r="LOI1360" s="977"/>
      <c r="LOJ1360" s="977"/>
      <c r="LOK1360" s="977"/>
      <c r="LOL1360" s="977"/>
      <c r="LOM1360" s="977"/>
      <c r="LON1360" s="977"/>
      <c r="LOO1360" s="977"/>
      <c r="LOP1360" s="977"/>
      <c r="LOQ1360" s="977"/>
      <c r="LOR1360" s="977"/>
      <c r="LOS1360" s="977"/>
      <c r="LOT1360" s="977"/>
      <c r="LOU1360" s="977"/>
      <c r="LOV1360" s="977"/>
      <c r="LOW1360" s="977"/>
      <c r="LOX1360" s="977"/>
      <c r="LOY1360" s="977"/>
      <c r="LOZ1360" s="977"/>
      <c r="LPA1360" s="977"/>
      <c r="LPB1360" s="977"/>
      <c r="LPC1360" s="977"/>
      <c r="LPD1360" s="977"/>
      <c r="LPE1360" s="977"/>
      <c r="LPF1360" s="977"/>
      <c r="LPG1360" s="977"/>
      <c r="LPH1360" s="977"/>
      <c r="LPI1360" s="977"/>
      <c r="LPJ1360" s="977"/>
      <c r="LPK1360" s="977"/>
      <c r="LPL1360" s="977"/>
      <c r="LPM1360" s="977"/>
      <c r="LPN1360" s="977"/>
      <c r="LPO1360" s="977"/>
      <c r="LPP1360" s="977"/>
      <c r="LPQ1360" s="977"/>
      <c r="LPR1360" s="977"/>
      <c r="LPS1360" s="977"/>
      <c r="LPT1360" s="977"/>
      <c r="LPU1360" s="977"/>
      <c r="LPV1360" s="977"/>
      <c r="LPW1360" s="977"/>
      <c r="LPX1360" s="977"/>
      <c r="LPY1360" s="977"/>
      <c r="LPZ1360" s="977"/>
      <c r="LQA1360" s="977"/>
      <c r="LQB1360" s="977"/>
      <c r="LQC1360" s="977"/>
      <c r="LQD1360" s="977"/>
      <c r="LQE1360" s="977"/>
      <c r="LQF1360" s="977"/>
      <c r="LQG1360" s="977"/>
      <c r="LQH1360" s="977"/>
      <c r="LQI1360" s="977"/>
      <c r="LQJ1360" s="977"/>
      <c r="LQK1360" s="977"/>
      <c r="LQL1360" s="977"/>
      <c r="LQM1360" s="977"/>
      <c r="LQN1360" s="977"/>
      <c r="LQO1360" s="977"/>
      <c r="LQP1360" s="977"/>
      <c r="LQQ1360" s="977"/>
      <c r="LQR1360" s="977"/>
      <c r="LQS1360" s="977"/>
      <c r="LQT1360" s="977"/>
      <c r="LQU1360" s="977"/>
      <c r="LQV1360" s="977"/>
      <c r="LQW1360" s="977"/>
      <c r="LQX1360" s="977"/>
      <c r="LQY1360" s="977"/>
      <c r="LQZ1360" s="977"/>
      <c r="LRA1360" s="977"/>
      <c r="LRB1360" s="977"/>
      <c r="LRC1360" s="977"/>
      <c r="LRD1360" s="977"/>
      <c r="LRE1360" s="977"/>
      <c r="LRF1360" s="977"/>
      <c r="LRG1360" s="977"/>
      <c r="LRH1360" s="977"/>
      <c r="LRI1360" s="977"/>
      <c r="LRJ1360" s="977"/>
      <c r="LRK1360" s="977"/>
      <c r="LRL1360" s="977"/>
      <c r="LRM1360" s="977"/>
      <c r="LRN1360" s="977"/>
      <c r="LRO1360" s="977"/>
      <c r="LRP1360" s="977"/>
      <c r="LRQ1360" s="977"/>
      <c r="LRR1360" s="977"/>
      <c r="LRS1360" s="977"/>
      <c r="LRT1360" s="977"/>
      <c r="LRU1360" s="977"/>
      <c r="LRV1360" s="977"/>
      <c r="LRW1360" s="977"/>
      <c r="LRX1360" s="977"/>
      <c r="LRY1360" s="977"/>
      <c r="LRZ1360" s="977"/>
      <c r="LSA1360" s="977"/>
      <c r="LSB1360" s="977"/>
      <c r="LSC1360" s="977"/>
      <c r="LSD1360" s="977"/>
      <c r="LSE1360" s="977"/>
      <c r="LSF1360" s="977"/>
      <c r="LSG1360" s="977"/>
      <c r="LSH1360" s="977"/>
      <c r="LSI1360" s="977"/>
      <c r="LSJ1360" s="977"/>
      <c r="LSK1360" s="977"/>
      <c r="LSL1360" s="977"/>
      <c r="LSM1360" s="977"/>
      <c r="LSN1360" s="977"/>
      <c r="LSO1360" s="977"/>
      <c r="LSP1360" s="977"/>
      <c r="LSQ1360" s="977"/>
      <c r="LSR1360" s="977"/>
      <c r="LSS1360" s="977"/>
      <c r="LST1360" s="977"/>
      <c r="LSU1360" s="977"/>
      <c r="LSV1360" s="977"/>
      <c r="LSW1360" s="977"/>
      <c r="LSX1360" s="977"/>
      <c r="LSY1360" s="977"/>
      <c r="LSZ1360" s="977"/>
      <c r="LTA1360" s="977"/>
      <c r="LTB1360" s="977"/>
      <c r="LTC1360" s="977"/>
      <c r="LTD1360" s="977"/>
      <c r="LTE1360" s="977"/>
      <c r="LTF1360" s="977"/>
      <c r="LTG1360" s="977"/>
      <c r="LTH1360" s="977"/>
      <c r="LTI1360" s="977"/>
      <c r="LTJ1360" s="977"/>
      <c r="LTK1360" s="977"/>
      <c r="LTL1360" s="977"/>
      <c r="LTM1360" s="977"/>
      <c r="LTN1360" s="977"/>
      <c r="LTO1360" s="977"/>
      <c r="LTP1360" s="977"/>
      <c r="LTQ1360" s="977"/>
      <c r="LTR1360" s="977"/>
      <c r="LTS1360" s="977"/>
      <c r="LTT1360" s="977"/>
      <c r="LTU1360" s="977"/>
      <c r="LTV1360" s="977"/>
      <c r="LTW1360" s="977"/>
      <c r="LTX1360" s="977"/>
      <c r="LTY1360" s="977"/>
      <c r="LTZ1360" s="977"/>
      <c r="LUA1360" s="977"/>
      <c r="LUB1360" s="977"/>
      <c r="LUC1360" s="977"/>
      <c r="LUD1360" s="977"/>
      <c r="LUE1360" s="977"/>
      <c r="LUF1360" s="977"/>
      <c r="LUG1360" s="977"/>
      <c r="LUH1360" s="977"/>
      <c r="LUI1360" s="977"/>
      <c r="LUJ1360" s="977"/>
      <c r="LUK1360" s="977"/>
      <c r="LUL1360" s="977"/>
      <c r="LUM1360" s="977"/>
      <c r="LUN1360" s="977"/>
      <c r="LUO1360" s="977"/>
      <c r="LUP1360" s="977"/>
      <c r="LUQ1360" s="977"/>
      <c r="LUR1360" s="977"/>
      <c r="LUS1360" s="977"/>
      <c r="LUT1360" s="977"/>
      <c r="LUU1360" s="977"/>
      <c r="LUV1360" s="977"/>
      <c r="LUW1360" s="977"/>
      <c r="LUX1360" s="977"/>
      <c r="LUY1360" s="977"/>
      <c r="LUZ1360" s="977"/>
      <c r="LVA1360" s="977"/>
      <c r="LVB1360" s="977"/>
      <c r="LVC1360" s="977"/>
      <c r="LVD1360" s="977"/>
      <c r="LVE1360" s="977"/>
      <c r="LVF1360" s="977"/>
      <c r="LVG1360" s="977"/>
      <c r="LVH1360" s="977"/>
      <c r="LVI1360" s="977"/>
      <c r="LVJ1360" s="977"/>
      <c r="LVK1360" s="977"/>
      <c r="LVL1360" s="977"/>
      <c r="LVM1360" s="977"/>
      <c r="LVN1360" s="977"/>
      <c r="LVO1360" s="977"/>
      <c r="LVP1360" s="977"/>
      <c r="LVQ1360" s="977"/>
      <c r="LVR1360" s="977"/>
      <c r="LVS1360" s="977"/>
      <c r="LVT1360" s="977"/>
      <c r="LVU1360" s="977"/>
      <c r="LVV1360" s="977"/>
      <c r="LVW1360" s="977"/>
      <c r="LVX1360" s="977"/>
      <c r="LVY1360" s="977"/>
      <c r="LVZ1360" s="977"/>
      <c r="LWA1360" s="977"/>
      <c r="LWB1360" s="977"/>
      <c r="LWC1360" s="977"/>
      <c r="LWD1360" s="977"/>
      <c r="LWE1360" s="977"/>
      <c r="LWF1360" s="977"/>
      <c r="LWG1360" s="977"/>
      <c r="LWH1360" s="977"/>
      <c r="LWI1360" s="977"/>
      <c r="LWJ1360" s="977"/>
      <c r="LWK1360" s="977"/>
      <c r="LWL1360" s="977"/>
      <c r="LWM1360" s="977"/>
      <c r="LWN1360" s="977"/>
      <c r="LWO1360" s="977"/>
      <c r="LWP1360" s="977"/>
      <c r="LWQ1360" s="977"/>
      <c r="LWR1360" s="977"/>
      <c r="LWS1360" s="977"/>
      <c r="LWT1360" s="977"/>
      <c r="LWU1360" s="977"/>
      <c r="LWV1360" s="977"/>
      <c r="LWW1360" s="977"/>
      <c r="LWX1360" s="977"/>
      <c r="LWY1360" s="977"/>
      <c r="LWZ1360" s="977"/>
      <c r="LXA1360" s="977"/>
      <c r="LXB1360" s="977"/>
      <c r="LXC1360" s="977"/>
      <c r="LXD1360" s="977"/>
      <c r="LXE1360" s="977"/>
      <c r="LXF1360" s="977"/>
      <c r="LXG1360" s="977"/>
      <c r="LXH1360" s="977"/>
      <c r="LXI1360" s="977"/>
      <c r="LXJ1360" s="977"/>
      <c r="LXK1360" s="977"/>
      <c r="LXL1360" s="977"/>
      <c r="LXM1360" s="977"/>
      <c r="LXN1360" s="977"/>
      <c r="LXO1360" s="977"/>
      <c r="LXP1360" s="977"/>
      <c r="LXQ1360" s="977"/>
      <c r="LXR1360" s="977"/>
      <c r="LXS1360" s="977"/>
      <c r="LXT1360" s="977"/>
      <c r="LXU1360" s="977"/>
      <c r="LXV1360" s="977"/>
      <c r="LXW1360" s="977"/>
      <c r="LXX1360" s="977"/>
      <c r="LXY1360" s="977"/>
      <c r="LXZ1360" s="977"/>
      <c r="LYA1360" s="977"/>
      <c r="LYB1360" s="977"/>
      <c r="LYC1360" s="977"/>
      <c r="LYD1360" s="977"/>
      <c r="LYE1360" s="977"/>
      <c r="LYF1360" s="977"/>
      <c r="LYG1360" s="977"/>
      <c r="LYH1360" s="977"/>
      <c r="LYI1360" s="977"/>
      <c r="LYJ1360" s="977"/>
      <c r="LYK1360" s="977"/>
      <c r="LYL1360" s="977"/>
      <c r="LYM1360" s="977"/>
      <c r="LYN1360" s="977"/>
      <c r="LYO1360" s="977"/>
      <c r="LYP1360" s="977"/>
      <c r="LYQ1360" s="977"/>
      <c r="LYR1360" s="977"/>
      <c r="LYS1360" s="977"/>
      <c r="LYT1360" s="977"/>
      <c r="LYU1360" s="977"/>
      <c r="LYV1360" s="977"/>
      <c r="LYW1360" s="977"/>
      <c r="LYX1360" s="977"/>
      <c r="LYY1360" s="977"/>
      <c r="LYZ1360" s="977"/>
      <c r="LZA1360" s="977"/>
      <c r="LZB1360" s="977"/>
      <c r="LZC1360" s="977"/>
      <c r="LZD1360" s="977"/>
      <c r="LZE1360" s="977"/>
      <c r="LZF1360" s="977"/>
      <c r="LZG1360" s="977"/>
      <c r="LZH1360" s="977"/>
      <c r="LZI1360" s="977"/>
      <c r="LZJ1360" s="977"/>
      <c r="LZK1360" s="977"/>
      <c r="LZL1360" s="977"/>
      <c r="LZM1360" s="977"/>
      <c r="LZN1360" s="977"/>
      <c r="LZO1360" s="977"/>
      <c r="LZP1360" s="977"/>
      <c r="LZQ1360" s="977"/>
      <c r="LZR1360" s="977"/>
      <c r="LZS1360" s="977"/>
      <c r="LZT1360" s="977"/>
      <c r="LZU1360" s="977"/>
      <c r="LZV1360" s="977"/>
      <c r="LZW1360" s="977"/>
      <c r="LZX1360" s="977"/>
      <c r="LZY1360" s="977"/>
      <c r="LZZ1360" s="977"/>
      <c r="MAA1360" s="977"/>
      <c r="MAB1360" s="977"/>
      <c r="MAC1360" s="977"/>
      <c r="MAD1360" s="977"/>
      <c r="MAE1360" s="977"/>
      <c r="MAF1360" s="977"/>
      <c r="MAG1360" s="977"/>
      <c r="MAH1360" s="977"/>
      <c r="MAI1360" s="977"/>
      <c r="MAJ1360" s="977"/>
      <c r="MAK1360" s="977"/>
      <c r="MAL1360" s="977"/>
      <c r="MAM1360" s="977"/>
      <c r="MAN1360" s="977"/>
      <c r="MAO1360" s="977"/>
      <c r="MAP1360" s="977"/>
      <c r="MAQ1360" s="977"/>
      <c r="MAR1360" s="977"/>
      <c r="MAS1360" s="977"/>
      <c r="MAT1360" s="977"/>
      <c r="MAU1360" s="977"/>
      <c r="MAV1360" s="977"/>
      <c r="MAW1360" s="977"/>
      <c r="MAX1360" s="977"/>
      <c r="MAY1360" s="977"/>
      <c r="MAZ1360" s="977"/>
      <c r="MBA1360" s="977"/>
      <c r="MBB1360" s="977"/>
      <c r="MBC1360" s="977"/>
      <c r="MBD1360" s="977"/>
      <c r="MBE1360" s="977"/>
      <c r="MBF1360" s="977"/>
      <c r="MBG1360" s="977"/>
      <c r="MBH1360" s="977"/>
      <c r="MBI1360" s="977"/>
      <c r="MBJ1360" s="977"/>
      <c r="MBK1360" s="977"/>
      <c r="MBL1360" s="977"/>
      <c r="MBM1360" s="977"/>
      <c r="MBN1360" s="977"/>
      <c r="MBO1360" s="977"/>
      <c r="MBP1360" s="977"/>
      <c r="MBQ1360" s="977"/>
      <c r="MBR1360" s="977"/>
      <c r="MBS1360" s="977"/>
      <c r="MBT1360" s="977"/>
      <c r="MBU1360" s="977"/>
      <c r="MBV1360" s="977"/>
      <c r="MBW1360" s="977"/>
      <c r="MBX1360" s="977"/>
      <c r="MBY1360" s="977"/>
      <c r="MBZ1360" s="977"/>
      <c r="MCA1360" s="977"/>
      <c r="MCB1360" s="977"/>
      <c r="MCC1360" s="977"/>
      <c r="MCD1360" s="977"/>
      <c r="MCE1360" s="977"/>
      <c r="MCF1360" s="977"/>
      <c r="MCG1360" s="977"/>
      <c r="MCH1360" s="977"/>
      <c r="MCI1360" s="977"/>
      <c r="MCJ1360" s="977"/>
      <c r="MCK1360" s="977"/>
      <c r="MCL1360" s="977"/>
      <c r="MCM1360" s="977"/>
      <c r="MCN1360" s="977"/>
      <c r="MCO1360" s="977"/>
      <c r="MCP1360" s="977"/>
      <c r="MCQ1360" s="977"/>
      <c r="MCR1360" s="977"/>
      <c r="MCS1360" s="977"/>
      <c r="MCT1360" s="977"/>
      <c r="MCU1360" s="977"/>
      <c r="MCV1360" s="977"/>
      <c r="MCW1360" s="977"/>
      <c r="MCX1360" s="977"/>
      <c r="MCY1360" s="977"/>
      <c r="MCZ1360" s="977"/>
      <c r="MDA1360" s="977"/>
      <c r="MDB1360" s="977"/>
      <c r="MDC1360" s="977"/>
      <c r="MDD1360" s="977"/>
      <c r="MDE1360" s="977"/>
      <c r="MDF1360" s="977"/>
      <c r="MDG1360" s="977"/>
      <c r="MDH1360" s="977"/>
      <c r="MDI1360" s="977"/>
      <c r="MDJ1360" s="977"/>
      <c r="MDK1360" s="977"/>
      <c r="MDL1360" s="977"/>
      <c r="MDM1360" s="977"/>
      <c r="MDN1360" s="977"/>
      <c r="MDO1360" s="977"/>
      <c r="MDP1360" s="977"/>
      <c r="MDQ1360" s="977"/>
      <c r="MDR1360" s="977"/>
      <c r="MDS1360" s="977"/>
      <c r="MDT1360" s="977"/>
      <c r="MDU1360" s="977"/>
      <c r="MDV1360" s="977"/>
      <c r="MDW1360" s="977"/>
      <c r="MDX1360" s="977"/>
      <c r="MDY1360" s="977"/>
      <c r="MDZ1360" s="977"/>
      <c r="MEA1360" s="977"/>
      <c r="MEB1360" s="977"/>
      <c r="MEC1360" s="977"/>
      <c r="MED1360" s="977"/>
      <c r="MEE1360" s="977"/>
      <c r="MEF1360" s="977"/>
      <c r="MEG1360" s="977"/>
      <c r="MEH1360" s="977"/>
      <c r="MEI1360" s="977"/>
      <c r="MEJ1360" s="977"/>
      <c r="MEK1360" s="977"/>
      <c r="MEL1360" s="977"/>
      <c r="MEM1360" s="977"/>
      <c r="MEN1360" s="977"/>
      <c r="MEO1360" s="977"/>
      <c r="MEP1360" s="977"/>
      <c r="MEQ1360" s="977"/>
      <c r="MER1360" s="977"/>
      <c r="MES1360" s="977"/>
      <c r="MET1360" s="977"/>
      <c r="MEU1360" s="977"/>
      <c r="MEV1360" s="977"/>
      <c r="MEW1360" s="977"/>
      <c r="MEX1360" s="977"/>
      <c r="MEY1360" s="977"/>
      <c r="MEZ1360" s="977"/>
      <c r="MFA1360" s="977"/>
      <c r="MFB1360" s="977"/>
      <c r="MFC1360" s="977"/>
      <c r="MFD1360" s="977"/>
      <c r="MFE1360" s="977"/>
      <c r="MFF1360" s="977"/>
      <c r="MFG1360" s="977"/>
      <c r="MFH1360" s="977"/>
      <c r="MFI1360" s="977"/>
      <c r="MFJ1360" s="977"/>
      <c r="MFK1360" s="977"/>
      <c r="MFL1360" s="977"/>
      <c r="MFM1360" s="977"/>
      <c r="MFN1360" s="977"/>
      <c r="MFO1360" s="977"/>
      <c r="MFP1360" s="977"/>
      <c r="MFQ1360" s="977"/>
      <c r="MFR1360" s="977"/>
      <c r="MFS1360" s="977"/>
      <c r="MFT1360" s="977"/>
      <c r="MFU1360" s="977"/>
      <c r="MFV1360" s="977"/>
      <c r="MFW1360" s="977"/>
      <c r="MFX1360" s="977"/>
      <c r="MFY1360" s="977"/>
      <c r="MFZ1360" s="977"/>
      <c r="MGA1360" s="977"/>
      <c r="MGB1360" s="977"/>
      <c r="MGC1360" s="977"/>
      <c r="MGD1360" s="977"/>
      <c r="MGE1360" s="977"/>
      <c r="MGF1360" s="977"/>
      <c r="MGG1360" s="977"/>
      <c r="MGH1360" s="977"/>
      <c r="MGI1360" s="977"/>
      <c r="MGJ1360" s="977"/>
      <c r="MGK1360" s="977"/>
      <c r="MGL1360" s="977"/>
      <c r="MGM1360" s="977"/>
      <c r="MGN1360" s="977"/>
      <c r="MGO1360" s="977"/>
      <c r="MGP1360" s="977"/>
      <c r="MGQ1360" s="977"/>
      <c r="MGR1360" s="977"/>
      <c r="MGS1360" s="977"/>
      <c r="MGT1360" s="977"/>
      <c r="MGU1360" s="977"/>
      <c r="MGV1360" s="977"/>
      <c r="MGW1360" s="977"/>
      <c r="MGX1360" s="977"/>
      <c r="MGY1360" s="977"/>
      <c r="MGZ1360" s="977"/>
      <c r="MHA1360" s="977"/>
      <c r="MHB1360" s="977"/>
      <c r="MHC1360" s="977"/>
      <c r="MHD1360" s="977"/>
      <c r="MHE1360" s="977"/>
      <c r="MHF1360" s="977"/>
      <c r="MHG1360" s="977"/>
      <c r="MHH1360" s="977"/>
      <c r="MHI1360" s="977"/>
      <c r="MHJ1360" s="977"/>
      <c r="MHK1360" s="977"/>
      <c r="MHL1360" s="977"/>
      <c r="MHM1360" s="977"/>
      <c r="MHN1360" s="977"/>
      <c r="MHO1360" s="977"/>
      <c r="MHP1360" s="977"/>
      <c r="MHQ1360" s="977"/>
      <c r="MHR1360" s="977"/>
      <c r="MHS1360" s="977"/>
      <c r="MHT1360" s="977"/>
      <c r="MHU1360" s="977"/>
      <c r="MHV1360" s="977"/>
      <c r="MHW1360" s="977"/>
      <c r="MHX1360" s="977"/>
      <c r="MHY1360" s="977"/>
      <c r="MHZ1360" s="977"/>
      <c r="MIA1360" s="977"/>
      <c r="MIB1360" s="977"/>
      <c r="MIC1360" s="977"/>
      <c r="MID1360" s="977"/>
      <c r="MIE1360" s="977"/>
      <c r="MIF1360" s="977"/>
      <c r="MIG1360" s="977"/>
      <c r="MIH1360" s="977"/>
      <c r="MII1360" s="977"/>
      <c r="MIJ1360" s="977"/>
      <c r="MIK1360" s="977"/>
      <c r="MIL1360" s="977"/>
      <c r="MIM1360" s="977"/>
      <c r="MIN1360" s="977"/>
      <c r="MIO1360" s="977"/>
      <c r="MIP1360" s="977"/>
      <c r="MIQ1360" s="977"/>
      <c r="MIR1360" s="977"/>
      <c r="MIS1360" s="977"/>
      <c r="MIT1360" s="977"/>
      <c r="MIU1360" s="977"/>
      <c r="MIV1360" s="977"/>
      <c r="MIW1360" s="977"/>
      <c r="MIX1360" s="977"/>
      <c r="MIY1360" s="977"/>
      <c r="MIZ1360" s="977"/>
      <c r="MJA1360" s="977"/>
      <c r="MJB1360" s="977"/>
      <c r="MJC1360" s="977"/>
      <c r="MJD1360" s="977"/>
      <c r="MJE1360" s="977"/>
      <c r="MJF1360" s="977"/>
      <c r="MJG1360" s="977"/>
      <c r="MJH1360" s="977"/>
      <c r="MJI1360" s="977"/>
      <c r="MJJ1360" s="977"/>
      <c r="MJK1360" s="977"/>
      <c r="MJL1360" s="977"/>
      <c r="MJM1360" s="977"/>
      <c r="MJN1360" s="977"/>
      <c r="MJO1360" s="977"/>
      <c r="MJP1360" s="977"/>
      <c r="MJQ1360" s="977"/>
      <c r="MJR1360" s="977"/>
      <c r="MJS1360" s="977"/>
      <c r="MJT1360" s="977"/>
      <c r="MJU1360" s="977"/>
      <c r="MJV1360" s="977"/>
      <c r="MJW1360" s="977"/>
      <c r="MJX1360" s="977"/>
      <c r="MJY1360" s="977"/>
      <c r="MJZ1360" s="977"/>
      <c r="MKA1360" s="977"/>
      <c r="MKB1360" s="977"/>
      <c r="MKC1360" s="977"/>
      <c r="MKD1360" s="977"/>
      <c r="MKE1360" s="977"/>
      <c r="MKF1360" s="977"/>
      <c r="MKG1360" s="977"/>
      <c r="MKH1360" s="977"/>
      <c r="MKI1360" s="977"/>
      <c r="MKJ1360" s="977"/>
      <c r="MKK1360" s="977"/>
      <c r="MKL1360" s="977"/>
      <c r="MKM1360" s="977"/>
      <c r="MKN1360" s="977"/>
      <c r="MKO1360" s="977"/>
      <c r="MKP1360" s="977"/>
      <c r="MKQ1360" s="977"/>
      <c r="MKR1360" s="977"/>
      <c r="MKS1360" s="977"/>
      <c r="MKT1360" s="977"/>
      <c r="MKU1360" s="977"/>
      <c r="MKV1360" s="977"/>
      <c r="MKW1360" s="977"/>
      <c r="MKX1360" s="977"/>
      <c r="MKY1360" s="977"/>
      <c r="MKZ1360" s="977"/>
      <c r="MLA1360" s="977"/>
      <c r="MLB1360" s="977"/>
      <c r="MLC1360" s="977"/>
      <c r="MLD1360" s="977"/>
      <c r="MLE1360" s="977"/>
      <c r="MLF1360" s="977"/>
      <c r="MLG1360" s="977"/>
      <c r="MLH1360" s="977"/>
      <c r="MLI1360" s="977"/>
      <c r="MLJ1360" s="977"/>
      <c r="MLK1360" s="977"/>
      <c r="MLL1360" s="977"/>
      <c r="MLM1360" s="977"/>
      <c r="MLN1360" s="977"/>
      <c r="MLO1360" s="977"/>
      <c r="MLP1360" s="977"/>
      <c r="MLQ1360" s="977"/>
      <c r="MLR1360" s="977"/>
      <c r="MLS1360" s="977"/>
      <c r="MLT1360" s="977"/>
      <c r="MLU1360" s="977"/>
      <c r="MLV1360" s="977"/>
      <c r="MLW1360" s="977"/>
      <c r="MLX1360" s="977"/>
      <c r="MLY1360" s="977"/>
      <c r="MLZ1360" s="977"/>
      <c r="MMA1360" s="977"/>
      <c r="MMB1360" s="977"/>
      <c r="MMC1360" s="977"/>
      <c r="MMD1360" s="977"/>
      <c r="MME1360" s="977"/>
      <c r="MMF1360" s="977"/>
      <c r="MMG1360" s="977"/>
      <c r="MMH1360" s="977"/>
      <c r="MMI1360" s="977"/>
      <c r="MMJ1360" s="977"/>
      <c r="MMK1360" s="977"/>
      <c r="MML1360" s="977"/>
      <c r="MMM1360" s="977"/>
      <c r="MMN1360" s="977"/>
      <c r="MMO1360" s="977"/>
      <c r="MMP1360" s="977"/>
      <c r="MMQ1360" s="977"/>
      <c r="MMR1360" s="977"/>
      <c r="MMS1360" s="977"/>
      <c r="MMT1360" s="977"/>
      <c r="MMU1360" s="977"/>
      <c r="MMV1360" s="977"/>
      <c r="MMW1360" s="977"/>
      <c r="MMX1360" s="977"/>
      <c r="MMY1360" s="977"/>
      <c r="MMZ1360" s="977"/>
      <c r="MNA1360" s="977"/>
      <c r="MNB1360" s="977"/>
      <c r="MNC1360" s="977"/>
      <c r="MND1360" s="977"/>
      <c r="MNE1360" s="977"/>
      <c r="MNF1360" s="977"/>
      <c r="MNG1360" s="977"/>
      <c r="MNH1360" s="977"/>
      <c r="MNI1360" s="977"/>
      <c r="MNJ1360" s="977"/>
      <c r="MNK1360" s="977"/>
      <c r="MNL1360" s="977"/>
      <c r="MNM1360" s="977"/>
      <c r="MNN1360" s="977"/>
      <c r="MNO1360" s="977"/>
      <c r="MNP1360" s="977"/>
      <c r="MNQ1360" s="977"/>
      <c r="MNR1360" s="977"/>
      <c r="MNS1360" s="977"/>
      <c r="MNT1360" s="977"/>
      <c r="MNU1360" s="977"/>
      <c r="MNV1360" s="977"/>
      <c r="MNW1360" s="977"/>
      <c r="MNX1360" s="977"/>
      <c r="MNY1360" s="977"/>
      <c r="MNZ1360" s="977"/>
      <c r="MOA1360" s="977"/>
      <c r="MOB1360" s="977"/>
      <c r="MOC1360" s="977"/>
      <c r="MOD1360" s="977"/>
      <c r="MOE1360" s="977"/>
      <c r="MOF1360" s="977"/>
      <c r="MOG1360" s="977"/>
      <c r="MOH1360" s="977"/>
      <c r="MOI1360" s="977"/>
      <c r="MOJ1360" s="977"/>
      <c r="MOK1360" s="977"/>
      <c r="MOL1360" s="977"/>
      <c r="MOM1360" s="977"/>
      <c r="MON1360" s="977"/>
      <c r="MOO1360" s="977"/>
      <c r="MOP1360" s="977"/>
      <c r="MOQ1360" s="977"/>
      <c r="MOR1360" s="977"/>
      <c r="MOS1360" s="977"/>
      <c r="MOT1360" s="977"/>
      <c r="MOU1360" s="977"/>
      <c r="MOV1360" s="977"/>
      <c r="MOW1360" s="977"/>
      <c r="MOX1360" s="977"/>
      <c r="MOY1360" s="977"/>
      <c r="MOZ1360" s="977"/>
      <c r="MPA1360" s="977"/>
      <c r="MPB1360" s="977"/>
      <c r="MPC1360" s="977"/>
      <c r="MPD1360" s="977"/>
      <c r="MPE1360" s="977"/>
      <c r="MPF1360" s="977"/>
      <c r="MPG1360" s="977"/>
      <c r="MPH1360" s="977"/>
      <c r="MPI1360" s="977"/>
      <c r="MPJ1360" s="977"/>
      <c r="MPK1360" s="977"/>
      <c r="MPL1360" s="977"/>
      <c r="MPM1360" s="977"/>
      <c r="MPN1360" s="977"/>
      <c r="MPO1360" s="977"/>
      <c r="MPP1360" s="977"/>
      <c r="MPQ1360" s="977"/>
      <c r="MPR1360" s="977"/>
      <c r="MPS1360" s="977"/>
      <c r="MPT1360" s="977"/>
      <c r="MPU1360" s="977"/>
      <c r="MPV1360" s="977"/>
      <c r="MPW1360" s="977"/>
      <c r="MPX1360" s="977"/>
      <c r="MPY1360" s="977"/>
      <c r="MPZ1360" s="977"/>
      <c r="MQA1360" s="977"/>
      <c r="MQB1360" s="977"/>
      <c r="MQC1360" s="977"/>
      <c r="MQD1360" s="977"/>
      <c r="MQE1360" s="977"/>
      <c r="MQF1360" s="977"/>
      <c r="MQG1360" s="977"/>
      <c r="MQH1360" s="977"/>
      <c r="MQI1360" s="977"/>
      <c r="MQJ1360" s="977"/>
      <c r="MQK1360" s="977"/>
      <c r="MQL1360" s="977"/>
      <c r="MQM1360" s="977"/>
      <c r="MQN1360" s="977"/>
      <c r="MQO1360" s="977"/>
      <c r="MQP1360" s="977"/>
      <c r="MQQ1360" s="977"/>
      <c r="MQR1360" s="977"/>
      <c r="MQS1360" s="977"/>
      <c r="MQT1360" s="977"/>
      <c r="MQU1360" s="977"/>
      <c r="MQV1360" s="977"/>
      <c r="MQW1360" s="977"/>
      <c r="MQX1360" s="977"/>
      <c r="MQY1360" s="977"/>
      <c r="MQZ1360" s="977"/>
      <c r="MRA1360" s="977"/>
      <c r="MRB1360" s="977"/>
      <c r="MRC1360" s="977"/>
      <c r="MRD1360" s="977"/>
      <c r="MRE1360" s="977"/>
      <c r="MRF1360" s="977"/>
      <c r="MRG1360" s="977"/>
      <c r="MRH1360" s="977"/>
      <c r="MRI1360" s="977"/>
      <c r="MRJ1360" s="977"/>
      <c r="MRK1360" s="977"/>
      <c r="MRL1360" s="977"/>
      <c r="MRM1360" s="977"/>
      <c r="MRN1360" s="977"/>
      <c r="MRO1360" s="977"/>
      <c r="MRP1360" s="977"/>
      <c r="MRQ1360" s="977"/>
      <c r="MRR1360" s="977"/>
      <c r="MRS1360" s="977"/>
      <c r="MRT1360" s="977"/>
      <c r="MRU1360" s="977"/>
      <c r="MRV1360" s="977"/>
      <c r="MRW1360" s="977"/>
      <c r="MRX1360" s="977"/>
      <c r="MRY1360" s="977"/>
      <c r="MRZ1360" s="977"/>
      <c r="MSA1360" s="977"/>
      <c r="MSB1360" s="977"/>
      <c r="MSC1360" s="977"/>
      <c r="MSD1360" s="977"/>
      <c r="MSE1360" s="977"/>
      <c r="MSF1360" s="977"/>
      <c r="MSG1360" s="977"/>
      <c r="MSH1360" s="977"/>
      <c r="MSI1360" s="977"/>
      <c r="MSJ1360" s="977"/>
      <c r="MSK1360" s="977"/>
      <c r="MSL1360" s="977"/>
      <c r="MSM1360" s="977"/>
      <c r="MSN1360" s="977"/>
      <c r="MSO1360" s="977"/>
      <c r="MSP1360" s="977"/>
      <c r="MSQ1360" s="977"/>
      <c r="MSR1360" s="977"/>
      <c r="MSS1360" s="977"/>
      <c r="MST1360" s="977"/>
      <c r="MSU1360" s="977"/>
      <c r="MSV1360" s="977"/>
      <c r="MSW1360" s="977"/>
      <c r="MSX1360" s="977"/>
      <c r="MSY1360" s="977"/>
      <c r="MSZ1360" s="977"/>
      <c r="MTA1360" s="977"/>
      <c r="MTB1360" s="977"/>
      <c r="MTC1360" s="977"/>
      <c r="MTD1360" s="977"/>
      <c r="MTE1360" s="977"/>
      <c r="MTF1360" s="977"/>
      <c r="MTG1360" s="977"/>
      <c r="MTH1360" s="977"/>
      <c r="MTI1360" s="977"/>
      <c r="MTJ1360" s="977"/>
      <c r="MTK1360" s="977"/>
      <c r="MTL1360" s="977"/>
      <c r="MTM1360" s="977"/>
      <c r="MTN1360" s="977"/>
      <c r="MTO1360" s="977"/>
      <c r="MTP1360" s="977"/>
      <c r="MTQ1360" s="977"/>
      <c r="MTR1360" s="977"/>
      <c r="MTS1360" s="977"/>
      <c r="MTT1360" s="977"/>
      <c r="MTU1360" s="977"/>
      <c r="MTV1360" s="977"/>
      <c r="MTW1360" s="977"/>
      <c r="MTX1360" s="977"/>
      <c r="MTY1360" s="977"/>
      <c r="MTZ1360" s="977"/>
      <c r="MUA1360" s="977"/>
      <c r="MUB1360" s="977"/>
      <c r="MUC1360" s="977"/>
      <c r="MUD1360" s="977"/>
      <c r="MUE1360" s="977"/>
      <c r="MUF1360" s="977"/>
      <c r="MUG1360" s="977"/>
      <c r="MUH1360" s="977"/>
      <c r="MUI1360" s="977"/>
      <c r="MUJ1360" s="977"/>
      <c r="MUK1360" s="977"/>
      <c r="MUL1360" s="977"/>
      <c r="MUM1360" s="977"/>
      <c r="MUN1360" s="977"/>
      <c r="MUO1360" s="977"/>
      <c r="MUP1360" s="977"/>
      <c r="MUQ1360" s="977"/>
      <c r="MUR1360" s="977"/>
      <c r="MUS1360" s="977"/>
      <c r="MUT1360" s="977"/>
      <c r="MUU1360" s="977"/>
      <c r="MUV1360" s="977"/>
      <c r="MUW1360" s="977"/>
      <c r="MUX1360" s="977"/>
      <c r="MUY1360" s="977"/>
      <c r="MUZ1360" s="977"/>
      <c r="MVA1360" s="977"/>
      <c r="MVB1360" s="977"/>
      <c r="MVC1360" s="977"/>
      <c r="MVD1360" s="977"/>
      <c r="MVE1360" s="977"/>
      <c r="MVF1360" s="977"/>
      <c r="MVG1360" s="977"/>
      <c r="MVH1360" s="977"/>
      <c r="MVI1360" s="977"/>
      <c r="MVJ1360" s="977"/>
      <c r="MVK1360" s="977"/>
      <c r="MVL1360" s="977"/>
      <c r="MVM1360" s="977"/>
      <c r="MVN1360" s="977"/>
      <c r="MVO1360" s="977"/>
      <c r="MVP1360" s="977"/>
      <c r="MVQ1360" s="977"/>
      <c r="MVR1360" s="977"/>
      <c r="MVS1360" s="977"/>
      <c r="MVT1360" s="977"/>
      <c r="MVU1360" s="977"/>
      <c r="MVV1360" s="977"/>
      <c r="MVW1360" s="977"/>
      <c r="MVX1360" s="977"/>
      <c r="MVY1360" s="977"/>
      <c r="MVZ1360" s="977"/>
      <c r="MWA1360" s="977"/>
      <c r="MWB1360" s="977"/>
      <c r="MWC1360" s="977"/>
      <c r="MWD1360" s="977"/>
      <c r="MWE1360" s="977"/>
      <c r="MWF1360" s="977"/>
      <c r="MWG1360" s="977"/>
      <c r="MWH1360" s="977"/>
      <c r="MWI1360" s="977"/>
      <c r="MWJ1360" s="977"/>
      <c r="MWK1360" s="977"/>
      <c r="MWL1360" s="977"/>
      <c r="MWM1360" s="977"/>
      <c r="MWN1360" s="977"/>
      <c r="MWO1360" s="977"/>
      <c r="MWP1360" s="977"/>
      <c r="MWQ1360" s="977"/>
      <c r="MWR1360" s="977"/>
      <c r="MWS1360" s="977"/>
      <c r="MWT1360" s="977"/>
      <c r="MWU1360" s="977"/>
      <c r="MWV1360" s="977"/>
      <c r="MWW1360" s="977"/>
      <c r="MWX1360" s="977"/>
      <c r="MWY1360" s="977"/>
      <c r="MWZ1360" s="977"/>
      <c r="MXA1360" s="977"/>
      <c r="MXB1360" s="977"/>
      <c r="MXC1360" s="977"/>
      <c r="MXD1360" s="977"/>
      <c r="MXE1360" s="977"/>
      <c r="MXF1360" s="977"/>
      <c r="MXG1360" s="977"/>
      <c r="MXH1360" s="977"/>
      <c r="MXI1360" s="977"/>
      <c r="MXJ1360" s="977"/>
      <c r="MXK1360" s="977"/>
      <c r="MXL1360" s="977"/>
      <c r="MXM1360" s="977"/>
      <c r="MXN1360" s="977"/>
      <c r="MXO1360" s="977"/>
      <c r="MXP1360" s="977"/>
      <c r="MXQ1360" s="977"/>
      <c r="MXR1360" s="977"/>
      <c r="MXS1360" s="977"/>
      <c r="MXT1360" s="977"/>
      <c r="MXU1360" s="977"/>
      <c r="MXV1360" s="977"/>
      <c r="MXW1360" s="977"/>
      <c r="MXX1360" s="977"/>
      <c r="MXY1360" s="977"/>
      <c r="MXZ1360" s="977"/>
      <c r="MYA1360" s="977"/>
      <c r="MYB1360" s="977"/>
      <c r="MYC1360" s="977"/>
      <c r="MYD1360" s="977"/>
      <c r="MYE1360" s="977"/>
      <c r="MYF1360" s="977"/>
      <c r="MYG1360" s="977"/>
      <c r="MYH1360" s="977"/>
      <c r="MYI1360" s="977"/>
      <c r="MYJ1360" s="977"/>
      <c r="MYK1360" s="977"/>
      <c r="MYL1360" s="977"/>
      <c r="MYM1360" s="977"/>
      <c r="MYN1360" s="977"/>
      <c r="MYO1360" s="977"/>
      <c r="MYP1360" s="977"/>
      <c r="MYQ1360" s="977"/>
      <c r="MYR1360" s="977"/>
      <c r="MYS1360" s="977"/>
      <c r="MYT1360" s="977"/>
      <c r="MYU1360" s="977"/>
      <c r="MYV1360" s="977"/>
      <c r="MYW1360" s="977"/>
      <c r="MYX1360" s="977"/>
      <c r="MYY1360" s="977"/>
      <c r="MYZ1360" s="977"/>
      <c r="MZA1360" s="977"/>
      <c r="MZB1360" s="977"/>
      <c r="MZC1360" s="977"/>
      <c r="MZD1360" s="977"/>
      <c r="MZE1360" s="977"/>
      <c r="MZF1360" s="977"/>
      <c r="MZG1360" s="977"/>
      <c r="MZH1360" s="977"/>
      <c r="MZI1360" s="977"/>
      <c r="MZJ1360" s="977"/>
      <c r="MZK1360" s="977"/>
      <c r="MZL1360" s="977"/>
      <c r="MZM1360" s="977"/>
      <c r="MZN1360" s="977"/>
      <c r="MZO1360" s="977"/>
      <c r="MZP1360" s="977"/>
      <c r="MZQ1360" s="977"/>
      <c r="MZR1360" s="977"/>
      <c r="MZS1360" s="977"/>
      <c r="MZT1360" s="977"/>
      <c r="MZU1360" s="977"/>
      <c r="MZV1360" s="977"/>
      <c r="MZW1360" s="977"/>
      <c r="MZX1360" s="977"/>
      <c r="MZY1360" s="977"/>
      <c r="MZZ1360" s="977"/>
      <c r="NAA1360" s="977"/>
      <c r="NAB1360" s="977"/>
      <c r="NAC1360" s="977"/>
      <c r="NAD1360" s="977"/>
      <c r="NAE1360" s="977"/>
      <c r="NAF1360" s="977"/>
      <c r="NAG1360" s="977"/>
      <c r="NAH1360" s="977"/>
      <c r="NAI1360" s="977"/>
      <c r="NAJ1360" s="977"/>
      <c r="NAK1360" s="977"/>
      <c r="NAL1360" s="977"/>
      <c r="NAM1360" s="977"/>
      <c r="NAN1360" s="977"/>
      <c r="NAO1360" s="977"/>
      <c r="NAP1360" s="977"/>
      <c r="NAQ1360" s="977"/>
      <c r="NAR1360" s="977"/>
      <c r="NAS1360" s="977"/>
      <c r="NAT1360" s="977"/>
      <c r="NAU1360" s="977"/>
      <c r="NAV1360" s="977"/>
      <c r="NAW1360" s="977"/>
      <c r="NAX1360" s="977"/>
      <c r="NAY1360" s="977"/>
      <c r="NAZ1360" s="977"/>
      <c r="NBA1360" s="977"/>
      <c r="NBB1360" s="977"/>
      <c r="NBC1360" s="977"/>
      <c r="NBD1360" s="977"/>
      <c r="NBE1360" s="977"/>
      <c r="NBF1360" s="977"/>
      <c r="NBG1360" s="977"/>
      <c r="NBH1360" s="977"/>
      <c r="NBI1360" s="977"/>
      <c r="NBJ1360" s="977"/>
      <c r="NBK1360" s="977"/>
      <c r="NBL1360" s="977"/>
      <c r="NBM1360" s="977"/>
      <c r="NBN1360" s="977"/>
      <c r="NBO1360" s="977"/>
      <c r="NBP1360" s="977"/>
      <c r="NBQ1360" s="977"/>
      <c r="NBR1360" s="977"/>
      <c r="NBS1360" s="977"/>
      <c r="NBT1360" s="977"/>
      <c r="NBU1360" s="977"/>
      <c r="NBV1360" s="977"/>
      <c r="NBW1360" s="977"/>
      <c r="NBX1360" s="977"/>
      <c r="NBY1360" s="977"/>
      <c r="NBZ1360" s="977"/>
      <c r="NCA1360" s="977"/>
      <c r="NCB1360" s="977"/>
      <c r="NCC1360" s="977"/>
      <c r="NCD1360" s="977"/>
      <c r="NCE1360" s="977"/>
      <c r="NCF1360" s="977"/>
      <c r="NCG1360" s="977"/>
      <c r="NCH1360" s="977"/>
      <c r="NCI1360" s="977"/>
      <c r="NCJ1360" s="977"/>
      <c r="NCK1360" s="977"/>
      <c r="NCL1360" s="977"/>
      <c r="NCM1360" s="977"/>
      <c r="NCN1360" s="977"/>
      <c r="NCO1360" s="977"/>
      <c r="NCP1360" s="977"/>
      <c r="NCQ1360" s="977"/>
      <c r="NCR1360" s="977"/>
      <c r="NCS1360" s="977"/>
      <c r="NCT1360" s="977"/>
      <c r="NCU1360" s="977"/>
      <c r="NCV1360" s="977"/>
      <c r="NCW1360" s="977"/>
      <c r="NCX1360" s="977"/>
      <c r="NCY1360" s="977"/>
      <c r="NCZ1360" s="977"/>
      <c r="NDA1360" s="977"/>
      <c r="NDB1360" s="977"/>
      <c r="NDC1360" s="977"/>
      <c r="NDD1360" s="977"/>
      <c r="NDE1360" s="977"/>
      <c r="NDF1360" s="977"/>
      <c r="NDG1360" s="977"/>
      <c r="NDH1360" s="977"/>
      <c r="NDI1360" s="977"/>
      <c r="NDJ1360" s="977"/>
      <c r="NDK1360" s="977"/>
      <c r="NDL1360" s="977"/>
      <c r="NDM1360" s="977"/>
      <c r="NDN1360" s="977"/>
      <c r="NDO1360" s="977"/>
      <c r="NDP1360" s="977"/>
      <c r="NDQ1360" s="977"/>
      <c r="NDR1360" s="977"/>
      <c r="NDS1360" s="977"/>
      <c r="NDT1360" s="977"/>
      <c r="NDU1360" s="977"/>
      <c r="NDV1360" s="977"/>
      <c r="NDW1360" s="977"/>
      <c r="NDX1360" s="977"/>
      <c r="NDY1360" s="977"/>
      <c r="NDZ1360" s="977"/>
      <c r="NEA1360" s="977"/>
      <c r="NEB1360" s="977"/>
      <c r="NEC1360" s="977"/>
      <c r="NED1360" s="977"/>
      <c r="NEE1360" s="977"/>
      <c r="NEF1360" s="977"/>
      <c r="NEG1360" s="977"/>
      <c r="NEH1360" s="977"/>
      <c r="NEI1360" s="977"/>
      <c r="NEJ1360" s="977"/>
      <c r="NEK1360" s="977"/>
      <c r="NEL1360" s="977"/>
      <c r="NEM1360" s="977"/>
      <c r="NEN1360" s="977"/>
      <c r="NEO1360" s="977"/>
      <c r="NEP1360" s="977"/>
      <c r="NEQ1360" s="977"/>
      <c r="NER1360" s="977"/>
      <c r="NES1360" s="977"/>
      <c r="NET1360" s="977"/>
      <c r="NEU1360" s="977"/>
      <c r="NEV1360" s="977"/>
      <c r="NEW1360" s="977"/>
      <c r="NEX1360" s="977"/>
      <c r="NEY1360" s="977"/>
      <c r="NEZ1360" s="977"/>
      <c r="NFA1360" s="977"/>
      <c r="NFB1360" s="977"/>
      <c r="NFC1360" s="977"/>
      <c r="NFD1360" s="977"/>
      <c r="NFE1360" s="977"/>
      <c r="NFF1360" s="977"/>
      <c r="NFG1360" s="977"/>
      <c r="NFH1360" s="977"/>
      <c r="NFI1360" s="977"/>
      <c r="NFJ1360" s="977"/>
      <c r="NFK1360" s="977"/>
      <c r="NFL1360" s="977"/>
      <c r="NFM1360" s="977"/>
      <c r="NFN1360" s="977"/>
      <c r="NFO1360" s="977"/>
      <c r="NFP1360" s="977"/>
      <c r="NFQ1360" s="977"/>
      <c r="NFR1360" s="977"/>
      <c r="NFS1360" s="977"/>
      <c r="NFT1360" s="977"/>
      <c r="NFU1360" s="977"/>
      <c r="NFV1360" s="977"/>
      <c r="NFW1360" s="977"/>
      <c r="NFX1360" s="977"/>
      <c r="NFY1360" s="977"/>
      <c r="NFZ1360" s="977"/>
      <c r="NGA1360" s="977"/>
      <c r="NGB1360" s="977"/>
      <c r="NGC1360" s="977"/>
      <c r="NGD1360" s="977"/>
      <c r="NGE1360" s="977"/>
      <c r="NGF1360" s="977"/>
      <c r="NGG1360" s="977"/>
      <c r="NGH1360" s="977"/>
      <c r="NGI1360" s="977"/>
      <c r="NGJ1360" s="977"/>
      <c r="NGK1360" s="977"/>
      <c r="NGL1360" s="977"/>
      <c r="NGM1360" s="977"/>
      <c r="NGN1360" s="977"/>
      <c r="NGO1360" s="977"/>
      <c r="NGP1360" s="977"/>
      <c r="NGQ1360" s="977"/>
      <c r="NGR1360" s="977"/>
      <c r="NGS1360" s="977"/>
      <c r="NGT1360" s="977"/>
      <c r="NGU1360" s="977"/>
      <c r="NGV1360" s="977"/>
      <c r="NGW1360" s="977"/>
      <c r="NGX1360" s="977"/>
      <c r="NGY1360" s="977"/>
      <c r="NGZ1360" s="977"/>
      <c r="NHA1360" s="977"/>
      <c r="NHB1360" s="977"/>
      <c r="NHC1360" s="977"/>
      <c r="NHD1360" s="977"/>
      <c r="NHE1360" s="977"/>
      <c r="NHF1360" s="977"/>
      <c r="NHG1360" s="977"/>
      <c r="NHH1360" s="977"/>
      <c r="NHI1360" s="977"/>
      <c r="NHJ1360" s="977"/>
      <c r="NHK1360" s="977"/>
      <c r="NHL1360" s="977"/>
      <c r="NHM1360" s="977"/>
      <c r="NHN1360" s="977"/>
      <c r="NHO1360" s="977"/>
      <c r="NHP1360" s="977"/>
      <c r="NHQ1360" s="977"/>
      <c r="NHR1360" s="977"/>
      <c r="NHS1360" s="977"/>
      <c r="NHT1360" s="977"/>
      <c r="NHU1360" s="977"/>
      <c r="NHV1360" s="977"/>
      <c r="NHW1360" s="977"/>
      <c r="NHX1360" s="977"/>
      <c r="NHY1360" s="977"/>
      <c r="NHZ1360" s="977"/>
      <c r="NIA1360" s="977"/>
      <c r="NIB1360" s="977"/>
      <c r="NIC1360" s="977"/>
      <c r="NID1360" s="977"/>
      <c r="NIE1360" s="977"/>
      <c r="NIF1360" s="977"/>
      <c r="NIG1360" s="977"/>
      <c r="NIH1360" s="977"/>
      <c r="NII1360" s="977"/>
      <c r="NIJ1360" s="977"/>
      <c r="NIK1360" s="977"/>
      <c r="NIL1360" s="977"/>
      <c r="NIM1360" s="977"/>
      <c r="NIN1360" s="977"/>
      <c r="NIO1360" s="977"/>
      <c r="NIP1360" s="977"/>
      <c r="NIQ1360" s="977"/>
      <c r="NIR1360" s="977"/>
      <c r="NIS1360" s="977"/>
      <c r="NIT1360" s="977"/>
      <c r="NIU1360" s="977"/>
      <c r="NIV1360" s="977"/>
      <c r="NIW1360" s="977"/>
      <c r="NIX1360" s="977"/>
      <c r="NIY1360" s="977"/>
      <c r="NIZ1360" s="977"/>
      <c r="NJA1360" s="977"/>
      <c r="NJB1360" s="977"/>
      <c r="NJC1360" s="977"/>
      <c r="NJD1360" s="977"/>
      <c r="NJE1360" s="977"/>
      <c r="NJF1360" s="977"/>
      <c r="NJG1360" s="977"/>
      <c r="NJH1360" s="977"/>
      <c r="NJI1360" s="977"/>
      <c r="NJJ1360" s="977"/>
      <c r="NJK1360" s="977"/>
      <c r="NJL1360" s="977"/>
      <c r="NJM1360" s="977"/>
      <c r="NJN1360" s="977"/>
      <c r="NJO1360" s="977"/>
      <c r="NJP1360" s="977"/>
      <c r="NJQ1360" s="977"/>
      <c r="NJR1360" s="977"/>
      <c r="NJS1360" s="977"/>
      <c r="NJT1360" s="977"/>
      <c r="NJU1360" s="977"/>
      <c r="NJV1360" s="977"/>
      <c r="NJW1360" s="977"/>
      <c r="NJX1360" s="977"/>
      <c r="NJY1360" s="977"/>
      <c r="NJZ1360" s="977"/>
      <c r="NKA1360" s="977"/>
      <c r="NKB1360" s="977"/>
      <c r="NKC1360" s="977"/>
      <c r="NKD1360" s="977"/>
      <c r="NKE1360" s="977"/>
      <c r="NKF1360" s="977"/>
      <c r="NKG1360" s="977"/>
      <c r="NKH1360" s="977"/>
      <c r="NKI1360" s="977"/>
      <c r="NKJ1360" s="977"/>
      <c r="NKK1360" s="977"/>
      <c r="NKL1360" s="977"/>
      <c r="NKM1360" s="977"/>
      <c r="NKN1360" s="977"/>
      <c r="NKO1360" s="977"/>
      <c r="NKP1360" s="977"/>
      <c r="NKQ1360" s="977"/>
      <c r="NKR1360" s="977"/>
      <c r="NKS1360" s="977"/>
      <c r="NKT1360" s="977"/>
      <c r="NKU1360" s="977"/>
      <c r="NKV1360" s="977"/>
      <c r="NKW1360" s="977"/>
      <c r="NKX1360" s="977"/>
      <c r="NKY1360" s="977"/>
      <c r="NKZ1360" s="977"/>
      <c r="NLA1360" s="977"/>
      <c r="NLB1360" s="977"/>
      <c r="NLC1360" s="977"/>
      <c r="NLD1360" s="977"/>
      <c r="NLE1360" s="977"/>
      <c r="NLF1360" s="977"/>
      <c r="NLG1360" s="977"/>
      <c r="NLH1360" s="977"/>
      <c r="NLI1360" s="977"/>
      <c r="NLJ1360" s="977"/>
      <c r="NLK1360" s="977"/>
      <c r="NLL1360" s="977"/>
      <c r="NLM1360" s="977"/>
      <c r="NLN1360" s="977"/>
      <c r="NLO1360" s="977"/>
      <c r="NLP1360" s="977"/>
      <c r="NLQ1360" s="977"/>
      <c r="NLR1360" s="977"/>
      <c r="NLS1360" s="977"/>
      <c r="NLT1360" s="977"/>
      <c r="NLU1360" s="977"/>
      <c r="NLV1360" s="977"/>
      <c r="NLW1360" s="977"/>
      <c r="NLX1360" s="977"/>
      <c r="NLY1360" s="977"/>
      <c r="NLZ1360" s="977"/>
      <c r="NMA1360" s="977"/>
      <c r="NMB1360" s="977"/>
      <c r="NMC1360" s="977"/>
      <c r="NMD1360" s="977"/>
      <c r="NME1360" s="977"/>
      <c r="NMF1360" s="977"/>
      <c r="NMG1360" s="977"/>
      <c r="NMH1360" s="977"/>
      <c r="NMI1360" s="977"/>
      <c r="NMJ1360" s="977"/>
      <c r="NMK1360" s="977"/>
      <c r="NML1360" s="977"/>
      <c r="NMM1360" s="977"/>
      <c r="NMN1360" s="977"/>
      <c r="NMO1360" s="977"/>
      <c r="NMP1360" s="977"/>
      <c r="NMQ1360" s="977"/>
      <c r="NMR1360" s="977"/>
      <c r="NMS1360" s="977"/>
      <c r="NMT1360" s="977"/>
      <c r="NMU1360" s="977"/>
      <c r="NMV1360" s="977"/>
      <c r="NMW1360" s="977"/>
      <c r="NMX1360" s="977"/>
      <c r="NMY1360" s="977"/>
      <c r="NMZ1360" s="977"/>
      <c r="NNA1360" s="977"/>
      <c r="NNB1360" s="977"/>
      <c r="NNC1360" s="977"/>
      <c r="NND1360" s="977"/>
      <c r="NNE1360" s="977"/>
      <c r="NNF1360" s="977"/>
      <c r="NNG1360" s="977"/>
      <c r="NNH1360" s="977"/>
      <c r="NNI1360" s="977"/>
      <c r="NNJ1360" s="977"/>
      <c r="NNK1360" s="977"/>
      <c r="NNL1360" s="977"/>
      <c r="NNM1360" s="977"/>
      <c r="NNN1360" s="977"/>
      <c r="NNO1360" s="977"/>
      <c r="NNP1360" s="977"/>
      <c r="NNQ1360" s="977"/>
      <c r="NNR1360" s="977"/>
      <c r="NNS1360" s="977"/>
      <c r="NNT1360" s="977"/>
      <c r="NNU1360" s="977"/>
      <c r="NNV1360" s="977"/>
      <c r="NNW1360" s="977"/>
      <c r="NNX1360" s="977"/>
      <c r="NNY1360" s="977"/>
      <c r="NNZ1360" s="977"/>
      <c r="NOA1360" s="977"/>
      <c r="NOB1360" s="977"/>
      <c r="NOC1360" s="977"/>
      <c r="NOD1360" s="977"/>
      <c r="NOE1360" s="977"/>
      <c r="NOF1360" s="977"/>
      <c r="NOG1360" s="977"/>
      <c r="NOH1360" s="977"/>
      <c r="NOI1360" s="977"/>
      <c r="NOJ1360" s="977"/>
      <c r="NOK1360" s="977"/>
      <c r="NOL1360" s="977"/>
      <c r="NOM1360" s="977"/>
      <c r="NON1360" s="977"/>
      <c r="NOO1360" s="977"/>
      <c r="NOP1360" s="977"/>
      <c r="NOQ1360" s="977"/>
      <c r="NOR1360" s="977"/>
      <c r="NOS1360" s="977"/>
      <c r="NOT1360" s="977"/>
      <c r="NOU1360" s="977"/>
      <c r="NOV1360" s="977"/>
      <c r="NOW1360" s="977"/>
      <c r="NOX1360" s="977"/>
      <c r="NOY1360" s="977"/>
      <c r="NOZ1360" s="977"/>
      <c r="NPA1360" s="977"/>
      <c r="NPB1360" s="977"/>
      <c r="NPC1360" s="977"/>
      <c r="NPD1360" s="977"/>
      <c r="NPE1360" s="977"/>
      <c r="NPF1360" s="977"/>
      <c r="NPG1360" s="977"/>
      <c r="NPH1360" s="977"/>
      <c r="NPI1360" s="977"/>
      <c r="NPJ1360" s="977"/>
      <c r="NPK1360" s="977"/>
      <c r="NPL1360" s="977"/>
      <c r="NPM1360" s="977"/>
      <c r="NPN1360" s="977"/>
      <c r="NPO1360" s="977"/>
      <c r="NPP1360" s="977"/>
      <c r="NPQ1360" s="977"/>
      <c r="NPR1360" s="977"/>
      <c r="NPS1360" s="977"/>
      <c r="NPT1360" s="977"/>
      <c r="NPU1360" s="977"/>
      <c r="NPV1360" s="977"/>
      <c r="NPW1360" s="977"/>
      <c r="NPX1360" s="977"/>
      <c r="NPY1360" s="977"/>
      <c r="NPZ1360" s="977"/>
      <c r="NQA1360" s="977"/>
      <c r="NQB1360" s="977"/>
      <c r="NQC1360" s="977"/>
      <c r="NQD1360" s="977"/>
      <c r="NQE1360" s="977"/>
      <c r="NQF1360" s="977"/>
      <c r="NQG1360" s="977"/>
      <c r="NQH1360" s="977"/>
      <c r="NQI1360" s="977"/>
      <c r="NQJ1360" s="977"/>
      <c r="NQK1360" s="977"/>
      <c r="NQL1360" s="977"/>
      <c r="NQM1360" s="977"/>
      <c r="NQN1360" s="977"/>
      <c r="NQO1360" s="977"/>
      <c r="NQP1360" s="977"/>
      <c r="NQQ1360" s="977"/>
      <c r="NQR1360" s="977"/>
      <c r="NQS1360" s="977"/>
      <c r="NQT1360" s="977"/>
      <c r="NQU1360" s="977"/>
      <c r="NQV1360" s="977"/>
      <c r="NQW1360" s="977"/>
      <c r="NQX1360" s="977"/>
      <c r="NQY1360" s="977"/>
      <c r="NQZ1360" s="977"/>
      <c r="NRA1360" s="977"/>
      <c r="NRB1360" s="977"/>
      <c r="NRC1360" s="977"/>
      <c r="NRD1360" s="977"/>
      <c r="NRE1360" s="977"/>
      <c r="NRF1360" s="977"/>
      <c r="NRG1360" s="977"/>
      <c r="NRH1360" s="977"/>
      <c r="NRI1360" s="977"/>
      <c r="NRJ1360" s="977"/>
      <c r="NRK1360" s="977"/>
      <c r="NRL1360" s="977"/>
      <c r="NRM1360" s="977"/>
      <c r="NRN1360" s="977"/>
      <c r="NRO1360" s="977"/>
      <c r="NRP1360" s="977"/>
      <c r="NRQ1360" s="977"/>
      <c r="NRR1360" s="977"/>
      <c r="NRS1360" s="977"/>
      <c r="NRT1360" s="977"/>
      <c r="NRU1360" s="977"/>
      <c r="NRV1360" s="977"/>
      <c r="NRW1360" s="977"/>
      <c r="NRX1360" s="977"/>
      <c r="NRY1360" s="977"/>
      <c r="NRZ1360" s="977"/>
      <c r="NSA1360" s="977"/>
      <c r="NSB1360" s="977"/>
      <c r="NSC1360" s="977"/>
      <c r="NSD1360" s="977"/>
      <c r="NSE1360" s="977"/>
      <c r="NSF1360" s="977"/>
      <c r="NSG1360" s="977"/>
      <c r="NSH1360" s="977"/>
      <c r="NSI1360" s="977"/>
      <c r="NSJ1360" s="977"/>
      <c r="NSK1360" s="977"/>
      <c r="NSL1360" s="977"/>
      <c r="NSM1360" s="977"/>
      <c r="NSN1360" s="977"/>
      <c r="NSO1360" s="977"/>
      <c r="NSP1360" s="977"/>
      <c r="NSQ1360" s="977"/>
      <c r="NSR1360" s="977"/>
      <c r="NSS1360" s="977"/>
      <c r="NST1360" s="977"/>
      <c r="NSU1360" s="977"/>
      <c r="NSV1360" s="977"/>
      <c r="NSW1360" s="977"/>
      <c r="NSX1360" s="977"/>
      <c r="NSY1360" s="977"/>
      <c r="NSZ1360" s="977"/>
      <c r="NTA1360" s="977"/>
      <c r="NTB1360" s="977"/>
      <c r="NTC1360" s="977"/>
      <c r="NTD1360" s="977"/>
      <c r="NTE1360" s="977"/>
      <c r="NTF1360" s="977"/>
      <c r="NTG1360" s="977"/>
      <c r="NTH1360" s="977"/>
      <c r="NTI1360" s="977"/>
      <c r="NTJ1360" s="977"/>
      <c r="NTK1360" s="977"/>
      <c r="NTL1360" s="977"/>
      <c r="NTM1360" s="977"/>
      <c r="NTN1360" s="977"/>
      <c r="NTO1360" s="977"/>
      <c r="NTP1360" s="977"/>
      <c r="NTQ1360" s="977"/>
      <c r="NTR1360" s="977"/>
      <c r="NTS1360" s="977"/>
      <c r="NTT1360" s="977"/>
      <c r="NTU1360" s="977"/>
      <c r="NTV1360" s="977"/>
      <c r="NTW1360" s="977"/>
      <c r="NTX1360" s="977"/>
      <c r="NTY1360" s="977"/>
      <c r="NTZ1360" s="977"/>
      <c r="NUA1360" s="977"/>
      <c r="NUB1360" s="977"/>
      <c r="NUC1360" s="977"/>
      <c r="NUD1360" s="977"/>
      <c r="NUE1360" s="977"/>
      <c r="NUF1360" s="977"/>
      <c r="NUG1360" s="977"/>
      <c r="NUH1360" s="977"/>
      <c r="NUI1360" s="977"/>
      <c r="NUJ1360" s="977"/>
      <c r="NUK1360" s="977"/>
      <c r="NUL1360" s="977"/>
      <c r="NUM1360" s="977"/>
      <c r="NUN1360" s="977"/>
      <c r="NUO1360" s="977"/>
      <c r="NUP1360" s="977"/>
      <c r="NUQ1360" s="977"/>
      <c r="NUR1360" s="977"/>
      <c r="NUS1360" s="977"/>
      <c r="NUT1360" s="977"/>
      <c r="NUU1360" s="977"/>
      <c r="NUV1360" s="977"/>
      <c r="NUW1360" s="977"/>
      <c r="NUX1360" s="977"/>
      <c r="NUY1360" s="977"/>
      <c r="NUZ1360" s="977"/>
      <c r="NVA1360" s="977"/>
      <c r="NVB1360" s="977"/>
      <c r="NVC1360" s="977"/>
      <c r="NVD1360" s="977"/>
      <c r="NVE1360" s="977"/>
      <c r="NVF1360" s="977"/>
      <c r="NVG1360" s="977"/>
      <c r="NVH1360" s="977"/>
      <c r="NVI1360" s="977"/>
      <c r="NVJ1360" s="977"/>
      <c r="NVK1360" s="977"/>
      <c r="NVL1360" s="977"/>
      <c r="NVM1360" s="977"/>
      <c r="NVN1360" s="977"/>
      <c r="NVO1360" s="977"/>
      <c r="NVP1360" s="977"/>
      <c r="NVQ1360" s="977"/>
      <c r="NVR1360" s="977"/>
      <c r="NVS1360" s="977"/>
      <c r="NVT1360" s="977"/>
      <c r="NVU1360" s="977"/>
      <c r="NVV1360" s="977"/>
      <c r="NVW1360" s="977"/>
      <c r="NVX1360" s="977"/>
      <c r="NVY1360" s="977"/>
      <c r="NVZ1360" s="977"/>
      <c r="NWA1360" s="977"/>
      <c r="NWB1360" s="977"/>
      <c r="NWC1360" s="977"/>
      <c r="NWD1360" s="977"/>
      <c r="NWE1360" s="977"/>
      <c r="NWF1360" s="977"/>
      <c r="NWG1360" s="977"/>
      <c r="NWH1360" s="977"/>
      <c r="NWI1360" s="977"/>
      <c r="NWJ1360" s="977"/>
      <c r="NWK1360" s="977"/>
      <c r="NWL1360" s="977"/>
      <c r="NWM1360" s="977"/>
      <c r="NWN1360" s="977"/>
      <c r="NWO1360" s="977"/>
      <c r="NWP1360" s="977"/>
      <c r="NWQ1360" s="977"/>
      <c r="NWR1360" s="977"/>
      <c r="NWS1360" s="977"/>
      <c r="NWT1360" s="977"/>
      <c r="NWU1360" s="977"/>
      <c r="NWV1360" s="977"/>
      <c r="NWW1360" s="977"/>
      <c r="NWX1360" s="977"/>
      <c r="NWY1360" s="977"/>
      <c r="NWZ1360" s="977"/>
      <c r="NXA1360" s="977"/>
      <c r="NXB1360" s="977"/>
      <c r="NXC1360" s="977"/>
      <c r="NXD1360" s="977"/>
      <c r="NXE1360" s="977"/>
      <c r="NXF1360" s="977"/>
      <c r="NXG1360" s="977"/>
      <c r="NXH1360" s="977"/>
      <c r="NXI1360" s="977"/>
      <c r="NXJ1360" s="977"/>
      <c r="NXK1360" s="977"/>
      <c r="NXL1360" s="977"/>
      <c r="NXM1360" s="977"/>
      <c r="NXN1360" s="977"/>
      <c r="NXO1360" s="977"/>
      <c r="NXP1360" s="977"/>
      <c r="NXQ1360" s="977"/>
      <c r="NXR1360" s="977"/>
      <c r="NXS1360" s="977"/>
      <c r="NXT1360" s="977"/>
      <c r="NXU1360" s="977"/>
      <c r="NXV1360" s="977"/>
      <c r="NXW1360" s="977"/>
      <c r="NXX1360" s="977"/>
      <c r="NXY1360" s="977"/>
      <c r="NXZ1360" s="977"/>
      <c r="NYA1360" s="977"/>
      <c r="NYB1360" s="977"/>
      <c r="NYC1360" s="977"/>
      <c r="NYD1360" s="977"/>
      <c r="NYE1360" s="977"/>
      <c r="NYF1360" s="977"/>
      <c r="NYG1360" s="977"/>
      <c r="NYH1360" s="977"/>
      <c r="NYI1360" s="977"/>
      <c r="NYJ1360" s="977"/>
      <c r="NYK1360" s="977"/>
      <c r="NYL1360" s="977"/>
      <c r="NYM1360" s="977"/>
      <c r="NYN1360" s="977"/>
      <c r="NYO1360" s="977"/>
      <c r="NYP1360" s="977"/>
      <c r="NYQ1360" s="977"/>
      <c r="NYR1360" s="977"/>
      <c r="NYS1360" s="977"/>
      <c r="NYT1360" s="977"/>
      <c r="NYU1360" s="977"/>
      <c r="NYV1360" s="977"/>
      <c r="NYW1360" s="977"/>
      <c r="NYX1360" s="977"/>
      <c r="NYY1360" s="977"/>
      <c r="NYZ1360" s="977"/>
      <c r="NZA1360" s="977"/>
      <c r="NZB1360" s="977"/>
      <c r="NZC1360" s="977"/>
      <c r="NZD1360" s="977"/>
      <c r="NZE1360" s="977"/>
      <c r="NZF1360" s="977"/>
      <c r="NZG1360" s="977"/>
      <c r="NZH1360" s="977"/>
      <c r="NZI1360" s="977"/>
      <c r="NZJ1360" s="977"/>
      <c r="NZK1360" s="977"/>
      <c r="NZL1360" s="977"/>
      <c r="NZM1360" s="977"/>
      <c r="NZN1360" s="977"/>
      <c r="NZO1360" s="977"/>
      <c r="NZP1360" s="977"/>
      <c r="NZQ1360" s="977"/>
      <c r="NZR1360" s="977"/>
      <c r="NZS1360" s="977"/>
      <c r="NZT1360" s="977"/>
      <c r="NZU1360" s="977"/>
      <c r="NZV1360" s="977"/>
      <c r="NZW1360" s="977"/>
      <c r="NZX1360" s="977"/>
      <c r="NZY1360" s="977"/>
      <c r="NZZ1360" s="977"/>
      <c r="OAA1360" s="977"/>
      <c r="OAB1360" s="977"/>
      <c r="OAC1360" s="977"/>
      <c r="OAD1360" s="977"/>
      <c r="OAE1360" s="977"/>
      <c r="OAF1360" s="977"/>
      <c r="OAG1360" s="977"/>
      <c r="OAH1360" s="977"/>
      <c r="OAI1360" s="977"/>
      <c r="OAJ1360" s="977"/>
      <c r="OAK1360" s="977"/>
      <c r="OAL1360" s="977"/>
      <c r="OAM1360" s="977"/>
      <c r="OAN1360" s="977"/>
      <c r="OAO1360" s="977"/>
      <c r="OAP1360" s="977"/>
      <c r="OAQ1360" s="977"/>
      <c r="OAR1360" s="977"/>
      <c r="OAS1360" s="977"/>
      <c r="OAT1360" s="977"/>
      <c r="OAU1360" s="977"/>
      <c r="OAV1360" s="977"/>
      <c r="OAW1360" s="977"/>
      <c r="OAX1360" s="977"/>
      <c r="OAY1360" s="977"/>
      <c r="OAZ1360" s="977"/>
      <c r="OBA1360" s="977"/>
      <c r="OBB1360" s="977"/>
      <c r="OBC1360" s="977"/>
      <c r="OBD1360" s="977"/>
      <c r="OBE1360" s="977"/>
      <c r="OBF1360" s="977"/>
      <c r="OBG1360" s="977"/>
      <c r="OBH1360" s="977"/>
      <c r="OBI1360" s="977"/>
      <c r="OBJ1360" s="977"/>
      <c r="OBK1360" s="977"/>
      <c r="OBL1360" s="977"/>
      <c r="OBM1360" s="977"/>
      <c r="OBN1360" s="977"/>
      <c r="OBO1360" s="977"/>
      <c r="OBP1360" s="977"/>
      <c r="OBQ1360" s="977"/>
      <c r="OBR1360" s="977"/>
      <c r="OBS1360" s="977"/>
      <c r="OBT1360" s="977"/>
      <c r="OBU1360" s="977"/>
      <c r="OBV1360" s="977"/>
      <c r="OBW1360" s="977"/>
      <c r="OBX1360" s="977"/>
      <c r="OBY1360" s="977"/>
      <c r="OBZ1360" s="977"/>
      <c r="OCA1360" s="977"/>
      <c r="OCB1360" s="977"/>
      <c r="OCC1360" s="977"/>
      <c r="OCD1360" s="977"/>
      <c r="OCE1360" s="977"/>
      <c r="OCF1360" s="977"/>
      <c r="OCG1360" s="977"/>
      <c r="OCH1360" s="977"/>
      <c r="OCI1360" s="977"/>
      <c r="OCJ1360" s="977"/>
      <c r="OCK1360" s="977"/>
      <c r="OCL1360" s="977"/>
      <c r="OCM1360" s="977"/>
      <c r="OCN1360" s="977"/>
      <c r="OCO1360" s="977"/>
      <c r="OCP1360" s="977"/>
      <c r="OCQ1360" s="977"/>
      <c r="OCR1360" s="977"/>
      <c r="OCS1360" s="977"/>
      <c r="OCT1360" s="977"/>
      <c r="OCU1360" s="977"/>
      <c r="OCV1360" s="977"/>
      <c r="OCW1360" s="977"/>
      <c r="OCX1360" s="977"/>
      <c r="OCY1360" s="977"/>
      <c r="OCZ1360" s="977"/>
      <c r="ODA1360" s="977"/>
      <c r="ODB1360" s="977"/>
      <c r="ODC1360" s="977"/>
      <c r="ODD1360" s="977"/>
      <c r="ODE1360" s="977"/>
      <c r="ODF1360" s="977"/>
      <c r="ODG1360" s="977"/>
      <c r="ODH1360" s="977"/>
      <c r="ODI1360" s="977"/>
      <c r="ODJ1360" s="977"/>
      <c r="ODK1360" s="977"/>
      <c r="ODL1360" s="977"/>
      <c r="ODM1360" s="977"/>
      <c r="ODN1360" s="977"/>
      <c r="ODO1360" s="977"/>
      <c r="ODP1360" s="977"/>
      <c r="ODQ1360" s="977"/>
      <c r="ODR1360" s="977"/>
      <c r="ODS1360" s="977"/>
      <c r="ODT1360" s="977"/>
      <c r="ODU1360" s="977"/>
      <c r="ODV1360" s="977"/>
      <c r="ODW1360" s="977"/>
      <c r="ODX1360" s="977"/>
      <c r="ODY1360" s="977"/>
      <c r="ODZ1360" s="977"/>
      <c r="OEA1360" s="977"/>
      <c r="OEB1360" s="977"/>
      <c r="OEC1360" s="977"/>
      <c r="OED1360" s="977"/>
      <c r="OEE1360" s="977"/>
      <c r="OEF1360" s="977"/>
      <c r="OEG1360" s="977"/>
      <c r="OEH1360" s="977"/>
      <c r="OEI1360" s="977"/>
      <c r="OEJ1360" s="977"/>
      <c r="OEK1360" s="977"/>
      <c r="OEL1360" s="977"/>
      <c r="OEM1360" s="977"/>
      <c r="OEN1360" s="977"/>
      <c r="OEO1360" s="977"/>
      <c r="OEP1360" s="977"/>
      <c r="OEQ1360" s="977"/>
      <c r="OER1360" s="977"/>
      <c r="OES1360" s="977"/>
      <c r="OET1360" s="977"/>
      <c r="OEU1360" s="977"/>
      <c r="OEV1360" s="977"/>
      <c r="OEW1360" s="977"/>
      <c r="OEX1360" s="977"/>
      <c r="OEY1360" s="977"/>
      <c r="OEZ1360" s="977"/>
      <c r="OFA1360" s="977"/>
      <c r="OFB1360" s="977"/>
      <c r="OFC1360" s="977"/>
      <c r="OFD1360" s="977"/>
      <c r="OFE1360" s="977"/>
      <c r="OFF1360" s="977"/>
      <c r="OFG1360" s="977"/>
      <c r="OFH1360" s="977"/>
      <c r="OFI1360" s="977"/>
      <c r="OFJ1360" s="977"/>
      <c r="OFK1360" s="977"/>
      <c r="OFL1360" s="977"/>
      <c r="OFM1360" s="977"/>
      <c r="OFN1360" s="977"/>
      <c r="OFO1360" s="977"/>
      <c r="OFP1360" s="977"/>
      <c r="OFQ1360" s="977"/>
      <c r="OFR1360" s="977"/>
      <c r="OFS1360" s="977"/>
      <c r="OFT1360" s="977"/>
      <c r="OFU1360" s="977"/>
      <c r="OFV1360" s="977"/>
      <c r="OFW1360" s="977"/>
      <c r="OFX1360" s="977"/>
      <c r="OFY1360" s="977"/>
      <c r="OFZ1360" s="977"/>
      <c r="OGA1360" s="977"/>
      <c r="OGB1360" s="977"/>
      <c r="OGC1360" s="977"/>
      <c r="OGD1360" s="977"/>
      <c r="OGE1360" s="977"/>
      <c r="OGF1360" s="977"/>
      <c r="OGG1360" s="977"/>
      <c r="OGH1360" s="977"/>
      <c r="OGI1360" s="977"/>
      <c r="OGJ1360" s="977"/>
      <c r="OGK1360" s="977"/>
      <c r="OGL1360" s="977"/>
      <c r="OGM1360" s="977"/>
      <c r="OGN1360" s="977"/>
      <c r="OGO1360" s="977"/>
      <c r="OGP1360" s="977"/>
      <c r="OGQ1360" s="977"/>
      <c r="OGR1360" s="977"/>
      <c r="OGS1360" s="977"/>
      <c r="OGT1360" s="977"/>
      <c r="OGU1360" s="977"/>
      <c r="OGV1360" s="977"/>
      <c r="OGW1360" s="977"/>
      <c r="OGX1360" s="977"/>
      <c r="OGY1360" s="977"/>
      <c r="OGZ1360" s="977"/>
      <c r="OHA1360" s="977"/>
      <c r="OHB1360" s="977"/>
      <c r="OHC1360" s="977"/>
      <c r="OHD1360" s="977"/>
      <c r="OHE1360" s="977"/>
      <c r="OHF1360" s="977"/>
      <c r="OHG1360" s="977"/>
      <c r="OHH1360" s="977"/>
      <c r="OHI1360" s="977"/>
      <c r="OHJ1360" s="977"/>
      <c r="OHK1360" s="977"/>
      <c r="OHL1360" s="977"/>
      <c r="OHM1360" s="977"/>
      <c r="OHN1360" s="977"/>
      <c r="OHO1360" s="977"/>
      <c r="OHP1360" s="977"/>
      <c r="OHQ1360" s="977"/>
      <c r="OHR1360" s="977"/>
      <c r="OHS1360" s="977"/>
      <c r="OHT1360" s="977"/>
      <c r="OHU1360" s="977"/>
      <c r="OHV1360" s="977"/>
      <c r="OHW1360" s="977"/>
      <c r="OHX1360" s="977"/>
      <c r="OHY1360" s="977"/>
      <c r="OHZ1360" s="977"/>
      <c r="OIA1360" s="977"/>
      <c r="OIB1360" s="977"/>
      <c r="OIC1360" s="977"/>
      <c r="OID1360" s="977"/>
      <c r="OIE1360" s="977"/>
      <c r="OIF1360" s="977"/>
      <c r="OIG1360" s="977"/>
      <c r="OIH1360" s="977"/>
      <c r="OII1360" s="977"/>
      <c r="OIJ1360" s="977"/>
      <c r="OIK1360" s="977"/>
      <c r="OIL1360" s="977"/>
      <c r="OIM1360" s="977"/>
      <c r="OIN1360" s="977"/>
      <c r="OIO1360" s="977"/>
      <c r="OIP1360" s="977"/>
      <c r="OIQ1360" s="977"/>
      <c r="OIR1360" s="977"/>
      <c r="OIS1360" s="977"/>
      <c r="OIT1360" s="977"/>
      <c r="OIU1360" s="977"/>
      <c r="OIV1360" s="977"/>
      <c r="OIW1360" s="977"/>
      <c r="OIX1360" s="977"/>
      <c r="OIY1360" s="977"/>
      <c r="OIZ1360" s="977"/>
      <c r="OJA1360" s="977"/>
      <c r="OJB1360" s="977"/>
      <c r="OJC1360" s="977"/>
      <c r="OJD1360" s="977"/>
      <c r="OJE1360" s="977"/>
      <c r="OJF1360" s="977"/>
      <c r="OJG1360" s="977"/>
      <c r="OJH1360" s="977"/>
      <c r="OJI1360" s="977"/>
      <c r="OJJ1360" s="977"/>
      <c r="OJK1360" s="977"/>
      <c r="OJL1360" s="977"/>
      <c r="OJM1360" s="977"/>
      <c r="OJN1360" s="977"/>
      <c r="OJO1360" s="977"/>
      <c r="OJP1360" s="977"/>
      <c r="OJQ1360" s="977"/>
      <c r="OJR1360" s="977"/>
      <c r="OJS1360" s="977"/>
      <c r="OJT1360" s="977"/>
      <c r="OJU1360" s="977"/>
      <c r="OJV1360" s="977"/>
      <c r="OJW1360" s="977"/>
      <c r="OJX1360" s="977"/>
      <c r="OJY1360" s="977"/>
      <c r="OJZ1360" s="977"/>
      <c r="OKA1360" s="977"/>
      <c r="OKB1360" s="977"/>
      <c r="OKC1360" s="977"/>
      <c r="OKD1360" s="977"/>
      <c r="OKE1360" s="977"/>
      <c r="OKF1360" s="977"/>
      <c r="OKG1360" s="977"/>
      <c r="OKH1360" s="977"/>
      <c r="OKI1360" s="977"/>
      <c r="OKJ1360" s="977"/>
      <c r="OKK1360" s="977"/>
      <c r="OKL1360" s="977"/>
      <c r="OKM1360" s="977"/>
      <c r="OKN1360" s="977"/>
      <c r="OKO1360" s="977"/>
      <c r="OKP1360" s="977"/>
      <c r="OKQ1360" s="977"/>
      <c r="OKR1360" s="977"/>
      <c r="OKS1360" s="977"/>
      <c r="OKT1360" s="977"/>
      <c r="OKU1360" s="977"/>
      <c r="OKV1360" s="977"/>
      <c r="OKW1360" s="977"/>
      <c r="OKX1360" s="977"/>
      <c r="OKY1360" s="977"/>
      <c r="OKZ1360" s="977"/>
      <c r="OLA1360" s="977"/>
      <c r="OLB1360" s="977"/>
      <c r="OLC1360" s="977"/>
      <c r="OLD1360" s="977"/>
      <c r="OLE1360" s="977"/>
      <c r="OLF1360" s="977"/>
      <c r="OLG1360" s="977"/>
      <c r="OLH1360" s="977"/>
      <c r="OLI1360" s="977"/>
      <c r="OLJ1360" s="977"/>
      <c r="OLK1360" s="977"/>
      <c r="OLL1360" s="977"/>
      <c r="OLM1360" s="977"/>
      <c r="OLN1360" s="977"/>
      <c r="OLO1360" s="977"/>
      <c r="OLP1360" s="977"/>
      <c r="OLQ1360" s="977"/>
      <c r="OLR1360" s="977"/>
      <c r="OLS1360" s="977"/>
      <c r="OLT1360" s="977"/>
      <c r="OLU1360" s="977"/>
      <c r="OLV1360" s="977"/>
      <c r="OLW1360" s="977"/>
      <c r="OLX1360" s="977"/>
      <c r="OLY1360" s="977"/>
      <c r="OLZ1360" s="977"/>
      <c r="OMA1360" s="977"/>
      <c r="OMB1360" s="977"/>
      <c r="OMC1360" s="977"/>
      <c r="OMD1360" s="977"/>
      <c r="OME1360" s="977"/>
      <c r="OMF1360" s="977"/>
      <c r="OMG1360" s="977"/>
      <c r="OMH1360" s="977"/>
      <c r="OMI1360" s="977"/>
      <c r="OMJ1360" s="977"/>
      <c r="OMK1360" s="977"/>
      <c r="OML1360" s="977"/>
      <c r="OMM1360" s="977"/>
      <c r="OMN1360" s="977"/>
      <c r="OMO1360" s="977"/>
      <c r="OMP1360" s="977"/>
      <c r="OMQ1360" s="977"/>
      <c r="OMR1360" s="977"/>
      <c r="OMS1360" s="977"/>
      <c r="OMT1360" s="977"/>
      <c r="OMU1360" s="977"/>
      <c r="OMV1360" s="977"/>
      <c r="OMW1360" s="977"/>
      <c r="OMX1360" s="977"/>
      <c r="OMY1360" s="977"/>
      <c r="OMZ1360" s="977"/>
      <c r="ONA1360" s="977"/>
      <c r="ONB1360" s="977"/>
      <c r="ONC1360" s="977"/>
      <c r="OND1360" s="977"/>
      <c r="ONE1360" s="977"/>
      <c r="ONF1360" s="977"/>
      <c r="ONG1360" s="977"/>
      <c r="ONH1360" s="977"/>
      <c r="ONI1360" s="977"/>
      <c r="ONJ1360" s="977"/>
      <c r="ONK1360" s="977"/>
      <c r="ONL1360" s="977"/>
      <c r="ONM1360" s="977"/>
      <c r="ONN1360" s="977"/>
      <c r="ONO1360" s="977"/>
      <c r="ONP1360" s="977"/>
      <c r="ONQ1360" s="977"/>
      <c r="ONR1360" s="977"/>
      <c r="ONS1360" s="977"/>
      <c r="ONT1360" s="977"/>
      <c r="ONU1360" s="977"/>
      <c r="ONV1360" s="977"/>
      <c r="ONW1360" s="977"/>
      <c r="ONX1360" s="977"/>
      <c r="ONY1360" s="977"/>
      <c r="ONZ1360" s="977"/>
      <c r="OOA1360" s="977"/>
      <c r="OOB1360" s="977"/>
      <c r="OOC1360" s="977"/>
      <c r="OOD1360" s="977"/>
      <c r="OOE1360" s="977"/>
      <c r="OOF1360" s="977"/>
      <c r="OOG1360" s="977"/>
      <c r="OOH1360" s="977"/>
      <c r="OOI1360" s="977"/>
      <c r="OOJ1360" s="977"/>
      <c r="OOK1360" s="977"/>
      <c r="OOL1360" s="977"/>
      <c r="OOM1360" s="977"/>
      <c r="OON1360" s="977"/>
      <c r="OOO1360" s="977"/>
      <c r="OOP1360" s="977"/>
      <c r="OOQ1360" s="977"/>
      <c r="OOR1360" s="977"/>
      <c r="OOS1360" s="977"/>
      <c r="OOT1360" s="977"/>
      <c r="OOU1360" s="977"/>
      <c r="OOV1360" s="977"/>
      <c r="OOW1360" s="977"/>
      <c r="OOX1360" s="977"/>
      <c r="OOY1360" s="977"/>
      <c r="OOZ1360" s="977"/>
      <c r="OPA1360" s="977"/>
      <c r="OPB1360" s="977"/>
      <c r="OPC1360" s="977"/>
      <c r="OPD1360" s="977"/>
      <c r="OPE1360" s="977"/>
      <c r="OPF1360" s="977"/>
      <c r="OPG1360" s="977"/>
      <c r="OPH1360" s="977"/>
      <c r="OPI1360" s="977"/>
      <c r="OPJ1360" s="977"/>
      <c r="OPK1360" s="977"/>
      <c r="OPL1360" s="977"/>
      <c r="OPM1360" s="977"/>
      <c r="OPN1360" s="977"/>
      <c r="OPO1360" s="977"/>
      <c r="OPP1360" s="977"/>
      <c r="OPQ1360" s="977"/>
      <c r="OPR1360" s="977"/>
      <c r="OPS1360" s="977"/>
      <c r="OPT1360" s="977"/>
      <c r="OPU1360" s="977"/>
      <c r="OPV1360" s="977"/>
      <c r="OPW1360" s="977"/>
      <c r="OPX1360" s="977"/>
      <c r="OPY1360" s="977"/>
      <c r="OPZ1360" s="977"/>
      <c r="OQA1360" s="977"/>
      <c r="OQB1360" s="977"/>
      <c r="OQC1360" s="977"/>
      <c r="OQD1360" s="977"/>
      <c r="OQE1360" s="977"/>
      <c r="OQF1360" s="977"/>
      <c r="OQG1360" s="977"/>
      <c r="OQH1360" s="977"/>
      <c r="OQI1360" s="977"/>
      <c r="OQJ1360" s="977"/>
      <c r="OQK1360" s="977"/>
      <c r="OQL1360" s="977"/>
      <c r="OQM1360" s="977"/>
      <c r="OQN1360" s="977"/>
      <c r="OQO1360" s="977"/>
      <c r="OQP1360" s="977"/>
      <c r="OQQ1360" s="977"/>
      <c r="OQR1360" s="977"/>
      <c r="OQS1360" s="977"/>
      <c r="OQT1360" s="977"/>
      <c r="OQU1360" s="977"/>
      <c r="OQV1360" s="977"/>
      <c r="OQW1360" s="977"/>
      <c r="OQX1360" s="977"/>
      <c r="OQY1360" s="977"/>
      <c r="OQZ1360" s="977"/>
      <c r="ORA1360" s="977"/>
      <c r="ORB1360" s="977"/>
      <c r="ORC1360" s="977"/>
      <c r="ORD1360" s="977"/>
      <c r="ORE1360" s="977"/>
      <c r="ORF1360" s="977"/>
      <c r="ORG1360" s="977"/>
      <c r="ORH1360" s="977"/>
      <c r="ORI1360" s="977"/>
      <c r="ORJ1360" s="977"/>
      <c r="ORK1360" s="977"/>
      <c r="ORL1360" s="977"/>
      <c r="ORM1360" s="977"/>
      <c r="ORN1360" s="977"/>
      <c r="ORO1360" s="977"/>
      <c r="ORP1360" s="977"/>
      <c r="ORQ1360" s="977"/>
      <c r="ORR1360" s="977"/>
      <c r="ORS1360" s="977"/>
      <c r="ORT1360" s="977"/>
      <c r="ORU1360" s="977"/>
      <c r="ORV1360" s="977"/>
      <c r="ORW1360" s="977"/>
      <c r="ORX1360" s="977"/>
      <c r="ORY1360" s="977"/>
      <c r="ORZ1360" s="977"/>
      <c r="OSA1360" s="977"/>
      <c r="OSB1360" s="977"/>
      <c r="OSC1360" s="977"/>
      <c r="OSD1360" s="977"/>
      <c r="OSE1360" s="977"/>
      <c r="OSF1360" s="977"/>
      <c r="OSG1360" s="977"/>
      <c r="OSH1360" s="977"/>
      <c r="OSI1360" s="977"/>
      <c r="OSJ1360" s="977"/>
      <c r="OSK1360" s="977"/>
      <c r="OSL1360" s="977"/>
      <c r="OSM1360" s="977"/>
      <c r="OSN1360" s="977"/>
      <c r="OSO1360" s="977"/>
      <c r="OSP1360" s="977"/>
      <c r="OSQ1360" s="977"/>
      <c r="OSR1360" s="977"/>
      <c r="OSS1360" s="977"/>
      <c r="OST1360" s="977"/>
      <c r="OSU1360" s="977"/>
      <c r="OSV1360" s="977"/>
      <c r="OSW1360" s="977"/>
      <c r="OSX1360" s="977"/>
      <c r="OSY1360" s="977"/>
      <c r="OSZ1360" s="977"/>
      <c r="OTA1360" s="977"/>
      <c r="OTB1360" s="977"/>
      <c r="OTC1360" s="977"/>
      <c r="OTD1360" s="977"/>
      <c r="OTE1360" s="977"/>
      <c r="OTF1360" s="977"/>
      <c r="OTG1360" s="977"/>
      <c r="OTH1360" s="977"/>
      <c r="OTI1360" s="977"/>
      <c r="OTJ1360" s="977"/>
      <c r="OTK1360" s="977"/>
      <c r="OTL1360" s="977"/>
      <c r="OTM1360" s="977"/>
      <c r="OTN1360" s="977"/>
      <c r="OTO1360" s="977"/>
      <c r="OTP1360" s="977"/>
      <c r="OTQ1360" s="977"/>
      <c r="OTR1360" s="977"/>
      <c r="OTS1360" s="977"/>
      <c r="OTT1360" s="977"/>
      <c r="OTU1360" s="977"/>
      <c r="OTV1360" s="977"/>
      <c r="OTW1360" s="977"/>
      <c r="OTX1360" s="977"/>
      <c r="OTY1360" s="977"/>
      <c r="OTZ1360" s="977"/>
      <c r="OUA1360" s="977"/>
      <c r="OUB1360" s="977"/>
      <c r="OUC1360" s="977"/>
      <c r="OUD1360" s="977"/>
      <c r="OUE1360" s="977"/>
      <c r="OUF1360" s="977"/>
      <c r="OUG1360" s="977"/>
      <c r="OUH1360" s="977"/>
      <c r="OUI1360" s="977"/>
      <c r="OUJ1360" s="977"/>
      <c r="OUK1360" s="977"/>
      <c r="OUL1360" s="977"/>
      <c r="OUM1360" s="977"/>
      <c r="OUN1360" s="977"/>
      <c r="OUO1360" s="977"/>
      <c r="OUP1360" s="977"/>
      <c r="OUQ1360" s="977"/>
      <c r="OUR1360" s="977"/>
      <c r="OUS1360" s="977"/>
      <c r="OUT1360" s="977"/>
      <c r="OUU1360" s="977"/>
      <c r="OUV1360" s="977"/>
      <c r="OUW1360" s="977"/>
      <c r="OUX1360" s="977"/>
      <c r="OUY1360" s="977"/>
      <c r="OUZ1360" s="977"/>
      <c r="OVA1360" s="977"/>
      <c r="OVB1360" s="977"/>
      <c r="OVC1360" s="977"/>
      <c r="OVD1360" s="977"/>
      <c r="OVE1360" s="977"/>
      <c r="OVF1360" s="977"/>
      <c r="OVG1360" s="977"/>
      <c r="OVH1360" s="977"/>
      <c r="OVI1360" s="977"/>
      <c r="OVJ1360" s="977"/>
      <c r="OVK1360" s="977"/>
      <c r="OVL1360" s="977"/>
      <c r="OVM1360" s="977"/>
      <c r="OVN1360" s="977"/>
      <c r="OVO1360" s="977"/>
      <c r="OVP1360" s="977"/>
      <c r="OVQ1360" s="977"/>
      <c r="OVR1360" s="977"/>
      <c r="OVS1360" s="977"/>
      <c r="OVT1360" s="977"/>
      <c r="OVU1360" s="977"/>
      <c r="OVV1360" s="977"/>
      <c r="OVW1360" s="977"/>
      <c r="OVX1360" s="977"/>
      <c r="OVY1360" s="977"/>
      <c r="OVZ1360" s="977"/>
      <c r="OWA1360" s="977"/>
      <c r="OWB1360" s="977"/>
      <c r="OWC1360" s="977"/>
      <c r="OWD1360" s="977"/>
      <c r="OWE1360" s="977"/>
      <c r="OWF1360" s="977"/>
      <c r="OWG1360" s="977"/>
      <c r="OWH1360" s="977"/>
      <c r="OWI1360" s="977"/>
      <c r="OWJ1360" s="977"/>
      <c r="OWK1360" s="977"/>
      <c r="OWL1360" s="977"/>
      <c r="OWM1360" s="977"/>
      <c r="OWN1360" s="977"/>
      <c r="OWO1360" s="977"/>
      <c r="OWP1360" s="977"/>
      <c r="OWQ1360" s="977"/>
      <c r="OWR1360" s="977"/>
      <c r="OWS1360" s="977"/>
      <c r="OWT1360" s="977"/>
      <c r="OWU1360" s="977"/>
      <c r="OWV1360" s="977"/>
      <c r="OWW1360" s="977"/>
      <c r="OWX1360" s="977"/>
      <c r="OWY1360" s="977"/>
      <c r="OWZ1360" s="977"/>
      <c r="OXA1360" s="977"/>
      <c r="OXB1360" s="977"/>
      <c r="OXC1360" s="977"/>
      <c r="OXD1360" s="977"/>
      <c r="OXE1360" s="977"/>
      <c r="OXF1360" s="977"/>
      <c r="OXG1360" s="977"/>
      <c r="OXH1360" s="977"/>
      <c r="OXI1360" s="977"/>
      <c r="OXJ1360" s="977"/>
      <c r="OXK1360" s="977"/>
      <c r="OXL1360" s="977"/>
      <c r="OXM1360" s="977"/>
      <c r="OXN1360" s="977"/>
      <c r="OXO1360" s="977"/>
      <c r="OXP1360" s="977"/>
      <c r="OXQ1360" s="977"/>
      <c r="OXR1360" s="977"/>
      <c r="OXS1360" s="977"/>
      <c r="OXT1360" s="977"/>
      <c r="OXU1360" s="977"/>
      <c r="OXV1360" s="977"/>
      <c r="OXW1360" s="977"/>
      <c r="OXX1360" s="977"/>
      <c r="OXY1360" s="977"/>
      <c r="OXZ1360" s="977"/>
      <c r="OYA1360" s="977"/>
      <c r="OYB1360" s="977"/>
      <c r="OYC1360" s="977"/>
      <c r="OYD1360" s="977"/>
      <c r="OYE1360" s="977"/>
      <c r="OYF1360" s="977"/>
      <c r="OYG1360" s="977"/>
      <c r="OYH1360" s="977"/>
      <c r="OYI1360" s="977"/>
      <c r="OYJ1360" s="977"/>
      <c r="OYK1360" s="977"/>
      <c r="OYL1360" s="977"/>
      <c r="OYM1360" s="977"/>
      <c r="OYN1360" s="977"/>
      <c r="OYO1360" s="977"/>
      <c r="OYP1360" s="977"/>
      <c r="OYQ1360" s="977"/>
      <c r="OYR1360" s="977"/>
      <c r="OYS1360" s="977"/>
      <c r="OYT1360" s="977"/>
      <c r="OYU1360" s="977"/>
      <c r="OYV1360" s="977"/>
      <c r="OYW1360" s="977"/>
      <c r="OYX1360" s="977"/>
      <c r="OYY1360" s="977"/>
      <c r="OYZ1360" s="977"/>
      <c r="OZA1360" s="977"/>
      <c r="OZB1360" s="977"/>
      <c r="OZC1360" s="977"/>
      <c r="OZD1360" s="977"/>
      <c r="OZE1360" s="977"/>
      <c r="OZF1360" s="977"/>
      <c r="OZG1360" s="977"/>
      <c r="OZH1360" s="977"/>
      <c r="OZI1360" s="977"/>
      <c r="OZJ1360" s="977"/>
      <c r="OZK1360" s="977"/>
      <c r="OZL1360" s="977"/>
      <c r="OZM1360" s="977"/>
      <c r="OZN1360" s="977"/>
      <c r="OZO1360" s="977"/>
      <c r="OZP1360" s="977"/>
      <c r="OZQ1360" s="977"/>
      <c r="OZR1360" s="977"/>
      <c r="OZS1360" s="977"/>
      <c r="OZT1360" s="977"/>
      <c r="OZU1360" s="977"/>
      <c r="OZV1360" s="977"/>
      <c r="OZW1360" s="977"/>
      <c r="OZX1360" s="977"/>
      <c r="OZY1360" s="977"/>
      <c r="OZZ1360" s="977"/>
      <c r="PAA1360" s="977"/>
      <c r="PAB1360" s="977"/>
      <c r="PAC1360" s="977"/>
      <c r="PAD1360" s="977"/>
      <c r="PAE1360" s="977"/>
      <c r="PAF1360" s="977"/>
      <c r="PAG1360" s="977"/>
      <c r="PAH1360" s="977"/>
      <c r="PAI1360" s="977"/>
      <c r="PAJ1360" s="977"/>
      <c r="PAK1360" s="977"/>
      <c r="PAL1360" s="977"/>
      <c r="PAM1360" s="977"/>
      <c r="PAN1360" s="977"/>
      <c r="PAO1360" s="977"/>
      <c r="PAP1360" s="977"/>
      <c r="PAQ1360" s="977"/>
      <c r="PAR1360" s="977"/>
      <c r="PAS1360" s="977"/>
      <c r="PAT1360" s="977"/>
      <c r="PAU1360" s="977"/>
      <c r="PAV1360" s="977"/>
      <c r="PAW1360" s="977"/>
      <c r="PAX1360" s="977"/>
      <c r="PAY1360" s="977"/>
      <c r="PAZ1360" s="977"/>
      <c r="PBA1360" s="977"/>
      <c r="PBB1360" s="977"/>
      <c r="PBC1360" s="977"/>
      <c r="PBD1360" s="977"/>
      <c r="PBE1360" s="977"/>
      <c r="PBF1360" s="977"/>
      <c r="PBG1360" s="977"/>
      <c r="PBH1360" s="977"/>
      <c r="PBI1360" s="977"/>
      <c r="PBJ1360" s="977"/>
      <c r="PBK1360" s="977"/>
      <c r="PBL1360" s="977"/>
      <c r="PBM1360" s="977"/>
      <c r="PBN1360" s="977"/>
      <c r="PBO1360" s="977"/>
      <c r="PBP1360" s="977"/>
      <c r="PBQ1360" s="977"/>
      <c r="PBR1360" s="977"/>
      <c r="PBS1360" s="977"/>
      <c r="PBT1360" s="977"/>
      <c r="PBU1360" s="977"/>
      <c r="PBV1360" s="977"/>
      <c r="PBW1360" s="977"/>
      <c r="PBX1360" s="977"/>
      <c r="PBY1360" s="977"/>
      <c r="PBZ1360" s="977"/>
      <c r="PCA1360" s="977"/>
      <c r="PCB1360" s="977"/>
      <c r="PCC1360" s="977"/>
      <c r="PCD1360" s="977"/>
      <c r="PCE1360" s="977"/>
      <c r="PCF1360" s="977"/>
      <c r="PCG1360" s="977"/>
      <c r="PCH1360" s="977"/>
      <c r="PCI1360" s="977"/>
      <c r="PCJ1360" s="977"/>
      <c r="PCK1360" s="977"/>
      <c r="PCL1360" s="977"/>
      <c r="PCM1360" s="977"/>
      <c r="PCN1360" s="977"/>
      <c r="PCO1360" s="977"/>
      <c r="PCP1360" s="977"/>
      <c r="PCQ1360" s="977"/>
      <c r="PCR1360" s="977"/>
      <c r="PCS1360" s="977"/>
      <c r="PCT1360" s="977"/>
      <c r="PCU1360" s="977"/>
      <c r="PCV1360" s="977"/>
      <c r="PCW1360" s="977"/>
      <c r="PCX1360" s="977"/>
      <c r="PCY1360" s="977"/>
      <c r="PCZ1360" s="977"/>
      <c r="PDA1360" s="977"/>
      <c r="PDB1360" s="977"/>
      <c r="PDC1360" s="977"/>
      <c r="PDD1360" s="977"/>
      <c r="PDE1360" s="977"/>
      <c r="PDF1360" s="977"/>
      <c r="PDG1360" s="977"/>
      <c r="PDH1360" s="977"/>
      <c r="PDI1360" s="977"/>
      <c r="PDJ1360" s="977"/>
      <c r="PDK1360" s="977"/>
      <c r="PDL1360" s="977"/>
      <c r="PDM1360" s="977"/>
      <c r="PDN1360" s="977"/>
      <c r="PDO1360" s="977"/>
      <c r="PDP1360" s="977"/>
      <c r="PDQ1360" s="977"/>
      <c r="PDR1360" s="977"/>
      <c r="PDS1360" s="977"/>
      <c r="PDT1360" s="977"/>
      <c r="PDU1360" s="977"/>
      <c r="PDV1360" s="977"/>
      <c r="PDW1360" s="977"/>
      <c r="PDX1360" s="977"/>
      <c r="PDY1360" s="977"/>
      <c r="PDZ1360" s="977"/>
      <c r="PEA1360" s="977"/>
      <c r="PEB1360" s="977"/>
      <c r="PEC1360" s="977"/>
      <c r="PED1360" s="977"/>
      <c r="PEE1360" s="977"/>
      <c r="PEF1360" s="977"/>
      <c r="PEG1360" s="977"/>
      <c r="PEH1360" s="977"/>
      <c r="PEI1360" s="977"/>
      <c r="PEJ1360" s="977"/>
      <c r="PEK1360" s="977"/>
      <c r="PEL1360" s="977"/>
      <c r="PEM1360" s="977"/>
      <c r="PEN1360" s="977"/>
      <c r="PEO1360" s="977"/>
      <c r="PEP1360" s="977"/>
      <c r="PEQ1360" s="977"/>
      <c r="PER1360" s="977"/>
      <c r="PES1360" s="977"/>
      <c r="PET1360" s="977"/>
      <c r="PEU1360" s="977"/>
      <c r="PEV1360" s="977"/>
      <c r="PEW1360" s="977"/>
      <c r="PEX1360" s="977"/>
      <c r="PEY1360" s="977"/>
      <c r="PEZ1360" s="977"/>
      <c r="PFA1360" s="977"/>
      <c r="PFB1360" s="977"/>
      <c r="PFC1360" s="977"/>
      <c r="PFD1360" s="977"/>
      <c r="PFE1360" s="977"/>
      <c r="PFF1360" s="977"/>
      <c r="PFG1360" s="977"/>
      <c r="PFH1360" s="977"/>
      <c r="PFI1360" s="977"/>
      <c r="PFJ1360" s="977"/>
      <c r="PFK1360" s="977"/>
      <c r="PFL1360" s="977"/>
      <c r="PFM1360" s="977"/>
      <c r="PFN1360" s="977"/>
      <c r="PFO1360" s="977"/>
      <c r="PFP1360" s="977"/>
      <c r="PFQ1360" s="977"/>
      <c r="PFR1360" s="977"/>
      <c r="PFS1360" s="977"/>
      <c r="PFT1360" s="977"/>
      <c r="PFU1360" s="977"/>
      <c r="PFV1360" s="977"/>
      <c r="PFW1360" s="977"/>
      <c r="PFX1360" s="977"/>
      <c r="PFY1360" s="977"/>
      <c r="PFZ1360" s="977"/>
      <c r="PGA1360" s="977"/>
      <c r="PGB1360" s="977"/>
      <c r="PGC1360" s="977"/>
      <c r="PGD1360" s="977"/>
      <c r="PGE1360" s="977"/>
      <c r="PGF1360" s="977"/>
      <c r="PGG1360" s="977"/>
      <c r="PGH1360" s="977"/>
      <c r="PGI1360" s="977"/>
      <c r="PGJ1360" s="977"/>
      <c r="PGK1360" s="977"/>
      <c r="PGL1360" s="977"/>
      <c r="PGM1360" s="977"/>
      <c r="PGN1360" s="977"/>
      <c r="PGO1360" s="977"/>
      <c r="PGP1360" s="977"/>
      <c r="PGQ1360" s="977"/>
      <c r="PGR1360" s="977"/>
      <c r="PGS1360" s="977"/>
      <c r="PGT1360" s="977"/>
      <c r="PGU1360" s="977"/>
      <c r="PGV1360" s="977"/>
      <c r="PGW1360" s="977"/>
      <c r="PGX1360" s="977"/>
      <c r="PGY1360" s="977"/>
      <c r="PGZ1360" s="977"/>
      <c r="PHA1360" s="977"/>
      <c r="PHB1360" s="977"/>
      <c r="PHC1360" s="977"/>
      <c r="PHD1360" s="977"/>
      <c r="PHE1360" s="977"/>
      <c r="PHF1360" s="977"/>
      <c r="PHG1360" s="977"/>
      <c r="PHH1360" s="977"/>
      <c r="PHI1360" s="977"/>
      <c r="PHJ1360" s="977"/>
      <c r="PHK1360" s="977"/>
      <c r="PHL1360" s="977"/>
      <c r="PHM1360" s="977"/>
      <c r="PHN1360" s="977"/>
      <c r="PHO1360" s="977"/>
      <c r="PHP1360" s="977"/>
      <c r="PHQ1360" s="977"/>
      <c r="PHR1360" s="977"/>
      <c r="PHS1360" s="977"/>
      <c r="PHT1360" s="977"/>
      <c r="PHU1360" s="977"/>
      <c r="PHV1360" s="977"/>
      <c r="PHW1360" s="977"/>
      <c r="PHX1360" s="977"/>
      <c r="PHY1360" s="977"/>
      <c r="PHZ1360" s="977"/>
      <c r="PIA1360" s="977"/>
      <c r="PIB1360" s="977"/>
      <c r="PIC1360" s="977"/>
      <c r="PID1360" s="977"/>
      <c r="PIE1360" s="977"/>
      <c r="PIF1360" s="977"/>
      <c r="PIG1360" s="977"/>
      <c r="PIH1360" s="977"/>
      <c r="PII1360" s="977"/>
      <c r="PIJ1360" s="977"/>
      <c r="PIK1360" s="977"/>
      <c r="PIL1360" s="977"/>
      <c r="PIM1360" s="977"/>
      <c r="PIN1360" s="977"/>
      <c r="PIO1360" s="977"/>
      <c r="PIP1360" s="977"/>
      <c r="PIQ1360" s="977"/>
      <c r="PIR1360" s="977"/>
      <c r="PIS1360" s="977"/>
      <c r="PIT1360" s="977"/>
      <c r="PIU1360" s="977"/>
      <c r="PIV1360" s="977"/>
      <c r="PIW1360" s="977"/>
      <c r="PIX1360" s="977"/>
      <c r="PIY1360" s="977"/>
      <c r="PIZ1360" s="977"/>
      <c r="PJA1360" s="977"/>
      <c r="PJB1360" s="977"/>
      <c r="PJC1360" s="977"/>
      <c r="PJD1360" s="977"/>
      <c r="PJE1360" s="977"/>
      <c r="PJF1360" s="977"/>
      <c r="PJG1360" s="977"/>
      <c r="PJH1360" s="977"/>
      <c r="PJI1360" s="977"/>
      <c r="PJJ1360" s="977"/>
      <c r="PJK1360" s="977"/>
      <c r="PJL1360" s="977"/>
      <c r="PJM1360" s="977"/>
      <c r="PJN1360" s="977"/>
      <c r="PJO1360" s="977"/>
      <c r="PJP1360" s="977"/>
      <c r="PJQ1360" s="977"/>
      <c r="PJR1360" s="977"/>
      <c r="PJS1360" s="977"/>
      <c r="PJT1360" s="977"/>
      <c r="PJU1360" s="977"/>
      <c r="PJV1360" s="977"/>
      <c r="PJW1360" s="977"/>
      <c r="PJX1360" s="977"/>
      <c r="PJY1360" s="977"/>
      <c r="PJZ1360" s="977"/>
      <c r="PKA1360" s="977"/>
      <c r="PKB1360" s="977"/>
      <c r="PKC1360" s="977"/>
      <c r="PKD1360" s="977"/>
      <c r="PKE1360" s="977"/>
      <c r="PKF1360" s="977"/>
      <c r="PKG1360" s="977"/>
      <c r="PKH1360" s="977"/>
      <c r="PKI1360" s="977"/>
      <c r="PKJ1360" s="977"/>
      <c r="PKK1360" s="977"/>
      <c r="PKL1360" s="977"/>
      <c r="PKM1360" s="977"/>
      <c r="PKN1360" s="977"/>
      <c r="PKO1360" s="977"/>
      <c r="PKP1360" s="977"/>
      <c r="PKQ1360" s="977"/>
      <c r="PKR1360" s="977"/>
      <c r="PKS1360" s="977"/>
      <c r="PKT1360" s="977"/>
      <c r="PKU1360" s="977"/>
      <c r="PKV1360" s="977"/>
      <c r="PKW1360" s="977"/>
      <c r="PKX1360" s="977"/>
      <c r="PKY1360" s="977"/>
      <c r="PKZ1360" s="977"/>
      <c r="PLA1360" s="977"/>
      <c r="PLB1360" s="977"/>
      <c r="PLC1360" s="977"/>
      <c r="PLD1360" s="977"/>
      <c r="PLE1360" s="977"/>
      <c r="PLF1360" s="977"/>
      <c r="PLG1360" s="977"/>
      <c r="PLH1360" s="977"/>
      <c r="PLI1360" s="977"/>
      <c r="PLJ1360" s="977"/>
      <c r="PLK1360" s="977"/>
      <c r="PLL1360" s="977"/>
      <c r="PLM1360" s="977"/>
      <c r="PLN1360" s="977"/>
      <c r="PLO1360" s="977"/>
      <c r="PLP1360" s="977"/>
      <c r="PLQ1360" s="977"/>
      <c r="PLR1360" s="977"/>
      <c r="PLS1360" s="977"/>
      <c r="PLT1360" s="977"/>
      <c r="PLU1360" s="977"/>
      <c r="PLV1360" s="977"/>
      <c r="PLW1360" s="977"/>
      <c r="PLX1360" s="977"/>
      <c r="PLY1360" s="977"/>
      <c r="PLZ1360" s="977"/>
      <c r="PMA1360" s="977"/>
      <c r="PMB1360" s="977"/>
      <c r="PMC1360" s="977"/>
      <c r="PMD1360" s="977"/>
      <c r="PME1360" s="977"/>
      <c r="PMF1360" s="977"/>
      <c r="PMG1360" s="977"/>
      <c r="PMH1360" s="977"/>
      <c r="PMI1360" s="977"/>
      <c r="PMJ1360" s="977"/>
      <c r="PMK1360" s="977"/>
      <c r="PML1360" s="977"/>
      <c r="PMM1360" s="977"/>
      <c r="PMN1360" s="977"/>
      <c r="PMO1360" s="977"/>
      <c r="PMP1360" s="977"/>
      <c r="PMQ1360" s="977"/>
      <c r="PMR1360" s="977"/>
      <c r="PMS1360" s="977"/>
      <c r="PMT1360" s="977"/>
      <c r="PMU1360" s="977"/>
      <c r="PMV1360" s="977"/>
      <c r="PMW1360" s="977"/>
      <c r="PMX1360" s="977"/>
      <c r="PMY1360" s="977"/>
      <c r="PMZ1360" s="977"/>
      <c r="PNA1360" s="977"/>
      <c r="PNB1360" s="977"/>
      <c r="PNC1360" s="977"/>
      <c r="PND1360" s="977"/>
      <c r="PNE1360" s="977"/>
      <c r="PNF1360" s="977"/>
      <c r="PNG1360" s="977"/>
      <c r="PNH1360" s="977"/>
      <c r="PNI1360" s="977"/>
      <c r="PNJ1360" s="977"/>
      <c r="PNK1360" s="977"/>
      <c r="PNL1360" s="977"/>
      <c r="PNM1360" s="977"/>
      <c r="PNN1360" s="977"/>
      <c r="PNO1360" s="977"/>
      <c r="PNP1360" s="977"/>
      <c r="PNQ1360" s="977"/>
      <c r="PNR1360" s="977"/>
      <c r="PNS1360" s="977"/>
      <c r="PNT1360" s="977"/>
      <c r="PNU1360" s="977"/>
      <c r="PNV1360" s="977"/>
      <c r="PNW1360" s="977"/>
      <c r="PNX1360" s="977"/>
      <c r="PNY1360" s="977"/>
      <c r="PNZ1360" s="977"/>
      <c r="POA1360" s="977"/>
      <c r="POB1360" s="977"/>
      <c r="POC1360" s="977"/>
      <c r="POD1360" s="977"/>
      <c r="POE1360" s="977"/>
      <c r="POF1360" s="977"/>
      <c r="POG1360" s="977"/>
      <c r="POH1360" s="977"/>
      <c r="POI1360" s="977"/>
      <c r="POJ1360" s="977"/>
      <c r="POK1360" s="977"/>
      <c r="POL1360" s="977"/>
      <c r="POM1360" s="977"/>
      <c r="PON1360" s="977"/>
      <c r="POO1360" s="977"/>
      <c r="POP1360" s="977"/>
      <c r="POQ1360" s="977"/>
      <c r="POR1360" s="977"/>
      <c r="POS1360" s="977"/>
      <c r="POT1360" s="977"/>
      <c r="POU1360" s="977"/>
      <c r="POV1360" s="977"/>
      <c r="POW1360" s="977"/>
      <c r="POX1360" s="977"/>
      <c r="POY1360" s="977"/>
      <c r="POZ1360" s="977"/>
      <c r="PPA1360" s="977"/>
      <c r="PPB1360" s="977"/>
      <c r="PPC1360" s="977"/>
      <c r="PPD1360" s="977"/>
      <c r="PPE1360" s="977"/>
      <c r="PPF1360" s="977"/>
      <c r="PPG1360" s="977"/>
      <c r="PPH1360" s="977"/>
      <c r="PPI1360" s="977"/>
      <c r="PPJ1360" s="977"/>
      <c r="PPK1360" s="977"/>
      <c r="PPL1360" s="977"/>
      <c r="PPM1360" s="977"/>
      <c r="PPN1360" s="977"/>
      <c r="PPO1360" s="977"/>
      <c r="PPP1360" s="977"/>
      <c r="PPQ1360" s="977"/>
      <c r="PPR1360" s="977"/>
      <c r="PPS1360" s="977"/>
      <c r="PPT1360" s="977"/>
      <c r="PPU1360" s="977"/>
      <c r="PPV1360" s="977"/>
      <c r="PPW1360" s="977"/>
      <c r="PPX1360" s="977"/>
      <c r="PPY1360" s="977"/>
      <c r="PPZ1360" s="977"/>
      <c r="PQA1360" s="977"/>
      <c r="PQB1360" s="977"/>
      <c r="PQC1360" s="977"/>
      <c r="PQD1360" s="977"/>
      <c r="PQE1360" s="977"/>
      <c r="PQF1360" s="977"/>
      <c r="PQG1360" s="977"/>
      <c r="PQH1360" s="977"/>
      <c r="PQI1360" s="977"/>
      <c r="PQJ1360" s="977"/>
      <c r="PQK1360" s="977"/>
      <c r="PQL1360" s="977"/>
      <c r="PQM1360" s="977"/>
      <c r="PQN1360" s="977"/>
      <c r="PQO1360" s="977"/>
      <c r="PQP1360" s="977"/>
      <c r="PQQ1360" s="977"/>
      <c r="PQR1360" s="977"/>
      <c r="PQS1360" s="977"/>
      <c r="PQT1360" s="977"/>
      <c r="PQU1360" s="977"/>
      <c r="PQV1360" s="977"/>
      <c r="PQW1360" s="977"/>
      <c r="PQX1360" s="977"/>
      <c r="PQY1360" s="977"/>
      <c r="PQZ1360" s="977"/>
      <c r="PRA1360" s="977"/>
      <c r="PRB1360" s="977"/>
      <c r="PRC1360" s="977"/>
      <c r="PRD1360" s="977"/>
      <c r="PRE1360" s="977"/>
      <c r="PRF1360" s="977"/>
      <c r="PRG1360" s="977"/>
      <c r="PRH1360" s="977"/>
      <c r="PRI1360" s="977"/>
      <c r="PRJ1360" s="977"/>
      <c r="PRK1360" s="977"/>
      <c r="PRL1360" s="977"/>
      <c r="PRM1360" s="977"/>
      <c r="PRN1360" s="977"/>
      <c r="PRO1360" s="977"/>
      <c r="PRP1360" s="977"/>
      <c r="PRQ1360" s="977"/>
      <c r="PRR1360" s="977"/>
      <c r="PRS1360" s="977"/>
      <c r="PRT1360" s="977"/>
      <c r="PRU1360" s="977"/>
      <c r="PRV1360" s="977"/>
      <c r="PRW1360" s="977"/>
      <c r="PRX1360" s="977"/>
      <c r="PRY1360" s="977"/>
      <c r="PRZ1360" s="977"/>
      <c r="PSA1360" s="977"/>
      <c r="PSB1360" s="977"/>
      <c r="PSC1360" s="977"/>
      <c r="PSD1360" s="977"/>
      <c r="PSE1360" s="977"/>
      <c r="PSF1360" s="977"/>
      <c r="PSG1360" s="977"/>
      <c r="PSH1360" s="977"/>
      <c r="PSI1360" s="977"/>
      <c r="PSJ1360" s="977"/>
      <c r="PSK1360" s="977"/>
      <c r="PSL1360" s="977"/>
      <c r="PSM1360" s="977"/>
      <c r="PSN1360" s="977"/>
      <c r="PSO1360" s="977"/>
      <c r="PSP1360" s="977"/>
      <c r="PSQ1360" s="977"/>
      <c r="PSR1360" s="977"/>
      <c r="PSS1360" s="977"/>
      <c r="PST1360" s="977"/>
      <c r="PSU1360" s="977"/>
      <c r="PSV1360" s="977"/>
      <c r="PSW1360" s="977"/>
      <c r="PSX1360" s="977"/>
      <c r="PSY1360" s="977"/>
      <c r="PSZ1360" s="977"/>
      <c r="PTA1360" s="977"/>
      <c r="PTB1360" s="977"/>
      <c r="PTC1360" s="977"/>
      <c r="PTD1360" s="977"/>
      <c r="PTE1360" s="977"/>
      <c r="PTF1360" s="977"/>
      <c r="PTG1360" s="977"/>
      <c r="PTH1360" s="977"/>
      <c r="PTI1360" s="977"/>
      <c r="PTJ1360" s="977"/>
      <c r="PTK1360" s="977"/>
      <c r="PTL1360" s="977"/>
      <c r="PTM1360" s="977"/>
      <c r="PTN1360" s="977"/>
      <c r="PTO1360" s="977"/>
      <c r="PTP1360" s="977"/>
      <c r="PTQ1360" s="977"/>
      <c r="PTR1360" s="977"/>
      <c r="PTS1360" s="977"/>
      <c r="PTT1360" s="977"/>
      <c r="PTU1360" s="977"/>
      <c r="PTV1360" s="977"/>
      <c r="PTW1360" s="977"/>
      <c r="PTX1360" s="977"/>
      <c r="PTY1360" s="977"/>
      <c r="PTZ1360" s="977"/>
      <c r="PUA1360" s="977"/>
      <c r="PUB1360" s="977"/>
      <c r="PUC1360" s="977"/>
      <c r="PUD1360" s="977"/>
      <c r="PUE1360" s="977"/>
      <c r="PUF1360" s="977"/>
      <c r="PUG1360" s="977"/>
      <c r="PUH1360" s="977"/>
      <c r="PUI1360" s="977"/>
      <c r="PUJ1360" s="977"/>
      <c r="PUK1360" s="977"/>
      <c r="PUL1360" s="977"/>
      <c r="PUM1360" s="977"/>
      <c r="PUN1360" s="977"/>
      <c r="PUO1360" s="977"/>
      <c r="PUP1360" s="977"/>
      <c r="PUQ1360" s="977"/>
      <c r="PUR1360" s="977"/>
      <c r="PUS1360" s="977"/>
      <c r="PUT1360" s="977"/>
      <c r="PUU1360" s="977"/>
      <c r="PUV1360" s="977"/>
      <c r="PUW1360" s="977"/>
      <c r="PUX1360" s="977"/>
      <c r="PUY1360" s="977"/>
      <c r="PUZ1360" s="977"/>
      <c r="PVA1360" s="977"/>
      <c r="PVB1360" s="977"/>
      <c r="PVC1360" s="977"/>
      <c r="PVD1360" s="977"/>
      <c r="PVE1360" s="977"/>
      <c r="PVF1360" s="977"/>
      <c r="PVG1360" s="977"/>
      <c r="PVH1360" s="977"/>
      <c r="PVI1360" s="977"/>
      <c r="PVJ1360" s="977"/>
      <c r="PVK1360" s="977"/>
      <c r="PVL1360" s="977"/>
      <c r="PVM1360" s="977"/>
      <c r="PVN1360" s="977"/>
      <c r="PVO1360" s="977"/>
      <c r="PVP1360" s="977"/>
      <c r="PVQ1360" s="977"/>
      <c r="PVR1360" s="977"/>
      <c r="PVS1360" s="977"/>
      <c r="PVT1360" s="977"/>
      <c r="PVU1360" s="977"/>
      <c r="PVV1360" s="977"/>
      <c r="PVW1360" s="977"/>
      <c r="PVX1360" s="977"/>
      <c r="PVY1360" s="977"/>
      <c r="PVZ1360" s="977"/>
      <c r="PWA1360" s="977"/>
      <c r="PWB1360" s="977"/>
      <c r="PWC1360" s="977"/>
      <c r="PWD1360" s="977"/>
      <c r="PWE1360" s="977"/>
      <c r="PWF1360" s="977"/>
      <c r="PWG1360" s="977"/>
      <c r="PWH1360" s="977"/>
      <c r="PWI1360" s="977"/>
      <c r="PWJ1360" s="977"/>
      <c r="PWK1360" s="977"/>
      <c r="PWL1360" s="977"/>
      <c r="PWM1360" s="977"/>
      <c r="PWN1360" s="977"/>
      <c r="PWO1360" s="977"/>
      <c r="PWP1360" s="977"/>
      <c r="PWQ1360" s="977"/>
      <c r="PWR1360" s="977"/>
      <c r="PWS1360" s="977"/>
      <c r="PWT1360" s="977"/>
      <c r="PWU1360" s="977"/>
      <c r="PWV1360" s="977"/>
      <c r="PWW1360" s="977"/>
      <c r="PWX1360" s="977"/>
      <c r="PWY1360" s="977"/>
      <c r="PWZ1360" s="977"/>
      <c r="PXA1360" s="977"/>
      <c r="PXB1360" s="977"/>
      <c r="PXC1360" s="977"/>
      <c r="PXD1360" s="977"/>
      <c r="PXE1360" s="977"/>
      <c r="PXF1360" s="977"/>
      <c r="PXG1360" s="977"/>
      <c r="PXH1360" s="977"/>
      <c r="PXI1360" s="977"/>
      <c r="PXJ1360" s="977"/>
      <c r="PXK1360" s="977"/>
      <c r="PXL1360" s="977"/>
      <c r="PXM1360" s="977"/>
      <c r="PXN1360" s="977"/>
      <c r="PXO1360" s="977"/>
      <c r="PXP1360" s="977"/>
      <c r="PXQ1360" s="977"/>
      <c r="PXR1360" s="977"/>
      <c r="PXS1360" s="977"/>
      <c r="PXT1360" s="977"/>
      <c r="PXU1360" s="977"/>
      <c r="PXV1360" s="977"/>
      <c r="PXW1360" s="977"/>
      <c r="PXX1360" s="977"/>
      <c r="PXY1360" s="977"/>
      <c r="PXZ1360" s="977"/>
      <c r="PYA1360" s="977"/>
      <c r="PYB1360" s="977"/>
      <c r="PYC1360" s="977"/>
      <c r="PYD1360" s="977"/>
      <c r="PYE1360" s="977"/>
      <c r="PYF1360" s="977"/>
      <c r="PYG1360" s="977"/>
      <c r="PYH1360" s="977"/>
      <c r="PYI1360" s="977"/>
      <c r="PYJ1360" s="977"/>
      <c r="PYK1360" s="977"/>
      <c r="PYL1360" s="977"/>
      <c r="PYM1360" s="977"/>
      <c r="PYN1360" s="977"/>
      <c r="PYO1360" s="977"/>
      <c r="PYP1360" s="977"/>
      <c r="PYQ1360" s="977"/>
      <c r="PYR1360" s="977"/>
      <c r="PYS1360" s="977"/>
      <c r="PYT1360" s="977"/>
      <c r="PYU1360" s="977"/>
      <c r="PYV1360" s="977"/>
      <c r="PYW1360" s="977"/>
      <c r="PYX1360" s="977"/>
      <c r="PYY1360" s="977"/>
      <c r="PYZ1360" s="977"/>
      <c r="PZA1360" s="977"/>
      <c r="PZB1360" s="977"/>
      <c r="PZC1360" s="977"/>
      <c r="PZD1360" s="977"/>
      <c r="PZE1360" s="977"/>
      <c r="PZF1360" s="977"/>
      <c r="PZG1360" s="977"/>
      <c r="PZH1360" s="977"/>
      <c r="PZI1360" s="977"/>
      <c r="PZJ1360" s="977"/>
      <c r="PZK1360" s="977"/>
      <c r="PZL1360" s="977"/>
      <c r="PZM1360" s="977"/>
      <c r="PZN1360" s="977"/>
      <c r="PZO1360" s="977"/>
      <c r="PZP1360" s="977"/>
      <c r="PZQ1360" s="977"/>
      <c r="PZR1360" s="977"/>
      <c r="PZS1360" s="977"/>
      <c r="PZT1360" s="977"/>
      <c r="PZU1360" s="977"/>
      <c r="PZV1360" s="977"/>
      <c r="PZW1360" s="977"/>
      <c r="PZX1360" s="977"/>
      <c r="PZY1360" s="977"/>
      <c r="PZZ1360" s="977"/>
      <c r="QAA1360" s="977"/>
      <c r="QAB1360" s="977"/>
      <c r="QAC1360" s="977"/>
      <c r="QAD1360" s="977"/>
      <c r="QAE1360" s="977"/>
      <c r="QAF1360" s="977"/>
      <c r="QAG1360" s="977"/>
      <c r="QAH1360" s="977"/>
      <c r="QAI1360" s="977"/>
      <c r="QAJ1360" s="977"/>
      <c r="QAK1360" s="977"/>
      <c r="QAL1360" s="977"/>
      <c r="QAM1360" s="977"/>
      <c r="QAN1360" s="977"/>
      <c r="QAO1360" s="977"/>
      <c r="QAP1360" s="977"/>
      <c r="QAQ1360" s="977"/>
      <c r="QAR1360" s="977"/>
      <c r="QAS1360" s="977"/>
      <c r="QAT1360" s="977"/>
      <c r="QAU1360" s="977"/>
      <c r="QAV1360" s="977"/>
      <c r="QAW1360" s="977"/>
      <c r="QAX1360" s="977"/>
      <c r="QAY1360" s="977"/>
      <c r="QAZ1360" s="977"/>
      <c r="QBA1360" s="977"/>
      <c r="QBB1360" s="977"/>
      <c r="QBC1360" s="977"/>
      <c r="QBD1360" s="977"/>
      <c r="QBE1360" s="977"/>
      <c r="QBF1360" s="977"/>
      <c r="QBG1360" s="977"/>
      <c r="QBH1360" s="977"/>
      <c r="QBI1360" s="977"/>
      <c r="QBJ1360" s="977"/>
      <c r="QBK1360" s="977"/>
      <c r="QBL1360" s="977"/>
      <c r="QBM1360" s="977"/>
      <c r="QBN1360" s="977"/>
      <c r="QBO1360" s="977"/>
      <c r="QBP1360" s="977"/>
      <c r="QBQ1360" s="977"/>
      <c r="QBR1360" s="977"/>
      <c r="QBS1360" s="977"/>
      <c r="QBT1360" s="977"/>
      <c r="QBU1360" s="977"/>
      <c r="QBV1360" s="977"/>
      <c r="QBW1360" s="977"/>
      <c r="QBX1360" s="977"/>
      <c r="QBY1360" s="977"/>
      <c r="QBZ1360" s="977"/>
      <c r="QCA1360" s="977"/>
      <c r="QCB1360" s="977"/>
      <c r="QCC1360" s="977"/>
      <c r="QCD1360" s="977"/>
      <c r="QCE1360" s="977"/>
      <c r="QCF1360" s="977"/>
      <c r="QCG1360" s="977"/>
      <c r="QCH1360" s="977"/>
      <c r="QCI1360" s="977"/>
      <c r="QCJ1360" s="977"/>
      <c r="QCK1360" s="977"/>
      <c r="QCL1360" s="977"/>
      <c r="QCM1360" s="977"/>
      <c r="QCN1360" s="977"/>
      <c r="QCO1360" s="977"/>
      <c r="QCP1360" s="977"/>
      <c r="QCQ1360" s="977"/>
      <c r="QCR1360" s="977"/>
      <c r="QCS1360" s="977"/>
      <c r="QCT1360" s="977"/>
      <c r="QCU1360" s="977"/>
      <c r="QCV1360" s="977"/>
      <c r="QCW1360" s="977"/>
      <c r="QCX1360" s="977"/>
      <c r="QCY1360" s="977"/>
      <c r="QCZ1360" s="977"/>
      <c r="QDA1360" s="977"/>
      <c r="QDB1360" s="977"/>
      <c r="QDC1360" s="977"/>
      <c r="QDD1360" s="977"/>
      <c r="QDE1360" s="977"/>
      <c r="QDF1360" s="977"/>
      <c r="QDG1360" s="977"/>
      <c r="QDH1360" s="977"/>
      <c r="QDI1360" s="977"/>
      <c r="QDJ1360" s="977"/>
      <c r="QDK1360" s="977"/>
      <c r="QDL1360" s="977"/>
      <c r="QDM1360" s="977"/>
      <c r="QDN1360" s="977"/>
      <c r="QDO1360" s="977"/>
      <c r="QDP1360" s="977"/>
      <c r="QDQ1360" s="977"/>
      <c r="QDR1360" s="977"/>
      <c r="QDS1360" s="977"/>
      <c r="QDT1360" s="977"/>
      <c r="QDU1360" s="977"/>
      <c r="QDV1360" s="977"/>
      <c r="QDW1360" s="977"/>
      <c r="QDX1360" s="977"/>
      <c r="QDY1360" s="977"/>
      <c r="QDZ1360" s="977"/>
      <c r="QEA1360" s="977"/>
      <c r="QEB1360" s="977"/>
      <c r="QEC1360" s="977"/>
      <c r="QED1360" s="977"/>
      <c r="QEE1360" s="977"/>
      <c r="QEF1360" s="977"/>
      <c r="QEG1360" s="977"/>
      <c r="QEH1360" s="977"/>
      <c r="QEI1360" s="977"/>
      <c r="QEJ1360" s="977"/>
      <c r="QEK1360" s="977"/>
      <c r="QEL1360" s="977"/>
      <c r="QEM1360" s="977"/>
      <c r="QEN1360" s="977"/>
      <c r="QEO1360" s="977"/>
      <c r="QEP1360" s="977"/>
      <c r="QEQ1360" s="977"/>
      <c r="QER1360" s="977"/>
      <c r="QES1360" s="977"/>
      <c r="QET1360" s="977"/>
      <c r="QEU1360" s="977"/>
      <c r="QEV1360" s="977"/>
      <c r="QEW1360" s="977"/>
      <c r="QEX1360" s="977"/>
      <c r="QEY1360" s="977"/>
      <c r="QEZ1360" s="977"/>
      <c r="QFA1360" s="977"/>
      <c r="QFB1360" s="977"/>
      <c r="QFC1360" s="977"/>
      <c r="QFD1360" s="977"/>
      <c r="QFE1360" s="977"/>
      <c r="QFF1360" s="977"/>
      <c r="QFG1360" s="977"/>
      <c r="QFH1360" s="977"/>
      <c r="QFI1360" s="977"/>
      <c r="QFJ1360" s="977"/>
      <c r="QFK1360" s="977"/>
      <c r="QFL1360" s="977"/>
      <c r="QFM1360" s="977"/>
      <c r="QFN1360" s="977"/>
      <c r="QFO1360" s="977"/>
      <c r="QFP1360" s="977"/>
      <c r="QFQ1360" s="977"/>
      <c r="QFR1360" s="977"/>
      <c r="QFS1360" s="977"/>
      <c r="QFT1360" s="977"/>
      <c r="QFU1360" s="977"/>
      <c r="QFV1360" s="977"/>
      <c r="QFW1360" s="977"/>
      <c r="QFX1360" s="977"/>
      <c r="QFY1360" s="977"/>
      <c r="QFZ1360" s="977"/>
      <c r="QGA1360" s="977"/>
      <c r="QGB1360" s="977"/>
      <c r="QGC1360" s="977"/>
      <c r="QGD1360" s="977"/>
      <c r="QGE1360" s="977"/>
      <c r="QGF1360" s="977"/>
      <c r="QGG1360" s="977"/>
      <c r="QGH1360" s="977"/>
      <c r="QGI1360" s="977"/>
      <c r="QGJ1360" s="977"/>
      <c r="QGK1360" s="977"/>
      <c r="QGL1360" s="977"/>
      <c r="QGM1360" s="977"/>
      <c r="QGN1360" s="977"/>
      <c r="QGO1360" s="977"/>
      <c r="QGP1360" s="977"/>
      <c r="QGQ1360" s="977"/>
      <c r="QGR1360" s="977"/>
      <c r="QGS1360" s="977"/>
      <c r="QGT1360" s="977"/>
      <c r="QGU1360" s="977"/>
      <c r="QGV1360" s="977"/>
      <c r="QGW1360" s="977"/>
      <c r="QGX1360" s="977"/>
      <c r="QGY1360" s="977"/>
      <c r="QGZ1360" s="977"/>
      <c r="QHA1360" s="977"/>
      <c r="QHB1360" s="977"/>
      <c r="QHC1360" s="977"/>
      <c r="QHD1360" s="977"/>
      <c r="QHE1360" s="977"/>
      <c r="QHF1360" s="977"/>
      <c r="QHG1360" s="977"/>
      <c r="QHH1360" s="977"/>
      <c r="QHI1360" s="977"/>
      <c r="QHJ1360" s="977"/>
      <c r="QHK1360" s="977"/>
      <c r="QHL1360" s="977"/>
      <c r="QHM1360" s="977"/>
      <c r="QHN1360" s="977"/>
      <c r="QHO1360" s="977"/>
      <c r="QHP1360" s="977"/>
      <c r="QHQ1360" s="977"/>
      <c r="QHR1360" s="977"/>
      <c r="QHS1360" s="977"/>
      <c r="QHT1360" s="977"/>
      <c r="QHU1360" s="977"/>
      <c r="QHV1360" s="977"/>
      <c r="QHW1360" s="977"/>
      <c r="QHX1360" s="977"/>
      <c r="QHY1360" s="977"/>
      <c r="QHZ1360" s="977"/>
      <c r="QIA1360" s="977"/>
      <c r="QIB1360" s="977"/>
      <c r="QIC1360" s="977"/>
      <c r="QID1360" s="977"/>
      <c r="QIE1360" s="977"/>
      <c r="QIF1360" s="977"/>
      <c r="QIG1360" s="977"/>
      <c r="QIH1360" s="977"/>
      <c r="QII1360" s="977"/>
      <c r="QIJ1360" s="977"/>
      <c r="QIK1360" s="977"/>
      <c r="QIL1360" s="977"/>
      <c r="QIM1360" s="977"/>
      <c r="QIN1360" s="977"/>
      <c r="QIO1360" s="977"/>
      <c r="QIP1360" s="977"/>
      <c r="QIQ1360" s="977"/>
      <c r="QIR1360" s="977"/>
      <c r="QIS1360" s="977"/>
      <c r="QIT1360" s="977"/>
      <c r="QIU1360" s="977"/>
      <c r="QIV1360" s="977"/>
      <c r="QIW1360" s="977"/>
      <c r="QIX1360" s="977"/>
      <c r="QIY1360" s="977"/>
      <c r="QIZ1360" s="977"/>
      <c r="QJA1360" s="977"/>
      <c r="QJB1360" s="977"/>
      <c r="QJC1360" s="977"/>
      <c r="QJD1360" s="977"/>
      <c r="QJE1360" s="977"/>
      <c r="QJF1360" s="977"/>
      <c r="QJG1360" s="977"/>
      <c r="QJH1360" s="977"/>
      <c r="QJI1360" s="977"/>
      <c r="QJJ1360" s="977"/>
      <c r="QJK1360" s="977"/>
      <c r="QJL1360" s="977"/>
      <c r="QJM1360" s="977"/>
      <c r="QJN1360" s="977"/>
      <c r="QJO1360" s="977"/>
      <c r="QJP1360" s="977"/>
      <c r="QJQ1360" s="977"/>
      <c r="QJR1360" s="977"/>
      <c r="QJS1360" s="977"/>
      <c r="QJT1360" s="977"/>
      <c r="QJU1360" s="977"/>
      <c r="QJV1360" s="977"/>
      <c r="QJW1360" s="977"/>
      <c r="QJX1360" s="977"/>
      <c r="QJY1360" s="977"/>
      <c r="QJZ1360" s="977"/>
      <c r="QKA1360" s="977"/>
      <c r="QKB1360" s="977"/>
      <c r="QKC1360" s="977"/>
      <c r="QKD1360" s="977"/>
      <c r="QKE1360" s="977"/>
      <c r="QKF1360" s="977"/>
      <c r="QKG1360" s="977"/>
      <c r="QKH1360" s="977"/>
      <c r="QKI1360" s="977"/>
      <c r="QKJ1360" s="977"/>
      <c r="QKK1360" s="977"/>
      <c r="QKL1360" s="977"/>
      <c r="QKM1360" s="977"/>
      <c r="QKN1360" s="977"/>
      <c r="QKO1360" s="977"/>
      <c r="QKP1360" s="977"/>
      <c r="QKQ1360" s="977"/>
      <c r="QKR1360" s="977"/>
      <c r="QKS1360" s="977"/>
      <c r="QKT1360" s="977"/>
      <c r="QKU1360" s="977"/>
      <c r="QKV1360" s="977"/>
      <c r="QKW1360" s="977"/>
      <c r="QKX1360" s="977"/>
      <c r="QKY1360" s="977"/>
      <c r="QKZ1360" s="977"/>
      <c r="QLA1360" s="977"/>
      <c r="QLB1360" s="977"/>
      <c r="QLC1360" s="977"/>
      <c r="QLD1360" s="977"/>
      <c r="QLE1360" s="977"/>
      <c r="QLF1360" s="977"/>
      <c r="QLG1360" s="977"/>
      <c r="QLH1360" s="977"/>
      <c r="QLI1360" s="977"/>
      <c r="QLJ1360" s="977"/>
      <c r="QLK1360" s="977"/>
      <c r="QLL1360" s="977"/>
      <c r="QLM1360" s="977"/>
      <c r="QLN1360" s="977"/>
      <c r="QLO1360" s="977"/>
      <c r="QLP1360" s="977"/>
      <c r="QLQ1360" s="977"/>
      <c r="QLR1360" s="977"/>
      <c r="QLS1360" s="977"/>
      <c r="QLT1360" s="977"/>
      <c r="QLU1360" s="977"/>
      <c r="QLV1360" s="977"/>
      <c r="QLW1360" s="977"/>
      <c r="QLX1360" s="977"/>
      <c r="QLY1360" s="977"/>
      <c r="QLZ1360" s="977"/>
      <c r="QMA1360" s="977"/>
      <c r="QMB1360" s="977"/>
      <c r="QMC1360" s="977"/>
      <c r="QMD1360" s="977"/>
      <c r="QME1360" s="977"/>
      <c r="QMF1360" s="977"/>
      <c r="QMG1360" s="977"/>
      <c r="QMH1360" s="977"/>
      <c r="QMI1360" s="977"/>
      <c r="QMJ1360" s="977"/>
      <c r="QMK1360" s="977"/>
      <c r="QML1360" s="977"/>
      <c r="QMM1360" s="977"/>
      <c r="QMN1360" s="977"/>
      <c r="QMO1360" s="977"/>
      <c r="QMP1360" s="977"/>
      <c r="QMQ1360" s="977"/>
      <c r="QMR1360" s="977"/>
      <c r="QMS1360" s="977"/>
      <c r="QMT1360" s="977"/>
      <c r="QMU1360" s="977"/>
      <c r="QMV1360" s="977"/>
      <c r="QMW1360" s="977"/>
      <c r="QMX1360" s="977"/>
      <c r="QMY1360" s="977"/>
      <c r="QMZ1360" s="977"/>
      <c r="QNA1360" s="977"/>
      <c r="QNB1360" s="977"/>
      <c r="QNC1360" s="977"/>
      <c r="QND1360" s="977"/>
      <c r="QNE1360" s="977"/>
      <c r="QNF1360" s="977"/>
      <c r="QNG1360" s="977"/>
      <c r="QNH1360" s="977"/>
      <c r="QNI1360" s="977"/>
      <c r="QNJ1360" s="977"/>
      <c r="QNK1360" s="977"/>
      <c r="QNL1360" s="977"/>
      <c r="QNM1360" s="977"/>
      <c r="QNN1360" s="977"/>
      <c r="QNO1360" s="977"/>
      <c r="QNP1360" s="977"/>
      <c r="QNQ1360" s="977"/>
      <c r="QNR1360" s="977"/>
      <c r="QNS1360" s="977"/>
      <c r="QNT1360" s="977"/>
      <c r="QNU1360" s="977"/>
      <c r="QNV1360" s="977"/>
      <c r="QNW1360" s="977"/>
      <c r="QNX1360" s="977"/>
      <c r="QNY1360" s="977"/>
      <c r="QNZ1360" s="977"/>
      <c r="QOA1360" s="977"/>
      <c r="QOB1360" s="977"/>
      <c r="QOC1360" s="977"/>
      <c r="QOD1360" s="977"/>
      <c r="QOE1360" s="977"/>
      <c r="QOF1360" s="977"/>
      <c r="QOG1360" s="977"/>
      <c r="QOH1360" s="977"/>
      <c r="QOI1360" s="977"/>
      <c r="QOJ1360" s="977"/>
      <c r="QOK1360" s="977"/>
      <c r="QOL1360" s="977"/>
      <c r="QOM1360" s="977"/>
      <c r="QON1360" s="977"/>
      <c r="QOO1360" s="977"/>
      <c r="QOP1360" s="977"/>
      <c r="QOQ1360" s="977"/>
      <c r="QOR1360" s="977"/>
      <c r="QOS1360" s="977"/>
      <c r="QOT1360" s="977"/>
      <c r="QOU1360" s="977"/>
      <c r="QOV1360" s="977"/>
      <c r="QOW1360" s="977"/>
      <c r="QOX1360" s="977"/>
      <c r="QOY1360" s="977"/>
      <c r="QOZ1360" s="977"/>
      <c r="QPA1360" s="977"/>
      <c r="QPB1360" s="977"/>
      <c r="QPC1360" s="977"/>
      <c r="QPD1360" s="977"/>
      <c r="QPE1360" s="977"/>
      <c r="QPF1360" s="977"/>
      <c r="QPG1360" s="977"/>
      <c r="QPH1360" s="977"/>
      <c r="QPI1360" s="977"/>
      <c r="QPJ1360" s="977"/>
      <c r="QPK1360" s="977"/>
      <c r="QPL1360" s="977"/>
      <c r="QPM1360" s="977"/>
      <c r="QPN1360" s="977"/>
      <c r="QPO1360" s="977"/>
      <c r="QPP1360" s="977"/>
      <c r="QPQ1360" s="977"/>
      <c r="QPR1360" s="977"/>
      <c r="QPS1360" s="977"/>
      <c r="QPT1360" s="977"/>
      <c r="QPU1360" s="977"/>
      <c r="QPV1360" s="977"/>
      <c r="QPW1360" s="977"/>
      <c r="QPX1360" s="977"/>
      <c r="QPY1360" s="977"/>
      <c r="QPZ1360" s="977"/>
      <c r="QQA1360" s="977"/>
      <c r="QQB1360" s="977"/>
      <c r="QQC1360" s="977"/>
      <c r="QQD1360" s="977"/>
      <c r="QQE1360" s="977"/>
      <c r="QQF1360" s="977"/>
      <c r="QQG1360" s="977"/>
      <c r="QQH1360" s="977"/>
      <c r="QQI1360" s="977"/>
      <c r="QQJ1360" s="977"/>
      <c r="QQK1360" s="977"/>
      <c r="QQL1360" s="977"/>
      <c r="QQM1360" s="977"/>
      <c r="QQN1360" s="977"/>
      <c r="QQO1360" s="977"/>
      <c r="QQP1360" s="977"/>
      <c r="QQQ1360" s="977"/>
      <c r="QQR1360" s="977"/>
      <c r="QQS1360" s="977"/>
      <c r="QQT1360" s="977"/>
      <c r="QQU1360" s="977"/>
      <c r="QQV1360" s="977"/>
      <c r="QQW1360" s="977"/>
      <c r="QQX1360" s="977"/>
      <c r="QQY1360" s="977"/>
      <c r="QQZ1360" s="977"/>
      <c r="QRA1360" s="977"/>
      <c r="QRB1360" s="977"/>
      <c r="QRC1360" s="977"/>
      <c r="QRD1360" s="977"/>
      <c r="QRE1360" s="977"/>
      <c r="QRF1360" s="977"/>
      <c r="QRG1360" s="977"/>
      <c r="QRH1360" s="977"/>
      <c r="QRI1360" s="977"/>
      <c r="QRJ1360" s="977"/>
      <c r="QRK1360" s="977"/>
      <c r="QRL1360" s="977"/>
      <c r="QRM1360" s="977"/>
      <c r="QRN1360" s="977"/>
      <c r="QRO1360" s="977"/>
      <c r="QRP1360" s="977"/>
      <c r="QRQ1360" s="977"/>
      <c r="QRR1360" s="977"/>
      <c r="QRS1360" s="977"/>
      <c r="QRT1360" s="977"/>
      <c r="QRU1360" s="977"/>
      <c r="QRV1360" s="977"/>
      <c r="QRW1360" s="977"/>
      <c r="QRX1360" s="977"/>
      <c r="QRY1360" s="977"/>
      <c r="QRZ1360" s="977"/>
      <c r="QSA1360" s="977"/>
      <c r="QSB1360" s="977"/>
      <c r="QSC1360" s="977"/>
      <c r="QSD1360" s="977"/>
      <c r="QSE1360" s="977"/>
      <c r="QSF1360" s="977"/>
      <c r="QSG1360" s="977"/>
      <c r="QSH1360" s="977"/>
      <c r="QSI1360" s="977"/>
      <c r="QSJ1360" s="977"/>
      <c r="QSK1360" s="977"/>
      <c r="QSL1360" s="977"/>
      <c r="QSM1360" s="977"/>
      <c r="QSN1360" s="977"/>
      <c r="QSO1360" s="977"/>
      <c r="QSP1360" s="977"/>
      <c r="QSQ1360" s="977"/>
      <c r="QSR1360" s="977"/>
      <c r="QSS1360" s="977"/>
      <c r="QST1360" s="977"/>
      <c r="QSU1360" s="977"/>
      <c r="QSV1360" s="977"/>
      <c r="QSW1360" s="977"/>
      <c r="QSX1360" s="977"/>
      <c r="QSY1360" s="977"/>
      <c r="QSZ1360" s="977"/>
      <c r="QTA1360" s="977"/>
      <c r="QTB1360" s="977"/>
      <c r="QTC1360" s="977"/>
      <c r="QTD1360" s="977"/>
      <c r="QTE1360" s="977"/>
      <c r="QTF1360" s="977"/>
      <c r="QTG1360" s="977"/>
      <c r="QTH1360" s="977"/>
      <c r="QTI1360" s="977"/>
      <c r="QTJ1360" s="977"/>
      <c r="QTK1360" s="977"/>
      <c r="QTL1360" s="977"/>
      <c r="QTM1360" s="977"/>
      <c r="QTN1360" s="977"/>
      <c r="QTO1360" s="977"/>
      <c r="QTP1360" s="977"/>
      <c r="QTQ1360" s="977"/>
      <c r="QTR1360" s="977"/>
      <c r="QTS1360" s="977"/>
      <c r="QTT1360" s="977"/>
      <c r="QTU1360" s="977"/>
      <c r="QTV1360" s="977"/>
      <c r="QTW1360" s="977"/>
      <c r="QTX1360" s="977"/>
      <c r="QTY1360" s="977"/>
      <c r="QTZ1360" s="977"/>
      <c r="QUA1360" s="977"/>
      <c r="QUB1360" s="977"/>
      <c r="QUC1360" s="977"/>
      <c r="QUD1360" s="977"/>
      <c r="QUE1360" s="977"/>
      <c r="QUF1360" s="977"/>
      <c r="QUG1360" s="977"/>
      <c r="QUH1360" s="977"/>
      <c r="QUI1360" s="977"/>
      <c r="QUJ1360" s="977"/>
      <c r="QUK1360" s="977"/>
      <c r="QUL1360" s="977"/>
      <c r="QUM1360" s="977"/>
      <c r="QUN1360" s="977"/>
      <c r="QUO1360" s="977"/>
      <c r="QUP1360" s="977"/>
      <c r="QUQ1360" s="977"/>
      <c r="QUR1360" s="977"/>
      <c r="QUS1360" s="977"/>
      <c r="QUT1360" s="977"/>
      <c r="QUU1360" s="977"/>
      <c r="QUV1360" s="977"/>
      <c r="QUW1360" s="977"/>
      <c r="QUX1360" s="977"/>
      <c r="QUY1360" s="977"/>
      <c r="QUZ1360" s="977"/>
      <c r="QVA1360" s="977"/>
      <c r="QVB1360" s="977"/>
      <c r="QVC1360" s="977"/>
      <c r="QVD1360" s="977"/>
      <c r="QVE1360" s="977"/>
      <c r="QVF1360" s="977"/>
      <c r="QVG1360" s="977"/>
      <c r="QVH1360" s="977"/>
      <c r="QVI1360" s="977"/>
      <c r="QVJ1360" s="977"/>
      <c r="QVK1360" s="977"/>
      <c r="QVL1360" s="977"/>
      <c r="QVM1360" s="977"/>
      <c r="QVN1360" s="977"/>
      <c r="QVO1360" s="977"/>
      <c r="QVP1360" s="977"/>
      <c r="QVQ1360" s="977"/>
      <c r="QVR1360" s="977"/>
      <c r="QVS1360" s="977"/>
      <c r="QVT1360" s="977"/>
      <c r="QVU1360" s="977"/>
      <c r="QVV1360" s="977"/>
      <c r="QVW1360" s="977"/>
      <c r="QVX1360" s="977"/>
      <c r="QVY1360" s="977"/>
      <c r="QVZ1360" s="977"/>
      <c r="QWA1360" s="977"/>
      <c r="QWB1360" s="977"/>
      <c r="QWC1360" s="977"/>
      <c r="QWD1360" s="977"/>
      <c r="QWE1360" s="977"/>
      <c r="QWF1360" s="977"/>
      <c r="QWG1360" s="977"/>
      <c r="QWH1360" s="977"/>
      <c r="QWI1360" s="977"/>
      <c r="QWJ1360" s="977"/>
      <c r="QWK1360" s="977"/>
      <c r="QWL1360" s="977"/>
      <c r="QWM1360" s="977"/>
      <c r="QWN1360" s="977"/>
      <c r="QWO1360" s="977"/>
      <c r="QWP1360" s="977"/>
      <c r="QWQ1360" s="977"/>
      <c r="QWR1360" s="977"/>
      <c r="QWS1360" s="977"/>
      <c r="QWT1360" s="977"/>
      <c r="QWU1360" s="977"/>
      <c r="QWV1360" s="977"/>
      <c r="QWW1360" s="977"/>
      <c r="QWX1360" s="977"/>
      <c r="QWY1360" s="977"/>
      <c r="QWZ1360" s="977"/>
      <c r="QXA1360" s="977"/>
      <c r="QXB1360" s="977"/>
      <c r="QXC1360" s="977"/>
      <c r="QXD1360" s="977"/>
      <c r="QXE1360" s="977"/>
      <c r="QXF1360" s="977"/>
      <c r="QXG1360" s="977"/>
      <c r="QXH1360" s="977"/>
      <c r="QXI1360" s="977"/>
      <c r="QXJ1360" s="977"/>
      <c r="QXK1360" s="977"/>
      <c r="QXL1360" s="977"/>
      <c r="QXM1360" s="977"/>
      <c r="QXN1360" s="977"/>
      <c r="QXO1360" s="977"/>
      <c r="QXP1360" s="977"/>
      <c r="QXQ1360" s="977"/>
      <c r="QXR1360" s="977"/>
      <c r="QXS1360" s="977"/>
      <c r="QXT1360" s="977"/>
      <c r="QXU1360" s="977"/>
      <c r="QXV1360" s="977"/>
      <c r="QXW1360" s="977"/>
      <c r="QXX1360" s="977"/>
      <c r="QXY1360" s="977"/>
      <c r="QXZ1360" s="977"/>
      <c r="QYA1360" s="977"/>
      <c r="QYB1360" s="977"/>
      <c r="QYC1360" s="977"/>
      <c r="QYD1360" s="977"/>
      <c r="QYE1360" s="977"/>
      <c r="QYF1360" s="977"/>
      <c r="QYG1360" s="977"/>
      <c r="QYH1360" s="977"/>
      <c r="QYI1360" s="977"/>
      <c r="QYJ1360" s="977"/>
      <c r="QYK1360" s="977"/>
      <c r="QYL1360" s="977"/>
      <c r="QYM1360" s="977"/>
      <c r="QYN1360" s="977"/>
      <c r="QYO1360" s="977"/>
      <c r="QYP1360" s="977"/>
      <c r="QYQ1360" s="977"/>
      <c r="QYR1360" s="977"/>
      <c r="QYS1360" s="977"/>
      <c r="QYT1360" s="977"/>
      <c r="QYU1360" s="977"/>
      <c r="QYV1360" s="977"/>
      <c r="QYW1360" s="977"/>
      <c r="QYX1360" s="977"/>
      <c r="QYY1360" s="977"/>
      <c r="QYZ1360" s="977"/>
      <c r="QZA1360" s="977"/>
      <c r="QZB1360" s="977"/>
      <c r="QZC1360" s="977"/>
      <c r="QZD1360" s="977"/>
      <c r="QZE1360" s="977"/>
      <c r="QZF1360" s="977"/>
      <c r="QZG1360" s="977"/>
      <c r="QZH1360" s="977"/>
      <c r="QZI1360" s="977"/>
      <c r="QZJ1360" s="977"/>
      <c r="QZK1360" s="977"/>
      <c r="QZL1360" s="977"/>
      <c r="QZM1360" s="977"/>
      <c r="QZN1360" s="977"/>
      <c r="QZO1360" s="977"/>
      <c r="QZP1360" s="977"/>
      <c r="QZQ1360" s="977"/>
      <c r="QZR1360" s="977"/>
      <c r="QZS1360" s="977"/>
      <c r="QZT1360" s="977"/>
      <c r="QZU1360" s="977"/>
      <c r="QZV1360" s="977"/>
      <c r="QZW1360" s="977"/>
      <c r="QZX1360" s="977"/>
      <c r="QZY1360" s="977"/>
      <c r="QZZ1360" s="977"/>
      <c r="RAA1360" s="977"/>
      <c r="RAB1360" s="977"/>
      <c r="RAC1360" s="977"/>
      <c r="RAD1360" s="977"/>
      <c r="RAE1360" s="977"/>
      <c r="RAF1360" s="977"/>
      <c r="RAG1360" s="977"/>
      <c r="RAH1360" s="977"/>
      <c r="RAI1360" s="977"/>
      <c r="RAJ1360" s="977"/>
      <c r="RAK1360" s="977"/>
      <c r="RAL1360" s="977"/>
      <c r="RAM1360" s="977"/>
      <c r="RAN1360" s="977"/>
      <c r="RAO1360" s="977"/>
      <c r="RAP1360" s="977"/>
      <c r="RAQ1360" s="977"/>
      <c r="RAR1360" s="977"/>
      <c r="RAS1360" s="977"/>
      <c r="RAT1360" s="977"/>
      <c r="RAU1360" s="977"/>
      <c r="RAV1360" s="977"/>
      <c r="RAW1360" s="977"/>
      <c r="RAX1360" s="977"/>
      <c r="RAY1360" s="977"/>
      <c r="RAZ1360" s="977"/>
      <c r="RBA1360" s="977"/>
      <c r="RBB1360" s="977"/>
      <c r="RBC1360" s="977"/>
      <c r="RBD1360" s="977"/>
      <c r="RBE1360" s="977"/>
      <c r="RBF1360" s="977"/>
      <c r="RBG1360" s="977"/>
      <c r="RBH1360" s="977"/>
      <c r="RBI1360" s="977"/>
      <c r="RBJ1360" s="977"/>
      <c r="RBK1360" s="977"/>
      <c r="RBL1360" s="977"/>
      <c r="RBM1360" s="977"/>
      <c r="RBN1360" s="977"/>
      <c r="RBO1360" s="977"/>
      <c r="RBP1360" s="977"/>
      <c r="RBQ1360" s="977"/>
      <c r="RBR1360" s="977"/>
      <c r="RBS1360" s="977"/>
      <c r="RBT1360" s="977"/>
      <c r="RBU1360" s="977"/>
      <c r="RBV1360" s="977"/>
      <c r="RBW1360" s="977"/>
      <c r="RBX1360" s="977"/>
      <c r="RBY1360" s="977"/>
      <c r="RBZ1360" s="977"/>
      <c r="RCA1360" s="977"/>
      <c r="RCB1360" s="977"/>
      <c r="RCC1360" s="977"/>
      <c r="RCD1360" s="977"/>
      <c r="RCE1360" s="977"/>
      <c r="RCF1360" s="977"/>
      <c r="RCG1360" s="977"/>
      <c r="RCH1360" s="977"/>
      <c r="RCI1360" s="977"/>
      <c r="RCJ1360" s="977"/>
      <c r="RCK1360" s="977"/>
      <c r="RCL1360" s="977"/>
      <c r="RCM1360" s="977"/>
      <c r="RCN1360" s="977"/>
      <c r="RCO1360" s="977"/>
      <c r="RCP1360" s="977"/>
      <c r="RCQ1360" s="977"/>
      <c r="RCR1360" s="977"/>
      <c r="RCS1360" s="977"/>
      <c r="RCT1360" s="977"/>
      <c r="RCU1360" s="977"/>
      <c r="RCV1360" s="977"/>
      <c r="RCW1360" s="977"/>
      <c r="RCX1360" s="977"/>
      <c r="RCY1360" s="977"/>
      <c r="RCZ1360" s="977"/>
      <c r="RDA1360" s="977"/>
      <c r="RDB1360" s="977"/>
      <c r="RDC1360" s="977"/>
      <c r="RDD1360" s="977"/>
      <c r="RDE1360" s="977"/>
      <c r="RDF1360" s="977"/>
      <c r="RDG1360" s="977"/>
      <c r="RDH1360" s="977"/>
      <c r="RDI1360" s="977"/>
      <c r="RDJ1360" s="977"/>
      <c r="RDK1360" s="977"/>
      <c r="RDL1360" s="977"/>
      <c r="RDM1360" s="977"/>
      <c r="RDN1360" s="977"/>
      <c r="RDO1360" s="977"/>
      <c r="RDP1360" s="977"/>
      <c r="RDQ1360" s="977"/>
      <c r="RDR1360" s="977"/>
      <c r="RDS1360" s="977"/>
      <c r="RDT1360" s="977"/>
      <c r="RDU1360" s="977"/>
      <c r="RDV1360" s="977"/>
      <c r="RDW1360" s="977"/>
      <c r="RDX1360" s="977"/>
      <c r="RDY1360" s="977"/>
      <c r="RDZ1360" s="977"/>
      <c r="REA1360" s="977"/>
      <c r="REB1360" s="977"/>
      <c r="REC1360" s="977"/>
      <c r="RED1360" s="977"/>
      <c r="REE1360" s="977"/>
      <c r="REF1360" s="977"/>
      <c r="REG1360" s="977"/>
      <c r="REH1360" s="977"/>
      <c r="REI1360" s="977"/>
      <c r="REJ1360" s="977"/>
      <c r="REK1360" s="977"/>
      <c r="REL1360" s="977"/>
      <c r="REM1360" s="977"/>
      <c r="REN1360" s="977"/>
      <c r="REO1360" s="977"/>
      <c r="REP1360" s="977"/>
      <c r="REQ1360" s="977"/>
      <c r="RER1360" s="977"/>
      <c r="RES1360" s="977"/>
      <c r="RET1360" s="977"/>
      <c r="REU1360" s="977"/>
      <c r="REV1360" s="977"/>
      <c r="REW1360" s="977"/>
      <c r="REX1360" s="977"/>
      <c r="REY1360" s="977"/>
      <c r="REZ1360" s="977"/>
      <c r="RFA1360" s="977"/>
      <c r="RFB1360" s="977"/>
      <c r="RFC1360" s="977"/>
      <c r="RFD1360" s="977"/>
      <c r="RFE1360" s="977"/>
      <c r="RFF1360" s="977"/>
      <c r="RFG1360" s="977"/>
      <c r="RFH1360" s="977"/>
      <c r="RFI1360" s="977"/>
      <c r="RFJ1360" s="977"/>
      <c r="RFK1360" s="977"/>
      <c r="RFL1360" s="977"/>
      <c r="RFM1360" s="977"/>
      <c r="RFN1360" s="977"/>
      <c r="RFO1360" s="977"/>
      <c r="RFP1360" s="977"/>
      <c r="RFQ1360" s="977"/>
      <c r="RFR1360" s="977"/>
      <c r="RFS1360" s="977"/>
      <c r="RFT1360" s="977"/>
      <c r="RFU1360" s="977"/>
      <c r="RFV1360" s="977"/>
      <c r="RFW1360" s="977"/>
      <c r="RFX1360" s="977"/>
      <c r="RFY1360" s="977"/>
      <c r="RFZ1360" s="977"/>
      <c r="RGA1360" s="977"/>
      <c r="RGB1360" s="977"/>
      <c r="RGC1360" s="977"/>
      <c r="RGD1360" s="977"/>
      <c r="RGE1360" s="977"/>
      <c r="RGF1360" s="977"/>
      <c r="RGG1360" s="977"/>
      <c r="RGH1360" s="977"/>
      <c r="RGI1360" s="977"/>
      <c r="RGJ1360" s="977"/>
      <c r="RGK1360" s="977"/>
      <c r="RGL1360" s="977"/>
      <c r="RGM1360" s="977"/>
      <c r="RGN1360" s="977"/>
      <c r="RGO1360" s="977"/>
      <c r="RGP1360" s="977"/>
      <c r="RGQ1360" s="977"/>
      <c r="RGR1360" s="977"/>
      <c r="RGS1360" s="977"/>
      <c r="RGT1360" s="977"/>
      <c r="RGU1360" s="977"/>
      <c r="RGV1360" s="977"/>
      <c r="RGW1360" s="977"/>
      <c r="RGX1360" s="977"/>
      <c r="RGY1360" s="977"/>
      <c r="RGZ1360" s="977"/>
      <c r="RHA1360" s="977"/>
      <c r="RHB1360" s="977"/>
      <c r="RHC1360" s="977"/>
      <c r="RHD1360" s="977"/>
      <c r="RHE1360" s="977"/>
      <c r="RHF1360" s="977"/>
      <c r="RHG1360" s="977"/>
      <c r="RHH1360" s="977"/>
      <c r="RHI1360" s="977"/>
      <c r="RHJ1360" s="977"/>
      <c r="RHK1360" s="977"/>
      <c r="RHL1360" s="977"/>
      <c r="RHM1360" s="977"/>
      <c r="RHN1360" s="977"/>
      <c r="RHO1360" s="977"/>
      <c r="RHP1360" s="977"/>
      <c r="RHQ1360" s="977"/>
      <c r="RHR1360" s="977"/>
      <c r="RHS1360" s="977"/>
      <c r="RHT1360" s="977"/>
      <c r="RHU1360" s="977"/>
      <c r="RHV1360" s="977"/>
      <c r="RHW1360" s="977"/>
      <c r="RHX1360" s="977"/>
      <c r="RHY1360" s="977"/>
      <c r="RHZ1360" s="977"/>
      <c r="RIA1360" s="977"/>
      <c r="RIB1360" s="977"/>
      <c r="RIC1360" s="977"/>
      <c r="RID1360" s="977"/>
      <c r="RIE1360" s="977"/>
      <c r="RIF1360" s="977"/>
      <c r="RIG1360" s="977"/>
      <c r="RIH1360" s="977"/>
      <c r="RII1360" s="977"/>
      <c r="RIJ1360" s="977"/>
      <c r="RIK1360" s="977"/>
      <c r="RIL1360" s="977"/>
      <c r="RIM1360" s="977"/>
      <c r="RIN1360" s="977"/>
      <c r="RIO1360" s="977"/>
      <c r="RIP1360" s="977"/>
      <c r="RIQ1360" s="977"/>
      <c r="RIR1360" s="977"/>
      <c r="RIS1360" s="977"/>
      <c r="RIT1360" s="977"/>
      <c r="RIU1360" s="977"/>
      <c r="RIV1360" s="977"/>
      <c r="RIW1360" s="977"/>
      <c r="RIX1360" s="977"/>
      <c r="RIY1360" s="977"/>
      <c r="RIZ1360" s="977"/>
      <c r="RJA1360" s="977"/>
      <c r="RJB1360" s="977"/>
      <c r="RJC1360" s="977"/>
      <c r="RJD1360" s="977"/>
      <c r="RJE1360" s="977"/>
      <c r="RJF1360" s="977"/>
      <c r="RJG1360" s="977"/>
      <c r="RJH1360" s="977"/>
      <c r="RJI1360" s="977"/>
      <c r="RJJ1360" s="977"/>
      <c r="RJK1360" s="977"/>
      <c r="RJL1360" s="977"/>
      <c r="RJM1360" s="977"/>
      <c r="RJN1360" s="977"/>
      <c r="RJO1360" s="977"/>
      <c r="RJP1360" s="977"/>
      <c r="RJQ1360" s="977"/>
      <c r="RJR1360" s="977"/>
      <c r="RJS1360" s="977"/>
      <c r="RJT1360" s="977"/>
      <c r="RJU1360" s="977"/>
      <c r="RJV1360" s="977"/>
      <c r="RJW1360" s="977"/>
      <c r="RJX1360" s="977"/>
      <c r="RJY1360" s="977"/>
      <c r="RJZ1360" s="977"/>
      <c r="RKA1360" s="977"/>
      <c r="RKB1360" s="977"/>
      <c r="RKC1360" s="977"/>
      <c r="RKD1360" s="977"/>
      <c r="RKE1360" s="977"/>
      <c r="RKF1360" s="977"/>
      <c r="RKG1360" s="977"/>
      <c r="RKH1360" s="977"/>
      <c r="RKI1360" s="977"/>
      <c r="RKJ1360" s="977"/>
      <c r="RKK1360" s="977"/>
      <c r="RKL1360" s="977"/>
      <c r="RKM1360" s="977"/>
      <c r="RKN1360" s="977"/>
      <c r="RKO1360" s="977"/>
      <c r="RKP1360" s="977"/>
      <c r="RKQ1360" s="977"/>
      <c r="RKR1360" s="977"/>
      <c r="RKS1360" s="977"/>
      <c r="RKT1360" s="977"/>
      <c r="RKU1360" s="977"/>
      <c r="RKV1360" s="977"/>
      <c r="RKW1360" s="977"/>
      <c r="RKX1360" s="977"/>
      <c r="RKY1360" s="977"/>
      <c r="RKZ1360" s="977"/>
      <c r="RLA1360" s="977"/>
      <c r="RLB1360" s="977"/>
      <c r="RLC1360" s="977"/>
      <c r="RLD1360" s="977"/>
      <c r="RLE1360" s="977"/>
      <c r="RLF1360" s="977"/>
      <c r="RLG1360" s="977"/>
      <c r="RLH1360" s="977"/>
      <c r="RLI1360" s="977"/>
      <c r="RLJ1360" s="977"/>
      <c r="RLK1360" s="977"/>
      <c r="RLL1360" s="977"/>
      <c r="RLM1360" s="977"/>
      <c r="RLN1360" s="977"/>
      <c r="RLO1360" s="977"/>
      <c r="RLP1360" s="977"/>
      <c r="RLQ1360" s="977"/>
      <c r="RLR1360" s="977"/>
      <c r="RLS1360" s="977"/>
      <c r="RLT1360" s="977"/>
      <c r="RLU1360" s="977"/>
      <c r="RLV1360" s="977"/>
      <c r="RLW1360" s="977"/>
      <c r="RLX1360" s="977"/>
      <c r="RLY1360" s="977"/>
      <c r="RLZ1360" s="977"/>
      <c r="RMA1360" s="977"/>
      <c r="RMB1360" s="977"/>
      <c r="RMC1360" s="977"/>
      <c r="RMD1360" s="977"/>
      <c r="RME1360" s="977"/>
      <c r="RMF1360" s="977"/>
      <c r="RMG1360" s="977"/>
      <c r="RMH1360" s="977"/>
      <c r="RMI1360" s="977"/>
      <c r="RMJ1360" s="977"/>
      <c r="RMK1360" s="977"/>
      <c r="RML1360" s="977"/>
      <c r="RMM1360" s="977"/>
      <c r="RMN1360" s="977"/>
      <c r="RMO1360" s="977"/>
      <c r="RMP1360" s="977"/>
      <c r="RMQ1360" s="977"/>
      <c r="RMR1360" s="977"/>
      <c r="RMS1360" s="977"/>
      <c r="RMT1360" s="977"/>
      <c r="RMU1360" s="977"/>
      <c r="RMV1360" s="977"/>
      <c r="RMW1360" s="977"/>
      <c r="RMX1360" s="977"/>
      <c r="RMY1360" s="977"/>
      <c r="RMZ1360" s="977"/>
      <c r="RNA1360" s="977"/>
      <c r="RNB1360" s="977"/>
      <c r="RNC1360" s="977"/>
      <c r="RND1360" s="977"/>
      <c r="RNE1360" s="977"/>
      <c r="RNF1360" s="977"/>
      <c r="RNG1360" s="977"/>
      <c r="RNH1360" s="977"/>
      <c r="RNI1360" s="977"/>
      <c r="RNJ1360" s="977"/>
      <c r="RNK1360" s="977"/>
      <c r="RNL1360" s="977"/>
      <c r="RNM1360" s="977"/>
      <c r="RNN1360" s="977"/>
      <c r="RNO1360" s="977"/>
      <c r="RNP1360" s="977"/>
      <c r="RNQ1360" s="977"/>
      <c r="RNR1360" s="977"/>
      <c r="RNS1360" s="977"/>
      <c r="RNT1360" s="977"/>
      <c r="RNU1360" s="977"/>
      <c r="RNV1360" s="977"/>
      <c r="RNW1360" s="977"/>
      <c r="RNX1360" s="977"/>
      <c r="RNY1360" s="977"/>
      <c r="RNZ1360" s="977"/>
      <c r="ROA1360" s="977"/>
      <c r="ROB1360" s="977"/>
      <c r="ROC1360" s="977"/>
      <c r="ROD1360" s="977"/>
      <c r="ROE1360" s="977"/>
      <c r="ROF1360" s="977"/>
      <c r="ROG1360" s="977"/>
      <c r="ROH1360" s="977"/>
      <c r="ROI1360" s="977"/>
      <c r="ROJ1360" s="977"/>
      <c r="ROK1360" s="977"/>
      <c r="ROL1360" s="977"/>
      <c r="ROM1360" s="977"/>
      <c r="RON1360" s="977"/>
      <c r="ROO1360" s="977"/>
      <c r="ROP1360" s="977"/>
      <c r="ROQ1360" s="977"/>
      <c r="ROR1360" s="977"/>
      <c r="ROS1360" s="977"/>
      <c r="ROT1360" s="977"/>
      <c r="ROU1360" s="977"/>
      <c r="ROV1360" s="977"/>
      <c r="ROW1360" s="977"/>
      <c r="ROX1360" s="977"/>
      <c r="ROY1360" s="977"/>
      <c r="ROZ1360" s="977"/>
      <c r="RPA1360" s="977"/>
      <c r="RPB1360" s="977"/>
      <c r="RPC1360" s="977"/>
      <c r="RPD1360" s="977"/>
      <c r="RPE1360" s="977"/>
      <c r="RPF1360" s="977"/>
      <c r="RPG1360" s="977"/>
      <c r="RPH1360" s="977"/>
      <c r="RPI1360" s="977"/>
      <c r="RPJ1360" s="977"/>
      <c r="RPK1360" s="977"/>
      <c r="RPL1360" s="977"/>
      <c r="RPM1360" s="977"/>
      <c r="RPN1360" s="977"/>
      <c r="RPO1360" s="977"/>
      <c r="RPP1360" s="977"/>
      <c r="RPQ1360" s="977"/>
      <c r="RPR1360" s="977"/>
      <c r="RPS1360" s="977"/>
      <c r="RPT1360" s="977"/>
      <c r="RPU1360" s="977"/>
      <c r="RPV1360" s="977"/>
      <c r="RPW1360" s="977"/>
      <c r="RPX1360" s="977"/>
      <c r="RPY1360" s="977"/>
      <c r="RPZ1360" s="977"/>
      <c r="RQA1360" s="977"/>
      <c r="RQB1360" s="977"/>
      <c r="RQC1360" s="977"/>
      <c r="RQD1360" s="977"/>
      <c r="RQE1360" s="977"/>
      <c r="RQF1360" s="977"/>
      <c r="RQG1360" s="977"/>
      <c r="RQH1360" s="977"/>
      <c r="RQI1360" s="977"/>
      <c r="RQJ1360" s="977"/>
      <c r="RQK1360" s="977"/>
      <c r="RQL1360" s="977"/>
      <c r="RQM1360" s="977"/>
      <c r="RQN1360" s="977"/>
      <c r="RQO1360" s="977"/>
      <c r="RQP1360" s="977"/>
      <c r="RQQ1360" s="977"/>
      <c r="RQR1360" s="977"/>
      <c r="RQS1360" s="977"/>
      <c r="RQT1360" s="977"/>
      <c r="RQU1360" s="977"/>
      <c r="RQV1360" s="977"/>
      <c r="RQW1360" s="977"/>
      <c r="RQX1360" s="977"/>
      <c r="RQY1360" s="977"/>
      <c r="RQZ1360" s="977"/>
      <c r="RRA1360" s="977"/>
      <c r="RRB1360" s="977"/>
      <c r="RRC1360" s="977"/>
      <c r="RRD1360" s="977"/>
      <c r="RRE1360" s="977"/>
      <c r="RRF1360" s="977"/>
      <c r="RRG1360" s="977"/>
      <c r="RRH1360" s="977"/>
      <c r="RRI1360" s="977"/>
      <c r="RRJ1360" s="977"/>
      <c r="RRK1360" s="977"/>
      <c r="RRL1360" s="977"/>
      <c r="RRM1360" s="977"/>
      <c r="RRN1360" s="977"/>
      <c r="RRO1360" s="977"/>
      <c r="RRP1360" s="977"/>
      <c r="RRQ1360" s="977"/>
      <c r="RRR1360" s="977"/>
      <c r="RRS1360" s="977"/>
      <c r="RRT1360" s="977"/>
      <c r="RRU1360" s="977"/>
      <c r="RRV1360" s="977"/>
      <c r="RRW1360" s="977"/>
      <c r="RRX1360" s="977"/>
      <c r="RRY1360" s="977"/>
      <c r="RRZ1360" s="977"/>
      <c r="RSA1360" s="977"/>
      <c r="RSB1360" s="977"/>
      <c r="RSC1360" s="977"/>
      <c r="RSD1360" s="977"/>
      <c r="RSE1360" s="977"/>
      <c r="RSF1360" s="977"/>
      <c r="RSG1360" s="977"/>
      <c r="RSH1360" s="977"/>
      <c r="RSI1360" s="977"/>
      <c r="RSJ1360" s="977"/>
      <c r="RSK1360" s="977"/>
      <c r="RSL1360" s="977"/>
      <c r="RSM1360" s="977"/>
      <c r="RSN1360" s="977"/>
      <c r="RSO1360" s="977"/>
      <c r="RSP1360" s="977"/>
      <c r="RSQ1360" s="977"/>
      <c r="RSR1360" s="977"/>
      <c r="RSS1360" s="977"/>
      <c r="RST1360" s="977"/>
      <c r="RSU1360" s="977"/>
      <c r="RSV1360" s="977"/>
      <c r="RSW1360" s="977"/>
      <c r="RSX1360" s="977"/>
      <c r="RSY1360" s="977"/>
      <c r="RSZ1360" s="977"/>
      <c r="RTA1360" s="977"/>
      <c r="RTB1360" s="977"/>
      <c r="RTC1360" s="977"/>
      <c r="RTD1360" s="977"/>
      <c r="RTE1360" s="977"/>
      <c r="RTF1360" s="977"/>
      <c r="RTG1360" s="977"/>
      <c r="RTH1360" s="977"/>
      <c r="RTI1360" s="977"/>
      <c r="RTJ1360" s="977"/>
      <c r="RTK1360" s="977"/>
      <c r="RTL1360" s="977"/>
      <c r="RTM1360" s="977"/>
      <c r="RTN1360" s="977"/>
      <c r="RTO1360" s="977"/>
      <c r="RTP1360" s="977"/>
      <c r="RTQ1360" s="977"/>
      <c r="RTR1360" s="977"/>
      <c r="RTS1360" s="977"/>
      <c r="RTT1360" s="977"/>
      <c r="RTU1360" s="977"/>
      <c r="RTV1360" s="977"/>
      <c r="RTW1360" s="977"/>
      <c r="RTX1360" s="977"/>
      <c r="RTY1360" s="977"/>
      <c r="RTZ1360" s="977"/>
      <c r="RUA1360" s="977"/>
      <c r="RUB1360" s="977"/>
      <c r="RUC1360" s="977"/>
      <c r="RUD1360" s="977"/>
      <c r="RUE1360" s="977"/>
      <c r="RUF1360" s="977"/>
      <c r="RUG1360" s="977"/>
      <c r="RUH1360" s="977"/>
      <c r="RUI1360" s="977"/>
      <c r="RUJ1360" s="977"/>
      <c r="RUK1360" s="977"/>
      <c r="RUL1360" s="977"/>
      <c r="RUM1360" s="977"/>
      <c r="RUN1360" s="977"/>
      <c r="RUO1360" s="977"/>
      <c r="RUP1360" s="977"/>
      <c r="RUQ1360" s="977"/>
      <c r="RUR1360" s="977"/>
      <c r="RUS1360" s="977"/>
      <c r="RUT1360" s="977"/>
      <c r="RUU1360" s="977"/>
      <c r="RUV1360" s="977"/>
      <c r="RUW1360" s="977"/>
      <c r="RUX1360" s="977"/>
      <c r="RUY1360" s="977"/>
      <c r="RUZ1360" s="977"/>
      <c r="RVA1360" s="977"/>
      <c r="RVB1360" s="977"/>
      <c r="RVC1360" s="977"/>
      <c r="RVD1360" s="977"/>
      <c r="RVE1360" s="977"/>
      <c r="RVF1360" s="977"/>
      <c r="RVG1360" s="977"/>
      <c r="RVH1360" s="977"/>
      <c r="RVI1360" s="977"/>
      <c r="RVJ1360" s="977"/>
      <c r="RVK1360" s="977"/>
      <c r="RVL1360" s="977"/>
      <c r="RVM1360" s="977"/>
      <c r="RVN1360" s="977"/>
      <c r="RVO1360" s="977"/>
      <c r="RVP1360" s="977"/>
      <c r="RVQ1360" s="977"/>
      <c r="RVR1360" s="977"/>
      <c r="RVS1360" s="977"/>
      <c r="RVT1360" s="977"/>
      <c r="RVU1360" s="977"/>
      <c r="RVV1360" s="977"/>
      <c r="RVW1360" s="977"/>
      <c r="RVX1360" s="977"/>
      <c r="RVY1360" s="977"/>
      <c r="RVZ1360" s="977"/>
      <c r="RWA1360" s="977"/>
      <c r="RWB1360" s="977"/>
      <c r="RWC1360" s="977"/>
      <c r="RWD1360" s="977"/>
      <c r="RWE1360" s="977"/>
      <c r="RWF1360" s="977"/>
      <c r="RWG1360" s="977"/>
      <c r="RWH1360" s="977"/>
      <c r="RWI1360" s="977"/>
      <c r="RWJ1360" s="977"/>
      <c r="RWK1360" s="977"/>
      <c r="RWL1360" s="977"/>
      <c r="RWM1360" s="977"/>
      <c r="RWN1360" s="977"/>
      <c r="RWO1360" s="977"/>
      <c r="RWP1360" s="977"/>
      <c r="RWQ1360" s="977"/>
      <c r="RWR1360" s="977"/>
      <c r="RWS1360" s="977"/>
      <c r="RWT1360" s="977"/>
      <c r="RWU1360" s="977"/>
      <c r="RWV1360" s="977"/>
      <c r="RWW1360" s="977"/>
      <c r="RWX1360" s="977"/>
      <c r="RWY1360" s="977"/>
      <c r="RWZ1360" s="977"/>
      <c r="RXA1360" s="977"/>
      <c r="RXB1360" s="977"/>
      <c r="RXC1360" s="977"/>
      <c r="RXD1360" s="977"/>
      <c r="RXE1360" s="977"/>
      <c r="RXF1360" s="977"/>
      <c r="RXG1360" s="977"/>
      <c r="RXH1360" s="977"/>
      <c r="RXI1360" s="977"/>
      <c r="RXJ1360" s="977"/>
      <c r="RXK1360" s="977"/>
      <c r="RXL1360" s="977"/>
      <c r="RXM1360" s="977"/>
      <c r="RXN1360" s="977"/>
      <c r="RXO1360" s="977"/>
      <c r="RXP1360" s="977"/>
      <c r="RXQ1360" s="977"/>
      <c r="RXR1360" s="977"/>
      <c r="RXS1360" s="977"/>
      <c r="RXT1360" s="977"/>
      <c r="RXU1360" s="977"/>
      <c r="RXV1360" s="977"/>
      <c r="RXW1360" s="977"/>
      <c r="RXX1360" s="977"/>
      <c r="RXY1360" s="977"/>
      <c r="RXZ1360" s="977"/>
      <c r="RYA1360" s="977"/>
      <c r="RYB1360" s="977"/>
      <c r="RYC1360" s="977"/>
      <c r="RYD1360" s="977"/>
      <c r="RYE1360" s="977"/>
      <c r="RYF1360" s="977"/>
      <c r="RYG1360" s="977"/>
      <c r="RYH1360" s="977"/>
      <c r="RYI1360" s="977"/>
      <c r="RYJ1360" s="977"/>
      <c r="RYK1360" s="977"/>
      <c r="RYL1360" s="977"/>
      <c r="RYM1360" s="977"/>
      <c r="RYN1360" s="977"/>
      <c r="RYO1360" s="977"/>
      <c r="RYP1360" s="977"/>
      <c r="RYQ1360" s="977"/>
      <c r="RYR1360" s="977"/>
      <c r="RYS1360" s="977"/>
      <c r="RYT1360" s="977"/>
      <c r="RYU1360" s="977"/>
      <c r="RYV1360" s="977"/>
      <c r="RYW1360" s="977"/>
      <c r="RYX1360" s="977"/>
      <c r="RYY1360" s="977"/>
      <c r="RYZ1360" s="977"/>
      <c r="RZA1360" s="977"/>
      <c r="RZB1360" s="977"/>
      <c r="RZC1360" s="977"/>
      <c r="RZD1360" s="977"/>
      <c r="RZE1360" s="977"/>
      <c r="RZF1360" s="977"/>
      <c r="RZG1360" s="977"/>
      <c r="RZH1360" s="977"/>
      <c r="RZI1360" s="977"/>
      <c r="RZJ1360" s="977"/>
      <c r="RZK1360" s="977"/>
      <c r="RZL1360" s="977"/>
      <c r="RZM1360" s="977"/>
      <c r="RZN1360" s="977"/>
      <c r="RZO1360" s="977"/>
      <c r="RZP1360" s="977"/>
      <c r="RZQ1360" s="977"/>
      <c r="RZR1360" s="977"/>
      <c r="RZS1360" s="977"/>
      <c r="RZT1360" s="977"/>
      <c r="RZU1360" s="977"/>
      <c r="RZV1360" s="977"/>
      <c r="RZW1360" s="977"/>
      <c r="RZX1360" s="977"/>
      <c r="RZY1360" s="977"/>
      <c r="RZZ1360" s="977"/>
      <c r="SAA1360" s="977"/>
      <c r="SAB1360" s="977"/>
      <c r="SAC1360" s="977"/>
      <c r="SAD1360" s="977"/>
      <c r="SAE1360" s="977"/>
      <c r="SAF1360" s="977"/>
      <c r="SAG1360" s="977"/>
      <c r="SAH1360" s="977"/>
      <c r="SAI1360" s="977"/>
      <c r="SAJ1360" s="977"/>
      <c r="SAK1360" s="977"/>
      <c r="SAL1360" s="977"/>
      <c r="SAM1360" s="977"/>
      <c r="SAN1360" s="977"/>
      <c r="SAO1360" s="977"/>
      <c r="SAP1360" s="977"/>
      <c r="SAQ1360" s="977"/>
      <c r="SAR1360" s="977"/>
      <c r="SAS1360" s="977"/>
      <c r="SAT1360" s="977"/>
      <c r="SAU1360" s="977"/>
      <c r="SAV1360" s="977"/>
      <c r="SAW1360" s="977"/>
      <c r="SAX1360" s="977"/>
      <c r="SAY1360" s="977"/>
      <c r="SAZ1360" s="977"/>
      <c r="SBA1360" s="977"/>
      <c r="SBB1360" s="977"/>
      <c r="SBC1360" s="977"/>
      <c r="SBD1360" s="977"/>
      <c r="SBE1360" s="977"/>
      <c r="SBF1360" s="977"/>
      <c r="SBG1360" s="977"/>
      <c r="SBH1360" s="977"/>
      <c r="SBI1360" s="977"/>
      <c r="SBJ1360" s="977"/>
      <c r="SBK1360" s="977"/>
      <c r="SBL1360" s="977"/>
      <c r="SBM1360" s="977"/>
      <c r="SBN1360" s="977"/>
      <c r="SBO1360" s="977"/>
      <c r="SBP1360" s="977"/>
      <c r="SBQ1360" s="977"/>
      <c r="SBR1360" s="977"/>
      <c r="SBS1360" s="977"/>
      <c r="SBT1360" s="977"/>
      <c r="SBU1360" s="977"/>
      <c r="SBV1360" s="977"/>
      <c r="SBW1360" s="977"/>
      <c r="SBX1360" s="977"/>
      <c r="SBY1360" s="977"/>
      <c r="SBZ1360" s="977"/>
      <c r="SCA1360" s="977"/>
      <c r="SCB1360" s="977"/>
      <c r="SCC1360" s="977"/>
      <c r="SCD1360" s="977"/>
      <c r="SCE1360" s="977"/>
      <c r="SCF1360" s="977"/>
      <c r="SCG1360" s="977"/>
      <c r="SCH1360" s="977"/>
      <c r="SCI1360" s="977"/>
      <c r="SCJ1360" s="977"/>
      <c r="SCK1360" s="977"/>
      <c r="SCL1360" s="977"/>
      <c r="SCM1360" s="977"/>
      <c r="SCN1360" s="977"/>
      <c r="SCO1360" s="977"/>
      <c r="SCP1360" s="977"/>
      <c r="SCQ1360" s="977"/>
      <c r="SCR1360" s="977"/>
      <c r="SCS1360" s="977"/>
      <c r="SCT1360" s="977"/>
      <c r="SCU1360" s="977"/>
      <c r="SCV1360" s="977"/>
      <c r="SCW1360" s="977"/>
      <c r="SCX1360" s="977"/>
      <c r="SCY1360" s="977"/>
      <c r="SCZ1360" s="977"/>
      <c r="SDA1360" s="977"/>
      <c r="SDB1360" s="977"/>
      <c r="SDC1360" s="977"/>
      <c r="SDD1360" s="977"/>
      <c r="SDE1360" s="977"/>
      <c r="SDF1360" s="977"/>
      <c r="SDG1360" s="977"/>
      <c r="SDH1360" s="977"/>
      <c r="SDI1360" s="977"/>
      <c r="SDJ1360" s="977"/>
      <c r="SDK1360" s="977"/>
      <c r="SDL1360" s="977"/>
      <c r="SDM1360" s="977"/>
      <c r="SDN1360" s="977"/>
      <c r="SDO1360" s="977"/>
      <c r="SDP1360" s="977"/>
      <c r="SDQ1360" s="977"/>
      <c r="SDR1360" s="977"/>
      <c r="SDS1360" s="977"/>
      <c r="SDT1360" s="977"/>
      <c r="SDU1360" s="977"/>
      <c r="SDV1360" s="977"/>
      <c r="SDW1360" s="977"/>
      <c r="SDX1360" s="977"/>
      <c r="SDY1360" s="977"/>
      <c r="SDZ1360" s="977"/>
      <c r="SEA1360" s="977"/>
      <c r="SEB1360" s="977"/>
      <c r="SEC1360" s="977"/>
      <c r="SED1360" s="977"/>
      <c r="SEE1360" s="977"/>
      <c r="SEF1360" s="977"/>
      <c r="SEG1360" s="977"/>
      <c r="SEH1360" s="977"/>
      <c r="SEI1360" s="977"/>
      <c r="SEJ1360" s="977"/>
      <c r="SEK1360" s="977"/>
      <c r="SEL1360" s="977"/>
      <c r="SEM1360" s="977"/>
      <c r="SEN1360" s="977"/>
      <c r="SEO1360" s="977"/>
      <c r="SEP1360" s="977"/>
      <c r="SEQ1360" s="977"/>
      <c r="SER1360" s="977"/>
      <c r="SES1360" s="977"/>
      <c r="SET1360" s="977"/>
      <c r="SEU1360" s="977"/>
      <c r="SEV1360" s="977"/>
      <c r="SEW1360" s="977"/>
      <c r="SEX1360" s="977"/>
      <c r="SEY1360" s="977"/>
      <c r="SEZ1360" s="977"/>
      <c r="SFA1360" s="977"/>
      <c r="SFB1360" s="977"/>
      <c r="SFC1360" s="977"/>
      <c r="SFD1360" s="977"/>
      <c r="SFE1360" s="977"/>
      <c r="SFF1360" s="977"/>
      <c r="SFG1360" s="977"/>
      <c r="SFH1360" s="977"/>
      <c r="SFI1360" s="977"/>
      <c r="SFJ1360" s="977"/>
      <c r="SFK1360" s="977"/>
      <c r="SFL1360" s="977"/>
      <c r="SFM1360" s="977"/>
      <c r="SFN1360" s="977"/>
      <c r="SFO1360" s="977"/>
      <c r="SFP1360" s="977"/>
      <c r="SFQ1360" s="977"/>
      <c r="SFR1360" s="977"/>
      <c r="SFS1360" s="977"/>
      <c r="SFT1360" s="977"/>
      <c r="SFU1360" s="977"/>
      <c r="SFV1360" s="977"/>
      <c r="SFW1360" s="977"/>
      <c r="SFX1360" s="977"/>
      <c r="SFY1360" s="977"/>
      <c r="SFZ1360" s="977"/>
      <c r="SGA1360" s="977"/>
      <c r="SGB1360" s="977"/>
      <c r="SGC1360" s="977"/>
      <c r="SGD1360" s="977"/>
      <c r="SGE1360" s="977"/>
      <c r="SGF1360" s="977"/>
      <c r="SGG1360" s="977"/>
      <c r="SGH1360" s="977"/>
      <c r="SGI1360" s="977"/>
      <c r="SGJ1360" s="977"/>
      <c r="SGK1360" s="977"/>
      <c r="SGL1360" s="977"/>
      <c r="SGM1360" s="977"/>
      <c r="SGN1360" s="977"/>
      <c r="SGO1360" s="977"/>
      <c r="SGP1360" s="977"/>
      <c r="SGQ1360" s="977"/>
      <c r="SGR1360" s="977"/>
      <c r="SGS1360" s="977"/>
      <c r="SGT1360" s="977"/>
      <c r="SGU1360" s="977"/>
      <c r="SGV1360" s="977"/>
      <c r="SGW1360" s="977"/>
      <c r="SGX1360" s="977"/>
      <c r="SGY1360" s="977"/>
      <c r="SGZ1360" s="977"/>
      <c r="SHA1360" s="977"/>
      <c r="SHB1360" s="977"/>
      <c r="SHC1360" s="977"/>
      <c r="SHD1360" s="977"/>
      <c r="SHE1360" s="977"/>
      <c r="SHF1360" s="977"/>
      <c r="SHG1360" s="977"/>
      <c r="SHH1360" s="977"/>
      <c r="SHI1360" s="977"/>
      <c r="SHJ1360" s="977"/>
      <c r="SHK1360" s="977"/>
      <c r="SHL1360" s="977"/>
      <c r="SHM1360" s="977"/>
      <c r="SHN1360" s="977"/>
      <c r="SHO1360" s="977"/>
      <c r="SHP1360" s="977"/>
      <c r="SHQ1360" s="977"/>
      <c r="SHR1360" s="977"/>
      <c r="SHS1360" s="977"/>
      <c r="SHT1360" s="977"/>
      <c r="SHU1360" s="977"/>
      <c r="SHV1360" s="977"/>
      <c r="SHW1360" s="977"/>
      <c r="SHX1360" s="977"/>
      <c r="SHY1360" s="977"/>
      <c r="SHZ1360" s="977"/>
      <c r="SIA1360" s="977"/>
      <c r="SIB1360" s="977"/>
      <c r="SIC1360" s="977"/>
      <c r="SID1360" s="977"/>
      <c r="SIE1360" s="977"/>
      <c r="SIF1360" s="977"/>
      <c r="SIG1360" s="977"/>
      <c r="SIH1360" s="977"/>
      <c r="SII1360" s="977"/>
      <c r="SIJ1360" s="977"/>
      <c r="SIK1360" s="977"/>
      <c r="SIL1360" s="977"/>
      <c r="SIM1360" s="977"/>
      <c r="SIN1360" s="977"/>
      <c r="SIO1360" s="977"/>
      <c r="SIP1360" s="977"/>
      <c r="SIQ1360" s="977"/>
      <c r="SIR1360" s="977"/>
      <c r="SIS1360" s="977"/>
      <c r="SIT1360" s="977"/>
      <c r="SIU1360" s="977"/>
      <c r="SIV1360" s="977"/>
      <c r="SIW1360" s="977"/>
      <c r="SIX1360" s="977"/>
      <c r="SIY1360" s="977"/>
      <c r="SIZ1360" s="977"/>
      <c r="SJA1360" s="977"/>
      <c r="SJB1360" s="977"/>
      <c r="SJC1360" s="977"/>
      <c r="SJD1360" s="977"/>
      <c r="SJE1360" s="977"/>
      <c r="SJF1360" s="977"/>
      <c r="SJG1360" s="977"/>
      <c r="SJH1360" s="977"/>
      <c r="SJI1360" s="977"/>
      <c r="SJJ1360" s="977"/>
      <c r="SJK1360" s="977"/>
      <c r="SJL1360" s="977"/>
      <c r="SJM1360" s="977"/>
      <c r="SJN1360" s="977"/>
      <c r="SJO1360" s="977"/>
      <c r="SJP1360" s="977"/>
      <c r="SJQ1360" s="977"/>
      <c r="SJR1360" s="977"/>
      <c r="SJS1360" s="977"/>
      <c r="SJT1360" s="977"/>
      <c r="SJU1360" s="977"/>
      <c r="SJV1360" s="977"/>
      <c r="SJW1360" s="977"/>
      <c r="SJX1360" s="977"/>
      <c r="SJY1360" s="977"/>
      <c r="SJZ1360" s="977"/>
      <c r="SKA1360" s="977"/>
      <c r="SKB1360" s="977"/>
      <c r="SKC1360" s="977"/>
      <c r="SKD1360" s="977"/>
      <c r="SKE1360" s="977"/>
      <c r="SKF1360" s="977"/>
      <c r="SKG1360" s="977"/>
      <c r="SKH1360" s="977"/>
      <c r="SKI1360" s="977"/>
      <c r="SKJ1360" s="977"/>
      <c r="SKK1360" s="977"/>
      <c r="SKL1360" s="977"/>
      <c r="SKM1360" s="977"/>
      <c r="SKN1360" s="977"/>
      <c r="SKO1360" s="977"/>
      <c r="SKP1360" s="977"/>
      <c r="SKQ1360" s="977"/>
      <c r="SKR1360" s="977"/>
      <c r="SKS1360" s="977"/>
      <c r="SKT1360" s="977"/>
      <c r="SKU1360" s="977"/>
      <c r="SKV1360" s="977"/>
      <c r="SKW1360" s="977"/>
      <c r="SKX1360" s="977"/>
      <c r="SKY1360" s="977"/>
      <c r="SKZ1360" s="977"/>
      <c r="SLA1360" s="977"/>
      <c r="SLB1360" s="977"/>
      <c r="SLC1360" s="977"/>
      <c r="SLD1360" s="977"/>
      <c r="SLE1360" s="977"/>
      <c r="SLF1360" s="977"/>
      <c r="SLG1360" s="977"/>
      <c r="SLH1360" s="977"/>
      <c r="SLI1360" s="977"/>
      <c r="SLJ1360" s="977"/>
      <c r="SLK1360" s="977"/>
      <c r="SLL1360" s="977"/>
      <c r="SLM1360" s="977"/>
      <c r="SLN1360" s="977"/>
      <c r="SLO1360" s="977"/>
      <c r="SLP1360" s="977"/>
      <c r="SLQ1360" s="977"/>
      <c r="SLR1360" s="977"/>
      <c r="SLS1360" s="977"/>
      <c r="SLT1360" s="977"/>
      <c r="SLU1360" s="977"/>
      <c r="SLV1360" s="977"/>
      <c r="SLW1360" s="977"/>
      <c r="SLX1360" s="977"/>
      <c r="SLY1360" s="977"/>
      <c r="SLZ1360" s="977"/>
      <c r="SMA1360" s="977"/>
      <c r="SMB1360" s="977"/>
      <c r="SMC1360" s="977"/>
      <c r="SMD1360" s="977"/>
      <c r="SME1360" s="977"/>
      <c r="SMF1360" s="977"/>
      <c r="SMG1360" s="977"/>
      <c r="SMH1360" s="977"/>
      <c r="SMI1360" s="977"/>
      <c r="SMJ1360" s="977"/>
      <c r="SMK1360" s="977"/>
      <c r="SML1360" s="977"/>
      <c r="SMM1360" s="977"/>
      <c r="SMN1360" s="977"/>
      <c r="SMO1360" s="977"/>
      <c r="SMP1360" s="977"/>
      <c r="SMQ1360" s="977"/>
      <c r="SMR1360" s="977"/>
      <c r="SMS1360" s="977"/>
      <c r="SMT1360" s="977"/>
      <c r="SMU1360" s="977"/>
      <c r="SMV1360" s="977"/>
      <c r="SMW1360" s="977"/>
      <c r="SMX1360" s="977"/>
      <c r="SMY1360" s="977"/>
      <c r="SMZ1360" s="977"/>
      <c r="SNA1360" s="977"/>
      <c r="SNB1360" s="977"/>
      <c r="SNC1360" s="977"/>
      <c r="SND1360" s="977"/>
      <c r="SNE1360" s="977"/>
      <c r="SNF1360" s="977"/>
      <c r="SNG1360" s="977"/>
      <c r="SNH1360" s="977"/>
      <c r="SNI1360" s="977"/>
      <c r="SNJ1360" s="977"/>
      <c r="SNK1360" s="977"/>
      <c r="SNL1360" s="977"/>
      <c r="SNM1360" s="977"/>
      <c r="SNN1360" s="977"/>
      <c r="SNO1360" s="977"/>
      <c r="SNP1360" s="977"/>
      <c r="SNQ1360" s="977"/>
      <c r="SNR1360" s="977"/>
      <c r="SNS1360" s="977"/>
      <c r="SNT1360" s="977"/>
      <c r="SNU1360" s="977"/>
      <c r="SNV1360" s="977"/>
      <c r="SNW1360" s="977"/>
      <c r="SNX1360" s="977"/>
      <c r="SNY1360" s="977"/>
      <c r="SNZ1360" s="977"/>
      <c r="SOA1360" s="977"/>
      <c r="SOB1360" s="977"/>
      <c r="SOC1360" s="977"/>
      <c r="SOD1360" s="977"/>
      <c r="SOE1360" s="977"/>
      <c r="SOF1360" s="977"/>
      <c r="SOG1360" s="977"/>
      <c r="SOH1360" s="977"/>
      <c r="SOI1360" s="977"/>
      <c r="SOJ1360" s="977"/>
      <c r="SOK1360" s="977"/>
      <c r="SOL1360" s="977"/>
      <c r="SOM1360" s="977"/>
      <c r="SON1360" s="977"/>
      <c r="SOO1360" s="977"/>
      <c r="SOP1360" s="977"/>
      <c r="SOQ1360" s="977"/>
      <c r="SOR1360" s="977"/>
      <c r="SOS1360" s="977"/>
      <c r="SOT1360" s="977"/>
      <c r="SOU1360" s="977"/>
      <c r="SOV1360" s="977"/>
      <c r="SOW1360" s="977"/>
      <c r="SOX1360" s="977"/>
      <c r="SOY1360" s="977"/>
      <c r="SOZ1360" s="977"/>
      <c r="SPA1360" s="977"/>
      <c r="SPB1360" s="977"/>
      <c r="SPC1360" s="977"/>
      <c r="SPD1360" s="977"/>
      <c r="SPE1360" s="977"/>
      <c r="SPF1360" s="977"/>
      <c r="SPG1360" s="977"/>
      <c r="SPH1360" s="977"/>
      <c r="SPI1360" s="977"/>
      <c r="SPJ1360" s="977"/>
      <c r="SPK1360" s="977"/>
      <c r="SPL1360" s="977"/>
      <c r="SPM1360" s="977"/>
      <c r="SPN1360" s="977"/>
      <c r="SPO1360" s="977"/>
      <c r="SPP1360" s="977"/>
      <c r="SPQ1360" s="977"/>
      <c r="SPR1360" s="977"/>
      <c r="SPS1360" s="977"/>
      <c r="SPT1360" s="977"/>
      <c r="SPU1360" s="977"/>
      <c r="SPV1360" s="977"/>
      <c r="SPW1360" s="977"/>
      <c r="SPX1360" s="977"/>
      <c r="SPY1360" s="977"/>
      <c r="SPZ1360" s="977"/>
      <c r="SQA1360" s="977"/>
      <c r="SQB1360" s="977"/>
      <c r="SQC1360" s="977"/>
      <c r="SQD1360" s="977"/>
      <c r="SQE1360" s="977"/>
      <c r="SQF1360" s="977"/>
      <c r="SQG1360" s="977"/>
      <c r="SQH1360" s="977"/>
      <c r="SQI1360" s="977"/>
      <c r="SQJ1360" s="977"/>
      <c r="SQK1360" s="977"/>
      <c r="SQL1360" s="977"/>
      <c r="SQM1360" s="977"/>
      <c r="SQN1360" s="977"/>
      <c r="SQO1360" s="977"/>
      <c r="SQP1360" s="977"/>
      <c r="SQQ1360" s="977"/>
      <c r="SQR1360" s="977"/>
      <c r="SQS1360" s="977"/>
      <c r="SQT1360" s="977"/>
      <c r="SQU1360" s="977"/>
      <c r="SQV1360" s="977"/>
      <c r="SQW1360" s="977"/>
      <c r="SQX1360" s="977"/>
      <c r="SQY1360" s="977"/>
      <c r="SQZ1360" s="977"/>
      <c r="SRA1360" s="977"/>
      <c r="SRB1360" s="977"/>
      <c r="SRC1360" s="977"/>
      <c r="SRD1360" s="977"/>
      <c r="SRE1360" s="977"/>
      <c r="SRF1360" s="977"/>
      <c r="SRG1360" s="977"/>
      <c r="SRH1360" s="977"/>
      <c r="SRI1360" s="977"/>
      <c r="SRJ1360" s="977"/>
      <c r="SRK1360" s="977"/>
      <c r="SRL1360" s="977"/>
      <c r="SRM1360" s="977"/>
      <c r="SRN1360" s="977"/>
      <c r="SRO1360" s="977"/>
      <c r="SRP1360" s="977"/>
      <c r="SRQ1360" s="977"/>
      <c r="SRR1360" s="977"/>
      <c r="SRS1360" s="977"/>
      <c r="SRT1360" s="977"/>
      <c r="SRU1360" s="977"/>
      <c r="SRV1360" s="977"/>
      <c r="SRW1360" s="977"/>
      <c r="SRX1360" s="977"/>
      <c r="SRY1360" s="977"/>
      <c r="SRZ1360" s="977"/>
      <c r="SSA1360" s="977"/>
      <c r="SSB1360" s="977"/>
      <c r="SSC1360" s="977"/>
      <c r="SSD1360" s="977"/>
      <c r="SSE1360" s="977"/>
      <c r="SSF1360" s="977"/>
      <c r="SSG1360" s="977"/>
      <c r="SSH1360" s="977"/>
      <c r="SSI1360" s="977"/>
      <c r="SSJ1360" s="977"/>
      <c r="SSK1360" s="977"/>
      <c r="SSL1360" s="977"/>
      <c r="SSM1360" s="977"/>
      <c r="SSN1360" s="977"/>
      <c r="SSO1360" s="977"/>
      <c r="SSP1360" s="977"/>
      <c r="SSQ1360" s="977"/>
      <c r="SSR1360" s="977"/>
      <c r="SSS1360" s="977"/>
      <c r="SST1360" s="977"/>
      <c r="SSU1360" s="977"/>
      <c r="SSV1360" s="977"/>
      <c r="SSW1360" s="977"/>
      <c r="SSX1360" s="977"/>
      <c r="SSY1360" s="977"/>
      <c r="SSZ1360" s="977"/>
      <c r="STA1360" s="977"/>
      <c r="STB1360" s="977"/>
      <c r="STC1360" s="977"/>
      <c r="STD1360" s="977"/>
      <c r="STE1360" s="977"/>
      <c r="STF1360" s="977"/>
      <c r="STG1360" s="977"/>
      <c r="STH1360" s="977"/>
      <c r="STI1360" s="977"/>
      <c r="STJ1360" s="977"/>
      <c r="STK1360" s="977"/>
      <c r="STL1360" s="977"/>
      <c r="STM1360" s="977"/>
      <c r="STN1360" s="977"/>
      <c r="STO1360" s="977"/>
      <c r="STP1360" s="977"/>
      <c r="STQ1360" s="977"/>
      <c r="STR1360" s="977"/>
      <c r="STS1360" s="977"/>
      <c r="STT1360" s="977"/>
      <c r="STU1360" s="977"/>
      <c r="STV1360" s="977"/>
      <c r="STW1360" s="977"/>
      <c r="STX1360" s="977"/>
      <c r="STY1360" s="977"/>
      <c r="STZ1360" s="977"/>
      <c r="SUA1360" s="977"/>
      <c r="SUB1360" s="977"/>
      <c r="SUC1360" s="977"/>
      <c r="SUD1360" s="977"/>
      <c r="SUE1360" s="977"/>
      <c r="SUF1360" s="977"/>
      <c r="SUG1360" s="977"/>
      <c r="SUH1360" s="977"/>
      <c r="SUI1360" s="977"/>
      <c r="SUJ1360" s="977"/>
      <c r="SUK1360" s="977"/>
      <c r="SUL1360" s="977"/>
      <c r="SUM1360" s="977"/>
      <c r="SUN1360" s="977"/>
      <c r="SUO1360" s="977"/>
      <c r="SUP1360" s="977"/>
      <c r="SUQ1360" s="977"/>
      <c r="SUR1360" s="977"/>
      <c r="SUS1360" s="977"/>
      <c r="SUT1360" s="977"/>
      <c r="SUU1360" s="977"/>
      <c r="SUV1360" s="977"/>
      <c r="SUW1360" s="977"/>
      <c r="SUX1360" s="977"/>
      <c r="SUY1360" s="977"/>
      <c r="SUZ1360" s="977"/>
      <c r="SVA1360" s="977"/>
      <c r="SVB1360" s="977"/>
      <c r="SVC1360" s="977"/>
      <c r="SVD1360" s="977"/>
      <c r="SVE1360" s="977"/>
      <c r="SVF1360" s="977"/>
      <c r="SVG1360" s="977"/>
      <c r="SVH1360" s="977"/>
      <c r="SVI1360" s="977"/>
      <c r="SVJ1360" s="977"/>
      <c r="SVK1360" s="977"/>
      <c r="SVL1360" s="977"/>
      <c r="SVM1360" s="977"/>
      <c r="SVN1360" s="977"/>
      <c r="SVO1360" s="977"/>
      <c r="SVP1360" s="977"/>
      <c r="SVQ1360" s="977"/>
      <c r="SVR1360" s="977"/>
      <c r="SVS1360" s="977"/>
      <c r="SVT1360" s="977"/>
      <c r="SVU1360" s="977"/>
      <c r="SVV1360" s="977"/>
      <c r="SVW1360" s="977"/>
      <c r="SVX1360" s="977"/>
      <c r="SVY1360" s="977"/>
      <c r="SVZ1360" s="977"/>
      <c r="SWA1360" s="977"/>
      <c r="SWB1360" s="977"/>
      <c r="SWC1360" s="977"/>
      <c r="SWD1360" s="977"/>
      <c r="SWE1360" s="977"/>
      <c r="SWF1360" s="977"/>
      <c r="SWG1360" s="977"/>
      <c r="SWH1360" s="977"/>
      <c r="SWI1360" s="977"/>
      <c r="SWJ1360" s="977"/>
      <c r="SWK1360" s="977"/>
      <c r="SWL1360" s="977"/>
      <c r="SWM1360" s="977"/>
      <c r="SWN1360" s="977"/>
      <c r="SWO1360" s="977"/>
      <c r="SWP1360" s="977"/>
      <c r="SWQ1360" s="977"/>
      <c r="SWR1360" s="977"/>
      <c r="SWS1360" s="977"/>
      <c r="SWT1360" s="977"/>
      <c r="SWU1360" s="977"/>
      <c r="SWV1360" s="977"/>
      <c r="SWW1360" s="977"/>
      <c r="SWX1360" s="977"/>
      <c r="SWY1360" s="977"/>
      <c r="SWZ1360" s="977"/>
      <c r="SXA1360" s="977"/>
      <c r="SXB1360" s="977"/>
      <c r="SXC1360" s="977"/>
      <c r="SXD1360" s="977"/>
      <c r="SXE1360" s="977"/>
      <c r="SXF1360" s="977"/>
      <c r="SXG1360" s="977"/>
      <c r="SXH1360" s="977"/>
      <c r="SXI1360" s="977"/>
      <c r="SXJ1360" s="977"/>
      <c r="SXK1360" s="977"/>
      <c r="SXL1360" s="977"/>
      <c r="SXM1360" s="977"/>
      <c r="SXN1360" s="977"/>
      <c r="SXO1360" s="977"/>
      <c r="SXP1360" s="977"/>
      <c r="SXQ1360" s="977"/>
      <c r="SXR1360" s="977"/>
      <c r="SXS1360" s="977"/>
      <c r="SXT1360" s="977"/>
      <c r="SXU1360" s="977"/>
      <c r="SXV1360" s="977"/>
      <c r="SXW1360" s="977"/>
      <c r="SXX1360" s="977"/>
      <c r="SXY1360" s="977"/>
      <c r="SXZ1360" s="977"/>
      <c r="SYA1360" s="977"/>
      <c r="SYB1360" s="977"/>
      <c r="SYC1360" s="977"/>
      <c r="SYD1360" s="977"/>
      <c r="SYE1360" s="977"/>
      <c r="SYF1360" s="977"/>
      <c r="SYG1360" s="977"/>
      <c r="SYH1360" s="977"/>
      <c r="SYI1360" s="977"/>
      <c r="SYJ1360" s="977"/>
      <c r="SYK1360" s="977"/>
      <c r="SYL1360" s="977"/>
      <c r="SYM1360" s="977"/>
      <c r="SYN1360" s="977"/>
      <c r="SYO1360" s="977"/>
      <c r="SYP1360" s="977"/>
      <c r="SYQ1360" s="977"/>
      <c r="SYR1360" s="977"/>
      <c r="SYS1360" s="977"/>
      <c r="SYT1360" s="977"/>
      <c r="SYU1360" s="977"/>
      <c r="SYV1360" s="977"/>
      <c r="SYW1360" s="977"/>
      <c r="SYX1360" s="977"/>
      <c r="SYY1360" s="977"/>
      <c r="SYZ1360" s="977"/>
      <c r="SZA1360" s="977"/>
      <c r="SZB1360" s="977"/>
      <c r="SZC1360" s="977"/>
      <c r="SZD1360" s="977"/>
      <c r="SZE1360" s="977"/>
      <c r="SZF1360" s="977"/>
      <c r="SZG1360" s="977"/>
      <c r="SZH1360" s="977"/>
      <c r="SZI1360" s="977"/>
      <c r="SZJ1360" s="977"/>
      <c r="SZK1360" s="977"/>
      <c r="SZL1360" s="977"/>
      <c r="SZM1360" s="977"/>
      <c r="SZN1360" s="977"/>
      <c r="SZO1360" s="977"/>
      <c r="SZP1360" s="977"/>
      <c r="SZQ1360" s="977"/>
      <c r="SZR1360" s="977"/>
      <c r="SZS1360" s="977"/>
      <c r="SZT1360" s="977"/>
      <c r="SZU1360" s="977"/>
      <c r="SZV1360" s="977"/>
      <c r="SZW1360" s="977"/>
      <c r="SZX1360" s="977"/>
      <c r="SZY1360" s="977"/>
      <c r="SZZ1360" s="977"/>
      <c r="TAA1360" s="977"/>
      <c r="TAB1360" s="977"/>
      <c r="TAC1360" s="977"/>
      <c r="TAD1360" s="977"/>
      <c r="TAE1360" s="977"/>
      <c r="TAF1360" s="977"/>
      <c r="TAG1360" s="977"/>
      <c r="TAH1360" s="977"/>
      <c r="TAI1360" s="977"/>
      <c r="TAJ1360" s="977"/>
      <c r="TAK1360" s="977"/>
      <c r="TAL1360" s="977"/>
      <c r="TAM1360" s="977"/>
      <c r="TAN1360" s="977"/>
      <c r="TAO1360" s="977"/>
      <c r="TAP1360" s="977"/>
      <c r="TAQ1360" s="977"/>
      <c r="TAR1360" s="977"/>
      <c r="TAS1360" s="977"/>
      <c r="TAT1360" s="977"/>
      <c r="TAU1360" s="977"/>
      <c r="TAV1360" s="977"/>
      <c r="TAW1360" s="977"/>
      <c r="TAX1360" s="977"/>
      <c r="TAY1360" s="977"/>
      <c r="TAZ1360" s="977"/>
      <c r="TBA1360" s="977"/>
      <c r="TBB1360" s="977"/>
      <c r="TBC1360" s="977"/>
      <c r="TBD1360" s="977"/>
      <c r="TBE1360" s="977"/>
      <c r="TBF1360" s="977"/>
      <c r="TBG1360" s="977"/>
      <c r="TBH1360" s="977"/>
      <c r="TBI1360" s="977"/>
      <c r="TBJ1360" s="977"/>
      <c r="TBK1360" s="977"/>
      <c r="TBL1360" s="977"/>
      <c r="TBM1360" s="977"/>
      <c r="TBN1360" s="977"/>
      <c r="TBO1360" s="977"/>
      <c r="TBP1360" s="977"/>
      <c r="TBQ1360" s="977"/>
      <c r="TBR1360" s="977"/>
      <c r="TBS1360" s="977"/>
      <c r="TBT1360" s="977"/>
      <c r="TBU1360" s="977"/>
      <c r="TBV1360" s="977"/>
      <c r="TBW1360" s="977"/>
      <c r="TBX1360" s="977"/>
      <c r="TBY1360" s="977"/>
      <c r="TBZ1360" s="977"/>
      <c r="TCA1360" s="977"/>
      <c r="TCB1360" s="977"/>
      <c r="TCC1360" s="977"/>
      <c r="TCD1360" s="977"/>
      <c r="TCE1360" s="977"/>
      <c r="TCF1360" s="977"/>
      <c r="TCG1360" s="977"/>
      <c r="TCH1360" s="977"/>
      <c r="TCI1360" s="977"/>
      <c r="TCJ1360" s="977"/>
      <c r="TCK1360" s="977"/>
      <c r="TCL1360" s="977"/>
      <c r="TCM1360" s="977"/>
      <c r="TCN1360" s="977"/>
      <c r="TCO1360" s="977"/>
      <c r="TCP1360" s="977"/>
      <c r="TCQ1360" s="977"/>
      <c r="TCR1360" s="977"/>
      <c r="TCS1360" s="977"/>
      <c r="TCT1360" s="977"/>
      <c r="TCU1360" s="977"/>
      <c r="TCV1360" s="977"/>
      <c r="TCW1360" s="977"/>
      <c r="TCX1360" s="977"/>
      <c r="TCY1360" s="977"/>
      <c r="TCZ1360" s="977"/>
      <c r="TDA1360" s="977"/>
      <c r="TDB1360" s="977"/>
      <c r="TDC1360" s="977"/>
      <c r="TDD1360" s="977"/>
      <c r="TDE1360" s="977"/>
      <c r="TDF1360" s="977"/>
      <c r="TDG1360" s="977"/>
      <c r="TDH1360" s="977"/>
      <c r="TDI1360" s="977"/>
      <c r="TDJ1360" s="977"/>
      <c r="TDK1360" s="977"/>
      <c r="TDL1360" s="977"/>
      <c r="TDM1360" s="977"/>
      <c r="TDN1360" s="977"/>
      <c r="TDO1360" s="977"/>
      <c r="TDP1360" s="977"/>
      <c r="TDQ1360" s="977"/>
      <c r="TDR1360" s="977"/>
      <c r="TDS1360" s="977"/>
      <c r="TDT1360" s="977"/>
      <c r="TDU1360" s="977"/>
      <c r="TDV1360" s="977"/>
      <c r="TDW1360" s="977"/>
      <c r="TDX1360" s="977"/>
      <c r="TDY1360" s="977"/>
      <c r="TDZ1360" s="977"/>
      <c r="TEA1360" s="977"/>
      <c r="TEB1360" s="977"/>
      <c r="TEC1360" s="977"/>
      <c r="TED1360" s="977"/>
      <c r="TEE1360" s="977"/>
      <c r="TEF1360" s="977"/>
      <c r="TEG1360" s="977"/>
      <c r="TEH1360" s="977"/>
      <c r="TEI1360" s="977"/>
      <c r="TEJ1360" s="977"/>
      <c r="TEK1360" s="977"/>
      <c r="TEL1360" s="977"/>
      <c r="TEM1360" s="977"/>
      <c r="TEN1360" s="977"/>
      <c r="TEO1360" s="977"/>
      <c r="TEP1360" s="977"/>
      <c r="TEQ1360" s="977"/>
      <c r="TER1360" s="977"/>
      <c r="TES1360" s="977"/>
      <c r="TET1360" s="977"/>
      <c r="TEU1360" s="977"/>
      <c r="TEV1360" s="977"/>
      <c r="TEW1360" s="977"/>
      <c r="TEX1360" s="977"/>
      <c r="TEY1360" s="977"/>
      <c r="TEZ1360" s="977"/>
      <c r="TFA1360" s="977"/>
      <c r="TFB1360" s="977"/>
      <c r="TFC1360" s="977"/>
      <c r="TFD1360" s="977"/>
      <c r="TFE1360" s="977"/>
      <c r="TFF1360" s="977"/>
      <c r="TFG1360" s="977"/>
      <c r="TFH1360" s="977"/>
      <c r="TFI1360" s="977"/>
      <c r="TFJ1360" s="977"/>
      <c r="TFK1360" s="977"/>
      <c r="TFL1360" s="977"/>
      <c r="TFM1360" s="977"/>
      <c r="TFN1360" s="977"/>
      <c r="TFO1360" s="977"/>
      <c r="TFP1360" s="977"/>
      <c r="TFQ1360" s="977"/>
      <c r="TFR1360" s="977"/>
      <c r="TFS1360" s="977"/>
      <c r="TFT1360" s="977"/>
      <c r="TFU1360" s="977"/>
      <c r="TFV1360" s="977"/>
      <c r="TFW1360" s="977"/>
      <c r="TFX1360" s="977"/>
      <c r="TFY1360" s="977"/>
      <c r="TFZ1360" s="977"/>
      <c r="TGA1360" s="977"/>
      <c r="TGB1360" s="977"/>
      <c r="TGC1360" s="977"/>
      <c r="TGD1360" s="977"/>
      <c r="TGE1360" s="977"/>
      <c r="TGF1360" s="977"/>
      <c r="TGG1360" s="977"/>
      <c r="TGH1360" s="977"/>
      <c r="TGI1360" s="977"/>
      <c r="TGJ1360" s="977"/>
      <c r="TGK1360" s="977"/>
      <c r="TGL1360" s="977"/>
      <c r="TGM1360" s="977"/>
      <c r="TGN1360" s="977"/>
      <c r="TGO1360" s="977"/>
      <c r="TGP1360" s="977"/>
      <c r="TGQ1360" s="977"/>
      <c r="TGR1360" s="977"/>
      <c r="TGS1360" s="977"/>
      <c r="TGT1360" s="977"/>
      <c r="TGU1360" s="977"/>
      <c r="TGV1360" s="977"/>
      <c r="TGW1360" s="977"/>
      <c r="TGX1360" s="977"/>
      <c r="TGY1360" s="977"/>
      <c r="TGZ1360" s="977"/>
      <c r="THA1360" s="977"/>
      <c r="THB1360" s="977"/>
      <c r="THC1360" s="977"/>
      <c r="THD1360" s="977"/>
      <c r="THE1360" s="977"/>
      <c r="THF1360" s="977"/>
      <c r="THG1360" s="977"/>
      <c r="THH1360" s="977"/>
      <c r="THI1360" s="977"/>
      <c r="THJ1360" s="977"/>
      <c r="THK1360" s="977"/>
      <c r="THL1360" s="977"/>
      <c r="THM1360" s="977"/>
      <c r="THN1360" s="977"/>
      <c r="THO1360" s="977"/>
      <c r="THP1360" s="977"/>
      <c r="THQ1360" s="977"/>
      <c r="THR1360" s="977"/>
      <c r="THS1360" s="977"/>
      <c r="THT1360" s="977"/>
      <c r="THU1360" s="977"/>
      <c r="THV1360" s="977"/>
      <c r="THW1360" s="977"/>
      <c r="THX1360" s="977"/>
      <c r="THY1360" s="977"/>
      <c r="THZ1360" s="977"/>
      <c r="TIA1360" s="977"/>
      <c r="TIB1360" s="977"/>
      <c r="TIC1360" s="977"/>
      <c r="TID1360" s="977"/>
      <c r="TIE1360" s="977"/>
      <c r="TIF1360" s="977"/>
      <c r="TIG1360" s="977"/>
      <c r="TIH1360" s="977"/>
      <c r="TII1360" s="977"/>
      <c r="TIJ1360" s="977"/>
      <c r="TIK1360" s="977"/>
      <c r="TIL1360" s="977"/>
      <c r="TIM1360" s="977"/>
      <c r="TIN1360" s="977"/>
      <c r="TIO1360" s="977"/>
      <c r="TIP1360" s="977"/>
      <c r="TIQ1360" s="977"/>
      <c r="TIR1360" s="977"/>
      <c r="TIS1360" s="977"/>
      <c r="TIT1360" s="977"/>
      <c r="TIU1360" s="977"/>
      <c r="TIV1360" s="977"/>
      <c r="TIW1360" s="977"/>
      <c r="TIX1360" s="977"/>
      <c r="TIY1360" s="977"/>
      <c r="TIZ1360" s="977"/>
      <c r="TJA1360" s="977"/>
      <c r="TJB1360" s="977"/>
      <c r="TJC1360" s="977"/>
      <c r="TJD1360" s="977"/>
      <c r="TJE1360" s="977"/>
      <c r="TJF1360" s="977"/>
      <c r="TJG1360" s="977"/>
      <c r="TJH1360" s="977"/>
      <c r="TJI1360" s="977"/>
      <c r="TJJ1360" s="977"/>
      <c r="TJK1360" s="977"/>
      <c r="TJL1360" s="977"/>
      <c r="TJM1360" s="977"/>
      <c r="TJN1360" s="977"/>
      <c r="TJO1360" s="977"/>
      <c r="TJP1360" s="977"/>
      <c r="TJQ1360" s="977"/>
      <c r="TJR1360" s="977"/>
      <c r="TJS1360" s="977"/>
      <c r="TJT1360" s="977"/>
      <c r="TJU1360" s="977"/>
      <c r="TJV1360" s="977"/>
      <c r="TJW1360" s="977"/>
      <c r="TJX1360" s="977"/>
      <c r="TJY1360" s="977"/>
      <c r="TJZ1360" s="977"/>
      <c r="TKA1360" s="977"/>
      <c r="TKB1360" s="977"/>
      <c r="TKC1360" s="977"/>
      <c r="TKD1360" s="977"/>
      <c r="TKE1360" s="977"/>
      <c r="TKF1360" s="977"/>
      <c r="TKG1360" s="977"/>
      <c r="TKH1360" s="977"/>
      <c r="TKI1360" s="977"/>
      <c r="TKJ1360" s="977"/>
      <c r="TKK1360" s="977"/>
      <c r="TKL1360" s="977"/>
      <c r="TKM1360" s="977"/>
      <c r="TKN1360" s="977"/>
      <c r="TKO1360" s="977"/>
      <c r="TKP1360" s="977"/>
      <c r="TKQ1360" s="977"/>
      <c r="TKR1360" s="977"/>
      <c r="TKS1360" s="977"/>
      <c r="TKT1360" s="977"/>
      <c r="TKU1360" s="977"/>
      <c r="TKV1360" s="977"/>
      <c r="TKW1360" s="977"/>
      <c r="TKX1360" s="977"/>
      <c r="TKY1360" s="977"/>
      <c r="TKZ1360" s="977"/>
      <c r="TLA1360" s="977"/>
      <c r="TLB1360" s="977"/>
      <c r="TLC1360" s="977"/>
      <c r="TLD1360" s="977"/>
      <c r="TLE1360" s="977"/>
      <c r="TLF1360" s="977"/>
      <c r="TLG1360" s="977"/>
      <c r="TLH1360" s="977"/>
      <c r="TLI1360" s="977"/>
      <c r="TLJ1360" s="977"/>
      <c r="TLK1360" s="977"/>
      <c r="TLL1360" s="977"/>
      <c r="TLM1360" s="977"/>
      <c r="TLN1360" s="977"/>
      <c r="TLO1360" s="977"/>
      <c r="TLP1360" s="977"/>
      <c r="TLQ1360" s="977"/>
      <c r="TLR1360" s="977"/>
      <c r="TLS1360" s="977"/>
      <c r="TLT1360" s="977"/>
      <c r="TLU1360" s="977"/>
      <c r="TLV1360" s="977"/>
      <c r="TLW1360" s="977"/>
      <c r="TLX1360" s="977"/>
      <c r="TLY1360" s="977"/>
      <c r="TLZ1360" s="977"/>
      <c r="TMA1360" s="977"/>
      <c r="TMB1360" s="977"/>
      <c r="TMC1360" s="977"/>
      <c r="TMD1360" s="977"/>
      <c r="TME1360" s="977"/>
      <c r="TMF1360" s="977"/>
      <c r="TMG1360" s="977"/>
      <c r="TMH1360" s="977"/>
      <c r="TMI1360" s="977"/>
      <c r="TMJ1360" s="977"/>
      <c r="TMK1360" s="977"/>
      <c r="TML1360" s="977"/>
      <c r="TMM1360" s="977"/>
      <c r="TMN1360" s="977"/>
      <c r="TMO1360" s="977"/>
      <c r="TMP1360" s="977"/>
      <c r="TMQ1360" s="977"/>
      <c r="TMR1360" s="977"/>
      <c r="TMS1360" s="977"/>
      <c r="TMT1360" s="977"/>
      <c r="TMU1360" s="977"/>
      <c r="TMV1360" s="977"/>
      <c r="TMW1360" s="977"/>
      <c r="TMX1360" s="977"/>
      <c r="TMY1360" s="977"/>
      <c r="TMZ1360" s="977"/>
      <c r="TNA1360" s="977"/>
      <c r="TNB1360" s="977"/>
      <c r="TNC1360" s="977"/>
      <c r="TND1360" s="977"/>
      <c r="TNE1360" s="977"/>
      <c r="TNF1360" s="977"/>
      <c r="TNG1360" s="977"/>
      <c r="TNH1360" s="977"/>
      <c r="TNI1360" s="977"/>
      <c r="TNJ1360" s="977"/>
      <c r="TNK1360" s="977"/>
      <c r="TNL1360" s="977"/>
      <c r="TNM1360" s="977"/>
      <c r="TNN1360" s="977"/>
      <c r="TNO1360" s="977"/>
      <c r="TNP1360" s="977"/>
      <c r="TNQ1360" s="977"/>
      <c r="TNR1360" s="977"/>
      <c r="TNS1360" s="977"/>
      <c r="TNT1360" s="977"/>
      <c r="TNU1360" s="977"/>
      <c r="TNV1360" s="977"/>
      <c r="TNW1360" s="977"/>
      <c r="TNX1360" s="977"/>
      <c r="TNY1360" s="977"/>
      <c r="TNZ1360" s="977"/>
      <c r="TOA1360" s="977"/>
      <c r="TOB1360" s="977"/>
      <c r="TOC1360" s="977"/>
      <c r="TOD1360" s="977"/>
      <c r="TOE1360" s="977"/>
      <c r="TOF1360" s="977"/>
      <c r="TOG1360" s="977"/>
      <c r="TOH1360" s="977"/>
      <c r="TOI1360" s="977"/>
      <c r="TOJ1360" s="977"/>
      <c r="TOK1360" s="977"/>
      <c r="TOL1360" s="977"/>
      <c r="TOM1360" s="977"/>
      <c r="TON1360" s="977"/>
      <c r="TOO1360" s="977"/>
      <c r="TOP1360" s="977"/>
      <c r="TOQ1360" s="977"/>
      <c r="TOR1360" s="977"/>
      <c r="TOS1360" s="977"/>
      <c r="TOT1360" s="977"/>
      <c r="TOU1360" s="977"/>
      <c r="TOV1360" s="977"/>
      <c r="TOW1360" s="977"/>
      <c r="TOX1360" s="977"/>
      <c r="TOY1360" s="977"/>
      <c r="TOZ1360" s="977"/>
      <c r="TPA1360" s="977"/>
      <c r="TPB1360" s="977"/>
      <c r="TPC1360" s="977"/>
      <c r="TPD1360" s="977"/>
      <c r="TPE1360" s="977"/>
      <c r="TPF1360" s="977"/>
      <c r="TPG1360" s="977"/>
      <c r="TPH1360" s="977"/>
      <c r="TPI1360" s="977"/>
      <c r="TPJ1360" s="977"/>
      <c r="TPK1360" s="977"/>
      <c r="TPL1360" s="977"/>
      <c r="TPM1360" s="977"/>
      <c r="TPN1360" s="977"/>
      <c r="TPO1360" s="977"/>
      <c r="TPP1360" s="977"/>
      <c r="TPQ1360" s="977"/>
      <c r="TPR1360" s="977"/>
      <c r="TPS1360" s="977"/>
      <c r="TPT1360" s="977"/>
      <c r="TPU1360" s="977"/>
      <c r="TPV1360" s="977"/>
      <c r="TPW1360" s="977"/>
      <c r="TPX1360" s="977"/>
      <c r="TPY1360" s="977"/>
      <c r="TPZ1360" s="977"/>
      <c r="TQA1360" s="977"/>
      <c r="TQB1360" s="977"/>
      <c r="TQC1360" s="977"/>
      <c r="TQD1360" s="977"/>
      <c r="TQE1360" s="977"/>
      <c r="TQF1360" s="977"/>
      <c r="TQG1360" s="977"/>
      <c r="TQH1360" s="977"/>
      <c r="TQI1360" s="977"/>
      <c r="TQJ1360" s="977"/>
      <c r="TQK1360" s="977"/>
      <c r="TQL1360" s="977"/>
      <c r="TQM1360" s="977"/>
      <c r="TQN1360" s="977"/>
      <c r="TQO1360" s="977"/>
      <c r="TQP1360" s="977"/>
      <c r="TQQ1360" s="977"/>
      <c r="TQR1360" s="977"/>
      <c r="TQS1360" s="977"/>
      <c r="TQT1360" s="977"/>
      <c r="TQU1360" s="977"/>
      <c r="TQV1360" s="977"/>
      <c r="TQW1360" s="977"/>
      <c r="TQX1360" s="977"/>
      <c r="TQY1360" s="977"/>
      <c r="TQZ1360" s="977"/>
      <c r="TRA1360" s="977"/>
      <c r="TRB1360" s="977"/>
      <c r="TRC1360" s="977"/>
      <c r="TRD1360" s="977"/>
      <c r="TRE1360" s="977"/>
      <c r="TRF1360" s="977"/>
      <c r="TRG1360" s="977"/>
      <c r="TRH1360" s="977"/>
      <c r="TRI1360" s="977"/>
      <c r="TRJ1360" s="977"/>
      <c r="TRK1360" s="977"/>
      <c r="TRL1360" s="977"/>
      <c r="TRM1360" s="977"/>
      <c r="TRN1360" s="977"/>
      <c r="TRO1360" s="977"/>
      <c r="TRP1360" s="977"/>
      <c r="TRQ1360" s="977"/>
      <c r="TRR1360" s="977"/>
      <c r="TRS1360" s="977"/>
      <c r="TRT1360" s="977"/>
      <c r="TRU1360" s="977"/>
      <c r="TRV1360" s="977"/>
      <c r="TRW1360" s="977"/>
      <c r="TRX1360" s="977"/>
      <c r="TRY1360" s="977"/>
      <c r="TRZ1360" s="977"/>
      <c r="TSA1360" s="977"/>
      <c r="TSB1360" s="977"/>
      <c r="TSC1360" s="977"/>
      <c r="TSD1360" s="977"/>
      <c r="TSE1360" s="977"/>
      <c r="TSF1360" s="977"/>
      <c r="TSG1360" s="977"/>
      <c r="TSH1360" s="977"/>
      <c r="TSI1360" s="977"/>
      <c r="TSJ1360" s="977"/>
      <c r="TSK1360" s="977"/>
      <c r="TSL1360" s="977"/>
      <c r="TSM1360" s="977"/>
      <c r="TSN1360" s="977"/>
      <c r="TSO1360" s="977"/>
      <c r="TSP1360" s="977"/>
      <c r="TSQ1360" s="977"/>
      <c r="TSR1360" s="977"/>
      <c r="TSS1360" s="977"/>
      <c r="TST1360" s="977"/>
      <c r="TSU1360" s="977"/>
      <c r="TSV1360" s="977"/>
      <c r="TSW1360" s="977"/>
      <c r="TSX1360" s="977"/>
      <c r="TSY1360" s="977"/>
      <c r="TSZ1360" s="977"/>
      <c r="TTA1360" s="977"/>
      <c r="TTB1360" s="977"/>
      <c r="TTC1360" s="977"/>
      <c r="TTD1360" s="977"/>
      <c r="TTE1360" s="977"/>
      <c r="TTF1360" s="977"/>
      <c r="TTG1360" s="977"/>
      <c r="TTH1360" s="977"/>
      <c r="TTI1360" s="977"/>
      <c r="TTJ1360" s="977"/>
      <c r="TTK1360" s="977"/>
      <c r="TTL1360" s="977"/>
      <c r="TTM1360" s="977"/>
      <c r="TTN1360" s="977"/>
      <c r="TTO1360" s="977"/>
      <c r="TTP1360" s="977"/>
      <c r="TTQ1360" s="977"/>
      <c r="TTR1360" s="977"/>
      <c r="TTS1360" s="977"/>
      <c r="TTT1360" s="977"/>
      <c r="TTU1360" s="977"/>
      <c r="TTV1360" s="977"/>
      <c r="TTW1360" s="977"/>
      <c r="TTX1360" s="977"/>
      <c r="TTY1360" s="977"/>
      <c r="TTZ1360" s="977"/>
      <c r="TUA1360" s="977"/>
      <c r="TUB1360" s="977"/>
      <c r="TUC1360" s="977"/>
      <c r="TUD1360" s="977"/>
      <c r="TUE1360" s="977"/>
      <c r="TUF1360" s="977"/>
      <c r="TUG1360" s="977"/>
      <c r="TUH1360" s="977"/>
      <c r="TUI1360" s="977"/>
      <c r="TUJ1360" s="977"/>
      <c r="TUK1360" s="977"/>
      <c r="TUL1360" s="977"/>
      <c r="TUM1360" s="977"/>
      <c r="TUN1360" s="977"/>
      <c r="TUO1360" s="977"/>
      <c r="TUP1360" s="977"/>
      <c r="TUQ1360" s="977"/>
      <c r="TUR1360" s="977"/>
      <c r="TUS1360" s="977"/>
      <c r="TUT1360" s="977"/>
      <c r="TUU1360" s="977"/>
      <c r="TUV1360" s="977"/>
      <c r="TUW1360" s="977"/>
      <c r="TUX1360" s="977"/>
      <c r="TUY1360" s="977"/>
      <c r="TUZ1360" s="977"/>
      <c r="TVA1360" s="977"/>
      <c r="TVB1360" s="977"/>
      <c r="TVC1360" s="977"/>
      <c r="TVD1360" s="977"/>
      <c r="TVE1360" s="977"/>
      <c r="TVF1360" s="977"/>
      <c r="TVG1360" s="977"/>
      <c r="TVH1360" s="977"/>
      <c r="TVI1360" s="977"/>
      <c r="TVJ1360" s="977"/>
      <c r="TVK1360" s="977"/>
      <c r="TVL1360" s="977"/>
      <c r="TVM1360" s="977"/>
      <c r="TVN1360" s="977"/>
      <c r="TVO1360" s="977"/>
      <c r="TVP1360" s="977"/>
      <c r="TVQ1360" s="977"/>
      <c r="TVR1360" s="977"/>
      <c r="TVS1360" s="977"/>
      <c r="TVT1360" s="977"/>
      <c r="TVU1360" s="977"/>
      <c r="TVV1360" s="977"/>
      <c r="TVW1360" s="977"/>
      <c r="TVX1360" s="977"/>
      <c r="TVY1360" s="977"/>
      <c r="TVZ1360" s="977"/>
      <c r="TWA1360" s="977"/>
      <c r="TWB1360" s="977"/>
      <c r="TWC1360" s="977"/>
      <c r="TWD1360" s="977"/>
      <c r="TWE1360" s="977"/>
      <c r="TWF1360" s="977"/>
      <c r="TWG1360" s="977"/>
      <c r="TWH1360" s="977"/>
      <c r="TWI1360" s="977"/>
      <c r="TWJ1360" s="977"/>
      <c r="TWK1360" s="977"/>
      <c r="TWL1360" s="977"/>
      <c r="TWM1360" s="977"/>
      <c r="TWN1360" s="977"/>
      <c r="TWO1360" s="977"/>
      <c r="TWP1360" s="977"/>
      <c r="TWQ1360" s="977"/>
      <c r="TWR1360" s="977"/>
      <c r="TWS1360" s="977"/>
      <c r="TWT1360" s="977"/>
      <c r="TWU1360" s="977"/>
      <c r="TWV1360" s="977"/>
      <c r="TWW1360" s="977"/>
      <c r="TWX1360" s="977"/>
      <c r="TWY1360" s="977"/>
      <c r="TWZ1360" s="977"/>
      <c r="TXA1360" s="977"/>
      <c r="TXB1360" s="977"/>
      <c r="TXC1360" s="977"/>
      <c r="TXD1360" s="977"/>
      <c r="TXE1360" s="977"/>
      <c r="TXF1360" s="977"/>
      <c r="TXG1360" s="977"/>
      <c r="TXH1360" s="977"/>
      <c r="TXI1360" s="977"/>
      <c r="TXJ1360" s="977"/>
      <c r="TXK1360" s="977"/>
      <c r="TXL1360" s="977"/>
      <c r="TXM1360" s="977"/>
      <c r="TXN1360" s="977"/>
      <c r="TXO1360" s="977"/>
      <c r="TXP1360" s="977"/>
      <c r="TXQ1360" s="977"/>
      <c r="TXR1360" s="977"/>
      <c r="TXS1360" s="977"/>
      <c r="TXT1360" s="977"/>
      <c r="TXU1360" s="977"/>
      <c r="TXV1360" s="977"/>
      <c r="TXW1360" s="977"/>
      <c r="TXX1360" s="977"/>
      <c r="TXY1360" s="977"/>
      <c r="TXZ1360" s="977"/>
      <c r="TYA1360" s="977"/>
      <c r="TYB1360" s="977"/>
      <c r="TYC1360" s="977"/>
      <c r="TYD1360" s="977"/>
      <c r="TYE1360" s="977"/>
      <c r="TYF1360" s="977"/>
      <c r="TYG1360" s="977"/>
      <c r="TYH1360" s="977"/>
      <c r="TYI1360" s="977"/>
      <c r="TYJ1360" s="977"/>
      <c r="TYK1360" s="977"/>
      <c r="TYL1360" s="977"/>
      <c r="TYM1360" s="977"/>
      <c r="TYN1360" s="977"/>
      <c r="TYO1360" s="977"/>
      <c r="TYP1360" s="977"/>
      <c r="TYQ1360" s="977"/>
      <c r="TYR1360" s="977"/>
      <c r="TYS1360" s="977"/>
      <c r="TYT1360" s="977"/>
      <c r="TYU1360" s="977"/>
      <c r="TYV1360" s="977"/>
      <c r="TYW1360" s="977"/>
      <c r="TYX1360" s="977"/>
      <c r="TYY1360" s="977"/>
      <c r="TYZ1360" s="977"/>
      <c r="TZA1360" s="977"/>
      <c r="TZB1360" s="977"/>
      <c r="TZC1360" s="977"/>
      <c r="TZD1360" s="977"/>
      <c r="TZE1360" s="977"/>
      <c r="TZF1360" s="977"/>
      <c r="TZG1360" s="977"/>
      <c r="TZH1360" s="977"/>
      <c r="TZI1360" s="977"/>
      <c r="TZJ1360" s="977"/>
      <c r="TZK1360" s="977"/>
      <c r="TZL1360" s="977"/>
      <c r="TZM1360" s="977"/>
      <c r="TZN1360" s="977"/>
      <c r="TZO1360" s="977"/>
      <c r="TZP1360" s="977"/>
      <c r="TZQ1360" s="977"/>
      <c r="TZR1360" s="977"/>
      <c r="TZS1360" s="977"/>
      <c r="TZT1360" s="977"/>
      <c r="TZU1360" s="977"/>
      <c r="TZV1360" s="977"/>
      <c r="TZW1360" s="977"/>
      <c r="TZX1360" s="977"/>
      <c r="TZY1360" s="977"/>
      <c r="TZZ1360" s="977"/>
      <c r="UAA1360" s="977"/>
      <c r="UAB1360" s="977"/>
      <c r="UAC1360" s="977"/>
      <c r="UAD1360" s="977"/>
      <c r="UAE1360" s="977"/>
      <c r="UAF1360" s="977"/>
      <c r="UAG1360" s="977"/>
      <c r="UAH1360" s="977"/>
      <c r="UAI1360" s="977"/>
      <c r="UAJ1360" s="977"/>
      <c r="UAK1360" s="977"/>
      <c r="UAL1360" s="977"/>
      <c r="UAM1360" s="977"/>
      <c r="UAN1360" s="977"/>
      <c r="UAO1360" s="977"/>
      <c r="UAP1360" s="977"/>
      <c r="UAQ1360" s="977"/>
      <c r="UAR1360" s="977"/>
      <c r="UAS1360" s="977"/>
      <c r="UAT1360" s="977"/>
      <c r="UAU1360" s="977"/>
      <c r="UAV1360" s="977"/>
      <c r="UAW1360" s="977"/>
      <c r="UAX1360" s="977"/>
      <c r="UAY1360" s="977"/>
      <c r="UAZ1360" s="977"/>
      <c r="UBA1360" s="977"/>
      <c r="UBB1360" s="977"/>
      <c r="UBC1360" s="977"/>
      <c r="UBD1360" s="977"/>
      <c r="UBE1360" s="977"/>
      <c r="UBF1360" s="977"/>
      <c r="UBG1360" s="977"/>
      <c r="UBH1360" s="977"/>
      <c r="UBI1360" s="977"/>
      <c r="UBJ1360" s="977"/>
      <c r="UBK1360" s="977"/>
      <c r="UBL1360" s="977"/>
      <c r="UBM1360" s="977"/>
      <c r="UBN1360" s="977"/>
      <c r="UBO1360" s="977"/>
      <c r="UBP1360" s="977"/>
      <c r="UBQ1360" s="977"/>
      <c r="UBR1360" s="977"/>
      <c r="UBS1360" s="977"/>
      <c r="UBT1360" s="977"/>
      <c r="UBU1360" s="977"/>
      <c r="UBV1360" s="977"/>
      <c r="UBW1360" s="977"/>
      <c r="UBX1360" s="977"/>
      <c r="UBY1360" s="977"/>
      <c r="UBZ1360" s="977"/>
      <c r="UCA1360" s="977"/>
      <c r="UCB1360" s="977"/>
      <c r="UCC1360" s="977"/>
      <c r="UCD1360" s="977"/>
      <c r="UCE1360" s="977"/>
      <c r="UCF1360" s="977"/>
      <c r="UCG1360" s="977"/>
      <c r="UCH1360" s="977"/>
      <c r="UCI1360" s="977"/>
      <c r="UCJ1360" s="977"/>
      <c r="UCK1360" s="977"/>
      <c r="UCL1360" s="977"/>
      <c r="UCM1360" s="977"/>
      <c r="UCN1360" s="977"/>
      <c r="UCO1360" s="977"/>
      <c r="UCP1360" s="977"/>
      <c r="UCQ1360" s="977"/>
      <c r="UCR1360" s="977"/>
      <c r="UCS1360" s="977"/>
      <c r="UCT1360" s="977"/>
      <c r="UCU1360" s="977"/>
      <c r="UCV1360" s="977"/>
      <c r="UCW1360" s="977"/>
      <c r="UCX1360" s="977"/>
      <c r="UCY1360" s="977"/>
      <c r="UCZ1360" s="977"/>
      <c r="UDA1360" s="977"/>
      <c r="UDB1360" s="977"/>
      <c r="UDC1360" s="977"/>
      <c r="UDD1360" s="977"/>
      <c r="UDE1360" s="977"/>
      <c r="UDF1360" s="977"/>
      <c r="UDG1360" s="977"/>
      <c r="UDH1360" s="977"/>
      <c r="UDI1360" s="977"/>
      <c r="UDJ1360" s="977"/>
      <c r="UDK1360" s="977"/>
      <c r="UDL1360" s="977"/>
      <c r="UDM1360" s="977"/>
      <c r="UDN1360" s="977"/>
      <c r="UDO1360" s="977"/>
      <c r="UDP1360" s="977"/>
      <c r="UDQ1360" s="977"/>
      <c r="UDR1360" s="977"/>
      <c r="UDS1360" s="977"/>
      <c r="UDT1360" s="977"/>
      <c r="UDU1360" s="977"/>
      <c r="UDV1360" s="977"/>
      <c r="UDW1360" s="977"/>
      <c r="UDX1360" s="977"/>
      <c r="UDY1360" s="977"/>
      <c r="UDZ1360" s="977"/>
      <c r="UEA1360" s="977"/>
      <c r="UEB1360" s="977"/>
      <c r="UEC1360" s="977"/>
      <c r="UED1360" s="977"/>
      <c r="UEE1360" s="977"/>
      <c r="UEF1360" s="977"/>
      <c r="UEG1360" s="977"/>
      <c r="UEH1360" s="977"/>
      <c r="UEI1360" s="977"/>
      <c r="UEJ1360" s="977"/>
      <c r="UEK1360" s="977"/>
      <c r="UEL1360" s="977"/>
      <c r="UEM1360" s="977"/>
      <c r="UEN1360" s="977"/>
      <c r="UEO1360" s="977"/>
      <c r="UEP1360" s="977"/>
      <c r="UEQ1360" s="977"/>
      <c r="UER1360" s="977"/>
      <c r="UES1360" s="977"/>
      <c r="UET1360" s="977"/>
      <c r="UEU1360" s="977"/>
      <c r="UEV1360" s="977"/>
      <c r="UEW1360" s="977"/>
      <c r="UEX1360" s="977"/>
      <c r="UEY1360" s="977"/>
      <c r="UEZ1360" s="977"/>
      <c r="UFA1360" s="977"/>
      <c r="UFB1360" s="977"/>
      <c r="UFC1360" s="977"/>
      <c r="UFD1360" s="977"/>
      <c r="UFE1360" s="977"/>
      <c r="UFF1360" s="977"/>
      <c r="UFG1360" s="977"/>
      <c r="UFH1360" s="977"/>
      <c r="UFI1360" s="977"/>
      <c r="UFJ1360" s="977"/>
      <c r="UFK1360" s="977"/>
      <c r="UFL1360" s="977"/>
      <c r="UFM1360" s="977"/>
      <c r="UFN1360" s="977"/>
      <c r="UFO1360" s="977"/>
      <c r="UFP1360" s="977"/>
      <c r="UFQ1360" s="977"/>
      <c r="UFR1360" s="977"/>
      <c r="UFS1360" s="977"/>
      <c r="UFT1360" s="977"/>
      <c r="UFU1360" s="977"/>
      <c r="UFV1360" s="977"/>
      <c r="UFW1360" s="977"/>
      <c r="UFX1360" s="977"/>
      <c r="UFY1360" s="977"/>
      <c r="UFZ1360" s="977"/>
      <c r="UGA1360" s="977"/>
      <c r="UGB1360" s="977"/>
      <c r="UGC1360" s="977"/>
      <c r="UGD1360" s="977"/>
      <c r="UGE1360" s="977"/>
      <c r="UGF1360" s="977"/>
      <c r="UGG1360" s="977"/>
      <c r="UGH1360" s="977"/>
      <c r="UGI1360" s="977"/>
      <c r="UGJ1360" s="977"/>
      <c r="UGK1360" s="977"/>
      <c r="UGL1360" s="977"/>
      <c r="UGM1360" s="977"/>
      <c r="UGN1360" s="977"/>
      <c r="UGO1360" s="977"/>
      <c r="UGP1360" s="977"/>
      <c r="UGQ1360" s="977"/>
      <c r="UGR1360" s="977"/>
      <c r="UGS1360" s="977"/>
      <c r="UGT1360" s="977"/>
      <c r="UGU1360" s="977"/>
      <c r="UGV1360" s="977"/>
      <c r="UGW1360" s="977"/>
      <c r="UGX1360" s="977"/>
      <c r="UGY1360" s="977"/>
      <c r="UGZ1360" s="977"/>
      <c r="UHA1360" s="977"/>
      <c r="UHB1360" s="977"/>
      <c r="UHC1360" s="977"/>
      <c r="UHD1360" s="977"/>
      <c r="UHE1360" s="977"/>
      <c r="UHF1360" s="977"/>
      <c r="UHG1360" s="977"/>
      <c r="UHH1360" s="977"/>
      <c r="UHI1360" s="977"/>
      <c r="UHJ1360" s="977"/>
      <c r="UHK1360" s="977"/>
      <c r="UHL1360" s="977"/>
      <c r="UHM1360" s="977"/>
      <c r="UHN1360" s="977"/>
      <c r="UHO1360" s="977"/>
      <c r="UHP1360" s="977"/>
      <c r="UHQ1360" s="977"/>
      <c r="UHR1360" s="977"/>
      <c r="UHS1360" s="977"/>
      <c r="UHT1360" s="977"/>
      <c r="UHU1360" s="977"/>
      <c r="UHV1360" s="977"/>
      <c r="UHW1360" s="977"/>
      <c r="UHX1360" s="977"/>
      <c r="UHY1360" s="977"/>
      <c r="UHZ1360" s="977"/>
      <c r="UIA1360" s="977"/>
      <c r="UIB1360" s="977"/>
      <c r="UIC1360" s="977"/>
      <c r="UID1360" s="977"/>
      <c r="UIE1360" s="977"/>
      <c r="UIF1360" s="977"/>
      <c r="UIG1360" s="977"/>
      <c r="UIH1360" s="977"/>
      <c r="UII1360" s="977"/>
      <c r="UIJ1360" s="977"/>
      <c r="UIK1360" s="977"/>
      <c r="UIL1360" s="977"/>
      <c r="UIM1360" s="977"/>
      <c r="UIN1360" s="977"/>
      <c r="UIO1360" s="977"/>
      <c r="UIP1360" s="977"/>
      <c r="UIQ1360" s="977"/>
      <c r="UIR1360" s="977"/>
      <c r="UIS1360" s="977"/>
      <c r="UIT1360" s="977"/>
      <c r="UIU1360" s="977"/>
      <c r="UIV1360" s="977"/>
      <c r="UIW1360" s="977"/>
      <c r="UIX1360" s="977"/>
      <c r="UIY1360" s="977"/>
      <c r="UIZ1360" s="977"/>
      <c r="UJA1360" s="977"/>
      <c r="UJB1360" s="977"/>
      <c r="UJC1360" s="977"/>
      <c r="UJD1360" s="977"/>
      <c r="UJE1360" s="977"/>
      <c r="UJF1360" s="977"/>
      <c r="UJG1360" s="977"/>
      <c r="UJH1360" s="977"/>
      <c r="UJI1360" s="977"/>
      <c r="UJJ1360" s="977"/>
      <c r="UJK1360" s="977"/>
      <c r="UJL1360" s="977"/>
      <c r="UJM1360" s="977"/>
      <c r="UJN1360" s="977"/>
      <c r="UJO1360" s="977"/>
      <c r="UJP1360" s="977"/>
      <c r="UJQ1360" s="977"/>
      <c r="UJR1360" s="977"/>
      <c r="UJS1360" s="977"/>
      <c r="UJT1360" s="977"/>
      <c r="UJU1360" s="977"/>
      <c r="UJV1360" s="977"/>
      <c r="UJW1360" s="977"/>
      <c r="UJX1360" s="977"/>
      <c r="UJY1360" s="977"/>
      <c r="UJZ1360" s="977"/>
      <c r="UKA1360" s="977"/>
      <c r="UKB1360" s="977"/>
      <c r="UKC1360" s="977"/>
      <c r="UKD1360" s="977"/>
      <c r="UKE1360" s="977"/>
      <c r="UKF1360" s="977"/>
      <c r="UKG1360" s="977"/>
      <c r="UKH1360" s="977"/>
      <c r="UKI1360" s="977"/>
      <c r="UKJ1360" s="977"/>
      <c r="UKK1360" s="977"/>
      <c r="UKL1360" s="977"/>
      <c r="UKM1360" s="977"/>
      <c r="UKN1360" s="977"/>
      <c r="UKO1360" s="977"/>
      <c r="UKP1360" s="977"/>
      <c r="UKQ1360" s="977"/>
      <c r="UKR1360" s="977"/>
      <c r="UKS1360" s="977"/>
      <c r="UKT1360" s="977"/>
      <c r="UKU1360" s="977"/>
      <c r="UKV1360" s="977"/>
      <c r="UKW1360" s="977"/>
      <c r="UKX1360" s="977"/>
      <c r="UKY1360" s="977"/>
      <c r="UKZ1360" s="977"/>
      <c r="ULA1360" s="977"/>
      <c r="ULB1360" s="977"/>
      <c r="ULC1360" s="977"/>
      <c r="ULD1360" s="977"/>
      <c r="ULE1360" s="977"/>
      <c r="ULF1360" s="977"/>
      <c r="ULG1360" s="977"/>
      <c r="ULH1360" s="977"/>
      <c r="ULI1360" s="977"/>
      <c r="ULJ1360" s="977"/>
      <c r="ULK1360" s="977"/>
      <c r="ULL1360" s="977"/>
      <c r="ULM1360" s="977"/>
      <c r="ULN1360" s="977"/>
      <c r="ULO1360" s="977"/>
      <c r="ULP1360" s="977"/>
      <c r="ULQ1360" s="977"/>
      <c r="ULR1360" s="977"/>
      <c r="ULS1360" s="977"/>
      <c r="ULT1360" s="977"/>
      <c r="ULU1360" s="977"/>
      <c r="ULV1360" s="977"/>
      <c r="ULW1360" s="977"/>
      <c r="ULX1360" s="977"/>
      <c r="ULY1360" s="977"/>
      <c r="ULZ1360" s="977"/>
      <c r="UMA1360" s="977"/>
      <c r="UMB1360" s="977"/>
      <c r="UMC1360" s="977"/>
      <c r="UMD1360" s="977"/>
      <c r="UME1360" s="977"/>
      <c r="UMF1360" s="977"/>
      <c r="UMG1360" s="977"/>
      <c r="UMH1360" s="977"/>
      <c r="UMI1360" s="977"/>
      <c r="UMJ1360" s="977"/>
      <c r="UMK1360" s="977"/>
      <c r="UML1360" s="977"/>
      <c r="UMM1360" s="977"/>
      <c r="UMN1360" s="977"/>
      <c r="UMO1360" s="977"/>
      <c r="UMP1360" s="977"/>
      <c r="UMQ1360" s="977"/>
      <c r="UMR1360" s="977"/>
      <c r="UMS1360" s="977"/>
      <c r="UMT1360" s="977"/>
      <c r="UMU1360" s="977"/>
      <c r="UMV1360" s="977"/>
      <c r="UMW1360" s="977"/>
      <c r="UMX1360" s="977"/>
      <c r="UMY1360" s="977"/>
      <c r="UMZ1360" s="977"/>
      <c r="UNA1360" s="977"/>
      <c r="UNB1360" s="977"/>
      <c r="UNC1360" s="977"/>
      <c r="UND1360" s="977"/>
      <c r="UNE1360" s="977"/>
      <c r="UNF1360" s="977"/>
      <c r="UNG1360" s="977"/>
      <c r="UNH1360" s="977"/>
      <c r="UNI1360" s="977"/>
      <c r="UNJ1360" s="977"/>
      <c r="UNK1360" s="977"/>
      <c r="UNL1360" s="977"/>
      <c r="UNM1360" s="977"/>
      <c r="UNN1360" s="977"/>
      <c r="UNO1360" s="977"/>
      <c r="UNP1360" s="977"/>
      <c r="UNQ1360" s="977"/>
      <c r="UNR1360" s="977"/>
      <c r="UNS1360" s="977"/>
      <c r="UNT1360" s="977"/>
      <c r="UNU1360" s="977"/>
      <c r="UNV1360" s="977"/>
      <c r="UNW1360" s="977"/>
      <c r="UNX1360" s="977"/>
      <c r="UNY1360" s="977"/>
      <c r="UNZ1360" s="977"/>
      <c r="UOA1360" s="977"/>
      <c r="UOB1360" s="977"/>
      <c r="UOC1360" s="977"/>
      <c r="UOD1360" s="977"/>
      <c r="UOE1360" s="977"/>
      <c r="UOF1360" s="977"/>
      <c r="UOG1360" s="977"/>
      <c r="UOH1360" s="977"/>
      <c r="UOI1360" s="977"/>
      <c r="UOJ1360" s="977"/>
      <c r="UOK1360" s="977"/>
      <c r="UOL1360" s="977"/>
      <c r="UOM1360" s="977"/>
      <c r="UON1360" s="977"/>
      <c r="UOO1360" s="977"/>
      <c r="UOP1360" s="977"/>
      <c r="UOQ1360" s="977"/>
      <c r="UOR1360" s="977"/>
      <c r="UOS1360" s="977"/>
      <c r="UOT1360" s="977"/>
      <c r="UOU1360" s="977"/>
      <c r="UOV1360" s="977"/>
      <c r="UOW1360" s="977"/>
      <c r="UOX1360" s="977"/>
      <c r="UOY1360" s="977"/>
      <c r="UOZ1360" s="977"/>
      <c r="UPA1360" s="977"/>
      <c r="UPB1360" s="977"/>
      <c r="UPC1360" s="977"/>
      <c r="UPD1360" s="977"/>
      <c r="UPE1360" s="977"/>
      <c r="UPF1360" s="977"/>
      <c r="UPG1360" s="977"/>
      <c r="UPH1360" s="977"/>
      <c r="UPI1360" s="977"/>
      <c r="UPJ1360" s="977"/>
      <c r="UPK1360" s="977"/>
      <c r="UPL1360" s="977"/>
      <c r="UPM1360" s="977"/>
      <c r="UPN1360" s="977"/>
      <c r="UPO1360" s="977"/>
      <c r="UPP1360" s="977"/>
      <c r="UPQ1360" s="977"/>
      <c r="UPR1360" s="977"/>
      <c r="UPS1360" s="977"/>
      <c r="UPT1360" s="977"/>
      <c r="UPU1360" s="977"/>
      <c r="UPV1360" s="977"/>
      <c r="UPW1360" s="977"/>
      <c r="UPX1360" s="977"/>
      <c r="UPY1360" s="977"/>
      <c r="UPZ1360" s="977"/>
      <c r="UQA1360" s="977"/>
      <c r="UQB1360" s="977"/>
      <c r="UQC1360" s="977"/>
      <c r="UQD1360" s="977"/>
      <c r="UQE1360" s="977"/>
      <c r="UQF1360" s="977"/>
      <c r="UQG1360" s="977"/>
      <c r="UQH1360" s="977"/>
      <c r="UQI1360" s="977"/>
      <c r="UQJ1360" s="977"/>
      <c r="UQK1360" s="977"/>
      <c r="UQL1360" s="977"/>
      <c r="UQM1360" s="977"/>
      <c r="UQN1360" s="977"/>
      <c r="UQO1360" s="977"/>
      <c r="UQP1360" s="977"/>
      <c r="UQQ1360" s="977"/>
      <c r="UQR1360" s="977"/>
      <c r="UQS1360" s="977"/>
      <c r="UQT1360" s="977"/>
      <c r="UQU1360" s="977"/>
      <c r="UQV1360" s="977"/>
      <c r="UQW1360" s="977"/>
      <c r="UQX1360" s="977"/>
      <c r="UQY1360" s="977"/>
      <c r="UQZ1360" s="977"/>
      <c r="URA1360" s="977"/>
      <c r="URB1360" s="977"/>
      <c r="URC1360" s="977"/>
      <c r="URD1360" s="977"/>
      <c r="URE1360" s="977"/>
      <c r="URF1360" s="977"/>
      <c r="URG1360" s="977"/>
      <c r="URH1360" s="977"/>
      <c r="URI1360" s="977"/>
      <c r="URJ1360" s="977"/>
      <c r="URK1360" s="977"/>
      <c r="URL1360" s="977"/>
      <c r="URM1360" s="977"/>
      <c r="URN1360" s="977"/>
      <c r="URO1360" s="977"/>
      <c r="URP1360" s="977"/>
      <c r="URQ1360" s="977"/>
      <c r="URR1360" s="977"/>
      <c r="URS1360" s="977"/>
      <c r="URT1360" s="977"/>
      <c r="URU1360" s="977"/>
      <c r="URV1360" s="977"/>
      <c r="URW1360" s="977"/>
      <c r="URX1360" s="977"/>
      <c r="URY1360" s="977"/>
      <c r="URZ1360" s="977"/>
      <c r="USA1360" s="977"/>
      <c r="USB1360" s="977"/>
      <c r="USC1360" s="977"/>
      <c r="USD1360" s="977"/>
      <c r="USE1360" s="977"/>
      <c r="USF1360" s="977"/>
      <c r="USG1360" s="977"/>
      <c r="USH1360" s="977"/>
      <c r="USI1360" s="977"/>
      <c r="USJ1360" s="977"/>
      <c r="USK1360" s="977"/>
      <c r="USL1360" s="977"/>
      <c r="USM1360" s="977"/>
      <c r="USN1360" s="977"/>
      <c r="USO1360" s="977"/>
      <c r="USP1360" s="977"/>
      <c r="USQ1360" s="977"/>
      <c r="USR1360" s="977"/>
      <c r="USS1360" s="977"/>
      <c r="UST1360" s="977"/>
      <c r="USU1360" s="977"/>
      <c r="USV1360" s="977"/>
      <c r="USW1360" s="977"/>
      <c r="USX1360" s="977"/>
      <c r="USY1360" s="977"/>
      <c r="USZ1360" s="977"/>
      <c r="UTA1360" s="977"/>
      <c r="UTB1360" s="977"/>
      <c r="UTC1360" s="977"/>
      <c r="UTD1360" s="977"/>
      <c r="UTE1360" s="977"/>
      <c r="UTF1360" s="977"/>
      <c r="UTG1360" s="977"/>
      <c r="UTH1360" s="977"/>
      <c r="UTI1360" s="977"/>
      <c r="UTJ1360" s="977"/>
      <c r="UTK1360" s="977"/>
      <c r="UTL1360" s="977"/>
      <c r="UTM1360" s="977"/>
      <c r="UTN1360" s="977"/>
      <c r="UTO1360" s="977"/>
      <c r="UTP1360" s="977"/>
      <c r="UTQ1360" s="977"/>
      <c r="UTR1360" s="977"/>
      <c r="UTS1360" s="977"/>
      <c r="UTT1360" s="977"/>
      <c r="UTU1360" s="977"/>
      <c r="UTV1360" s="977"/>
      <c r="UTW1360" s="977"/>
      <c r="UTX1360" s="977"/>
      <c r="UTY1360" s="977"/>
      <c r="UTZ1360" s="977"/>
      <c r="UUA1360" s="977"/>
      <c r="UUB1360" s="977"/>
      <c r="UUC1360" s="977"/>
      <c r="UUD1360" s="977"/>
      <c r="UUE1360" s="977"/>
      <c r="UUF1360" s="977"/>
      <c r="UUG1360" s="977"/>
      <c r="UUH1360" s="977"/>
      <c r="UUI1360" s="977"/>
      <c r="UUJ1360" s="977"/>
      <c r="UUK1360" s="977"/>
      <c r="UUL1360" s="977"/>
      <c r="UUM1360" s="977"/>
      <c r="UUN1360" s="977"/>
      <c r="UUO1360" s="977"/>
      <c r="UUP1360" s="977"/>
      <c r="UUQ1360" s="977"/>
      <c r="UUR1360" s="977"/>
      <c r="UUS1360" s="977"/>
      <c r="UUT1360" s="977"/>
      <c r="UUU1360" s="977"/>
      <c r="UUV1360" s="977"/>
      <c r="UUW1360" s="977"/>
      <c r="UUX1360" s="977"/>
      <c r="UUY1360" s="977"/>
      <c r="UUZ1360" s="977"/>
      <c r="UVA1360" s="977"/>
      <c r="UVB1360" s="977"/>
      <c r="UVC1360" s="977"/>
      <c r="UVD1360" s="977"/>
      <c r="UVE1360" s="977"/>
      <c r="UVF1360" s="977"/>
      <c r="UVG1360" s="977"/>
      <c r="UVH1360" s="977"/>
      <c r="UVI1360" s="977"/>
      <c r="UVJ1360" s="977"/>
      <c r="UVK1360" s="977"/>
      <c r="UVL1360" s="977"/>
      <c r="UVM1360" s="977"/>
      <c r="UVN1360" s="977"/>
      <c r="UVO1360" s="977"/>
      <c r="UVP1360" s="977"/>
      <c r="UVQ1360" s="977"/>
      <c r="UVR1360" s="977"/>
      <c r="UVS1360" s="977"/>
      <c r="UVT1360" s="977"/>
      <c r="UVU1360" s="977"/>
      <c r="UVV1360" s="977"/>
      <c r="UVW1360" s="977"/>
      <c r="UVX1360" s="977"/>
      <c r="UVY1360" s="977"/>
      <c r="UVZ1360" s="977"/>
      <c r="UWA1360" s="977"/>
      <c r="UWB1360" s="977"/>
      <c r="UWC1360" s="977"/>
      <c r="UWD1360" s="977"/>
      <c r="UWE1360" s="977"/>
      <c r="UWF1360" s="977"/>
      <c r="UWG1360" s="977"/>
      <c r="UWH1360" s="977"/>
      <c r="UWI1360" s="977"/>
      <c r="UWJ1360" s="977"/>
      <c r="UWK1360" s="977"/>
      <c r="UWL1360" s="977"/>
      <c r="UWM1360" s="977"/>
      <c r="UWN1360" s="977"/>
      <c r="UWO1360" s="977"/>
      <c r="UWP1360" s="977"/>
      <c r="UWQ1360" s="977"/>
      <c r="UWR1360" s="977"/>
      <c r="UWS1360" s="977"/>
      <c r="UWT1360" s="977"/>
      <c r="UWU1360" s="977"/>
      <c r="UWV1360" s="977"/>
      <c r="UWW1360" s="977"/>
      <c r="UWX1360" s="977"/>
      <c r="UWY1360" s="977"/>
      <c r="UWZ1360" s="977"/>
      <c r="UXA1360" s="977"/>
      <c r="UXB1360" s="977"/>
      <c r="UXC1360" s="977"/>
      <c r="UXD1360" s="977"/>
      <c r="UXE1360" s="977"/>
      <c r="UXF1360" s="977"/>
      <c r="UXG1360" s="977"/>
      <c r="UXH1360" s="977"/>
      <c r="UXI1360" s="977"/>
      <c r="UXJ1360" s="977"/>
      <c r="UXK1360" s="977"/>
      <c r="UXL1360" s="977"/>
      <c r="UXM1360" s="977"/>
      <c r="UXN1360" s="977"/>
      <c r="UXO1360" s="977"/>
      <c r="UXP1360" s="977"/>
      <c r="UXQ1360" s="977"/>
      <c r="UXR1360" s="977"/>
      <c r="UXS1360" s="977"/>
      <c r="UXT1360" s="977"/>
      <c r="UXU1360" s="977"/>
      <c r="UXV1360" s="977"/>
      <c r="UXW1360" s="977"/>
      <c r="UXX1360" s="977"/>
      <c r="UXY1360" s="977"/>
      <c r="UXZ1360" s="977"/>
      <c r="UYA1360" s="977"/>
      <c r="UYB1360" s="977"/>
      <c r="UYC1360" s="977"/>
      <c r="UYD1360" s="977"/>
      <c r="UYE1360" s="977"/>
      <c r="UYF1360" s="977"/>
      <c r="UYG1360" s="977"/>
      <c r="UYH1360" s="977"/>
      <c r="UYI1360" s="977"/>
      <c r="UYJ1360" s="977"/>
      <c r="UYK1360" s="977"/>
      <c r="UYL1360" s="977"/>
      <c r="UYM1360" s="977"/>
      <c r="UYN1360" s="977"/>
      <c r="UYO1360" s="977"/>
      <c r="UYP1360" s="977"/>
      <c r="UYQ1360" s="977"/>
      <c r="UYR1360" s="977"/>
      <c r="UYS1360" s="977"/>
      <c r="UYT1360" s="977"/>
      <c r="UYU1360" s="977"/>
      <c r="UYV1360" s="977"/>
      <c r="UYW1360" s="977"/>
      <c r="UYX1360" s="977"/>
      <c r="UYY1360" s="977"/>
      <c r="UYZ1360" s="977"/>
      <c r="UZA1360" s="977"/>
      <c r="UZB1360" s="977"/>
      <c r="UZC1360" s="977"/>
      <c r="UZD1360" s="977"/>
      <c r="UZE1360" s="977"/>
      <c r="UZF1360" s="977"/>
      <c r="UZG1360" s="977"/>
      <c r="UZH1360" s="977"/>
      <c r="UZI1360" s="977"/>
      <c r="UZJ1360" s="977"/>
      <c r="UZK1360" s="977"/>
      <c r="UZL1360" s="977"/>
      <c r="UZM1360" s="977"/>
      <c r="UZN1360" s="977"/>
      <c r="UZO1360" s="977"/>
      <c r="UZP1360" s="977"/>
      <c r="UZQ1360" s="977"/>
      <c r="UZR1360" s="977"/>
      <c r="UZS1360" s="977"/>
      <c r="UZT1360" s="977"/>
      <c r="UZU1360" s="977"/>
      <c r="UZV1360" s="977"/>
      <c r="UZW1360" s="977"/>
      <c r="UZX1360" s="977"/>
      <c r="UZY1360" s="977"/>
      <c r="UZZ1360" s="977"/>
      <c r="VAA1360" s="977"/>
      <c r="VAB1360" s="977"/>
      <c r="VAC1360" s="977"/>
      <c r="VAD1360" s="977"/>
      <c r="VAE1360" s="977"/>
      <c r="VAF1360" s="977"/>
      <c r="VAG1360" s="977"/>
      <c r="VAH1360" s="977"/>
      <c r="VAI1360" s="977"/>
      <c r="VAJ1360" s="977"/>
      <c r="VAK1360" s="977"/>
      <c r="VAL1360" s="977"/>
      <c r="VAM1360" s="977"/>
      <c r="VAN1360" s="977"/>
      <c r="VAO1360" s="977"/>
      <c r="VAP1360" s="977"/>
      <c r="VAQ1360" s="977"/>
      <c r="VAR1360" s="977"/>
      <c r="VAS1360" s="977"/>
      <c r="VAT1360" s="977"/>
      <c r="VAU1360" s="977"/>
      <c r="VAV1360" s="977"/>
      <c r="VAW1360" s="977"/>
      <c r="VAX1360" s="977"/>
      <c r="VAY1360" s="977"/>
      <c r="VAZ1360" s="977"/>
      <c r="VBA1360" s="977"/>
      <c r="VBB1360" s="977"/>
      <c r="VBC1360" s="977"/>
      <c r="VBD1360" s="977"/>
      <c r="VBE1360" s="977"/>
      <c r="VBF1360" s="977"/>
      <c r="VBG1360" s="977"/>
      <c r="VBH1360" s="977"/>
      <c r="VBI1360" s="977"/>
      <c r="VBJ1360" s="977"/>
      <c r="VBK1360" s="977"/>
      <c r="VBL1360" s="977"/>
      <c r="VBM1360" s="977"/>
      <c r="VBN1360" s="977"/>
      <c r="VBO1360" s="977"/>
      <c r="VBP1360" s="977"/>
      <c r="VBQ1360" s="977"/>
      <c r="VBR1360" s="977"/>
      <c r="VBS1360" s="977"/>
      <c r="VBT1360" s="977"/>
      <c r="VBU1360" s="977"/>
      <c r="VBV1360" s="977"/>
      <c r="VBW1360" s="977"/>
      <c r="VBX1360" s="977"/>
      <c r="VBY1360" s="977"/>
      <c r="VBZ1360" s="977"/>
      <c r="VCA1360" s="977"/>
      <c r="VCB1360" s="977"/>
      <c r="VCC1360" s="977"/>
      <c r="VCD1360" s="977"/>
      <c r="VCE1360" s="977"/>
      <c r="VCF1360" s="977"/>
      <c r="VCG1360" s="977"/>
      <c r="VCH1360" s="977"/>
      <c r="VCI1360" s="977"/>
      <c r="VCJ1360" s="977"/>
      <c r="VCK1360" s="977"/>
      <c r="VCL1360" s="977"/>
      <c r="VCM1360" s="977"/>
      <c r="VCN1360" s="977"/>
      <c r="VCO1360" s="977"/>
      <c r="VCP1360" s="977"/>
      <c r="VCQ1360" s="977"/>
      <c r="VCR1360" s="977"/>
      <c r="VCS1360" s="977"/>
      <c r="VCT1360" s="977"/>
      <c r="VCU1360" s="977"/>
      <c r="VCV1360" s="977"/>
      <c r="VCW1360" s="977"/>
      <c r="VCX1360" s="977"/>
      <c r="VCY1360" s="977"/>
      <c r="VCZ1360" s="977"/>
      <c r="VDA1360" s="977"/>
      <c r="VDB1360" s="977"/>
      <c r="VDC1360" s="977"/>
      <c r="VDD1360" s="977"/>
      <c r="VDE1360" s="977"/>
      <c r="VDF1360" s="977"/>
      <c r="VDG1360" s="977"/>
      <c r="VDH1360" s="977"/>
      <c r="VDI1360" s="977"/>
      <c r="VDJ1360" s="977"/>
      <c r="VDK1360" s="977"/>
      <c r="VDL1360" s="977"/>
      <c r="VDM1360" s="977"/>
      <c r="VDN1360" s="977"/>
      <c r="VDO1360" s="977"/>
      <c r="VDP1360" s="977"/>
      <c r="VDQ1360" s="977"/>
      <c r="VDR1360" s="977"/>
      <c r="VDS1360" s="977"/>
      <c r="VDT1360" s="977"/>
      <c r="VDU1360" s="977"/>
      <c r="VDV1360" s="977"/>
      <c r="VDW1360" s="977"/>
      <c r="VDX1360" s="977"/>
      <c r="VDY1360" s="977"/>
      <c r="VDZ1360" s="977"/>
      <c r="VEA1360" s="977"/>
      <c r="VEB1360" s="977"/>
      <c r="VEC1360" s="977"/>
      <c r="VED1360" s="977"/>
      <c r="VEE1360" s="977"/>
      <c r="VEF1360" s="977"/>
      <c r="VEG1360" s="977"/>
      <c r="VEH1360" s="977"/>
      <c r="VEI1360" s="977"/>
      <c r="VEJ1360" s="977"/>
      <c r="VEK1360" s="977"/>
      <c r="VEL1360" s="977"/>
      <c r="VEM1360" s="977"/>
      <c r="VEN1360" s="977"/>
      <c r="VEO1360" s="977"/>
      <c r="VEP1360" s="977"/>
      <c r="VEQ1360" s="977"/>
      <c r="VER1360" s="977"/>
      <c r="VES1360" s="977"/>
      <c r="VET1360" s="977"/>
      <c r="VEU1360" s="977"/>
      <c r="VEV1360" s="977"/>
      <c r="VEW1360" s="977"/>
      <c r="VEX1360" s="977"/>
      <c r="VEY1360" s="977"/>
      <c r="VEZ1360" s="977"/>
      <c r="VFA1360" s="977"/>
      <c r="VFB1360" s="977"/>
      <c r="VFC1360" s="977"/>
      <c r="VFD1360" s="977"/>
      <c r="VFE1360" s="977"/>
      <c r="VFF1360" s="977"/>
      <c r="VFG1360" s="977"/>
      <c r="VFH1360" s="977"/>
      <c r="VFI1360" s="977"/>
      <c r="VFJ1360" s="977"/>
      <c r="VFK1360" s="977"/>
      <c r="VFL1360" s="977"/>
      <c r="VFM1360" s="977"/>
      <c r="VFN1360" s="977"/>
      <c r="VFO1360" s="977"/>
      <c r="VFP1360" s="977"/>
      <c r="VFQ1360" s="977"/>
      <c r="VFR1360" s="977"/>
      <c r="VFS1360" s="977"/>
      <c r="VFT1360" s="977"/>
      <c r="VFU1360" s="977"/>
      <c r="VFV1360" s="977"/>
      <c r="VFW1360" s="977"/>
      <c r="VFX1360" s="977"/>
      <c r="VFY1360" s="977"/>
      <c r="VFZ1360" s="977"/>
      <c r="VGA1360" s="977"/>
      <c r="VGB1360" s="977"/>
      <c r="VGC1360" s="977"/>
      <c r="VGD1360" s="977"/>
      <c r="VGE1360" s="977"/>
      <c r="VGF1360" s="977"/>
      <c r="VGG1360" s="977"/>
      <c r="VGH1360" s="977"/>
      <c r="VGI1360" s="977"/>
      <c r="VGJ1360" s="977"/>
      <c r="VGK1360" s="977"/>
      <c r="VGL1360" s="977"/>
      <c r="VGM1360" s="977"/>
      <c r="VGN1360" s="977"/>
      <c r="VGO1360" s="977"/>
      <c r="VGP1360" s="977"/>
      <c r="VGQ1360" s="977"/>
      <c r="VGR1360" s="977"/>
      <c r="VGS1360" s="977"/>
      <c r="VGT1360" s="977"/>
      <c r="VGU1360" s="977"/>
      <c r="VGV1360" s="977"/>
      <c r="VGW1360" s="977"/>
      <c r="VGX1360" s="977"/>
      <c r="VGY1360" s="977"/>
      <c r="VGZ1360" s="977"/>
      <c r="VHA1360" s="977"/>
      <c r="VHB1360" s="977"/>
      <c r="VHC1360" s="977"/>
      <c r="VHD1360" s="977"/>
      <c r="VHE1360" s="977"/>
      <c r="VHF1360" s="977"/>
      <c r="VHG1360" s="977"/>
      <c r="VHH1360" s="977"/>
      <c r="VHI1360" s="977"/>
      <c r="VHJ1360" s="977"/>
      <c r="VHK1360" s="977"/>
      <c r="VHL1360" s="977"/>
      <c r="VHM1360" s="977"/>
      <c r="VHN1360" s="977"/>
      <c r="VHO1360" s="977"/>
      <c r="VHP1360" s="977"/>
      <c r="VHQ1360" s="977"/>
      <c r="VHR1360" s="977"/>
      <c r="VHS1360" s="977"/>
      <c r="VHT1360" s="977"/>
      <c r="VHU1360" s="977"/>
      <c r="VHV1360" s="977"/>
      <c r="VHW1360" s="977"/>
      <c r="VHX1360" s="977"/>
      <c r="VHY1360" s="977"/>
      <c r="VHZ1360" s="977"/>
      <c r="VIA1360" s="977"/>
      <c r="VIB1360" s="977"/>
      <c r="VIC1360" s="977"/>
      <c r="VID1360" s="977"/>
      <c r="VIE1360" s="977"/>
      <c r="VIF1360" s="977"/>
      <c r="VIG1360" s="977"/>
      <c r="VIH1360" s="977"/>
      <c r="VII1360" s="977"/>
      <c r="VIJ1360" s="977"/>
      <c r="VIK1360" s="977"/>
      <c r="VIL1360" s="977"/>
      <c r="VIM1360" s="977"/>
      <c r="VIN1360" s="977"/>
      <c r="VIO1360" s="977"/>
      <c r="VIP1360" s="977"/>
      <c r="VIQ1360" s="977"/>
      <c r="VIR1360" s="977"/>
      <c r="VIS1360" s="977"/>
      <c r="VIT1360" s="977"/>
      <c r="VIU1360" s="977"/>
      <c r="VIV1360" s="977"/>
      <c r="VIW1360" s="977"/>
      <c r="VIX1360" s="977"/>
      <c r="VIY1360" s="977"/>
      <c r="VIZ1360" s="977"/>
      <c r="VJA1360" s="977"/>
      <c r="VJB1360" s="977"/>
      <c r="VJC1360" s="977"/>
      <c r="VJD1360" s="977"/>
      <c r="VJE1360" s="977"/>
      <c r="VJF1360" s="977"/>
      <c r="VJG1360" s="977"/>
      <c r="VJH1360" s="977"/>
      <c r="VJI1360" s="977"/>
      <c r="VJJ1360" s="977"/>
      <c r="VJK1360" s="977"/>
      <c r="VJL1360" s="977"/>
      <c r="VJM1360" s="977"/>
      <c r="VJN1360" s="977"/>
      <c r="VJO1360" s="977"/>
      <c r="VJP1360" s="977"/>
      <c r="VJQ1360" s="977"/>
      <c r="VJR1360" s="977"/>
      <c r="VJS1360" s="977"/>
      <c r="VJT1360" s="977"/>
      <c r="VJU1360" s="977"/>
      <c r="VJV1360" s="977"/>
      <c r="VJW1360" s="977"/>
      <c r="VJX1360" s="977"/>
      <c r="VJY1360" s="977"/>
      <c r="VJZ1360" s="977"/>
      <c r="VKA1360" s="977"/>
      <c r="VKB1360" s="977"/>
      <c r="VKC1360" s="977"/>
      <c r="VKD1360" s="977"/>
      <c r="VKE1360" s="977"/>
      <c r="VKF1360" s="977"/>
      <c r="VKG1360" s="977"/>
      <c r="VKH1360" s="977"/>
      <c r="VKI1360" s="977"/>
      <c r="VKJ1360" s="977"/>
      <c r="VKK1360" s="977"/>
      <c r="VKL1360" s="977"/>
      <c r="VKM1360" s="977"/>
      <c r="VKN1360" s="977"/>
      <c r="VKO1360" s="977"/>
      <c r="VKP1360" s="977"/>
      <c r="VKQ1360" s="977"/>
      <c r="VKR1360" s="977"/>
      <c r="VKS1360" s="977"/>
      <c r="VKT1360" s="977"/>
      <c r="VKU1360" s="977"/>
      <c r="VKV1360" s="977"/>
      <c r="VKW1360" s="977"/>
      <c r="VKX1360" s="977"/>
      <c r="VKY1360" s="977"/>
      <c r="VKZ1360" s="977"/>
      <c r="VLA1360" s="977"/>
      <c r="VLB1360" s="977"/>
      <c r="VLC1360" s="977"/>
      <c r="VLD1360" s="977"/>
      <c r="VLE1360" s="977"/>
      <c r="VLF1360" s="977"/>
      <c r="VLG1360" s="977"/>
      <c r="VLH1360" s="977"/>
      <c r="VLI1360" s="977"/>
      <c r="VLJ1360" s="977"/>
      <c r="VLK1360" s="977"/>
      <c r="VLL1360" s="977"/>
      <c r="VLM1360" s="977"/>
      <c r="VLN1360" s="977"/>
      <c r="VLO1360" s="977"/>
      <c r="VLP1360" s="977"/>
      <c r="VLQ1360" s="977"/>
      <c r="VLR1360" s="977"/>
      <c r="VLS1360" s="977"/>
      <c r="VLT1360" s="977"/>
      <c r="VLU1360" s="977"/>
      <c r="VLV1360" s="977"/>
      <c r="VLW1360" s="977"/>
      <c r="VLX1360" s="977"/>
      <c r="VLY1360" s="977"/>
      <c r="VLZ1360" s="977"/>
      <c r="VMA1360" s="977"/>
      <c r="VMB1360" s="977"/>
      <c r="VMC1360" s="977"/>
      <c r="VMD1360" s="977"/>
      <c r="VME1360" s="977"/>
      <c r="VMF1360" s="977"/>
      <c r="VMG1360" s="977"/>
      <c r="VMH1360" s="977"/>
      <c r="VMI1360" s="977"/>
      <c r="VMJ1360" s="977"/>
      <c r="VMK1360" s="977"/>
      <c r="VML1360" s="977"/>
      <c r="VMM1360" s="977"/>
      <c r="VMN1360" s="977"/>
      <c r="VMO1360" s="977"/>
      <c r="VMP1360" s="977"/>
      <c r="VMQ1360" s="977"/>
      <c r="VMR1360" s="977"/>
      <c r="VMS1360" s="977"/>
      <c r="VMT1360" s="977"/>
      <c r="VMU1360" s="977"/>
      <c r="VMV1360" s="977"/>
      <c r="VMW1360" s="977"/>
      <c r="VMX1360" s="977"/>
      <c r="VMY1360" s="977"/>
      <c r="VMZ1360" s="977"/>
      <c r="VNA1360" s="977"/>
      <c r="VNB1360" s="977"/>
      <c r="VNC1360" s="977"/>
      <c r="VND1360" s="977"/>
      <c r="VNE1360" s="977"/>
      <c r="VNF1360" s="977"/>
      <c r="VNG1360" s="977"/>
      <c r="VNH1360" s="977"/>
      <c r="VNI1360" s="977"/>
      <c r="VNJ1360" s="977"/>
      <c r="VNK1360" s="977"/>
      <c r="VNL1360" s="977"/>
      <c r="VNM1360" s="977"/>
      <c r="VNN1360" s="977"/>
      <c r="VNO1360" s="977"/>
      <c r="VNP1360" s="977"/>
      <c r="VNQ1360" s="977"/>
      <c r="VNR1360" s="977"/>
      <c r="VNS1360" s="977"/>
      <c r="VNT1360" s="977"/>
      <c r="VNU1360" s="977"/>
      <c r="VNV1360" s="977"/>
      <c r="VNW1360" s="977"/>
      <c r="VNX1360" s="977"/>
      <c r="VNY1360" s="977"/>
      <c r="VNZ1360" s="977"/>
      <c r="VOA1360" s="977"/>
      <c r="VOB1360" s="977"/>
      <c r="VOC1360" s="977"/>
      <c r="VOD1360" s="977"/>
      <c r="VOE1360" s="977"/>
      <c r="VOF1360" s="977"/>
      <c r="VOG1360" s="977"/>
      <c r="VOH1360" s="977"/>
      <c r="VOI1360" s="977"/>
      <c r="VOJ1360" s="977"/>
      <c r="VOK1360" s="977"/>
      <c r="VOL1360" s="977"/>
      <c r="VOM1360" s="977"/>
      <c r="VON1360" s="977"/>
      <c r="VOO1360" s="977"/>
      <c r="VOP1360" s="977"/>
      <c r="VOQ1360" s="977"/>
      <c r="VOR1360" s="977"/>
      <c r="VOS1360" s="977"/>
      <c r="VOT1360" s="977"/>
      <c r="VOU1360" s="977"/>
      <c r="VOV1360" s="977"/>
      <c r="VOW1360" s="977"/>
      <c r="VOX1360" s="977"/>
      <c r="VOY1360" s="977"/>
      <c r="VOZ1360" s="977"/>
      <c r="VPA1360" s="977"/>
      <c r="VPB1360" s="977"/>
      <c r="VPC1360" s="977"/>
      <c r="VPD1360" s="977"/>
      <c r="VPE1360" s="977"/>
      <c r="VPF1360" s="977"/>
      <c r="VPG1360" s="977"/>
      <c r="VPH1360" s="977"/>
      <c r="VPI1360" s="977"/>
      <c r="VPJ1360" s="977"/>
      <c r="VPK1360" s="977"/>
      <c r="VPL1360" s="977"/>
      <c r="VPM1360" s="977"/>
      <c r="VPN1360" s="977"/>
      <c r="VPO1360" s="977"/>
      <c r="VPP1360" s="977"/>
      <c r="VPQ1360" s="977"/>
      <c r="VPR1360" s="977"/>
      <c r="VPS1360" s="977"/>
      <c r="VPT1360" s="977"/>
      <c r="VPU1360" s="977"/>
      <c r="VPV1360" s="977"/>
      <c r="VPW1360" s="977"/>
      <c r="VPX1360" s="977"/>
      <c r="VPY1360" s="977"/>
      <c r="VPZ1360" s="977"/>
      <c r="VQA1360" s="977"/>
      <c r="VQB1360" s="977"/>
      <c r="VQC1360" s="977"/>
      <c r="VQD1360" s="977"/>
      <c r="VQE1360" s="977"/>
      <c r="VQF1360" s="977"/>
      <c r="VQG1360" s="977"/>
      <c r="VQH1360" s="977"/>
      <c r="VQI1360" s="977"/>
      <c r="VQJ1360" s="977"/>
      <c r="VQK1360" s="977"/>
      <c r="VQL1360" s="977"/>
      <c r="VQM1360" s="977"/>
      <c r="VQN1360" s="977"/>
      <c r="VQO1360" s="977"/>
      <c r="VQP1360" s="977"/>
      <c r="VQQ1360" s="977"/>
      <c r="VQR1360" s="977"/>
      <c r="VQS1360" s="977"/>
      <c r="VQT1360" s="977"/>
      <c r="VQU1360" s="977"/>
      <c r="VQV1360" s="977"/>
      <c r="VQW1360" s="977"/>
      <c r="VQX1360" s="977"/>
      <c r="VQY1360" s="977"/>
      <c r="VQZ1360" s="977"/>
      <c r="VRA1360" s="977"/>
      <c r="VRB1360" s="977"/>
      <c r="VRC1360" s="977"/>
      <c r="VRD1360" s="977"/>
      <c r="VRE1360" s="977"/>
      <c r="VRF1360" s="977"/>
      <c r="VRG1360" s="977"/>
      <c r="VRH1360" s="977"/>
      <c r="VRI1360" s="977"/>
      <c r="VRJ1360" s="977"/>
      <c r="VRK1360" s="977"/>
      <c r="VRL1360" s="977"/>
      <c r="VRM1360" s="977"/>
      <c r="VRN1360" s="977"/>
      <c r="VRO1360" s="977"/>
      <c r="VRP1360" s="977"/>
      <c r="VRQ1360" s="977"/>
      <c r="VRR1360" s="977"/>
      <c r="VRS1360" s="977"/>
      <c r="VRT1360" s="977"/>
      <c r="VRU1360" s="977"/>
      <c r="VRV1360" s="977"/>
      <c r="VRW1360" s="977"/>
      <c r="VRX1360" s="977"/>
      <c r="VRY1360" s="977"/>
      <c r="VRZ1360" s="977"/>
      <c r="VSA1360" s="977"/>
      <c r="VSB1360" s="977"/>
      <c r="VSC1360" s="977"/>
      <c r="VSD1360" s="977"/>
      <c r="VSE1360" s="977"/>
      <c r="VSF1360" s="977"/>
      <c r="VSG1360" s="977"/>
      <c r="VSH1360" s="977"/>
      <c r="VSI1360" s="977"/>
      <c r="VSJ1360" s="977"/>
      <c r="VSK1360" s="977"/>
      <c r="VSL1360" s="977"/>
      <c r="VSM1360" s="977"/>
      <c r="VSN1360" s="977"/>
      <c r="VSO1360" s="977"/>
      <c r="VSP1360" s="977"/>
      <c r="VSQ1360" s="977"/>
      <c r="VSR1360" s="977"/>
      <c r="VSS1360" s="977"/>
      <c r="VST1360" s="977"/>
      <c r="VSU1360" s="977"/>
      <c r="VSV1360" s="977"/>
      <c r="VSW1360" s="977"/>
      <c r="VSX1360" s="977"/>
      <c r="VSY1360" s="977"/>
      <c r="VSZ1360" s="977"/>
      <c r="VTA1360" s="977"/>
      <c r="VTB1360" s="977"/>
      <c r="VTC1360" s="977"/>
      <c r="VTD1360" s="977"/>
      <c r="VTE1360" s="977"/>
      <c r="VTF1360" s="977"/>
      <c r="VTG1360" s="977"/>
      <c r="VTH1360" s="977"/>
      <c r="VTI1360" s="977"/>
      <c r="VTJ1360" s="977"/>
      <c r="VTK1360" s="977"/>
      <c r="VTL1360" s="977"/>
      <c r="VTM1360" s="977"/>
      <c r="VTN1360" s="977"/>
      <c r="VTO1360" s="977"/>
      <c r="VTP1360" s="977"/>
      <c r="VTQ1360" s="977"/>
      <c r="VTR1360" s="977"/>
      <c r="VTS1360" s="977"/>
      <c r="VTT1360" s="977"/>
      <c r="VTU1360" s="977"/>
      <c r="VTV1360" s="977"/>
      <c r="VTW1360" s="977"/>
      <c r="VTX1360" s="977"/>
      <c r="VTY1360" s="977"/>
      <c r="VTZ1360" s="977"/>
      <c r="VUA1360" s="977"/>
      <c r="VUB1360" s="977"/>
      <c r="VUC1360" s="977"/>
      <c r="VUD1360" s="977"/>
      <c r="VUE1360" s="977"/>
      <c r="VUF1360" s="977"/>
      <c r="VUG1360" s="977"/>
      <c r="VUH1360" s="977"/>
      <c r="VUI1360" s="977"/>
      <c r="VUJ1360" s="977"/>
      <c r="VUK1360" s="977"/>
      <c r="VUL1360" s="977"/>
      <c r="VUM1360" s="977"/>
      <c r="VUN1360" s="977"/>
      <c r="VUO1360" s="977"/>
      <c r="VUP1360" s="977"/>
      <c r="VUQ1360" s="977"/>
      <c r="VUR1360" s="977"/>
      <c r="VUS1360" s="977"/>
      <c r="VUT1360" s="977"/>
      <c r="VUU1360" s="977"/>
      <c r="VUV1360" s="977"/>
      <c r="VUW1360" s="977"/>
      <c r="VUX1360" s="977"/>
      <c r="VUY1360" s="977"/>
      <c r="VUZ1360" s="977"/>
      <c r="VVA1360" s="977"/>
      <c r="VVB1360" s="977"/>
      <c r="VVC1360" s="977"/>
      <c r="VVD1360" s="977"/>
      <c r="VVE1360" s="977"/>
      <c r="VVF1360" s="977"/>
      <c r="VVG1360" s="977"/>
      <c r="VVH1360" s="977"/>
      <c r="VVI1360" s="977"/>
      <c r="VVJ1360" s="977"/>
      <c r="VVK1360" s="977"/>
      <c r="VVL1360" s="977"/>
      <c r="VVM1360" s="977"/>
      <c r="VVN1360" s="977"/>
      <c r="VVO1360" s="977"/>
      <c r="VVP1360" s="977"/>
      <c r="VVQ1360" s="977"/>
      <c r="VVR1360" s="977"/>
      <c r="VVS1360" s="977"/>
      <c r="VVT1360" s="977"/>
      <c r="VVU1360" s="977"/>
      <c r="VVV1360" s="977"/>
      <c r="VVW1360" s="977"/>
      <c r="VVX1360" s="977"/>
      <c r="VVY1360" s="977"/>
      <c r="VVZ1360" s="977"/>
      <c r="VWA1360" s="977"/>
      <c r="VWB1360" s="977"/>
      <c r="VWC1360" s="977"/>
      <c r="VWD1360" s="977"/>
      <c r="VWE1360" s="977"/>
      <c r="VWF1360" s="977"/>
      <c r="VWG1360" s="977"/>
      <c r="VWH1360" s="977"/>
      <c r="VWI1360" s="977"/>
      <c r="VWJ1360" s="977"/>
      <c r="VWK1360" s="977"/>
      <c r="VWL1360" s="977"/>
      <c r="VWM1360" s="977"/>
      <c r="VWN1360" s="977"/>
      <c r="VWO1360" s="977"/>
      <c r="VWP1360" s="977"/>
      <c r="VWQ1360" s="977"/>
      <c r="VWR1360" s="977"/>
      <c r="VWS1360" s="977"/>
      <c r="VWT1360" s="977"/>
      <c r="VWU1360" s="977"/>
      <c r="VWV1360" s="977"/>
      <c r="VWW1360" s="977"/>
      <c r="VWX1360" s="977"/>
      <c r="VWY1360" s="977"/>
      <c r="VWZ1360" s="977"/>
      <c r="VXA1360" s="977"/>
      <c r="VXB1360" s="977"/>
      <c r="VXC1360" s="977"/>
      <c r="VXD1360" s="977"/>
      <c r="VXE1360" s="977"/>
      <c r="VXF1360" s="977"/>
      <c r="VXG1360" s="977"/>
      <c r="VXH1360" s="977"/>
      <c r="VXI1360" s="977"/>
      <c r="VXJ1360" s="977"/>
      <c r="VXK1360" s="977"/>
      <c r="VXL1360" s="977"/>
      <c r="VXM1360" s="977"/>
      <c r="VXN1360" s="977"/>
      <c r="VXO1360" s="977"/>
      <c r="VXP1360" s="977"/>
      <c r="VXQ1360" s="977"/>
      <c r="VXR1360" s="977"/>
      <c r="VXS1360" s="977"/>
      <c r="VXT1360" s="977"/>
      <c r="VXU1360" s="977"/>
      <c r="VXV1360" s="977"/>
      <c r="VXW1360" s="977"/>
      <c r="VXX1360" s="977"/>
      <c r="VXY1360" s="977"/>
      <c r="VXZ1360" s="977"/>
      <c r="VYA1360" s="977"/>
      <c r="VYB1360" s="977"/>
      <c r="VYC1360" s="977"/>
      <c r="VYD1360" s="977"/>
      <c r="VYE1360" s="977"/>
      <c r="VYF1360" s="977"/>
      <c r="VYG1360" s="977"/>
      <c r="VYH1360" s="977"/>
      <c r="VYI1360" s="977"/>
      <c r="VYJ1360" s="977"/>
      <c r="VYK1360" s="977"/>
      <c r="VYL1360" s="977"/>
      <c r="VYM1360" s="977"/>
      <c r="VYN1360" s="977"/>
      <c r="VYO1360" s="977"/>
      <c r="VYP1360" s="977"/>
      <c r="VYQ1360" s="977"/>
      <c r="VYR1360" s="977"/>
      <c r="VYS1360" s="977"/>
      <c r="VYT1360" s="977"/>
      <c r="VYU1360" s="977"/>
      <c r="VYV1360" s="977"/>
      <c r="VYW1360" s="977"/>
      <c r="VYX1360" s="977"/>
      <c r="VYY1360" s="977"/>
      <c r="VYZ1360" s="977"/>
      <c r="VZA1360" s="977"/>
      <c r="VZB1360" s="977"/>
      <c r="VZC1360" s="977"/>
      <c r="VZD1360" s="977"/>
      <c r="VZE1360" s="977"/>
      <c r="VZF1360" s="977"/>
      <c r="VZG1360" s="977"/>
      <c r="VZH1360" s="977"/>
      <c r="VZI1360" s="977"/>
      <c r="VZJ1360" s="977"/>
      <c r="VZK1360" s="977"/>
      <c r="VZL1360" s="977"/>
      <c r="VZM1360" s="977"/>
      <c r="VZN1360" s="977"/>
      <c r="VZO1360" s="977"/>
      <c r="VZP1360" s="977"/>
      <c r="VZQ1360" s="977"/>
      <c r="VZR1360" s="977"/>
      <c r="VZS1360" s="977"/>
      <c r="VZT1360" s="977"/>
      <c r="VZU1360" s="977"/>
      <c r="VZV1360" s="977"/>
      <c r="VZW1360" s="977"/>
      <c r="VZX1360" s="977"/>
      <c r="VZY1360" s="977"/>
      <c r="VZZ1360" s="977"/>
      <c r="WAA1360" s="977"/>
      <c r="WAB1360" s="977"/>
      <c r="WAC1360" s="977"/>
      <c r="WAD1360" s="977"/>
      <c r="WAE1360" s="977"/>
      <c r="WAF1360" s="977"/>
      <c r="WAG1360" s="977"/>
      <c r="WAH1360" s="977"/>
      <c r="WAI1360" s="977"/>
      <c r="WAJ1360" s="977"/>
      <c r="WAK1360" s="977"/>
      <c r="WAL1360" s="977"/>
      <c r="WAM1360" s="977"/>
      <c r="WAN1360" s="977"/>
      <c r="WAO1360" s="977"/>
      <c r="WAP1360" s="977"/>
      <c r="WAQ1360" s="977"/>
      <c r="WAR1360" s="977"/>
      <c r="WAS1360" s="977"/>
      <c r="WAT1360" s="977"/>
      <c r="WAU1360" s="977"/>
      <c r="WAV1360" s="977"/>
      <c r="WAW1360" s="977"/>
      <c r="WAX1360" s="977"/>
      <c r="WAY1360" s="977"/>
      <c r="WAZ1360" s="977"/>
      <c r="WBA1360" s="977"/>
      <c r="WBB1360" s="977"/>
      <c r="WBC1360" s="977"/>
      <c r="WBD1360" s="977"/>
      <c r="WBE1360" s="977"/>
      <c r="WBF1360" s="977"/>
      <c r="WBG1360" s="977"/>
      <c r="WBH1360" s="977"/>
      <c r="WBI1360" s="977"/>
      <c r="WBJ1360" s="977"/>
      <c r="WBK1360" s="977"/>
      <c r="WBL1360" s="977"/>
      <c r="WBM1360" s="977"/>
      <c r="WBN1360" s="977"/>
      <c r="WBO1360" s="977"/>
      <c r="WBP1360" s="977"/>
      <c r="WBQ1360" s="977"/>
      <c r="WBR1360" s="977"/>
      <c r="WBS1360" s="977"/>
      <c r="WBT1360" s="977"/>
      <c r="WBU1360" s="977"/>
      <c r="WBV1360" s="977"/>
      <c r="WBW1360" s="977"/>
      <c r="WBX1360" s="977"/>
      <c r="WBY1360" s="977"/>
      <c r="WBZ1360" s="977"/>
      <c r="WCA1360" s="977"/>
      <c r="WCB1360" s="977"/>
      <c r="WCC1360" s="977"/>
      <c r="WCD1360" s="977"/>
      <c r="WCE1360" s="977"/>
      <c r="WCF1360" s="977"/>
      <c r="WCG1360" s="977"/>
      <c r="WCH1360" s="977"/>
      <c r="WCI1360" s="977"/>
      <c r="WCJ1360" s="977"/>
      <c r="WCK1360" s="977"/>
      <c r="WCL1360" s="977"/>
      <c r="WCM1360" s="977"/>
      <c r="WCN1360" s="977"/>
      <c r="WCO1360" s="977"/>
      <c r="WCP1360" s="977"/>
      <c r="WCQ1360" s="977"/>
      <c r="WCR1360" s="977"/>
      <c r="WCS1360" s="977"/>
      <c r="WCT1360" s="977"/>
      <c r="WCU1360" s="977"/>
      <c r="WCV1360" s="977"/>
      <c r="WCW1360" s="977"/>
      <c r="WCX1360" s="977"/>
      <c r="WCY1360" s="977"/>
      <c r="WCZ1360" s="977"/>
      <c r="WDA1360" s="977"/>
      <c r="WDB1360" s="977"/>
      <c r="WDC1360" s="977"/>
      <c r="WDD1360" s="977"/>
      <c r="WDE1360" s="977"/>
      <c r="WDF1360" s="977"/>
      <c r="WDG1360" s="977"/>
      <c r="WDH1360" s="977"/>
      <c r="WDI1360" s="977"/>
      <c r="WDJ1360" s="977"/>
      <c r="WDK1360" s="977"/>
      <c r="WDL1360" s="977"/>
      <c r="WDM1360" s="977"/>
      <c r="WDN1360" s="977"/>
      <c r="WDO1360" s="977"/>
      <c r="WDP1360" s="977"/>
      <c r="WDQ1360" s="977"/>
      <c r="WDR1360" s="977"/>
      <c r="WDS1360" s="977"/>
      <c r="WDT1360" s="977"/>
      <c r="WDU1360" s="977"/>
      <c r="WDV1360" s="977"/>
      <c r="WDW1360" s="977"/>
      <c r="WDX1360" s="977"/>
      <c r="WDY1360" s="977"/>
      <c r="WDZ1360" s="977"/>
      <c r="WEA1360" s="977"/>
      <c r="WEB1360" s="977"/>
      <c r="WEC1360" s="977"/>
      <c r="WED1360" s="977"/>
      <c r="WEE1360" s="977"/>
      <c r="WEF1360" s="977"/>
      <c r="WEG1360" s="977"/>
      <c r="WEH1360" s="977"/>
      <c r="WEI1360" s="977"/>
      <c r="WEJ1360" s="977"/>
      <c r="WEK1360" s="977"/>
      <c r="WEL1360" s="977"/>
      <c r="WEM1360" s="977"/>
      <c r="WEN1360" s="977"/>
      <c r="WEO1360" s="977"/>
      <c r="WEP1360" s="977"/>
      <c r="WEQ1360" s="977"/>
      <c r="WER1360" s="977"/>
      <c r="WES1360" s="977"/>
      <c r="WET1360" s="977"/>
      <c r="WEU1360" s="977"/>
      <c r="WEV1360" s="977"/>
      <c r="WEW1360" s="977"/>
      <c r="WEX1360" s="977"/>
      <c r="WEY1360" s="977"/>
      <c r="WEZ1360" s="977"/>
      <c r="WFA1360" s="977"/>
      <c r="WFB1360" s="977"/>
      <c r="WFC1360" s="977"/>
      <c r="WFD1360" s="977"/>
      <c r="WFE1360" s="977"/>
      <c r="WFF1360" s="977"/>
      <c r="WFG1360" s="977"/>
      <c r="WFH1360" s="977"/>
      <c r="WFI1360" s="977"/>
      <c r="WFJ1360" s="977"/>
      <c r="WFK1360" s="977"/>
      <c r="WFL1360" s="977"/>
      <c r="WFM1360" s="977"/>
      <c r="WFN1360" s="977"/>
      <c r="WFO1360" s="977"/>
      <c r="WFP1360" s="977"/>
      <c r="WFQ1360" s="977"/>
      <c r="WFR1360" s="977"/>
      <c r="WFS1360" s="977"/>
      <c r="WFT1360" s="977"/>
      <c r="WFU1360" s="977"/>
      <c r="WFV1360" s="977"/>
      <c r="WFW1360" s="977"/>
      <c r="WFX1360" s="977"/>
      <c r="WFY1360" s="977"/>
      <c r="WFZ1360" s="977"/>
      <c r="WGA1360" s="977"/>
      <c r="WGB1360" s="977"/>
      <c r="WGC1360" s="977"/>
      <c r="WGD1360" s="977"/>
      <c r="WGE1360" s="977"/>
      <c r="WGF1360" s="977"/>
      <c r="WGG1360" s="977"/>
      <c r="WGH1360" s="977"/>
      <c r="WGI1360" s="977"/>
      <c r="WGJ1360" s="977"/>
      <c r="WGK1360" s="977"/>
      <c r="WGL1360" s="977"/>
      <c r="WGM1360" s="977"/>
      <c r="WGN1360" s="977"/>
      <c r="WGO1360" s="977"/>
      <c r="WGP1360" s="977"/>
      <c r="WGQ1360" s="977"/>
      <c r="WGR1360" s="977"/>
      <c r="WGS1360" s="977"/>
      <c r="WGT1360" s="977"/>
      <c r="WGU1360" s="977"/>
      <c r="WGV1360" s="977"/>
      <c r="WGW1360" s="977"/>
      <c r="WGX1360" s="977"/>
      <c r="WGY1360" s="977"/>
      <c r="WGZ1360" s="977"/>
      <c r="WHA1360" s="977"/>
      <c r="WHB1360" s="977"/>
      <c r="WHC1360" s="977"/>
      <c r="WHD1360" s="977"/>
      <c r="WHE1360" s="977"/>
      <c r="WHF1360" s="977"/>
      <c r="WHG1360" s="977"/>
      <c r="WHH1360" s="977"/>
      <c r="WHI1360" s="977"/>
      <c r="WHJ1360" s="977"/>
      <c r="WHK1360" s="977"/>
      <c r="WHL1360" s="977"/>
      <c r="WHM1360" s="977"/>
      <c r="WHN1360" s="977"/>
      <c r="WHO1360" s="977"/>
      <c r="WHP1360" s="977"/>
      <c r="WHQ1360" s="977"/>
      <c r="WHR1360" s="977"/>
      <c r="WHS1360" s="977"/>
      <c r="WHT1360" s="977"/>
      <c r="WHU1360" s="977"/>
      <c r="WHV1360" s="977"/>
      <c r="WHW1360" s="977"/>
      <c r="WHX1360" s="977"/>
      <c r="WHY1360" s="977"/>
      <c r="WHZ1360" s="977"/>
      <c r="WIA1360" s="977"/>
      <c r="WIB1360" s="977"/>
      <c r="WIC1360" s="977"/>
      <c r="WID1360" s="977"/>
      <c r="WIE1360" s="977"/>
      <c r="WIF1360" s="977"/>
      <c r="WIG1360" s="977"/>
      <c r="WIH1360" s="977"/>
      <c r="WII1360" s="977"/>
      <c r="WIJ1360" s="977"/>
      <c r="WIK1360" s="977"/>
      <c r="WIL1360" s="977"/>
      <c r="WIM1360" s="977"/>
      <c r="WIN1360" s="977"/>
      <c r="WIO1360" s="977"/>
      <c r="WIP1360" s="977"/>
      <c r="WIQ1360" s="977"/>
      <c r="WIR1360" s="977"/>
      <c r="WIS1360" s="977"/>
      <c r="WIT1360" s="977"/>
      <c r="WIU1360" s="977"/>
      <c r="WIV1360" s="977"/>
      <c r="WIW1360" s="977"/>
      <c r="WIX1360" s="977"/>
      <c r="WIY1360" s="977"/>
      <c r="WIZ1360" s="977"/>
      <c r="WJA1360" s="977"/>
      <c r="WJB1360" s="977"/>
      <c r="WJC1360" s="977"/>
      <c r="WJD1360" s="977"/>
      <c r="WJE1360" s="977"/>
      <c r="WJF1360" s="977"/>
      <c r="WJG1360" s="977"/>
      <c r="WJH1360" s="977"/>
      <c r="WJI1360" s="977"/>
      <c r="WJJ1360" s="977"/>
      <c r="WJK1360" s="977"/>
      <c r="WJL1360" s="977"/>
      <c r="WJM1360" s="977"/>
      <c r="WJN1360" s="977"/>
      <c r="WJO1360" s="977"/>
      <c r="WJP1360" s="977"/>
      <c r="WJQ1360" s="977"/>
      <c r="WJR1360" s="977"/>
      <c r="WJS1360" s="977"/>
      <c r="WJT1360" s="977"/>
      <c r="WJU1360" s="977"/>
      <c r="WJV1360" s="977"/>
      <c r="WJW1360" s="977"/>
      <c r="WJX1360" s="977"/>
      <c r="WJY1360" s="977"/>
      <c r="WJZ1360" s="977"/>
      <c r="WKA1360" s="977"/>
      <c r="WKB1360" s="977"/>
      <c r="WKC1360" s="977"/>
      <c r="WKD1360" s="977"/>
      <c r="WKE1360" s="977"/>
      <c r="WKF1360" s="977"/>
      <c r="WKG1360" s="977"/>
      <c r="WKH1360" s="977"/>
      <c r="WKI1360" s="977"/>
      <c r="WKJ1360" s="977"/>
      <c r="WKK1360" s="977"/>
      <c r="WKL1360" s="977"/>
      <c r="WKM1360" s="977"/>
      <c r="WKN1360" s="977"/>
      <c r="WKO1360" s="977"/>
      <c r="WKP1360" s="977"/>
      <c r="WKQ1360" s="977"/>
      <c r="WKR1360" s="977"/>
      <c r="WKS1360" s="977"/>
      <c r="WKT1360" s="977"/>
      <c r="WKU1360" s="977"/>
      <c r="WKV1360" s="977"/>
      <c r="WKW1360" s="977"/>
      <c r="WKX1360" s="977"/>
      <c r="WKY1360" s="977"/>
      <c r="WKZ1360" s="977"/>
      <c r="WLA1360" s="977"/>
      <c r="WLB1360" s="977"/>
      <c r="WLC1360" s="977"/>
      <c r="WLD1360" s="977"/>
      <c r="WLE1360" s="977"/>
      <c r="WLF1360" s="977"/>
      <c r="WLG1360" s="977"/>
      <c r="WLH1360" s="977"/>
      <c r="WLI1360" s="977"/>
      <c r="WLJ1360" s="977"/>
      <c r="WLK1360" s="977"/>
      <c r="WLL1360" s="977"/>
      <c r="WLM1360" s="977"/>
      <c r="WLN1360" s="977"/>
      <c r="WLO1360" s="977"/>
      <c r="WLP1360" s="977"/>
      <c r="WLQ1360" s="977"/>
      <c r="WLR1360" s="977"/>
      <c r="WLS1360" s="977"/>
      <c r="WLT1360" s="977"/>
      <c r="WLU1360" s="977"/>
      <c r="WLV1360" s="977"/>
      <c r="WLW1360" s="977"/>
      <c r="WLX1360" s="977"/>
      <c r="WLY1360" s="977"/>
      <c r="WLZ1360" s="977"/>
      <c r="WMA1360" s="977"/>
      <c r="WMB1360" s="977"/>
      <c r="WMC1360" s="977"/>
      <c r="WMD1360" s="977"/>
      <c r="WME1360" s="977"/>
      <c r="WMF1360" s="977"/>
      <c r="WMG1360" s="977"/>
      <c r="WMH1360" s="977"/>
      <c r="WMI1360" s="977"/>
      <c r="WMJ1360" s="977"/>
      <c r="WMK1360" s="977"/>
      <c r="WML1360" s="977"/>
      <c r="WMM1360" s="977"/>
      <c r="WMN1360" s="977"/>
      <c r="WMO1360" s="977"/>
      <c r="WMP1360" s="977"/>
      <c r="WMQ1360" s="977"/>
      <c r="WMR1360" s="977"/>
      <c r="WMS1360" s="977"/>
      <c r="WMT1360" s="977"/>
      <c r="WMU1360" s="977"/>
      <c r="WMV1360" s="977"/>
      <c r="WMW1360" s="977"/>
      <c r="WMX1360" s="977"/>
      <c r="WMY1360" s="977"/>
      <c r="WMZ1360" s="977"/>
      <c r="WNA1360" s="977"/>
      <c r="WNB1360" s="977"/>
      <c r="WNC1360" s="977"/>
      <c r="WND1360" s="977"/>
      <c r="WNE1360" s="977"/>
      <c r="WNF1360" s="977"/>
      <c r="WNG1360" s="977"/>
      <c r="WNH1360" s="977"/>
      <c r="WNI1360" s="977"/>
      <c r="WNJ1360" s="977"/>
      <c r="WNK1360" s="977"/>
      <c r="WNL1360" s="977"/>
      <c r="WNM1360" s="977"/>
      <c r="WNN1360" s="977"/>
      <c r="WNO1360" s="977"/>
      <c r="WNP1360" s="977"/>
      <c r="WNQ1360" s="977"/>
      <c r="WNR1360" s="977"/>
      <c r="WNS1360" s="977"/>
      <c r="WNT1360" s="977"/>
      <c r="WNU1360" s="977"/>
      <c r="WNV1360" s="977"/>
      <c r="WNW1360" s="977"/>
      <c r="WNX1360" s="977"/>
      <c r="WNY1360" s="977"/>
      <c r="WNZ1360" s="977"/>
      <c r="WOA1360" s="977"/>
      <c r="WOB1360" s="977"/>
      <c r="WOC1360" s="977"/>
      <c r="WOD1360" s="977"/>
      <c r="WOE1360" s="977"/>
      <c r="WOF1360" s="977"/>
      <c r="WOG1360" s="977"/>
      <c r="WOH1360" s="977"/>
      <c r="WOI1360" s="977"/>
      <c r="WOJ1360" s="977"/>
      <c r="WOK1360" s="977"/>
      <c r="WOL1360" s="977"/>
      <c r="WOM1360" s="977"/>
      <c r="WON1360" s="977"/>
      <c r="WOO1360" s="977"/>
      <c r="WOP1360" s="977"/>
      <c r="WOQ1360" s="977"/>
      <c r="WOR1360" s="977"/>
      <c r="WOS1360" s="977"/>
      <c r="WOT1360" s="977"/>
      <c r="WOU1360" s="977"/>
      <c r="WOV1360" s="977"/>
      <c r="WOW1360" s="977"/>
      <c r="WOX1360" s="977"/>
      <c r="WOY1360" s="977"/>
      <c r="WOZ1360" s="977"/>
      <c r="WPA1360" s="977"/>
      <c r="WPB1360" s="977"/>
      <c r="WPC1360" s="977"/>
      <c r="WPD1360" s="977"/>
      <c r="WPE1360" s="977"/>
      <c r="WPF1360" s="977"/>
      <c r="WPG1360" s="977"/>
      <c r="WPH1360" s="977"/>
      <c r="WPI1360" s="977"/>
      <c r="WPJ1360" s="977"/>
      <c r="WPK1360" s="977"/>
      <c r="WPL1360" s="977"/>
      <c r="WPM1360" s="977"/>
      <c r="WPN1360" s="977"/>
      <c r="WPO1360" s="977"/>
      <c r="WPP1360" s="977"/>
      <c r="WPQ1360" s="977"/>
      <c r="WPR1360" s="977"/>
      <c r="WPS1360" s="977"/>
      <c r="WPT1360" s="977"/>
      <c r="WPU1360" s="977"/>
      <c r="WPV1360" s="977"/>
      <c r="WPW1360" s="977"/>
      <c r="WPX1360" s="977"/>
      <c r="WPY1360" s="977"/>
      <c r="WPZ1360" s="977"/>
      <c r="WQA1360" s="977"/>
      <c r="WQB1360" s="977"/>
      <c r="WQC1360" s="977"/>
      <c r="WQD1360" s="977"/>
      <c r="WQE1360" s="977"/>
      <c r="WQF1360" s="977"/>
      <c r="WQG1360" s="977"/>
      <c r="WQH1360" s="977"/>
      <c r="WQI1360" s="977"/>
      <c r="WQJ1360" s="977"/>
      <c r="WQK1360" s="977"/>
      <c r="WQL1360" s="977"/>
      <c r="WQM1360" s="977"/>
      <c r="WQN1360" s="977"/>
      <c r="WQO1360" s="977"/>
      <c r="WQP1360" s="977"/>
      <c r="WQQ1360" s="977"/>
      <c r="WQR1360" s="977"/>
      <c r="WQS1360" s="977"/>
      <c r="WQT1360" s="977"/>
      <c r="WQU1360" s="977"/>
      <c r="WQV1360" s="977"/>
      <c r="WQW1360" s="977"/>
      <c r="WQX1360" s="977"/>
      <c r="WQY1360" s="977"/>
      <c r="WQZ1360" s="977"/>
      <c r="WRA1360" s="977"/>
      <c r="WRB1360" s="977"/>
      <c r="WRC1360" s="977"/>
      <c r="WRD1360" s="977"/>
      <c r="WRE1360" s="977"/>
      <c r="WRF1360" s="977"/>
      <c r="WRG1360" s="977"/>
      <c r="WRH1360" s="977"/>
      <c r="WRI1360" s="977"/>
      <c r="WRJ1360" s="977"/>
      <c r="WRK1360" s="977"/>
      <c r="WRL1360" s="977"/>
      <c r="WRM1360" s="977"/>
      <c r="WRN1360" s="977"/>
      <c r="WRO1360" s="977"/>
      <c r="WRP1360" s="977"/>
      <c r="WRQ1360" s="977"/>
      <c r="WRR1360" s="977"/>
      <c r="WRS1360" s="977"/>
      <c r="WRT1360" s="977"/>
      <c r="WRU1360" s="977"/>
      <c r="WRV1360" s="977"/>
      <c r="WRW1360" s="977"/>
      <c r="WRX1360" s="977"/>
      <c r="WRY1360" s="977"/>
      <c r="WRZ1360" s="977"/>
      <c r="WSA1360" s="977"/>
      <c r="WSB1360" s="977"/>
      <c r="WSC1360" s="977"/>
      <c r="WSD1360" s="977"/>
      <c r="WSE1360" s="977"/>
      <c r="WSF1360" s="977"/>
      <c r="WSG1360" s="977"/>
      <c r="WSH1360" s="977"/>
      <c r="WSI1360" s="977"/>
      <c r="WSJ1360" s="977"/>
      <c r="WSK1360" s="977"/>
      <c r="WSL1360" s="977"/>
      <c r="WSM1360" s="977"/>
      <c r="WSN1360" s="977"/>
      <c r="WSO1360" s="977"/>
      <c r="WSP1360" s="977"/>
      <c r="WSQ1360" s="977"/>
      <c r="WSR1360" s="977"/>
      <c r="WSS1360" s="977"/>
      <c r="WST1360" s="977"/>
      <c r="WSU1360" s="977"/>
      <c r="WSV1360" s="977"/>
      <c r="WSW1360" s="977"/>
      <c r="WSX1360" s="977"/>
      <c r="WSY1360" s="977"/>
      <c r="WSZ1360" s="977"/>
      <c r="WTA1360" s="977"/>
      <c r="WTB1360" s="977"/>
      <c r="WTC1360" s="977"/>
      <c r="WTD1360" s="977"/>
      <c r="WTE1360" s="977"/>
      <c r="WTF1360" s="977"/>
      <c r="WTG1360" s="977"/>
      <c r="WTH1360" s="977"/>
      <c r="WTI1360" s="977"/>
      <c r="WTJ1360" s="977"/>
      <c r="WTK1360" s="977"/>
      <c r="WTL1360" s="977"/>
      <c r="WTM1360" s="977"/>
      <c r="WTN1360" s="977"/>
      <c r="WTO1360" s="977"/>
      <c r="WTP1360" s="977"/>
      <c r="WTQ1360" s="977"/>
      <c r="WTR1360" s="977"/>
      <c r="WTS1360" s="977"/>
      <c r="WTT1360" s="977"/>
      <c r="WTU1360" s="977"/>
      <c r="WTV1360" s="977"/>
      <c r="WTW1360" s="977"/>
      <c r="WTX1360" s="977"/>
      <c r="WTY1360" s="977"/>
      <c r="WTZ1360" s="977"/>
      <c r="WUA1360" s="977"/>
      <c r="WUB1360" s="977"/>
      <c r="WUC1360" s="977"/>
      <c r="WUD1360" s="977"/>
      <c r="WUE1360" s="977"/>
      <c r="WUF1360" s="977"/>
      <c r="WUG1360" s="977"/>
      <c r="WUH1360" s="977"/>
      <c r="WUI1360" s="977"/>
      <c r="WUJ1360" s="977"/>
      <c r="WUK1360" s="977"/>
      <c r="WUL1360" s="977"/>
      <c r="WUM1360" s="977"/>
      <c r="WUN1360" s="977"/>
      <c r="WUO1360" s="977"/>
      <c r="WUP1360" s="977"/>
      <c r="WUQ1360" s="977"/>
      <c r="WUR1360" s="977"/>
      <c r="WUS1360" s="977"/>
      <c r="WUT1360" s="977"/>
      <c r="WUU1360" s="977"/>
      <c r="WUV1360" s="977"/>
      <c r="WUW1360" s="977"/>
      <c r="WUX1360" s="977"/>
      <c r="WUY1360" s="977"/>
      <c r="WUZ1360" s="977"/>
      <c r="WVA1360" s="977"/>
      <c r="WVB1360" s="977"/>
      <c r="WVC1360" s="977"/>
      <c r="WVD1360" s="977"/>
      <c r="WVE1360" s="977"/>
      <c r="WVF1360" s="977"/>
      <c r="WVG1360" s="977"/>
      <c r="WVH1360" s="977"/>
      <c r="WVI1360" s="977"/>
      <c r="WVJ1360" s="977"/>
      <c r="WVK1360" s="977"/>
      <c r="WVL1360" s="977"/>
      <c r="WVM1360" s="977"/>
      <c r="WVN1360" s="977"/>
      <c r="WVO1360" s="977"/>
      <c r="WVP1360" s="977"/>
      <c r="WVQ1360" s="977"/>
      <c r="WVR1360" s="977"/>
      <c r="WVS1360" s="977"/>
      <c r="WVT1360" s="977"/>
      <c r="WVU1360" s="977"/>
      <c r="WVV1360" s="977"/>
      <c r="WVW1360" s="977"/>
      <c r="WVX1360" s="977"/>
      <c r="WVY1360" s="977"/>
      <c r="WVZ1360" s="977"/>
      <c r="WWA1360" s="977"/>
      <c r="WWB1360" s="977"/>
      <c r="WWC1360" s="977"/>
      <c r="WWD1360" s="977"/>
      <c r="WWE1360" s="977"/>
      <c r="WWF1360" s="977"/>
      <c r="WWG1360" s="977"/>
      <c r="WWH1360" s="977"/>
      <c r="WWI1360" s="977"/>
      <c r="WWJ1360" s="977"/>
      <c r="WWK1360" s="977"/>
      <c r="WWL1360" s="977"/>
      <c r="WWM1360" s="977"/>
      <c r="WWN1360" s="977"/>
      <c r="WWO1360" s="977"/>
      <c r="WWP1360" s="977"/>
      <c r="WWQ1360" s="977"/>
      <c r="WWR1360" s="977"/>
      <c r="WWS1360" s="977"/>
      <c r="WWT1360" s="977"/>
      <c r="WWU1360" s="977"/>
      <c r="WWV1360" s="977"/>
      <c r="WWW1360" s="977"/>
      <c r="WWX1360" s="977"/>
      <c r="WWY1360" s="977"/>
      <c r="WWZ1360" s="977"/>
      <c r="WXA1360" s="977"/>
      <c r="WXB1360" s="977"/>
      <c r="WXC1360" s="977"/>
      <c r="WXD1360" s="977"/>
      <c r="WXE1360" s="977"/>
      <c r="WXF1360" s="977"/>
      <c r="WXG1360" s="977"/>
      <c r="WXH1360" s="977"/>
      <c r="WXI1360" s="977"/>
      <c r="WXJ1360" s="977"/>
      <c r="WXK1360" s="977"/>
      <c r="WXL1360" s="977"/>
      <c r="WXM1360" s="977"/>
      <c r="WXN1360" s="977"/>
      <c r="WXO1360" s="977"/>
      <c r="WXP1360" s="977"/>
      <c r="WXQ1360" s="977"/>
      <c r="WXR1360" s="977"/>
      <c r="WXS1360" s="977"/>
      <c r="WXT1360" s="977"/>
      <c r="WXU1360" s="977"/>
      <c r="WXV1360" s="977"/>
      <c r="WXW1360" s="977"/>
      <c r="WXX1360" s="977"/>
      <c r="WXY1360" s="977"/>
      <c r="WXZ1360" s="977"/>
      <c r="WYA1360" s="977"/>
      <c r="WYB1360" s="977"/>
      <c r="WYC1360" s="977"/>
      <c r="WYD1360" s="977"/>
      <c r="WYE1360" s="977"/>
      <c r="WYF1360" s="977"/>
      <c r="WYG1360" s="977"/>
      <c r="WYH1360" s="977"/>
      <c r="WYI1360" s="977"/>
      <c r="WYJ1360" s="977"/>
      <c r="WYK1360" s="977"/>
      <c r="WYL1360" s="977"/>
      <c r="WYM1360" s="977"/>
      <c r="WYN1360" s="977"/>
      <c r="WYO1360" s="977"/>
      <c r="WYP1360" s="977"/>
      <c r="WYQ1360" s="977"/>
      <c r="WYR1360" s="977"/>
      <c r="WYS1360" s="977"/>
      <c r="WYT1360" s="977"/>
      <c r="WYU1360" s="977"/>
      <c r="WYV1360" s="977"/>
      <c r="WYW1360" s="977"/>
      <c r="WYX1360" s="977"/>
      <c r="WYY1360" s="977"/>
      <c r="WYZ1360" s="977"/>
      <c r="WZA1360" s="977"/>
      <c r="WZB1360" s="977"/>
      <c r="WZC1360" s="977"/>
      <c r="WZD1360" s="977"/>
      <c r="WZE1360" s="977"/>
      <c r="WZF1360" s="977"/>
      <c r="WZG1360" s="977"/>
      <c r="WZH1360" s="977"/>
      <c r="WZI1360" s="977"/>
      <c r="WZJ1360" s="977"/>
      <c r="WZK1360" s="977"/>
      <c r="WZL1360" s="977"/>
      <c r="WZM1360" s="977"/>
      <c r="WZN1360" s="977"/>
      <c r="WZO1360" s="977"/>
      <c r="WZP1360" s="977"/>
      <c r="WZQ1360" s="977"/>
      <c r="WZR1360" s="977"/>
      <c r="WZS1360" s="977"/>
      <c r="WZT1360" s="977"/>
      <c r="WZU1360" s="977"/>
      <c r="WZV1360" s="977"/>
      <c r="WZW1360" s="977"/>
      <c r="WZX1360" s="977"/>
      <c r="WZY1360" s="977"/>
      <c r="WZZ1360" s="977"/>
      <c r="XAA1360" s="977"/>
      <c r="XAB1360" s="977"/>
      <c r="XAC1360" s="977"/>
      <c r="XAD1360" s="977"/>
      <c r="XAE1360" s="977"/>
      <c r="XAF1360" s="977"/>
      <c r="XAG1360" s="977"/>
      <c r="XAH1360" s="977"/>
      <c r="XAI1360" s="977"/>
      <c r="XAJ1360" s="977"/>
      <c r="XAK1360" s="977"/>
      <c r="XAL1360" s="977"/>
      <c r="XAM1360" s="977"/>
      <c r="XAN1360" s="977"/>
      <c r="XAO1360" s="977"/>
      <c r="XAP1360" s="977"/>
      <c r="XAQ1360" s="977"/>
      <c r="XAR1360" s="977"/>
      <c r="XAS1360" s="977"/>
      <c r="XAT1360" s="977"/>
      <c r="XAU1360" s="977"/>
      <c r="XAV1360" s="977"/>
      <c r="XAW1360" s="977"/>
      <c r="XAX1360" s="977"/>
      <c r="XAY1360" s="977"/>
      <c r="XAZ1360" s="977"/>
      <c r="XBA1360" s="977"/>
      <c r="XBB1360" s="977"/>
      <c r="XBC1360" s="977"/>
      <c r="XBD1360" s="977"/>
      <c r="XBE1360" s="977"/>
      <c r="XBF1360" s="977"/>
      <c r="XBG1360" s="977"/>
      <c r="XBH1360" s="977"/>
      <c r="XBI1360" s="977"/>
      <c r="XBJ1360" s="977"/>
      <c r="XBK1360" s="977"/>
      <c r="XBL1360" s="977"/>
      <c r="XBM1360" s="977"/>
      <c r="XBN1360" s="977"/>
      <c r="XBO1360" s="977"/>
      <c r="XBP1360" s="977"/>
      <c r="XBQ1360" s="977"/>
      <c r="XBR1360" s="977"/>
      <c r="XBS1360" s="977"/>
      <c r="XBT1360" s="977"/>
      <c r="XBU1360" s="977"/>
      <c r="XBV1360" s="977"/>
      <c r="XBW1360" s="977"/>
      <c r="XBX1360" s="977"/>
      <c r="XBY1360" s="977"/>
      <c r="XBZ1360" s="977"/>
      <c r="XCA1360" s="977"/>
      <c r="XCB1360" s="977"/>
      <c r="XCC1360" s="977"/>
      <c r="XCD1360" s="977"/>
      <c r="XCE1360" s="977"/>
      <c r="XCF1360" s="977"/>
      <c r="XCG1360" s="977"/>
      <c r="XCH1360" s="977"/>
      <c r="XCI1360" s="977"/>
      <c r="XCJ1360" s="977"/>
      <c r="XCK1360" s="977"/>
      <c r="XCL1360" s="977"/>
      <c r="XCM1360" s="977"/>
      <c r="XCN1360" s="977"/>
      <c r="XCO1360" s="977"/>
      <c r="XCP1360" s="977"/>
      <c r="XCQ1360" s="977"/>
      <c r="XCR1360" s="977"/>
      <c r="XCS1360" s="977"/>
      <c r="XCT1360" s="977"/>
      <c r="XCU1360" s="977"/>
      <c r="XCV1360" s="977"/>
      <c r="XCW1360" s="977"/>
      <c r="XCX1360" s="977"/>
      <c r="XCY1360" s="977"/>
      <c r="XCZ1360" s="977"/>
      <c r="XDA1360" s="977"/>
      <c r="XDB1360" s="977"/>
      <c r="XDC1360" s="977"/>
      <c r="XDD1360" s="977"/>
      <c r="XDE1360" s="977"/>
      <c r="XDF1360" s="977"/>
      <c r="XDG1360" s="977"/>
      <c r="XDH1360" s="977"/>
      <c r="XDI1360" s="977"/>
      <c r="XDJ1360" s="977"/>
      <c r="XDK1360" s="977"/>
      <c r="XDL1360" s="977"/>
      <c r="XDM1360" s="977"/>
      <c r="XDN1360" s="977"/>
      <c r="XDO1360" s="977"/>
      <c r="XDP1360" s="977"/>
      <c r="XDQ1360" s="977"/>
      <c r="XDR1360" s="977"/>
      <c r="XDS1360" s="977"/>
      <c r="XDT1360" s="977"/>
      <c r="XDU1360" s="977"/>
      <c r="XDV1360" s="977"/>
      <c r="XDW1360" s="977"/>
      <c r="XDX1360" s="977"/>
      <c r="XDY1360" s="977"/>
      <c r="XDZ1360" s="977"/>
      <c r="XEA1360" s="977"/>
      <c r="XEB1360" s="977"/>
      <c r="XEC1360" s="977"/>
      <c r="XED1360" s="977"/>
      <c r="XEE1360" s="977"/>
      <c r="XEF1360" s="977"/>
      <c r="XEG1360" s="977"/>
      <c r="XEH1360" s="977"/>
      <c r="XEI1360" s="977"/>
      <c r="XEJ1360" s="977"/>
      <c r="XEK1360" s="977"/>
      <c r="XEL1360" s="977"/>
      <c r="XEM1360" s="977"/>
      <c r="XEN1360" s="977"/>
      <c r="XEO1360" s="977"/>
      <c r="XEP1360" s="977"/>
      <c r="XEQ1360" s="977"/>
      <c r="XER1360" s="977"/>
      <c r="XES1360" s="977"/>
      <c r="XET1360" s="977"/>
      <c r="XEU1360" s="977"/>
      <c r="XEV1360" s="977"/>
      <c r="XEW1360" s="977"/>
      <c r="XEX1360" s="977"/>
      <c r="XEY1360" s="977"/>
      <c r="XEZ1360" s="977"/>
      <c r="XFA1360" s="977"/>
      <c r="XFB1360" s="977"/>
      <c r="XFC1360" s="977"/>
      <c r="XFD1360" s="977"/>
    </row>
    <row r="1361" spans="1:54" ht="24" customHeight="1" x14ac:dyDescent="0.25">
      <c r="A1361" s="1006" t="s">
        <v>1938</v>
      </c>
      <c r="B1361" s="1007"/>
      <c r="C1361" s="1007"/>
      <c r="D1361" s="1007"/>
      <c r="E1361" s="1007"/>
      <c r="F1361" s="1007"/>
      <c r="G1361" s="1007"/>
      <c r="H1361" s="1007"/>
      <c r="I1361" s="1007"/>
      <c r="J1361" s="1007"/>
      <c r="K1361" s="1007"/>
      <c r="L1361" s="1007"/>
      <c r="M1361" s="1007"/>
      <c r="N1361" s="1007"/>
      <c r="O1361" s="1007"/>
      <c r="P1361" s="1007"/>
      <c r="Q1361" s="1007"/>
      <c r="R1361" s="1007"/>
      <c r="S1361" s="1007"/>
      <c r="T1361" s="1007"/>
      <c r="U1361" s="1007"/>
      <c r="V1361" s="1007"/>
      <c r="W1361" s="1007"/>
      <c r="X1361" s="1007"/>
      <c r="Y1361" s="1007"/>
      <c r="Z1361" s="1007"/>
      <c r="AA1361" s="1007"/>
      <c r="AB1361" s="1007"/>
      <c r="AC1361" s="1007"/>
      <c r="AD1361" s="1007"/>
      <c r="AE1361" s="1008"/>
      <c r="AF1361" s="1009" t="s">
        <v>1263</v>
      </c>
      <c r="AG1361" s="1010"/>
      <c r="AH1361" s="1010"/>
      <c r="AI1361" s="1010"/>
      <c r="AJ1361" s="1010"/>
      <c r="AK1361" s="1010"/>
      <c r="AL1361" s="1010"/>
      <c r="AM1361" s="1010"/>
      <c r="AN1361" s="1011"/>
      <c r="AO1361" s="1010" t="s">
        <v>1939</v>
      </c>
      <c r="AP1361" s="1010"/>
      <c r="AQ1361" s="1010"/>
      <c r="AR1361" s="1010"/>
      <c r="AS1361" s="1010"/>
      <c r="AT1361" s="1010"/>
      <c r="AU1361" s="1010"/>
      <c r="AV1361" s="1010"/>
      <c r="AW1361" s="1010"/>
      <c r="AX1361" s="1010"/>
      <c r="AY1361" s="1010"/>
      <c r="AZ1361" s="1010"/>
      <c r="BA1361" s="1010"/>
      <c r="BB1361" s="1011"/>
    </row>
    <row r="1362" spans="1:54" ht="12.6" customHeight="1" x14ac:dyDescent="0.25">
      <c r="A1362" s="996" t="s">
        <v>1940</v>
      </c>
      <c r="B1362" s="997"/>
      <c r="C1362" s="997"/>
      <c r="D1362" s="997"/>
      <c r="E1362" s="997"/>
      <c r="F1362" s="997"/>
      <c r="G1362" s="997"/>
      <c r="H1362" s="997"/>
      <c r="I1362" s="997"/>
      <c r="J1362" s="997"/>
      <c r="K1362" s="997"/>
      <c r="L1362" s="997"/>
      <c r="M1362" s="997"/>
      <c r="N1362" s="997"/>
      <c r="O1362" s="997"/>
      <c r="P1362" s="997"/>
      <c r="Q1362" s="997"/>
      <c r="R1362" s="997"/>
      <c r="S1362" s="997"/>
      <c r="T1362" s="997"/>
      <c r="U1362" s="997"/>
      <c r="V1362" s="997"/>
      <c r="W1362" s="997"/>
      <c r="X1362" s="997"/>
      <c r="Y1362" s="997"/>
      <c r="Z1362" s="997"/>
      <c r="AA1362" s="997"/>
      <c r="AB1362" s="997"/>
      <c r="AC1362" s="997"/>
      <c r="AD1362" s="997"/>
      <c r="AE1362" s="998"/>
      <c r="AF1362" s="999"/>
      <c r="AG1362" s="1000"/>
      <c r="AH1362" s="1000"/>
      <c r="AI1362" s="1000"/>
      <c r="AJ1362" s="1000"/>
      <c r="AK1362" s="1000"/>
      <c r="AL1362" s="1000"/>
      <c r="AM1362" s="1000"/>
      <c r="AN1362" s="1001"/>
      <c r="AO1362" s="1000"/>
      <c r="AP1362" s="1000"/>
      <c r="AQ1362" s="1000"/>
      <c r="AR1362" s="1000"/>
      <c r="AS1362" s="1000"/>
      <c r="AT1362" s="1000"/>
      <c r="AU1362" s="1000"/>
      <c r="AV1362" s="1000"/>
      <c r="AW1362" s="1000"/>
      <c r="AX1362" s="1000"/>
      <c r="AY1362" s="1000"/>
      <c r="AZ1362" s="1000"/>
      <c r="BA1362" s="1000"/>
      <c r="BB1362" s="1001"/>
    </row>
    <row r="1363" spans="1:54" ht="12.6" customHeight="1" x14ac:dyDescent="0.25">
      <c r="A1363" s="996" t="s">
        <v>1941</v>
      </c>
      <c r="B1363" s="997"/>
      <c r="C1363" s="997"/>
      <c r="D1363" s="997"/>
      <c r="E1363" s="997"/>
      <c r="F1363" s="997"/>
      <c r="G1363" s="997"/>
      <c r="H1363" s="997"/>
      <c r="I1363" s="997"/>
      <c r="J1363" s="997"/>
      <c r="K1363" s="997"/>
      <c r="L1363" s="997"/>
      <c r="M1363" s="997"/>
      <c r="N1363" s="997"/>
      <c r="O1363" s="997"/>
      <c r="P1363" s="997"/>
      <c r="Q1363" s="997"/>
      <c r="R1363" s="997"/>
      <c r="S1363" s="997"/>
      <c r="T1363" s="997"/>
      <c r="U1363" s="997"/>
      <c r="V1363" s="997"/>
      <c r="W1363" s="997"/>
      <c r="X1363" s="997"/>
      <c r="Y1363" s="997"/>
      <c r="Z1363" s="997"/>
      <c r="AA1363" s="997"/>
      <c r="AB1363" s="997"/>
      <c r="AC1363" s="997"/>
      <c r="AD1363" s="997"/>
      <c r="AE1363" s="998"/>
      <c r="AF1363" s="999"/>
      <c r="AG1363" s="1000"/>
      <c r="AH1363" s="1000"/>
      <c r="AI1363" s="1000"/>
      <c r="AJ1363" s="1000"/>
      <c r="AK1363" s="1000"/>
      <c r="AL1363" s="1000"/>
      <c r="AM1363" s="1000"/>
      <c r="AN1363" s="1001"/>
      <c r="AO1363" s="1000"/>
      <c r="AP1363" s="1000"/>
      <c r="AQ1363" s="1000"/>
      <c r="AR1363" s="1000"/>
      <c r="AS1363" s="1000"/>
      <c r="AT1363" s="1000"/>
      <c r="AU1363" s="1000"/>
      <c r="AV1363" s="1000"/>
      <c r="AW1363" s="1000"/>
      <c r="AX1363" s="1000"/>
      <c r="AY1363" s="1000"/>
      <c r="AZ1363" s="1000"/>
      <c r="BA1363" s="1000"/>
      <c r="BB1363" s="1001"/>
    </row>
    <row r="1364" spans="1:54" ht="12.6" customHeight="1" x14ac:dyDescent="0.25">
      <c r="A1364" s="996" t="s">
        <v>1942</v>
      </c>
      <c r="B1364" s="997"/>
      <c r="C1364" s="997"/>
      <c r="D1364" s="997"/>
      <c r="E1364" s="997"/>
      <c r="F1364" s="997"/>
      <c r="G1364" s="997"/>
      <c r="H1364" s="997"/>
      <c r="I1364" s="997"/>
      <c r="J1364" s="997"/>
      <c r="K1364" s="997"/>
      <c r="L1364" s="997"/>
      <c r="M1364" s="997"/>
      <c r="N1364" s="997"/>
      <c r="O1364" s="997"/>
      <c r="P1364" s="997"/>
      <c r="Q1364" s="997"/>
      <c r="R1364" s="997"/>
      <c r="S1364" s="997"/>
      <c r="T1364" s="997"/>
      <c r="U1364" s="997"/>
      <c r="V1364" s="997"/>
      <c r="W1364" s="997"/>
      <c r="X1364" s="997"/>
      <c r="Y1364" s="997"/>
      <c r="Z1364" s="997"/>
      <c r="AA1364" s="997"/>
      <c r="AB1364" s="997"/>
      <c r="AC1364" s="997"/>
      <c r="AD1364" s="997"/>
      <c r="AE1364" s="998"/>
      <c r="AF1364" s="999"/>
      <c r="AG1364" s="1000"/>
      <c r="AH1364" s="1000"/>
      <c r="AI1364" s="1000"/>
      <c r="AJ1364" s="1000"/>
      <c r="AK1364" s="1000"/>
      <c r="AL1364" s="1000"/>
      <c r="AM1364" s="1000"/>
      <c r="AN1364" s="1001"/>
      <c r="AO1364" s="1000"/>
      <c r="AP1364" s="1000"/>
      <c r="AQ1364" s="1000"/>
      <c r="AR1364" s="1000"/>
      <c r="AS1364" s="1000"/>
      <c r="AT1364" s="1000"/>
      <c r="AU1364" s="1000"/>
      <c r="AV1364" s="1000"/>
      <c r="AW1364" s="1000"/>
      <c r="AX1364" s="1000"/>
      <c r="AY1364" s="1000"/>
      <c r="AZ1364" s="1000"/>
      <c r="BA1364" s="1000"/>
      <c r="BB1364" s="1001"/>
    </row>
    <row r="1365" spans="1:54" ht="12.6" customHeight="1" x14ac:dyDescent="0.25">
      <c r="A1365" s="996" t="s">
        <v>1943</v>
      </c>
      <c r="B1365" s="997"/>
      <c r="C1365" s="997"/>
      <c r="D1365" s="997"/>
      <c r="E1365" s="997"/>
      <c r="F1365" s="997"/>
      <c r="G1365" s="997"/>
      <c r="H1365" s="997"/>
      <c r="I1365" s="997"/>
      <c r="J1365" s="997"/>
      <c r="K1365" s="997"/>
      <c r="L1365" s="997"/>
      <c r="M1365" s="997"/>
      <c r="N1365" s="997"/>
      <c r="O1365" s="997"/>
      <c r="P1365" s="997"/>
      <c r="Q1365" s="997"/>
      <c r="R1365" s="997"/>
      <c r="S1365" s="997"/>
      <c r="T1365" s="997"/>
      <c r="U1365" s="997"/>
      <c r="V1365" s="997"/>
      <c r="W1365" s="997"/>
      <c r="X1365" s="997"/>
      <c r="Y1365" s="997"/>
      <c r="Z1365" s="997"/>
      <c r="AA1365" s="997"/>
      <c r="AB1365" s="997"/>
      <c r="AC1365" s="997"/>
      <c r="AD1365" s="997"/>
      <c r="AE1365" s="998"/>
      <c r="AF1365" s="999"/>
      <c r="AG1365" s="1000"/>
      <c r="AH1365" s="1000"/>
      <c r="AI1365" s="1000"/>
      <c r="AJ1365" s="1000"/>
      <c r="AK1365" s="1000"/>
      <c r="AL1365" s="1000"/>
      <c r="AM1365" s="1000"/>
      <c r="AN1365" s="1001"/>
      <c r="AO1365" s="1000"/>
      <c r="AP1365" s="1000"/>
      <c r="AQ1365" s="1000"/>
      <c r="AR1365" s="1000"/>
      <c r="AS1365" s="1000"/>
      <c r="AT1365" s="1000"/>
      <c r="AU1365" s="1000"/>
      <c r="AV1365" s="1000"/>
      <c r="AW1365" s="1000"/>
      <c r="AX1365" s="1000"/>
      <c r="AY1365" s="1000"/>
      <c r="AZ1365" s="1000"/>
      <c r="BA1365" s="1000"/>
      <c r="BB1365" s="1001"/>
    </row>
    <row r="1366" spans="1:54" ht="12.6" customHeight="1" x14ac:dyDescent="0.25">
      <c r="A1366" s="996" t="s">
        <v>1944</v>
      </c>
      <c r="B1366" s="997"/>
      <c r="C1366" s="997"/>
      <c r="D1366" s="997"/>
      <c r="E1366" s="997"/>
      <c r="F1366" s="997"/>
      <c r="G1366" s="997"/>
      <c r="H1366" s="997"/>
      <c r="I1366" s="997"/>
      <c r="J1366" s="997"/>
      <c r="K1366" s="997"/>
      <c r="L1366" s="997"/>
      <c r="M1366" s="997"/>
      <c r="N1366" s="997"/>
      <c r="O1366" s="997"/>
      <c r="P1366" s="997"/>
      <c r="Q1366" s="997"/>
      <c r="R1366" s="997"/>
      <c r="S1366" s="997"/>
      <c r="T1366" s="997"/>
      <c r="U1366" s="997"/>
      <c r="V1366" s="997"/>
      <c r="W1366" s="997"/>
      <c r="X1366" s="997"/>
      <c r="Y1366" s="997"/>
      <c r="Z1366" s="997"/>
      <c r="AA1366" s="997"/>
      <c r="AB1366" s="997"/>
      <c r="AC1366" s="997"/>
      <c r="AD1366" s="997"/>
      <c r="AE1366" s="998"/>
      <c r="AF1366" s="999"/>
      <c r="AG1366" s="1000"/>
      <c r="AH1366" s="1000"/>
      <c r="AI1366" s="1000"/>
      <c r="AJ1366" s="1000"/>
      <c r="AK1366" s="1000"/>
      <c r="AL1366" s="1000"/>
      <c r="AM1366" s="1000"/>
      <c r="AN1366" s="1001"/>
      <c r="AO1366" s="1000"/>
      <c r="AP1366" s="1000"/>
      <c r="AQ1366" s="1000"/>
      <c r="AR1366" s="1000"/>
      <c r="AS1366" s="1000"/>
      <c r="AT1366" s="1000"/>
      <c r="AU1366" s="1000"/>
      <c r="AV1366" s="1000"/>
      <c r="AW1366" s="1000"/>
      <c r="AX1366" s="1000"/>
      <c r="AY1366" s="1000"/>
      <c r="AZ1366" s="1000"/>
      <c r="BA1366" s="1000"/>
      <c r="BB1366" s="1001"/>
    </row>
    <row r="1367" spans="1:54" ht="12.6" customHeight="1" x14ac:dyDescent="0.25">
      <c r="A1367" s="996" t="s">
        <v>1945</v>
      </c>
      <c r="B1367" s="997"/>
      <c r="C1367" s="997"/>
      <c r="D1367" s="997"/>
      <c r="E1367" s="997"/>
      <c r="F1367" s="997"/>
      <c r="G1367" s="997"/>
      <c r="H1367" s="997"/>
      <c r="I1367" s="997"/>
      <c r="J1367" s="997"/>
      <c r="K1367" s="997"/>
      <c r="L1367" s="997"/>
      <c r="M1367" s="997"/>
      <c r="N1367" s="997"/>
      <c r="O1367" s="997"/>
      <c r="P1367" s="997"/>
      <c r="Q1367" s="997"/>
      <c r="R1367" s="997"/>
      <c r="S1367" s="997"/>
      <c r="T1367" s="997"/>
      <c r="U1367" s="997"/>
      <c r="V1367" s="997"/>
      <c r="W1367" s="997"/>
      <c r="X1367" s="997"/>
      <c r="Y1367" s="997"/>
      <c r="Z1367" s="997"/>
      <c r="AA1367" s="997"/>
      <c r="AB1367" s="997"/>
      <c r="AC1367" s="997"/>
      <c r="AD1367" s="997"/>
      <c r="AE1367" s="998"/>
      <c r="AF1367" s="999"/>
      <c r="AG1367" s="1000"/>
      <c r="AH1367" s="1000"/>
      <c r="AI1367" s="1000"/>
      <c r="AJ1367" s="1000"/>
      <c r="AK1367" s="1000"/>
      <c r="AL1367" s="1000"/>
      <c r="AM1367" s="1000"/>
      <c r="AN1367" s="1001"/>
      <c r="AO1367" s="1000"/>
      <c r="AP1367" s="1000"/>
      <c r="AQ1367" s="1000"/>
      <c r="AR1367" s="1000"/>
      <c r="AS1367" s="1000"/>
      <c r="AT1367" s="1000"/>
      <c r="AU1367" s="1000"/>
      <c r="AV1367" s="1000"/>
      <c r="AW1367" s="1000"/>
      <c r="AX1367" s="1000"/>
      <c r="AY1367" s="1000"/>
      <c r="AZ1367" s="1000"/>
      <c r="BA1367" s="1000"/>
      <c r="BB1367" s="1001"/>
    </row>
    <row r="1368" spans="1:54" ht="12.6" customHeight="1" x14ac:dyDescent="0.25">
      <c r="A1368" s="996" t="s">
        <v>1946</v>
      </c>
      <c r="B1368" s="997"/>
      <c r="C1368" s="997"/>
      <c r="D1368" s="997"/>
      <c r="E1368" s="997"/>
      <c r="F1368" s="997"/>
      <c r="G1368" s="997"/>
      <c r="H1368" s="997"/>
      <c r="I1368" s="997"/>
      <c r="J1368" s="997"/>
      <c r="K1368" s="997"/>
      <c r="L1368" s="997"/>
      <c r="M1368" s="997"/>
      <c r="N1368" s="997"/>
      <c r="O1368" s="997"/>
      <c r="P1368" s="997"/>
      <c r="Q1368" s="997"/>
      <c r="R1368" s="997"/>
      <c r="S1368" s="997"/>
      <c r="T1368" s="997"/>
      <c r="U1368" s="997"/>
      <c r="V1368" s="997"/>
      <c r="W1368" s="997"/>
      <c r="X1368" s="997"/>
      <c r="Y1368" s="997"/>
      <c r="Z1368" s="997"/>
      <c r="AA1368" s="997"/>
      <c r="AB1368" s="997"/>
      <c r="AC1368" s="997"/>
      <c r="AD1368" s="997"/>
      <c r="AE1368" s="998"/>
      <c r="AF1368" s="999"/>
      <c r="AG1368" s="1000"/>
      <c r="AH1368" s="1000"/>
      <c r="AI1368" s="1000"/>
      <c r="AJ1368" s="1000"/>
      <c r="AK1368" s="1000"/>
      <c r="AL1368" s="1000"/>
      <c r="AM1368" s="1000"/>
      <c r="AN1368" s="1001"/>
      <c r="AO1368" s="1000"/>
      <c r="AP1368" s="1000"/>
      <c r="AQ1368" s="1000"/>
      <c r="AR1368" s="1000"/>
      <c r="AS1368" s="1000"/>
      <c r="AT1368" s="1000"/>
      <c r="AU1368" s="1000"/>
      <c r="AV1368" s="1000"/>
      <c r="AW1368" s="1000"/>
      <c r="AX1368" s="1000"/>
      <c r="AY1368" s="1000"/>
      <c r="AZ1368" s="1000"/>
      <c r="BA1368" s="1000"/>
      <c r="BB1368" s="1001"/>
    </row>
    <row r="1369" spans="1:54" ht="12.6" customHeight="1" x14ac:dyDescent="0.25">
      <c r="A1369" s="996" t="s">
        <v>1947</v>
      </c>
      <c r="B1369" s="997"/>
      <c r="C1369" s="997"/>
      <c r="D1369" s="997"/>
      <c r="E1369" s="997"/>
      <c r="F1369" s="997"/>
      <c r="G1369" s="997"/>
      <c r="H1369" s="997"/>
      <c r="I1369" s="997"/>
      <c r="J1369" s="997"/>
      <c r="K1369" s="997"/>
      <c r="L1369" s="997"/>
      <c r="M1369" s="997"/>
      <c r="N1369" s="997"/>
      <c r="O1369" s="997"/>
      <c r="P1369" s="997"/>
      <c r="Q1369" s="997"/>
      <c r="R1369" s="997"/>
      <c r="S1369" s="997"/>
      <c r="T1369" s="997"/>
      <c r="U1369" s="997"/>
      <c r="V1369" s="997"/>
      <c r="W1369" s="997"/>
      <c r="X1369" s="997"/>
      <c r="Y1369" s="997"/>
      <c r="Z1369" s="997"/>
      <c r="AA1369" s="997"/>
      <c r="AB1369" s="997"/>
      <c r="AC1369" s="997"/>
      <c r="AD1369" s="997"/>
      <c r="AE1369" s="998"/>
      <c r="AF1369" s="999"/>
      <c r="AG1369" s="1000"/>
      <c r="AH1369" s="1000"/>
      <c r="AI1369" s="1000"/>
      <c r="AJ1369" s="1000"/>
      <c r="AK1369" s="1000"/>
      <c r="AL1369" s="1000"/>
      <c r="AM1369" s="1000"/>
      <c r="AN1369" s="1001"/>
      <c r="AO1369" s="1000"/>
      <c r="AP1369" s="1000"/>
      <c r="AQ1369" s="1000"/>
      <c r="AR1369" s="1000"/>
      <c r="AS1369" s="1000"/>
      <c r="AT1369" s="1000"/>
      <c r="AU1369" s="1000"/>
      <c r="AV1369" s="1000"/>
      <c r="AW1369" s="1000"/>
      <c r="AX1369" s="1000"/>
      <c r="AY1369" s="1000"/>
      <c r="AZ1369" s="1000"/>
      <c r="BA1369" s="1000"/>
      <c r="BB1369" s="1001"/>
    </row>
    <row r="1370" spans="1:54" ht="12.6" customHeight="1" x14ac:dyDescent="0.25">
      <c r="A1370" s="220" t="s">
        <v>5049</v>
      </c>
    </row>
    <row r="1371" spans="1:54" ht="15" customHeight="1" x14ac:dyDescent="0.25">
      <c r="A1371" s="807"/>
      <c r="B1371" s="808"/>
      <c r="C1371" s="808"/>
      <c r="D1371" s="808"/>
      <c r="E1371" s="808"/>
      <c r="F1371" s="808"/>
      <c r="G1371" s="808"/>
      <c r="H1371" s="808"/>
      <c r="I1371" s="808"/>
      <c r="J1371" s="808"/>
      <c r="K1371" s="808"/>
      <c r="L1371" s="808"/>
      <c r="M1371" s="808"/>
      <c r="N1371" s="808"/>
      <c r="O1371" s="808"/>
      <c r="P1371" s="808"/>
      <c r="Q1371" s="808"/>
      <c r="R1371" s="808"/>
      <c r="S1371" s="808"/>
      <c r="T1371" s="808"/>
      <c r="U1371" s="808"/>
      <c r="V1371" s="808"/>
      <c r="W1371" s="808"/>
      <c r="X1371" s="808"/>
      <c r="Y1371" s="808"/>
      <c r="Z1371" s="808"/>
      <c r="AA1371" s="808"/>
      <c r="AB1371" s="808"/>
      <c r="AC1371" s="808"/>
      <c r="AD1371" s="808"/>
      <c r="AE1371" s="808"/>
      <c r="AF1371" s="808"/>
      <c r="AG1371" s="808"/>
      <c r="AH1371" s="808"/>
      <c r="AI1371" s="808"/>
      <c r="AJ1371" s="808"/>
      <c r="AK1371" s="808"/>
      <c r="AL1371" s="808"/>
      <c r="AM1371" s="808"/>
      <c r="AN1371" s="808"/>
      <c r="AO1371" s="808"/>
      <c r="AP1371" s="808"/>
      <c r="AQ1371" s="808"/>
      <c r="AR1371" s="808"/>
      <c r="AS1371" s="808"/>
      <c r="AT1371" s="808"/>
      <c r="AU1371" s="808"/>
      <c r="AV1371" s="808"/>
      <c r="AW1371" s="808"/>
      <c r="AX1371" s="808"/>
      <c r="AY1371" s="550"/>
      <c r="AZ1371" s="550"/>
      <c r="BA1371" s="550"/>
      <c r="BB1371" s="550"/>
    </row>
    <row r="1372" spans="1:54" ht="15" customHeight="1" x14ac:dyDescent="0.25">
      <c r="A1372" s="809"/>
      <c r="B1372" s="810"/>
      <c r="C1372" s="810"/>
      <c r="D1372" s="810"/>
      <c r="E1372" s="810"/>
      <c r="F1372" s="810"/>
      <c r="G1372" s="810"/>
      <c r="H1372" s="810"/>
      <c r="I1372" s="810"/>
      <c r="J1372" s="810"/>
      <c r="K1372" s="810"/>
      <c r="L1372" s="810"/>
      <c r="M1372" s="810"/>
      <c r="N1372" s="810"/>
      <c r="O1372" s="810"/>
      <c r="P1372" s="810"/>
      <c r="Q1372" s="810"/>
      <c r="R1372" s="810"/>
      <c r="S1372" s="810"/>
      <c r="T1372" s="810"/>
      <c r="U1372" s="810"/>
      <c r="V1372" s="810"/>
      <c r="W1372" s="810"/>
      <c r="X1372" s="810"/>
      <c r="Y1372" s="810"/>
      <c r="Z1372" s="810"/>
      <c r="AA1372" s="810"/>
      <c r="AB1372" s="810"/>
      <c r="AC1372" s="810"/>
      <c r="AD1372" s="810"/>
      <c r="AE1372" s="810"/>
      <c r="AF1372" s="810"/>
      <c r="AG1372" s="810"/>
      <c r="AH1372" s="810"/>
      <c r="AI1372" s="810"/>
      <c r="AJ1372" s="810"/>
      <c r="AK1372" s="810"/>
      <c r="AL1372" s="810"/>
      <c r="AM1372" s="810"/>
      <c r="AN1372" s="810"/>
      <c r="AO1372" s="810"/>
      <c r="AP1372" s="810"/>
      <c r="AQ1372" s="810"/>
      <c r="AR1372" s="810"/>
      <c r="AS1372" s="810"/>
      <c r="AT1372" s="810"/>
      <c r="AU1372" s="810"/>
      <c r="AV1372" s="810"/>
      <c r="AW1372" s="810"/>
      <c r="AX1372" s="810"/>
      <c r="AY1372" s="550"/>
      <c r="AZ1372" s="550"/>
      <c r="BA1372" s="550"/>
      <c r="BB1372" s="550"/>
    </row>
    <row r="1373" spans="1:54" ht="12.6" customHeight="1" x14ac:dyDescent="0.25">
      <c r="A1373" s="296"/>
      <c r="B1373" s="200"/>
      <c r="C1373" s="200"/>
      <c r="D1373" s="200"/>
      <c r="E1373" s="200"/>
      <c r="F1373" s="200"/>
      <c r="G1373" s="200"/>
      <c r="H1373" s="200"/>
      <c r="I1373" s="200"/>
      <c r="J1373" s="200"/>
      <c r="K1373" s="200"/>
      <c r="L1373" s="200"/>
      <c r="M1373" s="200"/>
      <c r="N1373" s="200"/>
      <c r="O1373" s="200"/>
      <c r="P1373" s="200"/>
      <c r="Q1373" s="200"/>
      <c r="R1373" s="200"/>
      <c r="S1373" s="200"/>
      <c r="T1373" s="200"/>
      <c r="U1373" s="200"/>
      <c r="V1373" s="200"/>
      <c r="W1373" s="200"/>
      <c r="X1373" s="200"/>
      <c r="Y1373" s="200"/>
      <c r="Z1373" s="200"/>
      <c r="AA1373" s="200"/>
      <c r="AB1373" s="200"/>
      <c r="AC1373" s="200"/>
      <c r="AD1373" s="200"/>
      <c r="AE1373" s="200"/>
      <c r="AF1373" s="200"/>
      <c r="AG1373" s="200"/>
      <c r="AH1373" s="200"/>
      <c r="AI1373" s="200"/>
      <c r="AJ1373" s="200"/>
      <c r="AK1373" s="200"/>
      <c r="AL1373" s="200"/>
      <c r="AM1373" s="200"/>
      <c r="AN1373" s="200"/>
      <c r="AO1373" s="200"/>
      <c r="AP1373" s="200"/>
      <c r="AQ1373" s="200"/>
      <c r="AR1373" s="200"/>
      <c r="AS1373" s="200"/>
      <c r="AT1373" s="200"/>
      <c r="AU1373" s="200"/>
      <c r="AV1373" s="200"/>
      <c r="AW1373" s="200"/>
      <c r="AX1373" s="200"/>
      <c r="AY1373" s="200"/>
      <c r="AZ1373" s="200"/>
      <c r="BA1373" s="200"/>
      <c r="BB1373" s="297"/>
    </row>
    <row r="1374" spans="1:54" s="175" customFormat="1" ht="15" customHeight="1" x14ac:dyDescent="0.25">
      <c r="A1374" s="942" t="s">
        <v>1948</v>
      </c>
      <c r="B1374" s="942"/>
      <c r="C1374" s="942"/>
      <c r="D1374" s="942"/>
      <c r="E1374" s="942"/>
      <c r="F1374" s="942"/>
      <c r="G1374" s="942"/>
      <c r="H1374" s="942"/>
      <c r="I1374" s="942"/>
      <c r="J1374" s="942"/>
      <c r="K1374" s="942"/>
      <c r="L1374" s="942"/>
      <c r="M1374" s="942"/>
      <c r="N1374" s="942"/>
      <c r="O1374" s="942"/>
      <c r="P1374" s="942"/>
      <c r="Q1374" s="942"/>
      <c r="R1374" s="942"/>
      <c r="S1374" s="942"/>
      <c r="T1374" s="942"/>
      <c r="U1374" s="942"/>
      <c r="V1374" s="942"/>
      <c r="W1374" s="942"/>
      <c r="X1374" s="942"/>
      <c r="Y1374" s="942"/>
      <c r="Z1374" s="942"/>
      <c r="AA1374" s="942"/>
      <c r="AB1374" s="942"/>
      <c r="AC1374" s="942"/>
      <c r="AD1374" s="942"/>
      <c r="AE1374" s="942"/>
      <c r="AF1374" s="942"/>
      <c r="AG1374" s="942"/>
      <c r="AH1374" s="942"/>
      <c r="AI1374" s="942"/>
      <c r="AJ1374" s="942"/>
      <c r="AK1374" s="942"/>
      <c r="AL1374" s="942"/>
      <c r="AM1374" s="942"/>
      <c r="AN1374" s="942"/>
      <c r="AO1374" s="942"/>
      <c r="AP1374" s="942"/>
      <c r="AQ1374" s="942"/>
      <c r="AR1374" s="942"/>
      <c r="AS1374" s="942"/>
      <c r="AT1374" s="942"/>
      <c r="AU1374" s="942"/>
      <c r="AV1374" s="942"/>
      <c r="AW1374" s="942"/>
      <c r="AX1374" s="942"/>
      <c r="AY1374" s="942"/>
      <c r="AZ1374" s="942"/>
      <c r="BA1374" s="942"/>
      <c r="BB1374" s="298"/>
    </row>
    <row r="1375" spans="1:54" s="175" customFormat="1" ht="15" customHeight="1" x14ac:dyDescent="0.25">
      <c r="A1375" s="220" t="s">
        <v>1949</v>
      </c>
      <c r="B1375" s="303"/>
      <c r="C1375" s="303"/>
      <c r="D1375" s="303"/>
      <c r="E1375" s="303"/>
      <c r="F1375" s="303"/>
      <c r="G1375" s="303"/>
      <c r="H1375" s="303"/>
      <c r="I1375" s="303"/>
      <c r="J1375" s="303"/>
      <c r="K1375" s="303"/>
      <c r="L1375" s="303"/>
      <c r="M1375" s="303"/>
      <c r="N1375" s="303"/>
      <c r="O1375" s="303"/>
      <c r="P1375" s="303"/>
      <c r="Q1375" s="303"/>
      <c r="R1375" s="303"/>
      <c r="S1375" s="303"/>
      <c r="T1375" s="303"/>
      <c r="U1375" s="303"/>
      <c r="V1375" s="303"/>
      <c r="W1375" s="303"/>
      <c r="X1375" s="303"/>
      <c r="Y1375" s="303"/>
      <c r="Z1375" s="303"/>
      <c r="AA1375" s="303"/>
      <c r="AB1375" s="303"/>
      <c r="AC1375" s="303"/>
      <c r="AD1375" s="303"/>
      <c r="AE1375" s="303"/>
      <c r="AF1375" s="303"/>
      <c r="AG1375" s="303"/>
      <c r="AH1375" s="303"/>
      <c r="AI1375" s="303"/>
      <c r="AJ1375" s="303"/>
      <c r="AK1375" s="303"/>
      <c r="AL1375" s="303"/>
      <c r="AM1375" s="303"/>
      <c r="AN1375" s="303"/>
      <c r="AO1375" s="303"/>
      <c r="AP1375" s="303"/>
      <c r="AQ1375" s="303"/>
      <c r="AR1375" s="303"/>
      <c r="AS1375" s="303"/>
      <c r="AT1375" s="303"/>
      <c r="AU1375" s="303"/>
      <c r="AV1375" s="303"/>
      <c r="AW1375" s="303"/>
      <c r="AX1375" s="303"/>
      <c r="AY1375" s="303"/>
      <c r="AZ1375" s="303"/>
      <c r="BA1375" s="303"/>
      <c r="BB1375" s="298"/>
    </row>
    <row r="1376" spans="1:54" ht="12.6" customHeight="1" x14ac:dyDescent="0.25">
      <c r="A1376" s="979" t="s">
        <v>1950</v>
      </c>
      <c r="B1376" s="980"/>
      <c r="C1376" s="980"/>
      <c r="D1376" s="980"/>
      <c r="E1376" s="980"/>
      <c r="F1376" s="980"/>
      <c r="G1376" s="980"/>
      <c r="H1376" s="981"/>
      <c r="I1376" s="979" t="s">
        <v>1951</v>
      </c>
      <c r="J1376" s="980"/>
      <c r="K1376" s="980"/>
      <c r="L1376" s="980"/>
      <c r="M1376" s="980"/>
      <c r="N1376" s="980"/>
      <c r="O1376" s="980"/>
      <c r="P1376" s="980"/>
      <c r="Q1376" s="980"/>
      <c r="R1376" s="980"/>
      <c r="S1376" s="980"/>
      <c r="T1376" s="980"/>
      <c r="U1376" s="980"/>
      <c r="V1376" s="980"/>
      <c r="W1376" s="980"/>
      <c r="X1376" s="980"/>
      <c r="Y1376" s="980"/>
      <c r="Z1376" s="980"/>
      <c r="AA1376" s="980"/>
      <c r="AB1376" s="981"/>
      <c r="AC1376" s="986" t="s">
        <v>1952</v>
      </c>
      <c r="AD1376" s="987"/>
      <c r="AE1376" s="987"/>
      <c r="AF1376" s="987"/>
      <c r="AG1376" s="987"/>
      <c r="AH1376" s="987"/>
      <c r="AI1376" s="987"/>
      <c r="AJ1376" s="987"/>
      <c r="AK1376" s="987"/>
      <c r="AL1376" s="987"/>
      <c r="AM1376" s="987"/>
      <c r="AN1376" s="987"/>
      <c r="AO1376" s="987"/>
      <c r="AP1376" s="987"/>
      <c r="AQ1376" s="987"/>
      <c r="AR1376" s="987"/>
      <c r="AS1376" s="987"/>
      <c r="AT1376" s="987"/>
      <c r="AU1376" s="987"/>
      <c r="AV1376" s="987"/>
      <c r="AW1376" s="987"/>
      <c r="AX1376" s="987"/>
      <c r="AY1376" s="987"/>
      <c r="AZ1376" s="987"/>
      <c r="BA1376" s="987"/>
      <c r="BB1376" s="988"/>
    </row>
    <row r="1377" spans="1:54" ht="12.6" customHeight="1" x14ac:dyDescent="0.25">
      <c r="A1377" s="982"/>
      <c r="B1377" s="983"/>
      <c r="C1377" s="983"/>
      <c r="D1377" s="983"/>
      <c r="E1377" s="983"/>
      <c r="F1377" s="983"/>
      <c r="G1377" s="983"/>
      <c r="H1377" s="984"/>
      <c r="I1377" s="886"/>
      <c r="J1377" s="887"/>
      <c r="K1377" s="887"/>
      <c r="L1377" s="887"/>
      <c r="M1377" s="887"/>
      <c r="N1377" s="887"/>
      <c r="O1377" s="887"/>
      <c r="P1377" s="887"/>
      <c r="Q1377" s="887"/>
      <c r="R1377" s="887"/>
      <c r="S1377" s="887"/>
      <c r="T1377" s="887"/>
      <c r="U1377" s="887"/>
      <c r="V1377" s="887"/>
      <c r="W1377" s="887"/>
      <c r="X1377" s="887"/>
      <c r="Y1377" s="887"/>
      <c r="Z1377" s="887"/>
      <c r="AA1377" s="887"/>
      <c r="AB1377" s="985"/>
      <c r="AC1377" s="989"/>
      <c r="AD1377" s="990"/>
      <c r="AE1377" s="990"/>
      <c r="AF1377" s="990"/>
      <c r="AG1377" s="990"/>
      <c r="AH1377" s="990"/>
      <c r="AI1377" s="990"/>
      <c r="AJ1377" s="990"/>
      <c r="AK1377" s="990"/>
      <c r="AL1377" s="990"/>
      <c r="AM1377" s="990"/>
      <c r="AN1377" s="990"/>
      <c r="AO1377" s="990"/>
      <c r="AP1377" s="990"/>
      <c r="AQ1377" s="990"/>
      <c r="AR1377" s="990"/>
      <c r="AS1377" s="990"/>
      <c r="AT1377" s="990"/>
      <c r="AU1377" s="990"/>
      <c r="AV1377" s="990"/>
      <c r="AW1377" s="990"/>
      <c r="AX1377" s="990"/>
      <c r="AY1377" s="990"/>
      <c r="AZ1377" s="990"/>
      <c r="BA1377" s="990"/>
      <c r="BB1377" s="991"/>
    </row>
    <row r="1378" spans="1:54" ht="12.6" customHeight="1" x14ac:dyDescent="0.25">
      <c r="A1378" s="982"/>
      <c r="B1378" s="983"/>
      <c r="C1378" s="983"/>
      <c r="D1378" s="983"/>
      <c r="E1378" s="983"/>
      <c r="F1378" s="983"/>
      <c r="G1378" s="983"/>
      <c r="H1378" s="984"/>
      <c r="I1378" s="992" t="s">
        <v>1953</v>
      </c>
      <c r="J1378" s="993"/>
      <c r="K1378" s="993"/>
      <c r="L1378" s="993"/>
      <c r="M1378" s="993"/>
      <c r="N1378" s="994"/>
      <c r="O1378" s="995" t="s">
        <v>1954</v>
      </c>
      <c r="P1378" s="995"/>
      <c r="Q1378" s="995"/>
      <c r="R1378" s="995"/>
      <c r="S1378" s="995"/>
      <c r="T1378" s="995"/>
      <c r="U1378" s="995"/>
      <c r="V1378" s="995"/>
      <c r="W1378" s="995" t="s">
        <v>1955</v>
      </c>
      <c r="X1378" s="995"/>
      <c r="Y1378" s="995"/>
      <c r="Z1378" s="995"/>
      <c r="AA1378" s="995"/>
      <c r="AB1378" s="992"/>
      <c r="AC1378" s="995" t="s">
        <v>1953</v>
      </c>
      <c r="AD1378" s="995"/>
      <c r="AE1378" s="995"/>
      <c r="AF1378" s="995"/>
      <c r="AG1378" s="995"/>
      <c r="AH1378" s="995"/>
      <c r="AI1378" s="995" t="s">
        <v>1954</v>
      </c>
      <c r="AJ1378" s="995"/>
      <c r="AK1378" s="995"/>
      <c r="AL1378" s="995"/>
      <c r="AM1378" s="995"/>
      <c r="AN1378" s="995"/>
      <c r="AO1378" s="995"/>
      <c r="AP1378" s="995"/>
      <c r="AQ1378" s="995" t="s">
        <v>1955</v>
      </c>
      <c r="AR1378" s="995"/>
      <c r="AS1378" s="995"/>
      <c r="AT1378" s="995"/>
      <c r="AU1378" s="995"/>
      <c r="AV1378" s="995"/>
      <c r="AW1378" s="995"/>
      <c r="AX1378" s="995"/>
      <c r="AY1378" s="995"/>
      <c r="AZ1378" s="995"/>
      <c r="BA1378" s="995"/>
      <c r="BB1378" s="995"/>
    </row>
    <row r="1379" spans="1:54" ht="12.6" customHeight="1" x14ac:dyDescent="0.25">
      <c r="A1379" s="982"/>
      <c r="B1379" s="983"/>
      <c r="C1379" s="983"/>
      <c r="D1379" s="983"/>
      <c r="E1379" s="983"/>
      <c r="F1379" s="983"/>
      <c r="G1379" s="983"/>
      <c r="H1379" s="984"/>
      <c r="I1379" s="1002" t="s">
        <v>1956</v>
      </c>
      <c r="J1379" s="1002"/>
      <c r="K1379" s="1002"/>
      <c r="L1379" s="1002"/>
      <c r="M1379" s="1002"/>
      <c r="N1379" s="1002"/>
      <c r="O1379" s="1002"/>
      <c r="P1379" s="1002"/>
      <c r="Q1379" s="1002"/>
      <c r="R1379" s="1002"/>
      <c r="S1379" s="1002"/>
      <c r="T1379" s="1002"/>
      <c r="U1379" s="1002"/>
      <c r="V1379" s="1002"/>
      <c r="W1379" s="1002"/>
      <c r="X1379" s="1002"/>
      <c r="Y1379" s="1002"/>
      <c r="Z1379" s="1002"/>
      <c r="AA1379" s="1002"/>
      <c r="AB1379" s="1002"/>
      <c r="AC1379" s="1002" t="s">
        <v>1956</v>
      </c>
      <c r="AD1379" s="1002"/>
      <c r="AE1379" s="1002"/>
      <c r="AF1379" s="1002"/>
      <c r="AG1379" s="1002"/>
      <c r="AH1379" s="1002"/>
      <c r="AI1379" s="1002"/>
      <c r="AJ1379" s="1002"/>
      <c r="AK1379" s="1002"/>
      <c r="AL1379" s="1002"/>
      <c r="AM1379" s="1002"/>
      <c r="AN1379" s="1002"/>
      <c r="AO1379" s="1002"/>
      <c r="AP1379" s="1002"/>
      <c r="AQ1379" s="1002"/>
      <c r="AR1379" s="1002"/>
      <c r="AS1379" s="1002"/>
      <c r="AT1379" s="1002"/>
      <c r="AU1379" s="1002"/>
      <c r="AV1379" s="1002"/>
      <c r="AW1379" s="1002"/>
      <c r="AX1379" s="1002"/>
      <c r="AY1379" s="1002"/>
      <c r="AZ1379" s="1002"/>
      <c r="BA1379" s="1002"/>
      <c r="BB1379" s="1002"/>
    </row>
    <row r="1380" spans="1:54" ht="12.6" customHeight="1" x14ac:dyDescent="0.25">
      <c r="A1380" s="982"/>
      <c r="B1380" s="983"/>
      <c r="C1380" s="983"/>
      <c r="D1380" s="983"/>
      <c r="E1380" s="983"/>
      <c r="F1380" s="983"/>
      <c r="G1380" s="983"/>
      <c r="H1380" s="984"/>
      <c r="I1380" s="862"/>
      <c r="J1380" s="862"/>
      <c r="K1380" s="862"/>
      <c r="L1380" s="862"/>
      <c r="M1380" s="862"/>
      <c r="N1380" s="862"/>
      <c r="O1380" s="862"/>
      <c r="P1380" s="862"/>
      <c r="Q1380" s="862"/>
      <c r="R1380" s="862"/>
      <c r="S1380" s="862"/>
      <c r="T1380" s="862"/>
      <c r="U1380" s="862"/>
      <c r="V1380" s="862"/>
      <c r="W1380" s="862"/>
      <c r="X1380" s="862"/>
      <c r="Y1380" s="862"/>
      <c r="Z1380" s="862"/>
      <c r="AA1380" s="862"/>
      <c r="AB1380" s="862"/>
      <c r="AC1380" s="862"/>
      <c r="AD1380" s="862"/>
      <c r="AE1380" s="862"/>
      <c r="AF1380" s="862"/>
      <c r="AG1380" s="862"/>
      <c r="AH1380" s="862"/>
      <c r="AI1380" s="862"/>
      <c r="AJ1380" s="862"/>
      <c r="AK1380" s="862"/>
      <c r="AL1380" s="862"/>
      <c r="AM1380" s="862"/>
      <c r="AN1380" s="862"/>
      <c r="AO1380" s="862"/>
      <c r="AP1380" s="862"/>
      <c r="AQ1380" s="862"/>
      <c r="AR1380" s="862"/>
      <c r="AS1380" s="862"/>
      <c r="AT1380" s="862"/>
      <c r="AU1380" s="862"/>
      <c r="AV1380" s="862"/>
      <c r="AW1380" s="862"/>
      <c r="AX1380" s="862"/>
      <c r="AY1380" s="862"/>
      <c r="AZ1380" s="862"/>
      <c r="BA1380" s="862"/>
      <c r="BB1380" s="862"/>
    </row>
    <row r="1381" spans="1:54" ht="24.75" customHeight="1" x14ac:dyDescent="0.25">
      <c r="A1381" s="982"/>
      <c r="B1381" s="983"/>
      <c r="C1381" s="983"/>
      <c r="D1381" s="983"/>
      <c r="E1381" s="983"/>
      <c r="F1381" s="983"/>
      <c r="G1381" s="983"/>
      <c r="H1381" s="984"/>
      <c r="I1381" s="1003" t="s">
        <v>1957</v>
      </c>
      <c r="J1381" s="1004"/>
      <c r="K1381" s="1004"/>
      <c r="L1381" s="1004"/>
      <c r="M1381" s="1004"/>
      <c r="N1381" s="1004"/>
      <c r="O1381" s="1004"/>
      <c r="P1381" s="1004"/>
      <c r="Q1381" s="1004"/>
      <c r="R1381" s="1004"/>
      <c r="S1381" s="1004"/>
      <c r="T1381" s="1004"/>
      <c r="U1381" s="1004"/>
      <c r="V1381" s="1004"/>
      <c r="W1381" s="1004"/>
      <c r="X1381" s="1004"/>
      <c r="Y1381" s="1004"/>
      <c r="Z1381" s="1004"/>
      <c r="AA1381" s="1004"/>
      <c r="AB1381" s="1005"/>
      <c r="AC1381" s="982" t="s">
        <v>1957</v>
      </c>
      <c r="AD1381" s="983"/>
      <c r="AE1381" s="983"/>
      <c r="AF1381" s="983"/>
      <c r="AG1381" s="983"/>
      <c r="AH1381" s="983"/>
      <c r="AI1381" s="983"/>
      <c r="AJ1381" s="983"/>
      <c r="AK1381" s="983"/>
      <c r="AL1381" s="983"/>
      <c r="AM1381" s="983"/>
      <c r="AN1381" s="983"/>
      <c r="AO1381" s="983"/>
      <c r="AP1381" s="983"/>
      <c r="AQ1381" s="983"/>
      <c r="AR1381" s="983"/>
      <c r="AS1381" s="983"/>
      <c r="AT1381" s="983"/>
      <c r="AU1381" s="983"/>
      <c r="AV1381" s="983"/>
      <c r="AW1381" s="983"/>
      <c r="AX1381" s="983"/>
      <c r="AY1381" s="983"/>
      <c r="AZ1381" s="983"/>
      <c r="BA1381" s="983"/>
      <c r="BB1381" s="984"/>
    </row>
    <row r="1382" spans="1:54" ht="12.6" customHeight="1" x14ac:dyDescent="0.25">
      <c r="A1382" s="863" t="s">
        <v>1410</v>
      </c>
      <c r="B1382" s="864"/>
      <c r="C1382" s="864"/>
      <c r="D1382" s="864"/>
      <c r="E1382" s="864"/>
      <c r="F1382" s="864"/>
      <c r="G1382" s="864"/>
      <c r="H1382" s="865"/>
      <c r="I1382" s="863" t="s">
        <v>1411</v>
      </c>
      <c r="J1382" s="864"/>
      <c r="K1382" s="864"/>
      <c r="L1382" s="864"/>
      <c r="M1382" s="864"/>
      <c r="N1382" s="865"/>
      <c r="O1382" s="863" t="s">
        <v>1412</v>
      </c>
      <c r="P1382" s="864"/>
      <c r="Q1382" s="864"/>
      <c r="R1382" s="864"/>
      <c r="S1382" s="864"/>
      <c r="T1382" s="864"/>
      <c r="U1382" s="864"/>
      <c r="V1382" s="865"/>
      <c r="W1382" s="863" t="s">
        <v>1413</v>
      </c>
      <c r="X1382" s="864"/>
      <c r="Y1382" s="864"/>
      <c r="Z1382" s="864"/>
      <c r="AA1382" s="864"/>
      <c r="AB1382" s="864"/>
      <c r="AC1382" s="863" t="s">
        <v>1414</v>
      </c>
      <c r="AD1382" s="864"/>
      <c r="AE1382" s="864"/>
      <c r="AF1382" s="864"/>
      <c r="AG1382" s="864"/>
      <c r="AH1382" s="865"/>
      <c r="AI1382" s="863" t="s">
        <v>1415</v>
      </c>
      <c r="AJ1382" s="864"/>
      <c r="AK1382" s="864"/>
      <c r="AL1382" s="864"/>
      <c r="AM1382" s="864"/>
      <c r="AN1382" s="864"/>
      <c r="AO1382" s="864"/>
      <c r="AP1382" s="865"/>
      <c r="AQ1382" s="863" t="s">
        <v>1416</v>
      </c>
      <c r="AR1382" s="864"/>
      <c r="AS1382" s="864"/>
      <c r="AT1382" s="864"/>
      <c r="AU1382" s="864"/>
      <c r="AV1382" s="864"/>
      <c r="AW1382" s="864"/>
      <c r="AX1382" s="864"/>
      <c r="AY1382" s="864"/>
      <c r="AZ1382" s="864"/>
      <c r="BA1382" s="864"/>
      <c r="BB1382" s="865"/>
    </row>
    <row r="1383" spans="1:54" ht="12.6" customHeight="1" x14ac:dyDescent="0.25">
      <c r="A1383" s="816" t="s">
        <v>1958</v>
      </c>
      <c r="B1383" s="817"/>
      <c r="C1383" s="817"/>
      <c r="D1383" s="817"/>
      <c r="E1383" s="817"/>
      <c r="F1383" s="817"/>
      <c r="G1383" s="817"/>
      <c r="H1383" s="818"/>
      <c r="I1383" s="822">
        <v>211677</v>
      </c>
      <c r="J1383" s="823"/>
      <c r="K1383" s="823"/>
      <c r="L1383" s="823"/>
      <c r="M1383" s="823"/>
      <c r="N1383" s="824"/>
      <c r="O1383" s="811"/>
      <c r="P1383" s="811"/>
      <c r="Q1383" s="811"/>
      <c r="R1383" s="811"/>
      <c r="S1383" s="811"/>
      <c r="T1383" s="811"/>
      <c r="U1383" s="811"/>
      <c r="V1383" s="811"/>
      <c r="W1383" s="811">
        <v>37229</v>
      </c>
      <c r="X1383" s="811"/>
      <c r="Y1383" s="811"/>
      <c r="Z1383" s="811"/>
      <c r="AA1383" s="811"/>
      <c r="AB1383" s="822"/>
      <c r="AC1383" s="811"/>
      <c r="AD1383" s="811"/>
      <c r="AE1383" s="811"/>
      <c r="AF1383" s="811"/>
      <c r="AG1383" s="811"/>
      <c r="AH1383" s="811"/>
      <c r="AI1383" s="811"/>
      <c r="AJ1383" s="811"/>
      <c r="AK1383" s="811"/>
      <c r="AL1383" s="811"/>
      <c r="AM1383" s="811"/>
      <c r="AN1383" s="811"/>
      <c r="AO1383" s="811"/>
      <c r="AP1383" s="811"/>
      <c r="AQ1383" s="811"/>
      <c r="AR1383" s="811"/>
      <c r="AS1383" s="811"/>
      <c r="AT1383" s="811"/>
      <c r="AU1383" s="811"/>
      <c r="AV1383" s="811"/>
      <c r="AW1383" s="811"/>
      <c r="AX1383" s="811"/>
      <c r="AY1383" s="811"/>
      <c r="AZ1383" s="811"/>
      <c r="BA1383" s="811"/>
      <c r="BB1383" s="811"/>
    </row>
    <row r="1384" spans="1:54" ht="12.6" customHeight="1" x14ac:dyDescent="0.25">
      <c r="A1384" s="819"/>
      <c r="B1384" s="820"/>
      <c r="C1384" s="820"/>
      <c r="D1384" s="820"/>
      <c r="E1384" s="820"/>
      <c r="F1384" s="820"/>
      <c r="G1384" s="820"/>
      <c r="H1384" s="821"/>
      <c r="I1384" s="812">
        <v>226793</v>
      </c>
      <c r="J1384" s="813"/>
      <c r="K1384" s="813"/>
      <c r="L1384" s="813"/>
      <c r="M1384" s="813"/>
      <c r="N1384" s="814"/>
      <c r="O1384" s="812"/>
      <c r="P1384" s="813"/>
      <c r="Q1384" s="813"/>
      <c r="R1384" s="813"/>
      <c r="S1384" s="813"/>
      <c r="T1384" s="813"/>
      <c r="U1384" s="813"/>
      <c r="V1384" s="814"/>
      <c r="W1384" s="815">
        <v>37172</v>
      </c>
      <c r="X1384" s="815"/>
      <c r="Y1384" s="815"/>
      <c r="Z1384" s="815"/>
      <c r="AA1384" s="815"/>
      <c r="AB1384" s="812"/>
      <c r="AC1384" s="815"/>
      <c r="AD1384" s="815"/>
      <c r="AE1384" s="815"/>
      <c r="AF1384" s="815"/>
      <c r="AG1384" s="815"/>
      <c r="AH1384" s="815"/>
      <c r="AI1384" s="815"/>
      <c r="AJ1384" s="815"/>
      <c r="AK1384" s="815"/>
      <c r="AL1384" s="815"/>
      <c r="AM1384" s="815"/>
      <c r="AN1384" s="815"/>
      <c r="AO1384" s="815"/>
      <c r="AP1384" s="815"/>
      <c r="AQ1384" s="815"/>
      <c r="AR1384" s="815"/>
      <c r="AS1384" s="815"/>
      <c r="AT1384" s="815"/>
      <c r="AU1384" s="815"/>
      <c r="AV1384" s="815"/>
      <c r="AW1384" s="815"/>
      <c r="AX1384" s="815"/>
      <c r="AY1384" s="815"/>
      <c r="AZ1384" s="815"/>
      <c r="BA1384" s="815"/>
      <c r="BB1384" s="815"/>
    </row>
    <row r="1385" spans="1:54" ht="12.6" customHeight="1" x14ac:dyDescent="0.25">
      <c r="A1385" s="816" t="s">
        <v>1959</v>
      </c>
      <c r="B1385" s="817"/>
      <c r="C1385" s="817"/>
      <c r="D1385" s="817"/>
      <c r="E1385" s="817"/>
      <c r="F1385" s="817"/>
      <c r="G1385" s="817"/>
      <c r="H1385" s="818"/>
      <c r="I1385" s="822">
        <v>8684</v>
      </c>
      <c r="J1385" s="823"/>
      <c r="K1385" s="823"/>
      <c r="L1385" s="823"/>
      <c r="M1385" s="823"/>
      <c r="N1385" s="824"/>
      <c r="O1385" s="811"/>
      <c r="P1385" s="811"/>
      <c r="Q1385" s="811"/>
      <c r="R1385" s="811"/>
      <c r="S1385" s="811"/>
      <c r="T1385" s="811"/>
      <c r="U1385" s="811"/>
      <c r="V1385" s="811"/>
      <c r="W1385" s="811"/>
      <c r="X1385" s="811"/>
      <c r="Y1385" s="811"/>
      <c r="Z1385" s="811"/>
      <c r="AA1385" s="811"/>
      <c r="AB1385" s="822"/>
      <c r="AC1385" s="811"/>
      <c r="AD1385" s="811"/>
      <c r="AE1385" s="811"/>
      <c r="AF1385" s="811"/>
      <c r="AG1385" s="811"/>
      <c r="AH1385" s="811"/>
      <c r="AI1385" s="811"/>
      <c r="AJ1385" s="811"/>
      <c r="AK1385" s="811"/>
      <c r="AL1385" s="811"/>
      <c r="AM1385" s="811"/>
      <c r="AN1385" s="811"/>
      <c r="AO1385" s="811"/>
      <c r="AP1385" s="811"/>
      <c r="AQ1385" s="811"/>
      <c r="AR1385" s="811"/>
      <c r="AS1385" s="811"/>
      <c r="AT1385" s="811"/>
      <c r="AU1385" s="811"/>
      <c r="AV1385" s="811"/>
      <c r="AW1385" s="811"/>
      <c r="AX1385" s="811"/>
      <c r="AY1385" s="811"/>
      <c r="AZ1385" s="811"/>
      <c r="BA1385" s="811"/>
      <c r="BB1385" s="811"/>
    </row>
    <row r="1386" spans="1:54" s="175" customFormat="1" ht="13.5" x14ac:dyDescent="0.25">
      <c r="A1386" s="819"/>
      <c r="B1386" s="820"/>
      <c r="C1386" s="820"/>
      <c r="D1386" s="820"/>
      <c r="E1386" s="820"/>
      <c r="F1386" s="820"/>
      <c r="G1386" s="820"/>
      <c r="H1386" s="821"/>
      <c r="I1386" s="812">
        <v>7970</v>
      </c>
      <c r="J1386" s="813"/>
      <c r="K1386" s="813"/>
      <c r="L1386" s="813"/>
      <c r="M1386" s="813"/>
      <c r="N1386" s="814"/>
      <c r="O1386" s="812"/>
      <c r="P1386" s="813"/>
      <c r="Q1386" s="813"/>
      <c r="R1386" s="813"/>
      <c r="S1386" s="813"/>
      <c r="T1386" s="813"/>
      <c r="U1386" s="813"/>
      <c r="V1386" s="814"/>
      <c r="W1386" s="815">
        <v>40</v>
      </c>
      <c r="X1386" s="815"/>
      <c r="Y1386" s="815"/>
      <c r="Z1386" s="815"/>
      <c r="AA1386" s="815"/>
      <c r="AB1386" s="812"/>
      <c r="AC1386" s="815"/>
      <c r="AD1386" s="815"/>
      <c r="AE1386" s="815"/>
      <c r="AF1386" s="815"/>
      <c r="AG1386" s="815"/>
      <c r="AH1386" s="815"/>
      <c r="AI1386" s="815"/>
      <c r="AJ1386" s="815"/>
      <c r="AK1386" s="815"/>
      <c r="AL1386" s="815"/>
      <c r="AM1386" s="815"/>
      <c r="AN1386" s="815"/>
      <c r="AO1386" s="815"/>
      <c r="AP1386" s="815"/>
      <c r="AQ1386" s="815"/>
      <c r="AR1386" s="815"/>
      <c r="AS1386" s="815"/>
      <c r="AT1386" s="815"/>
      <c r="AU1386" s="815"/>
      <c r="AV1386" s="815"/>
      <c r="AW1386" s="815"/>
      <c r="AX1386" s="815"/>
      <c r="AY1386" s="815"/>
      <c r="AZ1386" s="815"/>
      <c r="BA1386" s="815"/>
      <c r="BB1386" s="815"/>
    </row>
    <row r="1387" spans="1:54" s="175" customFormat="1" ht="13.5" x14ac:dyDescent="0.25">
      <c r="A1387" s="816" t="s">
        <v>1960</v>
      </c>
      <c r="B1387" s="817"/>
      <c r="C1387" s="817"/>
      <c r="D1387" s="817"/>
      <c r="E1387" s="817"/>
      <c r="F1387" s="817"/>
      <c r="G1387" s="817"/>
      <c r="H1387" s="818"/>
      <c r="I1387" s="822"/>
      <c r="J1387" s="823"/>
      <c r="K1387" s="823"/>
      <c r="L1387" s="823"/>
      <c r="M1387" s="823"/>
      <c r="N1387" s="824"/>
      <c r="O1387" s="811"/>
      <c r="P1387" s="811"/>
      <c r="Q1387" s="811"/>
      <c r="R1387" s="811"/>
      <c r="S1387" s="811"/>
      <c r="T1387" s="811"/>
      <c r="U1387" s="811"/>
      <c r="V1387" s="811"/>
      <c r="W1387" s="811"/>
      <c r="X1387" s="811"/>
      <c r="Y1387" s="811"/>
      <c r="Z1387" s="811"/>
      <c r="AA1387" s="811"/>
      <c r="AB1387" s="822"/>
      <c r="AC1387" s="811"/>
      <c r="AD1387" s="811"/>
      <c r="AE1387" s="811"/>
      <c r="AF1387" s="811"/>
      <c r="AG1387" s="811"/>
      <c r="AH1387" s="811"/>
      <c r="AI1387" s="811"/>
      <c r="AJ1387" s="811"/>
      <c r="AK1387" s="811"/>
      <c r="AL1387" s="811"/>
      <c r="AM1387" s="811"/>
      <c r="AN1387" s="811"/>
      <c r="AO1387" s="811"/>
      <c r="AP1387" s="811"/>
      <c r="AQ1387" s="811"/>
      <c r="AR1387" s="811"/>
      <c r="AS1387" s="811"/>
      <c r="AT1387" s="811"/>
      <c r="AU1387" s="811"/>
      <c r="AV1387" s="811"/>
      <c r="AW1387" s="811"/>
      <c r="AX1387" s="811"/>
      <c r="AY1387" s="811"/>
      <c r="AZ1387" s="811"/>
      <c r="BA1387" s="811"/>
      <c r="BB1387" s="811"/>
    </row>
    <row r="1388" spans="1:54" s="175" customFormat="1" ht="13.5" x14ac:dyDescent="0.25">
      <c r="A1388" s="819"/>
      <c r="B1388" s="820"/>
      <c r="C1388" s="820"/>
      <c r="D1388" s="820"/>
      <c r="E1388" s="820"/>
      <c r="F1388" s="820"/>
      <c r="G1388" s="820"/>
      <c r="H1388" s="821"/>
      <c r="I1388" s="812"/>
      <c r="J1388" s="813"/>
      <c r="K1388" s="813"/>
      <c r="L1388" s="813"/>
      <c r="M1388" s="813"/>
      <c r="N1388" s="814"/>
      <c r="O1388" s="812"/>
      <c r="P1388" s="813"/>
      <c r="Q1388" s="813"/>
      <c r="R1388" s="813"/>
      <c r="S1388" s="813"/>
      <c r="T1388" s="813"/>
      <c r="U1388" s="813"/>
      <c r="V1388" s="814"/>
      <c r="W1388" s="815"/>
      <c r="X1388" s="815"/>
      <c r="Y1388" s="815"/>
      <c r="Z1388" s="815"/>
      <c r="AA1388" s="815"/>
      <c r="AB1388" s="812"/>
      <c r="AC1388" s="815"/>
      <c r="AD1388" s="815"/>
      <c r="AE1388" s="815"/>
      <c r="AF1388" s="815"/>
      <c r="AG1388" s="815"/>
      <c r="AH1388" s="815"/>
      <c r="AI1388" s="815"/>
      <c r="AJ1388" s="815"/>
      <c r="AK1388" s="815"/>
      <c r="AL1388" s="815"/>
      <c r="AM1388" s="815"/>
      <c r="AN1388" s="815"/>
      <c r="AO1388" s="815"/>
      <c r="AP1388" s="815"/>
      <c r="AQ1388" s="815"/>
      <c r="AR1388" s="815"/>
      <c r="AS1388" s="815"/>
      <c r="AT1388" s="815"/>
      <c r="AU1388" s="815"/>
      <c r="AV1388" s="815"/>
      <c r="AW1388" s="815"/>
      <c r="AX1388" s="815"/>
      <c r="AY1388" s="815"/>
      <c r="AZ1388" s="815"/>
      <c r="BA1388" s="815"/>
      <c r="BB1388" s="815"/>
    </row>
    <row r="1389" spans="1:54" s="175" customFormat="1" ht="13.5" x14ac:dyDescent="0.25">
      <c r="A1389" s="816" t="s">
        <v>1961</v>
      </c>
      <c r="B1389" s="817"/>
      <c r="C1389" s="817"/>
      <c r="D1389" s="817"/>
      <c r="E1389" s="817"/>
      <c r="F1389" s="817"/>
      <c r="G1389" s="817"/>
      <c r="H1389" s="818"/>
      <c r="I1389" s="822"/>
      <c r="J1389" s="823"/>
      <c r="K1389" s="823"/>
      <c r="L1389" s="823"/>
      <c r="M1389" s="823"/>
      <c r="N1389" s="824"/>
      <c r="O1389" s="811"/>
      <c r="P1389" s="811"/>
      <c r="Q1389" s="811"/>
      <c r="R1389" s="811"/>
      <c r="S1389" s="811"/>
      <c r="T1389" s="811"/>
      <c r="U1389" s="811"/>
      <c r="V1389" s="811"/>
      <c r="W1389" s="811"/>
      <c r="X1389" s="811"/>
      <c r="Y1389" s="811"/>
      <c r="Z1389" s="811"/>
      <c r="AA1389" s="811"/>
      <c r="AB1389" s="822"/>
      <c r="AC1389" s="811"/>
      <c r="AD1389" s="811"/>
      <c r="AE1389" s="811"/>
      <c r="AF1389" s="811"/>
      <c r="AG1389" s="811"/>
      <c r="AH1389" s="811"/>
      <c r="AI1389" s="811"/>
      <c r="AJ1389" s="811"/>
      <c r="AK1389" s="811"/>
      <c r="AL1389" s="811"/>
      <c r="AM1389" s="811"/>
      <c r="AN1389" s="811"/>
      <c r="AO1389" s="811"/>
      <c r="AP1389" s="811"/>
      <c r="AQ1389" s="811"/>
      <c r="AR1389" s="811"/>
      <c r="AS1389" s="811"/>
      <c r="AT1389" s="811"/>
      <c r="AU1389" s="811"/>
      <c r="AV1389" s="811"/>
      <c r="AW1389" s="811"/>
      <c r="AX1389" s="811"/>
      <c r="AY1389" s="811"/>
      <c r="AZ1389" s="811"/>
      <c r="BA1389" s="811"/>
      <c r="BB1389" s="811"/>
    </row>
    <row r="1390" spans="1:54" s="175" customFormat="1" ht="13.5" x14ac:dyDescent="0.25">
      <c r="A1390" s="819"/>
      <c r="B1390" s="820"/>
      <c r="C1390" s="820"/>
      <c r="D1390" s="820"/>
      <c r="E1390" s="820"/>
      <c r="F1390" s="820"/>
      <c r="G1390" s="820"/>
      <c r="H1390" s="821"/>
      <c r="I1390" s="812"/>
      <c r="J1390" s="813"/>
      <c r="K1390" s="813"/>
      <c r="L1390" s="813"/>
      <c r="M1390" s="813"/>
      <c r="N1390" s="814"/>
      <c r="O1390" s="812"/>
      <c r="P1390" s="813"/>
      <c r="Q1390" s="813"/>
      <c r="R1390" s="813"/>
      <c r="S1390" s="813"/>
      <c r="T1390" s="813"/>
      <c r="U1390" s="813"/>
      <c r="V1390" s="814"/>
      <c r="W1390" s="815"/>
      <c r="X1390" s="815"/>
      <c r="Y1390" s="815"/>
      <c r="Z1390" s="815"/>
      <c r="AA1390" s="815"/>
      <c r="AB1390" s="812"/>
      <c r="AC1390" s="815"/>
      <c r="AD1390" s="815"/>
      <c r="AE1390" s="815"/>
      <c r="AF1390" s="815"/>
      <c r="AG1390" s="815"/>
      <c r="AH1390" s="815"/>
      <c r="AI1390" s="815"/>
      <c r="AJ1390" s="815"/>
      <c r="AK1390" s="815"/>
      <c r="AL1390" s="815"/>
      <c r="AM1390" s="815"/>
      <c r="AN1390" s="815"/>
      <c r="AO1390" s="815"/>
      <c r="AP1390" s="815"/>
      <c r="AQ1390" s="815"/>
      <c r="AR1390" s="815"/>
      <c r="AS1390" s="815"/>
      <c r="AT1390" s="815"/>
      <c r="AU1390" s="815"/>
      <c r="AV1390" s="815"/>
      <c r="AW1390" s="815"/>
      <c r="AX1390" s="815"/>
      <c r="AY1390" s="815"/>
      <c r="AZ1390" s="815"/>
      <c r="BA1390" s="815"/>
      <c r="BB1390" s="815"/>
    </row>
    <row r="1391" spans="1:54" s="175" customFormat="1" ht="13.5" x14ac:dyDescent="0.25">
      <c r="A1391" s="816" t="s">
        <v>1962</v>
      </c>
      <c r="B1391" s="817"/>
      <c r="C1391" s="817"/>
      <c r="D1391" s="817"/>
      <c r="E1391" s="817"/>
      <c r="F1391" s="817"/>
      <c r="G1391" s="817"/>
      <c r="H1391" s="818"/>
      <c r="I1391" s="822"/>
      <c r="J1391" s="823"/>
      <c r="K1391" s="823"/>
      <c r="L1391" s="823"/>
      <c r="M1391" s="823"/>
      <c r="N1391" s="824"/>
      <c r="O1391" s="811"/>
      <c r="P1391" s="811"/>
      <c r="Q1391" s="811"/>
      <c r="R1391" s="811"/>
      <c r="S1391" s="811"/>
      <c r="T1391" s="811"/>
      <c r="U1391" s="811"/>
      <c r="V1391" s="811"/>
      <c r="W1391" s="811"/>
      <c r="X1391" s="811"/>
      <c r="Y1391" s="811"/>
      <c r="Z1391" s="811"/>
      <c r="AA1391" s="811"/>
      <c r="AB1391" s="822"/>
      <c r="AC1391" s="811"/>
      <c r="AD1391" s="811"/>
      <c r="AE1391" s="811"/>
      <c r="AF1391" s="811"/>
      <c r="AG1391" s="811"/>
      <c r="AH1391" s="811"/>
      <c r="AI1391" s="811"/>
      <c r="AJ1391" s="811"/>
      <c r="AK1391" s="811"/>
      <c r="AL1391" s="811"/>
      <c r="AM1391" s="811"/>
      <c r="AN1391" s="811"/>
      <c r="AO1391" s="811"/>
      <c r="AP1391" s="811"/>
      <c r="AQ1391" s="811"/>
      <c r="AR1391" s="811"/>
      <c r="AS1391" s="811"/>
      <c r="AT1391" s="811"/>
      <c r="AU1391" s="811"/>
      <c r="AV1391" s="811"/>
      <c r="AW1391" s="811"/>
      <c r="AX1391" s="811"/>
      <c r="AY1391" s="811"/>
      <c r="AZ1391" s="811"/>
      <c r="BA1391" s="811"/>
      <c r="BB1391" s="811"/>
    </row>
    <row r="1392" spans="1:54" s="175" customFormat="1" ht="13.5" x14ac:dyDescent="0.25">
      <c r="A1392" s="819"/>
      <c r="B1392" s="820"/>
      <c r="C1392" s="820"/>
      <c r="D1392" s="820"/>
      <c r="E1392" s="820"/>
      <c r="F1392" s="820"/>
      <c r="G1392" s="820"/>
      <c r="H1392" s="821"/>
      <c r="I1392" s="812"/>
      <c r="J1392" s="813"/>
      <c r="K1392" s="813"/>
      <c r="L1392" s="813"/>
      <c r="M1392" s="813"/>
      <c r="N1392" s="814"/>
      <c r="O1392" s="812"/>
      <c r="P1392" s="813"/>
      <c r="Q1392" s="813"/>
      <c r="R1392" s="813"/>
      <c r="S1392" s="813"/>
      <c r="T1392" s="813"/>
      <c r="U1392" s="813"/>
      <c r="V1392" s="814"/>
      <c r="W1392" s="815"/>
      <c r="X1392" s="815"/>
      <c r="Y1392" s="815"/>
      <c r="Z1392" s="815"/>
      <c r="AA1392" s="815"/>
      <c r="AB1392" s="812"/>
      <c r="AC1392" s="815"/>
      <c r="AD1392" s="815"/>
      <c r="AE1392" s="815"/>
      <c r="AF1392" s="815"/>
      <c r="AG1392" s="815"/>
      <c r="AH1392" s="815"/>
      <c r="AI1392" s="815"/>
      <c r="AJ1392" s="815"/>
      <c r="AK1392" s="815"/>
      <c r="AL1392" s="815"/>
      <c r="AM1392" s="815"/>
      <c r="AN1392" s="815"/>
      <c r="AO1392" s="815"/>
      <c r="AP1392" s="815"/>
      <c r="AQ1392" s="815"/>
      <c r="AR1392" s="815"/>
      <c r="AS1392" s="815"/>
      <c r="AT1392" s="815"/>
      <c r="AU1392" s="815"/>
      <c r="AV1392" s="815"/>
      <c r="AW1392" s="815"/>
      <c r="AX1392" s="815"/>
      <c r="AY1392" s="815"/>
      <c r="AZ1392" s="815"/>
      <c r="BA1392" s="815"/>
      <c r="BB1392" s="815"/>
    </row>
    <row r="1393" spans="1:16384" s="175" customFormat="1" ht="13.5" x14ac:dyDescent="0.25">
      <c r="A1393" s="816" t="s">
        <v>1963</v>
      </c>
      <c r="B1393" s="817"/>
      <c r="C1393" s="817"/>
      <c r="D1393" s="817"/>
      <c r="E1393" s="817"/>
      <c r="F1393" s="817"/>
      <c r="G1393" s="817"/>
      <c r="H1393" s="818"/>
      <c r="I1393" s="822"/>
      <c r="J1393" s="823"/>
      <c r="K1393" s="823"/>
      <c r="L1393" s="823"/>
      <c r="M1393" s="823"/>
      <c r="N1393" s="824"/>
      <c r="O1393" s="811"/>
      <c r="P1393" s="811"/>
      <c r="Q1393" s="811"/>
      <c r="R1393" s="811"/>
      <c r="S1393" s="811"/>
      <c r="T1393" s="811"/>
      <c r="U1393" s="811"/>
      <c r="V1393" s="811"/>
      <c r="W1393" s="811"/>
      <c r="X1393" s="811"/>
      <c r="Y1393" s="811"/>
      <c r="Z1393" s="811"/>
      <c r="AA1393" s="811"/>
      <c r="AB1393" s="822"/>
      <c r="AC1393" s="811"/>
      <c r="AD1393" s="811"/>
      <c r="AE1393" s="811"/>
      <c r="AF1393" s="811"/>
      <c r="AG1393" s="811"/>
      <c r="AH1393" s="811"/>
      <c r="AI1393" s="811"/>
      <c r="AJ1393" s="811"/>
      <c r="AK1393" s="811"/>
      <c r="AL1393" s="811"/>
      <c r="AM1393" s="811"/>
      <c r="AN1393" s="811"/>
      <c r="AO1393" s="811"/>
      <c r="AP1393" s="811"/>
      <c r="AQ1393" s="811"/>
      <c r="AR1393" s="811"/>
      <c r="AS1393" s="811"/>
      <c r="AT1393" s="811"/>
      <c r="AU1393" s="811"/>
      <c r="AV1393" s="811"/>
      <c r="AW1393" s="811"/>
      <c r="AX1393" s="811"/>
      <c r="AY1393" s="811"/>
      <c r="AZ1393" s="811"/>
      <c r="BA1393" s="811"/>
      <c r="BB1393" s="811"/>
    </row>
    <row r="1394" spans="1:16384" s="175" customFormat="1" ht="13.5" x14ac:dyDescent="0.25">
      <c r="A1394" s="819"/>
      <c r="B1394" s="820"/>
      <c r="C1394" s="820"/>
      <c r="D1394" s="820"/>
      <c r="E1394" s="820"/>
      <c r="F1394" s="820"/>
      <c r="G1394" s="820"/>
      <c r="H1394" s="821"/>
      <c r="I1394" s="812"/>
      <c r="J1394" s="813"/>
      <c r="K1394" s="813"/>
      <c r="L1394" s="813"/>
      <c r="M1394" s="813"/>
      <c r="N1394" s="814"/>
      <c r="O1394" s="812"/>
      <c r="P1394" s="813"/>
      <c r="Q1394" s="813"/>
      <c r="R1394" s="813"/>
      <c r="S1394" s="813"/>
      <c r="T1394" s="813"/>
      <c r="U1394" s="813"/>
      <c r="V1394" s="814"/>
      <c r="W1394" s="815"/>
      <c r="X1394" s="815"/>
      <c r="Y1394" s="815"/>
      <c r="Z1394" s="815"/>
      <c r="AA1394" s="815"/>
      <c r="AB1394" s="812"/>
      <c r="AC1394" s="815"/>
      <c r="AD1394" s="815"/>
      <c r="AE1394" s="815"/>
      <c r="AF1394" s="815"/>
      <c r="AG1394" s="815"/>
      <c r="AH1394" s="815"/>
      <c r="AI1394" s="815"/>
      <c r="AJ1394" s="815"/>
      <c r="AK1394" s="815"/>
      <c r="AL1394" s="815"/>
      <c r="AM1394" s="815"/>
      <c r="AN1394" s="815"/>
      <c r="AO1394" s="815"/>
      <c r="AP1394" s="815"/>
      <c r="AQ1394" s="815"/>
      <c r="AR1394" s="815"/>
      <c r="AS1394" s="815"/>
      <c r="AT1394" s="815"/>
      <c r="AU1394" s="815"/>
      <c r="AV1394" s="815"/>
      <c r="AW1394" s="815"/>
      <c r="AX1394" s="815"/>
      <c r="AY1394" s="815"/>
      <c r="AZ1394" s="815"/>
      <c r="BA1394" s="815"/>
      <c r="BB1394" s="815"/>
    </row>
    <row r="1395" spans="1:16384" s="175" customFormat="1" ht="13.5" x14ac:dyDescent="0.25">
      <c r="A1395" s="816" t="s">
        <v>1708</v>
      </c>
      <c r="B1395" s="817"/>
      <c r="C1395" s="817"/>
      <c r="D1395" s="817"/>
      <c r="E1395" s="817"/>
      <c r="F1395" s="817"/>
      <c r="G1395" s="817"/>
      <c r="H1395" s="818"/>
      <c r="I1395" s="822"/>
      <c r="J1395" s="823"/>
      <c r="K1395" s="823"/>
      <c r="L1395" s="823"/>
      <c r="M1395" s="823"/>
      <c r="N1395" s="824"/>
      <c r="O1395" s="811"/>
      <c r="P1395" s="811"/>
      <c r="Q1395" s="811"/>
      <c r="R1395" s="811"/>
      <c r="S1395" s="811"/>
      <c r="T1395" s="811"/>
      <c r="U1395" s="811"/>
      <c r="V1395" s="811"/>
      <c r="W1395" s="811"/>
      <c r="X1395" s="811"/>
      <c r="Y1395" s="811"/>
      <c r="Z1395" s="811"/>
      <c r="AA1395" s="811"/>
      <c r="AB1395" s="822"/>
      <c r="AC1395" s="811"/>
      <c r="AD1395" s="811"/>
      <c r="AE1395" s="811"/>
      <c r="AF1395" s="811"/>
      <c r="AG1395" s="811"/>
      <c r="AH1395" s="811"/>
      <c r="AI1395" s="811"/>
      <c r="AJ1395" s="811"/>
      <c r="AK1395" s="811"/>
      <c r="AL1395" s="811"/>
      <c r="AM1395" s="811"/>
      <c r="AN1395" s="811"/>
      <c r="AO1395" s="811"/>
      <c r="AP1395" s="811"/>
      <c r="AQ1395" s="811"/>
      <c r="AR1395" s="811"/>
      <c r="AS1395" s="811"/>
      <c r="AT1395" s="811"/>
      <c r="AU1395" s="811"/>
      <c r="AV1395" s="811"/>
      <c r="AW1395" s="811"/>
      <c r="AX1395" s="811"/>
      <c r="AY1395" s="811"/>
      <c r="AZ1395" s="811"/>
      <c r="BA1395" s="811"/>
      <c r="BB1395" s="811"/>
    </row>
    <row r="1396" spans="1:16384" s="175" customFormat="1" ht="13.5" x14ac:dyDescent="0.25">
      <c r="A1396" s="819"/>
      <c r="B1396" s="820"/>
      <c r="C1396" s="820"/>
      <c r="D1396" s="820"/>
      <c r="E1396" s="820"/>
      <c r="F1396" s="820"/>
      <c r="G1396" s="820"/>
      <c r="H1396" s="821"/>
      <c r="I1396" s="812"/>
      <c r="J1396" s="813"/>
      <c r="K1396" s="813"/>
      <c r="L1396" s="813"/>
      <c r="M1396" s="813"/>
      <c r="N1396" s="814"/>
      <c r="O1396" s="812"/>
      <c r="P1396" s="813"/>
      <c r="Q1396" s="813"/>
      <c r="R1396" s="813"/>
      <c r="S1396" s="813"/>
      <c r="T1396" s="813"/>
      <c r="U1396" s="813"/>
      <c r="V1396" s="814"/>
      <c r="W1396" s="815"/>
      <c r="X1396" s="815"/>
      <c r="Y1396" s="815"/>
      <c r="Z1396" s="815"/>
      <c r="AA1396" s="815"/>
      <c r="AB1396" s="812"/>
      <c r="AC1396" s="815"/>
      <c r="AD1396" s="815"/>
      <c r="AE1396" s="815"/>
      <c r="AF1396" s="815"/>
      <c r="AG1396" s="815"/>
      <c r="AH1396" s="815"/>
      <c r="AI1396" s="815"/>
      <c r="AJ1396" s="815"/>
      <c r="AK1396" s="815"/>
      <c r="AL1396" s="815"/>
      <c r="AM1396" s="815"/>
      <c r="AN1396" s="815"/>
      <c r="AO1396" s="815"/>
      <c r="AP1396" s="815"/>
      <c r="AQ1396" s="815"/>
      <c r="AR1396" s="815"/>
      <c r="AS1396" s="815"/>
      <c r="AT1396" s="815"/>
      <c r="AU1396" s="815"/>
      <c r="AV1396" s="815"/>
      <c r="AW1396" s="815"/>
      <c r="AX1396" s="815"/>
      <c r="AY1396" s="815"/>
      <c r="AZ1396" s="815"/>
      <c r="BA1396" s="815"/>
      <c r="BB1396" s="815"/>
    </row>
    <row r="1397" spans="1:16384" ht="12.6" customHeight="1" x14ac:dyDescent="0.25">
      <c r="A1397" s="220" t="s">
        <v>5049</v>
      </c>
    </row>
    <row r="1398" spans="1:16384" ht="15" customHeight="1" x14ac:dyDescent="0.25">
      <c r="A1398" s="807"/>
      <c r="B1398" s="808"/>
      <c r="C1398" s="808"/>
      <c r="D1398" s="808"/>
      <c r="E1398" s="808"/>
      <c r="F1398" s="808"/>
      <c r="G1398" s="808"/>
      <c r="H1398" s="808"/>
      <c r="I1398" s="808"/>
      <c r="J1398" s="808"/>
      <c r="K1398" s="808"/>
      <c r="L1398" s="808"/>
      <c r="M1398" s="808"/>
      <c r="N1398" s="808"/>
      <c r="O1398" s="808"/>
      <c r="P1398" s="808"/>
      <c r="Q1398" s="808"/>
      <c r="R1398" s="808"/>
      <c r="S1398" s="808"/>
      <c r="T1398" s="808"/>
      <c r="U1398" s="808"/>
      <c r="V1398" s="808"/>
      <c r="W1398" s="808"/>
      <c r="X1398" s="808"/>
      <c r="Y1398" s="808"/>
      <c r="Z1398" s="808"/>
      <c r="AA1398" s="808"/>
      <c r="AB1398" s="808"/>
      <c r="AC1398" s="808"/>
      <c r="AD1398" s="808"/>
      <c r="AE1398" s="808"/>
      <c r="AF1398" s="808"/>
      <c r="AG1398" s="808"/>
      <c r="AH1398" s="808"/>
      <c r="AI1398" s="808"/>
      <c r="AJ1398" s="808"/>
      <c r="AK1398" s="808"/>
      <c r="AL1398" s="808"/>
      <c r="AM1398" s="808"/>
      <c r="AN1398" s="808"/>
      <c r="AO1398" s="808"/>
      <c r="AP1398" s="808"/>
      <c r="AQ1398" s="808"/>
      <c r="AR1398" s="808"/>
      <c r="AS1398" s="808"/>
      <c r="AT1398" s="808"/>
      <c r="AU1398" s="808"/>
      <c r="AV1398" s="808"/>
      <c r="AW1398" s="808"/>
      <c r="AX1398" s="808"/>
      <c r="AY1398" s="550"/>
      <c r="AZ1398" s="550"/>
      <c r="BA1398" s="550"/>
      <c r="BB1398" s="550"/>
    </row>
    <row r="1399" spans="1:16384" ht="15" customHeight="1" x14ac:dyDescent="0.25">
      <c r="A1399" s="809"/>
      <c r="B1399" s="810"/>
      <c r="C1399" s="810"/>
      <c r="D1399" s="810"/>
      <c r="E1399" s="810"/>
      <c r="F1399" s="810"/>
      <c r="G1399" s="810"/>
      <c r="H1399" s="810"/>
      <c r="I1399" s="810"/>
      <c r="J1399" s="810"/>
      <c r="K1399" s="810"/>
      <c r="L1399" s="810"/>
      <c r="M1399" s="810"/>
      <c r="N1399" s="810"/>
      <c r="O1399" s="810"/>
      <c r="P1399" s="810"/>
      <c r="Q1399" s="810"/>
      <c r="R1399" s="810"/>
      <c r="S1399" s="810"/>
      <c r="T1399" s="810"/>
      <c r="U1399" s="810"/>
      <c r="V1399" s="810"/>
      <c r="W1399" s="810"/>
      <c r="X1399" s="810"/>
      <c r="Y1399" s="810"/>
      <c r="Z1399" s="810"/>
      <c r="AA1399" s="810"/>
      <c r="AB1399" s="810"/>
      <c r="AC1399" s="810"/>
      <c r="AD1399" s="810"/>
      <c r="AE1399" s="810"/>
      <c r="AF1399" s="810"/>
      <c r="AG1399" s="810"/>
      <c r="AH1399" s="810"/>
      <c r="AI1399" s="810"/>
      <c r="AJ1399" s="810"/>
      <c r="AK1399" s="810"/>
      <c r="AL1399" s="810"/>
      <c r="AM1399" s="810"/>
      <c r="AN1399" s="810"/>
      <c r="AO1399" s="810"/>
      <c r="AP1399" s="810"/>
      <c r="AQ1399" s="810"/>
      <c r="AR1399" s="810"/>
      <c r="AS1399" s="810"/>
      <c r="AT1399" s="810"/>
      <c r="AU1399" s="810"/>
      <c r="AV1399" s="810"/>
      <c r="AW1399" s="810"/>
      <c r="AX1399" s="810"/>
      <c r="AY1399" s="550"/>
      <c r="AZ1399" s="550"/>
      <c r="BA1399" s="550"/>
      <c r="BB1399" s="550"/>
    </row>
    <row r="1400" spans="1:16384" ht="12.6" customHeight="1" x14ac:dyDescent="0.25">
      <c r="A1400" s="200"/>
      <c r="B1400" s="200"/>
      <c r="C1400" s="200"/>
      <c r="D1400" s="200"/>
      <c r="E1400" s="200"/>
      <c r="F1400" s="200"/>
      <c r="G1400" s="200"/>
      <c r="H1400" s="200"/>
      <c r="I1400" s="200"/>
      <c r="J1400" s="200"/>
      <c r="K1400" s="200"/>
      <c r="L1400" s="200"/>
      <c r="M1400" s="200"/>
      <c r="N1400" s="200"/>
      <c r="O1400" s="200"/>
      <c r="P1400" s="200"/>
      <c r="Q1400" s="200"/>
      <c r="R1400" s="200"/>
      <c r="S1400" s="200"/>
      <c r="T1400" s="200"/>
      <c r="U1400" s="200"/>
      <c r="V1400" s="200"/>
      <c r="W1400" s="200"/>
      <c r="X1400" s="200"/>
      <c r="Y1400" s="200"/>
      <c r="Z1400" s="200"/>
      <c r="AA1400" s="200"/>
      <c r="AB1400" s="200"/>
      <c r="AC1400" s="200"/>
      <c r="AD1400" s="200"/>
      <c r="AE1400" s="200"/>
      <c r="AF1400" s="200"/>
      <c r="AG1400" s="200"/>
      <c r="AH1400" s="200"/>
      <c r="AI1400" s="200"/>
      <c r="AJ1400" s="200"/>
      <c r="AK1400" s="200"/>
      <c r="AL1400" s="200"/>
      <c r="AM1400" s="200"/>
      <c r="AN1400" s="200"/>
      <c r="AO1400" s="200"/>
      <c r="AP1400" s="200"/>
      <c r="AQ1400" s="200"/>
      <c r="AR1400" s="200"/>
      <c r="AS1400" s="200"/>
      <c r="AT1400" s="200"/>
      <c r="AU1400" s="200"/>
      <c r="AV1400" s="200"/>
      <c r="AW1400" s="200"/>
      <c r="AX1400" s="200"/>
      <c r="AY1400" s="200"/>
      <c r="AZ1400" s="200"/>
      <c r="BA1400" s="200"/>
      <c r="BB1400" s="200"/>
    </row>
    <row r="1401" spans="1:16384" s="183" customFormat="1" ht="12" customHeight="1" x14ac:dyDescent="0.25">
      <c r="A1401" s="978" t="s">
        <v>1964</v>
      </c>
      <c r="B1401" s="978"/>
      <c r="C1401" s="978"/>
      <c r="D1401" s="978"/>
      <c r="E1401" s="978"/>
      <c r="F1401" s="978"/>
      <c r="G1401" s="978"/>
      <c r="H1401" s="978"/>
      <c r="I1401" s="978"/>
      <c r="J1401" s="978"/>
      <c r="K1401" s="978"/>
      <c r="L1401" s="978"/>
      <c r="M1401" s="978"/>
      <c r="N1401" s="978"/>
      <c r="O1401" s="978"/>
      <c r="P1401" s="978"/>
      <c r="Q1401" s="978"/>
      <c r="R1401" s="978"/>
      <c r="S1401" s="978"/>
      <c r="T1401" s="978"/>
      <c r="U1401" s="978"/>
      <c r="V1401" s="978"/>
      <c r="W1401" s="978"/>
      <c r="X1401" s="978"/>
      <c r="Y1401" s="978"/>
      <c r="Z1401" s="978"/>
      <c r="AA1401" s="978"/>
      <c r="AB1401" s="978"/>
      <c r="AC1401" s="978"/>
      <c r="AD1401" s="978"/>
      <c r="AE1401" s="978"/>
      <c r="AF1401" s="978"/>
      <c r="AG1401" s="978"/>
      <c r="AH1401" s="978"/>
      <c r="AI1401" s="978"/>
      <c r="AJ1401" s="978"/>
      <c r="AK1401" s="978"/>
      <c r="AL1401" s="978"/>
      <c r="AM1401" s="978"/>
      <c r="AN1401" s="978"/>
      <c r="AO1401" s="978"/>
      <c r="AP1401" s="978"/>
      <c r="AQ1401" s="978"/>
      <c r="AR1401" s="978"/>
      <c r="AS1401" s="978"/>
      <c r="AT1401" s="978"/>
      <c r="AU1401" s="978"/>
      <c r="AV1401" s="978"/>
      <c r="AW1401" s="978"/>
      <c r="AX1401" s="978"/>
      <c r="AY1401" s="978"/>
    </row>
    <row r="1402" spans="1:16384" s="175" customFormat="1" ht="12.6" customHeight="1" x14ac:dyDescent="0.25">
      <c r="A1402" s="204" t="s">
        <v>1965</v>
      </c>
      <c r="B1402" s="206"/>
      <c r="C1402" s="206"/>
      <c r="D1402" s="206"/>
      <c r="E1402" s="206"/>
      <c r="F1402" s="206"/>
      <c r="G1402" s="206"/>
      <c r="H1402" s="206"/>
      <c r="I1402" s="206"/>
      <c r="J1402" s="206"/>
      <c r="K1402" s="206"/>
      <c r="L1402" s="206"/>
      <c r="M1402" s="206"/>
      <c r="N1402" s="206"/>
      <c r="O1402" s="206"/>
      <c r="P1402" s="206"/>
      <c r="Q1402" s="206"/>
      <c r="R1402" s="206"/>
      <c r="S1402" s="206"/>
      <c r="T1402" s="206"/>
      <c r="U1402" s="206"/>
      <c r="V1402" s="206"/>
      <c r="W1402" s="206"/>
      <c r="X1402" s="206"/>
      <c r="Y1402" s="206"/>
      <c r="Z1402" s="206"/>
      <c r="AA1402" s="206"/>
      <c r="AB1402" s="206"/>
      <c r="AC1402" s="206"/>
      <c r="AD1402" s="206"/>
      <c r="AE1402" s="206"/>
      <c r="AF1402" s="206"/>
      <c r="AG1402" s="206"/>
      <c r="AH1402" s="206"/>
      <c r="AI1402" s="206"/>
      <c r="AJ1402" s="206"/>
      <c r="AK1402" s="206"/>
      <c r="AL1402" s="206"/>
      <c r="AM1402" s="206"/>
      <c r="AN1402" s="206"/>
      <c r="AO1402" s="206"/>
      <c r="AP1402" s="206"/>
      <c r="AQ1402" s="206"/>
      <c r="AR1402" s="206"/>
      <c r="AS1402" s="206"/>
      <c r="AT1402" s="206"/>
      <c r="AU1402" s="206"/>
      <c r="AV1402" s="206"/>
      <c r="AW1402" s="206"/>
      <c r="AX1402" s="206"/>
      <c r="AY1402" s="206"/>
      <c r="AZ1402" s="206"/>
      <c r="BA1402" s="206"/>
      <c r="BB1402" s="206"/>
    </row>
    <row r="1403" spans="1:16384" ht="12.6" customHeight="1" x14ac:dyDescent="0.25">
      <c r="A1403" s="978" t="s">
        <v>1966</v>
      </c>
      <c r="B1403" s="978"/>
      <c r="C1403" s="978"/>
      <c r="D1403" s="978"/>
      <c r="E1403" s="978"/>
      <c r="F1403" s="978"/>
      <c r="G1403" s="978"/>
      <c r="H1403" s="978"/>
      <c r="I1403" s="978"/>
      <c r="J1403" s="978"/>
      <c r="K1403" s="978"/>
      <c r="L1403" s="978"/>
      <c r="M1403" s="978"/>
      <c r="N1403" s="978"/>
      <c r="O1403" s="978"/>
      <c r="P1403" s="978"/>
      <c r="Q1403" s="978"/>
      <c r="R1403" s="978"/>
      <c r="S1403" s="978"/>
      <c r="T1403" s="978"/>
      <c r="U1403" s="978"/>
      <c r="V1403" s="978"/>
      <c r="W1403" s="978"/>
      <c r="X1403" s="978"/>
      <c r="Y1403" s="978"/>
      <c r="Z1403" s="978"/>
      <c r="AA1403" s="978"/>
      <c r="AB1403" s="978"/>
      <c r="AC1403" s="978"/>
      <c r="AD1403" s="978"/>
      <c r="AE1403" s="978"/>
      <c r="AF1403" s="978"/>
      <c r="AG1403" s="978"/>
      <c r="AH1403" s="978"/>
      <c r="AI1403" s="978"/>
      <c r="AJ1403" s="978"/>
      <c r="AK1403" s="978"/>
      <c r="AL1403" s="978"/>
      <c r="AM1403" s="978"/>
      <c r="AN1403" s="978"/>
      <c r="AO1403" s="978"/>
      <c r="AP1403" s="978"/>
      <c r="AQ1403" s="978"/>
      <c r="AR1403" s="978"/>
      <c r="AS1403" s="978"/>
      <c r="AT1403" s="978"/>
      <c r="AU1403" s="978"/>
      <c r="AV1403" s="978"/>
      <c r="AW1403" s="978"/>
      <c r="AX1403" s="978"/>
      <c r="AY1403" s="978"/>
      <c r="AZ1403" s="977"/>
      <c r="BA1403" s="977"/>
      <c r="BB1403" s="977"/>
      <c r="BC1403" s="977"/>
      <c r="BD1403" s="977"/>
      <c r="BE1403" s="977"/>
      <c r="BF1403" s="977"/>
      <c r="BG1403" s="977"/>
      <c r="BH1403" s="977"/>
      <c r="BI1403" s="977"/>
      <c r="BJ1403" s="977"/>
      <c r="BK1403" s="977"/>
      <c r="BL1403" s="977"/>
      <c r="BM1403" s="977"/>
      <c r="BN1403" s="977"/>
      <c r="BO1403" s="977"/>
      <c r="BP1403" s="977"/>
      <c r="BQ1403" s="977"/>
      <c r="BR1403" s="977"/>
      <c r="BS1403" s="977"/>
      <c r="BT1403" s="977"/>
      <c r="BU1403" s="977"/>
      <c r="BV1403" s="977"/>
      <c r="BW1403" s="977"/>
      <c r="BX1403" s="977"/>
      <c r="BY1403" s="977"/>
      <c r="BZ1403" s="977"/>
      <c r="CA1403" s="977"/>
      <c r="CB1403" s="977"/>
      <c r="CC1403" s="977"/>
      <c r="CD1403" s="977"/>
      <c r="CE1403" s="977"/>
      <c r="CF1403" s="977"/>
      <c r="CG1403" s="977"/>
      <c r="CH1403" s="977"/>
      <c r="CI1403" s="977"/>
      <c r="CJ1403" s="977"/>
      <c r="CK1403" s="977"/>
      <c r="CL1403" s="977"/>
      <c r="CM1403" s="977"/>
      <c r="CN1403" s="977"/>
      <c r="CO1403" s="977"/>
      <c r="CP1403" s="977"/>
      <c r="CQ1403" s="977"/>
      <c r="CR1403" s="977"/>
      <c r="CS1403" s="977"/>
      <c r="CT1403" s="977"/>
      <c r="CU1403" s="977"/>
      <c r="CV1403" s="977"/>
      <c r="CW1403" s="977"/>
      <c r="CX1403" s="977"/>
      <c r="CY1403" s="977"/>
      <c r="CZ1403" s="977"/>
      <c r="DA1403" s="977"/>
      <c r="DB1403" s="977"/>
      <c r="DC1403" s="977"/>
      <c r="DD1403" s="977"/>
      <c r="DE1403" s="977"/>
      <c r="DF1403" s="977"/>
      <c r="DG1403" s="977"/>
      <c r="DH1403" s="977"/>
      <c r="DI1403" s="977"/>
      <c r="DJ1403" s="977"/>
      <c r="DK1403" s="977"/>
      <c r="DL1403" s="977"/>
      <c r="DM1403" s="977"/>
      <c r="DN1403" s="977"/>
      <c r="DO1403" s="977"/>
      <c r="DP1403" s="977"/>
      <c r="DQ1403" s="977"/>
      <c r="DR1403" s="977"/>
      <c r="DS1403" s="977"/>
      <c r="DT1403" s="977"/>
      <c r="DU1403" s="977"/>
      <c r="DV1403" s="977"/>
      <c r="DW1403" s="977"/>
      <c r="DX1403" s="977"/>
      <c r="DY1403" s="977"/>
      <c r="DZ1403" s="977"/>
      <c r="EA1403" s="977"/>
      <c r="EB1403" s="977"/>
      <c r="EC1403" s="977"/>
      <c r="ED1403" s="977"/>
      <c r="EE1403" s="977"/>
      <c r="EF1403" s="977"/>
      <c r="EG1403" s="977"/>
      <c r="EH1403" s="977"/>
      <c r="EI1403" s="977"/>
      <c r="EJ1403" s="977"/>
      <c r="EK1403" s="977"/>
      <c r="EL1403" s="977"/>
      <c r="EM1403" s="977"/>
      <c r="EN1403" s="977"/>
      <c r="EO1403" s="977"/>
      <c r="EP1403" s="977"/>
      <c r="EQ1403" s="977"/>
      <c r="ER1403" s="977"/>
      <c r="ES1403" s="977"/>
      <c r="ET1403" s="977"/>
      <c r="EU1403" s="977"/>
      <c r="EV1403" s="977"/>
      <c r="EW1403" s="977"/>
      <c r="EX1403" s="977"/>
      <c r="EY1403" s="977"/>
      <c r="EZ1403" s="977"/>
      <c r="FA1403" s="977"/>
      <c r="FB1403" s="977"/>
      <c r="FC1403" s="977"/>
      <c r="FD1403" s="977"/>
      <c r="FE1403" s="977"/>
      <c r="FF1403" s="977"/>
      <c r="FG1403" s="977"/>
      <c r="FH1403" s="977"/>
      <c r="FI1403" s="977"/>
      <c r="FJ1403" s="977"/>
      <c r="FK1403" s="977"/>
      <c r="FL1403" s="977"/>
      <c r="FM1403" s="977"/>
      <c r="FN1403" s="977"/>
      <c r="FO1403" s="977"/>
      <c r="FP1403" s="977"/>
      <c r="FQ1403" s="977"/>
      <c r="FR1403" s="977"/>
      <c r="FS1403" s="977"/>
      <c r="FT1403" s="977"/>
      <c r="FU1403" s="977"/>
      <c r="FV1403" s="977"/>
      <c r="FW1403" s="977"/>
      <c r="FX1403" s="977"/>
      <c r="FY1403" s="977"/>
      <c r="FZ1403" s="977"/>
      <c r="GA1403" s="977"/>
      <c r="GB1403" s="977"/>
      <c r="GC1403" s="977"/>
      <c r="GD1403" s="977"/>
      <c r="GE1403" s="977"/>
      <c r="GF1403" s="977"/>
      <c r="GG1403" s="977"/>
      <c r="GH1403" s="977"/>
      <c r="GI1403" s="977"/>
      <c r="GJ1403" s="977"/>
      <c r="GK1403" s="977"/>
      <c r="GL1403" s="977"/>
      <c r="GM1403" s="977"/>
      <c r="GN1403" s="977"/>
      <c r="GO1403" s="977"/>
      <c r="GP1403" s="977"/>
      <c r="GQ1403" s="977"/>
      <c r="GR1403" s="977"/>
      <c r="GS1403" s="977"/>
      <c r="GT1403" s="977"/>
      <c r="GU1403" s="977"/>
      <c r="GV1403" s="977"/>
      <c r="GW1403" s="977"/>
      <c r="GX1403" s="977"/>
      <c r="GY1403" s="977"/>
      <c r="GZ1403" s="977"/>
      <c r="HA1403" s="977"/>
      <c r="HB1403" s="977"/>
      <c r="HC1403" s="977"/>
      <c r="HD1403" s="977"/>
      <c r="HE1403" s="977"/>
      <c r="HF1403" s="977"/>
      <c r="HG1403" s="977"/>
      <c r="HH1403" s="977"/>
      <c r="HI1403" s="977"/>
      <c r="HJ1403" s="977"/>
      <c r="HK1403" s="977"/>
      <c r="HL1403" s="977"/>
      <c r="HM1403" s="977"/>
      <c r="HN1403" s="977"/>
      <c r="HO1403" s="977"/>
      <c r="HP1403" s="977"/>
      <c r="HQ1403" s="977"/>
      <c r="HR1403" s="977"/>
      <c r="HS1403" s="977"/>
      <c r="HT1403" s="977"/>
      <c r="HU1403" s="977"/>
      <c r="HV1403" s="977"/>
      <c r="HW1403" s="977"/>
      <c r="HX1403" s="977"/>
      <c r="HY1403" s="977"/>
      <c r="HZ1403" s="977"/>
      <c r="IA1403" s="977"/>
      <c r="IB1403" s="977"/>
      <c r="IC1403" s="977"/>
      <c r="ID1403" s="977"/>
      <c r="IE1403" s="977"/>
      <c r="IF1403" s="977"/>
      <c r="IG1403" s="977"/>
      <c r="IH1403" s="977"/>
      <c r="II1403" s="977"/>
      <c r="IJ1403" s="977"/>
      <c r="IK1403" s="977"/>
      <c r="IL1403" s="977"/>
      <c r="IM1403" s="977"/>
      <c r="IN1403" s="977"/>
      <c r="IO1403" s="977"/>
      <c r="IP1403" s="977"/>
      <c r="IQ1403" s="977"/>
      <c r="IR1403" s="977"/>
      <c r="IS1403" s="977"/>
      <c r="IT1403" s="977"/>
      <c r="IU1403" s="977"/>
      <c r="IV1403" s="977"/>
      <c r="IW1403" s="977"/>
      <c r="IX1403" s="977"/>
      <c r="IY1403" s="977"/>
      <c r="IZ1403" s="977"/>
      <c r="JA1403" s="977"/>
      <c r="JB1403" s="977"/>
      <c r="JC1403" s="977"/>
      <c r="JD1403" s="977"/>
      <c r="JE1403" s="977"/>
      <c r="JF1403" s="977"/>
      <c r="JG1403" s="977"/>
      <c r="JH1403" s="977"/>
      <c r="JI1403" s="977"/>
      <c r="JJ1403" s="977"/>
      <c r="JK1403" s="977"/>
      <c r="JL1403" s="977"/>
      <c r="JM1403" s="977"/>
      <c r="JN1403" s="977"/>
      <c r="JO1403" s="977"/>
      <c r="JP1403" s="977"/>
      <c r="JQ1403" s="977"/>
      <c r="JR1403" s="977"/>
      <c r="JS1403" s="977"/>
      <c r="JT1403" s="977"/>
      <c r="JU1403" s="977"/>
      <c r="JV1403" s="977"/>
      <c r="JW1403" s="977"/>
      <c r="JX1403" s="977"/>
      <c r="JY1403" s="977"/>
      <c r="JZ1403" s="977"/>
      <c r="KA1403" s="977"/>
      <c r="KB1403" s="977"/>
      <c r="KC1403" s="977"/>
      <c r="KD1403" s="977"/>
      <c r="KE1403" s="977"/>
      <c r="KF1403" s="977"/>
      <c r="KG1403" s="977"/>
      <c r="KH1403" s="977"/>
      <c r="KI1403" s="977"/>
      <c r="KJ1403" s="977"/>
      <c r="KK1403" s="977"/>
      <c r="KL1403" s="977"/>
      <c r="KM1403" s="977"/>
      <c r="KN1403" s="977"/>
      <c r="KO1403" s="977"/>
      <c r="KP1403" s="977"/>
      <c r="KQ1403" s="977"/>
      <c r="KR1403" s="977"/>
      <c r="KS1403" s="977"/>
      <c r="KT1403" s="977"/>
      <c r="KU1403" s="977"/>
      <c r="KV1403" s="977"/>
      <c r="KW1403" s="977"/>
      <c r="KX1403" s="977"/>
      <c r="KY1403" s="977"/>
      <c r="KZ1403" s="977"/>
      <c r="LA1403" s="977"/>
      <c r="LB1403" s="977"/>
      <c r="LC1403" s="977"/>
      <c r="LD1403" s="977"/>
      <c r="LE1403" s="977"/>
      <c r="LF1403" s="977"/>
      <c r="LG1403" s="977"/>
      <c r="LH1403" s="977"/>
      <c r="LI1403" s="977"/>
      <c r="LJ1403" s="977"/>
      <c r="LK1403" s="977"/>
      <c r="LL1403" s="977"/>
      <c r="LM1403" s="977"/>
      <c r="LN1403" s="977"/>
      <c r="LO1403" s="977"/>
      <c r="LP1403" s="977"/>
      <c r="LQ1403" s="977"/>
      <c r="LR1403" s="977"/>
      <c r="LS1403" s="977"/>
      <c r="LT1403" s="977"/>
      <c r="LU1403" s="977"/>
      <c r="LV1403" s="977"/>
      <c r="LW1403" s="977"/>
      <c r="LX1403" s="977"/>
      <c r="LY1403" s="977"/>
      <c r="LZ1403" s="977"/>
      <c r="MA1403" s="977"/>
      <c r="MB1403" s="977"/>
      <c r="MC1403" s="977"/>
      <c r="MD1403" s="977"/>
      <c r="ME1403" s="977"/>
      <c r="MF1403" s="977"/>
      <c r="MG1403" s="977"/>
      <c r="MH1403" s="977"/>
      <c r="MI1403" s="977"/>
      <c r="MJ1403" s="977"/>
      <c r="MK1403" s="977"/>
      <c r="ML1403" s="977"/>
      <c r="MM1403" s="977"/>
      <c r="MN1403" s="977"/>
      <c r="MO1403" s="977"/>
      <c r="MP1403" s="977"/>
      <c r="MQ1403" s="977"/>
      <c r="MR1403" s="977"/>
      <c r="MS1403" s="977"/>
      <c r="MT1403" s="977"/>
      <c r="MU1403" s="977"/>
      <c r="MV1403" s="977"/>
      <c r="MW1403" s="977"/>
      <c r="MX1403" s="977"/>
      <c r="MY1403" s="977"/>
      <c r="MZ1403" s="977"/>
      <c r="NA1403" s="977"/>
      <c r="NB1403" s="977"/>
      <c r="NC1403" s="977"/>
      <c r="ND1403" s="977"/>
      <c r="NE1403" s="977"/>
      <c r="NF1403" s="977"/>
      <c r="NG1403" s="977"/>
      <c r="NH1403" s="977"/>
      <c r="NI1403" s="977"/>
      <c r="NJ1403" s="977"/>
      <c r="NK1403" s="977"/>
      <c r="NL1403" s="977"/>
      <c r="NM1403" s="977"/>
      <c r="NN1403" s="977"/>
      <c r="NO1403" s="977"/>
      <c r="NP1403" s="977"/>
      <c r="NQ1403" s="977"/>
      <c r="NR1403" s="977"/>
      <c r="NS1403" s="977"/>
      <c r="NT1403" s="977"/>
      <c r="NU1403" s="977"/>
      <c r="NV1403" s="977"/>
      <c r="NW1403" s="977"/>
      <c r="NX1403" s="977"/>
      <c r="NY1403" s="977"/>
      <c r="NZ1403" s="977"/>
      <c r="OA1403" s="977"/>
      <c r="OB1403" s="977"/>
      <c r="OC1403" s="977"/>
      <c r="OD1403" s="977"/>
      <c r="OE1403" s="977"/>
      <c r="OF1403" s="977"/>
      <c r="OG1403" s="977"/>
      <c r="OH1403" s="977"/>
      <c r="OI1403" s="977"/>
      <c r="OJ1403" s="977"/>
      <c r="OK1403" s="977"/>
      <c r="OL1403" s="977"/>
      <c r="OM1403" s="977"/>
      <c r="ON1403" s="977"/>
      <c r="OO1403" s="977"/>
      <c r="OP1403" s="977"/>
      <c r="OQ1403" s="977"/>
      <c r="OR1403" s="977"/>
      <c r="OS1403" s="977"/>
      <c r="OT1403" s="977"/>
      <c r="OU1403" s="977"/>
      <c r="OV1403" s="977"/>
      <c r="OW1403" s="977"/>
      <c r="OX1403" s="977"/>
      <c r="OY1403" s="977"/>
      <c r="OZ1403" s="977"/>
      <c r="PA1403" s="977"/>
      <c r="PB1403" s="977"/>
      <c r="PC1403" s="977"/>
      <c r="PD1403" s="977"/>
      <c r="PE1403" s="977"/>
      <c r="PF1403" s="977"/>
      <c r="PG1403" s="977"/>
      <c r="PH1403" s="977"/>
      <c r="PI1403" s="977"/>
      <c r="PJ1403" s="977"/>
      <c r="PK1403" s="977"/>
      <c r="PL1403" s="977"/>
      <c r="PM1403" s="977"/>
      <c r="PN1403" s="977"/>
      <c r="PO1403" s="977"/>
      <c r="PP1403" s="977"/>
      <c r="PQ1403" s="977"/>
      <c r="PR1403" s="977"/>
      <c r="PS1403" s="977"/>
      <c r="PT1403" s="977"/>
      <c r="PU1403" s="977"/>
      <c r="PV1403" s="977"/>
      <c r="PW1403" s="977"/>
      <c r="PX1403" s="977"/>
      <c r="PY1403" s="977"/>
      <c r="PZ1403" s="977"/>
      <c r="QA1403" s="977"/>
      <c r="QB1403" s="977"/>
      <c r="QC1403" s="977"/>
      <c r="QD1403" s="977"/>
      <c r="QE1403" s="977"/>
      <c r="QF1403" s="977"/>
      <c r="QG1403" s="977"/>
      <c r="QH1403" s="977"/>
      <c r="QI1403" s="977"/>
      <c r="QJ1403" s="977"/>
      <c r="QK1403" s="977"/>
      <c r="QL1403" s="977"/>
      <c r="QM1403" s="977"/>
      <c r="QN1403" s="977"/>
      <c r="QO1403" s="977"/>
      <c r="QP1403" s="977"/>
      <c r="QQ1403" s="977"/>
      <c r="QR1403" s="977"/>
      <c r="QS1403" s="977"/>
      <c r="QT1403" s="977"/>
      <c r="QU1403" s="977"/>
      <c r="QV1403" s="977"/>
      <c r="QW1403" s="977"/>
      <c r="QX1403" s="977"/>
      <c r="QY1403" s="977"/>
      <c r="QZ1403" s="977"/>
      <c r="RA1403" s="977"/>
      <c r="RB1403" s="977"/>
      <c r="RC1403" s="977"/>
      <c r="RD1403" s="977"/>
      <c r="RE1403" s="977"/>
      <c r="RF1403" s="977"/>
      <c r="RG1403" s="977"/>
      <c r="RH1403" s="977"/>
      <c r="RI1403" s="977"/>
      <c r="RJ1403" s="977"/>
      <c r="RK1403" s="977"/>
      <c r="RL1403" s="977"/>
      <c r="RM1403" s="977"/>
      <c r="RN1403" s="977"/>
      <c r="RO1403" s="977"/>
      <c r="RP1403" s="977"/>
      <c r="RQ1403" s="977"/>
      <c r="RR1403" s="977"/>
      <c r="RS1403" s="977"/>
      <c r="RT1403" s="977"/>
      <c r="RU1403" s="977"/>
      <c r="RV1403" s="977"/>
      <c r="RW1403" s="977"/>
      <c r="RX1403" s="977"/>
      <c r="RY1403" s="977"/>
      <c r="RZ1403" s="977"/>
      <c r="SA1403" s="977"/>
      <c r="SB1403" s="977"/>
      <c r="SC1403" s="977"/>
      <c r="SD1403" s="977"/>
      <c r="SE1403" s="977"/>
      <c r="SF1403" s="977"/>
      <c r="SG1403" s="977"/>
      <c r="SH1403" s="977"/>
      <c r="SI1403" s="977"/>
      <c r="SJ1403" s="977"/>
      <c r="SK1403" s="977"/>
      <c r="SL1403" s="977"/>
      <c r="SM1403" s="977"/>
      <c r="SN1403" s="977"/>
      <c r="SO1403" s="977"/>
      <c r="SP1403" s="977"/>
      <c r="SQ1403" s="977"/>
      <c r="SR1403" s="977"/>
      <c r="SS1403" s="977"/>
      <c r="ST1403" s="977"/>
      <c r="SU1403" s="977"/>
      <c r="SV1403" s="977"/>
      <c r="SW1403" s="977"/>
      <c r="SX1403" s="977"/>
      <c r="SY1403" s="977"/>
      <c r="SZ1403" s="977"/>
      <c r="TA1403" s="977"/>
      <c r="TB1403" s="977"/>
      <c r="TC1403" s="977"/>
      <c r="TD1403" s="977"/>
      <c r="TE1403" s="977"/>
      <c r="TF1403" s="977"/>
      <c r="TG1403" s="977"/>
      <c r="TH1403" s="977"/>
      <c r="TI1403" s="977"/>
      <c r="TJ1403" s="977"/>
      <c r="TK1403" s="977"/>
      <c r="TL1403" s="977"/>
      <c r="TM1403" s="977"/>
      <c r="TN1403" s="977"/>
      <c r="TO1403" s="977"/>
      <c r="TP1403" s="977"/>
      <c r="TQ1403" s="977"/>
      <c r="TR1403" s="977"/>
      <c r="TS1403" s="977"/>
      <c r="TT1403" s="977"/>
      <c r="TU1403" s="977"/>
      <c r="TV1403" s="977"/>
      <c r="TW1403" s="977"/>
      <c r="TX1403" s="977"/>
      <c r="TY1403" s="977"/>
      <c r="TZ1403" s="977"/>
      <c r="UA1403" s="977"/>
      <c r="UB1403" s="977"/>
      <c r="UC1403" s="977"/>
      <c r="UD1403" s="977"/>
      <c r="UE1403" s="977"/>
      <c r="UF1403" s="977"/>
      <c r="UG1403" s="977"/>
      <c r="UH1403" s="977"/>
      <c r="UI1403" s="977"/>
      <c r="UJ1403" s="977"/>
      <c r="UK1403" s="977"/>
      <c r="UL1403" s="977"/>
      <c r="UM1403" s="977"/>
      <c r="UN1403" s="977"/>
      <c r="UO1403" s="977"/>
      <c r="UP1403" s="977"/>
      <c r="UQ1403" s="977"/>
      <c r="UR1403" s="977"/>
      <c r="US1403" s="977"/>
      <c r="UT1403" s="977"/>
      <c r="UU1403" s="977"/>
      <c r="UV1403" s="977"/>
      <c r="UW1403" s="977"/>
      <c r="UX1403" s="977"/>
      <c r="UY1403" s="977"/>
      <c r="UZ1403" s="977"/>
      <c r="VA1403" s="977"/>
      <c r="VB1403" s="977"/>
      <c r="VC1403" s="977"/>
      <c r="VD1403" s="977"/>
      <c r="VE1403" s="977"/>
      <c r="VF1403" s="977"/>
      <c r="VG1403" s="977"/>
      <c r="VH1403" s="977"/>
      <c r="VI1403" s="977"/>
      <c r="VJ1403" s="977"/>
      <c r="VK1403" s="977"/>
      <c r="VL1403" s="977"/>
      <c r="VM1403" s="977"/>
      <c r="VN1403" s="977"/>
      <c r="VO1403" s="977"/>
      <c r="VP1403" s="977"/>
      <c r="VQ1403" s="977"/>
      <c r="VR1403" s="977"/>
      <c r="VS1403" s="977"/>
      <c r="VT1403" s="977"/>
      <c r="VU1403" s="977"/>
      <c r="VV1403" s="977"/>
      <c r="VW1403" s="977"/>
      <c r="VX1403" s="977"/>
      <c r="VY1403" s="977"/>
      <c r="VZ1403" s="977"/>
      <c r="WA1403" s="977"/>
      <c r="WB1403" s="977"/>
      <c r="WC1403" s="977"/>
      <c r="WD1403" s="977"/>
      <c r="WE1403" s="977"/>
      <c r="WF1403" s="977"/>
      <c r="WG1403" s="977"/>
      <c r="WH1403" s="977"/>
      <c r="WI1403" s="977"/>
      <c r="WJ1403" s="977"/>
      <c r="WK1403" s="977"/>
      <c r="WL1403" s="977"/>
      <c r="WM1403" s="977"/>
      <c r="WN1403" s="977"/>
      <c r="WO1403" s="977"/>
      <c r="WP1403" s="977"/>
      <c r="WQ1403" s="977"/>
      <c r="WR1403" s="977"/>
      <c r="WS1403" s="977"/>
      <c r="WT1403" s="977"/>
      <c r="WU1403" s="977"/>
      <c r="WV1403" s="977"/>
      <c r="WW1403" s="977"/>
      <c r="WX1403" s="977"/>
      <c r="WY1403" s="977"/>
      <c r="WZ1403" s="977"/>
      <c r="XA1403" s="977"/>
      <c r="XB1403" s="977"/>
      <c r="XC1403" s="977"/>
      <c r="XD1403" s="977"/>
      <c r="XE1403" s="977"/>
      <c r="XF1403" s="977"/>
      <c r="XG1403" s="977"/>
      <c r="XH1403" s="977"/>
      <c r="XI1403" s="977"/>
      <c r="XJ1403" s="977"/>
      <c r="XK1403" s="977"/>
      <c r="XL1403" s="977"/>
      <c r="XM1403" s="977"/>
      <c r="XN1403" s="977"/>
      <c r="XO1403" s="977"/>
      <c r="XP1403" s="977"/>
      <c r="XQ1403" s="977"/>
      <c r="XR1403" s="977"/>
      <c r="XS1403" s="977"/>
      <c r="XT1403" s="977"/>
      <c r="XU1403" s="977"/>
      <c r="XV1403" s="977"/>
      <c r="XW1403" s="977"/>
      <c r="XX1403" s="977"/>
      <c r="XY1403" s="977"/>
      <c r="XZ1403" s="977"/>
      <c r="YA1403" s="977"/>
      <c r="YB1403" s="977"/>
      <c r="YC1403" s="977"/>
      <c r="YD1403" s="977"/>
      <c r="YE1403" s="977"/>
      <c r="YF1403" s="977"/>
      <c r="YG1403" s="977"/>
      <c r="YH1403" s="977"/>
      <c r="YI1403" s="977"/>
      <c r="YJ1403" s="977"/>
      <c r="YK1403" s="977"/>
      <c r="YL1403" s="977"/>
      <c r="YM1403" s="977"/>
      <c r="YN1403" s="977"/>
      <c r="YO1403" s="977"/>
      <c r="YP1403" s="977"/>
      <c r="YQ1403" s="977"/>
      <c r="YR1403" s="977"/>
      <c r="YS1403" s="977"/>
      <c r="YT1403" s="977"/>
      <c r="YU1403" s="977"/>
      <c r="YV1403" s="977"/>
      <c r="YW1403" s="977"/>
      <c r="YX1403" s="977"/>
      <c r="YY1403" s="977"/>
      <c r="YZ1403" s="977"/>
      <c r="ZA1403" s="977"/>
      <c r="ZB1403" s="977"/>
      <c r="ZC1403" s="977"/>
      <c r="ZD1403" s="977"/>
      <c r="ZE1403" s="977"/>
      <c r="ZF1403" s="977"/>
      <c r="ZG1403" s="977"/>
      <c r="ZH1403" s="977"/>
      <c r="ZI1403" s="977"/>
      <c r="ZJ1403" s="977"/>
      <c r="ZK1403" s="977"/>
      <c r="ZL1403" s="977"/>
      <c r="ZM1403" s="977"/>
      <c r="ZN1403" s="977"/>
      <c r="ZO1403" s="977"/>
      <c r="ZP1403" s="977"/>
      <c r="ZQ1403" s="977"/>
      <c r="ZR1403" s="977"/>
      <c r="ZS1403" s="977"/>
      <c r="ZT1403" s="977"/>
      <c r="ZU1403" s="977"/>
      <c r="ZV1403" s="977"/>
      <c r="ZW1403" s="977"/>
      <c r="ZX1403" s="977"/>
      <c r="ZY1403" s="977"/>
      <c r="ZZ1403" s="977"/>
      <c r="AAA1403" s="977"/>
      <c r="AAB1403" s="977"/>
      <c r="AAC1403" s="977"/>
      <c r="AAD1403" s="977"/>
      <c r="AAE1403" s="977"/>
      <c r="AAF1403" s="977"/>
      <c r="AAG1403" s="977"/>
      <c r="AAH1403" s="977"/>
      <c r="AAI1403" s="977"/>
      <c r="AAJ1403" s="977"/>
      <c r="AAK1403" s="977"/>
      <c r="AAL1403" s="977"/>
      <c r="AAM1403" s="977"/>
      <c r="AAN1403" s="977"/>
      <c r="AAO1403" s="977"/>
      <c r="AAP1403" s="977"/>
      <c r="AAQ1403" s="977"/>
      <c r="AAR1403" s="977"/>
      <c r="AAS1403" s="977"/>
      <c r="AAT1403" s="977"/>
      <c r="AAU1403" s="977"/>
      <c r="AAV1403" s="977"/>
      <c r="AAW1403" s="977"/>
      <c r="AAX1403" s="977"/>
      <c r="AAY1403" s="977"/>
      <c r="AAZ1403" s="977"/>
      <c r="ABA1403" s="977"/>
      <c r="ABB1403" s="977"/>
      <c r="ABC1403" s="977"/>
      <c r="ABD1403" s="977"/>
      <c r="ABE1403" s="977"/>
      <c r="ABF1403" s="977"/>
      <c r="ABG1403" s="977"/>
      <c r="ABH1403" s="977"/>
      <c r="ABI1403" s="977"/>
      <c r="ABJ1403" s="977"/>
      <c r="ABK1403" s="977"/>
      <c r="ABL1403" s="977"/>
      <c r="ABM1403" s="977"/>
      <c r="ABN1403" s="977"/>
      <c r="ABO1403" s="977"/>
      <c r="ABP1403" s="977"/>
      <c r="ABQ1403" s="977"/>
      <c r="ABR1403" s="977"/>
      <c r="ABS1403" s="977"/>
      <c r="ABT1403" s="977"/>
      <c r="ABU1403" s="977"/>
      <c r="ABV1403" s="977"/>
      <c r="ABW1403" s="977"/>
      <c r="ABX1403" s="977"/>
      <c r="ABY1403" s="977"/>
      <c r="ABZ1403" s="977"/>
      <c r="ACA1403" s="977"/>
      <c r="ACB1403" s="977"/>
      <c r="ACC1403" s="977"/>
      <c r="ACD1403" s="977"/>
      <c r="ACE1403" s="977"/>
      <c r="ACF1403" s="977"/>
      <c r="ACG1403" s="977"/>
      <c r="ACH1403" s="977"/>
      <c r="ACI1403" s="977"/>
      <c r="ACJ1403" s="977"/>
      <c r="ACK1403" s="977"/>
      <c r="ACL1403" s="977"/>
      <c r="ACM1403" s="977"/>
      <c r="ACN1403" s="977"/>
      <c r="ACO1403" s="977"/>
      <c r="ACP1403" s="977"/>
      <c r="ACQ1403" s="977"/>
      <c r="ACR1403" s="977"/>
      <c r="ACS1403" s="977"/>
      <c r="ACT1403" s="977"/>
      <c r="ACU1403" s="977"/>
      <c r="ACV1403" s="977"/>
      <c r="ACW1403" s="977"/>
      <c r="ACX1403" s="977"/>
      <c r="ACY1403" s="977"/>
      <c r="ACZ1403" s="977"/>
      <c r="ADA1403" s="977"/>
      <c r="ADB1403" s="977"/>
      <c r="ADC1403" s="977"/>
      <c r="ADD1403" s="977"/>
      <c r="ADE1403" s="977"/>
      <c r="ADF1403" s="977"/>
      <c r="ADG1403" s="977"/>
      <c r="ADH1403" s="977"/>
      <c r="ADI1403" s="977"/>
      <c r="ADJ1403" s="977"/>
      <c r="ADK1403" s="977"/>
      <c r="ADL1403" s="977"/>
      <c r="ADM1403" s="977"/>
      <c r="ADN1403" s="977"/>
      <c r="ADO1403" s="977"/>
      <c r="ADP1403" s="977"/>
      <c r="ADQ1403" s="977"/>
      <c r="ADR1403" s="977"/>
      <c r="ADS1403" s="977"/>
      <c r="ADT1403" s="977"/>
      <c r="ADU1403" s="977"/>
      <c r="ADV1403" s="977"/>
      <c r="ADW1403" s="977"/>
      <c r="ADX1403" s="977"/>
      <c r="ADY1403" s="977"/>
      <c r="ADZ1403" s="977"/>
      <c r="AEA1403" s="977"/>
      <c r="AEB1403" s="977"/>
      <c r="AEC1403" s="977"/>
      <c r="AED1403" s="977"/>
      <c r="AEE1403" s="977"/>
      <c r="AEF1403" s="977"/>
      <c r="AEG1403" s="977"/>
      <c r="AEH1403" s="977"/>
      <c r="AEI1403" s="977"/>
      <c r="AEJ1403" s="977"/>
      <c r="AEK1403" s="977"/>
      <c r="AEL1403" s="977"/>
      <c r="AEM1403" s="977"/>
      <c r="AEN1403" s="977"/>
      <c r="AEO1403" s="977"/>
      <c r="AEP1403" s="977"/>
      <c r="AEQ1403" s="977"/>
      <c r="AER1403" s="977"/>
      <c r="AES1403" s="977"/>
      <c r="AET1403" s="977"/>
      <c r="AEU1403" s="977"/>
      <c r="AEV1403" s="977"/>
      <c r="AEW1403" s="977"/>
      <c r="AEX1403" s="977"/>
      <c r="AEY1403" s="977"/>
      <c r="AEZ1403" s="977"/>
      <c r="AFA1403" s="977"/>
      <c r="AFB1403" s="977"/>
      <c r="AFC1403" s="977"/>
      <c r="AFD1403" s="977"/>
      <c r="AFE1403" s="977"/>
      <c r="AFF1403" s="977"/>
      <c r="AFG1403" s="977"/>
      <c r="AFH1403" s="977"/>
      <c r="AFI1403" s="977"/>
      <c r="AFJ1403" s="977"/>
      <c r="AFK1403" s="977"/>
      <c r="AFL1403" s="977"/>
      <c r="AFM1403" s="977"/>
      <c r="AFN1403" s="977"/>
      <c r="AFO1403" s="977"/>
      <c r="AFP1403" s="977"/>
      <c r="AFQ1403" s="977"/>
      <c r="AFR1403" s="977"/>
      <c r="AFS1403" s="977"/>
      <c r="AFT1403" s="977"/>
      <c r="AFU1403" s="977"/>
      <c r="AFV1403" s="977"/>
      <c r="AFW1403" s="977"/>
      <c r="AFX1403" s="977"/>
      <c r="AFY1403" s="977"/>
      <c r="AFZ1403" s="977"/>
      <c r="AGA1403" s="977"/>
      <c r="AGB1403" s="977"/>
      <c r="AGC1403" s="977"/>
      <c r="AGD1403" s="977"/>
      <c r="AGE1403" s="977"/>
      <c r="AGF1403" s="977"/>
      <c r="AGG1403" s="977"/>
      <c r="AGH1403" s="977"/>
      <c r="AGI1403" s="977"/>
      <c r="AGJ1403" s="977"/>
      <c r="AGK1403" s="977"/>
      <c r="AGL1403" s="977"/>
      <c r="AGM1403" s="977"/>
      <c r="AGN1403" s="977"/>
      <c r="AGO1403" s="977"/>
      <c r="AGP1403" s="977"/>
      <c r="AGQ1403" s="977"/>
      <c r="AGR1403" s="977"/>
      <c r="AGS1403" s="977"/>
      <c r="AGT1403" s="977"/>
      <c r="AGU1403" s="977"/>
      <c r="AGV1403" s="977"/>
      <c r="AGW1403" s="977"/>
      <c r="AGX1403" s="977"/>
      <c r="AGY1403" s="977"/>
      <c r="AGZ1403" s="977"/>
      <c r="AHA1403" s="977"/>
      <c r="AHB1403" s="977"/>
      <c r="AHC1403" s="977"/>
      <c r="AHD1403" s="977"/>
      <c r="AHE1403" s="977"/>
      <c r="AHF1403" s="977"/>
      <c r="AHG1403" s="977"/>
      <c r="AHH1403" s="977"/>
      <c r="AHI1403" s="977"/>
      <c r="AHJ1403" s="977"/>
      <c r="AHK1403" s="977"/>
      <c r="AHL1403" s="977"/>
      <c r="AHM1403" s="977"/>
      <c r="AHN1403" s="977"/>
      <c r="AHO1403" s="977"/>
      <c r="AHP1403" s="977"/>
      <c r="AHQ1403" s="977"/>
      <c r="AHR1403" s="977"/>
      <c r="AHS1403" s="977"/>
      <c r="AHT1403" s="977"/>
      <c r="AHU1403" s="977"/>
      <c r="AHV1403" s="977"/>
      <c r="AHW1403" s="977"/>
      <c r="AHX1403" s="977"/>
      <c r="AHY1403" s="977"/>
      <c r="AHZ1403" s="977"/>
      <c r="AIA1403" s="977"/>
      <c r="AIB1403" s="977"/>
      <c r="AIC1403" s="977"/>
      <c r="AID1403" s="977"/>
      <c r="AIE1403" s="977"/>
      <c r="AIF1403" s="977"/>
      <c r="AIG1403" s="977"/>
      <c r="AIH1403" s="977"/>
      <c r="AII1403" s="977"/>
      <c r="AIJ1403" s="977"/>
      <c r="AIK1403" s="977"/>
      <c r="AIL1403" s="977"/>
      <c r="AIM1403" s="977"/>
      <c r="AIN1403" s="977"/>
      <c r="AIO1403" s="977"/>
      <c r="AIP1403" s="977"/>
      <c r="AIQ1403" s="977"/>
      <c r="AIR1403" s="977"/>
      <c r="AIS1403" s="977"/>
      <c r="AIT1403" s="977"/>
      <c r="AIU1403" s="977"/>
      <c r="AIV1403" s="977"/>
      <c r="AIW1403" s="977"/>
      <c r="AIX1403" s="977"/>
      <c r="AIY1403" s="977"/>
      <c r="AIZ1403" s="977"/>
      <c r="AJA1403" s="977"/>
      <c r="AJB1403" s="977"/>
      <c r="AJC1403" s="977"/>
      <c r="AJD1403" s="977"/>
      <c r="AJE1403" s="977"/>
      <c r="AJF1403" s="977"/>
      <c r="AJG1403" s="977"/>
      <c r="AJH1403" s="977"/>
      <c r="AJI1403" s="977"/>
      <c r="AJJ1403" s="977"/>
      <c r="AJK1403" s="977"/>
      <c r="AJL1403" s="977"/>
      <c r="AJM1403" s="977"/>
      <c r="AJN1403" s="977"/>
      <c r="AJO1403" s="977"/>
      <c r="AJP1403" s="977"/>
      <c r="AJQ1403" s="977"/>
      <c r="AJR1403" s="977"/>
      <c r="AJS1403" s="977"/>
      <c r="AJT1403" s="977"/>
      <c r="AJU1403" s="977"/>
      <c r="AJV1403" s="977"/>
      <c r="AJW1403" s="977"/>
      <c r="AJX1403" s="977"/>
      <c r="AJY1403" s="977"/>
      <c r="AJZ1403" s="977"/>
      <c r="AKA1403" s="977"/>
      <c r="AKB1403" s="977"/>
      <c r="AKC1403" s="977"/>
      <c r="AKD1403" s="977"/>
      <c r="AKE1403" s="977"/>
      <c r="AKF1403" s="977"/>
      <c r="AKG1403" s="977"/>
      <c r="AKH1403" s="977"/>
      <c r="AKI1403" s="977"/>
      <c r="AKJ1403" s="977"/>
      <c r="AKK1403" s="977"/>
      <c r="AKL1403" s="977"/>
      <c r="AKM1403" s="977"/>
      <c r="AKN1403" s="977"/>
      <c r="AKO1403" s="977"/>
      <c r="AKP1403" s="977"/>
      <c r="AKQ1403" s="977"/>
      <c r="AKR1403" s="977"/>
      <c r="AKS1403" s="977"/>
      <c r="AKT1403" s="977"/>
      <c r="AKU1403" s="977"/>
      <c r="AKV1403" s="977"/>
      <c r="AKW1403" s="977"/>
      <c r="AKX1403" s="977"/>
      <c r="AKY1403" s="977"/>
      <c r="AKZ1403" s="977"/>
      <c r="ALA1403" s="977"/>
      <c r="ALB1403" s="977"/>
      <c r="ALC1403" s="977"/>
      <c r="ALD1403" s="977"/>
      <c r="ALE1403" s="977"/>
      <c r="ALF1403" s="977"/>
      <c r="ALG1403" s="977"/>
      <c r="ALH1403" s="977"/>
      <c r="ALI1403" s="977"/>
      <c r="ALJ1403" s="977"/>
      <c r="ALK1403" s="977"/>
      <c r="ALL1403" s="977"/>
      <c r="ALM1403" s="977"/>
      <c r="ALN1403" s="977"/>
      <c r="ALO1403" s="977"/>
      <c r="ALP1403" s="977"/>
      <c r="ALQ1403" s="977"/>
      <c r="ALR1403" s="977"/>
      <c r="ALS1403" s="977"/>
      <c r="ALT1403" s="977"/>
      <c r="ALU1403" s="977"/>
      <c r="ALV1403" s="977"/>
      <c r="ALW1403" s="977"/>
      <c r="ALX1403" s="977"/>
      <c r="ALY1403" s="977"/>
      <c r="ALZ1403" s="977"/>
      <c r="AMA1403" s="977"/>
      <c r="AMB1403" s="977"/>
      <c r="AMC1403" s="977"/>
      <c r="AMD1403" s="977"/>
      <c r="AME1403" s="977"/>
      <c r="AMF1403" s="977"/>
      <c r="AMG1403" s="977"/>
      <c r="AMH1403" s="977"/>
      <c r="AMI1403" s="977"/>
      <c r="AMJ1403" s="977"/>
      <c r="AMK1403" s="977"/>
      <c r="AML1403" s="977"/>
      <c r="AMM1403" s="977"/>
      <c r="AMN1403" s="977"/>
      <c r="AMO1403" s="977"/>
      <c r="AMP1403" s="977"/>
      <c r="AMQ1403" s="977"/>
      <c r="AMR1403" s="977"/>
      <c r="AMS1403" s="977"/>
      <c r="AMT1403" s="977"/>
      <c r="AMU1403" s="977"/>
      <c r="AMV1403" s="977"/>
      <c r="AMW1403" s="977"/>
      <c r="AMX1403" s="977"/>
      <c r="AMY1403" s="977"/>
      <c r="AMZ1403" s="977"/>
      <c r="ANA1403" s="977"/>
      <c r="ANB1403" s="977"/>
      <c r="ANC1403" s="977"/>
      <c r="AND1403" s="977"/>
      <c r="ANE1403" s="977"/>
      <c r="ANF1403" s="977"/>
      <c r="ANG1403" s="977"/>
      <c r="ANH1403" s="977"/>
      <c r="ANI1403" s="977"/>
      <c r="ANJ1403" s="977"/>
      <c r="ANK1403" s="977"/>
      <c r="ANL1403" s="977"/>
      <c r="ANM1403" s="977"/>
      <c r="ANN1403" s="977"/>
      <c r="ANO1403" s="977"/>
      <c r="ANP1403" s="977"/>
      <c r="ANQ1403" s="977"/>
      <c r="ANR1403" s="977"/>
      <c r="ANS1403" s="977"/>
      <c r="ANT1403" s="977"/>
      <c r="ANU1403" s="977"/>
      <c r="ANV1403" s="977"/>
      <c r="ANW1403" s="977"/>
      <c r="ANX1403" s="977"/>
      <c r="ANY1403" s="977"/>
      <c r="ANZ1403" s="977"/>
      <c r="AOA1403" s="977"/>
      <c r="AOB1403" s="977"/>
      <c r="AOC1403" s="977"/>
      <c r="AOD1403" s="977"/>
      <c r="AOE1403" s="977"/>
      <c r="AOF1403" s="977"/>
      <c r="AOG1403" s="977"/>
      <c r="AOH1403" s="977"/>
      <c r="AOI1403" s="977"/>
      <c r="AOJ1403" s="977"/>
      <c r="AOK1403" s="977"/>
      <c r="AOL1403" s="977"/>
      <c r="AOM1403" s="977"/>
      <c r="AON1403" s="977"/>
      <c r="AOO1403" s="977"/>
      <c r="AOP1403" s="977"/>
      <c r="AOQ1403" s="977"/>
      <c r="AOR1403" s="977"/>
      <c r="AOS1403" s="977"/>
      <c r="AOT1403" s="977"/>
      <c r="AOU1403" s="977"/>
      <c r="AOV1403" s="977"/>
      <c r="AOW1403" s="977"/>
      <c r="AOX1403" s="977"/>
      <c r="AOY1403" s="977"/>
      <c r="AOZ1403" s="977"/>
      <c r="APA1403" s="977"/>
      <c r="APB1403" s="977"/>
      <c r="APC1403" s="977"/>
      <c r="APD1403" s="977"/>
      <c r="APE1403" s="977"/>
      <c r="APF1403" s="977"/>
      <c r="APG1403" s="977"/>
      <c r="APH1403" s="977"/>
      <c r="API1403" s="977"/>
      <c r="APJ1403" s="977"/>
      <c r="APK1403" s="977"/>
      <c r="APL1403" s="977"/>
      <c r="APM1403" s="977"/>
      <c r="APN1403" s="977"/>
      <c r="APO1403" s="977"/>
      <c r="APP1403" s="977"/>
      <c r="APQ1403" s="977"/>
      <c r="APR1403" s="977"/>
      <c r="APS1403" s="977"/>
      <c r="APT1403" s="977"/>
      <c r="APU1403" s="977"/>
      <c r="APV1403" s="977"/>
      <c r="APW1403" s="977"/>
      <c r="APX1403" s="977"/>
      <c r="APY1403" s="977"/>
      <c r="APZ1403" s="977"/>
      <c r="AQA1403" s="977"/>
      <c r="AQB1403" s="977"/>
      <c r="AQC1403" s="977"/>
      <c r="AQD1403" s="977"/>
      <c r="AQE1403" s="977"/>
      <c r="AQF1403" s="977"/>
      <c r="AQG1403" s="977"/>
      <c r="AQH1403" s="977"/>
      <c r="AQI1403" s="977"/>
      <c r="AQJ1403" s="977"/>
      <c r="AQK1403" s="977"/>
      <c r="AQL1403" s="977"/>
      <c r="AQM1403" s="977"/>
      <c r="AQN1403" s="977"/>
      <c r="AQO1403" s="977"/>
      <c r="AQP1403" s="977"/>
      <c r="AQQ1403" s="977"/>
      <c r="AQR1403" s="977"/>
      <c r="AQS1403" s="977"/>
      <c r="AQT1403" s="977"/>
      <c r="AQU1403" s="977"/>
      <c r="AQV1403" s="977"/>
      <c r="AQW1403" s="977"/>
      <c r="AQX1403" s="977"/>
      <c r="AQY1403" s="977"/>
      <c r="AQZ1403" s="977"/>
      <c r="ARA1403" s="977"/>
      <c r="ARB1403" s="977"/>
      <c r="ARC1403" s="977"/>
      <c r="ARD1403" s="977"/>
      <c r="ARE1403" s="977"/>
      <c r="ARF1403" s="977"/>
      <c r="ARG1403" s="977"/>
      <c r="ARH1403" s="977"/>
      <c r="ARI1403" s="977"/>
      <c r="ARJ1403" s="977"/>
      <c r="ARK1403" s="977"/>
      <c r="ARL1403" s="977"/>
      <c r="ARM1403" s="977"/>
      <c r="ARN1403" s="977"/>
      <c r="ARO1403" s="977"/>
      <c r="ARP1403" s="977"/>
      <c r="ARQ1403" s="977"/>
      <c r="ARR1403" s="977"/>
      <c r="ARS1403" s="977"/>
      <c r="ART1403" s="977"/>
      <c r="ARU1403" s="977"/>
      <c r="ARV1403" s="977"/>
      <c r="ARW1403" s="977"/>
      <c r="ARX1403" s="977"/>
      <c r="ARY1403" s="977"/>
      <c r="ARZ1403" s="977"/>
      <c r="ASA1403" s="977"/>
      <c r="ASB1403" s="977"/>
      <c r="ASC1403" s="977"/>
      <c r="ASD1403" s="977"/>
      <c r="ASE1403" s="977"/>
      <c r="ASF1403" s="977"/>
      <c r="ASG1403" s="977"/>
      <c r="ASH1403" s="977"/>
      <c r="ASI1403" s="977"/>
      <c r="ASJ1403" s="977"/>
      <c r="ASK1403" s="977"/>
      <c r="ASL1403" s="977"/>
      <c r="ASM1403" s="977"/>
      <c r="ASN1403" s="977"/>
      <c r="ASO1403" s="977"/>
      <c r="ASP1403" s="977"/>
      <c r="ASQ1403" s="977"/>
      <c r="ASR1403" s="977"/>
      <c r="ASS1403" s="977"/>
      <c r="AST1403" s="977"/>
      <c r="ASU1403" s="977"/>
      <c r="ASV1403" s="977"/>
      <c r="ASW1403" s="977"/>
      <c r="ASX1403" s="977"/>
      <c r="ASY1403" s="977"/>
      <c r="ASZ1403" s="977"/>
      <c r="ATA1403" s="977"/>
      <c r="ATB1403" s="977"/>
      <c r="ATC1403" s="977"/>
      <c r="ATD1403" s="977"/>
      <c r="ATE1403" s="977"/>
      <c r="ATF1403" s="977"/>
      <c r="ATG1403" s="977"/>
      <c r="ATH1403" s="977"/>
      <c r="ATI1403" s="977"/>
      <c r="ATJ1403" s="977"/>
      <c r="ATK1403" s="977"/>
      <c r="ATL1403" s="977"/>
      <c r="ATM1403" s="977"/>
      <c r="ATN1403" s="977"/>
      <c r="ATO1403" s="977"/>
      <c r="ATP1403" s="977"/>
      <c r="ATQ1403" s="977"/>
      <c r="ATR1403" s="977"/>
      <c r="ATS1403" s="977"/>
      <c r="ATT1403" s="977"/>
      <c r="ATU1403" s="977"/>
      <c r="ATV1403" s="977"/>
      <c r="ATW1403" s="977"/>
      <c r="ATX1403" s="977"/>
      <c r="ATY1403" s="977"/>
      <c r="ATZ1403" s="977"/>
      <c r="AUA1403" s="977"/>
      <c r="AUB1403" s="977"/>
      <c r="AUC1403" s="977"/>
      <c r="AUD1403" s="977"/>
      <c r="AUE1403" s="977"/>
      <c r="AUF1403" s="977"/>
      <c r="AUG1403" s="977"/>
      <c r="AUH1403" s="977"/>
      <c r="AUI1403" s="977"/>
      <c r="AUJ1403" s="977"/>
      <c r="AUK1403" s="977"/>
      <c r="AUL1403" s="977"/>
      <c r="AUM1403" s="977"/>
      <c r="AUN1403" s="977"/>
      <c r="AUO1403" s="977"/>
      <c r="AUP1403" s="977"/>
      <c r="AUQ1403" s="977"/>
      <c r="AUR1403" s="977"/>
      <c r="AUS1403" s="977"/>
      <c r="AUT1403" s="977"/>
      <c r="AUU1403" s="977"/>
      <c r="AUV1403" s="977"/>
      <c r="AUW1403" s="977"/>
      <c r="AUX1403" s="977"/>
      <c r="AUY1403" s="977"/>
      <c r="AUZ1403" s="977"/>
      <c r="AVA1403" s="977"/>
      <c r="AVB1403" s="977"/>
      <c r="AVC1403" s="977"/>
      <c r="AVD1403" s="977"/>
      <c r="AVE1403" s="977"/>
      <c r="AVF1403" s="977"/>
      <c r="AVG1403" s="977"/>
      <c r="AVH1403" s="977"/>
      <c r="AVI1403" s="977"/>
      <c r="AVJ1403" s="977"/>
      <c r="AVK1403" s="977"/>
      <c r="AVL1403" s="977"/>
      <c r="AVM1403" s="977"/>
      <c r="AVN1403" s="977"/>
      <c r="AVO1403" s="977"/>
      <c r="AVP1403" s="977"/>
      <c r="AVQ1403" s="977"/>
      <c r="AVR1403" s="977"/>
      <c r="AVS1403" s="977"/>
      <c r="AVT1403" s="977"/>
      <c r="AVU1403" s="977"/>
      <c r="AVV1403" s="977"/>
      <c r="AVW1403" s="977"/>
      <c r="AVX1403" s="977"/>
      <c r="AVY1403" s="977"/>
      <c r="AVZ1403" s="977"/>
      <c r="AWA1403" s="977"/>
      <c r="AWB1403" s="977"/>
      <c r="AWC1403" s="977"/>
      <c r="AWD1403" s="977"/>
      <c r="AWE1403" s="977"/>
      <c r="AWF1403" s="977"/>
      <c r="AWG1403" s="977"/>
      <c r="AWH1403" s="977"/>
      <c r="AWI1403" s="977"/>
      <c r="AWJ1403" s="977"/>
      <c r="AWK1403" s="977"/>
      <c r="AWL1403" s="977"/>
      <c r="AWM1403" s="977"/>
      <c r="AWN1403" s="977"/>
      <c r="AWO1403" s="977"/>
      <c r="AWP1403" s="977"/>
      <c r="AWQ1403" s="977"/>
      <c r="AWR1403" s="977"/>
      <c r="AWS1403" s="977"/>
      <c r="AWT1403" s="977"/>
      <c r="AWU1403" s="977"/>
      <c r="AWV1403" s="977"/>
      <c r="AWW1403" s="977"/>
      <c r="AWX1403" s="977"/>
      <c r="AWY1403" s="977"/>
      <c r="AWZ1403" s="977"/>
      <c r="AXA1403" s="977"/>
      <c r="AXB1403" s="977"/>
      <c r="AXC1403" s="977"/>
      <c r="AXD1403" s="977"/>
      <c r="AXE1403" s="977"/>
      <c r="AXF1403" s="977"/>
      <c r="AXG1403" s="977"/>
      <c r="AXH1403" s="977"/>
      <c r="AXI1403" s="977"/>
      <c r="AXJ1403" s="977"/>
      <c r="AXK1403" s="977"/>
      <c r="AXL1403" s="977"/>
      <c r="AXM1403" s="977"/>
      <c r="AXN1403" s="977"/>
      <c r="AXO1403" s="977"/>
      <c r="AXP1403" s="977"/>
      <c r="AXQ1403" s="977"/>
      <c r="AXR1403" s="977"/>
      <c r="AXS1403" s="977"/>
      <c r="AXT1403" s="977"/>
      <c r="AXU1403" s="977"/>
      <c r="AXV1403" s="977"/>
      <c r="AXW1403" s="977"/>
      <c r="AXX1403" s="977"/>
      <c r="AXY1403" s="977"/>
      <c r="AXZ1403" s="977"/>
      <c r="AYA1403" s="977"/>
      <c r="AYB1403" s="977"/>
      <c r="AYC1403" s="977"/>
      <c r="AYD1403" s="977"/>
      <c r="AYE1403" s="977"/>
      <c r="AYF1403" s="977"/>
      <c r="AYG1403" s="977"/>
      <c r="AYH1403" s="977"/>
      <c r="AYI1403" s="977"/>
      <c r="AYJ1403" s="977"/>
      <c r="AYK1403" s="977"/>
      <c r="AYL1403" s="977"/>
      <c r="AYM1403" s="977"/>
      <c r="AYN1403" s="977"/>
      <c r="AYO1403" s="977"/>
      <c r="AYP1403" s="977"/>
      <c r="AYQ1403" s="977"/>
      <c r="AYR1403" s="977"/>
      <c r="AYS1403" s="977"/>
      <c r="AYT1403" s="977"/>
      <c r="AYU1403" s="977"/>
      <c r="AYV1403" s="977"/>
      <c r="AYW1403" s="977"/>
      <c r="AYX1403" s="977"/>
      <c r="AYY1403" s="977"/>
      <c r="AYZ1403" s="977"/>
      <c r="AZA1403" s="977"/>
      <c r="AZB1403" s="977"/>
      <c r="AZC1403" s="977"/>
      <c r="AZD1403" s="977"/>
      <c r="AZE1403" s="977"/>
      <c r="AZF1403" s="977"/>
      <c r="AZG1403" s="977"/>
      <c r="AZH1403" s="977"/>
      <c r="AZI1403" s="977"/>
      <c r="AZJ1403" s="977"/>
      <c r="AZK1403" s="977"/>
      <c r="AZL1403" s="977"/>
      <c r="AZM1403" s="977"/>
      <c r="AZN1403" s="977"/>
      <c r="AZO1403" s="977"/>
      <c r="AZP1403" s="977"/>
      <c r="AZQ1403" s="977"/>
      <c r="AZR1403" s="977"/>
      <c r="AZS1403" s="977"/>
      <c r="AZT1403" s="977"/>
      <c r="AZU1403" s="977"/>
      <c r="AZV1403" s="977"/>
      <c r="AZW1403" s="977"/>
      <c r="AZX1403" s="977"/>
      <c r="AZY1403" s="977"/>
      <c r="AZZ1403" s="977"/>
      <c r="BAA1403" s="977"/>
      <c r="BAB1403" s="977"/>
      <c r="BAC1403" s="977"/>
      <c r="BAD1403" s="977"/>
      <c r="BAE1403" s="977"/>
      <c r="BAF1403" s="977"/>
      <c r="BAG1403" s="977"/>
      <c r="BAH1403" s="977"/>
      <c r="BAI1403" s="977"/>
      <c r="BAJ1403" s="977"/>
      <c r="BAK1403" s="977"/>
      <c r="BAL1403" s="977"/>
      <c r="BAM1403" s="977"/>
      <c r="BAN1403" s="977"/>
      <c r="BAO1403" s="977"/>
      <c r="BAP1403" s="977"/>
      <c r="BAQ1403" s="977"/>
      <c r="BAR1403" s="977"/>
      <c r="BAS1403" s="977"/>
      <c r="BAT1403" s="977"/>
      <c r="BAU1403" s="977"/>
      <c r="BAV1403" s="977"/>
      <c r="BAW1403" s="977"/>
      <c r="BAX1403" s="977"/>
      <c r="BAY1403" s="977"/>
      <c r="BAZ1403" s="977"/>
      <c r="BBA1403" s="977"/>
      <c r="BBB1403" s="977"/>
      <c r="BBC1403" s="977"/>
      <c r="BBD1403" s="977"/>
      <c r="BBE1403" s="977"/>
      <c r="BBF1403" s="977"/>
      <c r="BBG1403" s="977"/>
      <c r="BBH1403" s="977"/>
      <c r="BBI1403" s="977"/>
      <c r="BBJ1403" s="977"/>
      <c r="BBK1403" s="977"/>
      <c r="BBL1403" s="977"/>
      <c r="BBM1403" s="977"/>
      <c r="BBN1403" s="977"/>
      <c r="BBO1403" s="977"/>
      <c r="BBP1403" s="977"/>
      <c r="BBQ1403" s="977"/>
      <c r="BBR1403" s="977"/>
      <c r="BBS1403" s="977"/>
      <c r="BBT1403" s="977"/>
      <c r="BBU1403" s="977"/>
      <c r="BBV1403" s="977"/>
      <c r="BBW1403" s="977"/>
      <c r="BBX1403" s="977"/>
      <c r="BBY1403" s="977"/>
      <c r="BBZ1403" s="977"/>
      <c r="BCA1403" s="977"/>
      <c r="BCB1403" s="977"/>
      <c r="BCC1403" s="977"/>
      <c r="BCD1403" s="977"/>
      <c r="BCE1403" s="977"/>
      <c r="BCF1403" s="977"/>
      <c r="BCG1403" s="977"/>
      <c r="BCH1403" s="977"/>
      <c r="BCI1403" s="977"/>
      <c r="BCJ1403" s="977"/>
      <c r="BCK1403" s="977"/>
      <c r="BCL1403" s="977"/>
      <c r="BCM1403" s="977"/>
      <c r="BCN1403" s="977"/>
      <c r="BCO1403" s="977"/>
      <c r="BCP1403" s="977"/>
      <c r="BCQ1403" s="977"/>
      <c r="BCR1403" s="977"/>
      <c r="BCS1403" s="977"/>
      <c r="BCT1403" s="977"/>
      <c r="BCU1403" s="977"/>
      <c r="BCV1403" s="977"/>
      <c r="BCW1403" s="977"/>
      <c r="BCX1403" s="977"/>
      <c r="BCY1403" s="977"/>
      <c r="BCZ1403" s="977"/>
      <c r="BDA1403" s="977"/>
      <c r="BDB1403" s="977"/>
      <c r="BDC1403" s="977"/>
      <c r="BDD1403" s="977"/>
      <c r="BDE1403" s="977"/>
      <c r="BDF1403" s="977"/>
      <c r="BDG1403" s="977"/>
      <c r="BDH1403" s="977"/>
      <c r="BDI1403" s="977"/>
      <c r="BDJ1403" s="977"/>
      <c r="BDK1403" s="977"/>
      <c r="BDL1403" s="977"/>
      <c r="BDM1403" s="977"/>
      <c r="BDN1403" s="977"/>
      <c r="BDO1403" s="977"/>
      <c r="BDP1403" s="977"/>
      <c r="BDQ1403" s="977"/>
      <c r="BDR1403" s="977"/>
      <c r="BDS1403" s="977"/>
      <c r="BDT1403" s="977"/>
      <c r="BDU1403" s="977"/>
      <c r="BDV1403" s="977"/>
      <c r="BDW1403" s="977"/>
      <c r="BDX1403" s="977"/>
      <c r="BDY1403" s="977"/>
      <c r="BDZ1403" s="977"/>
      <c r="BEA1403" s="977"/>
      <c r="BEB1403" s="977"/>
      <c r="BEC1403" s="977"/>
      <c r="BED1403" s="977"/>
      <c r="BEE1403" s="977"/>
      <c r="BEF1403" s="977"/>
      <c r="BEG1403" s="977"/>
      <c r="BEH1403" s="977"/>
      <c r="BEI1403" s="977"/>
      <c r="BEJ1403" s="977"/>
      <c r="BEK1403" s="977"/>
      <c r="BEL1403" s="977"/>
      <c r="BEM1403" s="977"/>
      <c r="BEN1403" s="977"/>
      <c r="BEO1403" s="977"/>
      <c r="BEP1403" s="977"/>
      <c r="BEQ1403" s="977"/>
      <c r="BER1403" s="977"/>
      <c r="BES1403" s="977"/>
      <c r="BET1403" s="977"/>
      <c r="BEU1403" s="977"/>
      <c r="BEV1403" s="977"/>
      <c r="BEW1403" s="977"/>
      <c r="BEX1403" s="977"/>
      <c r="BEY1403" s="977"/>
      <c r="BEZ1403" s="977"/>
      <c r="BFA1403" s="977"/>
      <c r="BFB1403" s="977"/>
      <c r="BFC1403" s="977"/>
      <c r="BFD1403" s="977"/>
      <c r="BFE1403" s="977"/>
      <c r="BFF1403" s="977"/>
      <c r="BFG1403" s="977"/>
      <c r="BFH1403" s="977"/>
      <c r="BFI1403" s="977"/>
      <c r="BFJ1403" s="977"/>
      <c r="BFK1403" s="977"/>
      <c r="BFL1403" s="977"/>
      <c r="BFM1403" s="977"/>
      <c r="BFN1403" s="977"/>
      <c r="BFO1403" s="977"/>
      <c r="BFP1403" s="977"/>
      <c r="BFQ1403" s="977"/>
      <c r="BFR1403" s="977"/>
      <c r="BFS1403" s="977"/>
      <c r="BFT1403" s="977"/>
      <c r="BFU1403" s="977"/>
      <c r="BFV1403" s="977"/>
      <c r="BFW1403" s="977"/>
      <c r="BFX1403" s="977"/>
      <c r="BFY1403" s="977"/>
      <c r="BFZ1403" s="977"/>
      <c r="BGA1403" s="977"/>
      <c r="BGB1403" s="977"/>
      <c r="BGC1403" s="977"/>
      <c r="BGD1403" s="977"/>
      <c r="BGE1403" s="977"/>
      <c r="BGF1403" s="977"/>
      <c r="BGG1403" s="977"/>
      <c r="BGH1403" s="977"/>
      <c r="BGI1403" s="977"/>
      <c r="BGJ1403" s="977"/>
      <c r="BGK1403" s="977"/>
      <c r="BGL1403" s="977"/>
      <c r="BGM1403" s="977"/>
      <c r="BGN1403" s="977"/>
      <c r="BGO1403" s="977"/>
      <c r="BGP1403" s="977"/>
      <c r="BGQ1403" s="977"/>
      <c r="BGR1403" s="977"/>
      <c r="BGS1403" s="977"/>
      <c r="BGT1403" s="977"/>
      <c r="BGU1403" s="977"/>
      <c r="BGV1403" s="977"/>
      <c r="BGW1403" s="977"/>
      <c r="BGX1403" s="977"/>
      <c r="BGY1403" s="977"/>
      <c r="BGZ1403" s="977"/>
      <c r="BHA1403" s="977"/>
      <c r="BHB1403" s="977"/>
      <c r="BHC1403" s="977"/>
      <c r="BHD1403" s="977"/>
      <c r="BHE1403" s="977"/>
      <c r="BHF1403" s="977"/>
      <c r="BHG1403" s="977"/>
      <c r="BHH1403" s="977"/>
      <c r="BHI1403" s="977"/>
      <c r="BHJ1403" s="977"/>
      <c r="BHK1403" s="977"/>
      <c r="BHL1403" s="977"/>
      <c r="BHM1403" s="977"/>
      <c r="BHN1403" s="977"/>
      <c r="BHO1403" s="977"/>
      <c r="BHP1403" s="977"/>
      <c r="BHQ1403" s="977"/>
      <c r="BHR1403" s="977"/>
      <c r="BHS1403" s="977"/>
      <c r="BHT1403" s="977"/>
      <c r="BHU1403" s="977"/>
      <c r="BHV1403" s="977"/>
      <c r="BHW1403" s="977"/>
      <c r="BHX1403" s="977"/>
      <c r="BHY1403" s="977"/>
      <c r="BHZ1403" s="977"/>
      <c r="BIA1403" s="977"/>
      <c r="BIB1403" s="977"/>
      <c r="BIC1403" s="977"/>
      <c r="BID1403" s="977"/>
      <c r="BIE1403" s="977"/>
      <c r="BIF1403" s="977"/>
      <c r="BIG1403" s="977"/>
      <c r="BIH1403" s="977"/>
      <c r="BII1403" s="977"/>
      <c r="BIJ1403" s="977"/>
      <c r="BIK1403" s="977"/>
      <c r="BIL1403" s="977"/>
      <c r="BIM1403" s="977"/>
      <c r="BIN1403" s="977"/>
      <c r="BIO1403" s="977"/>
      <c r="BIP1403" s="977"/>
      <c r="BIQ1403" s="977"/>
      <c r="BIR1403" s="977"/>
      <c r="BIS1403" s="977"/>
      <c r="BIT1403" s="977"/>
      <c r="BIU1403" s="977"/>
      <c r="BIV1403" s="977"/>
      <c r="BIW1403" s="977"/>
      <c r="BIX1403" s="977"/>
      <c r="BIY1403" s="977"/>
      <c r="BIZ1403" s="977"/>
      <c r="BJA1403" s="977"/>
      <c r="BJB1403" s="977"/>
      <c r="BJC1403" s="977"/>
      <c r="BJD1403" s="977"/>
      <c r="BJE1403" s="977"/>
      <c r="BJF1403" s="977"/>
      <c r="BJG1403" s="977"/>
      <c r="BJH1403" s="977"/>
      <c r="BJI1403" s="977"/>
      <c r="BJJ1403" s="977"/>
      <c r="BJK1403" s="977"/>
      <c r="BJL1403" s="977"/>
      <c r="BJM1403" s="977"/>
      <c r="BJN1403" s="977"/>
      <c r="BJO1403" s="977"/>
      <c r="BJP1403" s="977"/>
      <c r="BJQ1403" s="977"/>
      <c r="BJR1403" s="977"/>
      <c r="BJS1403" s="977"/>
      <c r="BJT1403" s="977"/>
      <c r="BJU1403" s="977"/>
      <c r="BJV1403" s="977"/>
      <c r="BJW1403" s="977"/>
      <c r="BJX1403" s="977"/>
      <c r="BJY1403" s="977"/>
      <c r="BJZ1403" s="977"/>
      <c r="BKA1403" s="977"/>
      <c r="BKB1403" s="977"/>
      <c r="BKC1403" s="977"/>
      <c r="BKD1403" s="977"/>
      <c r="BKE1403" s="977"/>
      <c r="BKF1403" s="977"/>
      <c r="BKG1403" s="977"/>
      <c r="BKH1403" s="977"/>
      <c r="BKI1403" s="977"/>
      <c r="BKJ1403" s="977"/>
      <c r="BKK1403" s="977"/>
      <c r="BKL1403" s="977"/>
      <c r="BKM1403" s="977"/>
      <c r="BKN1403" s="977"/>
      <c r="BKO1403" s="977"/>
      <c r="BKP1403" s="977"/>
      <c r="BKQ1403" s="977"/>
      <c r="BKR1403" s="977"/>
      <c r="BKS1403" s="977"/>
      <c r="BKT1403" s="977"/>
      <c r="BKU1403" s="977"/>
      <c r="BKV1403" s="977"/>
      <c r="BKW1403" s="977"/>
      <c r="BKX1403" s="977"/>
      <c r="BKY1403" s="977"/>
      <c r="BKZ1403" s="977"/>
      <c r="BLA1403" s="977"/>
      <c r="BLB1403" s="977"/>
      <c r="BLC1403" s="977"/>
      <c r="BLD1403" s="977"/>
      <c r="BLE1403" s="977"/>
      <c r="BLF1403" s="977"/>
      <c r="BLG1403" s="977"/>
      <c r="BLH1403" s="977"/>
      <c r="BLI1403" s="977"/>
      <c r="BLJ1403" s="977"/>
      <c r="BLK1403" s="977"/>
      <c r="BLL1403" s="977"/>
      <c r="BLM1403" s="977"/>
      <c r="BLN1403" s="977"/>
      <c r="BLO1403" s="977"/>
      <c r="BLP1403" s="977"/>
      <c r="BLQ1403" s="977"/>
      <c r="BLR1403" s="977"/>
      <c r="BLS1403" s="977"/>
      <c r="BLT1403" s="977"/>
      <c r="BLU1403" s="977"/>
      <c r="BLV1403" s="977"/>
      <c r="BLW1403" s="977"/>
      <c r="BLX1403" s="977"/>
      <c r="BLY1403" s="977"/>
      <c r="BLZ1403" s="977"/>
      <c r="BMA1403" s="977"/>
      <c r="BMB1403" s="977"/>
      <c r="BMC1403" s="977"/>
      <c r="BMD1403" s="977"/>
      <c r="BME1403" s="977"/>
      <c r="BMF1403" s="977"/>
      <c r="BMG1403" s="977"/>
      <c r="BMH1403" s="977"/>
      <c r="BMI1403" s="977"/>
      <c r="BMJ1403" s="977"/>
      <c r="BMK1403" s="977"/>
      <c r="BML1403" s="977"/>
      <c r="BMM1403" s="977"/>
      <c r="BMN1403" s="977"/>
      <c r="BMO1403" s="977"/>
      <c r="BMP1403" s="977"/>
      <c r="BMQ1403" s="977"/>
      <c r="BMR1403" s="977"/>
      <c r="BMS1403" s="977"/>
      <c r="BMT1403" s="977"/>
      <c r="BMU1403" s="977"/>
      <c r="BMV1403" s="977"/>
      <c r="BMW1403" s="977"/>
      <c r="BMX1403" s="977"/>
      <c r="BMY1403" s="977"/>
      <c r="BMZ1403" s="977"/>
      <c r="BNA1403" s="977"/>
      <c r="BNB1403" s="977"/>
      <c r="BNC1403" s="977"/>
      <c r="BND1403" s="977"/>
      <c r="BNE1403" s="977"/>
      <c r="BNF1403" s="977"/>
      <c r="BNG1403" s="977"/>
      <c r="BNH1403" s="977"/>
      <c r="BNI1403" s="977"/>
      <c r="BNJ1403" s="977"/>
      <c r="BNK1403" s="977"/>
      <c r="BNL1403" s="977"/>
      <c r="BNM1403" s="977"/>
      <c r="BNN1403" s="977"/>
      <c r="BNO1403" s="977"/>
      <c r="BNP1403" s="977"/>
      <c r="BNQ1403" s="977"/>
      <c r="BNR1403" s="977"/>
      <c r="BNS1403" s="977"/>
      <c r="BNT1403" s="977"/>
      <c r="BNU1403" s="977"/>
      <c r="BNV1403" s="977"/>
      <c r="BNW1403" s="977"/>
      <c r="BNX1403" s="977"/>
      <c r="BNY1403" s="977"/>
      <c r="BNZ1403" s="977"/>
      <c r="BOA1403" s="977"/>
      <c r="BOB1403" s="977"/>
      <c r="BOC1403" s="977"/>
      <c r="BOD1403" s="977"/>
      <c r="BOE1403" s="977"/>
      <c r="BOF1403" s="977"/>
      <c r="BOG1403" s="977"/>
      <c r="BOH1403" s="977"/>
      <c r="BOI1403" s="977"/>
      <c r="BOJ1403" s="977"/>
      <c r="BOK1403" s="977"/>
      <c r="BOL1403" s="977"/>
      <c r="BOM1403" s="977"/>
      <c r="BON1403" s="977"/>
      <c r="BOO1403" s="977"/>
      <c r="BOP1403" s="977"/>
      <c r="BOQ1403" s="977"/>
      <c r="BOR1403" s="977"/>
      <c r="BOS1403" s="977"/>
      <c r="BOT1403" s="977"/>
      <c r="BOU1403" s="977"/>
      <c r="BOV1403" s="977"/>
      <c r="BOW1403" s="977"/>
      <c r="BOX1403" s="977"/>
      <c r="BOY1403" s="977"/>
      <c r="BOZ1403" s="977"/>
      <c r="BPA1403" s="977"/>
      <c r="BPB1403" s="977"/>
      <c r="BPC1403" s="977"/>
      <c r="BPD1403" s="977"/>
      <c r="BPE1403" s="977"/>
      <c r="BPF1403" s="977"/>
      <c r="BPG1403" s="977"/>
      <c r="BPH1403" s="977"/>
      <c r="BPI1403" s="977"/>
      <c r="BPJ1403" s="977"/>
      <c r="BPK1403" s="977"/>
      <c r="BPL1403" s="977"/>
      <c r="BPM1403" s="977"/>
      <c r="BPN1403" s="977"/>
      <c r="BPO1403" s="977"/>
      <c r="BPP1403" s="977"/>
      <c r="BPQ1403" s="977"/>
      <c r="BPR1403" s="977"/>
      <c r="BPS1403" s="977"/>
      <c r="BPT1403" s="977"/>
      <c r="BPU1403" s="977"/>
      <c r="BPV1403" s="977"/>
      <c r="BPW1403" s="977"/>
      <c r="BPX1403" s="977"/>
      <c r="BPY1403" s="977"/>
      <c r="BPZ1403" s="977"/>
      <c r="BQA1403" s="977"/>
      <c r="BQB1403" s="977"/>
      <c r="BQC1403" s="977"/>
      <c r="BQD1403" s="977"/>
      <c r="BQE1403" s="977"/>
      <c r="BQF1403" s="977"/>
      <c r="BQG1403" s="977"/>
      <c r="BQH1403" s="977"/>
      <c r="BQI1403" s="977"/>
      <c r="BQJ1403" s="977"/>
      <c r="BQK1403" s="977"/>
      <c r="BQL1403" s="977"/>
      <c r="BQM1403" s="977"/>
      <c r="BQN1403" s="977"/>
      <c r="BQO1403" s="977"/>
      <c r="BQP1403" s="977"/>
      <c r="BQQ1403" s="977"/>
      <c r="BQR1403" s="977"/>
      <c r="BQS1403" s="977"/>
      <c r="BQT1403" s="977"/>
      <c r="BQU1403" s="977"/>
      <c r="BQV1403" s="977"/>
      <c r="BQW1403" s="977"/>
      <c r="BQX1403" s="977"/>
      <c r="BQY1403" s="977"/>
      <c r="BQZ1403" s="977"/>
      <c r="BRA1403" s="977"/>
      <c r="BRB1403" s="977"/>
      <c r="BRC1403" s="977"/>
      <c r="BRD1403" s="977"/>
      <c r="BRE1403" s="977"/>
      <c r="BRF1403" s="977"/>
      <c r="BRG1403" s="977"/>
      <c r="BRH1403" s="977"/>
      <c r="BRI1403" s="977"/>
      <c r="BRJ1403" s="977"/>
      <c r="BRK1403" s="977"/>
      <c r="BRL1403" s="977"/>
      <c r="BRM1403" s="977"/>
      <c r="BRN1403" s="977"/>
      <c r="BRO1403" s="977"/>
      <c r="BRP1403" s="977"/>
      <c r="BRQ1403" s="977"/>
      <c r="BRR1403" s="977"/>
      <c r="BRS1403" s="977"/>
      <c r="BRT1403" s="977"/>
      <c r="BRU1403" s="977"/>
      <c r="BRV1403" s="977"/>
      <c r="BRW1403" s="977"/>
      <c r="BRX1403" s="977"/>
      <c r="BRY1403" s="977"/>
      <c r="BRZ1403" s="977"/>
      <c r="BSA1403" s="977"/>
      <c r="BSB1403" s="977"/>
      <c r="BSC1403" s="977"/>
      <c r="BSD1403" s="977"/>
      <c r="BSE1403" s="977"/>
      <c r="BSF1403" s="977"/>
      <c r="BSG1403" s="977"/>
      <c r="BSH1403" s="977"/>
      <c r="BSI1403" s="977"/>
      <c r="BSJ1403" s="977"/>
      <c r="BSK1403" s="977"/>
      <c r="BSL1403" s="977"/>
      <c r="BSM1403" s="977"/>
      <c r="BSN1403" s="977"/>
      <c r="BSO1403" s="977"/>
      <c r="BSP1403" s="977"/>
      <c r="BSQ1403" s="977"/>
      <c r="BSR1403" s="977"/>
      <c r="BSS1403" s="977"/>
      <c r="BST1403" s="977"/>
      <c r="BSU1403" s="977"/>
      <c r="BSV1403" s="977"/>
      <c r="BSW1403" s="977"/>
      <c r="BSX1403" s="977"/>
      <c r="BSY1403" s="977"/>
      <c r="BSZ1403" s="977"/>
      <c r="BTA1403" s="977"/>
      <c r="BTB1403" s="977"/>
      <c r="BTC1403" s="977"/>
      <c r="BTD1403" s="977"/>
      <c r="BTE1403" s="977"/>
      <c r="BTF1403" s="977"/>
      <c r="BTG1403" s="977"/>
      <c r="BTH1403" s="977"/>
      <c r="BTI1403" s="977"/>
      <c r="BTJ1403" s="977"/>
      <c r="BTK1403" s="977"/>
      <c r="BTL1403" s="977"/>
      <c r="BTM1403" s="977"/>
      <c r="BTN1403" s="977"/>
      <c r="BTO1403" s="977"/>
      <c r="BTP1403" s="977"/>
      <c r="BTQ1403" s="977"/>
      <c r="BTR1403" s="977"/>
      <c r="BTS1403" s="977"/>
      <c r="BTT1403" s="977"/>
      <c r="BTU1403" s="977"/>
      <c r="BTV1403" s="977"/>
      <c r="BTW1403" s="977"/>
      <c r="BTX1403" s="977"/>
      <c r="BTY1403" s="977"/>
      <c r="BTZ1403" s="977"/>
      <c r="BUA1403" s="977"/>
      <c r="BUB1403" s="977"/>
      <c r="BUC1403" s="977"/>
      <c r="BUD1403" s="977"/>
      <c r="BUE1403" s="977"/>
      <c r="BUF1403" s="977"/>
      <c r="BUG1403" s="977"/>
      <c r="BUH1403" s="977"/>
      <c r="BUI1403" s="977"/>
      <c r="BUJ1403" s="977"/>
      <c r="BUK1403" s="977"/>
      <c r="BUL1403" s="977"/>
      <c r="BUM1403" s="977"/>
      <c r="BUN1403" s="977"/>
      <c r="BUO1403" s="977"/>
      <c r="BUP1403" s="977"/>
      <c r="BUQ1403" s="977"/>
      <c r="BUR1403" s="977"/>
      <c r="BUS1403" s="977"/>
      <c r="BUT1403" s="977"/>
      <c r="BUU1403" s="977"/>
      <c r="BUV1403" s="977"/>
      <c r="BUW1403" s="977"/>
      <c r="BUX1403" s="977"/>
      <c r="BUY1403" s="977"/>
      <c r="BUZ1403" s="977"/>
      <c r="BVA1403" s="977"/>
      <c r="BVB1403" s="977"/>
      <c r="BVC1403" s="977"/>
      <c r="BVD1403" s="977"/>
      <c r="BVE1403" s="977"/>
      <c r="BVF1403" s="977"/>
      <c r="BVG1403" s="977"/>
      <c r="BVH1403" s="977"/>
      <c r="BVI1403" s="977"/>
      <c r="BVJ1403" s="977"/>
      <c r="BVK1403" s="977"/>
      <c r="BVL1403" s="977"/>
      <c r="BVM1403" s="977"/>
      <c r="BVN1403" s="977"/>
      <c r="BVO1403" s="977"/>
      <c r="BVP1403" s="977"/>
      <c r="BVQ1403" s="977"/>
      <c r="BVR1403" s="977"/>
      <c r="BVS1403" s="977"/>
      <c r="BVT1403" s="977"/>
      <c r="BVU1403" s="977"/>
      <c r="BVV1403" s="977"/>
      <c r="BVW1403" s="977"/>
      <c r="BVX1403" s="977"/>
      <c r="BVY1403" s="977"/>
      <c r="BVZ1403" s="977"/>
      <c r="BWA1403" s="977"/>
      <c r="BWB1403" s="977"/>
      <c r="BWC1403" s="977"/>
      <c r="BWD1403" s="977"/>
      <c r="BWE1403" s="977"/>
      <c r="BWF1403" s="977"/>
      <c r="BWG1403" s="977"/>
      <c r="BWH1403" s="977"/>
      <c r="BWI1403" s="977"/>
      <c r="BWJ1403" s="977"/>
      <c r="BWK1403" s="977"/>
      <c r="BWL1403" s="977"/>
      <c r="BWM1403" s="977"/>
      <c r="BWN1403" s="977"/>
      <c r="BWO1403" s="977"/>
      <c r="BWP1403" s="977"/>
      <c r="BWQ1403" s="977"/>
      <c r="BWR1403" s="977"/>
      <c r="BWS1403" s="977"/>
      <c r="BWT1403" s="977"/>
      <c r="BWU1403" s="977"/>
      <c r="BWV1403" s="977"/>
      <c r="BWW1403" s="977"/>
      <c r="BWX1403" s="977"/>
      <c r="BWY1403" s="977"/>
      <c r="BWZ1403" s="977"/>
      <c r="BXA1403" s="977"/>
      <c r="BXB1403" s="977"/>
      <c r="BXC1403" s="977"/>
      <c r="BXD1403" s="977"/>
      <c r="BXE1403" s="977"/>
      <c r="BXF1403" s="977"/>
      <c r="BXG1403" s="977"/>
      <c r="BXH1403" s="977"/>
      <c r="BXI1403" s="977"/>
      <c r="BXJ1403" s="977"/>
      <c r="BXK1403" s="977"/>
      <c r="BXL1403" s="977"/>
      <c r="BXM1403" s="977"/>
      <c r="BXN1403" s="977"/>
      <c r="BXO1403" s="977"/>
      <c r="BXP1403" s="977"/>
      <c r="BXQ1403" s="977"/>
      <c r="BXR1403" s="977"/>
      <c r="BXS1403" s="977"/>
      <c r="BXT1403" s="977"/>
      <c r="BXU1403" s="977"/>
      <c r="BXV1403" s="977"/>
      <c r="BXW1403" s="977"/>
      <c r="BXX1403" s="977"/>
      <c r="BXY1403" s="977"/>
      <c r="BXZ1403" s="977"/>
      <c r="BYA1403" s="977"/>
      <c r="BYB1403" s="977"/>
      <c r="BYC1403" s="977"/>
      <c r="BYD1403" s="977"/>
      <c r="BYE1403" s="977"/>
      <c r="BYF1403" s="977"/>
      <c r="BYG1403" s="977"/>
      <c r="BYH1403" s="977"/>
      <c r="BYI1403" s="977"/>
      <c r="BYJ1403" s="977"/>
      <c r="BYK1403" s="977"/>
      <c r="BYL1403" s="977"/>
      <c r="BYM1403" s="977"/>
      <c r="BYN1403" s="977"/>
      <c r="BYO1403" s="977"/>
      <c r="BYP1403" s="977"/>
      <c r="BYQ1403" s="977"/>
      <c r="BYR1403" s="977"/>
      <c r="BYS1403" s="977"/>
      <c r="BYT1403" s="977"/>
      <c r="BYU1403" s="977"/>
      <c r="BYV1403" s="977"/>
      <c r="BYW1403" s="977"/>
      <c r="BYX1403" s="977"/>
      <c r="BYY1403" s="977"/>
      <c r="BYZ1403" s="977"/>
      <c r="BZA1403" s="977"/>
      <c r="BZB1403" s="977"/>
      <c r="BZC1403" s="977"/>
      <c r="BZD1403" s="977"/>
      <c r="BZE1403" s="977"/>
      <c r="BZF1403" s="977"/>
      <c r="BZG1403" s="977"/>
      <c r="BZH1403" s="977"/>
      <c r="BZI1403" s="977"/>
      <c r="BZJ1403" s="977"/>
      <c r="BZK1403" s="977"/>
      <c r="BZL1403" s="977"/>
      <c r="BZM1403" s="977"/>
      <c r="BZN1403" s="977"/>
      <c r="BZO1403" s="977"/>
      <c r="BZP1403" s="977"/>
      <c r="BZQ1403" s="977"/>
      <c r="BZR1403" s="977"/>
      <c r="BZS1403" s="977"/>
      <c r="BZT1403" s="977"/>
      <c r="BZU1403" s="977"/>
      <c r="BZV1403" s="977"/>
      <c r="BZW1403" s="977"/>
      <c r="BZX1403" s="977"/>
      <c r="BZY1403" s="977"/>
      <c r="BZZ1403" s="977"/>
      <c r="CAA1403" s="977"/>
      <c r="CAB1403" s="977"/>
      <c r="CAC1403" s="977"/>
      <c r="CAD1403" s="977"/>
      <c r="CAE1403" s="977"/>
      <c r="CAF1403" s="977"/>
      <c r="CAG1403" s="977"/>
      <c r="CAH1403" s="977"/>
      <c r="CAI1403" s="977"/>
      <c r="CAJ1403" s="977"/>
      <c r="CAK1403" s="977"/>
      <c r="CAL1403" s="977"/>
      <c r="CAM1403" s="977"/>
      <c r="CAN1403" s="977"/>
      <c r="CAO1403" s="977"/>
      <c r="CAP1403" s="977"/>
      <c r="CAQ1403" s="977"/>
      <c r="CAR1403" s="977"/>
      <c r="CAS1403" s="977"/>
      <c r="CAT1403" s="977"/>
      <c r="CAU1403" s="977"/>
      <c r="CAV1403" s="977"/>
      <c r="CAW1403" s="977"/>
      <c r="CAX1403" s="977"/>
      <c r="CAY1403" s="977"/>
      <c r="CAZ1403" s="977"/>
      <c r="CBA1403" s="977"/>
      <c r="CBB1403" s="977"/>
      <c r="CBC1403" s="977"/>
      <c r="CBD1403" s="977"/>
      <c r="CBE1403" s="977"/>
      <c r="CBF1403" s="977"/>
      <c r="CBG1403" s="977"/>
      <c r="CBH1403" s="977"/>
      <c r="CBI1403" s="977"/>
      <c r="CBJ1403" s="977"/>
      <c r="CBK1403" s="977"/>
      <c r="CBL1403" s="977"/>
      <c r="CBM1403" s="977"/>
      <c r="CBN1403" s="977"/>
      <c r="CBO1403" s="977"/>
      <c r="CBP1403" s="977"/>
      <c r="CBQ1403" s="977"/>
      <c r="CBR1403" s="977"/>
      <c r="CBS1403" s="977"/>
      <c r="CBT1403" s="977"/>
      <c r="CBU1403" s="977"/>
      <c r="CBV1403" s="977"/>
      <c r="CBW1403" s="977"/>
      <c r="CBX1403" s="977"/>
      <c r="CBY1403" s="977"/>
      <c r="CBZ1403" s="977"/>
      <c r="CCA1403" s="977"/>
      <c r="CCB1403" s="977"/>
      <c r="CCC1403" s="977"/>
      <c r="CCD1403" s="977"/>
      <c r="CCE1403" s="977"/>
      <c r="CCF1403" s="977"/>
      <c r="CCG1403" s="977"/>
      <c r="CCH1403" s="977"/>
      <c r="CCI1403" s="977"/>
      <c r="CCJ1403" s="977"/>
      <c r="CCK1403" s="977"/>
      <c r="CCL1403" s="977"/>
      <c r="CCM1403" s="977"/>
      <c r="CCN1403" s="977"/>
      <c r="CCO1403" s="977"/>
      <c r="CCP1403" s="977"/>
      <c r="CCQ1403" s="977"/>
      <c r="CCR1403" s="977"/>
      <c r="CCS1403" s="977"/>
      <c r="CCT1403" s="977"/>
      <c r="CCU1403" s="977"/>
      <c r="CCV1403" s="977"/>
      <c r="CCW1403" s="977"/>
      <c r="CCX1403" s="977"/>
      <c r="CCY1403" s="977"/>
      <c r="CCZ1403" s="977"/>
      <c r="CDA1403" s="977"/>
      <c r="CDB1403" s="977"/>
      <c r="CDC1403" s="977"/>
      <c r="CDD1403" s="977"/>
      <c r="CDE1403" s="977"/>
      <c r="CDF1403" s="977"/>
      <c r="CDG1403" s="977"/>
      <c r="CDH1403" s="977"/>
      <c r="CDI1403" s="977"/>
      <c r="CDJ1403" s="977"/>
      <c r="CDK1403" s="977"/>
      <c r="CDL1403" s="977"/>
      <c r="CDM1403" s="977"/>
      <c r="CDN1403" s="977"/>
      <c r="CDO1403" s="977"/>
      <c r="CDP1403" s="977"/>
      <c r="CDQ1403" s="977"/>
      <c r="CDR1403" s="977"/>
      <c r="CDS1403" s="977"/>
      <c r="CDT1403" s="977"/>
      <c r="CDU1403" s="977"/>
      <c r="CDV1403" s="977"/>
      <c r="CDW1403" s="977"/>
      <c r="CDX1403" s="977"/>
      <c r="CDY1403" s="977"/>
      <c r="CDZ1403" s="977"/>
      <c r="CEA1403" s="977"/>
      <c r="CEB1403" s="977"/>
      <c r="CEC1403" s="977"/>
      <c r="CED1403" s="977"/>
      <c r="CEE1403" s="977"/>
      <c r="CEF1403" s="977"/>
      <c r="CEG1403" s="977"/>
      <c r="CEH1403" s="977"/>
      <c r="CEI1403" s="977"/>
      <c r="CEJ1403" s="977"/>
      <c r="CEK1403" s="977"/>
      <c r="CEL1403" s="977"/>
      <c r="CEM1403" s="977"/>
      <c r="CEN1403" s="977"/>
      <c r="CEO1403" s="977"/>
      <c r="CEP1403" s="977"/>
      <c r="CEQ1403" s="977"/>
      <c r="CER1403" s="977"/>
      <c r="CES1403" s="977"/>
      <c r="CET1403" s="977"/>
      <c r="CEU1403" s="977"/>
      <c r="CEV1403" s="977"/>
      <c r="CEW1403" s="977"/>
      <c r="CEX1403" s="977"/>
      <c r="CEY1403" s="977"/>
      <c r="CEZ1403" s="977"/>
      <c r="CFA1403" s="977"/>
      <c r="CFB1403" s="977"/>
      <c r="CFC1403" s="977"/>
      <c r="CFD1403" s="977"/>
      <c r="CFE1403" s="977"/>
      <c r="CFF1403" s="977"/>
      <c r="CFG1403" s="977"/>
      <c r="CFH1403" s="977"/>
      <c r="CFI1403" s="977"/>
      <c r="CFJ1403" s="977"/>
      <c r="CFK1403" s="977"/>
      <c r="CFL1403" s="977"/>
      <c r="CFM1403" s="977"/>
      <c r="CFN1403" s="977"/>
      <c r="CFO1403" s="977"/>
      <c r="CFP1403" s="977"/>
      <c r="CFQ1403" s="977"/>
      <c r="CFR1403" s="977"/>
      <c r="CFS1403" s="977"/>
      <c r="CFT1403" s="977"/>
      <c r="CFU1403" s="977"/>
      <c r="CFV1403" s="977"/>
      <c r="CFW1403" s="977"/>
      <c r="CFX1403" s="977"/>
      <c r="CFY1403" s="977"/>
      <c r="CFZ1403" s="977"/>
      <c r="CGA1403" s="977"/>
      <c r="CGB1403" s="977"/>
      <c r="CGC1403" s="977"/>
      <c r="CGD1403" s="977"/>
      <c r="CGE1403" s="977"/>
      <c r="CGF1403" s="977"/>
      <c r="CGG1403" s="977"/>
      <c r="CGH1403" s="977"/>
      <c r="CGI1403" s="977"/>
      <c r="CGJ1403" s="977"/>
      <c r="CGK1403" s="977"/>
      <c r="CGL1403" s="977"/>
      <c r="CGM1403" s="977"/>
      <c r="CGN1403" s="977"/>
      <c r="CGO1403" s="977"/>
      <c r="CGP1403" s="977"/>
      <c r="CGQ1403" s="977"/>
      <c r="CGR1403" s="977"/>
      <c r="CGS1403" s="977"/>
      <c r="CGT1403" s="977"/>
      <c r="CGU1403" s="977"/>
      <c r="CGV1403" s="977"/>
      <c r="CGW1403" s="977"/>
      <c r="CGX1403" s="977"/>
      <c r="CGY1403" s="977"/>
      <c r="CGZ1403" s="977"/>
      <c r="CHA1403" s="977"/>
      <c r="CHB1403" s="977"/>
      <c r="CHC1403" s="977"/>
      <c r="CHD1403" s="977"/>
      <c r="CHE1403" s="977"/>
      <c r="CHF1403" s="977"/>
      <c r="CHG1403" s="977"/>
      <c r="CHH1403" s="977"/>
      <c r="CHI1403" s="977"/>
      <c r="CHJ1403" s="977"/>
      <c r="CHK1403" s="977"/>
      <c r="CHL1403" s="977"/>
      <c r="CHM1403" s="977"/>
      <c r="CHN1403" s="977"/>
      <c r="CHO1403" s="977"/>
      <c r="CHP1403" s="977"/>
      <c r="CHQ1403" s="977"/>
      <c r="CHR1403" s="977"/>
      <c r="CHS1403" s="977"/>
      <c r="CHT1403" s="977"/>
      <c r="CHU1403" s="977"/>
      <c r="CHV1403" s="977"/>
      <c r="CHW1403" s="977"/>
      <c r="CHX1403" s="977"/>
      <c r="CHY1403" s="977"/>
      <c r="CHZ1403" s="977"/>
      <c r="CIA1403" s="977"/>
      <c r="CIB1403" s="977"/>
      <c r="CIC1403" s="977"/>
      <c r="CID1403" s="977"/>
      <c r="CIE1403" s="977"/>
      <c r="CIF1403" s="977"/>
      <c r="CIG1403" s="977"/>
      <c r="CIH1403" s="977"/>
      <c r="CII1403" s="977"/>
      <c r="CIJ1403" s="977"/>
      <c r="CIK1403" s="977"/>
      <c r="CIL1403" s="977"/>
      <c r="CIM1403" s="977"/>
      <c r="CIN1403" s="977"/>
      <c r="CIO1403" s="977"/>
      <c r="CIP1403" s="977"/>
      <c r="CIQ1403" s="977"/>
      <c r="CIR1403" s="977"/>
      <c r="CIS1403" s="977"/>
      <c r="CIT1403" s="977"/>
      <c r="CIU1403" s="977"/>
      <c r="CIV1403" s="977"/>
      <c r="CIW1403" s="977"/>
      <c r="CIX1403" s="977"/>
      <c r="CIY1403" s="977"/>
      <c r="CIZ1403" s="977"/>
      <c r="CJA1403" s="977"/>
      <c r="CJB1403" s="977"/>
      <c r="CJC1403" s="977"/>
      <c r="CJD1403" s="977"/>
      <c r="CJE1403" s="977"/>
      <c r="CJF1403" s="977"/>
      <c r="CJG1403" s="977"/>
      <c r="CJH1403" s="977"/>
      <c r="CJI1403" s="977"/>
      <c r="CJJ1403" s="977"/>
      <c r="CJK1403" s="977"/>
      <c r="CJL1403" s="977"/>
      <c r="CJM1403" s="977"/>
      <c r="CJN1403" s="977"/>
      <c r="CJO1403" s="977"/>
      <c r="CJP1403" s="977"/>
      <c r="CJQ1403" s="977"/>
      <c r="CJR1403" s="977"/>
      <c r="CJS1403" s="977"/>
      <c r="CJT1403" s="977"/>
      <c r="CJU1403" s="977"/>
      <c r="CJV1403" s="977"/>
      <c r="CJW1403" s="977"/>
      <c r="CJX1403" s="977"/>
      <c r="CJY1403" s="977"/>
      <c r="CJZ1403" s="977"/>
      <c r="CKA1403" s="977"/>
      <c r="CKB1403" s="977"/>
      <c r="CKC1403" s="977"/>
      <c r="CKD1403" s="977"/>
      <c r="CKE1403" s="977"/>
      <c r="CKF1403" s="977"/>
      <c r="CKG1403" s="977"/>
      <c r="CKH1403" s="977"/>
      <c r="CKI1403" s="977"/>
      <c r="CKJ1403" s="977"/>
      <c r="CKK1403" s="977"/>
      <c r="CKL1403" s="977"/>
      <c r="CKM1403" s="977"/>
      <c r="CKN1403" s="977"/>
      <c r="CKO1403" s="977"/>
      <c r="CKP1403" s="977"/>
      <c r="CKQ1403" s="977"/>
      <c r="CKR1403" s="977"/>
      <c r="CKS1403" s="977"/>
      <c r="CKT1403" s="977"/>
      <c r="CKU1403" s="977"/>
      <c r="CKV1403" s="977"/>
      <c r="CKW1403" s="977"/>
      <c r="CKX1403" s="977"/>
      <c r="CKY1403" s="977"/>
      <c r="CKZ1403" s="977"/>
      <c r="CLA1403" s="977"/>
      <c r="CLB1403" s="977"/>
      <c r="CLC1403" s="977"/>
      <c r="CLD1403" s="977"/>
      <c r="CLE1403" s="977"/>
      <c r="CLF1403" s="977"/>
      <c r="CLG1403" s="977"/>
      <c r="CLH1403" s="977"/>
      <c r="CLI1403" s="977"/>
      <c r="CLJ1403" s="977"/>
      <c r="CLK1403" s="977"/>
      <c r="CLL1403" s="977"/>
      <c r="CLM1403" s="977"/>
      <c r="CLN1403" s="977"/>
      <c r="CLO1403" s="977"/>
      <c r="CLP1403" s="977"/>
      <c r="CLQ1403" s="977"/>
      <c r="CLR1403" s="977"/>
      <c r="CLS1403" s="977"/>
      <c r="CLT1403" s="977"/>
      <c r="CLU1403" s="977"/>
      <c r="CLV1403" s="977"/>
      <c r="CLW1403" s="977"/>
      <c r="CLX1403" s="977"/>
      <c r="CLY1403" s="977"/>
      <c r="CLZ1403" s="977"/>
      <c r="CMA1403" s="977"/>
      <c r="CMB1403" s="977"/>
      <c r="CMC1403" s="977"/>
      <c r="CMD1403" s="977"/>
      <c r="CME1403" s="977"/>
      <c r="CMF1403" s="977"/>
      <c r="CMG1403" s="977"/>
      <c r="CMH1403" s="977"/>
      <c r="CMI1403" s="977"/>
      <c r="CMJ1403" s="977"/>
      <c r="CMK1403" s="977"/>
      <c r="CML1403" s="977"/>
      <c r="CMM1403" s="977"/>
      <c r="CMN1403" s="977"/>
      <c r="CMO1403" s="977"/>
      <c r="CMP1403" s="977"/>
      <c r="CMQ1403" s="977"/>
      <c r="CMR1403" s="977"/>
      <c r="CMS1403" s="977"/>
      <c r="CMT1403" s="977"/>
      <c r="CMU1403" s="977"/>
      <c r="CMV1403" s="977"/>
      <c r="CMW1403" s="977"/>
      <c r="CMX1403" s="977"/>
      <c r="CMY1403" s="977"/>
      <c r="CMZ1403" s="977"/>
      <c r="CNA1403" s="977"/>
      <c r="CNB1403" s="977"/>
      <c r="CNC1403" s="977"/>
      <c r="CND1403" s="977"/>
      <c r="CNE1403" s="977"/>
      <c r="CNF1403" s="977"/>
      <c r="CNG1403" s="977"/>
      <c r="CNH1403" s="977"/>
      <c r="CNI1403" s="977"/>
      <c r="CNJ1403" s="977"/>
      <c r="CNK1403" s="977"/>
      <c r="CNL1403" s="977"/>
      <c r="CNM1403" s="977"/>
      <c r="CNN1403" s="977"/>
      <c r="CNO1403" s="977"/>
      <c r="CNP1403" s="977"/>
      <c r="CNQ1403" s="977"/>
      <c r="CNR1403" s="977"/>
      <c r="CNS1403" s="977"/>
      <c r="CNT1403" s="977"/>
      <c r="CNU1403" s="977"/>
      <c r="CNV1403" s="977"/>
      <c r="CNW1403" s="977"/>
      <c r="CNX1403" s="977"/>
      <c r="CNY1403" s="977"/>
      <c r="CNZ1403" s="977"/>
      <c r="COA1403" s="977"/>
      <c r="COB1403" s="977"/>
      <c r="COC1403" s="977"/>
      <c r="COD1403" s="977"/>
      <c r="COE1403" s="977"/>
      <c r="COF1403" s="977"/>
      <c r="COG1403" s="977"/>
      <c r="COH1403" s="977"/>
      <c r="COI1403" s="977"/>
      <c r="COJ1403" s="977"/>
      <c r="COK1403" s="977"/>
      <c r="COL1403" s="977"/>
      <c r="COM1403" s="977"/>
      <c r="CON1403" s="977"/>
      <c r="COO1403" s="977"/>
      <c r="COP1403" s="977"/>
      <c r="COQ1403" s="977"/>
      <c r="COR1403" s="977"/>
      <c r="COS1403" s="977"/>
      <c r="COT1403" s="977"/>
      <c r="COU1403" s="977"/>
      <c r="COV1403" s="977"/>
      <c r="COW1403" s="977"/>
      <c r="COX1403" s="977"/>
      <c r="COY1403" s="977"/>
      <c r="COZ1403" s="977"/>
      <c r="CPA1403" s="977"/>
      <c r="CPB1403" s="977"/>
      <c r="CPC1403" s="977"/>
      <c r="CPD1403" s="977"/>
      <c r="CPE1403" s="977"/>
      <c r="CPF1403" s="977"/>
      <c r="CPG1403" s="977"/>
      <c r="CPH1403" s="977"/>
      <c r="CPI1403" s="977"/>
      <c r="CPJ1403" s="977"/>
      <c r="CPK1403" s="977"/>
      <c r="CPL1403" s="977"/>
      <c r="CPM1403" s="977"/>
      <c r="CPN1403" s="977"/>
      <c r="CPO1403" s="977"/>
      <c r="CPP1403" s="977"/>
      <c r="CPQ1403" s="977"/>
      <c r="CPR1403" s="977"/>
      <c r="CPS1403" s="977"/>
      <c r="CPT1403" s="977"/>
      <c r="CPU1403" s="977"/>
      <c r="CPV1403" s="977"/>
      <c r="CPW1403" s="977"/>
      <c r="CPX1403" s="977"/>
      <c r="CPY1403" s="977"/>
      <c r="CPZ1403" s="977"/>
      <c r="CQA1403" s="977"/>
      <c r="CQB1403" s="977"/>
      <c r="CQC1403" s="977"/>
      <c r="CQD1403" s="977"/>
      <c r="CQE1403" s="977"/>
      <c r="CQF1403" s="977"/>
      <c r="CQG1403" s="977"/>
      <c r="CQH1403" s="977"/>
      <c r="CQI1403" s="977"/>
      <c r="CQJ1403" s="977"/>
      <c r="CQK1403" s="977"/>
      <c r="CQL1403" s="977"/>
      <c r="CQM1403" s="977"/>
      <c r="CQN1403" s="977"/>
      <c r="CQO1403" s="977"/>
      <c r="CQP1403" s="977"/>
      <c r="CQQ1403" s="977"/>
      <c r="CQR1403" s="977"/>
      <c r="CQS1403" s="977"/>
      <c r="CQT1403" s="977"/>
      <c r="CQU1403" s="977"/>
      <c r="CQV1403" s="977"/>
      <c r="CQW1403" s="977"/>
      <c r="CQX1403" s="977"/>
      <c r="CQY1403" s="977"/>
      <c r="CQZ1403" s="977"/>
      <c r="CRA1403" s="977"/>
      <c r="CRB1403" s="977"/>
      <c r="CRC1403" s="977"/>
      <c r="CRD1403" s="977"/>
      <c r="CRE1403" s="977"/>
      <c r="CRF1403" s="977"/>
      <c r="CRG1403" s="977"/>
      <c r="CRH1403" s="977"/>
      <c r="CRI1403" s="977"/>
      <c r="CRJ1403" s="977"/>
      <c r="CRK1403" s="977"/>
      <c r="CRL1403" s="977"/>
      <c r="CRM1403" s="977"/>
      <c r="CRN1403" s="977"/>
      <c r="CRO1403" s="977"/>
      <c r="CRP1403" s="977"/>
      <c r="CRQ1403" s="977"/>
      <c r="CRR1403" s="977"/>
      <c r="CRS1403" s="977"/>
      <c r="CRT1403" s="977"/>
      <c r="CRU1403" s="977"/>
      <c r="CRV1403" s="977"/>
      <c r="CRW1403" s="977"/>
      <c r="CRX1403" s="977"/>
      <c r="CRY1403" s="977"/>
      <c r="CRZ1403" s="977"/>
      <c r="CSA1403" s="977"/>
      <c r="CSB1403" s="977"/>
      <c r="CSC1403" s="977"/>
      <c r="CSD1403" s="977"/>
      <c r="CSE1403" s="977"/>
      <c r="CSF1403" s="977"/>
      <c r="CSG1403" s="977"/>
      <c r="CSH1403" s="977"/>
      <c r="CSI1403" s="977"/>
      <c r="CSJ1403" s="977"/>
      <c r="CSK1403" s="977"/>
      <c r="CSL1403" s="977"/>
      <c r="CSM1403" s="977"/>
      <c r="CSN1403" s="977"/>
      <c r="CSO1403" s="977"/>
      <c r="CSP1403" s="977"/>
      <c r="CSQ1403" s="977"/>
      <c r="CSR1403" s="977"/>
      <c r="CSS1403" s="977"/>
      <c r="CST1403" s="977"/>
      <c r="CSU1403" s="977"/>
      <c r="CSV1403" s="977"/>
      <c r="CSW1403" s="977"/>
      <c r="CSX1403" s="977"/>
      <c r="CSY1403" s="977"/>
      <c r="CSZ1403" s="977"/>
      <c r="CTA1403" s="977"/>
      <c r="CTB1403" s="977"/>
      <c r="CTC1403" s="977"/>
      <c r="CTD1403" s="977"/>
      <c r="CTE1403" s="977"/>
      <c r="CTF1403" s="977"/>
      <c r="CTG1403" s="977"/>
      <c r="CTH1403" s="977"/>
      <c r="CTI1403" s="977"/>
      <c r="CTJ1403" s="977"/>
      <c r="CTK1403" s="977"/>
      <c r="CTL1403" s="977"/>
      <c r="CTM1403" s="977"/>
      <c r="CTN1403" s="977"/>
      <c r="CTO1403" s="977"/>
      <c r="CTP1403" s="977"/>
      <c r="CTQ1403" s="977"/>
      <c r="CTR1403" s="977"/>
      <c r="CTS1403" s="977"/>
      <c r="CTT1403" s="977"/>
      <c r="CTU1403" s="977"/>
      <c r="CTV1403" s="977"/>
      <c r="CTW1403" s="977"/>
      <c r="CTX1403" s="977"/>
      <c r="CTY1403" s="977"/>
      <c r="CTZ1403" s="977"/>
      <c r="CUA1403" s="977"/>
      <c r="CUB1403" s="977"/>
      <c r="CUC1403" s="977"/>
      <c r="CUD1403" s="977"/>
      <c r="CUE1403" s="977"/>
      <c r="CUF1403" s="977"/>
      <c r="CUG1403" s="977"/>
      <c r="CUH1403" s="977"/>
      <c r="CUI1403" s="977"/>
      <c r="CUJ1403" s="977"/>
      <c r="CUK1403" s="977"/>
      <c r="CUL1403" s="977"/>
      <c r="CUM1403" s="977"/>
      <c r="CUN1403" s="977"/>
      <c r="CUO1403" s="977"/>
      <c r="CUP1403" s="977"/>
      <c r="CUQ1403" s="977"/>
      <c r="CUR1403" s="977"/>
      <c r="CUS1403" s="977"/>
      <c r="CUT1403" s="977"/>
      <c r="CUU1403" s="977"/>
      <c r="CUV1403" s="977"/>
      <c r="CUW1403" s="977"/>
      <c r="CUX1403" s="977"/>
      <c r="CUY1403" s="977"/>
      <c r="CUZ1403" s="977"/>
      <c r="CVA1403" s="977"/>
      <c r="CVB1403" s="977"/>
      <c r="CVC1403" s="977"/>
      <c r="CVD1403" s="977"/>
      <c r="CVE1403" s="977"/>
      <c r="CVF1403" s="977"/>
      <c r="CVG1403" s="977"/>
      <c r="CVH1403" s="977"/>
      <c r="CVI1403" s="977"/>
      <c r="CVJ1403" s="977"/>
      <c r="CVK1403" s="977"/>
      <c r="CVL1403" s="977"/>
      <c r="CVM1403" s="977"/>
      <c r="CVN1403" s="977"/>
      <c r="CVO1403" s="977"/>
      <c r="CVP1403" s="977"/>
      <c r="CVQ1403" s="977"/>
      <c r="CVR1403" s="977"/>
      <c r="CVS1403" s="977"/>
      <c r="CVT1403" s="977"/>
      <c r="CVU1403" s="977"/>
      <c r="CVV1403" s="977"/>
      <c r="CVW1403" s="977"/>
      <c r="CVX1403" s="977"/>
      <c r="CVY1403" s="977"/>
      <c r="CVZ1403" s="977"/>
      <c r="CWA1403" s="977"/>
      <c r="CWB1403" s="977"/>
      <c r="CWC1403" s="977"/>
      <c r="CWD1403" s="977"/>
      <c r="CWE1403" s="977"/>
      <c r="CWF1403" s="977"/>
      <c r="CWG1403" s="977"/>
      <c r="CWH1403" s="977"/>
      <c r="CWI1403" s="977"/>
      <c r="CWJ1403" s="977"/>
      <c r="CWK1403" s="977"/>
      <c r="CWL1403" s="977"/>
      <c r="CWM1403" s="977"/>
      <c r="CWN1403" s="977"/>
      <c r="CWO1403" s="977"/>
      <c r="CWP1403" s="977"/>
      <c r="CWQ1403" s="977"/>
      <c r="CWR1403" s="977"/>
      <c r="CWS1403" s="977"/>
      <c r="CWT1403" s="977"/>
      <c r="CWU1403" s="977"/>
      <c r="CWV1403" s="977"/>
      <c r="CWW1403" s="977"/>
      <c r="CWX1403" s="977"/>
      <c r="CWY1403" s="977"/>
      <c r="CWZ1403" s="977"/>
      <c r="CXA1403" s="977"/>
      <c r="CXB1403" s="977"/>
      <c r="CXC1403" s="977"/>
      <c r="CXD1403" s="977"/>
      <c r="CXE1403" s="977"/>
      <c r="CXF1403" s="977"/>
      <c r="CXG1403" s="977"/>
      <c r="CXH1403" s="977"/>
      <c r="CXI1403" s="977"/>
      <c r="CXJ1403" s="977"/>
      <c r="CXK1403" s="977"/>
      <c r="CXL1403" s="977"/>
      <c r="CXM1403" s="977"/>
      <c r="CXN1403" s="977"/>
      <c r="CXO1403" s="977"/>
      <c r="CXP1403" s="977"/>
      <c r="CXQ1403" s="977"/>
      <c r="CXR1403" s="977"/>
      <c r="CXS1403" s="977"/>
      <c r="CXT1403" s="977"/>
      <c r="CXU1403" s="977"/>
      <c r="CXV1403" s="977"/>
      <c r="CXW1403" s="977"/>
      <c r="CXX1403" s="977"/>
      <c r="CXY1403" s="977"/>
      <c r="CXZ1403" s="977"/>
      <c r="CYA1403" s="977"/>
      <c r="CYB1403" s="977"/>
      <c r="CYC1403" s="977"/>
      <c r="CYD1403" s="977"/>
      <c r="CYE1403" s="977"/>
      <c r="CYF1403" s="977"/>
      <c r="CYG1403" s="977"/>
      <c r="CYH1403" s="977"/>
      <c r="CYI1403" s="977"/>
      <c r="CYJ1403" s="977"/>
      <c r="CYK1403" s="977"/>
      <c r="CYL1403" s="977"/>
      <c r="CYM1403" s="977"/>
      <c r="CYN1403" s="977"/>
      <c r="CYO1403" s="977"/>
      <c r="CYP1403" s="977"/>
      <c r="CYQ1403" s="977"/>
      <c r="CYR1403" s="977"/>
      <c r="CYS1403" s="977"/>
      <c r="CYT1403" s="977"/>
      <c r="CYU1403" s="977"/>
      <c r="CYV1403" s="977"/>
      <c r="CYW1403" s="977"/>
      <c r="CYX1403" s="977"/>
      <c r="CYY1403" s="977"/>
      <c r="CYZ1403" s="977"/>
      <c r="CZA1403" s="977"/>
      <c r="CZB1403" s="977"/>
      <c r="CZC1403" s="977"/>
      <c r="CZD1403" s="977"/>
      <c r="CZE1403" s="977"/>
      <c r="CZF1403" s="977"/>
      <c r="CZG1403" s="977"/>
      <c r="CZH1403" s="977"/>
      <c r="CZI1403" s="977"/>
      <c r="CZJ1403" s="977"/>
      <c r="CZK1403" s="977"/>
      <c r="CZL1403" s="977"/>
      <c r="CZM1403" s="977"/>
      <c r="CZN1403" s="977"/>
      <c r="CZO1403" s="977"/>
      <c r="CZP1403" s="977"/>
      <c r="CZQ1403" s="977"/>
      <c r="CZR1403" s="977"/>
      <c r="CZS1403" s="977"/>
      <c r="CZT1403" s="977"/>
      <c r="CZU1403" s="977"/>
      <c r="CZV1403" s="977"/>
      <c r="CZW1403" s="977"/>
      <c r="CZX1403" s="977"/>
      <c r="CZY1403" s="977"/>
      <c r="CZZ1403" s="977"/>
      <c r="DAA1403" s="977"/>
      <c r="DAB1403" s="977"/>
      <c r="DAC1403" s="977"/>
      <c r="DAD1403" s="977"/>
      <c r="DAE1403" s="977"/>
      <c r="DAF1403" s="977"/>
      <c r="DAG1403" s="977"/>
      <c r="DAH1403" s="977"/>
      <c r="DAI1403" s="977"/>
      <c r="DAJ1403" s="977"/>
      <c r="DAK1403" s="977"/>
      <c r="DAL1403" s="977"/>
      <c r="DAM1403" s="977"/>
      <c r="DAN1403" s="977"/>
      <c r="DAO1403" s="977"/>
      <c r="DAP1403" s="977"/>
      <c r="DAQ1403" s="977"/>
      <c r="DAR1403" s="977"/>
      <c r="DAS1403" s="977"/>
      <c r="DAT1403" s="977"/>
      <c r="DAU1403" s="977"/>
      <c r="DAV1403" s="977"/>
      <c r="DAW1403" s="977"/>
      <c r="DAX1403" s="977"/>
      <c r="DAY1403" s="977"/>
      <c r="DAZ1403" s="977"/>
      <c r="DBA1403" s="977"/>
      <c r="DBB1403" s="977"/>
      <c r="DBC1403" s="977"/>
      <c r="DBD1403" s="977"/>
      <c r="DBE1403" s="977"/>
      <c r="DBF1403" s="977"/>
      <c r="DBG1403" s="977"/>
      <c r="DBH1403" s="977"/>
      <c r="DBI1403" s="977"/>
      <c r="DBJ1403" s="977"/>
      <c r="DBK1403" s="977"/>
      <c r="DBL1403" s="977"/>
      <c r="DBM1403" s="977"/>
      <c r="DBN1403" s="977"/>
      <c r="DBO1403" s="977"/>
      <c r="DBP1403" s="977"/>
      <c r="DBQ1403" s="977"/>
      <c r="DBR1403" s="977"/>
      <c r="DBS1403" s="977"/>
      <c r="DBT1403" s="977"/>
      <c r="DBU1403" s="977"/>
      <c r="DBV1403" s="977"/>
      <c r="DBW1403" s="977"/>
      <c r="DBX1403" s="977"/>
      <c r="DBY1403" s="977"/>
      <c r="DBZ1403" s="977"/>
      <c r="DCA1403" s="977"/>
      <c r="DCB1403" s="977"/>
      <c r="DCC1403" s="977"/>
      <c r="DCD1403" s="977"/>
      <c r="DCE1403" s="977"/>
      <c r="DCF1403" s="977"/>
      <c r="DCG1403" s="977"/>
      <c r="DCH1403" s="977"/>
      <c r="DCI1403" s="977"/>
      <c r="DCJ1403" s="977"/>
      <c r="DCK1403" s="977"/>
      <c r="DCL1403" s="977"/>
      <c r="DCM1403" s="977"/>
      <c r="DCN1403" s="977"/>
      <c r="DCO1403" s="977"/>
      <c r="DCP1403" s="977"/>
      <c r="DCQ1403" s="977"/>
      <c r="DCR1403" s="977"/>
      <c r="DCS1403" s="977"/>
      <c r="DCT1403" s="977"/>
      <c r="DCU1403" s="977"/>
      <c r="DCV1403" s="977"/>
      <c r="DCW1403" s="977"/>
      <c r="DCX1403" s="977"/>
      <c r="DCY1403" s="977"/>
      <c r="DCZ1403" s="977"/>
      <c r="DDA1403" s="977"/>
      <c r="DDB1403" s="977"/>
      <c r="DDC1403" s="977"/>
      <c r="DDD1403" s="977"/>
      <c r="DDE1403" s="977"/>
      <c r="DDF1403" s="977"/>
      <c r="DDG1403" s="977"/>
      <c r="DDH1403" s="977"/>
      <c r="DDI1403" s="977"/>
      <c r="DDJ1403" s="977"/>
      <c r="DDK1403" s="977"/>
      <c r="DDL1403" s="977"/>
      <c r="DDM1403" s="977"/>
      <c r="DDN1403" s="977"/>
      <c r="DDO1403" s="977"/>
      <c r="DDP1403" s="977"/>
      <c r="DDQ1403" s="977"/>
      <c r="DDR1403" s="977"/>
      <c r="DDS1403" s="977"/>
      <c r="DDT1403" s="977"/>
      <c r="DDU1403" s="977"/>
      <c r="DDV1403" s="977"/>
      <c r="DDW1403" s="977"/>
      <c r="DDX1403" s="977"/>
      <c r="DDY1403" s="977"/>
      <c r="DDZ1403" s="977"/>
      <c r="DEA1403" s="977"/>
      <c r="DEB1403" s="977"/>
      <c r="DEC1403" s="977"/>
      <c r="DED1403" s="977"/>
      <c r="DEE1403" s="977"/>
      <c r="DEF1403" s="977"/>
      <c r="DEG1403" s="977"/>
      <c r="DEH1403" s="977"/>
      <c r="DEI1403" s="977"/>
      <c r="DEJ1403" s="977"/>
      <c r="DEK1403" s="977"/>
      <c r="DEL1403" s="977"/>
      <c r="DEM1403" s="977"/>
      <c r="DEN1403" s="977"/>
      <c r="DEO1403" s="977"/>
      <c r="DEP1403" s="977"/>
      <c r="DEQ1403" s="977"/>
      <c r="DER1403" s="977"/>
      <c r="DES1403" s="977"/>
      <c r="DET1403" s="977"/>
      <c r="DEU1403" s="977"/>
      <c r="DEV1403" s="977"/>
      <c r="DEW1403" s="977"/>
      <c r="DEX1403" s="977"/>
      <c r="DEY1403" s="977"/>
      <c r="DEZ1403" s="977"/>
      <c r="DFA1403" s="977"/>
      <c r="DFB1403" s="977"/>
      <c r="DFC1403" s="977"/>
      <c r="DFD1403" s="977"/>
      <c r="DFE1403" s="977"/>
      <c r="DFF1403" s="977"/>
      <c r="DFG1403" s="977"/>
      <c r="DFH1403" s="977"/>
      <c r="DFI1403" s="977"/>
      <c r="DFJ1403" s="977"/>
      <c r="DFK1403" s="977"/>
      <c r="DFL1403" s="977"/>
      <c r="DFM1403" s="977"/>
      <c r="DFN1403" s="977"/>
      <c r="DFO1403" s="977"/>
      <c r="DFP1403" s="977"/>
      <c r="DFQ1403" s="977"/>
      <c r="DFR1403" s="977"/>
      <c r="DFS1403" s="977"/>
      <c r="DFT1403" s="977"/>
      <c r="DFU1403" s="977"/>
      <c r="DFV1403" s="977"/>
      <c r="DFW1403" s="977"/>
      <c r="DFX1403" s="977"/>
      <c r="DFY1403" s="977"/>
      <c r="DFZ1403" s="977"/>
      <c r="DGA1403" s="977"/>
      <c r="DGB1403" s="977"/>
      <c r="DGC1403" s="977"/>
      <c r="DGD1403" s="977"/>
      <c r="DGE1403" s="977"/>
      <c r="DGF1403" s="977"/>
      <c r="DGG1403" s="977"/>
      <c r="DGH1403" s="977"/>
      <c r="DGI1403" s="977"/>
      <c r="DGJ1403" s="977"/>
      <c r="DGK1403" s="977"/>
      <c r="DGL1403" s="977"/>
      <c r="DGM1403" s="977"/>
      <c r="DGN1403" s="977"/>
      <c r="DGO1403" s="977"/>
      <c r="DGP1403" s="977"/>
      <c r="DGQ1403" s="977"/>
      <c r="DGR1403" s="977"/>
      <c r="DGS1403" s="977"/>
      <c r="DGT1403" s="977"/>
      <c r="DGU1403" s="977"/>
      <c r="DGV1403" s="977"/>
      <c r="DGW1403" s="977"/>
      <c r="DGX1403" s="977"/>
      <c r="DGY1403" s="977"/>
      <c r="DGZ1403" s="977"/>
      <c r="DHA1403" s="977"/>
      <c r="DHB1403" s="977"/>
      <c r="DHC1403" s="977"/>
      <c r="DHD1403" s="977"/>
      <c r="DHE1403" s="977"/>
      <c r="DHF1403" s="977"/>
      <c r="DHG1403" s="977"/>
      <c r="DHH1403" s="977"/>
      <c r="DHI1403" s="977"/>
      <c r="DHJ1403" s="977"/>
      <c r="DHK1403" s="977"/>
      <c r="DHL1403" s="977"/>
      <c r="DHM1403" s="977"/>
      <c r="DHN1403" s="977"/>
      <c r="DHO1403" s="977"/>
      <c r="DHP1403" s="977"/>
      <c r="DHQ1403" s="977"/>
      <c r="DHR1403" s="977"/>
      <c r="DHS1403" s="977"/>
      <c r="DHT1403" s="977"/>
      <c r="DHU1403" s="977"/>
      <c r="DHV1403" s="977"/>
      <c r="DHW1403" s="977"/>
      <c r="DHX1403" s="977"/>
      <c r="DHY1403" s="977"/>
      <c r="DHZ1403" s="977"/>
      <c r="DIA1403" s="977"/>
      <c r="DIB1403" s="977"/>
      <c r="DIC1403" s="977"/>
      <c r="DID1403" s="977"/>
      <c r="DIE1403" s="977"/>
      <c r="DIF1403" s="977"/>
      <c r="DIG1403" s="977"/>
      <c r="DIH1403" s="977"/>
      <c r="DII1403" s="977"/>
      <c r="DIJ1403" s="977"/>
      <c r="DIK1403" s="977"/>
      <c r="DIL1403" s="977"/>
      <c r="DIM1403" s="977"/>
      <c r="DIN1403" s="977"/>
      <c r="DIO1403" s="977"/>
      <c r="DIP1403" s="977"/>
      <c r="DIQ1403" s="977"/>
      <c r="DIR1403" s="977"/>
      <c r="DIS1403" s="977"/>
      <c r="DIT1403" s="977"/>
      <c r="DIU1403" s="977"/>
      <c r="DIV1403" s="977"/>
      <c r="DIW1403" s="977"/>
      <c r="DIX1403" s="977"/>
      <c r="DIY1403" s="977"/>
      <c r="DIZ1403" s="977"/>
      <c r="DJA1403" s="977"/>
      <c r="DJB1403" s="977"/>
      <c r="DJC1403" s="977"/>
      <c r="DJD1403" s="977"/>
      <c r="DJE1403" s="977"/>
      <c r="DJF1403" s="977"/>
      <c r="DJG1403" s="977"/>
      <c r="DJH1403" s="977"/>
      <c r="DJI1403" s="977"/>
      <c r="DJJ1403" s="977"/>
      <c r="DJK1403" s="977"/>
      <c r="DJL1403" s="977"/>
      <c r="DJM1403" s="977"/>
      <c r="DJN1403" s="977"/>
      <c r="DJO1403" s="977"/>
      <c r="DJP1403" s="977"/>
      <c r="DJQ1403" s="977"/>
      <c r="DJR1403" s="977"/>
      <c r="DJS1403" s="977"/>
      <c r="DJT1403" s="977"/>
      <c r="DJU1403" s="977"/>
      <c r="DJV1403" s="977"/>
      <c r="DJW1403" s="977"/>
      <c r="DJX1403" s="977"/>
      <c r="DJY1403" s="977"/>
      <c r="DJZ1403" s="977"/>
      <c r="DKA1403" s="977"/>
      <c r="DKB1403" s="977"/>
      <c r="DKC1403" s="977"/>
      <c r="DKD1403" s="977"/>
      <c r="DKE1403" s="977"/>
      <c r="DKF1403" s="977"/>
      <c r="DKG1403" s="977"/>
      <c r="DKH1403" s="977"/>
      <c r="DKI1403" s="977"/>
      <c r="DKJ1403" s="977"/>
      <c r="DKK1403" s="977"/>
      <c r="DKL1403" s="977"/>
      <c r="DKM1403" s="977"/>
      <c r="DKN1403" s="977"/>
      <c r="DKO1403" s="977"/>
      <c r="DKP1403" s="977"/>
      <c r="DKQ1403" s="977"/>
      <c r="DKR1403" s="977"/>
      <c r="DKS1403" s="977"/>
      <c r="DKT1403" s="977"/>
      <c r="DKU1403" s="977"/>
      <c r="DKV1403" s="977"/>
      <c r="DKW1403" s="977"/>
      <c r="DKX1403" s="977"/>
      <c r="DKY1403" s="977"/>
      <c r="DKZ1403" s="977"/>
      <c r="DLA1403" s="977"/>
      <c r="DLB1403" s="977"/>
      <c r="DLC1403" s="977"/>
      <c r="DLD1403" s="977"/>
      <c r="DLE1403" s="977"/>
      <c r="DLF1403" s="977"/>
      <c r="DLG1403" s="977"/>
      <c r="DLH1403" s="977"/>
      <c r="DLI1403" s="977"/>
      <c r="DLJ1403" s="977"/>
      <c r="DLK1403" s="977"/>
      <c r="DLL1403" s="977"/>
      <c r="DLM1403" s="977"/>
      <c r="DLN1403" s="977"/>
      <c r="DLO1403" s="977"/>
      <c r="DLP1403" s="977"/>
      <c r="DLQ1403" s="977"/>
      <c r="DLR1403" s="977"/>
      <c r="DLS1403" s="977"/>
      <c r="DLT1403" s="977"/>
      <c r="DLU1403" s="977"/>
      <c r="DLV1403" s="977"/>
      <c r="DLW1403" s="977"/>
      <c r="DLX1403" s="977"/>
      <c r="DLY1403" s="977"/>
      <c r="DLZ1403" s="977"/>
      <c r="DMA1403" s="977"/>
      <c r="DMB1403" s="977"/>
      <c r="DMC1403" s="977"/>
      <c r="DMD1403" s="977"/>
      <c r="DME1403" s="977"/>
      <c r="DMF1403" s="977"/>
      <c r="DMG1403" s="977"/>
      <c r="DMH1403" s="977"/>
      <c r="DMI1403" s="977"/>
      <c r="DMJ1403" s="977"/>
      <c r="DMK1403" s="977"/>
      <c r="DML1403" s="977"/>
      <c r="DMM1403" s="977"/>
      <c r="DMN1403" s="977"/>
      <c r="DMO1403" s="977"/>
      <c r="DMP1403" s="977"/>
      <c r="DMQ1403" s="977"/>
      <c r="DMR1403" s="977"/>
      <c r="DMS1403" s="977"/>
      <c r="DMT1403" s="977"/>
      <c r="DMU1403" s="977"/>
      <c r="DMV1403" s="977"/>
      <c r="DMW1403" s="977"/>
      <c r="DMX1403" s="977"/>
      <c r="DMY1403" s="977"/>
      <c r="DMZ1403" s="977"/>
      <c r="DNA1403" s="977"/>
      <c r="DNB1403" s="977"/>
      <c r="DNC1403" s="977"/>
      <c r="DND1403" s="977"/>
      <c r="DNE1403" s="977"/>
      <c r="DNF1403" s="977"/>
      <c r="DNG1403" s="977"/>
      <c r="DNH1403" s="977"/>
      <c r="DNI1403" s="977"/>
      <c r="DNJ1403" s="977"/>
      <c r="DNK1403" s="977"/>
      <c r="DNL1403" s="977"/>
      <c r="DNM1403" s="977"/>
      <c r="DNN1403" s="977"/>
      <c r="DNO1403" s="977"/>
      <c r="DNP1403" s="977"/>
      <c r="DNQ1403" s="977"/>
      <c r="DNR1403" s="977"/>
      <c r="DNS1403" s="977"/>
      <c r="DNT1403" s="977"/>
      <c r="DNU1403" s="977"/>
      <c r="DNV1403" s="977"/>
      <c r="DNW1403" s="977"/>
      <c r="DNX1403" s="977"/>
      <c r="DNY1403" s="977"/>
      <c r="DNZ1403" s="977"/>
      <c r="DOA1403" s="977"/>
      <c r="DOB1403" s="977"/>
      <c r="DOC1403" s="977"/>
      <c r="DOD1403" s="977"/>
      <c r="DOE1403" s="977"/>
      <c r="DOF1403" s="977"/>
      <c r="DOG1403" s="977"/>
      <c r="DOH1403" s="977"/>
      <c r="DOI1403" s="977"/>
      <c r="DOJ1403" s="977"/>
      <c r="DOK1403" s="977"/>
      <c r="DOL1403" s="977"/>
      <c r="DOM1403" s="977"/>
      <c r="DON1403" s="977"/>
      <c r="DOO1403" s="977"/>
      <c r="DOP1403" s="977"/>
      <c r="DOQ1403" s="977"/>
      <c r="DOR1403" s="977"/>
      <c r="DOS1403" s="977"/>
      <c r="DOT1403" s="977"/>
      <c r="DOU1403" s="977"/>
      <c r="DOV1403" s="977"/>
      <c r="DOW1403" s="977"/>
      <c r="DOX1403" s="977"/>
      <c r="DOY1403" s="977"/>
      <c r="DOZ1403" s="977"/>
      <c r="DPA1403" s="977"/>
      <c r="DPB1403" s="977"/>
      <c r="DPC1403" s="977"/>
      <c r="DPD1403" s="977"/>
      <c r="DPE1403" s="977"/>
      <c r="DPF1403" s="977"/>
      <c r="DPG1403" s="977"/>
      <c r="DPH1403" s="977"/>
      <c r="DPI1403" s="977"/>
      <c r="DPJ1403" s="977"/>
      <c r="DPK1403" s="977"/>
      <c r="DPL1403" s="977"/>
      <c r="DPM1403" s="977"/>
      <c r="DPN1403" s="977"/>
      <c r="DPO1403" s="977"/>
      <c r="DPP1403" s="977"/>
      <c r="DPQ1403" s="977"/>
      <c r="DPR1403" s="977"/>
      <c r="DPS1403" s="977"/>
      <c r="DPT1403" s="977"/>
      <c r="DPU1403" s="977"/>
      <c r="DPV1403" s="977"/>
      <c r="DPW1403" s="977"/>
      <c r="DPX1403" s="977"/>
      <c r="DPY1403" s="977"/>
      <c r="DPZ1403" s="977"/>
      <c r="DQA1403" s="977"/>
      <c r="DQB1403" s="977"/>
      <c r="DQC1403" s="977"/>
      <c r="DQD1403" s="977"/>
      <c r="DQE1403" s="977"/>
      <c r="DQF1403" s="977"/>
      <c r="DQG1403" s="977"/>
      <c r="DQH1403" s="977"/>
      <c r="DQI1403" s="977"/>
      <c r="DQJ1403" s="977"/>
      <c r="DQK1403" s="977"/>
      <c r="DQL1403" s="977"/>
      <c r="DQM1403" s="977"/>
      <c r="DQN1403" s="977"/>
      <c r="DQO1403" s="977"/>
      <c r="DQP1403" s="977"/>
      <c r="DQQ1403" s="977"/>
      <c r="DQR1403" s="977"/>
      <c r="DQS1403" s="977"/>
      <c r="DQT1403" s="977"/>
      <c r="DQU1403" s="977"/>
      <c r="DQV1403" s="977"/>
      <c r="DQW1403" s="977"/>
      <c r="DQX1403" s="977"/>
      <c r="DQY1403" s="977"/>
      <c r="DQZ1403" s="977"/>
      <c r="DRA1403" s="977"/>
      <c r="DRB1403" s="977"/>
      <c r="DRC1403" s="977"/>
      <c r="DRD1403" s="977"/>
      <c r="DRE1403" s="977"/>
      <c r="DRF1403" s="977"/>
      <c r="DRG1403" s="977"/>
      <c r="DRH1403" s="977"/>
      <c r="DRI1403" s="977"/>
      <c r="DRJ1403" s="977"/>
      <c r="DRK1403" s="977"/>
      <c r="DRL1403" s="977"/>
      <c r="DRM1403" s="977"/>
      <c r="DRN1403" s="977"/>
      <c r="DRO1403" s="977"/>
      <c r="DRP1403" s="977"/>
      <c r="DRQ1403" s="977"/>
      <c r="DRR1403" s="977"/>
      <c r="DRS1403" s="977"/>
      <c r="DRT1403" s="977"/>
      <c r="DRU1403" s="977"/>
      <c r="DRV1403" s="977"/>
      <c r="DRW1403" s="977"/>
      <c r="DRX1403" s="977"/>
      <c r="DRY1403" s="977"/>
      <c r="DRZ1403" s="977"/>
      <c r="DSA1403" s="977"/>
      <c r="DSB1403" s="977"/>
      <c r="DSC1403" s="977"/>
      <c r="DSD1403" s="977"/>
      <c r="DSE1403" s="977"/>
      <c r="DSF1403" s="977"/>
      <c r="DSG1403" s="977"/>
      <c r="DSH1403" s="977"/>
      <c r="DSI1403" s="977"/>
      <c r="DSJ1403" s="977"/>
      <c r="DSK1403" s="977"/>
      <c r="DSL1403" s="977"/>
      <c r="DSM1403" s="977"/>
      <c r="DSN1403" s="977"/>
      <c r="DSO1403" s="977"/>
      <c r="DSP1403" s="977"/>
      <c r="DSQ1403" s="977"/>
      <c r="DSR1403" s="977"/>
      <c r="DSS1403" s="977"/>
      <c r="DST1403" s="977"/>
      <c r="DSU1403" s="977"/>
      <c r="DSV1403" s="977"/>
      <c r="DSW1403" s="977"/>
      <c r="DSX1403" s="977"/>
      <c r="DSY1403" s="977"/>
      <c r="DSZ1403" s="977"/>
      <c r="DTA1403" s="977"/>
      <c r="DTB1403" s="977"/>
      <c r="DTC1403" s="977"/>
      <c r="DTD1403" s="977"/>
      <c r="DTE1403" s="977"/>
      <c r="DTF1403" s="977"/>
      <c r="DTG1403" s="977"/>
      <c r="DTH1403" s="977"/>
      <c r="DTI1403" s="977"/>
      <c r="DTJ1403" s="977"/>
      <c r="DTK1403" s="977"/>
      <c r="DTL1403" s="977"/>
      <c r="DTM1403" s="977"/>
      <c r="DTN1403" s="977"/>
      <c r="DTO1403" s="977"/>
      <c r="DTP1403" s="977"/>
      <c r="DTQ1403" s="977"/>
      <c r="DTR1403" s="977"/>
      <c r="DTS1403" s="977"/>
      <c r="DTT1403" s="977"/>
      <c r="DTU1403" s="977"/>
      <c r="DTV1403" s="977"/>
      <c r="DTW1403" s="977"/>
      <c r="DTX1403" s="977"/>
      <c r="DTY1403" s="977"/>
      <c r="DTZ1403" s="977"/>
      <c r="DUA1403" s="977"/>
      <c r="DUB1403" s="977"/>
      <c r="DUC1403" s="977"/>
      <c r="DUD1403" s="977"/>
      <c r="DUE1403" s="977"/>
      <c r="DUF1403" s="977"/>
      <c r="DUG1403" s="977"/>
      <c r="DUH1403" s="977"/>
      <c r="DUI1403" s="977"/>
      <c r="DUJ1403" s="977"/>
      <c r="DUK1403" s="977"/>
      <c r="DUL1403" s="977"/>
      <c r="DUM1403" s="977"/>
      <c r="DUN1403" s="977"/>
      <c r="DUO1403" s="977"/>
      <c r="DUP1403" s="977"/>
      <c r="DUQ1403" s="977"/>
      <c r="DUR1403" s="977"/>
      <c r="DUS1403" s="977"/>
      <c r="DUT1403" s="977"/>
      <c r="DUU1403" s="977"/>
      <c r="DUV1403" s="977"/>
      <c r="DUW1403" s="977"/>
      <c r="DUX1403" s="977"/>
      <c r="DUY1403" s="977"/>
      <c r="DUZ1403" s="977"/>
      <c r="DVA1403" s="977"/>
      <c r="DVB1403" s="977"/>
      <c r="DVC1403" s="977"/>
      <c r="DVD1403" s="977"/>
      <c r="DVE1403" s="977"/>
      <c r="DVF1403" s="977"/>
      <c r="DVG1403" s="977"/>
      <c r="DVH1403" s="977"/>
      <c r="DVI1403" s="977"/>
      <c r="DVJ1403" s="977"/>
      <c r="DVK1403" s="977"/>
      <c r="DVL1403" s="977"/>
      <c r="DVM1403" s="977"/>
      <c r="DVN1403" s="977"/>
      <c r="DVO1403" s="977"/>
      <c r="DVP1403" s="977"/>
      <c r="DVQ1403" s="977"/>
      <c r="DVR1403" s="977"/>
      <c r="DVS1403" s="977"/>
      <c r="DVT1403" s="977"/>
      <c r="DVU1403" s="977"/>
      <c r="DVV1403" s="977"/>
      <c r="DVW1403" s="977"/>
      <c r="DVX1403" s="977"/>
      <c r="DVY1403" s="977"/>
      <c r="DVZ1403" s="977"/>
      <c r="DWA1403" s="977"/>
      <c r="DWB1403" s="977"/>
      <c r="DWC1403" s="977"/>
      <c r="DWD1403" s="977"/>
      <c r="DWE1403" s="977"/>
      <c r="DWF1403" s="977"/>
      <c r="DWG1403" s="977"/>
      <c r="DWH1403" s="977"/>
      <c r="DWI1403" s="977"/>
      <c r="DWJ1403" s="977"/>
      <c r="DWK1403" s="977"/>
      <c r="DWL1403" s="977"/>
      <c r="DWM1403" s="977"/>
      <c r="DWN1403" s="977"/>
      <c r="DWO1403" s="977"/>
      <c r="DWP1403" s="977"/>
      <c r="DWQ1403" s="977"/>
      <c r="DWR1403" s="977"/>
      <c r="DWS1403" s="977"/>
      <c r="DWT1403" s="977"/>
      <c r="DWU1403" s="977"/>
      <c r="DWV1403" s="977"/>
      <c r="DWW1403" s="977"/>
      <c r="DWX1403" s="977"/>
      <c r="DWY1403" s="977"/>
      <c r="DWZ1403" s="977"/>
      <c r="DXA1403" s="977"/>
      <c r="DXB1403" s="977"/>
      <c r="DXC1403" s="977"/>
      <c r="DXD1403" s="977"/>
      <c r="DXE1403" s="977"/>
      <c r="DXF1403" s="977"/>
      <c r="DXG1403" s="977"/>
      <c r="DXH1403" s="977"/>
      <c r="DXI1403" s="977"/>
      <c r="DXJ1403" s="977"/>
      <c r="DXK1403" s="977"/>
      <c r="DXL1403" s="977"/>
      <c r="DXM1403" s="977"/>
      <c r="DXN1403" s="977"/>
      <c r="DXO1403" s="977"/>
      <c r="DXP1403" s="977"/>
      <c r="DXQ1403" s="977"/>
      <c r="DXR1403" s="977"/>
      <c r="DXS1403" s="977"/>
      <c r="DXT1403" s="977"/>
      <c r="DXU1403" s="977"/>
      <c r="DXV1403" s="977"/>
      <c r="DXW1403" s="977"/>
      <c r="DXX1403" s="977"/>
      <c r="DXY1403" s="977"/>
      <c r="DXZ1403" s="977"/>
      <c r="DYA1403" s="977"/>
      <c r="DYB1403" s="977"/>
      <c r="DYC1403" s="977"/>
      <c r="DYD1403" s="977"/>
      <c r="DYE1403" s="977"/>
      <c r="DYF1403" s="977"/>
      <c r="DYG1403" s="977"/>
      <c r="DYH1403" s="977"/>
      <c r="DYI1403" s="977"/>
      <c r="DYJ1403" s="977"/>
      <c r="DYK1403" s="977"/>
      <c r="DYL1403" s="977"/>
      <c r="DYM1403" s="977"/>
      <c r="DYN1403" s="977"/>
      <c r="DYO1403" s="977"/>
      <c r="DYP1403" s="977"/>
      <c r="DYQ1403" s="977"/>
      <c r="DYR1403" s="977"/>
      <c r="DYS1403" s="977"/>
      <c r="DYT1403" s="977"/>
      <c r="DYU1403" s="977"/>
      <c r="DYV1403" s="977"/>
      <c r="DYW1403" s="977"/>
      <c r="DYX1403" s="977"/>
      <c r="DYY1403" s="977"/>
      <c r="DYZ1403" s="977"/>
      <c r="DZA1403" s="977"/>
      <c r="DZB1403" s="977"/>
      <c r="DZC1403" s="977"/>
      <c r="DZD1403" s="977"/>
      <c r="DZE1403" s="977"/>
      <c r="DZF1403" s="977"/>
      <c r="DZG1403" s="977"/>
      <c r="DZH1403" s="977"/>
      <c r="DZI1403" s="977"/>
      <c r="DZJ1403" s="977"/>
      <c r="DZK1403" s="977"/>
      <c r="DZL1403" s="977"/>
      <c r="DZM1403" s="977"/>
      <c r="DZN1403" s="977"/>
      <c r="DZO1403" s="977"/>
      <c r="DZP1403" s="977"/>
      <c r="DZQ1403" s="977"/>
      <c r="DZR1403" s="977"/>
      <c r="DZS1403" s="977"/>
      <c r="DZT1403" s="977"/>
      <c r="DZU1403" s="977"/>
      <c r="DZV1403" s="977"/>
      <c r="DZW1403" s="977"/>
      <c r="DZX1403" s="977"/>
      <c r="DZY1403" s="977"/>
      <c r="DZZ1403" s="977"/>
      <c r="EAA1403" s="977"/>
      <c r="EAB1403" s="977"/>
      <c r="EAC1403" s="977"/>
      <c r="EAD1403" s="977"/>
      <c r="EAE1403" s="977"/>
      <c r="EAF1403" s="977"/>
      <c r="EAG1403" s="977"/>
      <c r="EAH1403" s="977"/>
      <c r="EAI1403" s="977"/>
      <c r="EAJ1403" s="977"/>
      <c r="EAK1403" s="977"/>
      <c r="EAL1403" s="977"/>
      <c r="EAM1403" s="977"/>
      <c r="EAN1403" s="977"/>
      <c r="EAO1403" s="977"/>
      <c r="EAP1403" s="977"/>
      <c r="EAQ1403" s="977"/>
      <c r="EAR1403" s="977"/>
      <c r="EAS1403" s="977"/>
      <c r="EAT1403" s="977"/>
      <c r="EAU1403" s="977"/>
      <c r="EAV1403" s="977"/>
      <c r="EAW1403" s="977"/>
      <c r="EAX1403" s="977"/>
      <c r="EAY1403" s="977"/>
      <c r="EAZ1403" s="977"/>
      <c r="EBA1403" s="977"/>
      <c r="EBB1403" s="977"/>
      <c r="EBC1403" s="977"/>
      <c r="EBD1403" s="977"/>
      <c r="EBE1403" s="977"/>
      <c r="EBF1403" s="977"/>
      <c r="EBG1403" s="977"/>
      <c r="EBH1403" s="977"/>
      <c r="EBI1403" s="977"/>
      <c r="EBJ1403" s="977"/>
      <c r="EBK1403" s="977"/>
      <c r="EBL1403" s="977"/>
      <c r="EBM1403" s="977"/>
      <c r="EBN1403" s="977"/>
      <c r="EBO1403" s="977"/>
      <c r="EBP1403" s="977"/>
      <c r="EBQ1403" s="977"/>
      <c r="EBR1403" s="977"/>
      <c r="EBS1403" s="977"/>
      <c r="EBT1403" s="977"/>
      <c r="EBU1403" s="977"/>
      <c r="EBV1403" s="977"/>
      <c r="EBW1403" s="977"/>
      <c r="EBX1403" s="977"/>
      <c r="EBY1403" s="977"/>
      <c r="EBZ1403" s="977"/>
      <c r="ECA1403" s="977"/>
      <c r="ECB1403" s="977"/>
      <c r="ECC1403" s="977"/>
      <c r="ECD1403" s="977"/>
      <c r="ECE1403" s="977"/>
      <c r="ECF1403" s="977"/>
      <c r="ECG1403" s="977"/>
      <c r="ECH1403" s="977"/>
      <c r="ECI1403" s="977"/>
      <c r="ECJ1403" s="977"/>
      <c r="ECK1403" s="977"/>
      <c r="ECL1403" s="977"/>
      <c r="ECM1403" s="977"/>
      <c r="ECN1403" s="977"/>
      <c r="ECO1403" s="977"/>
      <c r="ECP1403" s="977"/>
      <c r="ECQ1403" s="977"/>
      <c r="ECR1403" s="977"/>
      <c r="ECS1403" s="977"/>
      <c r="ECT1403" s="977"/>
      <c r="ECU1403" s="977"/>
      <c r="ECV1403" s="977"/>
      <c r="ECW1403" s="977"/>
      <c r="ECX1403" s="977"/>
      <c r="ECY1403" s="977"/>
      <c r="ECZ1403" s="977"/>
      <c r="EDA1403" s="977"/>
      <c r="EDB1403" s="977"/>
      <c r="EDC1403" s="977"/>
      <c r="EDD1403" s="977"/>
      <c r="EDE1403" s="977"/>
      <c r="EDF1403" s="977"/>
      <c r="EDG1403" s="977"/>
      <c r="EDH1403" s="977"/>
      <c r="EDI1403" s="977"/>
      <c r="EDJ1403" s="977"/>
      <c r="EDK1403" s="977"/>
      <c r="EDL1403" s="977"/>
      <c r="EDM1403" s="977"/>
      <c r="EDN1403" s="977"/>
      <c r="EDO1403" s="977"/>
      <c r="EDP1403" s="977"/>
      <c r="EDQ1403" s="977"/>
      <c r="EDR1403" s="977"/>
      <c r="EDS1403" s="977"/>
      <c r="EDT1403" s="977"/>
      <c r="EDU1403" s="977"/>
      <c r="EDV1403" s="977"/>
      <c r="EDW1403" s="977"/>
      <c r="EDX1403" s="977"/>
      <c r="EDY1403" s="977"/>
      <c r="EDZ1403" s="977"/>
      <c r="EEA1403" s="977"/>
      <c r="EEB1403" s="977"/>
      <c r="EEC1403" s="977"/>
      <c r="EED1403" s="977"/>
      <c r="EEE1403" s="977"/>
      <c r="EEF1403" s="977"/>
      <c r="EEG1403" s="977"/>
      <c r="EEH1403" s="977"/>
      <c r="EEI1403" s="977"/>
      <c r="EEJ1403" s="977"/>
      <c r="EEK1403" s="977"/>
      <c r="EEL1403" s="977"/>
      <c r="EEM1403" s="977"/>
      <c r="EEN1403" s="977"/>
      <c r="EEO1403" s="977"/>
      <c r="EEP1403" s="977"/>
      <c r="EEQ1403" s="977"/>
      <c r="EER1403" s="977"/>
      <c r="EES1403" s="977"/>
      <c r="EET1403" s="977"/>
      <c r="EEU1403" s="977"/>
      <c r="EEV1403" s="977"/>
      <c r="EEW1403" s="977"/>
      <c r="EEX1403" s="977"/>
      <c r="EEY1403" s="977"/>
      <c r="EEZ1403" s="977"/>
      <c r="EFA1403" s="977"/>
      <c r="EFB1403" s="977"/>
      <c r="EFC1403" s="977"/>
      <c r="EFD1403" s="977"/>
      <c r="EFE1403" s="977"/>
      <c r="EFF1403" s="977"/>
      <c r="EFG1403" s="977"/>
      <c r="EFH1403" s="977"/>
      <c r="EFI1403" s="977"/>
      <c r="EFJ1403" s="977"/>
      <c r="EFK1403" s="977"/>
      <c r="EFL1403" s="977"/>
      <c r="EFM1403" s="977"/>
      <c r="EFN1403" s="977"/>
      <c r="EFO1403" s="977"/>
      <c r="EFP1403" s="977"/>
      <c r="EFQ1403" s="977"/>
      <c r="EFR1403" s="977"/>
      <c r="EFS1403" s="977"/>
      <c r="EFT1403" s="977"/>
      <c r="EFU1403" s="977"/>
      <c r="EFV1403" s="977"/>
      <c r="EFW1403" s="977"/>
      <c r="EFX1403" s="977"/>
      <c r="EFY1403" s="977"/>
      <c r="EFZ1403" s="977"/>
      <c r="EGA1403" s="977"/>
      <c r="EGB1403" s="977"/>
      <c r="EGC1403" s="977"/>
      <c r="EGD1403" s="977"/>
      <c r="EGE1403" s="977"/>
      <c r="EGF1403" s="977"/>
      <c r="EGG1403" s="977"/>
      <c r="EGH1403" s="977"/>
      <c r="EGI1403" s="977"/>
      <c r="EGJ1403" s="977"/>
      <c r="EGK1403" s="977"/>
      <c r="EGL1403" s="977"/>
      <c r="EGM1403" s="977"/>
      <c r="EGN1403" s="977"/>
      <c r="EGO1403" s="977"/>
      <c r="EGP1403" s="977"/>
      <c r="EGQ1403" s="977"/>
      <c r="EGR1403" s="977"/>
      <c r="EGS1403" s="977"/>
      <c r="EGT1403" s="977"/>
      <c r="EGU1403" s="977"/>
      <c r="EGV1403" s="977"/>
      <c r="EGW1403" s="977"/>
      <c r="EGX1403" s="977"/>
      <c r="EGY1403" s="977"/>
      <c r="EGZ1403" s="977"/>
      <c r="EHA1403" s="977"/>
      <c r="EHB1403" s="977"/>
      <c r="EHC1403" s="977"/>
      <c r="EHD1403" s="977"/>
      <c r="EHE1403" s="977"/>
      <c r="EHF1403" s="977"/>
      <c r="EHG1403" s="977"/>
      <c r="EHH1403" s="977"/>
      <c r="EHI1403" s="977"/>
      <c r="EHJ1403" s="977"/>
      <c r="EHK1403" s="977"/>
      <c r="EHL1403" s="977"/>
      <c r="EHM1403" s="977"/>
      <c r="EHN1403" s="977"/>
      <c r="EHO1403" s="977"/>
      <c r="EHP1403" s="977"/>
      <c r="EHQ1403" s="977"/>
      <c r="EHR1403" s="977"/>
      <c r="EHS1403" s="977"/>
      <c r="EHT1403" s="977"/>
      <c r="EHU1403" s="977"/>
      <c r="EHV1403" s="977"/>
      <c r="EHW1403" s="977"/>
      <c r="EHX1403" s="977"/>
      <c r="EHY1403" s="977"/>
      <c r="EHZ1403" s="977"/>
      <c r="EIA1403" s="977"/>
      <c r="EIB1403" s="977"/>
      <c r="EIC1403" s="977"/>
      <c r="EID1403" s="977"/>
      <c r="EIE1403" s="977"/>
      <c r="EIF1403" s="977"/>
      <c r="EIG1403" s="977"/>
      <c r="EIH1403" s="977"/>
      <c r="EII1403" s="977"/>
      <c r="EIJ1403" s="977"/>
      <c r="EIK1403" s="977"/>
      <c r="EIL1403" s="977"/>
      <c r="EIM1403" s="977"/>
      <c r="EIN1403" s="977"/>
      <c r="EIO1403" s="977"/>
      <c r="EIP1403" s="977"/>
      <c r="EIQ1403" s="977"/>
      <c r="EIR1403" s="977"/>
      <c r="EIS1403" s="977"/>
      <c r="EIT1403" s="977"/>
      <c r="EIU1403" s="977"/>
      <c r="EIV1403" s="977"/>
      <c r="EIW1403" s="977"/>
      <c r="EIX1403" s="977"/>
      <c r="EIY1403" s="977"/>
      <c r="EIZ1403" s="977"/>
      <c r="EJA1403" s="977"/>
      <c r="EJB1403" s="977"/>
      <c r="EJC1403" s="977"/>
      <c r="EJD1403" s="977"/>
      <c r="EJE1403" s="977"/>
      <c r="EJF1403" s="977"/>
      <c r="EJG1403" s="977"/>
      <c r="EJH1403" s="977"/>
      <c r="EJI1403" s="977"/>
      <c r="EJJ1403" s="977"/>
      <c r="EJK1403" s="977"/>
      <c r="EJL1403" s="977"/>
      <c r="EJM1403" s="977"/>
      <c r="EJN1403" s="977"/>
      <c r="EJO1403" s="977"/>
      <c r="EJP1403" s="977"/>
      <c r="EJQ1403" s="977"/>
      <c r="EJR1403" s="977"/>
      <c r="EJS1403" s="977"/>
      <c r="EJT1403" s="977"/>
      <c r="EJU1403" s="977"/>
      <c r="EJV1403" s="977"/>
      <c r="EJW1403" s="977"/>
      <c r="EJX1403" s="977"/>
      <c r="EJY1403" s="977"/>
      <c r="EJZ1403" s="977"/>
      <c r="EKA1403" s="977"/>
      <c r="EKB1403" s="977"/>
      <c r="EKC1403" s="977"/>
      <c r="EKD1403" s="977"/>
      <c r="EKE1403" s="977"/>
      <c r="EKF1403" s="977"/>
      <c r="EKG1403" s="977"/>
      <c r="EKH1403" s="977"/>
      <c r="EKI1403" s="977"/>
      <c r="EKJ1403" s="977"/>
      <c r="EKK1403" s="977"/>
      <c r="EKL1403" s="977"/>
      <c r="EKM1403" s="977"/>
      <c r="EKN1403" s="977"/>
      <c r="EKO1403" s="977"/>
      <c r="EKP1403" s="977"/>
      <c r="EKQ1403" s="977"/>
      <c r="EKR1403" s="977"/>
      <c r="EKS1403" s="977"/>
      <c r="EKT1403" s="977"/>
      <c r="EKU1403" s="977"/>
      <c r="EKV1403" s="977"/>
      <c r="EKW1403" s="977"/>
      <c r="EKX1403" s="977"/>
      <c r="EKY1403" s="977"/>
      <c r="EKZ1403" s="977"/>
      <c r="ELA1403" s="977"/>
      <c r="ELB1403" s="977"/>
      <c r="ELC1403" s="977"/>
      <c r="ELD1403" s="977"/>
      <c r="ELE1403" s="977"/>
      <c r="ELF1403" s="977"/>
      <c r="ELG1403" s="977"/>
      <c r="ELH1403" s="977"/>
      <c r="ELI1403" s="977"/>
      <c r="ELJ1403" s="977"/>
      <c r="ELK1403" s="977"/>
      <c r="ELL1403" s="977"/>
      <c r="ELM1403" s="977"/>
      <c r="ELN1403" s="977"/>
      <c r="ELO1403" s="977"/>
      <c r="ELP1403" s="977"/>
      <c r="ELQ1403" s="977"/>
      <c r="ELR1403" s="977"/>
      <c r="ELS1403" s="977"/>
      <c r="ELT1403" s="977"/>
      <c r="ELU1403" s="977"/>
      <c r="ELV1403" s="977"/>
      <c r="ELW1403" s="977"/>
      <c r="ELX1403" s="977"/>
      <c r="ELY1403" s="977"/>
      <c r="ELZ1403" s="977"/>
      <c r="EMA1403" s="977"/>
      <c r="EMB1403" s="977"/>
      <c r="EMC1403" s="977"/>
      <c r="EMD1403" s="977"/>
      <c r="EME1403" s="977"/>
      <c r="EMF1403" s="977"/>
      <c r="EMG1403" s="977"/>
      <c r="EMH1403" s="977"/>
      <c r="EMI1403" s="977"/>
      <c r="EMJ1403" s="977"/>
      <c r="EMK1403" s="977"/>
      <c r="EML1403" s="977"/>
      <c r="EMM1403" s="977"/>
      <c r="EMN1403" s="977"/>
      <c r="EMO1403" s="977"/>
      <c r="EMP1403" s="977"/>
      <c r="EMQ1403" s="977"/>
      <c r="EMR1403" s="977"/>
      <c r="EMS1403" s="977"/>
      <c r="EMT1403" s="977"/>
      <c r="EMU1403" s="977"/>
      <c r="EMV1403" s="977"/>
      <c r="EMW1403" s="977"/>
      <c r="EMX1403" s="977"/>
      <c r="EMY1403" s="977"/>
      <c r="EMZ1403" s="977"/>
      <c r="ENA1403" s="977"/>
      <c r="ENB1403" s="977"/>
      <c r="ENC1403" s="977"/>
      <c r="END1403" s="977"/>
      <c r="ENE1403" s="977"/>
      <c r="ENF1403" s="977"/>
      <c r="ENG1403" s="977"/>
      <c r="ENH1403" s="977"/>
      <c r="ENI1403" s="977"/>
      <c r="ENJ1403" s="977"/>
      <c r="ENK1403" s="977"/>
      <c r="ENL1403" s="977"/>
      <c r="ENM1403" s="977"/>
      <c r="ENN1403" s="977"/>
      <c r="ENO1403" s="977"/>
      <c r="ENP1403" s="977"/>
      <c r="ENQ1403" s="977"/>
      <c r="ENR1403" s="977"/>
      <c r="ENS1403" s="977"/>
      <c r="ENT1403" s="977"/>
      <c r="ENU1403" s="977"/>
      <c r="ENV1403" s="977"/>
      <c r="ENW1403" s="977"/>
      <c r="ENX1403" s="977"/>
      <c r="ENY1403" s="977"/>
      <c r="ENZ1403" s="977"/>
      <c r="EOA1403" s="977"/>
      <c r="EOB1403" s="977"/>
      <c r="EOC1403" s="977"/>
      <c r="EOD1403" s="977"/>
      <c r="EOE1403" s="977"/>
      <c r="EOF1403" s="977"/>
      <c r="EOG1403" s="977"/>
      <c r="EOH1403" s="977"/>
      <c r="EOI1403" s="977"/>
      <c r="EOJ1403" s="977"/>
      <c r="EOK1403" s="977"/>
      <c r="EOL1403" s="977"/>
      <c r="EOM1403" s="977"/>
      <c r="EON1403" s="977"/>
      <c r="EOO1403" s="977"/>
      <c r="EOP1403" s="977"/>
      <c r="EOQ1403" s="977"/>
      <c r="EOR1403" s="977"/>
      <c r="EOS1403" s="977"/>
      <c r="EOT1403" s="977"/>
      <c r="EOU1403" s="977"/>
      <c r="EOV1403" s="977"/>
      <c r="EOW1403" s="977"/>
      <c r="EOX1403" s="977"/>
      <c r="EOY1403" s="977"/>
      <c r="EOZ1403" s="977"/>
      <c r="EPA1403" s="977"/>
      <c r="EPB1403" s="977"/>
      <c r="EPC1403" s="977"/>
      <c r="EPD1403" s="977"/>
      <c r="EPE1403" s="977"/>
      <c r="EPF1403" s="977"/>
      <c r="EPG1403" s="977"/>
      <c r="EPH1403" s="977"/>
      <c r="EPI1403" s="977"/>
      <c r="EPJ1403" s="977"/>
      <c r="EPK1403" s="977"/>
      <c r="EPL1403" s="977"/>
      <c r="EPM1403" s="977"/>
      <c r="EPN1403" s="977"/>
      <c r="EPO1403" s="977"/>
      <c r="EPP1403" s="977"/>
      <c r="EPQ1403" s="977"/>
      <c r="EPR1403" s="977"/>
      <c r="EPS1403" s="977"/>
      <c r="EPT1403" s="977"/>
      <c r="EPU1403" s="977"/>
      <c r="EPV1403" s="977"/>
      <c r="EPW1403" s="977"/>
      <c r="EPX1403" s="977"/>
      <c r="EPY1403" s="977"/>
      <c r="EPZ1403" s="977"/>
      <c r="EQA1403" s="977"/>
      <c r="EQB1403" s="977"/>
      <c r="EQC1403" s="977"/>
      <c r="EQD1403" s="977"/>
      <c r="EQE1403" s="977"/>
      <c r="EQF1403" s="977"/>
      <c r="EQG1403" s="977"/>
      <c r="EQH1403" s="977"/>
      <c r="EQI1403" s="977"/>
      <c r="EQJ1403" s="977"/>
      <c r="EQK1403" s="977"/>
      <c r="EQL1403" s="977"/>
      <c r="EQM1403" s="977"/>
      <c r="EQN1403" s="977"/>
      <c r="EQO1403" s="977"/>
      <c r="EQP1403" s="977"/>
      <c r="EQQ1403" s="977"/>
      <c r="EQR1403" s="977"/>
      <c r="EQS1403" s="977"/>
      <c r="EQT1403" s="977"/>
      <c r="EQU1403" s="977"/>
      <c r="EQV1403" s="977"/>
      <c r="EQW1403" s="977"/>
      <c r="EQX1403" s="977"/>
      <c r="EQY1403" s="977"/>
      <c r="EQZ1403" s="977"/>
      <c r="ERA1403" s="977"/>
      <c r="ERB1403" s="977"/>
      <c r="ERC1403" s="977"/>
      <c r="ERD1403" s="977"/>
      <c r="ERE1403" s="977"/>
      <c r="ERF1403" s="977"/>
      <c r="ERG1403" s="977"/>
      <c r="ERH1403" s="977"/>
      <c r="ERI1403" s="977"/>
      <c r="ERJ1403" s="977"/>
      <c r="ERK1403" s="977"/>
      <c r="ERL1403" s="977"/>
      <c r="ERM1403" s="977"/>
      <c r="ERN1403" s="977"/>
      <c r="ERO1403" s="977"/>
      <c r="ERP1403" s="977"/>
      <c r="ERQ1403" s="977"/>
      <c r="ERR1403" s="977"/>
      <c r="ERS1403" s="977"/>
      <c r="ERT1403" s="977"/>
      <c r="ERU1403" s="977"/>
      <c r="ERV1403" s="977"/>
      <c r="ERW1403" s="977"/>
      <c r="ERX1403" s="977"/>
      <c r="ERY1403" s="977"/>
      <c r="ERZ1403" s="977"/>
      <c r="ESA1403" s="977"/>
      <c r="ESB1403" s="977"/>
      <c r="ESC1403" s="977"/>
      <c r="ESD1403" s="977"/>
      <c r="ESE1403" s="977"/>
      <c r="ESF1403" s="977"/>
      <c r="ESG1403" s="977"/>
      <c r="ESH1403" s="977"/>
      <c r="ESI1403" s="977"/>
      <c r="ESJ1403" s="977"/>
      <c r="ESK1403" s="977"/>
      <c r="ESL1403" s="977"/>
      <c r="ESM1403" s="977"/>
      <c r="ESN1403" s="977"/>
      <c r="ESO1403" s="977"/>
      <c r="ESP1403" s="977"/>
      <c r="ESQ1403" s="977"/>
      <c r="ESR1403" s="977"/>
      <c r="ESS1403" s="977"/>
      <c r="EST1403" s="977"/>
      <c r="ESU1403" s="977"/>
      <c r="ESV1403" s="977"/>
      <c r="ESW1403" s="977"/>
      <c r="ESX1403" s="977"/>
      <c r="ESY1403" s="977"/>
      <c r="ESZ1403" s="977"/>
      <c r="ETA1403" s="977"/>
      <c r="ETB1403" s="977"/>
      <c r="ETC1403" s="977"/>
      <c r="ETD1403" s="977"/>
      <c r="ETE1403" s="977"/>
      <c r="ETF1403" s="977"/>
      <c r="ETG1403" s="977"/>
      <c r="ETH1403" s="977"/>
      <c r="ETI1403" s="977"/>
      <c r="ETJ1403" s="977"/>
      <c r="ETK1403" s="977"/>
      <c r="ETL1403" s="977"/>
      <c r="ETM1403" s="977"/>
      <c r="ETN1403" s="977"/>
      <c r="ETO1403" s="977"/>
      <c r="ETP1403" s="977"/>
      <c r="ETQ1403" s="977"/>
      <c r="ETR1403" s="977"/>
      <c r="ETS1403" s="977"/>
      <c r="ETT1403" s="977"/>
      <c r="ETU1403" s="977"/>
      <c r="ETV1403" s="977"/>
      <c r="ETW1403" s="977"/>
      <c r="ETX1403" s="977"/>
      <c r="ETY1403" s="977"/>
      <c r="ETZ1403" s="977"/>
      <c r="EUA1403" s="977"/>
      <c r="EUB1403" s="977"/>
      <c r="EUC1403" s="977"/>
      <c r="EUD1403" s="977"/>
      <c r="EUE1403" s="977"/>
      <c r="EUF1403" s="977"/>
      <c r="EUG1403" s="977"/>
      <c r="EUH1403" s="977"/>
      <c r="EUI1403" s="977"/>
      <c r="EUJ1403" s="977"/>
      <c r="EUK1403" s="977"/>
      <c r="EUL1403" s="977"/>
      <c r="EUM1403" s="977"/>
      <c r="EUN1403" s="977"/>
      <c r="EUO1403" s="977"/>
      <c r="EUP1403" s="977"/>
      <c r="EUQ1403" s="977"/>
      <c r="EUR1403" s="977"/>
      <c r="EUS1403" s="977"/>
      <c r="EUT1403" s="977"/>
      <c r="EUU1403" s="977"/>
      <c r="EUV1403" s="977"/>
      <c r="EUW1403" s="977"/>
      <c r="EUX1403" s="977"/>
      <c r="EUY1403" s="977"/>
      <c r="EUZ1403" s="977"/>
      <c r="EVA1403" s="977"/>
      <c r="EVB1403" s="977"/>
      <c r="EVC1403" s="977"/>
      <c r="EVD1403" s="977"/>
      <c r="EVE1403" s="977"/>
      <c r="EVF1403" s="977"/>
      <c r="EVG1403" s="977"/>
      <c r="EVH1403" s="977"/>
      <c r="EVI1403" s="977"/>
      <c r="EVJ1403" s="977"/>
      <c r="EVK1403" s="977"/>
      <c r="EVL1403" s="977"/>
      <c r="EVM1403" s="977"/>
      <c r="EVN1403" s="977"/>
      <c r="EVO1403" s="977"/>
      <c r="EVP1403" s="977"/>
      <c r="EVQ1403" s="977"/>
      <c r="EVR1403" s="977"/>
      <c r="EVS1403" s="977"/>
      <c r="EVT1403" s="977"/>
      <c r="EVU1403" s="977"/>
      <c r="EVV1403" s="977"/>
      <c r="EVW1403" s="977"/>
      <c r="EVX1403" s="977"/>
      <c r="EVY1403" s="977"/>
      <c r="EVZ1403" s="977"/>
      <c r="EWA1403" s="977"/>
      <c r="EWB1403" s="977"/>
      <c r="EWC1403" s="977"/>
      <c r="EWD1403" s="977"/>
      <c r="EWE1403" s="977"/>
      <c r="EWF1403" s="977"/>
      <c r="EWG1403" s="977"/>
      <c r="EWH1403" s="977"/>
      <c r="EWI1403" s="977"/>
      <c r="EWJ1403" s="977"/>
      <c r="EWK1403" s="977"/>
      <c r="EWL1403" s="977"/>
      <c r="EWM1403" s="977"/>
      <c r="EWN1403" s="977"/>
      <c r="EWO1403" s="977"/>
      <c r="EWP1403" s="977"/>
      <c r="EWQ1403" s="977"/>
      <c r="EWR1403" s="977"/>
      <c r="EWS1403" s="977"/>
      <c r="EWT1403" s="977"/>
      <c r="EWU1403" s="977"/>
      <c r="EWV1403" s="977"/>
      <c r="EWW1403" s="977"/>
      <c r="EWX1403" s="977"/>
      <c r="EWY1403" s="977"/>
      <c r="EWZ1403" s="977"/>
      <c r="EXA1403" s="977"/>
      <c r="EXB1403" s="977"/>
      <c r="EXC1403" s="977"/>
      <c r="EXD1403" s="977"/>
      <c r="EXE1403" s="977"/>
      <c r="EXF1403" s="977"/>
      <c r="EXG1403" s="977"/>
      <c r="EXH1403" s="977"/>
      <c r="EXI1403" s="977"/>
      <c r="EXJ1403" s="977"/>
      <c r="EXK1403" s="977"/>
      <c r="EXL1403" s="977"/>
      <c r="EXM1403" s="977"/>
      <c r="EXN1403" s="977"/>
      <c r="EXO1403" s="977"/>
      <c r="EXP1403" s="977"/>
      <c r="EXQ1403" s="977"/>
      <c r="EXR1403" s="977"/>
      <c r="EXS1403" s="977"/>
      <c r="EXT1403" s="977"/>
      <c r="EXU1403" s="977"/>
      <c r="EXV1403" s="977"/>
      <c r="EXW1403" s="977"/>
      <c r="EXX1403" s="977"/>
      <c r="EXY1403" s="977"/>
      <c r="EXZ1403" s="977"/>
      <c r="EYA1403" s="977"/>
      <c r="EYB1403" s="977"/>
      <c r="EYC1403" s="977"/>
      <c r="EYD1403" s="977"/>
      <c r="EYE1403" s="977"/>
      <c r="EYF1403" s="977"/>
      <c r="EYG1403" s="977"/>
      <c r="EYH1403" s="977"/>
      <c r="EYI1403" s="977"/>
      <c r="EYJ1403" s="977"/>
      <c r="EYK1403" s="977"/>
      <c r="EYL1403" s="977"/>
      <c r="EYM1403" s="977"/>
      <c r="EYN1403" s="977"/>
      <c r="EYO1403" s="977"/>
      <c r="EYP1403" s="977"/>
      <c r="EYQ1403" s="977"/>
      <c r="EYR1403" s="977"/>
      <c r="EYS1403" s="977"/>
      <c r="EYT1403" s="977"/>
      <c r="EYU1403" s="977"/>
      <c r="EYV1403" s="977"/>
      <c r="EYW1403" s="977"/>
      <c r="EYX1403" s="977"/>
      <c r="EYY1403" s="977"/>
      <c r="EYZ1403" s="977"/>
      <c r="EZA1403" s="977"/>
      <c r="EZB1403" s="977"/>
      <c r="EZC1403" s="977"/>
      <c r="EZD1403" s="977"/>
      <c r="EZE1403" s="977"/>
      <c r="EZF1403" s="977"/>
      <c r="EZG1403" s="977"/>
      <c r="EZH1403" s="977"/>
      <c r="EZI1403" s="977"/>
      <c r="EZJ1403" s="977"/>
      <c r="EZK1403" s="977"/>
      <c r="EZL1403" s="977"/>
      <c r="EZM1403" s="977"/>
      <c r="EZN1403" s="977"/>
      <c r="EZO1403" s="977"/>
      <c r="EZP1403" s="977"/>
      <c r="EZQ1403" s="977"/>
      <c r="EZR1403" s="977"/>
      <c r="EZS1403" s="977"/>
      <c r="EZT1403" s="977"/>
      <c r="EZU1403" s="977"/>
      <c r="EZV1403" s="977"/>
      <c r="EZW1403" s="977"/>
      <c r="EZX1403" s="977"/>
      <c r="EZY1403" s="977"/>
      <c r="EZZ1403" s="977"/>
      <c r="FAA1403" s="977"/>
      <c r="FAB1403" s="977"/>
      <c r="FAC1403" s="977"/>
      <c r="FAD1403" s="977"/>
      <c r="FAE1403" s="977"/>
      <c r="FAF1403" s="977"/>
      <c r="FAG1403" s="977"/>
      <c r="FAH1403" s="977"/>
      <c r="FAI1403" s="977"/>
      <c r="FAJ1403" s="977"/>
      <c r="FAK1403" s="977"/>
      <c r="FAL1403" s="977"/>
      <c r="FAM1403" s="977"/>
      <c r="FAN1403" s="977"/>
      <c r="FAO1403" s="977"/>
      <c r="FAP1403" s="977"/>
      <c r="FAQ1403" s="977"/>
      <c r="FAR1403" s="977"/>
      <c r="FAS1403" s="977"/>
      <c r="FAT1403" s="977"/>
      <c r="FAU1403" s="977"/>
      <c r="FAV1403" s="977"/>
      <c r="FAW1403" s="977"/>
      <c r="FAX1403" s="977"/>
      <c r="FAY1403" s="977"/>
      <c r="FAZ1403" s="977"/>
      <c r="FBA1403" s="977"/>
      <c r="FBB1403" s="977"/>
      <c r="FBC1403" s="977"/>
      <c r="FBD1403" s="977"/>
      <c r="FBE1403" s="977"/>
      <c r="FBF1403" s="977"/>
      <c r="FBG1403" s="977"/>
      <c r="FBH1403" s="977"/>
      <c r="FBI1403" s="977"/>
      <c r="FBJ1403" s="977"/>
      <c r="FBK1403" s="977"/>
      <c r="FBL1403" s="977"/>
      <c r="FBM1403" s="977"/>
      <c r="FBN1403" s="977"/>
      <c r="FBO1403" s="977"/>
      <c r="FBP1403" s="977"/>
      <c r="FBQ1403" s="977"/>
      <c r="FBR1403" s="977"/>
      <c r="FBS1403" s="977"/>
      <c r="FBT1403" s="977"/>
      <c r="FBU1403" s="977"/>
      <c r="FBV1403" s="977"/>
      <c r="FBW1403" s="977"/>
      <c r="FBX1403" s="977"/>
      <c r="FBY1403" s="977"/>
      <c r="FBZ1403" s="977"/>
      <c r="FCA1403" s="977"/>
      <c r="FCB1403" s="977"/>
      <c r="FCC1403" s="977"/>
      <c r="FCD1403" s="977"/>
      <c r="FCE1403" s="977"/>
      <c r="FCF1403" s="977"/>
      <c r="FCG1403" s="977"/>
      <c r="FCH1403" s="977"/>
      <c r="FCI1403" s="977"/>
      <c r="FCJ1403" s="977"/>
      <c r="FCK1403" s="977"/>
      <c r="FCL1403" s="977"/>
      <c r="FCM1403" s="977"/>
      <c r="FCN1403" s="977"/>
      <c r="FCO1403" s="977"/>
      <c r="FCP1403" s="977"/>
      <c r="FCQ1403" s="977"/>
      <c r="FCR1403" s="977"/>
      <c r="FCS1403" s="977"/>
      <c r="FCT1403" s="977"/>
      <c r="FCU1403" s="977"/>
      <c r="FCV1403" s="977"/>
      <c r="FCW1403" s="977"/>
      <c r="FCX1403" s="977"/>
      <c r="FCY1403" s="977"/>
      <c r="FCZ1403" s="977"/>
      <c r="FDA1403" s="977"/>
      <c r="FDB1403" s="977"/>
      <c r="FDC1403" s="977"/>
      <c r="FDD1403" s="977"/>
      <c r="FDE1403" s="977"/>
      <c r="FDF1403" s="977"/>
      <c r="FDG1403" s="977"/>
      <c r="FDH1403" s="977"/>
      <c r="FDI1403" s="977"/>
      <c r="FDJ1403" s="977"/>
      <c r="FDK1403" s="977"/>
      <c r="FDL1403" s="977"/>
      <c r="FDM1403" s="977"/>
      <c r="FDN1403" s="977"/>
      <c r="FDO1403" s="977"/>
      <c r="FDP1403" s="977"/>
      <c r="FDQ1403" s="977"/>
      <c r="FDR1403" s="977"/>
      <c r="FDS1403" s="977"/>
      <c r="FDT1403" s="977"/>
      <c r="FDU1403" s="977"/>
      <c r="FDV1403" s="977"/>
      <c r="FDW1403" s="977"/>
      <c r="FDX1403" s="977"/>
      <c r="FDY1403" s="977"/>
      <c r="FDZ1403" s="977"/>
      <c r="FEA1403" s="977"/>
      <c r="FEB1403" s="977"/>
      <c r="FEC1403" s="977"/>
      <c r="FED1403" s="977"/>
      <c r="FEE1403" s="977"/>
      <c r="FEF1403" s="977"/>
      <c r="FEG1403" s="977"/>
      <c r="FEH1403" s="977"/>
      <c r="FEI1403" s="977"/>
      <c r="FEJ1403" s="977"/>
      <c r="FEK1403" s="977"/>
      <c r="FEL1403" s="977"/>
      <c r="FEM1403" s="977"/>
      <c r="FEN1403" s="977"/>
      <c r="FEO1403" s="977"/>
      <c r="FEP1403" s="977"/>
      <c r="FEQ1403" s="977"/>
      <c r="FER1403" s="977"/>
      <c r="FES1403" s="977"/>
      <c r="FET1403" s="977"/>
      <c r="FEU1403" s="977"/>
      <c r="FEV1403" s="977"/>
      <c r="FEW1403" s="977"/>
      <c r="FEX1403" s="977"/>
      <c r="FEY1403" s="977"/>
      <c r="FEZ1403" s="977"/>
      <c r="FFA1403" s="977"/>
      <c r="FFB1403" s="977"/>
      <c r="FFC1403" s="977"/>
      <c r="FFD1403" s="977"/>
      <c r="FFE1403" s="977"/>
      <c r="FFF1403" s="977"/>
      <c r="FFG1403" s="977"/>
      <c r="FFH1403" s="977"/>
      <c r="FFI1403" s="977"/>
      <c r="FFJ1403" s="977"/>
      <c r="FFK1403" s="977"/>
      <c r="FFL1403" s="977"/>
      <c r="FFM1403" s="977"/>
      <c r="FFN1403" s="977"/>
      <c r="FFO1403" s="977"/>
      <c r="FFP1403" s="977"/>
      <c r="FFQ1403" s="977"/>
      <c r="FFR1403" s="977"/>
      <c r="FFS1403" s="977"/>
      <c r="FFT1403" s="977"/>
      <c r="FFU1403" s="977"/>
      <c r="FFV1403" s="977"/>
      <c r="FFW1403" s="977"/>
      <c r="FFX1403" s="977"/>
      <c r="FFY1403" s="977"/>
      <c r="FFZ1403" s="977"/>
      <c r="FGA1403" s="977"/>
      <c r="FGB1403" s="977"/>
      <c r="FGC1403" s="977"/>
      <c r="FGD1403" s="977"/>
      <c r="FGE1403" s="977"/>
      <c r="FGF1403" s="977"/>
      <c r="FGG1403" s="977"/>
      <c r="FGH1403" s="977"/>
      <c r="FGI1403" s="977"/>
      <c r="FGJ1403" s="977"/>
      <c r="FGK1403" s="977"/>
      <c r="FGL1403" s="977"/>
      <c r="FGM1403" s="977"/>
      <c r="FGN1403" s="977"/>
      <c r="FGO1403" s="977"/>
      <c r="FGP1403" s="977"/>
      <c r="FGQ1403" s="977"/>
      <c r="FGR1403" s="977"/>
      <c r="FGS1403" s="977"/>
      <c r="FGT1403" s="977"/>
      <c r="FGU1403" s="977"/>
      <c r="FGV1403" s="977"/>
      <c r="FGW1403" s="977"/>
      <c r="FGX1403" s="977"/>
      <c r="FGY1403" s="977"/>
      <c r="FGZ1403" s="977"/>
      <c r="FHA1403" s="977"/>
      <c r="FHB1403" s="977"/>
      <c r="FHC1403" s="977"/>
      <c r="FHD1403" s="977"/>
      <c r="FHE1403" s="977"/>
      <c r="FHF1403" s="977"/>
      <c r="FHG1403" s="977"/>
      <c r="FHH1403" s="977"/>
      <c r="FHI1403" s="977"/>
      <c r="FHJ1403" s="977"/>
      <c r="FHK1403" s="977"/>
      <c r="FHL1403" s="977"/>
      <c r="FHM1403" s="977"/>
      <c r="FHN1403" s="977"/>
      <c r="FHO1403" s="977"/>
      <c r="FHP1403" s="977"/>
      <c r="FHQ1403" s="977"/>
      <c r="FHR1403" s="977"/>
      <c r="FHS1403" s="977"/>
      <c r="FHT1403" s="977"/>
      <c r="FHU1403" s="977"/>
      <c r="FHV1403" s="977"/>
      <c r="FHW1403" s="977"/>
      <c r="FHX1403" s="977"/>
      <c r="FHY1403" s="977"/>
      <c r="FHZ1403" s="977"/>
      <c r="FIA1403" s="977"/>
      <c r="FIB1403" s="977"/>
      <c r="FIC1403" s="977"/>
      <c r="FID1403" s="977"/>
      <c r="FIE1403" s="977"/>
      <c r="FIF1403" s="977"/>
      <c r="FIG1403" s="977"/>
      <c r="FIH1403" s="977"/>
      <c r="FII1403" s="977"/>
      <c r="FIJ1403" s="977"/>
      <c r="FIK1403" s="977"/>
      <c r="FIL1403" s="977"/>
      <c r="FIM1403" s="977"/>
      <c r="FIN1403" s="977"/>
      <c r="FIO1403" s="977"/>
      <c r="FIP1403" s="977"/>
      <c r="FIQ1403" s="977"/>
      <c r="FIR1403" s="977"/>
      <c r="FIS1403" s="977"/>
      <c r="FIT1403" s="977"/>
      <c r="FIU1403" s="977"/>
      <c r="FIV1403" s="977"/>
      <c r="FIW1403" s="977"/>
      <c r="FIX1403" s="977"/>
      <c r="FIY1403" s="977"/>
      <c r="FIZ1403" s="977"/>
      <c r="FJA1403" s="977"/>
      <c r="FJB1403" s="977"/>
      <c r="FJC1403" s="977"/>
      <c r="FJD1403" s="977"/>
      <c r="FJE1403" s="977"/>
      <c r="FJF1403" s="977"/>
      <c r="FJG1403" s="977"/>
      <c r="FJH1403" s="977"/>
      <c r="FJI1403" s="977"/>
      <c r="FJJ1403" s="977"/>
      <c r="FJK1403" s="977"/>
      <c r="FJL1403" s="977"/>
      <c r="FJM1403" s="977"/>
      <c r="FJN1403" s="977"/>
      <c r="FJO1403" s="977"/>
      <c r="FJP1403" s="977"/>
      <c r="FJQ1403" s="977"/>
      <c r="FJR1403" s="977"/>
      <c r="FJS1403" s="977"/>
      <c r="FJT1403" s="977"/>
      <c r="FJU1403" s="977"/>
      <c r="FJV1403" s="977"/>
      <c r="FJW1403" s="977"/>
      <c r="FJX1403" s="977"/>
      <c r="FJY1403" s="977"/>
      <c r="FJZ1403" s="977"/>
      <c r="FKA1403" s="977"/>
      <c r="FKB1403" s="977"/>
      <c r="FKC1403" s="977"/>
      <c r="FKD1403" s="977"/>
      <c r="FKE1403" s="977"/>
      <c r="FKF1403" s="977"/>
      <c r="FKG1403" s="977"/>
      <c r="FKH1403" s="977"/>
      <c r="FKI1403" s="977"/>
      <c r="FKJ1403" s="977"/>
      <c r="FKK1403" s="977"/>
      <c r="FKL1403" s="977"/>
      <c r="FKM1403" s="977"/>
      <c r="FKN1403" s="977"/>
      <c r="FKO1403" s="977"/>
      <c r="FKP1403" s="977"/>
      <c r="FKQ1403" s="977"/>
      <c r="FKR1403" s="977"/>
      <c r="FKS1403" s="977"/>
      <c r="FKT1403" s="977"/>
      <c r="FKU1403" s="977"/>
      <c r="FKV1403" s="977"/>
      <c r="FKW1403" s="977"/>
      <c r="FKX1403" s="977"/>
      <c r="FKY1403" s="977"/>
      <c r="FKZ1403" s="977"/>
      <c r="FLA1403" s="977"/>
      <c r="FLB1403" s="977"/>
      <c r="FLC1403" s="977"/>
      <c r="FLD1403" s="977"/>
      <c r="FLE1403" s="977"/>
      <c r="FLF1403" s="977"/>
      <c r="FLG1403" s="977"/>
      <c r="FLH1403" s="977"/>
      <c r="FLI1403" s="977"/>
      <c r="FLJ1403" s="977"/>
      <c r="FLK1403" s="977"/>
      <c r="FLL1403" s="977"/>
      <c r="FLM1403" s="977"/>
      <c r="FLN1403" s="977"/>
      <c r="FLO1403" s="977"/>
      <c r="FLP1403" s="977"/>
      <c r="FLQ1403" s="977"/>
      <c r="FLR1403" s="977"/>
      <c r="FLS1403" s="977"/>
      <c r="FLT1403" s="977"/>
      <c r="FLU1403" s="977"/>
      <c r="FLV1403" s="977"/>
      <c r="FLW1403" s="977"/>
      <c r="FLX1403" s="977"/>
      <c r="FLY1403" s="977"/>
      <c r="FLZ1403" s="977"/>
      <c r="FMA1403" s="977"/>
      <c r="FMB1403" s="977"/>
      <c r="FMC1403" s="977"/>
      <c r="FMD1403" s="977"/>
      <c r="FME1403" s="977"/>
      <c r="FMF1403" s="977"/>
      <c r="FMG1403" s="977"/>
      <c r="FMH1403" s="977"/>
      <c r="FMI1403" s="977"/>
      <c r="FMJ1403" s="977"/>
      <c r="FMK1403" s="977"/>
      <c r="FML1403" s="977"/>
      <c r="FMM1403" s="977"/>
      <c r="FMN1403" s="977"/>
      <c r="FMO1403" s="977"/>
      <c r="FMP1403" s="977"/>
      <c r="FMQ1403" s="977"/>
      <c r="FMR1403" s="977"/>
      <c r="FMS1403" s="977"/>
      <c r="FMT1403" s="977"/>
      <c r="FMU1403" s="977"/>
      <c r="FMV1403" s="977"/>
      <c r="FMW1403" s="977"/>
      <c r="FMX1403" s="977"/>
      <c r="FMY1403" s="977"/>
      <c r="FMZ1403" s="977"/>
      <c r="FNA1403" s="977"/>
      <c r="FNB1403" s="977"/>
      <c r="FNC1403" s="977"/>
      <c r="FND1403" s="977"/>
      <c r="FNE1403" s="977"/>
      <c r="FNF1403" s="977"/>
      <c r="FNG1403" s="977"/>
      <c r="FNH1403" s="977"/>
      <c r="FNI1403" s="977"/>
      <c r="FNJ1403" s="977"/>
      <c r="FNK1403" s="977"/>
      <c r="FNL1403" s="977"/>
      <c r="FNM1403" s="977"/>
      <c r="FNN1403" s="977"/>
      <c r="FNO1403" s="977"/>
      <c r="FNP1403" s="977"/>
      <c r="FNQ1403" s="977"/>
      <c r="FNR1403" s="977"/>
      <c r="FNS1403" s="977"/>
      <c r="FNT1403" s="977"/>
      <c r="FNU1403" s="977"/>
      <c r="FNV1403" s="977"/>
      <c r="FNW1403" s="977"/>
      <c r="FNX1403" s="977"/>
      <c r="FNY1403" s="977"/>
      <c r="FNZ1403" s="977"/>
      <c r="FOA1403" s="977"/>
      <c r="FOB1403" s="977"/>
      <c r="FOC1403" s="977"/>
      <c r="FOD1403" s="977"/>
      <c r="FOE1403" s="977"/>
      <c r="FOF1403" s="977"/>
      <c r="FOG1403" s="977"/>
      <c r="FOH1403" s="977"/>
      <c r="FOI1403" s="977"/>
      <c r="FOJ1403" s="977"/>
      <c r="FOK1403" s="977"/>
      <c r="FOL1403" s="977"/>
      <c r="FOM1403" s="977"/>
      <c r="FON1403" s="977"/>
      <c r="FOO1403" s="977"/>
      <c r="FOP1403" s="977"/>
      <c r="FOQ1403" s="977"/>
      <c r="FOR1403" s="977"/>
      <c r="FOS1403" s="977"/>
      <c r="FOT1403" s="977"/>
      <c r="FOU1403" s="977"/>
      <c r="FOV1403" s="977"/>
      <c r="FOW1403" s="977"/>
      <c r="FOX1403" s="977"/>
      <c r="FOY1403" s="977"/>
      <c r="FOZ1403" s="977"/>
      <c r="FPA1403" s="977"/>
      <c r="FPB1403" s="977"/>
      <c r="FPC1403" s="977"/>
      <c r="FPD1403" s="977"/>
      <c r="FPE1403" s="977"/>
      <c r="FPF1403" s="977"/>
      <c r="FPG1403" s="977"/>
      <c r="FPH1403" s="977"/>
      <c r="FPI1403" s="977"/>
      <c r="FPJ1403" s="977"/>
      <c r="FPK1403" s="977"/>
      <c r="FPL1403" s="977"/>
      <c r="FPM1403" s="977"/>
      <c r="FPN1403" s="977"/>
      <c r="FPO1403" s="977"/>
      <c r="FPP1403" s="977"/>
      <c r="FPQ1403" s="977"/>
      <c r="FPR1403" s="977"/>
      <c r="FPS1403" s="977"/>
      <c r="FPT1403" s="977"/>
      <c r="FPU1403" s="977"/>
      <c r="FPV1403" s="977"/>
      <c r="FPW1403" s="977"/>
      <c r="FPX1403" s="977"/>
      <c r="FPY1403" s="977"/>
      <c r="FPZ1403" s="977"/>
      <c r="FQA1403" s="977"/>
      <c r="FQB1403" s="977"/>
      <c r="FQC1403" s="977"/>
      <c r="FQD1403" s="977"/>
      <c r="FQE1403" s="977"/>
      <c r="FQF1403" s="977"/>
      <c r="FQG1403" s="977"/>
      <c r="FQH1403" s="977"/>
      <c r="FQI1403" s="977"/>
      <c r="FQJ1403" s="977"/>
      <c r="FQK1403" s="977"/>
      <c r="FQL1403" s="977"/>
      <c r="FQM1403" s="977"/>
      <c r="FQN1403" s="977"/>
      <c r="FQO1403" s="977"/>
      <c r="FQP1403" s="977"/>
      <c r="FQQ1403" s="977"/>
      <c r="FQR1403" s="977"/>
      <c r="FQS1403" s="977"/>
      <c r="FQT1403" s="977"/>
      <c r="FQU1403" s="977"/>
      <c r="FQV1403" s="977"/>
      <c r="FQW1403" s="977"/>
      <c r="FQX1403" s="977"/>
      <c r="FQY1403" s="977"/>
      <c r="FQZ1403" s="977"/>
      <c r="FRA1403" s="977"/>
      <c r="FRB1403" s="977"/>
      <c r="FRC1403" s="977"/>
      <c r="FRD1403" s="977"/>
      <c r="FRE1403" s="977"/>
      <c r="FRF1403" s="977"/>
      <c r="FRG1403" s="977"/>
      <c r="FRH1403" s="977"/>
      <c r="FRI1403" s="977"/>
      <c r="FRJ1403" s="977"/>
      <c r="FRK1403" s="977"/>
      <c r="FRL1403" s="977"/>
      <c r="FRM1403" s="977"/>
      <c r="FRN1403" s="977"/>
      <c r="FRO1403" s="977"/>
      <c r="FRP1403" s="977"/>
      <c r="FRQ1403" s="977"/>
      <c r="FRR1403" s="977"/>
      <c r="FRS1403" s="977"/>
      <c r="FRT1403" s="977"/>
      <c r="FRU1403" s="977"/>
      <c r="FRV1403" s="977"/>
      <c r="FRW1403" s="977"/>
      <c r="FRX1403" s="977"/>
      <c r="FRY1403" s="977"/>
      <c r="FRZ1403" s="977"/>
      <c r="FSA1403" s="977"/>
      <c r="FSB1403" s="977"/>
      <c r="FSC1403" s="977"/>
      <c r="FSD1403" s="977"/>
      <c r="FSE1403" s="977"/>
      <c r="FSF1403" s="977"/>
      <c r="FSG1403" s="977"/>
      <c r="FSH1403" s="977"/>
      <c r="FSI1403" s="977"/>
      <c r="FSJ1403" s="977"/>
      <c r="FSK1403" s="977"/>
      <c r="FSL1403" s="977"/>
      <c r="FSM1403" s="977"/>
      <c r="FSN1403" s="977"/>
      <c r="FSO1403" s="977"/>
      <c r="FSP1403" s="977"/>
      <c r="FSQ1403" s="977"/>
      <c r="FSR1403" s="977"/>
      <c r="FSS1403" s="977"/>
      <c r="FST1403" s="977"/>
      <c r="FSU1403" s="977"/>
      <c r="FSV1403" s="977"/>
      <c r="FSW1403" s="977"/>
      <c r="FSX1403" s="977"/>
      <c r="FSY1403" s="977"/>
      <c r="FSZ1403" s="977"/>
      <c r="FTA1403" s="977"/>
      <c r="FTB1403" s="977"/>
      <c r="FTC1403" s="977"/>
      <c r="FTD1403" s="977"/>
      <c r="FTE1403" s="977"/>
      <c r="FTF1403" s="977"/>
      <c r="FTG1403" s="977"/>
      <c r="FTH1403" s="977"/>
      <c r="FTI1403" s="977"/>
      <c r="FTJ1403" s="977"/>
      <c r="FTK1403" s="977"/>
      <c r="FTL1403" s="977"/>
      <c r="FTM1403" s="977"/>
      <c r="FTN1403" s="977"/>
      <c r="FTO1403" s="977"/>
      <c r="FTP1403" s="977"/>
      <c r="FTQ1403" s="977"/>
      <c r="FTR1403" s="977"/>
      <c r="FTS1403" s="977"/>
      <c r="FTT1403" s="977"/>
      <c r="FTU1403" s="977"/>
      <c r="FTV1403" s="977"/>
      <c r="FTW1403" s="977"/>
      <c r="FTX1403" s="977"/>
      <c r="FTY1403" s="977"/>
      <c r="FTZ1403" s="977"/>
      <c r="FUA1403" s="977"/>
      <c r="FUB1403" s="977"/>
      <c r="FUC1403" s="977"/>
      <c r="FUD1403" s="977"/>
      <c r="FUE1403" s="977"/>
      <c r="FUF1403" s="977"/>
      <c r="FUG1403" s="977"/>
      <c r="FUH1403" s="977"/>
      <c r="FUI1403" s="977"/>
      <c r="FUJ1403" s="977"/>
      <c r="FUK1403" s="977"/>
      <c r="FUL1403" s="977"/>
      <c r="FUM1403" s="977"/>
      <c r="FUN1403" s="977"/>
      <c r="FUO1403" s="977"/>
      <c r="FUP1403" s="977"/>
      <c r="FUQ1403" s="977"/>
      <c r="FUR1403" s="977"/>
      <c r="FUS1403" s="977"/>
      <c r="FUT1403" s="977"/>
      <c r="FUU1403" s="977"/>
      <c r="FUV1403" s="977"/>
      <c r="FUW1403" s="977"/>
      <c r="FUX1403" s="977"/>
      <c r="FUY1403" s="977"/>
      <c r="FUZ1403" s="977"/>
      <c r="FVA1403" s="977"/>
      <c r="FVB1403" s="977"/>
      <c r="FVC1403" s="977"/>
      <c r="FVD1403" s="977"/>
      <c r="FVE1403" s="977"/>
      <c r="FVF1403" s="977"/>
      <c r="FVG1403" s="977"/>
      <c r="FVH1403" s="977"/>
      <c r="FVI1403" s="977"/>
      <c r="FVJ1403" s="977"/>
      <c r="FVK1403" s="977"/>
      <c r="FVL1403" s="977"/>
      <c r="FVM1403" s="977"/>
      <c r="FVN1403" s="977"/>
      <c r="FVO1403" s="977"/>
      <c r="FVP1403" s="977"/>
      <c r="FVQ1403" s="977"/>
      <c r="FVR1403" s="977"/>
      <c r="FVS1403" s="977"/>
      <c r="FVT1403" s="977"/>
      <c r="FVU1403" s="977"/>
      <c r="FVV1403" s="977"/>
      <c r="FVW1403" s="977"/>
      <c r="FVX1403" s="977"/>
      <c r="FVY1403" s="977"/>
      <c r="FVZ1403" s="977"/>
      <c r="FWA1403" s="977"/>
      <c r="FWB1403" s="977"/>
      <c r="FWC1403" s="977"/>
      <c r="FWD1403" s="977"/>
      <c r="FWE1403" s="977"/>
      <c r="FWF1403" s="977"/>
      <c r="FWG1403" s="977"/>
      <c r="FWH1403" s="977"/>
      <c r="FWI1403" s="977"/>
      <c r="FWJ1403" s="977"/>
      <c r="FWK1403" s="977"/>
      <c r="FWL1403" s="977"/>
      <c r="FWM1403" s="977"/>
      <c r="FWN1403" s="977"/>
      <c r="FWO1403" s="977"/>
      <c r="FWP1403" s="977"/>
      <c r="FWQ1403" s="977"/>
      <c r="FWR1403" s="977"/>
      <c r="FWS1403" s="977"/>
      <c r="FWT1403" s="977"/>
      <c r="FWU1403" s="977"/>
      <c r="FWV1403" s="977"/>
      <c r="FWW1403" s="977"/>
      <c r="FWX1403" s="977"/>
      <c r="FWY1403" s="977"/>
      <c r="FWZ1403" s="977"/>
      <c r="FXA1403" s="977"/>
      <c r="FXB1403" s="977"/>
      <c r="FXC1403" s="977"/>
      <c r="FXD1403" s="977"/>
      <c r="FXE1403" s="977"/>
      <c r="FXF1403" s="977"/>
      <c r="FXG1403" s="977"/>
      <c r="FXH1403" s="977"/>
      <c r="FXI1403" s="977"/>
      <c r="FXJ1403" s="977"/>
      <c r="FXK1403" s="977"/>
      <c r="FXL1403" s="977"/>
      <c r="FXM1403" s="977"/>
      <c r="FXN1403" s="977"/>
      <c r="FXO1403" s="977"/>
      <c r="FXP1403" s="977"/>
      <c r="FXQ1403" s="977"/>
      <c r="FXR1403" s="977"/>
      <c r="FXS1403" s="977"/>
      <c r="FXT1403" s="977"/>
      <c r="FXU1403" s="977"/>
      <c r="FXV1403" s="977"/>
      <c r="FXW1403" s="977"/>
      <c r="FXX1403" s="977"/>
      <c r="FXY1403" s="977"/>
      <c r="FXZ1403" s="977"/>
      <c r="FYA1403" s="977"/>
      <c r="FYB1403" s="977"/>
      <c r="FYC1403" s="977"/>
      <c r="FYD1403" s="977"/>
      <c r="FYE1403" s="977"/>
      <c r="FYF1403" s="977"/>
      <c r="FYG1403" s="977"/>
      <c r="FYH1403" s="977"/>
      <c r="FYI1403" s="977"/>
      <c r="FYJ1403" s="977"/>
      <c r="FYK1403" s="977"/>
      <c r="FYL1403" s="977"/>
      <c r="FYM1403" s="977"/>
      <c r="FYN1403" s="977"/>
      <c r="FYO1403" s="977"/>
      <c r="FYP1403" s="977"/>
      <c r="FYQ1403" s="977"/>
      <c r="FYR1403" s="977"/>
      <c r="FYS1403" s="977"/>
      <c r="FYT1403" s="977"/>
      <c r="FYU1403" s="977"/>
      <c r="FYV1403" s="977"/>
      <c r="FYW1403" s="977"/>
      <c r="FYX1403" s="977"/>
      <c r="FYY1403" s="977"/>
      <c r="FYZ1403" s="977"/>
      <c r="FZA1403" s="977"/>
      <c r="FZB1403" s="977"/>
      <c r="FZC1403" s="977"/>
      <c r="FZD1403" s="977"/>
      <c r="FZE1403" s="977"/>
      <c r="FZF1403" s="977"/>
      <c r="FZG1403" s="977"/>
      <c r="FZH1403" s="977"/>
      <c r="FZI1403" s="977"/>
      <c r="FZJ1403" s="977"/>
      <c r="FZK1403" s="977"/>
      <c r="FZL1403" s="977"/>
      <c r="FZM1403" s="977"/>
      <c r="FZN1403" s="977"/>
      <c r="FZO1403" s="977"/>
      <c r="FZP1403" s="977"/>
      <c r="FZQ1403" s="977"/>
      <c r="FZR1403" s="977"/>
      <c r="FZS1403" s="977"/>
      <c r="FZT1403" s="977"/>
      <c r="FZU1403" s="977"/>
      <c r="FZV1403" s="977"/>
      <c r="FZW1403" s="977"/>
      <c r="FZX1403" s="977"/>
      <c r="FZY1403" s="977"/>
      <c r="FZZ1403" s="977"/>
      <c r="GAA1403" s="977"/>
      <c r="GAB1403" s="977"/>
      <c r="GAC1403" s="977"/>
      <c r="GAD1403" s="977"/>
      <c r="GAE1403" s="977"/>
      <c r="GAF1403" s="977"/>
      <c r="GAG1403" s="977"/>
      <c r="GAH1403" s="977"/>
      <c r="GAI1403" s="977"/>
      <c r="GAJ1403" s="977"/>
      <c r="GAK1403" s="977"/>
      <c r="GAL1403" s="977"/>
      <c r="GAM1403" s="977"/>
      <c r="GAN1403" s="977"/>
      <c r="GAO1403" s="977"/>
      <c r="GAP1403" s="977"/>
      <c r="GAQ1403" s="977"/>
      <c r="GAR1403" s="977"/>
      <c r="GAS1403" s="977"/>
      <c r="GAT1403" s="977"/>
      <c r="GAU1403" s="977"/>
      <c r="GAV1403" s="977"/>
      <c r="GAW1403" s="977"/>
      <c r="GAX1403" s="977"/>
      <c r="GAY1403" s="977"/>
      <c r="GAZ1403" s="977"/>
      <c r="GBA1403" s="977"/>
      <c r="GBB1403" s="977"/>
      <c r="GBC1403" s="977"/>
      <c r="GBD1403" s="977"/>
      <c r="GBE1403" s="977"/>
      <c r="GBF1403" s="977"/>
      <c r="GBG1403" s="977"/>
      <c r="GBH1403" s="977"/>
      <c r="GBI1403" s="977"/>
      <c r="GBJ1403" s="977"/>
      <c r="GBK1403" s="977"/>
      <c r="GBL1403" s="977"/>
      <c r="GBM1403" s="977"/>
      <c r="GBN1403" s="977"/>
      <c r="GBO1403" s="977"/>
      <c r="GBP1403" s="977"/>
      <c r="GBQ1403" s="977"/>
      <c r="GBR1403" s="977"/>
      <c r="GBS1403" s="977"/>
      <c r="GBT1403" s="977"/>
      <c r="GBU1403" s="977"/>
      <c r="GBV1403" s="977"/>
      <c r="GBW1403" s="977"/>
      <c r="GBX1403" s="977"/>
      <c r="GBY1403" s="977"/>
      <c r="GBZ1403" s="977"/>
      <c r="GCA1403" s="977"/>
      <c r="GCB1403" s="977"/>
      <c r="GCC1403" s="977"/>
      <c r="GCD1403" s="977"/>
      <c r="GCE1403" s="977"/>
      <c r="GCF1403" s="977"/>
      <c r="GCG1403" s="977"/>
      <c r="GCH1403" s="977"/>
      <c r="GCI1403" s="977"/>
      <c r="GCJ1403" s="977"/>
      <c r="GCK1403" s="977"/>
      <c r="GCL1403" s="977"/>
      <c r="GCM1403" s="977"/>
      <c r="GCN1403" s="977"/>
      <c r="GCO1403" s="977"/>
      <c r="GCP1403" s="977"/>
      <c r="GCQ1403" s="977"/>
      <c r="GCR1403" s="977"/>
      <c r="GCS1403" s="977"/>
      <c r="GCT1403" s="977"/>
      <c r="GCU1403" s="977"/>
      <c r="GCV1403" s="977"/>
      <c r="GCW1403" s="977"/>
      <c r="GCX1403" s="977"/>
      <c r="GCY1403" s="977"/>
      <c r="GCZ1403" s="977"/>
      <c r="GDA1403" s="977"/>
      <c r="GDB1403" s="977"/>
      <c r="GDC1403" s="977"/>
      <c r="GDD1403" s="977"/>
      <c r="GDE1403" s="977"/>
      <c r="GDF1403" s="977"/>
      <c r="GDG1403" s="977"/>
      <c r="GDH1403" s="977"/>
      <c r="GDI1403" s="977"/>
      <c r="GDJ1403" s="977"/>
      <c r="GDK1403" s="977"/>
      <c r="GDL1403" s="977"/>
      <c r="GDM1403" s="977"/>
      <c r="GDN1403" s="977"/>
      <c r="GDO1403" s="977"/>
      <c r="GDP1403" s="977"/>
      <c r="GDQ1403" s="977"/>
      <c r="GDR1403" s="977"/>
      <c r="GDS1403" s="977"/>
      <c r="GDT1403" s="977"/>
      <c r="GDU1403" s="977"/>
      <c r="GDV1403" s="977"/>
      <c r="GDW1403" s="977"/>
      <c r="GDX1403" s="977"/>
      <c r="GDY1403" s="977"/>
      <c r="GDZ1403" s="977"/>
      <c r="GEA1403" s="977"/>
      <c r="GEB1403" s="977"/>
      <c r="GEC1403" s="977"/>
      <c r="GED1403" s="977"/>
      <c r="GEE1403" s="977"/>
      <c r="GEF1403" s="977"/>
      <c r="GEG1403" s="977"/>
      <c r="GEH1403" s="977"/>
      <c r="GEI1403" s="977"/>
      <c r="GEJ1403" s="977"/>
      <c r="GEK1403" s="977"/>
      <c r="GEL1403" s="977"/>
      <c r="GEM1403" s="977"/>
      <c r="GEN1403" s="977"/>
      <c r="GEO1403" s="977"/>
      <c r="GEP1403" s="977"/>
      <c r="GEQ1403" s="977"/>
      <c r="GER1403" s="977"/>
      <c r="GES1403" s="977"/>
      <c r="GET1403" s="977"/>
      <c r="GEU1403" s="977"/>
      <c r="GEV1403" s="977"/>
      <c r="GEW1403" s="977"/>
      <c r="GEX1403" s="977"/>
      <c r="GEY1403" s="977"/>
      <c r="GEZ1403" s="977"/>
      <c r="GFA1403" s="977"/>
      <c r="GFB1403" s="977"/>
      <c r="GFC1403" s="977"/>
      <c r="GFD1403" s="977"/>
      <c r="GFE1403" s="977"/>
      <c r="GFF1403" s="977"/>
      <c r="GFG1403" s="977"/>
      <c r="GFH1403" s="977"/>
      <c r="GFI1403" s="977"/>
      <c r="GFJ1403" s="977"/>
      <c r="GFK1403" s="977"/>
      <c r="GFL1403" s="977"/>
      <c r="GFM1403" s="977"/>
      <c r="GFN1403" s="977"/>
      <c r="GFO1403" s="977"/>
      <c r="GFP1403" s="977"/>
      <c r="GFQ1403" s="977"/>
      <c r="GFR1403" s="977"/>
      <c r="GFS1403" s="977"/>
      <c r="GFT1403" s="977"/>
      <c r="GFU1403" s="977"/>
      <c r="GFV1403" s="977"/>
      <c r="GFW1403" s="977"/>
      <c r="GFX1403" s="977"/>
      <c r="GFY1403" s="977"/>
      <c r="GFZ1403" s="977"/>
      <c r="GGA1403" s="977"/>
      <c r="GGB1403" s="977"/>
      <c r="GGC1403" s="977"/>
      <c r="GGD1403" s="977"/>
      <c r="GGE1403" s="977"/>
      <c r="GGF1403" s="977"/>
      <c r="GGG1403" s="977"/>
      <c r="GGH1403" s="977"/>
      <c r="GGI1403" s="977"/>
      <c r="GGJ1403" s="977"/>
      <c r="GGK1403" s="977"/>
      <c r="GGL1403" s="977"/>
      <c r="GGM1403" s="977"/>
      <c r="GGN1403" s="977"/>
      <c r="GGO1403" s="977"/>
      <c r="GGP1403" s="977"/>
      <c r="GGQ1403" s="977"/>
      <c r="GGR1403" s="977"/>
      <c r="GGS1403" s="977"/>
      <c r="GGT1403" s="977"/>
      <c r="GGU1403" s="977"/>
      <c r="GGV1403" s="977"/>
      <c r="GGW1403" s="977"/>
      <c r="GGX1403" s="977"/>
      <c r="GGY1403" s="977"/>
      <c r="GGZ1403" s="977"/>
      <c r="GHA1403" s="977"/>
      <c r="GHB1403" s="977"/>
      <c r="GHC1403" s="977"/>
      <c r="GHD1403" s="977"/>
      <c r="GHE1403" s="977"/>
      <c r="GHF1403" s="977"/>
      <c r="GHG1403" s="977"/>
      <c r="GHH1403" s="977"/>
      <c r="GHI1403" s="977"/>
      <c r="GHJ1403" s="977"/>
      <c r="GHK1403" s="977"/>
      <c r="GHL1403" s="977"/>
      <c r="GHM1403" s="977"/>
      <c r="GHN1403" s="977"/>
      <c r="GHO1403" s="977"/>
      <c r="GHP1403" s="977"/>
      <c r="GHQ1403" s="977"/>
      <c r="GHR1403" s="977"/>
      <c r="GHS1403" s="977"/>
      <c r="GHT1403" s="977"/>
      <c r="GHU1403" s="977"/>
      <c r="GHV1403" s="977"/>
      <c r="GHW1403" s="977"/>
      <c r="GHX1403" s="977"/>
      <c r="GHY1403" s="977"/>
      <c r="GHZ1403" s="977"/>
      <c r="GIA1403" s="977"/>
      <c r="GIB1403" s="977"/>
      <c r="GIC1403" s="977"/>
      <c r="GID1403" s="977"/>
      <c r="GIE1403" s="977"/>
      <c r="GIF1403" s="977"/>
      <c r="GIG1403" s="977"/>
      <c r="GIH1403" s="977"/>
      <c r="GII1403" s="977"/>
      <c r="GIJ1403" s="977"/>
      <c r="GIK1403" s="977"/>
      <c r="GIL1403" s="977"/>
      <c r="GIM1403" s="977"/>
      <c r="GIN1403" s="977"/>
      <c r="GIO1403" s="977"/>
      <c r="GIP1403" s="977"/>
      <c r="GIQ1403" s="977"/>
      <c r="GIR1403" s="977"/>
      <c r="GIS1403" s="977"/>
      <c r="GIT1403" s="977"/>
      <c r="GIU1403" s="977"/>
      <c r="GIV1403" s="977"/>
      <c r="GIW1403" s="977"/>
      <c r="GIX1403" s="977"/>
      <c r="GIY1403" s="977"/>
      <c r="GIZ1403" s="977"/>
      <c r="GJA1403" s="977"/>
      <c r="GJB1403" s="977"/>
      <c r="GJC1403" s="977"/>
      <c r="GJD1403" s="977"/>
      <c r="GJE1403" s="977"/>
      <c r="GJF1403" s="977"/>
      <c r="GJG1403" s="977"/>
      <c r="GJH1403" s="977"/>
      <c r="GJI1403" s="977"/>
      <c r="GJJ1403" s="977"/>
      <c r="GJK1403" s="977"/>
      <c r="GJL1403" s="977"/>
      <c r="GJM1403" s="977"/>
      <c r="GJN1403" s="977"/>
      <c r="GJO1403" s="977"/>
      <c r="GJP1403" s="977"/>
      <c r="GJQ1403" s="977"/>
      <c r="GJR1403" s="977"/>
      <c r="GJS1403" s="977"/>
      <c r="GJT1403" s="977"/>
      <c r="GJU1403" s="977"/>
      <c r="GJV1403" s="977"/>
      <c r="GJW1403" s="977"/>
      <c r="GJX1403" s="977"/>
      <c r="GJY1403" s="977"/>
      <c r="GJZ1403" s="977"/>
      <c r="GKA1403" s="977"/>
      <c r="GKB1403" s="977"/>
      <c r="GKC1403" s="977"/>
      <c r="GKD1403" s="977"/>
      <c r="GKE1403" s="977"/>
      <c r="GKF1403" s="977"/>
      <c r="GKG1403" s="977"/>
      <c r="GKH1403" s="977"/>
      <c r="GKI1403" s="977"/>
      <c r="GKJ1403" s="977"/>
      <c r="GKK1403" s="977"/>
      <c r="GKL1403" s="977"/>
      <c r="GKM1403" s="977"/>
      <c r="GKN1403" s="977"/>
      <c r="GKO1403" s="977"/>
      <c r="GKP1403" s="977"/>
      <c r="GKQ1403" s="977"/>
      <c r="GKR1403" s="977"/>
      <c r="GKS1403" s="977"/>
      <c r="GKT1403" s="977"/>
      <c r="GKU1403" s="977"/>
      <c r="GKV1403" s="977"/>
      <c r="GKW1403" s="977"/>
      <c r="GKX1403" s="977"/>
      <c r="GKY1403" s="977"/>
      <c r="GKZ1403" s="977"/>
      <c r="GLA1403" s="977"/>
      <c r="GLB1403" s="977"/>
      <c r="GLC1403" s="977"/>
      <c r="GLD1403" s="977"/>
      <c r="GLE1403" s="977"/>
      <c r="GLF1403" s="977"/>
      <c r="GLG1403" s="977"/>
      <c r="GLH1403" s="977"/>
      <c r="GLI1403" s="977"/>
      <c r="GLJ1403" s="977"/>
      <c r="GLK1403" s="977"/>
      <c r="GLL1403" s="977"/>
      <c r="GLM1403" s="977"/>
      <c r="GLN1403" s="977"/>
      <c r="GLO1403" s="977"/>
      <c r="GLP1403" s="977"/>
      <c r="GLQ1403" s="977"/>
      <c r="GLR1403" s="977"/>
      <c r="GLS1403" s="977"/>
      <c r="GLT1403" s="977"/>
      <c r="GLU1403" s="977"/>
      <c r="GLV1403" s="977"/>
      <c r="GLW1403" s="977"/>
      <c r="GLX1403" s="977"/>
      <c r="GLY1403" s="977"/>
      <c r="GLZ1403" s="977"/>
      <c r="GMA1403" s="977"/>
      <c r="GMB1403" s="977"/>
      <c r="GMC1403" s="977"/>
      <c r="GMD1403" s="977"/>
      <c r="GME1403" s="977"/>
      <c r="GMF1403" s="977"/>
      <c r="GMG1403" s="977"/>
      <c r="GMH1403" s="977"/>
      <c r="GMI1403" s="977"/>
      <c r="GMJ1403" s="977"/>
      <c r="GMK1403" s="977"/>
      <c r="GML1403" s="977"/>
      <c r="GMM1403" s="977"/>
      <c r="GMN1403" s="977"/>
      <c r="GMO1403" s="977"/>
      <c r="GMP1403" s="977"/>
      <c r="GMQ1403" s="977"/>
      <c r="GMR1403" s="977"/>
      <c r="GMS1403" s="977"/>
      <c r="GMT1403" s="977"/>
      <c r="GMU1403" s="977"/>
      <c r="GMV1403" s="977"/>
      <c r="GMW1403" s="977"/>
      <c r="GMX1403" s="977"/>
      <c r="GMY1403" s="977"/>
      <c r="GMZ1403" s="977"/>
      <c r="GNA1403" s="977"/>
      <c r="GNB1403" s="977"/>
      <c r="GNC1403" s="977"/>
      <c r="GND1403" s="977"/>
      <c r="GNE1403" s="977"/>
      <c r="GNF1403" s="977"/>
      <c r="GNG1403" s="977"/>
      <c r="GNH1403" s="977"/>
      <c r="GNI1403" s="977"/>
      <c r="GNJ1403" s="977"/>
      <c r="GNK1403" s="977"/>
      <c r="GNL1403" s="977"/>
      <c r="GNM1403" s="977"/>
      <c r="GNN1403" s="977"/>
      <c r="GNO1403" s="977"/>
      <c r="GNP1403" s="977"/>
      <c r="GNQ1403" s="977"/>
      <c r="GNR1403" s="977"/>
      <c r="GNS1403" s="977"/>
      <c r="GNT1403" s="977"/>
      <c r="GNU1403" s="977"/>
      <c r="GNV1403" s="977"/>
      <c r="GNW1403" s="977"/>
      <c r="GNX1403" s="977"/>
      <c r="GNY1403" s="977"/>
      <c r="GNZ1403" s="977"/>
      <c r="GOA1403" s="977"/>
      <c r="GOB1403" s="977"/>
      <c r="GOC1403" s="977"/>
      <c r="GOD1403" s="977"/>
      <c r="GOE1403" s="977"/>
      <c r="GOF1403" s="977"/>
      <c r="GOG1403" s="977"/>
      <c r="GOH1403" s="977"/>
      <c r="GOI1403" s="977"/>
      <c r="GOJ1403" s="977"/>
      <c r="GOK1403" s="977"/>
      <c r="GOL1403" s="977"/>
      <c r="GOM1403" s="977"/>
      <c r="GON1403" s="977"/>
      <c r="GOO1403" s="977"/>
      <c r="GOP1403" s="977"/>
      <c r="GOQ1403" s="977"/>
      <c r="GOR1403" s="977"/>
      <c r="GOS1403" s="977"/>
      <c r="GOT1403" s="977"/>
      <c r="GOU1403" s="977"/>
      <c r="GOV1403" s="977"/>
      <c r="GOW1403" s="977"/>
      <c r="GOX1403" s="977"/>
      <c r="GOY1403" s="977"/>
      <c r="GOZ1403" s="977"/>
      <c r="GPA1403" s="977"/>
      <c r="GPB1403" s="977"/>
      <c r="GPC1403" s="977"/>
      <c r="GPD1403" s="977"/>
      <c r="GPE1403" s="977"/>
      <c r="GPF1403" s="977"/>
      <c r="GPG1403" s="977"/>
      <c r="GPH1403" s="977"/>
      <c r="GPI1403" s="977"/>
      <c r="GPJ1403" s="977"/>
      <c r="GPK1403" s="977"/>
      <c r="GPL1403" s="977"/>
      <c r="GPM1403" s="977"/>
      <c r="GPN1403" s="977"/>
      <c r="GPO1403" s="977"/>
      <c r="GPP1403" s="977"/>
      <c r="GPQ1403" s="977"/>
      <c r="GPR1403" s="977"/>
      <c r="GPS1403" s="977"/>
      <c r="GPT1403" s="977"/>
      <c r="GPU1403" s="977"/>
      <c r="GPV1403" s="977"/>
      <c r="GPW1403" s="977"/>
      <c r="GPX1403" s="977"/>
      <c r="GPY1403" s="977"/>
      <c r="GPZ1403" s="977"/>
      <c r="GQA1403" s="977"/>
      <c r="GQB1403" s="977"/>
      <c r="GQC1403" s="977"/>
      <c r="GQD1403" s="977"/>
      <c r="GQE1403" s="977"/>
      <c r="GQF1403" s="977"/>
      <c r="GQG1403" s="977"/>
      <c r="GQH1403" s="977"/>
      <c r="GQI1403" s="977"/>
      <c r="GQJ1403" s="977"/>
      <c r="GQK1403" s="977"/>
      <c r="GQL1403" s="977"/>
      <c r="GQM1403" s="977"/>
      <c r="GQN1403" s="977"/>
      <c r="GQO1403" s="977"/>
      <c r="GQP1403" s="977"/>
      <c r="GQQ1403" s="977"/>
      <c r="GQR1403" s="977"/>
      <c r="GQS1403" s="977"/>
      <c r="GQT1403" s="977"/>
      <c r="GQU1403" s="977"/>
      <c r="GQV1403" s="977"/>
      <c r="GQW1403" s="977"/>
      <c r="GQX1403" s="977"/>
      <c r="GQY1403" s="977"/>
      <c r="GQZ1403" s="977"/>
      <c r="GRA1403" s="977"/>
      <c r="GRB1403" s="977"/>
      <c r="GRC1403" s="977"/>
      <c r="GRD1403" s="977"/>
      <c r="GRE1403" s="977"/>
      <c r="GRF1403" s="977"/>
      <c r="GRG1403" s="977"/>
      <c r="GRH1403" s="977"/>
      <c r="GRI1403" s="977"/>
      <c r="GRJ1403" s="977"/>
      <c r="GRK1403" s="977"/>
      <c r="GRL1403" s="977"/>
      <c r="GRM1403" s="977"/>
      <c r="GRN1403" s="977"/>
      <c r="GRO1403" s="977"/>
      <c r="GRP1403" s="977"/>
      <c r="GRQ1403" s="977"/>
      <c r="GRR1403" s="977"/>
      <c r="GRS1403" s="977"/>
      <c r="GRT1403" s="977"/>
      <c r="GRU1403" s="977"/>
      <c r="GRV1403" s="977"/>
      <c r="GRW1403" s="977"/>
      <c r="GRX1403" s="977"/>
      <c r="GRY1403" s="977"/>
      <c r="GRZ1403" s="977"/>
      <c r="GSA1403" s="977"/>
      <c r="GSB1403" s="977"/>
      <c r="GSC1403" s="977"/>
      <c r="GSD1403" s="977"/>
      <c r="GSE1403" s="977"/>
      <c r="GSF1403" s="977"/>
      <c r="GSG1403" s="977"/>
      <c r="GSH1403" s="977"/>
      <c r="GSI1403" s="977"/>
      <c r="GSJ1403" s="977"/>
      <c r="GSK1403" s="977"/>
      <c r="GSL1403" s="977"/>
      <c r="GSM1403" s="977"/>
      <c r="GSN1403" s="977"/>
      <c r="GSO1403" s="977"/>
      <c r="GSP1403" s="977"/>
      <c r="GSQ1403" s="977"/>
      <c r="GSR1403" s="977"/>
      <c r="GSS1403" s="977"/>
      <c r="GST1403" s="977"/>
      <c r="GSU1403" s="977"/>
      <c r="GSV1403" s="977"/>
      <c r="GSW1403" s="977"/>
      <c r="GSX1403" s="977"/>
      <c r="GSY1403" s="977"/>
      <c r="GSZ1403" s="977"/>
      <c r="GTA1403" s="977"/>
      <c r="GTB1403" s="977"/>
      <c r="GTC1403" s="977"/>
      <c r="GTD1403" s="977"/>
      <c r="GTE1403" s="977"/>
      <c r="GTF1403" s="977"/>
      <c r="GTG1403" s="977"/>
      <c r="GTH1403" s="977"/>
      <c r="GTI1403" s="977"/>
      <c r="GTJ1403" s="977"/>
      <c r="GTK1403" s="977"/>
      <c r="GTL1403" s="977"/>
      <c r="GTM1403" s="977"/>
      <c r="GTN1403" s="977"/>
      <c r="GTO1403" s="977"/>
      <c r="GTP1403" s="977"/>
      <c r="GTQ1403" s="977"/>
      <c r="GTR1403" s="977"/>
      <c r="GTS1403" s="977"/>
      <c r="GTT1403" s="977"/>
      <c r="GTU1403" s="977"/>
      <c r="GTV1403" s="977"/>
      <c r="GTW1403" s="977"/>
      <c r="GTX1403" s="977"/>
      <c r="GTY1403" s="977"/>
      <c r="GTZ1403" s="977"/>
      <c r="GUA1403" s="977"/>
      <c r="GUB1403" s="977"/>
      <c r="GUC1403" s="977"/>
      <c r="GUD1403" s="977"/>
      <c r="GUE1403" s="977"/>
      <c r="GUF1403" s="977"/>
      <c r="GUG1403" s="977"/>
      <c r="GUH1403" s="977"/>
      <c r="GUI1403" s="977"/>
      <c r="GUJ1403" s="977"/>
      <c r="GUK1403" s="977"/>
      <c r="GUL1403" s="977"/>
      <c r="GUM1403" s="977"/>
      <c r="GUN1403" s="977"/>
      <c r="GUO1403" s="977"/>
      <c r="GUP1403" s="977"/>
      <c r="GUQ1403" s="977"/>
      <c r="GUR1403" s="977"/>
      <c r="GUS1403" s="977"/>
      <c r="GUT1403" s="977"/>
      <c r="GUU1403" s="977"/>
      <c r="GUV1403" s="977"/>
      <c r="GUW1403" s="977"/>
      <c r="GUX1403" s="977"/>
      <c r="GUY1403" s="977"/>
      <c r="GUZ1403" s="977"/>
      <c r="GVA1403" s="977"/>
      <c r="GVB1403" s="977"/>
      <c r="GVC1403" s="977"/>
      <c r="GVD1403" s="977"/>
      <c r="GVE1403" s="977"/>
      <c r="GVF1403" s="977"/>
      <c r="GVG1403" s="977"/>
      <c r="GVH1403" s="977"/>
      <c r="GVI1403" s="977"/>
      <c r="GVJ1403" s="977"/>
      <c r="GVK1403" s="977"/>
      <c r="GVL1403" s="977"/>
      <c r="GVM1403" s="977"/>
      <c r="GVN1403" s="977"/>
      <c r="GVO1403" s="977"/>
      <c r="GVP1403" s="977"/>
      <c r="GVQ1403" s="977"/>
      <c r="GVR1403" s="977"/>
      <c r="GVS1403" s="977"/>
      <c r="GVT1403" s="977"/>
      <c r="GVU1403" s="977"/>
      <c r="GVV1403" s="977"/>
      <c r="GVW1403" s="977"/>
      <c r="GVX1403" s="977"/>
      <c r="GVY1403" s="977"/>
      <c r="GVZ1403" s="977"/>
      <c r="GWA1403" s="977"/>
      <c r="GWB1403" s="977"/>
      <c r="GWC1403" s="977"/>
      <c r="GWD1403" s="977"/>
      <c r="GWE1403" s="977"/>
      <c r="GWF1403" s="977"/>
      <c r="GWG1403" s="977"/>
      <c r="GWH1403" s="977"/>
      <c r="GWI1403" s="977"/>
      <c r="GWJ1403" s="977"/>
      <c r="GWK1403" s="977"/>
      <c r="GWL1403" s="977"/>
      <c r="GWM1403" s="977"/>
      <c r="GWN1403" s="977"/>
      <c r="GWO1403" s="977"/>
      <c r="GWP1403" s="977"/>
      <c r="GWQ1403" s="977"/>
      <c r="GWR1403" s="977"/>
      <c r="GWS1403" s="977"/>
      <c r="GWT1403" s="977"/>
      <c r="GWU1403" s="977"/>
      <c r="GWV1403" s="977"/>
      <c r="GWW1403" s="977"/>
      <c r="GWX1403" s="977"/>
      <c r="GWY1403" s="977"/>
      <c r="GWZ1403" s="977"/>
      <c r="GXA1403" s="977"/>
      <c r="GXB1403" s="977"/>
      <c r="GXC1403" s="977"/>
      <c r="GXD1403" s="977"/>
      <c r="GXE1403" s="977"/>
      <c r="GXF1403" s="977"/>
      <c r="GXG1403" s="977"/>
      <c r="GXH1403" s="977"/>
      <c r="GXI1403" s="977"/>
      <c r="GXJ1403" s="977"/>
      <c r="GXK1403" s="977"/>
      <c r="GXL1403" s="977"/>
      <c r="GXM1403" s="977"/>
      <c r="GXN1403" s="977"/>
      <c r="GXO1403" s="977"/>
      <c r="GXP1403" s="977"/>
      <c r="GXQ1403" s="977"/>
      <c r="GXR1403" s="977"/>
      <c r="GXS1403" s="977"/>
      <c r="GXT1403" s="977"/>
      <c r="GXU1403" s="977"/>
      <c r="GXV1403" s="977"/>
      <c r="GXW1403" s="977"/>
      <c r="GXX1403" s="977"/>
      <c r="GXY1403" s="977"/>
      <c r="GXZ1403" s="977"/>
      <c r="GYA1403" s="977"/>
      <c r="GYB1403" s="977"/>
      <c r="GYC1403" s="977"/>
      <c r="GYD1403" s="977"/>
      <c r="GYE1403" s="977"/>
      <c r="GYF1403" s="977"/>
      <c r="GYG1403" s="977"/>
      <c r="GYH1403" s="977"/>
      <c r="GYI1403" s="977"/>
      <c r="GYJ1403" s="977"/>
      <c r="GYK1403" s="977"/>
      <c r="GYL1403" s="977"/>
      <c r="GYM1403" s="977"/>
      <c r="GYN1403" s="977"/>
      <c r="GYO1403" s="977"/>
      <c r="GYP1403" s="977"/>
      <c r="GYQ1403" s="977"/>
      <c r="GYR1403" s="977"/>
      <c r="GYS1403" s="977"/>
      <c r="GYT1403" s="977"/>
      <c r="GYU1403" s="977"/>
      <c r="GYV1403" s="977"/>
      <c r="GYW1403" s="977"/>
      <c r="GYX1403" s="977"/>
      <c r="GYY1403" s="977"/>
      <c r="GYZ1403" s="977"/>
      <c r="GZA1403" s="977"/>
      <c r="GZB1403" s="977"/>
      <c r="GZC1403" s="977"/>
      <c r="GZD1403" s="977"/>
      <c r="GZE1403" s="977"/>
      <c r="GZF1403" s="977"/>
      <c r="GZG1403" s="977"/>
      <c r="GZH1403" s="977"/>
      <c r="GZI1403" s="977"/>
      <c r="GZJ1403" s="977"/>
      <c r="GZK1403" s="977"/>
      <c r="GZL1403" s="977"/>
      <c r="GZM1403" s="977"/>
      <c r="GZN1403" s="977"/>
      <c r="GZO1403" s="977"/>
      <c r="GZP1403" s="977"/>
      <c r="GZQ1403" s="977"/>
      <c r="GZR1403" s="977"/>
      <c r="GZS1403" s="977"/>
      <c r="GZT1403" s="977"/>
      <c r="GZU1403" s="977"/>
      <c r="GZV1403" s="977"/>
      <c r="GZW1403" s="977"/>
      <c r="GZX1403" s="977"/>
      <c r="GZY1403" s="977"/>
      <c r="GZZ1403" s="977"/>
      <c r="HAA1403" s="977"/>
      <c r="HAB1403" s="977"/>
      <c r="HAC1403" s="977"/>
      <c r="HAD1403" s="977"/>
      <c r="HAE1403" s="977"/>
      <c r="HAF1403" s="977"/>
      <c r="HAG1403" s="977"/>
      <c r="HAH1403" s="977"/>
      <c r="HAI1403" s="977"/>
      <c r="HAJ1403" s="977"/>
      <c r="HAK1403" s="977"/>
      <c r="HAL1403" s="977"/>
      <c r="HAM1403" s="977"/>
      <c r="HAN1403" s="977"/>
      <c r="HAO1403" s="977"/>
      <c r="HAP1403" s="977"/>
      <c r="HAQ1403" s="977"/>
      <c r="HAR1403" s="977"/>
      <c r="HAS1403" s="977"/>
      <c r="HAT1403" s="977"/>
      <c r="HAU1403" s="977"/>
      <c r="HAV1403" s="977"/>
      <c r="HAW1403" s="977"/>
      <c r="HAX1403" s="977"/>
      <c r="HAY1403" s="977"/>
      <c r="HAZ1403" s="977"/>
      <c r="HBA1403" s="977"/>
      <c r="HBB1403" s="977"/>
      <c r="HBC1403" s="977"/>
      <c r="HBD1403" s="977"/>
      <c r="HBE1403" s="977"/>
      <c r="HBF1403" s="977"/>
      <c r="HBG1403" s="977"/>
      <c r="HBH1403" s="977"/>
      <c r="HBI1403" s="977"/>
      <c r="HBJ1403" s="977"/>
      <c r="HBK1403" s="977"/>
      <c r="HBL1403" s="977"/>
      <c r="HBM1403" s="977"/>
      <c r="HBN1403" s="977"/>
      <c r="HBO1403" s="977"/>
      <c r="HBP1403" s="977"/>
      <c r="HBQ1403" s="977"/>
      <c r="HBR1403" s="977"/>
      <c r="HBS1403" s="977"/>
      <c r="HBT1403" s="977"/>
      <c r="HBU1403" s="977"/>
      <c r="HBV1403" s="977"/>
      <c r="HBW1403" s="977"/>
      <c r="HBX1403" s="977"/>
      <c r="HBY1403" s="977"/>
      <c r="HBZ1403" s="977"/>
      <c r="HCA1403" s="977"/>
      <c r="HCB1403" s="977"/>
      <c r="HCC1403" s="977"/>
      <c r="HCD1403" s="977"/>
      <c r="HCE1403" s="977"/>
      <c r="HCF1403" s="977"/>
      <c r="HCG1403" s="977"/>
      <c r="HCH1403" s="977"/>
      <c r="HCI1403" s="977"/>
      <c r="HCJ1403" s="977"/>
      <c r="HCK1403" s="977"/>
      <c r="HCL1403" s="977"/>
      <c r="HCM1403" s="977"/>
      <c r="HCN1403" s="977"/>
      <c r="HCO1403" s="977"/>
      <c r="HCP1403" s="977"/>
      <c r="HCQ1403" s="977"/>
      <c r="HCR1403" s="977"/>
      <c r="HCS1403" s="977"/>
      <c r="HCT1403" s="977"/>
      <c r="HCU1403" s="977"/>
      <c r="HCV1403" s="977"/>
      <c r="HCW1403" s="977"/>
      <c r="HCX1403" s="977"/>
      <c r="HCY1403" s="977"/>
      <c r="HCZ1403" s="977"/>
      <c r="HDA1403" s="977"/>
      <c r="HDB1403" s="977"/>
      <c r="HDC1403" s="977"/>
      <c r="HDD1403" s="977"/>
      <c r="HDE1403" s="977"/>
      <c r="HDF1403" s="977"/>
      <c r="HDG1403" s="977"/>
      <c r="HDH1403" s="977"/>
      <c r="HDI1403" s="977"/>
      <c r="HDJ1403" s="977"/>
      <c r="HDK1403" s="977"/>
      <c r="HDL1403" s="977"/>
      <c r="HDM1403" s="977"/>
      <c r="HDN1403" s="977"/>
      <c r="HDO1403" s="977"/>
      <c r="HDP1403" s="977"/>
      <c r="HDQ1403" s="977"/>
      <c r="HDR1403" s="977"/>
      <c r="HDS1403" s="977"/>
      <c r="HDT1403" s="977"/>
      <c r="HDU1403" s="977"/>
      <c r="HDV1403" s="977"/>
      <c r="HDW1403" s="977"/>
      <c r="HDX1403" s="977"/>
      <c r="HDY1403" s="977"/>
      <c r="HDZ1403" s="977"/>
      <c r="HEA1403" s="977"/>
      <c r="HEB1403" s="977"/>
      <c r="HEC1403" s="977"/>
      <c r="HED1403" s="977"/>
      <c r="HEE1403" s="977"/>
      <c r="HEF1403" s="977"/>
      <c r="HEG1403" s="977"/>
      <c r="HEH1403" s="977"/>
      <c r="HEI1403" s="977"/>
      <c r="HEJ1403" s="977"/>
      <c r="HEK1403" s="977"/>
      <c r="HEL1403" s="977"/>
      <c r="HEM1403" s="977"/>
      <c r="HEN1403" s="977"/>
      <c r="HEO1403" s="977"/>
      <c r="HEP1403" s="977"/>
      <c r="HEQ1403" s="977"/>
      <c r="HER1403" s="977"/>
      <c r="HES1403" s="977"/>
      <c r="HET1403" s="977"/>
      <c r="HEU1403" s="977"/>
      <c r="HEV1403" s="977"/>
      <c r="HEW1403" s="977"/>
      <c r="HEX1403" s="977"/>
      <c r="HEY1403" s="977"/>
      <c r="HEZ1403" s="977"/>
      <c r="HFA1403" s="977"/>
      <c r="HFB1403" s="977"/>
      <c r="HFC1403" s="977"/>
      <c r="HFD1403" s="977"/>
      <c r="HFE1403" s="977"/>
      <c r="HFF1403" s="977"/>
      <c r="HFG1403" s="977"/>
      <c r="HFH1403" s="977"/>
      <c r="HFI1403" s="977"/>
      <c r="HFJ1403" s="977"/>
      <c r="HFK1403" s="977"/>
      <c r="HFL1403" s="977"/>
      <c r="HFM1403" s="977"/>
      <c r="HFN1403" s="977"/>
      <c r="HFO1403" s="977"/>
      <c r="HFP1403" s="977"/>
      <c r="HFQ1403" s="977"/>
      <c r="HFR1403" s="977"/>
      <c r="HFS1403" s="977"/>
      <c r="HFT1403" s="977"/>
      <c r="HFU1403" s="977"/>
      <c r="HFV1403" s="977"/>
      <c r="HFW1403" s="977"/>
      <c r="HFX1403" s="977"/>
      <c r="HFY1403" s="977"/>
      <c r="HFZ1403" s="977"/>
      <c r="HGA1403" s="977"/>
      <c r="HGB1403" s="977"/>
      <c r="HGC1403" s="977"/>
      <c r="HGD1403" s="977"/>
      <c r="HGE1403" s="977"/>
      <c r="HGF1403" s="977"/>
      <c r="HGG1403" s="977"/>
      <c r="HGH1403" s="977"/>
      <c r="HGI1403" s="977"/>
      <c r="HGJ1403" s="977"/>
      <c r="HGK1403" s="977"/>
      <c r="HGL1403" s="977"/>
      <c r="HGM1403" s="977"/>
      <c r="HGN1403" s="977"/>
      <c r="HGO1403" s="977"/>
      <c r="HGP1403" s="977"/>
      <c r="HGQ1403" s="977"/>
      <c r="HGR1403" s="977"/>
      <c r="HGS1403" s="977"/>
      <c r="HGT1403" s="977"/>
      <c r="HGU1403" s="977"/>
      <c r="HGV1403" s="977"/>
      <c r="HGW1403" s="977"/>
      <c r="HGX1403" s="977"/>
      <c r="HGY1403" s="977"/>
      <c r="HGZ1403" s="977"/>
      <c r="HHA1403" s="977"/>
      <c r="HHB1403" s="977"/>
      <c r="HHC1403" s="977"/>
      <c r="HHD1403" s="977"/>
      <c r="HHE1403" s="977"/>
      <c r="HHF1403" s="977"/>
      <c r="HHG1403" s="977"/>
      <c r="HHH1403" s="977"/>
      <c r="HHI1403" s="977"/>
      <c r="HHJ1403" s="977"/>
      <c r="HHK1403" s="977"/>
      <c r="HHL1403" s="977"/>
      <c r="HHM1403" s="977"/>
      <c r="HHN1403" s="977"/>
      <c r="HHO1403" s="977"/>
      <c r="HHP1403" s="977"/>
      <c r="HHQ1403" s="977"/>
      <c r="HHR1403" s="977"/>
      <c r="HHS1403" s="977"/>
      <c r="HHT1403" s="977"/>
      <c r="HHU1403" s="977"/>
      <c r="HHV1403" s="977"/>
      <c r="HHW1403" s="977"/>
      <c r="HHX1403" s="977"/>
      <c r="HHY1403" s="977"/>
      <c r="HHZ1403" s="977"/>
      <c r="HIA1403" s="977"/>
      <c r="HIB1403" s="977"/>
      <c r="HIC1403" s="977"/>
      <c r="HID1403" s="977"/>
      <c r="HIE1403" s="977"/>
      <c r="HIF1403" s="977"/>
      <c r="HIG1403" s="977"/>
      <c r="HIH1403" s="977"/>
      <c r="HII1403" s="977"/>
      <c r="HIJ1403" s="977"/>
      <c r="HIK1403" s="977"/>
      <c r="HIL1403" s="977"/>
      <c r="HIM1403" s="977"/>
      <c r="HIN1403" s="977"/>
      <c r="HIO1403" s="977"/>
      <c r="HIP1403" s="977"/>
      <c r="HIQ1403" s="977"/>
      <c r="HIR1403" s="977"/>
      <c r="HIS1403" s="977"/>
      <c r="HIT1403" s="977"/>
      <c r="HIU1403" s="977"/>
      <c r="HIV1403" s="977"/>
      <c r="HIW1403" s="977"/>
      <c r="HIX1403" s="977"/>
      <c r="HIY1403" s="977"/>
      <c r="HIZ1403" s="977"/>
      <c r="HJA1403" s="977"/>
      <c r="HJB1403" s="977"/>
      <c r="HJC1403" s="977"/>
      <c r="HJD1403" s="977"/>
      <c r="HJE1403" s="977"/>
      <c r="HJF1403" s="977"/>
      <c r="HJG1403" s="977"/>
      <c r="HJH1403" s="977"/>
      <c r="HJI1403" s="977"/>
      <c r="HJJ1403" s="977"/>
      <c r="HJK1403" s="977"/>
      <c r="HJL1403" s="977"/>
      <c r="HJM1403" s="977"/>
      <c r="HJN1403" s="977"/>
      <c r="HJO1403" s="977"/>
      <c r="HJP1403" s="977"/>
      <c r="HJQ1403" s="977"/>
      <c r="HJR1403" s="977"/>
      <c r="HJS1403" s="977"/>
      <c r="HJT1403" s="977"/>
      <c r="HJU1403" s="977"/>
      <c r="HJV1403" s="977"/>
      <c r="HJW1403" s="977"/>
      <c r="HJX1403" s="977"/>
      <c r="HJY1403" s="977"/>
      <c r="HJZ1403" s="977"/>
      <c r="HKA1403" s="977"/>
      <c r="HKB1403" s="977"/>
      <c r="HKC1403" s="977"/>
      <c r="HKD1403" s="977"/>
      <c r="HKE1403" s="977"/>
      <c r="HKF1403" s="977"/>
      <c r="HKG1403" s="977"/>
      <c r="HKH1403" s="977"/>
      <c r="HKI1403" s="977"/>
      <c r="HKJ1403" s="977"/>
      <c r="HKK1403" s="977"/>
      <c r="HKL1403" s="977"/>
      <c r="HKM1403" s="977"/>
      <c r="HKN1403" s="977"/>
      <c r="HKO1403" s="977"/>
      <c r="HKP1403" s="977"/>
      <c r="HKQ1403" s="977"/>
      <c r="HKR1403" s="977"/>
      <c r="HKS1403" s="977"/>
      <c r="HKT1403" s="977"/>
      <c r="HKU1403" s="977"/>
      <c r="HKV1403" s="977"/>
      <c r="HKW1403" s="977"/>
      <c r="HKX1403" s="977"/>
      <c r="HKY1403" s="977"/>
      <c r="HKZ1403" s="977"/>
      <c r="HLA1403" s="977"/>
      <c r="HLB1403" s="977"/>
      <c r="HLC1403" s="977"/>
      <c r="HLD1403" s="977"/>
      <c r="HLE1403" s="977"/>
      <c r="HLF1403" s="977"/>
      <c r="HLG1403" s="977"/>
      <c r="HLH1403" s="977"/>
      <c r="HLI1403" s="977"/>
      <c r="HLJ1403" s="977"/>
      <c r="HLK1403" s="977"/>
      <c r="HLL1403" s="977"/>
      <c r="HLM1403" s="977"/>
      <c r="HLN1403" s="977"/>
      <c r="HLO1403" s="977"/>
      <c r="HLP1403" s="977"/>
      <c r="HLQ1403" s="977"/>
      <c r="HLR1403" s="977"/>
      <c r="HLS1403" s="977"/>
      <c r="HLT1403" s="977"/>
      <c r="HLU1403" s="977"/>
      <c r="HLV1403" s="977"/>
      <c r="HLW1403" s="977"/>
      <c r="HLX1403" s="977"/>
      <c r="HLY1403" s="977"/>
      <c r="HLZ1403" s="977"/>
      <c r="HMA1403" s="977"/>
      <c r="HMB1403" s="977"/>
      <c r="HMC1403" s="977"/>
      <c r="HMD1403" s="977"/>
      <c r="HME1403" s="977"/>
      <c r="HMF1403" s="977"/>
      <c r="HMG1403" s="977"/>
      <c r="HMH1403" s="977"/>
      <c r="HMI1403" s="977"/>
      <c r="HMJ1403" s="977"/>
      <c r="HMK1403" s="977"/>
      <c r="HML1403" s="977"/>
      <c r="HMM1403" s="977"/>
      <c r="HMN1403" s="977"/>
      <c r="HMO1403" s="977"/>
      <c r="HMP1403" s="977"/>
      <c r="HMQ1403" s="977"/>
      <c r="HMR1403" s="977"/>
      <c r="HMS1403" s="977"/>
      <c r="HMT1403" s="977"/>
      <c r="HMU1403" s="977"/>
      <c r="HMV1403" s="977"/>
      <c r="HMW1403" s="977"/>
      <c r="HMX1403" s="977"/>
      <c r="HMY1403" s="977"/>
      <c r="HMZ1403" s="977"/>
      <c r="HNA1403" s="977"/>
      <c r="HNB1403" s="977"/>
      <c r="HNC1403" s="977"/>
      <c r="HND1403" s="977"/>
      <c r="HNE1403" s="977"/>
      <c r="HNF1403" s="977"/>
      <c r="HNG1403" s="977"/>
      <c r="HNH1403" s="977"/>
      <c r="HNI1403" s="977"/>
      <c r="HNJ1403" s="977"/>
      <c r="HNK1403" s="977"/>
      <c r="HNL1403" s="977"/>
      <c r="HNM1403" s="977"/>
      <c r="HNN1403" s="977"/>
      <c r="HNO1403" s="977"/>
      <c r="HNP1403" s="977"/>
      <c r="HNQ1403" s="977"/>
      <c r="HNR1403" s="977"/>
      <c r="HNS1403" s="977"/>
      <c r="HNT1403" s="977"/>
      <c r="HNU1403" s="977"/>
      <c r="HNV1403" s="977"/>
      <c r="HNW1403" s="977"/>
      <c r="HNX1403" s="977"/>
      <c r="HNY1403" s="977"/>
      <c r="HNZ1403" s="977"/>
      <c r="HOA1403" s="977"/>
      <c r="HOB1403" s="977"/>
      <c r="HOC1403" s="977"/>
      <c r="HOD1403" s="977"/>
      <c r="HOE1403" s="977"/>
      <c r="HOF1403" s="977"/>
      <c r="HOG1403" s="977"/>
      <c r="HOH1403" s="977"/>
      <c r="HOI1403" s="977"/>
      <c r="HOJ1403" s="977"/>
      <c r="HOK1403" s="977"/>
      <c r="HOL1403" s="977"/>
      <c r="HOM1403" s="977"/>
      <c r="HON1403" s="977"/>
      <c r="HOO1403" s="977"/>
      <c r="HOP1403" s="977"/>
      <c r="HOQ1403" s="977"/>
      <c r="HOR1403" s="977"/>
      <c r="HOS1403" s="977"/>
      <c r="HOT1403" s="977"/>
      <c r="HOU1403" s="977"/>
      <c r="HOV1403" s="977"/>
      <c r="HOW1403" s="977"/>
      <c r="HOX1403" s="977"/>
      <c r="HOY1403" s="977"/>
      <c r="HOZ1403" s="977"/>
      <c r="HPA1403" s="977"/>
      <c r="HPB1403" s="977"/>
      <c r="HPC1403" s="977"/>
      <c r="HPD1403" s="977"/>
      <c r="HPE1403" s="977"/>
      <c r="HPF1403" s="977"/>
      <c r="HPG1403" s="977"/>
      <c r="HPH1403" s="977"/>
      <c r="HPI1403" s="977"/>
      <c r="HPJ1403" s="977"/>
      <c r="HPK1403" s="977"/>
      <c r="HPL1403" s="977"/>
      <c r="HPM1403" s="977"/>
      <c r="HPN1403" s="977"/>
      <c r="HPO1403" s="977"/>
      <c r="HPP1403" s="977"/>
      <c r="HPQ1403" s="977"/>
      <c r="HPR1403" s="977"/>
      <c r="HPS1403" s="977"/>
      <c r="HPT1403" s="977"/>
      <c r="HPU1403" s="977"/>
      <c r="HPV1403" s="977"/>
      <c r="HPW1403" s="977"/>
      <c r="HPX1403" s="977"/>
      <c r="HPY1403" s="977"/>
      <c r="HPZ1403" s="977"/>
      <c r="HQA1403" s="977"/>
      <c r="HQB1403" s="977"/>
      <c r="HQC1403" s="977"/>
      <c r="HQD1403" s="977"/>
      <c r="HQE1403" s="977"/>
      <c r="HQF1403" s="977"/>
      <c r="HQG1403" s="977"/>
      <c r="HQH1403" s="977"/>
      <c r="HQI1403" s="977"/>
      <c r="HQJ1403" s="977"/>
      <c r="HQK1403" s="977"/>
      <c r="HQL1403" s="977"/>
      <c r="HQM1403" s="977"/>
      <c r="HQN1403" s="977"/>
      <c r="HQO1403" s="977"/>
      <c r="HQP1403" s="977"/>
      <c r="HQQ1403" s="977"/>
      <c r="HQR1403" s="977"/>
      <c r="HQS1403" s="977"/>
      <c r="HQT1403" s="977"/>
      <c r="HQU1403" s="977"/>
      <c r="HQV1403" s="977"/>
      <c r="HQW1403" s="977"/>
      <c r="HQX1403" s="977"/>
      <c r="HQY1403" s="977"/>
      <c r="HQZ1403" s="977"/>
      <c r="HRA1403" s="977"/>
      <c r="HRB1403" s="977"/>
      <c r="HRC1403" s="977"/>
      <c r="HRD1403" s="977"/>
      <c r="HRE1403" s="977"/>
      <c r="HRF1403" s="977"/>
      <c r="HRG1403" s="977"/>
      <c r="HRH1403" s="977"/>
      <c r="HRI1403" s="977"/>
      <c r="HRJ1403" s="977"/>
      <c r="HRK1403" s="977"/>
      <c r="HRL1403" s="977"/>
      <c r="HRM1403" s="977"/>
      <c r="HRN1403" s="977"/>
      <c r="HRO1403" s="977"/>
      <c r="HRP1403" s="977"/>
      <c r="HRQ1403" s="977"/>
      <c r="HRR1403" s="977"/>
      <c r="HRS1403" s="977"/>
      <c r="HRT1403" s="977"/>
      <c r="HRU1403" s="977"/>
      <c r="HRV1403" s="977"/>
      <c r="HRW1403" s="977"/>
      <c r="HRX1403" s="977"/>
      <c r="HRY1403" s="977"/>
      <c r="HRZ1403" s="977"/>
      <c r="HSA1403" s="977"/>
      <c r="HSB1403" s="977"/>
      <c r="HSC1403" s="977"/>
      <c r="HSD1403" s="977"/>
      <c r="HSE1403" s="977"/>
      <c r="HSF1403" s="977"/>
      <c r="HSG1403" s="977"/>
      <c r="HSH1403" s="977"/>
      <c r="HSI1403" s="977"/>
      <c r="HSJ1403" s="977"/>
      <c r="HSK1403" s="977"/>
      <c r="HSL1403" s="977"/>
      <c r="HSM1403" s="977"/>
      <c r="HSN1403" s="977"/>
      <c r="HSO1403" s="977"/>
      <c r="HSP1403" s="977"/>
      <c r="HSQ1403" s="977"/>
      <c r="HSR1403" s="977"/>
      <c r="HSS1403" s="977"/>
      <c r="HST1403" s="977"/>
      <c r="HSU1403" s="977"/>
      <c r="HSV1403" s="977"/>
      <c r="HSW1403" s="977"/>
      <c r="HSX1403" s="977"/>
      <c r="HSY1403" s="977"/>
      <c r="HSZ1403" s="977"/>
      <c r="HTA1403" s="977"/>
      <c r="HTB1403" s="977"/>
      <c r="HTC1403" s="977"/>
      <c r="HTD1403" s="977"/>
      <c r="HTE1403" s="977"/>
      <c r="HTF1403" s="977"/>
      <c r="HTG1403" s="977"/>
      <c r="HTH1403" s="977"/>
      <c r="HTI1403" s="977"/>
      <c r="HTJ1403" s="977"/>
      <c r="HTK1403" s="977"/>
      <c r="HTL1403" s="977"/>
      <c r="HTM1403" s="977"/>
      <c r="HTN1403" s="977"/>
      <c r="HTO1403" s="977"/>
      <c r="HTP1403" s="977"/>
      <c r="HTQ1403" s="977"/>
      <c r="HTR1403" s="977"/>
      <c r="HTS1403" s="977"/>
      <c r="HTT1403" s="977"/>
      <c r="HTU1403" s="977"/>
      <c r="HTV1403" s="977"/>
      <c r="HTW1403" s="977"/>
      <c r="HTX1403" s="977"/>
      <c r="HTY1403" s="977"/>
      <c r="HTZ1403" s="977"/>
      <c r="HUA1403" s="977"/>
      <c r="HUB1403" s="977"/>
      <c r="HUC1403" s="977"/>
      <c r="HUD1403" s="977"/>
      <c r="HUE1403" s="977"/>
      <c r="HUF1403" s="977"/>
      <c r="HUG1403" s="977"/>
      <c r="HUH1403" s="977"/>
      <c r="HUI1403" s="977"/>
      <c r="HUJ1403" s="977"/>
      <c r="HUK1403" s="977"/>
      <c r="HUL1403" s="977"/>
      <c r="HUM1403" s="977"/>
      <c r="HUN1403" s="977"/>
      <c r="HUO1403" s="977"/>
      <c r="HUP1403" s="977"/>
      <c r="HUQ1403" s="977"/>
      <c r="HUR1403" s="977"/>
      <c r="HUS1403" s="977"/>
      <c r="HUT1403" s="977"/>
      <c r="HUU1403" s="977"/>
      <c r="HUV1403" s="977"/>
      <c r="HUW1403" s="977"/>
      <c r="HUX1403" s="977"/>
      <c r="HUY1403" s="977"/>
      <c r="HUZ1403" s="977"/>
      <c r="HVA1403" s="977"/>
      <c r="HVB1403" s="977"/>
      <c r="HVC1403" s="977"/>
      <c r="HVD1403" s="977"/>
      <c r="HVE1403" s="977"/>
      <c r="HVF1403" s="977"/>
      <c r="HVG1403" s="977"/>
      <c r="HVH1403" s="977"/>
      <c r="HVI1403" s="977"/>
      <c r="HVJ1403" s="977"/>
      <c r="HVK1403" s="977"/>
      <c r="HVL1403" s="977"/>
      <c r="HVM1403" s="977"/>
      <c r="HVN1403" s="977"/>
      <c r="HVO1403" s="977"/>
      <c r="HVP1403" s="977"/>
      <c r="HVQ1403" s="977"/>
      <c r="HVR1403" s="977"/>
      <c r="HVS1403" s="977"/>
      <c r="HVT1403" s="977"/>
      <c r="HVU1403" s="977"/>
      <c r="HVV1403" s="977"/>
      <c r="HVW1403" s="977"/>
      <c r="HVX1403" s="977"/>
      <c r="HVY1403" s="977"/>
      <c r="HVZ1403" s="977"/>
      <c r="HWA1403" s="977"/>
      <c r="HWB1403" s="977"/>
      <c r="HWC1403" s="977"/>
      <c r="HWD1403" s="977"/>
      <c r="HWE1403" s="977"/>
      <c r="HWF1403" s="977"/>
      <c r="HWG1403" s="977"/>
      <c r="HWH1403" s="977"/>
      <c r="HWI1403" s="977"/>
      <c r="HWJ1403" s="977"/>
      <c r="HWK1403" s="977"/>
      <c r="HWL1403" s="977"/>
      <c r="HWM1403" s="977"/>
      <c r="HWN1403" s="977"/>
      <c r="HWO1403" s="977"/>
      <c r="HWP1403" s="977"/>
      <c r="HWQ1403" s="977"/>
      <c r="HWR1403" s="977"/>
      <c r="HWS1403" s="977"/>
      <c r="HWT1403" s="977"/>
      <c r="HWU1403" s="977"/>
      <c r="HWV1403" s="977"/>
      <c r="HWW1403" s="977"/>
      <c r="HWX1403" s="977"/>
      <c r="HWY1403" s="977"/>
      <c r="HWZ1403" s="977"/>
      <c r="HXA1403" s="977"/>
      <c r="HXB1403" s="977"/>
      <c r="HXC1403" s="977"/>
      <c r="HXD1403" s="977"/>
      <c r="HXE1403" s="977"/>
      <c r="HXF1403" s="977"/>
      <c r="HXG1403" s="977"/>
      <c r="HXH1403" s="977"/>
      <c r="HXI1403" s="977"/>
      <c r="HXJ1403" s="977"/>
      <c r="HXK1403" s="977"/>
      <c r="HXL1403" s="977"/>
      <c r="HXM1403" s="977"/>
      <c r="HXN1403" s="977"/>
      <c r="HXO1403" s="977"/>
      <c r="HXP1403" s="977"/>
      <c r="HXQ1403" s="977"/>
      <c r="HXR1403" s="977"/>
      <c r="HXS1403" s="977"/>
      <c r="HXT1403" s="977"/>
      <c r="HXU1403" s="977"/>
      <c r="HXV1403" s="977"/>
      <c r="HXW1403" s="977"/>
      <c r="HXX1403" s="977"/>
      <c r="HXY1403" s="977"/>
      <c r="HXZ1403" s="977"/>
      <c r="HYA1403" s="977"/>
      <c r="HYB1403" s="977"/>
      <c r="HYC1403" s="977"/>
      <c r="HYD1403" s="977"/>
      <c r="HYE1403" s="977"/>
      <c r="HYF1403" s="977"/>
      <c r="HYG1403" s="977"/>
      <c r="HYH1403" s="977"/>
      <c r="HYI1403" s="977"/>
      <c r="HYJ1403" s="977"/>
      <c r="HYK1403" s="977"/>
      <c r="HYL1403" s="977"/>
      <c r="HYM1403" s="977"/>
      <c r="HYN1403" s="977"/>
      <c r="HYO1403" s="977"/>
      <c r="HYP1403" s="977"/>
      <c r="HYQ1403" s="977"/>
      <c r="HYR1403" s="977"/>
      <c r="HYS1403" s="977"/>
      <c r="HYT1403" s="977"/>
      <c r="HYU1403" s="977"/>
      <c r="HYV1403" s="977"/>
      <c r="HYW1403" s="977"/>
      <c r="HYX1403" s="977"/>
      <c r="HYY1403" s="977"/>
      <c r="HYZ1403" s="977"/>
      <c r="HZA1403" s="977"/>
      <c r="HZB1403" s="977"/>
      <c r="HZC1403" s="977"/>
      <c r="HZD1403" s="977"/>
      <c r="HZE1403" s="977"/>
      <c r="HZF1403" s="977"/>
      <c r="HZG1403" s="977"/>
      <c r="HZH1403" s="977"/>
      <c r="HZI1403" s="977"/>
      <c r="HZJ1403" s="977"/>
      <c r="HZK1403" s="977"/>
      <c r="HZL1403" s="977"/>
      <c r="HZM1403" s="977"/>
      <c r="HZN1403" s="977"/>
      <c r="HZO1403" s="977"/>
      <c r="HZP1403" s="977"/>
      <c r="HZQ1403" s="977"/>
      <c r="HZR1403" s="977"/>
      <c r="HZS1403" s="977"/>
      <c r="HZT1403" s="977"/>
      <c r="HZU1403" s="977"/>
      <c r="HZV1403" s="977"/>
      <c r="HZW1403" s="977"/>
      <c r="HZX1403" s="977"/>
      <c r="HZY1403" s="977"/>
      <c r="HZZ1403" s="977"/>
      <c r="IAA1403" s="977"/>
      <c r="IAB1403" s="977"/>
      <c r="IAC1403" s="977"/>
      <c r="IAD1403" s="977"/>
      <c r="IAE1403" s="977"/>
      <c r="IAF1403" s="977"/>
      <c r="IAG1403" s="977"/>
      <c r="IAH1403" s="977"/>
      <c r="IAI1403" s="977"/>
      <c r="IAJ1403" s="977"/>
      <c r="IAK1403" s="977"/>
      <c r="IAL1403" s="977"/>
      <c r="IAM1403" s="977"/>
      <c r="IAN1403" s="977"/>
      <c r="IAO1403" s="977"/>
      <c r="IAP1403" s="977"/>
      <c r="IAQ1403" s="977"/>
      <c r="IAR1403" s="977"/>
      <c r="IAS1403" s="977"/>
      <c r="IAT1403" s="977"/>
      <c r="IAU1403" s="977"/>
      <c r="IAV1403" s="977"/>
      <c r="IAW1403" s="977"/>
      <c r="IAX1403" s="977"/>
      <c r="IAY1403" s="977"/>
      <c r="IAZ1403" s="977"/>
      <c r="IBA1403" s="977"/>
      <c r="IBB1403" s="977"/>
      <c r="IBC1403" s="977"/>
      <c r="IBD1403" s="977"/>
      <c r="IBE1403" s="977"/>
      <c r="IBF1403" s="977"/>
      <c r="IBG1403" s="977"/>
      <c r="IBH1403" s="977"/>
      <c r="IBI1403" s="977"/>
      <c r="IBJ1403" s="977"/>
      <c r="IBK1403" s="977"/>
      <c r="IBL1403" s="977"/>
      <c r="IBM1403" s="977"/>
      <c r="IBN1403" s="977"/>
      <c r="IBO1403" s="977"/>
      <c r="IBP1403" s="977"/>
      <c r="IBQ1403" s="977"/>
      <c r="IBR1403" s="977"/>
      <c r="IBS1403" s="977"/>
      <c r="IBT1403" s="977"/>
      <c r="IBU1403" s="977"/>
      <c r="IBV1403" s="977"/>
      <c r="IBW1403" s="977"/>
      <c r="IBX1403" s="977"/>
      <c r="IBY1403" s="977"/>
      <c r="IBZ1403" s="977"/>
      <c r="ICA1403" s="977"/>
      <c r="ICB1403" s="977"/>
      <c r="ICC1403" s="977"/>
      <c r="ICD1403" s="977"/>
      <c r="ICE1403" s="977"/>
      <c r="ICF1403" s="977"/>
      <c r="ICG1403" s="977"/>
      <c r="ICH1403" s="977"/>
      <c r="ICI1403" s="977"/>
      <c r="ICJ1403" s="977"/>
      <c r="ICK1403" s="977"/>
      <c r="ICL1403" s="977"/>
      <c r="ICM1403" s="977"/>
      <c r="ICN1403" s="977"/>
      <c r="ICO1403" s="977"/>
      <c r="ICP1403" s="977"/>
      <c r="ICQ1403" s="977"/>
      <c r="ICR1403" s="977"/>
      <c r="ICS1403" s="977"/>
      <c r="ICT1403" s="977"/>
      <c r="ICU1403" s="977"/>
      <c r="ICV1403" s="977"/>
      <c r="ICW1403" s="977"/>
      <c r="ICX1403" s="977"/>
      <c r="ICY1403" s="977"/>
      <c r="ICZ1403" s="977"/>
      <c r="IDA1403" s="977"/>
      <c r="IDB1403" s="977"/>
      <c r="IDC1403" s="977"/>
      <c r="IDD1403" s="977"/>
      <c r="IDE1403" s="977"/>
      <c r="IDF1403" s="977"/>
      <c r="IDG1403" s="977"/>
      <c r="IDH1403" s="977"/>
      <c r="IDI1403" s="977"/>
      <c r="IDJ1403" s="977"/>
      <c r="IDK1403" s="977"/>
      <c r="IDL1403" s="977"/>
      <c r="IDM1403" s="977"/>
      <c r="IDN1403" s="977"/>
      <c r="IDO1403" s="977"/>
      <c r="IDP1403" s="977"/>
      <c r="IDQ1403" s="977"/>
      <c r="IDR1403" s="977"/>
      <c r="IDS1403" s="977"/>
      <c r="IDT1403" s="977"/>
      <c r="IDU1403" s="977"/>
      <c r="IDV1403" s="977"/>
      <c r="IDW1403" s="977"/>
      <c r="IDX1403" s="977"/>
      <c r="IDY1403" s="977"/>
      <c r="IDZ1403" s="977"/>
      <c r="IEA1403" s="977"/>
      <c r="IEB1403" s="977"/>
      <c r="IEC1403" s="977"/>
      <c r="IED1403" s="977"/>
      <c r="IEE1403" s="977"/>
      <c r="IEF1403" s="977"/>
      <c r="IEG1403" s="977"/>
      <c r="IEH1403" s="977"/>
      <c r="IEI1403" s="977"/>
      <c r="IEJ1403" s="977"/>
      <c r="IEK1403" s="977"/>
      <c r="IEL1403" s="977"/>
      <c r="IEM1403" s="977"/>
      <c r="IEN1403" s="977"/>
      <c r="IEO1403" s="977"/>
      <c r="IEP1403" s="977"/>
      <c r="IEQ1403" s="977"/>
      <c r="IER1403" s="977"/>
      <c r="IES1403" s="977"/>
      <c r="IET1403" s="977"/>
      <c r="IEU1403" s="977"/>
      <c r="IEV1403" s="977"/>
      <c r="IEW1403" s="977"/>
      <c r="IEX1403" s="977"/>
      <c r="IEY1403" s="977"/>
      <c r="IEZ1403" s="977"/>
      <c r="IFA1403" s="977"/>
      <c r="IFB1403" s="977"/>
      <c r="IFC1403" s="977"/>
      <c r="IFD1403" s="977"/>
      <c r="IFE1403" s="977"/>
      <c r="IFF1403" s="977"/>
      <c r="IFG1403" s="977"/>
      <c r="IFH1403" s="977"/>
      <c r="IFI1403" s="977"/>
      <c r="IFJ1403" s="977"/>
      <c r="IFK1403" s="977"/>
      <c r="IFL1403" s="977"/>
      <c r="IFM1403" s="977"/>
      <c r="IFN1403" s="977"/>
      <c r="IFO1403" s="977"/>
      <c r="IFP1403" s="977"/>
      <c r="IFQ1403" s="977"/>
      <c r="IFR1403" s="977"/>
      <c r="IFS1403" s="977"/>
      <c r="IFT1403" s="977"/>
      <c r="IFU1403" s="977"/>
      <c r="IFV1403" s="977"/>
      <c r="IFW1403" s="977"/>
      <c r="IFX1403" s="977"/>
      <c r="IFY1403" s="977"/>
      <c r="IFZ1403" s="977"/>
      <c r="IGA1403" s="977"/>
      <c r="IGB1403" s="977"/>
      <c r="IGC1403" s="977"/>
      <c r="IGD1403" s="977"/>
      <c r="IGE1403" s="977"/>
      <c r="IGF1403" s="977"/>
      <c r="IGG1403" s="977"/>
      <c r="IGH1403" s="977"/>
      <c r="IGI1403" s="977"/>
      <c r="IGJ1403" s="977"/>
      <c r="IGK1403" s="977"/>
      <c r="IGL1403" s="977"/>
      <c r="IGM1403" s="977"/>
      <c r="IGN1403" s="977"/>
      <c r="IGO1403" s="977"/>
      <c r="IGP1403" s="977"/>
      <c r="IGQ1403" s="977"/>
      <c r="IGR1403" s="977"/>
      <c r="IGS1403" s="977"/>
      <c r="IGT1403" s="977"/>
      <c r="IGU1403" s="977"/>
      <c r="IGV1403" s="977"/>
      <c r="IGW1403" s="977"/>
      <c r="IGX1403" s="977"/>
      <c r="IGY1403" s="977"/>
      <c r="IGZ1403" s="977"/>
      <c r="IHA1403" s="977"/>
      <c r="IHB1403" s="977"/>
      <c r="IHC1403" s="977"/>
      <c r="IHD1403" s="977"/>
      <c r="IHE1403" s="977"/>
      <c r="IHF1403" s="977"/>
      <c r="IHG1403" s="977"/>
      <c r="IHH1403" s="977"/>
      <c r="IHI1403" s="977"/>
      <c r="IHJ1403" s="977"/>
      <c r="IHK1403" s="977"/>
      <c r="IHL1403" s="977"/>
      <c r="IHM1403" s="977"/>
      <c r="IHN1403" s="977"/>
      <c r="IHO1403" s="977"/>
      <c r="IHP1403" s="977"/>
      <c r="IHQ1403" s="977"/>
      <c r="IHR1403" s="977"/>
      <c r="IHS1403" s="977"/>
      <c r="IHT1403" s="977"/>
      <c r="IHU1403" s="977"/>
      <c r="IHV1403" s="977"/>
      <c r="IHW1403" s="977"/>
      <c r="IHX1403" s="977"/>
      <c r="IHY1403" s="977"/>
      <c r="IHZ1403" s="977"/>
      <c r="IIA1403" s="977"/>
      <c r="IIB1403" s="977"/>
      <c r="IIC1403" s="977"/>
      <c r="IID1403" s="977"/>
      <c r="IIE1403" s="977"/>
      <c r="IIF1403" s="977"/>
      <c r="IIG1403" s="977"/>
      <c r="IIH1403" s="977"/>
      <c r="III1403" s="977"/>
      <c r="IIJ1403" s="977"/>
      <c r="IIK1403" s="977"/>
      <c r="IIL1403" s="977"/>
      <c r="IIM1403" s="977"/>
      <c r="IIN1403" s="977"/>
      <c r="IIO1403" s="977"/>
      <c r="IIP1403" s="977"/>
      <c r="IIQ1403" s="977"/>
      <c r="IIR1403" s="977"/>
      <c r="IIS1403" s="977"/>
      <c r="IIT1403" s="977"/>
      <c r="IIU1403" s="977"/>
      <c r="IIV1403" s="977"/>
      <c r="IIW1403" s="977"/>
      <c r="IIX1403" s="977"/>
      <c r="IIY1403" s="977"/>
      <c r="IIZ1403" s="977"/>
      <c r="IJA1403" s="977"/>
      <c r="IJB1403" s="977"/>
      <c r="IJC1403" s="977"/>
      <c r="IJD1403" s="977"/>
      <c r="IJE1403" s="977"/>
      <c r="IJF1403" s="977"/>
      <c r="IJG1403" s="977"/>
      <c r="IJH1403" s="977"/>
      <c r="IJI1403" s="977"/>
      <c r="IJJ1403" s="977"/>
      <c r="IJK1403" s="977"/>
      <c r="IJL1403" s="977"/>
      <c r="IJM1403" s="977"/>
      <c r="IJN1403" s="977"/>
      <c r="IJO1403" s="977"/>
      <c r="IJP1403" s="977"/>
      <c r="IJQ1403" s="977"/>
      <c r="IJR1403" s="977"/>
      <c r="IJS1403" s="977"/>
      <c r="IJT1403" s="977"/>
      <c r="IJU1403" s="977"/>
      <c r="IJV1403" s="977"/>
      <c r="IJW1403" s="977"/>
      <c r="IJX1403" s="977"/>
      <c r="IJY1403" s="977"/>
      <c r="IJZ1403" s="977"/>
      <c r="IKA1403" s="977"/>
      <c r="IKB1403" s="977"/>
      <c r="IKC1403" s="977"/>
      <c r="IKD1403" s="977"/>
      <c r="IKE1403" s="977"/>
      <c r="IKF1403" s="977"/>
      <c r="IKG1403" s="977"/>
      <c r="IKH1403" s="977"/>
      <c r="IKI1403" s="977"/>
      <c r="IKJ1403" s="977"/>
      <c r="IKK1403" s="977"/>
      <c r="IKL1403" s="977"/>
      <c r="IKM1403" s="977"/>
      <c r="IKN1403" s="977"/>
      <c r="IKO1403" s="977"/>
      <c r="IKP1403" s="977"/>
      <c r="IKQ1403" s="977"/>
      <c r="IKR1403" s="977"/>
      <c r="IKS1403" s="977"/>
      <c r="IKT1403" s="977"/>
      <c r="IKU1403" s="977"/>
      <c r="IKV1403" s="977"/>
      <c r="IKW1403" s="977"/>
      <c r="IKX1403" s="977"/>
      <c r="IKY1403" s="977"/>
      <c r="IKZ1403" s="977"/>
      <c r="ILA1403" s="977"/>
      <c r="ILB1403" s="977"/>
      <c r="ILC1403" s="977"/>
      <c r="ILD1403" s="977"/>
      <c r="ILE1403" s="977"/>
      <c r="ILF1403" s="977"/>
      <c r="ILG1403" s="977"/>
      <c r="ILH1403" s="977"/>
      <c r="ILI1403" s="977"/>
      <c r="ILJ1403" s="977"/>
      <c r="ILK1403" s="977"/>
      <c r="ILL1403" s="977"/>
      <c r="ILM1403" s="977"/>
      <c r="ILN1403" s="977"/>
      <c r="ILO1403" s="977"/>
      <c r="ILP1403" s="977"/>
      <c r="ILQ1403" s="977"/>
      <c r="ILR1403" s="977"/>
      <c r="ILS1403" s="977"/>
      <c r="ILT1403" s="977"/>
      <c r="ILU1403" s="977"/>
      <c r="ILV1403" s="977"/>
      <c r="ILW1403" s="977"/>
      <c r="ILX1403" s="977"/>
      <c r="ILY1403" s="977"/>
      <c r="ILZ1403" s="977"/>
      <c r="IMA1403" s="977"/>
      <c r="IMB1403" s="977"/>
      <c r="IMC1403" s="977"/>
      <c r="IMD1403" s="977"/>
      <c r="IME1403" s="977"/>
      <c r="IMF1403" s="977"/>
      <c r="IMG1403" s="977"/>
      <c r="IMH1403" s="977"/>
      <c r="IMI1403" s="977"/>
      <c r="IMJ1403" s="977"/>
      <c r="IMK1403" s="977"/>
      <c r="IML1403" s="977"/>
      <c r="IMM1403" s="977"/>
      <c r="IMN1403" s="977"/>
      <c r="IMO1403" s="977"/>
      <c r="IMP1403" s="977"/>
      <c r="IMQ1403" s="977"/>
      <c r="IMR1403" s="977"/>
      <c r="IMS1403" s="977"/>
      <c r="IMT1403" s="977"/>
      <c r="IMU1403" s="977"/>
      <c r="IMV1403" s="977"/>
      <c r="IMW1403" s="977"/>
      <c r="IMX1403" s="977"/>
      <c r="IMY1403" s="977"/>
      <c r="IMZ1403" s="977"/>
      <c r="INA1403" s="977"/>
      <c r="INB1403" s="977"/>
      <c r="INC1403" s="977"/>
      <c r="IND1403" s="977"/>
      <c r="INE1403" s="977"/>
      <c r="INF1403" s="977"/>
      <c r="ING1403" s="977"/>
      <c r="INH1403" s="977"/>
      <c r="INI1403" s="977"/>
      <c r="INJ1403" s="977"/>
      <c r="INK1403" s="977"/>
      <c r="INL1403" s="977"/>
      <c r="INM1403" s="977"/>
      <c r="INN1403" s="977"/>
      <c r="INO1403" s="977"/>
      <c r="INP1403" s="977"/>
      <c r="INQ1403" s="977"/>
      <c r="INR1403" s="977"/>
      <c r="INS1403" s="977"/>
      <c r="INT1403" s="977"/>
      <c r="INU1403" s="977"/>
      <c r="INV1403" s="977"/>
      <c r="INW1403" s="977"/>
      <c r="INX1403" s="977"/>
      <c r="INY1403" s="977"/>
      <c r="INZ1403" s="977"/>
      <c r="IOA1403" s="977"/>
      <c r="IOB1403" s="977"/>
      <c r="IOC1403" s="977"/>
      <c r="IOD1403" s="977"/>
      <c r="IOE1403" s="977"/>
      <c r="IOF1403" s="977"/>
      <c r="IOG1403" s="977"/>
      <c r="IOH1403" s="977"/>
      <c r="IOI1403" s="977"/>
      <c r="IOJ1403" s="977"/>
      <c r="IOK1403" s="977"/>
      <c r="IOL1403" s="977"/>
      <c r="IOM1403" s="977"/>
      <c r="ION1403" s="977"/>
      <c r="IOO1403" s="977"/>
      <c r="IOP1403" s="977"/>
      <c r="IOQ1403" s="977"/>
      <c r="IOR1403" s="977"/>
      <c r="IOS1403" s="977"/>
      <c r="IOT1403" s="977"/>
      <c r="IOU1403" s="977"/>
      <c r="IOV1403" s="977"/>
      <c r="IOW1403" s="977"/>
      <c r="IOX1403" s="977"/>
      <c r="IOY1403" s="977"/>
      <c r="IOZ1403" s="977"/>
      <c r="IPA1403" s="977"/>
      <c r="IPB1403" s="977"/>
      <c r="IPC1403" s="977"/>
      <c r="IPD1403" s="977"/>
      <c r="IPE1403" s="977"/>
      <c r="IPF1403" s="977"/>
      <c r="IPG1403" s="977"/>
      <c r="IPH1403" s="977"/>
      <c r="IPI1403" s="977"/>
      <c r="IPJ1403" s="977"/>
      <c r="IPK1403" s="977"/>
      <c r="IPL1403" s="977"/>
      <c r="IPM1403" s="977"/>
      <c r="IPN1403" s="977"/>
      <c r="IPO1403" s="977"/>
      <c r="IPP1403" s="977"/>
      <c r="IPQ1403" s="977"/>
      <c r="IPR1403" s="977"/>
      <c r="IPS1403" s="977"/>
      <c r="IPT1403" s="977"/>
      <c r="IPU1403" s="977"/>
      <c r="IPV1403" s="977"/>
      <c r="IPW1403" s="977"/>
      <c r="IPX1403" s="977"/>
      <c r="IPY1403" s="977"/>
      <c r="IPZ1403" s="977"/>
      <c r="IQA1403" s="977"/>
      <c r="IQB1403" s="977"/>
      <c r="IQC1403" s="977"/>
      <c r="IQD1403" s="977"/>
      <c r="IQE1403" s="977"/>
      <c r="IQF1403" s="977"/>
      <c r="IQG1403" s="977"/>
      <c r="IQH1403" s="977"/>
      <c r="IQI1403" s="977"/>
      <c r="IQJ1403" s="977"/>
      <c r="IQK1403" s="977"/>
      <c r="IQL1403" s="977"/>
      <c r="IQM1403" s="977"/>
      <c r="IQN1403" s="977"/>
      <c r="IQO1403" s="977"/>
      <c r="IQP1403" s="977"/>
      <c r="IQQ1403" s="977"/>
      <c r="IQR1403" s="977"/>
      <c r="IQS1403" s="977"/>
      <c r="IQT1403" s="977"/>
      <c r="IQU1403" s="977"/>
      <c r="IQV1403" s="977"/>
      <c r="IQW1403" s="977"/>
      <c r="IQX1403" s="977"/>
      <c r="IQY1403" s="977"/>
      <c r="IQZ1403" s="977"/>
      <c r="IRA1403" s="977"/>
      <c r="IRB1403" s="977"/>
      <c r="IRC1403" s="977"/>
      <c r="IRD1403" s="977"/>
      <c r="IRE1403" s="977"/>
      <c r="IRF1403" s="977"/>
      <c r="IRG1403" s="977"/>
      <c r="IRH1403" s="977"/>
      <c r="IRI1403" s="977"/>
      <c r="IRJ1403" s="977"/>
      <c r="IRK1403" s="977"/>
      <c r="IRL1403" s="977"/>
      <c r="IRM1403" s="977"/>
      <c r="IRN1403" s="977"/>
      <c r="IRO1403" s="977"/>
      <c r="IRP1403" s="977"/>
      <c r="IRQ1403" s="977"/>
      <c r="IRR1403" s="977"/>
      <c r="IRS1403" s="977"/>
      <c r="IRT1403" s="977"/>
      <c r="IRU1403" s="977"/>
      <c r="IRV1403" s="977"/>
      <c r="IRW1403" s="977"/>
      <c r="IRX1403" s="977"/>
      <c r="IRY1403" s="977"/>
      <c r="IRZ1403" s="977"/>
      <c r="ISA1403" s="977"/>
      <c r="ISB1403" s="977"/>
      <c r="ISC1403" s="977"/>
      <c r="ISD1403" s="977"/>
      <c r="ISE1403" s="977"/>
      <c r="ISF1403" s="977"/>
      <c r="ISG1403" s="977"/>
      <c r="ISH1403" s="977"/>
      <c r="ISI1403" s="977"/>
      <c r="ISJ1403" s="977"/>
      <c r="ISK1403" s="977"/>
      <c r="ISL1403" s="977"/>
      <c r="ISM1403" s="977"/>
      <c r="ISN1403" s="977"/>
      <c r="ISO1403" s="977"/>
      <c r="ISP1403" s="977"/>
      <c r="ISQ1403" s="977"/>
      <c r="ISR1403" s="977"/>
      <c r="ISS1403" s="977"/>
      <c r="IST1403" s="977"/>
      <c r="ISU1403" s="977"/>
      <c r="ISV1403" s="977"/>
      <c r="ISW1403" s="977"/>
      <c r="ISX1403" s="977"/>
      <c r="ISY1403" s="977"/>
      <c r="ISZ1403" s="977"/>
      <c r="ITA1403" s="977"/>
      <c r="ITB1403" s="977"/>
      <c r="ITC1403" s="977"/>
      <c r="ITD1403" s="977"/>
      <c r="ITE1403" s="977"/>
      <c r="ITF1403" s="977"/>
      <c r="ITG1403" s="977"/>
      <c r="ITH1403" s="977"/>
      <c r="ITI1403" s="977"/>
      <c r="ITJ1403" s="977"/>
      <c r="ITK1403" s="977"/>
      <c r="ITL1403" s="977"/>
      <c r="ITM1403" s="977"/>
      <c r="ITN1403" s="977"/>
      <c r="ITO1403" s="977"/>
      <c r="ITP1403" s="977"/>
      <c r="ITQ1403" s="977"/>
      <c r="ITR1403" s="977"/>
      <c r="ITS1403" s="977"/>
      <c r="ITT1403" s="977"/>
      <c r="ITU1403" s="977"/>
      <c r="ITV1403" s="977"/>
      <c r="ITW1403" s="977"/>
      <c r="ITX1403" s="977"/>
      <c r="ITY1403" s="977"/>
      <c r="ITZ1403" s="977"/>
      <c r="IUA1403" s="977"/>
      <c r="IUB1403" s="977"/>
      <c r="IUC1403" s="977"/>
      <c r="IUD1403" s="977"/>
      <c r="IUE1403" s="977"/>
      <c r="IUF1403" s="977"/>
      <c r="IUG1403" s="977"/>
      <c r="IUH1403" s="977"/>
      <c r="IUI1403" s="977"/>
      <c r="IUJ1403" s="977"/>
      <c r="IUK1403" s="977"/>
      <c r="IUL1403" s="977"/>
      <c r="IUM1403" s="977"/>
      <c r="IUN1403" s="977"/>
      <c r="IUO1403" s="977"/>
      <c r="IUP1403" s="977"/>
      <c r="IUQ1403" s="977"/>
      <c r="IUR1403" s="977"/>
      <c r="IUS1403" s="977"/>
      <c r="IUT1403" s="977"/>
      <c r="IUU1403" s="977"/>
      <c r="IUV1403" s="977"/>
      <c r="IUW1403" s="977"/>
      <c r="IUX1403" s="977"/>
      <c r="IUY1403" s="977"/>
      <c r="IUZ1403" s="977"/>
      <c r="IVA1403" s="977"/>
      <c r="IVB1403" s="977"/>
      <c r="IVC1403" s="977"/>
      <c r="IVD1403" s="977"/>
      <c r="IVE1403" s="977"/>
      <c r="IVF1403" s="977"/>
      <c r="IVG1403" s="977"/>
      <c r="IVH1403" s="977"/>
      <c r="IVI1403" s="977"/>
      <c r="IVJ1403" s="977"/>
      <c r="IVK1403" s="977"/>
      <c r="IVL1403" s="977"/>
      <c r="IVM1403" s="977"/>
      <c r="IVN1403" s="977"/>
      <c r="IVO1403" s="977"/>
      <c r="IVP1403" s="977"/>
      <c r="IVQ1403" s="977"/>
      <c r="IVR1403" s="977"/>
      <c r="IVS1403" s="977"/>
      <c r="IVT1403" s="977"/>
      <c r="IVU1403" s="977"/>
      <c r="IVV1403" s="977"/>
      <c r="IVW1403" s="977"/>
      <c r="IVX1403" s="977"/>
      <c r="IVY1403" s="977"/>
      <c r="IVZ1403" s="977"/>
      <c r="IWA1403" s="977"/>
      <c r="IWB1403" s="977"/>
      <c r="IWC1403" s="977"/>
      <c r="IWD1403" s="977"/>
      <c r="IWE1403" s="977"/>
      <c r="IWF1403" s="977"/>
      <c r="IWG1403" s="977"/>
      <c r="IWH1403" s="977"/>
      <c r="IWI1403" s="977"/>
      <c r="IWJ1403" s="977"/>
      <c r="IWK1403" s="977"/>
      <c r="IWL1403" s="977"/>
      <c r="IWM1403" s="977"/>
      <c r="IWN1403" s="977"/>
      <c r="IWO1403" s="977"/>
      <c r="IWP1403" s="977"/>
      <c r="IWQ1403" s="977"/>
      <c r="IWR1403" s="977"/>
      <c r="IWS1403" s="977"/>
      <c r="IWT1403" s="977"/>
      <c r="IWU1403" s="977"/>
      <c r="IWV1403" s="977"/>
      <c r="IWW1403" s="977"/>
      <c r="IWX1403" s="977"/>
      <c r="IWY1403" s="977"/>
      <c r="IWZ1403" s="977"/>
      <c r="IXA1403" s="977"/>
      <c r="IXB1403" s="977"/>
      <c r="IXC1403" s="977"/>
      <c r="IXD1403" s="977"/>
      <c r="IXE1403" s="977"/>
      <c r="IXF1403" s="977"/>
      <c r="IXG1403" s="977"/>
      <c r="IXH1403" s="977"/>
      <c r="IXI1403" s="977"/>
      <c r="IXJ1403" s="977"/>
      <c r="IXK1403" s="977"/>
      <c r="IXL1403" s="977"/>
      <c r="IXM1403" s="977"/>
      <c r="IXN1403" s="977"/>
      <c r="IXO1403" s="977"/>
      <c r="IXP1403" s="977"/>
      <c r="IXQ1403" s="977"/>
      <c r="IXR1403" s="977"/>
      <c r="IXS1403" s="977"/>
      <c r="IXT1403" s="977"/>
      <c r="IXU1403" s="977"/>
      <c r="IXV1403" s="977"/>
      <c r="IXW1403" s="977"/>
      <c r="IXX1403" s="977"/>
      <c r="IXY1403" s="977"/>
      <c r="IXZ1403" s="977"/>
      <c r="IYA1403" s="977"/>
      <c r="IYB1403" s="977"/>
      <c r="IYC1403" s="977"/>
      <c r="IYD1403" s="977"/>
      <c r="IYE1403" s="977"/>
      <c r="IYF1403" s="977"/>
      <c r="IYG1403" s="977"/>
      <c r="IYH1403" s="977"/>
      <c r="IYI1403" s="977"/>
      <c r="IYJ1403" s="977"/>
      <c r="IYK1403" s="977"/>
      <c r="IYL1403" s="977"/>
      <c r="IYM1403" s="977"/>
      <c r="IYN1403" s="977"/>
      <c r="IYO1403" s="977"/>
      <c r="IYP1403" s="977"/>
      <c r="IYQ1403" s="977"/>
      <c r="IYR1403" s="977"/>
      <c r="IYS1403" s="977"/>
      <c r="IYT1403" s="977"/>
      <c r="IYU1403" s="977"/>
      <c r="IYV1403" s="977"/>
      <c r="IYW1403" s="977"/>
      <c r="IYX1403" s="977"/>
      <c r="IYY1403" s="977"/>
      <c r="IYZ1403" s="977"/>
      <c r="IZA1403" s="977"/>
      <c r="IZB1403" s="977"/>
      <c r="IZC1403" s="977"/>
      <c r="IZD1403" s="977"/>
      <c r="IZE1403" s="977"/>
      <c r="IZF1403" s="977"/>
      <c r="IZG1403" s="977"/>
      <c r="IZH1403" s="977"/>
      <c r="IZI1403" s="977"/>
      <c r="IZJ1403" s="977"/>
      <c r="IZK1403" s="977"/>
      <c r="IZL1403" s="977"/>
      <c r="IZM1403" s="977"/>
      <c r="IZN1403" s="977"/>
      <c r="IZO1403" s="977"/>
      <c r="IZP1403" s="977"/>
      <c r="IZQ1403" s="977"/>
      <c r="IZR1403" s="977"/>
      <c r="IZS1403" s="977"/>
      <c r="IZT1403" s="977"/>
      <c r="IZU1403" s="977"/>
      <c r="IZV1403" s="977"/>
      <c r="IZW1403" s="977"/>
      <c r="IZX1403" s="977"/>
      <c r="IZY1403" s="977"/>
      <c r="IZZ1403" s="977"/>
      <c r="JAA1403" s="977"/>
      <c r="JAB1403" s="977"/>
      <c r="JAC1403" s="977"/>
      <c r="JAD1403" s="977"/>
      <c r="JAE1403" s="977"/>
      <c r="JAF1403" s="977"/>
      <c r="JAG1403" s="977"/>
      <c r="JAH1403" s="977"/>
      <c r="JAI1403" s="977"/>
      <c r="JAJ1403" s="977"/>
      <c r="JAK1403" s="977"/>
      <c r="JAL1403" s="977"/>
      <c r="JAM1403" s="977"/>
      <c r="JAN1403" s="977"/>
      <c r="JAO1403" s="977"/>
      <c r="JAP1403" s="977"/>
      <c r="JAQ1403" s="977"/>
      <c r="JAR1403" s="977"/>
      <c r="JAS1403" s="977"/>
      <c r="JAT1403" s="977"/>
      <c r="JAU1403" s="977"/>
      <c r="JAV1403" s="977"/>
      <c r="JAW1403" s="977"/>
      <c r="JAX1403" s="977"/>
      <c r="JAY1403" s="977"/>
      <c r="JAZ1403" s="977"/>
      <c r="JBA1403" s="977"/>
      <c r="JBB1403" s="977"/>
      <c r="JBC1403" s="977"/>
      <c r="JBD1403" s="977"/>
      <c r="JBE1403" s="977"/>
      <c r="JBF1403" s="977"/>
      <c r="JBG1403" s="977"/>
      <c r="JBH1403" s="977"/>
      <c r="JBI1403" s="977"/>
      <c r="JBJ1403" s="977"/>
      <c r="JBK1403" s="977"/>
      <c r="JBL1403" s="977"/>
      <c r="JBM1403" s="977"/>
      <c r="JBN1403" s="977"/>
      <c r="JBO1403" s="977"/>
      <c r="JBP1403" s="977"/>
      <c r="JBQ1403" s="977"/>
      <c r="JBR1403" s="977"/>
      <c r="JBS1403" s="977"/>
      <c r="JBT1403" s="977"/>
      <c r="JBU1403" s="977"/>
      <c r="JBV1403" s="977"/>
      <c r="JBW1403" s="977"/>
      <c r="JBX1403" s="977"/>
      <c r="JBY1403" s="977"/>
      <c r="JBZ1403" s="977"/>
      <c r="JCA1403" s="977"/>
      <c r="JCB1403" s="977"/>
      <c r="JCC1403" s="977"/>
      <c r="JCD1403" s="977"/>
      <c r="JCE1403" s="977"/>
      <c r="JCF1403" s="977"/>
      <c r="JCG1403" s="977"/>
      <c r="JCH1403" s="977"/>
      <c r="JCI1403" s="977"/>
      <c r="JCJ1403" s="977"/>
      <c r="JCK1403" s="977"/>
      <c r="JCL1403" s="977"/>
      <c r="JCM1403" s="977"/>
      <c r="JCN1403" s="977"/>
      <c r="JCO1403" s="977"/>
      <c r="JCP1403" s="977"/>
      <c r="JCQ1403" s="977"/>
      <c r="JCR1403" s="977"/>
      <c r="JCS1403" s="977"/>
      <c r="JCT1403" s="977"/>
      <c r="JCU1403" s="977"/>
      <c r="JCV1403" s="977"/>
      <c r="JCW1403" s="977"/>
      <c r="JCX1403" s="977"/>
      <c r="JCY1403" s="977"/>
      <c r="JCZ1403" s="977"/>
      <c r="JDA1403" s="977"/>
      <c r="JDB1403" s="977"/>
      <c r="JDC1403" s="977"/>
      <c r="JDD1403" s="977"/>
      <c r="JDE1403" s="977"/>
      <c r="JDF1403" s="977"/>
      <c r="JDG1403" s="977"/>
      <c r="JDH1403" s="977"/>
      <c r="JDI1403" s="977"/>
      <c r="JDJ1403" s="977"/>
      <c r="JDK1403" s="977"/>
      <c r="JDL1403" s="977"/>
      <c r="JDM1403" s="977"/>
      <c r="JDN1403" s="977"/>
      <c r="JDO1403" s="977"/>
      <c r="JDP1403" s="977"/>
      <c r="JDQ1403" s="977"/>
      <c r="JDR1403" s="977"/>
      <c r="JDS1403" s="977"/>
      <c r="JDT1403" s="977"/>
      <c r="JDU1403" s="977"/>
      <c r="JDV1403" s="977"/>
      <c r="JDW1403" s="977"/>
      <c r="JDX1403" s="977"/>
      <c r="JDY1403" s="977"/>
      <c r="JDZ1403" s="977"/>
      <c r="JEA1403" s="977"/>
      <c r="JEB1403" s="977"/>
      <c r="JEC1403" s="977"/>
      <c r="JED1403" s="977"/>
      <c r="JEE1403" s="977"/>
      <c r="JEF1403" s="977"/>
      <c r="JEG1403" s="977"/>
      <c r="JEH1403" s="977"/>
      <c r="JEI1403" s="977"/>
      <c r="JEJ1403" s="977"/>
      <c r="JEK1403" s="977"/>
      <c r="JEL1403" s="977"/>
      <c r="JEM1403" s="977"/>
      <c r="JEN1403" s="977"/>
      <c r="JEO1403" s="977"/>
      <c r="JEP1403" s="977"/>
      <c r="JEQ1403" s="977"/>
      <c r="JER1403" s="977"/>
      <c r="JES1403" s="977"/>
      <c r="JET1403" s="977"/>
      <c r="JEU1403" s="977"/>
      <c r="JEV1403" s="977"/>
      <c r="JEW1403" s="977"/>
      <c r="JEX1403" s="977"/>
      <c r="JEY1403" s="977"/>
      <c r="JEZ1403" s="977"/>
      <c r="JFA1403" s="977"/>
      <c r="JFB1403" s="977"/>
      <c r="JFC1403" s="977"/>
      <c r="JFD1403" s="977"/>
      <c r="JFE1403" s="977"/>
      <c r="JFF1403" s="977"/>
      <c r="JFG1403" s="977"/>
      <c r="JFH1403" s="977"/>
      <c r="JFI1403" s="977"/>
      <c r="JFJ1403" s="977"/>
      <c r="JFK1403" s="977"/>
      <c r="JFL1403" s="977"/>
      <c r="JFM1403" s="977"/>
      <c r="JFN1403" s="977"/>
      <c r="JFO1403" s="977"/>
      <c r="JFP1403" s="977"/>
      <c r="JFQ1403" s="977"/>
      <c r="JFR1403" s="977"/>
      <c r="JFS1403" s="977"/>
      <c r="JFT1403" s="977"/>
      <c r="JFU1403" s="977"/>
      <c r="JFV1403" s="977"/>
      <c r="JFW1403" s="977"/>
      <c r="JFX1403" s="977"/>
      <c r="JFY1403" s="977"/>
      <c r="JFZ1403" s="977"/>
      <c r="JGA1403" s="977"/>
      <c r="JGB1403" s="977"/>
      <c r="JGC1403" s="977"/>
      <c r="JGD1403" s="977"/>
      <c r="JGE1403" s="977"/>
      <c r="JGF1403" s="977"/>
      <c r="JGG1403" s="977"/>
      <c r="JGH1403" s="977"/>
      <c r="JGI1403" s="977"/>
      <c r="JGJ1403" s="977"/>
      <c r="JGK1403" s="977"/>
      <c r="JGL1403" s="977"/>
      <c r="JGM1403" s="977"/>
      <c r="JGN1403" s="977"/>
      <c r="JGO1403" s="977"/>
      <c r="JGP1403" s="977"/>
      <c r="JGQ1403" s="977"/>
      <c r="JGR1403" s="977"/>
      <c r="JGS1403" s="977"/>
      <c r="JGT1403" s="977"/>
      <c r="JGU1403" s="977"/>
      <c r="JGV1403" s="977"/>
      <c r="JGW1403" s="977"/>
      <c r="JGX1403" s="977"/>
      <c r="JGY1403" s="977"/>
      <c r="JGZ1403" s="977"/>
      <c r="JHA1403" s="977"/>
      <c r="JHB1403" s="977"/>
      <c r="JHC1403" s="977"/>
      <c r="JHD1403" s="977"/>
      <c r="JHE1403" s="977"/>
      <c r="JHF1403" s="977"/>
      <c r="JHG1403" s="977"/>
      <c r="JHH1403" s="977"/>
      <c r="JHI1403" s="977"/>
      <c r="JHJ1403" s="977"/>
      <c r="JHK1403" s="977"/>
      <c r="JHL1403" s="977"/>
      <c r="JHM1403" s="977"/>
      <c r="JHN1403" s="977"/>
      <c r="JHO1403" s="977"/>
      <c r="JHP1403" s="977"/>
      <c r="JHQ1403" s="977"/>
      <c r="JHR1403" s="977"/>
      <c r="JHS1403" s="977"/>
      <c r="JHT1403" s="977"/>
      <c r="JHU1403" s="977"/>
      <c r="JHV1403" s="977"/>
      <c r="JHW1403" s="977"/>
      <c r="JHX1403" s="977"/>
      <c r="JHY1403" s="977"/>
      <c r="JHZ1403" s="977"/>
      <c r="JIA1403" s="977"/>
      <c r="JIB1403" s="977"/>
      <c r="JIC1403" s="977"/>
      <c r="JID1403" s="977"/>
      <c r="JIE1403" s="977"/>
      <c r="JIF1403" s="977"/>
      <c r="JIG1403" s="977"/>
      <c r="JIH1403" s="977"/>
      <c r="JII1403" s="977"/>
      <c r="JIJ1403" s="977"/>
      <c r="JIK1403" s="977"/>
      <c r="JIL1403" s="977"/>
      <c r="JIM1403" s="977"/>
      <c r="JIN1403" s="977"/>
      <c r="JIO1403" s="977"/>
      <c r="JIP1403" s="977"/>
      <c r="JIQ1403" s="977"/>
      <c r="JIR1403" s="977"/>
      <c r="JIS1403" s="977"/>
      <c r="JIT1403" s="977"/>
      <c r="JIU1403" s="977"/>
      <c r="JIV1403" s="977"/>
      <c r="JIW1403" s="977"/>
      <c r="JIX1403" s="977"/>
      <c r="JIY1403" s="977"/>
      <c r="JIZ1403" s="977"/>
      <c r="JJA1403" s="977"/>
      <c r="JJB1403" s="977"/>
      <c r="JJC1403" s="977"/>
      <c r="JJD1403" s="977"/>
      <c r="JJE1403" s="977"/>
      <c r="JJF1403" s="977"/>
      <c r="JJG1403" s="977"/>
      <c r="JJH1403" s="977"/>
      <c r="JJI1403" s="977"/>
      <c r="JJJ1403" s="977"/>
      <c r="JJK1403" s="977"/>
      <c r="JJL1403" s="977"/>
      <c r="JJM1403" s="977"/>
      <c r="JJN1403" s="977"/>
      <c r="JJO1403" s="977"/>
      <c r="JJP1403" s="977"/>
      <c r="JJQ1403" s="977"/>
      <c r="JJR1403" s="977"/>
      <c r="JJS1403" s="977"/>
      <c r="JJT1403" s="977"/>
      <c r="JJU1403" s="977"/>
      <c r="JJV1403" s="977"/>
      <c r="JJW1403" s="977"/>
      <c r="JJX1403" s="977"/>
      <c r="JJY1403" s="977"/>
      <c r="JJZ1403" s="977"/>
      <c r="JKA1403" s="977"/>
      <c r="JKB1403" s="977"/>
      <c r="JKC1403" s="977"/>
      <c r="JKD1403" s="977"/>
      <c r="JKE1403" s="977"/>
      <c r="JKF1403" s="977"/>
      <c r="JKG1403" s="977"/>
      <c r="JKH1403" s="977"/>
      <c r="JKI1403" s="977"/>
      <c r="JKJ1403" s="977"/>
      <c r="JKK1403" s="977"/>
      <c r="JKL1403" s="977"/>
      <c r="JKM1403" s="977"/>
      <c r="JKN1403" s="977"/>
      <c r="JKO1403" s="977"/>
      <c r="JKP1403" s="977"/>
      <c r="JKQ1403" s="977"/>
      <c r="JKR1403" s="977"/>
      <c r="JKS1403" s="977"/>
      <c r="JKT1403" s="977"/>
      <c r="JKU1403" s="977"/>
      <c r="JKV1403" s="977"/>
      <c r="JKW1403" s="977"/>
      <c r="JKX1403" s="977"/>
      <c r="JKY1403" s="977"/>
      <c r="JKZ1403" s="977"/>
      <c r="JLA1403" s="977"/>
      <c r="JLB1403" s="977"/>
      <c r="JLC1403" s="977"/>
      <c r="JLD1403" s="977"/>
      <c r="JLE1403" s="977"/>
      <c r="JLF1403" s="977"/>
      <c r="JLG1403" s="977"/>
      <c r="JLH1403" s="977"/>
      <c r="JLI1403" s="977"/>
      <c r="JLJ1403" s="977"/>
      <c r="JLK1403" s="977"/>
      <c r="JLL1403" s="977"/>
      <c r="JLM1403" s="977"/>
      <c r="JLN1403" s="977"/>
      <c r="JLO1403" s="977"/>
      <c r="JLP1403" s="977"/>
      <c r="JLQ1403" s="977"/>
      <c r="JLR1403" s="977"/>
      <c r="JLS1403" s="977"/>
      <c r="JLT1403" s="977"/>
      <c r="JLU1403" s="977"/>
      <c r="JLV1403" s="977"/>
      <c r="JLW1403" s="977"/>
      <c r="JLX1403" s="977"/>
      <c r="JLY1403" s="977"/>
      <c r="JLZ1403" s="977"/>
      <c r="JMA1403" s="977"/>
      <c r="JMB1403" s="977"/>
      <c r="JMC1403" s="977"/>
      <c r="JMD1403" s="977"/>
      <c r="JME1403" s="977"/>
      <c r="JMF1403" s="977"/>
      <c r="JMG1403" s="977"/>
      <c r="JMH1403" s="977"/>
      <c r="JMI1403" s="977"/>
      <c r="JMJ1403" s="977"/>
      <c r="JMK1403" s="977"/>
      <c r="JML1403" s="977"/>
      <c r="JMM1403" s="977"/>
      <c r="JMN1403" s="977"/>
      <c r="JMO1403" s="977"/>
      <c r="JMP1403" s="977"/>
      <c r="JMQ1403" s="977"/>
      <c r="JMR1403" s="977"/>
      <c r="JMS1403" s="977"/>
      <c r="JMT1403" s="977"/>
      <c r="JMU1403" s="977"/>
      <c r="JMV1403" s="977"/>
      <c r="JMW1403" s="977"/>
      <c r="JMX1403" s="977"/>
      <c r="JMY1403" s="977"/>
      <c r="JMZ1403" s="977"/>
      <c r="JNA1403" s="977"/>
      <c r="JNB1403" s="977"/>
      <c r="JNC1403" s="977"/>
      <c r="JND1403" s="977"/>
      <c r="JNE1403" s="977"/>
      <c r="JNF1403" s="977"/>
      <c r="JNG1403" s="977"/>
      <c r="JNH1403" s="977"/>
      <c r="JNI1403" s="977"/>
      <c r="JNJ1403" s="977"/>
      <c r="JNK1403" s="977"/>
      <c r="JNL1403" s="977"/>
      <c r="JNM1403" s="977"/>
      <c r="JNN1403" s="977"/>
      <c r="JNO1403" s="977"/>
      <c r="JNP1403" s="977"/>
      <c r="JNQ1403" s="977"/>
      <c r="JNR1403" s="977"/>
      <c r="JNS1403" s="977"/>
      <c r="JNT1403" s="977"/>
      <c r="JNU1403" s="977"/>
      <c r="JNV1403" s="977"/>
      <c r="JNW1403" s="977"/>
      <c r="JNX1403" s="977"/>
      <c r="JNY1403" s="977"/>
      <c r="JNZ1403" s="977"/>
      <c r="JOA1403" s="977"/>
      <c r="JOB1403" s="977"/>
      <c r="JOC1403" s="977"/>
      <c r="JOD1403" s="977"/>
      <c r="JOE1403" s="977"/>
      <c r="JOF1403" s="977"/>
      <c r="JOG1403" s="977"/>
      <c r="JOH1403" s="977"/>
      <c r="JOI1403" s="977"/>
      <c r="JOJ1403" s="977"/>
      <c r="JOK1403" s="977"/>
      <c r="JOL1403" s="977"/>
      <c r="JOM1403" s="977"/>
      <c r="JON1403" s="977"/>
      <c r="JOO1403" s="977"/>
      <c r="JOP1403" s="977"/>
      <c r="JOQ1403" s="977"/>
      <c r="JOR1403" s="977"/>
      <c r="JOS1403" s="977"/>
      <c r="JOT1403" s="977"/>
      <c r="JOU1403" s="977"/>
      <c r="JOV1403" s="977"/>
      <c r="JOW1403" s="977"/>
      <c r="JOX1403" s="977"/>
      <c r="JOY1403" s="977"/>
      <c r="JOZ1403" s="977"/>
      <c r="JPA1403" s="977"/>
      <c r="JPB1403" s="977"/>
      <c r="JPC1403" s="977"/>
      <c r="JPD1403" s="977"/>
      <c r="JPE1403" s="977"/>
      <c r="JPF1403" s="977"/>
      <c r="JPG1403" s="977"/>
      <c r="JPH1403" s="977"/>
      <c r="JPI1403" s="977"/>
      <c r="JPJ1403" s="977"/>
      <c r="JPK1403" s="977"/>
      <c r="JPL1403" s="977"/>
      <c r="JPM1403" s="977"/>
      <c r="JPN1403" s="977"/>
      <c r="JPO1403" s="977"/>
      <c r="JPP1403" s="977"/>
      <c r="JPQ1403" s="977"/>
      <c r="JPR1403" s="977"/>
      <c r="JPS1403" s="977"/>
      <c r="JPT1403" s="977"/>
      <c r="JPU1403" s="977"/>
      <c r="JPV1403" s="977"/>
      <c r="JPW1403" s="977"/>
      <c r="JPX1403" s="977"/>
      <c r="JPY1403" s="977"/>
      <c r="JPZ1403" s="977"/>
      <c r="JQA1403" s="977"/>
      <c r="JQB1403" s="977"/>
      <c r="JQC1403" s="977"/>
      <c r="JQD1403" s="977"/>
      <c r="JQE1403" s="977"/>
      <c r="JQF1403" s="977"/>
      <c r="JQG1403" s="977"/>
      <c r="JQH1403" s="977"/>
      <c r="JQI1403" s="977"/>
      <c r="JQJ1403" s="977"/>
      <c r="JQK1403" s="977"/>
      <c r="JQL1403" s="977"/>
      <c r="JQM1403" s="977"/>
      <c r="JQN1403" s="977"/>
      <c r="JQO1403" s="977"/>
      <c r="JQP1403" s="977"/>
      <c r="JQQ1403" s="977"/>
      <c r="JQR1403" s="977"/>
      <c r="JQS1403" s="977"/>
      <c r="JQT1403" s="977"/>
      <c r="JQU1403" s="977"/>
      <c r="JQV1403" s="977"/>
      <c r="JQW1403" s="977"/>
      <c r="JQX1403" s="977"/>
      <c r="JQY1403" s="977"/>
      <c r="JQZ1403" s="977"/>
      <c r="JRA1403" s="977"/>
      <c r="JRB1403" s="977"/>
      <c r="JRC1403" s="977"/>
      <c r="JRD1403" s="977"/>
      <c r="JRE1403" s="977"/>
      <c r="JRF1403" s="977"/>
      <c r="JRG1403" s="977"/>
      <c r="JRH1403" s="977"/>
      <c r="JRI1403" s="977"/>
      <c r="JRJ1403" s="977"/>
      <c r="JRK1403" s="977"/>
      <c r="JRL1403" s="977"/>
      <c r="JRM1403" s="977"/>
      <c r="JRN1403" s="977"/>
      <c r="JRO1403" s="977"/>
      <c r="JRP1403" s="977"/>
      <c r="JRQ1403" s="977"/>
      <c r="JRR1403" s="977"/>
      <c r="JRS1403" s="977"/>
      <c r="JRT1403" s="977"/>
      <c r="JRU1403" s="977"/>
      <c r="JRV1403" s="977"/>
      <c r="JRW1403" s="977"/>
      <c r="JRX1403" s="977"/>
      <c r="JRY1403" s="977"/>
      <c r="JRZ1403" s="977"/>
      <c r="JSA1403" s="977"/>
      <c r="JSB1403" s="977"/>
      <c r="JSC1403" s="977"/>
      <c r="JSD1403" s="977"/>
      <c r="JSE1403" s="977"/>
      <c r="JSF1403" s="977"/>
      <c r="JSG1403" s="977"/>
      <c r="JSH1403" s="977"/>
      <c r="JSI1403" s="977"/>
      <c r="JSJ1403" s="977"/>
      <c r="JSK1403" s="977"/>
      <c r="JSL1403" s="977"/>
      <c r="JSM1403" s="977"/>
      <c r="JSN1403" s="977"/>
      <c r="JSO1403" s="977"/>
      <c r="JSP1403" s="977"/>
      <c r="JSQ1403" s="977"/>
      <c r="JSR1403" s="977"/>
      <c r="JSS1403" s="977"/>
      <c r="JST1403" s="977"/>
      <c r="JSU1403" s="977"/>
      <c r="JSV1403" s="977"/>
      <c r="JSW1403" s="977"/>
      <c r="JSX1403" s="977"/>
      <c r="JSY1403" s="977"/>
      <c r="JSZ1403" s="977"/>
      <c r="JTA1403" s="977"/>
      <c r="JTB1403" s="977"/>
      <c r="JTC1403" s="977"/>
      <c r="JTD1403" s="977"/>
      <c r="JTE1403" s="977"/>
      <c r="JTF1403" s="977"/>
      <c r="JTG1403" s="977"/>
      <c r="JTH1403" s="977"/>
      <c r="JTI1403" s="977"/>
      <c r="JTJ1403" s="977"/>
      <c r="JTK1403" s="977"/>
      <c r="JTL1403" s="977"/>
      <c r="JTM1403" s="977"/>
      <c r="JTN1403" s="977"/>
      <c r="JTO1403" s="977"/>
      <c r="JTP1403" s="977"/>
      <c r="JTQ1403" s="977"/>
      <c r="JTR1403" s="977"/>
      <c r="JTS1403" s="977"/>
      <c r="JTT1403" s="977"/>
      <c r="JTU1403" s="977"/>
      <c r="JTV1403" s="977"/>
      <c r="JTW1403" s="977"/>
      <c r="JTX1403" s="977"/>
      <c r="JTY1403" s="977"/>
      <c r="JTZ1403" s="977"/>
      <c r="JUA1403" s="977"/>
      <c r="JUB1403" s="977"/>
      <c r="JUC1403" s="977"/>
      <c r="JUD1403" s="977"/>
      <c r="JUE1403" s="977"/>
      <c r="JUF1403" s="977"/>
      <c r="JUG1403" s="977"/>
      <c r="JUH1403" s="977"/>
      <c r="JUI1403" s="977"/>
      <c r="JUJ1403" s="977"/>
      <c r="JUK1403" s="977"/>
      <c r="JUL1403" s="977"/>
      <c r="JUM1403" s="977"/>
      <c r="JUN1403" s="977"/>
      <c r="JUO1403" s="977"/>
      <c r="JUP1403" s="977"/>
      <c r="JUQ1403" s="977"/>
      <c r="JUR1403" s="977"/>
      <c r="JUS1403" s="977"/>
      <c r="JUT1403" s="977"/>
      <c r="JUU1403" s="977"/>
      <c r="JUV1403" s="977"/>
      <c r="JUW1403" s="977"/>
      <c r="JUX1403" s="977"/>
      <c r="JUY1403" s="977"/>
      <c r="JUZ1403" s="977"/>
      <c r="JVA1403" s="977"/>
      <c r="JVB1403" s="977"/>
      <c r="JVC1403" s="977"/>
      <c r="JVD1403" s="977"/>
      <c r="JVE1403" s="977"/>
      <c r="JVF1403" s="977"/>
      <c r="JVG1403" s="977"/>
      <c r="JVH1403" s="977"/>
      <c r="JVI1403" s="977"/>
      <c r="JVJ1403" s="977"/>
      <c r="JVK1403" s="977"/>
      <c r="JVL1403" s="977"/>
      <c r="JVM1403" s="977"/>
      <c r="JVN1403" s="977"/>
      <c r="JVO1403" s="977"/>
      <c r="JVP1403" s="977"/>
      <c r="JVQ1403" s="977"/>
      <c r="JVR1403" s="977"/>
      <c r="JVS1403" s="977"/>
      <c r="JVT1403" s="977"/>
      <c r="JVU1403" s="977"/>
      <c r="JVV1403" s="977"/>
      <c r="JVW1403" s="977"/>
      <c r="JVX1403" s="977"/>
      <c r="JVY1403" s="977"/>
      <c r="JVZ1403" s="977"/>
      <c r="JWA1403" s="977"/>
      <c r="JWB1403" s="977"/>
      <c r="JWC1403" s="977"/>
      <c r="JWD1403" s="977"/>
      <c r="JWE1403" s="977"/>
      <c r="JWF1403" s="977"/>
      <c r="JWG1403" s="977"/>
      <c r="JWH1403" s="977"/>
      <c r="JWI1403" s="977"/>
      <c r="JWJ1403" s="977"/>
      <c r="JWK1403" s="977"/>
      <c r="JWL1403" s="977"/>
      <c r="JWM1403" s="977"/>
      <c r="JWN1403" s="977"/>
      <c r="JWO1403" s="977"/>
      <c r="JWP1403" s="977"/>
      <c r="JWQ1403" s="977"/>
      <c r="JWR1403" s="977"/>
      <c r="JWS1403" s="977"/>
      <c r="JWT1403" s="977"/>
      <c r="JWU1403" s="977"/>
      <c r="JWV1403" s="977"/>
      <c r="JWW1403" s="977"/>
      <c r="JWX1403" s="977"/>
      <c r="JWY1403" s="977"/>
      <c r="JWZ1403" s="977"/>
      <c r="JXA1403" s="977"/>
      <c r="JXB1403" s="977"/>
      <c r="JXC1403" s="977"/>
      <c r="JXD1403" s="977"/>
      <c r="JXE1403" s="977"/>
      <c r="JXF1403" s="977"/>
      <c r="JXG1403" s="977"/>
      <c r="JXH1403" s="977"/>
      <c r="JXI1403" s="977"/>
      <c r="JXJ1403" s="977"/>
      <c r="JXK1403" s="977"/>
      <c r="JXL1403" s="977"/>
      <c r="JXM1403" s="977"/>
      <c r="JXN1403" s="977"/>
      <c r="JXO1403" s="977"/>
      <c r="JXP1403" s="977"/>
      <c r="JXQ1403" s="977"/>
      <c r="JXR1403" s="977"/>
      <c r="JXS1403" s="977"/>
      <c r="JXT1403" s="977"/>
      <c r="JXU1403" s="977"/>
      <c r="JXV1403" s="977"/>
      <c r="JXW1403" s="977"/>
      <c r="JXX1403" s="977"/>
      <c r="JXY1403" s="977"/>
      <c r="JXZ1403" s="977"/>
      <c r="JYA1403" s="977"/>
      <c r="JYB1403" s="977"/>
      <c r="JYC1403" s="977"/>
      <c r="JYD1403" s="977"/>
      <c r="JYE1403" s="977"/>
      <c r="JYF1403" s="977"/>
      <c r="JYG1403" s="977"/>
      <c r="JYH1403" s="977"/>
      <c r="JYI1403" s="977"/>
      <c r="JYJ1403" s="977"/>
      <c r="JYK1403" s="977"/>
      <c r="JYL1403" s="977"/>
      <c r="JYM1403" s="977"/>
      <c r="JYN1403" s="977"/>
      <c r="JYO1403" s="977"/>
      <c r="JYP1403" s="977"/>
      <c r="JYQ1403" s="977"/>
      <c r="JYR1403" s="977"/>
      <c r="JYS1403" s="977"/>
      <c r="JYT1403" s="977"/>
      <c r="JYU1403" s="977"/>
      <c r="JYV1403" s="977"/>
      <c r="JYW1403" s="977"/>
      <c r="JYX1403" s="977"/>
      <c r="JYY1403" s="977"/>
      <c r="JYZ1403" s="977"/>
      <c r="JZA1403" s="977"/>
      <c r="JZB1403" s="977"/>
      <c r="JZC1403" s="977"/>
      <c r="JZD1403" s="977"/>
      <c r="JZE1403" s="977"/>
      <c r="JZF1403" s="977"/>
      <c r="JZG1403" s="977"/>
      <c r="JZH1403" s="977"/>
      <c r="JZI1403" s="977"/>
      <c r="JZJ1403" s="977"/>
      <c r="JZK1403" s="977"/>
      <c r="JZL1403" s="977"/>
      <c r="JZM1403" s="977"/>
      <c r="JZN1403" s="977"/>
      <c r="JZO1403" s="977"/>
      <c r="JZP1403" s="977"/>
      <c r="JZQ1403" s="977"/>
      <c r="JZR1403" s="977"/>
      <c r="JZS1403" s="977"/>
      <c r="JZT1403" s="977"/>
      <c r="JZU1403" s="977"/>
      <c r="JZV1403" s="977"/>
      <c r="JZW1403" s="977"/>
      <c r="JZX1403" s="977"/>
      <c r="JZY1403" s="977"/>
      <c r="JZZ1403" s="977"/>
      <c r="KAA1403" s="977"/>
      <c r="KAB1403" s="977"/>
      <c r="KAC1403" s="977"/>
      <c r="KAD1403" s="977"/>
      <c r="KAE1403" s="977"/>
      <c r="KAF1403" s="977"/>
      <c r="KAG1403" s="977"/>
      <c r="KAH1403" s="977"/>
      <c r="KAI1403" s="977"/>
      <c r="KAJ1403" s="977"/>
      <c r="KAK1403" s="977"/>
      <c r="KAL1403" s="977"/>
      <c r="KAM1403" s="977"/>
      <c r="KAN1403" s="977"/>
      <c r="KAO1403" s="977"/>
      <c r="KAP1403" s="977"/>
      <c r="KAQ1403" s="977"/>
      <c r="KAR1403" s="977"/>
      <c r="KAS1403" s="977"/>
      <c r="KAT1403" s="977"/>
      <c r="KAU1403" s="977"/>
      <c r="KAV1403" s="977"/>
      <c r="KAW1403" s="977"/>
      <c r="KAX1403" s="977"/>
      <c r="KAY1403" s="977"/>
      <c r="KAZ1403" s="977"/>
      <c r="KBA1403" s="977"/>
      <c r="KBB1403" s="977"/>
      <c r="KBC1403" s="977"/>
      <c r="KBD1403" s="977"/>
      <c r="KBE1403" s="977"/>
      <c r="KBF1403" s="977"/>
      <c r="KBG1403" s="977"/>
      <c r="KBH1403" s="977"/>
      <c r="KBI1403" s="977"/>
      <c r="KBJ1403" s="977"/>
      <c r="KBK1403" s="977"/>
      <c r="KBL1403" s="977"/>
      <c r="KBM1403" s="977"/>
      <c r="KBN1403" s="977"/>
      <c r="KBO1403" s="977"/>
      <c r="KBP1403" s="977"/>
      <c r="KBQ1403" s="977"/>
      <c r="KBR1403" s="977"/>
      <c r="KBS1403" s="977"/>
      <c r="KBT1403" s="977"/>
      <c r="KBU1403" s="977"/>
      <c r="KBV1403" s="977"/>
      <c r="KBW1403" s="977"/>
      <c r="KBX1403" s="977"/>
      <c r="KBY1403" s="977"/>
      <c r="KBZ1403" s="977"/>
      <c r="KCA1403" s="977"/>
      <c r="KCB1403" s="977"/>
      <c r="KCC1403" s="977"/>
      <c r="KCD1403" s="977"/>
      <c r="KCE1403" s="977"/>
      <c r="KCF1403" s="977"/>
      <c r="KCG1403" s="977"/>
      <c r="KCH1403" s="977"/>
      <c r="KCI1403" s="977"/>
      <c r="KCJ1403" s="977"/>
      <c r="KCK1403" s="977"/>
      <c r="KCL1403" s="977"/>
      <c r="KCM1403" s="977"/>
      <c r="KCN1403" s="977"/>
      <c r="KCO1403" s="977"/>
      <c r="KCP1403" s="977"/>
      <c r="KCQ1403" s="977"/>
      <c r="KCR1403" s="977"/>
      <c r="KCS1403" s="977"/>
      <c r="KCT1403" s="977"/>
      <c r="KCU1403" s="977"/>
      <c r="KCV1403" s="977"/>
      <c r="KCW1403" s="977"/>
      <c r="KCX1403" s="977"/>
      <c r="KCY1403" s="977"/>
      <c r="KCZ1403" s="977"/>
      <c r="KDA1403" s="977"/>
      <c r="KDB1403" s="977"/>
      <c r="KDC1403" s="977"/>
      <c r="KDD1403" s="977"/>
      <c r="KDE1403" s="977"/>
      <c r="KDF1403" s="977"/>
      <c r="KDG1403" s="977"/>
      <c r="KDH1403" s="977"/>
      <c r="KDI1403" s="977"/>
      <c r="KDJ1403" s="977"/>
      <c r="KDK1403" s="977"/>
      <c r="KDL1403" s="977"/>
      <c r="KDM1403" s="977"/>
      <c r="KDN1403" s="977"/>
      <c r="KDO1403" s="977"/>
      <c r="KDP1403" s="977"/>
      <c r="KDQ1403" s="977"/>
      <c r="KDR1403" s="977"/>
      <c r="KDS1403" s="977"/>
      <c r="KDT1403" s="977"/>
      <c r="KDU1403" s="977"/>
      <c r="KDV1403" s="977"/>
      <c r="KDW1403" s="977"/>
      <c r="KDX1403" s="977"/>
      <c r="KDY1403" s="977"/>
      <c r="KDZ1403" s="977"/>
      <c r="KEA1403" s="977"/>
      <c r="KEB1403" s="977"/>
      <c r="KEC1403" s="977"/>
      <c r="KED1403" s="977"/>
      <c r="KEE1403" s="977"/>
      <c r="KEF1403" s="977"/>
      <c r="KEG1403" s="977"/>
      <c r="KEH1403" s="977"/>
      <c r="KEI1403" s="977"/>
      <c r="KEJ1403" s="977"/>
      <c r="KEK1403" s="977"/>
      <c r="KEL1403" s="977"/>
      <c r="KEM1403" s="977"/>
      <c r="KEN1403" s="977"/>
      <c r="KEO1403" s="977"/>
      <c r="KEP1403" s="977"/>
      <c r="KEQ1403" s="977"/>
      <c r="KER1403" s="977"/>
      <c r="KES1403" s="977"/>
      <c r="KET1403" s="977"/>
      <c r="KEU1403" s="977"/>
      <c r="KEV1403" s="977"/>
      <c r="KEW1403" s="977"/>
      <c r="KEX1403" s="977"/>
      <c r="KEY1403" s="977"/>
      <c r="KEZ1403" s="977"/>
      <c r="KFA1403" s="977"/>
      <c r="KFB1403" s="977"/>
      <c r="KFC1403" s="977"/>
      <c r="KFD1403" s="977"/>
      <c r="KFE1403" s="977"/>
      <c r="KFF1403" s="977"/>
      <c r="KFG1403" s="977"/>
      <c r="KFH1403" s="977"/>
      <c r="KFI1403" s="977"/>
      <c r="KFJ1403" s="977"/>
      <c r="KFK1403" s="977"/>
      <c r="KFL1403" s="977"/>
      <c r="KFM1403" s="977"/>
      <c r="KFN1403" s="977"/>
      <c r="KFO1403" s="977"/>
      <c r="KFP1403" s="977"/>
      <c r="KFQ1403" s="977"/>
      <c r="KFR1403" s="977"/>
      <c r="KFS1403" s="977"/>
      <c r="KFT1403" s="977"/>
      <c r="KFU1403" s="977"/>
      <c r="KFV1403" s="977"/>
      <c r="KFW1403" s="977"/>
      <c r="KFX1403" s="977"/>
      <c r="KFY1403" s="977"/>
      <c r="KFZ1403" s="977"/>
      <c r="KGA1403" s="977"/>
      <c r="KGB1403" s="977"/>
      <c r="KGC1403" s="977"/>
      <c r="KGD1403" s="977"/>
      <c r="KGE1403" s="977"/>
      <c r="KGF1403" s="977"/>
      <c r="KGG1403" s="977"/>
      <c r="KGH1403" s="977"/>
      <c r="KGI1403" s="977"/>
      <c r="KGJ1403" s="977"/>
      <c r="KGK1403" s="977"/>
      <c r="KGL1403" s="977"/>
      <c r="KGM1403" s="977"/>
      <c r="KGN1403" s="977"/>
      <c r="KGO1403" s="977"/>
      <c r="KGP1403" s="977"/>
      <c r="KGQ1403" s="977"/>
      <c r="KGR1403" s="977"/>
      <c r="KGS1403" s="977"/>
      <c r="KGT1403" s="977"/>
      <c r="KGU1403" s="977"/>
      <c r="KGV1403" s="977"/>
      <c r="KGW1403" s="977"/>
      <c r="KGX1403" s="977"/>
      <c r="KGY1403" s="977"/>
      <c r="KGZ1403" s="977"/>
      <c r="KHA1403" s="977"/>
      <c r="KHB1403" s="977"/>
      <c r="KHC1403" s="977"/>
      <c r="KHD1403" s="977"/>
      <c r="KHE1403" s="977"/>
      <c r="KHF1403" s="977"/>
      <c r="KHG1403" s="977"/>
      <c r="KHH1403" s="977"/>
      <c r="KHI1403" s="977"/>
      <c r="KHJ1403" s="977"/>
      <c r="KHK1403" s="977"/>
      <c r="KHL1403" s="977"/>
      <c r="KHM1403" s="977"/>
      <c r="KHN1403" s="977"/>
      <c r="KHO1403" s="977"/>
      <c r="KHP1403" s="977"/>
      <c r="KHQ1403" s="977"/>
      <c r="KHR1403" s="977"/>
      <c r="KHS1403" s="977"/>
      <c r="KHT1403" s="977"/>
      <c r="KHU1403" s="977"/>
      <c r="KHV1403" s="977"/>
      <c r="KHW1403" s="977"/>
      <c r="KHX1403" s="977"/>
      <c r="KHY1403" s="977"/>
      <c r="KHZ1403" s="977"/>
      <c r="KIA1403" s="977"/>
      <c r="KIB1403" s="977"/>
      <c r="KIC1403" s="977"/>
      <c r="KID1403" s="977"/>
      <c r="KIE1403" s="977"/>
      <c r="KIF1403" s="977"/>
      <c r="KIG1403" s="977"/>
      <c r="KIH1403" s="977"/>
      <c r="KII1403" s="977"/>
      <c r="KIJ1403" s="977"/>
      <c r="KIK1403" s="977"/>
      <c r="KIL1403" s="977"/>
      <c r="KIM1403" s="977"/>
      <c r="KIN1403" s="977"/>
      <c r="KIO1403" s="977"/>
      <c r="KIP1403" s="977"/>
      <c r="KIQ1403" s="977"/>
      <c r="KIR1403" s="977"/>
      <c r="KIS1403" s="977"/>
      <c r="KIT1403" s="977"/>
      <c r="KIU1403" s="977"/>
      <c r="KIV1403" s="977"/>
      <c r="KIW1403" s="977"/>
      <c r="KIX1403" s="977"/>
      <c r="KIY1403" s="977"/>
      <c r="KIZ1403" s="977"/>
      <c r="KJA1403" s="977"/>
      <c r="KJB1403" s="977"/>
      <c r="KJC1403" s="977"/>
      <c r="KJD1403" s="977"/>
      <c r="KJE1403" s="977"/>
      <c r="KJF1403" s="977"/>
      <c r="KJG1403" s="977"/>
      <c r="KJH1403" s="977"/>
      <c r="KJI1403" s="977"/>
      <c r="KJJ1403" s="977"/>
      <c r="KJK1403" s="977"/>
      <c r="KJL1403" s="977"/>
      <c r="KJM1403" s="977"/>
      <c r="KJN1403" s="977"/>
      <c r="KJO1403" s="977"/>
      <c r="KJP1403" s="977"/>
      <c r="KJQ1403" s="977"/>
      <c r="KJR1403" s="977"/>
      <c r="KJS1403" s="977"/>
      <c r="KJT1403" s="977"/>
      <c r="KJU1403" s="977"/>
      <c r="KJV1403" s="977"/>
      <c r="KJW1403" s="977"/>
      <c r="KJX1403" s="977"/>
      <c r="KJY1403" s="977"/>
      <c r="KJZ1403" s="977"/>
      <c r="KKA1403" s="977"/>
      <c r="KKB1403" s="977"/>
      <c r="KKC1403" s="977"/>
      <c r="KKD1403" s="977"/>
      <c r="KKE1403" s="977"/>
      <c r="KKF1403" s="977"/>
      <c r="KKG1403" s="977"/>
      <c r="KKH1403" s="977"/>
      <c r="KKI1403" s="977"/>
      <c r="KKJ1403" s="977"/>
      <c r="KKK1403" s="977"/>
      <c r="KKL1403" s="977"/>
      <c r="KKM1403" s="977"/>
      <c r="KKN1403" s="977"/>
      <c r="KKO1403" s="977"/>
      <c r="KKP1403" s="977"/>
      <c r="KKQ1403" s="977"/>
      <c r="KKR1403" s="977"/>
      <c r="KKS1403" s="977"/>
      <c r="KKT1403" s="977"/>
      <c r="KKU1403" s="977"/>
      <c r="KKV1403" s="977"/>
      <c r="KKW1403" s="977"/>
      <c r="KKX1403" s="977"/>
      <c r="KKY1403" s="977"/>
      <c r="KKZ1403" s="977"/>
      <c r="KLA1403" s="977"/>
      <c r="KLB1403" s="977"/>
      <c r="KLC1403" s="977"/>
      <c r="KLD1403" s="977"/>
      <c r="KLE1403" s="977"/>
      <c r="KLF1403" s="977"/>
      <c r="KLG1403" s="977"/>
      <c r="KLH1403" s="977"/>
      <c r="KLI1403" s="977"/>
      <c r="KLJ1403" s="977"/>
      <c r="KLK1403" s="977"/>
      <c r="KLL1403" s="977"/>
      <c r="KLM1403" s="977"/>
      <c r="KLN1403" s="977"/>
      <c r="KLO1403" s="977"/>
      <c r="KLP1403" s="977"/>
      <c r="KLQ1403" s="977"/>
      <c r="KLR1403" s="977"/>
      <c r="KLS1403" s="977"/>
      <c r="KLT1403" s="977"/>
      <c r="KLU1403" s="977"/>
      <c r="KLV1403" s="977"/>
      <c r="KLW1403" s="977"/>
      <c r="KLX1403" s="977"/>
      <c r="KLY1403" s="977"/>
      <c r="KLZ1403" s="977"/>
      <c r="KMA1403" s="977"/>
      <c r="KMB1403" s="977"/>
      <c r="KMC1403" s="977"/>
      <c r="KMD1403" s="977"/>
      <c r="KME1403" s="977"/>
      <c r="KMF1403" s="977"/>
      <c r="KMG1403" s="977"/>
      <c r="KMH1403" s="977"/>
      <c r="KMI1403" s="977"/>
      <c r="KMJ1403" s="977"/>
      <c r="KMK1403" s="977"/>
      <c r="KML1403" s="977"/>
      <c r="KMM1403" s="977"/>
      <c r="KMN1403" s="977"/>
      <c r="KMO1403" s="977"/>
      <c r="KMP1403" s="977"/>
      <c r="KMQ1403" s="977"/>
      <c r="KMR1403" s="977"/>
      <c r="KMS1403" s="977"/>
      <c r="KMT1403" s="977"/>
      <c r="KMU1403" s="977"/>
      <c r="KMV1403" s="977"/>
      <c r="KMW1403" s="977"/>
      <c r="KMX1403" s="977"/>
      <c r="KMY1403" s="977"/>
      <c r="KMZ1403" s="977"/>
      <c r="KNA1403" s="977"/>
      <c r="KNB1403" s="977"/>
      <c r="KNC1403" s="977"/>
      <c r="KND1403" s="977"/>
      <c r="KNE1403" s="977"/>
      <c r="KNF1403" s="977"/>
      <c r="KNG1403" s="977"/>
      <c r="KNH1403" s="977"/>
      <c r="KNI1403" s="977"/>
      <c r="KNJ1403" s="977"/>
      <c r="KNK1403" s="977"/>
      <c r="KNL1403" s="977"/>
      <c r="KNM1403" s="977"/>
      <c r="KNN1403" s="977"/>
      <c r="KNO1403" s="977"/>
      <c r="KNP1403" s="977"/>
      <c r="KNQ1403" s="977"/>
      <c r="KNR1403" s="977"/>
      <c r="KNS1403" s="977"/>
      <c r="KNT1403" s="977"/>
      <c r="KNU1403" s="977"/>
      <c r="KNV1403" s="977"/>
      <c r="KNW1403" s="977"/>
      <c r="KNX1403" s="977"/>
      <c r="KNY1403" s="977"/>
      <c r="KNZ1403" s="977"/>
      <c r="KOA1403" s="977"/>
      <c r="KOB1403" s="977"/>
      <c r="KOC1403" s="977"/>
      <c r="KOD1403" s="977"/>
      <c r="KOE1403" s="977"/>
      <c r="KOF1403" s="977"/>
      <c r="KOG1403" s="977"/>
      <c r="KOH1403" s="977"/>
      <c r="KOI1403" s="977"/>
      <c r="KOJ1403" s="977"/>
      <c r="KOK1403" s="977"/>
      <c r="KOL1403" s="977"/>
      <c r="KOM1403" s="977"/>
      <c r="KON1403" s="977"/>
      <c r="KOO1403" s="977"/>
      <c r="KOP1403" s="977"/>
      <c r="KOQ1403" s="977"/>
      <c r="KOR1403" s="977"/>
      <c r="KOS1403" s="977"/>
      <c r="KOT1403" s="977"/>
      <c r="KOU1403" s="977"/>
      <c r="KOV1403" s="977"/>
      <c r="KOW1403" s="977"/>
      <c r="KOX1403" s="977"/>
      <c r="KOY1403" s="977"/>
      <c r="KOZ1403" s="977"/>
      <c r="KPA1403" s="977"/>
      <c r="KPB1403" s="977"/>
      <c r="KPC1403" s="977"/>
      <c r="KPD1403" s="977"/>
      <c r="KPE1403" s="977"/>
      <c r="KPF1403" s="977"/>
      <c r="KPG1403" s="977"/>
      <c r="KPH1403" s="977"/>
      <c r="KPI1403" s="977"/>
      <c r="KPJ1403" s="977"/>
      <c r="KPK1403" s="977"/>
      <c r="KPL1403" s="977"/>
      <c r="KPM1403" s="977"/>
      <c r="KPN1403" s="977"/>
      <c r="KPO1403" s="977"/>
      <c r="KPP1403" s="977"/>
      <c r="KPQ1403" s="977"/>
      <c r="KPR1403" s="977"/>
      <c r="KPS1403" s="977"/>
      <c r="KPT1403" s="977"/>
      <c r="KPU1403" s="977"/>
      <c r="KPV1403" s="977"/>
      <c r="KPW1403" s="977"/>
      <c r="KPX1403" s="977"/>
      <c r="KPY1403" s="977"/>
      <c r="KPZ1403" s="977"/>
      <c r="KQA1403" s="977"/>
      <c r="KQB1403" s="977"/>
      <c r="KQC1403" s="977"/>
      <c r="KQD1403" s="977"/>
      <c r="KQE1403" s="977"/>
      <c r="KQF1403" s="977"/>
      <c r="KQG1403" s="977"/>
      <c r="KQH1403" s="977"/>
      <c r="KQI1403" s="977"/>
      <c r="KQJ1403" s="977"/>
      <c r="KQK1403" s="977"/>
      <c r="KQL1403" s="977"/>
      <c r="KQM1403" s="977"/>
      <c r="KQN1403" s="977"/>
      <c r="KQO1403" s="977"/>
      <c r="KQP1403" s="977"/>
      <c r="KQQ1403" s="977"/>
      <c r="KQR1403" s="977"/>
      <c r="KQS1403" s="977"/>
      <c r="KQT1403" s="977"/>
      <c r="KQU1403" s="977"/>
      <c r="KQV1403" s="977"/>
      <c r="KQW1403" s="977"/>
      <c r="KQX1403" s="977"/>
      <c r="KQY1403" s="977"/>
      <c r="KQZ1403" s="977"/>
      <c r="KRA1403" s="977"/>
      <c r="KRB1403" s="977"/>
      <c r="KRC1403" s="977"/>
      <c r="KRD1403" s="977"/>
      <c r="KRE1403" s="977"/>
      <c r="KRF1403" s="977"/>
      <c r="KRG1403" s="977"/>
      <c r="KRH1403" s="977"/>
      <c r="KRI1403" s="977"/>
      <c r="KRJ1403" s="977"/>
      <c r="KRK1403" s="977"/>
      <c r="KRL1403" s="977"/>
      <c r="KRM1403" s="977"/>
      <c r="KRN1403" s="977"/>
      <c r="KRO1403" s="977"/>
      <c r="KRP1403" s="977"/>
      <c r="KRQ1403" s="977"/>
      <c r="KRR1403" s="977"/>
      <c r="KRS1403" s="977"/>
      <c r="KRT1403" s="977"/>
      <c r="KRU1403" s="977"/>
      <c r="KRV1403" s="977"/>
      <c r="KRW1403" s="977"/>
      <c r="KRX1403" s="977"/>
      <c r="KRY1403" s="977"/>
      <c r="KRZ1403" s="977"/>
      <c r="KSA1403" s="977"/>
      <c r="KSB1403" s="977"/>
      <c r="KSC1403" s="977"/>
      <c r="KSD1403" s="977"/>
      <c r="KSE1403" s="977"/>
      <c r="KSF1403" s="977"/>
      <c r="KSG1403" s="977"/>
      <c r="KSH1403" s="977"/>
      <c r="KSI1403" s="977"/>
      <c r="KSJ1403" s="977"/>
      <c r="KSK1403" s="977"/>
      <c r="KSL1403" s="977"/>
      <c r="KSM1403" s="977"/>
      <c r="KSN1403" s="977"/>
      <c r="KSO1403" s="977"/>
      <c r="KSP1403" s="977"/>
      <c r="KSQ1403" s="977"/>
      <c r="KSR1403" s="977"/>
      <c r="KSS1403" s="977"/>
      <c r="KST1403" s="977"/>
      <c r="KSU1403" s="977"/>
      <c r="KSV1403" s="977"/>
      <c r="KSW1403" s="977"/>
      <c r="KSX1403" s="977"/>
      <c r="KSY1403" s="977"/>
      <c r="KSZ1403" s="977"/>
      <c r="KTA1403" s="977"/>
      <c r="KTB1403" s="977"/>
      <c r="KTC1403" s="977"/>
      <c r="KTD1403" s="977"/>
      <c r="KTE1403" s="977"/>
      <c r="KTF1403" s="977"/>
      <c r="KTG1403" s="977"/>
      <c r="KTH1403" s="977"/>
      <c r="KTI1403" s="977"/>
      <c r="KTJ1403" s="977"/>
      <c r="KTK1403" s="977"/>
      <c r="KTL1403" s="977"/>
      <c r="KTM1403" s="977"/>
      <c r="KTN1403" s="977"/>
      <c r="KTO1403" s="977"/>
      <c r="KTP1403" s="977"/>
      <c r="KTQ1403" s="977"/>
      <c r="KTR1403" s="977"/>
      <c r="KTS1403" s="977"/>
      <c r="KTT1403" s="977"/>
      <c r="KTU1403" s="977"/>
      <c r="KTV1403" s="977"/>
      <c r="KTW1403" s="977"/>
      <c r="KTX1403" s="977"/>
      <c r="KTY1403" s="977"/>
      <c r="KTZ1403" s="977"/>
      <c r="KUA1403" s="977"/>
      <c r="KUB1403" s="977"/>
      <c r="KUC1403" s="977"/>
      <c r="KUD1403" s="977"/>
      <c r="KUE1403" s="977"/>
      <c r="KUF1403" s="977"/>
      <c r="KUG1403" s="977"/>
      <c r="KUH1403" s="977"/>
      <c r="KUI1403" s="977"/>
      <c r="KUJ1403" s="977"/>
      <c r="KUK1403" s="977"/>
      <c r="KUL1403" s="977"/>
      <c r="KUM1403" s="977"/>
      <c r="KUN1403" s="977"/>
      <c r="KUO1403" s="977"/>
      <c r="KUP1403" s="977"/>
      <c r="KUQ1403" s="977"/>
      <c r="KUR1403" s="977"/>
      <c r="KUS1403" s="977"/>
      <c r="KUT1403" s="977"/>
      <c r="KUU1403" s="977"/>
      <c r="KUV1403" s="977"/>
      <c r="KUW1403" s="977"/>
      <c r="KUX1403" s="977"/>
      <c r="KUY1403" s="977"/>
      <c r="KUZ1403" s="977"/>
      <c r="KVA1403" s="977"/>
      <c r="KVB1403" s="977"/>
      <c r="KVC1403" s="977"/>
      <c r="KVD1403" s="977"/>
      <c r="KVE1403" s="977"/>
      <c r="KVF1403" s="977"/>
      <c r="KVG1403" s="977"/>
      <c r="KVH1403" s="977"/>
      <c r="KVI1403" s="977"/>
      <c r="KVJ1403" s="977"/>
      <c r="KVK1403" s="977"/>
      <c r="KVL1403" s="977"/>
      <c r="KVM1403" s="977"/>
      <c r="KVN1403" s="977"/>
      <c r="KVO1403" s="977"/>
      <c r="KVP1403" s="977"/>
      <c r="KVQ1403" s="977"/>
      <c r="KVR1403" s="977"/>
      <c r="KVS1403" s="977"/>
      <c r="KVT1403" s="977"/>
      <c r="KVU1403" s="977"/>
      <c r="KVV1403" s="977"/>
      <c r="KVW1403" s="977"/>
      <c r="KVX1403" s="977"/>
      <c r="KVY1403" s="977"/>
      <c r="KVZ1403" s="977"/>
      <c r="KWA1403" s="977"/>
      <c r="KWB1403" s="977"/>
      <c r="KWC1403" s="977"/>
      <c r="KWD1403" s="977"/>
      <c r="KWE1403" s="977"/>
      <c r="KWF1403" s="977"/>
      <c r="KWG1403" s="977"/>
      <c r="KWH1403" s="977"/>
      <c r="KWI1403" s="977"/>
      <c r="KWJ1403" s="977"/>
      <c r="KWK1403" s="977"/>
      <c r="KWL1403" s="977"/>
      <c r="KWM1403" s="977"/>
      <c r="KWN1403" s="977"/>
      <c r="KWO1403" s="977"/>
      <c r="KWP1403" s="977"/>
      <c r="KWQ1403" s="977"/>
      <c r="KWR1403" s="977"/>
      <c r="KWS1403" s="977"/>
      <c r="KWT1403" s="977"/>
      <c r="KWU1403" s="977"/>
      <c r="KWV1403" s="977"/>
      <c r="KWW1403" s="977"/>
      <c r="KWX1403" s="977"/>
      <c r="KWY1403" s="977"/>
      <c r="KWZ1403" s="977"/>
      <c r="KXA1403" s="977"/>
      <c r="KXB1403" s="977"/>
      <c r="KXC1403" s="977"/>
      <c r="KXD1403" s="977"/>
      <c r="KXE1403" s="977"/>
      <c r="KXF1403" s="977"/>
      <c r="KXG1403" s="977"/>
      <c r="KXH1403" s="977"/>
      <c r="KXI1403" s="977"/>
      <c r="KXJ1403" s="977"/>
      <c r="KXK1403" s="977"/>
      <c r="KXL1403" s="977"/>
      <c r="KXM1403" s="977"/>
      <c r="KXN1403" s="977"/>
      <c r="KXO1403" s="977"/>
      <c r="KXP1403" s="977"/>
      <c r="KXQ1403" s="977"/>
      <c r="KXR1403" s="977"/>
      <c r="KXS1403" s="977"/>
      <c r="KXT1403" s="977"/>
      <c r="KXU1403" s="977"/>
      <c r="KXV1403" s="977"/>
      <c r="KXW1403" s="977"/>
      <c r="KXX1403" s="977"/>
      <c r="KXY1403" s="977"/>
      <c r="KXZ1403" s="977"/>
      <c r="KYA1403" s="977"/>
      <c r="KYB1403" s="977"/>
      <c r="KYC1403" s="977"/>
      <c r="KYD1403" s="977"/>
      <c r="KYE1403" s="977"/>
      <c r="KYF1403" s="977"/>
      <c r="KYG1403" s="977"/>
      <c r="KYH1403" s="977"/>
      <c r="KYI1403" s="977"/>
      <c r="KYJ1403" s="977"/>
      <c r="KYK1403" s="977"/>
      <c r="KYL1403" s="977"/>
      <c r="KYM1403" s="977"/>
      <c r="KYN1403" s="977"/>
      <c r="KYO1403" s="977"/>
      <c r="KYP1403" s="977"/>
      <c r="KYQ1403" s="977"/>
      <c r="KYR1403" s="977"/>
      <c r="KYS1403" s="977"/>
      <c r="KYT1403" s="977"/>
      <c r="KYU1403" s="977"/>
      <c r="KYV1403" s="977"/>
      <c r="KYW1403" s="977"/>
      <c r="KYX1403" s="977"/>
      <c r="KYY1403" s="977"/>
      <c r="KYZ1403" s="977"/>
      <c r="KZA1403" s="977"/>
      <c r="KZB1403" s="977"/>
      <c r="KZC1403" s="977"/>
      <c r="KZD1403" s="977"/>
      <c r="KZE1403" s="977"/>
      <c r="KZF1403" s="977"/>
      <c r="KZG1403" s="977"/>
      <c r="KZH1403" s="977"/>
      <c r="KZI1403" s="977"/>
      <c r="KZJ1403" s="977"/>
      <c r="KZK1403" s="977"/>
      <c r="KZL1403" s="977"/>
      <c r="KZM1403" s="977"/>
      <c r="KZN1403" s="977"/>
      <c r="KZO1403" s="977"/>
      <c r="KZP1403" s="977"/>
      <c r="KZQ1403" s="977"/>
      <c r="KZR1403" s="977"/>
      <c r="KZS1403" s="977"/>
      <c r="KZT1403" s="977"/>
      <c r="KZU1403" s="977"/>
      <c r="KZV1403" s="977"/>
      <c r="KZW1403" s="977"/>
      <c r="KZX1403" s="977"/>
      <c r="KZY1403" s="977"/>
      <c r="KZZ1403" s="977"/>
      <c r="LAA1403" s="977"/>
      <c r="LAB1403" s="977"/>
      <c r="LAC1403" s="977"/>
      <c r="LAD1403" s="977"/>
      <c r="LAE1403" s="977"/>
      <c r="LAF1403" s="977"/>
      <c r="LAG1403" s="977"/>
      <c r="LAH1403" s="977"/>
      <c r="LAI1403" s="977"/>
      <c r="LAJ1403" s="977"/>
      <c r="LAK1403" s="977"/>
      <c r="LAL1403" s="977"/>
      <c r="LAM1403" s="977"/>
      <c r="LAN1403" s="977"/>
      <c r="LAO1403" s="977"/>
      <c r="LAP1403" s="977"/>
      <c r="LAQ1403" s="977"/>
      <c r="LAR1403" s="977"/>
      <c r="LAS1403" s="977"/>
      <c r="LAT1403" s="977"/>
      <c r="LAU1403" s="977"/>
      <c r="LAV1403" s="977"/>
      <c r="LAW1403" s="977"/>
      <c r="LAX1403" s="977"/>
      <c r="LAY1403" s="977"/>
      <c r="LAZ1403" s="977"/>
      <c r="LBA1403" s="977"/>
      <c r="LBB1403" s="977"/>
      <c r="LBC1403" s="977"/>
      <c r="LBD1403" s="977"/>
      <c r="LBE1403" s="977"/>
      <c r="LBF1403" s="977"/>
      <c r="LBG1403" s="977"/>
      <c r="LBH1403" s="977"/>
      <c r="LBI1403" s="977"/>
      <c r="LBJ1403" s="977"/>
      <c r="LBK1403" s="977"/>
      <c r="LBL1403" s="977"/>
      <c r="LBM1403" s="977"/>
      <c r="LBN1403" s="977"/>
      <c r="LBO1403" s="977"/>
      <c r="LBP1403" s="977"/>
      <c r="LBQ1403" s="977"/>
      <c r="LBR1403" s="977"/>
      <c r="LBS1403" s="977"/>
      <c r="LBT1403" s="977"/>
      <c r="LBU1403" s="977"/>
      <c r="LBV1403" s="977"/>
      <c r="LBW1403" s="977"/>
      <c r="LBX1403" s="977"/>
      <c r="LBY1403" s="977"/>
      <c r="LBZ1403" s="977"/>
      <c r="LCA1403" s="977"/>
      <c r="LCB1403" s="977"/>
      <c r="LCC1403" s="977"/>
      <c r="LCD1403" s="977"/>
      <c r="LCE1403" s="977"/>
      <c r="LCF1403" s="977"/>
      <c r="LCG1403" s="977"/>
      <c r="LCH1403" s="977"/>
      <c r="LCI1403" s="977"/>
      <c r="LCJ1403" s="977"/>
      <c r="LCK1403" s="977"/>
      <c r="LCL1403" s="977"/>
      <c r="LCM1403" s="977"/>
      <c r="LCN1403" s="977"/>
      <c r="LCO1403" s="977"/>
      <c r="LCP1403" s="977"/>
      <c r="LCQ1403" s="977"/>
      <c r="LCR1403" s="977"/>
      <c r="LCS1403" s="977"/>
      <c r="LCT1403" s="977"/>
      <c r="LCU1403" s="977"/>
      <c r="LCV1403" s="977"/>
      <c r="LCW1403" s="977"/>
      <c r="LCX1403" s="977"/>
      <c r="LCY1403" s="977"/>
      <c r="LCZ1403" s="977"/>
      <c r="LDA1403" s="977"/>
      <c r="LDB1403" s="977"/>
      <c r="LDC1403" s="977"/>
      <c r="LDD1403" s="977"/>
      <c r="LDE1403" s="977"/>
      <c r="LDF1403" s="977"/>
      <c r="LDG1403" s="977"/>
      <c r="LDH1403" s="977"/>
      <c r="LDI1403" s="977"/>
      <c r="LDJ1403" s="977"/>
      <c r="LDK1403" s="977"/>
      <c r="LDL1403" s="977"/>
      <c r="LDM1403" s="977"/>
      <c r="LDN1403" s="977"/>
      <c r="LDO1403" s="977"/>
      <c r="LDP1403" s="977"/>
      <c r="LDQ1403" s="977"/>
      <c r="LDR1403" s="977"/>
      <c r="LDS1403" s="977"/>
      <c r="LDT1403" s="977"/>
      <c r="LDU1403" s="977"/>
      <c r="LDV1403" s="977"/>
      <c r="LDW1403" s="977"/>
      <c r="LDX1403" s="977"/>
      <c r="LDY1403" s="977"/>
      <c r="LDZ1403" s="977"/>
      <c r="LEA1403" s="977"/>
      <c r="LEB1403" s="977"/>
      <c r="LEC1403" s="977"/>
      <c r="LED1403" s="977"/>
      <c r="LEE1403" s="977"/>
      <c r="LEF1403" s="977"/>
      <c r="LEG1403" s="977"/>
      <c r="LEH1403" s="977"/>
      <c r="LEI1403" s="977"/>
      <c r="LEJ1403" s="977"/>
      <c r="LEK1403" s="977"/>
      <c r="LEL1403" s="977"/>
      <c r="LEM1403" s="977"/>
      <c r="LEN1403" s="977"/>
      <c r="LEO1403" s="977"/>
      <c r="LEP1403" s="977"/>
      <c r="LEQ1403" s="977"/>
      <c r="LER1403" s="977"/>
      <c r="LES1403" s="977"/>
      <c r="LET1403" s="977"/>
      <c r="LEU1403" s="977"/>
      <c r="LEV1403" s="977"/>
      <c r="LEW1403" s="977"/>
      <c r="LEX1403" s="977"/>
      <c r="LEY1403" s="977"/>
      <c r="LEZ1403" s="977"/>
      <c r="LFA1403" s="977"/>
      <c r="LFB1403" s="977"/>
      <c r="LFC1403" s="977"/>
      <c r="LFD1403" s="977"/>
      <c r="LFE1403" s="977"/>
      <c r="LFF1403" s="977"/>
      <c r="LFG1403" s="977"/>
      <c r="LFH1403" s="977"/>
      <c r="LFI1403" s="977"/>
      <c r="LFJ1403" s="977"/>
      <c r="LFK1403" s="977"/>
      <c r="LFL1403" s="977"/>
      <c r="LFM1403" s="977"/>
      <c r="LFN1403" s="977"/>
      <c r="LFO1403" s="977"/>
      <c r="LFP1403" s="977"/>
      <c r="LFQ1403" s="977"/>
      <c r="LFR1403" s="977"/>
      <c r="LFS1403" s="977"/>
      <c r="LFT1403" s="977"/>
      <c r="LFU1403" s="977"/>
      <c r="LFV1403" s="977"/>
      <c r="LFW1403" s="977"/>
      <c r="LFX1403" s="977"/>
      <c r="LFY1403" s="977"/>
      <c r="LFZ1403" s="977"/>
      <c r="LGA1403" s="977"/>
      <c r="LGB1403" s="977"/>
      <c r="LGC1403" s="977"/>
      <c r="LGD1403" s="977"/>
      <c r="LGE1403" s="977"/>
      <c r="LGF1403" s="977"/>
      <c r="LGG1403" s="977"/>
      <c r="LGH1403" s="977"/>
      <c r="LGI1403" s="977"/>
      <c r="LGJ1403" s="977"/>
      <c r="LGK1403" s="977"/>
      <c r="LGL1403" s="977"/>
      <c r="LGM1403" s="977"/>
      <c r="LGN1403" s="977"/>
      <c r="LGO1403" s="977"/>
      <c r="LGP1403" s="977"/>
      <c r="LGQ1403" s="977"/>
      <c r="LGR1403" s="977"/>
      <c r="LGS1403" s="977"/>
      <c r="LGT1403" s="977"/>
      <c r="LGU1403" s="977"/>
      <c r="LGV1403" s="977"/>
      <c r="LGW1403" s="977"/>
      <c r="LGX1403" s="977"/>
      <c r="LGY1403" s="977"/>
      <c r="LGZ1403" s="977"/>
      <c r="LHA1403" s="977"/>
      <c r="LHB1403" s="977"/>
      <c r="LHC1403" s="977"/>
      <c r="LHD1403" s="977"/>
      <c r="LHE1403" s="977"/>
      <c r="LHF1403" s="977"/>
      <c r="LHG1403" s="977"/>
      <c r="LHH1403" s="977"/>
      <c r="LHI1403" s="977"/>
      <c r="LHJ1403" s="977"/>
      <c r="LHK1403" s="977"/>
      <c r="LHL1403" s="977"/>
      <c r="LHM1403" s="977"/>
      <c r="LHN1403" s="977"/>
      <c r="LHO1403" s="977"/>
      <c r="LHP1403" s="977"/>
      <c r="LHQ1403" s="977"/>
      <c r="LHR1403" s="977"/>
      <c r="LHS1403" s="977"/>
      <c r="LHT1403" s="977"/>
      <c r="LHU1403" s="977"/>
      <c r="LHV1403" s="977"/>
      <c r="LHW1403" s="977"/>
      <c r="LHX1403" s="977"/>
      <c r="LHY1403" s="977"/>
      <c r="LHZ1403" s="977"/>
      <c r="LIA1403" s="977"/>
      <c r="LIB1403" s="977"/>
      <c r="LIC1403" s="977"/>
      <c r="LID1403" s="977"/>
      <c r="LIE1403" s="977"/>
      <c r="LIF1403" s="977"/>
      <c r="LIG1403" s="977"/>
      <c r="LIH1403" s="977"/>
      <c r="LII1403" s="977"/>
      <c r="LIJ1403" s="977"/>
      <c r="LIK1403" s="977"/>
      <c r="LIL1403" s="977"/>
      <c r="LIM1403" s="977"/>
      <c r="LIN1403" s="977"/>
      <c r="LIO1403" s="977"/>
      <c r="LIP1403" s="977"/>
      <c r="LIQ1403" s="977"/>
      <c r="LIR1403" s="977"/>
      <c r="LIS1403" s="977"/>
      <c r="LIT1403" s="977"/>
      <c r="LIU1403" s="977"/>
      <c r="LIV1403" s="977"/>
      <c r="LIW1403" s="977"/>
      <c r="LIX1403" s="977"/>
      <c r="LIY1403" s="977"/>
      <c r="LIZ1403" s="977"/>
      <c r="LJA1403" s="977"/>
      <c r="LJB1403" s="977"/>
      <c r="LJC1403" s="977"/>
      <c r="LJD1403" s="977"/>
      <c r="LJE1403" s="977"/>
      <c r="LJF1403" s="977"/>
      <c r="LJG1403" s="977"/>
      <c r="LJH1403" s="977"/>
      <c r="LJI1403" s="977"/>
      <c r="LJJ1403" s="977"/>
      <c r="LJK1403" s="977"/>
      <c r="LJL1403" s="977"/>
      <c r="LJM1403" s="977"/>
      <c r="LJN1403" s="977"/>
      <c r="LJO1403" s="977"/>
      <c r="LJP1403" s="977"/>
      <c r="LJQ1403" s="977"/>
      <c r="LJR1403" s="977"/>
      <c r="LJS1403" s="977"/>
      <c r="LJT1403" s="977"/>
      <c r="LJU1403" s="977"/>
      <c r="LJV1403" s="977"/>
      <c r="LJW1403" s="977"/>
      <c r="LJX1403" s="977"/>
      <c r="LJY1403" s="977"/>
      <c r="LJZ1403" s="977"/>
      <c r="LKA1403" s="977"/>
      <c r="LKB1403" s="977"/>
      <c r="LKC1403" s="977"/>
      <c r="LKD1403" s="977"/>
      <c r="LKE1403" s="977"/>
      <c r="LKF1403" s="977"/>
      <c r="LKG1403" s="977"/>
      <c r="LKH1403" s="977"/>
      <c r="LKI1403" s="977"/>
      <c r="LKJ1403" s="977"/>
      <c r="LKK1403" s="977"/>
      <c r="LKL1403" s="977"/>
      <c r="LKM1403" s="977"/>
      <c r="LKN1403" s="977"/>
      <c r="LKO1403" s="977"/>
      <c r="LKP1403" s="977"/>
      <c r="LKQ1403" s="977"/>
      <c r="LKR1403" s="977"/>
      <c r="LKS1403" s="977"/>
      <c r="LKT1403" s="977"/>
      <c r="LKU1403" s="977"/>
      <c r="LKV1403" s="977"/>
      <c r="LKW1403" s="977"/>
      <c r="LKX1403" s="977"/>
      <c r="LKY1403" s="977"/>
      <c r="LKZ1403" s="977"/>
      <c r="LLA1403" s="977"/>
      <c r="LLB1403" s="977"/>
      <c r="LLC1403" s="977"/>
      <c r="LLD1403" s="977"/>
      <c r="LLE1403" s="977"/>
      <c r="LLF1403" s="977"/>
      <c r="LLG1403" s="977"/>
      <c r="LLH1403" s="977"/>
      <c r="LLI1403" s="977"/>
      <c r="LLJ1403" s="977"/>
      <c r="LLK1403" s="977"/>
      <c r="LLL1403" s="977"/>
      <c r="LLM1403" s="977"/>
      <c r="LLN1403" s="977"/>
      <c r="LLO1403" s="977"/>
      <c r="LLP1403" s="977"/>
      <c r="LLQ1403" s="977"/>
      <c r="LLR1403" s="977"/>
      <c r="LLS1403" s="977"/>
      <c r="LLT1403" s="977"/>
      <c r="LLU1403" s="977"/>
      <c r="LLV1403" s="977"/>
      <c r="LLW1403" s="977"/>
      <c r="LLX1403" s="977"/>
      <c r="LLY1403" s="977"/>
      <c r="LLZ1403" s="977"/>
      <c r="LMA1403" s="977"/>
      <c r="LMB1403" s="977"/>
      <c r="LMC1403" s="977"/>
      <c r="LMD1403" s="977"/>
      <c r="LME1403" s="977"/>
      <c r="LMF1403" s="977"/>
      <c r="LMG1403" s="977"/>
      <c r="LMH1403" s="977"/>
      <c r="LMI1403" s="977"/>
      <c r="LMJ1403" s="977"/>
      <c r="LMK1403" s="977"/>
      <c r="LML1403" s="977"/>
      <c r="LMM1403" s="977"/>
      <c r="LMN1403" s="977"/>
      <c r="LMO1403" s="977"/>
      <c r="LMP1403" s="977"/>
      <c r="LMQ1403" s="977"/>
      <c r="LMR1403" s="977"/>
      <c r="LMS1403" s="977"/>
      <c r="LMT1403" s="977"/>
      <c r="LMU1403" s="977"/>
      <c r="LMV1403" s="977"/>
      <c r="LMW1403" s="977"/>
      <c r="LMX1403" s="977"/>
      <c r="LMY1403" s="977"/>
      <c r="LMZ1403" s="977"/>
      <c r="LNA1403" s="977"/>
      <c r="LNB1403" s="977"/>
      <c r="LNC1403" s="977"/>
      <c r="LND1403" s="977"/>
      <c r="LNE1403" s="977"/>
      <c r="LNF1403" s="977"/>
      <c r="LNG1403" s="977"/>
      <c r="LNH1403" s="977"/>
      <c r="LNI1403" s="977"/>
      <c r="LNJ1403" s="977"/>
      <c r="LNK1403" s="977"/>
      <c r="LNL1403" s="977"/>
      <c r="LNM1403" s="977"/>
      <c r="LNN1403" s="977"/>
      <c r="LNO1403" s="977"/>
      <c r="LNP1403" s="977"/>
      <c r="LNQ1403" s="977"/>
      <c r="LNR1403" s="977"/>
      <c r="LNS1403" s="977"/>
      <c r="LNT1403" s="977"/>
      <c r="LNU1403" s="977"/>
      <c r="LNV1403" s="977"/>
      <c r="LNW1403" s="977"/>
      <c r="LNX1403" s="977"/>
      <c r="LNY1403" s="977"/>
      <c r="LNZ1403" s="977"/>
      <c r="LOA1403" s="977"/>
      <c r="LOB1403" s="977"/>
      <c r="LOC1403" s="977"/>
      <c r="LOD1403" s="977"/>
      <c r="LOE1403" s="977"/>
      <c r="LOF1403" s="977"/>
      <c r="LOG1403" s="977"/>
      <c r="LOH1403" s="977"/>
      <c r="LOI1403" s="977"/>
      <c r="LOJ1403" s="977"/>
      <c r="LOK1403" s="977"/>
      <c r="LOL1403" s="977"/>
      <c r="LOM1403" s="977"/>
      <c r="LON1403" s="977"/>
      <c r="LOO1403" s="977"/>
      <c r="LOP1403" s="977"/>
      <c r="LOQ1403" s="977"/>
      <c r="LOR1403" s="977"/>
      <c r="LOS1403" s="977"/>
      <c r="LOT1403" s="977"/>
      <c r="LOU1403" s="977"/>
      <c r="LOV1403" s="977"/>
      <c r="LOW1403" s="977"/>
      <c r="LOX1403" s="977"/>
      <c r="LOY1403" s="977"/>
      <c r="LOZ1403" s="977"/>
      <c r="LPA1403" s="977"/>
      <c r="LPB1403" s="977"/>
      <c r="LPC1403" s="977"/>
      <c r="LPD1403" s="977"/>
      <c r="LPE1403" s="977"/>
      <c r="LPF1403" s="977"/>
      <c r="LPG1403" s="977"/>
      <c r="LPH1403" s="977"/>
      <c r="LPI1403" s="977"/>
      <c r="LPJ1403" s="977"/>
      <c r="LPK1403" s="977"/>
      <c r="LPL1403" s="977"/>
      <c r="LPM1403" s="977"/>
      <c r="LPN1403" s="977"/>
      <c r="LPO1403" s="977"/>
      <c r="LPP1403" s="977"/>
      <c r="LPQ1403" s="977"/>
      <c r="LPR1403" s="977"/>
      <c r="LPS1403" s="977"/>
      <c r="LPT1403" s="977"/>
      <c r="LPU1403" s="977"/>
      <c r="LPV1403" s="977"/>
      <c r="LPW1403" s="977"/>
      <c r="LPX1403" s="977"/>
      <c r="LPY1403" s="977"/>
      <c r="LPZ1403" s="977"/>
      <c r="LQA1403" s="977"/>
      <c r="LQB1403" s="977"/>
      <c r="LQC1403" s="977"/>
      <c r="LQD1403" s="977"/>
      <c r="LQE1403" s="977"/>
      <c r="LQF1403" s="977"/>
      <c r="LQG1403" s="977"/>
      <c r="LQH1403" s="977"/>
      <c r="LQI1403" s="977"/>
      <c r="LQJ1403" s="977"/>
      <c r="LQK1403" s="977"/>
      <c r="LQL1403" s="977"/>
      <c r="LQM1403" s="977"/>
      <c r="LQN1403" s="977"/>
      <c r="LQO1403" s="977"/>
      <c r="LQP1403" s="977"/>
      <c r="LQQ1403" s="977"/>
      <c r="LQR1403" s="977"/>
      <c r="LQS1403" s="977"/>
      <c r="LQT1403" s="977"/>
      <c r="LQU1403" s="977"/>
      <c r="LQV1403" s="977"/>
      <c r="LQW1403" s="977"/>
      <c r="LQX1403" s="977"/>
      <c r="LQY1403" s="977"/>
      <c r="LQZ1403" s="977"/>
      <c r="LRA1403" s="977"/>
      <c r="LRB1403" s="977"/>
      <c r="LRC1403" s="977"/>
      <c r="LRD1403" s="977"/>
      <c r="LRE1403" s="977"/>
      <c r="LRF1403" s="977"/>
      <c r="LRG1403" s="977"/>
      <c r="LRH1403" s="977"/>
      <c r="LRI1403" s="977"/>
      <c r="LRJ1403" s="977"/>
      <c r="LRK1403" s="977"/>
      <c r="LRL1403" s="977"/>
      <c r="LRM1403" s="977"/>
      <c r="LRN1403" s="977"/>
      <c r="LRO1403" s="977"/>
      <c r="LRP1403" s="977"/>
      <c r="LRQ1403" s="977"/>
      <c r="LRR1403" s="977"/>
      <c r="LRS1403" s="977"/>
      <c r="LRT1403" s="977"/>
      <c r="LRU1403" s="977"/>
      <c r="LRV1403" s="977"/>
      <c r="LRW1403" s="977"/>
      <c r="LRX1403" s="977"/>
      <c r="LRY1403" s="977"/>
      <c r="LRZ1403" s="977"/>
      <c r="LSA1403" s="977"/>
      <c r="LSB1403" s="977"/>
      <c r="LSC1403" s="977"/>
      <c r="LSD1403" s="977"/>
      <c r="LSE1403" s="977"/>
      <c r="LSF1403" s="977"/>
      <c r="LSG1403" s="977"/>
      <c r="LSH1403" s="977"/>
      <c r="LSI1403" s="977"/>
      <c r="LSJ1403" s="977"/>
      <c r="LSK1403" s="977"/>
      <c r="LSL1403" s="977"/>
      <c r="LSM1403" s="977"/>
      <c r="LSN1403" s="977"/>
      <c r="LSO1403" s="977"/>
      <c r="LSP1403" s="977"/>
      <c r="LSQ1403" s="977"/>
      <c r="LSR1403" s="977"/>
      <c r="LSS1403" s="977"/>
      <c r="LST1403" s="977"/>
      <c r="LSU1403" s="977"/>
      <c r="LSV1403" s="977"/>
      <c r="LSW1403" s="977"/>
      <c r="LSX1403" s="977"/>
      <c r="LSY1403" s="977"/>
      <c r="LSZ1403" s="977"/>
      <c r="LTA1403" s="977"/>
      <c r="LTB1403" s="977"/>
      <c r="LTC1403" s="977"/>
      <c r="LTD1403" s="977"/>
      <c r="LTE1403" s="977"/>
      <c r="LTF1403" s="977"/>
      <c r="LTG1403" s="977"/>
      <c r="LTH1403" s="977"/>
      <c r="LTI1403" s="977"/>
      <c r="LTJ1403" s="977"/>
      <c r="LTK1403" s="977"/>
      <c r="LTL1403" s="977"/>
      <c r="LTM1403" s="977"/>
      <c r="LTN1403" s="977"/>
      <c r="LTO1403" s="977"/>
      <c r="LTP1403" s="977"/>
      <c r="LTQ1403" s="977"/>
      <c r="LTR1403" s="977"/>
      <c r="LTS1403" s="977"/>
      <c r="LTT1403" s="977"/>
      <c r="LTU1403" s="977"/>
      <c r="LTV1403" s="977"/>
      <c r="LTW1403" s="977"/>
      <c r="LTX1403" s="977"/>
      <c r="LTY1403" s="977"/>
      <c r="LTZ1403" s="977"/>
      <c r="LUA1403" s="977"/>
      <c r="LUB1403" s="977"/>
      <c r="LUC1403" s="977"/>
      <c r="LUD1403" s="977"/>
      <c r="LUE1403" s="977"/>
      <c r="LUF1403" s="977"/>
      <c r="LUG1403" s="977"/>
      <c r="LUH1403" s="977"/>
      <c r="LUI1403" s="977"/>
      <c r="LUJ1403" s="977"/>
      <c r="LUK1403" s="977"/>
      <c r="LUL1403" s="977"/>
      <c r="LUM1403" s="977"/>
      <c r="LUN1403" s="977"/>
      <c r="LUO1403" s="977"/>
      <c r="LUP1403" s="977"/>
      <c r="LUQ1403" s="977"/>
      <c r="LUR1403" s="977"/>
      <c r="LUS1403" s="977"/>
      <c r="LUT1403" s="977"/>
      <c r="LUU1403" s="977"/>
      <c r="LUV1403" s="977"/>
      <c r="LUW1403" s="977"/>
      <c r="LUX1403" s="977"/>
      <c r="LUY1403" s="977"/>
      <c r="LUZ1403" s="977"/>
      <c r="LVA1403" s="977"/>
      <c r="LVB1403" s="977"/>
      <c r="LVC1403" s="977"/>
      <c r="LVD1403" s="977"/>
      <c r="LVE1403" s="977"/>
      <c r="LVF1403" s="977"/>
      <c r="LVG1403" s="977"/>
      <c r="LVH1403" s="977"/>
      <c r="LVI1403" s="977"/>
      <c r="LVJ1403" s="977"/>
      <c r="LVK1403" s="977"/>
      <c r="LVL1403" s="977"/>
      <c r="LVM1403" s="977"/>
      <c r="LVN1403" s="977"/>
      <c r="LVO1403" s="977"/>
      <c r="LVP1403" s="977"/>
      <c r="LVQ1403" s="977"/>
      <c r="LVR1403" s="977"/>
      <c r="LVS1403" s="977"/>
      <c r="LVT1403" s="977"/>
      <c r="LVU1403" s="977"/>
      <c r="LVV1403" s="977"/>
      <c r="LVW1403" s="977"/>
      <c r="LVX1403" s="977"/>
      <c r="LVY1403" s="977"/>
      <c r="LVZ1403" s="977"/>
      <c r="LWA1403" s="977"/>
      <c r="LWB1403" s="977"/>
      <c r="LWC1403" s="977"/>
      <c r="LWD1403" s="977"/>
      <c r="LWE1403" s="977"/>
      <c r="LWF1403" s="977"/>
      <c r="LWG1403" s="977"/>
      <c r="LWH1403" s="977"/>
      <c r="LWI1403" s="977"/>
      <c r="LWJ1403" s="977"/>
      <c r="LWK1403" s="977"/>
      <c r="LWL1403" s="977"/>
      <c r="LWM1403" s="977"/>
      <c r="LWN1403" s="977"/>
      <c r="LWO1403" s="977"/>
      <c r="LWP1403" s="977"/>
      <c r="LWQ1403" s="977"/>
      <c r="LWR1403" s="977"/>
      <c r="LWS1403" s="977"/>
      <c r="LWT1403" s="977"/>
      <c r="LWU1403" s="977"/>
      <c r="LWV1403" s="977"/>
      <c r="LWW1403" s="977"/>
      <c r="LWX1403" s="977"/>
      <c r="LWY1403" s="977"/>
      <c r="LWZ1403" s="977"/>
      <c r="LXA1403" s="977"/>
      <c r="LXB1403" s="977"/>
      <c r="LXC1403" s="977"/>
      <c r="LXD1403" s="977"/>
      <c r="LXE1403" s="977"/>
      <c r="LXF1403" s="977"/>
      <c r="LXG1403" s="977"/>
      <c r="LXH1403" s="977"/>
      <c r="LXI1403" s="977"/>
      <c r="LXJ1403" s="977"/>
      <c r="LXK1403" s="977"/>
      <c r="LXL1403" s="977"/>
      <c r="LXM1403" s="977"/>
      <c r="LXN1403" s="977"/>
      <c r="LXO1403" s="977"/>
      <c r="LXP1403" s="977"/>
      <c r="LXQ1403" s="977"/>
      <c r="LXR1403" s="977"/>
      <c r="LXS1403" s="977"/>
      <c r="LXT1403" s="977"/>
      <c r="LXU1403" s="977"/>
      <c r="LXV1403" s="977"/>
      <c r="LXW1403" s="977"/>
      <c r="LXX1403" s="977"/>
      <c r="LXY1403" s="977"/>
      <c r="LXZ1403" s="977"/>
      <c r="LYA1403" s="977"/>
      <c r="LYB1403" s="977"/>
      <c r="LYC1403" s="977"/>
      <c r="LYD1403" s="977"/>
      <c r="LYE1403" s="977"/>
      <c r="LYF1403" s="977"/>
      <c r="LYG1403" s="977"/>
      <c r="LYH1403" s="977"/>
      <c r="LYI1403" s="977"/>
      <c r="LYJ1403" s="977"/>
      <c r="LYK1403" s="977"/>
      <c r="LYL1403" s="977"/>
      <c r="LYM1403" s="977"/>
      <c r="LYN1403" s="977"/>
      <c r="LYO1403" s="977"/>
      <c r="LYP1403" s="977"/>
      <c r="LYQ1403" s="977"/>
      <c r="LYR1403" s="977"/>
      <c r="LYS1403" s="977"/>
      <c r="LYT1403" s="977"/>
      <c r="LYU1403" s="977"/>
      <c r="LYV1403" s="977"/>
      <c r="LYW1403" s="977"/>
      <c r="LYX1403" s="977"/>
      <c r="LYY1403" s="977"/>
      <c r="LYZ1403" s="977"/>
      <c r="LZA1403" s="977"/>
      <c r="LZB1403" s="977"/>
      <c r="LZC1403" s="977"/>
      <c r="LZD1403" s="977"/>
      <c r="LZE1403" s="977"/>
      <c r="LZF1403" s="977"/>
      <c r="LZG1403" s="977"/>
      <c r="LZH1403" s="977"/>
      <c r="LZI1403" s="977"/>
      <c r="LZJ1403" s="977"/>
      <c r="LZK1403" s="977"/>
      <c r="LZL1403" s="977"/>
      <c r="LZM1403" s="977"/>
      <c r="LZN1403" s="977"/>
      <c r="LZO1403" s="977"/>
      <c r="LZP1403" s="977"/>
      <c r="LZQ1403" s="977"/>
      <c r="LZR1403" s="977"/>
      <c r="LZS1403" s="977"/>
      <c r="LZT1403" s="977"/>
      <c r="LZU1403" s="977"/>
      <c r="LZV1403" s="977"/>
      <c r="LZW1403" s="977"/>
      <c r="LZX1403" s="977"/>
      <c r="LZY1403" s="977"/>
      <c r="LZZ1403" s="977"/>
      <c r="MAA1403" s="977"/>
      <c r="MAB1403" s="977"/>
      <c r="MAC1403" s="977"/>
      <c r="MAD1403" s="977"/>
      <c r="MAE1403" s="977"/>
      <c r="MAF1403" s="977"/>
      <c r="MAG1403" s="977"/>
      <c r="MAH1403" s="977"/>
      <c r="MAI1403" s="977"/>
      <c r="MAJ1403" s="977"/>
      <c r="MAK1403" s="977"/>
      <c r="MAL1403" s="977"/>
      <c r="MAM1403" s="977"/>
      <c r="MAN1403" s="977"/>
      <c r="MAO1403" s="977"/>
      <c r="MAP1403" s="977"/>
      <c r="MAQ1403" s="977"/>
      <c r="MAR1403" s="977"/>
      <c r="MAS1403" s="977"/>
      <c r="MAT1403" s="977"/>
      <c r="MAU1403" s="977"/>
      <c r="MAV1403" s="977"/>
      <c r="MAW1403" s="977"/>
      <c r="MAX1403" s="977"/>
      <c r="MAY1403" s="977"/>
      <c r="MAZ1403" s="977"/>
      <c r="MBA1403" s="977"/>
      <c r="MBB1403" s="977"/>
      <c r="MBC1403" s="977"/>
      <c r="MBD1403" s="977"/>
      <c r="MBE1403" s="977"/>
      <c r="MBF1403" s="977"/>
      <c r="MBG1403" s="977"/>
      <c r="MBH1403" s="977"/>
      <c r="MBI1403" s="977"/>
      <c r="MBJ1403" s="977"/>
      <c r="MBK1403" s="977"/>
      <c r="MBL1403" s="977"/>
      <c r="MBM1403" s="977"/>
      <c r="MBN1403" s="977"/>
      <c r="MBO1403" s="977"/>
      <c r="MBP1403" s="977"/>
      <c r="MBQ1403" s="977"/>
      <c r="MBR1403" s="977"/>
      <c r="MBS1403" s="977"/>
      <c r="MBT1403" s="977"/>
      <c r="MBU1403" s="977"/>
      <c r="MBV1403" s="977"/>
      <c r="MBW1403" s="977"/>
      <c r="MBX1403" s="977"/>
      <c r="MBY1403" s="977"/>
      <c r="MBZ1403" s="977"/>
      <c r="MCA1403" s="977"/>
      <c r="MCB1403" s="977"/>
      <c r="MCC1403" s="977"/>
      <c r="MCD1403" s="977"/>
      <c r="MCE1403" s="977"/>
      <c r="MCF1403" s="977"/>
      <c r="MCG1403" s="977"/>
      <c r="MCH1403" s="977"/>
      <c r="MCI1403" s="977"/>
      <c r="MCJ1403" s="977"/>
      <c r="MCK1403" s="977"/>
      <c r="MCL1403" s="977"/>
      <c r="MCM1403" s="977"/>
      <c r="MCN1403" s="977"/>
      <c r="MCO1403" s="977"/>
      <c r="MCP1403" s="977"/>
      <c r="MCQ1403" s="977"/>
      <c r="MCR1403" s="977"/>
      <c r="MCS1403" s="977"/>
      <c r="MCT1403" s="977"/>
      <c r="MCU1403" s="977"/>
      <c r="MCV1403" s="977"/>
      <c r="MCW1403" s="977"/>
      <c r="MCX1403" s="977"/>
      <c r="MCY1403" s="977"/>
      <c r="MCZ1403" s="977"/>
      <c r="MDA1403" s="977"/>
      <c r="MDB1403" s="977"/>
      <c r="MDC1403" s="977"/>
      <c r="MDD1403" s="977"/>
      <c r="MDE1403" s="977"/>
      <c r="MDF1403" s="977"/>
      <c r="MDG1403" s="977"/>
      <c r="MDH1403" s="977"/>
      <c r="MDI1403" s="977"/>
      <c r="MDJ1403" s="977"/>
      <c r="MDK1403" s="977"/>
      <c r="MDL1403" s="977"/>
      <c r="MDM1403" s="977"/>
      <c r="MDN1403" s="977"/>
      <c r="MDO1403" s="977"/>
      <c r="MDP1403" s="977"/>
      <c r="MDQ1403" s="977"/>
      <c r="MDR1403" s="977"/>
      <c r="MDS1403" s="977"/>
      <c r="MDT1403" s="977"/>
      <c r="MDU1403" s="977"/>
      <c r="MDV1403" s="977"/>
      <c r="MDW1403" s="977"/>
      <c r="MDX1403" s="977"/>
      <c r="MDY1403" s="977"/>
      <c r="MDZ1403" s="977"/>
      <c r="MEA1403" s="977"/>
      <c r="MEB1403" s="977"/>
      <c r="MEC1403" s="977"/>
      <c r="MED1403" s="977"/>
      <c r="MEE1403" s="977"/>
      <c r="MEF1403" s="977"/>
      <c r="MEG1403" s="977"/>
      <c r="MEH1403" s="977"/>
      <c r="MEI1403" s="977"/>
      <c r="MEJ1403" s="977"/>
      <c r="MEK1403" s="977"/>
      <c r="MEL1403" s="977"/>
      <c r="MEM1403" s="977"/>
      <c r="MEN1403" s="977"/>
      <c r="MEO1403" s="977"/>
      <c r="MEP1403" s="977"/>
      <c r="MEQ1403" s="977"/>
      <c r="MER1403" s="977"/>
      <c r="MES1403" s="977"/>
      <c r="MET1403" s="977"/>
      <c r="MEU1403" s="977"/>
      <c r="MEV1403" s="977"/>
      <c r="MEW1403" s="977"/>
      <c r="MEX1403" s="977"/>
      <c r="MEY1403" s="977"/>
      <c r="MEZ1403" s="977"/>
      <c r="MFA1403" s="977"/>
      <c r="MFB1403" s="977"/>
      <c r="MFC1403" s="977"/>
      <c r="MFD1403" s="977"/>
      <c r="MFE1403" s="977"/>
      <c r="MFF1403" s="977"/>
      <c r="MFG1403" s="977"/>
      <c r="MFH1403" s="977"/>
      <c r="MFI1403" s="977"/>
      <c r="MFJ1403" s="977"/>
      <c r="MFK1403" s="977"/>
      <c r="MFL1403" s="977"/>
      <c r="MFM1403" s="977"/>
      <c r="MFN1403" s="977"/>
      <c r="MFO1403" s="977"/>
      <c r="MFP1403" s="977"/>
      <c r="MFQ1403" s="977"/>
      <c r="MFR1403" s="977"/>
      <c r="MFS1403" s="977"/>
      <c r="MFT1403" s="977"/>
      <c r="MFU1403" s="977"/>
      <c r="MFV1403" s="977"/>
      <c r="MFW1403" s="977"/>
      <c r="MFX1403" s="977"/>
      <c r="MFY1403" s="977"/>
      <c r="MFZ1403" s="977"/>
      <c r="MGA1403" s="977"/>
      <c r="MGB1403" s="977"/>
      <c r="MGC1403" s="977"/>
      <c r="MGD1403" s="977"/>
      <c r="MGE1403" s="977"/>
      <c r="MGF1403" s="977"/>
      <c r="MGG1403" s="977"/>
      <c r="MGH1403" s="977"/>
      <c r="MGI1403" s="977"/>
      <c r="MGJ1403" s="977"/>
      <c r="MGK1403" s="977"/>
      <c r="MGL1403" s="977"/>
      <c r="MGM1403" s="977"/>
      <c r="MGN1403" s="977"/>
      <c r="MGO1403" s="977"/>
      <c r="MGP1403" s="977"/>
      <c r="MGQ1403" s="977"/>
      <c r="MGR1403" s="977"/>
      <c r="MGS1403" s="977"/>
      <c r="MGT1403" s="977"/>
      <c r="MGU1403" s="977"/>
      <c r="MGV1403" s="977"/>
      <c r="MGW1403" s="977"/>
      <c r="MGX1403" s="977"/>
      <c r="MGY1403" s="977"/>
      <c r="MGZ1403" s="977"/>
      <c r="MHA1403" s="977"/>
      <c r="MHB1403" s="977"/>
      <c r="MHC1403" s="977"/>
      <c r="MHD1403" s="977"/>
      <c r="MHE1403" s="977"/>
      <c r="MHF1403" s="977"/>
      <c r="MHG1403" s="977"/>
      <c r="MHH1403" s="977"/>
      <c r="MHI1403" s="977"/>
      <c r="MHJ1403" s="977"/>
      <c r="MHK1403" s="977"/>
      <c r="MHL1403" s="977"/>
      <c r="MHM1403" s="977"/>
      <c r="MHN1403" s="977"/>
      <c r="MHO1403" s="977"/>
      <c r="MHP1403" s="977"/>
      <c r="MHQ1403" s="977"/>
      <c r="MHR1403" s="977"/>
      <c r="MHS1403" s="977"/>
      <c r="MHT1403" s="977"/>
      <c r="MHU1403" s="977"/>
      <c r="MHV1403" s="977"/>
      <c r="MHW1403" s="977"/>
      <c r="MHX1403" s="977"/>
      <c r="MHY1403" s="977"/>
      <c r="MHZ1403" s="977"/>
      <c r="MIA1403" s="977"/>
      <c r="MIB1403" s="977"/>
      <c r="MIC1403" s="977"/>
      <c r="MID1403" s="977"/>
      <c r="MIE1403" s="977"/>
      <c r="MIF1403" s="977"/>
      <c r="MIG1403" s="977"/>
      <c r="MIH1403" s="977"/>
      <c r="MII1403" s="977"/>
      <c r="MIJ1403" s="977"/>
      <c r="MIK1403" s="977"/>
      <c r="MIL1403" s="977"/>
      <c r="MIM1403" s="977"/>
      <c r="MIN1403" s="977"/>
      <c r="MIO1403" s="977"/>
      <c r="MIP1403" s="977"/>
      <c r="MIQ1403" s="977"/>
      <c r="MIR1403" s="977"/>
      <c r="MIS1403" s="977"/>
      <c r="MIT1403" s="977"/>
      <c r="MIU1403" s="977"/>
      <c r="MIV1403" s="977"/>
      <c r="MIW1403" s="977"/>
      <c r="MIX1403" s="977"/>
      <c r="MIY1403" s="977"/>
      <c r="MIZ1403" s="977"/>
      <c r="MJA1403" s="977"/>
      <c r="MJB1403" s="977"/>
      <c r="MJC1403" s="977"/>
      <c r="MJD1403" s="977"/>
      <c r="MJE1403" s="977"/>
      <c r="MJF1403" s="977"/>
      <c r="MJG1403" s="977"/>
      <c r="MJH1403" s="977"/>
      <c r="MJI1403" s="977"/>
      <c r="MJJ1403" s="977"/>
      <c r="MJK1403" s="977"/>
      <c r="MJL1403" s="977"/>
      <c r="MJM1403" s="977"/>
      <c r="MJN1403" s="977"/>
      <c r="MJO1403" s="977"/>
      <c r="MJP1403" s="977"/>
      <c r="MJQ1403" s="977"/>
      <c r="MJR1403" s="977"/>
      <c r="MJS1403" s="977"/>
      <c r="MJT1403" s="977"/>
      <c r="MJU1403" s="977"/>
      <c r="MJV1403" s="977"/>
      <c r="MJW1403" s="977"/>
      <c r="MJX1403" s="977"/>
      <c r="MJY1403" s="977"/>
      <c r="MJZ1403" s="977"/>
      <c r="MKA1403" s="977"/>
      <c r="MKB1403" s="977"/>
      <c r="MKC1403" s="977"/>
      <c r="MKD1403" s="977"/>
      <c r="MKE1403" s="977"/>
      <c r="MKF1403" s="977"/>
      <c r="MKG1403" s="977"/>
      <c r="MKH1403" s="977"/>
      <c r="MKI1403" s="977"/>
      <c r="MKJ1403" s="977"/>
      <c r="MKK1403" s="977"/>
      <c r="MKL1403" s="977"/>
      <c r="MKM1403" s="977"/>
      <c r="MKN1403" s="977"/>
      <c r="MKO1403" s="977"/>
      <c r="MKP1403" s="977"/>
      <c r="MKQ1403" s="977"/>
      <c r="MKR1403" s="977"/>
      <c r="MKS1403" s="977"/>
      <c r="MKT1403" s="977"/>
      <c r="MKU1403" s="977"/>
      <c r="MKV1403" s="977"/>
      <c r="MKW1403" s="977"/>
      <c r="MKX1403" s="977"/>
      <c r="MKY1403" s="977"/>
      <c r="MKZ1403" s="977"/>
      <c r="MLA1403" s="977"/>
      <c r="MLB1403" s="977"/>
      <c r="MLC1403" s="977"/>
      <c r="MLD1403" s="977"/>
      <c r="MLE1403" s="977"/>
      <c r="MLF1403" s="977"/>
      <c r="MLG1403" s="977"/>
      <c r="MLH1403" s="977"/>
      <c r="MLI1403" s="977"/>
      <c r="MLJ1403" s="977"/>
      <c r="MLK1403" s="977"/>
      <c r="MLL1403" s="977"/>
      <c r="MLM1403" s="977"/>
      <c r="MLN1403" s="977"/>
      <c r="MLO1403" s="977"/>
      <c r="MLP1403" s="977"/>
      <c r="MLQ1403" s="977"/>
      <c r="MLR1403" s="977"/>
      <c r="MLS1403" s="977"/>
      <c r="MLT1403" s="977"/>
      <c r="MLU1403" s="977"/>
      <c r="MLV1403" s="977"/>
      <c r="MLW1403" s="977"/>
      <c r="MLX1403" s="977"/>
      <c r="MLY1403" s="977"/>
      <c r="MLZ1403" s="977"/>
      <c r="MMA1403" s="977"/>
      <c r="MMB1403" s="977"/>
      <c r="MMC1403" s="977"/>
      <c r="MMD1403" s="977"/>
      <c r="MME1403" s="977"/>
      <c r="MMF1403" s="977"/>
      <c r="MMG1403" s="977"/>
      <c r="MMH1403" s="977"/>
      <c r="MMI1403" s="977"/>
      <c r="MMJ1403" s="977"/>
      <c r="MMK1403" s="977"/>
      <c r="MML1403" s="977"/>
      <c r="MMM1403" s="977"/>
      <c r="MMN1403" s="977"/>
      <c r="MMO1403" s="977"/>
      <c r="MMP1403" s="977"/>
      <c r="MMQ1403" s="977"/>
      <c r="MMR1403" s="977"/>
      <c r="MMS1403" s="977"/>
      <c r="MMT1403" s="977"/>
      <c r="MMU1403" s="977"/>
      <c r="MMV1403" s="977"/>
      <c r="MMW1403" s="977"/>
      <c r="MMX1403" s="977"/>
      <c r="MMY1403" s="977"/>
      <c r="MMZ1403" s="977"/>
      <c r="MNA1403" s="977"/>
      <c r="MNB1403" s="977"/>
      <c r="MNC1403" s="977"/>
      <c r="MND1403" s="977"/>
      <c r="MNE1403" s="977"/>
      <c r="MNF1403" s="977"/>
      <c r="MNG1403" s="977"/>
      <c r="MNH1403" s="977"/>
      <c r="MNI1403" s="977"/>
      <c r="MNJ1403" s="977"/>
      <c r="MNK1403" s="977"/>
      <c r="MNL1403" s="977"/>
      <c r="MNM1403" s="977"/>
      <c r="MNN1403" s="977"/>
      <c r="MNO1403" s="977"/>
      <c r="MNP1403" s="977"/>
      <c r="MNQ1403" s="977"/>
      <c r="MNR1403" s="977"/>
      <c r="MNS1403" s="977"/>
      <c r="MNT1403" s="977"/>
      <c r="MNU1403" s="977"/>
      <c r="MNV1403" s="977"/>
      <c r="MNW1403" s="977"/>
      <c r="MNX1403" s="977"/>
      <c r="MNY1403" s="977"/>
      <c r="MNZ1403" s="977"/>
      <c r="MOA1403" s="977"/>
      <c r="MOB1403" s="977"/>
      <c r="MOC1403" s="977"/>
      <c r="MOD1403" s="977"/>
      <c r="MOE1403" s="977"/>
      <c r="MOF1403" s="977"/>
      <c r="MOG1403" s="977"/>
      <c r="MOH1403" s="977"/>
      <c r="MOI1403" s="977"/>
      <c r="MOJ1403" s="977"/>
      <c r="MOK1403" s="977"/>
      <c r="MOL1403" s="977"/>
      <c r="MOM1403" s="977"/>
      <c r="MON1403" s="977"/>
      <c r="MOO1403" s="977"/>
      <c r="MOP1403" s="977"/>
      <c r="MOQ1403" s="977"/>
      <c r="MOR1403" s="977"/>
      <c r="MOS1403" s="977"/>
      <c r="MOT1403" s="977"/>
      <c r="MOU1403" s="977"/>
      <c r="MOV1403" s="977"/>
      <c r="MOW1403" s="977"/>
      <c r="MOX1403" s="977"/>
      <c r="MOY1403" s="977"/>
      <c r="MOZ1403" s="977"/>
      <c r="MPA1403" s="977"/>
      <c r="MPB1403" s="977"/>
      <c r="MPC1403" s="977"/>
      <c r="MPD1403" s="977"/>
      <c r="MPE1403" s="977"/>
      <c r="MPF1403" s="977"/>
      <c r="MPG1403" s="977"/>
      <c r="MPH1403" s="977"/>
      <c r="MPI1403" s="977"/>
      <c r="MPJ1403" s="977"/>
      <c r="MPK1403" s="977"/>
      <c r="MPL1403" s="977"/>
      <c r="MPM1403" s="977"/>
      <c r="MPN1403" s="977"/>
      <c r="MPO1403" s="977"/>
      <c r="MPP1403" s="977"/>
      <c r="MPQ1403" s="977"/>
      <c r="MPR1403" s="977"/>
      <c r="MPS1403" s="977"/>
      <c r="MPT1403" s="977"/>
      <c r="MPU1403" s="977"/>
      <c r="MPV1403" s="977"/>
      <c r="MPW1403" s="977"/>
      <c r="MPX1403" s="977"/>
      <c r="MPY1403" s="977"/>
      <c r="MPZ1403" s="977"/>
      <c r="MQA1403" s="977"/>
      <c r="MQB1403" s="977"/>
      <c r="MQC1403" s="977"/>
      <c r="MQD1403" s="977"/>
      <c r="MQE1403" s="977"/>
      <c r="MQF1403" s="977"/>
      <c r="MQG1403" s="977"/>
      <c r="MQH1403" s="977"/>
      <c r="MQI1403" s="977"/>
      <c r="MQJ1403" s="977"/>
      <c r="MQK1403" s="977"/>
      <c r="MQL1403" s="977"/>
      <c r="MQM1403" s="977"/>
      <c r="MQN1403" s="977"/>
      <c r="MQO1403" s="977"/>
      <c r="MQP1403" s="977"/>
      <c r="MQQ1403" s="977"/>
      <c r="MQR1403" s="977"/>
      <c r="MQS1403" s="977"/>
      <c r="MQT1403" s="977"/>
      <c r="MQU1403" s="977"/>
      <c r="MQV1403" s="977"/>
      <c r="MQW1403" s="977"/>
      <c r="MQX1403" s="977"/>
      <c r="MQY1403" s="977"/>
      <c r="MQZ1403" s="977"/>
      <c r="MRA1403" s="977"/>
      <c r="MRB1403" s="977"/>
      <c r="MRC1403" s="977"/>
      <c r="MRD1403" s="977"/>
      <c r="MRE1403" s="977"/>
      <c r="MRF1403" s="977"/>
      <c r="MRG1403" s="977"/>
      <c r="MRH1403" s="977"/>
      <c r="MRI1403" s="977"/>
      <c r="MRJ1403" s="977"/>
      <c r="MRK1403" s="977"/>
      <c r="MRL1403" s="977"/>
      <c r="MRM1403" s="977"/>
      <c r="MRN1403" s="977"/>
      <c r="MRO1403" s="977"/>
      <c r="MRP1403" s="977"/>
      <c r="MRQ1403" s="977"/>
      <c r="MRR1403" s="977"/>
      <c r="MRS1403" s="977"/>
      <c r="MRT1403" s="977"/>
      <c r="MRU1403" s="977"/>
      <c r="MRV1403" s="977"/>
      <c r="MRW1403" s="977"/>
      <c r="MRX1403" s="977"/>
      <c r="MRY1403" s="977"/>
      <c r="MRZ1403" s="977"/>
      <c r="MSA1403" s="977"/>
      <c r="MSB1403" s="977"/>
      <c r="MSC1403" s="977"/>
      <c r="MSD1403" s="977"/>
      <c r="MSE1403" s="977"/>
      <c r="MSF1403" s="977"/>
      <c r="MSG1403" s="977"/>
      <c r="MSH1403" s="977"/>
      <c r="MSI1403" s="977"/>
      <c r="MSJ1403" s="977"/>
      <c r="MSK1403" s="977"/>
      <c r="MSL1403" s="977"/>
      <c r="MSM1403" s="977"/>
      <c r="MSN1403" s="977"/>
      <c r="MSO1403" s="977"/>
      <c r="MSP1403" s="977"/>
      <c r="MSQ1403" s="977"/>
      <c r="MSR1403" s="977"/>
      <c r="MSS1403" s="977"/>
      <c r="MST1403" s="977"/>
      <c r="MSU1403" s="977"/>
      <c r="MSV1403" s="977"/>
      <c r="MSW1403" s="977"/>
      <c r="MSX1403" s="977"/>
      <c r="MSY1403" s="977"/>
      <c r="MSZ1403" s="977"/>
      <c r="MTA1403" s="977"/>
      <c r="MTB1403" s="977"/>
      <c r="MTC1403" s="977"/>
      <c r="MTD1403" s="977"/>
      <c r="MTE1403" s="977"/>
      <c r="MTF1403" s="977"/>
      <c r="MTG1403" s="977"/>
      <c r="MTH1403" s="977"/>
      <c r="MTI1403" s="977"/>
      <c r="MTJ1403" s="977"/>
      <c r="MTK1403" s="977"/>
      <c r="MTL1403" s="977"/>
      <c r="MTM1403" s="977"/>
      <c r="MTN1403" s="977"/>
      <c r="MTO1403" s="977"/>
      <c r="MTP1403" s="977"/>
      <c r="MTQ1403" s="977"/>
      <c r="MTR1403" s="977"/>
      <c r="MTS1403" s="977"/>
      <c r="MTT1403" s="977"/>
      <c r="MTU1403" s="977"/>
      <c r="MTV1403" s="977"/>
      <c r="MTW1403" s="977"/>
      <c r="MTX1403" s="977"/>
      <c r="MTY1403" s="977"/>
      <c r="MTZ1403" s="977"/>
      <c r="MUA1403" s="977"/>
      <c r="MUB1403" s="977"/>
      <c r="MUC1403" s="977"/>
      <c r="MUD1403" s="977"/>
      <c r="MUE1403" s="977"/>
      <c r="MUF1403" s="977"/>
      <c r="MUG1403" s="977"/>
      <c r="MUH1403" s="977"/>
      <c r="MUI1403" s="977"/>
      <c r="MUJ1403" s="977"/>
      <c r="MUK1403" s="977"/>
      <c r="MUL1403" s="977"/>
      <c r="MUM1403" s="977"/>
      <c r="MUN1403" s="977"/>
      <c r="MUO1403" s="977"/>
      <c r="MUP1403" s="977"/>
      <c r="MUQ1403" s="977"/>
      <c r="MUR1403" s="977"/>
      <c r="MUS1403" s="977"/>
      <c r="MUT1403" s="977"/>
      <c r="MUU1403" s="977"/>
      <c r="MUV1403" s="977"/>
      <c r="MUW1403" s="977"/>
      <c r="MUX1403" s="977"/>
      <c r="MUY1403" s="977"/>
      <c r="MUZ1403" s="977"/>
      <c r="MVA1403" s="977"/>
      <c r="MVB1403" s="977"/>
      <c r="MVC1403" s="977"/>
      <c r="MVD1403" s="977"/>
      <c r="MVE1403" s="977"/>
      <c r="MVF1403" s="977"/>
      <c r="MVG1403" s="977"/>
      <c r="MVH1403" s="977"/>
      <c r="MVI1403" s="977"/>
      <c r="MVJ1403" s="977"/>
      <c r="MVK1403" s="977"/>
      <c r="MVL1403" s="977"/>
      <c r="MVM1403" s="977"/>
      <c r="MVN1403" s="977"/>
      <c r="MVO1403" s="977"/>
      <c r="MVP1403" s="977"/>
      <c r="MVQ1403" s="977"/>
      <c r="MVR1403" s="977"/>
      <c r="MVS1403" s="977"/>
      <c r="MVT1403" s="977"/>
      <c r="MVU1403" s="977"/>
      <c r="MVV1403" s="977"/>
      <c r="MVW1403" s="977"/>
      <c r="MVX1403" s="977"/>
      <c r="MVY1403" s="977"/>
      <c r="MVZ1403" s="977"/>
      <c r="MWA1403" s="977"/>
      <c r="MWB1403" s="977"/>
      <c r="MWC1403" s="977"/>
      <c r="MWD1403" s="977"/>
      <c r="MWE1403" s="977"/>
      <c r="MWF1403" s="977"/>
      <c r="MWG1403" s="977"/>
      <c r="MWH1403" s="977"/>
      <c r="MWI1403" s="977"/>
      <c r="MWJ1403" s="977"/>
      <c r="MWK1403" s="977"/>
      <c r="MWL1403" s="977"/>
      <c r="MWM1403" s="977"/>
      <c r="MWN1403" s="977"/>
      <c r="MWO1403" s="977"/>
      <c r="MWP1403" s="977"/>
      <c r="MWQ1403" s="977"/>
      <c r="MWR1403" s="977"/>
      <c r="MWS1403" s="977"/>
      <c r="MWT1403" s="977"/>
      <c r="MWU1403" s="977"/>
      <c r="MWV1403" s="977"/>
      <c r="MWW1403" s="977"/>
      <c r="MWX1403" s="977"/>
      <c r="MWY1403" s="977"/>
      <c r="MWZ1403" s="977"/>
      <c r="MXA1403" s="977"/>
      <c r="MXB1403" s="977"/>
      <c r="MXC1403" s="977"/>
      <c r="MXD1403" s="977"/>
      <c r="MXE1403" s="977"/>
      <c r="MXF1403" s="977"/>
      <c r="MXG1403" s="977"/>
      <c r="MXH1403" s="977"/>
      <c r="MXI1403" s="977"/>
      <c r="MXJ1403" s="977"/>
      <c r="MXK1403" s="977"/>
      <c r="MXL1403" s="977"/>
      <c r="MXM1403" s="977"/>
      <c r="MXN1403" s="977"/>
      <c r="MXO1403" s="977"/>
      <c r="MXP1403" s="977"/>
      <c r="MXQ1403" s="977"/>
      <c r="MXR1403" s="977"/>
      <c r="MXS1403" s="977"/>
      <c r="MXT1403" s="977"/>
      <c r="MXU1403" s="977"/>
      <c r="MXV1403" s="977"/>
      <c r="MXW1403" s="977"/>
      <c r="MXX1403" s="977"/>
      <c r="MXY1403" s="977"/>
      <c r="MXZ1403" s="977"/>
      <c r="MYA1403" s="977"/>
      <c r="MYB1403" s="977"/>
      <c r="MYC1403" s="977"/>
      <c r="MYD1403" s="977"/>
      <c r="MYE1403" s="977"/>
      <c r="MYF1403" s="977"/>
      <c r="MYG1403" s="977"/>
      <c r="MYH1403" s="977"/>
      <c r="MYI1403" s="977"/>
      <c r="MYJ1403" s="977"/>
      <c r="MYK1403" s="977"/>
      <c r="MYL1403" s="977"/>
      <c r="MYM1403" s="977"/>
      <c r="MYN1403" s="977"/>
      <c r="MYO1403" s="977"/>
      <c r="MYP1403" s="977"/>
      <c r="MYQ1403" s="977"/>
      <c r="MYR1403" s="977"/>
      <c r="MYS1403" s="977"/>
      <c r="MYT1403" s="977"/>
      <c r="MYU1403" s="977"/>
      <c r="MYV1403" s="977"/>
      <c r="MYW1403" s="977"/>
      <c r="MYX1403" s="977"/>
      <c r="MYY1403" s="977"/>
      <c r="MYZ1403" s="977"/>
      <c r="MZA1403" s="977"/>
      <c r="MZB1403" s="977"/>
      <c r="MZC1403" s="977"/>
      <c r="MZD1403" s="977"/>
      <c r="MZE1403" s="977"/>
      <c r="MZF1403" s="977"/>
      <c r="MZG1403" s="977"/>
      <c r="MZH1403" s="977"/>
      <c r="MZI1403" s="977"/>
      <c r="MZJ1403" s="977"/>
      <c r="MZK1403" s="977"/>
      <c r="MZL1403" s="977"/>
      <c r="MZM1403" s="977"/>
      <c r="MZN1403" s="977"/>
      <c r="MZO1403" s="977"/>
      <c r="MZP1403" s="977"/>
      <c r="MZQ1403" s="977"/>
      <c r="MZR1403" s="977"/>
      <c r="MZS1403" s="977"/>
      <c r="MZT1403" s="977"/>
      <c r="MZU1403" s="977"/>
      <c r="MZV1403" s="977"/>
      <c r="MZW1403" s="977"/>
      <c r="MZX1403" s="977"/>
      <c r="MZY1403" s="977"/>
      <c r="MZZ1403" s="977"/>
      <c r="NAA1403" s="977"/>
      <c r="NAB1403" s="977"/>
      <c r="NAC1403" s="977"/>
      <c r="NAD1403" s="977"/>
      <c r="NAE1403" s="977"/>
      <c r="NAF1403" s="977"/>
      <c r="NAG1403" s="977"/>
      <c r="NAH1403" s="977"/>
      <c r="NAI1403" s="977"/>
      <c r="NAJ1403" s="977"/>
      <c r="NAK1403" s="977"/>
      <c r="NAL1403" s="977"/>
      <c r="NAM1403" s="977"/>
      <c r="NAN1403" s="977"/>
      <c r="NAO1403" s="977"/>
      <c r="NAP1403" s="977"/>
      <c r="NAQ1403" s="977"/>
      <c r="NAR1403" s="977"/>
      <c r="NAS1403" s="977"/>
      <c r="NAT1403" s="977"/>
      <c r="NAU1403" s="977"/>
      <c r="NAV1403" s="977"/>
      <c r="NAW1403" s="977"/>
      <c r="NAX1403" s="977"/>
      <c r="NAY1403" s="977"/>
      <c r="NAZ1403" s="977"/>
      <c r="NBA1403" s="977"/>
      <c r="NBB1403" s="977"/>
      <c r="NBC1403" s="977"/>
      <c r="NBD1403" s="977"/>
      <c r="NBE1403" s="977"/>
      <c r="NBF1403" s="977"/>
      <c r="NBG1403" s="977"/>
      <c r="NBH1403" s="977"/>
      <c r="NBI1403" s="977"/>
      <c r="NBJ1403" s="977"/>
      <c r="NBK1403" s="977"/>
      <c r="NBL1403" s="977"/>
      <c r="NBM1403" s="977"/>
      <c r="NBN1403" s="977"/>
      <c r="NBO1403" s="977"/>
      <c r="NBP1403" s="977"/>
      <c r="NBQ1403" s="977"/>
      <c r="NBR1403" s="977"/>
      <c r="NBS1403" s="977"/>
      <c r="NBT1403" s="977"/>
      <c r="NBU1403" s="977"/>
      <c r="NBV1403" s="977"/>
      <c r="NBW1403" s="977"/>
      <c r="NBX1403" s="977"/>
      <c r="NBY1403" s="977"/>
      <c r="NBZ1403" s="977"/>
      <c r="NCA1403" s="977"/>
      <c r="NCB1403" s="977"/>
      <c r="NCC1403" s="977"/>
      <c r="NCD1403" s="977"/>
      <c r="NCE1403" s="977"/>
      <c r="NCF1403" s="977"/>
      <c r="NCG1403" s="977"/>
      <c r="NCH1403" s="977"/>
      <c r="NCI1403" s="977"/>
      <c r="NCJ1403" s="977"/>
      <c r="NCK1403" s="977"/>
      <c r="NCL1403" s="977"/>
      <c r="NCM1403" s="977"/>
      <c r="NCN1403" s="977"/>
      <c r="NCO1403" s="977"/>
      <c r="NCP1403" s="977"/>
      <c r="NCQ1403" s="977"/>
      <c r="NCR1403" s="977"/>
      <c r="NCS1403" s="977"/>
      <c r="NCT1403" s="977"/>
      <c r="NCU1403" s="977"/>
      <c r="NCV1403" s="977"/>
      <c r="NCW1403" s="977"/>
      <c r="NCX1403" s="977"/>
      <c r="NCY1403" s="977"/>
      <c r="NCZ1403" s="977"/>
      <c r="NDA1403" s="977"/>
      <c r="NDB1403" s="977"/>
      <c r="NDC1403" s="977"/>
      <c r="NDD1403" s="977"/>
      <c r="NDE1403" s="977"/>
      <c r="NDF1403" s="977"/>
      <c r="NDG1403" s="977"/>
      <c r="NDH1403" s="977"/>
      <c r="NDI1403" s="977"/>
      <c r="NDJ1403" s="977"/>
      <c r="NDK1403" s="977"/>
      <c r="NDL1403" s="977"/>
      <c r="NDM1403" s="977"/>
      <c r="NDN1403" s="977"/>
      <c r="NDO1403" s="977"/>
      <c r="NDP1403" s="977"/>
      <c r="NDQ1403" s="977"/>
      <c r="NDR1403" s="977"/>
      <c r="NDS1403" s="977"/>
      <c r="NDT1403" s="977"/>
      <c r="NDU1403" s="977"/>
      <c r="NDV1403" s="977"/>
      <c r="NDW1403" s="977"/>
      <c r="NDX1403" s="977"/>
      <c r="NDY1403" s="977"/>
      <c r="NDZ1403" s="977"/>
      <c r="NEA1403" s="977"/>
      <c r="NEB1403" s="977"/>
      <c r="NEC1403" s="977"/>
      <c r="NED1403" s="977"/>
      <c r="NEE1403" s="977"/>
      <c r="NEF1403" s="977"/>
      <c r="NEG1403" s="977"/>
      <c r="NEH1403" s="977"/>
      <c r="NEI1403" s="977"/>
      <c r="NEJ1403" s="977"/>
      <c r="NEK1403" s="977"/>
      <c r="NEL1403" s="977"/>
      <c r="NEM1403" s="977"/>
      <c r="NEN1403" s="977"/>
      <c r="NEO1403" s="977"/>
      <c r="NEP1403" s="977"/>
      <c r="NEQ1403" s="977"/>
      <c r="NER1403" s="977"/>
      <c r="NES1403" s="977"/>
      <c r="NET1403" s="977"/>
      <c r="NEU1403" s="977"/>
      <c r="NEV1403" s="977"/>
      <c r="NEW1403" s="977"/>
      <c r="NEX1403" s="977"/>
      <c r="NEY1403" s="977"/>
      <c r="NEZ1403" s="977"/>
      <c r="NFA1403" s="977"/>
      <c r="NFB1403" s="977"/>
      <c r="NFC1403" s="977"/>
      <c r="NFD1403" s="977"/>
      <c r="NFE1403" s="977"/>
      <c r="NFF1403" s="977"/>
      <c r="NFG1403" s="977"/>
      <c r="NFH1403" s="977"/>
      <c r="NFI1403" s="977"/>
      <c r="NFJ1403" s="977"/>
      <c r="NFK1403" s="977"/>
      <c r="NFL1403" s="977"/>
      <c r="NFM1403" s="977"/>
      <c r="NFN1403" s="977"/>
      <c r="NFO1403" s="977"/>
      <c r="NFP1403" s="977"/>
      <c r="NFQ1403" s="977"/>
      <c r="NFR1403" s="977"/>
      <c r="NFS1403" s="977"/>
      <c r="NFT1403" s="977"/>
      <c r="NFU1403" s="977"/>
      <c r="NFV1403" s="977"/>
      <c r="NFW1403" s="977"/>
      <c r="NFX1403" s="977"/>
      <c r="NFY1403" s="977"/>
      <c r="NFZ1403" s="977"/>
      <c r="NGA1403" s="977"/>
      <c r="NGB1403" s="977"/>
      <c r="NGC1403" s="977"/>
      <c r="NGD1403" s="977"/>
      <c r="NGE1403" s="977"/>
      <c r="NGF1403" s="977"/>
      <c r="NGG1403" s="977"/>
      <c r="NGH1403" s="977"/>
      <c r="NGI1403" s="977"/>
      <c r="NGJ1403" s="977"/>
      <c r="NGK1403" s="977"/>
      <c r="NGL1403" s="977"/>
      <c r="NGM1403" s="977"/>
      <c r="NGN1403" s="977"/>
      <c r="NGO1403" s="977"/>
      <c r="NGP1403" s="977"/>
      <c r="NGQ1403" s="977"/>
      <c r="NGR1403" s="977"/>
      <c r="NGS1403" s="977"/>
      <c r="NGT1403" s="977"/>
      <c r="NGU1403" s="977"/>
      <c r="NGV1403" s="977"/>
      <c r="NGW1403" s="977"/>
      <c r="NGX1403" s="977"/>
      <c r="NGY1403" s="977"/>
      <c r="NGZ1403" s="977"/>
      <c r="NHA1403" s="977"/>
      <c r="NHB1403" s="977"/>
      <c r="NHC1403" s="977"/>
      <c r="NHD1403" s="977"/>
      <c r="NHE1403" s="977"/>
      <c r="NHF1403" s="977"/>
      <c r="NHG1403" s="977"/>
      <c r="NHH1403" s="977"/>
      <c r="NHI1403" s="977"/>
      <c r="NHJ1403" s="977"/>
      <c r="NHK1403" s="977"/>
      <c r="NHL1403" s="977"/>
      <c r="NHM1403" s="977"/>
      <c r="NHN1403" s="977"/>
      <c r="NHO1403" s="977"/>
      <c r="NHP1403" s="977"/>
      <c r="NHQ1403" s="977"/>
      <c r="NHR1403" s="977"/>
      <c r="NHS1403" s="977"/>
      <c r="NHT1403" s="977"/>
      <c r="NHU1403" s="977"/>
      <c r="NHV1403" s="977"/>
      <c r="NHW1403" s="977"/>
      <c r="NHX1403" s="977"/>
      <c r="NHY1403" s="977"/>
      <c r="NHZ1403" s="977"/>
      <c r="NIA1403" s="977"/>
      <c r="NIB1403" s="977"/>
      <c r="NIC1403" s="977"/>
      <c r="NID1403" s="977"/>
      <c r="NIE1403" s="977"/>
      <c r="NIF1403" s="977"/>
      <c r="NIG1403" s="977"/>
      <c r="NIH1403" s="977"/>
      <c r="NII1403" s="977"/>
      <c r="NIJ1403" s="977"/>
      <c r="NIK1403" s="977"/>
      <c r="NIL1403" s="977"/>
      <c r="NIM1403" s="977"/>
      <c r="NIN1403" s="977"/>
      <c r="NIO1403" s="977"/>
      <c r="NIP1403" s="977"/>
      <c r="NIQ1403" s="977"/>
      <c r="NIR1403" s="977"/>
      <c r="NIS1403" s="977"/>
      <c r="NIT1403" s="977"/>
      <c r="NIU1403" s="977"/>
      <c r="NIV1403" s="977"/>
      <c r="NIW1403" s="977"/>
      <c r="NIX1403" s="977"/>
      <c r="NIY1403" s="977"/>
      <c r="NIZ1403" s="977"/>
      <c r="NJA1403" s="977"/>
      <c r="NJB1403" s="977"/>
      <c r="NJC1403" s="977"/>
      <c r="NJD1403" s="977"/>
      <c r="NJE1403" s="977"/>
      <c r="NJF1403" s="977"/>
      <c r="NJG1403" s="977"/>
      <c r="NJH1403" s="977"/>
      <c r="NJI1403" s="977"/>
      <c r="NJJ1403" s="977"/>
      <c r="NJK1403" s="977"/>
      <c r="NJL1403" s="977"/>
      <c r="NJM1403" s="977"/>
      <c r="NJN1403" s="977"/>
      <c r="NJO1403" s="977"/>
      <c r="NJP1403" s="977"/>
      <c r="NJQ1403" s="977"/>
      <c r="NJR1403" s="977"/>
      <c r="NJS1403" s="977"/>
      <c r="NJT1403" s="977"/>
      <c r="NJU1403" s="977"/>
      <c r="NJV1403" s="977"/>
      <c r="NJW1403" s="977"/>
      <c r="NJX1403" s="977"/>
      <c r="NJY1403" s="977"/>
      <c r="NJZ1403" s="977"/>
      <c r="NKA1403" s="977"/>
      <c r="NKB1403" s="977"/>
      <c r="NKC1403" s="977"/>
      <c r="NKD1403" s="977"/>
      <c r="NKE1403" s="977"/>
      <c r="NKF1403" s="977"/>
      <c r="NKG1403" s="977"/>
      <c r="NKH1403" s="977"/>
      <c r="NKI1403" s="977"/>
      <c r="NKJ1403" s="977"/>
      <c r="NKK1403" s="977"/>
      <c r="NKL1403" s="977"/>
      <c r="NKM1403" s="977"/>
      <c r="NKN1403" s="977"/>
      <c r="NKO1403" s="977"/>
      <c r="NKP1403" s="977"/>
      <c r="NKQ1403" s="977"/>
      <c r="NKR1403" s="977"/>
      <c r="NKS1403" s="977"/>
      <c r="NKT1403" s="977"/>
      <c r="NKU1403" s="977"/>
      <c r="NKV1403" s="977"/>
      <c r="NKW1403" s="977"/>
      <c r="NKX1403" s="977"/>
      <c r="NKY1403" s="977"/>
      <c r="NKZ1403" s="977"/>
      <c r="NLA1403" s="977"/>
      <c r="NLB1403" s="977"/>
      <c r="NLC1403" s="977"/>
      <c r="NLD1403" s="977"/>
      <c r="NLE1403" s="977"/>
      <c r="NLF1403" s="977"/>
      <c r="NLG1403" s="977"/>
      <c r="NLH1403" s="977"/>
      <c r="NLI1403" s="977"/>
      <c r="NLJ1403" s="977"/>
      <c r="NLK1403" s="977"/>
      <c r="NLL1403" s="977"/>
      <c r="NLM1403" s="977"/>
      <c r="NLN1403" s="977"/>
      <c r="NLO1403" s="977"/>
      <c r="NLP1403" s="977"/>
      <c r="NLQ1403" s="977"/>
      <c r="NLR1403" s="977"/>
      <c r="NLS1403" s="977"/>
      <c r="NLT1403" s="977"/>
      <c r="NLU1403" s="977"/>
      <c r="NLV1403" s="977"/>
      <c r="NLW1403" s="977"/>
      <c r="NLX1403" s="977"/>
      <c r="NLY1403" s="977"/>
      <c r="NLZ1403" s="977"/>
      <c r="NMA1403" s="977"/>
      <c r="NMB1403" s="977"/>
      <c r="NMC1403" s="977"/>
      <c r="NMD1403" s="977"/>
      <c r="NME1403" s="977"/>
      <c r="NMF1403" s="977"/>
      <c r="NMG1403" s="977"/>
      <c r="NMH1403" s="977"/>
      <c r="NMI1403" s="977"/>
      <c r="NMJ1403" s="977"/>
      <c r="NMK1403" s="977"/>
      <c r="NML1403" s="977"/>
      <c r="NMM1403" s="977"/>
      <c r="NMN1403" s="977"/>
      <c r="NMO1403" s="977"/>
      <c r="NMP1403" s="977"/>
      <c r="NMQ1403" s="977"/>
      <c r="NMR1403" s="977"/>
      <c r="NMS1403" s="977"/>
      <c r="NMT1403" s="977"/>
      <c r="NMU1403" s="977"/>
      <c r="NMV1403" s="977"/>
      <c r="NMW1403" s="977"/>
      <c r="NMX1403" s="977"/>
      <c r="NMY1403" s="977"/>
      <c r="NMZ1403" s="977"/>
      <c r="NNA1403" s="977"/>
      <c r="NNB1403" s="977"/>
      <c r="NNC1403" s="977"/>
      <c r="NND1403" s="977"/>
      <c r="NNE1403" s="977"/>
      <c r="NNF1403" s="977"/>
      <c r="NNG1403" s="977"/>
      <c r="NNH1403" s="977"/>
      <c r="NNI1403" s="977"/>
      <c r="NNJ1403" s="977"/>
      <c r="NNK1403" s="977"/>
      <c r="NNL1403" s="977"/>
      <c r="NNM1403" s="977"/>
      <c r="NNN1403" s="977"/>
      <c r="NNO1403" s="977"/>
      <c r="NNP1403" s="977"/>
      <c r="NNQ1403" s="977"/>
      <c r="NNR1403" s="977"/>
      <c r="NNS1403" s="977"/>
      <c r="NNT1403" s="977"/>
      <c r="NNU1403" s="977"/>
      <c r="NNV1403" s="977"/>
      <c r="NNW1403" s="977"/>
      <c r="NNX1403" s="977"/>
      <c r="NNY1403" s="977"/>
      <c r="NNZ1403" s="977"/>
      <c r="NOA1403" s="977"/>
      <c r="NOB1403" s="977"/>
      <c r="NOC1403" s="977"/>
      <c r="NOD1403" s="977"/>
      <c r="NOE1403" s="977"/>
      <c r="NOF1403" s="977"/>
      <c r="NOG1403" s="977"/>
      <c r="NOH1403" s="977"/>
      <c r="NOI1403" s="977"/>
      <c r="NOJ1403" s="977"/>
      <c r="NOK1403" s="977"/>
      <c r="NOL1403" s="977"/>
      <c r="NOM1403" s="977"/>
      <c r="NON1403" s="977"/>
      <c r="NOO1403" s="977"/>
      <c r="NOP1403" s="977"/>
      <c r="NOQ1403" s="977"/>
      <c r="NOR1403" s="977"/>
      <c r="NOS1403" s="977"/>
      <c r="NOT1403" s="977"/>
      <c r="NOU1403" s="977"/>
      <c r="NOV1403" s="977"/>
      <c r="NOW1403" s="977"/>
      <c r="NOX1403" s="977"/>
      <c r="NOY1403" s="977"/>
      <c r="NOZ1403" s="977"/>
      <c r="NPA1403" s="977"/>
      <c r="NPB1403" s="977"/>
      <c r="NPC1403" s="977"/>
      <c r="NPD1403" s="977"/>
      <c r="NPE1403" s="977"/>
      <c r="NPF1403" s="977"/>
      <c r="NPG1403" s="977"/>
      <c r="NPH1403" s="977"/>
      <c r="NPI1403" s="977"/>
      <c r="NPJ1403" s="977"/>
      <c r="NPK1403" s="977"/>
      <c r="NPL1403" s="977"/>
      <c r="NPM1403" s="977"/>
      <c r="NPN1403" s="977"/>
      <c r="NPO1403" s="977"/>
      <c r="NPP1403" s="977"/>
      <c r="NPQ1403" s="977"/>
      <c r="NPR1403" s="977"/>
      <c r="NPS1403" s="977"/>
      <c r="NPT1403" s="977"/>
      <c r="NPU1403" s="977"/>
      <c r="NPV1403" s="977"/>
      <c r="NPW1403" s="977"/>
      <c r="NPX1403" s="977"/>
      <c r="NPY1403" s="977"/>
      <c r="NPZ1403" s="977"/>
      <c r="NQA1403" s="977"/>
      <c r="NQB1403" s="977"/>
      <c r="NQC1403" s="977"/>
      <c r="NQD1403" s="977"/>
      <c r="NQE1403" s="977"/>
      <c r="NQF1403" s="977"/>
      <c r="NQG1403" s="977"/>
      <c r="NQH1403" s="977"/>
      <c r="NQI1403" s="977"/>
      <c r="NQJ1403" s="977"/>
      <c r="NQK1403" s="977"/>
      <c r="NQL1403" s="977"/>
      <c r="NQM1403" s="977"/>
      <c r="NQN1403" s="977"/>
      <c r="NQO1403" s="977"/>
      <c r="NQP1403" s="977"/>
      <c r="NQQ1403" s="977"/>
      <c r="NQR1403" s="977"/>
      <c r="NQS1403" s="977"/>
      <c r="NQT1403" s="977"/>
      <c r="NQU1403" s="977"/>
      <c r="NQV1403" s="977"/>
      <c r="NQW1403" s="977"/>
      <c r="NQX1403" s="977"/>
      <c r="NQY1403" s="977"/>
      <c r="NQZ1403" s="977"/>
      <c r="NRA1403" s="977"/>
      <c r="NRB1403" s="977"/>
      <c r="NRC1403" s="977"/>
      <c r="NRD1403" s="977"/>
      <c r="NRE1403" s="977"/>
      <c r="NRF1403" s="977"/>
      <c r="NRG1403" s="977"/>
      <c r="NRH1403" s="977"/>
      <c r="NRI1403" s="977"/>
      <c r="NRJ1403" s="977"/>
      <c r="NRK1403" s="977"/>
      <c r="NRL1403" s="977"/>
      <c r="NRM1403" s="977"/>
      <c r="NRN1403" s="977"/>
      <c r="NRO1403" s="977"/>
      <c r="NRP1403" s="977"/>
      <c r="NRQ1403" s="977"/>
      <c r="NRR1403" s="977"/>
      <c r="NRS1403" s="977"/>
      <c r="NRT1403" s="977"/>
      <c r="NRU1403" s="977"/>
      <c r="NRV1403" s="977"/>
      <c r="NRW1403" s="977"/>
      <c r="NRX1403" s="977"/>
      <c r="NRY1403" s="977"/>
      <c r="NRZ1403" s="977"/>
      <c r="NSA1403" s="977"/>
      <c r="NSB1403" s="977"/>
      <c r="NSC1403" s="977"/>
      <c r="NSD1403" s="977"/>
      <c r="NSE1403" s="977"/>
      <c r="NSF1403" s="977"/>
      <c r="NSG1403" s="977"/>
      <c r="NSH1403" s="977"/>
      <c r="NSI1403" s="977"/>
      <c r="NSJ1403" s="977"/>
      <c r="NSK1403" s="977"/>
      <c r="NSL1403" s="977"/>
      <c r="NSM1403" s="977"/>
      <c r="NSN1403" s="977"/>
      <c r="NSO1403" s="977"/>
      <c r="NSP1403" s="977"/>
      <c r="NSQ1403" s="977"/>
      <c r="NSR1403" s="977"/>
      <c r="NSS1403" s="977"/>
      <c r="NST1403" s="977"/>
      <c r="NSU1403" s="977"/>
      <c r="NSV1403" s="977"/>
      <c r="NSW1403" s="977"/>
      <c r="NSX1403" s="977"/>
      <c r="NSY1403" s="977"/>
      <c r="NSZ1403" s="977"/>
      <c r="NTA1403" s="977"/>
      <c r="NTB1403" s="977"/>
      <c r="NTC1403" s="977"/>
      <c r="NTD1403" s="977"/>
      <c r="NTE1403" s="977"/>
      <c r="NTF1403" s="977"/>
      <c r="NTG1403" s="977"/>
      <c r="NTH1403" s="977"/>
      <c r="NTI1403" s="977"/>
      <c r="NTJ1403" s="977"/>
      <c r="NTK1403" s="977"/>
      <c r="NTL1403" s="977"/>
      <c r="NTM1403" s="977"/>
      <c r="NTN1403" s="977"/>
      <c r="NTO1403" s="977"/>
      <c r="NTP1403" s="977"/>
      <c r="NTQ1403" s="977"/>
      <c r="NTR1403" s="977"/>
      <c r="NTS1403" s="977"/>
      <c r="NTT1403" s="977"/>
      <c r="NTU1403" s="977"/>
      <c r="NTV1403" s="977"/>
      <c r="NTW1403" s="977"/>
      <c r="NTX1403" s="977"/>
      <c r="NTY1403" s="977"/>
      <c r="NTZ1403" s="977"/>
      <c r="NUA1403" s="977"/>
      <c r="NUB1403" s="977"/>
      <c r="NUC1403" s="977"/>
      <c r="NUD1403" s="977"/>
      <c r="NUE1403" s="977"/>
      <c r="NUF1403" s="977"/>
      <c r="NUG1403" s="977"/>
      <c r="NUH1403" s="977"/>
      <c r="NUI1403" s="977"/>
      <c r="NUJ1403" s="977"/>
      <c r="NUK1403" s="977"/>
      <c r="NUL1403" s="977"/>
      <c r="NUM1403" s="977"/>
      <c r="NUN1403" s="977"/>
      <c r="NUO1403" s="977"/>
      <c r="NUP1403" s="977"/>
      <c r="NUQ1403" s="977"/>
      <c r="NUR1403" s="977"/>
      <c r="NUS1403" s="977"/>
      <c r="NUT1403" s="977"/>
      <c r="NUU1403" s="977"/>
      <c r="NUV1403" s="977"/>
      <c r="NUW1403" s="977"/>
      <c r="NUX1403" s="977"/>
      <c r="NUY1403" s="977"/>
      <c r="NUZ1403" s="977"/>
      <c r="NVA1403" s="977"/>
      <c r="NVB1403" s="977"/>
      <c r="NVC1403" s="977"/>
      <c r="NVD1403" s="977"/>
      <c r="NVE1403" s="977"/>
      <c r="NVF1403" s="977"/>
      <c r="NVG1403" s="977"/>
      <c r="NVH1403" s="977"/>
      <c r="NVI1403" s="977"/>
      <c r="NVJ1403" s="977"/>
      <c r="NVK1403" s="977"/>
      <c r="NVL1403" s="977"/>
      <c r="NVM1403" s="977"/>
      <c r="NVN1403" s="977"/>
      <c r="NVO1403" s="977"/>
      <c r="NVP1403" s="977"/>
      <c r="NVQ1403" s="977"/>
      <c r="NVR1403" s="977"/>
      <c r="NVS1403" s="977"/>
      <c r="NVT1403" s="977"/>
      <c r="NVU1403" s="977"/>
      <c r="NVV1403" s="977"/>
      <c r="NVW1403" s="977"/>
      <c r="NVX1403" s="977"/>
      <c r="NVY1403" s="977"/>
      <c r="NVZ1403" s="977"/>
      <c r="NWA1403" s="977"/>
      <c r="NWB1403" s="977"/>
      <c r="NWC1403" s="977"/>
      <c r="NWD1403" s="977"/>
      <c r="NWE1403" s="977"/>
      <c r="NWF1403" s="977"/>
      <c r="NWG1403" s="977"/>
      <c r="NWH1403" s="977"/>
      <c r="NWI1403" s="977"/>
      <c r="NWJ1403" s="977"/>
      <c r="NWK1403" s="977"/>
      <c r="NWL1403" s="977"/>
      <c r="NWM1403" s="977"/>
      <c r="NWN1403" s="977"/>
      <c r="NWO1403" s="977"/>
      <c r="NWP1403" s="977"/>
      <c r="NWQ1403" s="977"/>
      <c r="NWR1403" s="977"/>
      <c r="NWS1403" s="977"/>
      <c r="NWT1403" s="977"/>
      <c r="NWU1403" s="977"/>
      <c r="NWV1403" s="977"/>
      <c r="NWW1403" s="977"/>
      <c r="NWX1403" s="977"/>
      <c r="NWY1403" s="977"/>
      <c r="NWZ1403" s="977"/>
      <c r="NXA1403" s="977"/>
      <c r="NXB1403" s="977"/>
      <c r="NXC1403" s="977"/>
      <c r="NXD1403" s="977"/>
      <c r="NXE1403" s="977"/>
      <c r="NXF1403" s="977"/>
      <c r="NXG1403" s="977"/>
      <c r="NXH1403" s="977"/>
      <c r="NXI1403" s="977"/>
      <c r="NXJ1403" s="977"/>
      <c r="NXK1403" s="977"/>
      <c r="NXL1403" s="977"/>
      <c r="NXM1403" s="977"/>
      <c r="NXN1403" s="977"/>
      <c r="NXO1403" s="977"/>
      <c r="NXP1403" s="977"/>
      <c r="NXQ1403" s="977"/>
      <c r="NXR1403" s="977"/>
      <c r="NXS1403" s="977"/>
      <c r="NXT1403" s="977"/>
      <c r="NXU1403" s="977"/>
      <c r="NXV1403" s="977"/>
      <c r="NXW1403" s="977"/>
      <c r="NXX1403" s="977"/>
      <c r="NXY1403" s="977"/>
      <c r="NXZ1403" s="977"/>
      <c r="NYA1403" s="977"/>
      <c r="NYB1403" s="977"/>
      <c r="NYC1403" s="977"/>
      <c r="NYD1403" s="977"/>
      <c r="NYE1403" s="977"/>
      <c r="NYF1403" s="977"/>
      <c r="NYG1403" s="977"/>
      <c r="NYH1403" s="977"/>
      <c r="NYI1403" s="977"/>
      <c r="NYJ1403" s="977"/>
      <c r="NYK1403" s="977"/>
      <c r="NYL1403" s="977"/>
      <c r="NYM1403" s="977"/>
      <c r="NYN1403" s="977"/>
      <c r="NYO1403" s="977"/>
      <c r="NYP1403" s="977"/>
      <c r="NYQ1403" s="977"/>
      <c r="NYR1403" s="977"/>
      <c r="NYS1403" s="977"/>
      <c r="NYT1403" s="977"/>
      <c r="NYU1403" s="977"/>
      <c r="NYV1403" s="977"/>
      <c r="NYW1403" s="977"/>
      <c r="NYX1403" s="977"/>
      <c r="NYY1403" s="977"/>
      <c r="NYZ1403" s="977"/>
      <c r="NZA1403" s="977"/>
      <c r="NZB1403" s="977"/>
      <c r="NZC1403" s="977"/>
      <c r="NZD1403" s="977"/>
      <c r="NZE1403" s="977"/>
      <c r="NZF1403" s="977"/>
      <c r="NZG1403" s="977"/>
      <c r="NZH1403" s="977"/>
      <c r="NZI1403" s="977"/>
      <c r="NZJ1403" s="977"/>
      <c r="NZK1403" s="977"/>
      <c r="NZL1403" s="977"/>
      <c r="NZM1403" s="977"/>
      <c r="NZN1403" s="977"/>
      <c r="NZO1403" s="977"/>
      <c r="NZP1403" s="977"/>
      <c r="NZQ1403" s="977"/>
      <c r="NZR1403" s="977"/>
      <c r="NZS1403" s="977"/>
      <c r="NZT1403" s="977"/>
      <c r="NZU1403" s="977"/>
      <c r="NZV1403" s="977"/>
      <c r="NZW1403" s="977"/>
      <c r="NZX1403" s="977"/>
      <c r="NZY1403" s="977"/>
      <c r="NZZ1403" s="977"/>
      <c r="OAA1403" s="977"/>
      <c r="OAB1403" s="977"/>
      <c r="OAC1403" s="977"/>
      <c r="OAD1403" s="977"/>
      <c r="OAE1403" s="977"/>
      <c r="OAF1403" s="977"/>
      <c r="OAG1403" s="977"/>
      <c r="OAH1403" s="977"/>
      <c r="OAI1403" s="977"/>
      <c r="OAJ1403" s="977"/>
      <c r="OAK1403" s="977"/>
      <c r="OAL1403" s="977"/>
      <c r="OAM1403" s="977"/>
      <c r="OAN1403" s="977"/>
      <c r="OAO1403" s="977"/>
      <c r="OAP1403" s="977"/>
      <c r="OAQ1403" s="977"/>
      <c r="OAR1403" s="977"/>
      <c r="OAS1403" s="977"/>
      <c r="OAT1403" s="977"/>
      <c r="OAU1403" s="977"/>
      <c r="OAV1403" s="977"/>
      <c r="OAW1403" s="977"/>
      <c r="OAX1403" s="977"/>
      <c r="OAY1403" s="977"/>
      <c r="OAZ1403" s="977"/>
      <c r="OBA1403" s="977"/>
      <c r="OBB1403" s="977"/>
      <c r="OBC1403" s="977"/>
      <c r="OBD1403" s="977"/>
      <c r="OBE1403" s="977"/>
      <c r="OBF1403" s="977"/>
      <c r="OBG1403" s="977"/>
      <c r="OBH1403" s="977"/>
      <c r="OBI1403" s="977"/>
      <c r="OBJ1403" s="977"/>
      <c r="OBK1403" s="977"/>
      <c r="OBL1403" s="977"/>
      <c r="OBM1403" s="977"/>
      <c r="OBN1403" s="977"/>
      <c r="OBO1403" s="977"/>
      <c r="OBP1403" s="977"/>
      <c r="OBQ1403" s="977"/>
      <c r="OBR1403" s="977"/>
      <c r="OBS1403" s="977"/>
      <c r="OBT1403" s="977"/>
      <c r="OBU1403" s="977"/>
      <c r="OBV1403" s="977"/>
      <c r="OBW1403" s="977"/>
      <c r="OBX1403" s="977"/>
      <c r="OBY1403" s="977"/>
      <c r="OBZ1403" s="977"/>
      <c r="OCA1403" s="977"/>
      <c r="OCB1403" s="977"/>
      <c r="OCC1403" s="977"/>
      <c r="OCD1403" s="977"/>
      <c r="OCE1403" s="977"/>
      <c r="OCF1403" s="977"/>
      <c r="OCG1403" s="977"/>
      <c r="OCH1403" s="977"/>
      <c r="OCI1403" s="977"/>
      <c r="OCJ1403" s="977"/>
      <c r="OCK1403" s="977"/>
      <c r="OCL1403" s="977"/>
      <c r="OCM1403" s="977"/>
      <c r="OCN1403" s="977"/>
      <c r="OCO1403" s="977"/>
      <c r="OCP1403" s="977"/>
      <c r="OCQ1403" s="977"/>
      <c r="OCR1403" s="977"/>
      <c r="OCS1403" s="977"/>
      <c r="OCT1403" s="977"/>
      <c r="OCU1403" s="977"/>
      <c r="OCV1403" s="977"/>
      <c r="OCW1403" s="977"/>
      <c r="OCX1403" s="977"/>
      <c r="OCY1403" s="977"/>
      <c r="OCZ1403" s="977"/>
      <c r="ODA1403" s="977"/>
      <c r="ODB1403" s="977"/>
      <c r="ODC1403" s="977"/>
      <c r="ODD1403" s="977"/>
      <c r="ODE1403" s="977"/>
      <c r="ODF1403" s="977"/>
      <c r="ODG1403" s="977"/>
      <c r="ODH1403" s="977"/>
      <c r="ODI1403" s="977"/>
      <c r="ODJ1403" s="977"/>
      <c r="ODK1403" s="977"/>
      <c r="ODL1403" s="977"/>
      <c r="ODM1403" s="977"/>
      <c r="ODN1403" s="977"/>
      <c r="ODO1403" s="977"/>
      <c r="ODP1403" s="977"/>
      <c r="ODQ1403" s="977"/>
      <c r="ODR1403" s="977"/>
      <c r="ODS1403" s="977"/>
      <c r="ODT1403" s="977"/>
      <c r="ODU1403" s="977"/>
      <c r="ODV1403" s="977"/>
      <c r="ODW1403" s="977"/>
      <c r="ODX1403" s="977"/>
      <c r="ODY1403" s="977"/>
      <c r="ODZ1403" s="977"/>
      <c r="OEA1403" s="977"/>
      <c r="OEB1403" s="977"/>
      <c r="OEC1403" s="977"/>
      <c r="OED1403" s="977"/>
      <c r="OEE1403" s="977"/>
      <c r="OEF1403" s="977"/>
      <c r="OEG1403" s="977"/>
      <c r="OEH1403" s="977"/>
      <c r="OEI1403" s="977"/>
      <c r="OEJ1403" s="977"/>
      <c r="OEK1403" s="977"/>
      <c r="OEL1403" s="977"/>
      <c r="OEM1403" s="977"/>
      <c r="OEN1403" s="977"/>
      <c r="OEO1403" s="977"/>
      <c r="OEP1403" s="977"/>
      <c r="OEQ1403" s="977"/>
      <c r="OER1403" s="977"/>
      <c r="OES1403" s="977"/>
      <c r="OET1403" s="977"/>
      <c r="OEU1403" s="977"/>
      <c r="OEV1403" s="977"/>
      <c r="OEW1403" s="977"/>
      <c r="OEX1403" s="977"/>
      <c r="OEY1403" s="977"/>
      <c r="OEZ1403" s="977"/>
      <c r="OFA1403" s="977"/>
      <c r="OFB1403" s="977"/>
      <c r="OFC1403" s="977"/>
      <c r="OFD1403" s="977"/>
      <c r="OFE1403" s="977"/>
      <c r="OFF1403" s="977"/>
      <c r="OFG1403" s="977"/>
      <c r="OFH1403" s="977"/>
      <c r="OFI1403" s="977"/>
      <c r="OFJ1403" s="977"/>
      <c r="OFK1403" s="977"/>
      <c r="OFL1403" s="977"/>
      <c r="OFM1403" s="977"/>
      <c r="OFN1403" s="977"/>
      <c r="OFO1403" s="977"/>
      <c r="OFP1403" s="977"/>
      <c r="OFQ1403" s="977"/>
      <c r="OFR1403" s="977"/>
      <c r="OFS1403" s="977"/>
      <c r="OFT1403" s="977"/>
      <c r="OFU1403" s="977"/>
      <c r="OFV1403" s="977"/>
      <c r="OFW1403" s="977"/>
      <c r="OFX1403" s="977"/>
      <c r="OFY1403" s="977"/>
      <c r="OFZ1403" s="977"/>
      <c r="OGA1403" s="977"/>
      <c r="OGB1403" s="977"/>
      <c r="OGC1403" s="977"/>
      <c r="OGD1403" s="977"/>
      <c r="OGE1403" s="977"/>
      <c r="OGF1403" s="977"/>
      <c r="OGG1403" s="977"/>
      <c r="OGH1403" s="977"/>
      <c r="OGI1403" s="977"/>
      <c r="OGJ1403" s="977"/>
      <c r="OGK1403" s="977"/>
      <c r="OGL1403" s="977"/>
      <c r="OGM1403" s="977"/>
      <c r="OGN1403" s="977"/>
      <c r="OGO1403" s="977"/>
      <c r="OGP1403" s="977"/>
      <c r="OGQ1403" s="977"/>
      <c r="OGR1403" s="977"/>
      <c r="OGS1403" s="977"/>
      <c r="OGT1403" s="977"/>
      <c r="OGU1403" s="977"/>
      <c r="OGV1403" s="977"/>
      <c r="OGW1403" s="977"/>
      <c r="OGX1403" s="977"/>
      <c r="OGY1403" s="977"/>
      <c r="OGZ1403" s="977"/>
      <c r="OHA1403" s="977"/>
      <c r="OHB1403" s="977"/>
      <c r="OHC1403" s="977"/>
      <c r="OHD1403" s="977"/>
      <c r="OHE1403" s="977"/>
      <c r="OHF1403" s="977"/>
      <c r="OHG1403" s="977"/>
      <c r="OHH1403" s="977"/>
      <c r="OHI1403" s="977"/>
      <c r="OHJ1403" s="977"/>
      <c r="OHK1403" s="977"/>
      <c r="OHL1403" s="977"/>
      <c r="OHM1403" s="977"/>
      <c r="OHN1403" s="977"/>
      <c r="OHO1403" s="977"/>
      <c r="OHP1403" s="977"/>
      <c r="OHQ1403" s="977"/>
      <c r="OHR1403" s="977"/>
      <c r="OHS1403" s="977"/>
      <c r="OHT1403" s="977"/>
      <c r="OHU1403" s="977"/>
      <c r="OHV1403" s="977"/>
      <c r="OHW1403" s="977"/>
      <c r="OHX1403" s="977"/>
      <c r="OHY1403" s="977"/>
      <c r="OHZ1403" s="977"/>
      <c r="OIA1403" s="977"/>
      <c r="OIB1403" s="977"/>
      <c r="OIC1403" s="977"/>
      <c r="OID1403" s="977"/>
      <c r="OIE1403" s="977"/>
      <c r="OIF1403" s="977"/>
      <c r="OIG1403" s="977"/>
      <c r="OIH1403" s="977"/>
      <c r="OII1403" s="977"/>
      <c r="OIJ1403" s="977"/>
      <c r="OIK1403" s="977"/>
      <c r="OIL1403" s="977"/>
      <c r="OIM1403" s="977"/>
      <c r="OIN1403" s="977"/>
      <c r="OIO1403" s="977"/>
      <c r="OIP1403" s="977"/>
      <c r="OIQ1403" s="977"/>
      <c r="OIR1403" s="977"/>
      <c r="OIS1403" s="977"/>
      <c r="OIT1403" s="977"/>
      <c r="OIU1403" s="977"/>
      <c r="OIV1403" s="977"/>
      <c r="OIW1403" s="977"/>
      <c r="OIX1403" s="977"/>
      <c r="OIY1403" s="977"/>
      <c r="OIZ1403" s="977"/>
      <c r="OJA1403" s="977"/>
      <c r="OJB1403" s="977"/>
      <c r="OJC1403" s="977"/>
      <c r="OJD1403" s="977"/>
      <c r="OJE1403" s="977"/>
      <c r="OJF1403" s="977"/>
      <c r="OJG1403" s="977"/>
      <c r="OJH1403" s="977"/>
      <c r="OJI1403" s="977"/>
      <c r="OJJ1403" s="977"/>
      <c r="OJK1403" s="977"/>
      <c r="OJL1403" s="977"/>
      <c r="OJM1403" s="977"/>
      <c r="OJN1403" s="977"/>
      <c r="OJO1403" s="977"/>
      <c r="OJP1403" s="977"/>
      <c r="OJQ1403" s="977"/>
      <c r="OJR1403" s="977"/>
      <c r="OJS1403" s="977"/>
      <c r="OJT1403" s="977"/>
      <c r="OJU1403" s="977"/>
      <c r="OJV1403" s="977"/>
      <c r="OJW1403" s="977"/>
      <c r="OJX1403" s="977"/>
      <c r="OJY1403" s="977"/>
      <c r="OJZ1403" s="977"/>
      <c r="OKA1403" s="977"/>
      <c r="OKB1403" s="977"/>
      <c r="OKC1403" s="977"/>
      <c r="OKD1403" s="977"/>
      <c r="OKE1403" s="977"/>
      <c r="OKF1403" s="977"/>
      <c r="OKG1403" s="977"/>
      <c r="OKH1403" s="977"/>
      <c r="OKI1403" s="977"/>
      <c r="OKJ1403" s="977"/>
      <c r="OKK1403" s="977"/>
      <c r="OKL1403" s="977"/>
      <c r="OKM1403" s="977"/>
      <c r="OKN1403" s="977"/>
      <c r="OKO1403" s="977"/>
      <c r="OKP1403" s="977"/>
      <c r="OKQ1403" s="977"/>
      <c r="OKR1403" s="977"/>
      <c r="OKS1403" s="977"/>
      <c r="OKT1403" s="977"/>
      <c r="OKU1403" s="977"/>
      <c r="OKV1403" s="977"/>
      <c r="OKW1403" s="977"/>
      <c r="OKX1403" s="977"/>
      <c r="OKY1403" s="977"/>
      <c r="OKZ1403" s="977"/>
      <c r="OLA1403" s="977"/>
      <c r="OLB1403" s="977"/>
      <c r="OLC1403" s="977"/>
      <c r="OLD1403" s="977"/>
      <c r="OLE1403" s="977"/>
      <c r="OLF1403" s="977"/>
      <c r="OLG1403" s="977"/>
      <c r="OLH1403" s="977"/>
      <c r="OLI1403" s="977"/>
      <c r="OLJ1403" s="977"/>
      <c r="OLK1403" s="977"/>
      <c r="OLL1403" s="977"/>
      <c r="OLM1403" s="977"/>
      <c r="OLN1403" s="977"/>
      <c r="OLO1403" s="977"/>
      <c r="OLP1403" s="977"/>
      <c r="OLQ1403" s="977"/>
      <c r="OLR1403" s="977"/>
      <c r="OLS1403" s="977"/>
      <c r="OLT1403" s="977"/>
      <c r="OLU1403" s="977"/>
      <c r="OLV1403" s="977"/>
      <c r="OLW1403" s="977"/>
      <c r="OLX1403" s="977"/>
      <c r="OLY1403" s="977"/>
      <c r="OLZ1403" s="977"/>
      <c r="OMA1403" s="977"/>
      <c r="OMB1403" s="977"/>
      <c r="OMC1403" s="977"/>
      <c r="OMD1403" s="977"/>
      <c r="OME1403" s="977"/>
      <c r="OMF1403" s="977"/>
      <c r="OMG1403" s="977"/>
      <c r="OMH1403" s="977"/>
      <c r="OMI1403" s="977"/>
      <c r="OMJ1403" s="977"/>
      <c r="OMK1403" s="977"/>
      <c r="OML1403" s="977"/>
      <c r="OMM1403" s="977"/>
      <c r="OMN1403" s="977"/>
      <c r="OMO1403" s="977"/>
      <c r="OMP1403" s="977"/>
      <c r="OMQ1403" s="977"/>
      <c r="OMR1403" s="977"/>
      <c r="OMS1403" s="977"/>
      <c r="OMT1403" s="977"/>
      <c r="OMU1403" s="977"/>
      <c r="OMV1403" s="977"/>
      <c r="OMW1403" s="977"/>
      <c r="OMX1403" s="977"/>
      <c r="OMY1403" s="977"/>
      <c r="OMZ1403" s="977"/>
      <c r="ONA1403" s="977"/>
      <c r="ONB1403" s="977"/>
      <c r="ONC1403" s="977"/>
      <c r="OND1403" s="977"/>
      <c r="ONE1403" s="977"/>
      <c r="ONF1403" s="977"/>
      <c r="ONG1403" s="977"/>
      <c r="ONH1403" s="977"/>
      <c r="ONI1403" s="977"/>
      <c r="ONJ1403" s="977"/>
      <c r="ONK1403" s="977"/>
      <c r="ONL1403" s="977"/>
      <c r="ONM1403" s="977"/>
      <c r="ONN1403" s="977"/>
      <c r="ONO1403" s="977"/>
      <c r="ONP1403" s="977"/>
      <c r="ONQ1403" s="977"/>
      <c r="ONR1403" s="977"/>
      <c r="ONS1403" s="977"/>
      <c r="ONT1403" s="977"/>
      <c r="ONU1403" s="977"/>
      <c r="ONV1403" s="977"/>
      <c r="ONW1403" s="977"/>
      <c r="ONX1403" s="977"/>
      <c r="ONY1403" s="977"/>
      <c r="ONZ1403" s="977"/>
      <c r="OOA1403" s="977"/>
      <c r="OOB1403" s="977"/>
      <c r="OOC1403" s="977"/>
      <c r="OOD1403" s="977"/>
      <c r="OOE1403" s="977"/>
      <c r="OOF1403" s="977"/>
      <c r="OOG1403" s="977"/>
      <c r="OOH1403" s="977"/>
      <c r="OOI1403" s="977"/>
      <c r="OOJ1403" s="977"/>
      <c r="OOK1403" s="977"/>
      <c r="OOL1403" s="977"/>
      <c r="OOM1403" s="977"/>
      <c r="OON1403" s="977"/>
      <c r="OOO1403" s="977"/>
      <c r="OOP1403" s="977"/>
      <c r="OOQ1403" s="977"/>
      <c r="OOR1403" s="977"/>
      <c r="OOS1403" s="977"/>
      <c r="OOT1403" s="977"/>
      <c r="OOU1403" s="977"/>
      <c r="OOV1403" s="977"/>
      <c r="OOW1403" s="977"/>
      <c r="OOX1403" s="977"/>
      <c r="OOY1403" s="977"/>
      <c r="OOZ1403" s="977"/>
      <c r="OPA1403" s="977"/>
      <c r="OPB1403" s="977"/>
      <c r="OPC1403" s="977"/>
      <c r="OPD1403" s="977"/>
      <c r="OPE1403" s="977"/>
      <c r="OPF1403" s="977"/>
      <c r="OPG1403" s="977"/>
      <c r="OPH1403" s="977"/>
      <c r="OPI1403" s="977"/>
      <c r="OPJ1403" s="977"/>
      <c r="OPK1403" s="977"/>
      <c r="OPL1403" s="977"/>
      <c r="OPM1403" s="977"/>
      <c r="OPN1403" s="977"/>
      <c r="OPO1403" s="977"/>
      <c r="OPP1403" s="977"/>
      <c r="OPQ1403" s="977"/>
      <c r="OPR1403" s="977"/>
      <c r="OPS1403" s="977"/>
      <c r="OPT1403" s="977"/>
      <c r="OPU1403" s="977"/>
      <c r="OPV1403" s="977"/>
      <c r="OPW1403" s="977"/>
      <c r="OPX1403" s="977"/>
      <c r="OPY1403" s="977"/>
      <c r="OPZ1403" s="977"/>
      <c r="OQA1403" s="977"/>
      <c r="OQB1403" s="977"/>
      <c r="OQC1403" s="977"/>
      <c r="OQD1403" s="977"/>
      <c r="OQE1403" s="977"/>
      <c r="OQF1403" s="977"/>
      <c r="OQG1403" s="977"/>
      <c r="OQH1403" s="977"/>
      <c r="OQI1403" s="977"/>
      <c r="OQJ1403" s="977"/>
      <c r="OQK1403" s="977"/>
      <c r="OQL1403" s="977"/>
      <c r="OQM1403" s="977"/>
      <c r="OQN1403" s="977"/>
      <c r="OQO1403" s="977"/>
      <c r="OQP1403" s="977"/>
      <c r="OQQ1403" s="977"/>
      <c r="OQR1403" s="977"/>
      <c r="OQS1403" s="977"/>
      <c r="OQT1403" s="977"/>
      <c r="OQU1403" s="977"/>
      <c r="OQV1403" s="977"/>
      <c r="OQW1403" s="977"/>
      <c r="OQX1403" s="977"/>
      <c r="OQY1403" s="977"/>
      <c r="OQZ1403" s="977"/>
      <c r="ORA1403" s="977"/>
      <c r="ORB1403" s="977"/>
      <c r="ORC1403" s="977"/>
      <c r="ORD1403" s="977"/>
      <c r="ORE1403" s="977"/>
      <c r="ORF1403" s="977"/>
      <c r="ORG1403" s="977"/>
      <c r="ORH1403" s="977"/>
      <c r="ORI1403" s="977"/>
      <c r="ORJ1403" s="977"/>
      <c r="ORK1403" s="977"/>
      <c r="ORL1403" s="977"/>
      <c r="ORM1403" s="977"/>
      <c r="ORN1403" s="977"/>
      <c r="ORO1403" s="977"/>
      <c r="ORP1403" s="977"/>
      <c r="ORQ1403" s="977"/>
      <c r="ORR1403" s="977"/>
      <c r="ORS1403" s="977"/>
      <c r="ORT1403" s="977"/>
      <c r="ORU1403" s="977"/>
      <c r="ORV1403" s="977"/>
      <c r="ORW1403" s="977"/>
      <c r="ORX1403" s="977"/>
      <c r="ORY1403" s="977"/>
      <c r="ORZ1403" s="977"/>
      <c r="OSA1403" s="977"/>
      <c r="OSB1403" s="977"/>
      <c r="OSC1403" s="977"/>
      <c r="OSD1403" s="977"/>
      <c r="OSE1403" s="977"/>
      <c r="OSF1403" s="977"/>
      <c r="OSG1403" s="977"/>
      <c r="OSH1403" s="977"/>
      <c r="OSI1403" s="977"/>
      <c r="OSJ1403" s="977"/>
      <c r="OSK1403" s="977"/>
      <c r="OSL1403" s="977"/>
      <c r="OSM1403" s="977"/>
      <c r="OSN1403" s="977"/>
      <c r="OSO1403" s="977"/>
      <c r="OSP1403" s="977"/>
      <c r="OSQ1403" s="977"/>
      <c r="OSR1403" s="977"/>
      <c r="OSS1403" s="977"/>
      <c r="OST1403" s="977"/>
      <c r="OSU1403" s="977"/>
      <c r="OSV1403" s="977"/>
      <c r="OSW1403" s="977"/>
      <c r="OSX1403" s="977"/>
      <c r="OSY1403" s="977"/>
      <c r="OSZ1403" s="977"/>
      <c r="OTA1403" s="977"/>
      <c r="OTB1403" s="977"/>
      <c r="OTC1403" s="977"/>
      <c r="OTD1403" s="977"/>
      <c r="OTE1403" s="977"/>
      <c r="OTF1403" s="977"/>
      <c r="OTG1403" s="977"/>
      <c r="OTH1403" s="977"/>
      <c r="OTI1403" s="977"/>
      <c r="OTJ1403" s="977"/>
      <c r="OTK1403" s="977"/>
      <c r="OTL1403" s="977"/>
      <c r="OTM1403" s="977"/>
      <c r="OTN1403" s="977"/>
      <c r="OTO1403" s="977"/>
      <c r="OTP1403" s="977"/>
      <c r="OTQ1403" s="977"/>
      <c r="OTR1403" s="977"/>
      <c r="OTS1403" s="977"/>
      <c r="OTT1403" s="977"/>
      <c r="OTU1403" s="977"/>
      <c r="OTV1403" s="977"/>
      <c r="OTW1403" s="977"/>
      <c r="OTX1403" s="977"/>
      <c r="OTY1403" s="977"/>
      <c r="OTZ1403" s="977"/>
      <c r="OUA1403" s="977"/>
      <c r="OUB1403" s="977"/>
      <c r="OUC1403" s="977"/>
      <c r="OUD1403" s="977"/>
      <c r="OUE1403" s="977"/>
      <c r="OUF1403" s="977"/>
      <c r="OUG1403" s="977"/>
      <c r="OUH1403" s="977"/>
      <c r="OUI1403" s="977"/>
      <c r="OUJ1403" s="977"/>
      <c r="OUK1403" s="977"/>
      <c r="OUL1403" s="977"/>
      <c r="OUM1403" s="977"/>
      <c r="OUN1403" s="977"/>
      <c r="OUO1403" s="977"/>
      <c r="OUP1403" s="977"/>
      <c r="OUQ1403" s="977"/>
      <c r="OUR1403" s="977"/>
      <c r="OUS1403" s="977"/>
      <c r="OUT1403" s="977"/>
      <c r="OUU1403" s="977"/>
      <c r="OUV1403" s="977"/>
      <c r="OUW1403" s="977"/>
      <c r="OUX1403" s="977"/>
      <c r="OUY1403" s="977"/>
      <c r="OUZ1403" s="977"/>
      <c r="OVA1403" s="977"/>
      <c r="OVB1403" s="977"/>
      <c r="OVC1403" s="977"/>
      <c r="OVD1403" s="977"/>
      <c r="OVE1403" s="977"/>
      <c r="OVF1403" s="977"/>
      <c r="OVG1403" s="977"/>
      <c r="OVH1403" s="977"/>
      <c r="OVI1403" s="977"/>
      <c r="OVJ1403" s="977"/>
      <c r="OVK1403" s="977"/>
      <c r="OVL1403" s="977"/>
      <c r="OVM1403" s="977"/>
      <c r="OVN1403" s="977"/>
      <c r="OVO1403" s="977"/>
      <c r="OVP1403" s="977"/>
      <c r="OVQ1403" s="977"/>
      <c r="OVR1403" s="977"/>
      <c r="OVS1403" s="977"/>
      <c r="OVT1403" s="977"/>
      <c r="OVU1403" s="977"/>
      <c r="OVV1403" s="977"/>
      <c r="OVW1403" s="977"/>
      <c r="OVX1403" s="977"/>
      <c r="OVY1403" s="977"/>
      <c r="OVZ1403" s="977"/>
      <c r="OWA1403" s="977"/>
      <c r="OWB1403" s="977"/>
      <c r="OWC1403" s="977"/>
      <c r="OWD1403" s="977"/>
      <c r="OWE1403" s="977"/>
      <c r="OWF1403" s="977"/>
      <c r="OWG1403" s="977"/>
      <c r="OWH1403" s="977"/>
      <c r="OWI1403" s="977"/>
      <c r="OWJ1403" s="977"/>
      <c r="OWK1403" s="977"/>
      <c r="OWL1403" s="977"/>
      <c r="OWM1403" s="977"/>
      <c r="OWN1403" s="977"/>
      <c r="OWO1403" s="977"/>
      <c r="OWP1403" s="977"/>
      <c r="OWQ1403" s="977"/>
      <c r="OWR1403" s="977"/>
      <c r="OWS1403" s="977"/>
      <c r="OWT1403" s="977"/>
      <c r="OWU1403" s="977"/>
      <c r="OWV1403" s="977"/>
      <c r="OWW1403" s="977"/>
      <c r="OWX1403" s="977"/>
      <c r="OWY1403" s="977"/>
      <c r="OWZ1403" s="977"/>
      <c r="OXA1403" s="977"/>
      <c r="OXB1403" s="977"/>
      <c r="OXC1403" s="977"/>
      <c r="OXD1403" s="977"/>
      <c r="OXE1403" s="977"/>
      <c r="OXF1403" s="977"/>
      <c r="OXG1403" s="977"/>
      <c r="OXH1403" s="977"/>
      <c r="OXI1403" s="977"/>
      <c r="OXJ1403" s="977"/>
      <c r="OXK1403" s="977"/>
      <c r="OXL1403" s="977"/>
      <c r="OXM1403" s="977"/>
      <c r="OXN1403" s="977"/>
      <c r="OXO1403" s="977"/>
      <c r="OXP1403" s="977"/>
      <c r="OXQ1403" s="977"/>
      <c r="OXR1403" s="977"/>
      <c r="OXS1403" s="977"/>
      <c r="OXT1403" s="977"/>
      <c r="OXU1403" s="977"/>
      <c r="OXV1403" s="977"/>
      <c r="OXW1403" s="977"/>
      <c r="OXX1403" s="977"/>
      <c r="OXY1403" s="977"/>
      <c r="OXZ1403" s="977"/>
      <c r="OYA1403" s="977"/>
      <c r="OYB1403" s="977"/>
      <c r="OYC1403" s="977"/>
      <c r="OYD1403" s="977"/>
      <c r="OYE1403" s="977"/>
      <c r="OYF1403" s="977"/>
      <c r="OYG1403" s="977"/>
      <c r="OYH1403" s="977"/>
      <c r="OYI1403" s="977"/>
      <c r="OYJ1403" s="977"/>
      <c r="OYK1403" s="977"/>
      <c r="OYL1403" s="977"/>
      <c r="OYM1403" s="977"/>
      <c r="OYN1403" s="977"/>
      <c r="OYO1403" s="977"/>
      <c r="OYP1403" s="977"/>
      <c r="OYQ1403" s="977"/>
      <c r="OYR1403" s="977"/>
      <c r="OYS1403" s="977"/>
      <c r="OYT1403" s="977"/>
      <c r="OYU1403" s="977"/>
      <c r="OYV1403" s="977"/>
      <c r="OYW1403" s="977"/>
      <c r="OYX1403" s="977"/>
      <c r="OYY1403" s="977"/>
      <c r="OYZ1403" s="977"/>
      <c r="OZA1403" s="977"/>
      <c r="OZB1403" s="977"/>
      <c r="OZC1403" s="977"/>
      <c r="OZD1403" s="977"/>
      <c r="OZE1403" s="977"/>
      <c r="OZF1403" s="977"/>
      <c r="OZG1403" s="977"/>
      <c r="OZH1403" s="977"/>
      <c r="OZI1403" s="977"/>
      <c r="OZJ1403" s="977"/>
      <c r="OZK1403" s="977"/>
      <c r="OZL1403" s="977"/>
      <c r="OZM1403" s="977"/>
      <c r="OZN1403" s="977"/>
      <c r="OZO1403" s="977"/>
      <c r="OZP1403" s="977"/>
      <c r="OZQ1403" s="977"/>
      <c r="OZR1403" s="977"/>
      <c r="OZS1403" s="977"/>
      <c r="OZT1403" s="977"/>
      <c r="OZU1403" s="977"/>
      <c r="OZV1403" s="977"/>
      <c r="OZW1403" s="977"/>
      <c r="OZX1403" s="977"/>
      <c r="OZY1403" s="977"/>
      <c r="OZZ1403" s="977"/>
      <c r="PAA1403" s="977"/>
      <c r="PAB1403" s="977"/>
      <c r="PAC1403" s="977"/>
      <c r="PAD1403" s="977"/>
      <c r="PAE1403" s="977"/>
      <c r="PAF1403" s="977"/>
      <c r="PAG1403" s="977"/>
      <c r="PAH1403" s="977"/>
      <c r="PAI1403" s="977"/>
      <c r="PAJ1403" s="977"/>
      <c r="PAK1403" s="977"/>
      <c r="PAL1403" s="977"/>
      <c r="PAM1403" s="977"/>
      <c r="PAN1403" s="977"/>
      <c r="PAO1403" s="977"/>
      <c r="PAP1403" s="977"/>
      <c r="PAQ1403" s="977"/>
      <c r="PAR1403" s="977"/>
      <c r="PAS1403" s="977"/>
      <c r="PAT1403" s="977"/>
      <c r="PAU1403" s="977"/>
      <c r="PAV1403" s="977"/>
      <c r="PAW1403" s="977"/>
      <c r="PAX1403" s="977"/>
      <c r="PAY1403" s="977"/>
      <c r="PAZ1403" s="977"/>
      <c r="PBA1403" s="977"/>
      <c r="PBB1403" s="977"/>
      <c r="PBC1403" s="977"/>
      <c r="PBD1403" s="977"/>
      <c r="PBE1403" s="977"/>
      <c r="PBF1403" s="977"/>
      <c r="PBG1403" s="977"/>
      <c r="PBH1403" s="977"/>
      <c r="PBI1403" s="977"/>
      <c r="PBJ1403" s="977"/>
      <c r="PBK1403" s="977"/>
      <c r="PBL1403" s="977"/>
      <c r="PBM1403" s="977"/>
      <c r="PBN1403" s="977"/>
      <c r="PBO1403" s="977"/>
      <c r="PBP1403" s="977"/>
      <c r="PBQ1403" s="977"/>
      <c r="PBR1403" s="977"/>
      <c r="PBS1403" s="977"/>
      <c r="PBT1403" s="977"/>
      <c r="PBU1403" s="977"/>
      <c r="PBV1403" s="977"/>
      <c r="PBW1403" s="977"/>
      <c r="PBX1403" s="977"/>
      <c r="PBY1403" s="977"/>
      <c r="PBZ1403" s="977"/>
      <c r="PCA1403" s="977"/>
      <c r="PCB1403" s="977"/>
      <c r="PCC1403" s="977"/>
      <c r="PCD1403" s="977"/>
      <c r="PCE1403" s="977"/>
      <c r="PCF1403" s="977"/>
      <c r="PCG1403" s="977"/>
      <c r="PCH1403" s="977"/>
      <c r="PCI1403" s="977"/>
      <c r="PCJ1403" s="977"/>
      <c r="PCK1403" s="977"/>
      <c r="PCL1403" s="977"/>
      <c r="PCM1403" s="977"/>
      <c r="PCN1403" s="977"/>
      <c r="PCO1403" s="977"/>
      <c r="PCP1403" s="977"/>
      <c r="PCQ1403" s="977"/>
      <c r="PCR1403" s="977"/>
      <c r="PCS1403" s="977"/>
      <c r="PCT1403" s="977"/>
      <c r="PCU1403" s="977"/>
      <c r="PCV1403" s="977"/>
      <c r="PCW1403" s="977"/>
      <c r="PCX1403" s="977"/>
      <c r="PCY1403" s="977"/>
      <c r="PCZ1403" s="977"/>
      <c r="PDA1403" s="977"/>
      <c r="PDB1403" s="977"/>
      <c r="PDC1403" s="977"/>
      <c r="PDD1403" s="977"/>
      <c r="PDE1403" s="977"/>
      <c r="PDF1403" s="977"/>
      <c r="PDG1403" s="977"/>
      <c r="PDH1403" s="977"/>
      <c r="PDI1403" s="977"/>
      <c r="PDJ1403" s="977"/>
      <c r="PDK1403" s="977"/>
      <c r="PDL1403" s="977"/>
      <c r="PDM1403" s="977"/>
      <c r="PDN1403" s="977"/>
      <c r="PDO1403" s="977"/>
      <c r="PDP1403" s="977"/>
      <c r="PDQ1403" s="977"/>
      <c r="PDR1403" s="977"/>
      <c r="PDS1403" s="977"/>
      <c r="PDT1403" s="977"/>
      <c r="PDU1403" s="977"/>
      <c r="PDV1403" s="977"/>
      <c r="PDW1403" s="977"/>
      <c r="PDX1403" s="977"/>
      <c r="PDY1403" s="977"/>
      <c r="PDZ1403" s="977"/>
      <c r="PEA1403" s="977"/>
      <c r="PEB1403" s="977"/>
      <c r="PEC1403" s="977"/>
      <c r="PED1403" s="977"/>
      <c r="PEE1403" s="977"/>
      <c r="PEF1403" s="977"/>
      <c r="PEG1403" s="977"/>
      <c r="PEH1403" s="977"/>
      <c r="PEI1403" s="977"/>
      <c r="PEJ1403" s="977"/>
      <c r="PEK1403" s="977"/>
      <c r="PEL1403" s="977"/>
      <c r="PEM1403" s="977"/>
      <c r="PEN1403" s="977"/>
      <c r="PEO1403" s="977"/>
      <c r="PEP1403" s="977"/>
      <c r="PEQ1403" s="977"/>
      <c r="PER1403" s="977"/>
      <c r="PES1403" s="977"/>
      <c r="PET1403" s="977"/>
      <c r="PEU1403" s="977"/>
      <c r="PEV1403" s="977"/>
      <c r="PEW1403" s="977"/>
      <c r="PEX1403" s="977"/>
      <c r="PEY1403" s="977"/>
      <c r="PEZ1403" s="977"/>
      <c r="PFA1403" s="977"/>
      <c r="PFB1403" s="977"/>
      <c r="PFC1403" s="977"/>
      <c r="PFD1403" s="977"/>
      <c r="PFE1403" s="977"/>
      <c r="PFF1403" s="977"/>
      <c r="PFG1403" s="977"/>
      <c r="PFH1403" s="977"/>
      <c r="PFI1403" s="977"/>
      <c r="PFJ1403" s="977"/>
      <c r="PFK1403" s="977"/>
      <c r="PFL1403" s="977"/>
      <c r="PFM1403" s="977"/>
      <c r="PFN1403" s="977"/>
      <c r="PFO1403" s="977"/>
      <c r="PFP1403" s="977"/>
      <c r="PFQ1403" s="977"/>
      <c r="PFR1403" s="977"/>
      <c r="PFS1403" s="977"/>
      <c r="PFT1403" s="977"/>
      <c r="PFU1403" s="977"/>
      <c r="PFV1403" s="977"/>
      <c r="PFW1403" s="977"/>
      <c r="PFX1403" s="977"/>
      <c r="PFY1403" s="977"/>
      <c r="PFZ1403" s="977"/>
      <c r="PGA1403" s="977"/>
      <c r="PGB1403" s="977"/>
      <c r="PGC1403" s="977"/>
      <c r="PGD1403" s="977"/>
      <c r="PGE1403" s="977"/>
      <c r="PGF1403" s="977"/>
      <c r="PGG1403" s="977"/>
      <c r="PGH1403" s="977"/>
      <c r="PGI1403" s="977"/>
      <c r="PGJ1403" s="977"/>
      <c r="PGK1403" s="977"/>
      <c r="PGL1403" s="977"/>
      <c r="PGM1403" s="977"/>
      <c r="PGN1403" s="977"/>
      <c r="PGO1403" s="977"/>
      <c r="PGP1403" s="977"/>
      <c r="PGQ1403" s="977"/>
      <c r="PGR1403" s="977"/>
      <c r="PGS1403" s="977"/>
      <c r="PGT1403" s="977"/>
      <c r="PGU1403" s="977"/>
      <c r="PGV1403" s="977"/>
      <c r="PGW1403" s="977"/>
      <c r="PGX1403" s="977"/>
      <c r="PGY1403" s="977"/>
      <c r="PGZ1403" s="977"/>
      <c r="PHA1403" s="977"/>
      <c r="PHB1403" s="977"/>
      <c r="PHC1403" s="977"/>
      <c r="PHD1403" s="977"/>
      <c r="PHE1403" s="977"/>
      <c r="PHF1403" s="977"/>
      <c r="PHG1403" s="977"/>
      <c r="PHH1403" s="977"/>
      <c r="PHI1403" s="977"/>
      <c r="PHJ1403" s="977"/>
      <c r="PHK1403" s="977"/>
      <c r="PHL1403" s="977"/>
      <c r="PHM1403" s="977"/>
      <c r="PHN1403" s="977"/>
      <c r="PHO1403" s="977"/>
      <c r="PHP1403" s="977"/>
      <c r="PHQ1403" s="977"/>
      <c r="PHR1403" s="977"/>
      <c r="PHS1403" s="977"/>
      <c r="PHT1403" s="977"/>
      <c r="PHU1403" s="977"/>
      <c r="PHV1403" s="977"/>
      <c r="PHW1403" s="977"/>
      <c r="PHX1403" s="977"/>
      <c r="PHY1403" s="977"/>
      <c r="PHZ1403" s="977"/>
      <c r="PIA1403" s="977"/>
      <c r="PIB1403" s="977"/>
      <c r="PIC1403" s="977"/>
      <c r="PID1403" s="977"/>
      <c r="PIE1403" s="977"/>
      <c r="PIF1403" s="977"/>
      <c r="PIG1403" s="977"/>
      <c r="PIH1403" s="977"/>
      <c r="PII1403" s="977"/>
      <c r="PIJ1403" s="977"/>
      <c r="PIK1403" s="977"/>
      <c r="PIL1403" s="977"/>
      <c r="PIM1403" s="977"/>
      <c r="PIN1403" s="977"/>
      <c r="PIO1403" s="977"/>
      <c r="PIP1403" s="977"/>
      <c r="PIQ1403" s="977"/>
      <c r="PIR1403" s="977"/>
      <c r="PIS1403" s="977"/>
      <c r="PIT1403" s="977"/>
      <c r="PIU1403" s="977"/>
      <c r="PIV1403" s="977"/>
      <c r="PIW1403" s="977"/>
      <c r="PIX1403" s="977"/>
      <c r="PIY1403" s="977"/>
      <c r="PIZ1403" s="977"/>
      <c r="PJA1403" s="977"/>
      <c r="PJB1403" s="977"/>
      <c r="PJC1403" s="977"/>
      <c r="PJD1403" s="977"/>
      <c r="PJE1403" s="977"/>
      <c r="PJF1403" s="977"/>
      <c r="PJG1403" s="977"/>
      <c r="PJH1403" s="977"/>
      <c r="PJI1403" s="977"/>
      <c r="PJJ1403" s="977"/>
      <c r="PJK1403" s="977"/>
      <c r="PJL1403" s="977"/>
      <c r="PJM1403" s="977"/>
      <c r="PJN1403" s="977"/>
      <c r="PJO1403" s="977"/>
      <c r="PJP1403" s="977"/>
      <c r="PJQ1403" s="977"/>
      <c r="PJR1403" s="977"/>
      <c r="PJS1403" s="977"/>
      <c r="PJT1403" s="977"/>
      <c r="PJU1403" s="977"/>
      <c r="PJV1403" s="977"/>
      <c r="PJW1403" s="977"/>
      <c r="PJX1403" s="977"/>
      <c r="PJY1403" s="977"/>
      <c r="PJZ1403" s="977"/>
      <c r="PKA1403" s="977"/>
      <c r="PKB1403" s="977"/>
      <c r="PKC1403" s="977"/>
      <c r="PKD1403" s="977"/>
      <c r="PKE1403" s="977"/>
      <c r="PKF1403" s="977"/>
      <c r="PKG1403" s="977"/>
      <c r="PKH1403" s="977"/>
      <c r="PKI1403" s="977"/>
      <c r="PKJ1403" s="977"/>
      <c r="PKK1403" s="977"/>
      <c r="PKL1403" s="977"/>
      <c r="PKM1403" s="977"/>
      <c r="PKN1403" s="977"/>
      <c r="PKO1403" s="977"/>
      <c r="PKP1403" s="977"/>
      <c r="PKQ1403" s="977"/>
      <c r="PKR1403" s="977"/>
      <c r="PKS1403" s="977"/>
      <c r="PKT1403" s="977"/>
      <c r="PKU1403" s="977"/>
      <c r="PKV1403" s="977"/>
      <c r="PKW1403" s="977"/>
      <c r="PKX1403" s="977"/>
      <c r="PKY1403" s="977"/>
      <c r="PKZ1403" s="977"/>
      <c r="PLA1403" s="977"/>
      <c r="PLB1403" s="977"/>
      <c r="PLC1403" s="977"/>
      <c r="PLD1403" s="977"/>
      <c r="PLE1403" s="977"/>
      <c r="PLF1403" s="977"/>
      <c r="PLG1403" s="977"/>
      <c r="PLH1403" s="977"/>
      <c r="PLI1403" s="977"/>
      <c r="PLJ1403" s="977"/>
      <c r="PLK1403" s="977"/>
      <c r="PLL1403" s="977"/>
      <c r="PLM1403" s="977"/>
      <c r="PLN1403" s="977"/>
      <c r="PLO1403" s="977"/>
      <c r="PLP1403" s="977"/>
      <c r="PLQ1403" s="977"/>
      <c r="PLR1403" s="977"/>
      <c r="PLS1403" s="977"/>
      <c r="PLT1403" s="977"/>
      <c r="PLU1403" s="977"/>
      <c r="PLV1403" s="977"/>
      <c r="PLW1403" s="977"/>
      <c r="PLX1403" s="977"/>
      <c r="PLY1403" s="977"/>
      <c r="PLZ1403" s="977"/>
      <c r="PMA1403" s="977"/>
      <c r="PMB1403" s="977"/>
      <c r="PMC1403" s="977"/>
      <c r="PMD1403" s="977"/>
      <c r="PME1403" s="977"/>
      <c r="PMF1403" s="977"/>
      <c r="PMG1403" s="977"/>
      <c r="PMH1403" s="977"/>
      <c r="PMI1403" s="977"/>
      <c r="PMJ1403" s="977"/>
      <c r="PMK1403" s="977"/>
      <c r="PML1403" s="977"/>
      <c r="PMM1403" s="977"/>
      <c r="PMN1403" s="977"/>
      <c r="PMO1403" s="977"/>
      <c r="PMP1403" s="977"/>
      <c r="PMQ1403" s="977"/>
      <c r="PMR1403" s="977"/>
      <c r="PMS1403" s="977"/>
      <c r="PMT1403" s="977"/>
      <c r="PMU1403" s="977"/>
      <c r="PMV1403" s="977"/>
      <c r="PMW1403" s="977"/>
      <c r="PMX1403" s="977"/>
      <c r="PMY1403" s="977"/>
      <c r="PMZ1403" s="977"/>
      <c r="PNA1403" s="977"/>
      <c r="PNB1403" s="977"/>
      <c r="PNC1403" s="977"/>
      <c r="PND1403" s="977"/>
      <c r="PNE1403" s="977"/>
      <c r="PNF1403" s="977"/>
      <c r="PNG1403" s="977"/>
      <c r="PNH1403" s="977"/>
      <c r="PNI1403" s="977"/>
      <c r="PNJ1403" s="977"/>
      <c r="PNK1403" s="977"/>
      <c r="PNL1403" s="977"/>
      <c r="PNM1403" s="977"/>
      <c r="PNN1403" s="977"/>
      <c r="PNO1403" s="977"/>
      <c r="PNP1403" s="977"/>
      <c r="PNQ1403" s="977"/>
      <c r="PNR1403" s="977"/>
      <c r="PNS1403" s="977"/>
      <c r="PNT1403" s="977"/>
      <c r="PNU1403" s="977"/>
      <c r="PNV1403" s="977"/>
      <c r="PNW1403" s="977"/>
      <c r="PNX1403" s="977"/>
      <c r="PNY1403" s="977"/>
      <c r="PNZ1403" s="977"/>
      <c r="POA1403" s="977"/>
      <c r="POB1403" s="977"/>
      <c r="POC1403" s="977"/>
      <c r="POD1403" s="977"/>
      <c r="POE1403" s="977"/>
      <c r="POF1403" s="977"/>
      <c r="POG1403" s="977"/>
      <c r="POH1403" s="977"/>
      <c r="POI1403" s="977"/>
      <c r="POJ1403" s="977"/>
      <c r="POK1403" s="977"/>
      <c r="POL1403" s="977"/>
      <c r="POM1403" s="977"/>
      <c r="PON1403" s="977"/>
      <c r="POO1403" s="977"/>
      <c r="POP1403" s="977"/>
      <c r="POQ1403" s="977"/>
      <c r="POR1403" s="977"/>
      <c r="POS1403" s="977"/>
      <c r="POT1403" s="977"/>
      <c r="POU1403" s="977"/>
      <c r="POV1403" s="977"/>
      <c r="POW1403" s="977"/>
      <c r="POX1403" s="977"/>
      <c r="POY1403" s="977"/>
      <c r="POZ1403" s="977"/>
      <c r="PPA1403" s="977"/>
      <c r="PPB1403" s="977"/>
      <c r="PPC1403" s="977"/>
      <c r="PPD1403" s="977"/>
      <c r="PPE1403" s="977"/>
      <c r="PPF1403" s="977"/>
      <c r="PPG1403" s="977"/>
      <c r="PPH1403" s="977"/>
      <c r="PPI1403" s="977"/>
      <c r="PPJ1403" s="977"/>
      <c r="PPK1403" s="977"/>
      <c r="PPL1403" s="977"/>
      <c r="PPM1403" s="977"/>
      <c r="PPN1403" s="977"/>
      <c r="PPO1403" s="977"/>
      <c r="PPP1403" s="977"/>
      <c r="PPQ1403" s="977"/>
      <c r="PPR1403" s="977"/>
      <c r="PPS1403" s="977"/>
      <c r="PPT1403" s="977"/>
      <c r="PPU1403" s="977"/>
      <c r="PPV1403" s="977"/>
      <c r="PPW1403" s="977"/>
      <c r="PPX1403" s="977"/>
      <c r="PPY1403" s="977"/>
      <c r="PPZ1403" s="977"/>
      <c r="PQA1403" s="977"/>
      <c r="PQB1403" s="977"/>
      <c r="PQC1403" s="977"/>
      <c r="PQD1403" s="977"/>
      <c r="PQE1403" s="977"/>
      <c r="PQF1403" s="977"/>
      <c r="PQG1403" s="977"/>
      <c r="PQH1403" s="977"/>
      <c r="PQI1403" s="977"/>
      <c r="PQJ1403" s="977"/>
      <c r="PQK1403" s="977"/>
      <c r="PQL1403" s="977"/>
      <c r="PQM1403" s="977"/>
      <c r="PQN1403" s="977"/>
      <c r="PQO1403" s="977"/>
      <c r="PQP1403" s="977"/>
      <c r="PQQ1403" s="977"/>
      <c r="PQR1403" s="977"/>
      <c r="PQS1403" s="977"/>
      <c r="PQT1403" s="977"/>
      <c r="PQU1403" s="977"/>
      <c r="PQV1403" s="977"/>
      <c r="PQW1403" s="977"/>
      <c r="PQX1403" s="977"/>
      <c r="PQY1403" s="977"/>
      <c r="PQZ1403" s="977"/>
      <c r="PRA1403" s="977"/>
      <c r="PRB1403" s="977"/>
      <c r="PRC1403" s="977"/>
      <c r="PRD1403" s="977"/>
      <c r="PRE1403" s="977"/>
      <c r="PRF1403" s="977"/>
      <c r="PRG1403" s="977"/>
      <c r="PRH1403" s="977"/>
      <c r="PRI1403" s="977"/>
      <c r="PRJ1403" s="977"/>
      <c r="PRK1403" s="977"/>
      <c r="PRL1403" s="977"/>
      <c r="PRM1403" s="977"/>
      <c r="PRN1403" s="977"/>
      <c r="PRO1403" s="977"/>
      <c r="PRP1403" s="977"/>
      <c r="PRQ1403" s="977"/>
      <c r="PRR1403" s="977"/>
      <c r="PRS1403" s="977"/>
      <c r="PRT1403" s="977"/>
      <c r="PRU1403" s="977"/>
      <c r="PRV1403" s="977"/>
      <c r="PRW1403" s="977"/>
      <c r="PRX1403" s="977"/>
      <c r="PRY1403" s="977"/>
      <c r="PRZ1403" s="977"/>
      <c r="PSA1403" s="977"/>
      <c r="PSB1403" s="977"/>
      <c r="PSC1403" s="977"/>
      <c r="PSD1403" s="977"/>
      <c r="PSE1403" s="977"/>
      <c r="PSF1403" s="977"/>
      <c r="PSG1403" s="977"/>
      <c r="PSH1403" s="977"/>
      <c r="PSI1403" s="977"/>
      <c r="PSJ1403" s="977"/>
      <c r="PSK1403" s="977"/>
      <c r="PSL1403" s="977"/>
      <c r="PSM1403" s="977"/>
      <c r="PSN1403" s="977"/>
      <c r="PSO1403" s="977"/>
      <c r="PSP1403" s="977"/>
      <c r="PSQ1403" s="977"/>
      <c r="PSR1403" s="977"/>
      <c r="PSS1403" s="977"/>
      <c r="PST1403" s="977"/>
      <c r="PSU1403" s="977"/>
      <c r="PSV1403" s="977"/>
      <c r="PSW1403" s="977"/>
      <c r="PSX1403" s="977"/>
      <c r="PSY1403" s="977"/>
      <c r="PSZ1403" s="977"/>
      <c r="PTA1403" s="977"/>
      <c r="PTB1403" s="977"/>
      <c r="PTC1403" s="977"/>
      <c r="PTD1403" s="977"/>
      <c r="PTE1403" s="977"/>
      <c r="PTF1403" s="977"/>
      <c r="PTG1403" s="977"/>
      <c r="PTH1403" s="977"/>
      <c r="PTI1403" s="977"/>
      <c r="PTJ1403" s="977"/>
      <c r="PTK1403" s="977"/>
      <c r="PTL1403" s="977"/>
      <c r="PTM1403" s="977"/>
      <c r="PTN1403" s="977"/>
      <c r="PTO1403" s="977"/>
      <c r="PTP1403" s="977"/>
      <c r="PTQ1403" s="977"/>
      <c r="PTR1403" s="977"/>
      <c r="PTS1403" s="977"/>
      <c r="PTT1403" s="977"/>
      <c r="PTU1403" s="977"/>
      <c r="PTV1403" s="977"/>
      <c r="PTW1403" s="977"/>
      <c r="PTX1403" s="977"/>
      <c r="PTY1403" s="977"/>
      <c r="PTZ1403" s="977"/>
      <c r="PUA1403" s="977"/>
      <c r="PUB1403" s="977"/>
      <c r="PUC1403" s="977"/>
      <c r="PUD1403" s="977"/>
      <c r="PUE1403" s="977"/>
      <c r="PUF1403" s="977"/>
      <c r="PUG1403" s="977"/>
      <c r="PUH1403" s="977"/>
      <c r="PUI1403" s="977"/>
      <c r="PUJ1403" s="977"/>
      <c r="PUK1403" s="977"/>
      <c r="PUL1403" s="977"/>
      <c r="PUM1403" s="977"/>
      <c r="PUN1403" s="977"/>
      <c r="PUO1403" s="977"/>
      <c r="PUP1403" s="977"/>
      <c r="PUQ1403" s="977"/>
      <c r="PUR1403" s="977"/>
      <c r="PUS1403" s="977"/>
      <c r="PUT1403" s="977"/>
      <c r="PUU1403" s="977"/>
      <c r="PUV1403" s="977"/>
      <c r="PUW1403" s="977"/>
      <c r="PUX1403" s="977"/>
      <c r="PUY1403" s="977"/>
      <c r="PUZ1403" s="977"/>
      <c r="PVA1403" s="977"/>
      <c r="PVB1403" s="977"/>
      <c r="PVC1403" s="977"/>
      <c r="PVD1403" s="977"/>
      <c r="PVE1403" s="977"/>
      <c r="PVF1403" s="977"/>
      <c r="PVG1403" s="977"/>
      <c r="PVH1403" s="977"/>
      <c r="PVI1403" s="977"/>
      <c r="PVJ1403" s="977"/>
      <c r="PVK1403" s="977"/>
      <c r="PVL1403" s="977"/>
      <c r="PVM1403" s="977"/>
      <c r="PVN1403" s="977"/>
      <c r="PVO1403" s="977"/>
      <c r="PVP1403" s="977"/>
      <c r="PVQ1403" s="977"/>
      <c r="PVR1403" s="977"/>
      <c r="PVS1403" s="977"/>
      <c r="PVT1403" s="977"/>
      <c r="PVU1403" s="977"/>
      <c r="PVV1403" s="977"/>
      <c r="PVW1403" s="977"/>
      <c r="PVX1403" s="977"/>
      <c r="PVY1403" s="977"/>
      <c r="PVZ1403" s="977"/>
      <c r="PWA1403" s="977"/>
      <c r="PWB1403" s="977"/>
      <c r="PWC1403" s="977"/>
      <c r="PWD1403" s="977"/>
      <c r="PWE1403" s="977"/>
      <c r="PWF1403" s="977"/>
      <c r="PWG1403" s="977"/>
      <c r="PWH1403" s="977"/>
      <c r="PWI1403" s="977"/>
      <c r="PWJ1403" s="977"/>
      <c r="PWK1403" s="977"/>
      <c r="PWL1403" s="977"/>
      <c r="PWM1403" s="977"/>
      <c r="PWN1403" s="977"/>
      <c r="PWO1403" s="977"/>
      <c r="PWP1403" s="977"/>
      <c r="PWQ1403" s="977"/>
      <c r="PWR1403" s="977"/>
      <c r="PWS1403" s="977"/>
      <c r="PWT1403" s="977"/>
      <c r="PWU1403" s="977"/>
      <c r="PWV1403" s="977"/>
      <c r="PWW1403" s="977"/>
      <c r="PWX1403" s="977"/>
      <c r="PWY1403" s="977"/>
      <c r="PWZ1403" s="977"/>
      <c r="PXA1403" s="977"/>
      <c r="PXB1403" s="977"/>
      <c r="PXC1403" s="977"/>
      <c r="PXD1403" s="977"/>
      <c r="PXE1403" s="977"/>
      <c r="PXF1403" s="977"/>
      <c r="PXG1403" s="977"/>
      <c r="PXH1403" s="977"/>
      <c r="PXI1403" s="977"/>
      <c r="PXJ1403" s="977"/>
      <c r="PXK1403" s="977"/>
      <c r="PXL1403" s="977"/>
      <c r="PXM1403" s="977"/>
      <c r="PXN1403" s="977"/>
      <c r="PXO1403" s="977"/>
      <c r="PXP1403" s="977"/>
      <c r="PXQ1403" s="977"/>
      <c r="PXR1403" s="977"/>
      <c r="PXS1403" s="977"/>
      <c r="PXT1403" s="977"/>
      <c r="PXU1403" s="977"/>
      <c r="PXV1403" s="977"/>
      <c r="PXW1403" s="977"/>
      <c r="PXX1403" s="977"/>
      <c r="PXY1403" s="977"/>
      <c r="PXZ1403" s="977"/>
      <c r="PYA1403" s="977"/>
      <c r="PYB1403" s="977"/>
      <c r="PYC1403" s="977"/>
      <c r="PYD1403" s="977"/>
      <c r="PYE1403" s="977"/>
      <c r="PYF1403" s="977"/>
      <c r="PYG1403" s="977"/>
      <c r="PYH1403" s="977"/>
      <c r="PYI1403" s="977"/>
      <c r="PYJ1403" s="977"/>
      <c r="PYK1403" s="977"/>
      <c r="PYL1403" s="977"/>
      <c r="PYM1403" s="977"/>
      <c r="PYN1403" s="977"/>
      <c r="PYO1403" s="977"/>
      <c r="PYP1403" s="977"/>
      <c r="PYQ1403" s="977"/>
      <c r="PYR1403" s="977"/>
      <c r="PYS1403" s="977"/>
      <c r="PYT1403" s="977"/>
      <c r="PYU1403" s="977"/>
      <c r="PYV1403" s="977"/>
      <c r="PYW1403" s="977"/>
      <c r="PYX1403" s="977"/>
      <c r="PYY1403" s="977"/>
      <c r="PYZ1403" s="977"/>
      <c r="PZA1403" s="977"/>
      <c r="PZB1403" s="977"/>
      <c r="PZC1403" s="977"/>
      <c r="PZD1403" s="977"/>
      <c r="PZE1403" s="977"/>
      <c r="PZF1403" s="977"/>
      <c r="PZG1403" s="977"/>
      <c r="PZH1403" s="977"/>
      <c r="PZI1403" s="977"/>
      <c r="PZJ1403" s="977"/>
      <c r="PZK1403" s="977"/>
      <c r="PZL1403" s="977"/>
      <c r="PZM1403" s="977"/>
      <c r="PZN1403" s="977"/>
      <c r="PZO1403" s="977"/>
      <c r="PZP1403" s="977"/>
      <c r="PZQ1403" s="977"/>
      <c r="PZR1403" s="977"/>
      <c r="PZS1403" s="977"/>
      <c r="PZT1403" s="977"/>
      <c r="PZU1403" s="977"/>
      <c r="PZV1403" s="977"/>
      <c r="PZW1403" s="977"/>
      <c r="PZX1403" s="977"/>
      <c r="PZY1403" s="977"/>
      <c r="PZZ1403" s="977"/>
      <c r="QAA1403" s="977"/>
      <c r="QAB1403" s="977"/>
      <c r="QAC1403" s="977"/>
      <c r="QAD1403" s="977"/>
      <c r="QAE1403" s="977"/>
      <c r="QAF1403" s="977"/>
      <c r="QAG1403" s="977"/>
      <c r="QAH1403" s="977"/>
      <c r="QAI1403" s="977"/>
      <c r="QAJ1403" s="977"/>
      <c r="QAK1403" s="977"/>
      <c r="QAL1403" s="977"/>
      <c r="QAM1403" s="977"/>
      <c r="QAN1403" s="977"/>
      <c r="QAO1403" s="977"/>
      <c r="QAP1403" s="977"/>
      <c r="QAQ1403" s="977"/>
      <c r="QAR1403" s="977"/>
      <c r="QAS1403" s="977"/>
      <c r="QAT1403" s="977"/>
      <c r="QAU1403" s="977"/>
      <c r="QAV1403" s="977"/>
      <c r="QAW1403" s="977"/>
      <c r="QAX1403" s="977"/>
      <c r="QAY1403" s="977"/>
      <c r="QAZ1403" s="977"/>
      <c r="QBA1403" s="977"/>
      <c r="QBB1403" s="977"/>
      <c r="QBC1403" s="977"/>
      <c r="QBD1403" s="977"/>
      <c r="QBE1403" s="977"/>
      <c r="QBF1403" s="977"/>
      <c r="QBG1403" s="977"/>
      <c r="QBH1403" s="977"/>
      <c r="QBI1403" s="977"/>
      <c r="QBJ1403" s="977"/>
      <c r="QBK1403" s="977"/>
      <c r="QBL1403" s="977"/>
      <c r="QBM1403" s="977"/>
      <c r="QBN1403" s="977"/>
      <c r="QBO1403" s="977"/>
      <c r="QBP1403" s="977"/>
      <c r="QBQ1403" s="977"/>
      <c r="QBR1403" s="977"/>
      <c r="QBS1403" s="977"/>
      <c r="QBT1403" s="977"/>
      <c r="QBU1403" s="977"/>
      <c r="QBV1403" s="977"/>
      <c r="QBW1403" s="977"/>
      <c r="QBX1403" s="977"/>
      <c r="QBY1403" s="977"/>
      <c r="QBZ1403" s="977"/>
      <c r="QCA1403" s="977"/>
      <c r="QCB1403" s="977"/>
      <c r="QCC1403" s="977"/>
      <c r="QCD1403" s="977"/>
      <c r="QCE1403" s="977"/>
      <c r="QCF1403" s="977"/>
      <c r="QCG1403" s="977"/>
      <c r="QCH1403" s="977"/>
      <c r="QCI1403" s="977"/>
      <c r="QCJ1403" s="977"/>
      <c r="QCK1403" s="977"/>
      <c r="QCL1403" s="977"/>
      <c r="QCM1403" s="977"/>
      <c r="QCN1403" s="977"/>
      <c r="QCO1403" s="977"/>
      <c r="QCP1403" s="977"/>
      <c r="QCQ1403" s="977"/>
      <c r="QCR1403" s="977"/>
      <c r="QCS1403" s="977"/>
      <c r="QCT1403" s="977"/>
      <c r="QCU1403" s="977"/>
      <c r="QCV1403" s="977"/>
      <c r="QCW1403" s="977"/>
      <c r="QCX1403" s="977"/>
      <c r="QCY1403" s="977"/>
      <c r="QCZ1403" s="977"/>
      <c r="QDA1403" s="977"/>
      <c r="QDB1403" s="977"/>
      <c r="QDC1403" s="977"/>
      <c r="QDD1403" s="977"/>
      <c r="QDE1403" s="977"/>
      <c r="QDF1403" s="977"/>
      <c r="QDG1403" s="977"/>
      <c r="QDH1403" s="977"/>
      <c r="QDI1403" s="977"/>
      <c r="QDJ1403" s="977"/>
      <c r="QDK1403" s="977"/>
      <c r="QDL1403" s="977"/>
      <c r="QDM1403" s="977"/>
      <c r="QDN1403" s="977"/>
      <c r="QDO1403" s="977"/>
      <c r="QDP1403" s="977"/>
      <c r="QDQ1403" s="977"/>
      <c r="QDR1403" s="977"/>
      <c r="QDS1403" s="977"/>
      <c r="QDT1403" s="977"/>
      <c r="QDU1403" s="977"/>
      <c r="QDV1403" s="977"/>
      <c r="QDW1403" s="977"/>
      <c r="QDX1403" s="977"/>
      <c r="QDY1403" s="977"/>
      <c r="QDZ1403" s="977"/>
      <c r="QEA1403" s="977"/>
      <c r="QEB1403" s="977"/>
      <c r="QEC1403" s="977"/>
      <c r="QED1403" s="977"/>
      <c r="QEE1403" s="977"/>
      <c r="QEF1403" s="977"/>
      <c r="QEG1403" s="977"/>
      <c r="QEH1403" s="977"/>
      <c r="QEI1403" s="977"/>
      <c r="QEJ1403" s="977"/>
      <c r="QEK1403" s="977"/>
      <c r="QEL1403" s="977"/>
      <c r="QEM1403" s="977"/>
      <c r="QEN1403" s="977"/>
      <c r="QEO1403" s="977"/>
      <c r="QEP1403" s="977"/>
      <c r="QEQ1403" s="977"/>
      <c r="QER1403" s="977"/>
      <c r="QES1403" s="977"/>
      <c r="QET1403" s="977"/>
      <c r="QEU1403" s="977"/>
      <c r="QEV1403" s="977"/>
      <c r="QEW1403" s="977"/>
      <c r="QEX1403" s="977"/>
      <c r="QEY1403" s="977"/>
      <c r="QEZ1403" s="977"/>
      <c r="QFA1403" s="977"/>
      <c r="QFB1403" s="977"/>
      <c r="QFC1403" s="977"/>
      <c r="QFD1403" s="977"/>
      <c r="QFE1403" s="977"/>
      <c r="QFF1403" s="977"/>
      <c r="QFG1403" s="977"/>
      <c r="QFH1403" s="977"/>
      <c r="QFI1403" s="977"/>
      <c r="QFJ1403" s="977"/>
      <c r="QFK1403" s="977"/>
      <c r="QFL1403" s="977"/>
      <c r="QFM1403" s="977"/>
      <c r="QFN1403" s="977"/>
      <c r="QFO1403" s="977"/>
      <c r="QFP1403" s="977"/>
      <c r="QFQ1403" s="977"/>
      <c r="QFR1403" s="977"/>
      <c r="QFS1403" s="977"/>
      <c r="QFT1403" s="977"/>
      <c r="QFU1403" s="977"/>
      <c r="QFV1403" s="977"/>
      <c r="QFW1403" s="977"/>
      <c r="QFX1403" s="977"/>
      <c r="QFY1403" s="977"/>
      <c r="QFZ1403" s="977"/>
      <c r="QGA1403" s="977"/>
      <c r="QGB1403" s="977"/>
      <c r="QGC1403" s="977"/>
      <c r="QGD1403" s="977"/>
      <c r="QGE1403" s="977"/>
      <c r="QGF1403" s="977"/>
      <c r="QGG1403" s="977"/>
      <c r="QGH1403" s="977"/>
      <c r="QGI1403" s="977"/>
      <c r="QGJ1403" s="977"/>
      <c r="QGK1403" s="977"/>
      <c r="QGL1403" s="977"/>
      <c r="QGM1403" s="977"/>
      <c r="QGN1403" s="977"/>
      <c r="QGO1403" s="977"/>
      <c r="QGP1403" s="977"/>
      <c r="QGQ1403" s="977"/>
      <c r="QGR1403" s="977"/>
      <c r="QGS1403" s="977"/>
      <c r="QGT1403" s="977"/>
      <c r="QGU1403" s="977"/>
      <c r="QGV1403" s="977"/>
      <c r="QGW1403" s="977"/>
      <c r="QGX1403" s="977"/>
      <c r="QGY1403" s="977"/>
      <c r="QGZ1403" s="977"/>
      <c r="QHA1403" s="977"/>
      <c r="QHB1403" s="977"/>
      <c r="QHC1403" s="977"/>
      <c r="QHD1403" s="977"/>
      <c r="QHE1403" s="977"/>
      <c r="QHF1403" s="977"/>
      <c r="QHG1403" s="977"/>
      <c r="QHH1403" s="977"/>
      <c r="QHI1403" s="977"/>
      <c r="QHJ1403" s="977"/>
      <c r="QHK1403" s="977"/>
      <c r="QHL1403" s="977"/>
      <c r="QHM1403" s="977"/>
      <c r="QHN1403" s="977"/>
      <c r="QHO1403" s="977"/>
      <c r="QHP1403" s="977"/>
      <c r="QHQ1403" s="977"/>
      <c r="QHR1403" s="977"/>
      <c r="QHS1403" s="977"/>
      <c r="QHT1403" s="977"/>
      <c r="QHU1403" s="977"/>
      <c r="QHV1403" s="977"/>
      <c r="QHW1403" s="977"/>
      <c r="QHX1403" s="977"/>
      <c r="QHY1403" s="977"/>
      <c r="QHZ1403" s="977"/>
      <c r="QIA1403" s="977"/>
      <c r="QIB1403" s="977"/>
      <c r="QIC1403" s="977"/>
      <c r="QID1403" s="977"/>
      <c r="QIE1403" s="977"/>
      <c r="QIF1403" s="977"/>
      <c r="QIG1403" s="977"/>
      <c r="QIH1403" s="977"/>
      <c r="QII1403" s="977"/>
      <c r="QIJ1403" s="977"/>
      <c r="QIK1403" s="977"/>
      <c r="QIL1403" s="977"/>
      <c r="QIM1403" s="977"/>
      <c r="QIN1403" s="977"/>
      <c r="QIO1403" s="977"/>
      <c r="QIP1403" s="977"/>
      <c r="QIQ1403" s="977"/>
      <c r="QIR1403" s="977"/>
      <c r="QIS1403" s="977"/>
      <c r="QIT1403" s="977"/>
      <c r="QIU1403" s="977"/>
      <c r="QIV1403" s="977"/>
      <c r="QIW1403" s="977"/>
      <c r="QIX1403" s="977"/>
      <c r="QIY1403" s="977"/>
      <c r="QIZ1403" s="977"/>
      <c r="QJA1403" s="977"/>
      <c r="QJB1403" s="977"/>
      <c r="QJC1403" s="977"/>
      <c r="QJD1403" s="977"/>
      <c r="QJE1403" s="977"/>
      <c r="QJF1403" s="977"/>
      <c r="QJG1403" s="977"/>
      <c r="QJH1403" s="977"/>
      <c r="QJI1403" s="977"/>
      <c r="QJJ1403" s="977"/>
      <c r="QJK1403" s="977"/>
      <c r="QJL1403" s="977"/>
      <c r="QJM1403" s="977"/>
      <c r="QJN1403" s="977"/>
      <c r="QJO1403" s="977"/>
      <c r="QJP1403" s="977"/>
      <c r="QJQ1403" s="977"/>
      <c r="QJR1403" s="977"/>
      <c r="QJS1403" s="977"/>
      <c r="QJT1403" s="977"/>
      <c r="QJU1403" s="977"/>
      <c r="QJV1403" s="977"/>
      <c r="QJW1403" s="977"/>
      <c r="QJX1403" s="977"/>
      <c r="QJY1403" s="977"/>
      <c r="QJZ1403" s="977"/>
      <c r="QKA1403" s="977"/>
      <c r="QKB1403" s="977"/>
      <c r="QKC1403" s="977"/>
      <c r="QKD1403" s="977"/>
      <c r="QKE1403" s="977"/>
      <c r="QKF1403" s="977"/>
      <c r="QKG1403" s="977"/>
      <c r="QKH1403" s="977"/>
      <c r="QKI1403" s="977"/>
      <c r="QKJ1403" s="977"/>
      <c r="QKK1403" s="977"/>
      <c r="QKL1403" s="977"/>
      <c r="QKM1403" s="977"/>
      <c r="QKN1403" s="977"/>
      <c r="QKO1403" s="977"/>
      <c r="QKP1403" s="977"/>
      <c r="QKQ1403" s="977"/>
      <c r="QKR1403" s="977"/>
      <c r="QKS1403" s="977"/>
      <c r="QKT1403" s="977"/>
      <c r="QKU1403" s="977"/>
      <c r="QKV1403" s="977"/>
      <c r="QKW1403" s="977"/>
      <c r="QKX1403" s="977"/>
      <c r="QKY1403" s="977"/>
      <c r="QKZ1403" s="977"/>
      <c r="QLA1403" s="977"/>
      <c r="QLB1403" s="977"/>
      <c r="QLC1403" s="977"/>
      <c r="QLD1403" s="977"/>
      <c r="QLE1403" s="977"/>
      <c r="QLF1403" s="977"/>
      <c r="QLG1403" s="977"/>
      <c r="QLH1403" s="977"/>
      <c r="QLI1403" s="977"/>
      <c r="QLJ1403" s="977"/>
      <c r="QLK1403" s="977"/>
      <c r="QLL1403" s="977"/>
      <c r="QLM1403" s="977"/>
      <c r="QLN1403" s="977"/>
      <c r="QLO1403" s="977"/>
      <c r="QLP1403" s="977"/>
      <c r="QLQ1403" s="977"/>
      <c r="QLR1403" s="977"/>
      <c r="QLS1403" s="977"/>
      <c r="QLT1403" s="977"/>
      <c r="QLU1403" s="977"/>
      <c r="QLV1403" s="977"/>
      <c r="QLW1403" s="977"/>
      <c r="QLX1403" s="977"/>
      <c r="QLY1403" s="977"/>
      <c r="QLZ1403" s="977"/>
      <c r="QMA1403" s="977"/>
      <c r="QMB1403" s="977"/>
      <c r="QMC1403" s="977"/>
      <c r="QMD1403" s="977"/>
      <c r="QME1403" s="977"/>
      <c r="QMF1403" s="977"/>
      <c r="QMG1403" s="977"/>
      <c r="QMH1403" s="977"/>
      <c r="QMI1403" s="977"/>
      <c r="QMJ1403" s="977"/>
      <c r="QMK1403" s="977"/>
      <c r="QML1403" s="977"/>
      <c r="QMM1403" s="977"/>
      <c r="QMN1403" s="977"/>
      <c r="QMO1403" s="977"/>
      <c r="QMP1403" s="977"/>
      <c r="QMQ1403" s="977"/>
      <c r="QMR1403" s="977"/>
      <c r="QMS1403" s="977"/>
      <c r="QMT1403" s="977"/>
      <c r="QMU1403" s="977"/>
      <c r="QMV1403" s="977"/>
      <c r="QMW1403" s="977"/>
      <c r="QMX1403" s="977"/>
      <c r="QMY1403" s="977"/>
      <c r="QMZ1403" s="977"/>
      <c r="QNA1403" s="977"/>
      <c r="QNB1403" s="977"/>
      <c r="QNC1403" s="977"/>
      <c r="QND1403" s="977"/>
      <c r="QNE1403" s="977"/>
      <c r="QNF1403" s="977"/>
      <c r="QNG1403" s="977"/>
      <c r="QNH1403" s="977"/>
      <c r="QNI1403" s="977"/>
      <c r="QNJ1403" s="977"/>
      <c r="QNK1403" s="977"/>
      <c r="QNL1403" s="977"/>
      <c r="QNM1403" s="977"/>
      <c r="QNN1403" s="977"/>
      <c r="QNO1403" s="977"/>
      <c r="QNP1403" s="977"/>
      <c r="QNQ1403" s="977"/>
      <c r="QNR1403" s="977"/>
      <c r="QNS1403" s="977"/>
      <c r="QNT1403" s="977"/>
      <c r="QNU1403" s="977"/>
      <c r="QNV1403" s="977"/>
      <c r="QNW1403" s="977"/>
      <c r="QNX1403" s="977"/>
      <c r="QNY1403" s="977"/>
      <c r="QNZ1403" s="977"/>
      <c r="QOA1403" s="977"/>
      <c r="QOB1403" s="977"/>
      <c r="QOC1403" s="977"/>
      <c r="QOD1403" s="977"/>
      <c r="QOE1403" s="977"/>
      <c r="QOF1403" s="977"/>
      <c r="QOG1403" s="977"/>
      <c r="QOH1403" s="977"/>
      <c r="QOI1403" s="977"/>
      <c r="QOJ1403" s="977"/>
      <c r="QOK1403" s="977"/>
      <c r="QOL1403" s="977"/>
      <c r="QOM1403" s="977"/>
      <c r="QON1403" s="977"/>
      <c r="QOO1403" s="977"/>
      <c r="QOP1403" s="977"/>
      <c r="QOQ1403" s="977"/>
      <c r="QOR1403" s="977"/>
      <c r="QOS1403" s="977"/>
      <c r="QOT1403" s="977"/>
      <c r="QOU1403" s="977"/>
      <c r="QOV1403" s="977"/>
      <c r="QOW1403" s="977"/>
      <c r="QOX1403" s="977"/>
      <c r="QOY1403" s="977"/>
      <c r="QOZ1403" s="977"/>
      <c r="QPA1403" s="977"/>
      <c r="QPB1403" s="977"/>
      <c r="QPC1403" s="977"/>
      <c r="QPD1403" s="977"/>
      <c r="QPE1403" s="977"/>
      <c r="QPF1403" s="977"/>
      <c r="QPG1403" s="977"/>
      <c r="QPH1403" s="977"/>
      <c r="QPI1403" s="977"/>
      <c r="QPJ1403" s="977"/>
      <c r="QPK1403" s="977"/>
      <c r="QPL1403" s="977"/>
      <c r="QPM1403" s="977"/>
      <c r="QPN1403" s="977"/>
      <c r="QPO1403" s="977"/>
      <c r="QPP1403" s="977"/>
      <c r="QPQ1403" s="977"/>
      <c r="QPR1403" s="977"/>
      <c r="QPS1403" s="977"/>
      <c r="QPT1403" s="977"/>
      <c r="QPU1403" s="977"/>
      <c r="QPV1403" s="977"/>
      <c r="QPW1403" s="977"/>
      <c r="QPX1403" s="977"/>
      <c r="QPY1403" s="977"/>
      <c r="QPZ1403" s="977"/>
      <c r="QQA1403" s="977"/>
      <c r="QQB1403" s="977"/>
      <c r="QQC1403" s="977"/>
      <c r="QQD1403" s="977"/>
      <c r="QQE1403" s="977"/>
      <c r="QQF1403" s="977"/>
      <c r="QQG1403" s="977"/>
      <c r="QQH1403" s="977"/>
      <c r="QQI1403" s="977"/>
      <c r="QQJ1403" s="977"/>
      <c r="QQK1403" s="977"/>
      <c r="QQL1403" s="977"/>
      <c r="QQM1403" s="977"/>
      <c r="QQN1403" s="977"/>
      <c r="QQO1403" s="977"/>
      <c r="QQP1403" s="977"/>
      <c r="QQQ1403" s="977"/>
      <c r="QQR1403" s="977"/>
      <c r="QQS1403" s="977"/>
      <c r="QQT1403" s="977"/>
      <c r="QQU1403" s="977"/>
      <c r="QQV1403" s="977"/>
      <c r="QQW1403" s="977"/>
      <c r="QQX1403" s="977"/>
      <c r="QQY1403" s="977"/>
      <c r="QQZ1403" s="977"/>
      <c r="QRA1403" s="977"/>
      <c r="QRB1403" s="977"/>
      <c r="QRC1403" s="977"/>
      <c r="QRD1403" s="977"/>
      <c r="QRE1403" s="977"/>
      <c r="QRF1403" s="977"/>
      <c r="QRG1403" s="977"/>
      <c r="QRH1403" s="977"/>
      <c r="QRI1403" s="977"/>
      <c r="QRJ1403" s="977"/>
      <c r="QRK1403" s="977"/>
      <c r="QRL1403" s="977"/>
      <c r="QRM1403" s="977"/>
      <c r="QRN1403" s="977"/>
      <c r="QRO1403" s="977"/>
      <c r="QRP1403" s="977"/>
      <c r="QRQ1403" s="977"/>
      <c r="QRR1403" s="977"/>
      <c r="QRS1403" s="977"/>
      <c r="QRT1403" s="977"/>
      <c r="QRU1403" s="977"/>
      <c r="QRV1403" s="977"/>
      <c r="QRW1403" s="977"/>
      <c r="QRX1403" s="977"/>
      <c r="QRY1403" s="977"/>
      <c r="QRZ1403" s="977"/>
      <c r="QSA1403" s="977"/>
      <c r="QSB1403" s="977"/>
      <c r="QSC1403" s="977"/>
      <c r="QSD1403" s="977"/>
      <c r="QSE1403" s="977"/>
      <c r="QSF1403" s="977"/>
      <c r="QSG1403" s="977"/>
      <c r="QSH1403" s="977"/>
      <c r="QSI1403" s="977"/>
      <c r="QSJ1403" s="977"/>
      <c r="QSK1403" s="977"/>
      <c r="QSL1403" s="977"/>
      <c r="QSM1403" s="977"/>
      <c r="QSN1403" s="977"/>
      <c r="QSO1403" s="977"/>
      <c r="QSP1403" s="977"/>
      <c r="QSQ1403" s="977"/>
      <c r="QSR1403" s="977"/>
      <c r="QSS1403" s="977"/>
      <c r="QST1403" s="977"/>
      <c r="QSU1403" s="977"/>
      <c r="QSV1403" s="977"/>
      <c r="QSW1403" s="977"/>
      <c r="QSX1403" s="977"/>
      <c r="QSY1403" s="977"/>
      <c r="QSZ1403" s="977"/>
      <c r="QTA1403" s="977"/>
      <c r="QTB1403" s="977"/>
      <c r="QTC1403" s="977"/>
      <c r="QTD1403" s="977"/>
      <c r="QTE1403" s="977"/>
      <c r="QTF1403" s="977"/>
      <c r="QTG1403" s="977"/>
      <c r="QTH1403" s="977"/>
      <c r="QTI1403" s="977"/>
      <c r="QTJ1403" s="977"/>
      <c r="QTK1403" s="977"/>
      <c r="QTL1403" s="977"/>
      <c r="QTM1403" s="977"/>
      <c r="QTN1403" s="977"/>
      <c r="QTO1403" s="977"/>
      <c r="QTP1403" s="977"/>
      <c r="QTQ1403" s="977"/>
      <c r="QTR1403" s="977"/>
      <c r="QTS1403" s="977"/>
      <c r="QTT1403" s="977"/>
      <c r="QTU1403" s="977"/>
      <c r="QTV1403" s="977"/>
      <c r="QTW1403" s="977"/>
      <c r="QTX1403" s="977"/>
      <c r="QTY1403" s="977"/>
      <c r="QTZ1403" s="977"/>
      <c r="QUA1403" s="977"/>
      <c r="QUB1403" s="977"/>
      <c r="QUC1403" s="977"/>
      <c r="QUD1403" s="977"/>
      <c r="QUE1403" s="977"/>
      <c r="QUF1403" s="977"/>
      <c r="QUG1403" s="977"/>
      <c r="QUH1403" s="977"/>
      <c r="QUI1403" s="977"/>
      <c r="QUJ1403" s="977"/>
      <c r="QUK1403" s="977"/>
      <c r="QUL1403" s="977"/>
      <c r="QUM1403" s="977"/>
      <c r="QUN1403" s="977"/>
      <c r="QUO1403" s="977"/>
      <c r="QUP1403" s="977"/>
      <c r="QUQ1403" s="977"/>
      <c r="QUR1403" s="977"/>
      <c r="QUS1403" s="977"/>
      <c r="QUT1403" s="977"/>
      <c r="QUU1403" s="977"/>
      <c r="QUV1403" s="977"/>
      <c r="QUW1403" s="977"/>
      <c r="QUX1403" s="977"/>
      <c r="QUY1403" s="977"/>
      <c r="QUZ1403" s="977"/>
      <c r="QVA1403" s="977"/>
      <c r="QVB1403" s="977"/>
      <c r="QVC1403" s="977"/>
      <c r="QVD1403" s="977"/>
      <c r="QVE1403" s="977"/>
      <c r="QVF1403" s="977"/>
      <c r="QVG1403" s="977"/>
      <c r="QVH1403" s="977"/>
      <c r="QVI1403" s="977"/>
      <c r="QVJ1403" s="977"/>
      <c r="QVK1403" s="977"/>
      <c r="QVL1403" s="977"/>
      <c r="QVM1403" s="977"/>
      <c r="QVN1403" s="977"/>
      <c r="QVO1403" s="977"/>
      <c r="QVP1403" s="977"/>
      <c r="QVQ1403" s="977"/>
      <c r="QVR1403" s="977"/>
      <c r="QVS1403" s="977"/>
      <c r="QVT1403" s="977"/>
      <c r="QVU1403" s="977"/>
      <c r="QVV1403" s="977"/>
      <c r="QVW1403" s="977"/>
      <c r="QVX1403" s="977"/>
      <c r="QVY1403" s="977"/>
      <c r="QVZ1403" s="977"/>
      <c r="QWA1403" s="977"/>
      <c r="QWB1403" s="977"/>
      <c r="QWC1403" s="977"/>
      <c r="QWD1403" s="977"/>
      <c r="QWE1403" s="977"/>
      <c r="QWF1403" s="977"/>
      <c r="QWG1403" s="977"/>
      <c r="QWH1403" s="977"/>
      <c r="QWI1403" s="977"/>
      <c r="QWJ1403" s="977"/>
      <c r="QWK1403" s="977"/>
      <c r="QWL1403" s="977"/>
      <c r="QWM1403" s="977"/>
      <c r="QWN1403" s="977"/>
      <c r="QWO1403" s="977"/>
      <c r="QWP1403" s="977"/>
      <c r="QWQ1403" s="977"/>
      <c r="QWR1403" s="977"/>
      <c r="QWS1403" s="977"/>
      <c r="QWT1403" s="977"/>
      <c r="QWU1403" s="977"/>
      <c r="QWV1403" s="977"/>
      <c r="QWW1403" s="977"/>
      <c r="QWX1403" s="977"/>
      <c r="QWY1403" s="977"/>
      <c r="QWZ1403" s="977"/>
      <c r="QXA1403" s="977"/>
      <c r="QXB1403" s="977"/>
      <c r="QXC1403" s="977"/>
      <c r="QXD1403" s="977"/>
      <c r="QXE1403" s="977"/>
      <c r="QXF1403" s="977"/>
      <c r="QXG1403" s="977"/>
      <c r="QXH1403" s="977"/>
      <c r="QXI1403" s="977"/>
      <c r="QXJ1403" s="977"/>
      <c r="QXK1403" s="977"/>
      <c r="QXL1403" s="977"/>
      <c r="QXM1403" s="977"/>
      <c r="QXN1403" s="977"/>
      <c r="QXO1403" s="977"/>
      <c r="QXP1403" s="977"/>
      <c r="QXQ1403" s="977"/>
      <c r="QXR1403" s="977"/>
      <c r="QXS1403" s="977"/>
      <c r="QXT1403" s="977"/>
      <c r="QXU1403" s="977"/>
      <c r="QXV1403" s="977"/>
      <c r="QXW1403" s="977"/>
      <c r="QXX1403" s="977"/>
      <c r="QXY1403" s="977"/>
      <c r="QXZ1403" s="977"/>
      <c r="QYA1403" s="977"/>
      <c r="QYB1403" s="977"/>
      <c r="QYC1403" s="977"/>
      <c r="QYD1403" s="977"/>
      <c r="QYE1403" s="977"/>
      <c r="QYF1403" s="977"/>
      <c r="QYG1403" s="977"/>
      <c r="QYH1403" s="977"/>
      <c r="QYI1403" s="977"/>
      <c r="QYJ1403" s="977"/>
      <c r="QYK1403" s="977"/>
      <c r="QYL1403" s="977"/>
      <c r="QYM1403" s="977"/>
      <c r="QYN1403" s="977"/>
      <c r="QYO1403" s="977"/>
      <c r="QYP1403" s="977"/>
      <c r="QYQ1403" s="977"/>
      <c r="QYR1403" s="977"/>
      <c r="QYS1403" s="977"/>
      <c r="QYT1403" s="977"/>
      <c r="QYU1403" s="977"/>
      <c r="QYV1403" s="977"/>
      <c r="QYW1403" s="977"/>
      <c r="QYX1403" s="977"/>
      <c r="QYY1403" s="977"/>
      <c r="QYZ1403" s="977"/>
      <c r="QZA1403" s="977"/>
      <c r="QZB1403" s="977"/>
      <c r="QZC1403" s="977"/>
      <c r="QZD1403" s="977"/>
      <c r="QZE1403" s="977"/>
      <c r="QZF1403" s="977"/>
      <c r="QZG1403" s="977"/>
      <c r="QZH1403" s="977"/>
      <c r="QZI1403" s="977"/>
      <c r="QZJ1403" s="977"/>
      <c r="QZK1403" s="977"/>
      <c r="QZL1403" s="977"/>
      <c r="QZM1403" s="977"/>
      <c r="QZN1403" s="977"/>
      <c r="QZO1403" s="977"/>
      <c r="QZP1403" s="977"/>
      <c r="QZQ1403" s="977"/>
      <c r="QZR1403" s="977"/>
      <c r="QZS1403" s="977"/>
      <c r="QZT1403" s="977"/>
      <c r="QZU1403" s="977"/>
      <c r="QZV1403" s="977"/>
      <c r="QZW1403" s="977"/>
      <c r="QZX1403" s="977"/>
      <c r="QZY1403" s="977"/>
      <c r="QZZ1403" s="977"/>
      <c r="RAA1403" s="977"/>
      <c r="RAB1403" s="977"/>
      <c r="RAC1403" s="977"/>
      <c r="RAD1403" s="977"/>
      <c r="RAE1403" s="977"/>
      <c r="RAF1403" s="977"/>
      <c r="RAG1403" s="977"/>
      <c r="RAH1403" s="977"/>
      <c r="RAI1403" s="977"/>
      <c r="RAJ1403" s="977"/>
      <c r="RAK1403" s="977"/>
      <c r="RAL1403" s="977"/>
      <c r="RAM1403" s="977"/>
      <c r="RAN1403" s="977"/>
      <c r="RAO1403" s="977"/>
      <c r="RAP1403" s="977"/>
      <c r="RAQ1403" s="977"/>
      <c r="RAR1403" s="977"/>
      <c r="RAS1403" s="977"/>
      <c r="RAT1403" s="977"/>
      <c r="RAU1403" s="977"/>
      <c r="RAV1403" s="977"/>
      <c r="RAW1403" s="977"/>
      <c r="RAX1403" s="977"/>
      <c r="RAY1403" s="977"/>
      <c r="RAZ1403" s="977"/>
      <c r="RBA1403" s="977"/>
      <c r="RBB1403" s="977"/>
      <c r="RBC1403" s="977"/>
      <c r="RBD1403" s="977"/>
      <c r="RBE1403" s="977"/>
      <c r="RBF1403" s="977"/>
      <c r="RBG1403" s="977"/>
      <c r="RBH1403" s="977"/>
      <c r="RBI1403" s="977"/>
      <c r="RBJ1403" s="977"/>
      <c r="RBK1403" s="977"/>
      <c r="RBL1403" s="977"/>
      <c r="RBM1403" s="977"/>
      <c r="RBN1403" s="977"/>
      <c r="RBO1403" s="977"/>
      <c r="RBP1403" s="977"/>
      <c r="RBQ1403" s="977"/>
      <c r="RBR1403" s="977"/>
      <c r="RBS1403" s="977"/>
      <c r="RBT1403" s="977"/>
      <c r="RBU1403" s="977"/>
      <c r="RBV1403" s="977"/>
      <c r="RBW1403" s="977"/>
      <c r="RBX1403" s="977"/>
      <c r="RBY1403" s="977"/>
      <c r="RBZ1403" s="977"/>
      <c r="RCA1403" s="977"/>
      <c r="RCB1403" s="977"/>
      <c r="RCC1403" s="977"/>
      <c r="RCD1403" s="977"/>
      <c r="RCE1403" s="977"/>
      <c r="RCF1403" s="977"/>
      <c r="RCG1403" s="977"/>
      <c r="RCH1403" s="977"/>
      <c r="RCI1403" s="977"/>
      <c r="RCJ1403" s="977"/>
      <c r="RCK1403" s="977"/>
      <c r="RCL1403" s="977"/>
      <c r="RCM1403" s="977"/>
      <c r="RCN1403" s="977"/>
      <c r="RCO1403" s="977"/>
      <c r="RCP1403" s="977"/>
      <c r="RCQ1403" s="977"/>
      <c r="RCR1403" s="977"/>
      <c r="RCS1403" s="977"/>
      <c r="RCT1403" s="977"/>
      <c r="RCU1403" s="977"/>
      <c r="RCV1403" s="977"/>
      <c r="RCW1403" s="977"/>
      <c r="RCX1403" s="977"/>
      <c r="RCY1403" s="977"/>
      <c r="RCZ1403" s="977"/>
      <c r="RDA1403" s="977"/>
      <c r="RDB1403" s="977"/>
      <c r="RDC1403" s="977"/>
      <c r="RDD1403" s="977"/>
      <c r="RDE1403" s="977"/>
      <c r="RDF1403" s="977"/>
      <c r="RDG1403" s="977"/>
      <c r="RDH1403" s="977"/>
      <c r="RDI1403" s="977"/>
      <c r="RDJ1403" s="977"/>
      <c r="RDK1403" s="977"/>
      <c r="RDL1403" s="977"/>
      <c r="RDM1403" s="977"/>
      <c r="RDN1403" s="977"/>
      <c r="RDO1403" s="977"/>
      <c r="RDP1403" s="977"/>
      <c r="RDQ1403" s="977"/>
      <c r="RDR1403" s="977"/>
      <c r="RDS1403" s="977"/>
      <c r="RDT1403" s="977"/>
      <c r="RDU1403" s="977"/>
      <c r="RDV1403" s="977"/>
      <c r="RDW1403" s="977"/>
      <c r="RDX1403" s="977"/>
      <c r="RDY1403" s="977"/>
      <c r="RDZ1403" s="977"/>
      <c r="REA1403" s="977"/>
      <c r="REB1403" s="977"/>
      <c r="REC1403" s="977"/>
      <c r="RED1403" s="977"/>
      <c r="REE1403" s="977"/>
      <c r="REF1403" s="977"/>
      <c r="REG1403" s="977"/>
      <c r="REH1403" s="977"/>
      <c r="REI1403" s="977"/>
      <c r="REJ1403" s="977"/>
      <c r="REK1403" s="977"/>
      <c r="REL1403" s="977"/>
      <c r="REM1403" s="977"/>
      <c r="REN1403" s="977"/>
      <c r="REO1403" s="977"/>
      <c r="REP1403" s="977"/>
      <c r="REQ1403" s="977"/>
      <c r="RER1403" s="977"/>
      <c r="RES1403" s="977"/>
      <c r="RET1403" s="977"/>
      <c r="REU1403" s="977"/>
      <c r="REV1403" s="977"/>
      <c r="REW1403" s="977"/>
      <c r="REX1403" s="977"/>
      <c r="REY1403" s="977"/>
      <c r="REZ1403" s="977"/>
      <c r="RFA1403" s="977"/>
      <c r="RFB1403" s="977"/>
      <c r="RFC1403" s="977"/>
      <c r="RFD1403" s="977"/>
      <c r="RFE1403" s="977"/>
      <c r="RFF1403" s="977"/>
      <c r="RFG1403" s="977"/>
      <c r="RFH1403" s="977"/>
      <c r="RFI1403" s="977"/>
      <c r="RFJ1403" s="977"/>
      <c r="RFK1403" s="977"/>
      <c r="RFL1403" s="977"/>
      <c r="RFM1403" s="977"/>
      <c r="RFN1403" s="977"/>
      <c r="RFO1403" s="977"/>
      <c r="RFP1403" s="977"/>
      <c r="RFQ1403" s="977"/>
      <c r="RFR1403" s="977"/>
      <c r="RFS1403" s="977"/>
      <c r="RFT1403" s="977"/>
      <c r="RFU1403" s="977"/>
      <c r="RFV1403" s="977"/>
      <c r="RFW1403" s="977"/>
      <c r="RFX1403" s="977"/>
      <c r="RFY1403" s="977"/>
      <c r="RFZ1403" s="977"/>
      <c r="RGA1403" s="977"/>
      <c r="RGB1403" s="977"/>
      <c r="RGC1403" s="977"/>
      <c r="RGD1403" s="977"/>
      <c r="RGE1403" s="977"/>
      <c r="RGF1403" s="977"/>
      <c r="RGG1403" s="977"/>
      <c r="RGH1403" s="977"/>
      <c r="RGI1403" s="977"/>
      <c r="RGJ1403" s="977"/>
      <c r="RGK1403" s="977"/>
      <c r="RGL1403" s="977"/>
      <c r="RGM1403" s="977"/>
      <c r="RGN1403" s="977"/>
      <c r="RGO1403" s="977"/>
      <c r="RGP1403" s="977"/>
      <c r="RGQ1403" s="977"/>
      <c r="RGR1403" s="977"/>
      <c r="RGS1403" s="977"/>
      <c r="RGT1403" s="977"/>
      <c r="RGU1403" s="977"/>
      <c r="RGV1403" s="977"/>
      <c r="RGW1403" s="977"/>
      <c r="RGX1403" s="977"/>
      <c r="RGY1403" s="977"/>
      <c r="RGZ1403" s="977"/>
      <c r="RHA1403" s="977"/>
      <c r="RHB1403" s="977"/>
      <c r="RHC1403" s="977"/>
      <c r="RHD1403" s="977"/>
      <c r="RHE1403" s="977"/>
      <c r="RHF1403" s="977"/>
      <c r="RHG1403" s="977"/>
      <c r="RHH1403" s="977"/>
      <c r="RHI1403" s="977"/>
      <c r="RHJ1403" s="977"/>
      <c r="RHK1403" s="977"/>
      <c r="RHL1403" s="977"/>
      <c r="RHM1403" s="977"/>
      <c r="RHN1403" s="977"/>
      <c r="RHO1403" s="977"/>
      <c r="RHP1403" s="977"/>
      <c r="RHQ1403" s="977"/>
      <c r="RHR1403" s="977"/>
      <c r="RHS1403" s="977"/>
      <c r="RHT1403" s="977"/>
      <c r="RHU1403" s="977"/>
      <c r="RHV1403" s="977"/>
      <c r="RHW1403" s="977"/>
      <c r="RHX1403" s="977"/>
      <c r="RHY1403" s="977"/>
      <c r="RHZ1403" s="977"/>
      <c r="RIA1403" s="977"/>
      <c r="RIB1403" s="977"/>
      <c r="RIC1403" s="977"/>
      <c r="RID1403" s="977"/>
      <c r="RIE1403" s="977"/>
      <c r="RIF1403" s="977"/>
      <c r="RIG1403" s="977"/>
      <c r="RIH1403" s="977"/>
      <c r="RII1403" s="977"/>
      <c r="RIJ1403" s="977"/>
      <c r="RIK1403" s="977"/>
      <c r="RIL1403" s="977"/>
      <c r="RIM1403" s="977"/>
      <c r="RIN1403" s="977"/>
      <c r="RIO1403" s="977"/>
      <c r="RIP1403" s="977"/>
      <c r="RIQ1403" s="977"/>
      <c r="RIR1403" s="977"/>
      <c r="RIS1403" s="977"/>
      <c r="RIT1403" s="977"/>
      <c r="RIU1403" s="977"/>
      <c r="RIV1403" s="977"/>
      <c r="RIW1403" s="977"/>
      <c r="RIX1403" s="977"/>
      <c r="RIY1403" s="977"/>
      <c r="RIZ1403" s="977"/>
      <c r="RJA1403" s="977"/>
      <c r="RJB1403" s="977"/>
      <c r="RJC1403" s="977"/>
      <c r="RJD1403" s="977"/>
      <c r="RJE1403" s="977"/>
      <c r="RJF1403" s="977"/>
      <c r="RJG1403" s="977"/>
      <c r="RJH1403" s="977"/>
      <c r="RJI1403" s="977"/>
      <c r="RJJ1403" s="977"/>
      <c r="RJK1403" s="977"/>
      <c r="RJL1403" s="977"/>
      <c r="RJM1403" s="977"/>
      <c r="RJN1403" s="977"/>
      <c r="RJO1403" s="977"/>
      <c r="RJP1403" s="977"/>
      <c r="RJQ1403" s="977"/>
      <c r="RJR1403" s="977"/>
      <c r="RJS1403" s="977"/>
      <c r="RJT1403" s="977"/>
      <c r="RJU1403" s="977"/>
      <c r="RJV1403" s="977"/>
      <c r="RJW1403" s="977"/>
      <c r="RJX1403" s="977"/>
      <c r="RJY1403" s="977"/>
      <c r="RJZ1403" s="977"/>
      <c r="RKA1403" s="977"/>
      <c r="RKB1403" s="977"/>
      <c r="RKC1403" s="977"/>
      <c r="RKD1403" s="977"/>
      <c r="RKE1403" s="977"/>
      <c r="RKF1403" s="977"/>
      <c r="RKG1403" s="977"/>
      <c r="RKH1403" s="977"/>
      <c r="RKI1403" s="977"/>
      <c r="RKJ1403" s="977"/>
      <c r="RKK1403" s="977"/>
      <c r="RKL1403" s="977"/>
      <c r="RKM1403" s="977"/>
      <c r="RKN1403" s="977"/>
      <c r="RKO1403" s="977"/>
      <c r="RKP1403" s="977"/>
      <c r="RKQ1403" s="977"/>
      <c r="RKR1403" s="977"/>
      <c r="RKS1403" s="977"/>
      <c r="RKT1403" s="977"/>
      <c r="RKU1403" s="977"/>
      <c r="RKV1403" s="977"/>
      <c r="RKW1403" s="977"/>
      <c r="RKX1403" s="977"/>
      <c r="RKY1403" s="977"/>
      <c r="RKZ1403" s="977"/>
      <c r="RLA1403" s="977"/>
      <c r="RLB1403" s="977"/>
      <c r="RLC1403" s="977"/>
      <c r="RLD1403" s="977"/>
      <c r="RLE1403" s="977"/>
      <c r="RLF1403" s="977"/>
      <c r="RLG1403" s="977"/>
      <c r="RLH1403" s="977"/>
      <c r="RLI1403" s="977"/>
      <c r="RLJ1403" s="977"/>
      <c r="RLK1403" s="977"/>
      <c r="RLL1403" s="977"/>
      <c r="RLM1403" s="977"/>
      <c r="RLN1403" s="977"/>
      <c r="RLO1403" s="977"/>
      <c r="RLP1403" s="977"/>
      <c r="RLQ1403" s="977"/>
      <c r="RLR1403" s="977"/>
      <c r="RLS1403" s="977"/>
      <c r="RLT1403" s="977"/>
      <c r="RLU1403" s="977"/>
      <c r="RLV1403" s="977"/>
      <c r="RLW1403" s="977"/>
      <c r="RLX1403" s="977"/>
      <c r="RLY1403" s="977"/>
      <c r="RLZ1403" s="977"/>
      <c r="RMA1403" s="977"/>
      <c r="RMB1403" s="977"/>
      <c r="RMC1403" s="977"/>
      <c r="RMD1403" s="977"/>
      <c r="RME1403" s="977"/>
      <c r="RMF1403" s="977"/>
      <c r="RMG1403" s="977"/>
      <c r="RMH1403" s="977"/>
      <c r="RMI1403" s="977"/>
      <c r="RMJ1403" s="977"/>
      <c r="RMK1403" s="977"/>
      <c r="RML1403" s="977"/>
      <c r="RMM1403" s="977"/>
      <c r="RMN1403" s="977"/>
      <c r="RMO1403" s="977"/>
      <c r="RMP1403" s="977"/>
      <c r="RMQ1403" s="977"/>
      <c r="RMR1403" s="977"/>
      <c r="RMS1403" s="977"/>
      <c r="RMT1403" s="977"/>
      <c r="RMU1403" s="977"/>
      <c r="RMV1403" s="977"/>
      <c r="RMW1403" s="977"/>
      <c r="RMX1403" s="977"/>
      <c r="RMY1403" s="977"/>
      <c r="RMZ1403" s="977"/>
      <c r="RNA1403" s="977"/>
      <c r="RNB1403" s="977"/>
      <c r="RNC1403" s="977"/>
      <c r="RND1403" s="977"/>
      <c r="RNE1403" s="977"/>
      <c r="RNF1403" s="977"/>
      <c r="RNG1403" s="977"/>
      <c r="RNH1403" s="977"/>
      <c r="RNI1403" s="977"/>
      <c r="RNJ1403" s="977"/>
      <c r="RNK1403" s="977"/>
      <c r="RNL1403" s="977"/>
      <c r="RNM1403" s="977"/>
      <c r="RNN1403" s="977"/>
      <c r="RNO1403" s="977"/>
      <c r="RNP1403" s="977"/>
      <c r="RNQ1403" s="977"/>
      <c r="RNR1403" s="977"/>
      <c r="RNS1403" s="977"/>
      <c r="RNT1403" s="977"/>
      <c r="RNU1403" s="977"/>
      <c r="RNV1403" s="977"/>
      <c r="RNW1403" s="977"/>
      <c r="RNX1403" s="977"/>
      <c r="RNY1403" s="977"/>
      <c r="RNZ1403" s="977"/>
      <c r="ROA1403" s="977"/>
      <c r="ROB1403" s="977"/>
      <c r="ROC1403" s="977"/>
      <c r="ROD1403" s="977"/>
      <c r="ROE1403" s="977"/>
      <c r="ROF1403" s="977"/>
      <c r="ROG1403" s="977"/>
      <c r="ROH1403" s="977"/>
      <c r="ROI1403" s="977"/>
      <c r="ROJ1403" s="977"/>
      <c r="ROK1403" s="977"/>
      <c r="ROL1403" s="977"/>
      <c r="ROM1403" s="977"/>
      <c r="RON1403" s="977"/>
      <c r="ROO1403" s="977"/>
      <c r="ROP1403" s="977"/>
      <c r="ROQ1403" s="977"/>
      <c r="ROR1403" s="977"/>
      <c r="ROS1403" s="977"/>
      <c r="ROT1403" s="977"/>
      <c r="ROU1403" s="977"/>
      <c r="ROV1403" s="977"/>
      <c r="ROW1403" s="977"/>
      <c r="ROX1403" s="977"/>
      <c r="ROY1403" s="977"/>
      <c r="ROZ1403" s="977"/>
      <c r="RPA1403" s="977"/>
      <c r="RPB1403" s="977"/>
      <c r="RPC1403" s="977"/>
      <c r="RPD1403" s="977"/>
      <c r="RPE1403" s="977"/>
      <c r="RPF1403" s="977"/>
      <c r="RPG1403" s="977"/>
      <c r="RPH1403" s="977"/>
      <c r="RPI1403" s="977"/>
      <c r="RPJ1403" s="977"/>
      <c r="RPK1403" s="977"/>
      <c r="RPL1403" s="977"/>
      <c r="RPM1403" s="977"/>
      <c r="RPN1403" s="977"/>
      <c r="RPO1403" s="977"/>
      <c r="RPP1403" s="977"/>
      <c r="RPQ1403" s="977"/>
      <c r="RPR1403" s="977"/>
      <c r="RPS1403" s="977"/>
      <c r="RPT1403" s="977"/>
      <c r="RPU1403" s="977"/>
      <c r="RPV1403" s="977"/>
      <c r="RPW1403" s="977"/>
      <c r="RPX1403" s="977"/>
      <c r="RPY1403" s="977"/>
      <c r="RPZ1403" s="977"/>
      <c r="RQA1403" s="977"/>
      <c r="RQB1403" s="977"/>
      <c r="RQC1403" s="977"/>
      <c r="RQD1403" s="977"/>
      <c r="RQE1403" s="977"/>
      <c r="RQF1403" s="977"/>
      <c r="RQG1403" s="977"/>
      <c r="RQH1403" s="977"/>
      <c r="RQI1403" s="977"/>
      <c r="RQJ1403" s="977"/>
      <c r="RQK1403" s="977"/>
      <c r="RQL1403" s="977"/>
      <c r="RQM1403" s="977"/>
      <c r="RQN1403" s="977"/>
      <c r="RQO1403" s="977"/>
      <c r="RQP1403" s="977"/>
      <c r="RQQ1403" s="977"/>
      <c r="RQR1403" s="977"/>
      <c r="RQS1403" s="977"/>
      <c r="RQT1403" s="977"/>
      <c r="RQU1403" s="977"/>
      <c r="RQV1403" s="977"/>
      <c r="RQW1403" s="977"/>
      <c r="RQX1403" s="977"/>
      <c r="RQY1403" s="977"/>
      <c r="RQZ1403" s="977"/>
      <c r="RRA1403" s="977"/>
      <c r="RRB1403" s="977"/>
      <c r="RRC1403" s="977"/>
      <c r="RRD1403" s="977"/>
      <c r="RRE1403" s="977"/>
      <c r="RRF1403" s="977"/>
      <c r="RRG1403" s="977"/>
      <c r="RRH1403" s="977"/>
      <c r="RRI1403" s="977"/>
      <c r="RRJ1403" s="977"/>
      <c r="RRK1403" s="977"/>
      <c r="RRL1403" s="977"/>
      <c r="RRM1403" s="977"/>
      <c r="RRN1403" s="977"/>
      <c r="RRO1403" s="977"/>
      <c r="RRP1403" s="977"/>
      <c r="RRQ1403" s="977"/>
      <c r="RRR1403" s="977"/>
      <c r="RRS1403" s="977"/>
      <c r="RRT1403" s="977"/>
      <c r="RRU1403" s="977"/>
      <c r="RRV1403" s="977"/>
      <c r="RRW1403" s="977"/>
      <c r="RRX1403" s="977"/>
      <c r="RRY1403" s="977"/>
      <c r="RRZ1403" s="977"/>
      <c r="RSA1403" s="977"/>
      <c r="RSB1403" s="977"/>
      <c r="RSC1403" s="977"/>
      <c r="RSD1403" s="977"/>
      <c r="RSE1403" s="977"/>
      <c r="RSF1403" s="977"/>
      <c r="RSG1403" s="977"/>
      <c r="RSH1403" s="977"/>
      <c r="RSI1403" s="977"/>
      <c r="RSJ1403" s="977"/>
      <c r="RSK1403" s="977"/>
      <c r="RSL1403" s="977"/>
      <c r="RSM1403" s="977"/>
      <c r="RSN1403" s="977"/>
      <c r="RSO1403" s="977"/>
      <c r="RSP1403" s="977"/>
      <c r="RSQ1403" s="977"/>
      <c r="RSR1403" s="977"/>
      <c r="RSS1403" s="977"/>
      <c r="RST1403" s="977"/>
      <c r="RSU1403" s="977"/>
      <c r="RSV1403" s="977"/>
      <c r="RSW1403" s="977"/>
      <c r="RSX1403" s="977"/>
      <c r="RSY1403" s="977"/>
      <c r="RSZ1403" s="977"/>
      <c r="RTA1403" s="977"/>
      <c r="RTB1403" s="977"/>
      <c r="RTC1403" s="977"/>
      <c r="RTD1403" s="977"/>
      <c r="RTE1403" s="977"/>
      <c r="RTF1403" s="977"/>
      <c r="RTG1403" s="977"/>
      <c r="RTH1403" s="977"/>
      <c r="RTI1403" s="977"/>
      <c r="RTJ1403" s="977"/>
      <c r="RTK1403" s="977"/>
      <c r="RTL1403" s="977"/>
      <c r="RTM1403" s="977"/>
      <c r="RTN1403" s="977"/>
      <c r="RTO1403" s="977"/>
      <c r="RTP1403" s="977"/>
      <c r="RTQ1403" s="977"/>
      <c r="RTR1403" s="977"/>
      <c r="RTS1403" s="977"/>
      <c r="RTT1403" s="977"/>
      <c r="RTU1403" s="977"/>
      <c r="RTV1403" s="977"/>
      <c r="RTW1403" s="977"/>
      <c r="RTX1403" s="977"/>
      <c r="RTY1403" s="977"/>
      <c r="RTZ1403" s="977"/>
      <c r="RUA1403" s="977"/>
      <c r="RUB1403" s="977"/>
      <c r="RUC1403" s="977"/>
      <c r="RUD1403" s="977"/>
      <c r="RUE1403" s="977"/>
      <c r="RUF1403" s="977"/>
      <c r="RUG1403" s="977"/>
      <c r="RUH1403" s="977"/>
      <c r="RUI1403" s="977"/>
      <c r="RUJ1403" s="977"/>
      <c r="RUK1403" s="977"/>
      <c r="RUL1403" s="977"/>
      <c r="RUM1403" s="977"/>
      <c r="RUN1403" s="977"/>
      <c r="RUO1403" s="977"/>
      <c r="RUP1403" s="977"/>
      <c r="RUQ1403" s="977"/>
      <c r="RUR1403" s="977"/>
      <c r="RUS1403" s="977"/>
      <c r="RUT1403" s="977"/>
      <c r="RUU1403" s="977"/>
      <c r="RUV1403" s="977"/>
      <c r="RUW1403" s="977"/>
      <c r="RUX1403" s="977"/>
      <c r="RUY1403" s="977"/>
      <c r="RUZ1403" s="977"/>
      <c r="RVA1403" s="977"/>
      <c r="RVB1403" s="977"/>
      <c r="RVC1403" s="977"/>
      <c r="RVD1403" s="977"/>
      <c r="RVE1403" s="977"/>
      <c r="RVF1403" s="977"/>
      <c r="RVG1403" s="977"/>
      <c r="RVH1403" s="977"/>
      <c r="RVI1403" s="977"/>
      <c r="RVJ1403" s="977"/>
      <c r="RVK1403" s="977"/>
      <c r="RVL1403" s="977"/>
      <c r="RVM1403" s="977"/>
      <c r="RVN1403" s="977"/>
      <c r="RVO1403" s="977"/>
      <c r="RVP1403" s="977"/>
      <c r="RVQ1403" s="977"/>
      <c r="RVR1403" s="977"/>
      <c r="RVS1403" s="977"/>
      <c r="RVT1403" s="977"/>
      <c r="RVU1403" s="977"/>
      <c r="RVV1403" s="977"/>
      <c r="RVW1403" s="977"/>
      <c r="RVX1403" s="977"/>
      <c r="RVY1403" s="977"/>
      <c r="RVZ1403" s="977"/>
      <c r="RWA1403" s="977"/>
      <c r="RWB1403" s="977"/>
      <c r="RWC1403" s="977"/>
      <c r="RWD1403" s="977"/>
      <c r="RWE1403" s="977"/>
      <c r="RWF1403" s="977"/>
      <c r="RWG1403" s="977"/>
      <c r="RWH1403" s="977"/>
      <c r="RWI1403" s="977"/>
      <c r="RWJ1403" s="977"/>
      <c r="RWK1403" s="977"/>
      <c r="RWL1403" s="977"/>
      <c r="RWM1403" s="977"/>
      <c r="RWN1403" s="977"/>
      <c r="RWO1403" s="977"/>
      <c r="RWP1403" s="977"/>
      <c r="RWQ1403" s="977"/>
      <c r="RWR1403" s="977"/>
      <c r="RWS1403" s="977"/>
      <c r="RWT1403" s="977"/>
      <c r="RWU1403" s="977"/>
      <c r="RWV1403" s="977"/>
      <c r="RWW1403" s="977"/>
      <c r="RWX1403" s="977"/>
      <c r="RWY1403" s="977"/>
      <c r="RWZ1403" s="977"/>
      <c r="RXA1403" s="977"/>
      <c r="RXB1403" s="977"/>
      <c r="RXC1403" s="977"/>
      <c r="RXD1403" s="977"/>
      <c r="RXE1403" s="977"/>
      <c r="RXF1403" s="977"/>
      <c r="RXG1403" s="977"/>
      <c r="RXH1403" s="977"/>
      <c r="RXI1403" s="977"/>
      <c r="RXJ1403" s="977"/>
      <c r="RXK1403" s="977"/>
      <c r="RXL1403" s="977"/>
      <c r="RXM1403" s="977"/>
      <c r="RXN1403" s="977"/>
      <c r="RXO1403" s="977"/>
      <c r="RXP1403" s="977"/>
      <c r="RXQ1403" s="977"/>
      <c r="RXR1403" s="977"/>
      <c r="RXS1403" s="977"/>
      <c r="RXT1403" s="977"/>
      <c r="RXU1403" s="977"/>
      <c r="RXV1403" s="977"/>
      <c r="RXW1403" s="977"/>
      <c r="RXX1403" s="977"/>
      <c r="RXY1403" s="977"/>
      <c r="RXZ1403" s="977"/>
      <c r="RYA1403" s="977"/>
      <c r="RYB1403" s="977"/>
      <c r="RYC1403" s="977"/>
      <c r="RYD1403" s="977"/>
      <c r="RYE1403" s="977"/>
      <c r="RYF1403" s="977"/>
      <c r="RYG1403" s="977"/>
      <c r="RYH1403" s="977"/>
      <c r="RYI1403" s="977"/>
      <c r="RYJ1403" s="977"/>
      <c r="RYK1403" s="977"/>
      <c r="RYL1403" s="977"/>
      <c r="RYM1403" s="977"/>
      <c r="RYN1403" s="977"/>
      <c r="RYO1403" s="977"/>
      <c r="RYP1403" s="977"/>
      <c r="RYQ1403" s="977"/>
      <c r="RYR1403" s="977"/>
      <c r="RYS1403" s="977"/>
      <c r="RYT1403" s="977"/>
      <c r="RYU1403" s="977"/>
      <c r="RYV1403" s="977"/>
      <c r="RYW1403" s="977"/>
      <c r="RYX1403" s="977"/>
      <c r="RYY1403" s="977"/>
      <c r="RYZ1403" s="977"/>
      <c r="RZA1403" s="977"/>
      <c r="RZB1403" s="977"/>
      <c r="RZC1403" s="977"/>
      <c r="RZD1403" s="977"/>
      <c r="RZE1403" s="977"/>
      <c r="RZF1403" s="977"/>
      <c r="RZG1403" s="977"/>
      <c r="RZH1403" s="977"/>
      <c r="RZI1403" s="977"/>
      <c r="RZJ1403" s="977"/>
      <c r="RZK1403" s="977"/>
      <c r="RZL1403" s="977"/>
      <c r="RZM1403" s="977"/>
      <c r="RZN1403" s="977"/>
      <c r="RZO1403" s="977"/>
      <c r="RZP1403" s="977"/>
      <c r="RZQ1403" s="977"/>
      <c r="RZR1403" s="977"/>
      <c r="RZS1403" s="977"/>
      <c r="RZT1403" s="977"/>
      <c r="RZU1403" s="977"/>
      <c r="RZV1403" s="977"/>
      <c r="RZW1403" s="977"/>
      <c r="RZX1403" s="977"/>
      <c r="RZY1403" s="977"/>
      <c r="RZZ1403" s="977"/>
      <c r="SAA1403" s="977"/>
      <c r="SAB1403" s="977"/>
      <c r="SAC1403" s="977"/>
      <c r="SAD1403" s="977"/>
      <c r="SAE1403" s="977"/>
      <c r="SAF1403" s="977"/>
      <c r="SAG1403" s="977"/>
      <c r="SAH1403" s="977"/>
      <c r="SAI1403" s="977"/>
      <c r="SAJ1403" s="977"/>
      <c r="SAK1403" s="977"/>
      <c r="SAL1403" s="977"/>
      <c r="SAM1403" s="977"/>
      <c r="SAN1403" s="977"/>
      <c r="SAO1403" s="977"/>
      <c r="SAP1403" s="977"/>
      <c r="SAQ1403" s="977"/>
      <c r="SAR1403" s="977"/>
      <c r="SAS1403" s="977"/>
      <c r="SAT1403" s="977"/>
      <c r="SAU1403" s="977"/>
      <c r="SAV1403" s="977"/>
      <c r="SAW1403" s="977"/>
      <c r="SAX1403" s="977"/>
      <c r="SAY1403" s="977"/>
      <c r="SAZ1403" s="977"/>
      <c r="SBA1403" s="977"/>
      <c r="SBB1403" s="977"/>
      <c r="SBC1403" s="977"/>
      <c r="SBD1403" s="977"/>
      <c r="SBE1403" s="977"/>
      <c r="SBF1403" s="977"/>
      <c r="SBG1403" s="977"/>
      <c r="SBH1403" s="977"/>
      <c r="SBI1403" s="977"/>
      <c r="SBJ1403" s="977"/>
      <c r="SBK1403" s="977"/>
      <c r="SBL1403" s="977"/>
      <c r="SBM1403" s="977"/>
      <c r="SBN1403" s="977"/>
      <c r="SBO1403" s="977"/>
      <c r="SBP1403" s="977"/>
      <c r="SBQ1403" s="977"/>
      <c r="SBR1403" s="977"/>
      <c r="SBS1403" s="977"/>
      <c r="SBT1403" s="977"/>
      <c r="SBU1403" s="977"/>
      <c r="SBV1403" s="977"/>
      <c r="SBW1403" s="977"/>
      <c r="SBX1403" s="977"/>
      <c r="SBY1403" s="977"/>
      <c r="SBZ1403" s="977"/>
      <c r="SCA1403" s="977"/>
      <c r="SCB1403" s="977"/>
      <c r="SCC1403" s="977"/>
      <c r="SCD1403" s="977"/>
      <c r="SCE1403" s="977"/>
      <c r="SCF1403" s="977"/>
      <c r="SCG1403" s="977"/>
      <c r="SCH1403" s="977"/>
      <c r="SCI1403" s="977"/>
      <c r="SCJ1403" s="977"/>
      <c r="SCK1403" s="977"/>
      <c r="SCL1403" s="977"/>
      <c r="SCM1403" s="977"/>
      <c r="SCN1403" s="977"/>
      <c r="SCO1403" s="977"/>
      <c r="SCP1403" s="977"/>
      <c r="SCQ1403" s="977"/>
      <c r="SCR1403" s="977"/>
      <c r="SCS1403" s="977"/>
      <c r="SCT1403" s="977"/>
      <c r="SCU1403" s="977"/>
      <c r="SCV1403" s="977"/>
      <c r="SCW1403" s="977"/>
      <c r="SCX1403" s="977"/>
      <c r="SCY1403" s="977"/>
      <c r="SCZ1403" s="977"/>
      <c r="SDA1403" s="977"/>
      <c r="SDB1403" s="977"/>
      <c r="SDC1403" s="977"/>
      <c r="SDD1403" s="977"/>
      <c r="SDE1403" s="977"/>
      <c r="SDF1403" s="977"/>
      <c r="SDG1403" s="977"/>
      <c r="SDH1403" s="977"/>
      <c r="SDI1403" s="977"/>
      <c r="SDJ1403" s="977"/>
      <c r="SDK1403" s="977"/>
      <c r="SDL1403" s="977"/>
      <c r="SDM1403" s="977"/>
      <c r="SDN1403" s="977"/>
      <c r="SDO1403" s="977"/>
      <c r="SDP1403" s="977"/>
      <c r="SDQ1403" s="977"/>
      <c r="SDR1403" s="977"/>
      <c r="SDS1403" s="977"/>
      <c r="SDT1403" s="977"/>
      <c r="SDU1403" s="977"/>
      <c r="SDV1403" s="977"/>
      <c r="SDW1403" s="977"/>
      <c r="SDX1403" s="977"/>
      <c r="SDY1403" s="977"/>
      <c r="SDZ1403" s="977"/>
      <c r="SEA1403" s="977"/>
      <c r="SEB1403" s="977"/>
      <c r="SEC1403" s="977"/>
      <c r="SED1403" s="977"/>
      <c r="SEE1403" s="977"/>
      <c r="SEF1403" s="977"/>
      <c r="SEG1403" s="977"/>
      <c r="SEH1403" s="977"/>
      <c r="SEI1403" s="977"/>
      <c r="SEJ1403" s="977"/>
      <c r="SEK1403" s="977"/>
      <c r="SEL1403" s="977"/>
      <c r="SEM1403" s="977"/>
      <c r="SEN1403" s="977"/>
      <c r="SEO1403" s="977"/>
      <c r="SEP1403" s="977"/>
      <c r="SEQ1403" s="977"/>
      <c r="SER1403" s="977"/>
      <c r="SES1403" s="977"/>
      <c r="SET1403" s="977"/>
      <c r="SEU1403" s="977"/>
      <c r="SEV1403" s="977"/>
      <c r="SEW1403" s="977"/>
      <c r="SEX1403" s="977"/>
      <c r="SEY1403" s="977"/>
      <c r="SEZ1403" s="977"/>
      <c r="SFA1403" s="977"/>
      <c r="SFB1403" s="977"/>
      <c r="SFC1403" s="977"/>
      <c r="SFD1403" s="977"/>
      <c r="SFE1403" s="977"/>
      <c r="SFF1403" s="977"/>
      <c r="SFG1403" s="977"/>
      <c r="SFH1403" s="977"/>
      <c r="SFI1403" s="977"/>
      <c r="SFJ1403" s="977"/>
      <c r="SFK1403" s="977"/>
      <c r="SFL1403" s="977"/>
      <c r="SFM1403" s="977"/>
      <c r="SFN1403" s="977"/>
      <c r="SFO1403" s="977"/>
      <c r="SFP1403" s="977"/>
      <c r="SFQ1403" s="977"/>
      <c r="SFR1403" s="977"/>
      <c r="SFS1403" s="977"/>
      <c r="SFT1403" s="977"/>
      <c r="SFU1403" s="977"/>
      <c r="SFV1403" s="977"/>
      <c r="SFW1403" s="977"/>
      <c r="SFX1403" s="977"/>
      <c r="SFY1403" s="977"/>
      <c r="SFZ1403" s="977"/>
      <c r="SGA1403" s="977"/>
      <c r="SGB1403" s="977"/>
      <c r="SGC1403" s="977"/>
      <c r="SGD1403" s="977"/>
      <c r="SGE1403" s="977"/>
      <c r="SGF1403" s="977"/>
      <c r="SGG1403" s="977"/>
      <c r="SGH1403" s="977"/>
      <c r="SGI1403" s="977"/>
      <c r="SGJ1403" s="977"/>
      <c r="SGK1403" s="977"/>
      <c r="SGL1403" s="977"/>
      <c r="SGM1403" s="977"/>
      <c r="SGN1403" s="977"/>
      <c r="SGO1403" s="977"/>
      <c r="SGP1403" s="977"/>
      <c r="SGQ1403" s="977"/>
      <c r="SGR1403" s="977"/>
      <c r="SGS1403" s="977"/>
      <c r="SGT1403" s="977"/>
      <c r="SGU1403" s="977"/>
      <c r="SGV1403" s="977"/>
      <c r="SGW1403" s="977"/>
      <c r="SGX1403" s="977"/>
      <c r="SGY1403" s="977"/>
      <c r="SGZ1403" s="977"/>
      <c r="SHA1403" s="977"/>
      <c r="SHB1403" s="977"/>
      <c r="SHC1403" s="977"/>
      <c r="SHD1403" s="977"/>
      <c r="SHE1403" s="977"/>
      <c r="SHF1403" s="977"/>
      <c r="SHG1403" s="977"/>
      <c r="SHH1403" s="977"/>
      <c r="SHI1403" s="977"/>
      <c r="SHJ1403" s="977"/>
      <c r="SHK1403" s="977"/>
      <c r="SHL1403" s="977"/>
      <c r="SHM1403" s="977"/>
      <c r="SHN1403" s="977"/>
      <c r="SHO1403" s="977"/>
      <c r="SHP1403" s="977"/>
      <c r="SHQ1403" s="977"/>
      <c r="SHR1403" s="977"/>
      <c r="SHS1403" s="977"/>
      <c r="SHT1403" s="977"/>
      <c r="SHU1403" s="977"/>
      <c r="SHV1403" s="977"/>
      <c r="SHW1403" s="977"/>
      <c r="SHX1403" s="977"/>
      <c r="SHY1403" s="977"/>
      <c r="SHZ1403" s="977"/>
      <c r="SIA1403" s="977"/>
      <c r="SIB1403" s="977"/>
      <c r="SIC1403" s="977"/>
      <c r="SID1403" s="977"/>
      <c r="SIE1403" s="977"/>
      <c r="SIF1403" s="977"/>
      <c r="SIG1403" s="977"/>
      <c r="SIH1403" s="977"/>
      <c r="SII1403" s="977"/>
      <c r="SIJ1403" s="977"/>
      <c r="SIK1403" s="977"/>
      <c r="SIL1403" s="977"/>
      <c r="SIM1403" s="977"/>
      <c r="SIN1403" s="977"/>
      <c r="SIO1403" s="977"/>
      <c r="SIP1403" s="977"/>
      <c r="SIQ1403" s="977"/>
      <c r="SIR1403" s="977"/>
      <c r="SIS1403" s="977"/>
      <c r="SIT1403" s="977"/>
      <c r="SIU1403" s="977"/>
      <c r="SIV1403" s="977"/>
      <c r="SIW1403" s="977"/>
      <c r="SIX1403" s="977"/>
      <c r="SIY1403" s="977"/>
      <c r="SIZ1403" s="977"/>
      <c r="SJA1403" s="977"/>
      <c r="SJB1403" s="977"/>
      <c r="SJC1403" s="977"/>
      <c r="SJD1403" s="977"/>
      <c r="SJE1403" s="977"/>
      <c r="SJF1403" s="977"/>
      <c r="SJG1403" s="977"/>
      <c r="SJH1403" s="977"/>
      <c r="SJI1403" s="977"/>
      <c r="SJJ1403" s="977"/>
      <c r="SJK1403" s="977"/>
      <c r="SJL1403" s="977"/>
      <c r="SJM1403" s="977"/>
      <c r="SJN1403" s="977"/>
      <c r="SJO1403" s="977"/>
      <c r="SJP1403" s="977"/>
      <c r="SJQ1403" s="977"/>
      <c r="SJR1403" s="977"/>
      <c r="SJS1403" s="977"/>
      <c r="SJT1403" s="977"/>
      <c r="SJU1403" s="977"/>
      <c r="SJV1403" s="977"/>
      <c r="SJW1403" s="977"/>
      <c r="SJX1403" s="977"/>
      <c r="SJY1403" s="977"/>
      <c r="SJZ1403" s="977"/>
      <c r="SKA1403" s="977"/>
      <c r="SKB1403" s="977"/>
      <c r="SKC1403" s="977"/>
      <c r="SKD1403" s="977"/>
      <c r="SKE1403" s="977"/>
      <c r="SKF1403" s="977"/>
      <c r="SKG1403" s="977"/>
      <c r="SKH1403" s="977"/>
      <c r="SKI1403" s="977"/>
      <c r="SKJ1403" s="977"/>
      <c r="SKK1403" s="977"/>
      <c r="SKL1403" s="977"/>
      <c r="SKM1403" s="977"/>
      <c r="SKN1403" s="977"/>
      <c r="SKO1403" s="977"/>
      <c r="SKP1403" s="977"/>
      <c r="SKQ1403" s="977"/>
      <c r="SKR1403" s="977"/>
      <c r="SKS1403" s="977"/>
      <c r="SKT1403" s="977"/>
      <c r="SKU1403" s="977"/>
      <c r="SKV1403" s="977"/>
      <c r="SKW1403" s="977"/>
      <c r="SKX1403" s="977"/>
      <c r="SKY1403" s="977"/>
      <c r="SKZ1403" s="977"/>
      <c r="SLA1403" s="977"/>
      <c r="SLB1403" s="977"/>
      <c r="SLC1403" s="977"/>
      <c r="SLD1403" s="977"/>
      <c r="SLE1403" s="977"/>
      <c r="SLF1403" s="977"/>
      <c r="SLG1403" s="977"/>
      <c r="SLH1403" s="977"/>
      <c r="SLI1403" s="977"/>
      <c r="SLJ1403" s="977"/>
      <c r="SLK1403" s="977"/>
      <c r="SLL1403" s="977"/>
      <c r="SLM1403" s="977"/>
      <c r="SLN1403" s="977"/>
      <c r="SLO1403" s="977"/>
      <c r="SLP1403" s="977"/>
      <c r="SLQ1403" s="977"/>
      <c r="SLR1403" s="977"/>
      <c r="SLS1403" s="977"/>
      <c r="SLT1403" s="977"/>
      <c r="SLU1403" s="977"/>
      <c r="SLV1403" s="977"/>
      <c r="SLW1403" s="977"/>
      <c r="SLX1403" s="977"/>
      <c r="SLY1403" s="977"/>
      <c r="SLZ1403" s="977"/>
      <c r="SMA1403" s="977"/>
      <c r="SMB1403" s="977"/>
      <c r="SMC1403" s="977"/>
      <c r="SMD1403" s="977"/>
      <c r="SME1403" s="977"/>
      <c r="SMF1403" s="977"/>
      <c r="SMG1403" s="977"/>
      <c r="SMH1403" s="977"/>
      <c r="SMI1403" s="977"/>
      <c r="SMJ1403" s="977"/>
      <c r="SMK1403" s="977"/>
      <c r="SML1403" s="977"/>
      <c r="SMM1403" s="977"/>
      <c r="SMN1403" s="977"/>
      <c r="SMO1403" s="977"/>
      <c r="SMP1403" s="977"/>
      <c r="SMQ1403" s="977"/>
      <c r="SMR1403" s="977"/>
      <c r="SMS1403" s="977"/>
      <c r="SMT1403" s="977"/>
      <c r="SMU1403" s="977"/>
      <c r="SMV1403" s="977"/>
      <c r="SMW1403" s="977"/>
      <c r="SMX1403" s="977"/>
      <c r="SMY1403" s="977"/>
      <c r="SMZ1403" s="977"/>
      <c r="SNA1403" s="977"/>
      <c r="SNB1403" s="977"/>
      <c r="SNC1403" s="977"/>
      <c r="SND1403" s="977"/>
      <c r="SNE1403" s="977"/>
      <c r="SNF1403" s="977"/>
      <c r="SNG1403" s="977"/>
      <c r="SNH1403" s="977"/>
      <c r="SNI1403" s="977"/>
      <c r="SNJ1403" s="977"/>
      <c r="SNK1403" s="977"/>
      <c r="SNL1403" s="977"/>
      <c r="SNM1403" s="977"/>
      <c r="SNN1403" s="977"/>
      <c r="SNO1403" s="977"/>
      <c r="SNP1403" s="977"/>
      <c r="SNQ1403" s="977"/>
      <c r="SNR1403" s="977"/>
      <c r="SNS1403" s="977"/>
      <c r="SNT1403" s="977"/>
      <c r="SNU1403" s="977"/>
      <c r="SNV1403" s="977"/>
      <c r="SNW1403" s="977"/>
      <c r="SNX1403" s="977"/>
      <c r="SNY1403" s="977"/>
      <c r="SNZ1403" s="977"/>
      <c r="SOA1403" s="977"/>
      <c r="SOB1403" s="977"/>
      <c r="SOC1403" s="977"/>
      <c r="SOD1403" s="977"/>
      <c r="SOE1403" s="977"/>
      <c r="SOF1403" s="977"/>
      <c r="SOG1403" s="977"/>
      <c r="SOH1403" s="977"/>
      <c r="SOI1403" s="977"/>
      <c r="SOJ1403" s="977"/>
      <c r="SOK1403" s="977"/>
      <c r="SOL1403" s="977"/>
      <c r="SOM1403" s="977"/>
      <c r="SON1403" s="977"/>
      <c r="SOO1403" s="977"/>
      <c r="SOP1403" s="977"/>
      <c r="SOQ1403" s="977"/>
      <c r="SOR1403" s="977"/>
      <c r="SOS1403" s="977"/>
      <c r="SOT1403" s="977"/>
      <c r="SOU1403" s="977"/>
      <c r="SOV1403" s="977"/>
      <c r="SOW1403" s="977"/>
      <c r="SOX1403" s="977"/>
      <c r="SOY1403" s="977"/>
      <c r="SOZ1403" s="977"/>
      <c r="SPA1403" s="977"/>
      <c r="SPB1403" s="977"/>
      <c r="SPC1403" s="977"/>
      <c r="SPD1403" s="977"/>
      <c r="SPE1403" s="977"/>
      <c r="SPF1403" s="977"/>
      <c r="SPG1403" s="977"/>
      <c r="SPH1403" s="977"/>
      <c r="SPI1403" s="977"/>
      <c r="SPJ1403" s="977"/>
      <c r="SPK1403" s="977"/>
      <c r="SPL1403" s="977"/>
      <c r="SPM1403" s="977"/>
      <c r="SPN1403" s="977"/>
      <c r="SPO1403" s="977"/>
      <c r="SPP1403" s="977"/>
      <c r="SPQ1403" s="977"/>
      <c r="SPR1403" s="977"/>
      <c r="SPS1403" s="977"/>
      <c r="SPT1403" s="977"/>
      <c r="SPU1403" s="977"/>
      <c r="SPV1403" s="977"/>
      <c r="SPW1403" s="977"/>
      <c r="SPX1403" s="977"/>
      <c r="SPY1403" s="977"/>
      <c r="SPZ1403" s="977"/>
      <c r="SQA1403" s="977"/>
      <c r="SQB1403" s="977"/>
      <c r="SQC1403" s="977"/>
      <c r="SQD1403" s="977"/>
      <c r="SQE1403" s="977"/>
      <c r="SQF1403" s="977"/>
      <c r="SQG1403" s="977"/>
      <c r="SQH1403" s="977"/>
      <c r="SQI1403" s="977"/>
      <c r="SQJ1403" s="977"/>
      <c r="SQK1403" s="977"/>
      <c r="SQL1403" s="977"/>
      <c r="SQM1403" s="977"/>
      <c r="SQN1403" s="977"/>
      <c r="SQO1403" s="977"/>
      <c r="SQP1403" s="977"/>
      <c r="SQQ1403" s="977"/>
      <c r="SQR1403" s="977"/>
      <c r="SQS1403" s="977"/>
      <c r="SQT1403" s="977"/>
      <c r="SQU1403" s="977"/>
      <c r="SQV1403" s="977"/>
      <c r="SQW1403" s="977"/>
      <c r="SQX1403" s="977"/>
      <c r="SQY1403" s="977"/>
      <c r="SQZ1403" s="977"/>
      <c r="SRA1403" s="977"/>
      <c r="SRB1403" s="977"/>
      <c r="SRC1403" s="977"/>
      <c r="SRD1403" s="977"/>
      <c r="SRE1403" s="977"/>
      <c r="SRF1403" s="977"/>
      <c r="SRG1403" s="977"/>
      <c r="SRH1403" s="977"/>
      <c r="SRI1403" s="977"/>
      <c r="SRJ1403" s="977"/>
      <c r="SRK1403" s="977"/>
      <c r="SRL1403" s="977"/>
      <c r="SRM1403" s="977"/>
      <c r="SRN1403" s="977"/>
      <c r="SRO1403" s="977"/>
      <c r="SRP1403" s="977"/>
      <c r="SRQ1403" s="977"/>
      <c r="SRR1403" s="977"/>
      <c r="SRS1403" s="977"/>
      <c r="SRT1403" s="977"/>
      <c r="SRU1403" s="977"/>
      <c r="SRV1403" s="977"/>
      <c r="SRW1403" s="977"/>
      <c r="SRX1403" s="977"/>
      <c r="SRY1403" s="977"/>
      <c r="SRZ1403" s="977"/>
      <c r="SSA1403" s="977"/>
      <c r="SSB1403" s="977"/>
      <c r="SSC1403" s="977"/>
      <c r="SSD1403" s="977"/>
      <c r="SSE1403" s="977"/>
      <c r="SSF1403" s="977"/>
      <c r="SSG1403" s="977"/>
      <c r="SSH1403" s="977"/>
      <c r="SSI1403" s="977"/>
      <c r="SSJ1403" s="977"/>
      <c r="SSK1403" s="977"/>
      <c r="SSL1403" s="977"/>
      <c r="SSM1403" s="977"/>
      <c r="SSN1403" s="977"/>
      <c r="SSO1403" s="977"/>
      <c r="SSP1403" s="977"/>
      <c r="SSQ1403" s="977"/>
      <c r="SSR1403" s="977"/>
      <c r="SSS1403" s="977"/>
      <c r="SST1403" s="977"/>
      <c r="SSU1403" s="977"/>
      <c r="SSV1403" s="977"/>
      <c r="SSW1403" s="977"/>
      <c r="SSX1403" s="977"/>
      <c r="SSY1403" s="977"/>
      <c r="SSZ1403" s="977"/>
      <c r="STA1403" s="977"/>
      <c r="STB1403" s="977"/>
      <c r="STC1403" s="977"/>
      <c r="STD1403" s="977"/>
      <c r="STE1403" s="977"/>
      <c r="STF1403" s="977"/>
      <c r="STG1403" s="977"/>
      <c r="STH1403" s="977"/>
      <c r="STI1403" s="977"/>
      <c r="STJ1403" s="977"/>
      <c r="STK1403" s="977"/>
      <c r="STL1403" s="977"/>
      <c r="STM1403" s="977"/>
      <c r="STN1403" s="977"/>
      <c r="STO1403" s="977"/>
      <c r="STP1403" s="977"/>
      <c r="STQ1403" s="977"/>
      <c r="STR1403" s="977"/>
      <c r="STS1403" s="977"/>
      <c r="STT1403" s="977"/>
      <c r="STU1403" s="977"/>
      <c r="STV1403" s="977"/>
      <c r="STW1403" s="977"/>
      <c r="STX1403" s="977"/>
      <c r="STY1403" s="977"/>
      <c r="STZ1403" s="977"/>
      <c r="SUA1403" s="977"/>
      <c r="SUB1403" s="977"/>
      <c r="SUC1403" s="977"/>
      <c r="SUD1403" s="977"/>
      <c r="SUE1403" s="977"/>
      <c r="SUF1403" s="977"/>
      <c r="SUG1403" s="977"/>
      <c r="SUH1403" s="977"/>
      <c r="SUI1403" s="977"/>
      <c r="SUJ1403" s="977"/>
      <c r="SUK1403" s="977"/>
      <c r="SUL1403" s="977"/>
      <c r="SUM1403" s="977"/>
      <c r="SUN1403" s="977"/>
      <c r="SUO1403" s="977"/>
      <c r="SUP1403" s="977"/>
      <c r="SUQ1403" s="977"/>
      <c r="SUR1403" s="977"/>
      <c r="SUS1403" s="977"/>
      <c r="SUT1403" s="977"/>
      <c r="SUU1403" s="977"/>
      <c r="SUV1403" s="977"/>
      <c r="SUW1403" s="977"/>
      <c r="SUX1403" s="977"/>
      <c r="SUY1403" s="977"/>
      <c r="SUZ1403" s="977"/>
      <c r="SVA1403" s="977"/>
      <c r="SVB1403" s="977"/>
      <c r="SVC1403" s="977"/>
      <c r="SVD1403" s="977"/>
      <c r="SVE1403" s="977"/>
      <c r="SVF1403" s="977"/>
      <c r="SVG1403" s="977"/>
      <c r="SVH1403" s="977"/>
      <c r="SVI1403" s="977"/>
      <c r="SVJ1403" s="977"/>
      <c r="SVK1403" s="977"/>
      <c r="SVL1403" s="977"/>
      <c r="SVM1403" s="977"/>
      <c r="SVN1403" s="977"/>
      <c r="SVO1403" s="977"/>
      <c r="SVP1403" s="977"/>
      <c r="SVQ1403" s="977"/>
      <c r="SVR1403" s="977"/>
      <c r="SVS1403" s="977"/>
      <c r="SVT1403" s="977"/>
      <c r="SVU1403" s="977"/>
      <c r="SVV1403" s="977"/>
      <c r="SVW1403" s="977"/>
      <c r="SVX1403" s="977"/>
      <c r="SVY1403" s="977"/>
      <c r="SVZ1403" s="977"/>
      <c r="SWA1403" s="977"/>
      <c r="SWB1403" s="977"/>
      <c r="SWC1403" s="977"/>
      <c r="SWD1403" s="977"/>
      <c r="SWE1403" s="977"/>
      <c r="SWF1403" s="977"/>
      <c r="SWG1403" s="977"/>
      <c r="SWH1403" s="977"/>
      <c r="SWI1403" s="977"/>
      <c r="SWJ1403" s="977"/>
      <c r="SWK1403" s="977"/>
      <c r="SWL1403" s="977"/>
      <c r="SWM1403" s="977"/>
      <c r="SWN1403" s="977"/>
      <c r="SWO1403" s="977"/>
      <c r="SWP1403" s="977"/>
      <c r="SWQ1403" s="977"/>
      <c r="SWR1403" s="977"/>
      <c r="SWS1403" s="977"/>
      <c r="SWT1403" s="977"/>
      <c r="SWU1403" s="977"/>
      <c r="SWV1403" s="977"/>
      <c r="SWW1403" s="977"/>
      <c r="SWX1403" s="977"/>
      <c r="SWY1403" s="977"/>
      <c r="SWZ1403" s="977"/>
      <c r="SXA1403" s="977"/>
      <c r="SXB1403" s="977"/>
      <c r="SXC1403" s="977"/>
      <c r="SXD1403" s="977"/>
      <c r="SXE1403" s="977"/>
      <c r="SXF1403" s="977"/>
      <c r="SXG1403" s="977"/>
      <c r="SXH1403" s="977"/>
      <c r="SXI1403" s="977"/>
      <c r="SXJ1403" s="977"/>
      <c r="SXK1403" s="977"/>
      <c r="SXL1403" s="977"/>
      <c r="SXM1403" s="977"/>
      <c r="SXN1403" s="977"/>
      <c r="SXO1403" s="977"/>
      <c r="SXP1403" s="977"/>
      <c r="SXQ1403" s="977"/>
      <c r="SXR1403" s="977"/>
      <c r="SXS1403" s="977"/>
      <c r="SXT1403" s="977"/>
      <c r="SXU1403" s="977"/>
      <c r="SXV1403" s="977"/>
      <c r="SXW1403" s="977"/>
      <c r="SXX1403" s="977"/>
      <c r="SXY1403" s="977"/>
      <c r="SXZ1403" s="977"/>
      <c r="SYA1403" s="977"/>
      <c r="SYB1403" s="977"/>
      <c r="SYC1403" s="977"/>
      <c r="SYD1403" s="977"/>
      <c r="SYE1403" s="977"/>
      <c r="SYF1403" s="977"/>
      <c r="SYG1403" s="977"/>
      <c r="SYH1403" s="977"/>
      <c r="SYI1403" s="977"/>
      <c r="SYJ1403" s="977"/>
      <c r="SYK1403" s="977"/>
      <c r="SYL1403" s="977"/>
      <c r="SYM1403" s="977"/>
      <c r="SYN1403" s="977"/>
      <c r="SYO1403" s="977"/>
      <c r="SYP1403" s="977"/>
      <c r="SYQ1403" s="977"/>
      <c r="SYR1403" s="977"/>
      <c r="SYS1403" s="977"/>
      <c r="SYT1403" s="977"/>
      <c r="SYU1403" s="977"/>
      <c r="SYV1403" s="977"/>
      <c r="SYW1403" s="977"/>
      <c r="SYX1403" s="977"/>
      <c r="SYY1403" s="977"/>
      <c r="SYZ1403" s="977"/>
      <c r="SZA1403" s="977"/>
      <c r="SZB1403" s="977"/>
      <c r="SZC1403" s="977"/>
      <c r="SZD1403" s="977"/>
      <c r="SZE1403" s="977"/>
      <c r="SZF1403" s="977"/>
      <c r="SZG1403" s="977"/>
      <c r="SZH1403" s="977"/>
      <c r="SZI1403" s="977"/>
      <c r="SZJ1403" s="977"/>
      <c r="SZK1403" s="977"/>
      <c r="SZL1403" s="977"/>
      <c r="SZM1403" s="977"/>
      <c r="SZN1403" s="977"/>
      <c r="SZO1403" s="977"/>
      <c r="SZP1403" s="977"/>
      <c r="SZQ1403" s="977"/>
      <c r="SZR1403" s="977"/>
      <c r="SZS1403" s="977"/>
      <c r="SZT1403" s="977"/>
      <c r="SZU1403" s="977"/>
      <c r="SZV1403" s="977"/>
      <c r="SZW1403" s="977"/>
      <c r="SZX1403" s="977"/>
      <c r="SZY1403" s="977"/>
      <c r="SZZ1403" s="977"/>
      <c r="TAA1403" s="977"/>
      <c r="TAB1403" s="977"/>
      <c r="TAC1403" s="977"/>
      <c r="TAD1403" s="977"/>
      <c r="TAE1403" s="977"/>
      <c r="TAF1403" s="977"/>
      <c r="TAG1403" s="977"/>
      <c r="TAH1403" s="977"/>
      <c r="TAI1403" s="977"/>
      <c r="TAJ1403" s="977"/>
      <c r="TAK1403" s="977"/>
      <c r="TAL1403" s="977"/>
      <c r="TAM1403" s="977"/>
      <c r="TAN1403" s="977"/>
      <c r="TAO1403" s="977"/>
      <c r="TAP1403" s="977"/>
      <c r="TAQ1403" s="977"/>
      <c r="TAR1403" s="977"/>
      <c r="TAS1403" s="977"/>
      <c r="TAT1403" s="977"/>
      <c r="TAU1403" s="977"/>
      <c r="TAV1403" s="977"/>
      <c r="TAW1403" s="977"/>
      <c r="TAX1403" s="977"/>
      <c r="TAY1403" s="977"/>
      <c r="TAZ1403" s="977"/>
      <c r="TBA1403" s="977"/>
      <c r="TBB1403" s="977"/>
      <c r="TBC1403" s="977"/>
      <c r="TBD1403" s="977"/>
      <c r="TBE1403" s="977"/>
      <c r="TBF1403" s="977"/>
      <c r="TBG1403" s="977"/>
      <c r="TBH1403" s="977"/>
      <c r="TBI1403" s="977"/>
      <c r="TBJ1403" s="977"/>
      <c r="TBK1403" s="977"/>
      <c r="TBL1403" s="977"/>
      <c r="TBM1403" s="977"/>
      <c r="TBN1403" s="977"/>
      <c r="TBO1403" s="977"/>
      <c r="TBP1403" s="977"/>
      <c r="TBQ1403" s="977"/>
      <c r="TBR1403" s="977"/>
      <c r="TBS1403" s="977"/>
      <c r="TBT1403" s="977"/>
      <c r="TBU1403" s="977"/>
      <c r="TBV1403" s="977"/>
      <c r="TBW1403" s="977"/>
      <c r="TBX1403" s="977"/>
      <c r="TBY1403" s="977"/>
      <c r="TBZ1403" s="977"/>
      <c r="TCA1403" s="977"/>
      <c r="TCB1403" s="977"/>
      <c r="TCC1403" s="977"/>
      <c r="TCD1403" s="977"/>
      <c r="TCE1403" s="977"/>
      <c r="TCF1403" s="977"/>
      <c r="TCG1403" s="977"/>
      <c r="TCH1403" s="977"/>
      <c r="TCI1403" s="977"/>
      <c r="TCJ1403" s="977"/>
      <c r="TCK1403" s="977"/>
      <c r="TCL1403" s="977"/>
      <c r="TCM1403" s="977"/>
      <c r="TCN1403" s="977"/>
      <c r="TCO1403" s="977"/>
      <c r="TCP1403" s="977"/>
      <c r="TCQ1403" s="977"/>
      <c r="TCR1403" s="977"/>
      <c r="TCS1403" s="977"/>
      <c r="TCT1403" s="977"/>
      <c r="TCU1403" s="977"/>
      <c r="TCV1403" s="977"/>
      <c r="TCW1403" s="977"/>
      <c r="TCX1403" s="977"/>
      <c r="TCY1403" s="977"/>
      <c r="TCZ1403" s="977"/>
      <c r="TDA1403" s="977"/>
      <c r="TDB1403" s="977"/>
      <c r="TDC1403" s="977"/>
      <c r="TDD1403" s="977"/>
      <c r="TDE1403" s="977"/>
      <c r="TDF1403" s="977"/>
      <c r="TDG1403" s="977"/>
      <c r="TDH1403" s="977"/>
      <c r="TDI1403" s="977"/>
      <c r="TDJ1403" s="977"/>
      <c r="TDK1403" s="977"/>
      <c r="TDL1403" s="977"/>
      <c r="TDM1403" s="977"/>
      <c r="TDN1403" s="977"/>
      <c r="TDO1403" s="977"/>
      <c r="TDP1403" s="977"/>
      <c r="TDQ1403" s="977"/>
      <c r="TDR1403" s="977"/>
      <c r="TDS1403" s="977"/>
      <c r="TDT1403" s="977"/>
      <c r="TDU1403" s="977"/>
      <c r="TDV1403" s="977"/>
      <c r="TDW1403" s="977"/>
      <c r="TDX1403" s="977"/>
      <c r="TDY1403" s="977"/>
      <c r="TDZ1403" s="977"/>
      <c r="TEA1403" s="977"/>
      <c r="TEB1403" s="977"/>
      <c r="TEC1403" s="977"/>
      <c r="TED1403" s="977"/>
      <c r="TEE1403" s="977"/>
      <c r="TEF1403" s="977"/>
      <c r="TEG1403" s="977"/>
      <c r="TEH1403" s="977"/>
      <c r="TEI1403" s="977"/>
      <c r="TEJ1403" s="977"/>
      <c r="TEK1403" s="977"/>
      <c r="TEL1403" s="977"/>
      <c r="TEM1403" s="977"/>
      <c r="TEN1403" s="977"/>
      <c r="TEO1403" s="977"/>
      <c r="TEP1403" s="977"/>
      <c r="TEQ1403" s="977"/>
      <c r="TER1403" s="977"/>
      <c r="TES1403" s="977"/>
      <c r="TET1403" s="977"/>
      <c r="TEU1403" s="977"/>
      <c r="TEV1403" s="977"/>
      <c r="TEW1403" s="977"/>
      <c r="TEX1403" s="977"/>
      <c r="TEY1403" s="977"/>
      <c r="TEZ1403" s="977"/>
      <c r="TFA1403" s="977"/>
      <c r="TFB1403" s="977"/>
      <c r="TFC1403" s="977"/>
      <c r="TFD1403" s="977"/>
      <c r="TFE1403" s="977"/>
      <c r="TFF1403" s="977"/>
      <c r="TFG1403" s="977"/>
      <c r="TFH1403" s="977"/>
      <c r="TFI1403" s="977"/>
      <c r="TFJ1403" s="977"/>
      <c r="TFK1403" s="977"/>
      <c r="TFL1403" s="977"/>
      <c r="TFM1403" s="977"/>
      <c r="TFN1403" s="977"/>
      <c r="TFO1403" s="977"/>
      <c r="TFP1403" s="977"/>
      <c r="TFQ1403" s="977"/>
      <c r="TFR1403" s="977"/>
      <c r="TFS1403" s="977"/>
      <c r="TFT1403" s="977"/>
      <c r="TFU1403" s="977"/>
      <c r="TFV1403" s="977"/>
      <c r="TFW1403" s="977"/>
      <c r="TFX1403" s="977"/>
      <c r="TFY1403" s="977"/>
      <c r="TFZ1403" s="977"/>
      <c r="TGA1403" s="977"/>
      <c r="TGB1403" s="977"/>
      <c r="TGC1403" s="977"/>
      <c r="TGD1403" s="977"/>
      <c r="TGE1403" s="977"/>
      <c r="TGF1403" s="977"/>
      <c r="TGG1403" s="977"/>
      <c r="TGH1403" s="977"/>
      <c r="TGI1403" s="977"/>
      <c r="TGJ1403" s="977"/>
      <c r="TGK1403" s="977"/>
      <c r="TGL1403" s="977"/>
      <c r="TGM1403" s="977"/>
      <c r="TGN1403" s="977"/>
      <c r="TGO1403" s="977"/>
      <c r="TGP1403" s="977"/>
      <c r="TGQ1403" s="977"/>
      <c r="TGR1403" s="977"/>
      <c r="TGS1403" s="977"/>
      <c r="TGT1403" s="977"/>
      <c r="TGU1403" s="977"/>
      <c r="TGV1403" s="977"/>
      <c r="TGW1403" s="977"/>
      <c r="TGX1403" s="977"/>
      <c r="TGY1403" s="977"/>
      <c r="TGZ1403" s="977"/>
      <c r="THA1403" s="977"/>
      <c r="THB1403" s="977"/>
      <c r="THC1403" s="977"/>
      <c r="THD1403" s="977"/>
      <c r="THE1403" s="977"/>
      <c r="THF1403" s="977"/>
      <c r="THG1403" s="977"/>
      <c r="THH1403" s="977"/>
      <c r="THI1403" s="977"/>
      <c r="THJ1403" s="977"/>
      <c r="THK1403" s="977"/>
      <c r="THL1403" s="977"/>
      <c r="THM1403" s="977"/>
      <c r="THN1403" s="977"/>
      <c r="THO1403" s="977"/>
      <c r="THP1403" s="977"/>
      <c r="THQ1403" s="977"/>
      <c r="THR1403" s="977"/>
      <c r="THS1403" s="977"/>
      <c r="THT1403" s="977"/>
      <c r="THU1403" s="977"/>
      <c r="THV1403" s="977"/>
      <c r="THW1403" s="977"/>
      <c r="THX1403" s="977"/>
      <c r="THY1403" s="977"/>
      <c r="THZ1403" s="977"/>
      <c r="TIA1403" s="977"/>
      <c r="TIB1403" s="977"/>
      <c r="TIC1403" s="977"/>
      <c r="TID1403" s="977"/>
      <c r="TIE1403" s="977"/>
      <c r="TIF1403" s="977"/>
      <c r="TIG1403" s="977"/>
      <c r="TIH1403" s="977"/>
      <c r="TII1403" s="977"/>
      <c r="TIJ1403" s="977"/>
      <c r="TIK1403" s="977"/>
      <c r="TIL1403" s="977"/>
      <c r="TIM1403" s="977"/>
      <c r="TIN1403" s="977"/>
      <c r="TIO1403" s="977"/>
      <c r="TIP1403" s="977"/>
      <c r="TIQ1403" s="977"/>
      <c r="TIR1403" s="977"/>
      <c r="TIS1403" s="977"/>
      <c r="TIT1403" s="977"/>
      <c r="TIU1403" s="977"/>
      <c r="TIV1403" s="977"/>
      <c r="TIW1403" s="977"/>
      <c r="TIX1403" s="977"/>
      <c r="TIY1403" s="977"/>
      <c r="TIZ1403" s="977"/>
      <c r="TJA1403" s="977"/>
      <c r="TJB1403" s="977"/>
      <c r="TJC1403" s="977"/>
      <c r="TJD1403" s="977"/>
      <c r="TJE1403" s="977"/>
      <c r="TJF1403" s="977"/>
      <c r="TJG1403" s="977"/>
      <c r="TJH1403" s="977"/>
      <c r="TJI1403" s="977"/>
      <c r="TJJ1403" s="977"/>
      <c r="TJK1403" s="977"/>
      <c r="TJL1403" s="977"/>
      <c r="TJM1403" s="977"/>
      <c r="TJN1403" s="977"/>
      <c r="TJO1403" s="977"/>
      <c r="TJP1403" s="977"/>
      <c r="TJQ1403" s="977"/>
      <c r="TJR1403" s="977"/>
      <c r="TJS1403" s="977"/>
      <c r="TJT1403" s="977"/>
      <c r="TJU1403" s="977"/>
      <c r="TJV1403" s="977"/>
      <c r="TJW1403" s="977"/>
      <c r="TJX1403" s="977"/>
      <c r="TJY1403" s="977"/>
      <c r="TJZ1403" s="977"/>
      <c r="TKA1403" s="977"/>
      <c r="TKB1403" s="977"/>
      <c r="TKC1403" s="977"/>
      <c r="TKD1403" s="977"/>
      <c r="TKE1403" s="977"/>
      <c r="TKF1403" s="977"/>
      <c r="TKG1403" s="977"/>
      <c r="TKH1403" s="977"/>
      <c r="TKI1403" s="977"/>
      <c r="TKJ1403" s="977"/>
      <c r="TKK1403" s="977"/>
      <c r="TKL1403" s="977"/>
      <c r="TKM1403" s="977"/>
      <c r="TKN1403" s="977"/>
      <c r="TKO1403" s="977"/>
      <c r="TKP1403" s="977"/>
      <c r="TKQ1403" s="977"/>
      <c r="TKR1403" s="977"/>
      <c r="TKS1403" s="977"/>
      <c r="TKT1403" s="977"/>
      <c r="TKU1403" s="977"/>
      <c r="TKV1403" s="977"/>
      <c r="TKW1403" s="977"/>
      <c r="TKX1403" s="977"/>
      <c r="TKY1403" s="977"/>
      <c r="TKZ1403" s="977"/>
      <c r="TLA1403" s="977"/>
      <c r="TLB1403" s="977"/>
      <c r="TLC1403" s="977"/>
      <c r="TLD1403" s="977"/>
      <c r="TLE1403" s="977"/>
      <c r="TLF1403" s="977"/>
      <c r="TLG1403" s="977"/>
      <c r="TLH1403" s="977"/>
      <c r="TLI1403" s="977"/>
      <c r="TLJ1403" s="977"/>
      <c r="TLK1403" s="977"/>
      <c r="TLL1403" s="977"/>
      <c r="TLM1403" s="977"/>
      <c r="TLN1403" s="977"/>
      <c r="TLO1403" s="977"/>
      <c r="TLP1403" s="977"/>
      <c r="TLQ1403" s="977"/>
      <c r="TLR1403" s="977"/>
      <c r="TLS1403" s="977"/>
      <c r="TLT1403" s="977"/>
      <c r="TLU1403" s="977"/>
      <c r="TLV1403" s="977"/>
      <c r="TLW1403" s="977"/>
      <c r="TLX1403" s="977"/>
      <c r="TLY1403" s="977"/>
      <c r="TLZ1403" s="977"/>
      <c r="TMA1403" s="977"/>
      <c r="TMB1403" s="977"/>
      <c r="TMC1403" s="977"/>
      <c r="TMD1403" s="977"/>
      <c r="TME1403" s="977"/>
      <c r="TMF1403" s="977"/>
      <c r="TMG1403" s="977"/>
      <c r="TMH1403" s="977"/>
      <c r="TMI1403" s="977"/>
      <c r="TMJ1403" s="977"/>
      <c r="TMK1403" s="977"/>
      <c r="TML1403" s="977"/>
      <c r="TMM1403" s="977"/>
      <c r="TMN1403" s="977"/>
      <c r="TMO1403" s="977"/>
      <c r="TMP1403" s="977"/>
      <c r="TMQ1403" s="977"/>
      <c r="TMR1403" s="977"/>
      <c r="TMS1403" s="977"/>
      <c r="TMT1403" s="977"/>
      <c r="TMU1403" s="977"/>
      <c r="TMV1403" s="977"/>
      <c r="TMW1403" s="977"/>
      <c r="TMX1403" s="977"/>
      <c r="TMY1403" s="977"/>
      <c r="TMZ1403" s="977"/>
      <c r="TNA1403" s="977"/>
      <c r="TNB1403" s="977"/>
      <c r="TNC1403" s="977"/>
      <c r="TND1403" s="977"/>
      <c r="TNE1403" s="977"/>
      <c r="TNF1403" s="977"/>
      <c r="TNG1403" s="977"/>
      <c r="TNH1403" s="977"/>
      <c r="TNI1403" s="977"/>
      <c r="TNJ1403" s="977"/>
      <c r="TNK1403" s="977"/>
      <c r="TNL1403" s="977"/>
      <c r="TNM1403" s="977"/>
      <c r="TNN1403" s="977"/>
      <c r="TNO1403" s="977"/>
      <c r="TNP1403" s="977"/>
      <c r="TNQ1403" s="977"/>
      <c r="TNR1403" s="977"/>
      <c r="TNS1403" s="977"/>
      <c r="TNT1403" s="977"/>
      <c r="TNU1403" s="977"/>
      <c r="TNV1403" s="977"/>
      <c r="TNW1403" s="977"/>
      <c r="TNX1403" s="977"/>
      <c r="TNY1403" s="977"/>
      <c r="TNZ1403" s="977"/>
      <c r="TOA1403" s="977"/>
      <c r="TOB1403" s="977"/>
      <c r="TOC1403" s="977"/>
      <c r="TOD1403" s="977"/>
      <c r="TOE1403" s="977"/>
      <c r="TOF1403" s="977"/>
      <c r="TOG1403" s="977"/>
      <c r="TOH1403" s="977"/>
      <c r="TOI1403" s="977"/>
      <c r="TOJ1403" s="977"/>
      <c r="TOK1403" s="977"/>
      <c r="TOL1403" s="977"/>
      <c r="TOM1403" s="977"/>
      <c r="TON1403" s="977"/>
      <c r="TOO1403" s="977"/>
      <c r="TOP1403" s="977"/>
      <c r="TOQ1403" s="977"/>
      <c r="TOR1403" s="977"/>
      <c r="TOS1403" s="977"/>
      <c r="TOT1403" s="977"/>
      <c r="TOU1403" s="977"/>
      <c r="TOV1403" s="977"/>
      <c r="TOW1403" s="977"/>
      <c r="TOX1403" s="977"/>
      <c r="TOY1403" s="977"/>
      <c r="TOZ1403" s="977"/>
      <c r="TPA1403" s="977"/>
      <c r="TPB1403" s="977"/>
      <c r="TPC1403" s="977"/>
      <c r="TPD1403" s="977"/>
      <c r="TPE1403" s="977"/>
      <c r="TPF1403" s="977"/>
      <c r="TPG1403" s="977"/>
      <c r="TPH1403" s="977"/>
      <c r="TPI1403" s="977"/>
      <c r="TPJ1403" s="977"/>
      <c r="TPK1403" s="977"/>
      <c r="TPL1403" s="977"/>
      <c r="TPM1403" s="977"/>
      <c r="TPN1403" s="977"/>
      <c r="TPO1403" s="977"/>
      <c r="TPP1403" s="977"/>
      <c r="TPQ1403" s="977"/>
      <c r="TPR1403" s="977"/>
      <c r="TPS1403" s="977"/>
      <c r="TPT1403" s="977"/>
      <c r="TPU1403" s="977"/>
      <c r="TPV1403" s="977"/>
      <c r="TPW1403" s="977"/>
      <c r="TPX1403" s="977"/>
      <c r="TPY1403" s="977"/>
      <c r="TPZ1403" s="977"/>
      <c r="TQA1403" s="977"/>
      <c r="TQB1403" s="977"/>
      <c r="TQC1403" s="977"/>
      <c r="TQD1403" s="977"/>
      <c r="TQE1403" s="977"/>
      <c r="TQF1403" s="977"/>
      <c r="TQG1403" s="977"/>
      <c r="TQH1403" s="977"/>
      <c r="TQI1403" s="977"/>
      <c r="TQJ1403" s="977"/>
      <c r="TQK1403" s="977"/>
      <c r="TQL1403" s="977"/>
      <c r="TQM1403" s="977"/>
      <c r="TQN1403" s="977"/>
      <c r="TQO1403" s="977"/>
      <c r="TQP1403" s="977"/>
      <c r="TQQ1403" s="977"/>
      <c r="TQR1403" s="977"/>
      <c r="TQS1403" s="977"/>
      <c r="TQT1403" s="977"/>
      <c r="TQU1403" s="977"/>
      <c r="TQV1403" s="977"/>
      <c r="TQW1403" s="977"/>
      <c r="TQX1403" s="977"/>
      <c r="TQY1403" s="977"/>
      <c r="TQZ1403" s="977"/>
      <c r="TRA1403" s="977"/>
      <c r="TRB1403" s="977"/>
      <c r="TRC1403" s="977"/>
      <c r="TRD1403" s="977"/>
      <c r="TRE1403" s="977"/>
      <c r="TRF1403" s="977"/>
      <c r="TRG1403" s="977"/>
      <c r="TRH1403" s="977"/>
      <c r="TRI1403" s="977"/>
      <c r="TRJ1403" s="977"/>
      <c r="TRK1403" s="977"/>
      <c r="TRL1403" s="977"/>
      <c r="TRM1403" s="977"/>
      <c r="TRN1403" s="977"/>
      <c r="TRO1403" s="977"/>
      <c r="TRP1403" s="977"/>
      <c r="TRQ1403" s="977"/>
      <c r="TRR1403" s="977"/>
      <c r="TRS1403" s="977"/>
      <c r="TRT1403" s="977"/>
      <c r="TRU1403" s="977"/>
      <c r="TRV1403" s="977"/>
      <c r="TRW1403" s="977"/>
      <c r="TRX1403" s="977"/>
      <c r="TRY1403" s="977"/>
      <c r="TRZ1403" s="977"/>
      <c r="TSA1403" s="977"/>
      <c r="TSB1403" s="977"/>
      <c r="TSC1403" s="977"/>
      <c r="TSD1403" s="977"/>
      <c r="TSE1403" s="977"/>
      <c r="TSF1403" s="977"/>
      <c r="TSG1403" s="977"/>
      <c r="TSH1403" s="977"/>
      <c r="TSI1403" s="977"/>
      <c r="TSJ1403" s="977"/>
      <c r="TSK1403" s="977"/>
      <c r="TSL1403" s="977"/>
      <c r="TSM1403" s="977"/>
      <c r="TSN1403" s="977"/>
      <c r="TSO1403" s="977"/>
      <c r="TSP1403" s="977"/>
      <c r="TSQ1403" s="977"/>
      <c r="TSR1403" s="977"/>
      <c r="TSS1403" s="977"/>
      <c r="TST1403" s="977"/>
      <c r="TSU1403" s="977"/>
      <c r="TSV1403" s="977"/>
      <c r="TSW1403" s="977"/>
      <c r="TSX1403" s="977"/>
      <c r="TSY1403" s="977"/>
      <c r="TSZ1403" s="977"/>
      <c r="TTA1403" s="977"/>
      <c r="TTB1403" s="977"/>
      <c r="TTC1403" s="977"/>
      <c r="TTD1403" s="977"/>
      <c r="TTE1403" s="977"/>
      <c r="TTF1403" s="977"/>
      <c r="TTG1403" s="977"/>
      <c r="TTH1403" s="977"/>
      <c r="TTI1403" s="977"/>
      <c r="TTJ1403" s="977"/>
      <c r="TTK1403" s="977"/>
      <c r="TTL1403" s="977"/>
      <c r="TTM1403" s="977"/>
      <c r="TTN1403" s="977"/>
      <c r="TTO1403" s="977"/>
      <c r="TTP1403" s="977"/>
      <c r="TTQ1403" s="977"/>
      <c r="TTR1403" s="977"/>
      <c r="TTS1403" s="977"/>
      <c r="TTT1403" s="977"/>
      <c r="TTU1403" s="977"/>
      <c r="TTV1403" s="977"/>
      <c r="TTW1403" s="977"/>
      <c r="TTX1403" s="977"/>
      <c r="TTY1403" s="977"/>
      <c r="TTZ1403" s="977"/>
      <c r="TUA1403" s="977"/>
      <c r="TUB1403" s="977"/>
      <c r="TUC1403" s="977"/>
      <c r="TUD1403" s="977"/>
      <c r="TUE1403" s="977"/>
      <c r="TUF1403" s="977"/>
      <c r="TUG1403" s="977"/>
      <c r="TUH1403" s="977"/>
      <c r="TUI1403" s="977"/>
      <c r="TUJ1403" s="977"/>
      <c r="TUK1403" s="977"/>
      <c r="TUL1403" s="977"/>
      <c r="TUM1403" s="977"/>
      <c r="TUN1403" s="977"/>
      <c r="TUO1403" s="977"/>
      <c r="TUP1403" s="977"/>
      <c r="TUQ1403" s="977"/>
      <c r="TUR1403" s="977"/>
      <c r="TUS1403" s="977"/>
      <c r="TUT1403" s="977"/>
      <c r="TUU1403" s="977"/>
      <c r="TUV1403" s="977"/>
      <c r="TUW1403" s="977"/>
      <c r="TUX1403" s="977"/>
      <c r="TUY1403" s="977"/>
      <c r="TUZ1403" s="977"/>
      <c r="TVA1403" s="977"/>
      <c r="TVB1403" s="977"/>
      <c r="TVC1403" s="977"/>
      <c r="TVD1403" s="977"/>
      <c r="TVE1403" s="977"/>
      <c r="TVF1403" s="977"/>
      <c r="TVG1403" s="977"/>
      <c r="TVH1403" s="977"/>
      <c r="TVI1403" s="977"/>
      <c r="TVJ1403" s="977"/>
      <c r="TVK1403" s="977"/>
      <c r="TVL1403" s="977"/>
      <c r="TVM1403" s="977"/>
      <c r="TVN1403" s="977"/>
      <c r="TVO1403" s="977"/>
      <c r="TVP1403" s="977"/>
      <c r="TVQ1403" s="977"/>
      <c r="TVR1403" s="977"/>
      <c r="TVS1403" s="977"/>
      <c r="TVT1403" s="977"/>
      <c r="TVU1403" s="977"/>
      <c r="TVV1403" s="977"/>
      <c r="TVW1403" s="977"/>
      <c r="TVX1403" s="977"/>
      <c r="TVY1403" s="977"/>
      <c r="TVZ1403" s="977"/>
      <c r="TWA1403" s="977"/>
      <c r="TWB1403" s="977"/>
      <c r="TWC1403" s="977"/>
      <c r="TWD1403" s="977"/>
      <c r="TWE1403" s="977"/>
      <c r="TWF1403" s="977"/>
      <c r="TWG1403" s="977"/>
      <c r="TWH1403" s="977"/>
      <c r="TWI1403" s="977"/>
      <c r="TWJ1403" s="977"/>
      <c r="TWK1403" s="977"/>
      <c r="TWL1403" s="977"/>
      <c r="TWM1403" s="977"/>
      <c r="TWN1403" s="977"/>
      <c r="TWO1403" s="977"/>
      <c r="TWP1403" s="977"/>
      <c r="TWQ1403" s="977"/>
      <c r="TWR1403" s="977"/>
      <c r="TWS1403" s="977"/>
      <c r="TWT1403" s="977"/>
      <c r="TWU1403" s="977"/>
      <c r="TWV1403" s="977"/>
      <c r="TWW1403" s="977"/>
      <c r="TWX1403" s="977"/>
      <c r="TWY1403" s="977"/>
      <c r="TWZ1403" s="977"/>
      <c r="TXA1403" s="977"/>
      <c r="TXB1403" s="977"/>
      <c r="TXC1403" s="977"/>
      <c r="TXD1403" s="977"/>
      <c r="TXE1403" s="977"/>
      <c r="TXF1403" s="977"/>
      <c r="TXG1403" s="977"/>
      <c r="TXH1403" s="977"/>
      <c r="TXI1403" s="977"/>
      <c r="TXJ1403" s="977"/>
      <c r="TXK1403" s="977"/>
      <c r="TXL1403" s="977"/>
      <c r="TXM1403" s="977"/>
      <c r="TXN1403" s="977"/>
      <c r="TXO1403" s="977"/>
      <c r="TXP1403" s="977"/>
      <c r="TXQ1403" s="977"/>
      <c r="TXR1403" s="977"/>
      <c r="TXS1403" s="977"/>
      <c r="TXT1403" s="977"/>
      <c r="TXU1403" s="977"/>
      <c r="TXV1403" s="977"/>
      <c r="TXW1403" s="977"/>
      <c r="TXX1403" s="977"/>
      <c r="TXY1403" s="977"/>
      <c r="TXZ1403" s="977"/>
      <c r="TYA1403" s="977"/>
      <c r="TYB1403" s="977"/>
      <c r="TYC1403" s="977"/>
      <c r="TYD1403" s="977"/>
      <c r="TYE1403" s="977"/>
      <c r="TYF1403" s="977"/>
      <c r="TYG1403" s="977"/>
      <c r="TYH1403" s="977"/>
      <c r="TYI1403" s="977"/>
      <c r="TYJ1403" s="977"/>
      <c r="TYK1403" s="977"/>
      <c r="TYL1403" s="977"/>
      <c r="TYM1403" s="977"/>
      <c r="TYN1403" s="977"/>
      <c r="TYO1403" s="977"/>
      <c r="TYP1403" s="977"/>
      <c r="TYQ1403" s="977"/>
      <c r="TYR1403" s="977"/>
      <c r="TYS1403" s="977"/>
      <c r="TYT1403" s="977"/>
      <c r="TYU1403" s="977"/>
      <c r="TYV1403" s="977"/>
      <c r="TYW1403" s="977"/>
      <c r="TYX1403" s="977"/>
      <c r="TYY1403" s="977"/>
      <c r="TYZ1403" s="977"/>
      <c r="TZA1403" s="977"/>
      <c r="TZB1403" s="977"/>
      <c r="TZC1403" s="977"/>
      <c r="TZD1403" s="977"/>
      <c r="TZE1403" s="977"/>
      <c r="TZF1403" s="977"/>
      <c r="TZG1403" s="977"/>
      <c r="TZH1403" s="977"/>
      <c r="TZI1403" s="977"/>
      <c r="TZJ1403" s="977"/>
      <c r="TZK1403" s="977"/>
      <c r="TZL1403" s="977"/>
      <c r="TZM1403" s="977"/>
      <c r="TZN1403" s="977"/>
      <c r="TZO1403" s="977"/>
      <c r="TZP1403" s="977"/>
      <c r="TZQ1403" s="977"/>
      <c r="TZR1403" s="977"/>
      <c r="TZS1403" s="977"/>
      <c r="TZT1403" s="977"/>
      <c r="TZU1403" s="977"/>
      <c r="TZV1403" s="977"/>
      <c r="TZW1403" s="977"/>
      <c r="TZX1403" s="977"/>
      <c r="TZY1403" s="977"/>
      <c r="TZZ1403" s="977"/>
      <c r="UAA1403" s="977"/>
      <c r="UAB1403" s="977"/>
      <c r="UAC1403" s="977"/>
      <c r="UAD1403" s="977"/>
      <c r="UAE1403" s="977"/>
      <c r="UAF1403" s="977"/>
      <c r="UAG1403" s="977"/>
      <c r="UAH1403" s="977"/>
      <c r="UAI1403" s="977"/>
      <c r="UAJ1403" s="977"/>
      <c r="UAK1403" s="977"/>
      <c r="UAL1403" s="977"/>
      <c r="UAM1403" s="977"/>
      <c r="UAN1403" s="977"/>
      <c r="UAO1403" s="977"/>
      <c r="UAP1403" s="977"/>
      <c r="UAQ1403" s="977"/>
      <c r="UAR1403" s="977"/>
      <c r="UAS1403" s="977"/>
      <c r="UAT1403" s="977"/>
      <c r="UAU1403" s="977"/>
      <c r="UAV1403" s="977"/>
      <c r="UAW1403" s="977"/>
      <c r="UAX1403" s="977"/>
      <c r="UAY1403" s="977"/>
      <c r="UAZ1403" s="977"/>
      <c r="UBA1403" s="977"/>
      <c r="UBB1403" s="977"/>
      <c r="UBC1403" s="977"/>
      <c r="UBD1403" s="977"/>
      <c r="UBE1403" s="977"/>
      <c r="UBF1403" s="977"/>
      <c r="UBG1403" s="977"/>
      <c r="UBH1403" s="977"/>
      <c r="UBI1403" s="977"/>
      <c r="UBJ1403" s="977"/>
      <c r="UBK1403" s="977"/>
      <c r="UBL1403" s="977"/>
      <c r="UBM1403" s="977"/>
      <c r="UBN1403" s="977"/>
      <c r="UBO1403" s="977"/>
      <c r="UBP1403" s="977"/>
      <c r="UBQ1403" s="977"/>
      <c r="UBR1403" s="977"/>
      <c r="UBS1403" s="977"/>
      <c r="UBT1403" s="977"/>
      <c r="UBU1403" s="977"/>
      <c r="UBV1403" s="977"/>
      <c r="UBW1403" s="977"/>
      <c r="UBX1403" s="977"/>
      <c r="UBY1403" s="977"/>
      <c r="UBZ1403" s="977"/>
      <c r="UCA1403" s="977"/>
      <c r="UCB1403" s="977"/>
      <c r="UCC1403" s="977"/>
      <c r="UCD1403" s="977"/>
      <c r="UCE1403" s="977"/>
      <c r="UCF1403" s="977"/>
      <c r="UCG1403" s="977"/>
      <c r="UCH1403" s="977"/>
      <c r="UCI1403" s="977"/>
      <c r="UCJ1403" s="977"/>
      <c r="UCK1403" s="977"/>
      <c r="UCL1403" s="977"/>
      <c r="UCM1403" s="977"/>
      <c r="UCN1403" s="977"/>
      <c r="UCO1403" s="977"/>
      <c r="UCP1403" s="977"/>
      <c r="UCQ1403" s="977"/>
      <c r="UCR1403" s="977"/>
      <c r="UCS1403" s="977"/>
      <c r="UCT1403" s="977"/>
      <c r="UCU1403" s="977"/>
      <c r="UCV1403" s="977"/>
      <c r="UCW1403" s="977"/>
      <c r="UCX1403" s="977"/>
      <c r="UCY1403" s="977"/>
      <c r="UCZ1403" s="977"/>
      <c r="UDA1403" s="977"/>
      <c r="UDB1403" s="977"/>
      <c r="UDC1403" s="977"/>
      <c r="UDD1403" s="977"/>
      <c r="UDE1403" s="977"/>
      <c r="UDF1403" s="977"/>
      <c r="UDG1403" s="977"/>
      <c r="UDH1403" s="977"/>
      <c r="UDI1403" s="977"/>
      <c r="UDJ1403" s="977"/>
      <c r="UDK1403" s="977"/>
      <c r="UDL1403" s="977"/>
      <c r="UDM1403" s="977"/>
      <c r="UDN1403" s="977"/>
      <c r="UDO1403" s="977"/>
      <c r="UDP1403" s="977"/>
      <c r="UDQ1403" s="977"/>
      <c r="UDR1403" s="977"/>
      <c r="UDS1403" s="977"/>
      <c r="UDT1403" s="977"/>
      <c r="UDU1403" s="977"/>
      <c r="UDV1403" s="977"/>
      <c r="UDW1403" s="977"/>
      <c r="UDX1403" s="977"/>
      <c r="UDY1403" s="977"/>
      <c r="UDZ1403" s="977"/>
      <c r="UEA1403" s="977"/>
      <c r="UEB1403" s="977"/>
      <c r="UEC1403" s="977"/>
      <c r="UED1403" s="977"/>
      <c r="UEE1403" s="977"/>
      <c r="UEF1403" s="977"/>
      <c r="UEG1403" s="977"/>
      <c r="UEH1403" s="977"/>
      <c r="UEI1403" s="977"/>
      <c r="UEJ1403" s="977"/>
      <c r="UEK1403" s="977"/>
      <c r="UEL1403" s="977"/>
      <c r="UEM1403" s="977"/>
      <c r="UEN1403" s="977"/>
      <c r="UEO1403" s="977"/>
      <c r="UEP1403" s="977"/>
      <c r="UEQ1403" s="977"/>
      <c r="UER1403" s="977"/>
      <c r="UES1403" s="977"/>
      <c r="UET1403" s="977"/>
      <c r="UEU1403" s="977"/>
      <c r="UEV1403" s="977"/>
      <c r="UEW1403" s="977"/>
      <c r="UEX1403" s="977"/>
      <c r="UEY1403" s="977"/>
      <c r="UEZ1403" s="977"/>
      <c r="UFA1403" s="977"/>
      <c r="UFB1403" s="977"/>
      <c r="UFC1403" s="977"/>
      <c r="UFD1403" s="977"/>
      <c r="UFE1403" s="977"/>
      <c r="UFF1403" s="977"/>
      <c r="UFG1403" s="977"/>
      <c r="UFH1403" s="977"/>
      <c r="UFI1403" s="977"/>
      <c r="UFJ1403" s="977"/>
      <c r="UFK1403" s="977"/>
      <c r="UFL1403" s="977"/>
      <c r="UFM1403" s="977"/>
      <c r="UFN1403" s="977"/>
      <c r="UFO1403" s="977"/>
      <c r="UFP1403" s="977"/>
      <c r="UFQ1403" s="977"/>
      <c r="UFR1403" s="977"/>
      <c r="UFS1403" s="977"/>
      <c r="UFT1403" s="977"/>
      <c r="UFU1403" s="977"/>
      <c r="UFV1403" s="977"/>
      <c r="UFW1403" s="977"/>
      <c r="UFX1403" s="977"/>
      <c r="UFY1403" s="977"/>
      <c r="UFZ1403" s="977"/>
      <c r="UGA1403" s="977"/>
      <c r="UGB1403" s="977"/>
      <c r="UGC1403" s="977"/>
      <c r="UGD1403" s="977"/>
      <c r="UGE1403" s="977"/>
      <c r="UGF1403" s="977"/>
      <c r="UGG1403" s="977"/>
      <c r="UGH1403" s="977"/>
      <c r="UGI1403" s="977"/>
      <c r="UGJ1403" s="977"/>
      <c r="UGK1403" s="977"/>
      <c r="UGL1403" s="977"/>
      <c r="UGM1403" s="977"/>
      <c r="UGN1403" s="977"/>
      <c r="UGO1403" s="977"/>
      <c r="UGP1403" s="977"/>
      <c r="UGQ1403" s="977"/>
      <c r="UGR1403" s="977"/>
      <c r="UGS1403" s="977"/>
      <c r="UGT1403" s="977"/>
      <c r="UGU1403" s="977"/>
      <c r="UGV1403" s="977"/>
      <c r="UGW1403" s="977"/>
      <c r="UGX1403" s="977"/>
      <c r="UGY1403" s="977"/>
      <c r="UGZ1403" s="977"/>
      <c r="UHA1403" s="977"/>
      <c r="UHB1403" s="977"/>
      <c r="UHC1403" s="977"/>
      <c r="UHD1403" s="977"/>
      <c r="UHE1403" s="977"/>
      <c r="UHF1403" s="977"/>
      <c r="UHG1403" s="977"/>
      <c r="UHH1403" s="977"/>
      <c r="UHI1403" s="977"/>
      <c r="UHJ1403" s="977"/>
      <c r="UHK1403" s="977"/>
      <c r="UHL1403" s="977"/>
      <c r="UHM1403" s="977"/>
      <c r="UHN1403" s="977"/>
      <c r="UHO1403" s="977"/>
      <c r="UHP1403" s="977"/>
      <c r="UHQ1403" s="977"/>
      <c r="UHR1403" s="977"/>
      <c r="UHS1403" s="977"/>
      <c r="UHT1403" s="977"/>
      <c r="UHU1403" s="977"/>
      <c r="UHV1403" s="977"/>
      <c r="UHW1403" s="977"/>
      <c r="UHX1403" s="977"/>
      <c r="UHY1403" s="977"/>
      <c r="UHZ1403" s="977"/>
      <c r="UIA1403" s="977"/>
      <c r="UIB1403" s="977"/>
      <c r="UIC1403" s="977"/>
      <c r="UID1403" s="977"/>
      <c r="UIE1403" s="977"/>
      <c r="UIF1403" s="977"/>
      <c r="UIG1403" s="977"/>
      <c r="UIH1403" s="977"/>
      <c r="UII1403" s="977"/>
      <c r="UIJ1403" s="977"/>
      <c r="UIK1403" s="977"/>
      <c r="UIL1403" s="977"/>
      <c r="UIM1403" s="977"/>
      <c r="UIN1403" s="977"/>
      <c r="UIO1403" s="977"/>
      <c r="UIP1403" s="977"/>
      <c r="UIQ1403" s="977"/>
      <c r="UIR1403" s="977"/>
      <c r="UIS1403" s="977"/>
      <c r="UIT1403" s="977"/>
      <c r="UIU1403" s="977"/>
      <c r="UIV1403" s="977"/>
      <c r="UIW1403" s="977"/>
      <c r="UIX1403" s="977"/>
      <c r="UIY1403" s="977"/>
      <c r="UIZ1403" s="977"/>
      <c r="UJA1403" s="977"/>
      <c r="UJB1403" s="977"/>
      <c r="UJC1403" s="977"/>
      <c r="UJD1403" s="977"/>
      <c r="UJE1403" s="977"/>
      <c r="UJF1403" s="977"/>
      <c r="UJG1403" s="977"/>
      <c r="UJH1403" s="977"/>
      <c r="UJI1403" s="977"/>
      <c r="UJJ1403" s="977"/>
      <c r="UJK1403" s="977"/>
      <c r="UJL1403" s="977"/>
      <c r="UJM1403" s="977"/>
      <c r="UJN1403" s="977"/>
      <c r="UJO1403" s="977"/>
      <c r="UJP1403" s="977"/>
      <c r="UJQ1403" s="977"/>
      <c r="UJR1403" s="977"/>
      <c r="UJS1403" s="977"/>
      <c r="UJT1403" s="977"/>
      <c r="UJU1403" s="977"/>
      <c r="UJV1403" s="977"/>
      <c r="UJW1403" s="977"/>
      <c r="UJX1403" s="977"/>
      <c r="UJY1403" s="977"/>
      <c r="UJZ1403" s="977"/>
      <c r="UKA1403" s="977"/>
      <c r="UKB1403" s="977"/>
      <c r="UKC1403" s="977"/>
      <c r="UKD1403" s="977"/>
      <c r="UKE1403" s="977"/>
      <c r="UKF1403" s="977"/>
      <c r="UKG1403" s="977"/>
      <c r="UKH1403" s="977"/>
      <c r="UKI1403" s="977"/>
      <c r="UKJ1403" s="977"/>
      <c r="UKK1403" s="977"/>
      <c r="UKL1403" s="977"/>
      <c r="UKM1403" s="977"/>
      <c r="UKN1403" s="977"/>
      <c r="UKO1403" s="977"/>
      <c r="UKP1403" s="977"/>
      <c r="UKQ1403" s="977"/>
      <c r="UKR1403" s="977"/>
      <c r="UKS1403" s="977"/>
      <c r="UKT1403" s="977"/>
      <c r="UKU1403" s="977"/>
      <c r="UKV1403" s="977"/>
      <c r="UKW1403" s="977"/>
      <c r="UKX1403" s="977"/>
      <c r="UKY1403" s="977"/>
      <c r="UKZ1403" s="977"/>
      <c r="ULA1403" s="977"/>
      <c r="ULB1403" s="977"/>
      <c r="ULC1403" s="977"/>
      <c r="ULD1403" s="977"/>
      <c r="ULE1403" s="977"/>
      <c r="ULF1403" s="977"/>
      <c r="ULG1403" s="977"/>
      <c r="ULH1403" s="977"/>
      <c r="ULI1403" s="977"/>
      <c r="ULJ1403" s="977"/>
      <c r="ULK1403" s="977"/>
      <c r="ULL1403" s="977"/>
      <c r="ULM1403" s="977"/>
      <c r="ULN1403" s="977"/>
      <c r="ULO1403" s="977"/>
      <c r="ULP1403" s="977"/>
      <c r="ULQ1403" s="977"/>
      <c r="ULR1403" s="977"/>
      <c r="ULS1403" s="977"/>
      <c r="ULT1403" s="977"/>
      <c r="ULU1403" s="977"/>
      <c r="ULV1403" s="977"/>
      <c r="ULW1403" s="977"/>
      <c r="ULX1403" s="977"/>
      <c r="ULY1403" s="977"/>
      <c r="ULZ1403" s="977"/>
      <c r="UMA1403" s="977"/>
      <c r="UMB1403" s="977"/>
      <c r="UMC1403" s="977"/>
      <c r="UMD1403" s="977"/>
      <c r="UME1403" s="977"/>
      <c r="UMF1403" s="977"/>
      <c r="UMG1403" s="977"/>
      <c r="UMH1403" s="977"/>
      <c r="UMI1403" s="977"/>
      <c r="UMJ1403" s="977"/>
      <c r="UMK1403" s="977"/>
      <c r="UML1403" s="977"/>
      <c r="UMM1403" s="977"/>
      <c r="UMN1403" s="977"/>
      <c r="UMO1403" s="977"/>
      <c r="UMP1403" s="977"/>
      <c r="UMQ1403" s="977"/>
      <c r="UMR1403" s="977"/>
      <c r="UMS1403" s="977"/>
      <c r="UMT1403" s="977"/>
      <c r="UMU1403" s="977"/>
      <c r="UMV1403" s="977"/>
      <c r="UMW1403" s="977"/>
      <c r="UMX1403" s="977"/>
      <c r="UMY1403" s="977"/>
      <c r="UMZ1403" s="977"/>
      <c r="UNA1403" s="977"/>
      <c r="UNB1403" s="977"/>
      <c r="UNC1403" s="977"/>
      <c r="UND1403" s="977"/>
      <c r="UNE1403" s="977"/>
      <c r="UNF1403" s="977"/>
      <c r="UNG1403" s="977"/>
      <c r="UNH1403" s="977"/>
      <c r="UNI1403" s="977"/>
      <c r="UNJ1403" s="977"/>
      <c r="UNK1403" s="977"/>
      <c r="UNL1403" s="977"/>
      <c r="UNM1403" s="977"/>
      <c r="UNN1403" s="977"/>
      <c r="UNO1403" s="977"/>
      <c r="UNP1403" s="977"/>
      <c r="UNQ1403" s="977"/>
      <c r="UNR1403" s="977"/>
      <c r="UNS1403" s="977"/>
      <c r="UNT1403" s="977"/>
      <c r="UNU1403" s="977"/>
      <c r="UNV1403" s="977"/>
      <c r="UNW1403" s="977"/>
      <c r="UNX1403" s="977"/>
      <c r="UNY1403" s="977"/>
      <c r="UNZ1403" s="977"/>
      <c r="UOA1403" s="977"/>
      <c r="UOB1403" s="977"/>
      <c r="UOC1403" s="977"/>
      <c r="UOD1403" s="977"/>
      <c r="UOE1403" s="977"/>
      <c r="UOF1403" s="977"/>
      <c r="UOG1403" s="977"/>
      <c r="UOH1403" s="977"/>
      <c r="UOI1403" s="977"/>
      <c r="UOJ1403" s="977"/>
      <c r="UOK1403" s="977"/>
      <c r="UOL1403" s="977"/>
      <c r="UOM1403" s="977"/>
      <c r="UON1403" s="977"/>
      <c r="UOO1403" s="977"/>
      <c r="UOP1403" s="977"/>
      <c r="UOQ1403" s="977"/>
      <c r="UOR1403" s="977"/>
      <c r="UOS1403" s="977"/>
      <c r="UOT1403" s="977"/>
      <c r="UOU1403" s="977"/>
      <c r="UOV1403" s="977"/>
      <c r="UOW1403" s="977"/>
      <c r="UOX1403" s="977"/>
      <c r="UOY1403" s="977"/>
      <c r="UOZ1403" s="977"/>
      <c r="UPA1403" s="977"/>
      <c r="UPB1403" s="977"/>
      <c r="UPC1403" s="977"/>
      <c r="UPD1403" s="977"/>
      <c r="UPE1403" s="977"/>
      <c r="UPF1403" s="977"/>
      <c r="UPG1403" s="977"/>
      <c r="UPH1403" s="977"/>
      <c r="UPI1403" s="977"/>
      <c r="UPJ1403" s="977"/>
      <c r="UPK1403" s="977"/>
      <c r="UPL1403" s="977"/>
      <c r="UPM1403" s="977"/>
      <c r="UPN1403" s="977"/>
      <c r="UPO1403" s="977"/>
      <c r="UPP1403" s="977"/>
      <c r="UPQ1403" s="977"/>
      <c r="UPR1403" s="977"/>
      <c r="UPS1403" s="977"/>
      <c r="UPT1403" s="977"/>
      <c r="UPU1403" s="977"/>
      <c r="UPV1403" s="977"/>
      <c r="UPW1403" s="977"/>
      <c r="UPX1403" s="977"/>
      <c r="UPY1403" s="977"/>
      <c r="UPZ1403" s="977"/>
      <c r="UQA1403" s="977"/>
      <c r="UQB1403" s="977"/>
      <c r="UQC1403" s="977"/>
      <c r="UQD1403" s="977"/>
      <c r="UQE1403" s="977"/>
      <c r="UQF1403" s="977"/>
      <c r="UQG1403" s="977"/>
      <c r="UQH1403" s="977"/>
      <c r="UQI1403" s="977"/>
      <c r="UQJ1403" s="977"/>
      <c r="UQK1403" s="977"/>
      <c r="UQL1403" s="977"/>
      <c r="UQM1403" s="977"/>
      <c r="UQN1403" s="977"/>
      <c r="UQO1403" s="977"/>
      <c r="UQP1403" s="977"/>
      <c r="UQQ1403" s="977"/>
      <c r="UQR1403" s="977"/>
      <c r="UQS1403" s="977"/>
      <c r="UQT1403" s="977"/>
      <c r="UQU1403" s="977"/>
      <c r="UQV1403" s="977"/>
      <c r="UQW1403" s="977"/>
      <c r="UQX1403" s="977"/>
      <c r="UQY1403" s="977"/>
      <c r="UQZ1403" s="977"/>
      <c r="URA1403" s="977"/>
      <c r="URB1403" s="977"/>
      <c r="URC1403" s="977"/>
      <c r="URD1403" s="977"/>
      <c r="URE1403" s="977"/>
      <c r="URF1403" s="977"/>
      <c r="URG1403" s="977"/>
      <c r="URH1403" s="977"/>
      <c r="URI1403" s="977"/>
      <c r="URJ1403" s="977"/>
      <c r="URK1403" s="977"/>
      <c r="URL1403" s="977"/>
      <c r="URM1403" s="977"/>
      <c r="URN1403" s="977"/>
      <c r="URO1403" s="977"/>
      <c r="URP1403" s="977"/>
      <c r="URQ1403" s="977"/>
      <c r="URR1403" s="977"/>
      <c r="URS1403" s="977"/>
      <c r="URT1403" s="977"/>
      <c r="URU1403" s="977"/>
      <c r="URV1403" s="977"/>
      <c r="URW1403" s="977"/>
      <c r="URX1403" s="977"/>
      <c r="URY1403" s="977"/>
      <c r="URZ1403" s="977"/>
      <c r="USA1403" s="977"/>
      <c r="USB1403" s="977"/>
      <c r="USC1403" s="977"/>
      <c r="USD1403" s="977"/>
      <c r="USE1403" s="977"/>
      <c r="USF1403" s="977"/>
      <c r="USG1403" s="977"/>
      <c r="USH1403" s="977"/>
      <c r="USI1403" s="977"/>
      <c r="USJ1403" s="977"/>
      <c r="USK1403" s="977"/>
      <c r="USL1403" s="977"/>
      <c r="USM1403" s="977"/>
      <c r="USN1403" s="977"/>
      <c r="USO1403" s="977"/>
      <c r="USP1403" s="977"/>
      <c r="USQ1403" s="977"/>
      <c r="USR1403" s="977"/>
      <c r="USS1403" s="977"/>
      <c r="UST1403" s="977"/>
      <c r="USU1403" s="977"/>
      <c r="USV1403" s="977"/>
      <c r="USW1403" s="977"/>
      <c r="USX1403" s="977"/>
      <c r="USY1403" s="977"/>
      <c r="USZ1403" s="977"/>
      <c r="UTA1403" s="977"/>
      <c r="UTB1403" s="977"/>
      <c r="UTC1403" s="977"/>
      <c r="UTD1403" s="977"/>
      <c r="UTE1403" s="977"/>
      <c r="UTF1403" s="977"/>
      <c r="UTG1403" s="977"/>
      <c r="UTH1403" s="977"/>
      <c r="UTI1403" s="977"/>
      <c r="UTJ1403" s="977"/>
      <c r="UTK1403" s="977"/>
      <c r="UTL1403" s="977"/>
      <c r="UTM1403" s="977"/>
      <c r="UTN1403" s="977"/>
      <c r="UTO1403" s="977"/>
      <c r="UTP1403" s="977"/>
      <c r="UTQ1403" s="977"/>
      <c r="UTR1403" s="977"/>
      <c r="UTS1403" s="977"/>
      <c r="UTT1403" s="977"/>
      <c r="UTU1403" s="977"/>
      <c r="UTV1403" s="977"/>
      <c r="UTW1403" s="977"/>
      <c r="UTX1403" s="977"/>
      <c r="UTY1403" s="977"/>
      <c r="UTZ1403" s="977"/>
      <c r="UUA1403" s="977"/>
      <c r="UUB1403" s="977"/>
      <c r="UUC1403" s="977"/>
      <c r="UUD1403" s="977"/>
      <c r="UUE1403" s="977"/>
      <c r="UUF1403" s="977"/>
      <c r="UUG1403" s="977"/>
      <c r="UUH1403" s="977"/>
      <c r="UUI1403" s="977"/>
      <c r="UUJ1403" s="977"/>
      <c r="UUK1403" s="977"/>
      <c r="UUL1403" s="977"/>
      <c r="UUM1403" s="977"/>
      <c r="UUN1403" s="977"/>
      <c r="UUO1403" s="977"/>
      <c r="UUP1403" s="977"/>
      <c r="UUQ1403" s="977"/>
      <c r="UUR1403" s="977"/>
      <c r="UUS1403" s="977"/>
      <c r="UUT1403" s="977"/>
      <c r="UUU1403" s="977"/>
      <c r="UUV1403" s="977"/>
      <c r="UUW1403" s="977"/>
      <c r="UUX1403" s="977"/>
      <c r="UUY1403" s="977"/>
      <c r="UUZ1403" s="977"/>
      <c r="UVA1403" s="977"/>
      <c r="UVB1403" s="977"/>
      <c r="UVC1403" s="977"/>
      <c r="UVD1403" s="977"/>
      <c r="UVE1403" s="977"/>
      <c r="UVF1403" s="977"/>
      <c r="UVG1403" s="977"/>
      <c r="UVH1403" s="977"/>
      <c r="UVI1403" s="977"/>
      <c r="UVJ1403" s="977"/>
      <c r="UVK1403" s="977"/>
      <c r="UVL1403" s="977"/>
      <c r="UVM1403" s="977"/>
      <c r="UVN1403" s="977"/>
      <c r="UVO1403" s="977"/>
      <c r="UVP1403" s="977"/>
      <c r="UVQ1403" s="977"/>
      <c r="UVR1403" s="977"/>
      <c r="UVS1403" s="977"/>
      <c r="UVT1403" s="977"/>
      <c r="UVU1403" s="977"/>
      <c r="UVV1403" s="977"/>
      <c r="UVW1403" s="977"/>
      <c r="UVX1403" s="977"/>
      <c r="UVY1403" s="977"/>
      <c r="UVZ1403" s="977"/>
      <c r="UWA1403" s="977"/>
      <c r="UWB1403" s="977"/>
      <c r="UWC1403" s="977"/>
      <c r="UWD1403" s="977"/>
      <c r="UWE1403" s="977"/>
      <c r="UWF1403" s="977"/>
      <c r="UWG1403" s="977"/>
      <c r="UWH1403" s="977"/>
      <c r="UWI1403" s="977"/>
      <c r="UWJ1403" s="977"/>
      <c r="UWK1403" s="977"/>
      <c r="UWL1403" s="977"/>
      <c r="UWM1403" s="977"/>
      <c r="UWN1403" s="977"/>
      <c r="UWO1403" s="977"/>
      <c r="UWP1403" s="977"/>
      <c r="UWQ1403" s="977"/>
      <c r="UWR1403" s="977"/>
      <c r="UWS1403" s="977"/>
      <c r="UWT1403" s="977"/>
      <c r="UWU1403" s="977"/>
      <c r="UWV1403" s="977"/>
      <c r="UWW1403" s="977"/>
      <c r="UWX1403" s="977"/>
      <c r="UWY1403" s="977"/>
      <c r="UWZ1403" s="977"/>
      <c r="UXA1403" s="977"/>
      <c r="UXB1403" s="977"/>
      <c r="UXC1403" s="977"/>
      <c r="UXD1403" s="977"/>
      <c r="UXE1403" s="977"/>
      <c r="UXF1403" s="977"/>
      <c r="UXG1403" s="977"/>
      <c r="UXH1403" s="977"/>
      <c r="UXI1403" s="977"/>
      <c r="UXJ1403" s="977"/>
      <c r="UXK1403" s="977"/>
      <c r="UXL1403" s="977"/>
      <c r="UXM1403" s="977"/>
      <c r="UXN1403" s="977"/>
      <c r="UXO1403" s="977"/>
      <c r="UXP1403" s="977"/>
      <c r="UXQ1403" s="977"/>
      <c r="UXR1403" s="977"/>
      <c r="UXS1403" s="977"/>
      <c r="UXT1403" s="977"/>
      <c r="UXU1403" s="977"/>
      <c r="UXV1403" s="977"/>
      <c r="UXW1403" s="977"/>
      <c r="UXX1403" s="977"/>
      <c r="UXY1403" s="977"/>
      <c r="UXZ1403" s="977"/>
      <c r="UYA1403" s="977"/>
      <c r="UYB1403" s="977"/>
      <c r="UYC1403" s="977"/>
      <c r="UYD1403" s="977"/>
      <c r="UYE1403" s="977"/>
      <c r="UYF1403" s="977"/>
      <c r="UYG1403" s="977"/>
      <c r="UYH1403" s="977"/>
      <c r="UYI1403" s="977"/>
      <c r="UYJ1403" s="977"/>
      <c r="UYK1403" s="977"/>
      <c r="UYL1403" s="977"/>
      <c r="UYM1403" s="977"/>
      <c r="UYN1403" s="977"/>
      <c r="UYO1403" s="977"/>
      <c r="UYP1403" s="977"/>
      <c r="UYQ1403" s="977"/>
      <c r="UYR1403" s="977"/>
      <c r="UYS1403" s="977"/>
      <c r="UYT1403" s="977"/>
      <c r="UYU1403" s="977"/>
      <c r="UYV1403" s="977"/>
      <c r="UYW1403" s="977"/>
      <c r="UYX1403" s="977"/>
      <c r="UYY1403" s="977"/>
      <c r="UYZ1403" s="977"/>
      <c r="UZA1403" s="977"/>
      <c r="UZB1403" s="977"/>
      <c r="UZC1403" s="977"/>
      <c r="UZD1403" s="977"/>
      <c r="UZE1403" s="977"/>
      <c r="UZF1403" s="977"/>
      <c r="UZG1403" s="977"/>
      <c r="UZH1403" s="977"/>
      <c r="UZI1403" s="977"/>
      <c r="UZJ1403" s="977"/>
      <c r="UZK1403" s="977"/>
      <c r="UZL1403" s="977"/>
      <c r="UZM1403" s="977"/>
      <c r="UZN1403" s="977"/>
      <c r="UZO1403" s="977"/>
      <c r="UZP1403" s="977"/>
      <c r="UZQ1403" s="977"/>
      <c r="UZR1403" s="977"/>
      <c r="UZS1403" s="977"/>
      <c r="UZT1403" s="977"/>
      <c r="UZU1403" s="977"/>
      <c r="UZV1403" s="977"/>
      <c r="UZW1403" s="977"/>
      <c r="UZX1403" s="977"/>
      <c r="UZY1403" s="977"/>
      <c r="UZZ1403" s="977"/>
      <c r="VAA1403" s="977"/>
      <c r="VAB1403" s="977"/>
      <c r="VAC1403" s="977"/>
      <c r="VAD1403" s="977"/>
      <c r="VAE1403" s="977"/>
      <c r="VAF1403" s="977"/>
      <c r="VAG1403" s="977"/>
      <c r="VAH1403" s="977"/>
      <c r="VAI1403" s="977"/>
      <c r="VAJ1403" s="977"/>
      <c r="VAK1403" s="977"/>
      <c r="VAL1403" s="977"/>
      <c r="VAM1403" s="977"/>
      <c r="VAN1403" s="977"/>
      <c r="VAO1403" s="977"/>
      <c r="VAP1403" s="977"/>
      <c r="VAQ1403" s="977"/>
      <c r="VAR1403" s="977"/>
      <c r="VAS1403" s="977"/>
      <c r="VAT1403" s="977"/>
      <c r="VAU1403" s="977"/>
      <c r="VAV1403" s="977"/>
      <c r="VAW1403" s="977"/>
      <c r="VAX1403" s="977"/>
      <c r="VAY1403" s="977"/>
      <c r="VAZ1403" s="977"/>
      <c r="VBA1403" s="977"/>
      <c r="VBB1403" s="977"/>
      <c r="VBC1403" s="977"/>
      <c r="VBD1403" s="977"/>
      <c r="VBE1403" s="977"/>
      <c r="VBF1403" s="977"/>
      <c r="VBG1403" s="977"/>
      <c r="VBH1403" s="977"/>
      <c r="VBI1403" s="977"/>
      <c r="VBJ1403" s="977"/>
      <c r="VBK1403" s="977"/>
      <c r="VBL1403" s="977"/>
      <c r="VBM1403" s="977"/>
      <c r="VBN1403" s="977"/>
      <c r="VBO1403" s="977"/>
      <c r="VBP1403" s="977"/>
      <c r="VBQ1403" s="977"/>
      <c r="VBR1403" s="977"/>
      <c r="VBS1403" s="977"/>
      <c r="VBT1403" s="977"/>
      <c r="VBU1403" s="977"/>
      <c r="VBV1403" s="977"/>
      <c r="VBW1403" s="977"/>
      <c r="VBX1403" s="977"/>
      <c r="VBY1403" s="977"/>
      <c r="VBZ1403" s="977"/>
      <c r="VCA1403" s="977"/>
      <c r="VCB1403" s="977"/>
      <c r="VCC1403" s="977"/>
      <c r="VCD1403" s="977"/>
      <c r="VCE1403" s="977"/>
      <c r="VCF1403" s="977"/>
      <c r="VCG1403" s="977"/>
      <c r="VCH1403" s="977"/>
      <c r="VCI1403" s="977"/>
      <c r="VCJ1403" s="977"/>
      <c r="VCK1403" s="977"/>
      <c r="VCL1403" s="977"/>
      <c r="VCM1403" s="977"/>
      <c r="VCN1403" s="977"/>
      <c r="VCO1403" s="977"/>
      <c r="VCP1403" s="977"/>
      <c r="VCQ1403" s="977"/>
      <c r="VCR1403" s="977"/>
      <c r="VCS1403" s="977"/>
      <c r="VCT1403" s="977"/>
      <c r="VCU1403" s="977"/>
      <c r="VCV1403" s="977"/>
      <c r="VCW1403" s="977"/>
      <c r="VCX1403" s="977"/>
      <c r="VCY1403" s="977"/>
      <c r="VCZ1403" s="977"/>
      <c r="VDA1403" s="977"/>
      <c r="VDB1403" s="977"/>
      <c r="VDC1403" s="977"/>
      <c r="VDD1403" s="977"/>
      <c r="VDE1403" s="977"/>
      <c r="VDF1403" s="977"/>
      <c r="VDG1403" s="977"/>
      <c r="VDH1403" s="977"/>
      <c r="VDI1403" s="977"/>
      <c r="VDJ1403" s="977"/>
      <c r="VDK1403" s="977"/>
      <c r="VDL1403" s="977"/>
      <c r="VDM1403" s="977"/>
      <c r="VDN1403" s="977"/>
      <c r="VDO1403" s="977"/>
      <c r="VDP1403" s="977"/>
      <c r="VDQ1403" s="977"/>
      <c r="VDR1403" s="977"/>
      <c r="VDS1403" s="977"/>
      <c r="VDT1403" s="977"/>
      <c r="VDU1403" s="977"/>
      <c r="VDV1403" s="977"/>
      <c r="VDW1403" s="977"/>
      <c r="VDX1403" s="977"/>
      <c r="VDY1403" s="977"/>
      <c r="VDZ1403" s="977"/>
      <c r="VEA1403" s="977"/>
      <c r="VEB1403" s="977"/>
      <c r="VEC1403" s="977"/>
      <c r="VED1403" s="977"/>
      <c r="VEE1403" s="977"/>
      <c r="VEF1403" s="977"/>
      <c r="VEG1403" s="977"/>
      <c r="VEH1403" s="977"/>
      <c r="VEI1403" s="977"/>
      <c r="VEJ1403" s="977"/>
      <c r="VEK1403" s="977"/>
      <c r="VEL1403" s="977"/>
      <c r="VEM1403" s="977"/>
      <c r="VEN1403" s="977"/>
      <c r="VEO1403" s="977"/>
      <c r="VEP1403" s="977"/>
      <c r="VEQ1403" s="977"/>
      <c r="VER1403" s="977"/>
      <c r="VES1403" s="977"/>
      <c r="VET1403" s="977"/>
      <c r="VEU1403" s="977"/>
      <c r="VEV1403" s="977"/>
      <c r="VEW1403" s="977"/>
      <c r="VEX1403" s="977"/>
      <c r="VEY1403" s="977"/>
      <c r="VEZ1403" s="977"/>
      <c r="VFA1403" s="977"/>
      <c r="VFB1403" s="977"/>
      <c r="VFC1403" s="977"/>
      <c r="VFD1403" s="977"/>
      <c r="VFE1403" s="977"/>
      <c r="VFF1403" s="977"/>
      <c r="VFG1403" s="977"/>
      <c r="VFH1403" s="977"/>
      <c r="VFI1403" s="977"/>
      <c r="VFJ1403" s="977"/>
      <c r="VFK1403" s="977"/>
      <c r="VFL1403" s="977"/>
      <c r="VFM1403" s="977"/>
      <c r="VFN1403" s="977"/>
      <c r="VFO1403" s="977"/>
      <c r="VFP1403" s="977"/>
      <c r="VFQ1403" s="977"/>
      <c r="VFR1403" s="977"/>
      <c r="VFS1403" s="977"/>
      <c r="VFT1403" s="977"/>
      <c r="VFU1403" s="977"/>
      <c r="VFV1403" s="977"/>
      <c r="VFW1403" s="977"/>
      <c r="VFX1403" s="977"/>
      <c r="VFY1403" s="977"/>
      <c r="VFZ1403" s="977"/>
      <c r="VGA1403" s="977"/>
      <c r="VGB1403" s="977"/>
      <c r="VGC1403" s="977"/>
      <c r="VGD1403" s="977"/>
      <c r="VGE1403" s="977"/>
      <c r="VGF1403" s="977"/>
      <c r="VGG1403" s="977"/>
      <c r="VGH1403" s="977"/>
      <c r="VGI1403" s="977"/>
      <c r="VGJ1403" s="977"/>
      <c r="VGK1403" s="977"/>
      <c r="VGL1403" s="977"/>
      <c r="VGM1403" s="977"/>
      <c r="VGN1403" s="977"/>
      <c r="VGO1403" s="977"/>
      <c r="VGP1403" s="977"/>
      <c r="VGQ1403" s="977"/>
      <c r="VGR1403" s="977"/>
      <c r="VGS1403" s="977"/>
      <c r="VGT1403" s="977"/>
      <c r="VGU1403" s="977"/>
      <c r="VGV1403" s="977"/>
      <c r="VGW1403" s="977"/>
      <c r="VGX1403" s="977"/>
      <c r="VGY1403" s="977"/>
      <c r="VGZ1403" s="977"/>
      <c r="VHA1403" s="977"/>
      <c r="VHB1403" s="977"/>
      <c r="VHC1403" s="977"/>
      <c r="VHD1403" s="977"/>
      <c r="VHE1403" s="977"/>
      <c r="VHF1403" s="977"/>
      <c r="VHG1403" s="977"/>
      <c r="VHH1403" s="977"/>
      <c r="VHI1403" s="977"/>
      <c r="VHJ1403" s="977"/>
      <c r="VHK1403" s="977"/>
      <c r="VHL1403" s="977"/>
      <c r="VHM1403" s="977"/>
      <c r="VHN1403" s="977"/>
      <c r="VHO1403" s="977"/>
      <c r="VHP1403" s="977"/>
      <c r="VHQ1403" s="977"/>
      <c r="VHR1403" s="977"/>
      <c r="VHS1403" s="977"/>
      <c r="VHT1403" s="977"/>
      <c r="VHU1403" s="977"/>
      <c r="VHV1403" s="977"/>
      <c r="VHW1403" s="977"/>
      <c r="VHX1403" s="977"/>
      <c r="VHY1403" s="977"/>
      <c r="VHZ1403" s="977"/>
      <c r="VIA1403" s="977"/>
      <c r="VIB1403" s="977"/>
      <c r="VIC1403" s="977"/>
      <c r="VID1403" s="977"/>
      <c r="VIE1403" s="977"/>
      <c r="VIF1403" s="977"/>
      <c r="VIG1403" s="977"/>
      <c r="VIH1403" s="977"/>
      <c r="VII1403" s="977"/>
      <c r="VIJ1403" s="977"/>
      <c r="VIK1403" s="977"/>
      <c r="VIL1403" s="977"/>
      <c r="VIM1403" s="977"/>
      <c r="VIN1403" s="977"/>
      <c r="VIO1403" s="977"/>
      <c r="VIP1403" s="977"/>
      <c r="VIQ1403" s="977"/>
      <c r="VIR1403" s="977"/>
      <c r="VIS1403" s="977"/>
      <c r="VIT1403" s="977"/>
      <c r="VIU1403" s="977"/>
      <c r="VIV1403" s="977"/>
      <c r="VIW1403" s="977"/>
      <c r="VIX1403" s="977"/>
      <c r="VIY1403" s="977"/>
      <c r="VIZ1403" s="977"/>
      <c r="VJA1403" s="977"/>
      <c r="VJB1403" s="977"/>
      <c r="VJC1403" s="977"/>
      <c r="VJD1403" s="977"/>
      <c r="VJE1403" s="977"/>
      <c r="VJF1403" s="977"/>
      <c r="VJG1403" s="977"/>
      <c r="VJH1403" s="977"/>
      <c r="VJI1403" s="977"/>
      <c r="VJJ1403" s="977"/>
      <c r="VJK1403" s="977"/>
      <c r="VJL1403" s="977"/>
      <c r="VJM1403" s="977"/>
      <c r="VJN1403" s="977"/>
      <c r="VJO1403" s="977"/>
      <c r="VJP1403" s="977"/>
      <c r="VJQ1403" s="977"/>
      <c r="VJR1403" s="977"/>
      <c r="VJS1403" s="977"/>
      <c r="VJT1403" s="977"/>
      <c r="VJU1403" s="977"/>
      <c r="VJV1403" s="977"/>
      <c r="VJW1403" s="977"/>
      <c r="VJX1403" s="977"/>
      <c r="VJY1403" s="977"/>
      <c r="VJZ1403" s="977"/>
      <c r="VKA1403" s="977"/>
      <c r="VKB1403" s="977"/>
      <c r="VKC1403" s="977"/>
      <c r="VKD1403" s="977"/>
      <c r="VKE1403" s="977"/>
      <c r="VKF1403" s="977"/>
      <c r="VKG1403" s="977"/>
      <c r="VKH1403" s="977"/>
      <c r="VKI1403" s="977"/>
      <c r="VKJ1403" s="977"/>
      <c r="VKK1403" s="977"/>
      <c r="VKL1403" s="977"/>
      <c r="VKM1403" s="977"/>
      <c r="VKN1403" s="977"/>
      <c r="VKO1403" s="977"/>
      <c r="VKP1403" s="977"/>
      <c r="VKQ1403" s="977"/>
      <c r="VKR1403" s="977"/>
      <c r="VKS1403" s="977"/>
      <c r="VKT1403" s="977"/>
      <c r="VKU1403" s="977"/>
      <c r="VKV1403" s="977"/>
      <c r="VKW1403" s="977"/>
      <c r="VKX1403" s="977"/>
      <c r="VKY1403" s="977"/>
      <c r="VKZ1403" s="977"/>
      <c r="VLA1403" s="977"/>
      <c r="VLB1403" s="977"/>
      <c r="VLC1403" s="977"/>
      <c r="VLD1403" s="977"/>
      <c r="VLE1403" s="977"/>
      <c r="VLF1403" s="977"/>
      <c r="VLG1403" s="977"/>
      <c r="VLH1403" s="977"/>
      <c r="VLI1403" s="977"/>
      <c r="VLJ1403" s="977"/>
      <c r="VLK1403" s="977"/>
      <c r="VLL1403" s="977"/>
      <c r="VLM1403" s="977"/>
      <c r="VLN1403" s="977"/>
      <c r="VLO1403" s="977"/>
      <c r="VLP1403" s="977"/>
      <c r="VLQ1403" s="977"/>
      <c r="VLR1403" s="977"/>
      <c r="VLS1403" s="977"/>
      <c r="VLT1403" s="977"/>
      <c r="VLU1403" s="977"/>
      <c r="VLV1403" s="977"/>
      <c r="VLW1403" s="977"/>
      <c r="VLX1403" s="977"/>
      <c r="VLY1403" s="977"/>
      <c r="VLZ1403" s="977"/>
      <c r="VMA1403" s="977"/>
      <c r="VMB1403" s="977"/>
      <c r="VMC1403" s="977"/>
      <c r="VMD1403" s="977"/>
      <c r="VME1403" s="977"/>
      <c r="VMF1403" s="977"/>
      <c r="VMG1403" s="977"/>
      <c r="VMH1403" s="977"/>
      <c r="VMI1403" s="977"/>
      <c r="VMJ1403" s="977"/>
      <c r="VMK1403" s="977"/>
      <c r="VML1403" s="977"/>
      <c r="VMM1403" s="977"/>
      <c r="VMN1403" s="977"/>
      <c r="VMO1403" s="977"/>
      <c r="VMP1403" s="977"/>
      <c r="VMQ1403" s="977"/>
      <c r="VMR1403" s="977"/>
      <c r="VMS1403" s="977"/>
      <c r="VMT1403" s="977"/>
      <c r="VMU1403" s="977"/>
      <c r="VMV1403" s="977"/>
      <c r="VMW1403" s="977"/>
      <c r="VMX1403" s="977"/>
      <c r="VMY1403" s="977"/>
      <c r="VMZ1403" s="977"/>
      <c r="VNA1403" s="977"/>
      <c r="VNB1403" s="977"/>
      <c r="VNC1403" s="977"/>
      <c r="VND1403" s="977"/>
      <c r="VNE1403" s="977"/>
      <c r="VNF1403" s="977"/>
      <c r="VNG1403" s="977"/>
      <c r="VNH1403" s="977"/>
      <c r="VNI1403" s="977"/>
      <c r="VNJ1403" s="977"/>
      <c r="VNK1403" s="977"/>
      <c r="VNL1403" s="977"/>
      <c r="VNM1403" s="977"/>
      <c r="VNN1403" s="977"/>
      <c r="VNO1403" s="977"/>
      <c r="VNP1403" s="977"/>
      <c r="VNQ1403" s="977"/>
      <c r="VNR1403" s="977"/>
      <c r="VNS1403" s="977"/>
      <c r="VNT1403" s="977"/>
      <c r="VNU1403" s="977"/>
      <c r="VNV1403" s="977"/>
      <c r="VNW1403" s="977"/>
      <c r="VNX1403" s="977"/>
      <c r="VNY1403" s="977"/>
      <c r="VNZ1403" s="977"/>
      <c r="VOA1403" s="977"/>
      <c r="VOB1403" s="977"/>
      <c r="VOC1403" s="977"/>
      <c r="VOD1403" s="977"/>
      <c r="VOE1403" s="977"/>
      <c r="VOF1403" s="977"/>
      <c r="VOG1403" s="977"/>
      <c r="VOH1403" s="977"/>
      <c r="VOI1403" s="977"/>
      <c r="VOJ1403" s="977"/>
      <c r="VOK1403" s="977"/>
      <c r="VOL1403" s="977"/>
      <c r="VOM1403" s="977"/>
      <c r="VON1403" s="977"/>
      <c r="VOO1403" s="977"/>
      <c r="VOP1403" s="977"/>
      <c r="VOQ1403" s="977"/>
      <c r="VOR1403" s="977"/>
      <c r="VOS1403" s="977"/>
      <c r="VOT1403" s="977"/>
      <c r="VOU1403" s="977"/>
      <c r="VOV1403" s="977"/>
      <c r="VOW1403" s="977"/>
      <c r="VOX1403" s="977"/>
      <c r="VOY1403" s="977"/>
      <c r="VOZ1403" s="977"/>
      <c r="VPA1403" s="977"/>
      <c r="VPB1403" s="977"/>
      <c r="VPC1403" s="977"/>
      <c r="VPD1403" s="977"/>
      <c r="VPE1403" s="977"/>
      <c r="VPF1403" s="977"/>
      <c r="VPG1403" s="977"/>
      <c r="VPH1403" s="977"/>
      <c r="VPI1403" s="977"/>
      <c r="VPJ1403" s="977"/>
      <c r="VPK1403" s="977"/>
      <c r="VPL1403" s="977"/>
      <c r="VPM1403" s="977"/>
      <c r="VPN1403" s="977"/>
      <c r="VPO1403" s="977"/>
      <c r="VPP1403" s="977"/>
      <c r="VPQ1403" s="977"/>
      <c r="VPR1403" s="977"/>
      <c r="VPS1403" s="977"/>
      <c r="VPT1403" s="977"/>
      <c r="VPU1403" s="977"/>
      <c r="VPV1403" s="977"/>
      <c r="VPW1403" s="977"/>
      <c r="VPX1403" s="977"/>
      <c r="VPY1403" s="977"/>
      <c r="VPZ1403" s="977"/>
      <c r="VQA1403" s="977"/>
      <c r="VQB1403" s="977"/>
      <c r="VQC1403" s="977"/>
      <c r="VQD1403" s="977"/>
      <c r="VQE1403" s="977"/>
      <c r="VQF1403" s="977"/>
      <c r="VQG1403" s="977"/>
      <c r="VQH1403" s="977"/>
      <c r="VQI1403" s="977"/>
      <c r="VQJ1403" s="977"/>
      <c r="VQK1403" s="977"/>
      <c r="VQL1403" s="977"/>
      <c r="VQM1403" s="977"/>
      <c r="VQN1403" s="977"/>
      <c r="VQO1403" s="977"/>
      <c r="VQP1403" s="977"/>
      <c r="VQQ1403" s="977"/>
      <c r="VQR1403" s="977"/>
      <c r="VQS1403" s="977"/>
      <c r="VQT1403" s="977"/>
      <c r="VQU1403" s="977"/>
      <c r="VQV1403" s="977"/>
      <c r="VQW1403" s="977"/>
      <c r="VQX1403" s="977"/>
      <c r="VQY1403" s="977"/>
      <c r="VQZ1403" s="977"/>
      <c r="VRA1403" s="977"/>
      <c r="VRB1403" s="977"/>
      <c r="VRC1403" s="977"/>
      <c r="VRD1403" s="977"/>
      <c r="VRE1403" s="977"/>
      <c r="VRF1403" s="977"/>
      <c r="VRG1403" s="977"/>
      <c r="VRH1403" s="977"/>
      <c r="VRI1403" s="977"/>
      <c r="VRJ1403" s="977"/>
      <c r="VRK1403" s="977"/>
      <c r="VRL1403" s="977"/>
      <c r="VRM1403" s="977"/>
      <c r="VRN1403" s="977"/>
      <c r="VRO1403" s="977"/>
      <c r="VRP1403" s="977"/>
      <c r="VRQ1403" s="977"/>
      <c r="VRR1403" s="977"/>
      <c r="VRS1403" s="977"/>
      <c r="VRT1403" s="977"/>
      <c r="VRU1403" s="977"/>
      <c r="VRV1403" s="977"/>
      <c r="VRW1403" s="977"/>
      <c r="VRX1403" s="977"/>
      <c r="VRY1403" s="977"/>
      <c r="VRZ1403" s="977"/>
      <c r="VSA1403" s="977"/>
      <c r="VSB1403" s="977"/>
      <c r="VSC1403" s="977"/>
      <c r="VSD1403" s="977"/>
      <c r="VSE1403" s="977"/>
      <c r="VSF1403" s="977"/>
      <c r="VSG1403" s="977"/>
      <c r="VSH1403" s="977"/>
      <c r="VSI1403" s="977"/>
      <c r="VSJ1403" s="977"/>
      <c r="VSK1403" s="977"/>
      <c r="VSL1403" s="977"/>
      <c r="VSM1403" s="977"/>
      <c r="VSN1403" s="977"/>
      <c r="VSO1403" s="977"/>
      <c r="VSP1403" s="977"/>
      <c r="VSQ1403" s="977"/>
      <c r="VSR1403" s="977"/>
      <c r="VSS1403" s="977"/>
      <c r="VST1403" s="977"/>
      <c r="VSU1403" s="977"/>
      <c r="VSV1403" s="977"/>
      <c r="VSW1403" s="977"/>
      <c r="VSX1403" s="977"/>
      <c r="VSY1403" s="977"/>
      <c r="VSZ1403" s="977"/>
      <c r="VTA1403" s="977"/>
      <c r="VTB1403" s="977"/>
      <c r="VTC1403" s="977"/>
      <c r="VTD1403" s="977"/>
      <c r="VTE1403" s="977"/>
      <c r="VTF1403" s="977"/>
      <c r="VTG1403" s="977"/>
      <c r="VTH1403" s="977"/>
      <c r="VTI1403" s="977"/>
      <c r="VTJ1403" s="977"/>
      <c r="VTK1403" s="977"/>
      <c r="VTL1403" s="977"/>
      <c r="VTM1403" s="977"/>
      <c r="VTN1403" s="977"/>
      <c r="VTO1403" s="977"/>
      <c r="VTP1403" s="977"/>
      <c r="VTQ1403" s="977"/>
      <c r="VTR1403" s="977"/>
      <c r="VTS1403" s="977"/>
      <c r="VTT1403" s="977"/>
      <c r="VTU1403" s="977"/>
      <c r="VTV1403" s="977"/>
      <c r="VTW1403" s="977"/>
      <c r="VTX1403" s="977"/>
      <c r="VTY1403" s="977"/>
      <c r="VTZ1403" s="977"/>
      <c r="VUA1403" s="977"/>
      <c r="VUB1403" s="977"/>
      <c r="VUC1403" s="977"/>
      <c r="VUD1403" s="977"/>
      <c r="VUE1403" s="977"/>
      <c r="VUF1403" s="977"/>
      <c r="VUG1403" s="977"/>
      <c r="VUH1403" s="977"/>
      <c r="VUI1403" s="977"/>
      <c r="VUJ1403" s="977"/>
      <c r="VUK1403" s="977"/>
      <c r="VUL1403" s="977"/>
      <c r="VUM1403" s="977"/>
      <c r="VUN1403" s="977"/>
      <c r="VUO1403" s="977"/>
      <c r="VUP1403" s="977"/>
      <c r="VUQ1403" s="977"/>
      <c r="VUR1403" s="977"/>
      <c r="VUS1403" s="977"/>
      <c r="VUT1403" s="977"/>
      <c r="VUU1403" s="977"/>
      <c r="VUV1403" s="977"/>
      <c r="VUW1403" s="977"/>
      <c r="VUX1403" s="977"/>
      <c r="VUY1403" s="977"/>
      <c r="VUZ1403" s="977"/>
      <c r="VVA1403" s="977"/>
      <c r="VVB1403" s="977"/>
      <c r="VVC1403" s="977"/>
      <c r="VVD1403" s="977"/>
      <c r="VVE1403" s="977"/>
      <c r="VVF1403" s="977"/>
      <c r="VVG1403" s="977"/>
      <c r="VVH1403" s="977"/>
      <c r="VVI1403" s="977"/>
      <c r="VVJ1403" s="977"/>
      <c r="VVK1403" s="977"/>
      <c r="VVL1403" s="977"/>
      <c r="VVM1403" s="977"/>
      <c r="VVN1403" s="977"/>
      <c r="VVO1403" s="977"/>
      <c r="VVP1403" s="977"/>
      <c r="VVQ1403" s="977"/>
      <c r="VVR1403" s="977"/>
      <c r="VVS1403" s="977"/>
      <c r="VVT1403" s="977"/>
      <c r="VVU1403" s="977"/>
      <c r="VVV1403" s="977"/>
      <c r="VVW1403" s="977"/>
      <c r="VVX1403" s="977"/>
      <c r="VVY1403" s="977"/>
      <c r="VVZ1403" s="977"/>
      <c r="VWA1403" s="977"/>
      <c r="VWB1403" s="977"/>
      <c r="VWC1403" s="977"/>
      <c r="VWD1403" s="977"/>
      <c r="VWE1403" s="977"/>
      <c r="VWF1403" s="977"/>
      <c r="VWG1403" s="977"/>
      <c r="VWH1403" s="977"/>
      <c r="VWI1403" s="977"/>
      <c r="VWJ1403" s="977"/>
      <c r="VWK1403" s="977"/>
      <c r="VWL1403" s="977"/>
      <c r="VWM1403" s="977"/>
      <c r="VWN1403" s="977"/>
      <c r="VWO1403" s="977"/>
      <c r="VWP1403" s="977"/>
      <c r="VWQ1403" s="977"/>
      <c r="VWR1403" s="977"/>
      <c r="VWS1403" s="977"/>
      <c r="VWT1403" s="977"/>
      <c r="VWU1403" s="977"/>
      <c r="VWV1403" s="977"/>
      <c r="VWW1403" s="977"/>
      <c r="VWX1403" s="977"/>
      <c r="VWY1403" s="977"/>
      <c r="VWZ1403" s="977"/>
      <c r="VXA1403" s="977"/>
      <c r="VXB1403" s="977"/>
      <c r="VXC1403" s="977"/>
      <c r="VXD1403" s="977"/>
      <c r="VXE1403" s="977"/>
      <c r="VXF1403" s="977"/>
      <c r="VXG1403" s="977"/>
      <c r="VXH1403" s="977"/>
      <c r="VXI1403" s="977"/>
      <c r="VXJ1403" s="977"/>
      <c r="VXK1403" s="977"/>
      <c r="VXL1403" s="977"/>
      <c r="VXM1403" s="977"/>
      <c r="VXN1403" s="977"/>
      <c r="VXO1403" s="977"/>
      <c r="VXP1403" s="977"/>
      <c r="VXQ1403" s="977"/>
      <c r="VXR1403" s="977"/>
      <c r="VXS1403" s="977"/>
      <c r="VXT1403" s="977"/>
      <c r="VXU1403" s="977"/>
      <c r="VXV1403" s="977"/>
      <c r="VXW1403" s="977"/>
      <c r="VXX1403" s="977"/>
      <c r="VXY1403" s="977"/>
      <c r="VXZ1403" s="977"/>
      <c r="VYA1403" s="977"/>
      <c r="VYB1403" s="977"/>
      <c r="VYC1403" s="977"/>
      <c r="VYD1403" s="977"/>
      <c r="VYE1403" s="977"/>
      <c r="VYF1403" s="977"/>
      <c r="VYG1403" s="977"/>
      <c r="VYH1403" s="977"/>
      <c r="VYI1403" s="977"/>
      <c r="VYJ1403" s="977"/>
      <c r="VYK1403" s="977"/>
      <c r="VYL1403" s="977"/>
      <c r="VYM1403" s="977"/>
      <c r="VYN1403" s="977"/>
      <c r="VYO1403" s="977"/>
      <c r="VYP1403" s="977"/>
      <c r="VYQ1403" s="977"/>
      <c r="VYR1403" s="977"/>
      <c r="VYS1403" s="977"/>
      <c r="VYT1403" s="977"/>
      <c r="VYU1403" s="977"/>
      <c r="VYV1403" s="977"/>
      <c r="VYW1403" s="977"/>
      <c r="VYX1403" s="977"/>
      <c r="VYY1403" s="977"/>
      <c r="VYZ1403" s="977"/>
      <c r="VZA1403" s="977"/>
      <c r="VZB1403" s="977"/>
      <c r="VZC1403" s="977"/>
      <c r="VZD1403" s="977"/>
      <c r="VZE1403" s="977"/>
      <c r="VZF1403" s="977"/>
      <c r="VZG1403" s="977"/>
      <c r="VZH1403" s="977"/>
      <c r="VZI1403" s="977"/>
      <c r="VZJ1403" s="977"/>
      <c r="VZK1403" s="977"/>
      <c r="VZL1403" s="977"/>
      <c r="VZM1403" s="977"/>
      <c r="VZN1403" s="977"/>
      <c r="VZO1403" s="977"/>
      <c r="VZP1403" s="977"/>
      <c r="VZQ1403" s="977"/>
      <c r="VZR1403" s="977"/>
      <c r="VZS1403" s="977"/>
      <c r="VZT1403" s="977"/>
      <c r="VZU1403" s="977"/>
      <c r="VZV1403" s="977"/>
      <c r="VZW1403" s="977"/>
      <c r="VZX1403" s="977"/>
      <c r="VZY1403" s="977"/>
      <c r="VZZ1403" s="977"/>
      <c r="WAA1403" s="977"/>
      <c r="WAB1403" s="977"/>
      <c r="WAC1403" s="977"/>
      <c r="WAD1403" s="977"/>
      <c r="WAE1403" s="977"/>
      <c r="WAF1403" s="977"/>
      <c r="WAG1403" s="977"/>
      <c r="WAH1403" s="977"/>
      <c r="WAI1403" s="977"/>
      <c r="WAJ1403" s="977"/>
      <c r="WAK1403" s="977"/>
      <c r="WAL1403" s="977"/>
      <c r="WAM1403" s="977"/>
      <c r="WAN1403" s="977"/>
      <c r="WAO1403" s="977"/>
      <c r="WAP1403" s="977"/>
      <c r="WAQ1403" s="977"/>
      <c r="WAR1403" s="977"/>
      <c r="WAS1403" s="977"/>
      <c r="WAT1403" s="977"/>
      <c r="WAU1403" s="977"/>
      <c r="WAV1403" s="977"/>
      <c r="WAW1403" s="977"/>
      <c r="WAX1403" s="977"/>
      <c r="WAY1403" s="977"/>
      <c r="WAZ1403" s="977"/>
      <c r="WBA1403" s="977"/>
      <c r="WBB1403" s="977"/>
      <c r="WBC1403" s="977"/>
      <c r="WBD1403" s="977"/>
      <c r="WBE1403" s="977"/>
      <c r="WBF1403" s="977"/>
      <c r="WBG1403" s="977"/>
      <c r="WBH1403" s="977"/>
      <c r="WBI1403" s="977"/>
      <c r="WBJ1403" s="977"/>
      <c r="WBK1403" s="977"/>
      <c r="WBL1403" s="977"/>
      <c r="WBM1403" s="977"/>
      <c r="WBN1403" s="977"/>
      <c r="WBO1403" s="977"/>
      <c r="WBP1403" s="977"/>
      <c r="WBQ1403" s="977"/>
      <c r="WBR1403" s="977"/>
      <c r="WBS1403" s="977"/>
      <c r="WBT1403" s="977"/>
      <c r="WBU1403" s="977"/>
      <c r="WBV1403" s="977"/>
      <c r="WBW1403" s="977"/>
      <c r="WBX1403" s="977"/>
      <c r="WBY1403" s="977"/>
      <c r="WBZ1403" s="977"/>
      <c r="WCA1403" s="977"/>
      <c r="WCB1403" s="977"/>
      <c r="WCC1403" s="977"/>
      <c r="WCD1403" s="977"/>
      <c r="WCE1403" s="977"/>
      <c r="WCF1403" s="977"/>
      <c r="WCG1403" s="977"/>
      <c r="WCH1403" s="977"/>
      <c r="WCI1403" s="977"/>
      <c r="WCJ1403" s="977"/>
      <c r="WCK1403" s="977"/>
      <c r="WCL1403" s="977"/>
      <c r="WCM1403" s="977"/>
      <c r="WCN1403" s="977"/>
      <c r="WCO1403" s="977"/>
      <c r="WCP1403" s="977"/>
      <c r="WCQ1403" s="977"/>
      <c r="WCR1403" s="977"/>
      <c r="WCS1403" s="977"/>
      <c r="WCT1403" s="977"/>
      <c r="WCU1403" s="977"/>
      <c r="WCV1403" s="977"/>
      <c r="WCW1403" s="977"/>
      <c r="WCX1403" s="977"/>
      <c r="WCY1403" s="977"/>
      <c r="WCZ1403" s="977"/>
      <c r="WDA1403" s="977"/>
      <c r="WDB1403" s="977"/>
      <c r="WDC1403" s="977"/>
      <c r="WDD1403" s="977"/>
      <c r="WDE1403" s="977"/>
      <c r="WDF1403" s="977"/>
      <c r="WDG1403" s="977"/>
      <c r="WDH1403" s="977"/>
      <c r="WDI1403" s="977"/>
      <c r="WDJ1403" s="977"/>
      <c r="WDK1403" s="977"/>
      <c r="WDL1403" s="977"/>
      <c r="WDM1403" s="977"/>
      <c r="WDN1403" s="977"/>
      <c r="WDO1403" s="977"/>
      <c r="WDP1403" s="977"/>
      <c r="WDQ1403" s="977"/>
      <c r="WDR1403" s="977"/>
      <c r="WDS1403" s="977"/>
      <c r="WDT1403" s="977"/>
      <c r="WDU1403" s="977"/>
      <c r="WDV1403" s="977"/>
      <c r="WDW1403" s="977"/>
      <c r="WDX1403" s="977"/>
      <c r="WDY1403" s="977"/>
      <c r="WDZ1403" s="977"/>
      <c r="WEA1403" s="977"/>
      <c r="WEB1403" s="977"/>
      <c r="WEC1403" s="977"/>
      <c r="WED1403" s="977"/>
      <c r="WEE1403" s="977"/>
      <c r="WEF1403" s="977"/>
      <c r="WEG1403" s="977"/>
      <c r="WEH1403" s="977"/>
      <c r="WEI1403" s="977"/>
      <c r="WEJ1403" s="977"/>
      <c r="WEK1403" s="977"/>
      <c r="WEL1403" s="977"/>
      <c r="WEM1403" s="977"/>
      <c r="WEN1403" s="977"/>
      <c r="WEO1403" s="977"/>
      <c r="WEP1403" s="977"/>
      <c r="WEQ1403" s="977"/>
      <c r="WER1403" s="977"/>
      <c r="WES1403" s="977"/>
      <c r="WET1403" s="977"/>
      <c r="WEU1403" s="977"/>
      <c r="WEV1403" s="977"/>
      <c r="WEW1403" s="977"/>
      <c r="WEX1403" s="977"/>
      <c r="WEY1403" s="977"/>
      <c r="WEZ1403" s="977"/>
      <c r="WFA1403" s="977"/>
      <c r="WFB1403" s="977"/>
      <c r="WFC1403" s="977"/>
      <c r="WFD1403" s="977"/>
      <c r="WFE1403" s="977"/>
      <c r="WFF1403" s="977"/>
      <c r="WFG1403" s="977"/>
      <c r="WFH1403" s="977"/>
      <c r="WFI1403" s="977"/>
      <c r="WFJ1403" s="977"/>
      <c r="WFK1403" s="977"/>
      <c r="WFL1403" s="977"/>
      <c r="WFM1403" s="977"/>
      <c r="WFN1403" s="977"/>
      <c r="WFO1403" s="977"/>
      <c r="WFP1403" s="977"/>
      <c r="WFQ1403" s="977"/>
      <c r="WFR1403" s="977"/>
      <c r="WFS1403" s="977"/>
      <c r="WFT1403" s="977"/>
      <c r="WFU1403" s="977"/>
      <c r="WFV1403" s="977"/>
      <c r="WFW1403" s="977"/>
      <c r="WFX1403" s="977"/>
      <c r="WFY1403" s="977"/>
      <c r="WFZ1403" s="977"/>
      <c r="WGA1403" s="977"/>
      <c r="WGB1403" s="977"/>
      <c r="WGC1403" s="977"/>
      <c r="WGD1403" s="977"/>
      <c r="WGE1403" s="977"/>
      <c r="WGF1403" s="977"/>
      <c r="WGG1403" s="977"/>
      <c r="WGH1403" s="977"/>
      <c r="WGI1403" s="977"/>
      <c r="WGJ1403" s="977"/>
      <c r="WGK1403" s="977"/>
      <c r="WGL1403" s="977"/>
      <c r="WGM1403" s="977"/>
      <c r="WGN1403" s="977"/>
      <c r="WGO1403" s="977"/>
      <c r="WGP1403" s="977"/>
      <c r="WGQ1403" s="977"/>
      <c r="WGR1403" s="977"/>
      <c r="WGS1403" s="977"/>
      <c r="WGT1403" s="977"/>
      <c r="WGU1403" s="977"/>
      <c r="WGV1403" s="977"/>
      <c r="WGW1403" s="977"/>
      <c r="WGX1403" s="977"/>
      <c r="WGY1403" s="977"/>
      <c r="WGZ1403" s="977"/>
      <c r="WHA1403" s="977"/>
      <c r="WHB1403" s="977"/>
      <c r="WHC1403" s="977"/>
      <c r="WHD1403" s="977"/>
      <c r="WHE1403" s="977"/>
      <c r="WHF1403" s="977"/>
      <c r="WHG1403" s="977"/>
      <c r="WHH1403" s="977"/>
      <c r="WHI1403" s="977"/>
      <c r="WHJ1403" s="977"/>
      <c r="WHK1403" s="977"/>
      <c r="WHL1403" s="977"/>
      <c r="WHM1403" s="977"/>
      <c r="WHN1403" s="977"/>
      <c r="WHO1403" s="977"/>
      <c r="WHP1403" s="977"/>
      <c r="WHQ1403" s="977"/>
      <c r="WHR1403" s="977"/>
      <c r="WHS1403" s="977"/>
      <c r="WHT1403" s="977"/>
      <c r="WHU1403" s="977"/>
      <c r="WHV1403" s="977"/>
      <c r="WHW1403" s="977"/>
      <c r="WHX1403" s="977"/>
      <c r="WHY1403" s="977"/>
      <c r="WHZ1403" s="977"/>
      <c r="WIA1403" s="977"/>
      <c r="WIB1403" s="977"/>
      <c r="WIC1403" s="977"/>
      <c r="WID1403" s="977"/>
      <c r="WIE1403" s="977"/>
      <c r="WIF1403" s="977"/>
      <c r="WIG1403" s="977"/>
      <c r="WIH1403" s="977"/>
      <c r="WII1403" s="977"/>
      <c r="WIJ1403" s="977"/>
      <c r="WIK1403" s="977"/>
      <c r="WIL1403" s="977"/>
      <c r="WIM1403" s="977"/>
      <c r="WIN1403" s="977"/>
      <c r="WIO1403" s="977"/>
      <c r="WIP1403" s="977"/>
      <c r="WIQ1403" s="977"/>
      <c r="WIR1403" s="977"/>
      <c r="WIS1403" s="977"/>
      <c r="WIT1403" s="977"/>
      <c r="WIU1403" s="977"/>
      <c r="WIV1403" s="977"/>
      <c r="WIW1403" s="977"/>
      <c r="WIX1403" s="977"/>
      <c r="WIY1403" s="977"/>
      <c r="WIZ1403" s="977"/>
      <c r="WJA1403" s="977"/>
      <c r="WJB1403" s="977"/>
      <c r="WJC1403" s="977"/>
      <c r="WJD1403" s="977"/>
      <c r="WJE1403" s="977"/>
      <c r="WJF1403" s="977"/>
      <c r="WJG1403" s="977"/>
      <c r="WJH1403" s="977"/>
      <c r="WJI1403" s="977"/>
      <c r="WJJ1403" s="977"/>
      <c r="WJK1403" s="977"/>
      <c r="WJL1403" s="977"/>
      <c r="WJM1403" s="977"/>
      <c r="WJN1403" s="977"/>
      <c r="WJO1403" s="977"/>
      <c r="WJP1403" s="977"/>
      <c r="WJQ1403" s="977"/>
      <c r="WJR1403" s="977"/>
      <c r="WJS1403" s="977"/>
      <c r="WJT1403" s="977"/>
      <c r="WJU1403" s="977"/>
      <c r="WJV1403" s="977"/>
      <c r="WJW1403" s="977"/>
      <c r="WJX1403" s="977"/>
      <c r="WJY1403" s="977"/>
      <c r="WJZ1403" s="977"/>
      <c r="WKA1403" s="977"/>
      <c r="WKB1403" s="977"/>
      <c r="WKC1403" s="977"/>
      <c r="WKD1403" s="977"/>
      <c r="WKE1403" s="977"/>
      <c r="WKF1403" s="977"/>
      <c r="WKG1403" s="977"/>
      <c r="WKH1403" s="977"/>
      <c r="WKI1403" s="977"/>
      <c r="WKJ1403" s="977"/>
      <c r="WKK1403" s="977"/>
      <c r="WKL1403" s="977"/>
      <c r="WKM1403" s="977"/>
      <c r="WKN1403" s="977"/>
      <c r="WKO1403" s="977"/>
      <c r="WKP1403" s="977"/>
      <c r="WKQ1403" s="977"/>
      <c r="WKR1403" s="977"/>
      <c r="WKS1403" s="977"/>
      <c r="WKT1403" s="977"/>
      <c r="WKU1403" s="977"/>
      <c r="WKV1403" s="977"/>
      <c r="WKW1403" s="977"/>
      <c r="WKX1403" s="977"/>
      <c r="WKY1403" s="977"/>
      <c r="WKZ1403" s="977"/>
      <c r="WLA1403" s="977"/>
      <c r="WLB1403" s="977"/>
      <c r="WLC1403" s="977"/>
      <c r="WLD1403" s="977"/>
      <c r="WLE1403" s="977"/>
      <c r="WLF1403" s="977"/>
      <c r="WLG1403" s="977"/>
      <c r="WLH1403" s="977"/>
      <c r="WLI1403" s="977"/>
      <c r="WLJ1403" s="977"/>
      <c r="WLK1403" s="977"/>
      <c r="WLL1403" s="977"/>
      <c r="WLM1403" s="977"/>
      <c r="WLN1403" s="977"/>
      <c r="WLO1403" s="977"/>
      <c r="WLP1403" s="977"/>
      <c r="WLQ1403" s="977"/>
      <c r="WLR1403" s="977"/>
      <c r="WLS1403" s="977"/>
      <c r="WLT1403" s="977"/>
      <c r="WLU1403" s="977"/>
      <c r="WLV1403" s="977"/>
      <c r="WLW1403" s="977"/>
      <c r="WLX1403" s="977"/>
      <c r="WLY1403" s="977"/>
      <c r="WLZ1403" s="977"/>
      <c r="WMA1403" s="977"/>
      <c r="WMB1403" s="977"/>
      <c r="WMC1403" s="977"/>
      <c r="WMD1403" s="977"/>
      <c r="WME1403" s="977"/>
      <c r="WMF1403" s="977"/>
      <c r="WMG1403" s="977"/>
      <c r="WMH1403" s="977"/>
      <c r="WMI1403" s="977"/>
      <c r="WMJ1403" s="977"/>
      <c r="WMK1403" s="977"/>
      <c r="WML1403" s="977"/>
      <c r="WMM1403" s="977"/>
      <c r="WMN1403" s="977"/>
      <c r="WMO1403" s="977"/>
      <c r="WMP1403" s="977"/>
      <c r="WMQ1403" s="977"/>
      <c r="WMR1403" s="977"/>
      <c r="WMS1403" s="977"/>
      <c r="WMT1403" s="977"/>
      <c r="WMU1403" s="977"/>
      <c r="WMV1403" s="977"/>
      <c r="WMW1403" s="977"/>
      <c r="WMX1403" s="977"/>
      <c r="WMY1403" s="977"/>
      <c r="WMZ1403" s="977"/>
      <c r="WNA1403" s="977"/>
      <c r="WNB1403" s="977"/>
      <c r="WNC1403" s="977"/>
      <c r="WND1403" s="977"/>
      <c r="WNE1403" s="977"/>
      <c r="WNF1403" s="977"/>
      <c r="WNG1403" s="977"/>
      <c r="WNH1403" s="977"/>
      <c r="WNI1403" s="977"/>
      <c r="WNJ1403" s="977"/>
      <c r="WNK1403" s="977"/>
      <c r="WNL1403" s="977"/>
      <c r="WNM1403" s="977"/>
      <c r="WNN1403" s="977"/>
      <c r="WNO1403" s="977"/>
      <c r="WNP1403" s="977"/>
      <c r="WNQ1403" s="977"/>
      <c r="WNR1403" s="977"/>
      <c r="WNS1403" s="977"/>
      <c r="WNT1403" s="977"/>
      <c r="WNU1403" s="977"/>
      <c r="WNV1403" s="977"/>
      <c r="WNW1403" s="977"/>
      <c r="WNX1403" s="977"/>
      <c r="WNY1403" s="977"/>
      <c r="WNZ1403" s="977"/>
      <c r="WOA1403" s="977"/>
      <c r="WOB1403" s="977"/>
      <c r="WOC1403" s="977"/>
      <c r="WOD1403" s="977"/>
      <c r="WOE1403" s="977"/>
      <c r="WOF1403" s="977"/>
      <c r="WOG1403" s="977"/>
      <c r="WOH1403" s="977"/>
      <c r="WOI1403" s="977"/>
      <c r="WOJ1403" s="977"/>
      <c r="WOK1403" s="977"/>
      <c r="WOL1403" s="977"/>
      <c r="WOM1403" s="977"/>
      <c r="WON1403" s="977"/>
      <c r="WOO1403" s="977"/>
      <c r="WOP1403" s="977"/>
      <c r="WOQ1403" s="977"/>
      <c r="WOR1403" s="977"/>
      <c r="WOS1403" s="977"/>
      <c r="WOT1403" s="977"/>
      <c r="WOU1403" s="977"/>
      <c r="WOV1403" s="977"/>
      <c r="WOW1403" s="977"/>
      <c r="WOX1403" s="977"/>
      <c r="WOY1403" s="977"/>
      <c r="WOZ1403" s="977"/>
      <c r="WPA1403" s="977"/>
      <c r="WPB1403" s="977"/>
      <c r="WPC1403" s="977"/>
      <c r="WPD1403" s="977"/>
      <c r="WPE1403" s="977"/>
      <c r="WPF1403" s="977"/>
      <c r="WPG1403" s="977"/>
      <c r="WPH1403" s="977"/>
      <c r="WPI1403" s="977"/>
      <c r="WPJ1403" s="977"/>
      <c r="WPK1403" s="977"/>
      <c r="WPL1403" s="977"/>
      <c r="WPM1403" s="977"/>
      <c r="WPN1403" s="977"/>
      <c r="WPO1403" s="977"/>
      <c r="WPP1403" s="977"/>
      <c r="WPQ1403" s="977"/>
      <c r="WPR1403" s="977"/>
      <c r="WPS1403" s="977"/>
      <c r="WPT1403" s="977"/>
      <c r="WPU1403" s="977"/>
      <c r="WPV1403" s="977"/>
      <c r="WPW1403" s="977"/>
      <c r="WPX1403" s="977"/>
      <c r="WPY1403" s="977"/>
      <c r="WPZ1403" s="977"/>
      <c r="WQA1403" s="977"/>
      <c r="WQB1403" s="977"/>
      <c r="WQC1403" s="977"/>
      <c r="WQD1403" s="977"/>
      <c r="WQE1403" s="977"/>
      <c r="WQF1403" s="977"/>
      <c r="WQG1403" s="977"/>
      <c r="WQH1403" s="977"/>
      <c r="WQI1403" s="977"/>
      <c r="WQJ1403" s="977"/>
      <c r="WQK1403" s="977"/>
      <c r="WQL1403" s="977"/>
      <c r="WQM1403" s="977"/>
      <c r="WQN1403" s="977"/>
      <c r="WQO1403" s="977"/>
      <c r="WQP1403" s="977"/>
      <c r="WQQ1403" s="977"/>
      <c r="WQR1403" s="977"/>
      <c r="WQS1403" s="977"/>
      <c r="WQT1403" s="977"/>
      <c r="WQU1403" s="977"/>
      <c r="WQV1403" s="977"/>
      <c r="WQW1403" s="977"/>
      <c r="WQX1403" s="977"/>
      <c r="WQY1403" s="977"/>
      <c r="WQZ1403" s="977"/>
      <c r="WRA1403" s="977"/>
      <c r="WRB1403" s="977"/>
      <c r="WRC1403" s="977"/>
      <c r="WRD1403" s="977"/>
      <c r="WRE1403" s="977"/>
      <c r="WRF1403" s="977"/>
      <c r="WRG1403" s="977"/>
      <c r="WRH1403" s="977"/>
      <c r="WRI1403" s="977"/>
      <c r="WRJ1403" s="977"/>
      <c r="WRK1403" s="977"/>
      <c r="WRL1403" s="977"/>
      <c r="WRM1403" s="977"/>
      <c r="WRN1403" s="977"/>
      <c r="WRO1403" s="977"/>
      <c r="WRP1403" s="977"/>
      <c r="WRQ1403" s="977"/>
      <c r="WRR1403" s="977"/>
      <c r="WRS1403" s="977"/>
      <c r="WRT1403" s="977"/>
      <c r="WRU1403" s="977"/>
      <c r="WRV1403" s="977"/>
      <c r="WRW1403" s="977"/>
      <c r="WRX1403" s="977"/>
      <c r="WRY1403" s="977"/>
      <c r="WRZ1403" s="977"/>
      <c r="WSA1403" s="977"/>
      <c r="WSB1403" s="977"/>
      <c r="WSC1403" s="977"/>
      <c r="WSD1403" s="977"/>
      <c r="WSE1403" s="977"/>
      <c r="WSF1403" s="977"/>
      <c r="WSG1403" s="977"/>
      <c r="WSH1403" s="977"/>
      <c r="WSI1403" s="977"/>
      <c r="WSJ1403" s="977"/>
      <c r="WSK1403" s="977"/>
      <c r="WSL1403" s="977"/>
      <c r="WSM1403" s="977"/>
      <c r="WSN1403" s="977"/>
      <c r="WSO1403" s="977"/>
      <c r="WSP1403" s="977"/>
      <c r="WSQ1403" s="977"/>
      <c r="WSR1403" s="977"/>
      <c r="WSS1403" s="977"/>
      <c r="WST1403" s="977"/>
      <c r="WSU1403" s="977"/>
      <c r="WSV1403" s="977"/>
      <c r="WSW1403" s="977"/>
      <c r="WSX1403" s="977"/>
      <c r="WSY1403" s="977"/>
      <c r="WSZ1403" s="977"/>
      <c r="WTA1403" s="977"/>
      <c r="WTB1403" s="977"/>
      <c r="WTC1403" s="977"/>
      <c r="WTD1403" s="977"/>
      <c r="WTE1403" s="977"/>
      <c r="WTF1403" s="977"/>
      <c r="WTG1403" s="977"/>
      <c r="WTH1403" s="977"/>
      <c r="WTI1403" s="977"/>
      <c r="WTJ1403" s="977"/>
      <c r="WTK1403" s="977"/>
      <c r="WTL1403" s="977"/>
      <c r="WTM1403" s="977"/>
      <c r="WTN1403" s="977"/>
      <c r="WTO1403" s="977"/>
      <c r="WTP1403" s="977"/>
      <c r="WTQ1403" s="977"/>
      <c r="WTR1403" s="977"/>
      <c r="WTS1403" s="977"/>
      <c r="WTT1403" s="977"/>
      <c r="WTU1403" s="977"/>
      <c r="WTV1403" s="977"/>
      <c r="WTW1403" s="977"/>
      <c r="WTX1403" s="977"/>
      <c r="WTY1403" s="977"/>
      <c r="WTZ1403" s="977"/>
      <c r="WUA1403" s="977"/>
      <c r="WUB1403" s="977"/>
      <c r="WUC1403" s="977"/>
      <c r="WUD1403" s="977"/>
      <c r="WUE1403" s="977"/>
      <c r="WUF1403" s="977"/>
      <c r="WUG1403" s="977"/>
      <c r="WUH1403" s="977"/>
      <c r="WUI1403" s="977"/>
      <c r="WUJ1403" s="977"/>
      <c r="WUK1403" s="977"/>
      <c r="WUL1403" s="977"/>
      <c r="WUM1403" s="977"/>
      <c r="WUN1403" s="977"/>
      <c r="WUO1403" s="977"/>
      <c r="WUP1403" s="977"/>
      <c r="WUQ1403" s="977"/>
      <c r="WUR1403" s="977"/>
      <c r="WUS1403" s="977"/>
      <c r="WUT1403" s="977"/>
      <c r="WUU1403" s="977"/>
      <c r="WUV1403" s="977"/>
      <c r="WUW1403" s="977"/>
      <c r="WUX1403" s="977"/>
      <c r="WUY1403" s="977"/>
      <c r="WUZ1403" s="977"/>
      <c r="WVA1403" s="977"/>
      <c r="WVB1403" s="977"/>
      <c r="WVC1403" s="977"/>
      <c r="WVD1403" s="977"/>
      <c r="WVE1403" s="977"/>
      <c r="WVF1403" s="977"/>
      <c r="WVG1403" s="977"/>
      <c r="WVH1403" s="977"/>
      <c r="WVI1403" s="977"/>
      <c r="WVJ1403" s="977"/>
      <c r="WVK1403" s="977"/>
      <c r="WVL1403" s="977"/>
      <c r="WVM1403" s="977"/>
      <c r="WVN1403" s="977"/>
      <c r="WVO1403" s="977"/>
      <c r="WVP1403" s="977"/>
      <c r="WVQ1403" s="977"/>
      <c r="WVR1403" s="977"/>
      <c r="WVS1403" s="977"/>
      <c r="WVT1403" s="977"/>
      <c r="WVU1403" s="977"/>
      <c r="WVV1403" s="977"/>
      <c r="WVW1403" s="977"/>
      <c r="WVX1403" s="977"/>
      <c r="WVY1403" s="977"/>
      <c r="WVZ1403" s="977"/>
      <c r="WWA1403" s="977"/>
      <c r="WWB1403" s="977"/>
      <c r="WWC1403" s="977"/>
      <c r="WWD1403" s="977"/>
      <c r="WWE1403" s="977"/>
      <c r="WWF1403" s="977"/>
      <c r="WWG1403" s="977"/>
      <c r="WWH1403" s="977"/>
      <c r="WWI1403" s="977"/>
      <c r="WWJ1403" s="977"/>
      <c r="WWK1403" s="977"/>
      <c r="WWL1403" s="977"/>
      <c r="WWM1403" s="977"/>
      <c r="WWN1403" s="977"/>
      <c r="WWO1403" s="977"/>
      <c r="WWP1403" s="977"/>
      <c r="WWQ1403" s="977"/>
      <c r="WWR1403" s="977"/>
      <c r="WWS1403" s="977"/>
      <c r="WWT1403" s="977"/>
      <c r="WWU1403" s="977"/>
      <c r="WWV1403" s="977"/>
      <c r="WWW1403" s="977"/>
      <c r="WWX1403" s="977"/>
      <c r="WWY1403" s="977"/>
      <c r="WWZ1403" s="977"/>
      <c r="WXA1403" s="977"/>
      <c r="WXB1403" s="977"/>
      <c r="WXC1403" s="977"/>
      <c r="WXD1403" s="977"/>
      <c r="WXE1403" s="977"/>
      <c r="WXF1403" s="977"/>
      <c r="WXG1403" s="977"/>
      <c r="WXH1403" s="977"/>
      <c r="WXI1403" s="977"/>
      <c r="WXJ1403" s="977"/>
      <c r="WXK1403" s="977"/>
      <c r="WXL1403" s="977"/>
      <c r="WXM1403" s="977"/>
      <c r="WXN1403" s="977"/>
      <c r="WXO1403" s="977"/>
      <c r="WXP1403" s="977"/>
      <c r="WXQ1403" s="977"/>
      <c r="WXR1403" s="977"/>
      <c r="WXS1403" s="977"/>
      <c r="WXT1403" s="977"/>
      <c r="WXU1403" s="977"/>
      <c r="WXV1403" s="977"/>
      <c r="WXW1403" s="977"/>
      <c r="WXX1403" s="977"/>
      <c r="WXY1403" s="977"/>
      <c r="WXZ1403" s="977"/>
      <c r="WYA1403" s="977"/>
      <c r="WYB1403" s="977"/>
      <c r="WYC1403" s="977"/>
      <c r="WYD1403" s="977"/>
      <c r="WYE1403" s="977"/>
      <c r="WYF1403" s="977"/>
      <c r="WYG1403" s="977"/>
      <c r="WYH1403" s="977"/>
      <c r="WYI1403" s="977"/>
      <c r="WYJ1403" s="977"/>
      <c r="WYK1403" s="977"/>
      <c r="WYL1403" s="977"/>
      <c r="WYM1403" s="977"/>
      <c r="WYN1403" s="977"/>
      <c r="WYO1403" s="977"/>
      <c r="WYP1403" s="977"/>
      <c r="WYQ1403" s="977"/>
      <c r="WYR1403" s="977"/>
      <c r="WYS1403" s="977"/>
      <c r="WYT1403" s="977"/>
      <c r="WYU1403" s="977"/>
      <c r="WYV1403" s="977"/>
      <c r="WYW1403" s="977"/>
      <c r="WYX1403" s="977"/>
      <c r="WYY1403" s="977"/>
      <c r="WYZ1403" s="977"/>
      <c r="WZA1403" s="977"/>
      <c r="WZB1403" s="977"/>
      <c r="WZC1403" s="977"/>
      <c r="WZD1403" s="977"/>
      <c r="WZE1403" s="977"/>
      <c r="WZF1403" s="977"/>
      <c r="WZG1403" s="977"/>
      <c r="WZH1403" s="977"/>
      <c r="WZI1403" s="977"/>
      <c r="WZJ1403" s="977"/>
      <c r="WZK1403" s="977"/>
      <c r="WZL1403" s="977"/>
      <c r="WZM1403" s="977"/>
      <c r="WZN1403" s="977"/>
      <c r="WZO1403" s="977"/>
      <c r="WZP1403" s="977"/>
      <c r="WZQ1403" s="977"/>
      <c r="WZR1403" s="977"/>
      <c r="WZS1403" s="977"/>
      <c r="WZT1403" s="977"/>
      <c r="WZU1403" s="977"/>
      <c r="WZV1403" s="977"/>
      <c r="WZW1403" s="977"/>
      <c r="WZX1403" s="977"/>
      <c r="WZY1403" s="977"/>
      <c r="WZZ1403" s="977"/>
      <c r="XAA1403" s="977"/>
      <c r="XAB1403" s="977"/>
      <c r="XAC1403" s="977"/>
      <c r="XAD1403" s="977"/>
      <c r="XAE1403" s="977"/>
      <c r="XAF1403" s="977"/>
      <c r="XAG1403" s="977"/>
      <c r="XAH1403" s="977"/>
      <c r="XAI1403" s="977"/>
      <c r="XAJ1403" s="977"/>
      <c r="XAK1403" s="977"/>
      <c r="XAL1403" s="977"/>
      <c r="XAM1403" s="977"/>
      <c r="XAN1403" s="977"/>
      <c r="XAO1403" s="977"/>
      <c r="XAP1403" s="977"/>
      <c r="XAQ1403" s="977"/>
      <c r="XAR1403" s="977"/>
      <c r="XAS1403" s="977"/>
      <c r="XAT1403" s="977"/>
      <c r="XAU1403" s="977"/>
      <c r="XAV1403" s="977"/>
      <c r="XAW1403" s="977"/>
      <c r="XAX1403" s="977"/>
      <c r="XAY1403" s="977"/>
      <c r="XAZ1403" s="977"/>
      <c r="XBA1403" s="977"/>
      <c r="XBB1403" s="977"/>
      <c r="XBC1403" s="977"/>
      <c r="XBD1403" s="977"/>
      <c r="XBE1403" s="977"/>
      <c r="XBF1403" s="977"/>
      <c r="XBG1403" s="977"/>
      <c r="XBH1403" s="977"/>
      <c r="XBI1403" s="977"/>
      <c r="XBJ1403" s="977"/>
      <c r="XBK1403" s="977"/>
      <c r="XBL1403" s="977"/>
      <c r="XBM1403" s="977"/>
      <c r="XBN1403" s="977"/>
      <c r="XBO1403" s="977"/>
      <c r="XBP1403" s="977"/>
      <c r="XBQ1403" s="977"/>
      <c r="XBR1403" s="977"/>
      <c r="XBS1403" s="977"/>
      <c r="XBT1403" s="977"/>
      <c r="XBU1403" s="977"/>
      <c r="XBV1403" s="977"/>
      <c r="XBW1403" s="977"/>
      <c r="XBX1403" s="977"/>
      <c r="XBY1403" s="977"/>
      <c r="XBZ1403" s="977"/>
      <c r="XCA1403" s="977"/>
      <c r="XCB1403" s="977"/>
      <c r="XCC1403" s="977"/>
      <c r="XCD1403" s="977"/>
      <c r="XCE1403" s="977"/>
      <c r="XCF1403" s="977"/>
      <c r="XCG1403" s="977"/>
      <c r="XCH1403" s="977"/>
      <c r="XCI1403" s="977"/>
      <c r="XCJ1403" s="977"/>
      <c r="XCK1403" s="977"/>
      <c r="XCL1403" s="977"/>
      <c r="XCM1403" s="977"/>
      <c r="XCN1403" s="977"/>
      <c r="XCO1403" s="977"/>
      <c r="XCP1403" s="977"/>
      <c r="XCQ1403" s="977"/>
      <c r="XCR1403" s="977"/>
      <c r="XCS1403" s="977"/>
      <c r="XCT1403" s="977"/>
      <c r="XCU1403" s="977"/>
      <c r="XCV1403" s="977"/>
      <c r="XCW1403" s="977"/>
      <c r="XCX1403" s="977"/>
      <c r="XCY1403" s="977"/>
      <c r="XCZ1403" s="977"/>
      <c r="XDA1403" s="977"/>
      <c r="XDB1403" s="977"/>
      <c r="XDC1403" s="977"/>
      <c r="XDD1403" s="977"/>
      <c r="XDE1403" s="977"/>
      <c r="XDF1403" s="977"/>
      <c r="XDG1403" s="977"/>
      <c r="XDH1403" s="977"/>
      <c r="XDI1403" s="977"/>
      <c r="XDJ1403" s="977"/>
      <c r="XDK1403" s="977"/>
      <c r="XDL1403" s="977"/>
      <c r="XDM1403" s="977"/>
      <c r="XDN1403" s="977"/>
      <c r="XDO1403" s="977"/>
      <c r="XDP1403" s="977"/>
      <c r="XDQ1403" s="977"/>
      <c r="XDR1403" s="977"/>
      <c r="XDS1403" s="977"/>
      <c r="XDT1403" s="977"/>
      <c r="XDU1403" s="977"/>
      <c r="XDV1403" s="977"/>
      <c r="XDW1403" s="977"/>
      <c r="XDX1403" s="977"/>
      <c r="XDY1403" s="977"/>
      <c r="XDZ1403" s="977"/>
      <c r="XEA1403" s="977"/>
      <c r="XEB1403" s="977"/>
      <c r="XEC1403" s="977"/>
      <c r="XED1403" s="977"/>
      <c r="XEE1403" s="977"/>
      <c r="XEF1403" s="977"/>
      <c r="XEG1403" s="977"/>
      <c r="XEH1403" s="977"/>
      <c r="XEI1403" s="977"/>
      <c r="XEJ1403" s="977"/>
      <c r="XEK1403" s="977"/>
      <c r="XEL1403" s="977"/>
      <c r="XEM1403" s="977"/>
      <c r="XEN1403" s="977"/>
      <c r="XEO1403" s="977"/>
      <c r="XEP1403" s="977"/>
      <c r="XEQ1403" s="977"/>
      <c r="XER1403" s="977"/>
      <c r="XES1403" s="977"/>
      <c r="XET1403" s="977"/>
      <c r="XEU1403" s="977"/>
      <c r="XEV1403" s="977"/>
      <c r="XEW1403" s="977"/>
      <c r="XEX1403" s="977"/>
      <c r="XEY1403" s="977"/>
      <c r="XEZ1403" s="977"/>
      <c r="XFA1403" s="977"/>
      <c r="XFB1403" s="977"/>
      <c r="XFC1403" s="977"/>
      <c r="XFD1403" s="977"/>
    </row>
    <row r="1404" spans="1:16384" ht="12.6" customHeight="1" x14ac:dyDescent="0.25">
      <c r="A1404" s="209"/>
      <c r="B1404" s="209"/>
      <c r="C1404" s="209"/>
      <c r="D1404" s="209"/>
      <c r="E1404" s="209"/>
      <c r="F1404" s="209"/>
      <c r="G1404" s="209"/>
      <c r="H1404" s="209"/>
      <c r="I1404" s="209"/>
      <c r="J1404" s="209"/>
      <c r="K1404" s="209"/>
      <c r="L1404" s="209"/>
      <c r="M1404" s="209"/>
      <c r="N1404" s="209"/>
      <c r="O1404" s="209"/>
      <c r="P1404" s="209"/>
      <c r="Q1404" s="209"/>
      <c r="R1404" s="209"/>
      <c r="S1404" s="209"/>
      <c r="T1404" s="209"/>
      <c r="U1404" s="209"/>
      <c r="V1404" s="209"/>
      <c r="W1404" s="209"/>
      <c r="X1404" s="209"/>
      <c r="Y1404" s="209"/>
      <c r="Z1404" s="209"/>
      <c r="AA1404" s="209"/>
      <c r="AB1404" s="209"/>
      <c r="AC1404" s="209"/>
      <c r="AD1404" s="209"/>
      <c r="AE1404" s="209"/>
      <c r="AF1404" s="209"/>
      <c r="AG1404" s="209"/>
      <c r="AH1404" s="209"/>
      <c r="AI1404" s="209"/>
      <c r="AJ1404" s="209"/>
      <c r="AK1404" s="209"/>
      <c r="AL1404" s="209"/>
      <c r="AM1404" s="209"/>
      <c r="AN1404" s="209"/>
      <c r="AO1404" s="209"/>
      <c r="AP1404" s="209"/>
      <c r="AQ1404" s="209"/>
      <c r="AR1404" s="209"/>
      <c r="AS1404" s="209"/>
      <c r="AT1404" s="209"/>
      <c r="AU1404" s="209"/>
      <c r="AV1404" s="209"/>
      <c r="AW1404" s="209"/>
      <c r="AX1404" s="209"/>
      <c r="AY1404" s="209"/>
      <c r="AZ1404" s="209"/>
      <c r="BA1404" s="209"/>
      <c r="BB1404" s="209"/>
      <c r="BC1404" s="209"/>
      <c r="BD1404" s="209"/>
      <c r="BE1404" s="209"/>
      <c r="BF1404" s="209"/>
      <c r="BG1404" s="209"/>
      <c r="BH1404" s="209"/>
      <c r="BI1404" s="209"/>
      <c r="BJ1404" s="209"/>
      <c r="BK1404" s="209"/>
      <c r="BL1404" s="209"/>
      <c r="BM1404" s="209"/>
      <c r="BN1404" s="209"/>
      <c r="BO1404" s="209"/>
      <c r="BP1404" s="209"/>
      <c r="BQ1404" s="209"/>
      <c r="BR1404" s="209"/>
      <c r="BS1404" s="209"/>
      <c r="BT1404" s="209"/>
      <c r="BU1404" s="209"/>
      <c r="BV1404" s="209"/>
      <c r="BW1404" s="209"/>
      <c r="BX1404" s="209"/>
      <c r="BY1404" s="209"/>
      <c r="BZ1404" s="209"/>
      <c r="CA1404" s="209"/>
      <c r="CB1404" s="209"/>
      <c r="CC1404" s="209"/>
      <c r="CD1404" s="209"/>
      <c r="CE1404" s="209"/>
      <c r="CF1404" s="209"/>
      <c r="CG1404" s="209"/>
      <c r="CH1404" s="209"/>
      <c r="CI1404" s="209"/>
      <c r="CJ1404" s="209"/>
      <c r="CK1404" s="209"/>
      <c r="CL1404" s="209"/>
      <c r="CM1404" s="209"/>
      <c r="CN1404" s="209"/>
      <c r="CO1404" s="209"/>
      <c r="CP1404" s="209"/>
      <c r="CQ1404" s="209"/>
      <c r="CR1404" s="209"/>
      <c r="CS1404" s="209"/>
      <c r="CT1404" s="209"/>
      <c r="CU1404" s="209"/>
      <c r="CV1404" s="209"/>
      <c r="CW1404" s="209"/>
      <c r="CX1404" s="209"/>
      <c r="CY1404" s="209"/>
      <c r="CZ1404" s="209"/>
      <c r="DA1404" s="209"/>
      <c r="DB1404" s="209"/>
      <c r="DC1404" s="209"/>
      <c r="DD1404" s="209"/>
      <c r="DE1404" s="209"/>
      <c r="DF1404" s="209"/>
      <c r="DG1404" s="209"/>
      <c r="DH1404" s="209"/>
      <c r="DI1404" s="209"/>
      <c r="DJ1404" s="209"/>
      <c r="DK1404" s="209"/>
      <c r="DL1404" s="209"/>
      <c r="DM1404" s="209"/>
      <c r="DN1404" s="209"/>
      <c r="DO1404" s="209"/>
      <c r="DP1404" s="209"/>
      <c r="DQ1404" s="209"/>
      <c r="DR1404" s="209"/>
      <c r="DS1404" s="209"/>
      <c r="DT1404" s="209"/>
      <c r="DU1404" s="209"/>
      <c r="DV1404" s="209"/>
      <c r="DW1404" s="209"/>
      <c r="DX1404" s="209"/>
      <c r="DY1404" s="209"/>
      <c r="DZ1404" s="209"/>
      <c r="EA1404" s="209"/>
      <c r="EB1404" s="209"/>
      <c r="EC1404" s="209"/>
      <c r="ED1404" s="209"/>
      <c r="EE1404" s="209"/>
      <c r="EF1404" s="209"/>
      <c r="EG1404" s="209"/>
      <c r="EH1404" s="209"/>
      <c r="EI1404" s="209"/>
      <c r="EJ1404" s="209"/>
      <c r="EK1404" s="209"/>
      <c r="EL1404" s="209"/>
      <c r="EM1404" s="209"/>
      <c r="EN1404" s="209"/>
      <c r="EO1404" s="209"/>
      <c r="EP1404" s="209"/>
      <c r="EQ1404" s="209"/>
      <c r="ER1404" s="209"/>
      <c r="ES1404" s="209"/>
      <c r="ET1404" s="209"/>
      <c r="EU1404" s="209"/>
      <c r="EV1404" s="209"/>
      <c r="EW1404" s="209"/>
      <c r="EX1404" s="209"/>
      <c r="EY1404" s="209"/>
      <c r="EZ1404" s="209"/>
      <c r="FA1404" s="209"/>
      <c r="FB1404" s="209"/>
      <c r="FC1404" s="209"/>
      <c r="FD1404" s="209"/>
      <c r="FE1404" s="209"/>
      <c r="FF1404" s="209"/>
      <c r="FG1404" s="209"/>
      <c r="FH1404" s="209"/>
      <c r="FI1404" s="209"/>
      <c r="FJ1404" s="209"/>
      <c r="FK1404" s="209"/>
      <c r="FL1404" s="209"/>
      <c r="FM1404" s="209"/>
      <c r="FN1404" s="209"/>
      <c r="FO1404" s="209"/>
      <c r="FP1404" s="209"/>
      <c r="FQ1404" s="209"/>
      <c r="FR1404" s="209"/>
      <c r="FS1404" s="209"/>
      <c r="FT1404" s="209"/>
      <c r="FU1404" s="209"/>
      <c r="FV1404" s="209"/>
      <c r="FW1404" s="209"/>
      <c r="FX1404" s="209"/>
      <c r="FY1404" s="209"/>
      <c r="FZ1404" s="209"/>
      <c r="GA1404" s="209"/>
      <c r="GB1404" s="209"/>
      <c r="GC1404" s="209"/>
      <c r="GD1404" s="209"/>
      <c r="GE1404" s="209"/>
      <c r="GF1404" s="209"/>
      <c r="GG1404" s="209"/>
      <c r="GH1404" s="209"/>
      <c r="GI1404" s="209"/>
      <c r="GJ1404" s="209"/>
      <c r="GK1404" s="209"/>
      <c r="GL1404" s="209"/>
      <c r="GM1404" s="209"/>
      <c r="GN1404" s="209"/>
      <c r="GO1404" s="209"/>
      <c r="GP1404" s="209"/>
      <c r="GQ1404" s="209"/>
      <c r="GR1404" s="209"/>
      <c r="GS1404" s="209"/>
      <c r="GT1404" s="209"/>
      <c r="GU1404" s="209"/>
      <c r="GV1404" s="209"/>
      <c r="GW1404" s="209"/>
      <c r="GX1404" s="209"/>
      <c r="GY1404" s="209"/>
      <c r="GZ1404" s="209"/>
      <c r="HA1404" s="209"/>
      <c r="HB1404" s="209"/>
      <c r="HC1404" s="209"/>
      <c r="HD1404" s="209"/>
      <c r="HE1404" s="209"/>
      <c r="HF1404" s="209"/>
      <c r="HG1404" s="209"/>
      <c r="HH1404" s="209"/>
      <c r="HI1404" s="209"/>
      <c r="HJ1404" s="209"/>
      <c r="HK1404" s="209"/>
      <c r="HL1404" s="209"/>
      <c r="HM1404" s="209"/>
      <c r="HN1404" s="209"/>
      <c r="HO1404" s="209"/>
      <c r="HP1404" s="209"/>
      <c r="HQ1404" s="209"/>
      <c r="HR1404" s="209"/>
      <c r="HS1404" s="209"/>
      <c r="HT1404" s="209"/>
      <c r="HU1404" s="209"/>
      <c r="HV1404" s="209"/>
      <c r="HW1404" s="209"/>
      <c r="HX1404" s="209"/>
      <c r="HY1404" s="209"/>
      <c r="HZ1404" s="209"/>
      <c r="IA1404" s="209"/>
      <c r="IB1404" s="209"/>
      <c r="IC1404" s="209"/>
      <c r="ID1404" s="209"/>
      <c r="IE1404" s="209"/>
      <c r="IF1404" s="209"/>
      <c r="IG1404" s="209"/>
      <c r="IH1404" s="209"/>
      <c r="II1404" s="209"/>
      <c r="IJ1404" s="209"/>
      <c r="IK1404" s="209"/>
      <c r="IL1404" s="209"/>
      <c r="IM1404" s="209"/>
      <c r="IN1404" s="209"/>
      <c r="IO1404" s="209"/>
      <c r="IP1404" s="209"/>
      <c r="IQ1404" s="209"/>
      <c r="IR1404" s="209"/>
      <c r="IS1404" s="209"/>
      <c r="IT1404" s="209"/>
      <c r="IU1404" s="209"/>
      <c r="IV1404" s="209"/>
      <c r="IW1404" s="209"/>
      <c r="IX1404" s="209"/>
      <c r="IY1404" s="209"/>
      <c r="IZ1404" s="209"/>
      <c r="JA1404" s="209"/>
      <c r="JB1404" s="209"/>
      <c r="JC1404" s="209"/>
      <c r="JD1404" s="209"/>
      <c r="JE1404" s="209"/>
      <c r="JF1404" s="209"/>
      <c r="JG1404" s="209"/>
      <c r="JH1404" s="209"/>
      <c r="JI1404" s="209"/>
      <c r="JJ1404" s="209"/>
      <c r="JK1404" s="209"/>
      <c r="JL1404" s="209"/>
      <c r="JM1404" s="209"/>
      <c r="JN1404" s="209"/>
      <c r="JO1404" s="209"/>
      <c r="JP1404" s="209"/>
      <c r="JQ1404" s="209"/>
      <c r="JR1404" s="209"/>
      <c r="JS1404" s="209"/>
      <c r="JT1404" s="209"/>
      <c r="JU1404" s="209"/>
      <c r="JV1404" s="209"/>
      <c r="JW1404" s="209"/>
      <c r="JX1404" s="209"/>
      <c r="JY1404" s="209"/>
      <c r="JZ1404" s="209"/>
      <c r="KA1404" s="209"/>
      <c r="KB1404" s="209"/>
      <c r="KC1404" s="209"/>
      <c r="KD1404" s="209"/>
      <c r="KE1404" s="209"/>
      <c r="KF1404" s="209"/>
      <c r="KG1404" s="209"/>
      <c r="KH1404" s="209"/>
      <c r="KI1404" s="209"/>
      <c r="KJ1404" s="209"/>
      <c r="KK1404" s="209"/>
      <c r="KL1404" s="209"/>
      <c r="KM1404" s="209"/>
      <c r="KN1404" s="209"/>
      <c r="KO1404" s="209"/>
      <c r="KP1404" s="209"/>
      <c r="KQ1404" s="209"/>
      <c r="KR1404" s="209"/>
      <c r="KS1404" s="209"/>
      <c r="KT1404" s="209"/>
      <c r="KU1404" s="209"/>
      <c r="KV1404" s="209"/>
      <c r="KW1404" s="209"/>
      <c r="KX1404" s="209"/>
      <c r="KY1404" s="209"/>
      <c r="KZ1404" s="209"/>
      <c r="LA1404" s="209"/>
      <c r="LB1404" s="209"/>
      <c r="LC1404" s="209"/>
      <c r="LD1404" s="209"/>
      <c r="LE1404" s="209"/>
      <c r="LF1404" s="209"/>
      <c r="LG1404" s="209"/>
      <c r="LH1404" s="209"/>
      <c r="LI1404" s="209"/>
      <c r="LJ1404" s="209"/>
      <c r="LK1404" s="209"/>
      <c r="LL1404" s="209"/>
      <c r="LM1404" s="209"/>
      <c r="LN1404" s="209"/>
      <c r="LO1404" s="209"/>
      <c r="LP1404" s="209"/>
      <c r="LQ1404" s="209"/>
      <c r="LR1404" s="209"/>
      <c r="LS1404" s="209"/>
      <c r="LT1404" s="209"/>
      <c r="LU1404" s="209"/>
      <c r="LV1404" s="209"/>
      <c r="LW1404" s="209"/>
      <c r="LX1404" s="209"/>
      <c r="LY1404" s="209"/>
      <c r="LZ1404" s="209"/>
      <c r="MA1404" s="209"/>
      <c r="MB1404" s="209"/>
      <c r="MC1404" s="209"/>
      <c r="MD1404" s="209"/>
      <c r="ME1404" s="209"/>
      <c r="MF1404" s="209"/>
      <c r="MG1404" s="209"/>
      <c r="MH1404" s="209"/>
      <c r="MI1404" s="209"/>
      <c r="MJ1404" s="209"/>
      <c r="MK1404" s="209"/>
      <c r="ML1404" s="209"/>
      <c r="MM1404" s="209"/>
      <c r="MN1404" s="209"/>
      <c r="MO1404" s="209"/>
      <c r="MP1404" s="209"/>
      <c r="MQ1404" s="209"/>
      <c r="MR1404" s="209"/>
      <c r="MS1404" s="209"/>
      <c r="MT1404" s="209"/>
      <c r="MU1404" s="209"/>
      <c r="MV1404" s="209"/>
      <c r="MW1404" s="209"/>
      <c r="MX1404" s="209"/>
      <c r="MY1404" s="209"/>
      <c r="MZ1404" s="209"/>
      <c r="NA1404" s="209"/>
      <c r="NB1404" s="209"/>
      <c r="NC1404" s="209"/>
      <c r="ND1404" s="209"/>
      <c r="NE1404" s="209"/>
      <c r="NF1404" s="209"/>
      <c r="NG1404" s="209"/>
      <c r="NH1404" s="209"/>
      <c r="NI1404" s="209"/>
      <c r="NJ1404" s="209"/>
      <c r="NK1404" s="209"/>
      <c r="NL1404" s="209"/>
      <c r="NM1404" s="209"/>
      <c r="NN1404" s="209"/>
      <c r="NO1404" s="209"/>
      <c r="NP1404" s="209"/>
      <c r="NQ1404" s="209"/>
      <c r="NR1404" s="209"/>
      <c r="NS1404" s="209"/>
      <c r="NT1404" s="209"/>
      <c r="NU1404" s="209"/>
      <c r="NV1404" s="209"/>
      <c r="NW1404" s="209"/>
      <c r="NX1404" s="209"/>
      <c r="NY1404" s="209"/>
      <c r="NZ1404" s="209"/>
      <c r="OA1404" s="209"/>
      <c r="OB1404" s="209"/>
      <c r="OC1404" s="209"/>
      <c r="OD1404" s="209"/>
      <c r="OE1404" s="209"/>
      <c r="OF1404" s="209"/>
      <c r="OG1404" s="209"/>
      <c r="OH1404" s="209"/>
      <c r="OI1404" s="209"/>
      <c r="OJ1404" s="209"/>
      <c r="OK1404" s="209"/>
      <c r="OL1404" s="209"/>
      <c r="OM1404" s="209"/>
      <c r="ON1404" s="209"/>
      <c r="OO1404" s="209"/>
      <c r="OP1404" s="209"/>
      <c r="OQ1404" s="209"/>
      <c r="OR1404" s="209"/>
      <c r="OS1404" s="209"/>
      <c r="OT1404" s="209"/>
      <c r="OU1404" s="209"/>
      <c r="OV1404" s="209"/>
      <c r="OW1404" s="209"/>
      <c r="OX1404" s="209"/>
      <c r="OY1404" s="209"/>
      <c r="OZ1404" s="209"/>
      <c r="PA1404" s="209"/>
      <c r="PB1404" s="209"/>
      <c r="PC1404" s="209"/>
      <c r="PD1404" s="209"/>
      <c r="PE1404" s="209"/>
      <c r="PF1404" s="209"/>
      <c r="PG1404" s="209"/>
      <c r="PH1404" s="209"/>
      <c r="PI1404" s="209"/>
      <c r="PJ1404" s="209"/>
      <c r="PK1404" s="209"/>
      <c r="PL1404" s="209"/>
      <c r="PM1404" s="209"/>
      <c r="PN1404" s="209"/>
      <c r="PO1404" s="209"/>
      <c r="PP1404" s="209"/>
      <c r="PQ1404" s="209"/>
      <c r="PR1404" s="209"/>
      <c r="PS1404" s="209"/>
      <c r="PT1404" s="209"/>
      <c r="PU1404" s="209"/>
      <c r="PV1404" s="209"/>
      <c r="PW1404" s="209"/>
      <c r="PX1404" s="209"/>
      <c r="PY1404" s="209"/>
      <c r="PZ1404" s="209"/>
      <c r="QA1404" s="209"/>
      <c r="QB1404" s="209"/>
      <c r="QC1404" s="209"/>
      <c r="QD1404" s="209"/>
      <c r="QE1404" s="209"/>
      <c r="QF1404" s="209"/>
      <c r="QG1404" s="209"/>
      <c r="QH1404" s="209"/>
      <c r="QI1404" s="209"/>
      <c r="QJ1404" s="209"/>
      <c r="QK1404" s="209"/>
      <c r="QL1404" s="209"/>
      <c r="QM1404" s="209"/>
      <c r="QN1404" s="209"/>
      <c r="QO1404" s="209"/>
      <c r="QP1404" s="209"/>
      <c r="QQ1404" s="209"/>
      <c r="QR1404" s="209"/>
      <c r="QS1404" s="209"/>
      <c r="QT1404" s="209"/>
      <c r="QU1404" s="209"/>
      <c r="QV1404" s="209"/>
      <c r="QW1404" s="209"/>
      <c r="QX1404" s="209"/>
      <c r="QY1404" s="209"/>
      <c r="QZ1404" s="209"/>
      <c r="RA1404" s="209"/>
      <c r="RB1404" s="209"/>
      <c r="RC1404" s="209"/>
      <c r="RD1404" s="209"/>
      <c r="RE1404" s="209"/>
      <c r="RF1404" s="209"/>
      <c r="RG1404" s="209"/>
      <c r="RH1404" s="209"/>
      <c r="RI1404" s="209"/>
      <c r="RJ1404" s="209"/>
      <c r="RK1404" s="209"/>
      <c r="RL1404" s="209"/>
      <c r="RM1404" s="209"/>
      <c r="RN1404" s="209"/>
      <c r="RO1404" s="209"/>
      <c r="RP1404" s="209"/>
      <c r="RQ1404" s="209"/>
      <c r="RR1404" s="209"/>
      <c r="RS1404" s="209"/>
      <c r="RT1404" s="209"/>
      <c r="RU1404" s="209"/>
      <c r="RV1404" s="209"/>
      <c r="RW1404" s="209"/>
      <c r="RX1404" s="209"/>
      <c r="RY1404" s="209"/>
      <c r="RZ1404" s="209"/>
      <c r="SA1404" s="209"/>
      <c r="SB1404" s="209"/>
      <c r="SC1404" s="209"/>
      <c r="SD1404" s="209"/>
      <c r="SE1404" s="209"/>
      <c r="SF1404" s="209"/>
      <c r="SG1404" s="209"/>
      <c r="SH1404" s="209"/>
      <c r="SI1404" s="209"/>
      <c r="SJ1404" s="209"/>
      <c r="SK1404" s="209"/>
      <c r="SL1404" s="209"/>
      <c r="SM1404" s="209"/>
      <c r="SN1404" s="209"/>
      <c r="SO1404" s="209"/>
      <c r="SP1404" s="209"/>
      <c r="SQ1404" s="209"/>
      <c r="SR1404" s="209"/>
      <c r="SS1404" s="209"/>
      <c r="ST1404" s="209"/>
      <c r="SU1404" s="209"/>
      <c r="SV1404" s="209"/>
      <c r="SW1404" s="209"/>
      <c r="SX1404" s="209"/>
      <c r="SY1404" s="209"/>
      <c r="SZ1404" s="209"/>
      <c r="TA1404" s="209"/>
      <c r="TB1404" s="209"/>
      <c r="TC1404" s="209"/>
      <c r="TD1404" s="209"/>
      <c r="TE1404" s="209"/>
      <c r="TF1404" s="209"/>
      <c r="TG1404" s="209"/>
      <c r="TH1404" s="209"/>
      <c r="TI1404" s="209"/>
      <c r="TJ1404" s="209"/>
      <c r="TK1404" s="209"/>
      <c r="TL1404" s="209"/>
      <c r="TM1404" s="209"/>
      <c r="TN1404" s="209"/>
      <c r="TO1404" s="209"/>
      <c r="TP1404" s="209"/>
      <c r="TQ1404" s="209"/>
      <c r="TR1404" s="209"/>
      <c r="TS1404" s="209"/>
      <c r="TT1404" s="209"/>
      <c r="TU1404" s="209"/>
      <c r="TV1404" s="209"/>
      <c r="TW1404" s="209"/>
      <c r="TX1404" s="209"/>
      <c r="TY1404" s="209"/>
      <c r="TZ1404" s="209"/>
      <c r="UA1404" s="209"/>
      <c r="UB1404" s="209"/>
      <c r="UC1404" s="209"/>
      <c r="UD1404" s="209"/>
      <c r="UE1404" s="209"/>
      <c r="UF1404" s="209"/>
      <c r="UG1404" s="209"/>
      <c r="UH1404" s="209"/>
      <c r="UI1404" s="209"/>
      <c r="UJ1404" s="209"/>
      <c r="UK1404" s="209"/>
      <c r="UL1404" s="209"/>
      <c r="UM1404" s="209"/>
      <c r="UN1404" s="209"/>
      <c r="UO1404" s="209"/>
      <c r="UP1404" s="209"/>
      <c r="UQ1404" s="209"/>
      <c r="UR1404" s="209"/>
      <c r="US1404" s="209"/>
      <c r="UT1404" s="209"/>
      <c r="UU1404" s="209"/>
      <c r="UV1404" s="209"/>
      <c r="UW1404" s="209"/>
      <c r="UX1404" s="209"/>
      <c r="UY1404" s="209"/>
      <c r="UZ1404" s="209"/>
      <c r="VA1404" s="209"/>
      <c r="VB1404" s="209"/>
      <c r="VC1404" s="209"/>
      <c r="VD1404" s="209"/>
      <c r="VE1404" s="209"/>
      <c r="VF1404" s="209"/>
      <c r="VG1404" s="209"/>
      <c r="VH1404" s="209"/>
      <c r="VI1404" s="209"/>
      <c r="VJ1404" s="209"/>
      <c r="VK1404" s="209"/>
      <c r="VL1404" s="209"/>
      <c r="VM1404" s="209"/>
      <c r="VN1404" s="209"/>
      <c r="VO1404" s="209"/>
      <c r="VP1404" s="209"/>
      <c r="VQ1404" s="209"/>
      <c r="VR1404" s="209"/>
      <c r="VS1404" s="209"/>
      <c r="VT1404" s="209"/>
      <c r="VU1404" s="209"/>
      <c r="VV1404" s="209"/>
      <c r="VW1404" s="209"/>
      <c r="VX1404" s="209"/>
      <c r="VY1404" s="209"/>
      <c r="VZ1404" s="209"/>
      <c r="WA1404" s="209"/>
      <c r="WB1404" s="209"/>
      <c r="WC1404" s="209"/>
      <c r="WD1404" s="209"/>
      <c r="WE1404" s="209"/>
      <c r="WF1404" s="209"/>
      <c r="WG1404" s="209"/>
      <c r="WH1404" s="209"/>
      <c r="WI1404" s="209"/>
      <c r="WJ1404" s="209"/>
      <c r="WK1404" s="209"/>
      <c r="WL1404" s="209"/>
      <c r="WM1404" s="209"/>
      <c r="WN1404" s="209"/>
      <c r="WO1404" s="209"/>
      <c r="WP1404" s="209"/>
      <c r="WQ1404" s="209"/>
      <c r="WR1404" s="209"/>
      <c r="WS1404" s="209"/>
      <c r="WT1404" s="209"/>
      <c r="WU1404" s="209"/>
      <c r="WV1404" s="209"/>
      <c r="WW1404" s="209"/>
      <c r="WX1404" s="209"/>
      <c r="WY1404" s="209"/>
      <c r="WZ1404" s="209"/>
      <c r="XA1404" s="209"/>
      <c r="XB1404" s="209"/>
      <c r="XC1404" s="209"/>
      <c r="XD1404" s="209"/>
      <c r="XE1404" s="209"/>
      <c r="XF1404" s="209"/>
      <c r="XG1404" s="209"/>
      <c r="XH1404" s="209"/>
      <c r="XI1404" s="209"/>
      <c r="XJ1404" s="209"/>
      <c r="XK1404" s="209"/>
      <c r="XL1404" s="209"/>
      <c r="XM1404" s="209"/>
      <c r="XN1404" s="209"/>
      <c r="XO1404" s="209"/>
      <c r="XP1404" s="209"/>
      <c r="XQ1404" s="209"/>
      <c r="XR1404" s="209"/>
      <c r="XS1404" s="209"/>
      <c r="XT1404" s="209"/>
      <c r="XU1404" s="209"/>
      <c r="XV1404" s="209"/>
      <c r="XW1404" s="209"/>
      <c r="XX1404" s="209"/>
      <c r="XY1404" s="209"/>
      <c r="XZ1404" s="209"/>
      <c r="YA1404" s="209"/>
      <c r="YB1404" s="209"/>
      <c r="YC1404" s="209"/>
      <c r="YD1404" s="209"/>
      <c r="YE1404" s="209"/>
      <c r="YF1404" s="209"/>
      <c r="YG1404" s="209"/>
      <c r="YH1404" s="209"/>
      <c r="YI1404" s="209"/>
      <c r="YJ1404" s="209"/>
      <c r="YK1404" s="209"/>
      <c r="YL1404" s="209"/>
      <c r="YM1404" s="209"/>
      <c r="YN1404" s="209"/>
      <c r="YO1404" s="209"/>
      <c r="YP1404" s="209"/>
      <c r="YQ1404" s="209"/>
      <c r="YR1404" s="209"/>
      <c r="YS1404" s="209"/>
      <c r="YT1404" s="209"/>
      <c r="YU1404" s="209"/>
      <c r="YV1404" s="209"/>
      <c r="YW1404" s="209"/>
      <c r="YX1404" s="209"/>
      <c r="YY1404" s="209"/>
      <c r="YZ1404" s="209"/>
      <c r="ZA1404" s="209"/>
      <c r="ZB1404" s="209"/>
      <c r="ZC1404" s="209"/>
      <c r="ZD1404" s="209"/>
      <c r="ZE1404" s="209"/>
      <c r="ZF1404" s="209"/>
      <c r="ZG1404" s="209"/>
      <c r="ZH1404" s="209"/>
      <c r="ZI1404" s="209"/>
      <c r="ZJ1404" s="209"/>
      <c r="ZK1404" s="209"/>
      <c r="ZL1404" s="209"/>
      <c r="ZM1404" s="209"/>
      <c r="ZN1404" s="209"/>
      <c r="ZO1404" s="209"/>
      <c r="ZP1404" s="209"/>
      <c r="ZQ1404" s="209"/>
      <c r="ZR1404" s="209"/>
      <c r="ZS1404" s="209"/>
      <c r="ZT1404" s="209"/>
      <c r="ZU1404" s="209"/>
      <c r="ZV1404" s="209"/>
      <c r="ZW1404" s="209"/>
      <c r="ZX1404" s="209"/>
      <c r="ZY1404" s="209"/>
      <c r="ZZ1404" s="209"/>
      <c r="AAA1404" s="209"/>
      <c r="AAB1404" s="209"/>
      <c r="AAC1404" s="209"/>
      <c r="AAD1404" s="209"/>
      <c r="AAE1404" s="209"/>
      <c r="AAF1404" s="209"/>
      <c r="AAG1404" s="209"/>
      <c r="AAH1404" s="209"/>
      <c r="AAI1404" s="209"/>
      <c r="AAJ1404" s="209"/>
      <c r="AAK1404" s="209"/>
      <c r="AAL1404" s="209"/>
      <c r="AAM1404" s="209"/>
      <c r="AAN1404" s="209"/>
      <c r="AAO1404" s="209"/>
      <c r="AAP1404" s="209"/>
      <c r="AAQ1404" s="209"/>
      <c r="AAR1404" s="209"/>
      <c r="AAS1404" s="209"/>
      <c r="AAT1404" s="209"/>
      <c r="AAU1404" s="209"/>
      <c r="AAV1404" s="209"/>
      <c r="AAW1404" s="209"/>
      <c r="AAX1404" s="209"/>
      <c r="AAY1404" s="209"/>
      <c r="AAZ1404" s="209"/>
      <c r="ABA1404" s="209"/>
      <c r="ABB1404" s="209"/>
      <c r="ABC1404" s="209"/>
      <c r="ABD1404" s="209"/>
      <c r="ABE1404" s="209"/>
      <c r="ABF1404" s="209"/>
      <c r="ABG1404" s="209"/>
      <c r="ABH1404" s="209"/>
      <c r="ABI1404" s="209"/>
      <c r="ABJ1404" s="209"/>
      <c r="ABK1404" s="209"/>
      <c r="ABL1404" s="209"/>
      <c r="ABM1404" s="209"/>
      <c r="ABN1404" s="209"/>
      <c r="ABO1404" s="209"/>
      <c r="ABP1404" s="209"/>
      <c r="ABQ1404" s="209"/>
      <c r="ABR1404" s="209"/>
      <c r="ABS1404" s="209"/>
      <c r="ABT1404" s="209"/>
      <c r="ABU1404" s="209"/>
      <c r="ABV1404" s="209"/>
      <c r="ABW1404" s="209"/>
      <c r="ABX1404" s="209"/>
      <c r="ABY1404" s="209"/>
      <c r="ABZ1404" s="209"/>
      <c r="ACA1404" s="209"/>
      <c r="ACB1404" s="209"/>
      <c r="ACC1404" s="209"/>
      <c r="ACD1404" s="209"/>
      <c r="ACE1404" s="209"/>
      <c r="ACF1404" s="209"/>
      <c r="ACG1404" s="209"/>
      <c r="ACH1404" s="209"/>
      <c r="ACI1404" s="209"/>
      <c r="ACJ1404" s="209"/>
      <c r="ACK1404" s="209"/>
      <c r="ACL1404" s="209"/>
      <c r="ACM1404" s="209"/>
      <c r="ACN1404" s="209"/>
      <c r="ACO1404" s="209"/>
      <c r="ACP1404" s="209"/>
      <c r="ACQ1404" s="209"/>
      <c r="ACR1404" s="209"/>
      <c r="ACS1404" s="209"/>
      <c r="ACT1404" s="209"/>
      <c r="ACU1404" s="209"/>
      <c r="ACV1404" s="209"/>
      <c r="ACW1404" s="209"/>
      <c r="ACX1404" s="209"/>
      <c r="ACY1404" s="209"/>
      <c r="ACZ1404" s="209"/>
      <c r="ADA1404" s="209"/>
      <c r="ADB1404" s="209"/>
      <c r="ADC1404" s="209"/>
      <c r="ADD1404" s="209"/>
      <c r="ADE1404" s="209"/>
      <c r="ADF1404" s="209"/>
      <c r="ADG1404" s="209"/>
      <c r="ADH1404" s="209"/>
      <c r="ADI1404" s="209"/>
      <c r="ADJ1404" s="209"/>
      <c r="ADK1404" s="209"/>
      <c r="ADL1404" s="209"/>
      <c r="ADM1404" s="209"/>
      <c r="ADN1404" s="209"/>
      <c r="ADO1404" s="209"/>
      <c r="ADP1404" s="209"/>
      <c r="ADQ1404" s="209"/>
      <c r="ADR1404" s="209"/>
      <c r="ADS1404" s="209"/>
      <c r="ADT1404" s="209"/>
      <c r="ADU1404" s="209"/>
      <c r="ADV1404" s="209"/>
      <c r="ADW1404" s="209"/>
      <c r="ADX1404" s="209"/>
      <c r="ADY1404" s="209"/>
      <c r="ADZ1404" s="209"/>
      <c r="AEA1404" s="209"/>
      <c r="AEB1404" s="209"/>
      <c r="AEC1404" s="209"/>
      <c r="AED1404" s="209"/>
      <c r="AEE1404" s="209"/>
      <c r="AEF1404" s="209"/>
      <c r="AEG1404" s="209"/>
      <c r="AEH1404" s="209"/>
      <c r="AEI1404" s="209"/>
      <c r="AEJ1404" s="209"/>
      <c r="AEK1404" s="209"/>
      <c r="AEL1404" s="209"/>
      <c r="AEM1404" s="209"/>
      <c r="AEN1404" s="209"/>
      <c r="AEO1404" s="209"/>
      <c r="AEP1404" s="209"/>
      <c r="AEQ1404" s="209"/>
      <c r="AER1404" s="209"/>
      <c r="AES1404" s="209"/>
      <c r="AET1404" s="209"/>
      <c r="AEU1404" s="209"/>
      <c r="AEV1404" s="209"/>
      <c r="AEW1404" s="209"/>
      <c r="AEX1404" s="209"/>
      <c r="AEY1404" s="209"/>
      <c r="AEZ1404" s="209"/>
      <c r="AFA1404" s="209"/>
      <c r="AFB1404" s="209"/>
      <c r="AFC1404" s="209"/>
      <c r="AFD1404" s="209"/>
      <c r="AFE1404" s="209"/>
      <c r="AFF1404" s="209"/>
      <c r="AFG1404" s="209"/>
      <c r="AFH1404" s="209"/>
      <c r="AFI1404" s="209"/>
      <c r="AFJ1404" s="209"/>
      <c r="AFK1404" s="209"/>
      <c r="AFL1404" s="209"/>
      <c r="AFM1404" s="209"/>
      <c r="AFN1404" s="209"/>
      <c r="AFO1404" s="209"/>
      <c r="AFP1404" s="209"/>
      <c r="AFQ1404" s="209"/>
      <c r="AFR1404" s="209"/>
      <c r="AFS1404" s="209"/>
      <c r="AFT1404" s="209"/>
      <c r="AFU1404" s="209"/>
      <c r="AFV1404" s="209"/>
      <c r="AFW1404" s="209"/>
      <c r="AFX1404" s="209"/>
      <c r="AFY1404" s="209"/>
      <c r="AFZ1404" s="209"/>
      <c r="AGA1404" s="209"/>
      <c r="AGB1404" s="209"/>
      <c r="AGC1404" s="209"/>
      <c r="AGD1404" s="209"/>
      <c r="AGE1404" s="209"/>
      <c r="AGF1404" s="209"/>
      <c r="AGG1404" s="209"/>
      <c r="AGH1404" s="209"/>
      <c r="AGI1404" s="209"/>
      <c r="AGJ1404" s="209"/>
      <c r="AGK1404" s="209"/>
      <c r="AGL1404" s="209"/>
      <c r="AGM1404" s="209"/>
      <c r="AGN1404" s="209"/>
      <c r="AGO1404" s="209"/>
      <c r="AGP1404" s="209"/>
      <c r="AGQ1404" s="209"/>
      <c r="AGR1404" s="209"/>
      <c r="AGS1404" s="209"/>
      <c r="AGT1404" s="209"/>
      <c r="AGU1404" s="209"/>
      <c r="AGV1404" s="209"/>
      <c r="AGW1404" s="209"/>
      <c r="AGX1404" s="209"/>
      <c r="AGY1404" s="209"/>
      <c r="AGZ1404" s="209"/>
      <c r="AHA1404" s="209"/>
      <c r="AHB1404" s="209"/>
      <c r="AHC1404" s="209"/>
      <c r="AHD1404" s="209"/>
      <c r="AHE1404" s="209"/>
      <c r="AHF1404" s="209"/>
      <c r="AHG1404" s="209"/>
      <c r="AHH1404" s="209"/>
      <c r="AHI1404" s="209"/>
      <c r="AHJ1404" s="209"/>
      <c r="AHK1404" s="209"/>
      <c r="AHL1404" s="209"/>
      <c r="AHM1404" s="209"/>
      <c r="AHN1404" s="209"/>
      <c r="AHO1404" s="209"/>
      <c r="AHP1404" s="209"/>
      <c r="AHQ1404" s="209"/>
      <c r="AHR1404" s="209"/>
      <c r="AHS1404" s="209"/>
      <c r="AHT1404" s="209"/>
      <c r="AHU1404" s="209"/>
      <c r="AHV1404" s="209"/>
      <c r="AHW1404" s="209"/>
      <c r="AHX1404" s="209"/>
      <c r="AHY1404" s="209"/>
      <c r="AHZ1404" s="209"/>
      <c r="AIA1404" s="209"/>
      <c r="AIB1404" s="209"/>
      <c r="AIC1404" s="209"/>
      <c r="AID1404" s="209"/>
      <c r="AIE1404" s="209"/>
      <c r="AIF1404" s="209"/>
      <c r="AIG1404" s="209"/>
      <c r="AIH1404" s="209"/>
      <c r="AII1404" s="209"/>
      <c r="AIJ1404" s="209"/>
      <c r="AIK1404" s="209"/>
      <c r="AIL1404" s="209"/>
      <c r="AIM1404" s="209"/>
      <c r="AIN1404" s="209"/>
      <c r="AIO1404" s="209"/>
      <c r="AIP1404" s="209"/>
      <c r="AIQ1404" s="209"/>
      <c r="AIR1404" s="209"/>
      <c r="AIS1404" s="209"/>
      <c r="AIT1404" s="209"/>
      <c r="AIU1404" s="209"/>
      <c r="AIV1404" s="209"/>
      <c r="AIW1404" s="209"/>
      <c r="AIX1404" s="209"/>
      <c r="AIY1404" s="209"/>
      <c r="AIZ1404" s="209"/>
      <c r="AJA1404" s="209"/>
      <c r="AJB1404" s="209"/>
      <c r="AJC1404" s="209"/>
      <c r="AJD1404" s="209"/>
      <c r="AJE1404" s="209"/>
      <c r="AJF1404" s="209"/>
      <c r="AJG1404" s="209"/>
      <c r="AJH1404" s="209"/>
      <c r="AJI1404" s="209"/>
      <c r="AJJ1404" s="209"/>
      <c r="AJK1404" s="209"/>
      <c r="AJL1404" s="209"/>
      <c r="AJM1404" s="209"/>
      <c r="AJN1404" s="209"/>
      <c r="AJO1404" s="209"/>
      <c r="AJP1404" s="209"/>
      <c r="AJQ1404" s="209"/>
      <c r="AJR1404" s="209"/>
      <c r="AJS1404" s="209"/>
      <c r="AJT1404" s="209"/>
      <c r="AJU1404" s="209"/>
      <c r="AJV1404" s="209"/>
      <c r="AJW1404" s="209"/>
      <c r="AJX1404" s="209"/>
      <c r="AJY1404" s="209"/>
      <c r="AJZ1404" s="209"/>
      <c r="AKA1404" s="209"/>
      <c r="AKB1404" s="209"/>
      <c r="AKC1404" s="209"/>
      <c r="AKD1404" s="209"/>
      <c r="AKE1404" s="209"/>
      <c r="AKF1404" s="209"/>
      <c r="AKG1404" s="209"/>
      <c r="AKH1404" s="209"/>
      <c r="AKI1404" s="209"/>
      <c r="AKJ1404" s="209"/>
      <c r="AKK1404" s="209"/>
      <c r="AKL1404" s="209"/>
      <c r="AKM1404" s="209"/>
      <c r="AKN1404" s="209"/>
      <c r="AKO1404" s="209"/>
      <c r="AKP1404" s="209"/>
      <c r="AKQ1404" s="209"/>
      <c r="AKR1404" s="209"/>
      <c r="AKS1404" s="209"/>
      <c r="AKT1404" s="209"/>
      <c r="AKU1404" s="209"/>
      <c r="AKV1404" s="209"/>
      <c r="AKW1404" s="209"/>
      <c r="AKX1404" s="209"/>
      <c r="AKY1404" s="209"/>
      <c r="AKZ1404" s="209"/>
      <c r="ALA1404" s="209"/>
      <c r="ALB1404" s="209"/>
      <c r="ALC1404" s="209"/>
      <c r="ALD1404" s="209"/>
      <c r="ALE1404" s="209"/>
      <c r="ALF1404" s="209"/>
      <c r="ALG1404" s="209"/>
      <c r="ALH1404" s="209"/>
      <c r="ALI1404" s="209"/>
      <c r="ALJ1404" s="209"/>
      <c r="ALK1404" s="209"/>
      <c r="ALL1404" s="209"/>
      <c r="ALM1404" s="209"/>
      <c r="ALN1404" s="209"/>
      <c r="ALO1404" s="209"/>
      <c r="ALP1404" s="209"/>
      <c r="ALQ1404" s="209"/>
      <c r="ALR1404" s="209"/>
      <c r="ALS1404" s="209"/>
      <c r="ALT1404" s="209"/>
      <c r="ALU1404" s="209"/>
      <c r="ALV1404" s="209"/>
      <c r="ALW1404" s="209"/>
      <c r="ALX1404" s="209"/>
      <c r="ALY1404" s="209"/>
      <c r="ALZ1404" s="209"/>
      <c r="AMA1404" s="209"/>
      <c r="AMB1404" s="209"/>
      <c r="AMC1404" s="209"/>
      <c r="AMD1404" s="209"/>
      <c r="AME1404" s="209"/>
      <c r="AMF1404" s="209"/>
      <c r="AMG1404" s="209"/>
      <c r="AMH1404" s="209"/>
      <c r="AMI1404" s="209"/>
      <c r="AMJ1404" s="209"/>
      <c r="AMK1404" s="209"/>
      <c r="AML1404" s="209"/>
      <c r="AMM1404" s="209"/>
      <c r="AMN1404" s="209"/>
      <c r="AMO1404" s="209"/>
      <c r="AMP1404" s="209"/>
      <c r="AMQ1404" s="209"/>
      <c r="AMR1404" s="209"/>
      <c r="AMS1404" s="209"/>
      <c r="AMT1404" s="209"/>
      <c r="AMU1404" s="209"/>
      <c r="AMV1404" s="209"/>
      <c r="AMW1404" s="209"/>
      <c r="AMX1404" s="209"/>
      <c r="AMY1404" s="209"/>
      <c r="AMZ1404" s="209"/>
      <c r="ANA1404" s="209"/>
      <c r="ANB1404" s="209"/>
      <c r="ANC1404" s="209"/>
      <c r="AND1404" s="209"/>
      <c r="ANE1404" s="209"/>
      <c r="ANF1404" s="209"/>
      <c r="ANG1404" s="209"/>
      <c r="ANH1404" s="209"/>
      <c r="ANI1404" s="209"/>
      <c r="ANJ1404" s="209"/>
      <c r="ANK1404" s="209"/>
      <c r="ANL1404" s="209"/>
      <c r="ANM1404" s="209"/>
      <c r="ANN1404" s="209"/>
      <c r="ANO1404" s="209"/>
      <c r="ANP1404" s="209"/>
      <c r="ANQ1404" s="209"/>
      <c r="ANR1404" s="209"/>
      <c r="ANS1404" s="209"/>
      <c r="ANT1404" s="209"/>
      <c r="ANU1404" s="209"/>
      <c r="ANV1404" s="209"/>
      <c r="ANW1404" s="209"/>
      <c r="ANX1404" s="209"/>
      <c r="ANY1404" s="209"/>
      <c r="ANZ1404" s="209"/>
      <c r="AOA1404" s="209"/>
      <c r="AOB1404" s="209"/>
      <c r="AOC1404" s="209"/>
      <c r="AOD1404" s="209"/>
      <c r="AOE1404" s="209"/>
      <c r="AOF1404" s="209"/>
      <c r="AOG1404" s="209"/>
      <c r="AOH1404" s="209"/>
      <c r="AOI1404" s="209"/>
      <c r="AOJ1404" s="209"/>
      <c r="AOK1404" s="209"/>
      <c r="AOL1404" s="209"/>
      <c r="AOM1404" s="209"/>
      <c r="AON1404" s="209"/>
      <c r="AOO1404" s="209"/>
      <c r="AOP1404" s="209"/>
      <c r="AOQ1404" s="209"/>
      <c r="AOR1404" s="209"/>
      <c r="AOS1404" s="209"/>
      <c r="AOT1404" s="209"/>
      <c r="AOU1404" s="209"/>
      <c r="AOV1404" s="209"/>
      <c r="AOW1404" s="209"/>
      <c r="AOX1404" s="209"/>
      <c r="AOY1404" s="209"/>
      <c r="AOZ1404" s="209"/>
      <c r="APA1404" s="209"/>
      <c r="APB1404" s="209"/>
      <c r="APC1404" s="209"/>
      <c r="APD1404" s="209"/>
      <c r="APE1404" s="209"/>
      <c r="APF1404" s="209"/>
      <c r="APG1404" s="209"/>
      <c r="APH1404" s="209"/>
      <c r="API1404" s="209"/>
      <c r="APJ1404" s="209"/>
      <c r="APK1404" s="209"/>
      <c r="APL1404" s="209"/>
      <c r="APM1404" s="209"/>
      <c r="APN1404" s="209"/>
      <c r="APO1404" s="209"/>
      <c r="APP1404" s="209"/>
      <c r="APQ1404" s="209"/>
      <c r="APR1404" s="209"/>
      <c r="APS1404" s="209"/>
      <c r="APT1404" s="209"/>
      <c r="APU1404" s="209"/>
      <c r="APV1404" s="209"/>
      <c r="APW1404" s="209"/>
      <c r="APX1404" s="209"/>
      <c r="APY1404" s="209"/>
      <c r="APZ1404" s="209"/>
      <c r="AQA1404" s="209"/>
      <c r="AQB1404" s="209"/>
      <c r="AQC1404" s="209"/>
      <c r="AQD1404" s="209"/>
      <c r="AQE1404" s="209"/>
      <c r="AQF1404" s="209"/>
      <c r="AQG1404" s="209"/>
      <c r="AQH1404" s="209"/>
      <c r="AQI1404" s="209"/>
      <c r="AQJ1404" s="209"/>
      <c r="AQK1404" s="209"/>
      <c r="AQL1404" s="209"/>
      <c r="AQM1404" s="209"/>
      <c r="AQN1404" s="209"/>
      <c r="AQO1404" s="209"/>
      <c r="AQP1404" s="209"/>
      <c r="AQQ1404" s="209"/>
      <c r="AQR1404" s="209"/>
      <c r="AQS1404" s="209"/>
      <c r="AQT1404" s="209"/>
      <c r="AQU1404" s="209"/>
      <c r="AQV1404" s="209"/>
      <c r="AQW1404" s="209"/>
      <c r="AQX1404" s="209"/>
      <c r="AQY1404" s="209"/>
      <c r="AQZ1404" s="209"/>
      <c r="ARA1404" s="209"/>
      <c r="ARB1404" s="209"/>
      <c r="ARC1404" s="209"/>
      <c r="ARD1404" s="209"/>
      <c r="ARE1404" s="209"/>
      <c r="ARF1404" s="209"/>
      <c r="ARG1404" s="209"/>
      <c r="ARH1404" s="209"/>
      <c r="ARI1404" s="209"/>
      <c r="ARJ1404" s="209"/>
      <c r="ARK1404" s="209"/>
      <c r="ARL1404" s="209"/>
      <c r="ARM1404" s="209"/>
      <c r="ARN1404" s="209"/>
      <c r="ARO1404" s="209"/>
      <c r="ARP1404" s="209"/>
      <c r="ARQ1404" s="209"/>
      <c r="ARR1404" s="209"/>
      <c r="ARS1404" s="209"/>
      <c r="ART1404" s="209"/>
      <c r="ARU1404" s="209"/>
      <c r="ARV1404" s="209"/>
      <c r="ARW1404" s="209"/>
      <c r="ARX1404" s="209"/>
      <c r="ARY1404" s="209"/>
      <c r="ARZ1404" s="209"/>
      <c r="ASA1404" s="209"/>
      <c r="ASB1404" s="209"/>
      <c r="ASC1404" s="209"/>
      <c r="ASD1404" s="209"/>
      <c r="ASE1404" s="209"/>
      <c r="ASF1404" s="209"/>
      <c r="ASG1404" s="209"/>
      <c r="ASH1404" s="209"/>
      <c r="ASI1404" s="209"/>
      <c r="ASJ1404" s="209"/>
      <c r="ASK1404" s="209"/>
      <c r="ASL1404" s="209"/>
      <c r="ASM1404" s="209"/>
      <c r="ASN1404" s="209"/>
      <c r="ASO1404" s="209"/>
      <c r="ASP1404" s="209"/>
      <c r="ASQ1404" s="209"/>
      <c r="ASR1404" s="209"/>
      <c r="ASS1404" s="209"/>
      <c r="AST1404" s="209"/>
      <c r="ASU1404" s="209"/>
      <c r="ASV1404" s="209"/>
      <c r="ASW1404" s="209"/>
      <c r="ASX1404" s="209"/>
      <c r="ASY1404" s="209"/>
      <c r="ASZ1404" s="209"/>
      <c r="ATA1404" s="209"/>
      <c r="ATB1404" s="209"/>
      <c r="ATC1404" s="209"/>
      <c r="ATD1404" s="209"/>
      <c r="ATE1404" s="209"/>
      <c r="ATF1404" s="209"/>
      <c r="ATG1404" s="209"/>
      <c r="ATH1404" s="209"/>
      <c r="ATI1404" s="209"/>
      <c r="ATJ1404" s="209"/>
      <c r="ATK1404" s="209"/>
      <c r="ATL1404" s="209"/>
      <c r="ATM1404" s="209"/>
      <c r="ATN1404" s="209"/>
      <c r="ATO1404" s="209"/>
      <c r="ATP1404" s="209"/>
      <c r="ATQ1404" s="209"/>
      <c r="ATR1404" s="209"/>
      <c r="ATS1404" s="209"/>
      <c r="ATT1404" s="209"/>
      <c r="ATU1404" s="209"/>
      <c r="ATV1404" s="209"/>
      <c r="ATW1404" s="209"/>
      <c r="ATX1404" s="209"/>
      <c r="ATY1404" s="209"/>
      <c r="ATZ1404" s="209"/>
      <c r="AUA1404" s="209"/>
      <c r="AUB1404" s="209"/>
      <c r="AUC1404" s="209"/>
      <c r="AUD1404" s="209"/>
      <c r="AUE1404" s="209"/>
      <c r="AUF1404" s="209"/>
      <c r="AUG1404" s="209"/>
      <c r="AUH1404" s="209"/>
      <c r="AUI1404" s="209"/>
      <c r="AUJ1404" s="209"/>
      <c r="AUK1404" s="209"/>
      <c r="AUL1404" s="209"/>
      <c r="AUM1404" s="209"/>
      <c r="AUN1404" s="209"/>
      <c r="AUO1404" s="209"/>
      <c r="AUP1404" s="209"/>
      <c r="AUQ1404" s="209"/>
      <c r="AUR1404" s="209"/>
      <c r="AUS1404" s="209"/>
      <c r="AUT1404" s="209"/>
      <c r="AUU1404" s="209"/>
      <c r="AUV1404" s="209"/>
      <c r="AUW1404" s="209"/>
      <c r="AUX1404" s="209"/>
      <c r="AUY1404" s="209"/>
      <c r="AUZ1404" s="209"/>
      <c r="AVA1404" s="209"/>
      <c r="AVB1404" s="209"/>
      <c r="AVC1404" s="209"/>
      <c r="AVD1404" s="209"/>
      <c r="AVE1404" s="209"/>
      <c r="AVF1404" s="209"/>
      <c r="AVG1404" s="209"/>
      <c r="AVH1404" s="209"/>
      <c r="AVI1404" s="209"/>
      <c r="AVJ1404" s="209"/>
      <c r="AVK1404" s="209"/>
      <c r="AVL1404" s="209"/>
      <c r="AVM1404" s="209"/>
      <c r="AVN1404" s="209"/>
      <c r="AVO1404" s="209"/>
      <c r="AVP1404" s="209"/>
      <c r="AVQ1404" s="209"/>
      <c r="AVR1404" s="209"/>
      <c r="AVS1404" s="209"/>
      <c r="AVT1404" s="209"/>
      <c r="AVU1404" s="209"/>
      <c r="AVV1404" s="209"/>
      <c r="AVW1404" s="209"/>
      <c r="AVX1404" s="209"/>
      <c r="AVY1404" s="209"/>
      <c r="AVZ1404" s="209"/>
      <c r="AWA1404" s="209"/>
      <c r="AWB1404" s="209"/>
      <c r="AWC1404" s="209"/>
      <c r="AWD1404" s="209"/>
      <c r="AWE1404" s="209"/>
      <c r="AWF1404" s="209"/>
      <c r="AWG1404" s="209"/>
      <c r="AWH1404" s="209"/>
      <c r="AWI1404" s="209"/>
      <c r="AWJ1404" s="209"/>
      <c r="AWK1404" s="209"/>
      <c r="AWL1404" s="209"/>
      <c r="AWM1404" s="209"/>
      <c r="AWN1404" s="209"/>
      <c r="AWO1404" s="209"/>
      <c r="AWP1404" s="209"/>
      <c r="AWQ1404" s="209"/>
      <c r="AWR1404" s="209"/>
      <c r="AWS1404" s="209"/>
      <c r="AWT1404" s="209"/>
      <c r="AWU1404" s="209"/>
      <c r="AWV1404" s="209"/>
      <c r="AWW1404" s="209"/>
      <c r="AWX1404" s="209"/>
      <c r="AWY1404" s="209"/>
      <c r="AWZ1404" s="209"/>
      <c r="AXA1404" s="209"/>
      <c r="AXB1404" s="209"/>
      <c r="AXC1404" s="209"/>
      <c r="AXD1404" s="209"/>
      <c r="AXE1404" s="209"/>
      <c r="AXF1404" s="209"/>
      <c r="AXG1404" s="209"/>
      <c r="AXH1404" s="209"/>
      <c r="AXI1404" s="209"/>
      <c r="AXJ1404" s="209"/>
      <c r="AXK1404" s="209"/>
      <c r="AXL1404" s="209"/>
      <c r="AXM1404" s="209"/>
      <c r="AXN1404" s="209"/>
      <c r="AXO1404" s="209"/>
      <c r="AXP1404" s="209"/>
      <c r="AXQ1404" s="209"/>
      <c r="AXR1404" s="209"/>
      <c r="AXS1404" s="209"/>
      <c r="AXT1404" s="209"/>
      <c r="AXU1404" s="209"/>
      <c r="AXV1404" s="209"/>
      <c r="AXW1404" s="209"/>
      <c r="AXX1404" s="209"/>
      <c r="AXY1404" s="209"/>
      <c r="AXZ1404" s="209"/>
      <c r="AYA1404" s="209"/>
      <c r="AYB1404" s="209"/>
      <c r="AYC1404" s="209"/>
      <c r="AYD1404" s="209"/>
      <c r="AYE1404" s="209"/>
      <c r="AYF1404" s="209"/>
      <c r="AYG1404" s="209"/>
      <c r="AYH1404" s="209"/>
      <c r="AYI1404" s="209"/>
      <c r="AYJ1404" s="209"/>
      <c r="AYK1404" s="209"/>
      <c r="AYL1404" s="209"/>
      <c r="AYM1404" s="209"/>
      <c r="AYN1404" s="209"/>
      <c r="AYO1404" s="209"/>
      <c r="AYP1404" s="209"/>
      <c r="AYQ1404" s="209"/>
      <c r="AYR1404" s="209"/>
      <c r="AYS1404" s="209"/>
      <c r="AYT1404" s="209"/>
      <c r="AYU1404" s="209"/>
      <c r="AYV1404" s="209"/>
      <c r="AYW1404" s="209"/>
      <c r="AYX1404" s="209"/>
      <c r="AYY1404" s="209"/>
      <c r="AYZ1404" s="209"/>
      <c r="AZA1404" s="209"/>
      <c r="AZB1404" s="209"/>
      <c r="AZC1404" s="209"/>
      <c r="AZD1404" s="209"/>
      <c r="AZE1404" s="209"/>
      <c r="AZF1404" s="209"/>
      <c r="AZG1404" s="209"/>
      <c r="AZH1404" s="209"/>
      <c r="AZI1404" s="209"/>
      <c r="AZJ1404" s="209"/>
      <c r="AZK1404" s="209"/>
      <c r="AZL1404" s="209"/>
      <c r="AZM1404" s="209"/>
      <c r="AZN1404" s="209"/>
      <c r="AZO1404" s="209"/>
      <c r="AZP1404" s="209"/>
      <c r="AZQ1404" s="209"/>
      <c r="AZR1404" s="209"/>
      <c r="AZS1404" s="209"/>
      <c r="AZT1404" s="209"/>
      <c r="AZU1404" s="209"/>
      <c r="AZV1404" s="209"/>
      <c r="AZW1404" s="209"/>
      <c r="AZX1404" s="209"/>
      <c r="AZY1404" s="209"/>
      <c r="AZZ1404" s="209"/>
      <c r="BAA1404" s="209"/>
      <c r="BAB1404" s="209"/>
      <c r="BAC1404" s="209"/>
      <c r="BAD1404" s="209"/>
      <c r="BAE1404" s="209"/>
      <c r="BAF1404" s="209"/>
      <c r="BAG1404" s="209"/>
      <c r="BAH1404" s="209"/>
      <c r="BAI1404" s="209"/>
      <c r="BAJ1404" s="209"/>
      <c r="BAK1404" s="209"/>
      <c r="BAL1404" s="209"/>
      <c r="BAM1404" s="209"/>
      <c r="BAN1404" s="209"/>
      <c r="BAO1404" s="209"/>
      <c r="BAP1404" s="209"/>
      <c r="BAQ1404" s="209"/>
      <c r="BAR1404" s="209"/>
      <c r="BAS1404" s="209"/>
      <c r="BAT1404" s="209"/>
      <c r="BAU1404" s="209"/>
      <c r="BAV1404" s="209"/>
      <c r="BAW1404" s="209"/>
      <c r="BAX1404" s="209"/>
      <c r="BAY1404" s="209"/>
      <c r="BAZ1404" s="209"/>
      <c r="BBA1404" s="209"/>
      <c r="BBB1404" s="209"/>
      <c r="BBC1404" s="209"/>
      <c r="BBD1404" s="209"/>
      <c r="BBE1404" s="209"/>
      <c r="BBF1404" s="209"/>
      <c r="BBG1404" s="209"/>
      <c r="BBH1404" s="209"/>
      <c r="BBI1404" s="209"/>
      <c r="BBJ1404" s="209"/>
      <c r="BBK1404" s="209"/>
      <c r="BBL1404" s="209"/>
      <c r="BBM1404" s="209"/>
      <c r="BBN1404" s="209"/>
      <c r="BBO1404" s="209"/>
      <c r="BBP1404" s="209"/>
      <c r="BBQ1404" s="209"/>
      <c r="BBR1404" s="209"/>
      <c r="BBS1404" s="209"/>
      <c r="BBT1404" s="209"/>
      <c r="BBU1404" s="209"/>
      <c r="BBV1404" s="209"/>
      <c r="BBW1404" s="209"/>
      <c r="BBX1404" s="209"/>
      <c r="BBY1404" s="209"/>
      <c r="BBZ1404" s="209"/>
      <c r="BCA1404" s="209"/>
      <c r="BCB1404" s="209"/>
      <c r="BCC1404" s="209"/>
      <c r="BCD1404" s="209"/>
      <c r="BCE1404" s="209"/>
      <c r="BCF1404" s="209"/>
      <c r="BCG1404" s="209"/>
      <c r="BCH1404" s="209"/>
      <c r="BCI1404" s="209"/>
      <c r="BCJ1404" s="209"/>
      <c r="BCK1404" s="209"/>
      <c r="BCL1404" s="209"/>
      <c r="BCM1404" s="209"/>
      <c r="BCN1404" s="209"/>
      <c r="BCO1404" s="209"/>
      <c r="BCP1404" s="209"/>
      <c r="BCQ1404" s="209"/>
      <c r="BCR1404" s="209"/>
      <c r="BCS1404" s="209"/>
      <c r="BCT1404" s="209"/>
      <c r="BCU1404" s="209"/>
      <c r="BCV1404" s="209"/>
      <c r="BCW1404" s="209"/>
      <c r="BCX1404" s="209"/>
      <c r="BCY1404" s="209"/>
      <c r="BCZ1404" s="209"/>
      <c r="BDA1404" s="209"/>
      <c r="BDB1404" s="209"/>
      <c r="BDC1404" s="209"/>
      <c r="BDD1404" s="209"/>
      <c r="BDE1404" s="209"/>
      <c r="BDF1404" s="209"/>
      <c r="BDG1404" s="209"/>
      <c r="BDH1404" s="209"/>
      <c r="BDI1404" s="209"/>
      <c r="BDJ1404" s="209"/>
      <c r="BDK1404" s="209"/>
      <c r="BDL1404" s="209"/>
      <c r="BDM1404" s="209"/>
      <c r="BDN1404" s="209"/>
      <c r="BDO1404" s="209"/>
      <c r="BDP1404" s="209"/>
      <c r="BDQ1404" s="209"/>
      <c r="BDR1404" s="209"/>
      <c r="BDS1404" s="209"/>
      <c r="BDT1404" s="209"/>
      <c r="BDU1404" s="209"/>
      <c r="BDV1404" s="209"/>
      <c r="BDW1404" s="209"/>
      <c r="BDX1404" s="209"/>
      <c r="BDY1404" s="209"/>
      <c r="BDZ1404" s="209"/>
      <c r="BEA1404" s="209"/>
      <c r="BEB1404" s="209"/>
      <c r="BEC1404" s="209"/>
      <c r="BED1404" s="209"/>
      <c r="BEE1404" s="209"/>
      <c r="BEF1404" s="209"/>
      <c r="BEG1404" s="209"/>
      <c r="BEH1404" s="209"/>
      <c r="BEI1404" s="209"/>
      <c r="BEJ1404" s="209"/>
      <c r="BEK1404" s="209"/>
      <c r="BEL1404" s="209"/>
      <c r="BEM1404" s="209"/>
      <c r="BEN1404" s="209"/>
      <c r="BEO1404" s="209"/>
      <c r="BEP1404" s="209"/>
      <c r="BEQ1404" s="209"/>
      <c r="BER1404" s="209"/>
      <c r="BES1404" s="209"/>
      <c r="BET1404" s="209"/>
      <c r="BEU1404" s="209"/>
      <c r="BEV1404" s="209"/>
      <c r="BEW1404" s="209"/>
      <c r="BEX1404" s="209"/>
      <c r="BEY1404" s="209"/>
      <c r="BEZ1404" s="209"/>
      <c r="BFA1404" s="209"/>
      <c r="BFB1404" s="209"/>
      <c r="BFC1404" s="209"/>
      <c r="BFD1404" s="209"/>
      <c r="BFE1404" s="209"/>
      <c r="BFF1404" s="209"/>
      <c r="BFG1404" s="209"/>
      <c r="BFH1404" s="209"/>
      <c r="BFI1404" s="209"/>
      <c r="BFJ1404" s="209"/>
      <c r="BFK1404" s="209"/>
      <c r="BFL1404" s="209"/>
      <c r="BFM1404" s="209"/>
      <c r="BFN1404" s="209"/>
      <c r="BFO1404" s="209"/>
      <c r="BFP1404" s="209"/>
      <c r="BFQ1404" s="209"/>
      <c r="BFR1404" s="209"/>
      <c r="BFS1404" s="209"/>
      <c r="BFT1404" s="209"/>
      <c r="BFU1404" s="209"/>
      <c r="BFV1404" s="209"/>
      <c r="BFW1404" s="209"/>
      <c r="BFX1404" s="209"/>
      <c r="BFY1404" s="209"/>
      <c r="BFZ1404" s="209"/>
      <c r="BGA1404" s="209"/>
      <c r="BGB1404" s="209"/>
      <c r="BGC1404" s="209"/>
      <c r="BGD1404" s="209"/>
      <c r="BGE1404" s="209"/>
      <c r="BGF1404" s="209"/>
      <c r="BGG1404" s="209"/>
      <c r="BGH1404" s="209"/>
      <c r="BGI1404" s="209"/>
      <c r="BGJ1404" s="209"/>
      <c r="BGK1404" s="209"/>
      <c r="BGL1404" s="209"/>
      <c r="BGM1404" s="209"/>
      <c r="BGN1404" s="209"/>
      <c r="BGO1404" s="209"/>
      <c r="BGP1404" s="209"/>
      <c r="BGQ1404" s="209"/>
      <c r="BGR1404" s="209"/>
      <c r="BGS1404" s="209"/>
      <c r="BGT1404" s="209"/>
      <c r="BGU1404" s="209"/>
      <c r="BGV1404" s="209"/>
      <c r="BGW1404" s="209"/>
      <c r="BGX1404" s="209"/>
      <c r="BGY1404" s="209"/>
      <c r="BGZ1404" s="209"/>
      <c r="BHA1404" s="209"/>
      <c r="BHB1404" s="209"/>
      <c r="BHC1404" s="209"/>
      <c r="BHD1404" s="209"/>
      <c r="BHE1404" s="209"/>
      <c r="BHF1404" s="209"/>
      <c r="BHG1404" s="209"/>
      <c r="BHH1404" s="209"/>
      <c r="BHI1404" s="209"/>
      <c r="BHJ1404" s="209"/>
      <c r="BHK1404" s="209"/>
      <c r="BHL1404" s="209"/>
      <c r="BHM1404" s="209"/>
      <c r="BHN1404" s="209"/>
      <c r="BHO1404" s="209"/>
      <c r="BHP1404" s="209"/>
      <c r="BHQ1404" s="209"/>
      <c r="BHR1404" s="209"/>
      <c r="BHS1404" s="209"/>
      <c r="BHT1404" s="209"/>
      <c r="BHU1404" s="209"/>
      <c r="BHV1404" s="209"/>
      <c r="BHW1404" s="209"/>
      <c r="BHX1404" s="209"/>
      <c r="BHY1404" s="209"/>
      <c r="BHZ1404" s="209"/>
      <c r="BIA1404" s="209"/>
      <c r="BIB1404" s="209"/>
      <c r="BIC1404" s="209"/>
      <c r="BID1404" s="209"/>
      <c r="BIE1404" s="209"/>
      <c r="BIF1404" s="209"/>
      <c r="BIG1404" s="209"/>
      <c r="BIH1404" s="209"/>
      <c r="BII1404" s="209"/>
      <c r="BIJ1404" s="209"/>
      <c r="BIK1404" s="209"/>
      <c r="BIL1404" s="209"/>
      <c r="BIM1404" s="209"/>
      <c r="BIN1404" s="209"/>
      <c r="BIO1404" s="209"/>
      <c r="BIP1404" s="209"/>
      <c r="BIQ1404" s="209"/>
      <c r="BIR1404" s="209"/>
      <c r="BIS1404" s="209"/>
      <c r="BIT1404" s="209"/>
      <c r="BIU1404" s="209"/>
      <c r="BIV1404" s="209"/>
      <c r="BIW1404" s="209"/>
      <c r="BIX1404" s="209"/>
      <c r="BIY1404" s="209"/>
      <c r="BIZ1404" s="209"/>
      <c r="BJA1404" s="209"/>
      <c r="BJB1404" s="209"/>
      <c r="BJC1404" s="209"/>
      <c r="BJD1404" s="209"/>
      <c r="BJE1404" s="209"/>
      <c r="BJF1404" s="209"/>
      <c r="BJG1404" s="209"/>
      <c r="BJH1404" s="209"/>
      <c r="BJI1404" s="209"/>
      <c r="BJJ1404" s="209"/>
      <c r="BJK1404" s="209"/>
      <c r="BJL1404" s="209"/>
      <c r="BJM1404" s="209"/>
      <c r="BJN1404" s="209"/>
      <c r="BJO1404" s="209"/>
      <c r="BJP1404" s="209"/>
      <c r="BJQ1404" s="209"/>
      <c r="BJR1404" s="209"/>
      <c r="BJS1404" s="209"/>
      <c r="BJT1404" s="209"/>
      <c r="BJU1404" s="209"/>
      <c r="BJV1404" s="209"/>
      <c r="BJW1404" s="209"/>
      <c r="BJX1404" s="209"/>
      <c r="BJY1404" s="209"/>
      <c r="BJZ1404" s="209"/>
      <c r="BKA1404" s="209"/>
      <c r="BKB1404" s="209"/>
      <c r="BKC1404" s="209"/>
      <c r="BKD1404" s="209"/>
      <c r="BKE1404" s="209"/>
      <c r="BKF1404" s="209"/>
      <c r="BKG1404" s="209"/>
      <c r="BKH1404" s="209"/>
      <c r="BKI1404" s="209"/>
      <c r="BKJ1404" s="209"/>
      <c r="BKK1404" s="209"/>
      <c r="BKL1404" s="209"/>
      <c r="BKM1404" s="209"/>
      <c r="BKN1404" s="209"/>
      <c r="BKO1404" s="209"/>
      <c r="BKP1404" s="209"/>
      <c r="BKQ1404" s="209"/>
      <c r="BKR1404" s="209"/>
      <c r="BKS1404" s="209"/>
      <c r="BKT1404" s="209"/>
      <c r="BKU1404" s="209"/>
      <c r="BKV1404" s="209"/>
      <c r="BKW1404" s="209"/>
      <c r="BKX1404" s="209"/>
      <c r="BKY1404" s="209"/>
      <c r="BKZ1404" s="209"/>
      <c r="BLA1404" s="209"/>
      <c r="BLB1404" s="209"/>
      <c r="BLC1404" s="209"/>
      <c r="BLD1404" s="209"/>
      <c r="BLE1404" s="209"/>
      <c r="BLF1404" s="209"/>
      <c r="BLG1404" s="209"/>
      <c r="BLH1404" s="209"/>
      <c r="BLI1404" s="209"/>
      <c r="BLJ1404" s="209"/>
      <c r="BLK1404" s="209"/>
      <c r="BLL1404" s="209"/>
      <c r="BLM1404" s="209"/>
      <c r="BLN1404" s="209"/>
      <c r="BLO1404" s="209"/>
      <c r="BLP1404" s="209"/>
      <c r="BLQ1404" s="209"/>
      <c r="BLR1404" s="209"/>
      <c r="BLS1404" s="209"/>
      <c r="BLT1404" s="209"/>
      <c r="BLU1404" s="209"/>
      <c r="BLV1404" s="209"/>
      <c r="BLW1404" s="209"/>
      <c r="BLX1404" s="209"/>
      <c r="BLY1404" s="209"/>
      <c r="BLZ1404" s="209"/>
      <c r="BMA1404" s="209"/>
      <c r="BMB1404" s="209"/>
      <c r="BMC1404" s="209"/>
      <c r="BMD1404" s="209"/>
      <c r="BME1404" s="209"/>
      <c r="BMF1404" s="209"/>
      <c r="BMG1404" s="209"/>
      <c r="BMH1404" s="209"/>
      <c r="BMI1404" s="209"/>
      <c r="BMJ1404" s="209"/>
      <c r="BMK1404" s="209"/>
      <c r="BML1404" s="209"/>
      <c r="BMM1404" s="209"/>
      <c r="BMN1404" s="209"/>
      <c r="BMO1404" s="209"/>
      <c r="BMP1404" s="209"/>
      <c r="BMQ1404" s="209"/>
      <c r="BMR1404" s="209"/>
      <c r="BMS1404" s="209"/>
      <c r="BMT1404" s="209"/>
      <c r="BMU1404" s="209"/>
      <c r="BMV1404" s="209"/>
      <c r="BMW1404" s="209"/>
      <c r="BMX1404" s="209"/>
      <c r="BMY1404" s="209"/>
      <c r="BMZ1404" s="209"/>
      <c r="BNA1404" s="209"/>
      <c r="BNB1404" s="209"/>
      <c r="BNC1404" s="209"/>
      <c r="BND1404" s="209"/>
      <c r="BNE1404" s="209"/>
      <c r="BNF1404" s="209"/>
      <c r="BNG1404" s="209"/>
      <c r="BNH1404" s="209"/>
      <c r="BNI1404" s="209"/>
      <c r="BNJ1404" s="209"/>
      <c r="BNK1404" s="209"/>
      <c r="BNL1404" s="209"/>
      <c r="BNM1404" s="209"/>
      <c r="BNN1404" s="209"/>
      <c r="BNO1404" s="209"/>
      <c r="BNP1404" s="209"/>
      <c r="BNQ1404" s="209"/>
      <c r="BNR1404" s="209"/>
      <c r="BNS1404" s="209"/>
      <c r="BNT1404" s="209"/>
      <c r="BNU1404" s="209"/>
      <c r="BNV1404" s="209"/>
      <c r="BNW1404" s="209"/>
      <c r="BNX1404" s="209"/>
      <c r="BNY1404" s="209"/>
      <c r="BNZ1404" s="209"/>
      <c r="BOA1404" s="209"/>
      <c r="BOB1404" s="209"/>
      <c r="BOC1404" s="209"/>
      <c r="BOD1404" s="209"/>
      <c r="BOE1404" s="209"/>
      <c r="BOF1404" s="209"/>
      <c r="BOG1404" s="209"/>
      <c r="BOH1404" s="209"/>
      <c r="BOI1404" s="209"/>
      <c r="BOJ1404" s="209"/>
      <c r="BOK1404" s="209"/>
      <c r="BOL1404" s="209"/>
      <c r="BOM1404" s="209"/>
      <c r="BON1404" s="209"/>
      <c r="BOO1404" s="209"/>
      <c r="BOP1404" s="209"/>
      <c r="BOQ1404" s="209"/>
      <c r="BOR1404" s="209"/>
      <c r="BOS1404" s="209"/>
      <c r="BOT1404" s="209"/>
      <c r="BOU1404" s="209"/>
      <c r="BOV1404" s="209"/>
      <c r="BOW1404" s="209"/>
      <c r="BOX1404" s="209"/>
      <c r="BOY1404" s="209"/>
      <c r="BOZ1404" s="209"/>
      <c r="BPA1404" s="209"/>
      <c r="BPB1404" s="209"/>
      <c r="BPC1404" s="209"/>
      <c r="BPD1404" s="209"/>
      <c r="BPE1404" s="209"/>
      <c r="BPF1404" s="209"/>
      <c r="BPG1404" s="209"/>
      <c r="BPH1404" s="209"/>
      <c r="BPI1404" s="209"/>
      <c r="BPJ1404" s="209"/>
      <c r="BPK1404" s="209"/>
      <c r="BPL1404" s="209"/>
      <c r="BPM1404" s="209"/>
      <c r="BPN1404" s="209"/>
      <c r="BPO1404" s="209"/>
      <c r="BPP1404" s="209"/>
      <c r="BPQ1404" s="209"/>
      <c r="BPR1404" s="209"/>
      <c r="BPS1404" s="209"/>
      <c r="BPT1404" s="209"/>
      <c r="BPU1404" s="209"/>
      <c r="BPV1404" s="209"/>
      <c r="BPW1404" s="209"/>
      <c r="BPX1404" s="209"/>
      <c r="BPY1404" s="209"/>
      <c r="BPZ1404" s="209"/>
      <c r="BQA1404" s="209"/>
      <c r="BQB1404" s="209"/>
      <c r="BQC1404" s="209"/>
      <c r="BQD1404" s="209"/>
      <c r="BQE1404" s="209"/>
      <c r="BQF1404" s="209"/>
      <c r="BQG1404" s="209"/>
      <c r="BQH1404" s="209"/>
      <c r="BQI1404" s="209"/>
      <c r="BQJ1404" s="209"/>
      <c r="BQK1404" s="209"/>
      <c r="BQL1404" s="209"/>
      <c r="BQM1404" s="209"/>
      <c r="BQN1404" s="209"/>
      <c r="BQO1404" s="209"/>
      <c r="BQP1404" s="209"/>
      <c r="BQQ1404" s="209"/>
      <c r="BQR1404" s="209"/>
      <c r="BQS1404" s="209"/>
      <c r="BQT1404" s="209"/>
      <c r="BQU1404" s="209"/>
      <c r="BQV1404" s="209"/>
      <c r="BQW1404" s="209"/>
      <c r="BQX1404" s="209"/>
      <c r="BQY1404" s="209"/>
      <c r="BQZ1404" s="209"/>
      <c r="BRA1404" s="209"/>
      <c r="BRB1404" s="209"/>
      <c r="BRC1404" s="209"/>
      <c r="BRD1404" s="209"/>
      <c r="BRE1404" s="209"/>
      <c r="BRF1404" s="209"/>
      <c r="BRG1404" s="209"/>
      <c r="BRH1404" s="209"/>
      <c r="BRI1404" s="209"/>
      <c r="BRJ1404" s="209"/>
      <c r="BRK1404" s="209"/>
      <c r="BRL1404" s="209"/>
      <c r="BRM1404" s="209"/>
      <c r="BRN1404" s="209"/>
      <c r="BRO1404" s="209"/>
      <c r="BRP1404" s="209"/>
      <c r="BRQ1404" s="209"/>
      <c r="BRR1404" s="209"/>
      <c r="BRS1404" s="209"/>
      <c r="BRT1404" s="209"/>
      <c r="BRU1404" s="209"/>
      <c r="BRV1404" s="209"/>
      <c r="BRW1404" s="209"/>
      <c r="BRX1404" s="209"/>
      <c r="BRY1404" s="209"/>
      <c r="BRZ1404" s="209"/>
      <c r="BSA1404" s="209"/>
      <c r="BSB1404" s="209"/>
      <c r="BSC1404" s="209"/>
      <c r="BSD1404" s="209"/>
      <c r="BSE1404" s="209"/>
      <c r="BSF1404" s="209"/>
      <c r="BSG1404" s="209"/>
      <c r="BSH1404" s="209"/>
      <c r="BSI1404" s="209"/>
      <c r="BSJ1404" s="209"/>
      <c r="BSK1404" s="209"/>
      <c r="BSL1404" s="209"/>
      <c r="BSM1404" s="209"/>
      <c r="BSN1404" s="209"/>
      <c r="BSO1404" s="209"/>
      <c r="BSP1404" s="209"/>
      <c r="BSQ1404" s="209"/>
      <c r="BSR1404" s="209"/>
      <c r="BSS1404" s="209"/>
      <c r="BST1404" s="209"/>
      <c r="BSU1404" s="209"/>
      <c r="BSV1404" s="209"/>
      <c r="BSW1404" s="209"/>
      <c r="BSX1404" s="209"/>
      <c r="BSY1404" s="209"/>
      <c r="BSZ1404" s="209"/>
      <c r="BTA1404" s="209"/>
      <c r="BTB1404" s="209"/>
      <c r="BTC1404" s="209"/>
      <c r="BTD1404" s="209"/>
      <c r="BTE1404" s="209"/>
      <c r="BTF1404" s="209"/>
      <c r="BTG1404" s="209"/>
      <c r="BTH1404" s="209"/>
      <c r="BTI1404" s="209"/>
      <c r="BTJ1404" s="209"/>
      <c r="BTK1404" s="209"/>
      <c r="BTL1404" s="209"/>
      <c r="BTM1404" s="209"/>
      <c r="BTN1404" s="209"/>
      <c r="BTO1404" s="209"/>
      <c r="BTP1404" s="209"/>
      <c r="BTQ1404" s="209"/>
      <c r="BTR1404" s="209"/>
      <c r="BTS1404" s="209"/>
      <c r="BTT1404" s="209"/>
      <c r="BTU1404" s="209"/>
      <c r="BTV1404" s="209"/>
      <c r="BTW1404" s="209"/>
      <c r="BTX1404" s="209"/>
      <c r="BTY1404" s="209"/>
      <c r="BTZ1404" s="209"/>
      <c r="BUA1404" s="209"/>
      <c r="BUB1404" s="209"/>
      <c r="BUC1404" s="209"/>
      <c r="BUD1404" s="209"/>
      <c r="BUE1404" s="209"/>
      <c r="BUF1404" s="209"/>
      <c r="BUG1404" s="209"/>
      <c r="BUH1404" s="209"/>
      <c r="BUI1404" s="209"/>
      <c r="BUJ1404" s="209"/>
      <c r="BUK1404" s="209"/>
      <c r="BUL1404" s="209"/>
      <c r="BUM1404" s="209"/>
      <c r="BUN1404" s="209"/>
      <c r="BUO1404" s="209"/>
      <c r="BUP1404" s="209"/>
      <c r="BUQ1404" s="209"/>
      <c r="BUR1404" s="209"/>
      <c r="BUS1404" s="209"/>
      <c r="BUT1404" s="209"/>
      <c r="BUU1404" s="209"/>
      <c r="BUV1404" s="209"/>
      <c r="BUW1404" s="209"/>
      <c r="BUX1404" s="209"/>
      <c r="BUY1404" s="209"/>
      <c r="BUZ1404" s="209"/>
      <c r="BVA1404" s="209"/>
      <c r="BVB1404" s="209"/>
      <c r="BVC1404" s="209"/>
      <c r="BVD1404" s="209"/>
      <c r="BVE1404" s="209"/>
      <c r="BVF1404" s="209"/>
      <c r="BVG1404" s="209"/>
      <c r="BVH1404" s="209"/>
      <c r="BVI1404" s="209"/>
      <c r="BVJ1404" s="209"/>
      <c r="BVK1404" s="209"/>
      <c r="BVL1404" s="209"/>
      <c r="BVM1404" s="209"/>
      <c r="BVN1404" s="209"/>
      <c r="BVO1404" s="209"/>
      <c r="BVP1404" s="209"/>
      <c r="BVQ1404" s="209"/>
      <c r="BVR1404" s="209"/>
      <c r="BVS1404" s="209"/>
      <c r="BVT1404" s="209"/>
      <c r="BVU1404" s="209"/>
      <c r="BVV1404" s="209"/>
      <c r="BVW1404" s="209"/>
      <c r="BVX1404" s="209"/>
      <c r="BVY1404" s="209"/>
      <c r="BVZ1404" s="209"/>
      <c r="BWA1404" s="209"/>
      <c r="BWB1404" s="209"/>
      <c r="BWC1404" s="209"/>
      <c r="BWD1404" s="209"/>
      <c r="BWE1404" s="209"/>
      <c r="BWF1404" s="209"/>
      <c r="BWG1404" s="209"/>
      <c r="BWH1404" s="209"/>
      <c r="BWI1404" s="209"/>
      <c r="BWJ1404" s="209"/>
      <c r="BWK1404" s="209"/>
      <c r="BWL1404" s="209"/>
      <c r="BWM1404" s="209"/>
      <c r="BWN1404" s="209"/>
      <c r="BWO1404" s="209"/>
      <c r="BWP1404" s="209"/>
      <c r="BWQ1404" s="209"/>
      <c r="BWR1404" s="209"/>
      <c r="BWS1404" s="209"/>
      <c r="BWT1404" s="209"/>
      <c r="BWU1404" s="209"/>
      <c r="BWV1404" s="209"/>
      <c r="BWW1404" s="209"/>
      <c r="BWX1404" s="209"/>
      <c r="BWY1404" s="209"/>
      <c r="BWZ1404" s="209"/>
      <c r="BXA1404" s="209"/>
      <c r="BXB1404" s="209"/>
      <c r="BXC1404" s="209"/>
      <c r="BXD1404" s="209"/>
      <c r="BXE1404" s="209"/>
      <c r="BXF1404" s="209"/>
      <c r="BXG1404" s="209"/>
      <c r="BXH1404" s="209"/>
      <c r="BXI1404" s="209"/>
      <c r="BXJ1404" s="209"/>
      <c r="BXK1404" s="209"/>
      <c r="BXL1404" s="209"/>
      <c r="BXM1404" s="209"/>
      <c r="BXN1404" s="209"/>
      <c r="BXO1404" s="209"/>
      <c r="BXP1404" s="209"/>
      <c r="BXQ1404" s="209"/>
      <c r="BXR1404" s="209"/>
      <c r="BXS1404" s="209"/>
      <c r="BXT1404" s="209"/>
      <c r="BXU1404" s="209"/>
      <c r="BXV1404" s="209"/>
      <c r="BXW1404" s="209"/>
      <c r="BXX1404" s="209"/>
      <c r="BXY1404" s="209"/>
      <c r="BXZ1404" s="209"/>
      <c r="BYA1404" s="209"/>
      <c r="BYB1404" s="209"/>
      <c r="BYC1404" s="209"/>
      <c r="BYD1404" s="209"/>
      <c r="BYE1404" s="209"/>
      <c r="BYF1404" s="209"/>
      <c r="BYG1404" s="209"/>
      <c r="BYH1404" s="209"/>
      <c r="BYI1404" s="209"/>
      <c r="BYJ1404" s="209"/>
      <c r="BYK1404" s="209"/>
      <c r="BYL1404" s="209"/>
      <c r="BYM1404" s="209"/>
      <c r="BYN1404" s="209"/>
      <c r="BYO1404" s="209"/>
      <c r="BYP1404" s="209"/>
      <c r="BYQ1404" s="209"/>
      <c r="BYR1404" s="209"/>
      <c r="BYS1404" s="209"/>
      <c r="BYT1404" s="209"/>
      <c r="BYU1404" s="209"/>
      <c r="BYV1404" s="209"/>
      <c r="BYW1404" s="209"/>
      <c r="BYX1404" s="209"/>
      <c r="BYY1404" s="209"/>
      <c r="BYZ1404" s="209"/>
      <c r="BZA1404" s="209"/>
      <c r="BZB1404" s="209"/>
      <c r="BZC1404" s="209"/>
      <c r="BZD1404" s="209"/>
      <c r="BZE1404" s="209"/>
      <c r="BZF1404" s="209"/>
      <c r="BZG1404" s="209"/>
      <c r="BZH1404" s="209"/>
      <c r="BZI1404" s="209"/>
      <c r="BZJ1404" s="209"/>
      <c r="BZK1404" s="209"/>
      <c r="BZL1404" s="209"/>
      <c r="BZM1404" s="209"/>
      <c r="BZN1404" s="209"/>
      <c r="BZO1404" s="209"/>
      <c r="BZP1404" s="209"/>
      <c r="BZQ1404" s="209"/>
      <c r="BZR1404" s="209"/>
      <c r="BZS1404" s="209"/>
      <c r="BZT1404" s="209"/>
      <c r="BZU1404" s="209"/>
      <c r="BZV1404" s="209"/>
      <c r="BZW1404" s="209"/>
      <c r="BZX1404" s="209"/>
      <c r="BZY1404" s="209"/>
      <c r="BZZ1404" s="209"/>
      <c r="CAA1404" s="209"/>
      <c r="CAB1404" s="209"/>
      <c r="CAC1404" s="209"/>
      <c r="CAD1404" s="209"/>
      <c r="CAE1404" s="209"/>
      <c r="CAF1404" s="209"/>
      <c r="CAG1404" s="209"/>
      <c r="CAH1404" s="209"/>
      <c r="CAI1404" s="209"/>
      <c r="CAJ1404" s="209"/>
      <c r="CAK1404" s="209"/>
      <c r="CAL1404" s="209"/>
      <c r="CAM1404" s="209"/>
      <c r="CAN1404" s="209"/>
      <c r="CAO1404" s="209"/>
      <c r="CAP1404" s="209"/>
      <c r="CAQ1404" s="209"/>
      <c r="CAR1404" s="209"/>
      <c r="CAS1404" s="209"/>
      <c r="CAT1404" s="209"/>
      <c r="CAU1404" s="209"/>
      <c r="CAV1404" s="209"/>
      <c r="CAW1404" s="209"/>
      <c r="CAX1404" s="209"/>
      <c r="CAY1404" s="209"/>
      <c r="CAZ1404" s="209"/>
      <c r="CBA1404" s="209"/>
      <c r="CBB1404" s="209"/>
      <c r="CBC1404" s="209"/>
      <c r="CBD1404" s="209"/>
      <c r="CBE1404" s="209"/>
      <c r="CBF1404" s="209"/>
      <c r="CBG1404" s="209"/>
      <c r="CBH1404" s="209"/>
      <c r="CBI1404" s="209"/>
      <c r="CBJ1404" s="209"/>
      <c r="CBK1404" s="209"/>
      <c r="CBL1404" s="209"/>
      <c r="CBM1404" s="209"/>
      <c r="CBN1404" s="209"/>
      <c r="CBO1404" s="209"/>
      <c r="CBP1404" s="209"/>
      <c r="CBQ1404" s="209"/>
      <c r="CBR1404" s="209"/>
      <c r="CBS1404" s="209"/>
      <c r="CBT1404" s="209"/>
      <c r="CBU1404" s="209"/>
      <c r="CBV1404" s="209"/>
      <c r="CBW1404" s="209"/>
      <c r="CBX1404" s="209"/>
      <c r="CBY1404" s="209"/>
      <c r="CBZ1404" s="209"/>
      <c r="CCA1404" s="209"/>
      <c r="CCB1404" s="209"/>
      <c r="CCC1404" s="209"/>
      <c r="CCD1404" s="209"/>
      <c r="CCE1404" s="209"/>
      <c r="CCF1404" s="209"/>
      <c r="CCG1404" s="209"/>
      <c r="CCH1404" s="209"/>
      <c r="CCI1404" s="209"/>
      <c r="CCJ1404" s="209"/>
      <c r="CCK1404" s="209"/>
      <c r="CCL1404" s="209"/>
      <c r="CCM1404" s="209"/>
      <c r="CCN1404" s="209"/>
      <c r="CCO1404" s="209"/>
      <c r="CCP1404" s="209"/>
      <c r="CCQ1404" s="209"/>
      <c r="CCR1404" s="209"/>
      <c r="CCS1404" s="209"/>
      <c r="CCT1404" s="209"/>
      <c r="CCU1404" s="209"/>
      <c r="CCV1404" s="209"/>
      <c r="CCW1404" s="209"/>
      <c r="CCX1404" s="209"/>
      <c r="CCY1404" s="209"/>
      <c r="CCZ1404" s="209"/>
      <c r="CDA1404" s="209"/>
      <c r="CDB1404" s="209"/>
      <c r="CDC1404" s="209"/>
      <c r="CDD1404" s="209"/>
      <c r="CDE1404" s="209"/>
      <c r="CDF1404" s="209"/>
      <c r="CDG1404" s="209"/>
      <c r="CDH1404" s="209"/>
      <c r="CDI1404" s="209"/>
      <c r="CDJ1404" s="209"/>
      <c r="CDK1404" s="209"/>
      <c r="CDL1404" s="209"/>
      <c r="CDM1404" s="209"/>
      <c r="CDN1404" s="209"/>
      <c r="CDO1404" s="209"/>
      <c r="CDP1404" s="209"/>
      <c r="CDQ1404" s="209"/>
      <c r="CDR1404" s="209"/>
      <c r="CDS1404" s="209"/>
      <c r="CDT1404" s="209"/>
      <c r="CDU1404" s="209"/>
      <c r="CDV1404" s="209"/>
      <c r="CDW1404" s="209"/>
      <c r="CDX1404" s="209"/>
      <c r="CDY1404" s="209"/>
      <c r="CDZ1404" s="209"/>
      <c r="CEA1404" s="209"/>
      <c r="CEB1404" s="209"/>
      <c r="CEC1404" s="209"/>
      <c r="CED1404" s="209"/>
      <c r="CEE1404" s="209"/>
      <c r="CEF1404" s="209"/>
      <c r="CEG1404" s="209"/>
      <c r="CEH1404" s="209"/>
      <c r="CEI1404" s="209"/>
      <c r="CEJ1404" s="209"/>
      <c r="CEK1404" s="209"/>
      <c r="CEL1404" s="209"/>
      <c r="CEM1404" s="209"/>
      <c r="CEN1404" s="209"/>
      <c r="CEO1404" s="209"/>
      <c r="CEP1404" s="209"/>
      <c r="CEQ1404" s="209"/>
      <c r="CER1404" s="209"/>
      <c r="CES1404" s="209"/>
      <c r="CET1404" s="209"/>
      <c r="CEU1404" s="209"/>
      <c r="CEV1404" s="209"/>
      <c r="CEW1404" s="209"/>
      <c r="CEX1404" s="209"/>
      <c r="CEY1404" s="209"/>
      <c r="CEZ1404" s="209"/>
      <c r="CFA1404" s="209"/>
      <c r="CFB1404" s="209"/>
      <c r="CFC1404" s="209"/>
      <c r="CFD1404" s="209"/>
      <c r="CFE1404" s="209"/>
      <c r="CFF1404" s="209"/>
      <c r="CFG1404" s="209"/>
      <c r="CFH1404" s="209"/>
      <c r="CFI1404" s="209"/>
      <c r="CFJ1404" s="209"/>
      <c r="CFK1404" s="209"/>
      <c r="CFL1404" s="209"/>
      <c r="CFM1404" s="209"/>
      <c r="CFN1404" s="209"/>
      <c r="CFO1404" s="209"/>
      <c r="CFP1404" s="209"/>
      <c r="CFQ1404" s="209"/>
      <c r="CFR1404" s="209"/>
      <c r="CFS1404" s="209"/>
      <c r="CFT1404" s="209"/>
      <c r="CFU1404" s="209"/>
      <c r="CFV1404" s="209"/>
      <c r="CFW1404" s="209"/>
      <c r="CFX1404" s="209"/>
      <c r="CFY1404" s="209"/>
      <c r="CFZ1404" s="209"/>
      <c r="CGA1404" s="209"/>
      <c r="CGB1404" s="209"/>
      <c r="CGC1404" s="209"/>
      <c r="CGD1404" s="209"/>
      <c r="CGE1404" s="209"/>
      <c r="CGF1404" s="209"/>
      <c r="CGG1404" s="209"/>
      <c r="CGH1404" s="209"/>
      <c r="CGI1404" s="209"/>
      <c r="CGJ1404" s="209"/>
      <c r="CGK1404" s="209"/>
      <c r="CGL1404" s="209"/>
      <c r="CGM1404" s="209"/>
      <c r="CGN1404" s="209"/>
      <c r="CGO1404" s="209"/>
      <c r="CGP1404" s="209"/>
      <c r="CGQ1404" s="209"/>
      <c r="CGR1404" s="209"/>
      <c r="CGS1404" s="209"/>
      <c r="CGT1404" s="209"/>
      <c r="CGU1404" s="209"/>
      <c r="CGV1404" s="209"/>
      <c r="CGW1404" s="209"/>
      <c r="CGX1404" s="209"/>
      <c r="CGY1404" s="209"/>
      <c r="CGZ1404" s="209"/>
      <c r="CHA1404" s="209"/>
      <c r="CHB1404" s="209"/>
      <c r="CHC1404" s="209"/>
      <c r="CHD1404" s="209"/>
      <c r="CHE1404" s="209"/>
      <c r="CHF1404" s="209"/>
      <c r="CHG1404" s="209"/>
      <c r="CHH1404" s="209"/>
      <c r="CHI1404" s="209"/>
      <c r="CHJ1404" s="209"/>
      <c r="CHK1404" s="209"/>
      <c r="CHL1404" s="209"/>
      <c r="CHM1404" s="209"/>
      <c r="CHN1404" s="209"/>
      <c r="CHO1404" s="209"/>
      <c r="CHP1404" s="209"/>
      <c r="CHQ1404" s="209"/>
      <c r="CHR1404" s="209"/>
      <c r="CHS1404" s="209"/>
      <c r="CHT1404" s="209"/>
      <c r="CHU1404" s="209"/>
      <c r="CHV1404" s="209"/>
      <c r="CHW1404" s="209"/>
      <c r="CHX1404" s="209"/>
      <c r="CHY1404" s="209"/>
      <c r="CHZ1404" s="209"/>
      <c r="CIA1404" s="209"/>
      <c r="CIB1404" s="209"/>
      <c r="CIC1404" s="209"/>
      <c r="CID1404" s="209"/>
      <c r="CIE1404" s="209"/>
      <c r="CIF1404" s="209"/>
      <c r="CIG1404" s="209"/>
      <c r="CIH1404" s="209"/>
      <c r="CII1404" s="209"/>
      <c r="CIJ1404" s="209"/>
      <c r="CIK1404" s="209"/>
      <c r="CIL1404" s="209"/>
      <c r="CIM1404" s="209"/>
      <c r="CIN1404" s="209"/>
      <c r="CIO1404" s="209"/>
      <c r="CIP1404" s="209"/>
      <c r="CIQ1404" s="209"/>
      <c r="CIR1404" s="209"/>
      <c r="CIS1404" s="209"/>
      <c r="CIT1404" s="209"/>
      <c r="CIU1404" s="209"/>
      <c r="CIV1404" s="209"/>
      <c r="CIW1404" s="209"/>
      <c r="CIX1404" s="209"/>
      <c r="CIY1404" s="209"/>
      <c r="CIZ1404" s="209"/>
      <c r="CJA1404" s="209"/>
      <c r="CJB1404" s="209"/>
      <c r="CJC1404" s="209"/>
      <c r="CJD1404" s="209"/>
      <c r="CJE1404" s="209"/>
      <c r="CJF1404" s="209"/>
      <c r="CJG1404" s="209"/>
      <c r="CJH1404" s="209"/>
      <c r="CJI1404" s="209"/>
      <c r="CJJ1404" s="209"/>
      <c r="CJK1404" s="209"/>
      <c r="CJL1404" s="209"/>
      <c r="CJM1404" s="209"/>
      <c r="CJN1404" s="209"/>
      <c r="CJO1404" s="209"/>
      <c r="CJP1404" s="209"/>
      <c r="CJQ1404" s="209"/>
      <c r="CJR1404" s="209"/>
      <c r="CJS1404" s="209"/>
      <c r="CJT1404" s="209"/>
      <c r="CJU1404" s="209"/>
      <c r="CJV1404" s="209"/>
      <c r="CJW1404" s="209"/>
      <c r="CJX1404" s="209"/>
      <c r="CJY1404" s="209"/>
      <c r="CJZ1404" s="209"/>
      <c r="CKA1404" s="209"/>
      <c r="CKB1404" s="209"/>
      <c r="CKC1404" s="209"/>
      <c r="CKD1404" s="209"/>
      <c r="CKE1404" s="209"/>
      <c r="CKF1404" s="209"/>
      <c r="CKG1404" s="209"/>
      <c r="CKH1404" s="209"/>
      <c r="CKI1404" s="209"/>
      <c r="CKJ1404" s="209"/>
      <c r="CKK1404" s="209"/>
      <c r="CKL1404" s="209"/>
      <c r="CKM1404" s="209"/>
      <c r="CKN1404" s="209"/>
      <c r="CKO1404" s="209"/>
      <c r="CKP1404" s="209"/>
      <c r="CKQ1404" s="209"/>
      <c r="CKR1404" s="209"/>
      <c r="CKS1404" s="209"/>
      <c r="CKT1404" s="209"/>
      <c r="CKU1404" s="209"/>
      <c r="CKV1404" s="209"/>
      <c r="CKW1404" s="209"/>
      <c r="CKX1404" s="209"/>
      <c r="CKY1404" s="209"/>
      <c r="CKZ1404" s="209"/>
      <c r="CLA1404" s="209"/>
      <c r="CLB1404" s="209"/>
      <c r="CLC1404" s="209"/>
      <c r="CLD1404" s="209"/>
      <c r="CLE1404" s="209"/>
      <c r="CLF1404" s="209"/>
      <c r="CLG1404" s="209"/>
      <c r="CLH1404" s="209"/>
      <c r="CLI1404" s="209"/>
      <c r="CLJ1404" s="209"/>
      <c r="CLK1404" s="209"/>
      <c r="CLL1404" s="209"/>
      <c r="CLM1404" s="209"/>
      <c r="CLN1404" s="209"/>
      <c r="CLO1404" s="209"/>
      <c r="CLP1404" s="209"/>
      <c r="CLQ1404" s="209"/>
      <c r="CLR1404" s="209"/>
      <c r="CLS1404" s="209"/>
      <c r="CLT1404" s="209"/>
      <c r="CLU1404" s="209"/>
      <c r="CLV1404" s="209"/>
      <c r="CLW1404" s="209"/>
      <c r="CLX1404" s="209"/>
      <c r="CLY1404" s="209"/>
      <c r="CLZ1404" s="209"/>
      <c r="CMA1404" s="209"/>
      <c r="CMB1404" s="209"/>
      <c r="CMC1404" s="209"/>
      <c r="CMD1404" s="209"/>
      <c r="CME1404" s="209"/>
      <c r="CMF1404" s="209"/>
      <c r="CMG1404" s="209"/>
      <c r="CMH1404" s="209"/>
      <c r="CMI1404" s="209"/>
      <c r="CMJ1404" s="209"/>
      <c r="CMK1404" s="209"/>
      <c r="CML1404" s="209"/>
      <c r="CMM1404" s="209"/>
      <c r="CMN1404" s="209"/>
      <c r="CMO1404" s="209"/>
      <c r="CMP1404" s="209"/>
      <c r="CMQ1404" s="209"/>
      <c r="CMR1404" s="209"/>
      <c r="CMS1404" s="209"/>
      <c r="CMT1404" s="209"/>
      <c r="CMU1404" s="209"/>
      <c r="CMV1404" s="209"/>
      <c r="CMW1404" s="209"/>
      <c r="CMX1404" s="209"/>
      <c r="CMY1404" s="209"/>
      <c r="CMZ1404" s="209"/>
      <c r="CNA1404" s="209"/>
      <c r="CNB1404" s="209"/>
      <c r="CNC1404" s="209"/>
      <c r="CND1404" s="209"/>
      <c r="CNE1404" s="209"/>
      <c r="CNF1404" s="209"/>
      <c r="CNG1404" s="209"/>
      <c r="CNH1404" s="209"/>
      <c r="CNI1404" s="209"/>
      <c r="CNJ1404" s="209"/>
      <c r="CNK1404" s="209"/>
      <c r="CNL1404" s="209"/>
      <c r="CNM1404" s="209"/>
      <c r="CNN1404" s="209"/>
      <c r="CNO1404" s="209"/>
      <c r="CNP1404" s="209"/>
      <c r="CNQ1404" s="209"/>
      <c r="CNR1404" s="209"/>
      <c r="CNS1404" s="209"/>
      <c r="CNT1404" s="209"/>
      <c r="CNU1404" s="209"/>
      <c r="CNV1404" s="209"/>
      <c r="CNW1404" s="209"/>
      <c r="CNX1404" s="209"/>
      <c r="CNY1404" s="209"/>
      <c r="CNZ1404" s="209"/>
      <c r="COA1404" s="209"/>
      <c r="COB1404" s="209"/>
      <c r="COC1404" s="209"/>
      <c r="COD1404" s="209"/>
      <c r="COE1404" s="209"/>
      <c r="COF1404" s="209"/>
      <c r="COG1404" s="209"/>
      <c r="COH1404" s="209"/>
      <c r="COI1404" s="209"/>
      <c r="COJ1404" s="209"/>
      <c r="COK1404" s="209"/>
      <c r="COL1404" s="209"/>
      <c r="COM1404" s="209"/>
      <c r="CON1404" s="209"/>
      <c r="COO1404" s="209"/>
      <c r="COP1404" s="209"/>
      <c r="COQ1404" s="209"/>
      <c r="COR1404" s="209"/>
      <c r="COS1404" s="209"/>
      <c r="COT1404" s="209"/>
      <c r="COU1404" s="209"/>
      <c r="COV1404" s="209"/>
      <c r="COW1404" s="209"/>
      <c r="COX1404" s="209"/>
      <c r="COY1404" s="209"/>
      <c r="COZ1404" s="209"/>
      <c r="CPA1404" s="209"/>
      <c r="CPB1404" s="209"/>
      <c r="CPC1404" s="209"/>
      <c r="CPD1404" s="209"/>
      <c r="CPE1404" s="209"/>
      <c r="CPF1404" s="209"/>
      <c r="CPG1404" s="209"/>
      <c r="CPH1404" s="209"/>
      <c r="CPI1404" s="209"/>
      <c r="CPJ1404" s="209"/>
      <c r="CPK1404" s="209"/>
      <c r="CPL1404" s="209"/>
      <c r="CPM1404" s="209"/>
      <c r="CPN1404" s="209"/>
      <c r="CPO1404" s="209"/>
      <c r="CPP1404" s="209"/>
      <c r="CPQ1404" s="209"/>
      <c r="CPR1404" s="209"/>
      <c r="CPS1404" s="209"/>
      <c r="CPT1404" s="209"/>
      <c r="CPU1404" s="209"/>
      <c r="CPV1404" s="209"/>
      <c r="CPW1404" s="209"/>
      <c r="CPX1404" s="209"/>
      <c r="CPY1404" s="209"/>
      <c r="CPZ1404" s="209"/>
      <c r="CQA1404" s="209"/>
      <c r="CQB1404" s="209"/>
      <c r="CQC1404" s="209"/>
      <c r="CQD1404" s="209"/>
      <c r="CQE1404" s="209"/>
      <c r="CQF1404" s="209"/>
      <c r="CQG1404" s="209"/>
      <c r="CQH1404" s="209"/>
      <c r="CQI1404" s="209"/>
      <c r="CQJ1404" s="209"/>
      <c r="CQK1404" s="209"/>
      <c r="CQL1404" s="209"/>
      <c r="CQM1404" s="209"/>
      <c r="CQN1404" s="209"/>
      <c r="CQO1404" s="209"/>
      <c r="CQP1404" s="209"/>
      <c r="CQQ1404" s="209"/>
      <c r="CQR1404" s="209"/>
      <c r="CQS1404" s="209"/>
      <c r="CQT1404" s="209"/>
      <c r="CQU1404" s="209"/>
      <c r="CQV1404" s="209"/>
      <c r="CQW1404" s="209"/>
      <c r="CQX1404" s="209"/>
      <c r="CQY1404" s="209"/>
      <c r="CQZ1404" s="209"/>
      <c r="CRA1404" s="209"/>
      <c r="CRB1404" s="209"/>
      <c r="CRC1404" s="209"/>
      <c r="CRD1404" s="209"/>
      <c r="CRE1404" s="209"/>
      <c r="CRF1404" s="209"/>
      <c r="CRG1404" s="209"/>
      <c r="CRH1404" s="209"/>
      <c r="CRI1404" s="209"/>
      <c r="CRJ1404" s="209"/>
      <c r="CRK1404" s="209"/>
      <c r="CRL1404" s="209"/>
      <c r="CRM1404" s="209"/>
      <c r="CRN1404" s="209"/>
      <c r="CRO1404" s="209"/>
      <c r="CRP1404" s="209"/>
      <c r="CRQ1404" s="209"/>
      <c r="CRR1404" s="209"/>
      <c r="CRS1404" s="209"/>
      <c r="CRT1404" s="209"/>
      <c r="CRU1404" s="209"/>
      <c r="CRV1404" s="209"/>
      <c r="CRW1404" s="209"/>
      <c r="CRX1404" s="209"/>
      <c r="CRY1404" s="209"/>
      <c r="CRZ1404" s="209"/>
      <c r="CSA1404" s="209"/>
      <c r="CSB1404" s="209"/>
      <c r="CSC1404" s="209"/>
      <c r="CSD1404" s="209"/>
      <c r="CSE1404" s="209"/>
      <c r="CSF1404" s="209"/>
      <c r="CSG1404" s="209"/>
      <c r="CSH1404" s="209"/>
      <c r="CSI1404" s="209"/>
      <c r="CSJ1404" s="209"/>
      <c r="CSK1404" s="209"/>
      <c r="CSL1404" s="209"/>
      <c r="CSM1404" s="209"/>
      <c r="CSN1404" s="209"/>
      <c r="CSO1404" s="209"/>
      <c r="CSP1404" s="209"/>
      <c r="CSQ1404" s="209"/>
      <c r="CSR1404" s="209"/>
      <c r="CSS1404" s="209"/>
      <c r="CST1404" s="209"/>
      <c r="CSU1404" s="209"/>
      <c r="CSV1404" s="209"/>
      <c r="CSW1404" s="209"/>
      <c r="CSX1404" s="209"/>
      <c r="CSY1404" s="209"/>
      <c r="CSZ1404" s="209"/>
      <c r="CTA1404" s="209"/>
      <c r="CTB1404" s="209"/>
      <c r="CTC1404" s="209"/>
      <c r="CTD1404" s="209"/>
      <c r="CTE1404" s="209"/>
      <c r="CTF1404" s="209"/>
      <c r="CTG1404" s="209"/>
      <c r="CTH1404" s="209"/>
      <c r="CTI1404" s="209"/>
      <c r="CTJ1404" s="209"/>
      <c r="CTK1404" s="209"/>
      <c r="CTL1404" s="209"/>
      <c r="CTM1404" s="209"/>
      <c r="CTN1404" s="209"/>
      <c r="CTO1404" s="209"/>
      <c r="CTP1404" s="209"/>
      <c r="CTQ1404" s="209"/>
      <c r="CTR1404" s="209"/>
      <c r="CTS1404" s="209"/>
      <c r="CTT1404" s="209"/>
      <c r="CTU1404" s="209"/>
      <c r="CTV1404" s="209"/>
      <c r="CTW1404" s="209"/>
      <c r="CTX1404" s="209"/>
      <c r="CTY1404" s="209"/>
      <c r="CTZ1404" s="209"/>
      <c r="CUA1404" s="209"/>
      <c r="CUB1404" s="209"/>
      <c r="CUC1404" s="209"/>
      <c r="CUD1404" s="209"/>
      <c r="CUE1404" s="209"/>
      <c r="CUF1404" s="209"/>
      <c r="CUG1404" s="209"/>
      <c r="CUH1404" s="209"/>
      <c r="CUI1404" s="209"/>
      <c r="CUJ1404" s="209"/>
      <c r="CUK1404" s="209"/>
      <c r="CUL1404" s="209"/>
      <c r="CUM1404" s="209"/>
      <c r="CUN1404" s="209"/>
      <c r="CUO1404" s="209"/>
      <c r="CUP1404" s="209"/>
      <c r="CUQ1404" s="209"/>
      <c r="CUR1404" s="209"/>
      <c r="CUS1404" s="209"/>
      <c r="CUT1404" s="209"/>
      <c r="CUU1404" s="209"/>
      <c r="CUV1404" s="209"/>
      <c r="CUW1404" s="209"/>
      <c r="CUX1404" s="209"/>
      <c r="CUY1404" s="209"/>
      <c r="CUZ1404" s="209"/>
      <c r="CVA1404" s="209"/>
      <c r="CVB1404" s="209"/>
      <c r="CVC1404" s="209"/>
      <c r="CVD1404" s="209"/>
      <c r="CVE1404" s="209"/>
      <c r="CVF1404" s="209"/>
      <c r="CVG1404" s="209"/>
      <c r="CVH1404" s="209"/>
      <c r="CVI1404" s="209"/>
      <c r="CVJ1404" s="209"/>
      <c r="CVK1404" s="209"/>
      <c r="CVL1404" s="209"/>
      <c r="CVM1404" s="209"/>
      <c r="CVN1404" s="209"/>
      <c r="CVO1404" s="209"/>
      <c r="CVP1404" s="209"/>
      <c r="CVQ1404" s="209"/>
      <c r="CVR1404" s="209"/>
      <c r="CVS1404" s="209"/>
      <c r="CVT1404" s="209"/>
      <c r="CVU1404" s="209"/>
      <c r="CVV1404" s="209"/>
      <c r="CVW1404" s="209"/>
      <c r="CVX1404" s="209"/>
      <c r="CVY1404" s="209"/>
      <c r="CVZ1404" s="209"/>
      <c r="CWA1404" s="209"/>
      <c r="CWB1404" s="209"/>
      <c r="CWC1404" s="209"/>
      <c r="CWD1404" s="209"/>
      <c r="CWE1404" s="209"/>
      <c r="CWF1404" s="209"/>
      <c r="CWG1404" s="209"/>
      <c r="CWH1404" s="209"/>
      <c r="CWI1404" s="209"/>
      <c r="CWJ1404" s="209"/>
      <c r="CWK1404" s="209"/>
      <c r="CWL1404" s="209"/>
      <c r="CWM1404" s="209"/>
      <c r="CWN1404" s="209"/>
      <c r="CWO1404" s="209"/>
      <c r="CWP1404" s="209"/>
      <c r="CWQ1404" s="209"/>
      <c r="CWR1404" s="209"/>
      <c r="CWS1404" s="209"/>
      <c r="CWT1404" s="209"/>
      <c r="CWU1404" s="209"/>
      <c r="CWV1404" s="209"/>
      <c r="CWW1404" s="209"/>
      <c r="CWX1404" s="209"/>
      <c r="CWY1404" s="209"/>
      <c r="CWZ1404" s="209"/>
      <c r="CXA1404" s="209"/>
      <c r="CXB1404" s="209"/>
      <c r="CXC1404" s="209"/>
      <c r="CXD1404" s="209"/>
      <c r="CXE1404" s="209"/>
      <c r="CXF1404" s="209"/>
      <c r="CXG1404" s="209"/>
      <c r="CXH1404" s="209"/>
      <c r="CXI1404" s="209"/>
      <c r="CXJ1404" s="209"/>
      <c r="CXK1404" s="209"/>
      <c r="CXL1404" s="209"/>
      <c r="CXM1404" s="209"/>
      <c r="CXN1404" s="209"/>
      <c r="CXO1404" s="209"/>
      <c r="CXP1404" s="209"/>
      <c r="CXQ1404" s="209"/>
      <c r="CXR1404" s="209"/>
      <c r="CXS1404" s="209"/>
      <c r="CXT1404" s="209"/>
      <c r="CXU1404" s="209"/>
      <c r="CXV1404" s="209"/>
      <c r="CXW1404" s="209"/>
      <c r="CXX1404" s="209"/>
      <c r="CXY1404" s="209"/>
      <c r="CXZ1404" s="209"/>
      <c r="CYA1404" s="209"/>
      <c r="CYB1404" s="209"/>
      <c r="CYC1404" s="209"/>
      <c r="CYD1404" s="209"/>
      <c r="CYE1404" s="209"/>
      <c r="CYF1404" s="209"/>
      <c r="CYG1404" s="209"/>
      <c r="CYH1404" s="209"/>
      <c r="CYI1404" s="209"/>
      <c r="CYJ1404" s="209"/>
      <c r="CYK1404" s="209"/>
      <c r="CYL1404" s="209"/>
      <c r="CYM1404" s="209"/>
      <c r="CYN1404" s="209"/>
      <c r="CYO1404" s="209"/>
      <c r="CYP1404" s="209"/>
      <c r="CYQ1404" s="209"/>
      <c r="CYR1404" s="209"/>
      <c r="CYS1404" s="209"/>
      <c r="CYT1404" s="209"/>
      <c r="CYU1404" s="209"/>
      <c r="CYV1404" s="209"/>
      <c r="CYW1404" s="209"/>
      <c r="CYX1404" s="209"/>
      <c r="CYY1404" s="209"/>
      <c r="CYZ1404" s="209"/>
      <c r="CZA1404" s="209"/>
      <c r="CZB1404" s="209"/>
      <c r="CZC1404" s="209"/>
      <c r="CZD1404" s="209"/>
      <c r="CZE1404" s="209"/>
      <c r="CZF1404" s="209"/>
      <c r="CZG1404" s="209"/>
      <c r="CZH1404" s="209"/>
      <c r="CZI1404" s="209"/>
      <c r="CZJ1404" s="209"/>
      <c r="CZK1404" s="209"/>
      <c r="CZL1404" s="209"/>
      <c r="CZM1404" s="209"/>
      <c r="CZN1404" s="209"/>
      <c r="CZO1404" s="209"/>
      <c r="CZP1404" s="209"/>
      <c r="CZQ1404" s="209"/>
      <c r="CZR1404" s="209"/>
      <c r="CZS1404" s="209"/>
      <c r="CZT1404" s="209"/>
      <c r="CZU1404" s="209"/>
      <c r="CZV1404" s="209"/>
      <c r="CZW1404" s="209"/>
      <c r="CZX1404" s="209"/>
      <c r="CZY1404" s="209"/>
      <c r="CZZ1404" s="209"/>
      <c r="DAA1404" s="209"/>
      <c r="DAB1404" s="209"/>
      <c r="DAC1404" s="209"/>
      <c r="DAD1404" s="209"/>
      <c r="DAE1404" s="209"/>
      <c r="DAF1404" s="209"/>
      <c r="DAG1404" s="209"/>
      <c r="DAH1404" s="209"/>
      <c r="DAI1404" s="209"/>
      <c r="DAJ1404" s="209"/>
      <c r="DAK1404" s="209"/>
      <c r="DAL1404" s="209"/>
      <c r="DAM1404" s="209"/>
      <c r="DAN1404" s="209"/>
      <c r="DAO1404" s="209"/>
      <c r="DAP1404" s="209"/>
      <c r="DAQ1404" s="209"/>
      <c r="DAR1404" s="209"/>
      <c r="DAS1404" s="209"/>
      <c r="DAT1404" s="209"/>
      <c r="DAU1404" s="209"/>
      <c r="DAV1404" s="209"/>
      <c r="DAW1404" s="209"/>
      <c r="DAX1404" s="209"/>
      <c r="DAY1404" s="209"/>
      <c r="DAZ1404" s="209"/>
      <c r="DBA1404" s="209"/>
      <c r="DBB1404" s="209"/>
      <c r="DBC1404" s="209"/>
      <c r="DBD1404" s="209"/>
      <c r="DBE1404" s="209"/>
      <c r="DBF1404" s="209"/>
      <c r="DBG1404" s="209"/>
      <c r="DBH1404" s="209"/>
      <c r="DBI1404" s="209"/>
      <c r="DBJ1404" s="209"/>
      <c r="DBK1404" s="209"/>
      <c r="DBL1404" s="209"/>
      <c r="DBM1404" s="209"/>
      <c r="DBN1404" s="209"/>
      <c r="DBO1404" s="209"/>
      <c r="DBP1404" s="209"/>
      <c r="DBQ1404" s="209"/>
      <c r="DBR1404" s="209"/>
      <c r="DBS1404" s="209"/>
      <c r="DBT1404" s="209"/>
      <c r="DBU1404" s="209"/>
      <c r="DBV1404" s="209"/>
      <c r="DBW1404" s="209"/>
      <c r="DBX1404" s="209"/>
      <c r="DBY1404" s="209"/>
      <c r="DBZ1404" s="209"/>
      <c r="DCA1404" s="209"/>
      <c r="DCB1404" s="209"/>
      <c r="DCC1404" s="209"/>
      <c r="DCD1404" s="209"/>
      <c r="DCE1404" s="209"/>
      <c r="DCF1404" s="209"/>
      <c r="DCG1404" s="209"/>
      <c r="DCH1404" s="209"/>
      <c r="DCI1404" s="209"/>
      <c r="DCJ1404" s="209"/>
      <c r="DCK1404" s="209"/>
      <c r="DCL1404" s="209"/>
      <c r="DCM1404" s="209"/>
      <c r="DCN1404" s="209"/>
      <c r="DCO1404" s="209"/>
      <c r="DCP1404" s="209"/>
      <c r="DCQ1404" s="209"/>
      <c r="DCR1404" s="209"/>
      <c r="DCS1404" s="209"/>
      <c r="DCT1404" s="209"/>
      <c r="DCU1404" s="209"/>
      <c r="DCV1404" s="209"/>
      <c r="DCW1404" s="209"/>
      <c r="DCX1404" s="209"/>
      <c r="DCY1404" s="209"/>
      <c r="DCZ1404" s="209"/>
      <c r="DDA1404" s="209"/>
      <c r="DDB1404" s="209"/>
      <c r="DDC1404" s="209"/>
      <c r="DDD1404" s="209"/>
      <c r="DDE1404" s="209"/>
      <c r="DDF1404" s="209"/>
      <c r="DDG1404" s="209"/>
      <c r="DDH1404" s="209"/>
      <c r="DDI1404" s="209"/>
      <c r="DDJ1404" s="209"/>
      <c r="DDK1404" s="209"/>
      <c r="DDL1404" s="209"/>
      <c r="DDM1404" s="209"/>
      <c r="DDN1404" s="209"/>
      <c r="DDO1404" s="209"/>
      <c r="DDP1404" s="209"/>
      <c r="DDQ1404" s="209"/>
      <c r="DDR1404" s="209"/>
      <c r="DDS1404" s="209"/>
      <c r="DDT1404" s="209"/>
      <c r="DDU1404" s="209"/>
      <c r="DDV1404" s="209"/>
      <c r="DDW1404" s="209"/>
      <c r="DDX1404" s="209"/>
      <c r="DDY1404" s="209"/>
      <c r="DDZ1404" s="209"/>
      <c r="DEA1404" s="209"/>
      <c r="DEB1404" s="209"/>
      <c r="DEC1404" s="209"/>
      <c r="DED1404" s="209"/>
      <c r="DEE1404" s="209"/>
      <c r="DEF1404" s="209"/>
      <c r="DEG1404" s="209"/>
      <c r="DEH1404" s="209"/>
      <c r="DEI1404" s="209"/>
      <c r="DEJ1404" s="209"/>
      <c r="DEK1404" s="209"/>
      <c r="DEL1404" s="209"/>
      <c r="DEM1404" s="209"/>
      <c r="DEN1404" s="209"/>
      <c r="DEO1404" s="209"/>
      <c r="DEP1404" s="209"/>
      <c r="DEQ1404" s="209"/>
      <c r="DER1404" s="209"/>
      <c r="DES1404" s="209"/>
      <c r="DET1404" s="209"/>
      <c r="DEU1404" s="209"/>
      <c r="DEV1404" s="209"/>
      <c r="DEW1404" s="209"/>
      <c r="DEX1404" s="209"/>
      <c r="DEY1404" s="209"/>
      <c r="DEZ1404" s="209"/>
      <c r="DFA1404" s="209"/>
      <c r="DFB1404" s="209"/>
      <c r="DFC1404" s="209"/>
      <c r="DFD1404" s="209"/>
      <c r="DFE1404" s="209"/>
      <c r="DFF1404" s="209"/>
      <c r="DFG1404" s="209"/>
      <c r="DFH1404" s="209"/>
      <c r="DFI1404" s="209"/>
      <c r="DFJ1404" s="209"/>
      <c r="DFK1404" s="209"/>
      <c r="DFL1404" s="209"/>
      <c r="DFM1404" s="209"/>
      <c r="DFN1404" s="209"/>
      <c r="DFO1404" s="209"/>
      <c r="DFP1404" s="209"/>
      <c r="DFQ1404" s="209"/>
      <c r="DFR1404" s="209"/>
      <c r="DFS1404" s="209"/>
      <c r="DFT1404" s="209"/>
      <c r="DFU1404" s="209"/>
      <c r="DFV1404" s="209"/>
      <c r="DFW1404" s="209"/>
      <c r="DFX1404" s="209"/>
      <c r="DFY1404" s="209"/>
      <c r="DFZ1404" s="209"/>
      <c r="DGA1404" s="209"/>
      <c r="DGB1404" s="209"/>
      <c r="DGC1404" s="209"/>
      <c r="DGD1404" s="209"/>
      <c r="DGE1404" s="209"/>
      <c r="DGF1404" s="209"/>
      <c r="DGG1404" s="209"/>
      <c r="DGH1404" s="209"/>
      <c r="DGI1404" s="209"/>
      <c r="DGJ1404" s="209"/>
      <c r="DGK1404" s="209"/>
      <c r="DGL1404" s="209"/>
      <c r="DGM1404" s="209"/>
      <c r="DGN1404" s="209"/>
      <c r="DGO1404" s="209"/>
      <c r="DGP1404" s="209"/>
      <c r="DGQ1404" s="209"/>
      <c r="DGR1404" s="209"/>
      <c r="DGS1404" s="209"/>
      <c r="DGT1404" s="209"/>
      <c r="DGU1404" s="209"/>
      <c r="DGV1404" s="209"/>
      <c r="DGW1404" s="209"/>
      <c r="DGX1404" s="209"/>
      <c r="DGY1404" s="209"/>
      <c r="DGZ1404" s="209"/>
      <c r="DHA1404" s="209"/>
      <c r="DHB1404" s="209"/>
      <c r="DHC1404" s="209"/>
      <c r="DHD1404" s="209"/>
      <c r="DHE1404" s="209"/>
      <c r="DHF1404" s="209"/>
      <c r="DHG1404" s="209"/>
      <c r="DHH1404" s="209"/>
      <c r="DHI1404" s="209"/>
      <c r="DHJ1404" s="209"/>
      <c r="DHK1404" s="209"/>
      <c r="DHL1404" s="209"/>
      <c r="DHM1404" s="209"/>
      <c r="DHN1404" s="209"/>
      <c r="DHO1404" s="209"/>
      <c r="DHP1404" s="209"/>
      <c r="DHQ1404" s="209"/>
      <c r="DHR1404" s="209"/>
      <c r="DHS1404" s="209"/>
      <c r="DHT1404" s="209"/>
      <c r="DHU1404" s="209"/>
      <c r="DHV1404" s="209"/>
      <c r="DHW1404" s="209"/>
      <c r="DHX1404" s="209"/>
      <c r="DHY1404" s="209"/>
      <c r="DHZ1404" s="209"/>
      <c r="DIA1404" s="209"/>
      <c r="DIB1404" s="209"/>
      <c r="DIC1404" s="209"/>
      <c r="DID1404" s="209"/>
      <c r="DIE1404" s="209"/>
      <c r="DIF1404" s="209"/>
      <c r="DIG1404" s="209"/>
      <c r="DIH1404" s="209"/>
      <c r="DII1404" s="209"/>
      <c r="DIJ1404" s="209"/>
      <c r="DIK1404" s="209"/>
      <c r="DIL1404" s="209"/>
      <c r="DIM1404" s="209"/>
      <c r="DIN1404" s="209"/>
      <c r="DIO1404" s="209"/>
      <c r="DIP1404" s="209"/>
      <c r="DIQ1404" s="209"/>
      <c r="DIR1404" s="209"/>
      <c r="DIS1404" s="209"/>
      <c r="DIT1404" s="209"/>
      <c r="DIU1404" s="209"/>
      <c r="DIV1404" s="209"/>
      <c r="DIW1404" s="209"/>
      <c r="DIX1404" s="209"/>
      <c r="DIY1404" s="209"/>
      <c r="DIZ1404" s="209"/>
      <c r="DJA1404" s="209"/>
      <c r="DJB1404" s="209"/>
      <c r="DJC1404" s="209"/>
      <c r="DJD1404" s="209"/>
      <c r="DJE1404" s="209"/>
      <c r="DJF1404" s="209"/>
      <c r="DJG1404" s="209"/>
      <c r="DJH1404" s="209"/>
      <c r="DJI1404" s="209"/>
      <c r="DJJ1404" s="209"/>
      <c r="DJK1404" s="209"/>
      <c r="DJL1404" s="209"/>
      <c r="DJM1404" s="209"/>
      <c r="DJN1404" s="209"/>
      <c r="DJO1404" s="209"/>
      <c r="DJP1404" s="209"/>
      <c r="DJQ1404" s="209"/>
      <c r="DJR1404" s="209"/>
      <c r="DJS1404" s="209"/>
      <c r="DJT1404" s="209"/>
      <c r="DJU1404" s="209"/>
      <c r="DJV1404" s="209"/>
      <c r="DJW1404" s="209"/>
      <c r="DJX1404" s="209"/>
      <c r="DJY1404" s="209"/>
      <c r="DJZ1404" s="209"/>
      <c r="DKA1404" s="209"/>
      <c r="DKB1404" s="209"/>
      <c r="DKC1404" s="209"/>
      <c r="DKD1404" s="209"/>
      <c r="DKE1404" s="209"/>
      <c r="DKF1404" s="209"/>
      <c r="DKG1404" s="209"/>
      <c r="DKH1404" s="209"/>
      <c r="DKI1404" s="209"/>
      <c r="DKJ1404" s="209"/>
      <c r="DKK1404" s="209"/>
      <c r="DKL1404" s="209"/>
      <c r="DKM1404" s="209"/>
      <c r="DKN1404" s="209"/>
      <c r="DKO1404" s="209"/>
      <c r="DKP1404" s="209"/>
      <c r="DKQ1404" s="209"/>
      <c r="DKR1404" s="209"/>
      <c r="DKS1404" s="209"/>
      <c r="DKT1404" s="209"/>
      <c r="DKU1404" s="209"/>
      <c r="DKV1404" s="209"/>
      <c r="DKW1404" s="209"/>
      <c r="DKX1404" s="209"/>
      <c r="DKY1404" s="209"/>
      <c r="DKZ1404" s="209"/>
      <c r="DLA1404" s="209"/>
      <c r="DLB1404" s="209"/>
      <c r="DLC1404" s="209"/>
      <c r="DLD1404" s="209"/>
      <c r="DLE1404" s="209"/>
      <c r="DLF1404" s="209"/>
      <c r="DLG1404" s="209"/>
      <c r="DLH1404" s="209"/>
      <c r="DLI1404" s="209"/>
      <c r="DLJ1404" s="209"/>
      <c r="DLK1404" s="209"/>
      <c r="DLL1404" s="209"/>
      <c r="DLM1404" s="209"/>
      <c r="DLN1404" s="209"/>
      <c r="DLO1404" s="209"/>
      <c r="DLP1404" s="209"/>
      <c r="DLQ1404" s="209"/>
      <c r="DLR1404" s="209"/>
      <c r="DLS1404" s="209"/>
      <c r="DLT1404" s="209"/>
      <c r="DLU1404" s="209"/>
      <c r="DLV1404" s="209"/>
      <c r="DLW1404" s="209"/>
      <c r="DLX1404" s="209"/>
      <c r="DLY1404" s="209"/>
      <c r="DLZ1404" s="209"/>
      <c r="DMA1404" s="209"/>
      <c r="DMB1404" s="209"/>
      <c r="DMC1404" s="209"/>
      <c r="DMD1404" s="209"/>
      <c r="DME1404" s="209"/>
      <c r="DMF1404" s="209"/>
      <c r="DMG1404" s="209"/>
      <c r="DMH1404" s="209"/>
      <c r="DMI1404" s="209"/>
      <c r="DMJ1404" s="209"/>
      <c r="DMK1404" s="209"/>
      <c r="DML1404" s="209"/>
      <c r="DMM1404" s="209"/>
      <c r="DMN1404" s="209"/>
      <c r="DMO1404" s="209"/>
      <c r="DMP1404" s="209"/>
      <c r="DMQ1404" s="209"/>
      <c r="DMR1404" s="209"/>
      <c r="DMS1404" s="209"/>
      <c r="DMT1404" s="209"/>
      <c r="DMU1404" s="209"/>
      <c r="DMV1404" s="209"/>
      <c r="DMW1404" s="209"/>
      <c r="DMX1404" s="209"/>
      <c r="DMY1404" s="209"/>
      <c r="DMZ1404" s="209"/>
      <c r="DNA1404" s="209"/>
      <c r="DNB1404" s="209"/>
      <c r="DNC1404" s="209"/>
      <c r="DND1404" s="209"/>
      <c r="DNE1404" s="209"/>
      <c r="DNF1404" s="209"/>
      <c r="DNG1404" s="209"/>
      <c r="DNH1404" s="209"/>
      <c r="DNI1404" s="209"/>
      <c r="DNJ1404" s="209"/>
      <c r="DNK1404" s="209"/>
      <c r="DNL1404" s="209"/>
      <c r="DNM1404" s="209"/>
      <c r="DNN1404" s="209"/>
      <c r="DNO1404" s="209"/>
      <c r="DNP1404" s="209"/>
      <c r="DNQ1404" s="209"/>
      <c r="DNR1404" s="209"/>
      <c r="DNS1404" s="209"/>
      <c r="DNT1404" s="209"/>
      <c r="DNU1404" s="209"/>
      <c r="DNV1404" s="209"/>
      <c r="DNW1404" s="209"/>
      <c r="DNX1404" s="209"/>
      <c r="DNY1404" s="209"/>
      <c r="DNZ1404" s="209"/>
      <c r="DOA1404" s="209"/>
      <c r="DOB1404" s="209"/>
      <c r="DOC1404" s="209"/>
      <c r="DOD1404" s="209"/>
      <c r="DOE1404" s="209"/>
      <c r="DOF1404" s="209"/>
      <c r="DOG1404" s="209"/>
      <c r="DOH1404" s="209"/>
      <c r="DOI1404" s="209"/>
      <c r="DOJ1404" s="209"/>
      <c r="DOK1404" s="209"/>
      <c r="DOL1404" s="209"/>
      <c r="DOM1404" s="209"/>
      <c r="DON1404" s="209"/>
      <c r="DOO1404" s="209"/>
      <c r="DOP1404" s="209"/>
      <c r="DOQ1404" s="209"/>
      <c r="DOR1404" s="209"/>
      <c r="DOS1404" s="209"/>
      <c r="DOT1404" s="209"/>
      <c r="DOU1404" s="209"/>
      <c r="DOV1404" s="209"/>
      <c r="DOW1404" s="209"/>
      <c r="DOX1404" s="209"/>
      <c r="DOY1404" s="209"/>
      <c r="DOZ1404" s="209"/>
      <c r="DPA1404" s="209"/>
      <c r="DPB1404" s="209"/>
      <c r="DPC1404" s="209"/>
      <c r="DPD1404" s="209"/>
      <c r="DPE1404" s="209"/>
      <c r="DPF1404" s="209"/>
      <c r="DPG1404" s="209"/>
      <c r="DPH1404" s="209"/>
      <c r="DPI1404" s="209"/>
      <c r="DPJ1404" s="209"/>
      <c r="DPK1404" s="209"/>
      <c r="DPL1404" s="209"/>
      <c r="DPM1404" s="209"/>
      <c r="DPN1404" s="209"/>
      <c r="DPO1404" s="209"/>
      <c r="DPP1404" s="209"/>
      <c r="DPQ1404" s="209"/>
      <c r="DPR1404" s="209"/>
      <c r="DPS1404" s="209"/>
      <c r="DPT1404" s="209"/>
      <c r="DPU1404" s="209"/>
      <c r="DPV1404" s="209"/>
      <c r="DPW1404" s="209"/>
      <c r="DPX1404" s="209"/>
      <c r="DPY1404" s="209"/>
      <c r="DPZ1404" s="209"/>
      <c r="DQA1404" s="209"/>
      <c r="DQB1404" s="209"/>
      <c r="DQC1404" s="209"/>
      <c r="DQD1404" s="209"/>
      <c r="DQE1404" s="209"/>
      <c r="DQF1404" s="209"/>
      <c r="DQG1404" s="209"/>
      <c r="DQH1404" s="209"/>
      <c r="DQI1404" s="209"/>
      <c r="DQJ1404" s="209"/>
      <c r="DQK1404" s="209"/>
      <c r="DQL1404" s="209"/>
      <c r="DQM1404" s="209"/>
      <c r="DQN1404" s="209"/>
      <c r="DQO1404" s="209"/>
      <c r="DQP1404" s="209"/>
      <c r="DQQ1404" s="209"/>
      <c r="DQR1404" s="209"/>
      <c r="DQS1404" s="209"/>
      <c r="DQT1404" s="209"/>
      <c r="DQU1404" s="209"/>
      <c r="DQV1404" s="209"/>
      <c r="DQW1404" s="209"/>
      <c r="DQX1404" s="209"/>
      <c r="DQY1404" s="209"/>
      <c r="DQZ1404" s="209"/>
      <c r="DRA1404" s="209"/>
      <c r="DRB1404" s="209"/>
      <c r="DRC1404" s="209"/>
      <c r="DRD1404" s="209"/>
      <c r="DRE1404" s="209"/>
      <c r="DRF1404" s="209"/>
      <c r="DRG1404" s="209"/>
      <c r="DRH1404" s="209"/>
      <c r="DRI1404" s="209"/>
      <c r="DRJ1404" s="209"/>
      <c r="DRK1404" s="209"/>
      <c r="DRL1404" s="209"/>
      <c r="DRM1404" s="209"/>
      <c r="DRN1404" s="209"/>
      <c r="DRO1404" s="209"/>
      <c r="DRP1404" s="209"/>
      <c r="DRQ1404" s="209"/>
      <c r="DRR1404" s="209"/>
      <c r="DRS1404" s="209"/>
      <c r="DRT1404" s="209"/>
      <c r="DRU1404" s="209"/>
      <c r="DRV1404" s="209"/>
      <c r="DRW1404" s="209"/>
      <c r="DRX1404" s="209"/>
      <c r="DRY1404" s="209"/>
      <c r="DRZ1404" s="209"/>
      <c r="DSA1404" s="209"/>
      <c r="DSB1404" s="209"/>
      <c r="DSC1404" s="209"/>
      <c r="DSD1404" s="209"/>
      <c r="DSE1404" s="209"/>
      <c r="DSF1404" s="209"/>
      <c r="DSG1404" s="209"/>
      <c r="DSH1404" s="209"/>
      <c r="DSI1404" s="209"/>
      <c r="DSJ1404" s="209"/>
      <c r="DSK1404" s="209"/>
      <c r="DSL1404" s="209"/>
      <c r="DSM1404" s="209"/>
      <c r="DSN1404" s="209"/>
      <c r="DSO1404" s="209"/>
      <c r="DSP1404" s="209"/>
      <c r="DSQ1404" s="209"/>
      <c r="DSR1404" s="209"/>
      <c r="DSS1404" s="209"/>
      <c r="DST1404" s="209"/>
      <c r="DSU1404" s="209"/>
      <c r="DSV1404" s="209"/>
      <c r="DSW1404" s="209"/>
      <c r="DSX1404" s="209"/>
      <c r="DSY1404" s="209"/>
      <c r="DSZ1404" s="209"/>
      <c r="DTA1404" s="209"/>
      <c r="DTB1404" s="209"/>
      <c r="DTC1404" s="209"/>
      <c r="DTD1404" s="209"/>
      <c r="DTE1404" s="209"/>
      <c r="DTF1404" s="209"/>
      <c r="DTG1404" s="209"/>
      <c r="DTH1404" s="209"/>
      <c r="DTI1404" s="209"/>
      <c r="DTJ1404" s="209"/>
      <c r="DTK1404" s="209"/>
      <c r="DTL1404" s="209"/>
      <c r="DTM1404" s="209"/>
      <c r="DTN1404" s="209"/>
      <c r="DTO1404" s="209"/>
      <c r="DTP1404" s="209"/>
      <c r="DTQ1404" s="209"/>
      <c r="DTR1404" s="209"/>
      <c r="DTS1404" s="209"/>
      <c r="DTT1404" s="209"/>
      <c r="DTU1404" s="209"/>
      <c r="DTV1404" s="209"/>
      <c r="DTW1404" s="209"/>
      <c r="DTX1404" s="209"/>
      <c r="DTY1404" s="209"/>
      <c r="DTZ1404" s="209"/>
      <c r="DUA1404" s="209"/>
      <c r="DUB1404" s="209"/>
      <c r="DUC1404" s="209"/>
      <c r="DUD1404" s="209"/>
      <c r="DUE1404" s="209"/>
      <c r="DUF1404" s="209"/>
      <c r="DUG1404" s="209"/>
      <c r="DUH1404" s="209"/>
      <c r="DUI1404" s="209"/>
      <c r="DUJ1404" s="209"/>
      <c r="DUK1404" s="209"/>
      <c r="DUL1404" s="209"/>
      <c r="DUM1404" s="209"/>
      <c r="DUN1404" s="209"/>
      <c r="DUO1404" s="209"/>
      <c r="DUP1404" s="209"/>
      <c r="DUQ1404" s="209"/>
      <c r="DUR1404" s="209"/>
      <c r="DUS1404" s="209"/>
      <c r="DUT1404" s="209"/>
      <c r="DUU1404" s="209"/>
      <c r="DUV1404" s="209"/>
      <c r="DUW1404" s="209"/>
      <c r="DUX1404" s="209"/>
      <c r="DUY1404" s="209"/>
      <c r="DUZ1404" s="209"/>
      <c r="DVA1404" s="209"/>
      <c r="DVB1404" s="209"/>
      <c r="DVC1404" s="209"/>
      <c r="DVD1404" s="209"/>
      <c r="DVE1404" s="209"/>
      <c r="DVF1404" s="209"/>
      <c r="DVG1404" s="209"/>
      <c r="DVH1404" s="209"/>
      <c r="DVI1404" s="209"/>
      <c r="DVJ1404" s="209"/>
      <c r="DVK1404" s="209"/>
      <c r="DVL1404" s="209"/>
      <c r="DVM1404" s="209"/>
      <c r="DVN1404" s="209"/>
      <c r="DVO1404" s="209"/>
      <c r="DVP1404" s="209"/>
      <c r="DVQ1404" s="209"/>
      <c r="DVR1404" s="209"/>
      <c r="DVS1404" s="209"/>
      <c r="DVT1404" s="209"/>
      <c r="DVU1404" s="209"/>
      <c r="DVV1404" s="209"/>
      <c r="DVW1404" s="209"/>
      <c r="DVX1404" s="209"/>
      <c r="DVY1404" s="209"/>
      <c r="DVZ1404" s="209"/>
      <c r="DWA1404" s="209"/>
      <c r="DWB1404" s="209"/>
      <c r="DWC1404" s="209"/>
      <c r="DWD1404" s="209"/>
      <c r="DWE1404" s="209"/>
      <c r="DWF1404" s="209"/>
      <c r="DWG1404" s="209"/>
      <c r="DWH1404" s="209"/>
      <c r="DWI1404" s="209"/>
      <c r="DWJ1404" s="209"/>
      <c r="DWK1404" s="209"/>
      <c r="DWL1404" s="209"/>
      <c r="DWM1404" s="209"/>
      <c r="DWN1404" s="209"/>
      <c r="DWO1404" s="209"/>
      <c r="DWP1404" s="209"/>
      <c r="DWQ1404" s="209"/>
      <c r="DWR1404" s="209"/>
      <c r="DWS1404" s="209"/>
      <c r="DWT1404" s="209"/>
      <c r="DWU1404" s="209"/>
      <c r="DWV1404" s="209"/>
      <c r="DWW1404" s="209"/>
      <c r="DWX1404" s="209"/>
      <c r="DWY1404" s="209"/>
      <c r="DWZ1404" s="209"/>
      <c r="DXA1404" s="209"/>
      <c r="DXB1404" s="209"/>
      <c r="DXC1404" s="209"/>
      <c r="DXD1404" s="209"/>
      <c r="DXE1404" s="209"/>
      <c r="DXF1404" s="209"/>
      <c r="DXG1404" s="209"/>
      <c r="DXH1404" s="209"/>
      <c r="DXI1404" s="209"/>
      <c r="DXJ1404" s="209"/>
      <c r="DXK1404" s="209"/>
      <c r="DXL1404" s="209"/>
      <c r="DXM1404" s="209"/>
      <c r="DXN1404" s="209"/>
      <c r="DXO1404" s="209"/>
      <c r="DXP1404" s="209"/>
      <c r="DXQ1404" s="209"/>
      <c r="DXR1404" s="209"/>
      <c r="DXS1404" s="209"/>
      <c r="DXT1404" s="209"/>
      <c r="DXU1404" s="209"/>
      <c r="DXV1404" s="209"/>
      <c r="DXW1404" s="209"/>
      <c r="DXX1404" s="209"/>
      <c r="DXY1404" s="209"/>
      <c r="DXZ1404" s="209"/>
      <c r="DYA1404" s="209"/>
      <c r="DYB1404" s="209"/>
      <c r="DYC1404" s="209"/>
      <c r="DYD1404" s="209"/>
      <c r="DYE1404" s="209"/>
      <c r="DYF1404" s="209"/>
      <c r="DYG1404" s="209"/>
      <c r="DYH1404" s="209"/>
      <c r="DYI1404" s="209"/>
      <c r="DYJ1404" s="209"/>
      <c r="DYK1404" s="209"/>
      <c r="DYL1404" s="209"/>
      <c r="DYM1404" s="209"/>
      <c r="DYN1404" s="209"/>
      <c r="DYO1404" s="209"/>
      <c r="DYP1404" s="209"/>
      <c r="DYQ1404" s="209"/>
      <c r="DYR1404" s="209"/>
      <c r="DYS1404" s="209"/>
      <c r="DYT1404" s="209"/>
      <c r="DYU1404" s="209"/>
      <c r="DYV1404" s="209"/>
      <c r="DYW1404" s="209"/>
      <c r="DYX1404" s="209"/>
      <c r="DYY1404" s="209"/>
      <c r="DYZ1404" s="209"/>
      <c r="DZA1404" s="209"/>
      <c r="DZB1404" s="209"/>
      <c r="DZC1404" s="209"/>
      <c r="DZD1404" s="209"/>
      <c r="DZE1404" s="209"/>
      <c r="DZF1404" s="209"/>
      <c r="DZG1404" s="209"/>
      <c r="DZH1404" s="209"/>
      <c r="DZI1404" s="209"/>
      <c r="DZJ1404" s="209"/>
      <c r="DZK1404" s="209"/>
      <c r="DZL1404" s="209"/>
      <c r="DZM1404" s="209"/>
      <c r="DZN1404" s="209"/>
      <c r="DZO1404" s="209"/>
      <c r="DZP1404" s="209"/>
      <c r="DZQ1404" s="209"/>
      <c r="DZR1404" s="209"/>
      <c r="DZS1404" s="209"/>
      <c r="DZT1404" s="209"/>
      <c r="DZU1404" s="209"/>
      <c r="DZV1404" s="209"/>
      <c r="DZW1404" s="209"/>
      <c r="DZX1404" s="209"/>
      <c r="DZY1404" s="209"/>
      <c r="DZZ1404" s="209"/>
      <c r="EAA1404" s="209"/>
      <c r="EAB1404" s="209"/>
      <c r="EAC1404" s="209"/>
      <c r="EAD1404" s="209"/>
      <c r="EAE1404" s="209"/>
      <c r="EAF1404" s="209"/>
      <c r="EAG1404" s="209"/>
      <c r="EAH1404" s="209"/>
      <c r="EAI1404" s="209"/>
      <c r="EAJ1404" s="209"/>
      <c r="EAK1404" s="209"/>
      <c r="EAL1404" s="209"/>
      <c r="EAM1404" s="209"/>
      <c r="EAN1404" s="209"/>
      <c r="EAO1404" s="209"/>
      <c r="EAP1404" s="209"/>
      <c r="EAQ1404" s="209"/>
      <c r="EAR1404" s="209"/>
      <c r="EAS1404" s="209"/>
      <c r="EAT1404" s="209"/>
      <c r="EAU1404" s="209"/>
      <c r="EAV1404" s="209"/>
      <c r="EAW1404" s="209"/>
      <c r="EAX1404" s="209"/>
      <c r="EAY1404" s="209"/>
      <c r="EAZ1404" s="209"/>
      <c r="EBA1404" s="209"/>
      <c r="EBB1404" s="209"/>
      <c r="EBC1404" s="209"/>
      <c r="EBD1404" s="209"/>
      <c r="EBE1404" s="209"/>
      <c r="EBF1404" s="209"/>
      <c r="EBG1404" s="209"/>
      <c r="EBH1404" s="209"/>
      <c r="EBI1404" s="209"/>
      <c r="EBJ1404" s="209"/>
      <c r="EBK1404" s="209"/>
      <c r="EBL1404" s="209"/>
      <c r="EBM1404" s="209"/>
      <c r="EBN1404" s="209"/>
      <c r="EBO1404" s="209"/>
      <c r="EBP1404" s="209"/>
      <c r="EBQ1404" s="209"/>
      <c r="EBR1404" s="209"/>
      <c r="EBS1404" s="209"/>
      <c r="EBT1404" s="209"/>
      <c r="EBU1404" s="209"/>
      <c r="EBV1404" s="209"/>
      <c r="EBW1404" s="209"/>
      <c r="EBX1404" s="209"/>
      <c r="EBY1404" s="209"/>
      <c r="EBZ1404" s="209"/>
      <c r="ECA1404" s="209"/>
      <c r="ECB1404" s="209"/>
      <c r="ECC1404" s="209"/>
      <c r="ECD1404" s="209"/>
      <c r="ECE1404" s="209"/>
      <c r="ECF1404" s="209"/>
      <c r="ECG1404" s="209"/>
      <c r="ECH1404" s="209"/>
      <c r="ECI1404" s="209"/>
      <c r="ECJ1404" s="209"/>
      <c r="ECK1404" s="209"/>
      <c r="ECL1404" s="209"/>
      <c r="ECM1404" s="209"/>
      <c r="ECN1404" s="209"/>
      <c r="ECO1404" s="209"/>
      <c r="ECP1404" s="209"/>
      <c r="ECQ1404" s="209"/>
      <c r="ECR1404" s="209"/>
      <c r="ECS1404" s="209"/>
      <c r="ECT1404" s="209"/>
      <c r="ECU1404" s="209"/>
      <c r="ECV1404" s="209"/>
      <c r="ECW1404" s="209"/>
      <c r="ECX1404" s="209"/>
      <c r="ECY1404" s="209"/>
      <c r="ECZ1404" s="209"/>
      <c r="EDA1404" s="209"/>
      <c r="EDB1404" s="209"/>
      <c r="EDC1404" s="209"/>
      <c r="EDD1404" s="209"/>
      <c r="EDE1404" s="209"/>
      <c r="EDF1404" s="209"/>
      <c r="EDG1404" s="209"/>
      <c r="EDH1404" s="209"/>
      <c r="EDI1404" s="209"/>
      <c r="EDJ1404" s="209"/>
      <c r="EDK1404" s="209"/>
      <c r="EDL1404" s="209"/>
      <c r="EDM1404" s="209"/>
      <c r="EDN1404" s="209"/>
      <c r="EDO1404" s="209"/>
      <c r="EDP1404" s="209"/>
      <c r="EDQ1404" s="209"/>
      <c r="EDR1404" s="209"/>
      <c r="EDS1404" s="209"/>
      <c r="EDT1404" s="209"/>
      <c r="EDU1404" s="209"/>
      <c r="EDV1404" s="209"/>
      <c r="EDW1404" s="209"/>
      <c r="EDX1404" s="209"/>
      <c r="EDY1404" s="209"/>
      <c r="EDZ1404" s="209"/>
      <c r="EEA1404" s="209"/>
      <c r="EEB1404" s="209"/>
      <c r="EEC1404" s="209"/>
      <c r="EED1404" s="209"/>
      <c r="EEE1404" s="209"/>
      <c r="EEF1404" s="209"/>
      <c r="EEG1404" s="209"/>
      <c r="EEH1404" s="209"/>
      <c r="EEI1404" s="209"/>
      <c r="EEJ1404" s="209"/>
      <c r="EEK1404" s="209"/>
      <c r="EEL1404" s="209"/>
      <c r="EEM1404" s="209"/>
      <c r="EEN1404" s="209"/>
      <c r="EEO1404" s="209"/>
      <c r="EEP1404" s="209"/>
      <c r="EEQ1404" s="209"/>
      <c r="EER1404" s="209"/>
      <c r="EES1404" s="209"/>
      <c r="EET1404" s="209"/>
      <c r="EEU1404" s="209"/>
      <c r="EEV1404" s="209"/>
      <c r="EEW1404" s="209"/>
      <c r="EEX1404" s="209"/>
      <c r="EEY1404" s="209"/>
      <c r="EEZ1404" s="209"/>
      <c r="EFA1404" s="209"/>
      <c r="EFB1404" s="209"/>
      <c r="EFC1404" s="209"/>
      <c r="EFD1404" s="209"/>
      <c r="EFE1404" s="209"/>
      <c r="EFF1404" s="209"/>
      <c r="EFG1404" s="209"/>
      <c r="EFH1404" s="209"/>
      <c r="EFI1404" s="209"/>
      <c r="EFJ1404" s="209"/>
      <c r="EFK1404" s="209"/>
      <c r="EFL1404" s="209"/>
      <c r="EFM1404" s="209"/>
      <c r="EFN1404" s="209"/>
      <c r="EFO1404" s="209"/>
      <c r="EFP1404" s="209"/>
      <c r="EFQ1404" s="209"/>
      <c r="EFR1404" s="209"/>
      <c r="EFS1404" s="209"/>
      <c r="EFT1404" s="209"/>
      <c r="EFU1404" s="209"/>
      <c r="EFV1404" s="209"/>
      <c r="EFW1404" s="209"/>
      <c r="EFX1404" s="209"/>
      <c r="EFY1404" s="209"/>
      <c r="EFZ1404" s="209"/>
      <c r="EGA1404" s="209"/>
      <c r="EGB1404" s="209"/>
      <c r="EGC1404" s="209"/>
      <c r="EGD1404" s="209"/>
      <c r="EGE1404" s="209"/>
      <c r="EGF1404" s="209"/>
      <c r="EGG1404" s="209"/>
      <c r="EGH1404" s="209"/>
      <c r="EGI1404" s="209"/>
      <c r="EGJ1404" s="209"/>
      <c r="EGK1404" s="209"/>
      <c r="EGL1404" s="209"/>
      <c r="EGM1404" s="209"/>
      <c r="EGN1404" s="209"/>
      <c r="EGO1404" s="209"/>
      <c r="EGP1404" s="209"/>
      <c r="EGQ1404" s="209"/>
      <c r="EGR1404" s="209"/>
      <c r="EGS1404" s="209"/>
      <c r="EGT1404" s="209"/>
      <c r="EGU1404" s="209"/>
      <c r="EGV1404" s="209"/>
      <c r="EGW1404" s="209"/>
      <c r="EGX1404" s="209"/>
      <c r="EGY1404" s="209"/>
      <c r="EGZ1404" s="209"/>
      <c r="EHA1404" s="209"/>
      <c r="EHB1404" s="209"/>
      <c r="EHC1404" s="209"/>
      <c r="EHD1404" s="209"/>
      <c r="EHE1404" s="209"/>
      <c r="EHF1404" s="209"/>
      <c r="EHG1404" s="209"/>
      <c r="EHH1404" s="209"/>
      <c r="EHI1404" s="209"/>
      <c r="EHJ1404" s="209"/>
      <c r="EHK1404" s="209"/>
      <c r="EHL1404" s="209"/>
      <c r="EHM1404" s="209"/>
      <c r="EHN1404" s="209"/>
      <c r="EHO1404" s="209"/>
      <c r="EHP1404" s="209"/>
      <c r="EHQ1404" s="209"/>
      <c r="EHR1404" s="209"/>
      <c r="EHS1404" s="209"/>
      <c r="EHT1404" s="209"/>
      <c r="EHU1404" s="209"/>
      <c r="EHV1404" s="209"/>
      <c r="EHW1404" s="209"/>
      <c r="EHX1404" s="209"/>
      <c r="EHY1404" s="209"/>
      <c r="EHZ1404" s="209"/>
      <c r="EIA1404" s="209"/>
      <c r="EIB1404" s="209"/>
      <c r="EIC1404" s="209"/>
      <c r="EID1404" s="209"/>
      <c r="EIE1404" s="209"/>
      <c r="EIF1404" s="209"/>
      <c r="EIG1404" s="209"/>
      <c r="EIH1404" s="209"/>
      <c r="EII1404" s="209"/>
      <c r="EIJ1404" s="209"/>
      <c r="EIK1404" s="209"/>
      <c r="EIL1404" s="209"/>
      <c r="EIM1404" s="209"/>
      <c r="EIN1404" s="209"/>
      <c r="EIO1404" s="209"/>
      <c r="EIP1404" s="209"/>
      <c r="EIQ1404" s="209"/>
      <c r="EIR1404" s="209"/>
      <c r="EIS1404" s="209"/>
      <c r="EIT1404" s="209"/>
      <c r="EIU1404" s="209"/>
      <c r="EIV1404" s="209"/>
      <c r="EIW1404" s="209"/>
      <c r="EIX1404" s="209"/>
      <c r="EIY1404" s="209"/>
      <c r="EIZ1404" s="209"/>
      <c r="EJA1404" s="209"/>
      <c r="EJB1404" s="209"/>
      <c r="EJC1404" s="209"/>
      <c r="EJD1404" s="209"/>
      <c r="EJE1404" s="209"/>
      <c r="EJF1404" s="209"/>
      <c r="EJG1404" s="209"/>
      <c r="EJH1404" s="209"/>
      <c r="EJI1404" s="209"/>
      <c r="EJJ1404" s="209"/>
      <c r="EJK1404" s="209"/>
      <c r="EJL1404" s="209"/>
      <c r="EJM1404" s="209"/>
      <c r="EJN1404" s="209"/>
      <c r="EJO1404" s="209"/>
      <c r="EJP1404" s="209"/>
      <c r="EJQ1404" s="209"/>
      <c r="EJR1404" s="209"/>
      <c r="EJS1404" s="209"/>
      <c r="EJT1404" s="209"/>
      <c r="EJU1404" s="209"/>
      <c r="EJV1404" s="209"/>
      <c r="EJW1404" s="209"/>
      <c r="EJX1404" s="209"/>
      <c r="EJY1404" s="209"/>
      <c r="EJZ1404" s="209"/>
      <c r="EKA1404" s="209"/>
      <c r="EKB1404" s="209"/>
      <c r="EKC1404" s="209"/>
      <c r="EKD1404" s="209"/>
      <c r="EKE1404" s="209"/>
      <c r="EKF1404" s="209"/>
      <c r="EKG1404" s="209"/>
      <c r="EKH1404" s="209"/>
      <c r="EKI1404" s="209"/>
      <c r="EKJ1404" s="209"/>
      <c r="EKK1404" s="209"/>
      <c r="EKL1404" s="209"/>
      <c r="EKM1404" s="209"/>
      <c r="EKN1404" s="209"/>
      <c r="EKO1404" s="209"/>
      <c r="EKP1404" s="209"/>
      <c r="EKQ1404" s="209"/>
      <c r="EKR1404" s="209"/>
      <c r="EKS1404" s="209"/>
      <c r="EKT1404" s="209"/>
      <c r="EKU1404" s="209"/>
      <c r="EKV1404" s="209"/>
      <c r="EKW1404" s="209"/>
      <c r="EKX1404" s="209"/>
      <c r="EKY1404" s="209"/>
      <c r="EKZ1404" s="209"/>
      <c r="ELA1404" s="209"/>
      <c r="ELB1404" s="209"/>
      <c r="ELC1404" s="209"/>
      <c r="ELD1404" s="209"/>
      <c r="ELE1404" s="209"/>
      <c r="ELF1404" s="209"/>
      <c r="ELG1404" s="209"/>
      <c r="ELH1404" s="209"/>
      <c r="ELI1404" s="209"/>
      <c r="ELJ1404" s="209"/>
      <c r="ELK1404" s="209"/>
      <c r="ELL1404" s="209"/>
      <c r="ELM1404" s="209"/>
      <c r="ELN1404" s="209"/>
      <c r="ELO1404" s="209"/>
      <c r="ELP1404" s="209"/>
      <c r="ELQ1404" s="209"/>
      <c r="ELR1404" s="209"/>
      <c r="ELS1404" s="209"/>
      <c r="ELT1404" s="209"/>
      <c r="ELU1404" s="209"/>
      <c r="ELV1404" s="209"/>
      <c r="ELW1404" s="209"/>
      <c r="ELX1404" s="209"/>
      <c r="ELY1404" s="209"/>
      <c r="ELZ1404" s="209"/>
      <c r="EMA1404" s="209"/>
      <c r="EMB1404" s="209"/>
      <c r="EMC1404" s="209"/>
      <c r="EMD1404" s="209"/>
      <c r="EME1404" s="209"/>
      <c r="EMF1404" s="209"/>
      <c r="EMG1404" s="209"/>
      <c r="EMH1404" s="209"/>
      <c r="EMI1404" s="209"/>
      <c r="EMJ1404" s="209"/>
      <c r="EMK1404" s="209"/>
      <c r="EML1404" s="209"/>
      <c r="EMM1404" s="209"/>
      <c r="EMN1404" s="209"/>
      <c r="EMO1404" s="209"/>
      <c r="EMP1404" s="209"/>
      <c r="EMQ1404" s="209"/>
      <c r="EMR1404" s="209"/>
      <c r="EMS1404" s="209"/>
      <c r="EMT1404" s="209"/>
      <c r="EMU1404" s="209"/>
      <c r="EMV1404" s="209"/>
      <c r="EMW1404" s="209"/>
      <c r="EMX1404" s="209"/>
      <c r="EMY1404" s="209"/>
      <c r="EMZ1404" s="209"/>
      <c r="ENA1404" s="209"/>
      <c r="ENB1404" s="209"/>
      <c r="ENC1404" s="209"/>
      <c r="END1404" s="209"/>
      <c r="ENE1404" s="209"/>
      <c r="ENF1404" s="209"/>
      <c r="ENG1404" s="209"/>
      <c r="ENH1404" s="209"/>
      <c r="ENI1404" s="209"/>
      <c r="ENJ1404" s="209"/>
      <c r="ENK1404" s="209"/>
      <c r="ENL1404" s="209"/>
      <c r="ENM1404" s="209"/>
      <c r="ENN1404" s="209"/>
      <c r="ENO1404" s="209"/>
      <c r="ENP1404" s="209"/>
      <c r="ENQ1404" s="209"/>
      <c r="ENR1404" s="209"/>
      <c r="ENS1404" s="209"/>
      <c r="ENT1404" s="209"/>
      <c r="ENU1404" s="209"/>
      <c r="ENV1404" s="209"/>
      <c r="ENW1404" s="209"/>
      <c r="ENX1404" s="209"/>
      <c r="ENY1404" s="209"/>
      <c r="ENZ1404" s="209"/>
      <c r="EOA1404" s="209"/>
      <c r="EOB1404" s="209"/>
      <c r="EOC1404" s="209"/>
      <c r="EOD1404" s="209"/>
      <c r="EOE1404" s="209"/>
      <c r="EOF1404" s="209"/>
      <c r="EOG1404" s="209"/>
      <c r="EOH1404" s="209"/>
      <c r="EOI1404" s="209"/>
      <c r="EOJ1404" s="209"/>
      <c r="EOK1404" s="209"/>
      <c r="EOL1404" s="209"/>
      <c r="EOM1404" s="209"/>
      <c r="EON1404" s="209"/>
      <c r="EOO1404" s="209"/>
      <c r="EOP1404" s="209"/>
      <c r="EOQ1404" s="209"/>
      <c r="EOR1404" s="209"/>
      <c r="EOS1404" s="209"/>
      <c r="EOT1404" s="209"/>
      <c r="EOU1404" s="209"/>
      <c r="EOV1404" s="209"/>
      <c r="EOW1404" s="209"/>
      <c r="EOX1404" s="209"/>
      <c r="EOY1404" s="209"/>
      <c r="EOZ1404" s="209"/>
      <c r="EPA1404" s="209"/>
      <c r="EPB1404" s="209"/>
      <c r="EPC1404" s="209"/>
      <c r="EPD1404" s="209"/>
      <c r="EPE1404" s="209"/>
      <c r="EPF1404" s="209"/>
      <c r="EPG1404" s="209"/>
      <c r="EPH1404" s="209"/>
      <c r="EPI1404" s="209"/>
      <c r="EPJ1404" s="209"/>
      <c r="EPK1404" s="209"/>
      <c r="EPL1404" s="209"/>
      <c r="EPM1404" s="209"/>
      <c r="EPN1404" s="209"/>
      <c r="EPO1404" s="209"/>
      <c r="EPP1404" s="209"/>
      <c r="EPQ1404" s="209"/>
      <c r="EPR1404" s="209"/>
      <c r="EPS1404" s="209"/>
      <c r="EPT1404" s="209"/>
      <c r="EPU1404" s="209"/>
      <c r="EPV1404" s="209"/>
      <c r="EPW1404" s="209"/>
      <c r="EPX1404" s="209"/>
      <c r="EPY1404" s="209"/>
      <c r="EPZ1404" s="209"/>
      <c r="EQA1404" s="209"/>
      <c r="EQB1404" s="209"/>
      <c r="EQC1404" s="209"/>
      <c r="EQD1404" s="209"/>
      <c r="EQE1404" s="209"/>
      <c r="EQF1404" s="209"/>
      <c r="EQG1404" s="209"/>
      <c r="EQH1404" s="209"/>
      <c r="EQI1404" s="209"/>
      <c r="EQJ1404" s="209"/>
      <c r="EQK1404" s="209"/>
      <c r="EQL1404" s="209"/>
      <c r="EQM1404" s="209"/>
      <c r="EQN1404" s="209"/>
      <c r="EQO1404" s="209"/>
      <c r="EQP1404" s="209"/>
      <c r="EQQ1404" s="209"/>
      <c r="EQR1404" s="209"/>
      <c r="EQS1404" s="209"/>
      <c r="EQT1404" s="209"/>
      <c r="EQU1404" s="209"/>
      <c r="EQV1404" s="209"/>
      <c r="EQW1404" s="209"/>
      <c r="EQX1404" s="209"/>
      <c r="EQY1404" s="209"/>
      <c r="EQZ1404" s="209"/>
      <c r="ERA1404" s="209"/>
      <c r="ERB1404" s="209"/>
      <c r="ERC1404" s="209"/>
      <c r="ERD1404" s="209"/>
      <c r="ERE1404" s="209"/>
      <c r="ERF1404" s="209"/>
      <c r="ERG1404" s="209"/>
      <c r="ERH1404" s="209"/>
      <c r="ERI1404" s="209"/>
      <c r="ERJ1404" s="209"/>
      <c r="ERK1404" s="209"/>
      <c r="ERL1404" s="209"/>
      <c r="ERM1404" s="209"/>
      <c r="ERN1404" s="209"/>
      <c r="ERO1404" s="209"/>
      <c r="ERP1404" s="209"/>
      <c r="ERQ1404" s="209"/>
      <c r="ERR1404" s="209"/>
      <c r="ERS1404" s="209"/>
      <c r="ERT1404" s="209"/>
      <c r="ERU1404" s="209"/>
      <c r="ERV1404" s="209"/>
      <c r="ERW1404" s="209"/>
      <c r="ERX1404" s="209"/>
      <c r="ERY1404" s="209"/>
      <c r="ERZ1404" s="209"/>
      <c r="ESA1404" s="209"/>
      <c r="ESB1404" s="209"/>
      <c r="ESC1404" s="209"/>
      <c r="ESD1404" s="209"/>
      <c r="ESE1404" s="209"/>
      <c r="ESF1404" s="209"/>
      <c r="ESG1404" s="209"/>
      <c r="ESH1404" s="209"/>
      <c r="ESI1404" s="209"/>
      <c r="ESJ1404" s="209"/>
      <c r="ESK1404" s="209"/>
      <c r="ESL1404" s="209"/>
      <c r="ESM1404" s="209"/>
      <c r="ESN1404" s="209"/>
      <c r="ESO1404" s="209"/>
      <c r="ESP1404" s="209"/>
      <c r="ESQ1404" s="209"/>
      <c r="ESR1404" s="209"/>
      <c r="ESS1404" s="209"/>
      <c r="EST1404" s="209"/>
      <c r="ESU1404" s="209"/>
      <c r="ESV1404" s="209"/>
      <c r="ESW1404" s="209"/>
      <c r="ESX1404" s="209"/>
      <c r="ESY1404" s="209"/>
      <c r="ESZ1404" s="209"/>
      <c r="ETA1404" s="209"/>
      <c r="ETB1404" s="209"/>
      <c r="ETC1404" s="209"/>
      <c r="ETD1404" s="209"/>
      <c r="ETE1404" s="209"/>
      <c r="ETF1404" s="209"/>
      <c r="ETG1404" s="209"/>
      <c r="ETH1404" s="209"/>
      <c r="ETI1404" s="209"/>
      <c r="ETJ1404" s="209"/>
      <c r="ETK1404" s="209"/>
      <c r="ETL1404" s="209"/>
      <c r="ETM1404" s="209"/>
      <c r="ETN1404" s="209"/>
      <c r="ETO1404" s="209"/>
      <c r="ETP1404" s="209"/>
      <c r="ETQ1404" s="209"/>
      <c r="ETR1404" s="209"/>
      <c r="ETS1404" s="209"/>
      <c r="ETT1404" s="209"/>
      <c r="ETU1404" s="209"/>
      <c r="ETV1404" s="209"/>
      <c r="ETW1404" s="209"/>
      <c r="ETX1404" s="209"/>
      <c r="ETY1404" s="209"/>
      <c r="ETZ1404" s="209"/>
      <c r="EUA1404" s="209"/>
      <c r="EUB1404" s="209"/>
      <c r="EUC1404" s="209"/>
      <c r="EUD1404" s="209"/>
      <c r="EUE1404" s="209"/>
      <c r="EUF1404" s="209"/>
      <c r="EUG1404" s="209"/>
      <c r="EUH1404" s="209"/>
      <c r="EUI1404" s="209"/>
      <c r="EUJ1404" s="209"/>
      <c r="EUK1404" s="209"/>
      <c r="EUL1404" s="209"/>
      <c r="EUM1404" s="209"/>
      <c r="EUN1404" s="209"/>
      <c r="EUO1404" s="209"/>
      <c r="EUP1404" s="209"/>
      <c r="EUQ1404" s="209"/>
      <c r="EUR1404" s="209"/>
      <c r="EUS1404" s="209"/>
      <c r="EUT1404" s="209"/>
      <c r="EUU1404" s="209"/>
      <c r="EUV1404" s="209"/>
      <c r="EUW1404" s="209"/>
      <c r="EUX1404" s="209"/>
      <c r="EUY1404" s="209"/>
      <c r="EUZ1404" s="209"/>
      <c r="EVA1404" s="209"/>
      <c r="EVB1404" s="209"/>
      <c r="EVC1404" s="209"/>
      <c r="EVD1404" s="209"/>
      <c r="EVE1404" s="209"/>
      <c r="EVF1404" s="209"/>
      <c r="EVG1404" s="209"/>
      <c r="EVH1404" s="209"/>
      <c r="EVI1404" s="209"/>
      <c r="EVJ1404" s="209"/>
      <c r="EVK1404" s="209"/>
      <c r="EVL1404" s="209"/>
      <c r="EVM1404" s="209"/>
      <c r="EVN1404" s="209"/>
      <c r="EVO1404" s="209"/>
      <c r="EVP1404" s="209"/>
      <c r="EVQ1404" s="209"/>
      <c r="EVR1404" s="209"/>
      <c r="EVS1404" s="209"/>
      <c r="EVT1404" s="209"/>
      <c r="EVU1404" s="209"/>
      <c r="EVV1404" s="209"/>
      <c r="EVW1404" s="209"/>
      <c r="EVX1404" s="209"/>
      <c r="EVY1404" s="209"/>
      <c r="EVZ1404" s="209"/>
      <c r="EWA1404" s="209"/>
      <c r="EWB1404" s="209"/>
      <c r="EWC1404" s="209"/>
      <c r="EWD1404" s="209"/>
      <c r="EWE1404" s="209"/>
      <c r="EWF1404" s="209"/>
      <c r="EWG1404" s="209"/>
      <c r="EWH1404" s="209"/>
      <c r="EWI1404" s="209"/>
      <c r="EWJ1404" s="209"/>
      <c r="EWK1404" s="209"/>
      <c r="EWL1404" s="209"/>
      <c r="EWM1404" s="209"/>
      <c r="EWN1404" s="209"/>
      <c r="EWO1404" s="209"/>
      <c r="EWP1404" s="209"/>
      <c r="EWQ1404" s="209"/>
      <c r="EWR1404" s="209"/>
      <c r="EWS1404" s="209"/>
      <c r="EWT1404" s="209"/>
      <c r="EWU1404" s="209"/>
      <c r="EWV1404" s="209"/>
      <c r="EWW1404" s="209"/>
      <c r="EWX1404" s="209"/>
      <c r="EWY1404" s="209"/>
      <c r="EWZ1404" s="209"/>
      <c r="EXA1404" s="209"/>
      <c r="EXB1404" s="209"/>
      <c r="EXC1404" s="209"/>
      <c r="EXD1404" s="209"/>
      <c r="EXE1404" s="209"/>
      <c r="EXF1404" s="209"/>
      <c r="EXG1404" s="209"/>
      <c r="EXH1404" s="209"/>
      <c r="EXI1404" s="209"/>
      <c r="EXJ1404" s="209"/>
      <c r="EXK1404" s="209"/>
      <c r="EXL1404" s="209"/>
      <c r="EXM1404" s="209"/>
      <c r="EXN1404" s="209"/>
      <c r="EXO1404" s="209"/>
      <c r="EXP1404" s="209"/>
      <c r="EXQ1404" s="209"/>
      <c r="EXR1404" s="209"/>
      <c r="EXS1404" s="209"/>
      <c r="EXT1404" s="209"/>
      <c r="EXU1404" s="209"/>
      <c r="EXV1404" s="209"/>
      <c r="EXW1404" s="209"/>
      <c r="EXX1404" s="209"/>
      <c r="EXY1404" s="209"/>
      <c r="EXZ1404" s="209"/>
      <c r="EYA1404" s="209"/>
      <c r="EYB1404" s="209"/>
      <c r="EYC1404" s="209"/>
      <c r="EYD1404" s="209"/>
      <c r="EYE1404" s="209"/>
      <c r="EYF1404" s="209"/>
      <c r="EYG1404" s="209"/>
      <c r="EYH1404" s="209"/>
      <c r="EYI1404" s="209"/>
      <c r="EYJ1404" s="209"/>
      <c r="EYK1404" s="209"/>
      <c r="EYL1404" s="209"/>
      <c r="EYM1404" s="209"/>
      <c r="EYN1404" s="209"/>
      <c r="EYO1404" s="209"/>
      <c r="EYP1404" s="209"/>
      <c r="EYQ1404" s="209"/>
      <c r="EYR1404" s="209"/>
      <c r="EYS1404" s="209"/>
      <c r="EYT1404" s="209"/>
      <c r="EYU1404" s="209"/>
      <c r="EYV1404" s="209"/>
      <c r="EYW1404" s="209"/>
      <c r="EYX1404" s="209"/>
      <c r="EYY1404" s="209"/>
      <c r="EYZ1404" s="209"/>
      <c r="EZA1404" s="209"/>
      <c r="EZB1404" s="209"/>
      <c r="EZC1404" s="209"/>
      <c r="EZD1404" s="209"/>
      <c r="EZE1404" s="209"/>
      <c r="EZF1404" s="209"/>
      <c r="EZG1404" s="209"/>
      <c r="EZH1404" s="209"/>
      <c r="EZI1404" s="209"/>
      <c r="EZJ1404" s="209"/>
      <c r="EZK1404" s="209"/>
      <c r="EZL1404" s="209"/>
      <c r="EZM1404" s="209"/>
      <c r="EZN1404" s="209"/>
      <c r="EZO1404" s="209"/>
      <c r="EZP1404" s="209"/>
      <c r="EZQ1404" s="209"/>
      <c r="EZR1404" s="209"/>
      <c r="EZS1404" s="209"/>
      <c r="EZT1404" s="209"/>
      <c r="EZU1404" s="209"/>
      <c r="EZV1404" s="209"/>
      <c r="EZW1404" s="209"/>
      <c r="EZX1404" s="209"/>
      <c r="EZY1404" s="209"/>
      <c r="EZZ1404" s="209"/>
      <c r="FAA1404" s="209"/>
      <c r="FAB1404" s="209"/>
      <c r="FAC1404" s="209"/>
      <c r="FAD1404" s="209"/>
      <c r="FAE1404" s="209"/>
      <c r="FAF1404" s="209"/>
      <c r="FAG1404" s="209"/>
      <c r="FAH1404" s="209"/>
      <c r="FAI1404" s="209"/>
      <c r="FAJ1404" s="209"/>
      <c r="FAK1404" s="209"/>
      <c r="FAL1404" s="209"/>
      <c r="FAM1404" s="209"/>
      <c r="FAN1404" s="209"/>
      <c r="FAO1404" s="209"/>
      <c r="FAP1404" s="209"/>
      <c r="FAQ1404" s="209"/>
      <c r="FAR1404" s="209"/>
      <c r="FAS1404" s="209"/>
      <c r="FAT1404" s="209"/>
      <c r="FAU1404" s="209"/>
      <c r="FAV1404" s="209"/>
      <c r="FAW1404" s="209"/>
      <c r="FAX1404" s="209"/>
      <c r="FAY1404" s="209"/>
      <c r="FAZ1404" s="209"/>
      <c r="FBA1404" s="209"/>
      <c r="FBB1404" s="209"/>
      <c r="FBC1404" s="209"/>
      <c r="FBD1404" s="209"/>
      <c r="FBE1404" s="209"/>
      <c r="FBF1404" s="209"/>
      <c r="FBG1404" s="209"/>
      <c r="FBH1404" s="209"/>
      <c r="FBI1404" s="209"/>
      <c r="FBJ1404" s="209"/>
      <c r="FBK1404" s="209"/>
      <c r="FBL1404" s="209"/>
      <c r="FBM1404" s="209"/>
      <c r="FBN1404" s="209"/>
      <c r="FBO1404" s="209"/>
      <c r="FBP1404" s="209"/>
      <c r="FBQ1404" s="209"/>
      <c r="FBR1404" s="209"/>
      <c r="FBS1404" s="209"/>
      <c r="FBT1404" s="209"/>
      <c r="FBU1404" s="209"/>
      <c r="FBV1404" s="209"/>
      <c r="FBW1404" s="209"/>
      <c r="FBX1404" s="209"/>
      <c r="FBY1404" s="209"/>
      <c r="FBZ1404" s="209"/>
      <c r="FCA1404" s="209"/>
      <c r="FCB1404" s="209"/>
      <c r="FCC1404" s="209"/>
      <c r="FCD1404" s="209"/>
      <c r="FCE1404" s="209"/>
      <c r="FCF1404" s="209"/>
      <c r="FCG1404" s="209"/>
      <c r="FCH1404" s="209"/>
      <c r="FCI1404" s="209"/>
      <c r="FCJ1404" s="209"/>
      <c r="FCK1404" s="209"/>
      <c r="FCL1404" s="209"/>
      <c r="FCM1404" s="209"/>
      <c r="FCN1404" s="209"/>
      <c r="FCO1404" s="209"/>
      <c r="FCP1404" s="209"/>
      <c r="FCQ1404" s="209"/>
      <c r="FCR1404" s="209"/>
      <c r="FCS1404" s="209"/>
      <c r="FCT1404" s="209"/>
      <c r="FCU1404" s="209"/>
      <c r="FCV1404" s="209"/>
      <c r="FCW1404" s="209"/>
      <c r="FCX1404" s="209"/>
      <c r="FCY1404" s="209"/>
      <c r="FCZ1404" s="209"/>
      <c r="FDA1404" s="209"/>
      <c r="FDB1404" s="209"/>
      <c r="FDC1404" s="209"/>
      <c r="FDD1404" s="209"/>
      <c r="FDE1404" s="209"/>
      <c r="FDF1404" s="209"/>
      <c r="FDG1404" s="209"/>
      <c r="FDH1404" s="209"/>
      <c r="FDI1404" s="209"/>
      <c r="FDJ1404" s="209"/>
      <c r="FDK1404" s="209"/>
      <c r="FDL1404" s="209"/>
      <c r="FDM1404" s="209"/>
      <c r="FDN1404" s="209"/>
      <c r="FDO1404" s="209"/>
      <c r="FDP1404" s="209"/>
      <c r="FDQ1404" s="209"/>
      <c r="FDR1404" s="209"/>
      <c r="FDS1404" s="209"/>
      <c r="FDT1404" s="209"/>
      <c r="FDU1404" s="209"/>
      <c r="FDV1404" s="209"/>
      <c r="FDW1404" s="209"/>
      <c r="FDX1404" s="209"/>
      <c r="FDY1404" s="209"/>
      <c r="FDZ1404" s="209"/>
      <c r="FEA1404" s="209"/>
      <c r="FEB1404" s="209"/>
      <c r="FEC1404" s="209"/>
      <c r="FED1404" s="209"/>
      <c r="FEE1404" s="209"/>
      <c r="FEF1404" s="209"/>
      <c r="FEG1404" s="209"/>
      <c r="FEH1404" s="209"/>
      <c r="FEI1404" s="209"/>
      <c r="FEJ1404" s="209"/>
      <c r="FEK1404" s="209"/>
      <c r="FEL1404" s="209"/>
      <c r="FEM1404" s="209"/>
      <c r="FEN1404" s="209"/>
      <c r="FEO1404" s="209"/>
      <c r="FEP1404" s="209"/>
      <c r="FEQ1404" s="209"/>
      <c r="FER1404" s="209"/>
      <c r="FES1404" s="209"/>
      <c r="FET1404" s="209"/>
      <c r="FEU1404" s="209"/>
      <c r="FEV1404" s="209"/>
      <c r="FEW1404" s="209"/>
      <c r="FEX1404" s="209"/>
      <c r="FEY1404" s="209"/>
      <c r="FEZ1404" s="209"/>
      <c r="FFA1404" s="209"/>
      <c r="FFB1404" s="209"/>
      <c r="FFC1404" s="209"/>
      <c r="FFD1404" s="209"/>
      <c r="FFE1404" s="209"/>
      <c r="FFF1404" s="209"/>
      <c r="FFG1404" s="209"/>
      <c r="FFH1404" s="209"/>
      <c r="FFI1404" s="209"/>
      <c r="FFJ1404" s="209"/>
      <c r="FFK1404" s="209"/>
      <c r="FFL1404" s="209"/>
      <c r="FFM1404" s="209"/>
      <c r="FFN1404" s="209"/>
      <c r="FFO1404" s="209"/>
      <c r="FFP1404" s="209"/>
      <c r="FFQ1404" s="209"/>
      <c r="FFR1404" s="209"/>
      <c r="FFS1404" s="209"/>
      <c r="FFT1404" s="209"/>
      <c r="FFU1404" s="209"/>
      <c r="FFV1404" s="209"/>
      <c r="FFW1404" s="209"/>
      <c r="FFX1404" s="209"/>
      <c r="FFY1404" s="209"/>
      <c r="FFZ1404" s="209"/>
      <c r="FGA1404" s="209"/>
      <c r="FGB1404" s="209"/>
      <c r="FGC1404" s="209"/>
      <c r="FGD1404" s="209"/>
      <c r="FGE1404" s="209"/>
      <c r="FGF1404" s="209"/>
      <c r="FGG1404" s="209"/>
      <c r="FGH1404" s="209"/>
      <c r="FGI1404" s="209"/>
      <c r="FGJ1404" s="209"/>
      <c r="FGK1404" s="209"/>
      <c r="FGL1404" s="209"/>
      <c r="FGM1404" s="209"/>
      <c r="FGN1404" s="209"/>
      <c r="FGO1404" s="209"/>
      <c r="FGP1404" s="209"/>
      <c r="FGQ1404" s="209"/>
      <c r="FGR1404" s="209"/>
      <c r="FGS1404" s="209"/>
      <c r="FGT1404" s="209"/>
      <c r="FGU1404" s="209"/>
      <c r="FGV1404" s="209"/>
      <c r="FGW1404" s="209"/>
      <c r="FGX1404" s="209"/>
      <c r="FGY1404" s="209"/>
      <c r="FGZ1404" s="209"/>
      <c r="FHA1404" s="209"/>
      <c r="FHB1404" s="209"/>
      <c r="FHC1404" s="209"/>
      <c r="FHD1404" s="209"/>
      <c r="FHE1404" s="209"/>
      <c r="FHF1404" s="209"/>
      <c r="FHG1404" s="209"/>
      <c r="FHH1404" s="209"/>
      <c r="FHI1404" s="209"/>
      <c r="FHJ1404" s="209"/>
      <c r="FHK1404" s="209"/>
      <c r="FHL1404" s="209"/>
      <c r="FHM1404" s="209"/>
      <c r="FHN1404" s="209"/>
      <c r="FHO1404" s="209"/>
      <c r="FHP1404" s="209"/>
      <c r="FHQ1404" s="209"/>
      <c r="FHR1404" s="209"/>
      <c r="FHS1404" s="209"/>
      <c r="FHT1404" s="209"/>
      <c r="FHU1404" s="209"/>
      <c r="FHV1404" s="209"/>
      <c r="FHW1404" s="209"/>
      <c r="FHX1404" s="209"/>
      <c r="FHY1404" s="209"/>
      <c r="FHZ1404" s="209"/>
      <c r="FIA1404" s="209"/>
      <c r="FIB1404" s="209"/>
      <c r="FIC1404" s="209"/>
      <c r="FID1404" s="209"/>
      <c r="FIE1404" s="209"/>
      <c r="FIF1404" s="209"/>
      <c r="FIG1404" s="209"/>
      <c r="FIH1404" s="209"/>
      <c r="FII1404" s="209"/>
      <c r="FIJ1404" s="209"/>
      <c r="FIK1404" s="209"/>
      <c r="FIL1404" s="209"/>
      <c r="FIM1404" s="209"/>
      <c r="FIN1404" s="209"/>
      <c r="FIO1404" s="209"/>
      <c r="FIP1404" s="209"/>
      <c r="FIQ1404" s="209"/>
      <c r="FIR1404" s="209"/>
      <c r="FIS1404" s="209"/>
      <c r="FIT1404" s="209"/>
      <c r="FIU1404" s="209"/>
      <c r="FIV1404" s="209"/>
      <c r="FIW1404" s="209"/>
      <c r="FIX1404" s="209"/>
      <c r="FIY1404" s="209"/>
      <c r="FIZ1404" s="209"/>
      <c r="FJA1404" s="209"/>
      <c r="FJB1404" s="209"/>
      <c r="FJC1404" s="209"/>
      <c r="FJD1404" s="209"/>
      <c r="FJE1404" s="209"/>
      <c r="FJF1404" s="209"/>
      <c r="FJG1404" s="209"/>
      <c r="FJH1404" s="209"/>
      <c r="FJI1404" s="209"/>
      <c r="FJJ1404" s="209"/>
      <c r="FJK1404" s="209"/>
      <c r="FJL1404" s="209"/>
      <c r="FJM1404" s="209"/>
      <c r="FJN1404" s="209"/>
      <c r="FJO1404" s="209"/>
      <c r="FJP1404" s="209"/>
      <c r="FJQ1404" s="209"/>
      <c r="FJR1404" s="209"/>
      <c r="FJS1404" s="209"/>
      <c r="FJT1404" s="209"/>
      <c r="FJU1404" s="209"/>
      <c r="FJV1404" s="209"/>
      <c r="FJW1404" s="209"/>
      <c r="FJX1404" s="209"/>
      <c r="FJY1404" s="209"/>
      <c r="FJZ1404" s="209"/>
      <c r="FKA1404" s="209"/>
      <c r="FKB1404" s="209"/>
      <c r="FKC1404" s="209"/>
      <c r="FKD1404" s="209"/>
      <c r="FKE1404" s="209"/>
      <c r="FKF1404" s="209"/>
      <c r="FKG1404" s="209"/>
      <c r="FKH1404" s="209"/>
      <c r="FKI1404" s="209"/>
      <c r="FKJ1404" s="209"/>
      <c r="FKK1404" s="209"/>
      <c r="FKL1404" s="209"/>
      <c r="FKM1404" s="209"/>
      <c r="FKN1404" s="209"/>
      <c r="FKO1404" s="209"/>
      <c r="FKP1404" s="209"/>
      <c r="FKQ1404" s="209"/>
      <c r="FKR1404" s="209"/>
      <c r="FKS1404" s="209"/>
      <c r="FKT1404" s="209"/>
      <c r="FKU1404" s="209"/>
      <c r="FKV1404" s="209"/>
      <c r="FKW1404" s="209"/>
      <c r="FKX1404" s="209"/>
      <c r="FKY1404" s="209"/>
      <c r="FKZ1404" s="209"/>
      <c r="FLA1404" s="209"/>
      <c r="FLB1404" s="209"/>
      <c r="FLC1404" s="209"/>
      <c r="FLD1404" s="209"/>
      <c r="FLE1404" s="209"/>
      <c r="FLF1404" s="209"/>
      <c r="FLG1404" s="209"/>
      <c r="FLH1404" s="209"/>
      <c r="FLI1404" s="209"/>
      <c r="FLJ1404" s="209"/>
      <c r="FLK1404" s="209"/>
      <c r="FLL1404" s="209"/>
      <c r="FLM1404" s="209"/>
      <c r="FLN1404" s="209"/>
      <c r="FLO1404" s="209"/>
      <c r="FLP1404" s="209"/>
      <c r="FLQ1404" s="209"/>
      <c r="FLR1404" s="209"/>
      <c r="FLS1404" s="209"/>
      <c r="FLT1404" s="209"/>
      <c r="FLU1404" s="209"/>
      <c r="FLV1404" s="209"/>
      <c r="FLW1404" s="209"/>
      <c r="FLX1404" s="209"/>
      <c r="FLY1404" s="209"/>
      <c r="FLZ1404" s="209"/>
      <c r="FMA1404" s="209"/>
      <c r="FMB1404" s="209"/>
      <c r="FMC1404" s="209"/>
      <c r="FMD1404" s="209"/>
      <c r="FME1404" s="209"/>
      <c r="FMF1404" s="209"/>
      <c r="FMG1404" s="209"/>
      <c r="FMH1404" s="209"/>
      <c r="FMI1404" s="209"/>
      <c r="FMJ1404" s="209"/>
      <c r="FMK1404" s="209"/>
      <c r="FML1404" s="209"/>
      <c r="FMM1404" s="209"/>
      <c r="FMN1404" s="209"/>
      <c r="FMO1404" s="209"/>
      <c r="FMP1404" s="209"/>
      <c r="FMQ1404" s="209"/>
      <c r="FMR1404" s="209"/>
      <c r="FMS1404" s="209"/>
      <c r="FMT1404" s="209"/>
      <c r="FMU1404" s="209"/>
      <c r="FMV1404" s="209"/>
      <c r="FMW1404" s="209"/>
      <c r="FMX1404" s="209"/>
      <c r="FMY1404" s="209"/>
      <c r="FMZ1404" s="209"/>
      <c r="FNA1404" s="209"/>
      <c r="FNB1404" s="209"/>
      <c r="FNC1404" s="209"/>
      <c r="FND1404" s="209"/>
      <c r="FNE1404" s="209"/>
      <c r="FNF1404" s="209"/>
      <c r="FNG1404" s="209"/>
      <c r="FNH1404" s="209"/>
      <c r="FNI1404" s="209"/>
      <c r="FNJ1404" s="209"/>
      <c r="FNK1404" s="209"/>
      <c r="FNL1404" s="209"/>
      <c r="FNM1404" s="209"/>
      <c r="FNN1404" s="209"/>
      <c r="FNO1404" s="209"/>
      <c r="FNP1404" s="209"/>
      <c r="FNQ1404" s="209"/>
      <c r="FNR1404" s="209"/>
      <c r="FNS1404" s="209"/>
      <c r="FNT1404" s="209"/>
      <c r="FNU1404" s="209"/>
      <c r="FNV1404" s="209"/>
      <c r="FNW1404" s="209"/>
      <c r="FNX1404" s="209"/>
      <c r="FNY1404" s="209"/>
      <c r="FNZ1404" s="209"/>
      <c r="FOA1404" s="209"/>
      <c r="FOB1404" s="209"/>
      <c r="FOC1404" s="209"/>
      <c r="FOD1404" s="209"/>
      <c r="FOE1404" s="209"/>
      <c r="FOF1404" s="209"/>
      <c r="FOG1404" s="209"/>
      <c r="FOH1404" s="209"/>
      <c r="FOI1404" s="209"/>
      <c r="FOJ1404" s="209"/>
      <c r="FOK1404" s="209"/>
      <c r="FOL1404" s="209"/>
      <c r="FOM1404" s="209"/>
      <c r="FON1404" s="209"/>
      <c r="FOO1404" s="209"/>
      <c r="FOP1404" s="209"/>
      <c r="FOQ1404" s="209"/>
      <c r="FOR1404" s="209"/>
      <c r="FOS1404" s="209"/>
      <c r="FOT1404" s="209"/>
      <c r="FOU1404" s="209"/>
      <c r="FOV1404" s="209"/>
      <c r="FOW1404" s="209"/>
      <c r="FOX1404" s="209"/>
      <c r="FOY1404" s="209"/>
      <c r="FOZ1404" s="209"/>
      <c r="FPA1404" s="209"/>
      <c r="FPB1404" s="209"/>
      <c r="FPC1404" s="209"/>
      <c r="FPD1404" s="209"/>
      <c r="FPE1404" s="209"/>
      <c r="FPF1404" s="209"/>
      <c r="FPG1404" s="209"/>
      <c r="FPH1404" s="209"/>
      <c r="FPI1404" s="209"/>
      <c r="FPJ1404" s="209"/>
      <c r="FPK1404" s="209"/>
      <c r="FPL1404" s="209"/>
      <c r="FPM1404" s="209"/>
      <c r="FPN1404" s="209"/>
      <c r="FPO1404" s="209"/>
      <c r="FPP1404" s="209"/>
      <c r="FPQ1404" s="209"/>
      <c r="FPR1404" s="209"/>
      <c r="FPS1404" s="209"/>
      <c r="FPT1404" s="209"/>
      <c r="FPU1404" s="209"/>
      <c r="FPV1404" s="209"/>
      <c r="FPW1404" s="209"/>
      <c r="FPX1404" s="209"/>
      <c r="FPY1404" s="209"/>
      <c r="FPZ1404" s="209"/>
      <c r="FQA1404" s="209"/>
      <c r="FQB1404" s="209"/>
      <c r="FQC1404" s="209"/>
      <c r="FQD1404" s="209"/>
      <c r="FQE1404" s="209"/>
      <c r="FQF1404" s="209"/>
      <c r="FQG1404" s="209"/>
      <c r="FQH1404" s="209"/>
      <c r="FQI1404" s="209"/>
      <c r="FQJ1404" s="209"/>
      <c r="FQK1404" s="209"/>
      <c r="FQL1404" s="209"/>
      <c r="FQM1404" s="209"/>
      <c r="FQN1404" s="209"/>
      <c r="FQO1404" s="209"/>
      <c r="FQP1404" s="209"/>
      <c r="FQQ1404" s="209"/>
      <c r="FQR1404" s="209"/>
      <c r="FQS1404" s="209"/>
      <c r="FQT1404" s="209"/>
      <c r="FQU1404" s="209"/>
      <c r="FQV1404" s="209"/>
      <c r="FQW1404" s="209"/>
      <c r="FQX1404" s="209"/>
      <c r="FQY1404" s="209"/>
      <c r="FQZ1404" s="209"/>
      <c r="FRA1404" s="209"/>
      <c r="FRB1404" s="209"/>
      <c r="FRC1404" s="209"/>
      <c r="FRD1404" s="209"/>
      <c r="FRE1404" s="209"/>
      <c r="FRF1404" s="209"/>
      <c r="FRG1404" s="209"/>
      <c r="FRH1404" s="209"/>
      <c r="FRI1404" s="209"/>
      <c r="FRJ1404" s="209"/>
      <c r="FRK1404" s="209"/>
      <c r="FRL1404" s="209"/>
      <c r="FRM1404" s="209"/>
      <c r="FRN1404" s="209"/>
      <c r="FRO1404" s="209"/>
      <c r="FRP1404" s="209"/>
      <c r="FRQ1404" s="209"/>
      <c r="FRR1404" s="209"/>
      <c r="FRS1404" s="209"/>
      <c r="FRT1404" s="209"/>
      <c r="FRU1404" s="209"/>
      <c r="FRV1404" s="209"/>
      <c r="FRW1404" s="209"/>
      <c r="FRX1404" s="209"/>
      <c r="FRY1404" s="209"/>
      <c r="FRZ1404" s="209"/>
      <c r="FSA1404" s="209"/>
      <c r="FSB1404" s="209"/>
      <c r="FSC1404" s="209"/>
      <c r="FSD1404" s="209"/>
      <c r="FSE1404" s="209"/>
      <c r="FSF1404" s="209"/>
      <c r="FSG1404" s="209"/>
      <c r="FSH1404" s="209"/>
      <c r="FSI1404" s="209"/>
      <c r="FSJ1404" s="209"/>
      <c r="FSK1404" s="209"/>
      <c r="FSL1404" s="209"/>
      <c r="FSM1404" s="209"/>
      <c r="FSN1404" s="209"/>
      <c r="FSO1404" s="209"/>
      <c r="FSP1404" s="209"/>
      <c r="FSQ1404" s="209"/>
      <c r="FSR1404" s="209"/>
      <c r="FSS1404" s="209"/>
      <c r="FST1404" s="209"/>
      <c r="FSU1404" s="209"/>
      <c r="FSV1404" s="209"/>
      <c r="FSW1404" s="209"/>
      <c r="FSX1404" s="209"/>
      <c r="FSY1404" s="209"/>
      <c r="FSZ1404" s="209"/>
      <c r="FTA1404" s="209"/>
      <c r="FTB1404" s="209"/>
      <c r="FTC1404" s="209"/>
      <c r="FTD1404" s="209"/>
      <c r="FTE1404" s="209"/>
      <c r="FTF1404" s="209"/>
      <c r="FTG1404" s="209"/>
      <c r="FTH1404" s="209"/>
      <c r="FTI1404" s="209"/>
      <c r="FTJ1404" s="209"/>
      <c r="FTK1404" s="209"/>
      <c r="FTL1404" s="209"/>
      <c r="FTM1404" s="209"/>
      <c r="FTN1404" s="209"/>
      <c r="FTO1404" s="209"/>
      <c r="FTP1404" s="209"/>
      <c r="FTQ1404" s="209"/>
      <c r="FTR1404" s="209"/>
      <c r="FTS1404" s="209"/>
      <c r="FTT1404" s="209"/>
      <c r="FTU1404" s="209"/>
      <c r="FTV1404" s="209"/>
      <c r="FTW1404" s="209"/>
      <c r="FTX1404" s="209"/>
      <c r="FTY1404" s="209"/>
      <c r="FTZ1404" s="209"/>
      <c r="FUA1404" s="209"/>
      <c r="FUB1404" s="209"/>
      <c r="FUC1404" s="209"/>
      <c r="FUD1404" s="209"/>
      <c r="FUE1404" s="209"/>
      <c r="FUF1404" s="209"/>
      <c r="FUG1404" s="209"/>
      <c r="FUH1404" s="209"/>
      <c r="FUI1404" s="209"/>
      <c r="FUJ1404" s="209"/>
      <c r="FUK1404" s="209"/>
      <c r="FUL1404" s="209"/>
      <c r="FUM1404" s="209"/>
      <c r="FUN1404" s="209"/>
      <c r="FUO1404" s="209"/>
      <c r="FUP1404" s="209"/>
      <c r="FUQ1404" s="209"/>
      <c r="FUR1404" s="209"/>
      <c r="FUS1404" s="209"/>
      <c r="FUT1404" s="209"/>
      <c r="FUU1404" s="209"/>
      <c r="FUV1404" s="209"/>
      <c r="FUW1404" s="209"/>
      <c r="FUX1404" s="209"/>
      <c r="FUY1404" s="209"/>
      <c r="FUZ1404" s="209"/>
      <c r="FVA1404" s="209"/>
      <c r="FVB1404" s="209"/>
      <c r="FVC1404" s="209"/>
      <c r="FVD1404" s="209"/>
      <c r="FVE1404" s="209"/>
      <c r="FVF1404" s="209"/>
      <c r="FVG1404" s="209"/>
      <c r="FVH1404" s="209"/>
      <c r="FVI1404" s="209"/>
      <c r="FVJ1404" s="209"/>
      <c r="FVK1404" s="209"/>
      <c r="FVL1404" s="209"/>
      <c r="FVM1404" s="209"/>
      <c r="FVN1404" s="209"/>
      <c r="FVO1404" s="209"/>
      <c r="FVP1404" s="209"/>
      <c r="FVQ1404" s="209"/>
      <c r="FVR1404" s="209"/>
      <c r="FVS1404" s="209"/>
      <c r="FVT1404" s="209"/>
      <c r="FVU1404" s="209"/>
      <c r="FVV1404" s="209"/>
      <c r="FVW1404" s="209"/>
      <c r="FVX1404" s="209"/>
      <c r="FVY1404" s="209"/>
      <c r="FVZ1404" s="209"/>
      <c r="FWA1404" s="209"/>
      <c r="FWB1404" s="209"/>
      <c r="FWC1404" s="209"/>
      <c r="FWD1404" s="209"/>
      <c r="FWE1404" s="209"/>
      <c r="FWF1404" s="209"/>
      <c r="FWG1404" s="209"/>
      <c r="FWH1404" s="209"/>
      <c r="FWI1404" s="209"/>
      <c r="FWJ1404" s="209"/>
      <c r="FWK1404" s="209"/>
      <c r="FWL1404" s="209"/>
      <c r="FWM1404" s="209"/>
      <c r="FWN1404" s="209"/>
      <c r="FWO1404" s="209"/>
      <c r="FWP1404" s="209"/>
      <c r="FWQ1404" s="209"/>
      <c r="FWR1404" s="209"/>
      <c r="FWS1404" s="209"/>
      <c r="FWT1404" s="209"/>
      <c r="FWU1404" s="209"/>
      <c r="FWV1404" s="209"/>
      <c r="FWW1404" s="209"/>
      <c r="FWX1404" s="209"/>
      <c r="FWY1404" s="209"/>
      <c r="FWZ1404" s="209"/>
      <c r="FXA1404" s="209"/>
      <c r="FXB1404" s="209"/>
      <c r="FXC1404" s="209"/>
      <c r="FXD1404" s="209"/>
      <c r="FXE1404" s="209"/>
      <c r="FXF1404" s="209"/>
      <c r="FXG1404" s="209"/>
      <c r="FXH1404" s="209"/>
      <c r="FXI1404" s="209"/>
      <c r="FXJ1404" s="209"/>
      <c r="FXK1404" s="209"/>
      <c r="FXL1404" s="209"/>
      <c r="FXM1404" s="209"/>
      <c r="FXN1404" s="209"/>
      <c r="FXO1404" s="209"/>
      <c r="FXP1404" s="209"/>
      <c r="FXQ1404" s="209"/>
      <c r="FXR1404" s="209"/>
      <c r="FXS1404" s="209"/>
      <c r="FXT1404" s="209"/>
      <c r="FXU1404" s="209"/>
      <c r="FXV1404" s="209"/>
      <c r="FXW1404" s="209"/>
      <c r="FXX1404" s="209"/>
      <c r="FXY1404" s="209"/>
      <c r="FXZ1404" s="209"/>
      <c r="FYA1404" s="209"/>
      <c r="FYB1404" s="209"/>
      <c r="FYC1404" s="209"/>
      <c r="FYD1404" s="209"/>
      <c r="FYE1404" s="209"/>
      <c r="FYF1404" s="209"/>
      <c r="FYG1404" s="209"/>
      <c r="FYH1404" s="209"/>
      <c r="FYI1404" s="209"/>
      <c r="FYJ1404" s="209"/>
      <c r="FYK1404" s="209"/>
      <c r="FYL1404" s="209"/>
      <c r="FYM1404" s="209"/>
      <c r="FYN1404" s="209"/>
      <c r="FYO1404" s="209"/>
      <c r="FYP1404" s="209"/>
      <c r="FYQ1404" s="209"/>
      <c r="FYR1404" s="209"/>
      <c r="FYS1404" s="209"/>
      <c r="FYT1404" s="209"/>
      <c r="FYU1404" s="209"/>
      <c r="FYV1404" s="209"/>
      <c r="FYW1404" s="209"/>
      <c r="FYX1404" s="209"/>
      <c r="FYY1404" s="209"/>
      <c r="FYZ1404" s="209"/>
      <c r="FZA1404" s="209"/>
      <c r="FZB1404" s="209"/>
      <c r="FZC1404" s="209"/>
      <c r="FZD1404" s="209"/>
      <c r="FZE1404" s="209"/>
      <c r="FZF1404" s="209"/>
      <c r="FZG1404" s="209"/>
      <c r="FZH1404" s="209"/>
      <c r="FZI1404" s="209"/>
      <c r="FZJ1404" s="209"/>
      <c r="FZK1404" s="209"/>
      <c r="FZL1404" s="209"/>
      <c r="FZM1404" s="209"/>
      <c r="FZN1404" s="209"/>
      <c r="FZO1404" s="209"/>
      <c r="FZP1404" s="209"/>
      <c r="FZQ1404" s="209"/>
      <c r="FZR1404" s="209"/>
      <c r="FZS1404" s="209"/>
      <c r="FZT1404" s="209"/>
      <c r="FZU1404" s="209"/>
      <c r="FZV1404" s="209"/>
      <c r="FZW1404" s="209"/>
      <c r="FZX1404" s="209"/>
      <c r="FZY1404" s="209"/>
      <c r="FZZ1404" s="209"/>
      <c r="GAA1404" s="209"/>
      <c r="GAB1404" s="209"/>
      <c r="GAC1404" s="209"/>
      <c r="GAD1404" s="209"/>
      <c r="GAE1404" s="209"/>
      <c r="GAF1404" s="209"/>
      <c r="GAG1404" s="209"/>
      <c r="GAH1404" s="209"/>
      <c r="GAI1404" s="209"/>
      <c r="GAJ1404" s="209"/>
      <c r="GAK1404" s="209"/>
      <c r="GAL1404" s="209"/>
      <c r="GAM1404" s="209"/>
      <c r="GAN1404" s="209"/>
      <c r="GAO1404" s="209"/>
      <c r="GAP1404" s="209"/>
      <c r="GAQ1404" s="209"/>
      <c r="GAR1404" s="209"/>
      <c r="GAS1404" s="209"/>
      <c r="GAT1404" s="209"/>
      <c r="GAU1404" s="209"/>
      <c r="GAV1404" s="209"/>
      <c r="GAW1404" s="209"/>
      <c r="GAX1404" s="209"/>
      <c r="GAY1404" s="209"/>
      <c r="GAZ1404" s="209"/>
      <c r="GBA1404" s="209"/>
      <c r="GBB1404" s="209"/>
      <c r="GBC1404" s="209"/>
      <c r="GBD1404" s="209"/>
      <c r="GBE1404" s="209"/>
      <c r="GBF1404" s="209"/>
      <c r="GBG1404" s="209"/>
      <c r="GBH1404" s="209"/>
      <c r="GBI1404" s="209"/>
      <c r="GBJ1404" s="209"/>
      <c r="GBK1404" s="209"/>
      <c r="GBL1404" s="209"/>
      <c r="GBM1404" s="209"/>
      <c r="GBN1404" s="209"/>
      <c r="GBO1404" s="209"/>
      <c r="GBP1404" s="209"/>
      <c r="GBQ1404" s="209"/>
      <c r="GBR1404" s="209"/>
      <c r="GBS1404" s="209"/>
      <c r="GBT1404" s="209"/>
      <c r="GBU1404" s="209"/>
      <c r="GBV1404" s="209"/>
      <c r="GBW1404" s="209"/>
      <c r="GBX1404" s="209"/>
      <c r="GBY1404" s="209"/>
      <c r="GBZ1404" s="209"/>
      <c r="GCA1404" s="209"/>
      <c r="GCB1404" s="209"/>
      <c r="GCC1404" s="209"/>
      <c r="GCD1404" s="209"/>
      <c r="GCE1404" s="209"/>
      <c r="GCF1404" s="209"/>
      <c r="GCG1404" s="209"/>
      <c r="GCH1404" s="209"/>
      <c r="GCI1404" s="209"/>
      <c r="GCJ1404" s="209"/>
      <c r="GCK1404" s="209"/>
      <c r="GCL1404" s="209"/>
      <c r="GCM1404" s="209"/>
      <c r="GCN1404" s="209"/>
      <c r="GCO1404" s="209"/>
      <c r="GCP1404" s="209"/>
      <c r="GCQ1404" s="209"/>
      <c r="GCR1404" s="209"/>
      <c r="GCS1404" s="209"/>
      <c r="GCT1404" s="209"/>
      <c r="GCU1404" s="209"/>
      <c r="GCV1404" s="209"/>
      <c r="GCW1404" s="209"/>
      <c r="GCX1404" s="209"/>
      <c r="GCY1404" s="209"/>
      <c r="GCZ1404" s="209"/>
      <c r="GDA1404" s="209"/>
      <c r="GDB1404" s="209"/>
      <c r="GDC1404" s="209"/>
      <c r="GDD1404" s="209"/>
      <c r="GDE1404" s="209"/>
      <c r="GDF1404" s="209"/>
      <c r="GDG1404" s="209"/>
      <c r="GDH1404" s="209"/>
      <c r="GDI1404" s="209"/>
      <c r="GDJ1404" s="209"/>
      <c r="GDK1404" s="209"/>
      <c r="GDL1404" s="209"/>
      <c r="GDM1404" s="209"/>
      <c r="GDN1404" s="209"/>
      <c r="GDO1404" s="209"/>
      <c r="GDP1404" s="209"/>
      <c r="GDQ1404" s="209"/>
      <c r="GDR1404" s="209"/>
      <c r="GDS1404" s="209"/>
      <c r="GDT1404" s="209"/>
      <c r="GDU1404" s="209"/>
      <c r="GDV1404" s="209"/>
      <c r="GDW1404" s="209"/>
      <c r="GDX1404" s="209"/>
      <c r="GDY1404" s="209"/>
      <c r="GDZ1404" s="209"/>
      <c r="GEA1404" s="209"/>
      <c r="GEB1404" s="209"/>
      <c r="GEC1404" s="209"/>
      <c r="GED1404" s="209"/>
      <c r="GEE1404" s="209"/>
      <c r="GEF1404" s="209"/>
      <c r="GEG1404" s="209"/>
      <c r="GEH1404" s="209"/>
      <c r="GEI1404" s="209"/>
      <c r="GEJ1404" s="209"/>
      <c r="GEK1404" s="209"/>
      <c r="GEL1404" s="209"/>
      <c r="GEM1404" s="209"/>
      <c r="GEN1404" s="209"/>
      <c r="GEO1404" s="209"/>
      <c r="GEP1404" s="209"/>
      <c r="GEQ1404" s="209"/>
      <c r="GER1404" s="209"/>
      <c r="GES1404" s="209"/>
      <c r="GET1404" s="209"/>
      <c r="GEU1404" s="209"/>
      <c r="GEV1404" s="209"/>
      <c r="GEW1404" s="209"/>
      <c r="GEX1404" s="209"/>
      <c r="GEY1404" s="209"/>
      <c r="GEZ1404" s="209"/>
      <c r="GFA1404" s="209"/>
      <c r="GFB1404" s="209"/>
      <c r="GFC1404" s="209"/>
      <c r="GFD1404" s="209"/>
      <c r="GFE1404" s="209"/>
      <c r="GFF1404" s="209"/>
      <c r="GFG1404" s="209"/>
      <c r="GFH1404" s="209"/>
      <c r="GFI1404" s="209"/>
      <c r="GFJ1404" s="209"/>
      <c r="GFK1404" s="209"/>
      <c r="GFL1404" s="209"/>
      <c r="GFM1404" s="209"/>
      <c r="GFN1404" s="209"/>
      <c r="GFO1404" s="209"/>
      <c r="GFP1404" s="209"/>
      <c r="GFQ1404" s="209"/>
      <c r="GFR1404" s="209"/>
      <c r="GFS1404" s="209"/>
      <c r="GFT1404" s="209"/>
      <c r="GFU1404" s="209"/>
      <c r="GFV1404" s="209"/>
      <c r="GFW1404" s="209"/>
      <c r="GFX1404" s="209"/>
      <c r="GFY1404" s="209"/>
      <c r="GFZ1404" s="209"/>
      <c r="GGA1404" s="209"/>
      <c r="GGB1404" s="209"/>
      <c r="GGC1404" s="209"/>
      <c r="GGD1404" s="209"/>
      <c r="GGE1404" s="209"/>
      <c r="GGF1404" s="209"/>
      <c r="GGG1404" s="209"/>
      <c r="GGH1404" s="209"/>
      <c r="GGI1404" s="209"/>
      <c r="GGJ1404" s="209"/>
      <c r="GGK1404" s="209"/>
      <c r="GGL1404" s="209"/>
      <c r="GGM1404" s="209"/>
      <c r="GGN1404" s="209"/>
      <c r="GGO1404" s="209"/>
      <c r="GGP1404" s="209"/>
      <c r="GGQ1404" s="209"/>
      <c r="GGR1404" s="209"/>
      <c r="GGS1404" s="209"/>
      <c r="GGT1404" s="209"/>
      <c r="GGU1404" s="209"/>
      <c r="GGV1404" s="209"/>
      <c r="GGW1404" s="209"/>
      <c r="GGX1404" s="209"/>
      <c r="GGY1404" s="209"/>
      <c r="GGZ1404" s="209"/>
      <c r="GHA1404" s="209"/>
      <c r="GHB1404" s="209"/>
      <c r="GHC1404" s="209"/>
      <c r="GHD1404" s="209"/>
      <c r="GHE1404" s="209"/>
      <c r="GHF1404" s="209"/>
      <c r="GHG1404" s="209"/>
      <c r="GHH1404" s="209"/>
      <c r="GHI1404" s="209"/>
      <c r="GHJ1404" s="209"/>
      <c r="GHK1404" s="209"/>
      <c r="GHL1404" s="209"/>
      <c r="GHM1404" s="209"/>
      <c r="GHN1404" s="209"/>
      <c r="GHO1404" s="209"/>
      <c r="GHP1404" s="209"/>
      <c r="GHQ1404" s="209"/>
      <c r="GHR1404" s="209"/>
      <c r="GHS1404" s="209"/>
      <c r="GHT1404" s="209"/>
      <c r="GHU1404" s="209"/>
      <c r="GHV1404" s="209"/>
      <c r="GHW1404" s="209"/>
      <c r="GHX1404" s="209"/>
      <c r="GHY1404" s="209"/>
      <c r="GHZ1404" s="209"/>
      <c r="GIA1404" s="209"/>
      <c r="GIB1404" s="209"/>
      <c r="GIC1404" s="209"/>
      <c r="GID1404" s="209"/>
      <c r="GIE1404" s="209"/>
      <c r="GIF1404" s="209"/>
      <c r="GIG1404" s="209"/>
      <c r="GIH1404" s="209"/>
      <c r="GII1404" s="209"/>
      <c r="GIJ1404" s="209"/>
      <c r="GIK1404" s="209"/>
      <c r="GIL1404" s="209"/>
      <c r="GIM1404" s="209"/>
      <c r="GIN1404" s="209"/>
      <c r="GIO1404" s="209"/>
      <c r="GIP1404" s="209"/>
      <c r="GIQ1404" s="209"/>
      <c r="GIR1404" s="209"/>
      <c r="GIS1404" s="209"/>
      <c r="GIT1404" s="209"/>
      <c r="GIU1404" s="209"/>
      <c r="GIV1404" s="209"/>
      <c r="GIW1404" s="209"/>
      <c r="GIX1404" s="209"/>
      <c r="GIY1404" s="209"/>
      <c r="GIZ1404" s="209"/>
      <c r="GJA1404" s="209"/>
      <c r="GJB1404" s="209"/>
      <c r="GJC1404" s="209"/>
      <c r="GJD1404" s="209"/>
      <c r="GJE1404" s="209"/>
      <c r="GJF1404" s="209"/>
      <c r="GJG1404" s="209"/>
      <c r="GJH1404" s="209"/>
      <c r="GJI1404" s="209"/>
      <c r="GJJ1404" s="209"/>
      <c r="GJK1404" s="209"/>
      <c r="GJL1404" s="209"/>
      <c r="GJM1404" s="209"/>
      <c r="GJN1404" s="209"/>
      <c r="GJO1404" s="209"/>
      <c r="GJP1404" s="209"/>
      <c r="GJQ1404" s="209"/>
      <c r="GJR1404" s="209"/>
      <c r="GJS1404" s="209"/>
      <c r="GJT1404" s="209"/>
      <c r="GJU1404" s="209"/>
      <c r="GJV1404" s="209"/>
      <c r="GJW1404" s="209"/>
      <c r="GJX1404" s="209"/>
      <c r="GJY1404" s="209"/>
      <c r="GJZ1404" s="209"/>
      <c r="GKA1404" s="209"/>
      <c r="GKB1404" s="209"/>
      <c r="GKC1404" s="209"/>
      <c r="GKD1404" s="209"/>
      <c r="GKE1404" s="209"/>
      <c r="GKF1404" s="209"/>
      <c r="GKG1404" s="209"/>
      <c r="GKH1404" s="209"/>
      <c r="GKI1404" s="209"/>
      <c r="GKJ1404" s="209"/>
      <c r="GKK1404" s="209"/>
      <c r="GKL1404" s="209"/>
      <c r="GKM1404" s="209"/>
      <c r="GKN1404" s="209"/>
      <c r="GKO1404" s="209"/>
      <c r="GKP1404" s="209"/>
      <c r="GKQ1404" s="209"/>
      <c r="GKR1404" s="209"/>
      <c r="GKS1404" s="209"/>
      <c r="GKT1404" s="209"/>
      <c r="GKU1404" s="209"/>
      <c r="GKV1404" s="209"/>
      <c r="GKW1404" s="209"/>
      <c r="GKX1404" s="209"/>
      <c r="GKY1404" s="209"/>
      <c r="GKZ1404" s="209"/>
      <c r="GLA1404" s="209"/>
      <c r="GLB1404" s="209"/>
      <c r="GLC1404" s="209"/>
      <c r="GLD1404" s="209"/>
      <c r="GLE1404" s="209"/>
      <c r="GLF1404" s="209"/>
      <c r="GLG1404" s="209"/>
      <c r="GLH1404" s="209"/>
      <c r="GLI1404" s="209"/>
      <c r="GLJ1404" s="209"/>
      <c r="GLK1404" s="209"/>
      <c r="GLL1404" s="209"/>
      <c r="GLM1404" s="209"/>
      <c r="GLN1404" s="209"/>
      <c r="GLO1404" s="209"/>
      <c r="GLP1404" s="209"/>
      <c r="GLQ1404" s="209"/>
      <c r="GLR1404" s="209"/>
      <c r="GLS1404" s="209"/>
      <c r="GLT1404" s="209"/>
      <c r="GLU1404" s="209"/>
      <c r="GLV1404" s="209"/>
      <c r="GLW1404" s="209"/>
      <c r="GLX1404" s="209"/>
      <c r="GLY1404" s="209"/>
      <c r="GLZ1404" s="209"/>
      <c r="GMA1404" s="209"/>
      <c r="GMB1404" s="209"/>
      <c r="GMC1404" s="209"/>
      <c r="GMD1404" s="209"/>
      <c r="GME1404" s="209"/>
      <c r="GMF1404" s="209"/>
      <c r="GMG1404" s="209"/>
      <c r="GMH1404" s="209"/>
      <c r="GMI1404" s="209"/>
      <c r="GMJ1404" s="209"/>
      <c r="GMK1404" s="209"/>
      <c r="GML1404" s="209"/>
      <c r="GMM1404" s="209"/>
      <c r="GMN1404" s="209"/>
      <c r="GMO1404" s="209"/>
      <c r="GMP1404" s="209"/>
      <c r="GMQ1404" s="209"/>
      <c r="GMR1404" s="209"/>
      <c r="GMS1404" s="209"/>
      <c r="GMT1404" s="209"/>
      <c r="GMU1404" s="209"/>
      <c r="GMV1404" s="209"/>
      <c r="GMW1404" s="209"/>
      <c r="GMX1404" s="209"/>
      <c r="GMY1404" s="209"/>
      <c r="GMZ1404" s="209"/>
      <c r="GNA1404" s="209"/>
      <c r="GNB1404" s="209"/>
      <c r="GNC1404" s="209"/>
      <c r="GND1404" s="209"/>
      <c r="GNE1404" s="209"/>
      <c r="GNF1404" s="209"/>
      <c r="GNG1404" s="209"/>
      <c r="GNH1404" s="209"/>
      <c r="GNI1404" s="209"/>
      <c r="GNJ1404" s="209"/>
      <c r="GNK1404" s="209"/>
      <c r="GNL1404" s="209"/>
      <c r="GNM1404" s="209"/>
      <c r="GNN1404" s="209"/>
      <c r="GNO1404" s="209"/>
      <c r="GNP1404" s="209"/>
      <c r="GNQ1404" s="209"/>
      <c r="GNR1404" s="209"/>
      <c r="GNS1404" s="209"/>
      <c r="GNT1404" s="209"/>
      <c r="GNU1404" s="209"/>
      <c r="GNV1404" s="209"/>
      <c r="GNW1404" s="209"/>
      <c r="GNX1404" s="209"/>
      <c r="GNY1404" s="209"/>
      <c r="GNZ1404" s="209"/>
      <c r="GOA1404" s="209"/>
      <c r="GOB1404" s="209"/>
      <c r="GOC1404" s="209"/>
      <c r="GOD1404" s="209"/>
      <c r="GOE1404" s="209"/>
      <c r="GOF1404" s="209"/>
      <c r="GOG1404" s="209"/>
      <c r="GOH1404" s="209"/>
      <c r="GOI1404" s="209"/>
      <c r="GOJ1404" s="209"/>
      <c r="GOK1404" s="209"/>
      <c r="GOL1404" s="209"/>
      <c r="GOM1404" s="209"/>
      <c r="GON1404" s="209"/>
      <c r="GOO1404" s="209"/>
      <c r="GOP1404" s="209"/>
      <c r="GOQ1404" s="209"/>
      <c r="GOR1404" s="209"/>
      <c r="GOS1404" s="209"/>
      <c r="GOT1404" s="209"/>
      <c r="GOU1404" s="209"/>
      <c r="GOV1404" s="209"/>
      <c r="GOW1404" s="209"/>
      <c r="GOX1404" s="209"/>
      <c r="GOY1404" s="209"/>
      <c r="GOZ1404" s="209"/>
      <c r="GPA1404" s="209"/>
      <c r="GPB1404" s="209"/>
      <c r="GPC1404" s="209"/>
      <c r="GPD1404" s="209"/>
      <c r="GPE1404" s="209"/>
      <c r="GPF1404" s="209"/>
      <c r="GPG1404" s="209"/>
      <c r="GPH1404" s="209"/>
      <c r="GPI1404" s="209"/>
      <c r="GPJ1404" s="209"/>
      <c r="GPK1404" s="209"/>
      <c r="GPL1404" s="209"/>
      <c r="GPM1404" s="209"/>
      <c r="GPN1404" s="209"/>
      <c r="GPO1404" s="209"/>
      <c r="GPP1404" s="209"/>
      <c r="GPQ1404" s="209"/>
      <c r="GPR1404" s="209"/>
      <c r="GPS1404" s="209"/>
      <c r="GPT1404" s="209"/>
      <c r="GPU1404" s="209"/>
      <c r="GPV1404" s="209"/>
      <c r="GPW1404" s="209"/>
      <c r="GPX1404" s="209"/>
      <c r="GPY1404" s="209"/>
      <c r="GPZ1404" s="209"/>
      <c r="GQA1404" s="209"/>
      <c r="GQB1404" s="209"/>
      <c r="GQC1404" s="209"/>
      <c r="GQD1404" s="209"/>
      <c r="GQE1404" s="209"/>
      <c r="GQF1404" s="209"/>
      <c r="GQG1404" s="209"/>
      <c r="GQH1404" s="209"/>
      <c r="GQI1404" s="209"/>
      <c r="GQJ1404" s="209"/>
      <c r="GQK1404" s="209"/>
      <c r="GQL1404" s="209"/>
      <c r="GQM1404" s="209"/>
      <c r="GQN1404" s="209"/>
      <c r="GQO1404" s="209"/>
      <c r="GQP1404" s="209"/>
      <c r="GQQ1404" s="209"/>
      <c r="GQR1404" s="209"/>
      <c r="GQS1404" s="209"/>
      <c r="GQT1404" s="209"/>
      <c r="GQU1404" s="209"/>
      <c r="GQV1404" s="209"/>
      <c r="GQW1404" s="209"/>
      <c r="GQX1404" s="209"/>
      <c r="GQY1404" s="209"/>
      <c r="GQZ1404" s="209"/>
      <c r="GRA1404" s="209"/>
      <c r="GRB1404" s="209"/>
      <c r="GRC1404" s="209"/>
      <c r="GRD1404" s="209"/>
      <c r="GRE1404" s="209"/>
      <c r="GRF1404" s="209"/>
      <c r="GRG1404" s="209"/>
      <c r="GRH1404" s="209"/>
      <c r="GRI1404" s="209"/>
      <c r="GRJ1404" s="209"/>
      <c r="GRK1404" s="209"/>
      <c r="GRL1404" s="209"/>
      <c r="GRM1404" s="209"/>
      <c r="GRN1404" s="209"/>
      <c r="GRO1404" s="209"/>
      <c r="GRP1404" s="209"/>
      <c r="GRQ1404" s="209"/>
      <c r="GRR1404" s="209"/>
      <c r="GRS1404" s="209"/>
      <c r="GRT1404" s="209"/>
      <c r="GRU1404" s="209"/>
      <c r="GRV1404" s="209"/>
      <c r="GRW1404" s="209"/>
      <c r="GRX1404" s="209"/>
      <c r="GRY1404" s="209"/>
      <c r="GRZ1404" s="209"/>
      <c r="GSA1404" s="209"/>
      <c r="GSB1404" s="209"/>
      <c r="GSC1404" s="209"/>
      <c r="GSD1404" s="209"/>
      <c r="GSE1404" s="209"/>
      <c r="GSF1404" s="209"/>
      <c r="GSG1404" s="209"/>
      <c r="GSH1404" s="209"/>
      <c r="GSI1404" s="209"/>
      <c r="GSJ1404" s="209"/>
      <c r="GSK1404" s="209"/>
      <c r="GSL1404" s="209"/>
      <c r="GSM1404" s="209"/>
      <c r="GSN1404" s="209"/>
      <c r="GSO1404" s="209"/>
      <c r="GSP1404" s="209"/>
      <c r="GSQ1404" s="209"/>
      <c r="GSR1404" s="209"/>
      <c r="GSS1404" s="209"/>
      <c r="GST1404" s="209"/>
      <c r="GSU1404" s="209"/>
      <c r="GSV1404" s="209"/>
      <c r="GSW1404" s="209"/>
      <c r="GSX1404" s="209"/>
      <c r="GSY1404" s="209"/>
      <c r="GSZ1404" s="209"/>
      <c r="GTA1404" s="209"/>
      <c r="GTB1404" s="209"/>
      <c r="GTC1404" s="209"/>
      <c r="GTD1404" s="209"/>
      <c r="GTE1404" s="209"/>
      <c r="GTF1404" s="209"/>
      <c r="GTG1404" s="209"/>
      <c r="GTH1404" s="209"/>
      <c r="GTI1404" s="209"/>
      <c r="GTJ1404" s="209"/>
      <c r="GTK1404" s="209"/>
      <c r="GTL1404" s="209"/>
      <c r="GTM1404" s="209"/>
      <c r="GTN1404" s="209"/>
      <c r="GTO1404" s="209"/>
      <c r="GTP1404" s="209"/>
      <c r="GTQ1404" s="209"/>
      <c r="GTR1404" s="209"/>
      <c r="GTS1404" s="209"/>
      <c r="GTT1404" s="209"/>
      <c r="GTU1404" s="209"/>
      <c r="GTV1404" s="209"/>
      <c r="GTW1404" s="209"/>
      <c r="GTX1404" s="209"/>
      <c r="GTY1404" s="209"/>
      <c r="GTZ1404" s="209"/>
      <c r="GUA1404" s="209"/>
      <c r="GUB1404" s="209"/>
      <c r="GUC1404" s="209"/>
      <c r="GUD1404" s="209"/>
      <c r="GUE1404" s="209"/>
      <c r="GUF1404" s="209"/>
      <c r="GUG1404" s="209"/>
      <c r="GUH1404" s="209"/>
      <c r="GUI1404" s="209"/>
      <c r="GUJ1404" s="209"/>
      <c r="GUK1404" s="209"/>
      <c r="GUL1404" s="209"/>
      <c r="GUM1404" s="209"/>
      <c r="GUN1404" s="209"/>
      <c r="GUO1404" s="209"/>
      <c r="GUP1404" s="209"/>
      <c r="GUQ1404" s="209"/>
      <c r="GUR1404" s="209"/>
      <c r="GUS1404" s="209"/>
      <c r="GUT1404" s="209"/>
      <c r="GUU1404" s="209"/>
      <c r="GUV1404" s="209"/>
      <c r="GUW1404" s="209"/>
      <c r="GUX1404" s="209"/>
      <c r="GUY1404" s="209"/>
      <c r="GUZ1404" s="209"/>
      <c r="GVA1404" s="209"/>
      <c r="GVB1404" s="209"/>
      <c r="GVC1404" s="209"/>
      <c r="GVD1404" s="209"/>
      <c r="GVE1404" s="209"/>
      <c r="GVF1404" s="209"/>
      <c r="GVG1404" s="209"/>
      <c r="GVH1404" s="209"/>
      <c r="GVI1404" s="209"/>
      <c r="GVJ1404" s="209"/>
      <c r="GVK1404" s="209"/>
      <c r="GVL1404" s="209"/>
      <c r="GVM1404" s="209"/>
      <c r="GVN1404" s="209"/>
      <c r="GVO1404" s="209"/>
      <c r="GVP1404" s="209"/>
      <c r="GVQ1404" s="209"/>
      <c r="GVR1404" s="209"/>
      <c r="GVS1404" s="209"/>
      <c r="GVT1404" s="209"/>
      <c r="GVU1404" s="209"/>
      <c r="GVV1404" s="209"/>
      <c r="GVW1404" s="209"/>
      <c r="GVX1404" s="209"/>
      <c r="GVY1404" s="209"/>
      <c r="GVZ1404" s="209"/>
      <c r="GWA1404" s="209"/>
      <c r="GWB1404" s="209"/>
      <c r="GWC1404" s="209"/>
      <c r="GWD1404" s="209"/>
      <c r="GWE1404" s="209"/>
      <c r="GWF1404" s="209"/>
      <c r="GWG1404" s="209"/>
      <c r="GWH1404" s="209"/>
      <c r="GWI1404" s="209"/>
      <c r="GWJ1404" s="209"/>
      <c r="GWK1404" s="209"/>
      <c r="GWL1404" s="209"/>
      <c r="GWM1404" s="209"/>
      <c r="GWN1404" s="209"/>
      <c r="GWO1404" s="209"/>
      <c r="GWP1404" s="209"/>
      <c r="GWQ1404" s="209"/>
      <c r="GWR1404" s="209"/>
      <c r="GWS1404" s="209"/>
      <c r="GWT1404" s="209"/>
      <c r="GWU1404" s="209"/>
      <c r="GWV1404" s="209"/>
      <c r="GWW1404" s="209"/>
      <c r="GWX1404" s="209"/>
      <c r="GWY1404" s="209"/>
      <c r="GWZ1404" s="209"/>
      <c r="GXA1404" s="209"/>
      <c r="GXB1404" s="209"/>
      <c r="GXC1404" s="209"/>
      <c r="GXD1404" s="209"/>
      <c r="GXE1404" s="209"/>
      <c r="GXF1404" s="209"/>
      <c r="GXG1404" s="209"/>
      <c r="GXH1404" s="209"/>
      <c r="GXI1404" s="209"/>
      <c r="GXJ1404" s="209"/>
      <c r="GXK1404" s="209"/>
      <c r="GXL1404" s="209"/>
      <c r="GXM1404" s="209"/>
      <c r="GXN1404" s="209"/>
      <c r="GXO1404" s="209"/>
      <c r="GXP1404" s="209"/>
      <c r="GXQ1404" s="209"/>
      <c r="GXR1404" s="209"/>
      <c r="GXS1404" s="209"/>
      <c r="GXT1404" s="209"/>
      <c r="GXU1404" s="209"/>
      <c r="GXV1404" s="209"/>
      <c r="GXW1404" s="209"/>
      <c r="GXX1404" s="209"/>
      <c r="GXY1404" s="209"/>
      <c r="GXZ1404" s="209"/>
      <c r="GYA1404" s="209"/>
      <c r="GYB1404" s="209"/>
      <c r="GYC1404" s="209"/>
      <c r="GYD1404" s="209"/>
      <c r="GYE1404" s="209"/>
      <c r="GYF1404" s="209"/>
      <c r="GYG1404" s="209"/>
      <c r="GYH1404" s="209"/>
      <c r="GYI1404" s="209"/>
      <c r="GYJ1404" s="209"/>
      <c r="GYK1404" s="209"/>
      <c r="GYL1404" s="209"/>
      <c r="GYM1404" s="209"/>
      <c r="GYN1404" s="209"/>
      <c r="GYO1404" s="209"/>
      <c r="GYP1404" s="209"/>
      <c r="GYQ1404" s="209"/>
      <c r="GYR1404" s="209"/>
      <c r="GYS1404" s="209"/>
      <c r="GYT1404" s="209"/>
      <c r="GYU1404" s="209"/>
      <c r="GYV1404" s="209"/>
      <c r="GYW1404" s="209"/>
      <c r="GYX1404" s="209"/>
      <c r="GYY1404" s="209"/>
      <c r="GYZ1404" s="209"/>
      <c r="GZA1404" s="209"/>
      <c r="GZB1404" s="209"/>
      <c r="GZC1404" s="209"/>
      <c r="GZD1404" s="209"/>
      <c r="GZE1404" s="209"/>
      <c r="GZF1404" s="209"/>
      <c r="GZG1404" s="209"/>
      <c r="GZH1404" s="209"/>
      <c r="GZI1404" s="209"/>
      <c r="GZJ1404" s="209"/>
      <c r="GZK1404" s="209"/>
      <c r="GZL1404" s="209"/>
      <c r="GZM1404" s="209"/>
      <c r="GZN1404" s="209"/>
      <c r="GZO1404" s="209"/>
      <c r="GZP1404" s="209"/>
      <c r="GZQ1404" s="209"/>
      <c r="GZR1404" s="209"/>
      <c r="GZS1404" s="209"/>
      <c r="GZT1404" s="209"/>
      <c r="GZU1404" s="209"/>
      <c r="GZV1404" s="209"/>
      <c r="GZW1404" s="209"/>
      <c r="GZX1404" s="209"/>
      <c r="GZY1404" s="209"/>
      <c r="GZZ1404" s="209"/>
      <c r="HAA1404" s="209"/>
      <c r="HAB1404" s="209"/>
      <c r="HAC1404" s="209"/>
      <c r="HAD1404" s="209"/>
      <c r="HAE1404" s="209"/>
      <c r="HAF1404" s="209"/>
      <c r="HAG1404" s="209"/>
      <c r="HAH1404" s="209"/>
      <c r="HAI1404" s="209"/>
      <c r="HAJ1404" s="209"/>
      <c r="HAK1404" s="209"/>
      <c r="HAL1404" s="209"/>
      <c r="HAM1404" s="209"/>
      <c r="HAN1404" s="209"/>
      <c r="HAO1404" s="209"/>
      <c r="HAP1404" s="209"/>
      <c r="HAQ1404" s="209"/>
      <c r="HAR1404" s="209"/>
      <c r="HAS1404" s="209"/>
      <c r="HAT1404" s="209"/>
      <c r="HAU1404" s="209"/>
      <c r="HAV1404" s="209"/>
      <c r="HAW1404" s="209"/>
      <c r="HAX1404" s="209"/>
      <c r="HAY1404" s="209"/>
      <c r="HAZ1404" s="209"/>
      <c r="HBA1404" s="209"/>
      <c r="HBB1404" s="209"/>
      <c r="HBC1404" s="209"/>
      <c r="HBD1404" s="209"/>
      <c r="HBE1404" s="209"/>
      <c r="HBF1404" s="209"/>
      <c r="HBG1404" s="209"/>
      <c r="HBH1404" s="209"/>
      <c r="HBI1404" s="209"/>
      <c r="HBJ1404" s="209"/>
      <c r="HBK1404" s="209"/>
      <c r="HBL1404" s="209"/>
      <c r="HBM1404" s="209"/>
      <c r="HBN1404" s="209"/>
      <c r="HBO1404" s="209"/>
      <c r="HBP1404" s="209"/>
      <c r="HBQ1404" s="209"/>
      <c r="HBR1404" s="209"/>
      <c r="HBS1404" s="209"/>
      <c r="HBT1404" s="209"/>
      <c r="HBU1404" s="209"/>
      <c r="HBV1404" s="209"/>
      <c r="HBW1404" s="209"/>
      <c r="HBX1404" s="209"/>
      <c r="HBY1404" s="209"/>
      <c r="HBZ1404" s="209"/>
      <c r="HCA1404" s="209"/>
      <c r="HCB1404" s="209"/>
      <c r="HCC1404" s="209"/>
      <c r="HCD1404" s="209"/>
      <c r="HCE1404" s="209"/>
      <c r="HCF1404" s="209"/>
      <c r="HCG1404" s="209"/>
      <c r="HCH1404" s="209"/>
      <c r="HCI1404" s="209"/>
      <c r="HCJ1404" s="209"/>
      <c r="HCK1404" s="209"/>
      <c r="HCL1404" s="209"/>
      <c r="HCM1404" s="209"/>
      <c r="HCN1404" s="209"/>
      <c r="HCO1404" s="209"/>
      <c r="HCP1404" s="209"/>
      <c r="HCQ1404" s="209"/>
      <c r="HCR1404" s="209"/>
      <c r="HCS1404" s="209"/>
      <c r="HCT1404" s="209"/>
      <c r="HCU1404" s="209"/>
      <c r="HCV1404" s="209"/>
      <c r="HCW1404" s="209"/>
      <c r="HCX1404" s="209"/>
      <c r="HCY1404" s="209"/>
      <c r="HCZ1404" s="209"/>
      <c r="HDA1404" s="209"/>
      <c r="HDB1404" s="209"/>
      <c r="HDC1404" s="209"/>
      <c r="HDD1404" s="209"/>
      <c r="HDE1404" s="209"/>
      <c r="HDF1404" s="209"/>
      <c r="HDG1404" s="209"/>
      <c r="HDH1404" s="209"/>
      <c r="HDI1404" s="209"/>
      <c r="HDJ1404" s="209"/>
      <c r="HDK1404" s="209"/>
      <c r="HDL1404" s="209"/>
      <c r="HDM1404" s="209"/>
      <c r="HDN1404" s="209"/>
      <c r="HDO1404" s="209"/>
      <c r="HDP1404" s="209"/>
      <c r="HDQ1404" s="209"/>
      <c r="HDR1404" s="209"/>
      <c r="HDS1404" s="209"/>
      <c r="HDT1404" s="209"/>
      <c r="HDU1404" s="209"/>
      <c r="HDV1404" s="209"/>
      <c r="HDW1404" s="209"/>
      <c r="HDX1404" s="209"/>
      <c r="HDY1404" s="209"/>
      <c r="HDZ1404" s="209"/>
      <c r="HEA1404" s="209"/>
      <c r="HEB1404" s="209"/>
      <c r="HEC1404" s="209"/>
      <c r="HED1404" s="209"/>
      <c r="HEE1404" s="209"/>
      <c r="HEF1404" s="209"/>
      <c r="HEG1404" s="209"/>
      <c r="HEH1404" s="209"/>
      <c r="HEI1404" s="209"/>
      <c r="HEJ1404" s="209"/>
      <c r="HEK1404" s="209"/>
      <c r="HEL1404" s="209"/>
      <c r="HEM1404" s="209"/>
      <c r="HEN1404" s="209"/>
      <c r="HEO1404" s="209"/>
      <c r="HEP1404" s="209"/>
      <c r="HEQ1404" s="209"/>
      <c r="HER1404" s="209"/>
      <c r="HES1404" s="209"/>
      <c r="HET1404" s="209"/>
      <c r="HEU1404" s="209"/>
      <c r="HEV1404" s="209"/>
      <c r="HEW1404" s="209"/>
      <c r="HEX1404" s="209"/>
      <c r="HEY1404" s="209"/>
      <c r="HEZ1404" s="209"/>
      <c r="HFA1404" s="209"/>
      <c r="HFB1404" s="209"/>
      <c r="HFC1404" s="209"/>
      <c r="HFD1404" s="209"/>
      <c r="HFE1404" s="209"/>
      <c r="HFF1404" s="209"/>
      <c r="HFG1404" s="209"/>
      <c r="HFH1404" s="209"/>
      <c r="HFI1404" s="209"/>
      <c r="HFJ1404" s="209"/>
      <c r="HFK1404" s="209"/>
      <c r="HFL1404" s="209"/>
      <c r="HFM1404" s="209"/>
      <c r="HFN1404" s="209"/>
      <c r="HFO1404" s="209"/>
      <c r="HFP1404" s="209"/>
      <c r="HFQ1404" s="209"/>
      <c r="HFR1404" s="209"/>
      <c r="HFS1404" s="209"/>
      <c r="HFT1404" s="209"/>
      <c r="HFU1404" s="209"/>
      <c r="HFV1404" s="209"/>
      <c r="HFW1404" s="209"/>
      <c r="HFX1404" s="209"/>
      <c r="HFY1404" s="209"/>
      <c r="HFZ1404" s="209"/>
      <c r="HGA1404" s="209"/>
      <c r="HGB1404" s="209"/>
      <c r="HGC1404" s="209"/>
      <c r="HGD1404" s="209"/>
      <c r="HGE1404" s="209"/>
      <c r="HGF1404" s="209"/>
      <c r="HGG1404" s="209"/>
      <c r="HGH1404" s="209"/>
      <c r="HGI1404" s="209"/>
      <c r="HGJ1404" s="209"/>
      <c r="HGK1404" s="209"/>
      <c r="HGL1404" s="209"/>
      <c r="HGM1404" s="209"/>
      <c r="HGN1404" s="209"/>
      <c r="HGO1404" s="209"/>
      <c r="HGP1404" s="209"/>
      <c r="HGQ1404" s="209"/>
      <c r="HGR1404" s="209"/>
      <c r="HGS1404" s="209"/>
      <c r="HGT1404" s="209"/>
      <c r="HGU1404" s="209"/>
      <c r="HGV1404" s="209"/>
      <c r="HGW1404" s="209"/>
      <c r="HGX1404" s="209"/>
      <c r="HGY1404" s="209"/>
      <c r="HGZ1404" s="209"/>
      <c r="HHA1404" s="209"/>
      <c r="HHB1404" s="209"/>
      <c r="HHC1404" s="209"/>
      <c r="HHD1404" s="209"/>
      <c r="HHE1404" s="209"/>
      <c r="HHF1404" s="209"/>
      <c r="HHG1404" s="209"/>
      <c r="HHH1404" s="209"/>
      <c r="HHI1404" s="209"/>
      <c r="HHJ1404" s="209"/>
      <c r="HHK1404" s="209"/>
      <c r="HHL1404" s="209"/>
      <c r="HHM1404" s="209"/>
      <c r="HHN1404" s="209"/>
      <c r="HHO1404" s="209"/>
      <c r="HHP1404" s="209"/>
      <c r="HHQ1404" s="209"/>
      <c r="HHR1404" s="209"/>
      <c r="HHS1404" s="209"/>
      <c r="HHT1404" s="209"/>
      <c r="HHU1404" s="209"/>
      <c r="HHV1404" s="209"/>
      <c r="HHW1404" s="209"/>
      <c r="HHX1404" s="209"/>
      <c r="HHY1404" s="209"/>
      <c r="HHZ1404" s="209"/>
      <c r="HIA1404" s="209"/>
      <c r="HIB1404" s="209"/>
      <c r="HIC1404" s="209"/>
      <c r="HID1404" s="209"/>
      <c r="HIE1404" s="209"/>
      <c r="HIF1404" s="209"/>
      <c r="HIG1404" s="209"/>
      <c r="HIH1404" s="209"/>
      <c r="HII1404" s="209"/>
      <c r="HIJ1404" s="209"/>
      <c r="HIK1404" s="209"/>
      <c r="HIL1404" s="209"/>
      <c r="HIM1404" s="209"/>
      <c r="HIN1404" s="209"/>
      <c r="HIO1404" s="209"/>
      <c r="HIP1404" s="209"/>
      <c r="HIQ1404" s="209"/>
      <c r="HIR1404" s="209"/>
      <c r="HIS1404" s="209"/>
      <c r="HIT1404" s="209"/>
      <c r="HIU1404" s="209"/>
      <c r="HIV1404" s="209"/>
      <c r="HIW1404" s="209"/>
      <c r="HIX1404" s="209"/>
      <c r="HIY1404" s="209"/>
      <c r="HIZ1404" s="209"/>
      <c r="HJA1404" s="209"/>
      <c r="HJB1404" s="209"/>
      <c r="HJC1404" s="209"/>
      <c r="HJD1404" s="209"/>
      <c r="HJE1404" s="209"/>
      <c r="HJF1404" s="209"/>
      <c r="HJG1404" s="209"/>
      <c r="HJH1404" s="209"/>
      <c r="HJI1404" s="209"/>
      <c r="HJJ1404" s="209"/>
      <c r="HJK1404" s="209"/>
      <c r="HJL1404" s="209"/>
      <c r="HJM1404" s="209"/>
      <c r="HJN1404" s="209"/>
      <c r="HJO1404" s="209"/>
      <c r="HJP1404" s="209"/>
      <c r="HJQ1404" s="209"/>
      <c r="HJR1404" s="209"/>
      <c r="HJS1404" s="209"/>
      <c r="HJT1404" s="209"/>
      <c r="HJU1404" s="209"/>
      <c r="HJV1404" s="209"/>
      <c r="HJW1404" s="209"/>
      <c r="HJX1404" s="209"/>
      <c r="HJY1404" s="209"/>
      <c r="HJZ1404" s="209"/>
      <c r="HKA1404" s="209"/>
      <c r="HKB1404" s="209"/>
      <c r="HKC1404" s="209"/>
      <c r="HKD1404" s="209"/>
      <c r="HKE1404" s="209"/>
      <c r="HKF1404" s="209"/>
      <c r="HKG1404" s="209"/>
      <c r="HKH1404" s="209"/>
      <c r="HKI1404" s="209"/>
      <c r="HKJ1404" s="209"/>
      <c r="HKK1404" s="209"/>
      <c r="HKL1404" s="209"/>
      <c r="HKM1404" s="209"/>
      <c r="HKN1404" s="209"/>
      <c r="HKO1404" s="209"/>
      <c r="HKP1404" s="209"/>
      <c r="HKQ1404" s="209"/>
      <c r="HKR1404" s="209"/>
      <c r="HKS1404" s="209"/>
      <c r="HKT1404" s="209"/>
      <c r="HKU1404" s="209"/>
      <c r="HKV1404" s="209"/>
      <c r="HKW1404" s="209"/>
      <c r="HKX1404" s="209"/>
      <c r="HKY1404" s="209"/>
      <c r="HKZ1404" s="209"/>
      <c r="HLA1404" s="209"/>
      <c r="HLB1404" s="209"/>
      <c r="HLC1404" s="209"/>
      <c r="HLD1404" s="209"/>
      <c r="HLE1404" s="209"/>
      <c r="HLF1404" s="209"/>
      <c r="HLG1404" s="209"/>
      <c r="HLH1404" s="209"/>
      <c r="HLI1404" s="209"/>
      <c r="HLJ1404" s="209"/>
      <c r="HLK1404" s="209"/>
      <c r="HLL1404" s="209"/>
      <c r="HLM1404" s="209"/>
      <c r="HLN1404" s="209"/>
      <c r="HLO1404" s="209"/>
      <c r="HLP1404" s="209"/>
      <c r="HLQ1404" s="209"/>
      <c r="HLR1404" s="209"/>
      <c r="HLS1404" s="209"/>
      <c r="HLT1404" s="209"/>
      <c r="HLU1404" s="209"/>
      <c r="HLV1404" s="209"/>
      <c r="HLW1404" s="209"/>
      <c r="HLX1404" s="209"/>
      <c r="HLY1404" s="209"/>
      <c r="HLZ1404" s="209"/>
      <c r="HMA1404" s="209"/>
      <c r="HMB1404" s="209"/>
      <c r="HMC1404" s="209"/>
      <c r="HMD1404" s="209"/>
      <c r="HME1404" s="209"/>
      <c r="HMF1404" s="209"/>
      <c r="HMG1404" s="209"/>
      <c r="HMH1404" s="209"/>
      <c r="HMI1404" s="209"/>
      <c r="HMJ1404" s="209"/>
      <c r="HMK1404" s="209"/>
      <c r="HML1404" s="209"/>
      <c r="HMM1404" s="209"/>
      <c r="HMN1404" s="209"/>
      <c r="HMO1404" s="209"/>
      <c r="HMP1404" s="209"/>
      <c r="HMQ1404" s="209"/>
      <c r="HMR1404" s="209"/>
      <c r="HMS1404" s="209"/>
      <c r="HMT1404" s="209"/>
      <c r="HMU1404" s="209"/>
      <c r="HMV1404" s="209"/>
      <c r="HMW1404" s="209"/>
      <c r="HMX1404" s="209"/>
      <c r="HMY1404" s="209"/>
      <c r="HMZ1404" s="209"/>
      <c r="HNA1404" s="209"/>
      <c r="HNB1404" s="209"/>
      <c r="HNC1404" s="209"/>
      <c r="HND1404" s="209"/>
      <c r="HNE1404" s="209"/>
      <c r="HNF1404" s="209"/>
      <c r="HNG1404" s="209"/>
      <c r="HNH1404" s="209"/>
      <c r="HNI1404" s="209"/>
      <c r="HNJ1404" s="209"/>
      <c r="HNK1404" s="209"/>
      <c r="HNL1404" s="209"/>
      <c r="HNM1404" s="209"/>
      <c r="HNN1404" s="209"/>
      <c r="HNO1404" s="209"/>
      <c r="HNP1404" s="209"/>
      <c r="HNQ1404" s="209"/>
      <c r="HNR1404" s="209"/>
      <c r="HNS1404" s="209"/>
      <c r="HNT1404" s="209"/>
      <c r="HNU1404" s="209"/>
      <c r="HNV1404" s="209"/>
      <c r="HNW1404" s="209"/>
      <c r="HNX1404" s="209"/>
      <c r="HNY1404" s="209"/>
      <c r="HNZ1404" s="209"/>
      <c r="HOA1404" s="209"/>
      <c r="HOB1404" s="209"/>
      <c r="HOC1404" s="209"/>
      <c r="HOD1404" s="209"/>
      <c r="HOE1404" s="209"/>
      <c r="HOF1404" s="209"/>
      <c r="HOG1404" s="209"/>
      <c r="HOH1404" s="209"/>
      <c r="HOI1404" s="209"/>
      <c r="HOJ1404" s="209"/>
      <c r="HOK1404" s="209"/>
      <c r="HOL1404" s="209"/>
      <c r="HOM1404" s="209"/>
      <c r="HON1404" s="209"/>
      <c r="HOO1404" s="209"/>
      <c r="HOP1404" s="209"/>
      <c r="HOQ1404" s="209"/>
      <c r="HOR1404" s="209"/>
      <c r="HOS1404" s="209"/>
      <c r="HOT1404" s="209"/>
      <c r="HOU1404" s="209"/>
      <c r="HOV1404" s="209"/>
      <c r="HOW1404" s="209"/>
      <c r="HOX1404" s="209"/>
      <c r="HOY1404" s="209"/>
      <c r="HOZ1404" s="209"/>
      <c r="HPA1404" s="209"/>
      <c r="HPB1404" s="209"/>
      <c r="HPC1404" s="209"/>
      <c r="HPD1404" s="209"/>
      <c r="HPE1404" s="209"/>
      <c r="HPF1404" s="209"/>
      <c r="HPG1404" s="209"/>
      <c r="HPH1404" s="209"/>
      <c r="HPI1404" s="209"/>
      <c r="HPJ1404" s="209"/>
      <c r="HPK1404" s="209"/>
      <c r="HPL1404" s="209"/>
      <c r="HPM1404" s="209"/>
      <c r="HPN1404" s="209"/>
      <c r="HPO1404" s="209"/>
      <c r="HPP1404" s="209"/>
      <c r="HPQ1404" s="209"/>
      <c r="HPR1404" s="209"/>
      <c r="HPS1404" s="209"/>
      <c r="HPT1404" s="209"/>
      <c r="HPU1404" s="209"/>
      <c r="HPV1404" s="209"/>
      <c r="HPW1404" s="209"/>
      <c r="HPX1404" s="209"/>
      <c r="HPY1404" s="209"/>
      <c r="HPZ1404" s="209"/>
      <c r="HQA1404" s="209"/>
      <c r="HQB1404" s="209"/>
      <c r="HQC1404" s="209"/>
      <c r="HQD1404" s="209"/>
      <c r="HQE1404" s="209"/>
      <c r="HQF1404" s="209"/>
      <c r="HQG1404" s="209"/>
      <c r="HQH1404" s="209"/>
      <c r="HQI1404" s="209"/>
      <c r="HQJ1404" s="209"/>
      <c r="HQK1404" s="209"/>
      <c r="HQL1404" s="209"/>
      <c r="HQM1404" s="209"/>
      <c r="HQN1404" s="209"/>
      <c r="HQO1404" s="209"/>
      <c r="HQP1404" s="209"/>
      <c r="HQQ1404" s="209"/>
      <c r="HQR1404" s="209"/>
      <c r="HQS1404" s="209"/>
      <c r="HQT1404" s="209"/>
      <c r="HQU1404" s="209"/>
      <c r="HQV1404" s="209"/>
      <c r="HQW1404" s="209"/>
      <c r="HQX1404" s="209"/>
      <c r="HQY1404" s="209"/>
      <c r="HQZ1404" s="209"/>
      <c r="HRA1404" s="209"/>
      <c r="HRB1404" s="209"/>
      <c r="HRC1404" s="209"/>
      <c r="HRD1404" s="209"/>
      <c r="HRE1404" s="209"/>
      <c r="HRF1404" s="209"/>
      <c r="HRG1404" s="209"/>
      <c r="HRH1404" s="209"/>
      <c r="HRI1404" s="209"/>
      <c r="HRJ1404" s="209"/>
      <c r="HRK1404" s="209"/>
      <c r="HRL1404" s="209"/>
      <c r="HRM1404" s="209"/>
      <c r="HRN1404" s="209"/>
      <c r="HRO1404" s="209"/>
      <c r="HRP1404" s="209"/>
      <c r="HRQ1404" s="209"/>
      <c r="HRR1404" s="209"/>
      <c r="HRS1404" s="209"/>
      <c r="HRT1404" s="209"/>
      <c r="HRU1404" s="209"/>
      <c r="HRV1404" s="209"/>
      <c r="HRW1404" s="209"/>
      <c r="HRX1404" s="209"/>
      <c r="HRY1404" s="209"/>
      <c r="HRZ1404" s="209"/>
      <c r="HSA1404" s="209"/>
      <c r="HSB1404" s="209"/>
      <c r="HSC1404" s="209"/>
      <c r="HSD1404" s="209"/>
      <c r="HSE1404" s="209"/>
      <c r="HSF1404" s="209"/>
      <c r="HSG1404" s="209"/>
      <c r="HSH1404" s="209"/>
      <c r="HSI1404" s="209"/>
      <c r="HSJ1404" s="209"/>
      <c r="HSK1404" s="209"/>
      <c r="HSL1404" s="209"/>
      <c r="HSM1404" s="209"/>
      <c r="HSN1404" s="209"/>
      <c r="HSO1404" s="209"/>
      <c r="HSP1404" s="209"/>
      <c r="HSQ1404" s="209"/>
      <c r="HSR1404" s="209"/>
      <c r="HSS1404" s="209"/>
      <c r="HST1404" s="209"/>
      <c r="HSU1404" s="209"/>
      <c r="HSV1404" s="209"/>
      <c r="HSW1404" s="209"/>
      <c r="HSX1404" s="209"/>
      <c r="HSY1404" s="209"/>
      <c r="HSZ1404" s="209"/>
      <c r="HTA1404" s="209"/>
      <c r="HTB1404" s="209"/>
      <c r="HTC1404" s="209"/>
      <c r="HTD1404" s="209"/>
      <c r="HTE1404" s="209"/>
      <c r="HTF1404" s="209"/>
      <c r="HTG1404" s="209"/>
      <c r="HTH1404" s="209"/>
      <c r="HTI1404" s="209"/>
      <c r="HTJ1404" s="209"/>
      <c r="HTK1404" s="209"/>
      <c r="HTL1404" s="209"/>
      <c r="HTM1404" s="209"/>
      <c r="HTN1404" s="209"/>
      <c r="HTO1404" s="209"/>
      <c r="HTP1404" s="209"/>
      <c r="HTQ1404" s="209"/>
      <c r="HTR1404" s="209"/>
      <c r="HTS1404" s="209"/>
      <c r="HTT1404" s="209"/>
      <c r="HTU1404" s="209"/>
      <c r="HTV1404" s="209"/>
      <c r="HTW1404" s="209"/>
      <c r="HTX1404" s="209"/>
      <c r="HTY1404" s="209"/>
      <c r="HTZ1404" s="209"/>
      <c r="HUA1404" s="209"/>
      <c r="HUB1404" s="209"/>
      <c r="HUC1404" s="209"/>
      <c r="HUD1404" s="209"/>
      <c r="HUE1404" s="209"/>
      <c r="HUF1404" s="209"/>
      <c r="HUG1404" s="209"/>
      <c r="HUH1404" s="209"/>
      <c r="HUI1404" s="209"/>
      <c r="HUJ1404" s="209"/>
      <c r="HUK1404" s="209"/>
      <c r="HUL1404" s="209"/>
      <c r="HUM1404" s="209"/>
      <c r="HUN1404" s="209"/>
      <c r="HUO1404" s="209"/>
      <c r="HUP1404" s="209"/>
      <c r="HUQ1404" s="209"/>
      <c r="HUR1404" s="209"/>
      <c r="HUS1404" s="209"/>
      <c r="HUT1404" s="209"/>
      <c r="HUU1404" s="209"/>
      <c r="HUV1404" s="209"/>
      <c r="HUW1404" s="209"/>
      <c r="HUX1404" s="209"/>
      <c r="HUY1404" s="209"/>
      <c r="HUZ1404" s="209"/>
      <c r="HVA1404" s="209"/>
      <c r="HVB1404" s="209"/>
      <c r="HVC1404" s="209"/>
      <c r="HVD1404" s="209"/>
      <c r="HVE1404" s="209"/>
      <c r="HVF1404" s="209"/>
      <c r="HVG1404" s="209"/>
      <c r="HVH1404" s="209"/>
      <c r="HVI1404" s="209"/>
      <c r="HVJ1404" s="209"/>
      <c r="HVK1404" s="209"/>
      <c r="HVL1404" s="209"/>
      <c r="HVM1404" s="209"/>
      <c r="HVN1404" s="209"/>
      <c r="HVO1404" s="209"/>
      <c r="HVP1404" s="209"/>
      <c r="HVQ1404" s="209"/>
      <c r="HVR1404" s="209"/>
      <c r="HVS1404" s="209"/>
      <c r="HVT1404" s="209"/>
      <c r="HVU1404" s="209"/>
      <c r="HVV1404" s="209"/>
      <c r="HVW1404" s="209"/>
      <c r="HVX1404" s="209"/>
      <c r="HVY1404" s="209"/>
      <c r="HVZ1404" s="209"/>
      <c r="HWA1404" s="209"/>
      <c r="HWB1404" s="209"/>
      <c r="HWC1404" s="209"/>
      <c r="HWD1404" s="209"/>
      <c r="HWE1404" s="209"/>
      <c r="HWF1404" s="209"/>
      <c r="HWG1404" s="209"/>
      <c r="HWH1404" s="209"/>
      <c r="HWI1404" s="209"/>
      <c r="HWJ1404" s="209"/>
      <c r="HWK1404" s="209"/>
      <c r="HWL1404" s="209"/>
      <c r="HWM1404" s="209"/>
      <c r="HWN1404" s="209"/>
      <c r="HWO1404" s="209"/>
      <c r="HWP1404" s="209"/>
      <c r="HWQ1404" s="209"/>
      <c r="HWR1404" s="209"/>
      <c r="HWS1404" s="209"/>
      <c r="HWT1404" s="209"/>
      <c r="HWU1404" s="209"/>
      <c r="HWV1404" s="209"/>
      <c r="HWW1404" s="209"/>
      <c r="HWX1404" s="209"/>
      <c r="HWY1404" s="209"/>
      <c r="HWZ1404" s="209"/>
      <c r="HXA1404" s="209"/>
      <c r="HXB1404" s="209"/>
      <c r="HXC1404" s="209"/>
      <c r="HXD1404" s="209"/>
      <c r="HXE1404" s="209"/>
      <c r="HXF1404" s="209"/>
      <c r="HXG1404" s="209"/>
      <c r="HXH1404" s="209"/>
      <c r="HXI1404" s="209"/>
      <c r="HXJ1404" s="209"/>
      <c r="HXK1404" s="209"/>
      <c r="HXL1404" s="209"/>
      <c r="HXM1404" s="209"/>
      <c r="HXN1404" s="209"/>
      <c r="HXO1404" s="209"/>
      <c r="HXP1404" s="209"/>
      <c r="HXQ1404" s="209"/>
      <c r="HXR1404" s="209"/>
      <c r="HXS1404" s="209"/>
      <c r="HXT1404" s="209"/>
      <c r="HXU1404" s="209"/>
      <c r="HXV1404" s="209"/>
      <c r="HXW1404" s="209"/>
      <c r="HXX1404" s="209"/>
      <c r="HXY1404" s="209"/>
      <c r="HXZ1404" s="209"/>
      <c r="HYA1404" s="209"/>
      <c r="HYB1404" s="209"/>
      <c r="HYC1404" s="209"/>
      <c r="HYD1404" s="209"/>
      <c r="HYE1404" s="209"/>
      <c r="HYF1404" s="209"/>
      <c r="HYG1404" s="209"/>
      <c r="HYH1404" s="209"/>
      <c r="HYI1404" s="209"/>
      <c r="HYJ1404" s="209"/>
      <c r="HYK1404" s="209"/>
      <c r="HYL1404" s="209"/>
      <c r="HYM1404" s="209"/>
      <c r="HYN1404" s="209"/>
      <c r="HYO1404" s="209"/>
      <c r="HYP1404" s="209"/>
      <c r="HYQ1404" s="209"/>
      <c r="HYR1404" s="209"/>
      <c r="HYS1404" s="209"/>
      <c r="HYT1404" s="209"/>
      <c r="HYU1404" s="209"/>
      <c r="HYV1404" s="209"/>
      <c r="HYW1404" s="209"/>
      <c r="HYX1404" s="209"/>
      <c r="HYY1404" s="209"/>
      <c r="HYZ1404" s="209"/>
      <c r="HZA1404" s="209"/>
      <c r="HZB1404" s="209"/>
      <c r="HZC1404" s="209"/>
      <c r="HZD1404" s="209"/>
      <c r="HZE1404" s="209"/>
      <c r="HZF1404" s="209"/>
      <c r="HZG1404" s="209"/>
      <c r="HZH1404" s="209"/>
      <c r="HZI1404" s="209"/>
      <c r="HZJ1404" s="209"/>
      <c r="HZK1404" s="209"/>
      <c r="HZL1404" s="209"/>
      <c r="HZM1404" s="209"/>
      <c r="HZN1404" s="209"/>
      <c r="HZO1404" s="209"/>
      <c r="HZP1404" s="209"/>
      <c r="HZQ1404" s="209"/>
      <c r="HZR1404" s="209"/>
      <c r="HZS1404" s="209"/>
      <c r="HZT1404" s="209"/>
      <c r="HZU1404" s="209"/>
      <c r="HZV1404" s="209"/>
      <c r="HZW1404" s="209"/>
      <c r="HZX1404" s="209"/>
      <c r="HZY1404" s="209"/>
      <c r="HZZ1404" s="209"/>
      <c r="IAA1404" s="209"/>
      <c r="IAB1404" s="209"/>
      <c r="IAC1404" s="209"/>
      <c r="IAD1404" s="209"/>
      <c r="IAE1404" s="209"/>
      <c r="IAF1404" s="209"/>
      <c r="IAG1404" s="209"/>
      <c r="IAH1404" s="209"/>
      <c r="IAI1404" s="209"/>
      <c r="IAJ1404" s="209"/>
      <c r="IAK1404" s="209"/>
      <c r="IAL1404" s="209"/>
      <c r="IAM1404" s="209"/>
      <c r="IAN1404" s="209"/>
      <c r="IAO1404" s="209"/>
      <c r="IAP1404" s="209"/>
      <c r="IAQ1404" s="209"/>
      <c r="IAR1404" s="209"/>
      <c r="IAS1404" s="209"/>
      <c r="IAT1404" s="209"/>
      <c r="IAU1404" s="209"/>
      <c r="IAV1404" s="209"/>
      <c r="IAW1404" s="209"/>
      <c r="IAX1404" s="209"/>
      <c r="IAY1404" s="209"/>
      <c r="IAZ1404" s="209"/>
      <c r="IBA1404" s="209"/>
      <c r="IBB1404" s="209"/>
      <c r="IBC1404" s="209"/>
      <c r="IBD1404" s="209"/>
      <c r="IBE1404" s="209"/>
      <c r="IBF1404" s="209"/>
      <c r="IBG1404" s="209"/>
      <c r="IBH1404" s="209"/>
      <c r="IBI1404" s="209"/>
      <c r="IBJ1404" s="209"/>
      <c r="IBK1404" s="209"/>
      <c r="IBL1404" s="209"/>
      <c r="IBM1404" s="209"/>
      <c r="IBN1404" s="209"/>
      <c r="IBO1404" s="209"/>
      <c r="IBP1404" s="209"/>
      <c r="IBQ1404" s="209"/>
      <c r="IBR1404" s="209"/>
      <c r="IBS1404" s="209"/>
      <c r="IBT1404" s="209"/>
      <c r="IBU1404" s="209"/>
      <c r="IBV1404" s="209"/>
      <c r="IBW1404" s="209"/>
      <c r="IBX1404" s="209"/>
      <c r="IBY1404" s="209"/>
      <c r="IBZ1404" s="209"/>
      <c r="ICA1404" s="209"/>
      <c r="ICB1404" s="209"/>
      <c r="ICC1404" s="209"/>
      <c r="ICD1404" s="209"/>
      <c r="ICE1404" s="209"/>
      <c r="ICF1404" s="209"/>
      <c r="ICG1404" s="209"/>
      <c r="ICH1404" s="209"/>
      <c r="ICI1404" s="209"/>
      <c r="ICJ1404" s="209"/>
      <c r="ICK1404" s="209"/>
      <c r="ICL1404" s="209"/>
      <c r="ICM1404" s="209"/>
      <c r="ICN1404" s="209"/>
      <c r="ICO1404" s="209"/>
      <c r="ICP1404" s="209"/>
      <c r="ICQ1404" s="209"/>
      <c r="ICR1404" s="209"/>
      <c r="ICS1404" s="209"/>
      <c r="ICT1404" s="209"/>
      <c r="ICU1404" s="209"/>
      <c r="ICV1404" s="209"/>
      <c r="ICW1404" s="209"/>
      <c r="ICX1404" s="209"/>
      <c r="ICY1404" s="209"/>
      <c r="ICZ1404" s="209"/>
      <c r="IDA1404" s="209"/>
      <c r="IDB1404" s="209"/>
      <c r="IDC1404" s="209"/>
      <c r="IDD1404" s="209"/>
      <c r="IDE1404" s="209"/>
      <c r="IDF1404" s="209"/>
      <c r="IDG1404" s="209"/>
      <c r="IDH1404" s="209"/>
      <c r="IDI1404" s="209"/>
      <c r="IDJ1404" s="209"/>
      <c r="IDK1404" s="209"/>
      <c r="IDL1404" s="209"/>
      <c r="IDM1404" s="209"/>
      <c r="IDN1404" s="209"/>
      <c r="IDO1404" s="209"/>
      <c r="IDP1404" s="209"/>
      <c r="IDQ1404" s="209"/>
      <c r="IDR1404" s="209"/>
      <c r="IDS1404" s="209"/>
      <c r="IDT1404" s="209"/>
      <c r="IDU1404" s="209"/>
      <c r="IDV1404" s="209"/>
      <c r="IDW1404" s="209"/>
      <c r="IDX1404" s="209"/>
      <c r="IDY1404" s="209"/>
      <c r="IDZ1404" s="209"/>
      <c r="IEA1404" s="209"/>
      <c r="IEB1404" s="209"/>
      <c r="IEC1404" s="209"/>
      <c r="IED1404" s="209"/>
      <c r="IEE1404" s="209"/>
      <c r="IEF1404" s="209"/>
      <c r="IEG1404" s="209"/>
      <c r="IEH1404" s="209"/>
      <c r="IEI1404" s="209"/>
      <c r="IEJ1404" s="209"/>
      <c r="IEK1404" s="209"/>
      <c r="IEL1404" s="209"/>
      <c r="IEM1404" s="209"/>
      <c r="IEN1404" s="209"/>
      <c r="IEO1404" s="209"/>
      <c r="IEP1404" s="209"/>
      <c r="IEQ1404" s="209"/>
      <c r="IER1404" s="209"/>
      <c r="IES1404" s="209"/>
      <c r="IET1404" s="209"/>
      <c r="IEU1404" s="209"/>
      <c r="IEV1404" s="209"/>
      <c r="IEW1404" s="209"/>
      <c r="IEX1404" s="209"/>
      <c r="IEY1404" s="209"/>
      <c r="IEZ1404" s="209"/>
      <c r="IFA1404" s="209"/>
      <c r="IFB1404" s="209"/>
      <c r="IFC1404" s="209"/>
      <c r="IFD1404" s="209"/>
      <c r="IFE1404" s="209"/>
      <c r="IFF1404" s="209"/>
      <c r="IFG1404" s="209"/>
      <c r="IFH1404" s="209"/>
      <c r="IFI1404" s="209"/>
      <c r="IFJ1404" s="209"/>
      <c r="IFK1404" s="209"/>
      <c r="IFL1404" s="209"/>
      <c r="IFM1404" s="209"/>
      <c r="IFN1404" s="209"/>
      <c r="IFO1404" s="209"/>
      <c r="IFP1404" s="209"/>
      <c r="IFQ1404" s="209"/>
      <c r="IFR1404" s="209"/>
      <c r="IFS1404" s="209"/>
      <c r="IFT1404" s="209"/>
      <c r="IFU1404" s="209"/>
      <c r="IFV1404" s="209"/>
      <c r="IFW1404" s="209"/>
      <c r="IFX1404" s="209"/>
      <c r="IFY1404" s="209"/>
      <c r="IFZ1404" s="209"/>
      <c r="IGA1404" s="209"/>
      <c r="IGB1404" s="209"/>
      <c r="IGC1404" s="209"/>
      <c r="IGD1404" s="209"/>
      <c r="IGE1404" s="209"/>
      <c r="IGF1404" s="209"/>
      <c r="IGG1404" s="209"/>
      <c r="IGH1404" s="209"/>
      <c r="IGI1404" s="209"/>
      <c r="IGJ1404" s="209"/>
      <c r="IGK1404" s="209"/>
      <c r="IGL1404" s="209"/>
      <c r="IGM1404" s="209"/>
      <c r="IGN1404" s="209"/>
      <c r="IGO1404" s="209"/>
      <c r="IGP1404" s="209"/>
      <c r="IGQ1404" s="209"/>
      <c r="IGR1404" s="209"/>
      <c r="IGS1404" s="209"/>
      <c r="IGT1404" s="209"/>
      <c r="IGU1404" s="209"/>
      <c r="IGV1404" s="209"/>
      <c r="IGW1404" s="209"/>
      <c r="IGX1404" s="209"/>
      <c r="IGY1404" s="209"/>
      <c r="IGZ1404" s="209"/>
      <c r="IHA1404" s="209"/>
      <c r="IHB1404" s="209"/>
      <c r="IHC1404" s="209"/>
      <c r="IHD1404" s="209"/>
      <c r="IHE1404" s="209"/>
      <c r="IHF1404" s="209"/>
      <c r="IHG1404" s="209"/>
      <c r="IHH1404" s="209"/>
      <c r="IHI1404" s="209"/>
      <c r="IHJ1404" s="209"/>
      <c r="IHK1404" s="209"/>
      <c r="IHL1404" s="209"/>
      <c r="IHM1404" s="209"/>
      <c r="IHN1404" s="209"/>
      <c r="IHO1404" s="209"/>
      <c r="IHP1404" s="209"/>
      <c r="IHQ1404" s="209"/>
      <c r="IHR1404" s="209"/>
      <c r="IHS1404" s="209"/>
      <c r="IHT1404" s="209"/>
      <c r="IHU1404" s="209"/>
      <c r="IHV1404" s="209"/>
      <c r="IHW1404" s="209"/>
      <c r="IHX1404" s="209"/>
      <c r="IHY1404" s="209"/>
      <c r="IHZ1404" s="209"/>
      <c r="IIA1404" s="209"/>
      <c r="IIB1404" s="209"/>
      <c r="IIC1404" s="209"/>
      <c r="IID1404" s="209"/>
      <c r="IIE1404" s="209"/>
      <c r="IIF1404" s="209"/>
      <c r="IIG1404" s="209"/>
      <c r="IIH1404" s="209"/>
      <c r="III1404" s="209"/>
      <c r="IIJ1404" s="209"/>
      <c r="IIK1404" s="209"/>
      <c r="IIL1404" s="209"/>
      <c r="IIM1404" s="209"/>
      <c r="IIN1404" s="209"/>
      <c r="IIO1404" s="209"/>
      <c r="IIP1404" s="209"/>
      <c r="IIQ1404" s="209"/>
      <c r="IIR1404" s="209"/>
      <c r="IIS1404" s="209"/>
      <c r="IIT1404" s="209"/>
      <c r="IIU1404" s="209"/>
      <c r="IIV1404" s="209"/>
      <c r="IIW1404" s="209"/>
      <c r="IIX1404" s="209"/>
      <c r="IIY1404" s="209"/>
      <c r="IIZ1404" s="209"/>
      <c r="IJA1404" s="209"/>
      <c r="IJB1404" s="209"/>
      <c r="IJC1404" s="209"/>
      <c r="IJD1404" s="209"/>
      <c r="IJE1404" s="209"/>
      <c r="IJF1404" s="209"/>
      <c r="IJG1404" s="209"/>
      <c r="IJH1404" s="209"/>
      <c r="IJI1404" s="209"/>
      <c r="IJJ1404" s="209"/>
      <c r="IJK1404" s="209"/>
      <c r="IJL1404" s="209"/>
      <c r="IJM1404" s="209"/>
      <c r="IJN1404" s="209"/>
      <c r="IJO1404" s="209"/>
      <c r="IJP1404" s="209"/>
      <c r="IJQ1404" s="209"/>
      <c r="IJR1404" s="209"/>
      <c r="IJS1404" s="209"/>
      <c r="IJT1404" s="209"/>
      <c r="IJU1404" s="209"/>
      <c r="IJV1404" s="209"/>
      <c r="IJW1404" s="209"/>
      <c r="IJX1404" s="209"/>
      <c r="IJY1404" s="209"/>
      <c r="IJZ1404" s="209"/>
      <c r="IKA1404" s="209"/>
      <c r="IKB1404" s="209"/>
      <c r="IKC1404" s="209"/>
      <c r="IKD1404" s="209"/>
      <c r="IKE1404" s="209"/>
      <c r="IKF1404" s="209"/>
      <c r="IKG1404" s="209"/>
      <c r="IKH1404" s="209"/>
      <c r="IKI1404" s="209"/>
      <c r="IKJ1404" s="209"/>
      <c r="IKK1404" s="209"/>
      <c r="IKL1404" s="209"/>
      <c r="IKM1404" s="209"/>
      <c r="IKN1404" s="209"/>
      <c r="IKO1404" s="209"/>
      <c r="IKP1404" s="209"/>
      <c r="IKQ1404" s="209"/>
      <c r="IKR1404" s="209"/>
      <c r="IKS1404" s="209"/>
      <c r="IKT1404" s="209"/>
      <c r="IKU1404" s="209"/>
      <c r="IKV1404" s="209"/>
      <c r="IKW1404" s="209"/>
      <c r="IKX1404" s="209"/>
      <c r="IKY1404" s="209"/>
      <c r="IKZ1404" s="209"/>
      <c r="ILA1404" s="209"/>
      <c r="ILB1404" s="209"/>
      <c r="ILC1404" s="209"/>
      <c r="ILD1404" s="209"/>
      <c r="ILE1404" s="209"/>
      <c r="ILF1404" s="209"/>
      <c r="ILG1404" s="209"/>
      <c r="ILH1404" s="209"/>
      <c r="ILI1404" s="209"/>
      <c r="ILJ1404" s="209"/>
      <c r="ILK1404" s="209"/>
      <c r="ILL1404" s="209"/>
      <c r="ILM1404" s="209"/>
      <c r="ILN1404" s="209"/>
      <c r="ILO1404" s="209"/>
      <c r="ILP1404" s="209"/>
      <c r="ILQ1404" s="209"/>
      <c r="ILR1404" s="209"/>
      <c r="ILS1404" s="209"/>
      <c r="ILT1404" s="209"/>
      <c r="ILU1404" s="209"/>
      <c r="ILV1404" s="209"/>
      <c r="ILW1404" s="209"/>
      <c r="ILX1404" s="209"/>
      <c r="ILY1404" s="209"/>
      <c r="ILZ1404" s="209"/>
      <c r="IMA1404" s="209"/>
      <c r="IMB1404" s="209"/>
      <c r="IMC1404" s="209"/>
      <c r="IMD1404" s="209"/>
      <c r="IME1404" s="209"/>
      <c r="IMF1404" s="209"/>
      <c r="IMG1404" s="209"/>
      <c r="IMH1404" s="209"/>
      <c r="IMI1404" s="209"/>
      <c r="IMJ1404" s="209"/>
      <c r="IMK1404" s="209"/>
      <c r="IML1404" s="209"/>
      <c r="IMM1404" s="209"/>
      <c r="IMN1404" s="209"/>
      <c r="IMO1404" s="209"/>
      <c r="IMP1404" s="209"/>
      <c r="IMQ1404" s="209"/>
      <c r="IMR1404" s="209"/>
      <c r="IMS1404" s="209"/>
      <c r="IMT1404" s="209"/>
      <c r="IMU1404" s="209"/>
      <c r="IMV1404" s="209"/>
      <c r="IMW1404" s="209"/>
      <c r="IMX1404" s="209"/>
      <c r="IMY1404" s="209"/>
      <c r="IMZ1404" s="209"/>
      <c r="INA1404" s="209"/>
      <c r="INB1404" s="209"/>
      <c r="INC1404" s="209"/>
      <c r="IND1404" s="209"/>
      <c r="INE1404" s="209"/>
      <c r="INF1404" s="209"/>
      <c r="ING1404" s="209"/>
      <c r="INH1404" s="209"/>
      <c r="INI1404" s="209"/>
      <c r="INJ1404" s="209"/>
      <c r="INK1404" s="209"/>
      <c r="INL1404" s="209"/>
      <c r="INM1404" s="209"/>
      <c r="INN1404" s="209"/>
      <c r="INO1404" s="209"/>
      <c r="INP1404" s="209"/>
      <c r="INQ1404" s="209"/>
      <c r="INR1404" s="209"/>
      <c r="INS1404" s="209"/>
      <c r="INT1404" s="209"/>
      <c r="INU1404" s="209"/>
      <c r="INV1404" s="209"/>
      <c r="INW1404" s="209"/>
      <c r="INX1404" s="209"/>
      <c r="INY1404" s="209"/>
      <c r="INZ1404" s="209"/>
      <c r="IOA1404" s="209"/>
      <c r="IOB1404" s="209"/>
      <c r="IOC1404" s="209"/>
      <c r="IOD1404" s="209"/>
      <c r="IOE1404" s="209"/>
      <c r="IOF1404" s="209"/>
      <c r="IOG1404" s="209"/>
      <c r="IOH1404" s="209"/>
      <c r="IOI1404" s="209"/>
      <c r="IOJ1404" s="209"/>
      <c r="IOK1404" s="209"/>
      <c r="IOL1404" s="209"/>
      <c r="IOM1404" s="209"/>
      <c r="ION1404" s="209"/>
      <c r="IOO1404" s="209"/>
      <c r="IOP1404" s="209"/>
      <c r="IOQ1404" s="209"/>
      <c r="IOR1404" s="209"/>
      <c r="IOS1404" s="209"/>
      <c r="IOT1404" s="209"/>
      <c r="IOU1404" s="209"/>
      <c r="IOV1404" s="209"/>
      <c r="IOW1404" s="209"/>
      <c r="IOX1404" s="209"/>
      <c r="IOY1404" s="209"/>
      <c r="IOZ1404" s="209"/>
      <c r="IPA1404" s="209"/>
      <c r="IPB1404" s="209"/>
      <c r="IPC1404" s="209"/>
      <c r="IPD1404" s="209"/>
      <c r="IPE1404" s="209"/>
      <c r="IPF1404" s="209"/>
      <c r="IPG1404" s="209"/>
      <c r="IPH1404" s="209"/>
      <c r="IPI1404" s="209"/>
      <c r="IPJ1404" s="209"/>
      <c r="IPK1404" s="209"/>
      <c r="IPL1404" s="209"/>
      <c r="IPM1404" s="209"/>
      <c r="IPN1404" s="209"/>
      <c r="IPO1404" s="209"/>
      <c r="IPP1404" s="209"/>
      <c r="IPQ1404" s="209"/>
      <c r="IPR1404" s="209"/>
      <c r="IPS1404" s="209"/>
      <c r="IPT1404" s="209"/>
      <c r="IPU1404" s="209"/>
      <c r="IPV1404" s="209"/>
      <c r="IPW1404" s="209"/>
      <c r="IPX1404" s="209"/>
      <c r="IPY1404" s="209"/>
      <c r="IPZ1404" s="209"/>
      <c r="IQA1404" s="209"/>
      <c r="IQB1404" s="209"/>
      <c r="IQC1404" s="209"/>
      <c r="IQD1404" s="209"/>
      <c r="IQE1404" s="209"/>
      <c r="IQF1404" s="209"/>
      <c r="IQG1404" s="209"/>
      <c r="IQH1404" s="209"/>
      <c r="IQI1404" s="209"/>
      <c r="IQJ1404" s="209"/>
      <c r="IQK1404" s="209"/>
      <c r="IQL1404" s="209"/>
      <c r="IQM1404" s="209"/>
      <c r="IQN1404" s="209"/>
      <c r="IQO1404" s="209"/>
      <c r="IQP1404" s="209"/>
      <c r="IQQ1404" s="209"/>
      <c r="IQR1404" s="209"/>
      <c r="IQS1404" s="209"/>
      <c r="IQT1404" s="209"/>
      <c r="IQU1404" s="209"/>
      <c r="IQV1404" s="209"/>
      <c r="IQW1404" s="209"/>
      <c r="IQX1404" s="209"/>
      <c r="IQY1404" s="209"/>
      <c r="IQZ1404" s="209"/>
      <c r="IRA1404" s="209"/>
      <c r="IRB1404" s="209"/>
      <c r="IRC1404" s="209"/>
      <c r="IRD1404" s="209"/>
      <c r="IRE1404" s="209"/>
      <c r="IRF1404" s="209"/>
      <c r="IRG1404" s="209"/>
      <c r="IRH1404" s="209"/>
      <c r="IRI1404" s="209"/>
      <c r="IRJ1404" s="209"/>
      <c r="IRK1404" s="209"/>
      <c r="IRL1404" s="209"/>
      <c r="IRM1404" s="209"/>
      <c r="IRN1404" s="209"/>
      <c r="IRO1404" s="209"/>
      <c r="IRP1404" s="209"/>
      <c r="IRQ1404" s="209"/>
      <c r="IRR1404" s="209"/>
      <c r="IRS1404" s="209"/>
      <c r="IRT1404" s="209"/>
      <c r="IRU1404" s="209"/>
      <c r="IRV1404" s="209"/>
      <c r="IRW1404" s="209"/>
      <c r="IRX1404" s="209"/>
      <c r="IRY1404" s="209"/>
      <c r="IRZ1404" s="209"/>
      <c r="ISA1404" s="209"/>
      <c r="ISB1404" s="209"/>
      <c r="ISC1404" s="209"/>
      <c r="ISD1404" s="209"/>
      <c r="ISE1404" s="209"/>
      <c r="ISF1404" s="209"/>
      <c r="ISG1404" s="209"/>
      <c r="ISH1404" s="209"/>
      <c r="ISI1404" s="209"/>
      <c r="ISJ1404" s="209"/>
      <c r="ISK1404" s="209"/>
      <c r="ISL1404" s="209"/>
      <c r="ISM1404" s="209"/>
      <c r="ISN1404" s="209"/>
      <c r="ISO1404" s="209"/>
      <c r="ISP1404" s="209"/>
      <c r="ISQ1404" s="209"/>
      <c r="ISR1404" s="209"/>
      <c r="ISS1404" s="209"/>
      <c r="IST1404" s="209"/>
      <c r="ISU1404" s="209"/>
      <c r="ISV1404" s="209"/>
      <c r="ISW1404" s="209"/>
      <c r="ISX1404" s="209"/>
      <c r="ISY1404" s="209"/>
      <c r="ISZ1404" s="209"/>
      <c r="ITA1404" s="209"/>
      <c r="ITB1404" s="209"/>
      <c r="ITC1404" s="209"/>
      <c r="ITD1404" s="209"/>
      <c r="ITE1404" s="209"/>
      <c r="ITF1404" s="209"/>
      <c r="ITG1404" s="209"/>
      <c r="ITH1404" s="209"/>
      <c r="ITI1404" s="209"/>
      <c r="ITJ1404" s="209"/>
      <c r="ITK1404" s="209"/>
      <c r="ITL1404" s="209"/>
      <c r="ITM1404" s="209"/>
      <c r="ITN1404" s="209"/>
      <c r="ITO1404" s="209"/>
      <c r="ITP1404" s="209"/>
      <c r="ITQ1404" s="209"/>
      <c r="ITR1404" s="209"/>
      <c r="ITS1404" s="209"/>
      <c r="ITT1404" s="209"/>
      <c r="ITU1404" s="209"/>
      <c r="ITV1404" s="209"/>
      <c r="ITW1404" s="209"/>
      <c r="ITX1404" s="209"/>
      <c r="ITY1404" s="209"/>
      <c r="ITZ1404" s="209"/>
      <c r="IUA1404" s="209"/>
      <c r="IUB1404" s="209"/>
      <c r="IUC1404" s="209"/>
      <c r="IUD1404" s="209"/>
      <c r="IUE1404" s="209"/>
      <c r="IUF1404" s="209"/>
      <c r="IUG1404" s="209"/>
      <c r="IUH1404" s="209"/>
      <c r="IUI1404" s="209"/>
      <c r="IUJ1404" s="209"/>
      <c r="IUK1404" s="209"/>
      <c r="IUL1404" s="209"/>
      <c r="IUM1404" s="209"/>
      <c r="IUN1404" s="209"/>
      <c r="IUO1404" s="209"/>
      <c r="IUP1404" s="209"/>
      <c r="IUQ1404" s="209"/>
      <c r="IUR1404" s="209"/>
      <c r="IUS1404" s="209"/>
      <c r="IUT1404" s="209"/>
      <c r="IUU1404" s="209"/>
      <c r="IUV1404" s="209"/>
      <c r="IUW1404" s="209"/>
      <c r="IUX1404" s="209"/>
      <c r="IUY1404" s="209"/>
      <c r="IUZ1404" s="209"/>
      <c r="IVA1404" s="209"/>
      <c r="IVB1404" s="209"/>
      <c r="IVC1404" s="209"/>
      <c r="IVD1404" s="209"/>
      <c r="IVE1404" s="209"/>
      <c r="IVF1404" s="209"/>
      <c r="IVG1404" s="209"/>
      <c r="IVH1404" s="209"/>
      <c r="IVI1404" s="209"/>
      <c r="IVJ1404" s="209"/>
      <c r="IVK1404" s="209"/>
      <c r="IVL1404" s="209"/>
      <c r="IVM1404" s="209"/>
      <c r="IVN1404" s="209"/>
      <c r="IVO1404" s="209"/>
      <c r="IVP1404" s="209"/>
      <c r="IVQ1404" s="209"/>
      <c r="IVR1404" s="209"/>
      <c r="IVS1404" s="209"/>
      <c r="IVT1404" s="209"/>
      <c r="IVU1404" s="209"/>
      <c r="IVV1404" s="209"/>
      <c r="IVW1404" s="209"/>
      <c r="IVX1404" s="209"/>
      <c r="IVY1404" s="209"/>
      <c r="IVZ1404" s="209"/>
      <c r="IWA1404" s="209"/>
      <c r="IWB1404" s="209"/>
      <c r="IWC1404" s="209"/>
      <c r="IWD1404" s="209"/>
      <c r="IWE1404" s="209"/>
      <c r="IWF1404" s="209"/>
      <c r="IWG1404" s="209"/>
      <c r="IWH1404" s="209"/>
      <c r="IWI1404" s="209"/>
      <c r="IWJ1404" s="209"/>
      <c r="IWK1404" s="209"/>
      <c r="IWL1404" s="209"/>
      <c r="IWM1404" s="209"/>
      <c r="IWN1404" s="209"/>
      <c r="IWO1404" s="209"/>
      <c r="IWP1404" s="209"/>
      <c r="IWQ1404" s="209"/>
      <c r="IWR1404" s="209"/>
      <c r="IWS1404" s="209"/>
      <c r="IWT1404" s="209"/>
      <c r="IWU1404" s="209"/>
      <c r="IWV1404" s="209"/>
      <c r="IWW1404" s="209"/>
      <c r="IWX1404" s="209"/>
      <c r="IWY1404" s="209"/>
      <c r="IWZ1404" s="209"/>
      <c r="IXA1404" s="209"/>
      <c r="IXB1404" s="209"/>
      <c r="IXC1404" s="209"/>
      <c r="IXD1404" s="209"/>
      <c r="IXE1404" s="209"/>
      <c r="IXF1404" s="209"/>
      <c r="IXG1404" s="209"/>
      <c r="IXH1404" s="209"/>
      <c r="IXI1404" s="209"/>
      <c r="IXJ1404" s="209"/>
      <c r="IXK1404" s="209"/>
      <c r="IXL1404" s="209"/>
      <c r="IXM1404" s="209"/>
      <c r="IXN1404" s="209"/>
      <c r="IXO1404" s="209"/>
      <c r="IXP1404" s="209"/>
      <c r="IXQ1404" s="209"/>
      <c r="IXR1404" s="209"/>
      <c r="IXS1404" s="209"/>
      <c r="IXT1404" s="209"/>
      <c r="IXU1404" s="209"/>
      <c r="IXV1404" s="209"/>
      <c r="IXW1404" s="209"/>
      <c r="IXX1404" s="209"/>
      <c r="IXY1404" s="209"/>
      <c r="IXZ1404" s="209"/>
      <c r="IYA1404" s="209"/>
      <c r="IYB1404" s="209"/>
      <c r="IYC1404" s="209"/>
      <c r="IYD1404" s="209"/>
      <c r="IYE1404" s="209"/>
      <c r="IYF1404" s="209"/>
      <c r="IYG1404" s="209"/>
      <c r="IYH1404" s="209"/>
      <c r="IYI1404" s="209"/>
      <c r="IYJ1404" s="209"/>
      <c r="IYK1404" s="209"/>
      <c r="IYL1404" s="209"/>
      <c r="IYM1404" s="209"/>
      <c r="IYN1404" s="209"/>
      <c r="IYO1404" s="209"/>
      <c r="IYP1404" s="209"/>
      <c r="IYQ1404" s="209"/>
      <c r="IYR1404" s="209"/>
      <c r="IYS1404" s="209"/>
      <c r="IYT1404" s="209"/>
      <c r="IYU1404" s="209"/>
      <c r="IYV1404" s="209"/>
      <c r="IYW1404" s="209"/>
      <c r="IYX1404" s="209"/>
      <c r="IYY1404" s="209"/>
      <c r="IYZ1404" s="209"/>
      <c r="IZA1404" s="209"/>
      <c r="IZB1404" s="209"/>
      <c r="IZC1404" s="209"/>
      <c r="IZD1404" s="209"/>
      <c r="IZE1404" s="209"/>
      <c r="IZF1404" s="209"/>
      <c r="IZG1404" s="209"/>
      <c r="IZH1404" s="209"/>
      <c r="IZI1404" s="209"/>
      <c r="IZJ1404" s="209"/>
      <c r="IZK1404" s="209"/>
      <c r="IZL1404" s="209"/>
      <c r="IZM1404" s="209"/>
      <c r="IZN1404" s="209"/>
      <c r="IZO1404" s="209"/>
      <c r="IZP1404" s="209"/>
      <c r="IZQ1404" s="209"/>
      <c r="IZR1404" s="209"/>
      <c r="IZS1404" s="209"/>
      <c r="IZT1404" s="209"/>
      <c r="IZU1404" s="209"/>
      <c r="IZV1404" s="209"/>
      <c r="IZW1404" s="209"/>
      <c r="IZX1404" s="209"/>
      <c r="IZY1404" s="209"/>
      <c r="IZZ1404" s="209"/>
      <c r="JAA1404" s="209"/>
      <c r="JAB1404" s="209"/>
      <c r="JAC1404" s="209"/>
      <c r="JAD1404" s="209"/>
      <c r="JAE1404" s="209"/>
      <c r="JAF1404" s="209"/>
      <c r="JAG1404" s="209"/>
      <c r="JAH1404" s="209"/>
      <c r="JAI1404" s="209"/>
      <c r="JAJ1404" s="209"/>
      <c r="JAK1404" s="209"/>
      <c r="JAL1404" s="209"/>
      <c r="JAM1404" s="209"/>
      <c r="JAN1404" s="209"/>
      <c r="JAO1404" s="209"/>
      <c r="JAP1404" s="209"/>
      <c r="JAQ1404" s="209"/>
      <c r="JAR1404" s="209"/>
      <c r="JAS1404" s="209"/>
      <c r="JAT1404" s="209"/>
      <c r="JAU1404" s="209"/>
      <c r="JAV1404" s="209"/>
      <c r="JAW1404" s="209"/>
      <c r="JAX1404" s="209"/>
      <c r="JAY1404" s="209"/>
      <c r="JAZ1404" s="209"/>
      <c r="JBA1404" s="209"/>
      <c r="JBB1404" s="209"/>
      <c r="JBC1404" s="209"/>
      <c r="JBD1404" s="209"/>
      <c r="JBE1404" s="209"/>
      <c r="JBF1404" s="209"/>
      <c r="JBG1404" s="209"/>
      <c r="JBH1404" s="209"/>
      <c r="JBI1404" s="209"/>
      <c r="JBJ1404" s="209"/>
      <c r="JBK1404" s="209"/>
      <c r="JBL1404" s="209"/>
      <c r="JBM1404" s="209"/>
      <c r="JBN1404" s="209"/>
      <c r="JBO1404" s="209"/>
      <c r="JBP1404" s="209"/>
      <c r="JBQ1404" s="209"/>
      <c r="JBR1404" s="209"/>
      <c r="JBS1404" s="209"/>
      <c r="JBT1404" s="209"/>
      <c r="JBU1404" s="209"/>
      <c r="JBV1404" s="209"/>
      <c r="JBW1404" s="209"/>
      <c r="JBX1404" s="209"/>
      <c r="JBY1404" s="209"/>
      <c r="JBZ1404" s="209"/>
      <c r="JCA1404" s="209"/>
      <c r="JCB1404" s="209"/>
      <c r="JCC1404" s="209"/>
      <c r="JCD1404" s="209"/>
      <c r="JCE1404" s="209"/>
      <c r="JCF1404" s="209"/>
      <c r="JCG1404" s="209"/>
      <c r="JCH1404" s="209"/>
      <c r="JCI1404" s="209"/>
      <c r="JCJ1404" s="209"/>
      <c r="JCK1404" s="209"/>
      <c r="JCL1404" s="209"/>
      <c r="JCM1404" s="209"/>
      <c r="JCN1404" s="209"/>
      <c r="JCO1404" s="209"/>
      <c r="JCP1404" s="209"/>
      <c r="JCQ1404" s="209"/>
      <c r="JCR1404" s="209"/>
      <c r="JCS1404" s="209"/>
      <c r="JCT1404" s="209"/>
      <c r="JCU1404" s="209"/>
      <c r="JCV1404" s="209"/>
      <c r="JCW1404" s="209"/>
      <c r="JCX1404" s="209"/>
      <c r="JCY1404" s="209"/>
      <c r="JCZ1404" s="209"/>
      <c r="JDA1404" s="209"/>
      <c r="JDB1404" s="209"/>
      <c r="JDC1404" s="209"/>
      <c r="JDD1404" s="209"/>
      <c r="JDE1404" s="209"/>
      <c r="JDF1404" s="209"/>
      <c r="JDG1404" s="209"/>
      <c r="JDH1404" s="209"/>
      <c r="JDI1404" s="209"/>
      <c r="JDJ1404" s="209"/>
      <c r="JDK1404" s="209"/>
      <c r="JDL1404" s="209"/>
      <c r="JDM1404" s="209"/>
      <c r="JDN1404" s="209"/>
      <c r="JDO1404" s="209"/>
      <c r="JDP1404" s="209"/>
      <c r="JDQ1404" s="209"/>
      <c r="JDR1404" s="209"/>
      <c r="JDS1404" s="209"/>
      <c r="JDT1404" s="209"/>
      <c r="JDU1404" s="209"/>
      <c r="JDV1404" s="209"/>
      <c r="JDW1404" s="209"/>
      <c r="JDX1404" s="209"/>
      <c r="JDY1404" s="209"/>
      <c r="JDZ1404" s="209"/>
      <c r="JEA1404" s="209"/>
      <c r="JEB1404" s="209"/>
      <c r="JEC1404" s="209"/>
      <c r="JED1404" s="209"/>
      <c r="JEE1404" s="209"/>
      <c r="JEF1404" s="209"/>
      <c r="JEG1404" s="209"/>
      <c r="JEH1404" s="209"/>
      <c r="JEI1404" s="209"/>
      <c r="JEJ1404" s="209"/>
      <c r="JEK1404" s="209"/>
      <c r="JEL1404" s="209"/>
      <c r="JEM1404" s="209"/>
      <c r="JEN1404" s="209"/>
      <c r="JEO1404" s="209"/>
      <c r="JEP1404" s="209"/>
      <c r="JEQ1404" s="209"/>
      <c r="JER1404" s="209"/>
      <c r="JES1404" s="209"/>
      <c r="JET1404" s="209"/>
      <c r="JEU1404" s="209"/>
      <c r="JEV1404" s="209"/>
      <c r="JEW1404" s="209"/>
      <c r="JEX1404" s="209"/>
      <c r="JEY1404" s="209"/>
      <c r="JEZ1404" s="209"/>
      <c r="JFA1404" s="209"/>
      <c r="JFB1404" s="209"/>
      <c r="JFC1404" s="209"/>
      <c r="JFD1404" s="209"/>
      <c r="JFE1404" s="209"/>
      <c r="JFF1404" s="209"/>
      <c r="JFG1404" s="209"/>
      <c r="JFH1404" s="209"/>
      <c r="JFI1404" s="209"/>
      <c r="JFJ1404" s="209"/>
      <c r="JFK1404" s="209"/>
      <c r="JFL1404" s="209"/>
      <c r="JFM1404" s="209"/>
      <c r="JFN1404" s="209"/>
      <c r="JFO1404" s="209"/>
      <c r="JFP1404" s="209"/>
      <c r="JFQ1404" s="209"/>
      <c r="JFR1404" s="209"/>
      <c r="JFS1404" s="209"/>
      <c r="JFT1404" s="209"/>
      <c r="JFU1404" s="209"/>
      <c r="JFV1404" s="209"/>
      <c r="JFW1404" s="209"/>
      <c r="JFX1404" s="209"/>
      <c r="JFY1404" s="209"/>
      <c r="JFZ1404" s="209"/>
      <c r="JGA1404" s="209"/>
      <c r="JGB1404" s="209"/>
      <c r="JGC1404" s="209"/>
      <c r="JGD1404" s="209"/>
      <c r="JGE1404" s="209"/>
      <c r="JGF1404" s="209"/>
      <c r="JGG1404" s="209"/>
      <c r="JGH1404" s="209"/>
      <c r="JGI1404" s="209"/>
      <c r="JGJ1404" s="209"/>
      <c r="JGK1404" s="209"/>
      <c r="JGL1404" s="209"/>
      <c r="JGM1404" s="209"/>
      <c r="JGN1404" s="209"/>
      <c r="JGO1404" s="209"/>
      <c r="JGP1404" s="209"/>
      <c r="JGQ1404" s="209"/>
      <c r="JGR1404" s="209"/>
      <c r="JGS1404" s="209"/>
      <c r="JGT1404" s="209"/>
      <c r="JGU1404" s="209"/>
      <c r="JGV1404" s="209"/>
      <c r="JGW1404" s="209"/>
      <c r="JGX1404" s="209"/>
      <c r="JGY1404" s="209"/>
      <c r="JGZ1404" s="209"/>
      <c r="JHA1404" s="209"/>
      <c r="JHB1404" s="209"/>
      <c r="JHC1404" s="209"/>
      <c r="JHD1404" s="209"/>
      <c r="JHE1404" s="209"/>
      <c r="JHF1404" s="209"/>
      <c r="JHG1404" s="209"/>
      <c r="JHH1404" s="209"/>
      <c r="JHI1404" s="209"/>
      <c r="JHJ1404" s="209"/>
      <c r="JHK1404" s="209"/>
      <c r="JHL1404" s="209"/>
      <c r="JHM1404" s="209"/>
      <c r="JHN1404" s="209"/>
      <c r="JHO1404" s="209"/>
      <c r="JHP1404" s="209"/>
      <c r="JHQ1404" s="209"/>
      <c r="JHR1404" s="209"/>
      <c r="JHS1404" s="209"/>
      <c r="JHT1404" s="209"/>
      <c r="JHU1404" s="209"/>
      <c r="JHV1404" s="209"/>
      <c r="JHW1404" s="209"/>
      <c r="JHX1404" s="209"/>
      <c r="JHY1404" s="209"/>
      <c r="JHZ1404" s="209"/>
      <c r="JIA1404" s="209"/>
      <c r="JIB1404" s="209"/>
      <c r="JIC1404" s="209"/>
      <c r="JID1404" s="209"/>
      <c r="JIE1404" s="209"/>
      <c r="JIF1404" s="209"/>
      <c r="JIG1404" s="209"/>
      <c r="JIH1404" s="209"/>
      <c r="JII1404" s="209"/>
      <c r="JIJ1404" s="209"/>
      <c r="JIK1404" s="209"/>
      <c r="JIL1404" s="209"/>
      <c r="JIM1404" s="209"/>
      <c r="JIN1404" s="209"/>
      <c r="JIO1404" s="209"/>
      <c r="JIP1404" s="209"/>
      <c r="JIQ1404" s="209"/>
      <c r="JIR1404" s="209"/>
      <c r="JIS1404" s="209"/>
      <c r="JIT1404" s="209"/>
      <c r="JIU1404" s="209"/>
      <c r="JIV1404" s="209"/>
      <c r="JIW1404" s="209"/>
      <c r="JIX1404" s="209"/>
      <c r="JIY1404" s="209"/>
      <c r="JIZ1404" s="209"/>
      <c r="JJA1404" s="209"/>
      <c r="JJB1404" s="209"/>
      <c r="JJC1404" s="209"/>
      <c r="JJD1404" s="209"/>
      <c r="JJE1404" s="209"/>
      <c r="JJF1404" s="209"/>
      <c r="JJG1404" s="209"/>
      <c r="JJH1404" s="209"/>
      <c r="JJI1404" s="209"/>
      <c r="JJJ1404" s="209"/>
      <c r="JJK1404" s="209"/>
      <c r="JJL1404" s="209"/>
      <c r="JJM1404" s="209"/>
      <c r="JJN1404" s="209"/>
      <c r="JJO1404" s="209"/>
      <c r="JJP1404" s="209"/>
      <c r="JJQ1404" s="209"/>
      <c r="JJR1404" s="209"/>
      <c r="JJS1404" s="209"/>
      <c r="JJT1404" s="209"/>
      <c r="JJU1404" s="209"/>
      <c r="JJV1404" s="209"/>
      <c r="JJW1404" s="209"/>
      <c r="JJX1404" s="209"/>
      <c r="JJY1404" s="209"/>
      <c r="JJZ1404" s="209"/>
      <c r="JKA1404" s="209"/>
      <c r="JKB1404" s="209"/>
      <c r="JKC1404" s="209"/>
      <c r="JKD1404" s="209"/>
      <c r="JKE1404" s="209"/>
      <c r="JKF1404" s="209"/>
      <c r="JKG1404" s="209"/>
      <c r="JKH1404" s="209"/>
      <c r="JKI1404" s="209"/>
      <c r="JKJ1404" s="209"/>
      <c r="JKK1404" s="209"/>
      <c r="JKL1404" s="209"/>
      <c r="JKM1404" s="209"/>
      <c r="JKN1404" s="209"/>
      <c r="JKO1404" s="209"/>
      <c r="JKP1404" s="209"/>
      <c r="JKQ1404" s="209"/>
      <c r="JKR1404" s="209"/>
      <c r="JKS1404" s="209"/>
      <c r="JKT1404" s="209"/>
      <c r="JKU1404" s="209"/>
      <c r="JKV1404" s="209"/>
      <c r="JKW1404" s="209"/>
      <c r="JKX1404" s="209"/>
      <c r="JKY1404" s="209"/>
      <c r="JKZ1404" s="209"/>
      <c r="JLA1404" s="209"/>
      <c r="JLB1404" s="209"/>
      <c r="JLC1404" s="209"/>
      <c r="JLD1404" s="209"/>
      <c r="JLE1404" s="209"/>
      <c r="JLF1404" s="209"/>
      <c r="JLG1404" s="209"/>
      <c r="JLH1404" s="209"/>
      <c r="JLI1404" s="209"/>
      <c r="JLJ1404" s="209"/>
      <c r="JLK1404" s="209"/>
      <c r="JLL1404" s="209"/>
      <c r="JLM1404" s="209"/>
      <c r="JLN1404" s="209"/>
      <c r="JLO1404" s="209"/>
      <c r="JLP1404" s="209"/>
      <c r="JLQ1404" s="209"/>
      <c r="JLR1404" s="209"/>
      <c r="JLS1404" s="209"/>
      <c r="JLT1404" s="209"/>
      <c r="JLU1404" s="209"/>
      <c r="JLV1404" s="209"/>
      <c r="JLW1404" s="209"/>
      <c r="JLX1404" s="209"/>
      <c r="JLY1404" s="209"/>
      <c r="JLZ1404" s="209"/>
      <c r="JMA1404" s="209"/>
      <c r="JMB1404" s="209"/>
      <c r="JMC1404" s="209"/>
      <c r="JMD1404" s="209"/>
      <c r="JME1404" s="209"/>
      <c r="JMF1404" s="209"/>
      <c r="JMG1404" s="209"/>
      <c r="JMH1404" s="209"/>
      <c r="JMI1404" s="209"/>
      <c r="JMJ1404" s="209"/>
      <c r="JMK1404" s="209"/>
      <c r="JML1404" s="209"/>
      <c r="JMM1404" s="209"/>
      <c r="JMN1404" s="209"/>
      <c r="JMO1404" s="209"/>
      <c r="JMP1404" s="209"/>
      <c r="JMQ1404" s="209"/>
      <c r="JMR1404" s="209"/>
      <c r="JMS1404" s="209"/>
      <c r="JMT1404" s="209"/>
      <c r="JMU1404" s="209"/>
      <c r="JMV1404" s="209"/>
      <c r="JMW1404" s="209"/>
      <c r="JMX1404" s="209"/>
      <c r="JMY1404" s="209"/>
      <c r="JMZ1404" s="209"/>
      <c r="JNA1404" s="209"/>
      <c r="JNB1404" s="209"/>
      <c r="JNC1404" s="209"/>
      <c r="JND1404" s="209"/>
      <c r="JNE1404" s="209"/>
      <c r="JNF1404" s="209"/>
      <c r="JNG1404" s="209"/>
      <c r="JNH1404" s="209"/>
      <c r="JNI1404" s="209"/>
      <c r="JNJ1404" s="209"/>
      <c r="JNK1404" s="209"/>
      <c r="JNL1404" s="209"/>
      <c r="JNM1404" s="209"/>
      <c r="JNN1404" s="209"/>
      <c r="JNO1404" s="209"/>
      <c r="JNP1404" s="209"/>
      <c r="JNQ1404" s="209"/>
      <c r="JNR1404" s="209"/>
      <c r="JNS1404" s="209"/>
      <c r="JNT1404" s="209"/>
      <c r="JNU1404" s="209"/>
      <c r="JNV1404" s="209"/>
      <c r="JNW1404" s="209"/>
      <c r="JNX1404" s="209"/>
      <c r="JNY1404" s="209"/>
      <c r="JNZ1404" s="209"/>
      <c r="JOA1404" s="209"/>
      <c r="JOB1404" s="209"/>
      <c r="JOC1404" s="209"/>
      <c r="JOD1404" s="209"/>
      <c r="JOE1404" s="209"/>
      <c r="JOF1404" s="209"/>
      <c r="JOG1404" s="209"/>
      <c r="JOH1404" s="209"/>
      <c r="JOI1404" s="209"/>
      <c r="JOJ1404" s="209"/>
      <c r="JOK1404" s="209"/>
      <c r="JOL1404" s="209"/>
      <c r="JOM1404" s="209"/>
      <c r="JON1404" s="209"/>
      <c r="JOO1404" s="209"/>
      <c r="JOP1404" s="209"/>
      <c r="JOQ1404" s="209"/>
      <c r="JOR1404" s="209"/>
      <c r="JOS1404" s="209"/>
      <c r="JOT1404" s="209"/>
      <c r="JOU1404" s="209"/>
      <c r="JOV1404" s="209"/>
      <c r="JOW1404" s="209"/>
      <c r="JOX1404" s="209"/>
      <c r="JOY1404" s="209"/>
      <c r="JOZ1404" s="209"/>
      <c r="JPA1404" s="209"/>
      <c r="JPB1404" s="209"/>
      <c r="JPC1404" s="209"/>
      <c r="JPD1404" s="209"/>
      <c r="JPE1404" s="209"/>
      <c r="JPF1404" s="209"/>
      <c r="JPG1404" s="209"/>
      <c r="JPH1404" s="209"/>
      <c r="JPI1404" s="209"/>
      <c r="JPJ1404" s="209"/>
      <c r="JPK1404" s="209"/>
      <c r="JPL1404" s="209"/>
      <c r="JPM1404" s="209"/>
      <c r="JPN1404" s="209"/>
      <c r="JPO1404" s="209"/>
      <c r="JPP1404" s="209"/>
      <c r="JPQ1404" s="209"/>
      <c r="JPR1404" s="209"/>
      <c r="JPS1404" s="209"/>
      <c r="JPT1404" s="209"/>
      <c r="JPU1404" s="209"/>
      <c r="JPV1404" s="209"/>
      <c r="JPW1404" s="209"/>
      <c r="JPX1404" s="209"/>
      <c r="JPY1404" s="209"/>
      <c r="JPZ1404" s="209"/>
      <c r="JQA1404" s="209"/>
      <c r="JQB1404" s="209"/>
      <c r="JQC1404" s="209"/>
      <c r="JQD1404" s="209"/>
      <c r="JQE1404" s="209"/>
      <c r="JQF1404" s="209"/>
      <c r="JQG1404" s="209"/>
      <c r="JQH1404" s="209"/>
      <c r="JQI1404" s="209"/>
      <c r="JQJ1404" s="209"/>
      <c r="JQK1404" s="209"/>
      <c r="JQL1404" s="209"/>
      <c r="JQM1404" s="209"/>
      <c r="JQN1404" s="209"/>
      <c r="JQO1404" s="209"/>
      <c r="JQP1404" s="209"/>
      <c r="JQQ1404" s="209"/>
      <c r="JQR1404" s="209"/>
      <c r="JQS1404" s="209"/>
      <c r="JQT1404" s="209"/>
      <c r="JQU1404" s="209"/>
      <c r="JQV1404" s="209"/>
      <c r="JQW1404" s="209"/>
      <c r="JQX1404" s="209"/>
      <c r="JQY1404" s="209"/>
      <c r="JQZ1404" s="209"/>
      <c r="JRA1404" s="209"/>
      <c r="JRB1404" s="209"/>
      <c r="JRC1404" s="209"/>
      <c r="JRD1404" s="209"/>
      <c r="JRE1404" s="209"/>
      <c r="JRF1404" s="209"/>
      <c r="JRG1404" s="209"/>
      <c r="JRH1404" s="209"/>
      <c r="JRI1404" s="209"/>
      <c r="JRJ1404" s="209"/>
      <c r="JRK1404" s="209"/>
      <c r="JRL1404" s="209"/>
      <c r="JRM1404" s="209"/>
      <c r="JRN1404" s="209"/>
      <c r="JRO1404" s="209"/>
      <c r="JRP1404" s="209"/>
      <c r="JRQ1404" s="209"/>
      <c r="JRR1404" s="209"/>
      <c r="JRS1404" s="209"/>
      <c r="JRT1404" s="209"/>
      <c r="JRU1404" s="209"/>
      <c r="JRV1404" s="209"/>
      <c r="JRW1404" s="209"/>
      <c r="JRX1404" s="209"/>
      <c r="JRY1404" s="209"/>
      <c r="JRZ1404" s="209"/>
      <c r="JSA1404" s="209"/>
      <c r="JSB1404" s="209"/>
      <c r="JSC1404" s="209"/>
      <c r="JSD1404" s="209"/>
      <c r="JSE1404" s="209"/>
      <c r="JSF1404" s="209"/>
      <c r="JSG1404" s="209"/>
      <c r="JSH1404" s="209"/>
      <c r="JSI1404" s="209"/>
      <c r="JSJ1404" s="209"/>
      <c r="JSK1404" s="209"/>
      <c r="JSL1404" s="209"/>
      <c r="JSM1404" s="209"/>
      <c r="JSN1404" s="209"/>
      <c r="JSO1404" s="209"/>
      <c r="JSP1404" s="209"/>
      <c r="JSQ1404" s="209"/>
      <c r="JSR1404" s="209"/>
      <c r="JSS1404" s="209"/>
      <c r="JST1404" s="209"/>
      <c r="JSU1404" s="209"/>
      <c r="JSV1404" s="209"/>
      <c r="JSW1404" s="209"/>
      <c r="JSX1404" s="209"/>
      <c r="JSY1404" s="209"/>
      <c r="JSZ1404" s="209"/>
      <c r="JTA1404" s="209"/>
      <c r="JTB1404" s="209"/>
      <c r="JTC1404" s="209"/>
      <c r="JTD1404" s="209"/>
      <c r="JTE1404" s="209"/>
      <c r="JTF1404" s="209"/>
      <c r="JTG1404" s="209"/>
      <c r="JTH1404" s="209"/>
      <c r="JTI1404" s="209"/>
      <c r="JTJ1404" s="209"/>
      <c r="JTK1404" s="209"/>
      <c r="JTL1404" s="209"/>
      <c r="JTM1404" s="209"/>
      <c r="JTN1404" s="209"/>
      <c r="JTO1404" s="209"/>
      <c r="JTP1404" s="209"/>
      <c r="JTQ1404" s="209"/>
      <c r="JTR1404" s="209"/>
      <c r="JTS1404" s="209"/>
      <c r="JTT1404" s="209"/>
      <c r="JTU1404" s="209"/>
      <c r="JTV1404" s="209"/>
      <c r="JTW1404" s="209"/>
      <c r="JTX1404" s="209"/>
      <c r="JTY1404" s="209"/>
      <c r="JTZ1404" s="209"/>
      <c r="JUA1404" s="209"/>
      <c r="JUB1404" s="209"/>
      <c r="JUC1404" s="209"/>
      <c r="JUD1404" s="209"/>
      <c r="JUE1404" s="209"/>
      <c r="JUF1404" s="209"/>
      <c r="JUG1404" s="209"/>
      <c r="JUH1404" s="209"/>
      <c r="JUI1404" s="209"/>
      <c r="JUJ1404" s="209"/>
      <c r="JUK1404" s="209"/>
      <c r="JUL1404" s="209"/>
      <c r="JUM1404" s="209"/>
      <c r="JUN1404" s="209"/>
      <c r="JUO1404" s="209"/>
      <c r="JUP1404" s="209"/>
      <c r="JUQ1404" s="209"/>
      <c r="JUR1404" s="209"/>
      <c r="JUS1404" s="209"/>
      <c r="JUT1404" s="209"/>
      <c r="JUU1404" s="209"/>
      <c r="JUV1404" s="209"/>
      <c r="JUW1404" s="209"/>
      <c r="JUX1404" s="209"/>
      <c r="JUY1404" s="209"/>
      <c r="JUZ1404" s="209"/>
      <c r="JVA1404" s="209"/>
      <c r="JVB1404" s="209"/>
      <c r="JVC1404" s="209"/>
      <c r="JVD1404" s="209"/>
      <c r="JVE1404" s="209"/>
      <c r="JVF1404" s="209"/>
      <c r="JVG1404" s="209"/>
      <c r="JVH1404" s="209"/>
      <c r="JVI1404" s="209"/>
      <c r="JVJ1404" s="209"/>
      <c r="JVK1404" s="209"/>
      <c r="JVL1404" s="209"/>
      <c r="JVM1404" s="209"/>
      <c r="JVN1404" s="209"/>
      <c r="JVO1404" s="209"/>
      <c r="JVP1404" s="209"/>
      <c r="JVQ1404" s="209"/>
      <c r="JVR1404" s="209"/>
      <c r="JVS1404" s="209"/>
      <c r="JVT1404" s="209"/>
      <c r="JVU1404" s="209"/>
      <c r="JVV1404" s="209"/>
      <c r="JVW1404" s="209"/>
      <c r="JVX1404" s="209"/>
      <c r="JVY1404" s="209"/>
      <c r="JVZ1404" s="209"/>
      <c r="JWA1404" s="209"/>
      <c r="JWB1404" s="209"/>
      <c r="JWC1404" s="209"/>
      <c r="JWD1404" s="209"/>
      <c r="JWE1404" s="209"/>
      <c r="JWF1404" s="209"/>
      <c r="JWG1404" s="209"/>
      <c r="JWH1404" s="209"/>
      <c r="JWI1404" s="209"/>
      <c r="JWJ1404" s="209"/>
      <c r="JWK1404" s="209"/>
      <c r="JWL1404" s="209"/>
      <c r="JWM1404" s="209"/>
      <c r="JWN1404" s="209"/>
      <c r="JWO1404" s="209"/>
      <c r="JWP1404" s="209"/>
      <c r="JWQ1404" s="209"/>
      <c r="JWR1404" s="209"/>
      <c r="JWS1404" s="209"/>
      <c r="JWT1404" s="209"/>
      <c r="JWU1404" s="209"/>
      <c r="JWV1404" s="209"/>
      <c r="JWW1404" s="209"/>
      <c r="JWX1404" s="209"/>
      <c r="JWY1404" s="209"/>
      <c r="JWZ1404" s="209"/>
      <c r="JXA1404" s="209"/>
      <c r="JXB1404" s="209"/>
      <c r="JXC1404" s="209"/>
      <c r="JXD1404" s="209"/>
      <c r="JXE1404" s="209"/>
      <c r="JXF1404" s="209"/>
      <c r="JXG1404" s="209"/>
      <c r="JXH1404" s="209"/>
      <c r="JXI1404" s="209"/>
      <c r="JXJ1404" s="209"/>
      <c r="JXK1404" s="209"/>
      <c r="JXL1404" s="209"/>
      <c r="JXM1404" s="209"/>
      <c r="JXN1404" s="209"/>
      <c r="JXO1404" s="209"/>
      <c r="JXP1404" s="209"/>
      <c r="JXQ1404" s="209"/>
      <c r="JXR1404" s="209"/>
      <c r="JXS1404" s="209"/>
      <c r="JXT1404" s="209"/>
      <c r="JXU1404" s="209"/>
      <c r="JXV1404" s="209"/>
      <c r="JXW1404" s="209"/>
      <c r="JXX1404" s="209"/>
      <c r="JXY1404" s="209"/>
      <c r="JXZ1404" s="209"/>
      <c r="JYA1404" s="209"/>
      <c r="JYB1404" s="209"/>
      <c r="JYC1404" s="209"/>
      <c r="JYD1404" s="209"/>
      <c r="JYE1404" s="209"/>
      <c r="JYF1404" s="209"/>
      <c r="JYG1404" s="209"/>
      <c r="JYH1404" s="209"/>
      <c r="JYI1404" s="209"/>
      <c r="JYJ1404" s="209"/>
      <c r="JYK1404" s="209"/>
      <c r="JYL1404" s="209"/>
      <c r="JYM1404" s="209"/>
      <c r="JYN1404" s="209"/>
      <c r="JYO1404" s="209"/>
      <c r="JYP1404" s="209"/>
      <c r="JYQ1404" s="209"/>
      <c r="JYR1404" s="209"/>
      <c r="JYS1404" s="209"/>
      <c r="JYT1404" s="209"/>
      <c r="JYU1404" s="209"/>
      <c r="JYV1404" s="209"/>
      <c r="JYW1404" s="209"/>
      <c r="JYX1404" s="209"/>
      <c r="JYY1404" s="209"/>
      <c r="JYZ1404" s="209"/>
      <c r="JZA1404" s="209"/>
      <c r="JZB1404" s="209"/>
      <c r="JZC1404" s="209"/>
      <c r="JZD1404" s="209"/>
      <c r="JZE1404" s="209"/>
      <c r="JZF1404" s="209"/>
      <c r="JZG1404" s="209"/>
      <c r="JZH1404" s="209"/>
      <c r="JZI1404" s="209"/>
      <c r="JZJ1404" s="209"/>
      <c r="JZK1404" s="209"/>
      <c r="JZL1404" s="209"/>
      <c r="JZM1404" s="209"/>
      <c r="JZN1404" s="209"/>
      <c r="JZO1404" s="209"/>
      <c r="JZP1404" s="209"/>
      <c r="JZQ1404" s="209"/>
      <c r="JZR1404" s="209"/>
      <c r="JZS1404" s="209"/>
      <c r="JZT1404" s="209"/>
      <c r="JZU1404" s="209"/>
      <c r="JZV1404" s="209"/>
      <c r="JZW1404" s="209"/>
      <c r="JZX1404" s="209"/>
      <c r="JZY1404" s="209"/>
      <c r="JZZ1404" s="209"/>
      <c r="KAA1404" s="209"/>
      <c r="KAB1404" s="209"/>
      <c r="KAC1404" s="209"/>
      <c r="KAD1404" s="209"/>
      <c r="KAE1404" s="209"/>
      <c r="KAF1404" s="209"/>
      <c r="KAG1404" s="209"/>
      <c r="KAH1404" s="209"/>
      <c r="KAI1404" s="209"/>
      <c r="KAJ1404" s="209"/>
      <c r="KAK1404" s="209"/>
      <c r="KAL1404" s="209"/>
      <c r="KAM1404" s="209"/>
      <c r="KAN1404" s="209"/>
      <c r="KAO1404" s="209"/>
      <c r="KAP1404" s="209"/>
      <c r="KAQ1404" s="209"/>
      <c r="KAR1404" s="209"/>
      <c r="KAS1404" s="209"/>
      <c r="KAT1404" s="209"/>
      <c r="KAU1404" s="209"/>
      <c r="KAV1404" s="209"/>
      <c r="KAW1404" s="209"/>
      <c r="KAX1404" s="209"/>
      <c r="KAY1404" s="209"/>
      <c r="KAZ1404" s="209"/>
      <c r="KBA1404" s="209"/>
      <c r="KBB1404" s="209"/>
      <c r="KBC1404" s="209"/>
      <c r="KBD1404" s="209"/>
      <c r="KBE1404" s="209"/>
      <c r="KBF1404" s="209"/>
      <c r="KBG1404" s="209"/>
      <c r="KBH1404" s="209"/>
      <c r="KBI1404" s="209"/>
      <c r="KBJ1404" s="209"/>
      <c r="KBK1404" s="209"/>
      <c r="KBL1404" s="209"/>
      <c r="KBM1404" s="209"/>
      <c r="KBN1404" s="209"/>
      <c r="KBO1404" s="209"/>
      <c r="KBP1404" s="209"/>
      <c r="KBQ1404" s="209"/>
      <c r="KBR1404" s="209"/>
      <c r="KBS1404" s="209"/>
      <c r="KBT1404" s="209"/>
      <c r="KBU1404" s="209"/>
      <c r="KBV1404" s="209"/>
      <c r="KBW1404" s="209"/>
      <c r="KBX1404" s="209"/>
      <c r="KBY1404" s="209"/>
      <c r="KBZ1404" s="209"/>
      <c r="KCA1404" s="209"/>
      <c r="KCB1404" s="209"/>
      <c r="KCC1404" s="209"/>
      <c r="KCD1404" s="209"/>
      <c r="KCE1404" s="209"/>
      <c r="KCF1404" s="209"/>
      <c r="KCG1404" s="209"/>
      <c r="KCH1404" s="209"/>
      <c r="KCI1404" s="209"/>
      <c r="KCJ1404" s="209"/>
      <c r="KCK1404" s="209"/>
      <c r="KCL1404" s="209"/>
      <c r="KCM1404" s="209"/>
      <c r="KCN1404" s="209"/>
      <c r="KCO1404" s="209"/>
      <c r="KCP1404" s="209"/>
      <c r="KCQ1404" s="209"/>
      <c r="KCR1404" s="209"/>
      <c r="KCS1404" s="209"/>
      <c r="KCT1404" s="209"/>
      <c r="KCU1404" s="209"/>
      <c r="KCV1404" s="209"/>
      <c r="KCW1404" s="209"/>
      <c r="KCX1404" s="209"/>
      <c r="KCY1404" s="209"/>
      <c r="KCZ1404" s="209"/>
      <c r="KDA1404" s="209"/>
      <c r="KDB1404" s="209"/>
      <c r="KDC1404" s="209"/>
      <c r="KDD1404" s="209"/>
      <c r="KDE1404" s="209"/>
      <c r="KDF1404" s="209"/>
      <c r="KDG1404" s="209"/>
      <c r="KDH1404" s="209"/>
      <c r="KDI1404" s="209"/>
      <c r="KDJ1404" s="209"/>
      <c r="KDK1404" s="209"/>
      <c r="KDL1404" s="209"/>
      <c r="KDM1404" s="209"/>
      <c r="KDN1404" s="209"/>
      <c r="KDO1404" s="209"/>
      <c r="KDP1404" s="209"/>
      <c r="KDQ1404" s="209"/>
      <c r="KDR1404" s="209"/>
      <c r="KDS1404" s="209"/>
      <c r="KDT1404" s="209"/>
      <c r="KDU1404" s="209"/>
      <c r="KDV1404" s="209"/>
      <c r="KDW1404" s="209"/>
      <c r="KDX1404" s="209"/>
      <c r="KDY1404" s="209"/>
      <c r="KDZ1404" s="209"/>
      <c r="KEA1404" s="209"/>
      <c r="KEB1404" s="209"/>
      <c r="KEC1404" s="209"/>
      <c r="KED1404" s="209"/>
      <c r="KEE1404" s="209"/>
      <c r="KEF1404" s="209"/>
      <c r="KEG1404" s="209"/>
      <c r="KEH1404" s="209"/>
      <c r="KEI1404" s="209"/>
      <c r="KEJ1404" s="209"/>
      <c r="KEK1404" s="209"/>
      <c r="KEL1404" s="209"/>
      <c r="KEM1404" s="209"/>
      <c r="KEN1404" s="209"/>
      <c r="KEO1404" s="209"/>
      <c r="KEP1404" s="209"/>
      <c r="KEQ1404" s="209"/>
      <c r="KER1404" s="209"/>
      <c r="KES1404" s="209"/>
      <c r="KET1404" s="209"/>
      <c r="KEU1404" s="209"/>
      <c r="KEV1404" s="209"/>
      <c r="KEW1404" s="209"/>
      <c r="KEX1404" s="209"/>
      <c r="KEY1404" s="209"/>
      <c r="KEZ1404" s="209"/>
      <c r="KFA1404" s="209"/>
      <c r="KFB1404" s="209"/>
      <c r="KFC1404" s="209"/>
      <c r="KFD1404" s="209"/>
      <c r="KFE1404" s="209"/>
      <c r="KFF1404" s="209"/>
      <c r="KFG1404" s="209"/>
      <c r="KFH1404" s="209"/>
      <c r="KFI1404" s="209"/>
      <c r="KFJ1404" s="209"/>
      <c r="KFK1404" s="209"/>
      <c r="KFL1404" s="209"/>
      <c r="KFM1404" s="209"/>
      <c r="KFN1404" s="209"/>
      <c r="KFO1404" s="209"/>
      <c r="KFP1404" s="209"/>
      <c r="KFQ1404" s="209"/>
      <c r="KFR1404" s="209"/>
      <c r="KFS1404" s="209"/>
      <c r="KFT1404" s="209"/>
      <c r="KFU1404" s="209"/>
      <c r="KFV1404" s="209"/>
      <c r="KFW1404" s="209"/>
      <c r="KFX1404" s="209"/>
      <c r="KFY1404" s="209"/>
      <c r="KFZ1404" s="209"/>
      <c r="KGA1404" s="209"/>
      <c r="KGB1404" s="209"/>
      <c r="KGC1404" s="209"/>
      <c r="KGD1404" s="209"/>
      <c r="KGE1404" s="209"/>
      <c r="KGF1404" s="209"/>
      <c r="KGG1404" s="209"/>
      <c r="KGH1404" s="209"/>
      <c r="KGI1404" s="209"/>
      <c r="KGJ1404" s="209"/>
      <c r="KGK1404" s="209"/>
      <c r="KGL1404" s="209"/>
      <c r="KGM1404" s="209"/>
      <c r="KGN1404" s="209"/>
      <c r="KGO1404" s="209"/>
      <c r="KGP1404" s="209"/>
      <c r="KGQ1404" s="209"/>
      <c r="KGR1404" s="209"/>
      <c r="KGS1404" s="209"/>
      <c r="KGT1404" s="209"/>
      <c r="KGU1404" s="209"/>
      <c r="KGV1404" s="209"/>
      <c r="KGW1404" s="209"/>
      <c r="KGX1404" s="209"/>
      <c r="KGY1404" s="209"/>
      <c r="KGZ1404" s="209"/>
      <c r="KHA1404" s="209"/>
      <c r="KHB1404" s="209"/>
      <c r="KHC1404" s="209"/>
      <c r="KHD1404" s="209"/>
      <c r="KHE1404" s="209"/>
      <c r="KHF1404" s="209"/>
      <c r="KHG1404" s="209"/>
      <c r="KHH1404" s="209"/>
      <c r="KHI1404" s="209"/>
      <c r="KHJ1404" s="209"/>
      <c r="KHK1404" s="209"/>
      <c r="KHL1404" s="209"/>
      <c r="KHM1404" s="209"/>
      <c r="KHN1404" s="209"/>
      <c r="KHO1404" s="209"/>
      <c r="KHP1404" s="209"/>
      <c r="KHQ1404" s="209"/>
      <c r="KHR1404" s="209"/>
      <c r="KHS1404" s="209"/>
      <c r="KHT1404" s="209"/>
      <c r="KHU1404" s="209"/>
      <c r="KHV1404" s="209"/>
      <c r="KHW1404" s="209"/>
      <c r="KHX1404" s="209"/>
      <c r="KHY1404" s="209"/>
      <c r="KHZ1404" s="209"/>
      <c r="KIA1404" s="209"/>
      <c r="KIB1404" s="209"/>
      <c r="KIC1404" s="209"/>
      <c r="KID1404" s="209"/>
      <c r="KIE1404" s="209"/>
      <c r="KIF1404" s="209"/>
      <c r="KIG1404" s="209"/>
      <c r="KIH1404" s="209"/>
      <c r="KII1404" s="209"/>
      <c r="KIJ1404" s="209"/>
      <c r="KIK1404" s="209"/>
      <c r="KIL1404" s="209"/>
      <c r="KIM1404" s="209"/>
      <c r="KIN1404" s="209"/>
      <c r="KIO1404" s="209"/>
      <c r="KIP1404" s="209"/>
      <c r="KIQ1404" s="209"/>
      <c r="KIR1404" s="209"/>
      <c r="KIS1404" s="209"/>
      <c r="KIT1404" s="209"/>
      <c r="KIU1404" s="209"/>
      <c r="KIV1404" s="209"/>
      <c r="KIW1404" s="209"/>
      <c r="KIX1404" s="209"/>
      <c r="KIY1404" s="209"/>
      <c r="KIZ1404" s="209"/>
      <c r="KJA1404" s="209"/>
      <c r="KJB1404" s="209"/>
      <c r="KJC1404" s="209"/>
      <c r="KJD1404" s="209"/>
      <c r="KJE1404" s="209"/>
      <c r="KJF1404" s="209"/>
      <c r="KJG1404" s="209"/>
      <c r="KJH1404" s="209"/>
      <c r="KJI1404" s="209"/>
      <c r="KJJ1404" s="209"/>
      <c r="KJK1404" s="209"/>
      <c r="KJL1404" s="209"/>
      <c r="KJM1404" s="209"/>
      <c r="KJN1404" s="209"/>
      <c r="KJO1404" s="209"/>
      <c r="KJP1404" s="209"/>
      <c r="KJQ1404" s="209"/>
      <c r="KJR1404" s="209"/>
      <c r="KJS1404" s="209"/>
      <c r="KJT1404" s="209"/>
      <c r="KJU1404" s="209"/>
      <c r="KJV1404" s="209"/>
      <c r="KJW1404" s="209"/>
      <c r="KJX1404" s="209"/>
      <c r="KJY1404" s="209"/>
      <c r="KJZ1404" s="209"/>
      <c r="KKA1404" s="209"/>
      <c r="KKB1404" s="209"/>
      <c r="KKC1404" s="209"/>
      <c r="KKD1404" s="209"/>
      <c r="KKE1404" s="209"/>
      <c r="KKF1404" s="209"/>
      <c r="KKG1404" s="209"/>
      <c r="KKH1404" s="209"/>
      <c r="KKI1404" s="209"/>
      <c r="KKJ1404" s="209"/>
      <c r="KKK1404" s="209"/>
      <c r="KKL1404" s="209"/>
      <c r="KKM1404" s="209"/>
      <c r="KKN1404" s="209"/>
      <c r="KKO1404" s="209"/>
      <c r="KKP1404" s="209"/>
      <c r="KKQ1404" s="209"/>
      <c r="KKR1404" s="209"/>
      <c r="KKS1404" s="209"/>
      <c r="KKT1404" s="209"/>
      <c r="KKU1404" s="209"/>
      <c r="KKV1404" s="209"/>
      <c r="KKW1404" s="209"/>
      <c r="KKX1404" s="209"/>
      <c r="KKY1404" s="209"/>
      <c r="KKZ1404" s="209"/>
      <c r="KLA1404" s="209"/>
      <c r="KLB1404" s="209"/>
      <c r="KLC1404" s="209"/>
      <c r="KLD1404" s="209"/>
      <c r="KLE1404" s="209"/>
      <c r="KLF1404" s="209"/>
      <c r="KLG1404" s="209"/>
      <c r="KLH1404" s="209"/>
      <c r="KLI1404" s="209"/>
      <c r="KLJ1404" s="209"/>
      <c r="KLK1404" s="209"/>
      <c r="KLL1404" s="209"/>
      <c r="KLM1404" s="209"/>
      <c r="KLN1404" s="209"/>
      <c r="KLO1404" s="209"/>
      <c r="KLP1404" s="209"/>
      <c r="KLQ1404" s="209"/>
      <c r="KLR1404" s="209"/>
      <c r="KLS1404" s="209"/>
      <c r="KLT1404" s="209"/>
      <c r="KLU1404" s="209"/>
      <c r="KLV1404" s="209"/>
      <c r="KLW1404" s="209"/>
      <c r="KLX1404" s="209"/>
      <c r="KLY1404" s="209"/>
      <c r="KLZ1404" s="209"/>
      <c r="KMA1404" s="209"/>
      <c r="KMB1404" s="209"/>
      <c r="KMC1404" s="209"/>
      <c r="KMD1404" s="209"/>
      <c r="KME1404" s="209"/>
      <c r="KMF1404" s="209"/>
      <c r="KMG1404" s="209"/>
      <c r="KMH1404" s="209"/>
      <c r="KMI1404" s="209"/>
      <c r="KMJ1404" s="209"/>
      <c r="KMK1404" s="209"/>
      <c r="KML1404" s="209"/>
      <c r="KMM1404" s="209"/>
      <c r="KMN1404" s="209"/>
      <c r="KMO1404" s="209"/>
      <c r="KMP1404" s="209"/>
      <c r="KMQ1404" s="209"/>
      <c r="KMR1404" s="209"/>
      <c r="KMS1404" s="209"/>
      <c r="KMT1404" s="209"/>
      <c r="KMU1404" s="209"/>
      <c r="KMV1404" s="209"/>
      <c r="KMW1404" s="209"/>
      <c r="KMX1404" s="209"/>
      <c r="KMY1404" s="209"/>
      <c r="KMZ1404" s="209"/>
      <c r="KNA1404" s="209"/>
      <c r="KNB1404" s="209"/>
      <c r="KNC1404" s="209"/>
      <c r="KND1404" s="209"/>
      <c r="KNE1404" s="209"/>
      <c r="KNF1404" s="209"/>
      <c r="KNG1404" s="209"/>
      <c r="KNH1404" s="209"/>
      <c r="KNI1404" s="209"/>
      <c r="KNJ1404" s="209"/>
      <c r="KNK1404" s="209"/>
      <c r="KNL1404" s="209"/>
      <c r="KNM1404" s="209"/>
      <c r="KNN1404" s="209"/>
      <c r="KNO1404" s="209"/>
      <c r="KNP1404" s="209"/>
      <c r="KNQ1404" s="209"/>
      <c r="KNR1404" s="209"/>
      <c r="KNS1404" s="209"/>
      <c r="KNT1404" s="209"/>
      <c r="KNU1404" s="209"/>
      <c r="KNV1404" s="209"/>
      <c r="KNW1404" s="209"/>
      <c r="KNX1404" s="209"/>
      <c r="KNY1404" s="209"/>
      <c r="KNZ1404" s="209"/>
      <c r="KOA1404" s="209"/>
      <c r="KOB1404" s="209"/>
      <c r="KOC1404" s="209"/>
      <c r="KOD1404" s="209"/>
      <c r="KOE1404" s="209"/>
      <c r="KOF1404" s="209"/>
      <c r="KOG1404" s="209"/>
      <c r="KOH1404" s="209"/>
      <c r="KOI1404" s="209"/>
      <c r="KOJ1404" s="209"/>
      <c r="KOK1404" s="209"/>
      <c r="KOL1404" s="209"/>
      <c r="KOM1404" s="209"/>
      <c r="KON1404" s="209"/>
      <c r="KOO1404" s="209"/>
      <c r="KOP1404" s="209"/>
      <c r="KOQ1404" s="209"/>
      <c r="KOR1404" s="209"/>
      <c r="KOS1404" s="209"/>
      <c r="KOT1404" s="209"/>
      <c r="KOU1404" s="209"/>
      <c r="KOV1404" s="209"/>
      <c r="KOW1404" s="209"/>
      <c r="KOX1404" s="209"/>
      <c r="KOY1404" s="209"/>
      <c r="KOZ1404" s="209"/>
      <c r="KPA1404" s="209"/>
      <c r="KPB1404" s="209"/>
      <c r="KPC1404" s="209"/>
      <c r="KPD1404" s="209"/>
      <c r="KPE1404" s="209"/>
      <c r="KPF1404" s="209"/>
      <c r="KPG1404" s="209"/>
      <c r="KPH1404" s="209"/>
      <c r="KPI1404" s="209"/>
      <c r="KPJ1404" s="209"/>
      <c r="KPK1404" s="209"/>
      <c r="KPL1404" s="209"/>
      <c r="KPM1404" s="209"/>
      <c r="KPN1404" s="209"/>
      <c r="KPO1404" s="209"/>
      <c r="KPP1404" s="209"/>
      <c r="KPQ1404" s="209"/>
      <c r="KPR1404" s="209"/>
      <c r="KPS1404" s="209"/>
      <c r="KPT1404" s="209"/>
      <c r="KPU1404" s="209"/>
      <c r="KPV1404" s="209"/>
      <c r="KPW1404" s="209"/>
      <c r="KPX1404" s="209"/>
      <c r="KPY1404" s="209"/>
      <c r="KPZ1404" s="209"/>
      <c r="KQA1404" s="209"/>
      <c r="KQB1404" s="209"/>
      <c r="KQC1404" s="209"/>
      <c r="KQD1404" s="209"/>
      <c r="KQE1404" s="209"/>
      <c r="KQF1404" s="209"/>
      <c r="KQG1404" s="209"/>
      <c r="KQH1404" s="209"/>
      <c r="KQI1404" s="209"/>
      <c r="KQJ1404" s="209"/>
      <c r="KQK1404" s="209"/>
      <c r="KQL1404" s="209"/>
      <c r="KQM1404" s="209"/>
      <c r="KQN1404" s="209"/>
      <c r="KQO1404" s="209"/>
      <c r="KQP1404" s="209"/>
      <c r="KQQ1404" s="209"/>
      <c r="KQR1404" s="209"/>
      <c r="KQS1404" s="209"/>
      <c r="KQT1404" s="209"/>
      <c r="KQU1404" s="209"/>
      <c r="KQV1404" s="209"/>
      <c r="KQW1404" s="209"/>
      <c r="KQX1404" s="209"/>
      <c r="KQY1404" s="209"/>
      <c r="KQZ1404" s="209"/>
      <c r="KRA1404" s="209"/>
      <c r="KRB1404" s="209"/>
      <c r="KRC1404" s="209"/>
      <c r="KRD1404" s="209"/>
      <c r="KRE1404" s="209"/>
      <c r="KRF1404" s="209"/>
      <c r="KRG1404" s="209"/>
      <c r="KRH1404" s="209"/>
      <c r="KRI1404" s="209"/>
      <c r="KRJ1404" s="209"/>
      <c r="KRK1404" s="209"/>
      <c r="KRL1404" s="209"/>
      <c r="KRM1404" s="209"/>
      <c r="KRN1404" s="209"/>
      <c r="KRO1404" s="209"/>
      <c r="KRP1404" s="209"/>
      <c r="KRQ1404" s="209"/>
      <c r="KRR1404" s="209"/>
      <c r="KRS1404" s="209"/>
      <c r="KRT1404" s="209"/>
      <c r="KRU1404" s="209"/>
      <c r="KRV1404" s="209"/>
      <c r="KRW1404" s="209"/>
      <c r="KRX1404" s="209"/>
      <c r="KRY1404" s="209"/>
      <c r="KRZ1404" s="209"/>
      <c r="KSA1404" s="209"/>
      <c r="KSB1404" s="209"/>
      <c r="KSC1404" s="209"/>
      <c r="KSD1404" s="209"/>
      <c r="KSE1404" s="209"/>
      <c r="KSF1404" s="209"/>
      <c r="KSG1404" s="209"/>
      <c r="KSH1404" s="209"/>
      <c r="KSI1404" s="209"/>
      <c r="KSJ1404" s="209"/>
      <c r="KSK1404" s="209"/>
      <c r="KSL1404" s="209"/>
      <c r="KSM1404" s="209"/>
      <c r="KSN1404" s="209"/>
      <c r="KSO1404" s="209"/>
      <c r="KSP1404" s="209"/>
      <c r="KSQ1404" s="209"/>
      <c r="KSR1404" s="209"/>
      <c r="KSS1404" s="209"/>
      <c r="KST1404" s="209"/>
      <c r="KSU1404" s="209"/>
      <c r="KSV1404" s="209"/>
      <c r="KSW1404" s="209"/>
      <c r="KSX1404" s="209"/>
      <c r="KSY1404" s="209"/>
      <c r="KSZ1404" s="209"/>
      <c r="KTA1404" s="209"/>
      <c r="KTB1404" s="209"/>
      <c r="KTC1404" s="209"/>
      <c r="KTD1404" s="209"/>
      <c r="KTE1404" s="209"/>
      <c r="KTF1404" s="209"/>
      <c r="KTG1404" s="209"/>
      <c r="KTH1404" s="209"/>
      <c r="KTI1404" s="209"/>
      <c r="KTJ1404" s="209"/>
      <c r="KTK1404" s="209"/>
      <c r="KTL1404" s="209"/>
      <c r="KTM1404" s="209"/>
      <c r="KTN1404" s="209"/>
      <c r="KTO1404" s="209"/>
      <c r="KTP1404" s="209"/>
      <c r="KTQ1404" s="209"/>
      <c r="KTR1404" s="209"/>
      <c r="KTS1404" s="209"/>
      <c r="KTT1404" s="209"/>
      <c r="KTU1404" s="209"/>
      <c r="KTV1404" s="209"/>
      <c r="KTW1404" s="209"/>
      <c r="KTX1404" s="209"/>
      <c r="KTY1404" s="209"/>
      <c r="KTZ1404" s="209"/>
      <c r="KUA1404" s="209"/>
      <c r="KUB1404" s="209"/>
      <c r="KUC1404" s="209"/>
      <c r="KUD1404" s="209"/>
      <c r="KUE1404" s="209"/>
      <c r="KUF1404" s="209"/>
      <c r="KUG1404" s="209"/>
      <c r="KUH1404" s="209"/>
      <c r="KUI1404" s="209"/>
      <c r="KUJ1404" s="209"/>
      <c r="KUK1404" s="209"/>
      <c r="KUL1404" s="209"/>
      <c r="KUM1404" s="209"/>
      <c r="KUN1404" s="209"/>
      <c r="KUO1404" s="209"/>
      <c r="KUP1404" s="209"/>
      <c r="KUQ1404" s="209"/>
      <c r="KUR1404" s="209"/>
      <c r="KUS1404" s="209"/>
      <c r="KUT1404" s="209"/>
      <c r="KUU1404" s="209"/>
      <c r="KUV1404" s="209"/>
      <c r="KUW1404" s="209"/>
      <c r="KUX1404" s="209"/>
      <c r="KUY1404" s="209"/>
      <c r="KUZ1404" s="209"/>
      <c r="KVA1404" s="209"/>
      <c r="KVB1404" s="209"/>
      <c r="KVC1404" s="209"/>
      <c r="KVD1404" s="209"/>
      <c r="KVE1404" s="209"/>
      <c r="KVF1404" s="209"/>
      <c r="KVG1404" s="209"/>
      <c r="KVH1404" s="209"/>
      <c r="KVI1404" s="209"/>
      <c r="KVJ1404" s="209"/>
      <c r="KVK1404" s="209"/>
      <c r="KVL1404" s="209"/>
      <c r="KVM1404" s="209"/>
      <c r="KVN1404" s="209"/>
      <c r="KVO1404" s="209"/>
      <c r="KVP1404" s="209"/>
      <c r="KVQ1404" s="209"/>
      <c r="KVR1404" s="209"/>
      <c r="KVS1404" s="209"/>
      <c r="KVT1404" s="209"/>
      <c r="KVU1404" s="209"/>
      <c r="KVV1404" s="209"/>
      <c r="KVW1404" s="209"/>
      <c r="KVX1404" s="209"/>
      <c r="KVY1404" s="209"/>
      <c r="KVZ1404" s="209"/>
      <c r="KWA1404" s="209"/>
      <c r="KWB1404" s="209"/>
      <c r="KWC1404" s="209"/>
      <c r="KWD1404" s="209"/>
      <c r="KWE1404" s="209"/>
      <c r="KWF1404" s="209"/>
      <c r="KWG1404" s="209"/>
      <c r="KWH1404" s="209"/>
      <c r="KWI1404" s="209"/>
      <c r="KWJ1404" s="209"/>
      <c r="KWK1404" s="209"/>
      <c r="KWL1404" s="209"/>
      <c r="KWM1404" s="209"/>
      <c r="KWN1404" s="209"/>
      <c r="KWO1404" s="209"/>
      <c r="KWP1404" s="209"/>
      <c r="KWQ1404" s="209"/>
      <c r="KWR1404" s="209"/>
      <c r="KWS1404" s="209"/>
      <c r="KWT1404" s="209"/>
      <c r="KWU1404" s="209"/>
      <c r="KWV1404" s="209"/>
      <c r="KWW1404" s="209"/>
      <c r="KWX1404" s="209"/>
      <c r="KWY1404" s="209"/>
      <c r="KWZ1404" s="209"/>
      <c r="KXA1404" s="209"/>
      <c r="KXB1404" s="209"/>
      <c r="KXC1404" s="209"/>
      <c r="KXD1404" s="209"/>
      <c r="KXE1404" s="209"/>
      <c r="KXF1404" s="209"/>
      <c r="KXG1404" s="209"/>
      <c r="KXH1404" s="209"/>
      <c r="KXI1404" s="209"/>
      <c r="KXJ1404" s="209"/>
      <c r="KXK1404" s="209"/>
      <c r="KXL1404" s="209"/>
      <c r="KXM1404" s="209"/>
      <c r="KXN1404" s="209"/>
      <c r="KXO1404" s="209"/>
      <c r="KXP1404" s="209"/>
      <c r="KXQ1404" s="209"/>
      <c r="KXR1404" s="209"/>
      <c r="KXS1404" s="209"/>
      <c r="KXT1404" s="209"/>
      <c r="KXU1404" s="209"/>
      <c r="KXV1404" s="209"/>
      <c r="KXW1404" s="209"/>
      <c r="KXX1404" s="209"/>
      <c r="KXY1404" s="209"/>
      <c r="KXZ1404" s="209"/>
      <c r="KYA1404" s="209"/>
      <c r="KYB1404" s="209"/>
      <c r="KYC1404" s="209"/>
      <c r="KYD1404" s="209"/>
      <c r="KYE1404" s="209"/>
      <c r="KYF1404" s="209"/>
      <c r="KYG1404" s="209"/>
      <c r="KYH1404" s="209"/>
      <c r="KYI1404" s="209"/>
      <c r="KYJ1404" s="209"/>
      <c r="KYK1404" s="209"/>
      <c r="KYL1404" s="209"/>
      <c r="KYM1404" s="209"/>
      <c r="KYN1404" s="209"/>
      <c r="KYO1404" s="209"/>
      <c r="KYP1404" s="209"/>
      <c r="KYQ1404" s="209"/>
      <c r="KYR1404" s="209"/>
      <c r="KYS1404" s="209"/>
      <c r="KYT1404" s="209"/>
      <c r="KYU1404" s="209"/>
      <c r="KYV1404" s="209"/>
      <c r="KYW1404" s="209"/>
      <c r="KYX1404" s="209"/>
      <c r="KYY1404" s="209"/>
      <c r="KYZ1404" s="209"/>
      <c r="KZA1404" s="209"/>
      <c r="KZB1404" s="209"/>
      <c r="KZC1404" s="209"/>
      <c r="KZD1404" s="209"/>
      <c r="KZE1404" s="209"/>
      <c r="KZF1404" s="209"/>
      <c r="KZG1404" s="209"/>
      <c r="KZH1404" s="209"/>
      <c r="KZI1404" s="209"/>
      <c r="KZJ1404" s="209"/>
      <c r="KZK1404" s="209"/>
      <c r="KZL1404" s="209"/>
      <c r="KZM1404" s="209"/>
      <c r="KZN1404" s="209"/>
      <c r="KZO1404" s="209"/>
      <c r="KZP1404" s="209"/>
      <c r="KZQ1404" s="209"/>
      <c r="KZR1404" s="209"/>
      <c r="KZS1404" s="209"/>
      <c r="KZT1404" s="209"/>
      <c r="KZU1404" s="209"/>
      <c r="KZV1404" s="209"/>
      <c r="KZW1404" s="209"/>
      <c r="KZX1404" s="209"/>
      <c r="KZY1404" s="209"/>
      <c r="KZZ1404" s="209"/>
      <c r="LAA1404" s="209"/>
      <c r="LAB1404" s="209"/>
      <c r="LAC1404" s="209"/>
      <c r="LAD1404" s="209"/>
      <c r="LAE1404" s="209"/>
      <c r="LAF1404" s="209"/>
      <c r="LAG1404" s="209"/>
      <c r="LAH1404" s="209"/>
      <c r="LAI1404" s="209"/>
      <c r="LAJ1404" s="209"/>
      <c r="LAK1404" s="209"/>
      <c r="LAL1404" s="209"/>
      <c r="LAM1404" s="209"/>
      <c r="LAN1404" s="209"/>
      <c r="LAO1404" s="209"/>
      <c r="LAP1404" s="209"/>
      <c r="LAQ1404" s="209"/>
      <c r="LAR1404" s="209"/>
      <c r="LAS1404" s="209"/>
      <c r="LAT1404" s="209"/>
      <c r="LAU1404" s="209"/>
      <c r="LAV1404" s="209"/>
      <c r="LAW1404" s="209"/>
      <c r="LAX1404" s="209"/>
      <c r="LAY1404" s="209"/>
      <c r="LAZ1404" s="209"/>
      <c r="LBA1404" s="209"/>
      <c r="LBB1404" s="209"/>
      <c r="LBC1404" s="209"/>
      <c r="LBD1404" s="209"/>
      <c r="LBE1404" s="209"/>
      <c r="LBF1404" s="209"/>
      <c r="LBG1404" s="209"/>
      <c r="LBH1404" s="209"/>
      <c r="LBI1404" s="209"/>
      <c r="LBJ1404" s="209"/>
      <c r="LBK1404" s="209"/>
      <c r="LBL1404" s="209"/>
      <c r="LBM1404" s="209"/>
      <c r="LBN1404" s="209"/>
      <c r="LBO1404" s="209"/>
      <c r="LBP1404" s="209"/>
      <c r="LBQ1404" s="209"/>
      <c r="LBR1404" s="209"/>
      <c r="LBS1404" s="209"/>
      <c r="LBT1404" s="209"/>
      <c r="LBU1404" s="209"/>
      <c r="LBV1404" s="209"/>
      <c r="LBW1404" s="209"/>
      <c r="LBX1404" s="209"/>
      <c r="LBY1404" s="209"/>
      <c r="LBZ1404" s="209"/>
      <c r="LCA1404" s="209"/>
      <c r="LCB1404" s="209"/>
      <c r="LCC1404" s="209"/>
      <c r="LCD1404" s="209"/>
      <c r="LCE1404" s="209"/>
      <c r="LCF1404" s="209"/>
      <c r="LCG1404" s="209"/>
      <c r="LCH1404" s="209"/>
      <c r="LCI1404" s="209"/>
      <c r="LCJ1404" s="209"/>
      <c r="LCK1404" s="209"/>
      <c r="LCL1404" s="209"/>
      <c r="LCM1404" s="209"/>
      <c r="LCN1404" s="209"/>
      <c r="LCO1404" s="209"/>
      <c r="LCP1404" s="209"/>
      <c r="LCQ1404" s="209"/>
      <c r="LCR1404" s="209"/>
      <c r="LCS1404" s="209"/>
      <c r="LCT1404" s="209"/>
      <c r="LCU1404" s="209"/>
      <c r="LCV1404" s="209"/>
      <c r="LCW1404" s="209"/>
      <c r="LCX1404" s="209"/>
      <c r="LCY1404" s="209"/>
      <c r="LCZ1404" s="209"/>
      <c r="LDA1404" s="209"/>
      <c r="LDB1404" s="209"/>
      <c r="LDC1404" s="209"/>
      <c r="LDD1404" s="209"/>
      <c r="LDE1404" s="209"/>
      <c r="LDF1404" s="209"/>
      <c r="LDG1404" s="209"/>
      <c r="LDH1404" s="209"/>
      <c r="LDI1404" s="209"/>
      <c r="LDJ1404" s="209"/>
      <c r="LDK1404" s="209"/>
      <c r="LDL1404" s="209"/>
      <c r="LDM1404" s="209"/>
      <c r="LDN1404" s="209"/>
      <c r="LDO1404" s="209"/>
      <c r="LDP1404" s="209"/>
      <c r="LDQ1404" s="209"/>
      <c r="LDR1404" s="209"/>
      <c r="LDS1404" s="209"/>
      <c r="LDT1404" s="209"/>
      <c r="LDU1404" s="209"/>
      <c r="LDV1404" s="209"/>
      <c r="LDW1404" s="209"/>
      <c r="LDX1404" s="209"/>
      <c r="LDY1404" s="209"/>
      <c r="LDZ1404" s="209"/>
      <c r="LEA1404" s="209"/>
      <c r="LEB1404" s="209"/>
      <c r="LEC1404" s="209"/>
      <c r="LED1404" s="209"/>
      <c r="LEE1404" s="209"/>
      <c r="LEF1404" s="209"/>
      <c r="LEG1404" s="209"/>
      <c r="LEH1404" s="209"/>
      <c r="LEI1404" s="209"/>
      <c r="LEJ1404" s="209"/>
      <c r="LEK1404" s="209"/>
      <c r="LEL1404" s="209"/>
      <c r="LEM1404" s="209"/>
      <c r="LEN1404" s="209"/>
      <c r="LEO1404" s="209"/>
      <c r="LEP1404" s="209"/>
      <c r="LEQ1404" s="209"/>
      <c r="LER1404" s="209"/>
      <c r="LES1404" s="209"/>
      <c r="LET1404" s="209"/>
      <c r="LEU1404" s="209"/>
      <c r="LEV1404" s="209"/>
      <c r="LEW1404" s="209"/>
      <c r="LEX1404" s="209"/>
      <c r="LEY1404" s="209"/>
      <c r="LEZ1404" s="209"/>
      <c r="LFA1404" s="209"/>
      <c r="LFB1404" s="209"/>
      <c r="LFC1404" s="209"/>
      <c r="LFD1404" s="209"/>
      <c r="LFE1404" s="209"/>
      <c r="LFF1404" s="209"/>
      <c r="LFG1404" s="209"/>
      <c r="LFH1404" s="209"/>
      <c r="LFI1404" s="209"/>
      <c r="LFJ1404" s="209"/>
      <c r="LFK1404" s="209"/>
      <c r="LFL1404" s="209"/>
      <c r="LFM1404" s="209"/>
      <c r="LFN1404" s="209"/>
      <c r="LFO1404" s="209"/>
      <c r="LFP1404" s="209"/>
      <c r="LFQ1404" s="209"/>
      <c r="LFR1404" s="209"/>
      <c r="LFS1404" s="209"/>
      <c r="LFT1404" s="209"/>
      <c r="LFU1404" s="209"/>
      <c r="LFV1404" s="209"/>
      <c r="LFW1404" s="209"/>
      <c r="LFX1404" s="209"/>
      <c r="LFY1404" s="209"/>
      <c r="LFZ1404" s="209"/>
      <c r="LGA1404" s="209"/>
      <c r="LGB1404" s="209"/>
      <c r="LGC1404" s="209"/>
      <c r="LGD1404" s="209"/>
      <c r="LGE1404" s="209"/>
      <c r="LGF1404" s="209"/>
      <c r="LGG1404" s="209"/>
      <c r="LGH1404" s="209"/>
      <c r="LGI1404" s="209"/>
      <c r="LGJ1404" s="209"/>
      <c r="LGK1404" s="209"/>
      <c r="LGL1404" s="209"/>
      <c r="LGM1404" s="209"/>
      <c r="LGN1404" s="209"/>
      <c r="LGO1404" s="209"/>
      <c r="LGP1404" s="209"/>
      <c r="LGQ1404" s="209"/>
      <c r="LGR1404" s="209"/>
      <c r="LGS1404" s="209"/>
      <c r="LGT1404" s="209"/>
      <c r="LGU1404" s="209"/>
      <c r="LGV1404" s="209"/>
      <c r="LGW1404" s="209"/>
      <c r="LGX1404" s="209"/>
      <c r="LGY1404" s="209"/>
      <c r="LGZ1404" s="209"/>
      <c r="LHA1404" s="209"/>
      <c r="LHB1404" s="209"/>
      <c r="LHC1404" s="209"/>
      <c r="LHD1404" s="209"/>
      <c r="LHE1404" s="209"/>
      <c r="LHF1404" s="209"/>
      <c r="LHG1404" s="209"/>
      <c r="LHH1404" s="209"/>
      <c r="LHI1404" s="209"/>
      <c r="LHJ1404" s="209"/>
      <c r="LHK1404" s="209"/>
      <c r="LHL1404" s="209"/>
      <c r="LHM1404" s="209"/>
      <c r="LHN1404" s="209"/>
      <c r="LHO1404" s="209"/>
      <c r="LHP1404" s="209"/>
      <c r="LHQ1404" s="209"/>
      <c r="LHR1404" s="209"/>
      <c r="LHS1404" s="209"/>
      <c r="LHT1404" s="209"/>
      <c r="LHU1404" s="209"/>
      <c r="LHV1404" s="209"/>
      <c r="LHW1404" s="209"/>
      <c r="LHX1404" s="209"/>
      <c r="LHY1404" s="209"/>
      <c r="LHZ1404" s="209"/>
      <c r="LIA1404" s="209"/>
      <c r="LIB1404" s="209"/>
      <c r="LIC1404" s="209"/>
      <c r="LID1404" s="209"/>
      <c r="LIE1404" s="209"/>
      <c r="LIF1404" s="209"/>
      <c r="LIG1404" s="209"/>
      <c r="LIH1404" s="209"/>
      <c r="LII1404" s="209"/>
      <c r="LIJ1404" s="209"/>
      <c r="LIK1404" s="209"/>
      <c r="LIL1404" s="209"/>
      <c r="LIM1404" s="209"/>
      <c r="LIN1404" s="209"/>
      <c r="LIO1404" s="209"/>
      <c r="LIP1404" s="209"/>
      <c r="LIQ1404" s="209"/>
      <c r="LIR1404" s="209"/>
      <c r="LIS1404" s="209"/>
      <c r="LIT1404" s="209"/>
      <c r="LIU1404" s="209"/>
      <c r="LIV1404" s="209"/>
      <c r="LIW1404" s="209"/>
      <c r="LIX1404" s="209"/>
      <c r="LIY1404" s="209"/>
      <c r="LIZ1404" s="209"/>
      <c r="LJA1404" s="209"/>
      <c r="LJB1404" s="209"/>
      <c r="LJC1404" s="209"/>
      <c r="LJD1404" s="209"/>
      <c r="LJE1404" s="209"/>
      <c r="LJF1404" s="209"/>
      <c r="LJG1404" s="209"/>
      <c r="LJH1404" s="209"/>
      <c r="LJI1404" s="209"/>
      <c r="LJJ1404" s="209"/>
      <c r="LJK1404" s="209"/>
      <c r="LJL1404" s="209"/>
      <c r="LJM1404" s="209"/>
      <c r="LJN1404" s="209"/>
      <c r="LJO1404" s="209"/>
      <c r="LJP1404" s="209"/>
      <c r="LJQ1404" s="209"/>
      <c r="LJR1404" s="209"/>
      <c r="LJS1404" s="209"/>
      <c r="LJT1404" s="209"/>
      <c r="LJU1404" s="209"/>
      <c r="LJV1404" s="209"/>
      <c r="LJW1404" s="209"/>
      <c r="LJX1404" s="209"/>
      <c r="LJY1404" s="209"/>
      <c r="LJZ1404" s="209"/>
      <c r="LKA1404" s="209"/>
      <c r="LKB1404" s="209"/>
      <c r="LKC1404" s="209"/>
      <c r="LKD1404" s="209"/>
      <c r="LKE1404" s="209"/>
      <c r="LKF1404" s="209"/>
      <c r="LKG1404" s="209"/>
      <c r="LKH1404" s="209"/>
      <c r="LKI1404" s="209"/>
      <c r="LKJ1404" s="209"/>
      <c r="LKK1404" s="209"/>
      <c r="LKL1404" s="209"/>
      <c r="LKM1404" s="209"/>
      <c r="LKN1404" s="209"/>
      <c r="LKO1404" s="209"/>
      <c r="LKP1404" s="209"/>
      <c r="LKQ1404" s="209"/>
      <c r="LKR1404" s="209"/>
      <c r="LKS1404" s="209"/>
      <c r="LKT1404" s="209"/>
      <c r="LKU1404" s="209"/>
      <c r="LKV1404" s="209"/>
      <c r="LKW1404" s="209"/>
      <c r="LKX1404" s="209"/>
      <c r="LKY1404" s="209"/>
      <c r="LKZ1404" s="209"/>
      <c r="LLA1404" s="209"/>
      <c r="LLB1404" s="209"/>
      <c r="LLC1404" s="209"/>
      <c r="LLD1404" s="209"/>
      <c r="LLE1404" s="209"/>
      <c r="LLF1404" s="209"/>
      <c r="LLG1404" s="209"/>
      <c r="LLH1404" s="209"/>
      <c r="LLI1404" s="209"/>
      <c r="LLJ1404" s="209"/>
      <c r="LLK1404" s="209"/>
      <c r="LLL1404" s="209"/>
      <c r="LLM1404" s="209"/>
      <c r="LLN1404" s="209"/>
      <c r="LLO1404" s="209"/>
      <c r="LLP1404" s="209"/>
      <c r="LLQ1404" s="209"/>
      <c r="LLR1404" s="209"/>
      <c r="LLS1404" s="209"/>
      <c r="LLT1404" s="209"/>
      <c r="LLU1404" s="209"/>
      <c r="LLV1404" s="209"/>
      <c r="LLW1404" s="209"/>
      <c r="LLX1404" s="209"/>
      <c r="LLY1404" s="209"/>
      <c r="LLZ1404" s="209"/>
      <c r="LMA1404" s="209"/>
      <c r="LMB1404" s="209"/>
      <c r="LMC1404" s="209"/>
      <c r="LMD1404" s="209"/>
      <c r="LME1404" s="209"/>
      <c r="LMF1404" s="209"/>
      <c r="LMG1404" s="209"/>
      <c r="LMH1404" s="209"/>
      <c r="LMI1404" s="209"/>
      <c r="LMJ1404" s="209"/>
      <c r="LMK1404" s="209"/>
      <c r="LML1404" s="209"/>
      <c r="LMM1404" s="209"/>
      <c r="LMN1404" s="209"/>
      <c r="LMO1404" s="209"/>
      <c r="LMP1404" s="209"/>
      <c r="LMQ1404" s="209"/>
      <c r="LMR1404" s="209"/>
      <c r="LMS1404" s="209"/>
      <c r="LMT1404" s="209"/>
      <c r="LMU1404" s="209"/>
      <c r="LMV1404" s="209"/>
      <c r="LMW1404" s="209"/>
      <c r="LMX1404" s="209"/>
      <c r="LMY1404" s="209"/>
      <c r="LMZ1404" s="209"/>
      <c r="LNA1404" s="209"/>
      <c r="LNB1404" s="209"/>
      <c r="LNC1404" s="209"/>
      <c r="LND1404" s="209"/>
      <c r="LNE1404" s="209"/>
      <c r="LNF1404" s="209"/>
      <c r="LNG1404" s="209"/>
      <c r="LNH1404" s="209"/>
      <c r="LNI1404" s="209"/>
      <c r="LNJ1404" s="209"/>
      <c r="LNK1404" s="209"/>
      <c r="LNL1404" s="209"/>
      <c r="LNM1404" s="209"/>
      <c r="LNN1404" s="209"/>
      <c r="LNO1404" s="209"/>
      <c r="LNP1404" s="209"/>
      <c r="LNQ1404" s="209"/>
      <c r="LNR1404" s="209"/>
      <c r="LNS1404" s="209"/>
      <c r="LNT1404" s="209"/>
      <c r="LNU1404" s="209"/>
      <c r="LNV1404" s="209"/>
      <c r="LNW1404" s="209"/>
      <c r="LNX1404" s="209"/>
      <c r="LNY1404" s="209"/>
      <c r="LNZ1404" s="209"/>
      <c r="LOA1404" s="209"/>
      <c r="LOB1404" s="209"/>
      <c r="LOC1404" s="209"/>
      <c r="LOD1404" s="209"/>
      <c r="LOE1404" s="209"/>
      <c r="LOF1404" s="209"/>
      <c r="LOG1404" s="209"/>
      <c r="LOH1404" s="209"/>
      <c r="LOI1404" s="209"/>
      <c r="LOJ1404" s="209"/>
      <c r="LOK1404" s="209"/>
      <c r="LOL1404" s="209"/>
      <c r="LOM1404" s="209"/>
      <c r="LON1404" s="209"/>
      <c r="LOO1404" s="209"/>
      <c r="LOP1404" s="209"/>
      <c r="LOQ1404" s="209"/>
      <c r="LOR1404" s="209"/>
      <c r="LOS1404" s="209"/>
      <c r="LOT1404" s="209"/>
      <c r="LOU1404" s="209"/>
      <c r="LOV1404" s="209"/>
      <c r="LOW1404" s="209"/>
      <c r="LOX1404" s="209"/>
      <c r="LOY1404" s="209"/>
      <c r="LOZ1404" s="209"/>
      <c r="LPA1404" s="209"/>
      <c r="LPB1404" s="209"/>
      <c r="LPC1404" s="209"/>
      <c r="LPD1404" s="209"/>
      <c r="LPE1404" s="209"/>
      <c r="LPF1404" s="209"/>
      <c r="LPG1404" s="209"/>
      <c r="LPH1404" s="209"/>
      <c r="LPI1404" s="209"/>
      <c r="LPJ1404" s="209"/>
      <c r="LPK1404" s="209"/>
      <c r="LPL1404" s="209"/>
      <c r="LPM1404" s="209"/>
      <c r="LPN1404" s="209"/>
      <c r="LPO1404" s="209"/>
      <c r="LPP1404" s="209"/>
      <c r="LPQ1404" s="209"/>
      <c r="LPR1404" s="209"/>
      <c r="LPS1404" s="209"/>
      <c r="LPT1404" s="209"/>
      <c r="LPU1404" s="209"/>
      <c r="LPV1404" s="209"/>
      <c r="LPW1404" s="209"/>
      <c r="LPX1404" s="209"/>
      <c r="LPY1404" s="209"/>
      <c r="LPZ1404" s="209"/>
      <c r="LQA1404" s="209"/>
      <c r="LQB1404" s="209"/>
      <c r="LQC1404" s="209"/>
      <c r="LQD1404" s="209"/>
      <c r="LQE1404" s="209"/>
      <c r="LQF1404" s="209"/>
      <c r="LQG1404" s="209"/>
      <c r="LQH1404" s="209"/>
      <c r="LQI1404" s="209"/>
      <c r="LQJ1404" s="209"/>
      <c r="LQK1404" s="209"/>
      <c r="LQL1404" s="209"/>
      <c r="LQM1404" s="209"/>
      <c r="LQN1404" s="209"/>
      <c r="LQO1404" s="209"/>
      <c r="LQP1404" s="209"/>
      <c r="LQQ1404" s="209"/>
      <c r="LQR1404" s="209"/>
      <c r="LQS1404" s="209"/>
      <c r="LQT1404" s="209"/>
      <c r="LQU1404" s="209"/>
      <c r="LQV1404" s="209"/>
      <c r="LQW1404" s="209"/>
      <c r="LQX1404" s="209"/>
      <c r="LQY1404" s="209"/>
      <c r="LQZ1404" s="209"/>
      <c r="LRA1404" s="209"/>
      <c r="LRB1404" s="209"/>
      <c r="LRC1404" s="209"/>
      <c r="LRD1404" s="209"/>
      <c r="LRE1404" s="209"/>
      <c r="LRF1404" s="209"/>
      <c r="LRG1404" s="209"/>
      <c r="LRH1404" s="209"/>
      <c r="LRI1404" s="209"/>
      <c r="LRJ1404" s="209"/>
      <c r="LRK1404" s="209"/>
      <c r="LRL1404" s="209"/>
      <c r="LRM1404" s="209"/>
      <c r="LRN1404" s="209"/>
      <c r="LRO1404" s="209"/>
      <c r="LRP1404" s="209"/>
      <c r="LRQ1404" s="209"/>
      <c r="LRR1404" s="209"/>
      <c r="LRS1404" s="209"/>
      <c r="LRT1404" s="209"/>
      <c r="LRU1404" s="209"/>
      <c r="LRV1404" s="209"/>
      <c r="LRW1404" s="209"/>
      <c r="LRX1404" s="209"/>
      <c r="LRY1404" s="209"/>
      <c r="LRZ1404" s="209"/>
      <c r="LSA1404" s="209"/>
      <c r="LSB1404" s="209"/>
      <c r="LSC1404" s="209"/>
      <c r="LSD1404" s="209"/>
      <c r="LSE1404" s="209"/>
      <c r="LSF1404" s="209"/>
      <c r="LSG1404" s="209"/>
      <c r="LSH1404" s="209"/>
      <c r="LSI1404" s="209"/>
      <c r="LSJ1404" s="209"/>
      <c r="LSK1404" s="209"/>
      <c r="LSL1404" s="209"/>
      <c r="LSM1404" s="209"/>
      <c r="LSN1404" s="209"/>
      <c r="LSO1404" s="209"/>
      <c r="LSP1404" s="209"/>
      <c r="LSQ1404" s="209"/>
      <c r="LSR1404" s="209"/>
      <c r="LSS1404" s="209"/>
      <c r="LST1404" s="209"/>
      <c r="LSU1404" s="209"/>
      <c r="LSV1404" s="209"/>
      <c r="LSW1404" s="209"/>
      <c r="LSX1404" s="209"/>
      <c r="LSY1404" s="209"/>
      <c r="LSZ1404" s="209"/>
      <c r="LTA1404" s="209"/>
      <c r="LTB1404" s="209"/>
      <c r="LTC1404" s="209"/>
      <c r="LTD1404" s="209"/>
      <c r="LTE1404" s="209"/>
      <c r="LTF1404" s="209"/>
      <c r="LTG1404" s="209"/>
      <c r="LTH1404" s="209"/>
      <c r="LTI1404" s="209"/>
      <c r="LTJ1404" s="209"/>
      <c r="LTK1404" s="209"/>
      <c r="LTL1404" s="209"/>
      <c r="LTM1404" s="209"/>
      <c r="LTN1404" s="209"/>
      <c r="LTO1404" s="209"/>
      <c r="LTP1404" s="209"/>
      <c r="LTQ1404" s="209"/>
      <c r="LTR1404" s="209"/>
      <c r="LTS1404" s="209"/>
      <c r="LTT1404" s="209"/>
      <c r="LTU1404" s="209"/>
      <c r="LTV1404" s="209"/>
      <c r="LTW1404" s="209"/>
      <c r="LTX1404" s="209"/>
      <c r="LTY1404" s="209"/>
      <c r="LTZ1404" s="209"/>
      <c r="LUA1404" s="209"/>
      <c r="LUB1404" s="209"/>
      <c r="LUC1404" s="209"/>
      <c r="LUD1404" s="209"/>
      <c r="LUE1404" s="209"/>
      <c r="LUF1404" s="209"/>
      <c r="LUG1404" s="209"/>
      <c r="LUH1404" s="209"/>
      <c r="LUI1404" s="209"/>
      <c r="LUJ1404" s="209"/>
      <c r="LUK1404" s="209"/>
      <c r="LUL1404" s="209"/>
      <c r="LUM1404" s="209"/>
      <c r="LUN1404" s="209"/>
      <c r="LUO1404" s="209"/>
      <c r="LUP1404" s="209"/>
      <c r="LUQ1404" s="209"/>
      <c r="LUR1404" s="209"/>
      <c r="LUS1404" s="209"/>
      <c r="LUT1404" s="209"/>
      <c r="LUU1404" s="209"/>
      <c r="LUV1404" s="209"/>
      <c r="LUW1404" s="209"/>
      <c r="LUX1404" s="209"/>
      <c r="LUY1404" s="209"/>
      <c r="LUZ1404" s="209"/>
      <c r="LVA1404" s="209"/>
      <c r="LVB1404" s="209"/>
      <c r="LVC1404" s="209"/>
      <c r="LVD1404" s="209"/>
      <c r="LVE1404" s="209"/>
      <c r="LVF1404" s="209"/>
      <c r="LVG1404" s="209"/>
      <c r="LVH1404" s="209"/>
      <c r="LVI1404" s="209"/>
      <c r="LVJ1404" s="209"/>
      <c r="LVK1404" s="209"/>
      <c r="LVL1404" s="209"/>
      <c r="LVM1404" s="209"/>
      <c r="LVN1404" s="209"/>
      <c r="LVO1404" s="209"/>
      <c r="LVP1404" s="209"/>
      <c r="LVQ1404" s="209"/>
      <c r="LVR1404" s="209"/>
      <c r="LVS1404" s="209"/>
      <c r="LVT1404" s="209"/>
      <c r="LVU1404" s="209"/>
      <c r="LVV1404" s="209"/>
      <c r="LVW1404" s="209"/>
      <c r="LVX1404" s="209"/>
      <c r="LVY1404" s="209"/>
      <c r="LVZ1404" s="209"/>
      <c r="LWA1404" s="209"/>
      <c r="LWB1404" s="209"/>
      <c r="LWC1404" s="209"/>
      <c r="LWD1404" s="209"/>
      <c r="LWE1404" s="209"/>
      <c r="LWF1404" s="209"/>
      <c r="LWG1404" s="209"/>
      <c r="LWH1404" s="209"/>
      <c r="LWI1404" s="209"/>
      <c r="LWJ1404" s="209"/>
      <c r="LWK1404" s="209"/>
      <c r="LWL1404" s="209"/>
      <c r="LWM1404" s="209"/>
      <c r="LWN1404" s="209"/>
      <c r="LWO1404" s="209"/>
      <c r="LWP1404" s="209"/>
      <c r="LWQ1404" s="209"/>
      <c r="LWR1404" s="209"/>
      <c r="LWS1404" s="209"/>
      <c r="LWT1404" s="209"/>
      <c r="LWU1404" s="209"/>
      <c r="LWV1404" s="209"/>
      <c r="LWW1404" s="209"/>
      <c r="LWX1404" s="209"/>
      <c r="LWY1404" s="209"/>
      <c r="LWZ1404" s="209"/>
      <c r="LXA1404" s="209"/>
      <c r="LXB1404" s="209"/>
      <c r="LXC1404" s="209"/>
      <c r="LXD1404" s="209"/>
      <c r="LXE1404" s="209"/>
      <c r="LXF1404" s="209"/>
      <c r="LXG1404" s="209"/>
      <c r="LXH1404" s="209"/>
      <c r="LXI1404" s="209"/>
      <c r="LXJ1404" s="209"/>
      <c r="LXK1404" s="209"/>
      <c r="LXL1404" s="209"/>
      <c r="LXM1404" s="209"/>
      <c r="LXN1404" s="209"/>
      <c r="LXO1404" s="209"/>
      <c r="LXP1404" s="209"/>
      <c r="LXQ1404" s="209"/>
      <c r="LXR1404" s="209"/>
      <c r="LXS1404" s="209"/>
      <c r="LXT1404" s="209"/>
      <c r="LXU1404" s="209"/>
      <c r="LXV1404" s="209"/>
      <c r="LXW1404" s="209"/>
      <c r="LXX1404" s="209"/>
      <c r="LXY1404" s="209"/>
      <c r="LXZ1404" s="209"/>
      <c r="LYA1404" s="209"/>
      <c r="LYB1404" s="209"/>
      <c r="LYC1404" s="209"/>
      <c r="LYD1404" s="209"/>
      <c r="LYE1404" s="209"/>
      <c r="LYF1404" s="209"/>
      <c r="LYG1404" s="209"/>
      <c r="LYH1404" s="209"/>
      <c r="LYI1404" s="209"/>
      <c r="LYJ1404" s="209"/>
      <c r="LYK1404" s="209"/>
      <c r="LYL1404" s="209"/>
      <c r="LYM1404" s="209"/>
      <c r="LYN1404" s="209"/>
      <c r="LYO1404" s="209"/>
      <c r="LYP1404" s="209"/>
      <c r="LYQ1404" s="209"/>
      <c r="LYR1404" s="209"/>
      <c r="LYS1404" s="209"/>
      <c r="LYT1404" s="209"/>
      <c r="LYU1404" s="209"/>
      <c r="LYV1404" s="209"/>
      <c r="LYW1404" s="209"/>
      <c r="LYX1404" s="209"/>
      <c r="LYY1404" s="209"/>
      <c r="LYZ1404" s="209"/>
      <c r="LZA1404" s="209"/>
      <c r="LZB1404" s="209"/>
      <c r="LZC1404" s="209"/>
      <c r="LZD1404" s="209"/>
      <c r="LZE1404" s="209"/>
      <c r="LZF1404" s="209"/>
      <c r="LZG1404" s="209"/>
      <c r="LZH1404" s="209"/>
      <c r="LZI1404" s="209"/>
      <c r="LZJ1404" s="209"/>
      <c r="LZK1404" s="209"/>
      <c r="LZL1404" s="209"/>
      <c r="LZM1404" s="209"/>
      <c r="LZN1404" s="209"/>
      <c r="LZO1404" s="209"/>
      <c r="LZP1404" s="209"/>
      <c r="LZQ1404" s="209"/>
      <c r="LZR1404" s="209"/>
      <c r="LZS1404" s="209"/>
      <c r="LZT1404" s="209"/>
      <c r="LZU1404" s="209"/>
      <c r="LZV1404" s="209"/>
      <c r="LZW1404" s="209"/>
      <c r="LZX1404" s="209"/>
      <c r="LZY1404" s="209"/>
      <c r="LZZ1404" s="209"/>
      <c r="MAA1404" s="209"/>
      <c r="MAB1404" s="209"/>
      <c r="MAC1404" s="209"/>
      <c r="MAD1404" s="209"/>
      <c r="MAE1404" s="209"/>
      <c r="MAF1404" s="209"/>
      <c r="MAG1404" s="209"/>
      <c r="MAH1404" s="209"/>
      <c r="MAI1404" s="209"/>
      <c r="MAJ1404" s="209"/>
      <c r="MAK1404" s="209"/>
      <c r="MAL1404" s="209"/>
      <c r="MAM1404" s="209"/>
      <c r="MAN1404" s="209"/>
      <c r="MAO1404" s="209"/>
      <c r="MAP1404" s="209"/>
      <c r="MAQ1404" s="209"/>
      <c r="MAR1404" s="209"/>
      <c r="MAS1404" s="209"/>
      <c r="MAT1404" s="209"/>
      <c r="MAU1404" s="209"/>
      <c r="MAV1404" s="209"/>
      <c r="MAW1404" s="209"/>
      <c r="MAX1404" s="209"/>
      <c r="MAY1404" s="209"/>
      <c r="MAZ1404" s="209"/>
      <c r="MBA1404" s="209"/>
      <c r="MBB1404" s="209"/>
      <c r="MBC1404" s="209"/>
      <c r="MBD1404" s="209"/>
      <c r="MBE1404" s="209"/>
      <c r="MBF1404" s="209"/>
      <c r="MBG1404" s="209"/>
      <c r="MBH1404" s="209"/>
      <c r="MBI1404" s="209"/>
      <c r="MBJ1404" s="209"/>
      <c r="MBK1404" s="209"/>
      <c r="MBL1404" s="209"/>
      <c r="MBM1404" s="209"/>
      <c r="MBN1404" s="209"/>
      <c r="MBO1404" s="209"/>
      <c r="MBP1404" s="209"/>
      <c r="MBQ1404" s="209"/>
      <c r="MBR1404" s="209"/>
      <c r="MBS1404" s="209"/>
      <c r="MBT1404" s="209"/>
      <c r="MBU1404" s="209"/>
      <c r="MBV1404" s="209"/>
      <c r="MBW1404" s="209"/>
      <c r="MBX1404" s="209"/>
      <c r="MBY1404" s="209"/>
      <c r="MBZ1404" s="209"/>
      <c r="MCA1404" s="209"/>
      <c r="MCB1404" s="209"/>
      <c r="MCC1404" s="209"/>
      <c r="MCD1404" s="209"/>
      <c r="MCE1404" s="209"/>
      <c r="MCF1404" s="209"/>
      <c r="MCG1404" s="209"/>
      <c r="MCH1404" s="209"/>
      <c r="MCI1404" s="209"/>
      <c r="MCJ1404" s="209"/>
      <c r="MCK1404" s="209"/>
      <c r="MCL1404" s="209"/>
      <c r="MCM1404" s="209"/>
      <c r="MCN1404" s="209"/>
      <c r="MCO1404" s="209"/>
      <c r="MCP1404" s="209"/>
      <c r="MCQ1404" s="209"/>
      <c r="MCR1404" s="209"/>
      <c r="MCS1404" s="209"/>
      <c r="MCT1404" s="209"/>
      <c r="MCU1404" s="209"/>
      <c r="MCV1404" s="209"/>
      <c r="MCW1404" s="209"/>
      <c r="MCX1404" s="209"/>
      <c r="MCY1404" s="209"/>
      <c r="MCZ1404" s="209"/>
      <c r="MDA1404" s="209"/>
      <c r="MDB1404" s="209"/>
      <c r="MDC1404" s="209"/>
      <c r="MDD1404" s="209"/>
      <c r="MDE1404" s="209"/>
      <c r="MDF1404" s="209"/>
      <c r="MDG1404" s="209"/>
      <c r="MDH1404" s="209"/>
      <c r="MDI1404" s="209"/>
      <c r="MDJ1404" s="209"/>
      <c r="MDK1404" s="209"/>
      <c r="MDL1404" s="209"/>
      <c r="MDM1404" s="209"/>
      <c r="MDN1404" s="209"/>
      <c r="MDO1404" s="209"/>
      <c r="MDP1404" s="209"/>
      <c r="MDQ1404" s="209"/>
      <c r="MDR1404" s="209"/>
      <c r="MDS1404" s="209"/>
      <c r="MDT1404" s="209"/>
      <c r="MDU1404" s="209"/>
      <c r="MDV1404" s="209"/>
      <c r="MDW1404" s="209"/>
      <c r="MDX1404" s="209"/>
      <c r="MDY1404" s="209"/>
      <c r="MDZ1404" s="209"/>
      <c r="MEA1404" s="209"/>
      <c r="MEB1404" s="209"/>
      <c r="MEC1404" s="209"/>
      <c r="MED1404" s="209"/>
      <c r="MEE1404" s="209"/>
      <c r="MEF1404" s="209"/>
      <c r="MEG1404" s="209"/>
      <c r="MEH1404" s="209"/>
      <c r="MEI1404" s="209"/>
      <c r="MEJ1404" s="209"/>
      <c r="MEK1404" s="209"/>
      <c r="MEL1404" s="209"/>
      <c r="MEM1404" s="209"/>
      <c r="MEN1404" s="209"/>
      <c r="MEO1404" s="209"/>
      <c r="MEP1404" s="209"/>
      <c r="MEQ1404" s="209"/>
      <c r="MER1404" s="209"/>
      <c r="MES1404" s="209"/>
      <c r="MET1404" s="209"/>
      <c r="MEU1404" s="209"/>
      <c r="MEV1404" s="209"/>
      <c r="MEW1404" s="209"/>
      <c r="MEX1404" s="209"/>
      <c r="MEY1404" s="209"/>
      <c r="MEZ1404" s="209"/>
      <c r="MFA1404" s="209"/>
      <c r="MFB1404" s="209"/>
      <c r="MFC1404" s="209"/>
      <c r="MFD1404" s="209"/>
      <c r="MFE1404" s="209"/>
      <c r="MFF1404" s="209"/>
      <c r="MFG1404" s="209"/>
      <c r="MFH1404" s="209"/>
      <c r="MFI1404" s="209"/>
      <c r="MFJ1404" s="209"/>
      <c r="MFK1404" s="209"/>
      <c r="MFL1404" s="209"/>
      <c r="MFM1404" s="209"/>
      <c r="MFN1404" s="209"/>
      <c r="MFO1404" s="209"/>
      <c r="MFP1404" s="209"/>
      <c r="MFQ1404" s="209"/>
      <c r="MFR1404" s="209"/>
      <c r="MFS1404" s="209"/>
      <c r="MFT1404" s="209"/>
      <c r="MFU1404" s="209"/>
      <c r="MFV1404" s="209"/>
      <c r="MFW1404" s="209"/>
      <c r="MFX1404" s="209"/>
      <c r="MFY1404" s="209"/>
      <c r="MFZ1404" s="209"/>
      <c r="MGA1404" s="209"/>
      <c r="MGB1404" s="209"/>
      <c r="MGC1404" s="209"/>
      <c r="MGD1404" s="209"/>
      <c r="MGE1404" s="209"/>
      <c r="MGF1404" s="209"/>
      <c r="MGG1404" s="209"/>
      <c r="MGH1404" s="209"/>
      <c r="MGI1404" s="209"/>
      <c r="MGJ1404" s="209"/>
      <c r="MGK1404" s="209"/>
      <c r="MGL1404" s="209"/>
      <c r="MGM1404" s="209"/>
      <c r="MGN1404" s="209"/>
      <c r="MGO1404" s="209"/>
      <c r="MGP1404" s="209"/>
      <c r="MGQ1404" s="209"/>
      <c r="MGR1404" s="209"/>
      <c r="MGS1404" s="209"/>
      <c r="MGT1404" s="209"/>
      <c r="MGU1404" s="209"/>
      <c r="MGV1404" s="209"/>
      <c r="MGW1404" s="209"/>
      <c r="MGX1404" s="209"/>
      <c r="MGY1404" s="209"/>
      <c r="MGZ1404" s="209"/>
      <c r="MHA1404" s="209"/>
      <c r="MHB1404" s="209"/>
      <c r="MHC1404" s="209"/>
      <c r="MHD1404" s="209"/>
      <c r="MHE1404" s="209"/>
      <c r="MHF1404" s="209"/>
      <c r="MHG1404" s="209"/>
      <c r="MHH1404" s="209"/>
      <c r="MHI1404" s="209"/>
      <c r="MHJ1404" s="209"/>
      <c r="MHK1404" s="209"/>
      <c r="MHL1404" s="209"/>
      <c r="MHM1404" s="209"/>
      <c r="MHN1404" s="209"/>
      <c r="MHO1404" s="209"/>
      <c r="MHP1404" s="209"/>
      <c r="MHQ1404" s="209"/>
      <c r="MHR1404" s="209"/>
      <c r="MHS1404" s="209"/>
      <c r="MHT1404" s="209"/>
      <c r="MHU1404" s="209"/>
      <c r="MHV1404" s="209"/>
      <c r="MHW1404" s="209"/>
      <c r="MHX1404" s="209"/>
      <c r="MHY1404" s="209"/>
      <c r="MHZ1404" s="209"/>
      <c r="MIA1404" s="209"/>
      <c r="MIB1404" s="209"/>
      <c r="MIC1404" s="209"/>
      <c r="MID1404" s="209"/>
      <c r="MIE1404" s="209"/>
      <c r="MIF1404" s="209"/>
      <c r="MIG1404" s="209"/>
      <c r="MIH1404" s="209"/>
      <c r="MII1404" s="209"/>
      <c r="MIJ1404" s="209"/>
      <c r="MIK1404" s="209"/>
      <c r="MIL1404" s="209"/>
      <c r="MIM1404" s="209"/>
      <c r="MIN1404" s="209"/>
      <c r="MIO1404" s="209"/>
      <c r="MIP1404" s="209"/>
      <c r="MIQ1404" s="209"/>
      <c r="MIR1404" s="209"/>
      <c r="MIS1404" s="209"/>
      <c r="MIT1404" s="209"/>
      <c r="MIU1404" s="209"/>
      <c r="MIV1404" s="209"/>
      <c r="MIW1404" s="209"/>
      <c r="MIX1404" s="209"/>
      <c r="MIY1404" s="209"/>
      <c r="MIZ1404" s="209"/>
      <c r="MJA1404" s="209"/>
      <c r="MJB1404" s="209"/>
      <c r="MJC1404" s="209"/>
      <c r="MJD1404" s="209"/>
      <c r="MJE1404" s="209"/>
      <c r="MJF1404" s="209"/>
      <c r="MJG1404" s="209"/>
      <c r="MJH1404" s="209"/>
      <c r="MJI1404" s="209"/>
      <c r="MJJ1404" s="209"/>
      <c r="MJK1404" s="209"/>
      <c r="MJL1404" s="209"/>
      <c r="MJM1404" s="209"/>
      <c r="MJN1404" s="209"/>
      <c r="MJO1404" s="209"/>
      <c r="MJP1404" s="209"/>
      <c r="MJQ1404" s="209"/>
      <c r="MJR1404" s="209"/>
      <c r="MJS1404" s="209"/>
      <c r="MJT1404" s="209"/>
      <c r="MJU1404" s="209"/>
      <c r="MJV1404" s="209"/>
      <c r="MJW1404" s="209"/>
      <c r="MJX1404" s="209"/>
      <c r="MJY1404" s="209"/>
      <c r="MJZ1404" s="209"/>
      <c r="MKA1404" s="209"/>
      <c r="MKB1404" s="209"/>
      <c r="MKC1404" s="209"/>
      <c r="MKD1404" s="209"/>
      <c r="MKE1404" s="209"/>
      <c r="MKF1404" s="209"/>
      <c r="MKG1404" s="209"/>
      <c r="MKH1404" s="209"/>
      <c r="MKI1404" s="209"/>
      <c r="MKJ1404" s="209"/>
      <c r="MKK1404" s="209"/>
      <c r="MKL1404" s="209"/>
      <c r="MKM1404" s="209"/>
      <c r="MKN1404" s="209"/>
      <c r="MKO1404" s="209"/>
      <c r="MKP1404" s="209"/>
      <c r="MKQ1404" s="209"/>
      <c r="MKR1404" s="209"/>
      <c r="MKS1404" s="209"/>
      <c r="MKT1404" s="209"/>
      <c r="MKU1404" s="209"/>
      <c r="MKV1404" s="209"/>
      <c r="MKW1404" s="209"/>
      <c r="MKX1404" s="209"/>
      <c r="MKY1404" s="209"/>
      <c r="MKZ1404" s="209"/>
      <c r="MLA1404" s="209"/>
      <c r="MLB1404" s="209"/>
      <c r="MLC1404" s="209"/>
      <c r="MLD1404" s="209"/>
      <c r="MLE1404" s="209"/>
      <c r="MLF1404" s="209"/>
      <c r="MLG1404" s="209"/>
      <c r="MLH1404" s="209"/>
      <c r="MLI1404" s="209"/>
      <c r="MLJ1404" s="209"/>
      <c r="MLK1404" s="209"/>
      <c r="MLL1404" s="209"/>
      <c r="MLM1404" s="209"/>
      <c r="MLN1404" s="209"/>
      <c r="MLO1404" s="209"/>
      <c r="MLP1404" s="209"/>
      <c r="MLQ1404" s="209"/>
      <c r="MLR1404" s="209"/>
      <c r="MLS1404" s="209"/>
      <c r="MLT1404" s="209"/>
      <c r="MLU1404" s="209"/>
      <c r="MLV1404" s="209"/>
      <c r="MLW1404" s="209"/>
      <c r="MLX1404" s="209"/>
      <c r="MLY1404" s="209"/>
      <c r="MLZ1404" s="209"/>
      <c r="MMA1404" s="209"/>
      <c r="MMB1404" s="209"/>
      <c r="MMC1404" s="209"/>
      <c r="MMD1404" s="209"/>
      <c r="MME1404" s="209"/>
      <c r="MMF1404" s="209"/>
      <c r="MMG1404" s="209"/>
      <c r="MMH1404" s="209"/>
      <c r="MMI1404" s="209"/>
      <c r="MMJ1404" s="209"/>
      <c r="MMK1404" s="209"/>
      <c r="MML1404" s="209"/>
      <c r="MMM1404" s="209"/>
      <c r="MMN1404" s="209"/>
      <c r="MMO1404" s="209"/>
      <c r="MMP1404" s="209"/>
      <c r="MMQ1404" s="209"/>
      <c r="MMR1404" s="209"/>
      <c r="MMS1404" s="209"/>
      <c r="MMT1404" s="209"/>
      <c r="MMU1404" s="209"/>
      <c r="MMV1404" s="209"/>
      <c r="MMW1404" s="209"/>
      <c r="MMX1404" s="209"/>
      <c r="MMY1404" s="209"/>
      <c r="MMZ1404" s="209"/>
      <c r="MNA1404" s="209"/>
      <c r="MNB1404" s="209"/>
      <c r="MNC1404" s="209"/>
      <c r="MND1404" s="209"/>
      <c r="MNE1404" s="209"/>
      <c r="MNF1404" s="209"/>
      <c r="MNG1404" s="209"/>
      <c r="MNH1404" s="209"/>
      <c r="MNI1404" s="209"/>
      <c r="MNJ1404" s="209"/>
      <c r="MNK1404" s="209"/>
      <c r="MNL1404" s="209"/>
      <c r="MNM1404" s="209"/>
      <c r="MNN1404" s="209"/>
      <c r="MNO1404" s="209"/>
      <c r="MNP1404" s="209"/>
      <c r="MNQ1404" s="209"/>
      <c r="MNR1404" s="209"/>
      <c r="MNS1404" s="209"/>
      <c r="MNT1404" s="209"/>
      <c r="MNU1404" s="209"/>
      <c r="MNV1404" s="209"/>
      <c r="MNW1404" s="209"/>
      <c r="MNX1404" s="209"/>
      <c r="MNY1404" s="209"/>
      <c r="MNZ1404" s="209"/>
      <c r="MOA1404" s="209"/>
      <c r="MOB1404" s="209"/>
      <c r="MOC1404" s="209"/>
      <c r="MOD1404" s="209"/>
      <c r="MOE1404" s="209"/>
      <c r="MOF1404" s="209"/>
      <c r="MOG1404" s="209"/>
      <c r="MOH1404" s="209"/>
      <c r="MOI1404" s="209"/>
      <c r="MOJ1404" s="209"/>
      <c r="MOK1404" s="209"/>
      <c r="MOL1404" s="209"/>
      <c r="MOM1404" s="209"/>
      <c r="MON1404" s="209"/>
      <c r="MOO1404" s="209"/>
      <c r="MOP1404" s="209"/>
      <c r="MOQ1404" s="209"/>
      <c r="MOR1404" s="209"/>
      <c r="MOS1404" s="209"/>
      <c r="MOT1404" s="209"/>
      <c r="MOU1404" s="209"/>
      <c r="MOV1404" s="209"/>
      <c r="MOW1404" s="209"/>
      <c r="MOX1404" s="209"/>
      <c r="MOY1404" s="209"/>
      <c r="MOZ1404" s="209"/>
      <c r="MPA1404" s="209"/>
      <c r="MPB1404" s="209"/>
      <c r="MPC1404" s="209"/>
      <c r="MPD1404" s="209"/>
      <c r="MPE1404" s="209"/>
      <c r="MPF1404" s="209"/>
      <c r="MPG1404" s="209"/>
      <c r="MPH1404" s="209"/>
      <c r="MPI1404" s="209"/>
      <c r="MPJ1404" s="209"/>
      <c r="MPK1404" s="209"/>
      <c r="MPL1404" s="209"/>
      <c r="MPM1404" s="209"/>
      <c r="MPN1404" s="209"/>
      <c r="MPO1404" s="209"/>
      <c r="MPP1404" s="209"/>
      <c r="MPQ1404" s="209"/>
      <c r="MPR1404" s="209"/>
      <c r="MPS1404" s="209"/>
      <c r="MPT1404" s="209"/>
      <c r="MPU1404" s="209"/>
      <c r="MPV1404" s="209"/>
      <c r="MPW1404" s="209"/>
      <c r="MPX1404" s="209"/>
      <c r="MPY1404" s="209"/>
      <c r="MPZ1404" s="209"/>
      <c r="MQA1404" s="209"/>
      <c r="MQB1404" s="209"/>
      <c r="MQC1404" s="209"/>
      <c r="MQD1404" s="209"/>
      <c r="MQE1404" s="209"/>
      <c r="MQF1404" s="209"/>
      <c r="MQG1404" s="209"/>
      <c r="MQH1404" s="209"/>
      <c r="MQI1404" s="209"/>
      <c r="MQJ1404" s="209"/>
      <c r="MQK1404" s="209"/>
      <c r="MQL1404" s="209"/>
      <c r="MQM1404" s="209"/>
      <c r="MQN1404" s="209"/>
      <c r="MQO1404" s="209"/>
      <c r="MQP1404" s="209"/>
      <c r="MQQ1404" s="209"/>
      <c r="MQR1404" s="209"/>
      <c r="MQS1404" s="209"/>
      <c r="MQT1404" s="209"/>
      <c r="MQU1404" s="209"/>
      <c r="MQV1404" s="209"/>
      <c r="MQW1404" s="209"/>
      <c r="MQX1404" s="209"/>
      <c r="MQY1404" s="209"/>
      <c r="MQZ1404" s="209"/>
      <c r="MRA1404" s="209"/>
      <c r="MRB1404" s="209"/>
      <c r="MRC1404" s="209"/>
      <c r="MRD1404" s="209"/>
      <c r="MRE1404" s="209"/>
      <c r="MRF1404" s="209"/>
      <c r="MRG1404" s="209"/>
      <c r="MRH1404" s="209"/>
      <c r="MRI1404" s="209"/>
      <c r="MRJ1404" s="209"/>
      <c r="MRK1404" s="209"/>
      <c r="MRL1404" s="209"/>
      <c r="MRM1404" s="209"/>
      <c r="MRN1404" s="209"/>
      <c r="MRO1404" s="209"/>
      <c r="MRP1404" s="209"/>
      <c r="MRQ1404" s="209"/>
      <c r="MRR1404" s="209"/>
      <c r="MRS1404" s="209"/>
      <c r="MRT1404" s="209"/>
      <c r="MRU1404" s="209"/>
      <c r="MRV1404" s="209"/>
      <c r="MRW1404" s="209"/>
      <c r="MRX1404" s="209"/>
      <c r="MRY1404" s="209"/>
      <c r="MRZ1404" s="209"/>
      <c r="MSA1404" s="209"/>
      <c r="MSB1404" s="209"/>
      <c r="MSC1404" s="209"/>
      <c r="MSD1404" s="209"/>
      <c r="MSE1404" s="209"/>
      <c r="MSF1404" s="209"/>
      <c r="MSG1404" s="209"/>
      <c r="MSH1404" s="209"/>
      <c r="MSI1404" s="209"/>
      <c r="MSJ1404" s="209"/>
      <c r="MSK1404" s="209"/>
      <c r="MSL1404" s="209"/>
      <c r="MSM1404" s="209"/>
      <c r="MSN1404" s="209"/>
      <c r="MSO1404" s="209"/>
      <c r="MSP1404" s="209"/>
      <c r="MSQ1404" s="209"/>
      <c r="MSR1404" s="209"/>
      <c r="MSS1404" s="209"/>
      <c r="MST1404" s="209"/>
      <c r="MSU1404" s="209"/>
      <c r="MSV1404" s="209"/>
      <c r="MSW1404" s="209"/>
      <c r="MSX1404" s="209"/>
      <c r="MSY1404" s="209"/>
      <c r="MSZ1404" s="209"/>
      <c r="MTA1404" s="209"/>
      <c r="MTB1404" s="209"/>
      <c r="MTC1404" s="209"/>
      <c r="MTD1404" s="209"/>
      <c r="MTE1404" s="209"/>
      <c r="MTF1404" s="209"/>
      <c r="MTG1404" s="209"/>
      <c r="MTH1404" s="209"/>
      <c r="MTI1404" s="209"/>
      <c r="MTJ1404" s="209"/>
      <c r="MTK1404" s="209"/>
      <c r="MTL1404" s="209"/>
      <c r="MTM1404" s="209"/>
      <c r="MTN1404" s="209"/>
      <c r="MTO1404" s="209"/>
      <c r="MTP1404" s="209"/>
      <c r="MTQ1404" s="209"/>
      <c r="MTR1404" s="209"/>
      <c r="MTS1404" s="209"/>
      <c r="MTT1404" s="209"/>
      <c r="MTU1404" s="209"/>
      <c r="MTV1404" s="209"/>
      <c r="MTW1404" s="209"/>
      <c r="MTX1404" s="209"/>
      <c r="MTY1404" s="209"/>
      <c r="MTZ1404" s="209"/>
      <c r="MUA1404" s="209"/>
      <c r="MUB1404" s="209"/>
      <c r="MUC1404" s="209"/>
      <c r="MUD1404" s="209"/>
      <c r="MUE1404" s="209"/>
      <c r="MUF1404" s="209"/>
      <c r="MUG1404" s="209"/>
      <c r="MUH1404" s="209"/>
      <c r="MUI1404" s="209"/>
      <c r="MUJ1404" s="209"/>
      <c r="MUK1404" s="209"/>
      <c r="MUL1404" s="209"/>
      <c r="MUM1404" s="209"/>
      <c r="MUN1404" s="209"/>
      <c r="MUO1404" s="209"/>
      <c r="MUP1404" s="209"/>
      <c r="MUQ1404" s="209"/>
      <c r="MUR1404" s="209"/>
      <c r="MUS1404" s="209"/>
      <c r="MUT1404" s="209"/>
      <c r="MUU1404" s="209"/>
      <c r="MUV1404" s="209"/>
      <c r="MUW1404" s="209"/>
      <c r="MUX1404" s="209"/>
      <c r="MUY1404" s="209"/>
      <c r="MUZ1404" s="209"/>
      <c r="MVA1404" s="209"/>
      <c r="MVB1404" s="209"/>
      <c r="MVC1404" s="209"/>
      <c r="MVD1404" s="209"/>
      <c r="MVE1404" s="209"/>
      <c r="MVF1404" s="209"/>
      <c r="MVG1404" s="209"/>
      <c r="MVH1404" s="209"/>
      <c r="MVI1404" s="209"/>
      <c r="MVJ1404" s="209"/>
      <c r="MVK1404" s="209"/>
      <c r="MVL1404" s="209"/>
      <c r="MVM1404" s="209"/>
      <c r="MVN1404" s="209"/>
      <c r="MVO1404" s="209"/>
      <c r="MVP1404" s="209"/>
      <c r="MVQ1404" s="209"/>
      <c r="MVR1404" s="209"/>
      <c r="MVS1404" s="209"/>
      <c r="MVT1404" s="209"/>
      <c r="MVU1404" s="209"/>
      <c r="MVV1404" s="209"/>
      <c r="MVW1404" s="209"/>
      <c r="MVX1404" s="209"/>
      <c r="MVY1404" s="209"/>
      <c r="MVZ1404" s="209"/>
      <c r="MWA1404" s="209"/>
      <c r="MWB1404" s="209"/>
      <c r="MWC1404" s="209"/>
      <c r="MWD1404" s="209"/>
      <c r="MWE1404" s="209"/>
      <c r="MWF1404" s="209"/>
      <c r="MWG1404" s="209"/>
      <c r="MWH1404" s="209"/>
      <c r="MWI1404" s="209"/>
      <c r="MWJ1404" s="209"/>
      <c r="MWK1404" s="209"/>
      <c r="MWL1404" s="209"/>
      <c r="MWM1404" s="209"/>
      <c r="MWN1404" s="209"/>
      <c r="MWO1404" s="209"/>
      <c r="MWP1404" s="209"/>
      <c r="MWQ1404" s="209"/>
      <c r="MWR1404" s="209"/>
      <c r="MWS1404" s="209"/>
      <c r="MWT1404" s="209"/>
      <c r="MWU1404" s="209"/>
      <c r="MWV1404" s="209"/>
      <c r="MWW1404" s="209"/>
      <c r="MWX1404" s="209"/>
      <c r="MWY1404" s="209"/>
      <c r="MWZ1404" s="209"/>
      <c r="MXA1404" s="209"/>
      <c r="MXB1404" s="209"/>
      <c r="MXC1404" s="209"/>
      <c r="MXD1404" s="209"/>
      <c r="MXE1404" s="209"/>
      <c r="MXF1404" s="209"/>
      <c r="MXG1404" s="209"/>
      <c r="MXH1404" s="209"/>
      <c r="MXI1404" s="209"/>
      <c r="MXJ1404" s="209"/>
      <c r="MXK1404" s="209"/>
      <c r="MXL1404" s="209"/>
      <c r="MXM1404" s="209"/>
      <c r="MXN1404" s="209"/>
      <c r="MXO1404" s="209"/>
      <c r="MXP1404" s="209"/>
      <c r="MXQ1404" s="209"/>
      <c r="MXR1404" s="209"/>
      <c r="MXS1404" s="209"/>
      <c r="MXT1404" s="209"/>
      <c r="MXU1404" s="209"/>
      <c r="MXV1404" s="209"/>
      <c r="MXW1404" s="209"/>
      <c r="MXX1404" s="209"/>
      <c r="MXY1404" s="209"/>
      <c r="MXZ1404" s="209"/>
      <c r="MYA1404" s="209"/>
      <c r="MYB1404" s="209"/>
      <c r="MYC1404" s="209"/>
      <c r="MYD1404" s="209"/>
      <c r="MYE1404" s="209"/>
      <c r="MYF1404" s="209"/>
      <c r="MYG1404" s="209"/>
      <c r="MYH1404" s="209"/>
      <c r="MYI1404" s="209"/>
      <c r="MYJ1404" s="209"/>
      <c r="MYK1404" s="209"/>
      <c r="MYL1404" s="209"/>
      <c r="MYM1404" s="209"/>
      <c r="MYN1404" s="209"/>
      <c r="MYO1404" s="209"/>
      <c r="MYP1404" s="209"/>
      <c r="MYQ1404" s="209"/>
      <c r="MYR1404" s="209"/>
      <c r="MYS1404" s="209"/>
      <c r="MYT1404" s="209"/>
      <c r="MYU1404" s="209"/>
      <c r="MYV1404" s="209"/>
      <c r="MYW1404" s="209"/>
      <c r="MYX1404" s="209"/>
      <c r="MYY1404" s="209"/>
      <c r="MYZ1404" s="209"/>
      <c r="MZA1404" s="209"/>
      <c r="MZB1404" s="209"/>
      <c r="MZC1404" s="209"/>
      <c r="MZD1404" s="209"/>
      <c r="MZE1404" s="209"/>
      <c r="MZF1404" s="209"/>
      <c r="MZG1404" s="209"/>
      <c r="MZH1404" s="209"/>
      <c r="MZI1404" s="209"/>
      <c r="MZJ1404" s="209"/>
      <c r="MZK1404" s="209"/>
      <c r="MZL1404" s="209"/>
      <c r="MZM1404" s="209"/>
      <c r="MZN1404" s="209"/>
      <c r="MZO1404" s="209"/>
      <c r="MZP1404" s="209"/>
      <c r="MZQ1404" s="209"/>
      <c r="MZR1404" s="209"/>
      <c r="MZS1404" s="209"/>
      <c r="MZT1404" s="209"/>
      <c r="MZU1404" s="209"/>
      <c r="MZV1404" s="209"/>
      <c r="MZW1404" s="209"/>
      <c r="MZX1404" s="209"/>
      <c r="MZY1404" s="209"/>
      <c r="MZZ1404" s="209"/>
      <c r="NAA1404" s="209"/>
      <c r="NAB1404" s="209"/>
      <c r="NAC1404" s="209"/>
      <c r="NAD1404" s="209"/>
      <c r="NAE1404" s="209"/>
      <c r="NAF1404" s="209"/>
      <c r="NAG1404" s="209"/>
      <c r="NAH1404" s="209"/>
      <c r="NAI1404" s="209"/>
      <c r="NAJ1404" s="209"/>
      <c r="NAK1404" s="209"/>
      <c r="NAL1404" s="209"/>
      <c r="NAM1404" s="209"/>
      <c r="NAN1404" s="209"/>
      <c r="NAO1404" s="209"/>
      <c r="NAP1404" s="209"/>
      <c r="NAQ1404" s="209"/>
      <c r="NAR1404" s="209"/>
      <c r="NAS1404" s="209"/>
      <c r="NAT1404" s="209"/>
      <c r="NAU1404" s="209"/>
      <c r="NAV1404" s="209"/>
      <c r="NAW1404" s="209"/>
      <c r="NAX1404" s="209"/>
      <c r="NAY1404" s="209"/>
      <c r="NAZ1404" s="209"/>
      <c r="NBA1404" s="209"/>
      <c r="NBB1404" s="209"/>
      <c r="NBC1404" s="209"/>
      <c r="NBD1404" s="209"/>
      <c r="NBE1404" s="209"/>
      <c r="NBF1404" s="209"/>
      <c r="NBG1404" s="209"/>
      <c r="NBH1404" s="209"/>
      <c r="NBI1404" s="209"/>
      <c r="NBJ1404" s="209"/>
      <c r="NBK1404" s="209"/>
      <c r="NBL1404" s="209"/>
      <c r="NBM1404" s="209"/>
      <c r="NBN1404" s="209"/>
      <c r="NBO1404" s="209"/>
      <c r="NBP1404" s="209"/>
      <c r="NBQ1404" s="209"/>
      <c r="NBR1404" s="209"/>
      <c r="NBS1404" s="209"/>
      <c r="NBT1404" s="209"/>
      <c r="NBU1404" s="209"/>
      <c r="NBV1404" s="209"/>
      <c r="NBW1404" s="209"/>
      <c r="NBX1404" s="209"/>
      <c r="NBY1404" s="209"/>
      <c r="NBZ1404" s="209"/>
      <c r="NCA1404" s="209"/>
      <c r="NCB1404" s="209"/>
      <c r="NCC1404" s="209"/>
      <c r="NCD1404" s="209"/>
      <c r="NCE1404" s="209"/>
      <c r="NCF1404" s="209"/>
      <c r="NCG1404" s="209"/>
      <c r="NCH1404" s="209"/>
      <c r="NCI1404" s="209"/>
      <c r="NCJ1404" s="209"/>
      <c r="NCK1404" s="209"/>
      <c r="NCL1404" s="209"/>
      <c r="NCM1404" s="209"/>
      <c r="NCN1404" s="209"/>
      <c r="NCO1404" s="209"/>
      <c r="NCP1404" s="209"/>
      <c r="NCQ1404" s="209"/>
      <c r="NCR1404" s="209"/>
      <c r="NCS1404" s="209"/>
      <c r="NCT1404" s="209"/>
      <c r="NCU1404" s="209"/>
      <c r="NCV1404" s="209"/>
      <c r="NCW1404" s="209"/>
      <c r="NCX1404" s="209"/>
      <c r="NCY1404" s="209"/>
      <c r="NCZ1404" s="209"/>
      <c r="NDA1404" s="209"/>
      <c r="NDB1404" s="209"/>
      <c r="NDC1404" s="209"/>
      <c r="NDD1404" s="209"/>
      <c r="NDE1404" s="209"/>
      <c r="NDF1404" s="209"/>
      <c r="NDG1404" s="209"/>
      <c r="NDH1404" s="209"/>
      <c r="NDI1404" s="209"/>
      <c r="NDJ1404" s="209"/>
      <c r="NDK1404" s="209"/>
      <c r="NDL1404" s="209"/>
      <c r="NDM1404" s="209"/>
      <c r="NDN1404" s="209"/>
      <c r="NDO1404" s="209"/>
      <c r="NDP1404" s="209"/>
      <c r="NDQ1404" s="209"/>
      <c r="NDR1404" s="209"/>
      <c r="NDS1404" s="209"/>
      <c r="NDT1404" s="209"/>
      <c r="NDU1404" s="209"/>
      <c r="NDV1404" s="209"/>
      <c r="NDW1404" s="209"/>
      <c r="NDX1404" s="209"/>
      <c r="NDY1404" s="209"/>
      <c r="NDZ1404" s="209"/>
      <c r="NEA1404" s="209"/>
      <c r="NEB1404" s="209"/>
      <c r="NEC1404" s="209"/>
      <c r="NED1404" s="209"/>
      <c r="NEE1404" s="209"/>
      <c r="NEF1404" s="209"/>
      <c r="NEG1404" s="209"/>
      <c r="NEH1404" s="209"/>
      <c r="NEI1404" s="209"/>
      <c r="NEJ1404" s="209"/>
      <c r="NEK1404" s="209"/>
      <c r="NEL1404" s="209"/>
      <c r="NEM1404" s="209"/>
      <c r="NEN1404" s="209"/>
      <c r="NEO1404" s="209"/>
      <c r="NEP1404" s="209"/>
      <c r="NEQ1404" s="209"/>
      <c r="NER1404" s="209"/>
      <c r="NES1404" s="209"/>
      <c r="NET1404" s="209"/>
      <c r="NEU1404" s="209"/>
      <c r="NEV1404" s="209"/>
      <c r="NEW1404" s="209"/>
      <c r="NEX1404" s="209"/>
      <c r="NEY1404" s="209"/>
      <c r="NEZ1404" s="209"/>
      <c r="NFA1404" s="209"/>
      <c r="NFB1404" s="209"/>
      <c r="NFC1404" s="209"/>
      <c r="NFD1404" s="209"/>
      <c r="NFE1404" s="209"/>
      <c r="NFF1404" s="209"/>
      <c r="NFG1404" s="209"/>
      <c r="NFH1404" s="209"/>
      <c r="NFI1404" s="209"/>
      <c r="NFJ1404" s="209"/>
      <c r="NFK1404" s="209"/>
      <c r="NFL1404" s="209"/>
      <c r="NFM1404" s="209"/>
      <c r="NFN1404" s="209"/>
      <c r="NFO1404" s="209"/>
      <c r="NFP1404" s="209"/>
      <c r="NFQ1404" s="209"/>
      <c r="NFR1404" s="209"/>
      <c r="NFS1404" s="209"/>
      <c r="NFT1404" s="209"/>
      <c r="NFU1404" s="209"/>
      <c r="NFV1404" s="209"/>
      <c r="NFW1404" s="209"/>
      <c r="NFX1404" s="209"/>
      <c r="NFY1404" s="209"/>
      <c r="NFZ1404" s="209"/>
      <c r="NGA1404" s="209"/>
      <c r="NGB1404" s="209"/>
      <c r="NGC1404" s="209"/>
      <c r="NGD1404" s="209"/>
      <c r="NGE1404" s="209"/>
      <c r="NGF1404" s="209"/>
      <c r="NGG1404" s="209"/>
      <c r="NGH1404" s="209"/>
      <c r="NGI1404" s="209"/>
      <c r="NGJ1404" s="209"/>
      <c r="NGK1404" s="209"/>
      <c r="NGL1404" s="209"/>
      <c r="NGM1404" s="209"/>
      <c r="NGN1404" s="209"/>
      <c r="NGO1404" s="209"/>
      <c r="NGP1404" s="209"/>
      <c r="NGQ1404" s="209"/>
      <c r="NGR1404" s="209"/>
      <c r="NGS1404" s="209"/>
      <c r="NGT1404" s="209"/>
      <c r="NGU1404" s="209"/>
      <c r="NGV1404" s="209"/>
      <c r="NGW1404" s="209"/>
      <c r="NGX1404" s="209"/>
      <c r="NGY1404" s="209"/>
      <c r="NGZ1404" s="209"/>
      <c r="NHA1404" s="209"/>
      <c r="NHB1404" s="209"/>
      <c r="NHC1404" s="209"/>
      <c r="NHD1404" s="209"/>
      <c r="NHE1404" s="209"/>
      <c r="NHF1404" s="209"/>
      <c r="NHG1404" s="209"/>
      <c r="NHH1404" s="209"/>
      <c r="NHI1404" s="209"/>
      <c r="NHJ1404" s="209"/>
      <c r="NHK1404" s="209"/>
      <c r="NHL1404" s="209"/>
      <c r="NHM1404" s="209"/>
      <c r="NHN1404" s="209"/>
      <c r="NHO1404" s="209"/>
      <c r="NHP1404" s="209"/>
      <c r="NHQ1404" s="209"/>
      <c r="NHR1404" s="209"/>
      <c r="NHS1404" s="209"/>
      <c r="NHT1404" s="209"/>
      <c r="NHU1404" s="209"/>
      <c r="NHV1404" s="209"/>
      <c r="NHW1404" s="209"/>
      <c r="NHX1404" s="209"/>
      <c r="NHY1404" s="209"/>
      <c r="NHZ1404" s="209"/>
      <c r="NIA1404" s="209"/>
      <c r="NIB1404" s="209"/>
      <c r="NIC1404" s="209"/>
      <c r="NID1404" s="209"/>
      <c r="NIE1404" s="209"/>
      <c r="NIF1404" s="209"/>
      <c r="NIG1404" s="209"/>
      <c r="NIH1404" s="209"/>
      <c r="NII1404" s="209"/>
      <c r="NIJ1404" s="209"/>
      <c r="NIK1404" s="209"/>
      <c r="NIL1404" s="209"/>
      <c r="NIM1404" s="209"/>
      <c r="NIN1404" s="209"/>
      <c r="NIO1404" s="209"/>
      <c r="NIP1404" s="209"/>
      <c r="NIQ1404" s="209"/>
      <c r="NIR1404" s="209"/>
      <c r="NIS1404" s="209"/>
      <c r="NIT1404" s="209"/>
      <c r="NIU1404" s="209"/>
      <c r="NIV1404" s="209"/>
      <c r="NIW1404" s="209"/>
      <c r="NIX1404" s="209"/>
      <c r="NIY1404" s="209"/>
      <c r="NIZ1404" s="209"/>
      <c r="NJA1404" s="209"/>
      <c r="NJB1404" s="209"/>
      <c r="NJC1404" s="209"/>
      <c r="NJD1404" s="209"/>
      <c r="NJE1404" s="209"/>
      <c r="NJF1404" s="209"/>
      <c r="NJG1404" s="209"/>
      <c r="NJH1404" s="209"/>
      <c r="NJI1404" s="209"/>
      <c r="NJJ1404" s="209"/>
      <c r="NJK1404" s="209"/>
      <c r="NJL1404" s="209"/>
      <c r="NJM1404" s="209"/>
      <c r="NJN1404" s="209"/>
      <c r="NJO1404" s="209"/>
      <c r="NJP1404" s="209"/>
      <c r="NJQ1404" s="209"/>
      <c r="NJR1404" s="209"/>
      <c r="NJS1404" s="209"/>
      <c r="NJT1404" s="209"/>
      <c r="NJU1404" s="209"/>
      <c r="NJV1404" s="209"/>
      <c r="NJW1404" s="209"/>
      <c r="NJX1404" s="209"/>
      <c r="NJY1404" s="209"/>
      <c r="NJZ1404" s="209"/>
      <c r="NKA1404" s="209"/>
      <c r="NKB1404" s="209"/>
      <c r="NKC1404" s="209"/>
      <c r="NKD1404" s="209"/>
      <c r="NKE1404" s="209"/>
      <c r="NKF1404" s="209"/>
      <c r="NKG1404" s="209"/>
      <c r="NKH1404" s="209"/>
      <c r="NKI1404" s="209"/>
      <c r="NKJ1404" s="209"/>
      <c r="NKK1404" s="209"/>
      <c r="NKL1404" s="209"/>
      <c r="NKM1404" s="209"/>
      <c r="NKN1404" s="209"/>
      <c r="NKO1404" s="209"/>
      <c r="NKP1404" s="209"/>
      <c r="NKQ1404" s="209"/>
      <c r="NKR1404" s="209"/>
      <c r="NKS1404" s="209"/>
      <c r="NKT1404" s="209"/>
      <c r="NKU1404" s="209"/>
      <c r="NKV1404" s="209"/>
      <c r="NKW1404" s="209"/>
      <c r="NKX1404" s="209"/>
      <c r="NKY1404" s="209"/>
      <c r="NKZ1404" s="209"/>
      <c r="NLA1404" s="209"/>
      <c r="NLB1404" s="209"/>
      <c r="NLC1404" s="209"/>
      <c r="NLD1404" s="209"/>
      <c r="NLE1404" s="209"/>
      <c r="NLF1404" s="209"/>
      <c r="NLG1404" s="209"/>
      <c r="NLH1404" s="209"/>
      <c r="NLI1404" s="209"/>
      <c r="NLJ1404" s="209"/>
      <c r="NLK1404" s="209"/>
      <c r="NLL1404" s="209"/>
      <c r="NLM1404" s="209"/>
      <c r="NLN1404" s="209"/>
      <c r="NLO1404" s="209"/>
      <c r="NLP1404" s="209"/>
      <c r="NLQ1404" s="209"/>
      <c r="NLR1404" s="209"/>
      <c r="NLS1404" s="209"/>
      <c r="NLT1404" s="209"/>
      <c r="NLU1404" s="209"/>
      <c r="NLV1404" s="209"/>
      <c r="NLW1404" s="209"/>
      <c r="NLX1404" s="209"/>
      <c r="NLY1404" s="209"/>
      <c r="NLZ1404" s="209"/>
      <c r="NMA1404" s="209"/>
      <c r="NMB1404" s="209"/>
      <c r="NMC1404" s="209"/>
      <c r="NMD1404" s="209"/>
      <c r="NME1404" s="209"/>
      <c r="NMF1404" s="209"/>
      <c r="NMG1404" s="209"/>
      <c r="NMH1404" s="209"/>
      <c r="NMI1404" s="209"/>
      <c r="NMJ1404" s="209"/>
      <c r="NMK1404" s="209"/>
      <c r="NML1404" s="209"/>
      <c r="NMM1404" s="209"/>
      <c r="NMN1404" s="209"/>
      <c r="NMO1404" s="209"/>
      <c r="NMP1404" s="209"/>
      <c r="NMQ1404" s="209"/>
      <c r="NMR1404" s="209"/>
      <c r="NMS1404" s="209"/>
      <c r="NMT1404" s="209"/>
      <c r="NMU1404" s="209"/>
      <c r="NMV1404" s="209"/>
      <c r="NMW1404" s="209"/>
      <c r="NMX1404" s="209"/>
      <c r="NMY1404" s="209"/>
      <c r="NMZ1404" s="209"/>
      <c r="NNA1404" s="209"/>
      <c r="NNB1404" s="209"/>
      <c r="NNC1404" s="209"/>
      <c r="NND1404" s="209"/>
      <c r="NNE1404" s="209"/>
      <c r="NNF1404" s="209"/>
      <c r="NNG1404" s="209"/>
      <c r="NNH1404" s="209"/>
      <c r="NNI1404" s="209"/>
      <c r="NNJ1404" s="209"/>
      <c r="NNK1404" s="209"/>
      <c r="NNL1404" s="209"/>
      <c r="NNM1404" s="209"/>
      <c r="NNN1404" s="209"/>
      <c r="NNO1404" s="209"/>
      <c r="NNP1404" s="209"/>
      <c r="NNQ1404" s="209"/>
      <c r="NNR1404" s="209"/>
      <c r="NNS1404" s="209"/>
      <c r="NNT1404" s="209"/>
      <c r="NNU1404" s="209"/>
      <c r="NNV1404" s="209"/>
      <c r="NNW1404" s="209"/>
      <c r="NNX1404" s="209"/>
      <c r="NNY1404" s="209"/>
      <c r="NNZ1404" s="209"/>
      <c r="NOA1404" s="209"/>
      <c r="NOB1404" s="209"/>
      <c r="NOC1404" s="209"/>
      <c r="NOD1404" s="209"/>
      <c r="NOE1404" s="209"/>
      <c r="NOF1404" s="209"/>
      <c r="NOG1404" s="209"/>
      <c r="NOH1404" s="209"/>
      <c r="NOI1404" s="209"/>
      <c r="NOJ1404" s="209"/>
      <c r="NOK1404" s="209"/>
      <c r="NOL1404" s="209"/>
      <c r="NOM1404" s="209"/>
      <c r="NON1404" s="209"/>
      <c r="NOO1404" s="209"/>
      <c r="NOP1404" s="209"/>
      <c r="NOQ1404" s="209"/>
      <c r="NOR1404" s="209"/>
      <c r="NOS1404" s="209"/>
      <c r="NOT1404" s="209"/>
      <c r="NOU1404" s="209"/>
      <c r="NOV1404" s="209"/>
      <c r="NOW1404" s="209"/>
      <c r="NOX1404" s="209"/>
      <c r="NOY1404" s="209"/>
      <c r="NOZ1404" s="209"/>
      <c r="NPA1404" s="209"/>
      <c r="NPB1404" s="209"/>
      <c r="NPC1404" s="209"/>
      <c r="NPD1404" s="209"/>
      <c r="NPE1404" s="209"/>
      <c r="NPF1404" s="209"/>
      <c r="NPG1404" s="209"/>
      <c r="NPH1404" s="209"/>
      <c r="NPI1404" s="209"/>
      <c r="NPJ1404" s="209"/>
      <c r="NPK1404" s="209"/>
      <c r="NPL1404" s="209"/>
      <c r="NPM1404" s="209"/>
      <c r="NPN1404" s="209"/>
      <c r="NPO1404" s="209"/>
      <c r="NPP1404" s="209"/>
      <c r="NPQ1404" s="209"/>
      <c r="NPR1404" s="209"/>
      <c r="NPS1404" s="209"/>
      <c r="NPT1404" s="209"/>
      <c r="NPU1404" s="209"/>
      <c r="NPV1404" s="209"/>
      <c r="NPW1404" s="209"/>
      <c r="NPX1404" s="209"/>
      <c r="NPY1404" s="209"/>
      <c r="NPZ1404" s="209"/>
      <c r="NQA1404" s="209"/>
      <c r="NQB1404" s="209"/>
      <c r="NQC1404" s="209"/>
      <c r="NQD1404" s="209"/>
      <c r="NQE1404" s="209"/>
      <c r="NQF1404" s="209"/>
      <c r="NQG1404" s="209"/>
      <c r="NQH1404" s="209"/>
      <c r="NQI1404" s="209"/>
      <c r="NQJ1404" s="209"/>
      <c r="NQK1404" s="209"/>
      <c r="NQL1404" s="209"/>
      <c r="NQM1404" s="209"/>
      <c r="NQN1404" s="209"/>
      <c r="NQO1404" s="209"/>
      <c r="NQP1404" s="209"/>
      <c r="NQQ1404" s="209"/>
      <c r="NQR1404" s="209"/>
      <c r="NQS1404" s="209"/>
      <c r="NQT1404" s="209"/>
      <c r="NQU1404" s="209"/>
      <c r="NQV1404" s="209"/>
      <c r="NQW1404" s="209"/>
      <c r="NQX1404" s="209"/>
      <c r="NQY1404" s="209"/>
      <c r="NQZ1404" s="209"/>
      <c r="NRA1404" s="209"/>
      <c r="NRB1404" s="209"/>
      <c r="NRC1404" s="209"/>
      <c r="NRD1404" s="209"/>
      <c r="NRE1404" s="209"/>
      <c r="NRF1404" s="209"/>
      <c r="NRG1404" s="209"/>
      <c r="NRH1404" s="209"/>
      <c r="NRI1404" s="209"/>
      <c r="NRJ1404" s="209"/>
      <c r="NRK1404" s="209"/>
      <c r="NRL1404" s="209"/>
      <c r="NRM1404" s="209"/>
      <c r="NRN1404" s="209"/>
      <c r="NRO1404" s="209"/>
      <c r="NRP1404" s="209"/>
      <c r="NRQ1404" s="209"/>
      <c r="NRR1404" s="209"/>
      <c r="NRS1404" s="209"/>
      <c r="NRT1404" s="209"/>
      <c r="NRU1404" s="209"/>
      <c r="NRV1404" s="209"/>
      <c r="NRW1404" s="209"/>
      <c r="NRX1404" s="209"/>
      <c r="NRY1404" s="209"/>
      <c r="NRZ1404" s="209"/>
      <c r="NSA1404" s="209"/>
      <c r="NSB1404" s="209"/>
      <c r="NSC1404" s="209"/>
      <c r="NSD1404" s="209"/>
      <c r="NSE1404" s="209"/>
      <c r="NSF1404" s="209"/>
      <c r="NSG1404" s="209"/>
      <c r="NSH1404" s="209"/>
      <c r="NSI1404" s="209"/>
      <c r="NSJ1404" s="209"/>
      <c r="NSK1404" s="209"/>
      <c r="NSL1404" s="209"/>
      <c r="NSM1404" s="209"/>
      <c r="NSN1404" s="209"/>
      <c r="NSO1404" s="209"/>
      <c r="NSP1404" s="209"/>
      <c r="NSQ1404" s="209"/>
      <c r="NSR1404" s="209"/>
      <c r="NSS1404" s="209"/>
      <c r="NST1404" s="209"/>
      <c r="NSU1404" s="209"/>
      <c r="NSV1404" s="209"/>
      <c r="NSW1404" s="209"/>
      <c r="NSX1404" s="209"/>
      <c r="NSY1404" s="209"/>
      <c r="NSZ1404" s="209"/>
      <c r="NTA1404" s="209"/>
      <c r="NTB1404" s="209"/>
      <c r="NTC1404" s="209"/>
      <c r="NTD1404" s="209"/>
      <c r="NTE1404" s="209"/>
      <c r="NTF1404" s="209"/>
      <c r="NTG1404" s="209"/>
      <c r="NTH1404" s="209"/>
      <c r="NTI1404" s="209"/>
      <c r="NTJ1404" s="209"/>
      <c r="NTK1404" s="209"/>
      <c r="NTL1404" s="209"/>
      <c r="NTM1404" s="209"/>
      <c r="NTN1404" s="209"/>
      <c r="NTO1404" s="209"/>
      <c r="NTP1404" s="209"/>
      <c r="NTQ1404" s="209"/>
      <c r="NTR1404" s="209"/>
      <c r="NTS1404" s="209"/>
      <c r="NTT1404" s="209"/>
      <c r="NTU1404" s="209"/>
      <c r="NTV1404" s="209"/>
      <c r="NTW1404" s="209"/>
      <c r="NTX1404" s="209"/>
      <c r="NTY1404" s="209"/>
      <c r="NTZ1404" s="209"/>
      <c r="NUA1404" s="209"/>
      <c r="NUB1404" s="209"/>
      <c r="NUC1404" s="209"/>
      <c r="NUD1404" s="209"/>
      <c r="NUE1404" s="209"/>
      <c r="NUF1404" s="209"/>
      <c r="NUG1404" s="209"/>
      <c r="NUH1404" s="209"/>
      <c r="NUI1404" s="209"/>
      <c r="NUJ1404" s="209"/>
      <c r="NUK1404" s="209"/>
      <c r="NUL1404" s="209"/>
      <c r="NUM1404" s="209"/>
      <c r="NUN1404" s="209"/>
      <c r="NUO1404" s="209"/>
      <c r="NUP1404" s="209"/>
      <c r="NUQ1404" s="209"/>
      <c r="NUR1404" s="209"/>
      <c r="NUS1404" s="209"/>
      <c r="NUT1404" s="209"/>
      <c r="NUU1404" s="209"/>
      <c r="NUV1404" s="209"/>
      <c r="NUW1404" s="209"/>
      <c r="NUX1404" s="209"/>
      <c r="NUY1404" s="209"/>
      <c r="NUZ1404" s="209"/>
      <c r="NVA1404" s="209"/>
      <c r="NVB1404" s="209"/>
      <c r="NVC1404" s="209"/>
      <c r="NVD1404" s="209"/>
      <c r="NVE1404" s="209"/>
      <c r="NVF1404" s="209"/>
      <c r="NVG1404" s="209"/>
      <c r="NVH1404" s="209"/>
      <c r="NVI1404" s="209"/>
      <c r="NVJ1404" s="209"/>
      <c r="NVK1404" s="209"/>
      <c r="NVL1404" s="209"/>
      <c r="NVM1404" s="209"/>
      <c r="NVN1404" s="209"/>
      <c r="NVO1404" s="209"/>
      <c r="NVP1404" s="209"/>
      <c r="NVQ1404" s="209"/>
      <c r="NVR1404" s="209"/>
      <c r="NVS1404" s="209"/>
      <c r="NVT1404" s="209"/>
      <c r="NVU1404" s="209"/>
      <c r="NVV1404" s="209"/>
      <c r="NVW1404" s="209"/>
      <c r="NVX1404" s="209"/>
      <c r="NVY1404" s="209"/>
      <c r="NVZ1404" s="209"/>
      <c r="NWA1404" s="209"/>
      <c r="NWB1404" s="209"/>
      <c r="NWC1404" s="209"/>
      <c r="NWD1404" s="209"/>
      <c r="NWE1404" s="209"/>
      <c r="NWF1404" s="209"/>
      <c r="NWG1404" s="209"/>
      <c r="NWH1404" s="209"/>
      <c r="NWI1404" s="209"/>
      <c r="NWJ1404" s="209"/>
      <c r="NWK1404" s="209"/>
      <c r="NWL1404" s="209"/>
      <c r="NWM1404" s="209"/>
      <c r="NWN1404" s="209"/>
      <c r="NWO1404" s="209"/>
      <c r="NWP1404" s="209"/>
      <c r="NWQ1404" s="209"/>
      <c r="NWR1404" s="209"/>
      <c r="NWS1404" s="209"/>
      <c r="NWT1404" s="209"/>
      <c r="NWU1404" s="209"/>
      <c r="NWV1404" s="209"/>
      <c r="NWW1404" s="209"/>
      <c r="NWX1404" s="209"/>
      <c r="NWY1404" s="209"/>
      <c r="NWZ1404" s="209"/>
      <c r="NXA1404" s="209"/>
      <c r="NXB1404" s="209"/>
      <c r="NXC1404" s="209"/>
      <c r="NXD1404" s="209"/>
      <c r="NXE1404" s="209"/>
      <c r="NXF1404" s="209"/>
      <c r="NXG1404" s="209"/>
      <c r="NXH1404" s="209"/>
      <c r="NXI1404" s="209"/>
      <c r="NXJ1404" s="209"/>
      <c r="NXK1404" s="209"/>
      <c r="NXL1404" s="209"/>
      <c r="NXM1404" s="209"/>
      <c r="NXN1404" s="209"/>
      <c r="NXO1404" s="209"/>
      <c r="NXP1404" s="209"/>
      <c r="NXQ1404" s="209"/>
      <c r="NXR1404" s="209"/>
      <c r="NXS1404" s="209"/>
      <c r="NXT1404" s="209"/>
      <c r="NXU1404" s="209"/>
      <c r="NXV1404" s="209"/>
      <c r="NXW1404" s="209"/>
      <c r="NXX1404" s="209"/>
      <c r="NXY1404" s="209"/>
      <c r="NXZ1404" s="209"/>
      <c r="NYA1404" s="209"/>
      <c r="NYB1404" s="209"/>
      <c r="NYC1404" s="209"/>
      <c r="NYD1404" s="209"/>
      <c r="NYE1404" s="209"/>
      <c r="NYF1404" s="209"/>
      <c r="NYG1404" s="209"/>
      <c r="NYH1404" s="209"/>
      <c r="NYI1404" s="209"/>
      <c r="NYJ1404" s="209"/>
      <c r="NYK1404" s="209"/>
      <c r="NYL1404" s="209"/>
      <c r="NYM1404" s="209"/>
      <c r="NYN1404" s="209"/>
      <c r="NYO1404" s="209"/>
      <c r="NYP1404" s="209"/>
      <c r="NYQ1404" s="209"/>
      <c r="NYR1404" s="209"/>
      <c r="NYS1404" s="209"/>
      <c r="NYT1404" s="209"/>
      <c r="NYU1404" s="209"/>
      <c r="NYV1404" s="209"/>
      <c r="NYW1404" s="209"/>
      <c r="NYX1404" s="209"/>
      <c r="NYY1404" s="209"/>
      <c r="NYZ1404" s="209"/>
      <c r="NZA1404" s="209"/>
      <c r="NZB1404" s="209"/>
      <c r="NZC1404" s="209"/>
      <c r="NZD1404" s="209"/>
      <c r="NZE1404" s="209"/>
      <c r="NZF1404" s="209"/>
      <c r="NZG1404" s="209"/>
      <c r="NZH1404" s="209"/>
      <c r="NZI1404" s="209"/>
      <c r="NZJ1404" s="209"/>
      <c r="NZK1404" s="209"/>
      <c r="NZL1404" s="209"/>
      <c r="NZM1404" s="209"/>
      <c r="NZN1404" s="209"/>
      <c r="NZO1404" s="209"/>
      <c r="NZP1404" s="209"/>
      <c r="NZQ1404" s="209"/>
      <c r="NZR1404" s="209"/>
      <c r="NZS1404" s="209"/>
      <c r="NZT1404" s="209"/>
      <c r="NZU1404" s="209"/>
      <c r="NZV1404" s="209"/>
      <c r="NZW1404" s="209"/>
      <c r="NZX1404" s="209"/>
      <c r="NZY1404" s="209"/>
      <c r="NZZ1404" s="209"/>
      <c r="OAA1404" s="209"/>
      <c r="OAB1404" s="209"/>
      <c r="OAC1404" s="209"/>
      <c r="OAD1404" s="209"/>
      <c r="OAE1404" s="209"/>
      <c r="OAF1404" s="209"/>
      <c r="OAG1404" s="209"/>
      <c r="OAH1404" s="209"/>
      <c r="OAI1404" s="209"/>
      <c r="OAJ1404" s="209"/>
      <c r="OAK1404" s="209"/>
      <c r="OAL1404" s="209"/>
      <c r="OAM1404" s="209"/>
      <c r="OAN1404" s="209"/>
      <c r="OAO1404" s="209"/>
      <c r="OAP1404" s="209"/>
      <c r="OAQ1404" s="209"/>
      <c r="OAR1404" s="209"/>
      <c r="OAS1404" s="209"/>
      <c r="OAT1404" s="209"/>
      <c r="OAU1404" s="209"/>
      <c r="OAV1404" s="209"/>
      <c r="OAW1404" s="209"/>
      <c r="OAX1404" s="209"/>
      <c r="OAY1404" s="209"/>
      <c r="OAZ1404" s="209"/>
      <c r="OBA1404" s="209"/>
      <c r="OBB1404" s="209"/>
      <c r="OBC1404" s="209"/>
      <c r="OBD1404" s="209"/>
      <c r="OBE1404" s="209"/>
      <c r="OBF1404" s="209"/>
      <c r="OBG1404" s="209"/>
      <c r="OBH1404" s="209"/>
      <c r="OBI1404" s="209"/>
      <c r="OBJ1404" s="209"/>
      <c r="OBK1404" s="209"/>
      <c r="OBL1404" s="209"/>
      <c r="OBM1404" s="209"/>
      <c r="OBN1404" s="209"/>
      <c r="OBO1404" s="209"/>
      <c r="OBP1404" s="209"/>
      <c r="OBQ1404" s="209"/>
      <c r="OBR1404" s="209"/>
      <c r="OBS1404" s="209"/>
      <c r="OBT1404" s="209"/>
      <c r="OBU1404" s="209"/>
      <c r="OBV1404" s="209"/>
      <c r="OBW1404" s="209"/>
      <c r="OBX1404" s="209"/>
      <c r="OBY1404" s="209"/>
      <c r="OBZ1404" s="209"/>
      <c r="OCA1404" s="209"/>
      <c r="OCB1404" s="209"/>
      <c r="OCC1404" s="209"/>
      <c r="OCD1404" s="209"/>
      <c r="OCE1404" s="209"/>
      <c r="OCF1404" s="209"/>
      <c r="OCG1404" s="209"/>
      <c r="OCH1404" s="209"/>
      <c r="OCI1404" s="209"/>
      <c r="OCJ1404" s="209"/>
      <c r="OCK1404" s="209"/>
      <c r="OCL1404" s="209"/>
      <c r="OCM1404" s="209"/>
      <c r="OCN1404" s="209"/>
      <c r="OCO1404" s="209"/>
      <c r="OCP1404" s="209"/>
      <c r="OCQ1404" s="209"/>
      <c r="OCR1404" s="209"/>
      <c r="OCS1404" s="209"/>
      <c r="OCT1404" s="209"/>
      <c r="OCU1404" s="209"/>
      <c r="OCV1404" s="209"/>
      <c r="OCW1404" s="209"/>
      <c r="OCX1404" s="209"/>
      <c r="OCY1404" s="209"/>
      <c r="OCZ1404" s="209"/>
      <c r="ODA1404" s="209"/>
      <c r="ODB1404" s="209"/>
      <c r="ODC1404" s="209"/>
      <c r="ODD1404" s="209"/>
      <c r="ODE1404" s="209"/>
      <c r="ODF1404" s="209"/>
      <c r="ODG1404" s="209"/>
      <c r="ODH1404" s="209"/>
      <c r="ODI1404" s="209"/>
      <c r="ODJ1404" s="209"/>
      <c r="ODK1404" s="209"/>
      <c r="ODL1404" s="209"/>
      <c r="ODM1404" s="209"/>
      <c r="ODN1404" s="209"/>
      <c r="ODO1404" s="209"/>
      <c r="ODP1404" s="209"/>
      <c r="ODQ1404" s="209"/>
      <c r="ODR1404" s="209"/>
      <c r="ODS1404" s="209"/>
      <c r="ODT1404" s="209"/>
      <c r="ODU1404" s="209"/>
      <c r="ODV1404" s="209"/>
      <c r="ODW1404" s="209"/>
      <c r="ODX1404" s="209"/>
      <c r="ODY1404" s="209"/>
      <c r="ODZ1404" s="209"/>
      <c r="OEA1404" s="209"/>
      <c r="OEB1404" s="209"/>
      <c r="OEC1404" s="209"/>
      <c r="OED1404" s="209"/>
      <c r="OEE1404" s="209"/>
      <c r="OEF1404" s="209"/>
      <c r="OEG1404" s="209"/>
      <c r="OEH1404" s="209"/>
      <c r="OEI1404" s="209"/>
      <c r="OEJ1404" s="209"/>
      <c r="OEK1404" s="209"/>
      <c r="OEL1404" s="209"/>
      <c r="OEM1404" s="209"/>
      <c r="OEN1404" s="209"/>
      <c r="OEO1404" s="209"/>
      <c r="OEP1404" s="209"/>
      <c r="OEQ1404" s="209"/>
      <c r="OER1404" s="209"/>
      <c r="OES1404" s="209"/>
      <c r="OET1404" s="209"/>
      <c r="OEU1404" s="209"/>
      <c r="OEV1404" s="209"/>
      <c r="OEW1404" s="209"/>
      <c r="OEX1404" s="209"/>
      <c r="OEY1404" s="209"/>
      <c r="OEZ1404" s="209"/>
      <c r="OFA1404" s="209"/>
      <c r="OFB1404" s="209"/>
      <c r="OFC1404" s="209"/>
      <c r="OFD1404" s="209"/>
      <c r="OFE1404" s="209"/>
      <c r="OFF1404" s="209"/>
      <c r="OFG1404" s="209"/>
      <c r="OFH1404" s="209"/>
      <c r="OFI1404" s="209"/>
      <c r="OFJ1404" s="209"/>
      <c r="OFK1404" s="209"/>
      <c r="OFL1404" s="209"/>
      <c r="OFM1404" s="209"/>
      <c r="OFN1404" s="209"/>
      <c r="OFO1404" s="209"/>
      <c r="OFP1404" s="209"/>
      <c r="OFQ1404" s="209"/>
      <c r="OFR1404" s="209"/>
      <c r="OFS1404" s="209"/>
      <c r="OFT1404" s="209"/>
      <c r="OFU1404" s="209"/>
      <c r="OFV1404" s="209"/>
      <c r="OFW1404" s="209"/>
      <c r="OFX1404" s="209"/>
      <c r="OFY1404" s="209"/>
      <c r="OFZ1404" s="209"/>
      <c r="OGA1404" s="209"/>
      <c r="OGB1404" s="209"/>
      <c r="OGC1404" s="209"/>
      <c r="OGD1404" s="209"/>
      <c r="OGE1404" s="209"/>
      <c r="OGF1404" s="209"/>
      <c r="OGG1404" s="209"/>
      <c r="OGH1404" s="209"/>
      <c r="OGI1404" s="209"/>
      <c r="OGJ1404" s="209"/>
      <c r="OGK1404" s="209"/>
      <c r="OGL1404" s="209"/>
      <c r="OGM1404" s="209"/>
      <c r="OGN1404" s="209"/>
      <c r="OGO1404" s="209"/>
      <c r="OGP1404" s="209"/>
      <c r="OGQ1404" s="209"/>
      <c r="OGR1404" s="209"/>
      <c r="OGS1404" s="209"/>
      <c r="OGT1404" s="209"/>
      <c r="OGU1404" s="209"/>
      <c r="OGV1404" s="209"/>
      <c r="OGW1404" s="209"/>
      <c r="OGX1404" s="209"/>
      <c r="OGY1404" s="209"/>
      <c r="OGZ1404" s="209"/>
      <c r="OHA1404" s="209"/>
      <c r="OHB1404" s="209"/>
      <c r="OHC1404" s="209"/>
      <c r="OHD1404" s="209"/>
      <c r="OHE1404" s="209"/>
      <c r="OHF1404" s="209"/>
      <c r="OHG1404" s="209"/>
      <c r="OHH1404" s="209"/>
      <c r="OHI1404" s="209"/>
      <c r="OHJ1404" s="209"/>
      <c r="OHK1404" s="209"/>
      <c r="OHL1404" s="209"/>
      <c r="OHM1404" s="209"/>
      <c r="OHN1404" s="209"/>
      <c r="OHO1404" s="209"/>
      <c r="OHP1404" s="209"/>
      <c r="OHQ1404" s="209"/>
      <c r="OHR1404" s="209"/>
      <c r="OHS1404" s="209"/>
      <c r="OHT1404" s="209"/>
      <c r="OHU1404" s="209"/>
      <c r="OHV1404" s="209"/>
      <c r="OHW1404" s="209"/>
      <c r="OHX1404" s="209"/>
      <c r="OHY1404" s="209"/>
      <c r="OHZ1404" s="209"/>
      <c r="OIA1404" s="209"/>
      <c r="OIB1404" s="209"/>
      <c r="OIC1404" s="209"/>
      <c r="OID1404" s="209"/>
      <c r="OIE1404" s="209"/>
      <c r="OIF1404" s="209"/>
      <c r="OIG1404" s="209"/>
      <c r="OIH1404" s="209"/>
      <c r="OII1404" s="209"/>
      <c r="OIJ1404" s="209"/>
      <c r="OIK1404" s="209"/>
      <c r="OIL1404" s="209"/>
      <c r="OIM1404" s="209"/>
      <c r="OIN1404" s="209"/>
      <c r="OIO1404" s="209"/>
      <c r="OIP1404" s="209"/>
      <c r="OIQ1404" s="209"/>
      <c r="OIR1404" s="209"/>
      <c r="OIS1404" s="209"/>
      <c r="OIT1404" s="209"/>
      <c r="OIU1404" s="209"/>
      <c r="OIV1404" s="209"/>
      <c r="OIW1404" s="209"/>
      <c r="OIX1404" s="209"/>
      <c r="OIY1404" s="209"/>
      <c r="OIZ1404" s="209"/>
      <c r="OJA1404" s="209"/>
      <c r="OJB1404" s="209"/>
      <c r="OJC1404" s="209"/>
      <c r="OJD1404" s="209"/>
      <c r="OJE1404" s="209"/>
      <c r="OJF1404" s="209"/>
      <c r="OJG1404" s="209"/>
      <c r="OJH1404" s="209"/>
      <c r="OJI1404" s="209"/>
      <c r="OJJ1404" s="209"/>
      <c r="OJK1404" s="209"/>
      <c r="OJL1404" s="209"/>
      <c r="OJM1404" s="209"/>
      <c r="OJN1404" s="209"/>
      <c r="OJO1404" s="209"/>
      <c r="OJP1404" s="209"/>
      <c r="OJQ1404" s="209"/>
      <c r="OJR1404" s="209"/>
      <c r="OJS1404" s="209"/>
      <c r="OJT1404" s="209"/>
      <c r="OJU1404" s="209"/>
      <c r="OJV1404" s="209"/>
      <c r="OJW1404" s="209"/>
      <c r="OJX1404" s="209"/>
      <c r="OJY1404" s="209"/>
      <c r="OJZ1404" s="209"/>
      <c r="OKA1404" s="209"/>
      <c r="OKB1404" s="209"/>
      <c r="OKC1404" s="209"/>
      <c r="OKD1404" s="209"/>
      <c r="OKE1404" s="209"/>
      <c r="OKF1404" s="209"/>
      <c r="OKG1404" s="209"/>
      <c r="OKH1404" s="209"/>
      <c r="OKI1404" s="209"/>
      <c r="OKJ1404" s="209"/>
      <c r="OKK1404" s="209"/>
      <c r="OKL1404" s="209"/>
      <c r="OKM1404" s="209"/>
      <c r="OKN1404" s="209"/>
      <c r="OKO1404" s="209"/>
      <c r="OKP1404" s="209"/>
      <c r="OKQ1404" s="209"/>
      <c r="OKR1404" s="209"/>
      <c r="OKS1404" s="209"/>
      <c r="OKT1404" s="209"/>
      <c r="OKU1404" s="209"/>
      <c r="OKV1404" s="209"/>
      <c r="OKW1404" s="209"/>
      <c r="OKX1404" s="209"/>
      <c r="OKY1404" s="209"/>
      <c r="OKZ1404" s="209"/>
      <c r="OLA1404" s="209"/>
      <c r="OLB1404" s="209"/>
      <c r="OLC1404" s="209"/>
      <c r="OLD1404" s="209"/>
      <c r="OLE1404" s="209"/>
      <c r="OLF1404" s="209"/>
      <c r="OLG1404" s="209"/>
      <c r="OLH1404" s="209"/>
      <c r="OLI1404" s="209"/>
      <c r="OLJ1404" s="209"/>
      <c r="OLK1404" s="209"/>
      <c r="OLL1404" s="209"/>
      <c r="OLM1404" s="209"/>
      <c r="OLN1404" s="209"/>
      <c r="OLO1404" s="209"/>
      <c r="OLP1404" s="209"/>
      <c r="OLQ1404" s="209"/>
      <c r="OLR1404" s="209"/>
      <c r="OLS1404" s="209"/>
      <c r="OLT1404" s="209"/>
      <c r="OLU1404" s="209"/>
      <c r="OLV1404" s="209"/>
      <c r="OLW1404" s="209"/>
      <c r="OLX1404" s="209"/>
      <c r="OLY1404" s="209"/>
      <c r="OLZ1404" s="209"/>
      <c r="OMA1404" s="209"/>
      <c r="OMB1404" s="209"/>
      <c r="OMC1404" s="209"/>
      <c r="OMD1404" s="209"/>
      <c r="OME1404" s="209"/>
      <c r="OMF1404" s="209"/>
      <c r="OMG1404" s="209"/>
      <c r="OMH1404" s="209"/>
      <c r="OMI1404" s="209"/>
      <c r="OMJ1404" s="209"/>
      <c r="OMK1404" s="209"/>
      <c r="OML1404" s="209"/>
      <c r="OMM1404" s="209"/>
      <c r="OMN1404" s="209"/>
      <c r="OMO1404" s="209"/>
      <c r="OMP1404" s="209"/>
      <c r="OMQ1404" s="209"/>
      <c r="OMR1404" s="209"/>
      <c r="OMS1404" s="209"/>
      <c r="OMT1404" s="209"/>
      <c r="OMU1404" s="209"/>
      <c r="OMV1404" s="209"/>
      <c r="OMW1404" s="209"/>
      <c r="OMX1404" s="209"/>
      <c r="OMY1404" s="209"/>
      <c r="OMZ1404" s="209"/>
      <c r="ONA1404" s="209"/>
      <c r="ONB1404" s="209"/>
      <c r="ONC1404" s="209"/>
      <c r="OND1404" s="209"/>
      <c r="ONE1404" s="209"/>
      <c r="ONF1404" s="209"/>
      <c r="ONG1404" s="209"/>
      <c r="ONH1404" s="209"/>
      <c r="ONI1404" s="209"/>
      <c r="ONJ1404" s="209"/>
      <c r="ONK1404" s="209"/>
      <c r="ONL1404" s="209"/>
      <c r="ONM1404" s="209"/>
      <c r="ONN1404" s="209"/>
      <c r="ONO1404" s="209"/>
      <c r="ONP1404" s="209"/>
      <c r="ONQ1404" s="209"/>
      <c r="ONR1404" s="209"/>
      <c r="ONS1404" s="209"/>
      <c r="ONT1404" s="209"/>
      <c r="ONU1404" s="209"/>
      <c r="ONV1404" s="209"/>
      <c r="ONW1404" s="209"/>
      <c r="ONX1404" s="209"/>
      <c r="ONY1404" s="209"/>
      <c r="ONZ1404" s="209"/>
      <c r="OOA1404" s="209"/>
      <c r="OOB1404" s="209"/>
      <c r="OOC1404" s="209"/>
      <c r="OOD1404" s="209"/>
      <c r="OOE1404" s="209"/>
      <c r="OOF1404" s="209"/>
      <c r="OOG1404" s="209"/>
      <c r="OOH1404" s="209"/>
      <c r="OOI1404" s="209"/>
      <c r="OOJ1404" s="209"/>
      <c r="OOK1404" s="209"/>
      <c r="OOL1404" s="209"/>
      <c r="OOM1404" s="209"/>
      <c r="OON1404" s="209"/>
      <c r="OOO1404" s="209"/>
      <c r="OOP1404" s="209"/>
      <c r="OOQ1404" s="209"/>
      <c r="OOR1404" s="209"/>
      <c r="OOS1404" s="209"/>
      <c r="OOT1404" s="209"/>
      <c r="OOU1404" s="209"/>
      <c r="OOV1404" s="209"/>
      <c r="OOW1404" s="209"/>
      <c r="OOX1404" s="209"/>
      <c r="OOY1404" s="209"/>
      <c r="OOZ1404" s="209"/>
      <c r="OPA1404" s="209"/>
      <c r="OPB1404" s="209"/>
      <c r="OPC1404" s="209"/>
      <c r="OPD1404" s="209"/>
      <c r="OPE1404" s="209"/>
      <c r="OPF1404" s="209"/>
      <c r="OPG1404" s="209"/>
      <c r="OPH1404" s="209"/>
      <c r="OPI1404" s="209"/>
      <c r="OPJ1404" s="209"/>
      <c r="OPK1404" s="209"/>
      <c r="OPL1404" s="209"/>
      <c r="OPM1404" s="209"/>
      <c r="OPN1404" s="209"/>
      <c r="OPO1404" s="209"/>
      <c r="OPP1404" s="209"/>
      <c r="OPQ1404" s="209"/>
      <c r="OPR1404" s="209"/>
      <c r="OPS1404" s="209"/>
      <c r="OPT1404" s="209"/>
      <c r="OPU1404" s="209"/>
      <c r="OPV1404" s="209"/>
      <c r="OPW1404" s="209"/>
      <c r="OPX1404" s="209"/>
      <c r="OPY1404" s="209"/>
      <c r="OPZ1404" s="209"/>
      <c r="OQA1404" s="209"/>
      <c r="OQB1404" s="209"/>
      <c r="OQC1404" s="209"/>
      <c r="OQD1404" s="209"/>
      <c r="OQE1404" s="209"/>
      <c r="OQF1404" s="209"/>
      <c r="OQG1404" s="209"/>
      <c r="OQH1404" s="209"/>
      <c r="OQI1404" s="209"/>
      <c r="OQJ1404" s="209"/>
      <c r="OQK1404" s="209"/>
      <c r="OQL1404" s="209"/>
      <c r="OQM1404" s="209"/>
      <c r="OQN1404" s="209"/>
      <c r="OQO1404" s="209"/>
      <c r="OQP1404" s="209"/>
      <c r="OQQ1404" s="209"/>
      <c r="OQR1404" s="209"/>
      <c r="OQS1404" s="209"/>
      <c r="OQT1404" s="209"/>
      <c r="OQU1404" s="209"/>
      <c r="OQV1404" s="209"/>
      <c r="OQW1404" s="209"/>
      <c r="OQX1404" s="209"/>
      <c r="OQY1404" s="209"/>
      <c r="OQZ1404" s="209"/>
      <c r="ORA1404" s="209"/>
      <c r="ORB1404" s="209"/>
      <c r="ORC1404" s="209"/>
      <c r="ORD1404" s="209"/>
      <c r="ORE1404" s="209"/>
      <c r="ORF1404" s="209"/>
      <c r="ORG1404" s="209"/>
      <c r="ORH1404" s="209"/>
      <c r="ORI1404" s="209"/>
      <c r="ORJ1404" s="209"/>
      <c r="ORK1404" s="209"/>
      <c r="ORL1404" s="209"/>
      <c r="ORM1404" s="209"/>
      <c r="ORN1404" s="209"/>
      <c r="ORO1404" s="209"/>
      <c r="ORP1404" s="209"/>
      <c r="ORQ1404" s="209"/>
      <c r="ORR1404" s="209"/>
      <c r="ORS1404" s="209"/>
      <c r="ORT1404" s="209"/>
      <c r="ORU1404" s="209"/>
      <c r="ORV1404" s="209"/>
      <c r="ORW1404" s="209"/>
      <c r="ORX1404" s="209"/>
      <c r="ORY1404" s="209"/>
      <c r="ORZ1404" s="209"/>
      <c r="OSA1404" s="209"/>
      <c r="OSB1404" s="209"/>
      <c r="OSC1404" s="209"/>
      <c r="OSD1404" s="209"/>
      <c r="OSE1404" s="209"/>
      <c r="OSF1404" s="209"/>
      <c r="OSG1404" s="209"/>
      <c r="OSH1404" s="209"/>
      <c r="OSI1404" s="209"/>
      <c r="OSJ1404" s="209"/>
      <c r="OSK1404" s="209"/>
      <c r="OSL1404" s="209"/>
      <c r="OSM1404" s="209"/>
      <c r="OSN1404" s="209"/>
      <c r="OSO1404" s="209"/>
      <c r="OSP1404" s="209"/>
      <c r="OSQ1404" s="209"/>
      <c r="OSR1404" s="209"/>
      <c r="OSS1404" s="209"/>
      <c r="OST1404" s="209"/>
      <c r="OSU1404" s="209"/>
      <c r="OSV1404" s="209"/>
      <c r="OSW1404" s="209"/>
      <c r="OSX1404" s="209"/>
      <c r="OSY1404" s="209"/>
      <c r="OSZ1404" s="209"/>
      <c r="OTA1404" s="209"/>
      <c r="OTB1404" s="209"/>
      <c r="OTC1404" s="209"/>
      <c r="OTD1404" s="209"/>
      <c r="OTE1404" s="209"/>
      <c r="OTF1404" s="209"/>
      <c r="OTG1404" s="209"/>
      <c r="OTH1404" s="209"/>
      <c r="OTI1404" s="209"/>
      <c r="OTJ1404" s="209"/>
      <c r="OTK1404" s="209"/>
      <c r="OTL1404" s="209"/>
      <c r="OTM1404" s="209"/>
      <c r="OTN1404" s="209"/>
      <c r="OTO1404" s="209"/>
      <c r="OTP1404" s="209"/>
      <c r="OTQ1404" s="209"/>
      <c r="OTR1404" s="209"/>
      <c r="OTS1404" s="209"/>
      <c r="OTT1404" s="209"/>
      <c r="OTU1404" s="209"/>
      <c r="OTV1404" s="209"/>
      <c r="OTW1404" s="209"/>
      <c r="OTX1404" s="209"/>
      <c r="OTY1404" s="209"/>
      <c r="OTZ1404" s="209"/>
      <c r="OUA1404" s="209"/>
      <c r="OUB1404" s="209"/>
      <c r="OUC1404" s="209"/>
      <c r="OUD1404" s="209"/>
      <c r="OUE1404" s="209"/>
      <c r="OUF1404" s="209"/>
      <c r="OUG1404" s="209"/>
      <c r="OUH1404" s="209"/>
      <c r="OUI1404" s="209"/>
      <c r="OUJ1404" s="209"/>
      <c r="OUK1404" s="209"/>
      <c r="OUL1404" s="209"/>
      <c r="OUM1404" s="209"/>
      <c r="OUN1404" s="209"/>
      <c r="OUO1404" s="209"/>
      <c r="OUP1404" s="209"/>
      <c r="OUQ1404" s="209"/>
      <c r="OUR1404" s="209"/>
      <c r="OUS1404" s="209"/>
      <c r="OUT1404" s="209"/>
      <c r="OUU1404" s="209"/>
      <c r="OUV1404" s="209"/>
      <c r="OUW1404" s="209"/>
      <c r="OUX1404" s="209"/>
      <c r="OUY1404" s="209"/>
      <c r="OUZ1404" s="209"/>
      <c r="OVA1404" s="209"/>
      <c r="OVB1404" s="209"/>
      <c r="OVC1404" s="209"/>
      <c r="OVD1404" s="209"/>
      <c r="OVE1404" s="209"/>
      <c r="OVF1404" s="209"/>
      <c r="OVG1404" s="209"/>
      <c r="OVH1404" s="209"/>
      <c r="OVI1404" s="209"/>
      <c r="OVJ1404" s="209"/>
      <c r="OVK1404" s="209"/>
      <c r="OVL1404" s="209"/>
      <c r="OVM1404" s="209"/>
      <c r="OVN1404" s="209"/>
      <c r="OVO1404" s="209"/>
      <c r="OVP1404" s="209"/>
      <c r="OVQ1404" s="209"/>
      <c r="OVR1404" s="209"/>
      <c r="OVS1404" s="209"/>
      <c r="OVT1404" s="209"/>
      <c r="OVU1404" s="209"/>
      <c r="OVV1404" s="209"/>
      <c r="OVW1404" s="209"/>
      <c r="OVX1404" s="209"/>
      <c r="OVY1404" s="209"/>
      <c r="OVZ1404" s="209"/>
      <c r="OWA1404" s="209"/>
      <c r="OWB1404" s="209"/>
      <c r="OWC1404" s="209"/>
      <c r="OWD1404" s="209"/>
      <c r="OWE1404" s="209"/>
      <c r="OWF1404" s="209"/>
      <c r="OWG1404" s="209"/>
      <c r="OWH1404" s="209"/>
      <c r="OWI1404" s="209"/>
      <c r="OWJ1404" s="209"/>
      <c r="OWK1404" s="209"/>
      <c r="OWL1404" s="209"/>
      <c r="OWM1404" s="209"/>
      <c r="OWN1404" s="209"/>
      <c r="OWO1404" s="209"/>
      <c r="OWP1404" s="209"/>
      <c r="OWQ1404" s="209"/>
      <c r="OWR1404" s="209"/>
      <c r="OWS1404" s="209"/>
      <c r="OWT1404" s="209"/>
      <c r="OWU1404" s="209"/>
      <c r="OWV1404" s="209"/>
      <c r="OWW1404" s="209"/>
      <c r="OWX1404" s="209"/>
      <c r="OWY1404" s="209"/>
      <c r="OWZ1404" s="209"/>
      <c r="OXA1404" s="209"/>
      <c r="OXB1404" s="209"/>
      <c r="OXC1404" s="209"/>
      <c r="OXD1404" s="209"/>
      <c r="OXE1404" s="209"/>
      <c r="OXF1404" s="209"/>
      <c r="OXG1404" s="209"/>
      <c r="OXH1404" s="209"/>
      <c r="OXI1404" s="209"/>
      <c r="OXJ1404" s="209"/>
      <c r="OXK1404" s="209"/>
      <c r="OXL1404" s="209"/>
      <c r="OXM1404" s="209"/>
      <c r="OXN1404" s="209"/>
      <c r="OXO1404" s="209"/>
      <c r="OXP1404" s="209"/>
      <c r="OXQ1404" s="209"/>
      <c r="OXR1404" s="209"/>
      <c r="OXS1404" s="209"/>
      <c r="OXT1404" s="209"/>
      <c r="OXU1404" s="209"/>
      <c r="OXV1404" s="209"/>
      <c r="OXW1404" s="209"/>
      <c r="OXX1404" s="209"/>
      <c r="OXY1404" s="209"/>
      <c r="OXZ1404" s="209"/>
      <c r="OYA1404" s="209"/>
      <c r="OYB1404" s="209"/>
      <c r="OYC1404" s="209"/>
      <c r="OYD1404" s="209"/>
      <c r="OYE1404" s="209"/>
      <c r="OYF1404" s="209"/>
      <c r="OYG1404" s="209"/>
      <c r="OYH1404" s="209"/>
      <c r="OYI1404" s="209"/>
      <c r="OYJ1404" s="209"/>
      <c r="OYK1404" s="209"/>
      <c r="OYL1404" s="209"/>
      <c r="OYM1404" s="209"/>
      <c r="OYN1404" s="209"/>
      <c r="OYO1404" s="209"/>
      <c r="OYP1404" s="209"/>
      <c r="OYQ1404" s="209"/>
      <c r="OYR1404" s="209"/>
      <c r="OYS1404" s="209"/>
      <c r="OYT1404" s="209"/>
      <c r="OYU1404" s="209"/>
      <c r="OYV1404" s="209"/>
      <c r="OYW1404" s="209"/>
      <c r="OYX1404" s="209"/>
      <c r="OYY1404" s="209"/>
      <c r="OYZ1404" s="209"/>
      <c r="OZA1404" s="209"/>
      <c r="OZB1404" s="209"/>
      <c r="OZC1404" s="209"/>
      <c r="OZD1404" s="209"/>
      <c r="OZE1404" s="209"/>
      <c r="OZF1404" s="209"/>
      <c r="OZG1404" s="209"/>
      <c r="OZH1404" s="209"/>
      <c r="OZI1404" s="209"/>
      <c r="OZJ1404" s="209"/>
      <c r="OZK1404" s="209"/>
      <c r="OZL1404" s="209"/>
      <c r="OZM1404" s="209"/>
      <c r="OZN1404" s="209"/>
      <c r="OZO1404" s="209"/>
      <c r="OZP1404" s="209"/>
      <c r="OZQ1404" s="209"/>
      <c r="OZR1404" s="209"/>
      <c r="OZS1404" s="209"/>
      <c r="OZT1404" s="209"/>
      <c r="OZU1404" s="209"/>
      <c r="OZV1404" s="209"/>
      <c r="OZW1404" s="209"/>
      <c r="OZX1404" s="209"/>
      <c r="OZY1404" s="209"/>
      <c r="OZZ1404" s="209"/>
      <c r="PAA1404" s="209"/>
      <c r="PAB1404" s="209"/>
      <c r="PAC1404" s="209"/>
      <c r="PAD1404" s="209"/>
      <c r="PAE1404" s="209"/>
      <c r="PAF1404" s="209"/>
      <c r="PAG1404" s="209"/>
      <c r="PAH1404" s="209"/>
      <c r="PAI1404" s="209"/>
      <c r="PAJ1404" s="209"/>
      <c r="PAK1404" s="209"/>
      <c r="PAL1404" s="209"/>
      <c r="PAM1404" s="209"/>
      <c r="PAN1404" s="209"/>
      <c r="PAO1404" s="209"/>
      <c r="PAP1404" s="209"/>
      <c r="PAQ1404" s="209"/>
      <c r="PAR1404" s="209"/>
      <c r="PAS1404" s="209"/>
      <c r="PAT1404" s="209"/>
      <c r="PAU1404" s="209"/>
      <c r="PAV1404" s="209"/>
      <c r="PAW1404" s="209"/>
      <c r="PAX1404" s="209"/>
      <c r="PAY1404" s="209"/>
      <c r="PAZ1404" s="209"/>
      <c r="PBA1404" s="209"/>
      <c r="PBB1404" s="209"/>
      <c r="PBC1404" s="209"/>
      <c r="PBD1404" s="209"/>
      <c r="PBE1404" s="209"/>
      <c r="PBF1404" s="209"/>
      <c r="PBG1404" s="209"/>
      <c r="PBH1404" s="209"/>
      <c r="PBI1404" s="209"/>
      <c r="PBJ1404" s="209"/>
      <c r="PBK1404" s="209"/>
      <c r="PBL1404" s="209"/>
      <c r="PBM1404" s="209"/>
      <c r="PBN1404" s="209"/>
      <c r="PBO1404" s="209"/>
      <c r="PBP1404" s="209"/>
      <c r="PBQ1404" s="209"/>
      <c r="PBR1404" s="209"/>
      <c r="PBS1404" s="209"/>
      <c r="PBT1404" s="209"/>
      <c r="PBU1404" s="209"/>
      <c r="PBV1404" s="209"/>
      <c r="PBW1404" s="209"/>
      <c r="PBX1404" s="209"/>
      <c r="PBY1404" s="209"/>
      <c r="PBZ1404" s="209"/>
      <c r="PCA1404" s="209"/>
      <c r="PCB1404" s="209"/>
      <c r="PCC1404" s="209"/>
      <c r="PCD1404" s="209"/>
      <c r="PCE1404" s="209"/>
      <c r="PCF1404" s="209"/>
      <c r="PCG1404" s="209"/>
      <c r="PCH1404" s="209"/>
      <c r="PCI1404" s="209"/>
      <c r="PCJ1404" s="209"/>
      <c r="PCK1404" s="209"/>
      <c r="PCL1404" s="209"/>
      <c r="PCM1404" s="209"/>
      <c r="PCN1404" s="209"/>
      <c r="PCO1404" s="209"/>
      <c r="PCP1404" s="209"/>
      <c r="PCQ1404" s="209"/>
      <c r="PCR1404" s="209"/>
      <c r="PCS1404" s="209"/>
      <c r="PCT1404" s="209"/>
      <c r="PCU1404" s="209"/>
      <c r="PCV1404" s="209"/>
      <c r="PCW1404" s="209"/>
      <c r="PCX1404" s="209"/>
      <c r="PCY1404" s="209"/>
      <c r="PCZ1404" s="209"/>
      <c r="PDA1404" s="209"/>
      <c r="PDB1404" s="209"/>
      <c r="PDC1404" s="209"/>
      <c r="PDD1404" s="209"/>
      <c r="PDE1404" s="209"/>
      <c r="PDF1404" s="209"/>
      <c r="PDG1404" s="209"/>
      <c r="PDH1404" s="209"/>
      <c r="PDI1404" s="209"/>
      <c r="PDJ1404" s="209"/>
      <c r="PDK1404" s="209"/>
      <c r="PDL1404" s="209"/>
      <c r="PDM1404" s="209"/>
      <c r="PDN1404" s="209"/>
      <c r="PDO1404" s="209"/>
      <c r="PDP1404" s="209"/>
      <c r="PDQ1404" s="209"/>
      <c r="PDR1404" s="209"/>
      <c r="PDS1404" s="209"/>
      <c r="PDT1404" s="209"/>
      <c r="PDU1404" s="209"/>
      <c r="PDV1404" s="209"/>
      <c r="PDW1404" s="209"/>
      <c r="PDX1404" s="209"/>
      <c r="PDY1404" s="209"/>
      <c r="PDZ1404" s="209"/>
      <c r="PEA1404" s="209"/>
      <c r="PEB1404" s="209"/>
      <c r="PEC1404" s="209"/>
      <c r="PED1404" s="209"/>
      <c r="PEE1404" s="209"/>
      <c r="PEF1404" s="209"/>
      <c r="PEG1404" s="209"/>
      <c r="PEH1404" s="209"/>
      <c r="PEI1404" s="209"/>
      <c r="PEJ1404" s="209"/>
      <c r="PEK1404" s="209"/>
      <c r="PEL1404" s="209"/>
      <c r="PEM1404" s="209"/>
      <c r="PEN1404" s="209"/>
      <c r="PEO1404" s="209"/>
      <c r="PEP1404" s="209"/>
      <c r="PEQ1404" s="209"/>
      <c r="PER1404" s="209"/>
      <c r="PES1404" s="209"/>
      <c r="PET1404" s="209"/>
      <c r="PEU1404" s="209"/>
      <c r="PEV1404" s="209"/>
      <c r="PEW1404" s="209"/>
      <c r="PEX1404" s="209"/>
      <c r="PEY1404" s="209"/>
      <c r="PEZ1404" s="209"/>
      <c r="PFA1404" s="209"/>
      <c r="PFB1404" s="209"/>
      <c r="PFC1404" s="209"/>
      <c r="PFD1404" s="209"/>
      <c r="PFE1404" s="209"/>
      <c r="PFF1404" s="209"/>
      <c r="PFG1404" s="209"/>
      <c r="PFH1404" s="209"/>
      <c r="PFI1404" s="209"/>
      <c r="PFJ1404" s="209"/>
      <c r="PFK1404" s="209"/>
      <c r="PFL1404" s="209"/>
      <c r="PFM1404" s="209"/>
      <c r="PFN1404" s="209"/>
      <c r="PFO1404" s="209"/>
      <c r="PFP1404" s="209"/>
      <c r="PFQ1404" s="209"/>
      <c r="PFR1404" s="209"/>
      <c r="PFS1404" s="209"/>
      <c r="PFT1404" s="209"/>
      <c r="PFU1404" s="209"/>
      <c r="PFV1404" s="209"/>
      <c r="PFW1404" s="209"/>
      <c r="PFX1404" s="209"/>
      <c r="PFY1404" s="209"/>
      <c r="PFZ1404" s="209"/>
      <c r="PGA1404" s="209"/>
      <c r="PGB1404" s="209"/>
      <c r="PGC1404" s="209"/>
      <c r="PGD1404" s="209"/>
      <c r="PGE1404" s="209"/>
      <c r="PGF1404" s="209"/>
      <c r="PGG1404" s="209"/>
      <c r="PGH1404" s="209"/>
      <c r="PGI1404" s="209"/>
      <c r="PGJ1404" s="209"/>
      <c r="PGK1404" s="209"/>
      <c r="PGL1404" s="209"/>
      <c r="PGM1404" s="209"/>
      <c r="PGN1404" s="209"/>
      <c r="PGO1404" s="209"/>
      <c r="PGP1404" s="209"/>
      <c r="PGQ1404" s="209"/>
      <c r="PGR1404" s="209"/>
      <c r="PGS1404" s="209"/>
      <c r="PGT1404" s="209"/>
      <c r="PGU1404" s="209"/>
      <c r="PGV1404" s="209"/>
      <c r="PGW1404" s="209"/>
      <c r="PGX1404" s="209"/>
      <c r="PGY1404" s="209"/>
      <c r="PGZ1404" s="209"/>
      <c r="PHA1404" s="209"/>
      <c r="PHB1404" s="209"/>
      <c r="PHC1404" s="209"/>
      <c r="PHD1404" s="209"/>
      <c r="PHE1404" s="209"/>
      <c r="PHF1404" s="209"/>
      <c r="PHG1404" s="209"/>
      <c r="PHH1404" s="209"/>
      <c r="PHI1404" s="209"/>
      <c r="PHJ1404" s="209"/>
      <c r="PHK1404" s="209"/>
      <c r="PHL1404" s="209"/>
      <c r="PHM1404" s="209"/>
      <c r="PHN1404" s="209"/>
      <c r="PHO1404" s="209"/>
      <c r="PHP1404" s="209"/>
      <c r="PHQ1404" s="209"/>
      <c r="PHR1404" s="209"/>
      <c r="PHS1404" s="209"/>
      <c r="PHT1404" s="209"/>
      <c r="PHU1404" s="209"/>
      <c r="PHV1404" s="209"/>
      <c r="PHW1404" s="209"/>
      <c r="PHX1404" s="209"/>
      <c r="PHY1404" s="209"/>
      <c r="PHZ1404" s="209"/>
      <c r="PIA1404" s="209"/>
      <c r="PIB1404" s="209"/>
      <c r="PIC1404" s="209"/>
      <c r="PID1404" s="209"/>
      <c r="PIE1404" s="209"/>
      <c r="PIF1404" s="209"/>
      <c r="PIG1404" s="209"/>
      <c r="PIH1404" s="209"/>
      <c r="PII1404" s="209"/>
      <c r="PIJ1404" s="209"/>
      <c r="PIK1404" s="209"/>
      <c r="PIL1404" s="209"/>
      <c r="PIM1404" s="209"/>
      <c r="PIN1404" s="209"/>
      <c r="PIO1404" s="209"/>
      <c r="PIP1404" s="209"/>
      <c r="PIQ1404" s="209"/>
      <c r="PIR1404" s="209"/>
      <c r="PIS1404" s="209"/>
      <c r="PIT1404" s="209"/>
      <c r="PIU1404" s="209"/>
      <c r="PIV1404" s="209"/>
      <c r="PIW1404" s="209"/>
      <c r="PIX1404" s="209"/>
      <c r="PIY1404" s="209"/>
      <c r="PIZ1404" s="209"/>
      <c r="PJA1404" s="209"/>
      <c r="PJB1404" s="209"/>
      <c r="PJC1404" s="209"/>
      <c r="PJD1404" s="209"/>
      <c r="PJE1404" s="209"/>
      <c r="PJF1404" s="209"/>
      <c r="PJG1404" s="209"/>
      <c r="PJH1404" s="209"/>
      <c r="PJI1404" s="209"/>
      <c r="PJJ1404" s="209"/>
      <c r="PJK1404" s="209"/>
      <c r="PJL1404" s="209"/>
      <c r="PJM1404" s="209"/>
      <c r="PJN1404" s="209"/>
      <c r="PJO1404" s="209"/>
      <c r="PJP1404" s="209"/>
      <c r="PJQ1404" s="209"/>
      <c r="PJR1404" s="209"/>
      <c r="PJS1404" s="209"/>
      <c r="PJT1404" s="209"/>
      <c r="PJU1404" s="209"/>
      <c r="PJV1404" s="209"/>
      <c r="PJW1404" s="209"/>
      <c r="PJX1404" s="209"/>
      <c r="PJY1404" s="209"/>
      <c r="PJZ1404" s="209"/>
      <c r="PKA1404" s="209"/>
      <c r="PKB1404" s="209"/>
      <c r="PKC1404" s="209"/>
      <c r="PKD1404" s="209"/>
      <c r="PKE1404" s="209"/>
      <c r="PKF1404" s="209"/>
      <c r="PKG1404" s="209"/>
      <c r="PKH1404" s="209"/>
      <c r="PKI1404" s="209"/>
      <c r="PKJ1404" s="209"/>
      <c r="PKK1404" s="209"/>
      <c r="PKL1404" s="209"/>
      <c r="PKM1404" s="209"/>
      <c r="PKN1404" s="209"/>
      <c r="PKO1404" s="209"/>
      <c r="PKP1404" s="209"/>
      <c r="PKQ1404" s="209"/>
      <c r="PKR1404" s="209"/>
      <c r="PKS1404" s="209"/>
      <c r="PKT1404" s="209"/>
      <c r="PKU1404" s="209"/>
      <c r="PKV1404" s="209"/>
      <c r="PKW1404" s="209"/>
      <c r="PKX1404" s="209"/>
      <c r="PKY1404" s="209"/>
      <c r="PKZ1404" s="209"/>
      <c r="PLA1404" s="209"/>
      <c r="PLB1404" s="209"/>
      <c r="PLC1404" s="209"/>
      <c r="PLD1404" s="209"/>
      <c r="PLE1404" s="209"/>
      <c r="PLF1404" s="209"/>
      <c r="PLG1404" s="209"/>
      <c r="PLH1404" s="209"/>
      <c r="PLI1404" s="209"/>
      <c r="PLJ1404" s="209"/>
      <c r="PLK1404" s="209"/>
      <c r="PLL1404" s="209"/>
      <c r="PLM1404" s="209"/>
      <c r="PLN1404" s="209"/>
      <c r="PLO1404" s="209"/>
      <c r="PLP1404" s="209"/>
      <c r="PLQ1404" s="209"/>
      <c r="PLR1404" s="209"/>
      <c r="PLS1404" s="209"/>
      <c r="PLT1404" s="209"/>
      <c r="PLU1404" s="209"/>
      <c r="PLV1404" s="209"/>
      <c r="PLW1404" s="209"/>
      <c r="PLX1404" s="209"/>
      <c r="PLY1404" s="209"/>
      <c r="PLZ1404" s="209"/>
      <c r="PMA1404" s="209"/>
      <c r="PMB1404" s="209"/>
      <c r="PMC1404" s="209"/>
      <c r="PMD1404" s="209"/>
      <c r="PME1404" s="209"/>
      <c r="PMF1404" s="209"/>
      <c r="PMG1404" s="209"/>
      <c r="PMH1404" s="209"/>
      <c r="PMI1404" s="209"/>
      <c r="PMJ1404" s="209"/>
      <c r="PMK1404" s="209"/>
      <c r="PML1404" s="209"/>
      <c r="PMM1404" s="209"/>
      <c r="PMN1404" s="209"/>
      <c r="PMO1404" s="209"/>
      <c r="PMP1404" s="209"/>
      <c r="PMQ1404" s="209"/>
      <c r="PMR1404" s="209"/>
      <c r="PMS1404" s="209"/>
      <c r="PMT1404" s="209"/>
      <c r="PMU1404" s="209"/>
      <c r="PMV1404" s="209"/>
      <c r="PMW1404" s="209"/>
      <c r="PMX1404" s="209"/>
      <c r="PMY1404" s="209"/>
      <c r="PMZ1404" s="209"/>
      <c r="PNA1404" s="209"/>
      <c r="PNB1404" s="209"/>
      <c r="PNC1404" s="209"/>
      <c r="PND1404" s="209"/>
      <c r="PNE1404" s="209"/>
      <c r="PNF1404" s="209"/>
      <c r="PNG1404" s="209"/>
      <c r="PNH1404" s="209"/>
      <c r="PNI1404" s="209"/>
      <c r="PNJ1404" s="209"/>
      <c r="PNK1404" s="209"/>
      <c r="PNL1404" s="209"/>
      <c r="PNM1404" s="209"/>
      <c r="PNN1404" s="209"/>
      <c r="PNO1404" s="209"/>
      <c r="PNP1404" s="209"/>
      <c r="PNQ1404" s="209"/>
      <c r="PNR1404" s="209"/>
      <c r="PNS1404" s="209"/>
      <c r="PNT1404" s="209"/>
      <c r="PNU1404" s="209"/>
      <c r="PNV1404" s="209"/>
      <c r="PNW1404" s="209"/>
      <c r="PNX1404" s="209"/>
      <c r="PNY1404" s="209"/>
      <c r="PNZ1404" s="209"/>
      <c r="POA1404" s="209"/>
      <c r="POB1404" s="209"/>
      <c r="POC1404" s="209"/>
      <c r="POD1404" s="209"/>
      <c r="POE1404" s="209"/>
      <c r="POF1404" s="209"/>
      <c r="POG1404" s="209"/>
      <c r="POH1404" s="209"/>
      <c r="POI1404" s="209"/>
      <c r="POJ1404" s="209"/>
      <c r="POK1404" s="209"/>
      <c r="POL1404" s="209"/>
      <c r="POM1404" s="209"/>
      <c r="PON1404" s="209"/>
      <c r="POO1404" s="209"/>
      <c r="POP1404" s="209"/>
      <c r="POQ1404" s="209"/>
      <c r="POR1404" s="209"/>
      <c r="POS1404" s="209"/>
      <c r="POT1404" s="209"/>
      <c r="POU1404" s="209"/>
      <c r="POV1404" s="209"/>
      <c r="POW1404" s="209"/>
      <c r="POX1404" s="209"/>
      <c r="POY1404" s="209"/>
      <c r="POZ1404" s="209"/>
      <c r="PPA1404" s="209"/>
      <c r="PPB1404" s="209"/>
      <c r="PPC1404" s="209"/>
      <c r="PPD1404" s="209"/>
      <c r="PPE1404" s="209"/>
      <c r="PPF1404" s="209"/>
      <c r="PPG1404" s="209"/>
      <c r="PPH1404" s="209"/>
      <c r="PPI1404" s="209"/>
      <c r="PPJ1404" s="209"/>
      <c r="PPK1404" s="209"/>
      <c r="PPL1404" s="209"/>
      <c r="PPM1404" s="209"/>
      <c r="PPN1404" s="209"/>
      <c r="PPO1404" s="209"/>
      <c r="PPP1404" s="209"/>
      <c r="PPQ1404" s="209"/>
      <c r="PPR1404" s="209"/>
      <c r="PPS1404" s="209"/>
      <c r="PPT1404" s="209"/>
      <c r="PPU1404" s="209"/>
      <c r="PPV1404" s="209"/>
      <c r="PPW1404" s="209"/>
      <c r="PPX1404" s="209"/>
      <c r="PPY1404" s="209"/>
      <c r="PPZ1404" s="209"/>
      <c r="PQA1404" s="209"/>
      <c r="PQB1404" s="209"/>
      <c r="PQC1404" s="209"/>
      <c r="PQD1404" s="209"/>
      <c r="PQE1404" s="209"/>
      <c r="PQF1404" s="209"/>
      <c r="PQG1404" s="209"/>
      <c r="PQH1404" s="209"/>
      <c r="PQI1404" s="209"/>
      <c r="PQJ1404" s="209"/>
      <c r="PQK1404" s="209"/>
      <c r="PQL1404" s="209"/>
      <c r="PQM1404" s="209"/>
      <c r="PQN1404" s="209"/>
      <c r="PQO1404" s="209"/>
      <c r="PQP1404" s="209"/>
      <c r="PQQ1404" s="209"/>
      <c r="PQR1404" s="209"/>
      <c r="PQS1404" s="209"/>
      <c r="PQT1404" s="209"/>
      <c r="PQU1404" s="209"/>
      <c r="PQV1404" s="209"/>
      <c r="PQW1404" s="209"/>
      <c r="PQX1404" s="209"/>
      <c r="PQY1404" s="209"/>
      <c r="PQZ1404" s="209"/>
      <c r="PRA1404" s="209"/>
      <c r="PRB1404" s="209"/>
      <c r="PRC1404" s="209"/>
      <c r="PRD1404" s="209"/>
      <c r="PRE1404" s="209"/>
      <c r="PRF1404" s="209"/>
      <c r="PRG1404" s="209"/>
      <c r="PRH1404" s="209"/>
      <c r="PRI1404" s="209"/>
      <c r="PRJ1404" s="209"/>
      <c r="PRK1404" s="209"/>
      <c r="PRL1404" s="209"/>
      <c r="PRM1404" s="209"/>
      <c r="PRN1404" s="209"/>
      <c r="PRO1404" s="209"/>
      <c r="PRP1404" s="209"/>
      <c r="PRQ1404" s="209"/>
      <c r="PRR1404" s="209"/>
      <c r="PRS1404" s="209"/>
      <c r="PRT1404" s="209"/>
      <c r="PRU1404" s="209"/>
      <c r="PRV1404" s="209"/>
      <c r="PRW1404" s="209"/>
      <c r="PRX1404" s="209"/>
      <c r="PRY1404" s="209"/>
      <c r="PRZ1404" s="209"/>
      <c r="PSA1404" s="209"/>
      <c r="PSB1404" s="209"/>
      <c r="PSC1404" s="209"/>
      <c r="PSD1404" s="209"/>
      <c r="PSE1404" s="209"/>
      <c r="PSF1404" s="209"/>
      <c r="PSG1404" s="209"/>
      <c r="PSH1404" s="209"/>
      <c r="PSI1404" s="209"/>
      <c r="PSJ1404" s="209"/>
      <c r="PSK1404" s="209"/>
      <c r="PSL1404" s="209"/>
      <c r="PSM1404" s="209"/>
      <c r="PSN1404" s="209"/>
      <c r="PSO1404" s="209"/>
      <c r="PSP1404" s="209"/>
      <c r="PSQ1404" s="209"/>
      <c r="PSR1404" s="209"/>
      <c r="PSS1404" s="209"/>
      <c r="PST1404" s="209"/>
      <c r="PSU1404" s="209"/>
      <c r="PSV1404" s="209"/>
      <c r="PSW1404" s="209"/>
      <c r="PSX1404" s="209"/>
      <c r="PSY1404" s="209"/>
      <c r="PSZ1404" s="209"/>
      <c r="PTA1404" s="209"/>
      <c r="PTB1404" s="209"/>
      <c r="PTC1404" s="209"/>
      <c r="PTD1404" s="209"/>
      <c r="PTE1404" s="209"/>
      <c r="PTF1404" s="209"/>
      <c r="PTG1404" s="209"/>
      <c r="PTH1404" s="209"/>
      <c r="PTI1404" s="209"/>
      <c r="PTJ1404" s="209"/>
      <c r="PTK1404" s="209"/>
      <c r="PTL1404" s="209"/>
      <c r="PTM1404" s="209"/>
      <c r="PTN1404" s="209"/>
      <c r="PTO1404" s="209"/>
      <c r="PTP1404" s="209"/>
      <c r="PTQ1404" s="209"/>
      <c r="PTR1404" s="209"/>
      <c r="PTS1404" s="209"/>
      <c r="PTT1404" s="209"/>
      <c r="PTU1404" s="209"/>
      <c r="PTV1404" s="209"/>
      <c r="PTW1404" s="209"/>
      <c r="PTX1404" s="209"/>
      <c r="PTY1404" s="209"/>
      <c r="PTZ1404" s="209"/>
      <c r="PUA1404" s="209"/>
      <c r="PUB1404" s="209"/>
      <c r="PUC1404" s="209"/>
      <c r="PUD1404" s="209"/>
      <c r="PUE1404" s="209"/>
      <c r="PUF1404" s="209"/>
      <c r="PUG1404" s="209"/>
      <c r="PUH1404" s="209"/>
      <c r="PUI1404" s="209"/>
      <c r="PUJ1404" s="209"/>
      <c r="PUK1404" s="209"/>
      <c r="PUL1404" s="209"/>
      <c r="PUM1404" s="209"/>
      <c r="PUN1404" s="209"/>
      <c r="PUO1404" s="209"/>
      <c r="PUP1404" s="209"/>
      <c r="PUQ1404" s="209"/>
      <c r="PUR1404" s="209"/>
      <c r="PUS1404" s="209"/>
      <c r="PUT1404" s="209"/>
      <c r="PUU1404" s="209"/>
      <c r="PUV1404" s="209"/>
      <c r="PUW1404" s="209"/>
      <c r="PUX1404" s="209"/>
      <c r="PUY1404" s="209"/>
      <c r="PUZ1404" s="209"/>
      <c r="PVA1404" s="209"/>
      <c r="PVB1404" s="209"/>
      <c r="PVC1404" s="209"/>
      <c r="PVD1404" s="209"/>
      <c r="PVE1404" s="209"/>
      <c r="PVF1404" s="209"/>
      <c r="PVG1404" s="209"/>
      <c r="PVH1404" s="209"/>
      <c r="PVI1404" s="209"/>
      <c r="PVJ1404" s="209"/>
      <c r="PVK1404" s="209"/>
      <c r="PVL1404" s="209"/>
      <c r="PVM1404" s="209"/>
      <c r="PVN1404" s="209"/>
      <c r="PVO1404" s="209"/>
      <c r="PVP1404" s="209"/>
      <c r="PVQ1404" s="209"/>
      <c r="PVR1404" s="209"/>
      <c r="PVS1404" s="209"/>
      <c r="PVT1404" s="209"/>
      <c r="PVU1404" s="209"/>
      <c r="PVV1404" s="209"/>
      <c r="PVW1404" s="209"/>
      <c r="PVX1404" s="209"/>
      <c r="PVY1404" s="209"/>
      <c r="PVZ1404" s="209"/>
      <c r="PWA1404" s="209"/>
      <c r="PWB1404" s="209"/>
      <c r="PWC1404" s="209"/>
      <c r="PWD1404" s="209"/>
      <c r="PWE1404" s="209"/>
      <c r="PWF1404" s="209"/>
      <c r="PWG1404" s="209"/>
      <c r="PWH1404" s="209"/>
      <c r="PWI1404" s="209"/>
      <c r="PWJ1404" s="209"/>
      <c r="PWK1404" s="209"/>
      <c r="PWL1404" s="209"/>
      <c r="PWM1404" s="209"/>
      <c r="PWN1404" s="209"/>
      <c r="PWO1404" s="209"/>
      <c r="PWP1404" s="209"/>
      <c r="PWQ1404" s="209"/>
      <c r="PWR1404" s="209"/>
      <c r="PWS1404" s="209"/>
      <c r="PWT1404" s="209"/>
      <c r="PWU1404" s="209"/>
      <c r="PWV1404" s="209"/>
      <c r="PWW1404" s="209"/>
      <c r="PWX1404" s="209"/>
      <c r="PWY1404" s="209"/>
      <c r="PWZ1404" s="209"/>
      <c r="PXA1404" s="209"/>
      <c r="PXB1404" s="209"/>
      <c r="PXC1404" s="209"/>
      <c r="PXD1404" s="209"/>
      <c r="PXE1404" s="209"/>
      <c r="PXF1404" s="209"/>
      <c r="PXG1404" s="209"/>
      <c r="PXH1404" s="209"/>
      <c r="PXI1404" s="209"/>
      <c r="PXJ1404" s="209"/>
      <c r="PXK1404" s="209"/>
      <c r="PXL1404" s="209"/>
      <c r="PXM1404" s="209"/>
      <c r="PXN1404" s="209"/>
      <c r="PXO1404" s="209"/>
      <c r="PXP1404" s="209"/>
      <c r="PXQ1404" s="209"/>
      <c r="PXR1404" s="209"/>
      <c r="PXS1404" s="209"/>
      <c r="PXT1404" s="209"/>
      <c r="PXU1404" s="209"/>
      <c r="PXV1404" s="209"/>
      <c r="PXW1404" s="209"/>
      <c r="PXX1404" s="209"/>
      <c r="PXY1404" s="209"/>
      <c r="PXZ1404" s="209"/>
      <c r="PYA1404" s="209"/>
      <c r="PYB1404" s="209"/>
      <c r="PYC1404" s="209"/>
      <c r="PYD1404" s="209"/>
      <c r="PYE1404" s="209"/>
      <c r="PYF1404" s="209"/>
      <c r="PYG1404" s="209"/>
      <c r="PYH1404" s="209"/>
      <c r="PYI1404" s="209"/>
      <c r="PYJ1404" s="209"/>
      <c r="PYK1404" s="209"/>
      <c r="PYL1404" s="209"/>
      <c r="PYM1404" s="209"/>
      <c r="PYN1404" s="209"/>
      <c r="PYO1404" s="209"/>
      <c r="PYP1404" s="209"/>
      <c r="PYQ1404" s="209"/>
      <c r="PYR1404" s="209"/>
      <c r="PYS1404" s="209"/>
      <c r="PYT1404" s="209"/>
      <c r="PYU1404" s="209"/>
      <c r="PYV1404" s="209"/>
      <c r="PYW1404" s="209"/>
      <c r="PYX1404" s="209"/>
      <c r="PYY1404" s="209"/>
      <c r="PYZ1404" s="209"/>
      <c r="PZA1404" s="209"/>
      <c r="PZB1404" s="209"/>
      <c r="PZC1404" s="209"/>
      <c r="PZD1404" s="209"/>
      <c r="PZE1404" s="209"/>
      <c r="PZF1404" s="209"/>
      <c r="PZG1404" s="209"/>
      <c r="PZH1404" s="209"/>
      <c r="PZI1404" s="209"/>
      <c r="PZJ1404" s="209"/>
      <c r="PZK1404" s="209"/>
      <c r="PZL1404" s="209"/>
      <c r="PZM1404" s="209"/>
      <c r="PZN1404" s="209"/>
      <c r="PZO1404" s="209"/>
      <c r="PZP1404" s="209"/>
      <c r="PZQ1404" s="209"/>
      <c r="PZR1404" s="209"/>
      <c r="PZS1404" s="209"/>
      <c r="PZT1404" s="209"/>
      <c r="PZU1404" s="209"/>
      <c r="PZV1404" s="209"/>
      <c r="PZW1404" s="209"/>
      <c r="PZX1404" s="209"/>
      <c r="PZY1404" s="209"/>
      <c r="PZZ1404" s="209"/>
      <c r="QAA1404" s="209"/>
      <c r="QAB1404" s="209"/>
      <c r="QAC1404" s="209"/>
      <c r="QAD1404" s="209"/>
      <c r="QAE1404" s="209"/>
      <c r="QAF1404" s="209"/>
      <c r="QAG1404" s="209"/>
      <c r="QAH1404" s="209"/>
      <c r="QAI1404" s="209"/>
      <c r="QAJ1404" s="209"/>
      <c r="QAK1404" s="209"/>
      <c r="QAL1404" s="209"/>
      <c r="QAM1404" s="209"/>
      <c r="QAN1404" s="209"/>
      <c r="QAO1404" s="209"/>
      <c r="QAP1404" s="209"/>
      <c r="QAQ1404" s="209"/>
      <c r="QAR1404" s="209"/>
      <c r="QAS1404" s="209"/>
      <c r="QAT1404" s="209"/>
      <c r="QAU1404" s="209"/>
      <c r="QAV1404" s="209"/>
      <c r="QAW1404" s="209"/>
      <c r="QAX1404" s="209"/>
      <c r="QAY1404" s="209"/>
      <c r="QAZ1404" s="209"/>
      <c r="QBA1404" s="209"/>
      <c r="QBB1404" s="209"/>
      <c r="QBC1404" s="209"/>
      <c r="QBD1404" s="209"/>
      <c r="QBE1404" s="209"/>
      <c r="QBF1404" s="209"/>
      <c r="QBG1404" s="209"/>
      <c r="QBH1404" s="209"/>
      <c r="QBI1404" s="209"/>
      <c r="QBJ1404" s="209"/>
      <c r="QBK1404" s="209"/>
      <c r="QBL1404" s="209"/>
      <c r="QBM1404" s="209"/>
      <c r="QBN1404" s="209"/>
      <c r="QBO1404" s="209"/>
      <c r="QBP1404" s="209"/>
      <c r="QBQ1404" s="209"/>
      <c r="QBR1404" s="209"/>
      <c r="QBS1404" s="209"/>
      <c r="QBT1404" s="209"/>
      <c r="QBU1404" s="209"/>
      <c r="QBV1404" s="209"/>
      <c r="QBW1404" s="209"/>
      <c r="QBX1404" s="209"/>
      <c r="QBY1404" s="209"/>
      <c r="QBZ1404" s="209"/>
      <c r="QCA1404" s="209"/>
      <c r="QCB1404" s="209"/>
      <c r="QCC1404" s="209"/>
      <c r="QCD1404" s="209"/>
      <c r="QCE1404" s="209"/>
      <c r="QCF1404" s="209"/>
      <c r="QCG1404" s="209"/>
      <c r="QCH1404" s="209"/>
      <c r="QCI1404" s="209"/>
      <c r="QCJ1404" s="209"/>
      <c r="QCK1404" s="209"/>
      <c r="QCL1404" s="209"/>
      <c r="QCM1404" s="209"/>
      <c r="QCN1404" s="209"/>
      <c r="QCO1404" s="209"/>
      <c r="QCP1404" s="209"/>
      <c r="QCQ1404" s="209"/>
      <c r="QCR1404" s="209"/>
      <c r="QCS1404" s="209"/>
      <c r="QCT1404" s="209"/>
      <c r="QCU1404" s="209"/>
      <c r="QCV1404" s="209"/>
      <c r="QCW1404" s="209"/>
      <c r="QCX1404" s="209"/>
      <c r="QCY1404" s="209"/>
      <c r="QCZ1404" s="209"/>
      <c r="QDA1404" s="209"/>
      <c r="QDB1404" s="209"/>
      <c r="QDC1404" s="209"/>
      <c r="QDD1404" s="209"/>
      <c r="QDE1404" s="209"/>
      <c r="QDF1404" s="209"/>
      <c r="QDG1404" s="209"/>
      <c r="QDH1404" s="209"/>
      <c r="QDI1404" s="209"/>
      <c r="QDJ1404" s="209"/>
      <c r="QDK1404" s="209"/>
      <c r="QDL1404" s="209"/>
      <c r="QDM1404" s="209"/>
      <c r="QDN1404" s="209"/>
      <c r="QDO1404" s="209"/>
      <c r="QDP1404" s="209"/>
      <c r="QDQ1404" s="209"/>
      <c r="QDR1404" s="209"/>
      <c r="QDS1404" s="209"/>
      <c r="QDT1404" s="209"/>
      <c r="QDU1404" s="209"/>
      <c r="QDV1404" s="209"/>
      <c r="QDW1404" s="209"/>
      <c r="QDX1404" s="209"/>
      <c r="QDY1404" s="209"/>
      <c r="QDZ1404" s="209"/>
      <c r="QEA1404" s="209"/>
      <c r="QEB1404" s="209"/>
      <c r="QEC1404" s="209"/>
      <c r="QED1404" s="209"/>
      <c r="QEE1404" s="209"/>
      <c r="QEF1404" s="209"/>
      <c r="QEG1404" s="209"/>
      <c r="QEH1404" s="209"/>
      <c r="QEI1404" s="209"/>
      <c r="QEJ1404" s="209"/>
      <c r="QEK1404" s="209"/>
      <c r="QEL1404" s="209"/>
      <c r="QEM1404" s="209"/>
      <c r="QEN1404" s="209"/>
      <c r="QEO1404" s="209"/>
      <c r="QEP1404" s="209"/>
      <c r="QEQ1404" s="209"/>
      <c r="QER1404" s="209"/>
      <c r="QES1404" s="209"/>
      <c r="QET1404" s="209"/>
      <c r="QEU1404" s="209"/>
      <c r="QEV1404" s="209"/>
      <c r="QEW1404" s="209"/>
      <c r="QEX1404" s="209"/>
      <c r="QEY1404" s="209"/>
      <c r="QEZ1404" s="209"/>
      <c r="QFA1404" s="209"/>
      <c r="QFB1404" s="209"/>
      <c r="QFC1404" s="209"/>
      <c r="QFD1404" s="209"/>
      <c r="QFE1404" s="209"/>
      <c r="QFF1404" s="209"/>
      <c r="QFG1404" s="209"/>
      <c r="QFH1404" s="209"/>
      <c r="QFI1404" s="209"/>
      <c r="QFJ1404" s="209"/>
      <c r="QFK1404" s="209"/>
      <c r="QFL1404" s="209"/>
      <c r="QFM1404" s="209"/>
      <c r="QFN1404" s="209"/>
      <c r="QFO1404" s="209"/>
      <c r="QFP1404" s="209"/>
      <c r="QFQ1404" s="209"/>
      <c r="QFR1404" s="209"/>
      <c r="QFS1404" s="209"/>
      <c r="QFT1404" s="209"/>
      <c r="QFU1404" s="209"/>
      <c r="QFV1404" s="209"/>
      <c r="QFW1404" s="209"/>
      <c r="QFX1404" s="209"/>
      <c r="QFY1404" s="209"/>
      <c r="QFZ1404" s="209"/>
      <c r="QGA1404" s="209"/>
      <c r="QGB1404" s="209"/>
      <c r="QGC1404" s="209"/>
      <c r="QGD1404" s="209"/>
      <c r="QGE1404" s="209"/>
      <c r="QGF1404" s="209"/>
      <c r="QGG1404" s="209"/>
      <c r="QGH1404" s="209"/>
      <c r="QGI1404" s="209"/>
      <c r="QGJ1404" s="209"/>
      <c r="QGK1404" s="209"/>
      <c r="QGL1404" s="209"/>
      <c r="QGM1404" s="209"/>
      <c r="QGN1404" s="209"/>
      <c r="QGO1404" s="209"/>
      <c r="QGP1404" s="209"/>
      <c r="QGQ1404" s="209"/>
      <c r="QGR1404" s="209"/>
      <c r="QGS1404" s="209"/>
      <c r="QGT1404" s="209"/>
      <c r="QGU1404" s="209"/>
      <c r="QGV1404" s="209"/>
      <c r="QGW1404" s="209"/>
      <c r="QGX1404" s="209"/>
      <c r="QGY1404" s="209"/>
      <c r="QGZ1404" s="209"/>
      <c r="QHA1404" s="209"/>
      <c r="QHB1404" s="209"/>
      <c r="QHC1404" s="209"/>
      <c r="QHD1404" s="209"/>
      <c r="QHE1404" s="209"/>
      <c r="QHF1404" s="209"/>
      <c r="QHG1404" s="209"/>
      <c r="QHH1404" s="209"/>
      <c r="QHI1404" s="209"/>
      <c r="QHJ1404" s="209"/>
      <c r="QHK1404" s="209"/>
      <c r="QHL1404" s="209"/>
      <c r="QHM1404" s="209"/>
      <c r="QHN1404" s="209"/>
      <c r="QHO1404" s="209"/>
      <c r="QHP1404" s="209"/>
      <c r="QHQ1404" s="209"/>
      <c r="QHR1404" s="209"/>
      <c r="QHS1404" s="209"/>
      <c r="QHT1404" s="209"/>
      <c r="QHU1404" s="209"/>
      <c r="QHV1404" s="209"/>
      <c r="QHW1404" s="209"/>
      <c r="QHX1404" s="209"/>
      <c r="QHY1404" s="209"/>
      <c r="QHZ1404" s="209"/>
      <c r="QIA1404" s="209"/>
      <c r="QIB1404" s="209"/>
      <c r="QIC1404" s="209"/>
      <c r="QID1404" s="209"/>
      <c r="QIE1404" s="209"/>
      <c r="QIF1404" s="209"/>
      <c r="QIG1404" s="209"/>
      <c r="QIH1404" s="209"/>
      <c r="QII1404" s="209"/>
      <c r="QIJ1404" s="209"/>
      <c r="QIK1404" s="209"/>
      <c r="QIL1404" s="209"/>
      <c r="QIM1404" s="209"/>
      <c r="QIN1404" s="209"/>
      <c r="QIO1404" s="209"/>
      <c r="QIP1404" s="209"/>
      <c r="QIQ1404" s="209"/>
      <c r="QIR1404" s="209"/>
      <c r="QIS1404" s="209"/>
      <c r="QIT1404" s="209"/>
      <c r="QIU1404" s="209"/>
      <c r="QIV1404" s="209"/>
      <c r="QIW1404" s="209"/>
      <c r="QIX1404" s="209"/>
      <c r="QIY1404" s="209"/>
      <c r="QIZ1404" s="209"/>
      <c r="QJA1404" s="209"/>
      <c r="QJB1404" s="209"/>
      <c r="QJC1404" s="209"/>
      <c r="QJD1404" s="209"/>
      <c r="QJE1404" s="209"/>
      <c r="QJF1404" s="209"/>
      <c r="QJG1404" s="209"/>
      <c r="QJH1404" s="209"/>
      <c r="QJI1404" s="209"/>
      <c r="QJJ1404" s="209"/>
      <c r="QJK1404" s="209"/>
      <c r="QJL1404" s="209"/>
      <c r="QJM1404" s="209"/>
      <c r="QJN1404" s="209"/>
      <c r="QJO1404" s="209"/>
      <c r="QJP1404" s="209"/>
      <c r="QJQ1404" s="209"/>
      <c r="QJR1404" s="209"/>
      <c r="QJS1404" s="209"/>
      <c r="QJT1404" s="209"/>
      <c r="QJU1404" s="209"/>
      <c r="QJV1404" s="209"/>
      <c r="QJW1404" s="209"/>
      <c r="QJX1404" s="209"/>
      <c r="QJY1404" s="209"/>
      <c r="QJZ1404" s="209"/>
      <c r="QKA1404" s="209"/>
      <c r="QKB1404" s="209"/>
      <c r="QKC1404" s="209"/>
      <c r="QKD1404" s="209"/>
      <c r="QKE1404" s="209"/>
      <c r="QKF1404" s="209"/>
      <c r="QKG1404" s="209"/>
      <c r="QKH1404" s="209"/>
      <c r="QKI1404" s="209"/>
      <c r="QKJ1404" s="209"/>
      <c r="QKK1404" s="209"/>
      <c r="QKL1404" s="209"/>
      <c r="QKM1404" s="209"/>
      <c r="QKN1404" s="209"/>
      <c r="QKO1404" s="209"/>
      <c r="QKP1404" s="209"/>
      <c r="QKQ1404" s="209"/>
      <c r="QKR1404" s="209"/>
      <c r="QKS1404" s="209"/>
      <c r="QKT1404" s="209"/>
      <c r="QKU1404" s="209"/>
      <c r="QKV1404" s="209"/>
      <c r="QKW1404" s="209"/>
      <c r="QKX1404" s="209"/>
      <c r="QKY1404" s="209"/>
      <c r="QKZ1404" s="209"/>
      <c r="QLA1404" s="209"/>
      <c r="QLB1404" s="209"/>
      <c r="QLC1404" s="209"/>
      <c r="QLD1404" s="209"/>
      <c r="QLE1404" s="209"/>
      <c r="QLF1404" s="209"/>
      <c r="QLG1404" s="209"/>
      <c r="QLH1404" s="209"/>
      <c r="QLI1404" s="209"/>
      <c r="QLJ1404" s="209"/>
      <c r="QLK1404" s="209"/>
      <c r="QLL1404" s="209"/>
      <c r="QLM1404" s="209"/>
      <c r="QLN1404" s="209"/>
      <c r="QLO1404" s="209"/>
      <c r="QLP1404" s="209"/>
      <c r="QLQ1404" s="209"/>
      <c r="QLR1404" s="209"/>
      <c r="QLS1404" s="209"/>
      <c r="QLT1404" s="209"/>
      <c r="QLU1404" s="209"/>
      <c r="QLV1404" s="209"/>
      <c r="QLW1404" s="209"/>
      <c r="QLX1404" s="209"/>
      <c r="QLY1404" s="209"/>
      <c r="QLZ1404" s="209"/>
      <c r="QMA1404" s="209"/>
      <c r="QMB1404" s="209"/>
      <c r="QMC1404" s="209"/>
      <c r="QMD1404" s="209"/>
      <c r="QME1404" s="209"/>
      <c r="QMF1404" s="209"/>
      <c r="QMG1404" s="209"/>
      <c r="QMH1404" s="209"/>
      <c r="QMI1404" s="209"/>
      <c r="QMJ1404" s="209"/>
      <c r="QMK1404" s="209"/>
      <c r="QML1404" s="209"/>
      <c r="QMM1404" s="209"/>
      <c r="QMN1404" s="209"/>
      <c r="QMO1404" s="209"/>
      <c r="QMP1404" s="209"/>
      <c r="QMQ1404" s="209"/>
      <c r="QMR1404" s="209"/>
      <c r="QMS1404" s="209"/>
      <c r="QMT1404" s="209"/>
      <c r="QMU1404" s="209"/>
      <c r="QMV1404" s="209"/>
      <c r="QMW1404" s="209"/>
      <c r="QMX1404" s="209"/>
      <c r="QMY1404" s="209"/>
      <c r="QMZ1404" s="209"/>
      <c r="QNA1404" s="209"/>
      <c r="QNB1404" s="209"/>
      <c r="QNC1404" s="209"/>
      <c r="QND1404" s="209"/>
      <c r="QNE1404" s="209"/>
      <c r="QNF1404" s="209"/>
      <c r="QNG1404" s="209"/>
      <c r="QNH1404" s="209"/>
      <c r="QNI1404" s="209"/>
      <c r="QNJ1404" s="209"/>
      <c r="QNK1404" s="209"/>
      <c r="QNL1404" s="209"/>
      <c r="QNM1404" s="209"/>
      <c r="QNN1404" s="209"/>
      <c r="QNO1404" s="209"/>
      <c r="QNP1404" s="209"/>
      <c r="QNQ1404" s="209"/>
      <c r="QNR1404" s="209"/>
      <c r="QNS1404" s="209"/>
      <c r="QNT1404" s="209"/>
      <c r="QNU1404" s="209"/>
      <c r="QNV1404" s="209"/>
      <c r="QNW1404" s="209"/>
      <c r="QNX1404" s="209"/>
      <c r="QNY1404" s="209"/>
      <c r="QNZ1404" s="209"/>
      <c r="QOA1404" s="209"/>
      <c r="QOB1404" s="209"/>
      <c r="QOC1404" s="209"/>
      <c r="QOD1404" s="209"/>
      <c r="QOE1404" s="209"/>
      <c r="QOF1404" s="209"/>
      <c r="QOG1404" s="209"/>
      <c r="QOH1404" s="209"/>
      <c r="QOI1404" s="209"/>
      <c r="QOJ1404" s="209"/>
      <c r="QOK1404" s="209"/>
      <c r="QOL1404" s="209"/>
      <c r="QOM1404" s="209"/>
      <c r="QON1404" s="209"/>
      <c r="QOO1404" s="209"/>
      <c r="QOP1404" s="209"/>
      <c r="QOQ1404" s="209"/>
      <c r="QOR1404" s="209"/>
      <c r="QOS1404" s="209"/>
      <c r="QOT1404" s="209"/>
      <c r="QOU1404" s="209"/>
      <c r="QOV1404" s="209"/>
      <c r="QOW1404" s="209"/>
      <c r="QOX1404" s="209"/>
      <c r="QOY1404" s="209"/>
      <c r="QOZ1404" s="209"/>
      <c r="QPA1404" s="209"/>
      <c r="QPB1404" s="209"/>
      <c r="QPC1404" s="209"/>
      <c r="QPD1404" s="209"/>
      <c r="QPE1404" s="209"/>
      <c r="QPF1404" s="209"/>
      <c r="QPG1404" s="209"/>
      <c r="QPH1404" s="209"/>
      <c r="QPI1404" s="209"/>
      <c r="QPJ1404" s="209"/>
      <c r="QPK1404" s="209"/>
      <c r="QPL1404" s="209"/>
      <c r="QPM1404" s="209"/>
      <c r="QPN1404" s="209"/>
      <c r="QPO1404" s="209"/>
      <c r="QPP1404" s="209"/>
      <c r="QPQ1404" s="209"/>
      <c r="QPR1404" s="209"/>
      <c r="QPS1404" s="209"/>
      <c r="QPT1404" s="209"/>
      <c r="QPU1404" s="209"/>
      <c r="QPV1404" s="209"/>
      <c r="QPW1404" s="209"/>
      <c r="QPX1404" s="209"/>
      <c r="QPY1404" s="209"/>
      <c r="QPZ1404" s="209"/>
      <c r="QQA1404" s="209"/>
      <c r="QQB1404" s="209"/>
      <c r="QQC1404" s="209"/>
      <c r="QQD1404" s="209"/>
      <c r="QQE1404" s="209"/>
      <c r="QQF1404" s="209"/>
      <c r="QQG1404" s="209"/>
      <c r="QQH1404" s="209"/>
      <c r="QQI1404" s="209"/>
      <c r="QQJ1404" s="209"/>
      <c r="QQK1404" s="209"/>
      <c r="QQL1404" s="209"/>
      <c r="QQM1404" s="209"/>
      <c r="QQN1404" s="209"/>
      <c r="QQO1404" s="209"/>
      <c r="QQP1404" s="209"/>
      <c r="QQQ1404" s="209"/>
      <c r="QQR1404" s="209"/>
      <c r="QQS1404" s="209"/>
      <c r="QQT1404" s="209"/>
      <c r="QQU1404" s="209"/>
      <c r="QQV1404" s="209"/>
      <c r="QQW1404" s="209"/>
      <c r="QQX1404" s="209"/>
      <c r="QQY1404" s="209"/>
      <c r="QQZ1404" s="209"/>
      <c r="QRA1404" s="209"/>
      <c r="QRB1404" s="209"/>
      <c r="QRC1404" s="209"/>
      <c r="QRD1404" s="209"/>
      <c r="QRE1404" s="209"/>
      <c r="QRF1404" s="209"/>
      <c r="QRG1404" s="209"/>
      <c r="QRH1404" s="209"/>
      <c r="QRI1404" s="209"/>
      <c r="QRJ1404" s="209"/>
      <c r="QRK1404" s="209"/>
      <c r="QRL1404" s="209"/>
      <c r="QRM1404" s="209"/>
      <c r="QRN1404" s="209"/>
      <c r="QRO1404" s="209"/>
      <c r="QRP1404" s="209"/>
      <c r="QRQ1404" s="209"/>
      <c r="QRR1404" s="209"/>
      <c r="QRS1404" s="209"/>
      <c r="QRT1404" s="209"/>
      <c r="QRU1404" s="209"/>
      <c r="QRV1404" s="209"/>
      <c r="QRW1404" s="209"/>
      <c r="QRX1404" s="209"/>
      <c r="QRY1404" s="209"/>
      <c r="QRZ1404" s="209"/>
      <c r="QSA1404" s="209"/>
      <c r="QSB1404" s="209"/>
      <c r="QSC1404" s="209"/>
      <c r="QSD1404" s="209"/>
      <c r="QSE1404" s="209"/>
      <c r="QSF1404" s="209"/>
      <c r="QSG1404" s="209"/>
      <c r="QSH1404" s="209"/>
      <c r="QSI1404" s="209"/>
      <c r="QSJ1404" s="209"/>
      <c r="QSK1404" s="209"/>
      <c r="QSL1404" s="209"/>
      <c r="QSM1404" s="209"/>
      <c r="QSN1404" s="209"/>
      <c r="QSO1404" s="209"/>
      <c r="QSP1404" s="209"/>
      <c r="QSQ1404" s="209"/>
      <c r="QSR1404" s="209"/>
      <c r="QSS1404" s="209"/>
      <c r="QST1404" s="209"/>
      <c r="QSU1404" s="209"/>
      <c r="QSV1404" s="209"/>
      <c r="QSW1404" s="209"/>
      <c r="QSX1404" s="209"/>
      <c r="QSY1404" s="209"/>
      <c r="QSZ1404" s="209"/>
      <c r="QTA1404" s="209"/>
      <c r="QTB1404" s="209"/>
      <c r="QTC1404" s="209"/>
      <c r="QTD1404" s="209"/>
      <c r="QTE1404" s="209"/>
      <c r="QTF1404" s="209"/>
      <c r="QTG1404" s="209"/>
      <c r="QTH1404" s="209"/>
      <c r="QTI1404" s="209"/>
      <c r="QTJ1404" s="209"/>
      <c r="QTK1404" s="209"/>
      <c r="QTL1404" s="209"/>
      <c r="QTM1404" s="209"/>
      <c r="QTN1404" s="209"/>
      <c r="QTO1404" s="209"/>
      <c r="QTP1404" s="209"/>
      <c r="QTQ1404" s="209"/>
      <c r="QTR1404" s="209"/>
      <c r="QTS1404" s="209"/>
      <c r="QTT1404" s="209"/>
      <c r="QTU1404" s="209"/>
      <c r="QTV1404" s="209"/>
      <c r="QTW1404" s="209"/>
      <c r="QTX1404" s="209"/>
      <c r="QTY1404" s="209"/>
      <c r="QTZ1404" s="209"/>
      <c r="QUA1404" s="209"/>
      <c r="QUB1404" s="209"/>
      <c r="QUC1404" s="209"/>
      <c r="QUD1404" s="209"/>
      <c r="QUE1404" s="209"/>
      <c r="QUF1404" s="209"/>
      <c r="QUG1404" s="209"/>
      <c r="QUH1404" s="209"/>
      <c r="QUI1404" s="209"/>
      <c r="QUJ1404" s="209"/>
      <c r="QUK1404" s="209"/>
      <c r="QUL1404" s="209"/>
      <c r="QUM1404" s="209"/>
      <c r="QUN1404" s="209"/>
      <c r="QUO1404" s="209"/>
      <c r="QUP1404" s="209"/>
      <c r="QUQ1404" s="209"/>
      <c r="QUR1404" s="209"/>
      <c r="QUS1404" s="209"/>
      <c r="QUT1404" s="209"/>
      <c r="QUU1404" s="209"/>
      <c r="QUV1404" s="209"/>
      <c r="QUW1404" s="209"/>
      <c r="QUX1404" s="209"/>
      <c r="QUY1404" s="209"/>
      <c r="QUZ1404" s="209"/>
      <c r="QVA1404" s="209"/>
      <c r="QVB1404" s="209"/>
      <c r="QVC1404" s="209"/>
      <c r="QVD1404" s="209"/>
      <c r="QVE1404" s="209"/>
      <c r="QVF1404" s="209"/>
      <c r="QVG1404" s="209"/>
      <c r="QVH1404" s="209"/>
      <c r="QVI1404" s="209"/>
      <c r="QVJ1404" s="209"/>
      <c r="QVK1404" s="209"/>
      <c r="QVL1404" s="209"/>
      <c r="QVM1404" s="209"/>
      <c r="QVN1404" s="209"/>
      <c r="QVO1404" s="209"/>
      <c r="QVP1404" s="209"/>
      <c r="QVQ1404" s="209"/>
      <c r="QVR1404" s="209"/>
      <c r="QVS1404" s="209"/>
      <c r="QVT1404" s="209"/>
      <c r="QVU1404" s="209"/>
      <c r="QVV1404" s="209"/>
      <c r="QVW1404" s="209"/>
      <c r="QVX1404" s="209"/>
      <c r="QVY1404" s="209"/>
      <c r="QVZ1404" s="209"/>
      <c r="QWA1404" s="209"/>
      <c r="QWB1404" s="209"/>
      <c r="QWC1404" s="209"/>
      <c r="QWD1404" s="209"/>
      <c r="QWE1404" s="209"/>
      <c r="QWF1404" s="209"/>
      <c r="QWG1404" s="209"/>
      <c r="QWH1404" s="209"/>
      <c r="QWI1404" s="209"/>
      <c r="QWJ1404" s="209"/>
      <c r="QWK1404" s="209"/>
      <c r="QWL1404" s="209"/>
      <c r="QWM1404" s="209"/>
      <c r="QWN1404" s="209"/>
      <c r="QWO1404" s="209"/>
      <c r="QWP1404" s="209"/>
      <c r="QWQ1404" s="209"/>
      <c r="QWR1404" s="209"/>
      <c r="QWS1404" s="209"/>
      <c r="QWT1404" s="209"/>
      <c r="QWU1404" s="209"/>
      <c r="QWV1404" s="209"/>
      <c r="QWW1404" s="209"/>
      <c r="QWX1404" s="209"/>
      <c r="QWY1404" s="209"/>
      <c r="QWZ1404" s="209"/>
      <c r="QXA1404" s="209"/>
      <c r="QXB1404" s="209"/>
      <c r="QXC1404" s="209"/>
      <c r="QXD1404" s="209"/>
      <c r="QXE1404" s="209"/>
      <c r="QXF1404" s="209"/>
      <c r="QXG1404" s="209"/>
      <c r="QXH1404" s="209"/>
      <c r="QXI1404" s="209"/>
      <c r="QXJ1404" s="209"/>
      <c r="QXK1404" s="209"/>
      <c r="QXL1404" s="209"/>
      <c r="QXM1404" s="209"/>
      <c r="QXN1404" s="209"/>
      <c r="QXO1404" s="209"/>
      <c r="QXP1404" s="209"/>
      <c r="QXQ1404" s="209"/>
      <c r="QXR1404" s="209"/>
      <c r="QXS1404" s="209"/>
      <c r="QXT1404" s="209"/>
      <c r="QXU1404" s="209"/>
      <c r="QXV1404" s="209"/>
      <c r="QXW1404" s="209"/>
      <c r="QXX1404" s="209"/>
      <c r="QXY1404" s="209"/>
      <c r="QXZ1404" s="209"/>
      <c r="QYA1404" s="209"/>
      <c r="QYB1404" s="209"/>
      <c r="QYC1404" s="209"/>
      <c r="QYD1404" s="209"/>
      <c r="QYE1404" s="209"/>
      <c r="QYF1404" s="209"/>
      <c r="QYG1404" s="209"/>
      <c r="QYH1404" s="209"/>
      <c r="QYI1404" s="209"/>
      <c r="QYJ1404" s="209"/>
      <c r="QYK1404" s="209"/>
      <c r="QYL1404" s="209"/>
      <c r="QYM1404" s="209"/>
      <c r="QYN1404" s="209"/>
      <c r="QYO1404" s="209"/>
      <c r="QYP1404" s="209"/>
      <c r="QYQ1404" s="209"/>
      <c r="QYR1404" s="209"/>
      <c r="QYS1404" s="209"/>
      <c r="QYT1404" s="209"/>
      <c r="QYU1404" s="209"/>
      <c r="QYV1404" s="209"/>
      <c r="QYW1404" s="209"/>
      <c r="QYX1404" s="209"/>
      <c r="QYY1404" s="209"/>
      <c r="QYZ1404" s="209"/>
      <c r="QZA1404" s="209"/>
      <c r="QZB1404" s="209"/>
      <c r="QZC1404" s="209"/>
      <c r="QZD1404" s="209"/>
      <c r="QZE1404" s="209"/>
      <c r="QZF1404" s="209"/>
      <c r="QZG1404" s="209"/>
      <c r="QZH1404" s="209"/>
      <c r="QZI1404" s="209"/>
      <c r="QZJ1404" s="209"/>
      <c r="QZK1404" s="209"/>
      <c r="QZL1404" s="209"/>
      <c r="QZM1404" s="209"/>
      <c r="QZN1404" s="209"/>
      <c r="QZO1404" s="209"/>
      <c r="QZP1404" s="209"/>
      <c r="QZQ1404" s="209"/>
      <c r="QZR1404" s="209"/>
      <c r="QZS1404" s="209"/>
      <c r="QZT1404" s="209"/>
      <c r="QZU1404" s="209"/>
      <c r="QZV1404" s="209"/>
      <c r="QZW1404" s="209"/>
      <c r="QZX1404" s="209"/>
      <c r="QZY1404" s="209"/>
      <c r="QZZ1404" s="209"/>
      <c r="RAA1404" s="209"/>
      <c r="RAB1404" s="209"/>
      <c r="RAC1404" s="209"/>
      <c r="RAD1404" s="209"/>
      <c r="RAE1404" s="209"/>
      <c r="RAF1404" s="209"/>
      <c r="RAG1404" s="209"/>
      <c r="RAH1404" s="209"/>
      <c r="RAI1404" s="209"/>
      <c r="RAJ1404" s="209"/>
      <c r="RAK1404" s="209"/>
      <c r="RAL1404" s="209"/>
      <c r="RAM1404" s="209"/>
      <c r="RAN1404" s="209"/>
      <c r="RAO1404" s="209"/>
      <c r="RAP1404" s="209"/>
      <c r="RAQ1404" s="209"/>
      <c r="RAR1404" s="209"/>
      <c r="RAS1404" s="209"/>
      <c r="RAT1404" s="209"/>
      <c r="RAU1404" s="209"/>
      <c r="RAV1404" s="209"/>
      <c r="RAW1404" s="209"/>
      <c r="RAX1404" s="209"/>
      <c r="RAY1404" s="209"/>
      <c r="RAZ1404" s="209"/>
      <c r="RBA1404" s="209"/>
      <c r="RBB1404" s="209"/>
      <c r="RBC1404" s="209"/>
      <c r="RBD1404" s="209"/>
      <c r="RBE1404" s="209"/>
      <c r="RBF1404" s="209"/>
      <c r="RBG1404" s="209"/>
      <c r="RBH1404" s="209"/>
      <c r="RBI1404" s="209"/>
      <c r="RBJ1404" s="209"/>
      <c r="RBK1404" s="209"/>
      <c r="RBL1404" s="209"/>
      <c r="RBM1404" s="209"/>
      <c r="RBN1404" s="209"/>
      <c r="RBO1404" s="209"/>
      <c r="RBP1404" s="209"/>
      <c r="RBQ1404" s="209"/>
      <c r="RBR1404" s="209"/>
      <c r="RBS1404" s="209"/>
      <c r="RBT1404" s="209"/>
      <c r="RBU1404" s="209"/>
      <c r="RBV1404" s="209"/>
      <c r="RBW1404" s="209"/>
      <c r="RBX1404" s="209"/>
      <c r="RBY1404" s="209"/>
      <c r="RBZ1404" s="209"/>
      <c r="RCA1404" s="209"/>
      <c r="RCB1404" s="209"/>
      <c r="RCC1404" s="209"/>
      <c r="RCD1404" s="209"/>
      <c r="RCE1404" s="209"/>
      <c r="RCF1404" s="209"/>
      <c r="RCG1404" s="209"/>
      <c r="RCH1404" s="209"/>
      <c r="RCI1404" s="209"/>
      <c r="RCJ1404" s="209"/>
      <c r="RCK1404" s="209"/>
      <c r="RCL1404" s="209"/>
      <c r="RCM1404" s="209"/>
      <c r="RCN1404" s="209"/>
      <c r="RCO1404" s="209"/>
      <c r="RCP1404" s="209"/>
      <c r="RCQ1404" s="209"/>
      <c r="RCR1404" s="209"/>
      <c r="RCS1404" s="209"/>
      <c r="RCT1404" s="209"/>
      <c r="RCU1404" s="209"/>
      <c r="RCV1404" s="209"/>
      <c r="RCW1404" s="209"/>
      <c r="RCX1404" s="209"/>
      <c r="RCY1404" s="209"/>
      <c r="RCZ1404" s="209"/>
      <c r="RDA1404" s="209"/>
      <c r="RDB1404" s="209"/>
      <c r="RDC1404" s="209"/>
      <c r="RDD1404" s="209"/>
      <c r="RDE1404" s="209"/>
      <c r="RDF1404" s="209"/>
      <c r="RDG1404" s="209"/>
      <c r="RDH1404" s="209"/>
      <c r="RDI1404" s="209"/>
      <c r="RDJ1404" s="209"/>
      <c r="RDK1404" s="209"/>
      <c r="RDL1404" s="209"/>
      <c r="RDM1404" s="209"/>
      <c r="RDN1404" s="209"/>
      <c r="RDO1404" s="209"/>
      <c r="RDP1404" s="209"/>
      <c r="RDQ1404" s="209"/>
      <c r="RDR1404" s="209"/>
      <c r="RDS1404" s="209"/>
      <c r="RDT1404" s="209"/>
      <c r="RDU1404" s="209"/>
      <c r="RDV1404" s="209"/>
      <c r="RDW1404" s="209"/>
      <c r="RDX1404" s="209"/>
      <c r="RDY1404" s="209"/>
      <c r="RDZ1404" s="209"/>
      <c r="REA1404" s="209"/>
      <c r="REB1404" s="209"/>
      <c r="REC1404" s="209"/>
      <c r="RED1404" s="209"/>
      <c r="REE1404" s="209"/>
      <c r="REF1404" s="209"/>
      <c r="REG1404" s="209"/>
      <c r="REH1404" s="209"/>
      <c r="REI1404" s="209"/>
      <c r="REJ1404" s="209"/>
      <c r="REK1404" s="209"/>
      <c r="REL1404" s="209"/>
      <c r="REM1404" s="209"/>
      <c r="REN1404" s="209"/>
      <c r="REO1404" s="209"/>
      <c r="REP1404" s="209"/>
      <c r="REQ1404" s="209"/>
      <c r="RER1404" s="209"/>
      <c r="RES1404" s="209"/>
      <c r="RET1404" s="209"/>
      <c r="REU1404" s="209"/>
      <c r="REV1404" s="209"/>
      <c r="REW1404" s="209"/>
      <c r="REX1404" s="209"/>
      <c r="REY1404" s="209"/>
      <c r="REZ1404" s="209"/>
      <c r="RFA1404" s="209"/>
      <c r="RFB1404" s="209"/>
      <c r="RFC1404" s="209"/>
      <c r="RFD1404" s="209"/>
      <c r="RFE1404" s="209"/>
      <c r="RFF1404" s="209"/>
      <c r="RFG1404" s="209"/>
      <c r="RFH1404" s="209"/>
      <c r="RFI1404" s="209"/>
      <c r="RFJ1404" s="209"/>
      <c r="RFK1404" s="209"/>
      <c r="RFL1404" s="209"/>
      <c r="RFM1404" s="209"/>
      <c r="RFN1404" s="209"/>
      <c r="RFO1404" s="209"/>
      <c r="RFP1404" s="209"/>
      <c r="RFQ1404" s="209"/>
      <c r="RFR1404" s="209"/>
      <c r="RFS1404" s="209"/>
      <c r="RFT1404" s="209"/>
      <c r="RFU1404" s="209"/>
      <c r="RFV1404" s="209"/>
      <c r="RFW1404" s="209"/>
      <c r="RFX1404" s="209"/>
      <c r="RFY1404" s="209"/>
      <c r="RFZ1404" s="209"/>
      <c r="RGA1404" s="209"/>
      <c r="RGB1404" s="209"/>
      <c r="RGC1404" s="209"/>
      <c r="RGD1404" s="209"/>
      <c r="RGE1404" s="209"/>
      <c r="RGF1404" s="209"/>
      <c r="RGG1404" s="209"/>
      <c r="RGH1404" s="209"/>
      <c r="RGI1404" s="209"/>
      <c r="RGJ1404" s="209"/>
      <c r="RGK1404" s="209"/>
      <c r="RGL1404" s="209"/>
      <c r="RGM1404" s="209"/>
      <c r="RGN1404" s="209"/>
      <c r="RGO1404" s="209"/>
      <c r="RGP1404" s="209"/>
      <c r="RGQ1404" s="209"/>
      <c r="RGR1404" s="209"/>
      <c r="RGS1404" s="209"/>
      <c r="RGT1404" s="209"/>
      <c r="RGU1404" s="209"/>
      <c r="RGV1404" s="209"/>
      <c r="RGW1404" s="209"/>
      <c r="RGX1404" s="209"/>
      <c r="RGY1404" s="209"/>
      <c r="RGZ1404" s="209"/>
      <c r="RHA1404" s="209"/>
      <c r="RHB1404" s="209"/>
      <c r="RHC1404" s="209"/>
      <c r="RHD1404" s="209"/>
      <c r="RHE1404" s="209"/>
      <c r="RHF1404" s="209"/>
      <c r="RHG1404" s="209"/>
      <c r="RHH1404" s="209"/>
      <c r="RHI1404" s="209"/>
      <c r="RHJ1404" s="209"/>
      <c r="RHK1404" s="209"/>
      <c r="RHL1404" s="209"/>
      <c r="RHM1404" s="209"/>
      <c r="RHN1404" s="209"/>
      <c r="RHO1404" s="209"/>
      <c r="RHP1404" s="209"/>
      <c r="RHQ1404" s="209"/>
      <c r="RHR1404" s="209"/>
      <c r="RHS1404" s="209"/>
      <c r="RHT1404" s="209"/>
      <c r="RHU1404" s="209"/>
      <c r="RHV1404" s="209"/>
      <c r="RHW1404" s="209"/>
      <c r="RHX1404" s="209"/>
      <c r="RHY1404" s="209"/>
      <c r="RHZ1404" s="209"/>
      <c r="RIA1404" s="209"/>
      <c r="RIB1404" s="209"/>
      <c r="RIC1404" s="209"/>
      <c r="RID1404" s="209"/>
      <c r="RIE1404" s="209"/>
      <c r="RIF1404" s="209"/>
      <c r="RIG1404" s="209"/>
      <c r="RIH1404" s="209"/>
      <c r="RII1404" s="209"/>
      <c r="RIJ1404" s="209"/>
      <c r="RIK1404" s="209"/>
      <c r="RIL1404" s="209"/>
      <c r="RIM1404" s="209"/>
      <c r="RIN1404" s="209"/>
      <c r="RIO1404" s="209"/>
      <c r="RIP1404" s="209"/>
      <c r="RIQ1404" s="209"/>
      <c r="RIR1404" s="209"/>
      <c r="RIS1404" s="209"/>
      <c r="RIT1404" s="209"/>
      <c r="RIU1404" s="209"/>
      <c r="RIV1404" s="209"/>
      <c r="RIW1404" s="209"/>
      <c r="RIX1404" s="209"/>
      <c r="RIY1404" s="209"/>
      <c r="RIZ1404" s="209"/>
      <c r="RJA1404" s="209"/>
      <c r="RJB1404" s="209"/>
      <c r="RJC1404" s="209"/>
      <c r="RJD1404" s="209"/>
      <c r="RJE1404" s="209"/>
      <c r="RJF1404" s="209"/>
      <c r="RJG1404" s="209"/>
      <c r="RJH1404" s="209"/>
      <c r="RJI1404" s="209"/>
      <c r="RJJ1404" s="209"/>
      <c r="RJK1404" s="209"/>
      <c r="RJL1404" s="209"/>
      <c r="RJM1404" s="209"/>
      <c r="RJN1404" s="209"/>
      <c r="RJO1404" s="209"/>
      <c r="RJP1404" s="209"/>
      <c r="RJQ1404" s="209"/>
      <c r="RJR1404" s="209"/>
      <c r="RJS1404" s="209"/>
      <c r="RJT1404" s="209"/>
      <c r="RJU1404" s="209"/>
      <c r="RJV1404" s="209"/>
      <c r="RJW1404" s="209"/>
      <c r="RJX1404" s="209"/>
      <c r="RJY1404" s="209"/>
      <c r="RJZ1404" s="209"/>
      <c r="RKA1404" s="209"/>
      <c r="RKB1404" s="209"/>
      <c r="RKC1404" s="209"/>
      <c r="RKD1404" s="209"/>
      <c r="RKE1404" s="209"/>
      <c r="RKF1404" s="209"/>
      <c r="RKG1404" s="209"/>
      <c r="RKH1404" s="209"/>
      <c r="RKI1404" s="209"/>
      <c r="RKJ1404" s="209"/>
      <c r="RKK1404" s="209"/>
      <c r="RKL1404" s="209"/>
      <c r="RKM1404" s="209"/>
      <c r="RKN1404" s="209"/>
      <c r="RKO1404" s="209"/>
      <c r="RKP1404" s="209"/>
      <c r="RKQ1404" s="209"/>
      <c r="RKR1404" s="209"/>
      <c r="RKS1404" s="209"/>
      <c r="RKT1404" s="209"/>
      <c r="RKU1404" s="209"/>
      <c r="RKV1404" s="209"/>
      <c r="RKW1404" s="209"/>
      <c r="RKX1404" s="209"/>
      <c r="RKY1404" s="209"/>
      <c r="RKZ1404" s="209"/>
      <c r="RLA1404" s="209"/>
      <c r="RLB1404" s="209"/>
      <c r="RLC1404" s="209"/>
      <c r="RLD1404" s="209"/>
      <c r="RLE1404" s="209"/>
      <c r="RLF1404" s="209"/>
      <c r="RLG1404" s="209"/>
      <c r="RLH1404" s="209"/>
      <c r="RLI1404" s="209"/>
      <c r="RLJ1404" s="209"/>
      <c r="RLK1404" s="209"/>
      <c r="RLL1404" s="209"/>
      <c r="RLM1404" s="209"/>
      <c r="RLN1404" s="209"/>
      <c r="RLO1404" s="209"/>
      <c r="RLP1404" s="209"/>
      <c r="RLQ1404" s="209"/>
      <c r="RLR1404" s="209"/>
      <c r="RLS1404" s="209"/>
      <c r="RLT1404" s="209"/>
      <c r="RLU1404" s="209"/>
      <c r="RLV1404" s="209"/>
      <c r="RLW1404" s="209"/>
      <c r="RLX1404" s="209"/>
      <c r="RLY1404" s="209"/>
      <c r="RLZ1404" s="209"/>
      <c r="RMA1404" s="209"/>
      <c r="RMB1404" s="209"/>
      <c r="RMC1404" s="209"/>
      <c r="RMD1404" s="209"/>
      <c r="RME1404" s="209"/>
      <c r="RMF1404" s="209"/>
      <c r="RMG1404" s="209"/>
      <c r="RMH1404" s="209"/>
      <c r="RMI1404" s="209"/>
      <c r="RMJ1404" s="209"/>
      <c r="RMK1404" s="209"/>
      <c r="RML1404" s="209"/>
      <c r="RMM1404" s="209"/>
      <c r="RMN1404" s="209"/>
      <c r="RMO1404" s="209"/>
      <c r="RMP1404" s="209"/>
      <c r="RMQ1404" s="209"/>
      <c r="RMR1404" s="209"/>
      <c r="RMS1404" s="209"/>
      <c r="RMT1404" s="209"/>
      <c r="RMU1404" s="209"/>
      <c r="RMV1404" s="209"/>
      <c r="RMW1404" s="209"/>
      <c r="RMX1404" s="209"/>
      <c r="RMY1404" s="209"/>
      <c r="RMZ1404" s="209"/>
      <c r="RNA1404" s="209"/>
      <c r="RNB1404" s="209"/>
      <c r="RNC1404" s="209"/>
      <c r="RND1404" s="209"/>
      <c r="RNE1404" s="209"/>
      <c r="RNF1404" s="209"/>
      <c r="RNG1404" s="209"/>
      <c r="RNH1404" s="209"/>
      <c r="RNI1404" s="209"/>
      <c r="RNJ1404" s="209"/>
      <c r="RNK1404" s="209"/>
      <c r="RNL1404" s="209"/>
      <c r="RNM1404" s="209"/>
      <c r="RNN1404" s="209"/>
      <c r="RNO1404" s="209"/>
      <c r="RNP1404" s="209"/>
      <c r="RNQ1404" s="209"/>
      <c r="RNR1404" s="209"/>
      <c r="RNS1404" s="209"/>
      <c r="RNT1404" s="209"/>
      <c r="RNU1404" s="209"/>
      <c r="RNV1404" s="209"/>
      <c r="RNW1404" s="209"/>
      <c r="RNX1404" s="209"/>
      <c r="RNY1404" s="209"/>
      <c r="RNZ1404" s="209"/>
      <c r="ROA1404" s="209"/>
      <c r="ROB1404" s="209"/>
      <c r="ROC1404" s="209"/>
      <c r="ROD1404" s="209"/>
      <c r="ROE1404" s="209"/>
      <c r="ROF1404" s="209"/>
      <c r="ROG1404" s="209"/>
      <c r="ROH1404" s="209"/>
      <c r="ROI1404" s="209"/>
      <c r="ROJ1404" s="209"/>
      <c r="ROK1404" s="209"/>
      <c r="ROL1404" s="209"/>
      <c r="ROM1404" s="209"/>
      <c r="RON1404" s="209"/>
      <c r="ROO1404" s="209"/>
      <c r="ROP1404" s="209"/>
      <c r="ROQ1404" s="209"/>
      <c r="ROR1404" s="209"/>
      <c r="ROS1404" s="209"/>
      <c r="ROT1404" s="209"/>
      <c r="ROU1404" s="209"/>
      <c r="ROV1404" s="209"/>
      <c r="ROW1404" s="209"/>
      <c r="ROX1404" s="209"/>
      <c r="ROY1404" s="209"/>
      <c r="ROZ1404" s="209"/>
      <c r="RPA1404" s="209"/>
      <c r="RPB1404" s="209"/>
      <c r="RPC1404" s="209"/>
      <c r="RPD1404" s="209"/>
      <c r="RPE1404" s="209"/>
      <c r="RPF1404" s="209"/>
      <c r="RPG1404" s="209"/>
      <c r="RPH1404" s="209"/>
      <c r="RPI1404" s="209"/>
      <c r="RPJ1404" s="209"/>
      <c r="RPK1404" s="209"/>
      <c r="RPL1404" s="209"/>
      <c r="RPM1404" s="209"/>
      <c r="RPN1404" s="209"/>
      <c r="RPO1404" s="209"/>
      <c r="RPP1404" s="209"/>
      <c r="RPQ1404" s="209"/>
      <c r="RPR1404" s="209"/>
      <c r="RPS1404" s="209"/>
      <c r="RPT1404" s="209"/>
      <c r="RPU1404" s="209"/>
      <c r="RPV1404" s="209"/>
      <c r="RPW1404" s="209"/>
      <c r="RPX1404" s="209"/>
      <c r="RPY1404" s="209"/>
      <c r="RPZ1404" s="209"/>
      <c r="RQA1404" s="209"/>
      <c r="RQB1404" s="209"/>
      <c r="RQC1404" s="209"/>
      <c r="RQD1404" s="209"/>
      <c r="RQE1404" s="209"/>
      <c r="RQF1404" s="209"/>
      <c r="RQG1404" s="209"/>
      <c r="RQH1404" s="209"/>
      <c r="RQI1404" s="209"/>
      <c r="RQJ1404" s="209"/>
      <c r="RQK1404" s="209"/>
      <c r="RQL1404" s="209"/>
      <c r="RQM1404" s="209"/>
      <c r="RQN1404" s="209"/>
      <c r="RQO1404" s="209"/>
      <c r="RQP1404" s="209"/>
      <c r="RQQ1404" s="209"/>
      <c r="RQR1404" s="209"/>
      <c r="RQS1404" s="209"/>
      <c r="RQT1404" s="209"/>
      <c r="RQU1404" s="209"/>
      <c r="RQV1404" s="209"/>
      <c r="RQW1404" s="209"/>
      <c r="RQX1404" s="209"/>
      <c r="RQY1404" s="209"/>
      <c r="RQZ1404" s="209"/>
      <c r="RRA1404" s="209"/>
      <c r="RRB1404" s="209"/>
      <c r="RRC1404" s="209"/>
      <c r="RRD1404" s="209"/>
      <c r="RRE1404" s="209"/>
      <c r="RRF1404" s="209"/>
      <c r="RRG1404" s="209"/>
      <c r="RRH1404" s="209"/>
      <c r="RRI1404" s="209"/>
      <c r="RRJ1404" s="209"/>
      <c r="RRK1404" s="209"/>
      <c r="RRL1404" s="209"/>
      <c r="RRM1404" s="209"/>
      <c r="RRN1404" s="209"/>
      <c r="RRO1404" s="209"/>
      <c r="RRP1404" s="209"/>
      <c r="RRQ1404" s="209"/>
      <c r="RRR1404" s="209"/>
      <c r="RRS1404" s="209"/>
      <c r="RRT1404" s="209"/>
      <c r="RRU1404" s="209"/>
      <c r="RRV1404" s="209"/>
      <c r="RRW1404" s="209"/>
      <c r="RRX1404" s="209"/>
      <c r="RRY1404" s="209"/>
      <c r="RRZ1404" s="209"/>
      <c r="RSA1404" s="209"/>
      <c r="RSB1404" s="209"/>
      <c r="RSC1404" s="209"/>
      <c r="RSD1404" s="209"/>
      <c r="RSE1404" s="209"/>
      <c r="RSF1404" s="209"/>
      <c r="RSG1404" s="209"/>
      <c r="RSH1404" s="209"/>
      <c r="RSI1404" s="209"/>
      <c r="RSJ1404" s="209"/>
      <c r="RSK1404" s="209"/>
      <c r="RSL1404" s="209"/>
      <c r="RSM1404" s="209"/>
      <c r="RSN1404" s="209"/>
      <c r="RSO1404" s="209"/>
      <c r="RSP1404" s="209"/>
      <c r="RSQ1404" s="209"/>
      <c r="RSR1404" s="209"/>
      <c r="RSS1404" s="209"/>
      <c r="RST1404" s="209"/>
      <c r="RSU1404" s="209"/>
      <c r="RSV1404" s="209"/>
      <c r="RSW1404" s="209"/>
      <c r="RSX1404" s="209"/>
      <c r="RSY1404" s="209"/>
      <c r="RSZ1404" s="209"/>
      <c r="RTA1404" s="209"/>
      <c r="RTB1404" s="209"/>
      <c r="RTC1404" s="209"/>
      <c r="RTD1404" s="209"/>
      <c r="RTE1404" s="209"/>
      <c r="RTF1404" s="209"/>
      <c r="RTG1404" s="209"/>
      <c r="RTH1404" s="209"/>
      <c r="RTI1404" s="209"/>
      <c r="RTJ1404" s="209"/>
      <c r="RTK1404" s="209"/>
      <c r="RTL1404" s="209"/>
      <c r="RTM1404" s="209"/>
      <c r="RTN1404" s="209"/>
      <c r="RTO1404" s="209"/>
      <c r="RTP1404" s="209"/>
      <c r="RTQ1404" s="209"/>
      <c r="RTR1404" s="209"/>
      <c r="RTS1404" s="209"/>
      <c r="RTT1404" s="209"/>
      <c r="RTU1404" s="209"/>
      <c r="RTV1404" s="209"/>
      <c r="RTW1404" s="209"/>
      <c r="RTX1404" s="209"/>
      <c r="RTY1404" s="209"/>
      <c r="RTZ1404" s="209"/>
      <c r="RUA1404" s="209"/>
      <c r="RUB1404" s="209"/>
      <c r="RUC1404" s="209"/>
      <c r="RUD1404" s="209"/>
      <c r="RUE1404" s="209"/>
      <c r="RUF1404" s="209"/>
      <c r="RUG1404" s="209"/>
      <c r="RUH1404" s="209"/>
      <c r="RUI1404" s="209"/>
      <c r="RUJ1404" s="209"/>
      <c r="RUK1404" s="209"/>
      <c r="RUL1404" s="209"/>
      <c r="RUM1404" s="209"/>
      <c r="RUN1404" s="209"/>
      <c r="RUO1404" s="209"/>
      <c r="RUP1404" s="209"/>
      <c r="RUQ1404" s="209"/>
      <c r="RUR1404" s="209"/>
      <c r="RUS1404" s="209"/>
      <c r="RUT1404" s="209"/>
      <c r="RUU1404" s="209"/>
      <c r="RUV1404" s="209"/>
      <c r="RUW1404" s="209"/>
      <c r="RUX1404" s="209"/>
      <c r="RUY1404" s="209"/>
      <c r="RUZ1404" s="209"/>
      <c r="RVA1404" s="209"/>
      <c r="RVB1404" s="209"/>
      <c r="RVC1404" s="209"/>
      <c r="RVD1404" s="209"/>
      <c r="RVE1404" s="209"/>
      <c r="RVF1404" s="209"/>
      <c r="RVG1404" s="209"/>
      <c r="RVH1404" s="209"/>
      <c r="RVI1404" s="209"/>
      <c r="RVJ1404" s="209"/>
      <c r="RVK1404" s="209"/>
      <c r="RVL1404" s="209"/>
      <c r="RVM1404" s="209"/>
      <c r="RVN1404" s="209"/>
      <c r="RVO1404" s="209"/>
      <c r="RVP1404" s="209"/>
      <c r="RVQ1404" s="209"/>
      <c r="RVR1404" s="209"/>
      <c r="RVS1404" s="209"/>
      <c r="RVT1404" s="209"/>
      <c r="RVU1404" s="209"/>
      <c r="RVV1404" s="209"/>
      <c r="RVW1404" s="209"/>
      <c r="RVX1404" s="209"/>
      <c r="RVY1404" s="209"/>
      <c r="RVZ1404" s="209"/>
      <c r="RWA1404" s="209"/>
      <c r="RWB1404" s="209"/>
      <c r="RWC1404" s="209"/>
      <c r="RWD1404" s="209"/>
      <c r="RWE1404" s="209"/>
      <c r="RWF1404" s="209"/>
      <c r="RWG1404" s="209"/>
      <c r="RWH1404" s="209"/>
      <c r="RWI1404" s="209"/>
      <c r="RWJ1404" s="209"/>
      <c r="RWK1404" s="209"/>
      <c r="RWL1404" s="209"/>
      <c r="RWM1404" s="209"/>
      <c r="RWN1404" s="209"/>
      <c r="RWO1404" s="209"/>
      <c r="RWP1404" s="209"/>
      <c r="RWQ1404" s="209"/>
      <c r="RWR1404" s="209"/>
      <c r="RWS1404" s="209"/>
      <c r="RWT1404" s="209"/>
      <c r="RWU1404" s="209"/>
      <c r="RWV1404" s="209"/>
      <c r="RWW1404" s="209"/>
      <c r="RWX1404" s="209"/>
      <c r="RWY1404" s="209"/>
      <c r="RWZ1404" s="209"/>
      <c r="RXA1404" s="209"/>
      <c r="RXB1404" s="209"/>
      <c r="RXC1404" s="209"/>
      <c r="RXD1404" s="209"/>
      <c r="RXE1404" s="209"/>
      <c r="RXF1404" s="209"/>
      <c r="RXG1404" s="209"/>
      <c r="RXH1404" s="209"/>
      <c r="RXI1404" s="209"/>
      <c r="RXJ1404" s="209"/>
      <c r="RXK1404" s="209"/>
      <c r="RXL1404" s="209"/>
      <c r="RXM1404" s="209"/>
      <c r="RXN1404" s="209"/>
      <c r="RXO1404" s="209"/>
      <c r="RXP1404" s="209"/>
      <c r="RXQ1404" s="209"/>
      <c r="RXR1404" s="209"/>
      <c r="RXS1404" s="209"/>
      <c r="RXT1404" s="209"/>
      <c r="RXU1404" s="209"/>
      <c r="RXV1404" s="209"/>
      <c r="RXW1404" s="209"/>
      <c r="RXX1404" s="209"/>
      <c r="RXY1404" s="209"/>
      <c r="RXZ1404" s="209"/>
      <c r="RYA1404" s="209"/>
      <c r="RYB1404" s="209"/>
      <c r="RYC1404" s="209"/>
      <c r="RYD1404" s="209"/>
      <c r="RYE1404" s="209"/>
      <c r="RYF1404" s="209"/>
      <c r="RYG1404" s="209"/>
      <c r="RYH1404" s="209"/>
      <c r="RYI1404" s="209"/>
      <c r="RYJ1404" s="209"/>
      <c r="RYK1404" s="209"/>
      <c r="RYL1404" s="209"/>
      <c r="RYM1404" s="209"/>
      <c r="RYN1404" s="209"/>
      <c r="RYO1404" s="209"/>
      <c r="RYP1404" s="209"/>
      <c r="RYQ1404" s="209"/>
      <c r="RYR1404" s="209"/>
      <c r="RYS1404" s="209"/>
      <c r="RYT1404" s="209"/>
      <c r="RYU1404" s="209"/>
      <c r="RYV1404" s="209"/>
      <c r="RYW1404" s="209"/>
      <c r="RYX1404" s="209"/>
      <c r="RYY1404" s="209"/>
      <c r="RYZ1404" s="209"/>
      <c r="RZA1404" s="209"/>
      <c r="RZB1404" s="209"/>
      <c r="RZC1404" s="209"/>
      <c r="RZD1404" s="209"/>
      <c r="RZE1404" s="209"/>
      <c r="RZF1404" s="209"/>
      <c r="RZG1404" s="209"/>
      <c r="RZH1404" s="209"/>
      <c r="RZI1404" s="209"/>
      <c r="RZJ1404" s="209"/>
      <c r="RZK1404" s="209"/>
      <c r="RZL1404" s="209"/>
      <c r="RZM1404" s="209"/>
      <c r="RZN1404" s="209"/>
      <c r="RZO1404" s="209"/>
      <c r="RZP1404" s="209"/>
      <c r="RZQ1404" s="209"/>
      <c r="RZR1404" s="209"/>
      <c r="RZS1404" s="209"/>
      <c r="RZT1404" s="209"/>
      <c r="RZU1404" s="209"/>
      <c r="RZV1404" s="209"/>
      <c r="RZW1404" s="209"/>
      <c r="RZX1404" s="209"/>
      <c r="RZY1404" s="209"/>
      <c r="RZZ1404" s="209"/>
      <c r="SAA1404" s="209"/>
      <c r="SAB1404" s="209"/>
      <c r="SAC1404" s="209"/>
      <c r="SAD1404" s="209"/>
      <c r="SAE1404" s="209"/>
      <c r="SAF1404" s="209"/>
      <c r="SAG1404" s="209"/>
      <c r="SAH1404" s="209"/>
      <c r="SAI1404" s="209"/>
      <c r="SAJ1404" s="209"/>
      <c r="SAK1404" s="209"/>
      <c r="SAL1404" s="209"/>
      <c r="SAM1404" s="209"/>
      <c r="SAN1404" s="209"/>
      <c r="SAO1404" s="209"/>
      <c r="SAP1404" s="209"/>
      <c r="SAQ1404" s="209"/>
      <c r="SAR1404" s="209"/>
      <c r="SAS1404" s="209"/>
      <c r="SAT1404" s="209"/>
      <c r="SAU1404" s="209"/>
      <c r="SAV1404" s="209"/>
      <c r="SAW1404" s="209"/>
      <c r="SAX1404" s="209"/>
      <c r="SAY1404" s="209"/>
      <c r="SAZ1404" s="209"/>
      <c r="SBA1404" s="209"/>
      <c r="SBB1404" s="209"/>
      <c r="SBC1404" s="209"/>
      <c r="SBD1404" s="209"/>
      <c r="SBE1404" s="209"/>
      <c r="SBF1404" s="209"/>
      <c r="SBG1404" s="209"/>
      <c r="SBH1404" s="209"/>
      <c r="SBI1404" s="209"/>
      <c r="SBJ1404" s="209"/>
      <c r="SBK1404" s="209"/>
      <c r="SBL1404" s="209"/>
      <c r="SBM1404" s="209"/>
      <c r="SBN1404" s="209"/>
      <c r="SBO1404" s="209"/>
      <c r="SBP1404" s="209"/>
      <c r="SBQ1404" s="209"/>
      <c r="SBR1404" s="209"/>
      <c r="SBS1404" s="209"/>
      <c r="SBT1404" s="209"/>
      <c r="SBU1404" s="209"/>
      <c r="SBV1404" s="209"/>
      <c r="SBW1404" s="209"/>
      <c r="SBX1404" s="209"/>
      <c r="SBY1404" s="209"/>
      <c r="SBZ1404" s="209"/>
      <c r="SCA1404" s="209"/>
      <c r="SCB1404" s="209"/>
      <c r="SCC1404" s="209"/>
      <c r="SCD1404" s="209"/>
      <c r="SCE1404" s="209"/>
      <c r="SCF1404" s="209"/>
      <c r="SCG1404" s="209"/>
      <c r="SCH1404" s="209"/>
      <c r="SCI1404" s="209"/>
      <c r="SCJ1404" s="209"/>
      <c r="SCK1404" s="209"/>
      <c r="SCL1404" s="209"/>
      <c r="SCM1404" s="209"/>
      <c r="SCN1404" s="209"/>
      <c r="SCO1404" s="209"/>
      <c r="SCP1404" s="209"/>
      <c r="SCQ1404" s="209"/>
      <c r="SCR1404" s="209"/>
      <c r="SCS1404" s="209"/>
      <c r="SCT1404" s="209"/>
      <c r="SCU1404" s="209"/>
      <c r="SCV1404" s="209"/>
      <c r="SCW1404" s="209"/>
      <c r="SCX1404" s="209"/>
      <c r="SCY1404" s="209"/>
      <c r="SCZ1404" s="209"/>
      <c r="SDA1404" s="209"/>
      <c r="SDB1404" s="209"/>
      <c r="SDC1404" s="209"/>
      <c r="SDD1404" s="209"/>
      <c r="SDE1404" s="209"/>
      <c r="SDF1404" s="209"/>
      <c r="SDG1404" s="209"/>
      <c r="SDH1404" s="209"/>
      <c r="SDI1404" s="209"/>
      <c r="SDJ1404" s="209"/>
      <c r="SDK1404" s="209"/>
      <c r="SDL1404" s="209"/>
      <c r="SDM1404" s="209"/>
      <c r="SDN1404" s="209"/>
      <c r="SDO1404" s="209"/>
      <c r="SDP1404" s="209"/>
      <c r="SDQ1404" s="209"/>
      <c r="SDR1404" s="209"/>
      <c r="SDS1404" s="209"/>
      <c r="SDT1404" s="209"/>
      <c r="SDU1404" s="209"/>
      <c r="SDV1404" s="209"/>
      <c r="SDW1404" s="209"/>
      <c r="SDX1404" s="209"/>
      <c r="SDY1404" s="209"/>
      <c r="SDZ1404" s="209"/>
      <c r="SEA1404" s="209"/>
      <c r="SEB1404" s="209"/>
      <c r="SEC1404" s="209"/>
      <c r="SED1404" s="209"/>
      <c r="SEE1404" s="209"/>
      <c r="SEF1404" s="209"/>
      <c r="SEG1404" s="209"/>
      <c r="SEH1404" s="209"/>
      <c r="SEI1404" s="209"/>
      <c r="SEJ1404" s="209"/>
      <c r="SEK1404" s="209"/>
      <c r="SEL1404" s="209"/>
      <c r="SEM1404" s="209"/>
      <c r="SEN1404" s="209"/>
      <c r="SEO1404" s="209"/>
      <c r="SEP1404" s="209"/>
      <c r="SEQ1404" s="209"/>
      <c r="SER1404" s="209"/>
      <c r="SES1404" s="209"/>
      <c r="SET1404" s="209"/>
      <c r="SEU1404" s="209"/>
      <c r="SEV1404" s="209"/>
      <c r="SEW1404" s="209"/>
      <c r="SEX1404" s="209"/>
      <c r="SEY1404" s="209"/>
      <c r="SEZ1404" s="209"/>
      <c r="SFA1404" s="209"/>
      <c r="SFB1404" s="209"/>
      <c r="SFC1404" s="209"/>
      <c r="SFD1404" s="209"/>
      <c r="SFE1404" s="209"/>
      <c r="SFF1404" s="209"/>
      <c r="SFG1404" s="209"/>
      <c r="SFH1404" s="209"/>
      <c r="SFI1404" s="209"/>
      <c r="SFJ1404" s="209"/>
      <c r="SFK1404" s="209"/>
      <c r="SFL1404" s="209"/>
      <c r="SFM1404" s="209"/>
      <c r="SFN1404" s="209"/>
      <c r="SFO1404" s="209"/>
      <c r="SFP1404" s="209"/>
      <c r="SFQ1404" s="209"/>
      <c r="SFR1404" s="209"/>
      <c r="SFS1404" s="209"/>
      <c r="SFT1404" s="209"/>
      <c r="SFU1404" s="209"/>
      <c r="SFV1404" s="209"/>
      <c r="SFW1404" s="209"/>
      <c r="SFX1404" s="209"/>
      <c r="SFY1404" s="209"/>
      <c r="SFZ1404" s="209"/>
      <c r="SGA1404" s="209"/>
      <c r="SGB1404" s="209"/>
      <c r="SGC1404" s="209"/>
      <c r="SGD1404" s="209"/>
      <c r="SGE1404" s="209"/>
      <c r="SGF1404" s="209"/>
      <c r="SGG1404" s="209"/>
      <c r="SGH1404" s="209"/>
      <c r="SGI1404" s="209"/>
      <c r="SGJ1404" s="209"/>
      <c r="SGK1404" s="209"/>
      <c r="SGL1404" s="209"/>
      <c r="SGM1404" s="209"/>
      <c r="SGN1404" s="209"/>
      <c r="SGO1404" s="209"/>
      <c r="SGP1404" s="209"/>
      <c r="SGQ1404" s="209"/>
      <c r="SGR1404" s="209"/>
      <c r="SGS1404" s="209"/>
      <c r="SGT1404" s="209"/>
      <c r="SGU1404" s="209"/>
      <c r="SGV1404" s="209"/>
      <c r="SGW1404" s="209"/>
      <c r="SGX1404" s="209"/>
      <c r="SGY1404" s="209"/>
      <c r="SGZ1404" s="209"/>
      <c r="SHA1404" s="209"/>
      <c r="SHB1404" s="209"/>
      <c r="SHC1404" s="209"/>
      <c r="SHD1404" s="209"/>
      <c r="SHE1404" s="209"/>
      <c r="SHF1404" s="209"/>
      <c r="SHG1404" s="209"/>
      <c r="SHH1404" s="209"/>
      <c r="SHI1404" s="209"/>
      <c r="SHJ1404" s="209"/>
      <c r="SHK1404" s="209"/>
      <c r="SHL1404" s="209"/>
      <c r="SHM1404" s="209"/>
      <c r="SHN1404" s="209"/>
      <c r="SHO1404" s="209"/>
      <c r="SHP1404" s="209"/>
      <c r="SHQ1404" s="209"/>
      <c r="SHR1404" s="209"/>
      <c r="SHS1404" s="209"/>
      <c r="SHT1404" s="209"/>
      <c r="SHU1404" s="209"/>
      <c r="SHV1404" s="209"/>
      <c r="SHW1404" s="209"/>
      <c r="SHX1404" s="209"/>
      <c r="SHY1404" s="209"/>
      <c r="SHZ1404" s="209"/>
      <c r="SIA1404" s="209"/>
      <c r="SIB1404" s="209"/>
      <c r="SIC1404" s="209"/>
      <c r="SID1404" s="209"/>
      <c r="SIE1404" s="209"/>
      <c r="SIF1404" s="209"/>
      <c r="SIG1404" s="209"/>
      <c r="SIH1404" s="209"/>
      <c r="SII1404" s="209"/>
      <c r="SIJ1404" s="209"/>
      <c r="SIK1404" s="209"/>
      <c r="SIL1404" s="209"/>
      <c r="SIM1404" s="209"/>
      <c r="SIN1404" s="209"/>
      <c r="SIO1404" s="209"/>
      <c r="SIP1404" s="209"/>
      <c r="SIQ1404" s="209"/>
      <c r="SIR1404" s="209"/>
      <c r="SIS1404" s="209"/>
      <c r="SIT1404" s="209"/>
      <c r="SIU1404" s="209"/>
      <c r="SIV1404" s="209"/>
      <c r="SIW1404" s="209"/>
      <c r="SIX1404" s="209"/>
      <c r="SIY1404" s="209"/>
      <c r="SIZ1404" s="209"/>
      <c r="SJA1404" s="209"/>
      <c r="SJB1404" s="209"/>
      <c r="SJC1404" s="209"/>
      <c r="SJD1404" s="209"/>
      <c r="SJE1404" s="209"/>
      <c r="SJF1404" s="209"/>
      <c r="SJG1404" s="209"/>
      <c r="SJH1404" s="209"/>
      <c r="SJI1404" s="209"/>
      <c r="SJJ1404" s="209"/>
      <c r="SJK1404" s="209"/>
      <c r="SJL1404" s="209"/>
      <c r="SJM1404" s="209"/>
      <c r="SJN1404" s="209"/>
      <c r="SJO1404" s="209"/>
      <c r="SJP1404" s="209"/>
      <c r="SJQ1404" s="209"/>
      <c r="SJR1404" s="209"/>
      <c r="SJS1404" s="209"/>
      <c r="SJT1404" s="209"/>
      <c r="SJU1404" s="209"/>
      <c r="SJV1404" s="209"/>
      <c r="SJW1404" s="209"/>
      <c r="SJX1404" s="209"/>
      <c r="SJY1404" s="209"/>
      <c r="SJZ1404" s="209"/>
      <c r="SKA1404" s="209"/>
      <c r="SKB1404" s="209"/>
      <c r="SKC1404" s="209"/>
      <c r="SKD1404" s="209"/>
      <c r="SKE1404" s="209"/>
      <c r="SKF1404" s="209"/>
      <c r="SKG1404" s="209"/>
      <c r="SKH1404" s="209"/>
      <c r="SKI1404" s="209"/>
      <c r="SKJ1404" s="209"/>
      <c r="SKK1404" s="209"/>
      <c r="SKL1404" s="209"/>
      <c r="SKM1404" s="209"/>
      <c r="SKN1404" s="209"/>
      <c r="SKO1404" s="209"/>
      <c r="SKP1404" s="209"/>
      <c r="SKQ1404" s="209"/>
      <c r="SKR1404" s="209"/>
      <c r="SKS1404" s="209"/>
      <c r="SKT1404" s="209"/>
      <c r="SKU1404" s="209"/>
      <c r="SKV1404" s="209"/>
      <c r="SKW1404" s="209"/>
      <c r="SKX1404" s="209"/>
      <c r="SKY1404" s="209"/>
      <c r="SKZ1404" s="209"/>
      <c r="SLA1404" s="209"/>
      <c r="SLB1404" s="209"/>
      <c r="SLC1404" s="209"/>
      <c r="SLD1404" s="209"/>
      <c r="SLE1404" s="209"/>
      <c r="SLF1404" s="209"/>
      <c r="SLG1404" s="209"/>
      <c r="SLH1404" s="209"/>
      <c r="SLI1404" s="209"/>
      <c r="SLJ1404" s="209"/>
      <c r="SLK1404" s="209"/>
      <c r="SLL1404" s="209"/>
      <c r="SLM1404" s="209"/>
      <c r="SLN1404" s="209"/>
      <c r="SLO1404" s="209"/>
      <c r="SLP1404" s="209"/>
      <c r="SLQ1404" s="209"/>
      <c r="SLR1404" s="209"/>
      <c r="SLS1404" s="209"/>
      <c r="SLT1404" s="209"/>
      <c r="SLU1404" s="209"/>
      <c r="SLV1404" s="209"/>
      <c r="SLW1404" s="209"/>
      <c r="SLX1404" s="209"/>
      <c r="SLY1404" s="209"/>
      <c r="SLZ1404" s="209"/>
      <c r="SMA1404" s="209"/>
      <c r="SMB1404" s="209"/>
      <c r="SMC1404" s="209"/>
      <c r="SMD1404" s="209"/>
      <c r="SME1404" s="209"/>
      <c r="SMF1404" s="209"/>
      <c r="SMG1404" s="209"/>
      <c r="SMH1404" s="209"/>
      <c r="SMI1404" s="209"/>
      <c r="SMJ1404" s="209"/>
      <c r="SMK1404" s="209"/>
      <c r="SML1404" s="209"/>
      <c r="SMM1404" s="209"/>
      <c r="SMN1404" s="209"/>
      <c r="SMO1404" s="209"/>
      <c r="SMP1404" s="209"/>
      <c r="SMQ1404" s="209"/>
      <c r="SMR1404" s="209"/>
      <c r="SMS1404" s="209"/>
      <c r="SMT1404" s="209"/>
      <c r="SMU1404" s="209"/>
      <c r="SMV1404" s="209"/>
      <c r="SMW1404" s="209"/>
      <c r="SMX1404" s="209"/>
      <c r="SMY1404" s="209"/>
      <c r="SMZ1404" s="209"/>
      <c r="SNA1404" s="209"/>
      <c r="SNB1404" s="209"/>
      <c r="SNC1404" s="209"/>
      <c r="SND1404" s="209"/>
      <c r="SNE1404" s="209"/>
      <c r="SNF1404" s="209"/>
      <c r="SNG1404" s="209"/>
      <c r="SNH1404" s="209"/>
      <c r="SNI1404" s="209"/>
      <c r="SNJ1404" s="209"/>
      <c r="SNK1404" s="209"/>
      <c r="SNL1404" s="209"/>
      <c r="SNM1404" s="209"/>
      <c r="SNN1404" s="209"/>
      <c r="SNO1404" s="209"/>
      <c r="SNP1404" s="209"/>
      <c r="SNQ1404" s="209"/>
      <c r="SNR1404" s="209"/>
      <c r="SNS1404" s="209"/>
      <c r="SNT1404" s="209"/>
      <c r="SNU1404" s="209"/>
      <c r="SNV1404" s="209"/>
      <c r="SNW1404" s="209"/>
      <c r="SNX1404" s="209"/>
      <c r="SNY1404" s="209"/>
      <c r="SNZ1404" s="209"/>
      <c r="SOA1404" s="209"/>
      <c r="SOB1404" s="209"/>
      <c r="SOC1404" s="209"/>
      <c r="SOD1404" s="209"/>
      <c r="SOE1404" s="209"/>
      <c r="SOF1404" s="209"/>
      <c r="SOG1404" s="209"/>
      <c r="SOH1404" s="209"/>
      <c r="SOI1404" s="209"/>
      <c r="SOJ1404" s="209"/>
      <c r="SOK1404" s="209"/>
      <c r="SOL1404" s="209"/>
      <c r="SOM1404" s="209"/>
      <c r="SON1404" s="209"/>
      <c r="SOO1404" s="209"/>
      <c r="SOP1404" s="209"/>
      <c r="SOQ1404" s="209"/>
      <c r="SOR1404" s="209"/>
      <c r="SOS1404" s="209"/>
      <c r="SOT1404" s="209"/>
      <c r="SOU1404" s="209"/>
      <c r="SOV1404" s="209"/>
      <c r="SOW1404" s="209"/>
      <c r="SOX1404" s="209"/>
      <c r="SOY1404" s="209"/>
      <c r="SOZ1404" s="209"/>
      <c r="SPA1404" s="209"/>
      <c r="SPB1404" s="209"/>
      <c r="SPC1404" s="209"/>
      <c r="SPD1404" s="209"/>
      <c r="SPE1404" s="209"/>
      <c r="SPF1404" s="209"/>
      <c r="SPG1404" s="209"/>
      <c r="SPH1404" s="209"/>
      <c r="SPI1404" s="209"/>
      <c r="SPJ1404" s="209"/>
      <c r="SPK1404" s="209"/>
      <c r="SPL1404" s="209"/>
      <c r="SPM1404" s="209"/>
      <c r="SPN1404" s="209"/>
      <c r="SPO1404" s="209"/>
      <c r="SPP1404" s="209"/>
      <c r="SPQ1404" s="209"/>
      <c r="SPR1404" s="209"/>
      <c r="SPS1404" s="209"/>
      <c r="SPT1404" s="209"/>
      <c r="SPU1404" s="209"/>
      <c r="SPV1404" s="209"/>
      <c r="SPW1404" s="209"/>
      <c r="SPX1404" s="209"/>
      <c r="SPY1404" s="209"/>
      <c r="SPZ1404" s="209"/>
      <c r="SQA1404" s="209"/>
      <c r="SQB1404" s="209"/>
      <c r="SQC1404" s="209"/>
      <c r="SQD1404" s="209"/>
      <c r="SQE1404" s="209"/>
      <c r="SQF1404" s="209"/>
      <c r="SQG1404" s="209"/>
      <c r="SQH1404" s="209"/>
      <c r="SQI1404" s="209"/>
      <c r="SQJ1404" s="209"/>
      <c r="SQK1404" s="209"/>
      <c r="SQL1404" s="209"/>
      <c r="SQM1404" s="209"/>
      <c r="SQN1404" s="209"/>
      <c r="SQO1404" s="209"/>
      <c r="SQP1404" s="209"/>
      <c r="SQQ1404" s="209"/>
      <c r="SQR1404" s="209"/>
      <c r="SQS1404" s="209"/>
      <c r="SQT1404" s="209"/>
      <c r="SQU1404" s="209"/>
      <c r="SQV1404" s="209"/>
      <c r="SQW1404" s="209"/>
      <c r="SQX1404" s="209"/>
      <c r="SQY1404" s="209"/>
      <c r="SQZ1404" s="209"/>
      <c r="SRA1404" s="209"/>
      <c r="SRB1404" s="209"/>
      <c r="SRC1404" s="209"/>
      <c r="SRD1404" s="209"/>
      <c r="SRE1404" s="209"/>
      <c r="SRF1404" s="209"/>
      <c r="SRG1404" s="209"/>
      <c r="SRH1404" s="209"/>
      <c r="SRI1404" s="209"/>
      <c r="SRJ1404" s="209"/>
      <c r="SRK1404" s="209"/>
      <c r="SRL1404" s="209"/>
      <c r="SRM1404" s="209"/>
      <c r="SRN1404" s="209"/>
      <c r="SRO1404" s="209"/>
      <c r="SRP1404" s="209"/>
      <c r="SRQ1404" s="209"/>
      <c r="SRR1404" s="209"/>
      <c r="SRS1404" s="209"/>
      <c r="SRT1404" s="209"/>
      <c r="SRU1404" s="209"/>
      <c r="SRV1404" s="209"/>
      <c r="SRW1404" s="209"/>
      <c r="SRX1404" s="209"/>
      <c r="SRY1404" s="209"/>
      <c r="SRZ1404" s="209"/>
      <c r="SSA1404" s="209"/>
      <c r="SSB1404" s="209"/>
      <c r="SSC1404" s="209"/>
      <c r="SSD1404" s="209"/>
      <c r="SSE1404" s="209"/>
      <c r="SSF1404" s="209"/>
      <c r="SSG1404" s="209"/>
      <c r="SSH1404" s="209"/>
      <c r="SSI1404" s="209"/>
      <c r="SSJ1404" s="209"/>
      <c r="SSK1404" s="209"/>
      <c r="SSL1404" s="209"/>
      <c r="SSM1404" s="209"/>
      <c r="SSN1404" s="209"/>
      <c r="SSO1404" s="209"/>
      <c r="SSP1404" s="209"/>
      <c r="SSQ1404" s="209"/>
      <c r="SSR1404" s="209"/>
      <c r="SSS1404" s="209"/>
      <c r="SST1404" s="209"/>
      <c r="SSU1404" s="209"/>
      <c r="SSV1404" s="209"/>
      <c r="SSW1404" s="209"/>
      <c r="SSX1404" s="209"/>
      <c r="SSY1404" s="209"/>
      <c r="SSZ1404" s="209"/>
      <c r="STA1404" s="209"/>
      <c r="STB1404" s="209"/>
      <c r="STC1404" s="209"/>
      <c r="STD1404" s="209"/>
      <c r="STE1404" s="209"/>
      <c r="STF1404" s="209"/>
      <c r="STG1404" s="209"/>
      <c r="STH1404" s="209"/>
      <c r="STI1404" s="209"/>
      <c r="STJ1404" s="209"/>
      <c r="STK1404" s="209"/>
      <c r="STL1404" s="209"/>
      <c r="STM1404" s="209"/>
      <c r="STN1404" s="209"/>
      <c r="STO1404" s="209"/>
      <c r="STP1404" s="209"/>
      <c r="STQ1404" s="209"/>
      <c r="STR1404" s="209"/>
      <c r="STS1404" s="209"/>
      <c r="STT1404" s="209"/>
      <c r="STU1404" s="209"/>
      <c r="STV1404" s="209"/>
      <c r="STW1404" s="209"/>
      <c r="STX1404" s="209"/>
      <c r="STY1404" s="209"/>
      <c r="STZ1404" s="209"/>
      <c r="SUA1404" s="209"/>
      <c r="SUB1404" s="209"/>
      <c r="SUC1404" s="209"/>
      <c r="SUD1404" s="209"/>
      <c r="SUE1404" s="209"/>
      <c r="SUF1404" s="209"/>
      <c r="SUG1404" s="209"/>
      <c r="SUH1404" s="209"/>
      <c r="SUI1404" s="209"/>
      <c r="SUJ1404" s="209"/>
      <c r="SUK1404" s="209"/>
      <c r="SUL1404" s="209"/>
      <c r="SUM1404" s="209"/>
      <c r="SUN1404" s="209"/>
      <c r="SUO1404" s="209"/>
      <c r="SUP1404" s="209"/>
      <c r="SUQ1404" s="209"/>
      <c r="SUR1404" s="209"/>
      <c r="SUS1404" s="209"/>
      <c r="SUT1404" s="209"/>
      <c r="SUU1404" s="209"/>
      <c r="SUV1404" s="209"/>
      <c r="SUW1404" s="209"/>
      <c r="SUX1404" s="209"/>
      <c r="SUY1404" s="209"/>
      <c r="SUZ1404" s="209"/>
      <c r="SVA1404" s="209"/>
      <c r="SVB1404" s="209"/>
      <c r="SVC1404" s="209"/>
      <c r="SVD1404" s="209"/>
      <c r="SVE1404" s="209"/>
      <c r="SVF1404" s="209"/>
      <c r="SVG1404" s="209"/>
      <c r="SVH1404" s="209"/>
      <c r="SVI1404" s="209"/>
      <c r="SVJ1404" s="209"/>
      <c r="SVK1404" s="209"/>
      <c r="SVL1404" s="209"/>
      <c r="SVM1404" s="209"/>
      <c r="SVN1404" s="209"/>
      <c r="SVO1404" s="209"/>
      <c r="SVP1404" s="209"/>
      <c r="SVQ1404" s="209"/>
      <c r="SVR1404" s="209"/>
      <c r="SVS1404" s="209"/>
      <c r="SVT1404" s="209"/>
      <c r="SVU1404" s="209"/>
      <c r="SVV1404" s="209"/>
      <c r="SVW1404" s="209"/>
      <c r="SVX1404" s="209"/>
      <c r="SVY1404" s="209"/>
      <c r="SVZ1404" s="209"/>
      <c r="SWA1404" s="209"/>
      <c r="SWB1404" s="209"/>
      <c r="SWC1404" s="209"/>
      <c r="SWD1404" s="209"/>
      <c r="SWE1404" s="209"/>
      <c r="SWF1404" s="209"/>
      <c r="SWG1404" s="209"/>
      <c r="SWH1404" s="209"/>
      <c r="SWI1404" s="209"/>
      <c r="SWJ1404" s="209"/>
      <c r="SWK1404" s="209"/>
      <c r="SWL1404" s="209"/>
      <c r="SWM1404" s="209"/>
      <c r="SWN1404" s="209"/>
      <c r="SWO1404" s="209"/>
      <c r="SWP1404" s="209"/>
      <c r="SWQ1404" s="209"/>
      <c r="SWR1404" s="209"/>
      <c r="SWS1404" s="209"/>
      <c r="SWT1404" s="209"/>
      <c r="SWU1404" s="209"/>
      <c r="SWV1404" s="209"/>
      <c r="SWW1404" s="209"/>
      <c r="SWX1404" s="209"/>
      <c r="SWY1404" s="209"/>
      <c r="SWZ1404" s="209"/>
      <c r="SXA1404" s="209"/>
      <c r="SXB1404" s="209"/>
      <c r="SXC1404" s="209"/>
      <c r="SXD1404" s="209"/>
      <c r="SXE1404" s="209"/>
      <c r="SXF1404" s="209"/>
      <c r="SXG1404" s="209"/>
      <c r="SXH1404" s="209"/>
      <c r="SXI1404" s="209"/>
      <c r="SXJ1404" s="209"/>
      <c r="SXK1404" s="209"/>
      <c r="SXL1404" s="209"/>
      <c r="SXM1404" s="209"/>
      <c r="SXN1404" s="209"/>
      <c r="SXO1404" s="209"/>
      <c r="SXP1404" s="209"/>
      <c r="SXQ1404" s="209"/>
      <c r="SXR1404" s="209"/>
      <c r="SXS1404" s="209"/>
      <c r="SXT1404" s="209"/>
      <c r="SXU1404" s="209"/>
      <c r="SXV1404" s="209"/>
      <c r="SXW1404" s="209"/>
      <c r="SXX1404" s="209"/>
      <c r="SXY1404" s="209"/>
      <c r="SXZ1404" s="209"/>
      <c r="SYA1404" s="209"/>
      <c r="SYB1404" s="209"/>
      <c r="SYC1404" s="209"/>
      <c r="SYD1404" s="209"/>
      <c r="SYE1404" s="209"/>
      <c r="SYF1404" s="209"/>
      <c r="SYG1404" s="209"/>
      <c r="SYH1404" s="209"/>
      <c r="SYI1404" s="209"/>
      <c r="SYJ1404" s="209"/>
      <c r="SYK1404" s="209"/>
      <c r="SYL1404" s="209"/>
      <c r="SYM1404" s="209"/>
      <c r="SYN1404" s="209"/>
      <c r="SYO1404" s="209"/>
      <c r="SYP1404" s="209"/>
      <c r="SYQ1404" s="209"/>
      <c r="SYR1404" s="209"/>
      <c r="SYS1404" s="209"/>
      <c r="SYT1404" s="209"/>
      <c r="SYU1404" s="209"/>
      <c r="SYV1404" s="209"/>
      <c r="SYW1404" s="209"/>
      <c r="SYX1404" s="209"/>
      <c r="SYY1404" s="209"/>
      <c r="SYZ1404" s="209"/>
      <c r="SZA1404" s="209"/>
      <c r="SZB1404" s="209"/>
      <c r="SZC1404" s="209"/>
      <c r="SZD1404" s="209"/>
      <c r="SZE1404" s="209"/>
      <c r="SZF1404" s="209"/>
      <c r="SZG1404" s="209"/>
      <c r="SZH1404" s="209"/>
      <c r="SZI1404" s="209"/>
      <c r="SZJ1404" s="209"/>
      <c r="SZK1404" s="209"/>
      <c r="SZL1404" s="209"/>
      <c r="SZM1404" s="209"/>
      <c r="SZN1404" s="209"/>
      <c r="SZO1404" s="209"/>
      <c r="SZP1404" s="209"/>
      <c r="SZQ1404" s="209"/>
      <c r="SZR1404" s="209"/>
      <c r="SZS1404" s="209"/>
      <c r="SZT1404" s="209"/>
      <c r="SZU1404" s="209"/>
      <c r="SZV1404" s="209"/>
      <c r="SZW1404" s="209"/>
      <c r="SZX1404" s="209"/>
      <c r="SZY1404" s="209"/>
      <c r="SZZ1404" s="209"/>
      <c r="TAA1404" s="209"/>
      <c r="TAB1404" s="209"/>
      <c r="TAC1404" s="209"/>
      <c r="TAD1404" s="209"/>
      <c r="TAE1404" s="209"/>
      <c r="TAF1404" s="209"/>
      <c r="TAG1404" s="209"/>
      <c r="TAH1404" s="209"/>
      <c r="TAI1404" s="209"/>
      <c r="TAJ1404" s="209"/>
      <c r="TAK1404" s="209"/>
      <c r="TAL1404" s="209"/>
      <c r="TAM1404" s="209"/>
      <c r="TAN1404" s="209"/>
      <c r="TAO1404" s="209"/>
      <c r="TAP1404" s="209"/>
      <c r="TAQ1404" s="209"/>
      <c r="TAR1404" s="209"/>
      <c r="TAS1404" s="209"/>
      <c r="TAT1404" s="209"/>
      <c r="TAU1404" s="209"/>
      <c r="TAV1404" s="209"/>
      <c r="TAW1404" s="209"/>
      <c r="TAX1404" s="209"/>
      <c r="TAY1404" s="209"/>
      <c r="TAZ1404" s="209"/>
      <c r="TBA1404" s="209"/>
      <c r="TBB1404" s="209"/>
      <c r="TBC1404" s="209"/>
      <c r="TBD1404" s="209"/>
      <c r="TBE1404" s="209"/>
      <c r="TBF1404" s="209"/>
      <c r="TBG1404" s="209"/>
      <c r="TBH1404" s="209"/>
      <c r="TBI1404" s="209"/>
      <c r="TBJ1404" s="209"/>
      <c r="TBK1404" s="209"/>
      <c r="TBL1404" s="209"/>
      <c r="TBM1404" s="209"/>
      <c r="TBN1404" s="209"/>
      <c r="TBO1404" s="209"/>
      <c r="TBP1404" s="209"/>
      <c r="TBQ1404" s="209"/>
      <c r="TBR1404" s="209"/>
      <c r="TBS1404" s="209"/>
      <c r="TBT1404" s="209"/>
      <c r="TBU1404" s="209"/>
      <c r="TBV1404" s="209"/>
      <c r="TBW1404" s="209"/>
      <c r="TBX1404" s="209"/>
      <c r="TBY1404" s="209"/>
      <c r="TBZ1404" s="209"/>
      <c r="TCA1404" s="209"/>
      <c r="TCB1404" s="209"/>
      <c r="TCC1404" s="209"/>
      <c r="TCD1404" s="209"/>
      <c r="TCE1404" s="209"/>
      <c r="TCF1404" s="209"/>
      <c r="TCG1404" s="209"/>
      <c r="TCH1404" s="209"/>
      <c r="TCI1404" s="209"/>
      <c r="TCJ1404" s="209"/>
      <c r="TCK1404" s="209"/>
      <c r="TCL1404" s="209"/>
      <c r="TCM1404" s="209"/>
      <c r="TCN1404" s="209"/>
      <c r="TCO1404" s="209"/>
      <c r="TCP1404" s="209"/>
      <c r="TCQ1404" s="209"/>
      <c r="TCR1404" s="209"/>
      <c r="TCS1404" s="209"/>
      <c r="TCT1404" s="209"/>
      <c r="TCU1404" s="209"/>
      <c r="TCV1404" s="209"/>
      <c r="TCW1404" s="209"/>
      <c r="TCX1404" s="209"/>
      <c r="TCY1404" s="209"/>
      <c r="TCZ1404" s="209"/>
      <c r="TDA1404" s="209"/>
      <c r="TDB1404" s="209"/>
      <c r="TDC1404" s="209"/>
      <c r="TDD1404" s="209"/>
      <c r="TDE1404" s="209"/>
      <c r="TDF1404" s="209"/>
      <c r="TDG1404" s="209"/>
      <c r="TDH1404" s="209"/>
      <c r="TDI1404" s="209"/>
      <c r="TDJ1404" s="209"/>
      <c r="TDK1404" s="209"/>
      <c r="TDL1404" s="209"/>
      <c r="TDM1404" s="209"/>
      <c r="TDN1404" s="209"/>
      <c r="TDO1404" s="209"/>
      <c r="TDP1404" s="209"/>
      <c r="TDQ1404" s="209"/>
      <c r="TDR1404" s="209"/>
      <c r="TDS1404" s="209"/>
      <c r="TDT1404" s="209"/>
      <c r="TDU1404" s="209"/>
      <c r="TDV1404" s="209"/>
      <c r="TDW1404" s="209"/>
      <c r="TDX1404" s="209"/>
      <c r="TDY1404" s="209"/>
      <c r="TDZ1404" s="209"/>
      <c r="TEA1404" s="209"/>
      <c r="TEB1404" s="209"/>
      <c r="TEC1404" s="209"/>
      <c r="TED1404" s="209"/>
      <c r="TEE1404" s="209"/>
      <c r="TEF1404" s="209"/>
      <c r="TEG1404" s="209"/>
      <c r="TEH1404" s="209"/>
      <c r="TEI1404" s="209"/>
      <c r="TEJ1404" s="209"/>
      <c r="TEK1404" s="209"/>
      <c r="TEL1404" s="209"/>
      <c r="TEM1404" s="209"/>
      <c r="TEN1404" s="209"/>
      <c r="TEO1404" s="209"/>
      <c r="TEP1404" s="209"/>
      <c r="TEQ1404" s="209"/>
      <c r="TER1404" s="209"/>
      <c r="TES1404" s="209"/>
      <c r="TET1404" s="209"/>
      <c r="TEU1404" s="209"/>
      <c r="TEV1404" s="209"/>
      <c r="TEW1404" s="209"/>
      <c r="TEX1404" s="209"/>
      <c r="TEY1404" s="209"/>
      <c r="TEZ1404" s="209"/>
      <c r="TFA1404" s="209"/>
      <c r="TFB1404" s="209"/>
      <c r="TFC1404" s="209"/>
      <c r="TFD1404" s="209"/>
      <c r="TFE1404" s="209"/>
      <c r="TFF1404" s="209"/>
      <c r="TFG1404" s="209"/>
      <c r="TFH1404" s="209"/>
      <c r="TFI1404" s="209"/>
      <c r="TFJ1404" s="209"/>
      <c r="TFK1404" s="209"/>
      <c r="TFL1404" s="209"/>
      <c r="TFM1404" s="209"/>
      <c r="TFN1404" s="209"/>
      <c r="TFO1404" s="209"/>
      <c r="TFP1404" s="209"/>
      <c r="TFQ1404" s="209"/>
      <c r="TFR1404" s="209"/>
      <c r="TFS1404" s="209"/>
      <c r="TFT1404" s="209"/>
      <c r="TFU1404" s="209"/>
      <c r="TFV1404" s="209"/>
      <c r="TFW1404" s="209"/>
      <c r="TFX1404" s="209"/>
      <c r="TFY1404" s="209"/>
      <c r="TFZ1404" s="209"/>
      <c r="TGA1404" s="209"/>
      <c r="TGB1404" s="209"/>
      <c r="TGC1404" s="209"/>
      <c r="TGD1404" s="209"/>
      <c r="TGE1404" s="209"/>
      <c r="TGF1404" s="209"/>
      <c r="TGG1404" s="209"/>
      <c r="TGH1404" s="209"/>
      <c r="TGI1404" s="209"/>
      <c r="TGJ1404" s="209"/>
      <c r="TGK1404" s="209"/>
      <c r="TGL1404" s="209"/>
      <c r="TGM1404" s="209"/>
      <c r="TGN1404" s="209"/>
      <c r="TGO1404" s="209"/>
      <c r="TGP1404" s="209"/>
      <c r="TGQ1404" s="209"/>
      <c r="TGR1404" s="209"/>
      <c r="TGS1404" s="209"/>
      <c r="TGT1404" s="209"/>
      <c r="TGU1404" s="209"/>
      <c r="TGV1404" s="209"/>
      <c r="TGW1404" s="209"/>
      <c r="TGX1404" s="209"/>
      <c r="TGY1404" s="209"/>
      <c r="TGZ1404" s="209"/>
      <c r="THA1404" s="209"/>
      <c r="THB1404" s="209"/>
      <c r="THC1404" s="209"/>
      <c r="THD1404" s="209"/>
      <c r="THE1404" s="209"/>
      <c r="THF1404" s="209"/>
      <c r="THG1404" s="209"/>
      <c r="THH1404" s="209"/>
      <c r="THI1404" s="209"/>
      <c r="THJ1404" s="209"/>
      <c r="THK1404" s="209"/>
      <c r="THL1404" s="209"/>
      <c r="THM1404" s="209"/>
      <c r="THN1404" s="209"/>
      <c r="THO1404" s="209"/>
      <c r="THP1404" s="209"/>
      <c r="THQ1404" s="209"/>
      <c r="THR1404" s="209"/>
      <c r="THS1404" s="209"/>
      <c r="THT1404" s="209"/>
      <c r="THU1404" s="209"/>
      <c r="THV1404" s="209"/>
      <c r="THW1404" s="209"/>
      <c r="THX1404" s="209"/>
      <c r="THY1404" s="209"/>
      <c r="THZ1404" s="209"/>
      <c r="TIA1404" s="209"/>
      <c r="TIB1404" s="209"/>
      <c r="TIC1404" s="209"/>
      <c r="TID1404" s="209"/>
      <c r="TIE1404" s="209"/>
      <c r="TIF1404" s="209"/>
      <c r="TIG1404" s="209"/>
      <c r="TIH1404" s="209"/>
      <c r="TII1404" s="209"/>
      <c r="TIJ1404" s="209"/>
      <c r="TIK1404" s="209"/>
      <c r="TIL1404" s="209"/>
      <c r="TIM1404" s="209"/>
      <c r="TIN1404" s="209"/>
      <c r="TIO1404" s="209"/>
      <c r="TIP1404" s="209"/>
      <c r="TIQ1404" s="209"/>
      <c r="TIR1404" s="209"/>
      <c r="TIS1404" s="209"/>
      <c r="TIT1404" s="209"/>
      <c r="TIU1404" s="209"/>
      <c r="TIV1404" s="209"/>
      <c r="TIW1404" s="209"/>
      <c r="TIX1404" s="209"/>
      <c r="TIY1404" s="209"/>
      <c r="TIZ1404" s="209"/>
      <c r="TJA1404" s="209"/>
      <c r="TJB1404" s="209"/>
      <c r="TJC1404" s="209"/>
      <c r="TJD1404" s="209"/>
      <c r="TJE1404" s="209"/>
      <c r="TJF1404" s="209"/>
      <c r="TJG1404" s="209"/>
      <c r="TJH1404" s="209"/>
      <c r="TJI1404" s="209"/>
      <c r="TJJ1404" s="209"/>
      <c r="TJK1404" s="209"/>
      <c r="TJL1404" s="209"/>
      <c r="TJM1404" s="209"/>
      <c r="TJN1404" s="209"/>
      <c r="TJO1404" s="209"/>
      <c r="TJP1404" s="209"/>
      <c r="TJQ1404" s="209"/>
      <c r="TJR1404" s="209"/>
      <c r="TJS1404" s="209"/>
      <c r="TJT1404" s="209"/>
      <c r="TJU1404" s="209"/>
      <c r="TJV1404" s="209"/>
      <c r="TJW1404" s="209"/>
      <c r="TJX1404" s="209"/>
      <c r="TJY1404" s="209"/>
      <c r="TJZ1404" s="209"/>
      <c r="TKA1404" s="209"/>
      <c r="TKB1404" s="209"/>
      <c r="TKC1404" s="209"/>
      <c r="TKD1404" s="209"/>
      <c r="TKE1404" s="209"/>
      <c r="TKF1404" s="209"/>
      <c r="TKG1404" s="209"/>
      <c r="TKH1404" s="209"/>
      <c r="TKI1404" s="209"/>
      <c r="TKJ1404" s="209"/>
      <c r="TKK1404" s="209"/>
      <c r="TKL1404" s="209"/>
      <c r="TKM1404" s="209"/>
      <c r="TKN1404" s="209"/>
      <c r="TKO1404" s="209"/>
      <c r="TKP1404" s="209"/>
      <c r="TKQ1404" s="209"/>
      <c r="TKR1404" s="209"/>
      <c r="TKS1404" s="209"/>
      <c r="TKT1404" s="209"/>
      <c r="TKU1404" s="209"/>
      <c r="TKV1404" s="209"/>
      <c r="TKW1404" s="209"/>
      <c r="TKX1404" s="209"/>
      <c r="TKY1404" s="209"/>
      <c r="TKZ1404" s="209"/>
      <c r="TLA1404" s="209"/>
      <c r="TLB1404" s="209"/>
      <c r="TLC1404" s="209"/>
      <c r="TLD1404" s="209"/>
      <c r="TLE1404" s="209"/>
      <c r="TLF1404" s="209"/>
      <c r="TLG1404" s="209"/>
      <c r="TLH1404" s="209"/>
      <c r="TLI1404" s="209"/>
      <c r="TLJ1404" s="209"/>
      <c r="TLK1404" s="209"/>
      <c r="TLL1404" s="209"/>
      <c r="TLM1404" s="209"/>
      <c r="TLN1404" s="209"/>
      <c r="TLO1404" s="209"/>
      <c r="TLP1404" s="209"/>
      <c r="TLQ1404" s="209"/>
      <c r="TLR1404" s="209"/>
      <c r="TLS1404" s="209"/>
      <c r="TLT1404" s="209"/>
      <c r="TLU1404" s="209"/>
      <c r="TLV1404" s="209"/>
      <c r="TLW1404" s="209"/>
      <c r="TLX1404" s="209"/>
      <c r="TLY1404" s="209"/>
      <c r="TLZ1404" s="209"/>
      <c r="TMA1404" s="209"/>
      <c r="TMB1404" s="209"/>
      <c r="TMC1404" s="209"/>
      <c r="TMD1404" s="209"/>
      <c r="TME1404" s="209"/>
      <c r="TMF1404" s="209"/>
      <c r="TMG1404" s="209"/>
      <c r="TMH1404" s="209"/>
      <c r="TMI1404" s="209"/>
      <c r="TMJ1404" s="209"/>
      <c r="TMK1404" s="209"/>
      <c r="TML1404" s="209"/>
      <c r="TMM1404" s="209"/>
      <c r="TMN1404" s="209"/>
      <c r="TMO1404" s="209"/>
      <c r="TMP1404" s="209"/>
      <c r="TMQ1404" s="209"/>
      <c r="TMR1404" s="209"/>
      <c r="TMS1404" s="209"/>
      <c r="TMT1404" s="209"/>
      <c r="TMU1404" s="209"/>
      <c r="TMV1404" s="209"/>
      <c r="TMW1404" s="209"/>
      <c r="TMX1404" s="209"/>
      <c r="TMY1404" s="209"/>
      <c r="TMZ1404" s="209"/>
      <c r="TNA1404" s="209"/>
      <c r="TNB1404" s="209"/>
      <c r="TNC1404" s="209"/>
      <c r="TND1404" s="209"/>
      <c r="TNE1404" s="209"/>
      <c r="TNF1404" s="209"/>
      <c r="TNG1404" s="209"/>
      <c r="TNH1404" s="209"/>
      <c r="TNI1404" s="209"/>
      <c r="TNJ1404" s="209"/>
      <c r="TNK1404" s="209"/>
      <c r="TNL1404" s="209"/>
      <c r="TNM1404" s="209"/>
      <c r="TNN1404" s="209"/>
      <c r="TNO1404" s="209"/>
      <c r="TNP1404" s="209"/>
      <c r="TNQ1404" s="209"/>
      <c r="TNR1404" s="209"/>
      <c r="TNS1404" s="209"/>
      <c r="TNT1404" s="209"/>
      <c r="TNU1404" s="209"/>
      <c r="TNV1404" s="209"/>
      <c r="TNW1404" s="209"/>
      <c r="TNX1404" s="209"/>
      <c r="TNY1404" s="209"/>
      <c r="TNZ1404" s="209"/>
      <c r="TOA1404" s="209"/>
      <c r="TOB1404" s="209"/>
      <c r="TOC1404" s="209"/>
      <c r="TOD1404" s="209"/>
      <c r="TOE1404" s="209"/>
      <c r="TOF1404" s="209"/>
      <c r="TOG1404" s="209"/>
      <c r="TOH1404" s="209"/>
      <c r="TOI1404" s="209"/>
      <c r="TOJ1404" s="209"/>
      <c r="TOK1404" s="209"/>
      <c r="TOL1404" s="209"/>
      <c r="TOM1404" s="209"/>
      <c r="TON1404" s="209"/>
      <c r="TOO1404" s="209"/>
      <c r="TOP1404" s="209"/>
      <c r="TOQ1404" s="209"/>
      <c r="TOR1404" s="209"/>
      <c r="TOS1404" s="209"/>
      <c r="TOT1404" s="209"/>
      <c r="TOU1404" s="209"/>
      <c r="TOV1404" s="209"/>
      <c r="TOW1404" s="209"/>
      <c r="TOX1404" s="209"/>
      <c r="TOY1404" s="209"/>
      <c r="TOZ1404" s="209"/>
      <c r="TPA1404" s="209"/>
      <c r="TPB1404" s="209"/>
      <c r="TPC1404" s="209"/>
      <c r="TPD1404" s="209"/>
      <c r="TPE1404" s="209"/>
      <c r="TPF1404" s="209"/>
      <c r="TPG1404" s="209"/>
      <c r="TPH1404" s="209"/>
      <c r="TPI1404" s="209"/>
      <c r="TPJ1404" s="209"/>
      <c r="TPK1404" s="209"/>
      <c r="TPL1404" s="209"/>
      <c r="TPM1404" s="209"/>
      <c r="TPN1404" s="209"/>
      <c r="TPO1404" s="209"/>
      <c r="TPP1404" s="209"/>
      <c r="TPQ1404" s="209"/>
      <c r="TPR1404" s="209"/>
      <c r="TPS1404" s="209"/>
      <c r="TPT1404" s="209"/>
      <c r="TPU1404" s="209"/>
      <c r="TPV1404" s="209"/>
      <c r="TPW1404" s="209"/>
      <c r="TPX1404" s="209"/>
      <c r="TPY1404" s="209"/>
      <c r="TPZ1404" s="209"/>
      <c r="TQA1404" s="209"/>
      <c r="TQB1404" s="209"/>
      <c r="TQC1404" s="209"/>
      <c r="TQD1404" s="209"/>
      <c r="TQE1404" s="209"/>
      <c r="TQF1404" s="209"/>
      <c r="TQG1404" s="209"/>
      <c r="TQH1404" s="209"/>
      <c r="TQI1404" s="209"/>
      <c r="TQJ1404" s="209"/>
      <c r="TQK1404" s="209"/>
      <c r="TQL1404" s="209"/>
      <c r="TQM1404" s="209"/>
      <c r="TQN1404" s="209"/>
      <c r="TQO1404" s="209"/>
      <c r="TQP1404" s="209"/>
      <c r="TQQ1404" s="209"/>
      <c r="TQR1404" s="209"/>
      <c r="TQS1404" s="209"/>
      <c r="TQT1404" s="209"/>
      <c r="TQU1404" s="209"/>
      <c r="TQV1404" s="209"/>
      <c r="TQW1404" s="209"/>
      <c r="TQX1404" s="209"/>
      <c r="TQY1404" s="209"/>
      <c r="TQZ1404" s="209"/>
      <c r="TRA1404" s="209"/>
      <c r="TRB1404" s="209"/>
      <c r="TRC1404" s="209"/>
      <c r="TRD1404" s="209"/>
      <c r="TRE1404" s="209"/>
      <c r="TRF1404" s="209"/>
      <c r="TRG1404" s="209"/>
      <c r="TRH1404" s="209"/>
      <c r="TRI1404" s="209"/>
      <c r="TRJ1404" s="209"/>
      <c r="TRK1404" s="209"/>
      <c r="TRL1404" s="209"/>
      <c r="TRM1404" s="209"/>
      <c r="TRN1404" s="209"/>
      <c r="TRO1404" s="209"/>
      <c r="TRP1404" s="209"/>
      <c r="TRQ1404" s="209"/>
      <c r="TRR1404" s="209"/>
      <c r="TRS1404" s="209"/>
      <c r="TRT1404" s="209"/>
      <c r="TRU1404" s="209"/>
      <c r="TRV1404" s="209"/>
      <c r="TRW1404" s="209"/>
      <c r="TRX1404" s="209"/>
      <c r="TRY1404" s="209"/>
      <c r="TRZ1404" s="209"/>
      <c r="TSA1404" s="209"/>
      <c r="TSB1404" s="209"/>
      <c r="TSC1404" s="209"/>
      <c r="TSD1404" s="209"/>
      <c r="TSE1404" s="209"/>
      <c r="TSF1404" s="209"/>
      <c r="TSG1404" s="209"/>
      <c r="TSH1404" s="209"/>
      <c r="TSI1404" s="209"/>
      <c r="TSJ1404" s="209"/>
      <c r="TSK1404" s="209"/>
      <c r="TSL1404" s="209"/>
      <c r="TSM1404" s="209"/>
      <c r="TSN1404" s="209"/>
      <c r="TSO1404" s="209"/>
      <c r="TSP1404" s="209"/>
      <c r="TSQ1404" s="209"/>
      <c r="TSR1404" s="209"/>
      <c r="TSS1404" s="209"/>
      <c r="TST1404" s="209"/>
      <c r="TSU1404" s="209"/>
      <c r="TSV1404" s="209"/>
      <c r="TSW1404" s="209"/>
      <c r="TSX1404" s="209"/>
      <c r="TSY1404" s="209"/>
      <c r="TSZ1404" s="209"/>
      <c r="TTA1404" s="209"/>
      <c r="TTB1404" s="209"/>
      <c r="TTC1404" s="209"/>
      <c r="TTD1404" s="209"/>
      <c r="TTE1404" s="209"/>
      <c r="TTF1404" s="209"/>
      <c r="TTG1404" s="209"/>
      <c r="TTH1404" s="209"/>
      <c r="TTI1404" s="209"/>
      <c r="TTJ1404" s="209"/>
      <c r="TTK1404" s="209"/>
      <c r="TTL1404" s="209"/>
      <c r="TTM1404" s="209"/>
      <c r="TTN1404" s="209"/>
      <c r="TTO1404" s="209"/>
      <c r="TTP1404" s="209"/>
      <c r="TTQ1404" s="209"/>
      <c r="TTR1404" s="209"/>
      <c r="TTS1404" s="209"/>
      <c r="TTT1404" s="209"/>
      <c r="TTU1404" s="209"/>
      <c r="TTV1404" s="209"/>
      <c r="TTW1404" s="209"/>
      <c r="TTX1404" s="209"/>
      <c r="TTY1404" s="209"/>
      <c r="TTZ1404" s="209"/>
      <c r="TUA1404" s="209"/>
      <c r="TUB1404" s="209"/>
      <c r="TUC1404" s="209"/>
      <c r="TUD1404" s="209"/>
      <c r="TUE1404" s="209"/>
      <c r="TUF1404" s="209"/>
      <c r="TUG1404" s="209"/>
      <c r="TUH1404" s="209"/>
      <c r="TUI1404" s="209"/>
      <c r="TUJ1404" s="209"/>
      <c r="TUK1404" s="209"/>
      <c r="TUL1404" s="209"/>
      <c r="TUM1404" s="209"/>
      <c r="TUN1404" s="209"/>
      <c r="TUO1404" s="209"/>
      <c r="TUP1404" s="209"/>
      <c r="TUQ1404" s="209"/>
      <c r="TUR1404" s="209"/>
      <c r="TUS1404" s="209"/>
      <c r="TUT1404" s="209"/>
      <c r="TUU1404" s="209"/>
      <c r="TUV1404" s="209"/>
      <c r="TUW1404" s="209"/>
      <c r="TUX1404" s="209"/>
      <c r="TUY1404" s="209"/>
      <c r="TUZ1404" s="209"/>
      <c r="TVA1404" s="209"/>
      <c r="TVB1404" s="209"/>
      <c r="TVC1404" s="209"/>
      <c r="TVD1404" s="209"/>
      <c r="TVE1404" s="209"/>
      <c r="TVF1404" s="209"/>
      <c r="TVG1404" s="209"/>
      <c r="TVH1404" s="209"/>
      <c r="TVI1404" s="209"/>
      <c r="TVJ1404" s="209"/>
      <c r="TVK1404" s="209"/>
      <c r="TVL1404" s="209"/>
      <c r="TVM1404" s="209"/>
      <c r="TVN1404" s="209"/>
      <c r="TVO1404" s="209"/>
      <c r="TVP1404" s="209"/>
      <c r="TVQ1404" s="209"/>
      <c r="TVR1404" s="209"/>
      <c r="TVS1404" s="209"/>
      <c r="TVT1404" s="209"/>
      <c r="TVU1404" s="209"/>
      <c r="TVV1404" s="209"/>
      <c r="TVW1404" s="209"/>
      <c r="TVX1404" s="209"/>
      <c r="TVY1404" s="209"/>
      <c r="TVZ1404" s="209"/>
      <c r="TWA1404" s="209"/>
      <c r="TWB1404" s="209"/>
      <c r="TWC1404" s="209"/>
      <c r="TWD1404" s="209"/>
      <c r="TWE1404" s="209"/>
      <c r="TWF1404" s="209"/>
      <c r="TWG1404" s="209"/>
      <c r="TWH1404" s="209"/>
      <c r="TWI1404" s="209"/>
      <c r="TWJ1404" s="209"/>
      <c r="TWK1404" s="209"/>
      <c r="TWL1404" s="209"/>
      <c r="TWM1404" s="209"/>
      <c r="TWN1404" s="209"/>
      <c r="TWO1404" s="209"/>
      <c r="TWP1404" s="209"/>
      <c r="TWQ1404" s="209"/>
      <c r="TWR1404" s="209"/>
      <c r="TWS1404" s="209"/>
      <c r="TWT1404" s="209"/>
      <c r="TWU1404" s="209"/>
      <c r="TWV1404" s="209"/>
      <c r="TWW1404" s="209"/>
      <c r="TWX1404" s="209"/>
      <c r="TWY1404" s="209"/>
      <c r="TWZ1404" s="209"/>
      <c r="TXA1404" s="209"/>
      <c r="TXB1404" s="209"/>
      <c r="TXC1404" s="209"/>
      <c r="TXD1404" s="209"/>
      <c r="TXE1404" s="209"/>
      <c r="TXF1404" s="209"/>
      <c r="TXG1404" s="209"/>
      <c r="TXH1404" s="209"/>
      <c r="TXI1404" s="209"/>
      <c r="TXJ1404" s="209"/>
      <c r="TXK1404" s="209"/>
      <c r="TXL1404" s="209"/>
      <c r="TXM1404" s="209"/>
      <c r="TXN1404" s="209"/>
      <c r="TXO1404" s="209"/>
      <c r="TXP1404" s="209"/>
      <c r="TXQ1404" s="209"/>
      <c r="TXR1404" s="209"/>
      <c r="TXS1404" s="209"/>
      <c r="TXT1404" s="209"/>
      <c r="TXU1404" s="209"/>
      <c r="TXV1404" s="209"/>
      <c r="TXW1404" s="209"/>
      <c r="TXX1404" s="209"/>
      <c r="TXY1404" s="209"/>
      <c r="TXZ1404" s="209"/>
      <c r="TYA1404" s="209"/>
      <c r="TYB1404" s="209"/>
      <c r="TYC1404" s="209"/>
      <c r="TYD1404" s="209"/>
      <c r="TYE1404" s="209"/>
      <c r="TYF1404" s="209"/>
      <c r="TYG1404" s="209"/>
      <c r="TYH1404" s="209"/>
      <c r="TYI1404" s="209"/>
      <c r="TYJ1404" s="209"/>
      <c r="TYK1404" s="209"/>
      <c r="TYL1404" s="209"/>
      <c r="TYM1404" s="209"/>
      <c r="TYN1404" s="209"/>
      <c r="TYO1404" s="209"/>
      <c r="TYP1404" s="209"/>
      <c r="TYQ1404" s="209"/>
      <c r="TYR1404" s="209"/>
      <c r="TYS1404" s="209"/>
      <c r="TYT1404" s="209"/>
      <c r="TYU1404" s="209"/>
      <c r="TYV1404" s="209"/>
      <c r="TYW1404" s="209"/>
      <c r="TYX1404" s="209"/>
      <c r="TYY1404" s="209"/>
      <c r="TYZ1404" s="209"/>
      <c r="TZA1404" s="209"/>
      <c r="TZB1404" s="209"/>
      <c r="TZC1404" s="209"/>
      <c r="TZD1404" s="209"/>
      <c r="TZE1404" s="209"/>
      <c r="TZF1404" s="209"/>
      <c r="TZG1404" s="209"/>
      <c r="TZH1404" s="209"/>
      <c r="TZI1404" s="209"/>
      <c r="TZJ1404" s="209"/>
      <c r="TZK1404" s="209"/>
      <c r="TZL1404" s="209"/>
      <c r="TZM1404" s="209"/>
      <c r="TZN1404" s="209"/>
      <c r="TZO1404" s="209"/>
      <c r="TZP1404" s="209"/>
      <c r="TZQ1404" s="209"/>
      <c r="TZR1404" s="209"/>
      <c r="TZS1404" s="209"/>
      <c r="TZT1404" s="209"/>
      <c r="TZU1404" s="209"/>
      <c r="TZV1404" s="209"/>
      <c r="TZW1404" s="209"/>
      <c r="TZX1404" s="209"/>
      <c r="TZY1404" s="209"/>
      <c r="TZZ1404" s="209"/>
      <c r="UAA1404" s="209"/>
      <c r="UAB1404" s="209"/>
      <c r="UAC1404" s="209"/>
      <c r="UAD1404" s="209"/>
      <c r="UAE1404" s="209"/>
      <c r="UAF1404" s="209"/>
      <c r="UAG1404" s="209"/>
      <c r="UAH1404" s="209"/>
      <c r="UAI1404" s="209"/>
      <c r="UAJ1404" s="209"/>
      <c r="UAK1404" s="209"/>
      <c r="UAL1404" s="209"/>
      <c r="UAM1404" s="209"/>
      <c r="UAN1404" s="209"/>
      <c r="UAO1404" s="209"/>
      <c r="UAP1404" s="209"/>
      <c r="UAQ1404" s="209"/>
      <c r="UAR1404" s="209"/>
      <c r="UAS1404" s="209"/>
      <c r="UAT1404" s="209"/>
      <c r="UAU1404" s="209"/>
      <c r="UAV1404" s="209"/>
      <c r="UAW1404" s="209"/>
      <c r="UAX1404" s="209"/>
      <c r="UAY1404" s="209"/>
      <c r="UAZ1404" s="209"/>
      <c r="UBA1404" s="209"/>
      <c r="UBB1404" s="209"/>
      <c r="UBC1404" s="209"/>
      <c r="UBD1404" s="209"/>
      <c r="UBE1404" s="209"/>
      <c r="UBF1404" s="209"/>
      <c r="UBG1404" s="209"/>
      <c r="UBH1404" s="209"/>
      <c r="UBI1404" s="209"/>
      <c r="UBJ1404" s="209"/>
      <c r="UBK1404" s="209"/>
      <c r="UBL1404" s="209"/>
      <c r="UBM1404" s="209"/>
      <c r="UBN1404" s="209"/>
      <c r="UBO1404" s="209"/>
      <c r="UBP1404" s="209"/>
      <c r="UBQ1404" s="209"/>
      <c r="UBR1404" s="209"/>
      <c r="UBS1404" s="209"/>
      <c r="UBT1404" s="209"/>
      <c r="UBU1404" s="209"/>
      <c r="UBV1404" s="209"/>
      <c r="UBW1404" s="209"/>
      <c r="UBX1404" s="209"/>
      <c r="UBY1404" s="209"/>
      <c r="UBZ1404" s="209"/>
      <c r="UCA1404" s="209"/>
      <c r="UCB1404" s="209"/>
      <c r="UCC1404" s="209"/>
      <c r="UCD1404" s="209"/>
      <c r="UCE1404" s="209"/>
      <c r="UCF1404" s="209"/>
      <c r="UCG1404" s="209"/>
      <c r="UCH1404" s="209"/>
      <c r="UCI1404" s="209"/>
      <c r="UCJ1404" s="209"/>
      <c r="UCK1404" s="209"/>
      <c r="UCL1404" s="209"/>
      <c r="UCM1404" s="209"/>
      <c r="UCN1404" s="209"/>
      <c r="UCO1404" s="209"/>
      <c r="UCP1404" s="209"/>
      <c r="UCQ1404" s="209"/>
      <c r="UCR1404" s="209"/>
      <c r="UCS1404" s="209"/>
      <c r="UCT1404" s="209"/>
      <c r="UCU1404" s="209"/>
      <c r="UCV1404" s="209"/>
      <c r="UCW1404" s="209"/>
      <c r="UCX1404" s="209"/>
      <c r="UCY1404" s="209"/>
      <c r="UCZ1404" s="209"/>
      <c r="UDA1404" s="209"/>
      <c r="UDB1404" s="209"/>
      <c r="UDC1404" s="209"/>
      <c r="UDD1404" s="209"/>
      <c r="UDE1404" s="209"/>
      <c r="UDF1404" s="209"/>
      <c r="UDG1404" s="209"/>
      <c r="UDH1404" s="209"/>
      <c r="UDI1404" s="209"/>
      <c r="UDJ1404" s="209"/>
      <c r="UDK1404" s="209"/>
      <c r="UDL1404" s="209"/>
      <c r="UDM1404" s="209"/>
      <c r="UDN1404" s="209"/>
      <c r="UDO1404" s="209"/>
      <c r="UDP1404" s="209"/>
      <c r="UDQ1404" s="209"/>
      <c r="UDR1404" s="209"/>
      <c r="UDS1404" s="209"/>
      <c r="UDT1404" s="209"/>
      <c r="UDU1404" s="209"/>
      <c r="UDV1404" s="209"/>
      <c r="UDW1404" s="209"/>
      <c r="UDX1404" s="209"/>
      <c r="UDY1404" s="209"/>
      <c r="UDZ1404" s="209"/>
      <c r="UEA1404" s="209"/>
      <c r="UEB1404" s="209"/>
      <c r="UEC1404" s="209"/>
      <c r="UED1404" s="209"/>
      <c r="UEE1404" s="209"/>
      <c r="UEF1404" s="209"/>
      <c r="UEG1404" s="209"/>
      <c r="UEH1404" s="209"/>
      <c r="UEI1404" s="209"/>
      <c r="UEJ1404" s="209"/>
      <c r="UEK1404" s="209"/>
      <c r="UEL1404" s="209"/>
      <c r="UEM1404" s="209"/>
      <c r="UEN1404" s="209"/>
      <c r="UEO1404" s="209"/>
      <c r="UEP1404" s="209"/>
      <c r="UEQ1404" s="209"/>
      <c r="UER1404" s="209"/>
      <c r="UES1404" s="209"/>
      <c r="UET1404" s="209"/>
      <c r="UEU1404" s="209"/>
      <c r="UEV1404" s="209"/>
      <c r="UEW1404" s="209"/>
      <c r="UEX1404" s="209"/>
      <c r="UEY1404" s="209"/>
      <c r="UEZ1404" s="209"/>
      <c r="UFA1404" s="209"/>
      <c r="UFB1404" s="209"/>
      <c r="UFC1404" s="209"/>
      <c r="UFD1404" s="209"/>
      <c r="UFE1404" s="209"/>
      <c r="UFF1404" s="209"/>
      <c r="UFG1404" s="209"/>
      <c r="UFH1404" s="209"/>
      <c r="UFI1404" s="209"/>
      <c r="UFJ1404" s="209"/>
      <c r="UFK1404" s="209"/>
      <c r="UFL1404" s="209"/>
      <c r="UFM1404" s="209"/>
      <c r="UFN1404" s="209"/>
      <c r="UFO1404" s="209"/>
      <c r="UFP1404" s="209"/>
      <c r="UFQ1404" s="209"/>
      <c r="UFR1404" s="209"/>
      <c r="UFS1404" s="209"/>
      <c r="UFT1404" s="209"/>
      <c r="UFU1404" s="209"/>
      <c r="UFV1404" s="209"/>
      <c r="UFW1404" s="209"/>
      <c r="UFX1404" s="209"/>
      <c r="UFY1404" s="209"/>
      <c r="UFZ1404" s="209"/>
      <c r="UGA1404" s="209"/>
      <c r="UGB1404" s="209"/>
      <c r="UGC1404" s="209"/>
      <c r="UGD1404" s="209"/>
      <c r="UGE1404" s="209"/>
      <c r="UGF1404" s="209"/>
      <c r="UGG1404" s="209"/>
      <c r="UGH1404" s="209"/>
      <c r="UGI1404" s="209"/>
      <c r="UGJ1404" s="209"/>
      <c r="UGK1404" s="209"/>
      <c r="UGL1404" s="209"/>
      <c r="UGM1404" s="209"/>
      <c r="UGN1404" s="209"/>
      <c r="UGO1404" s="209"/>
      <c r="UGP1404" s="209"/>
      <c r="UGQ1404" s="209"/>
      <c r="UGR1404" s="209"/>
      <c r="UGS1404" s="209"/>
      <c r="UGT1404" s="209"/>
      <c r="UGU1404" s="209"/>
      <c r="UGV1404" s="209"/>
      <c r="UGW1404" s="209"/>
      <c r="UGX1404" s="209"/>
      <c r="UGY1404" s="209"/>
      <c r="UGZ1404" s="209"/>
      <c r="UHA1404" s="209"/>
      <c r="UHB1404" s="209"/>
      <c r="UHC1404" s="209"/>
      <c r="UHD1404" s="209"/>
      <c r="UHE1404" s="209"/>
      <c r="UHF1404" s="209"/>
      <c r="UHG1404" s="209"/>
      <c r="UHH1404" s="209"/>
      <c r="UHI1404" s="209"/>
      <c r="UHJ1404" s="209"/>
      <c r="UHK1404" s="209"/>
      <c r="UHL1404" s="209"/>
      <c r="UHM1404" s="209"/>
      <c r="UHN1404" s="209"/>
      <c r="UHO1404" s="209"/>
      <c r="UHP1404" s="209"/>
      <c r="UHQ1404" s="209"/>
      <c r="UHR1404" s="209"/>
      <c r="UHS1404" s="209"/>
      <c r="UHT1404" s="209"/>
      <c r="UHU1404" s="209"/>
      <c r="UHV1404" s="209"/>
      <c r="UHW1404" s="209"/>
      <c r="UHX1404" s="209"/>
      <c r="UHY1404" s="209"/>
      <c r="UHZ1404" s="209"/>
      <c r="UIA1404" s="209"/>
      <c r="UIB1404" s="209"/>
      <c r="UIC1404" s="209"/>
      <c r="UID1404" s="209"/>
      <c r="UIE1404" s="209"/>
      <c r="UIF1404" s="209"/>
      <c r="UIG1404" s="209"/>
      <c r="UIH1404" s="209"/>
      <c r="UII1404" s="209"/>
      <c r="UIJ1404" s="209"/>
      <c r="UIK1404" s="209"/>
      <c r="UIL1404" s="209"/>
      <c r="UIM1404" s="209"/>
      <c r="UIN1404" s="209"/>
      <c r="UIO1404" s="209"/>
      <c r="UIP1404" s="209"/>
      <c r="UIQ1404" s="209"/>
      <c r="UIR1404" s="209"/>
      <c r="UIS1404" s="209"/>
      <c r="UIT1404" s="209"/>
      <c r="UIU1404" s="209"/>
      <c r="UIV1404" s="209"/>
      <c r="UIW1404" s="209"/>
      <c r="UIX1404" s="209"/>
      <c r="UIY1404" s="209"/>
      <c r="UIZ1404" s="209"/>
      <c r="UJA1404" s="209"/>
      <c r="UJB1404" s="209"/>
      <c r="UJC1404" s="209"/>
      <c r="UJD1404" s="209"/>
      <c r="UJE1404" s="209"/>
      <c r="UJF1404" s="209"/>
      <c r="UJG1404" s="209"/>
      <c r="UJH1404" s="209"/>
      <c r="UJI1404" s="209"/>
      <c r="UJJ1404" s="209"/>
      <c r="UJK1404" s="209"/>
      <c r="UJL1404" s="209"/>
      <c r="UJM1404" s="209"/>
      <c r="UJN1404" s="209"/>
      <c r="UJO1404" s="209"/>
      <c r="UJP1404" s="209"/>
      <c r="UJQ1404" s="209"/>
      <c r="UJR1404" s="209"/>
      <c r="UJS1404" s="209"/>
      <c r="UJT1404" s="209"/>
      <c r="UJU1404" s="209"/>
      <c r="UJV1404" s="209"/>
      <c r="UJW1404" s="209"/>
      <c r="UJX1404" s="209"/>
      <c r="UJY1404" s="209"/>
      <c r="UJZ1404" s="209"/>
      <c r="UKA1404" s="209"/>
      <c r="UKB1404" s="209"/>
      <c r="UKC1404" s="209"/>
      <c r="UKD1404" s="209"/>
      <c r="UKE1404" s="209"/>
      <c r="UKF1404" s="209"/>
      <c r="UKG1404" s="209"/>
      <c r="UKH1404" s="209"/>
      <c r="UKI1404" s="209"/>
      <c r="UKJ1404" s="209"/>
      <c r="UKK1404" s="209"/>
      <c r="UKL1404" s="209"/>
      <c r="UKM1404" s="209"/>
      <c r="UKN1404" s="209"/>
      <c r="UKO1404" s="209"/>
      <c r="UKP1404" s="209"/>
      <c r="UKQ1404" s="209"/>
      <c r="UKR1404" s="209"/>
      <c r="UKS1404" s="209"/>
      <c r="UKT1404" s="209"/>
      <c r="UKU1404" s="209"/>
      <c r="UKV1404" s="209"/>
      <c r="UKW1404" s="209"/>
      <c r="UKX1404" s="209"/>
      <c r="UKY1404" s="209"/>
      <c r="UKZ1404" s="209"/>
      <c r="ULA1404" s="209"/>
      <c r="ULB1404" s="209"/>
      <c r="ULC1404" s="209"/>
      <c r="ULD1404" s="209"/>
      <c r="ULE1404" s="209"/>
      <c r="ULF1404" s="209"/>
      <c r="ULG1404" s="209"/>
      <c r="ULH1404" s="209"/>
      <c r="ULI1404" s="209"/>
      <c r="ULJ1404" s="209"/>
      <c r="ULK1404" s="209"/>
      <c r="ULL1404" s="209"/>
      <c r="ULM1404" s="209"/>
      <c r="ULN1404" s="209"/>
      <c r="ULO1404" s="209"/>
      <c r="ULP1404" s="209"/>
      <c r="ULQ1404" s="209"/>
      <c r="ULR1404" s="209"/>
      <c r="ULS1404" s="209"/>
      <c r="ULT1404" s="209"/>
      <c r="ULU1404" s="209"/>
      <c r="ULV1404" s="209"/>
      <c r="ULW1404" s="209"/>
      <c r="ULX1404" s="209"/>
      <c r="ULY1404" s="209"/>
      <c r="ULZ1404" s="209"/>
      <c r="UMA1404" s="209"/>
      <c r="UMB1404" s="209"/>
      <c r="UMC1404" s="209"/>
      <c r="UMD1404" s="209"/>
      <c r="UME1404" s="209"/>
      <c r="UMF1404" s="209"/>
      <c r="UMG1404" s="209"/>
      <c r="UMH1404" s="209"/>
      <c r="UMI1404" s="209"/>
      <c r="UMJ1404" s="209"/>
      <c r="UMK1404" s="209"/>
      <c r="UML1404" s="209"/>
      <c r="UMM1404" s="209"/>
      <c r="UMN1404" s="209"/>
      <c r="UMO1404" s="209"/>
      <c r="UMP1404" s="209"/>
      <c r="UMQ1404" s="209"/>
      <c r="UMR1404" s="209"/>
      <c r="UMS1404" s="209"/>
      <c r="UMT1404" s="209"/>
      <c r="UMU1404" s="209"/>
      <c r="UMV1404" s="209"/>
      <c r="UMW1404" s="209"/>
      <c r="UMX1404" s="209"/>
      <c r="UMY1404" s="209"/>
      <c r="UMZ1404" s="209"/>
      <c r="UNA1404" s="209"/>
      <c r="UNB1404" s="209"/>
      <c r="UNC1404" s="209"/>
      <c r="UND1404" s="209"/>
      <c r="UNE1404" s="209"/>
      <c r="UNF1404" s="209"/>
      <c r="UNG1404" s="209"/>
      <c r="UNH1404" s="209"/>
      <c r="UNI1404" s="209"/>
      <c r="UNJ1404" s="209"/>
      <c r="UNK1404" s="209"/>
      <c r="UNL1404" s="209"/>
      <c r="UNM1404" s="209"/>
      <c r="UNN1404" s="209"/>
      <c r="UNO1404" s="209"/>
      <c r="UNP1404" s="209"/>
      <c r="UNQ1404" s="209"/>
      <c r="UNR1404" s="209"/>
      <c r="UNS1404" s="209"/>
      <c r="UNT1404" s="209"/>
      <c r="UNU1404" s="209"/>
      <c r="UNV1404" s="209"/>
      <c r="UNW1404" s="209"/>
      <c r="UNX1404" s="209"/>
      <c r="UNY1404" s="209"/>
      <c r="UNZ1404" s="209"/>
      <c r="UOA1404" s="209"/>
      <c r="UOB1404" s="209"/>
      <c r="UOC1404" s="209"/>
      <c r="UOD1404" s="209"/>
      <c r="UOE1404" s="209"/>
      <c r="UOF1404" s="209"/>
      <c r="UOG1404" s="209"/>
      <c r="UOH1404" s="209"/>
      <c r="UOI1404" s="209"/>
      <c r="UOJ1404" s="209"/>
      <c r="UOK1404" s="209"/>
      <c r="UOL1404" s="209"/>
      <c r="UOM1404" s="209"/>
      <c r="UON1404" s="209"/>
      <c r="UOO1404" s="209"/>
      <c r="UOP1404" s="209"/>
      <c r="UOQ1404" s="209"/>
      <c r="UOR1404" s="209"/>
      <c r="UOS1404" s="209"/>
      <c r="UOT1404" s="209"/>
      <c r="UOU1404" s="209"/>
      <c r="UOV1404" s="209"/>
      <c r="UOW1404" s="209"/>
      <c r="UOX1404" s="209"/>
      <c r="UOY1404" s="209"/>
      <c r="UOZ1404" s="209"/>
      <c r="UPA1404" s="209"/>
      <c r="UPB1404" s="209"/>
      <c r="UPC1404" s="209"/>
      <c r="UPD1404" s="209"/>
      <c r="UPE1404" s="209"/>
      <c r="UPF1404" s="209"/>
      <c r="UPG1404" s="209"/>
      <c r="UPH1404" s="209"/>
      <c r="UPI1404" s="209"/>
      <c r="UPJ1404" s="209"/>
      <c r="UPK1404" s="209"/>
      <c r="UPL1404" s="209"/>
      <c r="UPM1404" s="209"/>
      <c r="UPN1404" s="209"/>
      <c r="UPO1404" s="209"/>
      <c r="UPP1404" s="209"/>
      <c r="UPQ1404" s="209"/>
      <c r="UPR1404" s="209"/>
      <c r="UPS1404" s="209"/>
      <c r="UPT1404" s="209"/>
      <c r="UPU1404" s="209"/>
      <c r="UPV1404" s="209"/>
      <c r="UPW1404" s="209"/>
      <c r="UPX1404" s="209"/>
      <c r="UPY1404" s="209"/>
      <c r="UPZ1404" s="209"/>
      <c r="UQA1404" s="209"/>
      <c r="UQB1404" s="209"/>
      <c r="UQC1404" s="209"/>
      <c r="UQD1404" s="209"/>
      <c r="UQE1404" s="209"/>
      <c r="UQF1404" s="209"/>
      <c r="UQG1404" s="209"/>
      <c r="UQH1404" s="209"/>
      <c r="UQI1404" s="209"/>
      <c r="UQJ1404" s="209"/>
      <c r="UQK1404" s="209"/>
      <c r="UQL1404" s="209"/>
      <c r="UQM1404" s="209"/>
      <c r="UQN1404" s="209"/>
      <c r="UQO1404" s="209"/>
      <c r="UQP1404" s="209"/>
      <c r="UQQ1404" s="209"/>
      <c r="UQR1404" s="209"/>
      <c r="UQS1404" s="209"/>
      <c r="UQT1404" s="209"/>
      <c r="UQU1404" s="209"/>
      <c r="UQV1404" s="209"/>
      <c r="UQW1404" s="209"/>
      <c r="UQX1404" s="209"/>
      <c r="UQY1404" s="209"/>
      <c r="UQZ1404" s="209"/>
      <c r="URA1404" s="209"/>
      <c r="URB1404" s="209"/>
      <c r="URC1404" s="209"/>
      <c r="URD1404" s="209"/>
      <c r="URE1404" s="209"/>
      <c r="URF1404" s="209"/>
      <c r="URG1404" s="209"/>
      <c r="URH1404" s="209"/>
      <c r="URI1404" s="209"/>
      <c r="URJ1404" s="209"/>
      <c r="URK1404" s="209"/>
      <c r="URL1404" s="209"/>
      <c r="URM1404" s="209"/>
      <c r="URN1404" s="209"/>
      <c r="URO1404" s="209"/>
      <c r="URP1404" s="209"/>
      <c r="URQ1404" s="209"/>
      <c r="URR1404" s="209"/>
      <c r="URS1404" s="209"/>
      <c r="URT1404" s="209"/>
      <c r="URU1404" s="209"/>
      <c r="URV1404" s="209"/>
      <c r="URW1404" s="209"/>
      <c r="URX1404" s="209"/>
      <c r="URY1404" s="209"/>
      <c r="URZ1404" s="209"/>
      <c r="USA1404" s="209"/>
      <c r="USB1404" s="209"/>
      <c r="USC1404" s="209"/>
      <c r="USD1404" s="209"/>
      <c r="USE1404" s="209"/>
      <c r="USF1404" s="209"/>
      <c r="USG1404" s="209"/>
      <c r="USH1404" s="209"/>
      <c r="USI1404" s="209"/>
      <c r="USJ1404" s="209"/>
      <c r="USK1404" s="209"/>
      <c r="USL1404" s="209"/>
      <c r="USM1404" s="209"/>
      <c r="USN1404" s="209"/>
      <c r="USO1404" s="209"/>
      <c r="USP1404" s="209"/>
      <c r="USQ1404" s="209"/>
      <c r="USR1404" s="209"/>
      <c r="USS1404" s="209"/>
      <c r="UST1404" s="209"/>
      <c r="USU1404" s="209"/>
      <c r="USV1404" s="209"/>
      <c r="USW1404" s="209"/>
      <c r="USX1404" s="209"/>
      <c r="USY1404" s="209"/>
      <c r="USZ1404" s="209"/>
      <c r="UTA1404" s="209"/>
      <c r="UTB1404" s="209"/>
      <c r="UTC1404" s="209"/>
      <c r="UTD1404" s="209"/>
      <c r="UTE1404" s="209"/>
      <c r="UTF1404" s="209"/>
      <c r="UTG1404" s="209"/>
      <c r="UTH1404" s="209"/>
      <c r="UTI1404" s="209"/>
      <c r="UTJ1404" s="209"/>
      <c r="UTK1404" s="209"/>
      <c r="UTL1404" s="209"/>
      <c r="UTM1404" s="209"/>
      <c r="UTN1404" s="209"/>
      <c r="UTO1404" s="209"/>
      <c r="UTP1404" s="209"/>
      <c r="UTQ1404" s="209"/>
      <c r="UTR1404" s="209"/>
      <c r="UTS1404" s="209"/>
      <c r="UTT1404" s="209"/>
      <c r="UTU1404" s="209"/>
      <c r="UTV1404" s="209"/>
      <c r="UTW1404" s="209"/>
      <c r="UTX1404" s="209"/>
      <c r="UTY1404" s="209"/>
      <c r="UTZ1404" s="209"/>
      <c r="UUA1404" s="209"/>
      <c r="UUB1404" s="209"/>
      <c r="UUC1404" s="209"/>
      <c r="UUD1404" s="209"/>
      <c r="UUE1404" s="209"/>
      <c r="UUF1404" s="209"/>
      <c r="UUG1404" s="209"/>
      <c r="UUH1404" s="209"/>
      <c r="UUI1404" s="209"/>
      <c r="UUJ1404" s="209"/>
      <c r="UUK1404" s="209"/>
      <c r="UUL1404" s="209"/>
      <c r="UUM1404" s="209"/>
      <c r="UUN1404" s="209"/>
      <c r="UUO1404" s="209"/>
      <c r="UUP1404" s="209"/>
      <c r="UUQ1404" s="209"/>
      <c r="UUR1404" s="209"/>
      <c r="UUS1404" s="209"/>
      <c r="UUT1404" s="209"/>
      <c r="UUU1404" s="209"/>
      <c r="UUV1404" s="209"/>
      <c r="UUW1404" s="209"/>
      <c r="UUX1404" s="209"/>
      <c r="UUY1404" s="209"/>
      <c r="UUZ1404" s="209"/>
      <c r="UVA1404" s="209"/>
      <c r="UVB1404" s="209"/>
      <c r="UVC1404" s="209"/>
      <c r="UVD1404" s="209"/>
      <c r="UVE1404" s="209"/>
      <c r="UVF1404" s="209"/>
      <c r="UVG1404" s="209"/>
      <c r="UVH1404" s="209"/>
      <c r="UVI1404" s="209"/>
      <c r="UVJ1404" s="209"/>
      <c r="UVK1404" s="209"/>
      <c r="UVL1404" s="209"/>
      <c r="UVM1404" s="209"/>
      <c r="UVN1404" s="209"/>
      <c r="UVO1404" s="209"/>
      <c r="UVP1404" s="209"/>
      <c r="UVQ1404" s="209"/>
      <c r="UVR1404" s="209"/>
      <c r="UVS1404" s="209"/>
      <c r="UVT1404" s="209"/>
      <c r="UVU1404" s="209"/>
      <c r="UVV1404" s="209"/>
      <c r="UVW1404" s="209"/>
      <c r="UVX1404" s="209"/>
      <c r="UVY1404" s="209"/>
      <c r="UVZ1404" s="209"/>
      <c r="UWA1404" s="209"/>
      <c r="UWB1404" s="209"/>
      <c r="UWC1404" s="209"/>
      <c r="UWD1404" s="209"/>
      <c r="UWE1404" s="209"/>
      <c r="UWF1404" s="209"/>
      <c r="UWG1404" s="209"/>
      <c r="UWH1404" s="209"/>
      <c r="UWI1404" s="209"/>
      <c r="UWJ1404" s="209"/>
      <c r="UWK1404" s="209"/>
      <c r="UWL1404" s="209"/>
      <c r="UWM1404" s="209"/>
      <c r="UWN1404" s="209"/>
      <c r="UWO1404" s="209"/>
      <c r="UWP1404" s="209"/>
      <c r="UWQ1404" s="209"/>
      <c r="UWR1404" s="209"/>
      <c r="UWS1404" s="209"/>
      <c r="UWT1404" s="209"/>
      <c r="UWU1404" s="209"/>
      <c r="UWV1404" s="209"/>
      <c r="UWW1404" s="209"/>
      <c r="UWX1404" s="209"/>
      <c r="UWY1404" s="209"/>
      <c r="UWZ1404" s="209"/>
      <c r="UXA1404" s="209"/>
      <c r="UXB1404" s="209"/>
      <c r="UXC1404" s="209"/>
      <c r="UXD1404" s="209"/>
      <c r="UXE1404" s="209"/>
      <c r="UXF1404" s="209"/>
      <c r="UXG1404" s="209"/>
      <c r="UXH1404" s="209"/>
      <c r="UXI1404" s="209"/>
      <c r="UXJ1404" s="209"/>
      <c r="UXK1404" s="209"/>
      <c r="UXL1404" s="209"/>
      <c r="UXM1404" s="209"/>
      <c r="UXN1404" s="209"/>
      <c r="UXO1404" s="209"/>
      <c r="UXP1404" s="209"/>
      <c r="UXQ1404" s="209"/>
      <c r="UXR1404" s="209"/>
      <c r="UXS1404" s="209"/>
      <c r="UXT1404" s="209"/>
      <c r="UXU1404" s="209"/>
      <c r="UXV1404" s="209"/>
      <c r="UXW1404" s="209"/>
      <c r="UXX1404" s="209"/>
      <c r="UXY1404" s="209"/>
      <c r="UXZ1404" s="209"/>
      <c r="UYA1404" s="209"/>
      <c r="UYB1404" s="209"/>
      <c r="UYC1404" s="209"/>
      <c r="UYD1404" s="209"/>
      <c r="UYE1404" s="209"/>
      <c r="UYF1404" s="209"/>
      <c r="UYG1404" s="209"/>
      <c r="UYH1404" s="209"/>
      <c r="UYI1404" s="209"/>
      <c r="UYJ1404" s="209"/>
      <c r="UYK1404" s="209"/>
      <c r="UYL1404" s="209"/>
      <c r="UYM1404" s="209"/>
      <c r="UYN1404" s="209"/>
      <c r="UYO1404" s="209"/>
      <c r="UYP1404" s="209"/>
      <c r="UYQ1404" s="209"/>
      <c r="UYR1404" s="209"/>
      <c r="UYS1404" s="209"/>
      <c r="UYT1404" s="209"/>
      <c r="UYU1404" s="209"/>
      <c r="UYV1404" s="209"/>
      <c r="UYW1404" s="209"/>
      <c r="UYX1404" s="209"/>
      <c r="UYY1404" s="209"/>
      <c r="UYZ1404" s="209"/>
      <c r="UZA1404" s="209"/>
      <c r="UZB1404" s="209"/>
      <c r="UZC1404" s="209"/>
      <c r="UZD1404" s="209"/>
      <c r="UZE1404" s="209"/>
      <c r="UZF1404" s="209"/>
      <c r="UZG1404" s="209"/>
      <c r="UZH1404" s="209"/>
      <c r="UZI1404" s="209"/>
      <c r="UZJ1404" s="209"/>
      <c r="UZK1404" s="209"/>
      <c r="UZL1404" s="209"/>
      <c r="UZM1404" s="209"/>
      <c r="UZN1404" s="209"/>
      <c r="UZO1404" s="209"/>
      <c r="UZP1404" s="209"/>
      <c r="UZQ1404" s="209"/>
      <c r="UZR1404" s="209"/>
      <c r="UZS1404" s="209"/>
      <c r="UZT1404" s="209"/>
      <c r="UZU1404" s="209"/>
      <c r="UZV1404" s="209"/>
      <c r="UZW1404" s="209"/>
      <c r="UZX1404" s="209"/>
      <c r="UZY1404" s="209"/>
      <c r="UZZ1404" s="209"/>
      <c r="VAA1404" s="209"/>
      <c r="VAB1404" s="209"/>
      <c r="VAC1404" s="209"/>
      <c r="VAD1404" s="209"/>
      <c r="VAE1404" s="209"/>
      <c r="VAF1404" s="209"/>
      <c r="VAG1404" s="209"/>
      <c r="VAH1404" s="209"/>
      <c r="VAI1404" s="209"/>
      <c r="VAJ1404" s="209"/>
      <c r="VAK1404" s="209"/>
      <c r="VAL1404" s="209"/>
      <c r="VAM1404" s="209"/>
      <c r="VAN1404" s="209"/>
      <c r="VAO1404" s="209"/>
      <c r="VAP1404" s="209"/>
      <c r="VAQ1404" s="209"/>
      <c r="VAR1404" s="209"/>
      <c r="VAS1404" s="209"/>
      <c r="VAT1404" s="209"/>
      <c r="VAU1404" s="209"/>
      <c r="VAV1404" s="209"/>
      <c r="VAW1404" s="209"/>
      <c r="VAX1404" s="209"/>
      <c r="VAY1404" s="209"/>
      <c r="VAZ1404" s="209"/>
      <c r="VBA1404" s="209"/>
      <c r="VBB1404" s="209"/>
      <c r="VBC1404" s="209"/>
      <c r="VBD1404" s="209"/>
      <c r="VBE1404" s="209"/>
      <c r="VBF1404" s="209"/>
      <c r="VBG1404" s="209"/>
      <c r="VBH1404" s="209"/>
      <c r="VBI1404" s="209"/>
      <c r="VBJ1404" s="209"/>
      <c r="VBK1404" s="209"/>
      <c r="VBL1404" s="209"/>
      <c r="VBM1404" s="209"/>
      <c r="VBN1404" s="209"/>
      <c r="VBO1404" s="209"/>
      <c r="VBP1404" s="209"/>
      <c r="VBQ1404" s="209"/>
      <c r="VBR1404" s="209"/>
      <c r="VBS1404" s="209"/>
      <c r="VBT1404" s="209"/>
      <c r="VBU1404" s="209"/>
      <c r="VBV1404" s="209"/>
      <c r="VBW1404" s="209"/>
      <c r="VBX1404" s="209"/>
      <c r="VBY1404" s="209"/>
      <c r="VBZ1404" s="209"/>
      <c r="VCA1404" s="209"/>
      <c r="VCB1404" s="209"/>
      <c r="VCC1404" s="209"/>
      <c r="VCD1404" s="209"/>
      <c r="VCE1404" s="209"/>
      <c r="VCF1404" s="209"/>
      <c r="VCG1404" s="209"/>
      <c r="VCH1404" s="209"/>
      <c r="VCI1404" s="209"/>
      <c r="VCJ1404" s="209"/>
      <c r="VCK1404" s="209"/>
      <c r="VCL1404" s="209"/>
      <c r="VCM1404" s="209"/>
      <c r="VCN1404" s="209"/>
      <c r="VCO1404" s="209"/>
      <c r="VCP1404" s="209"/>
      <c r="VCQ1404" s="209"/>
      <c r="VCR1404" s="209"/>
      <c r="VCS1404" s="209"/>
      <c r="VCT1404" s="209"/>
      <c r="VCU1404" s="209"/>
      <c r="VCV1404" s="209"/>
      <c r="VCW1404" s="209"/>
      <c r="VCX1404" s="209"/>
      <c r="VCY1404" s="209"/>
      <c r="VCZ1404" s="209"/>
      <c r="VDA1404" s="209"/>
      <c r="VDB1404" s="209"/>
      <c r="VDC1404" s="209"/>
      <c r="VDD1404" s="209"/>
      <c r="VDE1404" s="209"/>
      <c r="VDF1404" s="209"/>
      <c r="VDG1404" s="209"/>
      <c r="VDH1404" s="209"/>
      <c r="VDI1404" s="209"/>
      <c r="VDJ1404" s="209"/>
      <c r="VDK1404" s="209"/>
      <c r="VDL1404" s="209"/>
      <c r="VDM1404" s="209"/>
      <c r="VDN1404" s="209"/>
      <c r="VDO1404" s="209"/>
      <c r="VDP1404" s="209"/>
      <c r="VDQ1404" s="209"/>
      <c r="VDR1404" s="209"/>
      <c r="VDS1404" s="209"/>
      <c r="VDT1404" s="209"/>
      <c r="VDU1404" s="209"/>
      <c r="VDV1404" s="209"/>
      <c r="VDW1404" s="209"/>
      <c r="VDX1404" s="209"/>
      <c r="VDY1404" s="209"/>
      <c r="VDZ1404" s="209"/>
      <c r="VEA1404" s="209"/>
      <c r="VEB1404" s="209"/>
      <c r="VEC1404" s="209"/>
      <c r="VED1404" s="209"/>
      <c r="VEE1404" s="209"/>
      <c r="VEF1404" s="209"/>
      <c r="VEG1404" s="209"/>
      <c r="VEH1404" s="209"/>
      <c r="VEI1404" s="209"/>
      <c r="VEJ1404" s="209"/>
      <c r="VEK1404" s="209"/>
      <c r="VEL1404" s="209"/>
      <c r="VEM1404" s="209"/>
      <c r="VEN1404" s="209"/>
      <c r="VEO1404" s="209"/>
      <c r="VEP1404" s="209"/>
      <c r="VEQ1404" s="209"/>
      <c r="VER1404" s="209"/>
      <c r="VES1404" s="209"/>
      <c r="VET1404" s="209"/>
      <c r="VEU1404" s="209"/>
      <c r="VEV1404" s="209"/>
      <c r="VEW1404" s="209"/>
      <c r="VEX1404" s="209"/>
      <c r="VEY1404" s="209"/>
      <c r="VEZ1404" s="209"/>
      <c r="VFA1404" s="209"/>
      <c r="VFB1404" s="209"/>
      <c r="VFC1404" s="209"/>
      <c r="VFD1404" s="209"/>
      <c r="VFE1404" s="209"/>
      <c r="VFF1404" s="209"/>
      <c r="VFG1404" s="209"/>
      <c r="VFH1404" s="209"/>
      <c r="VFI1404" s="209"/>
      <c r="VFJ1404" s="209"/>
      <c r="VFK1404" s="209"/>
      <c r="VFL1404" s="209"/>
      <c r="VFM1404" s="209"/>
      <c r="VFN1404" s="209"/>
      <c r="VFO1404" s="209"/>
      <c r="VFP1404" s="209"/>
      <c r="VFQ1404" s="209"/>
      <c r="VFR1404" s="209"/>
      <c r="VFS1404" s="209"/>
      <c r="VFT1404" s="209"/>
      <c r="VFU1404" s="209"/>
      <c r="VFV1404" s="209"/>
      <c r="VFW1404" s="209"/>
      <c r="VFX1404" s="209"/>
      <c r="VFY1404" s="209"/>
      <c r="VFZ1404" s="209"/>
      <c r="VGA1404" s="209"/>
      <c r="VGB1404" s="209"/>
      <c r="VGC1404" s="209"/>
      <c r="VGD1404" s="209"/>
      <c r="VGE1404" s="209"/>
      <c r="VGF1404" s="209"/>
      <c r="VGG1404" s="209"/>
      <c r="VGH1404" s="209"/>
      <c r="VGI1404" s="209"/>
      <c r="VGJ1404" s="209"/>
      <c r="VGK1404" s="209"/>
      <c r="VGL1404" s="209"/>
      <c r="VGM1404" s="209"/>
      <c r="VGN1404" s="209"/>
      <c r="VGO1404" s="209"/>
      <c r="VGP1404" s="209"/>
      <c r="VGQ1404" s="209"/>
      <c r="VGR1404" s="209"/>
      <c r="VGS1404" s="209"/>
      <c r="VGT1404" s="209"/>
      <c r="VGU1404" s="209"/>
      <c r="VGV1404" s="209"/>
      <c r="VGW1404" s="209"/>
      <c r="VGX1404" s="209"/>
      <c r="VGY1404" s="209"/>
      <c r="VGZ1404" s="209"/>
      <c r="VHA1404" s="209"/>
      <c r="VHB1404" s="209"/>
      <c r="VHC1404" s="209"/>
      <c r="VHD1404" s="209"/>
      <c r="VHE1404" s="209"/>
      <c r="VHF1404" s="209"/>
      <c r="VHG1404" s="209"/>
      <c r="VHH1404" s="209"/>
      <c r="VHI1404" s="209"/>
      <c r="VHJ1404" s="209"/>
      <c r="VHK1404" s="209"/>
      <c r="VHL1404" s="209"/>
      <c r="VHM1404" s="209"/>
      <c r="VHN1404" s="209"/>
      <c r="VHO1404" s="209"/>
      <c r="VHP1404" s="209"/>
      <c r="VHQ1404" s="209"/>
      <c r="VHR1404" s="209"/>
      <c r="VHS1404" s="209"/>
      <c r="VHT1404" s="209"/>
      <c r="VHU1404" s="209"/>
      <c r="VHV1404" s="209"/>
      <c r="VHW1404" s="209"/>
      <c r="VHX1404" s="209"/>
      <c r="VHY1404" s="209"/>
      <c r="VHZ1404" s="209"/>
      <c r="VIA1404" s="209"/>
      <c r="VIB1404" s="209"/>
      <c r="VIC1404" s="209"/>
      <c r="VID1404" s="209"/>
      <c r="VIE1404" s="209"/>
      <c r="VIF1404" s="209"/>
      <c r="VIG1404" s="209"/>
      <c r="VIH1404" s="209"/>
      <c r="VII1404" s="209"/>
      <c r="VIJ1404" s="209"/>
      <c r="VIK1404" s="209"/>
      <c r="VIL1404" s="209"/>
      <c r="VIM1404" s="209"/>
      <c r="VIN1404" s="209"/>
      <c r="VIO1404" s="209"/>
      <c r="VIP1404" s="209"/>
      <c r="VIQ1404" s="209"/>
      <c r="VIR1404" s="209"/>
      <c r="VIS1404" s="209"/>
      <c r="VIT1404" s="209"/>
      <c r="VIU1404" s="209"/>
      <c r="VIV1404" s="209"/>
      <c r="VIW1404" s="209"/>
      <c r="VIX1404" s="209"/>
      <c r="VIY1404" s="209"/>
      <c r="VIZ1404" s="209"/>
      <c r="VJA1404" s="209"/>
      <c r="VJB1404" s="209"/>
      <c r="VJC1404" s="209"/>
      <c r="VJD1404" s="209"/>
      <c r="VJE1404" s="209"/>
      <c r="VJF1404" s="209"/>
      <c r="VJG1404" s="209"/>
      <c r="VJH1404" s="209"/>
      <c r="VJI1404" s="209"/>
      <c r="VJJ1404" s="209"/>
      <c r="VJK1404" s="209"/>
      <c r="VJL1404" s="209"/>
      <c r="VJM1404" s="209"/>
      <c r="VJN1404" s="209"/>
      <c r="VJO1404" s="209"/>
      <c r="VJP1404" s="209"/>
      <c r="VJQ1404" s="209"/>
      <c r="VJR1404" s="209"/>
      <c r="VJS1404" s="209"/>
      <c r="VJT1404" s="209"/>
      <c r="VJU1404" s="209"/>
      <c r="VJV1404" s="209"/>
      <c r="VJW1404" s="209"/>
      <c r="VJX1404" s="209"/>
      <c r="VJY1404" s="209"/>
      <c r="VJZ1404" s="209"/>
      <c r="VKA1404" s="209"/>
      <c r="VKB1404" s="209"/>
      <c r="VKC1404" s="209"/>
      <c r="VKD1404" s="209"/>
      <c r="VKE1404" s="209"/>
      <c r="VKF1404" s="209"/>
      <c r="VKG1404" s="209"/>
      <c r="VKH1404" s="209"/>
      <c r="VKI1404" s="209"/>
      <c r="VKJ1404" s="209"/>
      <c r="VKK1404" s="209"/>
      <c r="VKL1404" s="209"/>
      <c r="VKM1404" s="209"/>
      <c r="VKN1404" s="209"/>
      <c r="VKO1404" s="209"/>
      <c r="VKP1404" s="209"/>
      <c r="VKQ1404" s="209"/>
      <c r="VKR1404" s="209"/>
      <c r="VKS1404" s="209"/>
      <c r="VKT1404" s="209"/>
      <c r="VKU1404" s="209"/>
      <c r="VKV1404" s="209"/>
      <c r="VKW1404" s="209"/>
      <c r="VKX1404" s="209"/>
      <c r="VKY1404" s="209"/>
      <c r="VKZ1404" s="209"/>
      <c r="VLA1404" s="209"/>
      <c r="VLB1404" s="209"/>
      <c r="VLC1404" s="209"/>
      <c r="VLD1404" s="209"/>
      <c r="VLE1404" s="209"/>
      <c r="VLF1404" s="209"/>
      <c r="VLG1404" s="209"/>
      <c r="VLH1404" s="209"/>
      <c r="VLI1404" s="209"/>
      <c r="VLJ1404" s="209"/>
      <c r="VLK1404" s="209"/>
      <c r="VLL1404" s="209"/>
      <c r="VLM1404" s="209"/>
      <c r="VLN1404" s="209"/>
      <c r="VLO1404" s="209"/>
      <c r="VLP1404" s="209"/>
      <c r="VLQ1404" s="209"/>
      <c r="VLR1404" s="209"/>
      <c r="VLS1404" s="209"/>
      <c r="VLT1404" s="209"/>
      <c r="VLU1404" s="209"/>
      <c r="VLV1404" s="209"/>
      <c r="VLW1404" s="209"/>
      <c r="VLX1404" s="209"/>
      <c r="VLY1404" s="209"/>
      <c r="VLZ1404" s="209"/>
      <c r="VMA1404" s="209"/>
      <c r="VMB1404" s="209"/>
      <c r="VMC1404" s="209"/>
      <c r="VMD1404" s="209"/>
      <c r="VME1404" s="209"/>
      <c r="VMF1404" s="209"/>
      <c r="VMG1404" s="209"/>
      <c r="VMH1404" s="209"/>
      <c r="VMI1404" s="209"/>
      <c r="VMJ1404" s="209"/>
      <c r="VMK1404" s="209"/>
      <c r="VML1404" s="209"/>
      <c r="VMM1404" s="209"/>
      <c r="VMN1404" s="209"/>
      <c r="VMO1404" s="209"/>
      <c r="VMP1404" s="209"/>
      <c r="VMQ1404" s="209"/>
      <c r="VMR1404" s="209"/>
      <c r="VMS1404" s="209"/>
      <c r="VMT1404" s="209"/>
      <c r="VMU1404" s="209"/>
      <c r="VMV1404" s="209"/>
      <c r="VMW1404" s="209"/>
      <c r="VMX1404" s="209"/>
      <c r="VMY1404" s="209"/>
      <c r="VMZ1404" s="209"/>
      <c r="VNA1404" s="209"/>
      <c r="VNB1404" s="209"/>
      <c r="VNC1404" s="209"/>
      <c r="VND1404" s="209"/>
      <c r="VNE1404" s="209"/>
      <c r="VNF1404" s="209"/>
      <c r="VNG1404" s="209"/>
      <c r="VNH1404" s="209"/>
      <c r="VNI1404" s="209"/>
      <c r="VNJ1404" s="209"/>
      <c r="VNK1404" s="209"/>
      <c r="VNL1404" s="209"/>
      <c r="VNM1404" s="209"/>
      <c r="VNN1404" s="209"/>
      <c r="VNO1404" s="209"/>
      <c r="VNP1404" s="209"/>
      <c r="VNQ1404" s="209"/>
      <c r="VNR1404" s="209"/>
      <c r="VNS1404" s="209"/>
      <c r="VNT1404" s="209"/>
      <c r="VNU1404" s="209"/>
      <c r="VNV1404" s="209"/>
      <c r="VNW1404" s="209"/>
      <c r="VNX1404" s="209"/>
      <c r="VNY1404" s="209"/>
      <c r="VNZ1404" s="209"/>
      <c r="VOA1404" s="209"/>
      <c r="VOB1404" s="209"/>
      <c r="VOC1404" s="209"/>
      <c r="VOD1404" s="209"/>
      <c r="VOE1404" s="209"/>
      <c r="VOF1404" s="209"/>
      <c r="VOG1404" s="209"/>
      <c r="VOH1404" s="209"/>
      <c r="VOI1404" s="209"/>
      <c r="VOJ1404" s="209"/>
      <c r="VOK1404" s="209"/>
      <c r="VOL1404" s="209"/>
      <c r="VOM1404" s="209"/>
      <c r="VON1404" s="209"/>
      <c r="VOO1404" s="209"/>
      <c r="VOP1404" s="209"/>
      <c r="VOQ1404" s="209"/>
      <c r="VOR1404" s="209"/>
      <c r="VOS1404" s="209"/>
      <c r="VOT1404" s="209"/>
      <c r="VOU1404" s="209"/>
      <c r="VOV1404" s="209"/>
      <c r="VOW1404" s="209"/>
      <c r="VOX1404" s="209"/>
      <c r="VOY1404" s="209"/>
      <c r="VOZ1404" s="209"/>
      <c r="VPA1404" s="209"/>
      <c r="VPB1404" s="209"/>
      <c r="VPC1404" s="209"/>
      <c r="VPD1404" s="209"/>
      <c r="VPE1404" s="209"/>
      <c r="VPF1404" s="209"/>
      <c r="VPG1404" s="209"/>
      <c r="VPH1404" s="209"/>
      <c r="VPI1404" s="209"/>
      <c r="VPJ1404" s="209"/>
      <c r="VPK1404" s="209"/>
      <c r="VPL1404" s="209"/>
      <c r="VPM1404" s="209"/>
      <c r="VPN1404" s="209"/>
      <c r="VPO1404" s="209"/>
      <c r="VPP1404" s="209"/>
      <c r="VPQ1404" s="209"/>
      <c r="VPR1404" s="209"/>
      <c r="VPS1404" s="209"/>
      <c r="VPT1404" s="209"/>
      <c r="VPU1404" s="209"/>
      <c r="VPV1404" s="209"/>
      <c r="VPW1404" s="209"/>
      <c r="VPX1404" s="209"/>
      <c r="VPY1404" s="209"/>
      <c r="VPZ1404" s="209"/>
      <c r="VQA1404" s="209"/>
      <c r="VQB1404" s="209"/>
      <c r="VQC1404" s="209"/>
      <c r="VQD1404" s="209"/>
      <c r="VQE1404" s="209"/>
      <c r="VQF1404" s="209"/>
      <c r="VQG1404" s="209"/>
      <c r="VQH1404" s="209"/>
      <c r="VQI1404" s="209"/>
      <c r="VQJ1404" s="209"/>
      <c r="VQK1404" s="209"/>
      <c r="VQL1404" s="209"/>
      <c r="VQM1404" s="209"/>
      <c r="VQN1404" s="209"/>
      <c r="VQO1404" s="209"/>
      <c r="VQP1404" s="209"/>
      <c r="VQQ1404" s="209"/>
      <c r="VQR1404" s="209"/>
      <c r="VQS1404" s="209"/>
      <c r="VQT1404" s="209"/>
      <c r="VQU1404" s="209"/>
      <c r="VQV1404" s="209"/>
      <c r="VQW1404" s="209"/>
      <c r="VQX1404" s="209"/>
      <c r="VQY1404" s="209"/>
      <c r="VQZ1404" s="209"/>
      <c r="VRA1404" s="209"/>
      <c r="VRB1404" s="209"/>
      <c r="VRC1404" s="209"/>
      <c r="VRD1404" s="209"/>
      <c r="VRE1404" s="209"/>
      <c r="VRF1404" s="209"/>
      <c r="VRG1404" s="209"/>
      <c r="VRH1404" s="209"/>
      <c r="VRI1404" s="209"/>
      <c r="VRJ1404" s="209"/>
      <c r="VRK1404" s="209"/>
      <c r="VRL1404" s="209"/>
      <c r="VRM1404" s="209"/>
      <c r="VRN1404" s="209"/>
      <c r="VRO1404" s="209"/>
      <c r="VRP1404" s="209"/>
      <c r="VRQ1404" s="209"/>
      <c r="VRR1404" s="209"/>
      <c r="VRS1404" s="209"/>
      <c r="VRT1404" s="209"/>
      <c r="VRU1404" s="209"/>
      <c r="VRV1404" s="209"/>
      <c r="VRW1404" s="209"/>
      <c r="VRX1404" s="209"/>
      <c r="VRY1404" s="209"/>
      <c r="VRZ1404" s="209"/>
      <c r="VSA1404" s="209"/>
      <c r="VSB1404" s="209"/>
      <c r="VSC1404" s="209"/>
      <c r="VSD1404" s="209"/>
      <c r="VSE1404" s="209"/>
      <c r="VSF1404" s="209"/>
      <c r="VSG1404" s="209"/>
      <c r="VSH1404" s="209"/>
      <c r="VSI1404" s="209"/>
      <c r="VSJ1404" s="209"/>
      <c r="VSK1404" s="209"/>
      <c r="VSL1404" s="209"/>
      <c r="VSM1404" s="209"/>
      <c r="VSN1404" s="209"/>
      <c r="VSO1404" s="209"/>
      <c r="VSP1404" s="209"/>
      <c r="VSQ1404" s="209"/>
      <c r="VSR1404" s="209"/>
      <c r="VSS1404" s="209"/>
      <c r="VST1404" s="209"/>
      <c r="VSU1404" s="209"/>
      <c r="VSV1404" s="209"/>
      <c r="VSW1404" s="209"/>
      <c r="VSX1404" s="209"/>
      <c r="VSY1404" s="209"/>
      <c r="VSZ1404" s="209"/>
      <c r="VTA1404" s="209"/>
      <c r="VTB1404" s="209"/>
      <c r="VTC1404" s="209"/>
      <c r="VTD1404" s="209"/>
      <c r="VTE1404" s="209"/>
      <c r="VTF1404" s="209"/>
      <c r="VTG1404" s="209"/>
      <c r="VTH1404" s="209"/>
      <c r="VTI1404" s="209"/>
      <c r="VTJ1404" s="209"/>
      <c r="VTK1404" s="209"/>
      <c r="VTL1404" s="209"/>
      <c r="VTM1404" s="209"/>
      <c r="VTN1404" s="209"/>
      <c r="VTO1404" s="209"/>
      <c r="VTP1404" s="209"/>
      <c r="VTQ1404" s="209"/>
      <c r="VTR1404" s="209"/>
      <c r="VTS1404" s="209"/>
      <c r="VTT1404" s="209"/>
      <c r="VTU1404" s="209"/>
      <c r="VTV1404" s="209"/>
      <c r="VTW1404" s="209"/>
      <c r="VTX1404" s="209"/>
      <c r="VTY1404" s="209"/>
      <c r="VTZ1404" s="209"/>
      <c r="VUA1404" s="209"/>
      <c r="VUB1404" s="209"/>
      <c r="VUC1404" s="209"/>
      <c r="VUD1404" s="209"/>
      <c r="VUE1404" s="209"/>
      <c r="VUF1404" s="209"/>
      <c r="VUG1404" s="209"/>
      <c r="VUH1404" s="209"/>
      <c r="VUI1404" s="209"/>
      <c r="VUJ1404" s="209"/>
      <c r="VUK1404" s="209"/>
      <c r="VUL1404" s="209"/>
      <c r="VUM1404" s="209"/>
      <c r="VUN1404" s="209"/>
      <c r="VUO1404" s="209"/>
      <c r="VUP1404" s="209"/>
      <c r="VUQ1404" s="209"/>
      <c r="VUR1404" s="209"/>
      <c r="VUS1404" s="209"/>
      <c r="VUT1404" s="209"/>
      <c r="VUU1404" s="209"/>
      <c r="VUV1404" s="209"/>
      <c r="VUW1404" s="209"/>
      <c r="VUX1404" s="209"/>
      <c r="VUY1404" s="209"/>
      <c r="VUZ1404" s="209"/>
      <c r="VVA1404" s="209"/>
      <c r="VVB1404" s="209"/>
      <c r="VVC1404" s="209"/>
      <c r="VVD1404" s="209"/>
      <c r="VVE1404" s="209"/>
      <c r="VVF1404" s="209"/>
      <c r="VVG1404" s="209"/>
      <c r="VVH1404" s="209"/>
      <c r="VVI1404" s="209"/>
      <c r="VVJ1404" s="209"/>
      <c r="VVK1404" s="209"/>
      <c r="VVL1404" s="209"/>
      <c r="VVM1404" s="209"/>
      <c r="VVN1404" s="209"/>
      <c r="VVO1404" s="209"/>
      <c r="VVP1404" s="209"/>
      <c r="VVQ1404" s="209"/>
      <c r="VVR1404" s="209"/>
      <c r="VVS1404" s="209"/>
      <c r="VVT1404" s="209"/>
      <c r="VVU1404" s="209"/>
      <c r="VVV1404" s="209"/>
      <c r="VVW1404" s="209"/>
      <c r="VVX1404" s="209"/>
      <c r="VVY1404" s="209"/>
      <c r="VVZ1404" s="209"/>
      <c r="VWA1404" s="209"/>
      <c r="VWB1404" s="209"/>
      <c r="VWC1404" s="209"/>
      <c r="VWD1404" s="209"/>
      <c r="VWE1404" s="209"/>
      <c r="VWF1404" s="209"/>
      <c r="VWG1404" s="209"/>
      <c r="VWH1404" s="209"/>
      <c r="VWI1404" s="209"/>
      <c r="VWJ1404" s="209"/>
      <c r="VWK1404" s="209"/>
      <c r="VWL1404" s="209"/>
      <c r="VWM1404" s="209"/>
      <c r="VWN1404" s="209"/>
      <c r="VWO1404" s="209"/>
      <c r="VWP1404" s="209"/>
      <c r="VWQ1404" s="209"/>
      <c r="VWR1404" s="209"/>
      <c r="VWS1404" s="209"/>
      <c r="VWT1404" s="209"/>
      <c r="VWU1404" s="209"/>
      <c r="VWV1404" s="209"/>
      <c r="VWW1404" s="209"/>
      <c r="VWX1404" s="209"/>
      <c r="VWY1404" s="209"/>
      <c r="VWZ1404" s="209"/>
      <c r="VXA1404" s="209"/>
      <c r="VXB1404" s="209"/>
      <c r="VXC1404" s="209"/>
      <c r="VXD1404" s="209"/>
      <c r="VXE1404" s="209"/>
      <c r="VXF1404" s="209"/>
      <c r="VXG1404" s="209"/>
      <c r="VXH1404" s="209"/>
      <c r="VXI1404" s="209"/>
      <c r="VXJ1404" s="209"/>
      <c r="VXK1404" s="209"/>
      <c r="VXL1404" s="209"/>
      <c r="VXM1404" s="209"/>
      <c r="VXN1404" s="209"/>
      <c r="VXO1404" s="209"/>
      <c r="VXP1404" s="209"/>
      <c r="VXQ1404" s="209"/>
      <c r="VXR1404" s="209"/>
      <c r="VXS1404" s="209"/>
      <c r="VXT1404" s="209"/>
      <c r="VXU1404" s="209"/>
      <c r="VXV1404" s="209"/>
      <c r="VXW1404" s="209"/>
      <c r="VXX1404" s="209"/>
      <c r="VXY1404" s="209"/>
      <c r="VXZ1404" s="209"/>
      <c r="VYA1404" s="209"/>
      <c r="VYB1404" s="209"/>
      <c r="VYC1404" s="209"/>
      <c r="VYD1404" s="209"/>
      <c r="VYE1404" s="209"/>
      <c r="VYF1404" s="209"/>
      <c r="VYG1404" s="209"/>
      <c r="VYH1404" s="209"/>
      <c r="VYI1404" s="209"/>
      <c r="VYJ1404" s="209"/>
      <c r="VYK1404" s="209"/>
      <c r="VYL1404" s="209"/>
      <c r="VYM1404" s="209"/>
      <c r="VYN1404" s="209"/>
      <c r="VYO1404" s="209"/>
      <c r="VYP1404" s="209"/>
      <c r="VYQ1404" s="209"/>
      <c r="VYR1404" s="209"/>
      <c r="VYS1404" s="209"/>
      <c r="VYT1404" s="209"/>
      <c r="VYU1404" s="209"/>
      <c r="VYV1404" s="209"/>
      <c r="VYW1404" s="209"/>
      <c r="VYX1404" s="209"/>
      <c r="VYY1404" s="209"/>
      <c r="VYZ1404" s="209"/>
      <c r="VZA1404" s="209"/>
      <c r="VZB1404" s="209"/>
      <c r="VZC1404" s="209"/>
      <c r="VZD1404" s="209"/>
      <c r="VZE1404" s="209"/>
      <c r="VZF1404" s="209"/>
      <c r="VZG1404" s="209"/>
      <c r="VZH1404" s="209"/>
      <c r="VZI1404" s="209"/>
      <c r="VZJ1404" s="209"/>
      <c r="VZK1404" s="209"/>
      <c r="VZL1404" s="209"/>
      <c r="VZM1404" s="209"/>
      <c r="VZN1404" s="209"/>
      <c r="VZO1404" s="209"/>
      <c r="VZP1404" s="209"/>
      <c r="VZQ1404" s="209"/>
      <c r="VZR1404" s="209"/>
      <c r="VZS1404" s="209"/>
      <c r="VZT1404" s="209"/>
      <c r="VZU1404" s="209"/>
      <c r="VZV1404" s="209"/>
      <c r="VZW1404" s="209"/>
      <c r="VZX1404" s="209"/>
      <c r="VZY1404" s="209"/>
      <c r="VZZ1404" s="209"/>
      <c r="WAA1404" s="209"/>
      <c r="WAB1404" s="209"/>
      <c r="WAC1404" s="209"/>
      <c r="WAD1404" s="209"/>
      <c r="WAE1404" s="209"/>
      <c r="WAF1404" s="209"/>
      <c r="WAG1404" s="209"/>
      <c r="WAH1404" s="209"/>
      <c r="WAI1404" s="209"/>
      <c r="WAJ1404" s="209"/>
      <c r="WAK1404" s="209"/>
      <c r="WAL1404" s="209"/>
      <c r="WAM1404" s="209"/>
      <c r="WAN1404" s="209"/>
      <c r="WAO1404" s="209"/>
      <c r="WAP1404" s="209"/>
      <c r="WAQ1404" s="209"/>
      <c r="WAR1404" s="209"/>
      <c r="WAS1404" s="209"/>
      <c r="WAT1404" s="209"/>
      <c r="WAU1404" s="209"/>
      <c r="WAV1404" s="209"/>
      <c r="WAW1404" s="209"/>
      <c r="WAX1404" s="209"/>
      <c r="WAY1404" s="209"/>
      <c r="WAZ1404" s="209"/>
      <c r="WBA1404" s="209"/>
      <c r="WBB1404" s="209"/>
      <c r="WBC1404" s="209"/>
      <c r="WBD1404" s="209"/>
      <c r="WBE1404" s="209"/>
      <c r="WBF1404" s="209"/>
      <c r="WBG1404" s="209"/>
      <c r="WBH1404" s="209"/>
      <c r="WBI1404" s="209"/>
      <c r="WBJ1404" s="209"/>
      <c r="WBK1404" s="209"/>
      <c r="WBL1404" s="209"/>
      <c r="WBM1404" s="209"/>
      <c r="WBN1404" s="209"/>
      <c r="WBO1404" s="209"/>
      <c r="WBP1404" s="209"/>
      <c r="WBQ1404" s="209"/>
      <c r="WBR1404" s="209"/>
      <c r="WBS1404" s="209"/>
      <c r="WBT1404" s="209"/>
      <c r="WBU1404" s="209"/>
      <c r="WBV1404" s="209"/>
      <c r="WBW1404" s="209"/>
      <c r="WBX1404" s="209"/>
      <c r="WBY1404" s="209"/>
      <c r="WBZ1404" s="209"/>
      <c r="WCA1404" s="209"/>
      <c r="WCB1404" s="209"/>
      <c r="WCC1404" s="209"/>
      <c r="WCD1404" s="209"/>
      <c r="WCE1404" s="209"/>
      <c r="WCF1404" s="209"/>
      <c r="WCG1404" s="209"/>
      <c r="WCH1404" s="209"/>
      <c r="WCI1404" s="209"/>
      <c r="WCJ1404" s="209"/>
      <c r="WCK1404" s="209"/>
      <c r="WCL1404" s="209"/>
      <c r="WCM1404" s="209"/>
      <c r="WCN1404" s="209"/>
      <c r="WCO1404" s="209"/>
      <c r="WCP1404" s="209"/>
      <c r="WCQ1404" s="209"/>
      <c r="WCR1404" s="209"/>
      <c r="WCS1404" s="209"/>
      <c r="WCT1404" s="209"/>
      <c r="WCU1404" s="209"/>
      <c r="WCV1404" s="209"/>
      <c r="WCW1404" s="209"/>
      <c r="WCX1404" s="209"/>
      <c r="WCY1404" s="209"/>
      <c r="WCZ1404" s="209"/>
      <c r="WDA1404" s="209"/>
      <c r="WDB1404" s="209"/>
      <c r="WDC1404" s="209"/>
      <c r="WDD1404" s="209"/>
      <c r="WDE1404" s="209"/>
      <c r="WDF1404" s="209"/>
      <c r="WDG1404" s="209"/>
      <c r="WDH1404" s="209"/>
      <c r="WDI1404" s="209"/>
      <c r="WDJ1404" s="209"/>
      <c r="WDK1404" s="209"/>
      <c r="WDL1404" s="209"/>
      <c r="WDM1404" s="209"/>
      <c r="WDN1404" s="209"/>
      <c r="WDO1404" s="209"/>
      <c r="WDP1404" s="209"/>
      <c r="WDQ1404" s="209"/>
      <c r="WDR1404" s="209"/>
      <c r="WDS1404" s="209"/>
      <c r="WDT1404" s="209"/>
      <c r="WDU1404" s="209"/>
      <c r="WDV1404" s="209"/>
      <c r="WDW1404" s="209"/>
      <c r="WDX1404" s="209"/>
      <c r="WDY1404" s="209"/>
      <c r="WDZ1404" s="209"/>
      <c r="WEA1404" s="209"/>
      <c r="WEB1404" s="209"/>
      <c r="WEC1404" s="209"/>
      <c r="WED1404" s="209"/>
      <c r="WEE1404" s="209"/>
      <c r="WEF1404" s="209"/>
      <c r="WEG1404" s="209"/>
      <c r="WEH1404" s="209"/>
      <c r="WEI1404" s="209"/>
      <c r="WEJ1404" s="209"/>
      <c r="WEK1404" s="209"/>
      <c r="WEL1404" s="209"/>
      <c r="WEM1404" s="209"/>
      <c r="WEN1404" s="209"/>
      <c r="WEO1404" s="209"/>
      <c r="WEP1404" s="209"/>
      <c r="WEQ1404" s="209"/>
      <c r="WER1404" s="209"/>
      <c r="WES1404" s="209"/>
      <c r="WET1404" s="209"/>
      <c r="WEU1404" s="209"/>
      <c r="WEV1404" s="209"/>
      <c r="WEW1404" s="209"/>
      <c r="WEX1404" s="209"/>
      <c r="WEY1404" s="209"/>
      <c r="WEZ1404" s="209"/>
      <c r="WFA1404" s="209"/>
      <c r="WFB1404" s="209"/>
      <c r="WFC1404" s="209"/>
      <c r="WFD1404" s="209"/>
      <c r="WFE1404" s="209"/>
      <c r="WFF1404" s="209"/>
      <c r="WFG1404" s="209"/>
      <c r="WFH1404" s="209"/>
      <c r="WFI1404" s="209"/>
      <c r="WFJ1404" s="209"/>
      <c r="WFK1404" s="209"/>
      <c r="WFL1404" s="209"/>
      <c r="WFM1404" s="209"/>
      <c r="WFN1404" s="209"/>
      <c r="WFO1404" s="209"/>
      <c r="WFP1404" s="209"/>
      <c r="WFQ1404" s="209"/>
      <c r="WFR1404" s="209"/>
      <c r="WFS1404" s="209"/>
      <c r="WFT1404" s="209"/>
      <c r="WFU1404" s="209"/>
      <c r="WFV1404" s="209"/>
      <c r="WFW1404" s="209"/>
      <c r="WFX1404" s="209"/>
      <c r="WFY1404" s="209"/>
      <c r="WFZ1404" s="209"/>
      <c r="WGA1404" s="209"/>
      <c r="WGB1404" s="209"/>
      <c r="WGC1404" s="209"/>
      <c r="WGD1404" s="209"/>
      <c r="WGE1404" s="209"/>
      <c r="WGF1404" s="209"/>
      <c r="WGG1404" s="209"/>
      <c r="WGH1404" s="209"/>
      <c r="WGI1404" s="209"/>
      <c r="WGJ1404" s="209"/>
      <c r="WGK1404" s="209"/>
      <c r="WGL1404" s="209"/>
      <c r="WGM1404" s="209"/>
      <c r="WGN1404" s="209"/>
      <c r="WGO1404" s="209"/>
      <c r="WGP1404" s="209"/>
      <c r="WGQ1404" s="209"/>
      <c r="WGR1404" s="209"/>
      <c r="WGS1404" s="209"/>
      <c r="WGT1404" s="209"/>
      <c r="WGU1404" s="209"/>
      <c r="WGV1404" s="209"/>
      <c r="WGW1404" s="209"/>
      <c r="WGX1404" s="209"/>
      <c r="WGY1404" s="209"/>
      <c r="WGZ1404" s="209"/>
      <c r="WHA1404" s="209"/>
      <c r="WHB1404" s="209"/>
      <c r="WHC1404" s="209"/>
      <c r="WHD1404" s="209"/>
      <c r="WHE1404" s="209"/>
      <c r="WHF1404" s="209"/>
      <c r="WHG1404" s="209"/>
      <c r="WHH1404" s="209"/>
      <c r="WHI1404" s="209"/>
      <c r="WHJ1404" s="209"/>
      <c r="WHK1404" s="209"/>
      <c r="WHL1404" s="209"/>
      <c r="WHM1404" s="209"/>
      <c r="WHN1404" s="209"/>
      <c r="WHO1404" s="209"/>
      <c r="WHP1404" s="209"/>
      <c r="WHQ1404" s="209"/>
      <c r="WHR1404" s="209"/>
      <c r="WHS1404" s="209"/>
      <c r="WHT1404" s="209"/>
      <c r="WHU1404" s="209"/>
      <c r="WHV1404" s="209"/>
      <c r="WHW1404" s="209"/>
      <c r="WHX1404" s="209"/>
      <c r="WHY1404" s="209"/>
      <c r="WHZ1404" s="209"/>
      <c r="WIA1404" s="209"/>
      <c r="WIB1404" s="209"/>
      <c r="WIC1404" s="209"/>
      <c r="WID1404" s="209"/>
      <c r="WIE1404" s="209"/>
      <c r="WIF1404" s="209"/>
      <c r="WIG1404" s="209"/>
      <c r="WIH1404" s="209"/>
      <c r="WII1404" s="209"/>
      <c r="WIJ1404" s="209"/>
      <c r="WIK1404" s="209"/>
      <c r="WIL1404" s="209"/>
      <c r="WIM1404" s="209"/>
      <c r="WIN1404" s="209"/>
      <c r="WIO1404" s="209"/>
      <c r="WIP1404" s="209"/>
      <c r="WIQ1404" s="209"/>
      <c r="WIR1404" s="209"/>
      <c r="WIS1404" s="209"/>
      <c r="WIT1404" s="209"/>
      <c r="WIU1404" s="209"/>
      <c r="WIV1404" s="209"/>
      <c r="WIW1404" s="209"/>
      <c r="WIX1404" s="209"/>
      <c r="WIY1404" s="209"/>
      <c r="WIZ1404" s="209"/>
      <c r="WJA1404" s="209"/>
      <c r="WJB1404" s="209"/>
      <c r="WJC1404" s="209"/>
      <c r="WJD1404" s="209"/>
      <c r="WJE1404" s="209"/>
      <c r="WJF1404" s="209"/>
      <c r="WJG1404" s="209"/>
      <c r="WJH1404" s="209"/>
      <c r="WJI1404" s="209"/>
      <c r="WJJ1404" s="209"/>
      <c r="WJK1404" s="209"/>
      <c r="WJL1404" s="209"/>
      <c r="WJM1404" s="209"/>
      <c r="WJN1404" s="209"/>
      <c r="WJO1404" s="209"/>
      <c r="WJP1404" s="209"/>
      <c r="WJQ1404" s="209"/>
      <c r="WJR1404" s="209"/>
      <c r="WJS1404" s="209"/>
      <c r="WJT1404" s="209"/>
      <c r="WJU1404" s="209"/>
      <c r="WJV1404" s="209"/>
      <c r="WJW1404" s="209"/>
      <c r="WJX1404" s="209"/>
      <c r="WJY1404" s="209"/>
      <c r="WJZ1404" s="209"/>
      <c r="WKA1404" s="209"/>
      <c r="WKB1404" s="209"/>
      <c r="WKC1404" s="209"/>
      <c r="WKD1404" s="209"/>
      <c r="WKE1404" s="209"/>
      <c r="WKF1404" s="209"/>
      <c r="WKG1404" s="209"/>
      <c r="WKH1404" s="209"/>
      <c r="WKI1404" s="209"/>
      <c r="WKJ1404" s="209"/>
      <c r="WKK1404" s="209"/>
      <c r="WKL1404" s="209"/>
      <c r="WKM1404" s="209"/>
      <c r="WKN1404" s="209"/>
      <c r="WKO1404" s="209"/>
      <c r="WKP1404" s="209"/>
      <c r="WKQ1404" s="209"/>
      <c r="WKR1404" s="209"/>
      <c r="WKS1404" s="209"/>
      <c r="WKT1404" s="209"/>
      <c r="WKU1404" s="209"/>
      <c r="WKV1404" s="209"/>
      <c r="WKW1404" s="209"/>
      <c r="WKX1404" s="209"/>
      <c r="WKY1404" s="209"/>
      <c r="WKZ1404" s="209"/>
      <c r="WLA1404" s="209"/>
      <c r="WLB1404" s="209"/>
      <c r="WLC1404" s="209"/>
      <c r="WLD1404" s="209"/>
      <c r="WLE1404" s="209"/>
      <c r="WLF1404" s="209"/>
      <c r="WLG1404" s="209"/>
      <c r="WLH1404" s="209"/>
      <c r="WLI1404" s="209"/>
      <c r="WLJ1404" s="209"/>
      <c r="WLK1404" s="209"/>
      <c r="WLL1404" s="209"/>
      <c r="WLM1404" s="209"/>
      <c r="WLN1404" s="209"/>
      <c r="WLO1404" s="209"/>
      <c r="WLP1404" s="209"/>
      <c r="WLQ1404" s="209"/>
      <c r="WLR1404" s="209"/>
      <c r="WLS1404" s="209"/>
      <c r="WLT1404" s="209"/>
      <c r="WLU1404" s="209"/>
      <c r="WLV1404" s="209"/>
      <c r="WLW1404" s="209"/>
      <c r="WLX1404" s="209"/>
      <c r="WLY1404" s="209"/>
      <c r="WLZ1404" s="209"/>
      <c r="WMA1404" s="209"/>
      <c r="WMB1404" s="209"/>
      <c r="WMC1404" s="209"/>
      <c r="WMD1404" s="209"/>
      <c r="WME1404" s="209"/>
      <c r="WMF1404" s="209"/>
      <c r="WMG1404" s="209"/>
      <c r="WMH1404" s="209"/>
      <c r="WMI1404" s="209"/>
      <c r="WMJ1404" s="209"/>
      <c r="WMK1404" s="209"/>
      <c r="WML1404" s="209"/>
      <c r="WMM1404" s="209"/>
      <c r="WMN1404" s="209"/>
      <c r="WMO1404" s="209"/>
      <c r="WMP1404" s="209"/>
      <c r="WMQ1404" s="209"/>
      <c r="WMR1404" s="209"/>
      <c r="WMS1404" s="209"/>
      <c r="WMT1404" s="209"/>
      <c r="WMU1404" s="209"/>
      <c r="WMV1404" s="209"/>
      <c r="WMW1404" s="209"/>
      <c r="WMX1404" s="209"/>
      <c r="WMY1404" s="209"/>
      <c r="WMZ1404" s="209"/>
      <c r="WNA1404" s="209"/>
      <c r="WNB1404" s="209"/>
      <c r="WNC1404" s="209"/>
      <c r="WND1404" s="209"/>
      <c r="WNE1404" s="209"/>
      <c r="WNF1404" s="209"/>
      <c r="WNG1404" s="209"/>
      <c r="WNH1404" s="209"/>
      <c r="WNI1404" s="209"/>
      <c r="WNJ1404" s="209"/>
      <c r="WNK1404" s="209"/>
      <c r="WNL1404" s="209"/>
      <c r="WNM1404" s="209"/>
      <c r="WNN1404" s="209"/>
      <c r="WNO1404" s="209"/>
      <c r="WNP1404" s="209"/>
      <c r="WNQ1404" s="209"/>
      <c r="WNR1404" s="209"/>
      <c r="WNS1404" s="209"/>
      <c r="WNT1404" s="209"/>
      <c r="WNU1404" s="209"/>
      <c r="WNV1404" s="209"/>
      <c r="WNW1404" s="209"/>
      <c r="WNX1404" s="209"/>
      <c r="WNY1404" s="209"/>
      <c r="WNZ1404" s="209"/>
      <c r="WOA1404" s="209"/>
      <c r="WOB1404" s="209"/>
      <c r="WOC1404" s="209"/>
      <c r="WOD1404" s="209"/>
      <c r="WOE1404" s="209"/>
      <c r="WOF1404" s="209"/>
      <c r="WOG1404" s="209"/>
      <c r="WOH1404" s="209"/>
      <c r="WOI1404" s="209"/>
      <c r="WOJ1404" s="209"/>
      <c r="WOK1404" s="209"/>
      <c r="WOL1404" s="209"/>
      <c r="WOM1404" s="209"/>
      <c r="WON1404" s="209"/>
      <c r="WOO1404" s="209"/>
      <c r="WOP1404" s="209"/>
      <c r="WOQ1404" s="209"/>
      <c r="WOR1404" s="209"/>
      <c r="WOS1404" s="209"/>
      <c r="WOT1404" s="209"/>
      <c r="WOU1404" s="209"/>
      <c r="WOV1404" s="209"/>
      <c r="WOW1404" s="209"/>
      <c r="WOX1404" s="209"/>
      <c r="WOY1404" s="209"/>
      <c r="WOZ1404" s="209"/>
      <c r="WPA1404" s="209"/>
      <c r="WPB1404" s="209"/>
      <c r="WPC1404" s="209"/>
      <c r="WPD1404" s="209"/>
      <c r="WPE1404" s="209"/>
      <c r="WPF1404" s="209"/>
      <c r="WPG1404" s="209"/>
      <c r="WPH1404" s="209"/>
      <c r="WPI1404" s="209"/>
      <c r="WPJ1404" s="209"/>
      <c r="WPK1404" s="209"/>
      <c r="WPL1404" s="209"/>
      <c r="WPM1404" s="209"/>
      <c r="WPN1404" s="209"/>
      <c r="WPO1404" s="209"/>
      <c r="WPP1404" s="209"/>
      <c r="WPQ1404" s="209"/>
      <c r="WPR1404" s="209"/>
      <c r="WPS1404" s="209"/>
      <c r="WPT1404" s="209"/>
      <c r="WPU1404" s="209"/>
      <c r="WPV1404" s="209"/>
      <c r="WPW1404" s="209"/>
      <c r="WPX1404" s="209"/>
      <c r="WPY1404" s="209"/>
      <c r="WPZ1404" s="209"/>
      <c r="WQA1404" s="209"/>
      <c r="WQB1404" s="209"/>
      <c r="WQC1404" s="209"/>
      <c r="WQD1404" s="209"/>
      <c r="WQE1404" s="209"/>
      <c r="WQF1404" s="209"/>
      <c r="WQG1404" s="209"/>
      <c r="WQH1404" s="209"/>
      <c r="WQI1404" s="209"/>
      <c r="WQJ1404" s="209"/>
      <c r="WQK1404" s="209"/>
      <c r="WQL1404" s="209"/>
      <c r="WQM1404" s="209"/>
      <c r="WQN1404" s="209"/>
      <c r="WQO1404" s="209"/>
      <c r="WQP1404" s="209"/>
      <c r="WQQ1404" s="209"/>
      <c r="WQR1404" s="209"/>
      <c r="WQS1404" s="209"/>
      <c r="WQT1404" s="209"/>
      <c r="WQU1404" s="209"/>
      <c r="WQV1404" s="209"/>
      <c r="WQW1404" s="209"/>
      <c r="WQX1404" s="209"/>
      <c r="WQY1404" s="209"/>
      <c r="WQZ1404" s="209"/>
      <c r="WRA1404" s="209"/>
      <c r="WRB1404" s="209"/>
      <c r="WRC1404" s="209"/>
      <c r="WRD1404" s="209"/>
      <c r="WRE1404" s="209"/>
      <c r="WRF1404" s="209"/>
      <c r="WRG1404" s="209"/>
      <c r="WRH1404" s="209"/>
      <c r="WRI1404" s="209"/>
      <c r="WRJ1404" s="209"/>
      <c r="WRK1404" s="209"/>
      <c r="WRL1404" s="209"/>
      <c r="WRM1404" s="209"/>
      <c r="WRN1404" s="209"/>
      <c r="WRO1404" s="209"/>
      <c r="WRP1404" s="209"/>
      <c r="WRQ1404" s="209"/>
      <c r="WRR1404" s="209"/>
      <c r="WRS1404" s="209"/>
      <c r="WRT1404" s="209"/>
      <c r="WRU1404" s="209"/>
      <c r="WRV1404" s="209"/>
      <c r="WRW1404" s="209"/>
      <c r="WRX1404" s="209"/>
      <c r="WRY1404" s="209"/>
      <c r="WRZ1404" s="209"/>
      <c r="WSA1404" s="209"/>
      <c r="WSB1404" s="209"/>
      <c r="WSC1404" s="209"/>
      <c r="WSD1404" s="209"/>
      <c r="WSE1404" s="209"/>
      <c r="WSF1404" s="209"/>
      <c r="WSG1404" s="209"/>
      <c r="WSH1404" s="209"/>
      <c r="WSI1404" s="209"/>
      <c r="WSJ1404" s="209"/>
      <c r="WSK1404" s="209"/>
      <c r="WSL1404" s="209"/>
      <c r="WSM1404" s="209"/>
      <c r="WSN1404" s="209"/>
      <c r="WSO1404" s="209"/>
      <c r="WSP1404" s="209"/>
      <c r="WSQ1404" s="209"/>
      <c r="WSR1404" s="209"/>
      <c r="WSS1404" s="209"/>
      <c r="WST1404" s="209"/>
      <c r="WSU1404" s="209"/>
      <c r="WSV1404" s="209"/>
      <c r="WSW1404" s="209"/>
      <c r="WSX1404" s="209"/>
      <c r="WSY1404" s="209"/>
      <c r="WSZ1404" s="209"/>
      <c r="WTA1404" s="209"/>
      <c r="WTB1404" s="209"/>
      <c r="WTC1404" s="209"/>
      <c r="WTD1404" s="209"/>
      <c r="WTE1404" s="209"/>
      <c r="WTF1404" s="209"/>
      <c r="WTG1404" s="209"/>
      <c r="WTH1404" s="209"/>
      <c r="WTI1404" s="209"/>
      <c r="WTJ1404" s="209"/>
      <c r="WTK1404" s="209"/>
      <c r="WTL1404" s="209"/>
      <c r="WTM1404" s="209"/>
      <c r="WTN1404" s="209"/>
      <c r="WTO1404" s="209"/>
      <c r="WTP1404" s="209"/>
      <c r="WTQ1404" s="209"/>
      <c r="WTR1404" s="209"/>
      <c r="WTS1404" s="209"/>
      <c r="WTT1404" s="209"/>
      <c r="WTU1404" s="209"/>
      <c r="WTV1404" s="209"/>
      <c r="WTW1404" s="209"/>
      <c r="WTX1404" s="209"/>
      <c r="WTY1404" s="209"/>
      <c r="WTZ1404" s="209"/>
      <c r="WUA1404" s="209"/>
      <c r="WUB1404" s="209"/>
      <c r="WUC1404" s="209"/>
      <c r="WUD1404" s="209"/>
      <c r="WUE1404" s="209"/>
      <c r="WUF1404" s="209"/>
      <c r="WUG1404" s="209"/>
      <c r="WUH1404" s="209"/>
      <c r="WUI1404" s="209"/>
      <c r="WUJ1404" s="209"/>
      <c r="WUK1404" s="209"/>
      <c r="WUL1404" s="209"/>
      <c r="WUM1404" s="209"/>
      <c r="WUN1404" s="209"/>
      <c r="WUO1404" s="209"/>
      <c r="WUP1404" s="209"/>
      <c r="WUQ1404" s="209"/>
      <c r="WUR1404" s="209"/>
      <c r="WUS1404" s="209"/>
      <c r="WUT1404" s="209"/>
      <c r="WUU1404" s="209"/>
      <c r="WUV1404" s="209"/>
      <c r="WUW1404" s="209"/>
      <c r="WUX1404" s="209"/>
      <c r="WUY1404" s="209"/>
      <c r="WUZ1404" s="209"/>
      <c r="WVA1404" s="209"/>
      <c r="WVB1404" s="209"/>
      <c r="WVC1404" s="209"/>
      <c r="WVD1404" s="209"/>
      <c r="WVE1404" s="209"/>
      <c r="WVF1404" s="209"/>
      <c r="WVG1404" s="209"/>
      <c r="WVH1404" s="209"/>
      <c r="WVI1404" s="209"/>
      <c r="WVJ1404" s="209"/>
      <c r="WVK1404" s="209"/>
      <c r="WVL1404" s="209"/>
      <c r="WVM1404" s="209"/>
      <c r="WVN1404" s="209"/>
      <c r="WVO1404" s="209"/>
      <c r="WVP1404" s="209"/>
      <c r="WVQ1404" s="209"/>
      <c r="WVR1404" s="209"/>
      <c r="WVS1404" s="209"/>
      <c r="WVT1404" s="209"/>
      <c r="WVU1404" s="209"/>
      <c r="WVV1404" s="209"/>
      <c r="WVW1404" s="209"/>
      <c r="WVX1404" s="209"/>
      <c r="WVY1404" s="209"/>
      <c r="WVZ1404" s="209"/>
      <c r="WWA1404" s="209"/>
      <c r="WWB1404" s="209"/>
      <c r="WWC1404" s="209"/>
      <c r="WWD1404" s="209"/>
      <c r="WWE1404" s="209"/>
      <c r="WWF1404" s="209"/>
      <c r="WWG1404" s="209"/>
      <c r="WWH1404" s="209"/>
      <c r="WWI1404" s="209"/>
      <c r="WWJ1404" s="209"/>
      <c r="WWK1404" s="209"/>
      <c r="WWL1404" s="209"/>
      <c r="WWM1404" s="209"/>
      <c r="WWN1404" s="209"/>
      <c r="WWO1404" s="209"/>
      <c r="WWP1404" s="209"/>
      <c r="WWQ1404" s="209"/>
      <c r="WWR1404" s="209"/>
      <c r="WWS1404" s="209"/>
      <c r="WWT1404" s="209"/>
      <c r="WWU1404" s="209"/>
      <c r="WWV1404" s="209"/>
      <c r="WWW1404" s="209"/>
      <c r="WWX1404" s="209"/>
      <c r="WWY1404" s="209"/>
      <c r="WWZ1404" s="209"/>
      <c r="WXA1404" s="209"/>
      <c r="WXB1404" s="209"/>
      <c r="WXC1404" s="209"/>
      <c r="WXD1404" s="209"/>
      <c r="WXE1404" s="209"/>
      <c r="WXF1404" s="209"/>
      <c r="WXG1404" s="209"/>
      <c r="WXH1404" s="209"/>
      <c r="WXI1404" s="209"/>
      <c r="WXJ1404" s="209"/>
      <c r="WXK1404" s="209"/>
      <c r="WXL1404" s="209"/>
      <c r="WXM1404" s="209"/>
      <c r="WXN1404" s="209"/>
      <c r="WXO1404" s="209"/>
      <c r="WXP1404" s="209"/>
      <c r="WXQ1404" s="209"/>
      <c r="WXR1404" s="209"/>
      <c r="WXS1404" s="209"/>
      <c r="WXT1404" s="209"/>
      <c r="WXU1404" s="209"/>
      <c r="WXV1404" s="209"/>
      <c r="WXW1404" s="209"/>
      <c r="WXX1404" s="209"/>
      <c r="WXY1404" s="209"/>
      <c r="WXZ1404" s="209"/>
      <c r="WYA1404" s="209"/>
      <c r="WYB1404" s="209"/>
      <c r="WYC1404" s="209"/>
      <c r="WYD1404" s="209"/>
      <c r="WYE1404" s="209"/>
      <c r="WYF1404" s="209"/>
      <c r="WYG1404" s="209"/>
      <c r="WYH1404" s="209"/>
      <c r="WYI1404" s="209"/>
      <c r="WYJ1404" s="209"/>
      <c r="WYK1404" s="209"/>
      <c r="WYL1404" s="209"/>
      <c r="WYM1404" s="209"/>
      <c r="WYN1404" s="209"/>
      <c r="WYO1404" s="209"/>
      <c r="WYP1404" s="209"/>
      <c r="WYQ1404" s="209"/>
      <c r="WYR1404" s="209"/>
      <c r="WYS1404" s="209"/>
      <c r="WYT1404" s="209"/>
      <c r="WYU1404" s="209"/>
      <c r="WYV1404" s="209"/>
      <c r="WYW1404" s="209"/>
      <c r="WYX1404" s="209"/>
      <c r="WYY1404" s="209"/>
      <c r="WYZ1404" s="209"/>
      <c r="WZA1404" s="209"/>
      <c r="WZB1404" s="209"/>
      <c r="WZC1404" s="209"/>
      <c r="WZD1404" s="209"/>
      <c r="WZE1404" s="209"/>
      <c r="WZF1404" s="209"/>
      <c r="WZG1404" s="209"/>
      <c r="WZH1404" s="209"/>
      <c r="WZI1404" s="209"/>
      <c r="WZJ1404" s="209"/>
      <c r="WZK1404" s="209"/>
      <c r="WZL1404" s="209"/>
      <c r="WZM1404" s="209"/>
      <c r="WZN1404" s="209"/>
      <c r="WZO1404" s="209"/>
      <c r="WZP1404" s="209"/>
      <c r="WZQ1404" s="209"/>
      <c r="WZR1404" s="209"/>
      <c r="WZS1404" s="209"/>
      <c r="WZT1404" s="209"/>
      <c r="WZU1404" s="209"/>
      <c r="WZV1404" s="209"/>
      <c r="WZW1404" s="209"/>
      <c r="WZX1404" s="209"/>
      <c r="WZY1404" s="209"/>
      <c r="WZZ1404" s="209"/>
      <c r="XAA1404" s="209"/>
      <c r="XAB1404" s="209"/>
      <c r="XAC1404" s="209"/>
      <c r="XAD1404" s="209"/>
      <c r="XAE1404" s="209"/>
      <c r="XAF1404" s="209"/>
      <c r="XAG1404" s="209"/>
      <c r="XAH1404" s="209"/>
      <c r="XAI1404" s="209"/>
      <c r="XAJ1404" s="209"/>
      <c r="XAK1404" s="209"/>
      <c r="XAL1404" s="209"/>
      <c r="XAM1404" s="209"/>
      <c r="XAN1404" s="209"/>
      <c r="XAO1404" s="209"/>
      <c r="XAP1404" s="209"/>
      <c r="XAQ1404" s="209"/>
      <c r="XAR1404" s="209"/>
      <c r="XAS1404" s="209"/>
      <c r="XAT1404" s="209"/>
      <c r="XAU1404" s="209"/>
      <c r="XAV1404" s="209"/>
      <c r="XAW1404" s="209"/>
      <c r="XAX1404" s="209"/>
      <c r="XAY1404" s="209"/>
      <c r="XAZ1404" s="209"/>
      <c r="XBA1404" s="209"/>
      <c r="XBB1404" s="209"/>
      <c r="XBC1404" s="209"/>
      <c r="XBD1404" s="209"/>
      <c r="XBE1404" s="209"/>
      <c r="XBF1404" s="209"/>
      <c r="XBG1404" s="209"/>
      <c r="XBH1404" s="209"/>
      <c r="XBI1404" s="209"/>
      <c r="XBJ1404" s="209"/>
      <c r="XBK1404" s="209"/>
      <c r="XBL1404" s="209"/>
      <c r="XBM1404" s="209"/>
      <c r="XBN1404" s="209"/>
      <c r="XBO1404" s="209"/>
      <c r="XBP1404" s="209"/>
      <c r="XBQ1404" s="209"/>
      <c r="XBR1404" s="209"/>
      <c r="XBS1404" s="209"/>
      <c r="XBT1404" s="209"/>
      <c r="XBU1404" s="209"/>
      <c r="XBV1404" s="209"/>
      <c r="XBW1404" s="209"/>
      <c r="XBX1404" s="209"/>
      <c r="XBY1404" s="209"/>
      <c r="XBZ1404" s="209"/>
      <c r="XCA1404" s="209"/>
      <c r="XCB1404" s="209"/>
      <c r="XCC1404" s="209"/>
      <c r="XCD1404" s="209"/>
      <c r="XCE1404" s="209"/>
      <c r="XCF1404" s="209"/>
      <c r="XCG1404" s="209"/>
      <c r="XCH1404" s="209"/>
      <c r="XCI1404" s="209"/>
      <c r="XCJ1404" s="209"/>
      <c r="XCK1404" s="209"/>
      <c r="XCL1404" s="209"/>
      <c r="XCM1404" s="209"/>
      <c r="XCN1404" s="209"/>
      <c r="XCO1404" s="209"/>
      <c r="XCP1404" s="209"/>
      <c r="XCQ1404" s="209"/>
      <c r="XCR1404" s="209"/>
      <c r="XCS1404" s="209"/>
      <c r="XCT1404" s="209"/>
      <c r="XCU1404" s="209"/>
      <c r="XCV1404" s="209"/>
      <c r="XCW1404" s="209"/>
      <c r="XCX1404" s="209"/>
      <c r="XCY1404" s="209"/>
      <c r="XCZ1404" s="209"/>
      <c r="XDA1404" s="209"/>
      <c r="XDB1404" s="209"/>
      <c r="XDC1404" s="209"/>
      <c r="XDD1404" s="209"/>
      <c r="XDE1404" s="209"/>
      <c r="XDF1404" s="209"/>
      <c r="XDG1404" s="209"/>
      <c r="XDH1404" s="209"/>
      <c r="XDI1404" s="209"/>
      <c r="XDJ1404" s="209"/>
      <c r="XDK1404" s="209"/>
      <c r="XDL1404" s="209"/>
      <c r="XDM1404" s="209"/>
      <c r="XDN1404" s="209"/>
      <c r="XDO1404" s="209"/>
      <c r="XDP1404" s="209"/>
      <c r="XDQ1404" s="209"/>
      <c r="XDR1404" s="209"/>
      <c r="XDS1404" s="209"/>
      <c r="XDT1404" s="209"/>
      <c r="XDU1404" s="209"/>
      <c r="XDV1404" s="209"/>
      <c r="XDW1404" s="209"/>
      <c r="XDX1404" s="209"/>
      <c r="XDY1404" s="209"/>
      <c r="XDZ1404" s="209"/>
      <c r="XEA1404" s="209"/>
      <c r="XEB1404" s="209"/>
      <c r="XEC1404" s="209"/>
      <c r="XED1404" s="209"/>
      <c r="XEE1404" s="209"/>
      <c r="XEF1404" s="209"/>
      <c r="XEG1404" s="209"/>
      <c r="XEH1404" s="209"/>
      <c r="XEI1404" s="209"/>
      <c r="XEJ1404" s="209"/>
      <c r="XEK1404" s="209"/>
      <c r="XEL1404" s="209"/>
      <c r="XEM1404" s="209"/>
      <c r="XEN1404" s="209"/>
      <c r="XEO1404" s="209"/>
      <c r="XEP1404" s="209"/>
      <c r="XEQ1404" s="209"/>
      <c r="XER1404" s="209"/>
      <c r="XES1404" s="209"/>
      <c r="XET1404" s="209"/>
      <c r="XEU1404" s="209"/>
      <c r="XEV1404" s="209"/>
      <c r="XEW1404" s="209"/>
      <c r="XEX1404" s="209"/>
      <c r="XEY1404" s="209"/>
      <c r="XEZ1404" s="209"/>
      <c r="XFA1404" s="209"/>
      <c r="XFB1404" s="209"/>
      <c r="XFC1404" s="209"/>
      <c r="XFD1404" s="209"/>
    </row>
    <row r="1405" spans="1:16384" s="175" customFormat="1" ht="12.6" customHeight="1" x14ac:dyDescent="0.25">
      <c r="A1405" s="220" t="s">
        <v>1967</v>
      </c>
      <c r="B1405" s="206"/>
      <c r="C1405" s="206"/>
      <c r="D1405" s="206"/>
      <c r="E1405" s="206"/>
      <c r="F1405" s="206"/>
      <c r="G1405" s="206"/>
      <c r="H1405" s="206"/>
      <c r="I1405" s="206"/>
      <c r="J1405" s="206"/>
      <c r="K1405" s="206"/>
      <c r="L1405" s="206"/>
      <c r="M1405" s="206"/>
      <c r="N1405" s="206"/>
      <c r="O1405" s="206"/>
      <c r="P1405" s="206"/>
      <c r="Q1405" s="206"/>
      <c r="R1405" s="206"/>
      <c r="S1405" s="206"/>
      <c r="T1405" s="206"/>
      <c r="U1405" s="206"/>
      <c r="V1405" s="206"/>
      <c r="W1405" s="206"/>
      <c r="X1405" s="206"/>
      <c r="Y1405" s="206"/>
      <c r="Z1405" s="206"/>
      <c r="AA1405" s="206"/>
      <c r="AB1405" s="206"/>
      <c r="AC1405" s="206"/>
      <c r="AD1405" s="206"/>
      <c r="AE1405" s="206"/>
      <c r="AF1405" s="206"/>
      <c r="AG1405" s="206"/>
      <c r="AH1405" s="206"/>
      <c r="AI1405" s="206"/>
      <c r="AJ1405" s="206"/>
      <c r="AK1405" s="206"/>
      <c r="AL1405" s="206"/>
      <c r="AM1405" s="206"/>
      <c r="AN1405" s="206"/>
      <c r="AO1405" s="206"/>
      <c r="AP1405" s="206"/>
      <c r="AQ1405" s="206"/>
      <c r="AR1405" s="206"/>
      <c r="AS1405" s="206"/>
      <c r="AT1405" s="206"/>
      <c r="AU1405" s="206"/>
      <c r="AV1405" s="206"/>
      <c r="AW1405" s="206"/>
      <c r="AX1405" s="206"/>
      <c r="AY1405" s="206"/>
      <c r="AZ1405" s="206"/>
      <c r="BA1405" s="206"/>
      <c r="BB1405" s="206"/>
    </row>
    <row r="1406" spans="1:16384" s="175" customFormat="1" ht="12.6" customHeight="1" x14ac:dyDescent="0.25">
      <c r="A1406" s="170" t="s">
        <v>1391</v>
      </c>
      <c r="B1406" s="206"/>
      <c r="C1406" s="206"/>
      <c r="D1406" s="206"/>
      <c r="E1406" s="206"/>
      <c r="F1406" s="206"/>
      <c r="G1406" s="206"/>
      <c r="H1406" s="206"/>
      <c r="I1406" s="206"/>
      <c r="J1406" s="206"/>
      <c r="K1406" s="206"/>
      <c r="L1406" s="206"/>
      <c r="M1406" s="206"/>
      <c r="N1406" s="206"/>
      <c r="O1406" s="206"/>
      <c r="P1406" s="206"/>
      <c r="Q1406" s="206"/>
      <c r="R1406" s="206"/>
      <c r="S1406" s="206"/>
      <c r="T1406" s="206"/>
      <c r="U1406" s="206"/>
      <c r="V1406" s="206"/>
      <c r="W1406" s="206"/>
      <c r="X1406" s="206"/>
      <c r="Y1406" s="206"/>
      <c r="Z1406" s="206"/>
      <c r="AA1406" s="206"/>
      <c r="AB1406" s="206"/>
      <c r="AC1406" s="206"/>
      <c r="AD1406" s="206"/>
      <c r="AE1406" s="206"/>
      <c r="AF1406" s="206"/>
      <c r="AG1406" s="206"/>
      <c r="AH1406" s="206"/>
      <c r="AI1406" s="206"/>
      <c r="AJ1406" s="206"/>
      <c r="AK1406" s="206"/>
      <c r="AL1406" s="206"/>
      <c r="AM1406" s="206"/>
      <c r="AN1406" s="206"/>
      <c r="AO1406" s="206"/>
      <c r="AP1406" s="206"/>
      <c r="AQ1406" s="206"/>
      <c r="AR1406" s="206"/>
      <c r="AS1406" s="206"/>
      <c r="AT1406" s="206"/>
      <c r="AU1406" s="206"/>
      <c r="AV1406" s="206"/>
      <c r="AW1406" s="206"/>
      <c r="AX1406" s="206"/>
      <c r="AY1406" s="206"/>
      <c r="AZ1406" s="206"/>
      <c r="BA1406" s="206"/>
      <c r="BB1406" s="206"/>
    </row>
    <row r="1407" spans="1:16384" s="175" customFormat="1" ht="12.6" customHeight="1" x14ac:dyDescent="0.25">
      <c r="A1407" s="975" t="s">
        <v>1968</v>
      </c>
      <c r="B1407" s="975"/>
      <c r="C1407" s="975"/>
      <c r="D1407" s="975"/>
      <c r="E1407" s="975"/>
      <c r="F1407" s="975"/>
      <c r="G1407" s="975"/>
      <c r="H1407" s="975"/>
      <c r="I1407" s="975"/>
      <c r="J1407" s="975"/>
      <c r="K1407" s="975"/>
      <c r="L1407" s="975"/>
      <c r="M1407" s="975"/>
      <c r="N1407" s="975"/>
      <c r="O1407" s="975"/>
      <c r="P1407" s="975"/>
      <c r="Q1407" s="975"/>
      <c r="R1407" s="975"/>
      <c r="S1407" s="975"/>
      <c r="T1407" s="975"/>
      <c r="U1407" s="975"/>
      <c r="V1407" s="975"/>
      <c r="W1407" s="975"/>
      <c r="X1407" s="976" t="s">
        <v>1969</v>
      </c>
      <c r="Y1407" s="976"/>
      <c r="Z1407" s="976"/>
      <c r="AA1407" s="976"/>
      <c r="AB1407" s="976"/>
      <c r="AC1407" s="976"/>
      <c r="AD1407" s="976"/>
      <c r="AE1407" s="974" t="s">
        <v>1970</v>
      </c>
      <c r="AF1407" s="974"/>
      <c r="AG1407" s="974"/>
      <c r="AH1407" s="974"/>
      <c r="AI1407" s="974"/>
      <c r="AJ1407" s="974"/>
      <c r="AK1407" s="974"/>
      <c r="AL1407" s="974"/>
      <c r="AM1407" s="974"/>
      <c r="AN1407" s="974"/>
      <c r="AO1407" s="974"/>
      <c r="AP1407" s="974"/>
      <c r="AQ1407" s="974"/>
      <c r="AR1407" s="974"/>
      <c r="AS1407" s="974"/>
      <c r="AT1407" s="974"/>
      <c r="AU1407" s="974"/>
      <c r="AV1407" s="974"/>
      <c r="AW1407" s="974"/>
      <c r="AX1407" s="974"/>
      <c r="AY1407" s="974"/>
      <c r="AZ1407" s="974"/>
      <c r="BA1407" s="206"/>
      <c r="BB1407" s="206"/>
    </row>
    <row r="1408" spans="1:16384" s="175" customFormat="1" ht="25.5" customHeight="1" x14ac:dyDescent="0.25">
      <c r="A1408" s="975"/>
      <c r="B1408" s="975"/>
      <c r="C1408" s="975"/>
      <c r="D1408" s="975"/>
      <c r="E1408" s="975"/>
      <c r="F1408" s="975"/>
      <c r="G1408" s="975"/>
      <c r="H1408" s="975"/>
      <c r="I1408" s="975"/>
      <c r="J1408" s="975"/>
      <c r="K1408" s="975"/>
      <c r="L1408" s="975"/>
      <c r="M1408" s="975"/>
      <c r="N1408" s="975"/>
      <c r="O1408" s="975"/>
      <c r="P1408" s="975"/>
      <c r="Q1408" s="975"/>
      <c r="R1408" s="975"/>
      <c r="S1408" s="975"/>
      <c r="T1408" s="975"/>
      <c r="U1408" s="975"/>
      <c r="V1408" s="975"/>
      <c r="W1408" s="975"/>
      <c r="X1408" s="976"/>
      <c r="Y1408" s="976"/>
      <c r="Z1408" s="976"/>
      <c r="AA1408" s="976"/>
      <c r="AB1408" s="976"/>
      <c r="AC1408" s="976"/>
      <c r="AD1408" s="976"/>
      <c r="AE1408" s="976" t="s">
        <v>1263</v>
      </c>
      <c r="AF1408" s="976"/>
      <c r="AG1408" s="976"/>
      <c r="AH1408" s="976"/>
      <c r="AI1408" s="976"/>
      <c r="AJ1408" s="976"/>
      <c r="AK1408" s="976"/>
      <c r="AL1408" s="976"/>
      <c r="AM1408" s="976"/>
      <c r="AN1408" s="976"/>
      <c r="AO1408" s="976"/>
      <c r="AP1408" s="976" t="s">
        <v>1971</v>
      </c>
      <c r="AQ1408" s="976"/>
      <c r="AR1408" s="976"/>
      <c r="AS1408" s="976"/>
      <c r="AT1408" s="976"/>
      <c r="AU1408" s="976"/>
      <c r="AV1408" s="976"/>
      <c r="AW1408" s="976"/>
      <c r="AX1408" s="976"/>
      <c r="AY1408" s="976"/>
      <c r="AZ1408" s="976"/>
      <c r="BA1408" s="206"/>
      <c r="BB1408" s="206"/>
    </row>
    <row r="1409" spans="1:54" s="175" customFormat="1" ht="12.6" customHeight="1" x14ac:dyDescent="0.25">
      <c r="A1409" s="973" t="s">
        <v>1410</v>
      </c>
      <c r="B1409" s="973"/>
      <c r="C1409" s="973"/>
      <c r="D1409" s="973"/>
      <c r="E1409" s="973"/>
      <c r="F1409" s="973"/>
      <c r="G1409" s="973"/>
      <c r="H1409" s="973"/>
      <c r="I1409" s="973"/>
      <c r="J1409" s="973"/>
      <c r="K1409" s="973"/>
      <c r="L1409" s="973"/>
      <c r="M1409" s="973"/>
      <c r="N1409" s="973"/>
      <c r="O1409" s="973"/>
      <c r="P1409" s="973"/>
      <c r="Q1409" s="973"/>
      <c r="R1409" s="973"/>
      <c r="S1409" s="973"/>
      <c r="T1409" s="973"/>
      <c r="U1409" s="973"/>
      <c r="V1409" s="973"/>
      <c r="W1409" s="973"/>
      <c r="X1409" s="974" t="s">
        <v>1411</v>
      </c>
      <c r="Y1409" s="974"/>
      <c r="Z1409" s="974"/>
      <c r="AA1409" s="974"/>
      <c r="AB1409" s="974"/>
      <c r="AC1409" s="974"/>
      <c r="AD1409" s="974"/>
      <c r="AE1409" s="974" t="s">
        <v>1412</v>
      </c>
      <c r="AF1409" s="974"/>
      <c r="AG1409" s="974"/>
      <c r="AH1409" s="974"/>
      <c r="AI1409" s="974"/>
      <c r="AJ1409" s="974"/>
      <c r="AK1409" s="974"/>
      <c r="AL1409" s="974"/>
      <c r="AM1409" s="974"/>
      <c r="AN1409" s="974"/>
      <c r="AO1409" s="974"/>
      <c r="AP1409" s="974" t="s">
        <v>1413</v>
      </c>
      <c r="AQ1409" s="974"/>
      <c r="AR1409" s="974"/>
      <c r="AS1409" s="974"/>
      <c r="AT1409" s="974"/>
      <c r="AU1409" s="974"/>
      <c r="AV1409" s="974"/>
      <c r="AW1409" s="974"/>
      <c r="AX1409" s="974"/>
      <c r="AY1409" s="974"/>
      <c r="AZ1409" s="974"/>
      <c r="BA1409" s="206"/>
      <c r="BB1409" s="206"/>
    </row>
    <row r="1410" spans="1:54" s="175" customFormat="1" ht="12.6" customHeight="1" x14ac:dyDescent="0.25">
      <c r="A1410" s="973" t="s">
        <v>5366</v>
      </c>
      <c r="B1410" s="973"/>
      <c r="C1410" s="973"/>
      <c r="D1410" s="973"/>
      <c r="E1410" s="973"/>
      <c r="F1410" s="973"/>
      <c r="G1410" s="973"/>
      <c r="H1410" s="973"/>
      <c r="I1410" s="973"/>
      <c r="J1410" s="973"/>
      <c r="K1410" s="973"/>
      <c r="L1410" s="973"/>
      <c r="M1410" s="973"/>
      <c r="N1410" s="973"/>
      <c r="O1410" s="973"/>
      <c r="P1410" s="973"/>
      <c r="Q1410" s="973"/>
      <c r="R1410" s="973"/>
      <c r="S1410" s="973"/>
      <c r="T1410" s="973"/>
      <c r="U1410" s="973"/>
      <c r="V1410" s="973"/>
      <c r="W1410" s="973"/>
      <c r="X1410" s="974"/>
      <c r="Y1410" s="974"/>
      <c r="Z1410" s="974"/>
      <c r="AA1410" s="974"/>
      <c r="AB1410" s="974"/>
      <c r="AC1410" s="974"/>
      <c r="AD1410" s="974"/>
      <c r="AE1410" s="974">
        <v>1765</v>
      </c>
      <c r="AF1410" s="974"/>
      <c r="AG1410" s="974"/>
      <c r="AH1410" s="974"/>
      <c r="AI1410" s="974"/>
      <c r="AJ1410" s="974"/>
      <c r="AK1410" s="974"/>
      <c r="AL1410" s="974"/>
      <c r="AM1410" s="974"/>
      <c r="AN1410" s="974"/>
      <c r="AO1410" s="974"/>
      <c r="AP1410" s="974">
        <v>1765</v>
      </c>
      <c r="AQ1410" s="974"/>
      <c r="AR1410" s="974"/>
      <c r="AS1410" s="974"/>
      <c r="AT1410" s="974"/>
      <c r="AU1410" s="974"/>
      <c r="AV1410" s="974"/>
      <c r="AW1410" s="974"/>
      <c r="AX1410" s="974"/>
      <c r="AY1410" s="974"/>
      <c r="AZ1410" s="974"/>
      <c r="BA1410" s="206"/>
      <c r="BB1410" s="206"/>
    </row>
    <row r="1411" spans="1:54" s="175" customFormat="1" ht="12.6" customHeight="1" x14ac:dyDescent="0.25">
      <c r="A1411" s="973"/>
      <c r="B1411" s="973"/>
      <c r="C1411" s="973"/>
      <c r="D1411" s="973"/>
      <c r="E1411" s="973"/>
      <c r="F1411" s="973"/>
      <c r="G1411" s="973"/>
      <c r="H1411" s="973"/>
      <c r="I1411" s="973"/>
      <c r="J1411" s="973"/>
      <c r="K1411" s="973"/>
      <c r="L1411" s="973"/>
      <c r="M1411" s="973"/>
      <c r="N1411" s="973"/>
      <c r="O1411" s="973"/>
      <c r="P1411" s="973"/>
      <c r="Q1411" s="973"/>
      <c r="R1411" s="973"/>
      <c r="S1411" s="973"/>
      <c r="T1411" s="973"/>
      <c r="U1411" s="973"/>
      <c r="V1411" s="973"/>
      <c r="W1411" s="973"/>
      <c r="X1411" s="974"/>
      <c r="Y1411" s="974"/>
      <c r="Z1411" s="974"/>
      <c r="AA1411" s="974"/>
      <c r="AB1411" s="974"/>
      <c r="AC1411" s="974"/>
      <c r="AD1411" s="974"/>
      <c r="AE1411" s="974">
        <v>286455</v>
      </c>
      <c r="AF1411" s="974"/>
      <c r="AG1411" s="974"/>
      <c r="AH1411" s="974"/>
      <c r="AI1411" s="974"/>
      <c r="AJ1411" s="974"/>
      <c r="AK1411" s="974"/>
      <c r="AL1411" s="974"/>
      <c r="AM1411" s="974"/>
      <c r="AN1411" s="974"/>
      <c r="AO1411" s="974"/>
      <c r="AP1411" s="974">
        <v>283575</v>
      </c>
      <c r="AQ1411" s="974"/>
      <c r="AR1411" s="974"/>
      <c r="AS1411" s="974"/>
      <c r="AT1411" s="974"/>
      <c r="AU1411" s="974"/>
      <c r="AV1411" s="974"/>
      <c r="AW1411" s="974"/>
      <c r="AX1411" s="974"/>
      <c r="AY1411" s="974"/>
      <c r="AZ1411" s="974"/>
      <c r="BA1411" s="206"/>
      <c r="BB1411" s="206"/>
    </row>
    <row r="1412" spans="1:54" s="175" customFormat="1" ht="12.6" customHeight="1" x14ac:dyDescent="0.25">
      <c r="A1412" s="973" t="s">
        <v>5367</v>
      </c>
      <c r="B1412" s="973"/>
      <c r="C1412" s="973"/>
      <c r="D1412" s="973"/>
      <c r="E1412" s="973"/>
      <c r="F1412" s="973"/>
      <c r="G1412" s="973"/>
      <c r="H1412" s="973"/>
      <c r="I1412" s="973"/>
      <c r="J1412" s="973"/>
      <c r="K1412" s="973"/>
      <c r="L1412" s="973"/>
      <c r="M1412" s="973"/>
      <c r="N1412" s="973"/>
      <c r="O1412" s="973"/>
      <c r="P1412" s="973"/>
      <c r="Q1412" s="973"/>
      <c r="R1412" s="973"/>
      <c r="S1412" s="973"/>
      <c r="T1412" s="973"/>
      <c r="U1412" s="973"/>
      <c r="V1412" s="973"/>
      <c r="W1412" s="973"/>
      <c r="X1412" s="974"/>
      <c r="Y1412" s="974"/>
      <c r="Z1412" s="974"/>
      <c r="AA1412" s="974"/>
      <c r="AB1412" s="974"/>
      <c r="AC1412" s="974"/>
      <c r="AD1412" s="974"/>
      <c r="AE1412" s="974">
        <v>9795</v>
      </c>
      <c r="AF1412" s="974"/>
      <c r="AG1412" s="974"/>
      <c r="AH1412" s="974"/>
      <c r="AI1412" s="974"/>
      <c r="AJ1412" s="974"/>
      <c r="AK1412" s="974"/>
      <c r="AL1412" s="974"/>
      <c r="AM1412" s="974"/>
      <c r="AN1412" s="974"/>
      <c r="AO1412" s="974"/>
      <c r="AP1412" s="974">
        <v>8263</v>
      </c>
      <c r="AQ1412" s="974"/>
      <c r="AR1412" s="974"/>
      <c r="AS1412" s="974"/>
      <c r="AT1412" s="974"/>
      <c r="AU1412" s="974"/>
      <c r="AV1412" s="974"/>
      <c r="AW1412" s="974"/>
      <c r="AX1412" s="974"/>
      <c r="AY1412" s="974"/>
      <c r="AZ1412" s="974"/>
      <c r="BA1412" s="206"/>
      <c r="BB1412" s="206"/>
    </row>
    <row r="1413" spans="1:54" s="175" customFormat="1" ht="12.6" customHeight="1" x14ac:dyDescent="0.25">
      <c r="A1413" s="973"/>
      <c r="B1413" s="973"/>
      <c r="C1413" s="973"/>
      <c r="D1413" s="973"/>
      <c r="E1413" s="973"/>
      <c r="F1413" s="973"/>
      <c r="G1413" s="973"/>
      <c r="H1413" s="973"/>
      <c r="I1413" s="973"/>
      <c r="J1413" s="973"/>
      <c r="K1413" s="973"/>
      <c r="L1413" s="973"/>
      <c r="M1413" s="973"/>
      <c r="N1413" s="973"/>
      <c r="O1413" s="973"/>
      <c r="P1413" s="973"/>
      <c r="Q1413" s="973"/>
      <c r="R1413" s="973"/>
      <c r="S1413" s="973"/>
      <c r="T1413" s="973"/>
      <c r="U1413" s="973"/>
      <c r="V1413" s="973"/>
      <c r="W1413" s="973"/>
      <c r="X1413" s="974"/>
      <c r="Y1413" s="974"/>
      <c r="Z1413" s="974"/>
      <c r="AA1413" s="974"/>
      <c r="AB1413" s="974"/>
      <c r="AC1413" s="974"/>
      <c r="AD1413" s="974"/>
      <c r="AE1413" s="974">
        <v>491716</v>
      </c>
      <c r="AF1413" s="974"/>
      <c r="AG1413" s="974"/>
      <c r="AH1413" s="974"/>
      <c r="AI1413" s="974"/>
      <c r="AJ1413" s="974"/>
      <c r="AK1413" s="974"/>
      <c r="AL1413" s="974"/>
      <c r="AM1413" s="974"/>
      <c r="AN1413" s="974"/>
      <c r="AO1413" s="974"/>
      <c r="AP1413" s="974">
        <v>238894</v>
      </c>
      <c r="AQ1413" s="974"/>
      <c r="AR1413" s="974"/>
      <c r="AS1413" s="974"/>
      <c r="AT1413" s="974"/>
      <c r="AU1413" s="974"/>
      <c r="AV1413" s="974"/>
      <c r="AW1413" s="974"/>
      <c r="AX1413" s="974"/>
      <c r="AY1413" s="974"/>
      <c r="AZ1413" s="974"/>
      <c r="BA1413" s="206"/>
      <c r="BB1413" s="206"/>
    </row>
    <row r="1414" spans="1:54" s="175" customFormat="1" ht="12.6" customHeight="1" x14ac:dyDescent="0.25">
      <c r="A1414" s="973" t="s">
        <v>5365</v>
      </c>
      <c r="B1414" s="973"/>
      <c r="C1414" s="973"/>
      <c r="D1414" s="973"/>
      <c r="E1414" s="973"/>
      <c r="F1414" s="973"/>
      <c r="G1414" s="973"/>
      <c r="H1414" s="973"/>
      <c r="I1414" s="973"/>
      <c r="J1414" s="973"/>
      <c r="K1414" s="973"/>
      <c r="L1414" s="973"/>
      <c r="M1414" s="973"/>
      <c r="N1414" s="973"/>
      <c r="O1414" s="973"/>
      <c r="P1414" s="973"/>
      <c r="Q1414" s="973"/>
      <c r="R1414" s="973"/>
      <c r="S1414" s="973"/>
      <c r="T1414" s="973"/>
      <c r="U1414" s="973"/>
      <c r="V1414" s="973"/>
      <c r="W1414" s="973"/>
      <c r="X1414" s="974"/>
      <c r="Y1414" s="974"/>
      <c r="Z1414" s="974"/>
      <c r="AA1414" s="974"/>
      <c r="AB1414" s="974"/>
      <c r="AC1414" s="974"/>
      <c r="AD1414" s="974"/>
      <c r="AE1414" s="974">
        <v>686396</v>
      </c>
      <c r="AF1414" s="974"/>
      <c r="AG1414" s="974"/>
      <c r="AH1414" s="974"/>
      <c r="AI1414" s="974"/>
      <c r="AJ1414" s="974"/>
      <c r="AK1414" s="974"/>
      <c r="AL1414" s="974"/>
      <c r="AM1414" s="974"/>
      <c r="AN1414" s="974"/>
      <c r="AO1414" s="974"/>
      <c r="AP1414" s="974">
        <v>652195</v>
      </c>
      <c r="AQ1414" s="974"/>
      <c r="AR1414" s="974"/>
      <c r="AS1414" s="974"/>
      <c r="AT1414" s="974"/>
      <c r="AU1414" s="974"/>
      <c r="AV1414" s="974"/>
      <c r="AW1414" s="974"/>
      <c r="AX1414" s="974"/>
      <c r="AY1414" s="974"/>
      <c r="AZ1414" s="974"/>
      <c r="BA1414" s="206"/>
      <c r="BB1414" s="206"/>
    </row>
    <row r="1415" spans="1:54" s="175" customFormat="1" ht="12.6" customHeight="1" x14ac:dyDescent="0.25">
      <c r="A1415" s="973"/>
      <c r="B1415" s="973"/>
      <c r="C1415" s="973"/>
      <c r="D1415" s="973"/>
      <c r="E1415" s="973"/>
      <c r="F1415" s="973"/>
      <c r="G1415" s="973"/>
      <c r="H1415" s="973"/>
      <c r="I1415" s="973"/>
      <c r="J1415" s="973"/>
      <c r="K1415" s="973"/>
      <c r="L1415" s="973"/>
      <c r="M1415" s="973"/>
      <c r="N1415" s="973"/>
      <c r="O1415" s="973"/>
      <c r="P1415" s="973"/>
      <c r="Q1415" s="973"/>
      <c r="R1415" s="973"/>
      <c r="S1415" s="973"/>
      <c r="T1415" s="973"/>
      <c r="U1415" s="973"/>
      <c r="V1415" s="973"/>
      <c r="W1415" s="973"/>
      <c r="X1415" s="974"/>
      <c r="Y1415" s="974"/>
      <c r="Z1415" s="974"/>
      <c r="AA1415" s="974"/>
      <c r="AB1415" s="974"/>
      <c r="AC1415" s="974"/>
      <c r="AD1415" s="974"/>
      <c r="AE1415" s="974"/>
      <c r="AF1415" s="974"/>
      <c r="AG1415" s="974"/>
      <c r="AH1415" s="974"/>
      <c r="AI1415" s="974"/>
      <c r="AJ1415" s="974"/>
      <c r="AK1415" s="974"/>
      <c r="AL1415" s="974"/>
      <c r="AM1415" s="974"/>
      <c r="AN1415" s="974"/>
      <c r="AO1415" s="974"/>
      <c r="AP1415" s="974"/>
      <c r="AQ1415" s="974"/>
      <c r="AR1415" s="974"/>
      <c r="AS1415" s="974"/>
      <c r="AT1415" s="974"/>
      <c r="AU1415" s="974"/>
      <c r="AV1415" s="974"/>
      <c r="AW1415" s="974"/>
      <c r="AX1415" s="974"/>
      <c r="AY1415" s="974"/>
      <c r="AZ1415" s="974"/>
      <c r="BA1415" s="206"/>
      <c r="BB1415" s="206"/>
    </row>
    <row r="1416" spans="1:54" s="175" customFormat="1" ht="12.6" customHeight="1" x14ac:dyDescent="0.25">
      <c r="A1416" s="973"/>
      <c r="B1416" s="973"/>
      <c r="C1416" s="973"/>
      <c r="D1416" s="973"/>
      <c r="E1416" s="973"/>
      <c r="F1416" s="973"/>
      <c r="G1416" s="973"/>
      <c r="H1416" s="973"/>
      <c r="I1416" s="973"/>
      <c r="J1416" s="973"/>
      <c r="K1416" s="973"/>
      <c r="L1416" s="973"/>
      <c r="M1416" s="973"/>
      <c r="N1416" s="973"/>
      <c r="O1416" s="973"/>
      <c r="P1416" s="973"/>
      <c r="Q1416" s="973"/>
      <c r="R1416" s="973"/>
      <c r="S1416" s="973"/>
      <c r="T1416" s="973"/>
      <c r="U1416" s="973"/>
      <c r="V1416" s="973"/>
      <c r="W1416" s="973"/>
      <c r="X1416" s="974"/>
      <c r="Y1416" s="974"/>
      <c r="Z1416" s="974"/>
      <c r="AA1416" s="974"/>
      <c r="AB1416" s="974"/>
      <c r="AC1416" s="974"/>
      <c r="AD1416" s="974"/>
      <c r="AE1416" s="974"/>
      <c r="AF1416" s="974"/>
      <c r="AG1416" s="974"/>
      <c r="AH1416" s="974"/>
      <c r="AI1416" s="974"/>
      <c r="AJ1416" s="974"/>
      <c r="AK1416" s="974"/>
      <c r="AL1416" s="974"/>
      <c r="AM1416" s="974"/>
      <c r="AN1416" s="974"/>
      <c r="AO1416" s="974"/>
      <c r="AP1416" s="974"/>
      <c r="AQ1416" s="974"/>
      <c r="AR1416" s="974"/>
      <c r="AS1416" s="974"/>
      <c r="AT1416" s="974"/>
      <c r="AU1416" s="974"/>
      <c r="AV1416" s="974"/>
      <c r="AW1416" s="974"/>
      <c r="AX1416" s="974"/>
      <c r="AY1416" s="974"/>
      <c r="AZ1416" s="974"/>
      <c r="BA1416" s="206"/>
      <c r="BB1416" s="206"/>
    </row>
    <row r="1417" spans="1:54" s="175" customFormat="1" ht="12.6" customHeight="1" x14ac:dyDescent="0.25">
      <c r="A1417" s="973"/>
      <c r="B1417" s="973"/>
      <c r="C1417" s="973"/>
      <c r="D1417" s="973"/>
      <c r="E1417" s="973"/>
      <c r="F1417" s="973"/>
      <c r="G1417" s="973"/>
      <c r="H1417" s="973"/>
      <c r="I1417" s="973"/>
      <c r="J1417" s="973"/>
      <c r="K1417" s="973"/>
      <c r="L1417" s="973"/>
      <c r="M1417" s="973"/>
      <c r="N1417" s="973"/>
      <c r="O1417" s="973"/>
      <c r="P1417" s="973"/>
      <c r="Q1417" s="973"/>
      <c r="R1417" s="973"/>
      <c r="S1417" s="973"/>
      <c r="T1417" s="973"/>
      <c r="U1417" s="973"/>
      <c r="V1417" s="973"/>
      <c r="W1417" s="973"/>
      <c r="X1417" s="974"/>
      <c r="Y1417" s="974"/>
      <c r="Z1417" s="974"/>
      <c r="AA1417" s="974"/>
      <c r="AB1417" s="974"/>
      <c r="AC1417" s="974"/>
      <c r="AD1417" s="974"/>
      <c r="AE1417" s="974"/>
      <c r="AF1417" s="974"/>
      <c r="AG1417" s="974"/>
      <c r="AH1417" s="974"/>
      <c r="AI1417" s="974"/>
      <c r="AJ1417" s="974"/>
      <c r="AK1417" s="974"/>
      <c r="AL1417" s="974"/>
      <c r="AM1417" s="974"/>
      <c r="AN1417" s="974"/>
      <c r="AO1417" s="974"/>
      <c r="AP1417" s="974"/>
      <c r="AQ1417" s="974"/>
      <c r="AR1417" s="974"/>
      <c r="AS1417" s="974"/>
      <c r="AT1417" s="974"/>
      <c r="AU1417" s="974"/>
      <c r="AV1417" s="974"/>
      <c r="AW1417" s="974"/>
      <c r="AX1417" s="974"/>
      <c r="AY1417" s="974"/>
      <c r="AZ1417" s="974"/>
      <c r="BA1417" s="206"/>
      <c r="BB1417" s="206"/>
    </row>
    <row r="1418" spans="1:54" s="175" customFormat="1" ht="12.6" customHeight="1" x14ac:dyDescent="0.25">
      <c r="A1418" s="973"/>
      <c r="B1418" s="973"/>
      <c r="C1418" s="973"/>
      <c r="D1418" s="973"/>
      <c r="E1418" s="973"/>
      <c r="F1418" s="973"/>
      <c r="G1418" s="973"/>
      <c r="H1418" s="973"/>
      <c r="I1418" s="973"/>
      <c r="J1418" s="973"/>
      <c r="K1418" s="973"/>
      <c r="L1418" s="973"/>
      <c r="M1418" s="973"/>
      <c r="N1418" s="973"/>
      <c r="O1418" s="973"/>
      <c r="P1418" s="973"/>
      <c r="Q1418" s="973"/>
      <c r="R1418" s="973"/>
      <c r="S1418" s="973"/>
      <c r="T1418" s="973"/>
      <c r="U1418" s="973"/>
      <c r="V1418" s="973"/>
      <c r="W1418" s="973"/>
      <c r="X1418" s="974"/>
      <c r="Y1418" s="974"/>
      <c r="Z1418" s="974"/>
      <c r="AA1418" s="974"/>
      <c r="AB1418" s="974"/>
      <c r="AC1418" s="974"/>
      <c r="AD1418" s="974"/>
      <c r="AE1418" s="974"/>
      <c r="AF1418" s="974"/>
      <c r="AG1418" s="974"/>
      <c r="AH1418" s="974"/>
      <c r="AI1418" s="974"/>
      <c r="AJ1418" s="974"/>
      <c r="AK1418" s="974"/>
      <c r="AL1418" s="974"/>
      <c r="AM1418" s="974"/>
      <c r="AN1418" s="974"/>
      <c r="AO1418" s="974"/>
      <c r="AP1418" s="974"/>
      <c r="AQ1418" s="974"/>
      <c r="AR1418" s="974"/>
      <c r="AS1418" s="974"/>
      <c r="AT1418" s="974"/>
      <c r="AU1418" s="974"/>
      <c r="AV1418" s="974"/>
      <c r="AW1418" s="974"/>
      <c r="AX1418" s="974"/>
      <c r="AY1418" s="974"/>
      <c r="AZ1418" s="974"/>
      <c r="BA1418" s="206"/>
      <c r="BB1418" s="206"/>
    </row>
    <row r="1419" spans="1:54" s="175" customFormat="1" ht="12.6" customHeight="1" x14ac:dyDescent="0.25">
      <c r="A1419" s="973"/>
      <c r="B1419" s="973"/>
      <c r="C1419" s="973"/>
      <c r="D1419" s="973"/>
      <c r="E1419" s="973"/>
      <c r="F1419" s="973"/>
      <c r="G1419" s="973"/>
      <c r="H1419" s="973"/>
      <c r="I1419" s="973"/>
      <c r="J1419" s="973"/>
      <c r="K1419" s="973"/>
      <c r="L1419" s="973"/>
      <c r="M1419" s="973"/>
      <c r="N1419" s="973"/>
      <c r="O1419" s="973"/>
      <c r="P1419" s="973"/>
      <c r="Q1419" s="973"/>
      <c r="R1419" s="973"/>
      <c r="S1419" s="973"/>
      <c r="T1419" s="973"/>
      <c r="U1419" s="973"/>
      <c r="V1419" s="973"/>
      <c r="W1419" s="973"/>
      <c r="X1419" s="974"/>
      <c r="Y1419" s="974"/>
      <c r="Z1419" s="974"/>
      <c r="AA1419" s="974"/>
      <c r="AB1419" s="974"/>
      <c r="AC1419" s="974"/>
      <c r="AD1419" s="974"/>
      <c r="AE1419" s="974"/>
      <c r="AF1419" s="974"/>
      <c r="AG1419" s="974"/>
      <c r="AH1419" s="974"/>
      <c r="AI1419" s="974"/>
      <c r="AJ1419" s="974"/>
      <c r="AK1419" s="974"/>
      <c r="AL1419" s="974"/>
      <c r="AM1419" s="974"/>
      <c r="AN1419" s="974"/>
      <c r="AO1419" s="974"/>
      <c r="AP1419" s="974"/>
      <c r="AQ1419" s="974"/>
      <c r="AR1419" s="974"/>
      <c r="AS1419" s="974"/>
      <c r="AT1419" s="974"/>
      <c r="AU1419" s="974"/>
      <c r="AV1419" s="974"/>
      <c r="AW1419" s="974"/>
      <c r="AX1419" s="974"/>
      <c r="AY1419" s="974"/>
      <c r="AZ1419" s="974"/>
      <c r="BA1419" s="206"/>
      <c r="BB1419" s="206"/>
    </row>
    <row r="1420" spans="1:54" s="175" customFormat="1" ht="12.6" customHeight="1" x14ac:dyDescent="0.25">
      <c r="A1420" s="305"/>
      <c r="B1420" s="305"/>
      <c r="C1420" s="305"/>
      <c r="D1420" s="305"/>
      <c r="E1420" s="305"/>
      <c r="F1420" s="305"/>
      <c r="G1420" s="305"/>
      <c r="H1420" s="305"/>
      <c r="I1420" s="305"/>
      <c r="J1420" s="305"/>
      <c r="K1420" s="305"/>
      <c r="L1420" s="305"/>
      <c r="M1420" s="305"/>
      <c r="N1420" s="305"/>
      <c r="O1420" s="305"/>
      <c r="P1420" s="305"/>
      <c r="Q1420" s="305"/>
      <c r="R1420" s="305"/>
      <c r="S1420" s="305"/>
      <c r="T1420" s="305"/>
      <c r="U1420" s="305"/>
      <c r="V1420" s="305"/>
      <c r="W1420" s="305"/>
      <c r="X1420" s="306"/>
      <c r="Y1420" s="306"/>
      <c r="Z1420" s="306"/>
      <c r="AA1420" s="306"/>
      <c r="AB1420" s="306"/>
      <c r="AC1420" s="306"/>
      <c r="AD1420" s="306"/>
      <c r="AE1420" s="306"/>
      <c r="AF1420" s="306"/>
      <c r="AG1420" s="306"/>
      <c r="AH1420" s="306"/>
      <c r="AI1420" s="306"/>
      <c r="AJ1420" s="306"/>
      <c r="AK1420" s="306"/>
      <c r="AL1420" s="306"/>
      <c r="AM1420" s="306"/>
      <c r="AN1420" s="306"/>
      <c r="AO1420" s="306"/>
      <c r="AP1420" s="306"/>
      <c r="AQ1420" s="306"/>
      <c r="AR1420" s="306"/>
      <c r="AS1420" s="306"/>
      <c r="AT1420" s="306"/>
      <c r="AU1420" s="306"/>
      <c r="AV1420" s="306"/>
      <c r="AW1420" s="306"/>
      <c r="AX1420" s="306"/>
      <c r="AY1420" s="306"/>
      <c r="AZ1420" s="306"/>
      <c r="BA1420" s="206"/>
      <c r="BB1420" s="206"/>
    </row>
    <row r="1421" spans="1:54" s="175" customFormat="1" ht="12.6" customHeight="1" x14ac:dyDescent="0.25">
      <c r="A1421" s="170" t="s">
        <v>1429</v>
      </c>
      <c r="B1421" s="206"/>
      <c r="C1421" s="206"/>
      <c r="D1421" s="206"/>
      <c r="E1421" s="206"/>
      <c r="F1421" s="206"/>
      <c r="G1421" s="206"/>
      <c r="H1421" s="206"/>
      <c r="I1421" s="206"/>
      <c r="J1421" s="206"/>
      <c r="K1421" s="206"/>
      <c r="L1421" s="206"/>
      <c r="M1421" s="206"/>
      <c r="N1421" s="206"/>
      <c r="O1421" s="206"/>
      <c r="P1421" s="206"/>
      <c r="Q1421" s="206"/>
      <c r="R1421" s="206"/>
      <c r="S1421" s="206"/>
      <c r="T1421" s="206"/>
      <c r="U1421" s="206"/>
      <c r="V1421" s="206"/>
      <c r="W1421" s="206"/>
      <c r="X1421" s="206"/>
      <c r="Y1421" s="206"/>
      <c r="Z1421" s="206"/>
      <c r="AA1421" s="206"/>
      <c r="AB1421" s="206"/>
      <c r="AC1421" s="206"/>
      <c r="AD1421" s="206"/>
      <c r="AE1421" s="206"/>
      <c r="AF1421" s="206"/>
      <c r="AG1421" s="206"/>
      <c r="AH1421" s="206"/>
      <c r="AI1421" s="206"/>
      <c r="AJ1421" s="206"/>
      <c r="AK1421" s="206"/>
      <c r="AL1421" s="206"/>
      <c r="AM1421" s="206"/>
      <c r="AN1421" s="206"/>
      <c r="AO1421" s="206"/>
      <c r="AP1421" s="206"/>
      <c r="AQ1421" s="206"/>
      <c r="AR1421" s="206"/>
      <c r="AS1421" s="206"/>
      <c r="AT1421" s="206"/>
      <c r="AU1421" s="206"/>
      <c r="AV1421" s="206"/>
      <c r="AW1421" s="206"/>
      <c r="AX1421" s="206"/>
      <c r="AY1421" s="206"/>
      <c r="AZ1421" s="206"/>
      <c r="BA1421" s="206"/>
      <c r="BB1421" s="206"/>
    </row>
    <row r="1422" spans="1:54" s="175" customFormat="1" ht="12.6" customHeight="1" x14ac:dyDescent="0.25">
      <c r="A1422" s="975" t="s">
        <v>1972</v>
      </c>
      <c r="B1422" s="975"/>
      <c r="C1422" s="975"/>
      <c r="D1422" s="975"/>
      <c r="E1422" s="975"/>
      <c r="F1422" s="975"/>
      <c r="G1422" s="975"/>
      <c r="H1422" s="975"/>
      <c r="I1422" s="975"/>
      <c r="J1422" s="975"/>
      <c r="K1422" s="975"/>
      <c r="L1422" s="975"/>
      <c r="M1422" s="975"/>
      <c r="N1422" s="975"/>
      <c r="O1422" s="975"/>
      <c r="P1422" s="975"/>
      <c r="Q1422" s="975"/>
      <c r="R1422" s="975"/>
      <c r="S1422" s="975"/>
      <c r="T1422" s="975"/>
      <c r="U1422" s="975"/>
      <c r="V1422" s="975"/>
      <c r="W1422" s="975"/>
      <c r="X1422" s="976" t="s">
        <v>1969</v>
      </c>
      <c r="Y1422" s="976"/>
      <c r="Z1422" s="976"/>
      <c r="AA1422" s="976"/>
      <c r="AB1422" s="976"/>
      <c r="AC1422" s="976"/>
      <c r="AD1422" s="976"/>
      <c r="AE1422" s="974" t="s">
        <v>1970</v>
      </c>
      <c r="AF1422" s="974"/>
      <c r="AG1422" s="974"/>
      <c r="AH1422" s="974"/>
      <c r="AI1422" s="974"/>
      <c r="AJ1422" s="974"/>
      <c r="AK1422" s="974"/>
      <c r="AL1422" s="974"/>
      <c r="AM1422" s="974"/>
      <c r="AN1422" s="974"/>
      <c r="AO1422" s="974"/>
      <c r="AP1422" s="974"/>
      <c r="AQ1422" s="974"/>
      <c r="AR1422" s="974"/>
      <c r="AS1422" s="974"/>
      <c r="AT1422" s="974"/>
      <c r="AU1422" s="974"/>
      <c r="AV1422" s="974"/>
      <c r="AW1422" s="974"/>
      <c r="AX1422" s="974"/>
      <c r="AY1422" s="974"/>
      <c r="AZ1422" s="974"/>
      <c r="BA1422" s="206"/>
      <c r="BB1422" s="206"/>
    </row>
    <row r="1423" spans="1:54" s="175" customFormat="1" ht="12.6" customHeight="1" x14ac:dyDescent="0.25">
      <c r="A1423" s="975"/>
      <c r="B1423" s="975"/>
      <c r="C1423" s="975"/>
      <c r="D1423" s="975"/>
      <c r="E1423" s="975"/>
      <c r="F1423" s="975"/>
      <c r="G1423" s="975"/>
      <c r="H1423" s="975"/>
      <c r="I1423" s="975"/>
      <c r="J1423" s="975"/>
      <c r="K1423" s="975"/>
      <c r="L1423" s="975"/>
      <c r="M1423" s="975"/>
      <c r="N1423" s="975"/>
      <c r="O1423" s="975"/>
      <c r="P1423" s="975"/>
      <c r="Q1423" s="975"/>
      <c r="R1423" s="975"/>
      <c r="S1423" s="975"/>
      <c r="T1423" s="975"/>
      <c r="U1423" s="975"/>
      <c r="V1423" s="975"/>
      <c r="W1423" s="975"/>
      <c r="X1423" s="976"/>
      <c r="Y1423" s="976"/>
      <c r="Z1423" s="976"/>
      <c r="AA1423" s="976"/>
      <c r="AB1423" s="976"/>
      <c r="AC1423" s="976"/>
      <c r="AD1423" s="976"/>
      <c r="AE1423" s="976" t="s">
        <v>1263</v>
      </c>
      <c r="AF1423" s="976"/>
      <c r="AG1423" s="976"/>
      <c r="AH1423" s="976"/>
      <c r="AI1423" s="976"/>
      <c r="AJ1423" s="976"/>
      <c r="AK1423" s="976"/>
      <c r="AL1423" s="976"/>
      <c r="AM1423" s="976"/>
      <c r="AN1423" s="976"/>
      <c r="AO1423" s="976"/>
      <c r="AP1423" s="976" t="s">
        <v>1971</v>
      </c>
      <c r="AQ1423" s="976"/>
      <c r="AR1423" s="976"/>
      <c r="AS1423" s="976"/>
      <c r="AT1423" s="976"/>
      <c r="AU1423" s="976"/>
      <c r="AV1423" s="976"/>
      <c r="AW1423" s="976"/>
      <c r="AX1423" s="976"/>
      <c r="AY1423" s="976"/>
      <c r="AZ1423" s="976"/>
      <c r="BA1423" s="206"/>
      <c r="BB1423" s="206"/>
    </row>
    <row r="1424" spans="1:54" s="175" customFormat="1" ht="12.6" customHeight="1" x14ac:dyDescent="0.25">
      <c r="A1424" s="973" t="s">
        <v>1410</v>
      </c>
      <c r="B1424" s="973"/>
      <c r="C1424" s="973"/>
      <c r="D1424" s="973"/>
      <c r="E1424" s="973"/>
      <c r="F1424" s="973"/>
      <c r="G1424" s="973"/>
      <c r="H1424" s="973"/>
      <c r="I1424" s="973"/>
      <c r="J1424" s="973"/>
      <c r="K1424" s="973"/>
      <c r="L1424" s="973"/>
      <c r="M1424" s="973"/>
      <c r="N1424" s="973"/>
      <c r="O1424" s="973"/>
      <c r="P1424" s="973"/>
      <c r="Q1424" s="973"/>
      <c r="R1424" s="973"/>
      <c r="S1424" s="973"/>
      <c r="T1424" s="973"/>
      <c r="U1424" s="973"/>
      <c r="V1424" s="973"/>
      <c r="W1424" s="973"/>
      <c r="X1424" s="974" t="s">
        <v>1411</v>
      </c>
      <c r="Y1424" s="974"/>
      <c r="Z1424" s="974"/>
      <c r="AA1424" s="974"/>
      <c r="AB1424" s="974"/>
      <c r="AC1424" s="974"/>
      <c r="AD1424" s="974"/>
      <c r="AE1424" s="974" t="s">
        <v>1412</v>
      </c>
      <c r="AF1424" s="974"/>
      <c r="AG1424" s="974"/>
      <c r="AH1424" s="974"/>
      <c r="AI1424" s="974"/>
      <c r="AJ1424" s="974"/>
      <c r="AK1424" s="974"/>
      <c r="AL1424" s="974"/>
      <c r="AM1424" s="974"/>
      <c r="AN1424" s="974"/>
      <c r="AO1424" s="974"/>
      <c r="AP1424" s="974" t="s">
        <v>1413</v>
      </c>
      <c r="AQ1424" s="974"/>
      <c r="AR1424" s="974"/>
      <c r="AS1424" s="974"/>
      <c r="AT1424" s="974"/>
      <c r="AU1424" s="974"/>
      <c r="AV1424" s="974"/>
      <c r="AW1424" s="974"/>
      <c r="AX1424" s="974"/>
      <c r="AY1424" s="974"/>
      <c r="AZ1424" s="974"/>
      <c r="BA1424" s="206"/>
      <c r="BB1424" s="206"/>
    </row>
    <row r="1425" spans="1:54" s="175" customFormat="1" ht="12.6" customHeight="1" x14ac:dyDescent="0.25">
      <c r="A1425" s="973"/>
      <c r="B1425" s="973"/>
      <c r="C1425" s="973"/>
      <c r="D1425" s="973"/>
      <c r="E1425" s="973"/>
      <c r="F1425" s="973"/>
      <c r="G1425" s="973"/>
      <c r="H1425" s="973"/>
      <c r="I1425" s="973"/>
      <c r="J1425" s="973"/>
      <c r="K1425" s="973"/>
      <c r="L1425" s="973"/>
      <c r="M1425" s="973"/>
      <c r="N1425" s="973"/>
      <c r="O1425" s="973"/>
      <c r="P1425" s="973"/>
      <c r="Q1425" s="973"/>
      <c r="R1425" s="973"/>
      <c r="S1425" s="973"/>
      <c r="T1425" s="973"/>
      <c r="U1425" s="973"/>
      <c r="V1425" s="973"/>
      <c r="W1425" s="973"/>
      <c r="X1425" s="974"/>
      <c r="Y1425" s="974"/>
      <c r="Z1425" s="974"/>
      <c r="AA1425" s="974"/>
      <c r="AB1425" s="974"/>
      <c r="AC1425" s="974"/>
      <c r="AD1425" s="974"/>
      <c r="AE1425" s="974"/>
      <c r="AF1425" s="974"/>
      <c r="AG1425" s="974"/>
      <c r="AH1425" s="974"/>
      <c r="AI1425" s="974"/>
      <c r="AJ1425" s="974"/>
      <c r="AK1425" s="974"/>
      <c r="AL1425" s="974"/>
      <c r="AM1425" s="974"/>
      <c r="AN1425" s="974"/>
      <c r="AO1425" s="974"/>
      <c r="AP1425" s="974"/>
      <c r="AQ1425" s="974"/>
      <c r="AR1425" s="974"/>
      <c r="AS1425" s="974"/>
      <c r="AT1425" s="974"/>
      <c r="AU1425" s="974"/>
      <c r="AV1425" s="974"/>
      <c r="AW1425" s="974"/>
      <c r="AX1425" s="974"/>
      <c r="AY1425" s="974"/>
      <c r="AZ1425" s="974"/>
      <c r="BA1425" s="206"/>
      <c r="BB1425" s="206"/>
    </row>
    <row r="1426" spans="1:54" s="175" customFormat="1" ht="12.6" customHeight="1" x14ac:dyDescent="0.25">
      <c r="A1426" s="973"/>
      <c r="B1426" s="973"/>
      <c r="C1426" s="973"/>
      <c r="D1426" s="973"/>
      <c r="E1426" s="973"/>
      <c r="F1426" s="973"/>
      <c r="G1426" s="973"/>
      <c r="H1426" s="973"/>
      <c r="I1426" s="973"/>
      <c r="J1426" s="973"/>
      <c r="K1426" s="973"/>
      <c r="L1426" s="973"/>
      <c r="M1426" s="973"/>
      <c r="N1426" s="973"/>
      <c r="O1426" s="973"/>
      <c r="P1426" s="973"/>
      <c r="Q1426" s="973"/>
      <c r="R1426" s="973"/>
      <c r="S1426" s="973"/>
      <c r="T1426" s="973"/>
      <c r="U1426" s="973"/>
      <c r="V1426" s="973"/>
      <c r="W1426" s="973"/>
      <c r="X1426" s="974"/>
      <c r="Y1426" s="974"/>
      <c r="Z1426" s="974"/>
      <c r="AA1426" s="974"/>
      <c r="AB1426" s="974"/>
      <c r="AC1426" s="974"/>
      <c r="AD1426" s="974"/>
      <c r="AE1426" s="974"/>
      <c r="AF1426" s="974"/>
      <c r="AG1426" s="974"/>
      <c r="AH1426" s="974"/>
      <c r="AI1426" s="974"/>
      <c r="AJ1426" s="974"/>
      <c r="AK1426" s="974"/>
      <c r="AL1426" s="974"/>
      <c r="AM1426" s="974"/>
      <c r="AN1426" s="974"/>
      <c r="AO1426" s="974"/>
      <c r="AP1426" s="974"/>
      <c r="AQ1426" s="974"/>
      <c r="AR1426" s="974"/>
      <c r="AS1426" s="974"/>
      <c r="AT1426" s="974"/>
      <c r="AU1426" s="974"/>
      <c r="AV1426" s="974"/>
      <c r="AW1426" s="974"/>
      <c r="AX1426" s="974"/>
      <c r="AY1426" s="974"/>
      <c r="AZ1426" s="974"/>
      <c r="BA1426" s="206"/>
      <c r="BB1426" s="206"/>
    </row>
    <row r="1427" spans="1:54" s="175" customFormat="1" ht="12.6" customHeight="1" x14ac:dyDescent="0.25">
      <c r="A1427" s="973"/>
      <c r="B1427" s="973"/>
      <c r="C1427" s="973"/>
      <c r="D1427" s="973"/>
      <c r="E1427" s="973"/>
      <c r="F1427" s="973"/>
      <c r="G1427" s="973"/>
      <c r="H1427" s="973"/>
      <c r="I1427" s="973"/>
      <c r="J1427" s="973"/>
      <c r="K1427" s="973"/>
      <c r="L1427" s="973"/>
      <c r="M1427" s="973"/>
      <c r="N1427" s="973"/>
      <c r="O1427" s="973"/>
      <c r="P1427" s="973"/>
      <c r="Q1427" s="973"/>
      <c r="R1427" s="973"/>
      <c r="S1427" s="973"/>
      <c r="T1427" s="973"/>
      <c r="U1427" s="973"/>
      <c r="V1427" s="973"/>
      <c r="W1427" s="973"/>
      <c r="X1427" s="974"/>
      <c r="Y1427" s="974"/>
      <c r="Z1427" s="974"/>
      <c r="AA1427" s="974"/>
      <c r="AB1427" s="974"/>
      <c r="AC1427" s="974"/>
      <c r="AD1427" s="974"/>
      <c r="AE1427" s="974"/>
      <c r="AF1427" s="974"/>
      <c r="AG1427" s="974"/>
      <c r="AH1427" s="974"/>
      <c r="AI1427" s="974"/>
      <c r="AJ1427" s="974"/>
      <c r="AK1427" s="974"/>
      <c r="AL1427" s="974"/>
      <c r="AM1427" s="974"/>
      <c r="AN1427" s="974"/>
      <c r="AO1427" s="974"/>
      <c r="AP1427" s="974"/>
      <c r="AQ1427" s="974"/>
      <c r="AR1427" s="974"/>
      <c r="AS1427" s="974"/>
      <c r="AT1427" s="974"/>
      <c r="AU1427" s="974"/>
      <c r="AV1427" s="974"/>
      <c r="AW1427" s="974"/>
      <c r="AX1427" s="974"/>
      <c r="AY1427" s="974"/>
      <c r="AZ1427" s="974"/>
      <c r="BA1427" s="206"/>
      <c r="BB1427" s="206"/>
    </row>
    <row r="1428" spans="1:54" s="175" customFormat="1" ht="12.6" customHeight="1" x14ac:dyDescent="0.25">
      <c r="A1428" s="973"/>
      <c r="B1428" s="973"/>
      <c r="C1428" s="973"/>
      <c r="D1428" s="973"/>
      <c r="E1428" s="973"/>
      <c r="F1428" s="973"/>
      <c r="G1428" s="973"/>
      <c r="H1428" s="973"/>
      <c r="I1428" s="973"/>
      <c r="J1428" s="973"/>
      <c r="K1428" s="973"/>
      <c r="L1428" s="973"/>
      <c r="M1428" s="973"/>
      <c r="N1428" s="973"/>
      <c r="O1428" s="973"/>
      <c r="P1428" s="973"/>
      <c r="Q1428" s="973"/>
      <c r="R1428" s="973"/>
      <c r="S1428" s="973"/>
      <c r="T1428" s="973"/>
      <c r="U1428" s="973"/>
      <c r="V1428" s="973"/>
      <c r="W1428" s="973"/>
      <c r="X1428" s="974"/>
      <c r="Y1428" s="974"/>
      <c r="Z1428" s="974"/>
      <c r="AA1428" s="974"/>
      <c r="AB1428" s="974"/>
      <c r="AC1428" s="974"/>
      <c r="AD1428" s="974"/>
      <c r="AE1428" s="974"/>
      <c r="AF1428" s="974"/>
      <c r="AG1428" s="974"/>
      <c r="AH1428" s="974"/>
      <c r="AI1428" s="974"/>
      <c r="AJ1428" s="974"/>
      <c r="AK1428" s="974"/>
      <c r="AL1428" s="974"/>
      <c r="AM1428" s="974"/>
      <c r="AN1428" s="974"/>
      <c r="AO1428" s="974"/>
      <c r="AP1428" s="974"/>
      <c r="AQ1428" s="974"/>
      <c r="AR1428" s="974"/>
      <c r="AS1428" s="974"/>
      <c r="AT1428" s="974"/>
      <c r="AU1428" s="974"/>
      <c r="AV1428" s="974"/>
      <c r="AW1428" s="974"/>
      <c r="AX1428" s="974"/>
      <c r="AY1428" s="974"/>
      <c r="AZ1428" s="974"/>
      <c r="BA1428" s="206"/>
      <c r="BB1428" s="206"/>
    </row>
    <row r="1429" spans="1:54" s="175" customFormat="1" ht="12.6" customHeight="1" x14ac:dyDescent="0.25">
      <c r="A1429" s="973"/>
      <c r="B1429" s="973"/>
      <c r="C1429" s="973"/>
      <c r="D1429" s="973"/>
      <c r="E1429" s="973"/>
      <c r="F1429" s="973"/>
      <c r="G1429" s="973"/>
      <c r="H1429" s="973"/>
      <c r="I1429" s="973"/>
      <c r="J1429" s="973"/>
      <c r="K1429" s="973"/>
      <c r="L1429" s="973"/>
      <c r="M1429" s="973"/>
      <c r="N1429" s="973"/>
      <c r="O1429" s="973"/>
      <c r="P1429" s="973"/>
      <c r="Q1429" s="973"/>
      <c r="R1429" s="973"/>
      <c r="S1429" s="973"/>
      <c r="T1429" s="973"/>
      <c r="U1429" s="973"/>
      <c r="V1429" s="973"/>
      <c r="W1429" s="973"/>
      <c r="X1429" s="974"/>
      <c r="Y1429" s="974"/>
      <c r="Z1429" s="974"/>
      <c r="AA1429" s="974"/>
      <c r="AB1429" s="974"/>
      <c r="AC1429" s="974"/>
      <c r="AD1429" s="974"/>
      <c r="AE1429" s="974"/>
      <c r="AF1429" s="974"/>
      <c r="AG1429" s="974"/>
      <c r="AH1429" s="974"/>
      <c r="AI1429" s="974"/>
      <c r="AJ1429" s="974"/>
      <c r="AK1429" s="974"/>
      <c r="AL1429" s="974"/>
      <c r="AM1429" s="974"/>
      <c r="AN1429" s="974"/>
      <c r="AO1429" s="974"/>
      <c r="AP1429" s="974"/>
      <c r="AQ1429" s="974"/>
      <c r="AR1429" s="974"/>
      <c r="AS1429" s="974"/>
      <c r="AT1429" s="974"/>
      <c r="AU1429" s="974"/>
      <c r="AV1429" s="974"/>
      <c r="AW1429" s="974"/>
      <c r="AX1429" s="974"/>
      <c r="AY1429" s="974"/>
      <c r="AZ1429" s="974"/>
      <c r="BA1429" s="206"/>
      <c r="BB1429" s="206"/>
    </row>
    <row r="1430" spans="1:54" s="175" customFormat="1" ht="12.6" customHeight="1" x14ac:dyDescent="0.25">
      <c r="A1430" s="973"/>
      <c r="B1430" s="973"/>
      <c r="C1430" s="973"/>
      <c r="D1430" s="973"/>
      <c r="E1430" s="973"/>
      <c r="F1430" s="973"/>
      <c r="G1430" s="973"/>
      <c r="H1430" s="973"/>
      <c r="I1430" s="973"/>
      <c r="J1430" s="973"/>
      <c r="K1430" s="973"/>
      <c r="L1430" s="973"/>
      <c r="M1430" s="973"/>
      <c r="N1430" s="973"/>
      <c r="O1430" s="973"/>
      <c r="P1430" s="973"/>
      <c r="Q1430" s="973"/>
      <c r="R1430" s="973"/>
      <c r="S1430" s="973"/>
      <c r="T1430" s="973"/>
      <c r="U1430" s="973"/>
      <c r="V1430" s="973"/>
      <c r="W1430" s="973"/>
      <c r="X1430" s="974"/>
      <c r="Y1430" s="974"/>
      <c r="Z1430" s="974"/>
      <c r="AA1430" s="974"/>
      <c r="AB1430" s="974"/>
      <c r="AC1430" s="974"/>
      <c r="AD1430" s="974"/>
      <c r="AE1430" s="974"/>
      <c r="AF1430" s="974"/>
      <c r="AG1430" s="974"/>
      <c r="AH1430" s="974"/>
      <c r="AI1430" s="974"/>
      <c r="AJ1430" s="974"/>
      <c r="AK1430" s="974"/>
      <c r="AL1430" s="974"/>
      <c r="AM1430" s="974"/>
      <c r="AN1430" s="974"/>
      <c r="AO1430" s="974"/>
      <c r="AP1430" s="974"/>
      <c r="AQ1430" s="974"/>
      <c r="AR1430" s="974"/>
      <c r="AS1430" s="974"/>
      <c r="AT1430" s="974"/>
      <c r="AU1430" s="974"/>
      <c r="AV1430" s="974"/>
      <c r="AW1430" s="974"/>
      <c r="AX1430" s="974"/>
      <c r="AY1430" s="974"/>
      <c r="AZ1430" s="974"/>
      <c r="BA1430" s="206"/>
      <c r="BB1430" s="206"/>
    </row>
    <row r="1431" spans="1:54" s="175" customFormat="1" ht="12.6" customHeight="1" x14ac:dyDescent="0.25">
      <c r="A1431" s="973"/>
      <c r="B1431" s="973"/>
      <c r="C1431" s="973"/>
      <c r="D1431" s="973"/>
      <c r="E1431" s="973"/>
      <c r="F1431" s="973"/>
      <c r="G1431" s="973"/>
      <c r="H1431" s="973"/>
      <c r="I1431" s="973"/>
      <c r="J1431" s="973"/>
      <c r="K1431" s="973"/>
      <c r="L1431" s="973"/>
      <c r="M1431" s="973"/>
      <c r="N1431" s="973"/>
      <c r="O1431" s="973"/>
      <c r="P1431" s="973"/>
      <c r="Q1431" s="973"/>
      <c r="R1431" s="973"/>
      <c r="S1431" s="973"/>
      <c r="T1431" s="973"/>
      <c r="U1431" s="973"/>
      <c r="V1431" s="973"/>
      <c r="W1431" s="973"/>
      <c r="X1431" s="974"/>
      <c r="Y1431" s="974"/>
      <c r="Z1431" s="974"/>
      <c r="AA1431" s="974"/>
      <c r="AB1431" s="974"/>
      <c r="AC1431" s="974"/>
      <c r="AD1431" s="974"/>
      <c r="AE1431" s="974"/>
      <c r="AF1431" s="974"/>
      <c r="AG1431" s="974"/>
      <c r="AH1431" s="974"/>
      <c r="AI1431" s="974"/>
      <c r="AJ1431" s="974"/>
      <c r="AK1431" s="974"/>
      <c r="AL1431" s="974"/>
      <c r="AM1431" s="974"/>
      <c r="AN1431" s="974"/>
      <c r="AO1431" s="974"/>
      <c r="AP1431" s="974"/>
      <c r="AQ1431" s="974"/>
      <c r="AR1431" s="974"/>
      <c r="AS1431" s="974"/>
      <c r="AT1431" s="974"/>
      <c r="AU1431" s="974"/>
      <c r="AV1431" s="974"/>
      <c r="AW1431" s="974"/>
      <c r="AX1431" s="974"/>
      <c r="AY1431" s="974"/>
      <c r="AZ1431" s="974"/>
      <c r="BA1431" s="206"/>
      <c r="BB1431" s="206"/>
    </row>
    <row r="1432" spans="1:54" s="175" customFormat="1" ht="12.6" customHeight="1" x14ac:dyDescent="0.25">
      <c r="A1432" s="973"/>
      <c r="B1432" s="973"/>
      <c r="C1432" s="973"/>
      <c r="D1432" s="973"/>
      <c r="E1432" s="973"/>
      <c r="F1432" s="973"/>
      <c r="G1432" s="973"/>
      <c r="H1432" s="973"/>
      <c r="I1432" s="973"/>
      <c r="J1432" s="973"/>
      <c r="K1432" s="973"/>
      <c r="L1432" s="973"/>
      <c r="M1432" s="973"/>
      <c r="N1432" s="973"/>
      <c r="O1432" s="973"/>
      <c r="P1432" s="973"/>
      <c r="Q1432" s="973"/>
      <c r="R1432" s="973"/>
      <c r="S1432" s="973"/>
      <c r="T1432" s="973"/>
      <c r="U1432" s="973"/>
      <c r="V1432" s="973"/>
      <c r="W1432" s="973"/>
      <c r="X1432" s="974"/>
      <c r="Y1432" s="974"/>
      <c r="Z1432" s="974"/>
      <c r="AA1432" s="974"/>
      <c r="AB1432" s="974"/>
      <c r="AC1432" s="974"/>
      <c r="AD1432" s="974"/>
      <c r="AE1432" s="974"/>
      <c r="AF1432" s="974"/>
      <c r="AG1432" s="974"/>
      <c r="AH1432" s="974"/>
      <c r="AI1432" s="974"/>
      <c r="AJ1432" s="974"/>
      <c r="AK1432" s="974"/>
      <c r="AL1432" s="974"/>
      <c r="AM1432" s="974"/>
      <c r="AN1432" s="974"/>
      <c r="AO1432" s="974"/>
      <c r="AP1432" s="974"/>
      <c r="AQ1432" s="974"/>
      <c r="AR1432" s="974"/>
      <c r="AS1432" s="974"/>
      <c r="AT1432" s="974"/>
      <c r="AU1432" s="974"/>
      <c r="AV1432" s="974"/>
      <c r="AW1432" s="974"/>
      <c r="AX1432" s="974"/>
      <c r="AY1432" s="974"/>
      <c r="AZ1432" s="974"/>
      <c r="BA1432" s="206"/>
      <c r="BB1432" s="206"/>
    </row>
    <row r="1433" spans="1:54" s="175" customFormat="1" ht="12.6" customHeight="1" x14ac:dyDescent="0.25">
      <c r="A1433" s="973"/>
      <c r="B1433" s="973"/>
      <c r="C1433" s="973"/>
      <c r="D1433" s="973"/>
      <c r="E1433" s="973"/>
      <c r="F1433" s="973"/>
      <c r="G1433" s="973"/>
      <c r="H1433" s="973"/>
      <c r="I1433" s="973"/>
      <c r="J1433" s="973"/>
      <c r="K1433" s="973"/>
      <c r="L1433" s="973"/>
      <c r="M1433" s="973"/>
      <c r="N1433" s="973"/>
      <c r="O1433" s="973"/>
      <c r="P1433" s="973"/>
      <c r="Q1433" s="973"/>
      <c r="R1433" s="973"/>
      <c r="S1433" s="973"/>
      <c r="T1433" s="973"/>
      <c r="U1433" s="973"/>
      <c r="V1433" s="973"/>
      <c r="W1433" s="973"/>
      <c r="X1433" s="974"/>
      <c r="Y1433" s="974"/>
      <c r="Z1433" s="974"/>
      <c r="AA1433" s="974"/>
      <c r="AB1433" s="974"/>
      <c r="AC1433" s="974"/>
      <c r="AD1433" s="974"/>
      <c r="AE1433" s="974"/>
      <c r="AF1433" s="974"/>
      <c r="AG1433" s="974"/>
      <c r="AH1433" s="974"/>
      <c r="AI1433" s="974"/>
      <c r="AJ1433" s="974"/>
      <c r="AK1433" s="974"/>
      <c r="AL1433" s="974"/>
      <c r="AM1433" s="974"/>
      <c r="AN1433" s="974"/>
      <c r="AO1433" s="974"/>
      <c r="AP1433" s="974"/>
      <c r="AQ1433" s="974"/>
      <c r="AR1433" s="974"/>
      <c r="AS1433" s="974"/>
      <c r="AT1433" s="974"/>
      <c r="AU1433" s="974"/>
      <c r="AV1433" s="974"/>
      <c r="AW1433" s="974"/>
      <c r="AX1433" s="974"/>
      <c r="AY1433" s="974"/>
      <c r="AZ1433" s="974"/>
      <c r="BA1433" s="206"/>
      <c r="BB1433" s="206"/>
    </row>
    <row r="1434" spans="1:54" s="175" customFormat="1" ht="12.6" customHeight="1" x14ac:dyDescent="0.25">
      <c r="A1434" s="973"/>
      <c r="B1434" s="973"/>
      <c r="C1434" s="973"/>
      <c r="D1434" s="973"/>
      <c r="E1434" s="973"/>
      <c r="F1434" s="973"/>
      <c r="G1434" s="973"/>
      <c r="H1434" s="973"/>
      <c r="I1434" s="973"/>
      <c r="J1434" s="973"/>
      <c r="K1434" s="973"/>
      <c r="L1434" s="973"/>
      <c r="M1434" s="973"/>
      <c r="N1434" s="973"/>
      <c r="O1434" s="973"/>
      <c r="P1434" s="973"/>
      <c r="Q1434" s="973"/>
      <c r="R1434" s="973"/>
      <c r="S1434" s="973"/>
      <c r="T1434" s="973"/>
      <c r="U1434" s="973"/>
      <c r="V1434" s="973"/>
      <c r="W1434" s="973"/>
      <c r="X1434" s="974"/>
      <c r="Y1434" s="974"/>
      <c r="Z1434" s="974"/>
      <c r="AA1434" s="974"/>
      <c r="AB1434" s="974"/>
      <c r="AC1434" s="974"/>
      <c r="AD1434" s="974"/>
      <c r="AE1434" s="974"/>
      <c r="AF1434" s="974"/>
      <c r="AG1434" s="974"/>
      <c r="AH1434" s="974"/>
      <c r="AI1434" s="974"/>
      <c r="AJ1434" s="974"/>
      <c r="AK1434" s="974"/>
      <c r="AL1434" s="974"/>
      <c r="AM1434" s="974"/>
      <c r="AN1434" s="974"/>
      <c r="AO1434" s="974"/>
      <c r="AP1434" s="974"/>
      <c r="AQ1434" s="974"/>
      <c r="AR1434" s="974"/>
      <c r="AS1434" s="974"/>
      <c r="AT1434" s="974"/>
      <c r="AU1434" s="974"/>
      <c r="AV1434" s="974"/>
      <c r="AW1434" s="974"/>
      <c r="AX1434" s="974"/>
      <c r="AY1434" s="974"/>
      <c r="AZ1434" s="974"/>
      <c r="BA1434" s="206"/>
      <c r="BB1434" s="206"/>
    </row>
    <row r="1435" spans="1:54" ht="12.6" customHeight="1" x14ac:dyDescent="0.25">
      <c r="A1435" s="220" t="s">
        <v>5049</v>
      </c>
    </row>
    <row r="1436" spans="1:54" ht="15" customHeight="1" x14ac:dyDescent="0.25">
      <c r="A1436" s="807"/>
      <c r="B1436" s="808"/>
      <c r="C1436" s="808"/>
      <c r="D1436" s="808"/>
      <c r="E1436" s="808"/>
      <c r="F1436" s="808"/>
      <c r="G1436" s="808"/>
      <c r="H1436" s="808"/>
      <c r="I1436" s="808"/>
      <c r="J1436" s="808"/>
      <c r="K1436" s="808"/>
      <c r="L1436" s="808"/>
      <c r="M1436" s="808"/>
      <c r="N1436" s="808"/>
      <c r="O1436" s="808"/>
      <c r="P1436" s="808"/>
      <c r="Q1436" s="808"/>
      <c r="R1436" s="808"/>
      <c r="S1436" s="808"/>
      <c r="T1436" s="808"/>
      <c r="U1436" s="808"/>
      <c r="V1436" s="808"/>
      <c r="W1436" s="808"/>
      <c r="X1436" s="808"/>
      <c r="Y1436" s="808"/>
      <c r="Z1436" s="808"/>
      <c r="AA1436" s="808"/>
      <c r="AB1436" s="808"/>
      <c r="AC1436" s="808"/>
      <c r="AD1436" s="808"/>
      <c r="AE1436" s="808"/>
      <c r="AF1436" s="808"/>
      <c r="AG1436" s="808"/>
      <c r="AH1436" s="808"/>
      <c r="AI1436" s="808"/>
      <c r="AJ1436" s="808"/>
      <c r="AK1436" s="808"/>
      <c r="AL1436" s="808"/>
      <c r="AM1436" s="808"/>
      <c r="AN1436" s="808"/>
      <c r="AO1436" s="808"/>
      <c r="AP1436" s="808"/>
      <c r="AQ1436" s="808"/>
      <c r="AR1436" s="808"/>
      <c r="AS1436" s="808"/>
      <c r="AT1436" s="808"/>
      <c r="AU1436" s="808"/>
      <c r="AV1436" s="808"/>
      <c r="AW1436" s="808"/>
      <c r="AX1436" s="808"/>
      <c r="AY1436" s="550"/>
      <c r="AZ1436" s="550"/>
      <c r="BA1436" s="550"/>
      <c r="BB1436" s="550"/>
    </row>
    <row r="1437" spans="1:54" ht="15" customHeight="1" x14ac:dyDescent="0.25">
      <c r="A1437" s="809"/>
      <c r="B1437" s="810"/>
      <c r="C1437" s="810"/>
      <c r="D1437" s="810"/>
      <c r="E1437" s="810"/>
      <c r="F1437" s="810"/>
      <c r="G1437" s="810"/>
      <c r="H1437" s="810"/>
      <c r="I1437" s="810"/>
      <c r="J1437" s="810"/>
      <c r="K1437" s="810"/>
      <c r="L1437" s="810"/>
      <c r="M1437" s="810"/>
      <c r="N1437" s="810"/>
      <c r="O1437" s="810"/>
      <c r="P1437" s="810"/>
      <c r="Q1437" s="810"/>
      <c r="R1437" s="810"/>
      <c r="S1437" s="810"/>
      <c r="T1437" s="810"/>
      <c r="U1437" s="810"/>
      <c r="V1437" s="810"/>
      <c r="W1437" s="810"/>
      <c r="X1437" s="810"/>
      <c r="Y1437" s="810"/>
      <c r="Z1437" s="810"/>
      <c r="AA1437" s="810"/>
      <c r="AB1437" s="810"/>
      <c r="AC1437" s="810"/>
      <c r="AD1437" s="810"/>
      <c r="AE1437" s="810"/>
      <c r="AF1437" s="810"/>
      <c r="AG1437" s="810"/>
      <c r="AH1437" s="810"/>
      <c r="AI1437" s="810"/>
      <c r="AJ1437" s="810"/>
      <c r="AK1437" s="810"/>
      <c r="AL1437" s="810"/>
      <c r="AM1437" s="810"/>
      <c r="AN1437" s="810"/>
      <c r="AO1437" s="810"/>
      <c r="AP1437" s="810"/>
      <c r="AQ1437" s="810"/>
      <c r="AR1437" s="810"/>
      <c r="AS1437" s="810"/>
      <c r="AT1437" s="810"/>
      <c r="AU1437" s="810"/>
      <c r="AV1437" s="810"/>
      <c r="AW1437" s="810"/>
      <c r="AX1437" s="810"/>
      <c r="AY1437" s="550"/>
      <c r="AZ1437" s="550"/>
      <c r="BA1437" s="550"/>
      <c r="BB1437" s="550"/>
    </row>
    <row r="1438" spans="1:54" s="175" customFormat="1" ht="12.6" customHeight="1" x14ac:dyDescent="0.25">
      <c r="A1438" s="204" t="s">
        <v>1973</v>
      </c>
      <c r="B1438" s="206"/>
      <c r="C1438" s="206"/>
      <c r="D1438" s="206"/>
      <c r="E1438" s="206"/>
      <c r="F1438" s="206"/>
      <c r="G1438" s="206"/>
      <c r="H1438" s="206"/>
      <c r="I1438" s="206"/>
      <c r="J1438" s="206"/>
      <c r="K1438" s="206"/>
      <c r="L1438" s="206"/>
      <c r="M1438" s="206"/>
      <c r="N1438" s="206"/>
      <c r="O1438" s="206"/>
      <c r="P1438" s="206"/>
      <c r="Q1438" s="206"/>
      <c r="R1438" s="206"/>
      <c r="S1438" s="206"/>
      <c r="T1438" s="206"/>
      <c r="U1438" s="206"/>
      <c r="V1438" s="206"/>
      <c r="W1438" s="206"/>
      <c r="X1438" s="206"/>
      <c r="Y1438" s="206"/>
      <c r="Z1438" s="206"/>
      <c r="AA1438" s="206"/>
      <c r="AB1438" s="206"/>
      <c r="AC1438" s="206"/>
      <c r="AD1438" s="206"/>
      <c r="AE1438" s="206"/>
      <c r="AF1438" s="206"/>
      <c r="AG1438" s="206"/>
      <c r="AH1438" s="206"/>
      <c r="AI1438" s="206"/>
      <c r="AJ1438" s="206"/>
      <c r="AK1438" s="206"/>
      <c r="AL1438" s="206"/>
      <c r="AM1438" s="206"/>
      <c r="AN1438" s="206"/>
      <c r="AO1438" s="206"/>
      <c r="AP1438" s="206"/>
      <c r="AQ1438" s="206"/>
      <c r="AR1438" s="206"/>
      <c r="AS1438" s="206"/>
      <c r="AT1438" s="206"/>
      <c r="AU1438" s="206"/>
      <c r="AV1438" s="206"/>
      <c r="AW1438" s="206"/>
      <c r="AX1438" s="206"/>
      <c r="AY1438" s="206"/>
      <c r="AZ1438" s="206"/>
      <c r="BA1438" s="206"/>
      <c r="BB1438" s="206"/>
    </row>
    <row r="1439" spans="1:54" s="175" customFormat="1" ht="12.6" customHeight="1" x14ac:dyDescent="0.25">
      <c r="A1439" s="204"/>
      <c r="B1439" s="206"/>
      <c r="C1439" s="206"/>
      <c r="D1439" s="206"/>
      <c r="E1439" s="206"/>
      <c r="F1439" s="206"/>
      <c r="G1439" s="206"/>
      <c r="H1439" s="206"/>
      <c r="I1439" s="206"/>
      <c r="J1439" s="206"/>
      <c r="K1439" s="206"/>
      <c r="L1439" s="206"/>
      <c r="M1439" s="206"/>
      <c r="N1439" s="206"/>
      <c r="O1439" s="206"/>
      <c r="P1439" s="206"/>
      <c r="Q1439" s="206"/>
      <c r="R1439" s="206"/>
      <c r="S1439" s="206"/>
      <c r="T1439" s="206"/>
      <c r="U1439" s="206"/>
      <c r="V1439" s="206"/>
      <c r="W1439" s="206"/>
      <c r="X1439" s="206"/>
      <c r="Y1439" s="206"/>
      <c r="Z1439" s="206"/>
      <c r="AA1439" s="206"/>
      <c r="AB1439" s="206"/>
      <c r="AC1439" s="206"/>
      <c r="AD1439" s="206"/>
      <c r="AE1439" s="206"/>
      <c r="AF1439" s="206"/>
      <c r="AG1439" s="206"/>
      <c r="AH1439" s="206"/>
      <c r="AI1439" s="206"/>
      <c r="AJ1439" s="206"/>
      <c r="AK1439" s="206"/>
      <c r="AL1439" s="206"/>
      <c r="AM1439" s="206"/>
      <c r="AN1439" s="206"/>
      <c r="AO1439" s="206"/>
      <c r="AP1439" s="206"/>
      <c r="AQ1439" s="206"/>
      <c r="AR1439" s="206"/>
      <c r="AS1439" s="206"/>
      <c r="AT1439" s="206"/>
      <c r="AU1439" s="206"/>
      <c r="AV1439" s="206"/>
      <c r="AW1439" s="206"/>
      <c r="AX1439" s="206"/>
      <c r="AY1439" s="206"/>
      <c r="AZ1439" s="206"/>
      <c r="BA1439" s="206"/>
      <c r="BB1439" s="206"/>
    </row>
    <row r="1440" spans="1:54" ht="15" customHeight="1" x14ac:dyDescent="0.25">
      <c r="A1440" s="807"/>
      <c r="B1440" s="808"/>
      <c r="C1440" s="808"/>
      <c r="D1440" s="808"/>
      <c r="E1440" s="808"/>
      <c r="F1440" s="808"/>
      <c r="G1440" s="808"/>
      <c r="H1440" s="808"/>
      <c r="I1440" s="808"/>
      <c r="J1440" s="808"/>
      <c r="K1440" s="808"/>
      <c r="L1440" s="808"/>
      <c r="M1440" s="808"/>
      <c r="N1440" s="808"/>
      <c r="O1440" s="808"/>
      <c r="P1440" s="808"/>
      <c r="Q1440" s="808"/>
      <c r="R1440" s="808"/>
      <c r="S1440" s="808"/>
      <c r="T1440" s="808"/>
      <c r="U1440" s="808"/>
      <c r="V1440" s="808"/>
      <c r="W1440" s="808"/>
      <c r="X1440" s="808"/>
      <c r="Y1440" s="808"/>
      <c r="Z1440" s="808"/>
      <c r="AA1440" s="808"/>
      <c r="AB1440" s="808"/>
      <c r="AC1440" s="808"/>
      <c r="AD1440" s="808"/>
      <c r="AE1440" s="808"/>
      <c r="AF1440" s="808"/>
      <c r="AG1440" s="808"/>
      <c r="AH1440" s="808"/>
      <c r="AI1440" s="808"/>
      <c r="AJ1440" s="808"/>
      <c r="AK1440" s="808"/>
      <c r="AL1440" s="808"/>
      <c r="AM1440" s="808"/>
      <c r="AN1440" s="808"/>
      <c r="AO1440" s="808"/>
      <c r="AP1440" s="808"/>
      <c r="AQ1440" s="808"/>
      <c r="AR1440" s="808"/>
      <c r="AS1440" s="808"/>
      <c r="AT1440" s="808"/>
      <c r="AU1440" s="808"/>
      <c r="AV1440" s="808"/>
      <c r="AW1440" s="808"/>
      <c r="AX1440" s="808"/>
      <c r="AY1440" s="550"/>
      <c r="AZ1440" s="550"/>
      <c r="BA1440" s="550"/>
      <c r="BB1440" s="550"/>
    </row>
    <row r="1441" spans="1:54" ht="15" customHeight="1" x14ac:dyDescent="0.25">
      <c r="A1441" s="809"/>
      <c r="B1441" s="810"/>
      <c r="C1441" s="810"/>
      <c r="D1441" s="810"/>
      <c r="E1441" s="810"/>
      <c r="F1441" s="810"/>
      <c r="G1441" s="810"/>
      <c r="H1441" s="810"/>
      <c r="I1441" s="810"/>
      <c r="J1441" s="810"/>
      <c r="K1441" s="810"/>
      <c r="L1441" s="810"/>
      <c r="M1441" s="810"/>
      <c r="N1441" s="810"/>
      <c r="O1441" s="810"/>
      <c r="P1441" s="810"/>
      <c r="Q1441" s="810"/>
      <c r="R1441" s="810"/>
      <c r="S1441" s="810"/>
      <c r="T1441" s="810"/>
      <c r="U1441" s="810"/>
      <c r="V1441" s="810"/>
      <c r="W1441" s="810"/>
      <c r="X1441" s="810"/>
      <c r="Y1441" s="810"/>
      <c r="Z1441" s="810"/>
      <c r="AA1441" s="810"/>
      <c r="AB1441" s="810"/>
      <c r="AC1441" s="810"/>
      <c r="AD1441" s="810"/>
      <c r="AE1441" s="810"/>
      <c r="AF1441" s="810"/>
      <c r="AG1441" s="810"/>
      <c r="AH1441" s="810"/>
      <c r="AI1441" s="810"/>
      <c r="AJ1441" s="810"/>
      <c r="AK1441" s="810"/>
      <c r="AL1441" s="810"/>
      <c r="AM1441" s="810"/>
      <c r="AN1441" s="810"/>
      <c r="AO1441" s="810"/>
      <c r="AP1441" s="810"/>
      <c r="AQ1441" s="810"/>
      <c r="AR1441" s="810"/>
      <c r="AS1441" s="810"/>
      <c r="AT1441" s="810"/>
      <c r="AU1441" s="810"/>
      <c r="AV1441" s="810"/>
      <c r="AW1441" s="810"/>
      <c r="AX1441" s="810"/>
      <c r="AY1441" s="550"/>
      <c r="AZ1441" s="550"/>
      <c r="BA1441" s="550"/>
      <c r="BB1441" s="550"/>
    </row>
    <row r="1444" spans="1:54" s="175" customFormat="1" ht="12.6" customHeight="1" x14ac:dyDescent="0.25">
      <c r="A1444" s="204" t="s">
        <v>1974</v>
      </c>
      <c r="B1444" s="206"/>
      <c r="C1444" s="206"/>
      <c r="D1444" s="206"/>
      <c r="E1444" s="206"/>
      <c r="F1444" s="206"/>
      <c r="G1444" s="206"/>
      <c r="H1444" s="206"/>
      <c r="I1444" s="206"/>
      <c r="J1444" s="206"/>
      <c r="K1444" s="206"/>
      <c r="L1444" s="206"/>
      <c r="M1444" s="206"/>
      <c r="N1444" s="206"/>
      <c r="O1444" s="206"/>
      <c r="P1444" s="206"/>
      <c r="Q1444" s="206"/>
      <c r="R1444" s="206"/>
      <c r="S1444" s="206"/>
      <c r="T1444" s="206"/>
      <c r="U1444" s="206"/>
      <c r="V1444" s="206"/>
      <c r="W1444" s="206"/>
      <c r="X1444" s="206"/>
      <c r="Y1444" s="206"/>
      <c r="Z1444" s="206"/>
      <c r="AA1444" s="206"/>
      <c r="AB1444" s="206"/>
      <c r="AC1444" s="206"/>
      <c r="AD1444" s="206"/>
      <c r="AE1444" s="206"/>
      <c r="AF1444" s="206"/>
      <c r="AG1444" s="206"/>
      <c r="AH1444" s="206"/>
      <c r="AI1444" s="206"/>
      <c r="AJ1444" s="206"/>
      <c r="AK1444" s="206"/>
      <c r="AL1444" s="206"/>
      <c r="AM1444" s="206"/>
      <c r="AN1444" s="206"/>
      <c r="AO1444" s="206"/>
      <c r="AP1444" s="206"/>
      <c r="AQ1444" s="206"/>
      <c r="AR1444" s="206"/>
      <c r="AS1444" s="206"/>
      <c r="AT1444" s="206"/>
      <c r="AU1444" s="206"/>
      <c r="AV1444" s="206"/>
      <c r="AW1444" s="206"/>
      <c r="AX1444" s="206"/>
      <c r="AY1444" s="206"/>
      <c r="AZ1444" s="206"/>
      <c r="BA1444" s="206"/>
      <c r="BB1444" s="206"/>
    </row>
    <row r="1445" spans="1:54" ht="12.6" customHeight="1" x14ac:dyDescent="0.25">
      <c r="A1445" s="220" t="s">
        <v>1975</v>
      </c>
    </row>
    <row r="1446" spans="1:54" ht="12.6" customHeight="1" x14ac:dyDescent="0.25">
      <c r="A1446" s="170" t="s">
        <v>1391</v>
      </c>
    </row>
    <row r="1447" spans="1:54" ht="12.6" customHeight="1" x14ac:dyDescent="0.25">
      <c r="A1447" s="221"/>
      <c r="B1447" s="222"/>
      <c r="C1447" s="222"/>
      <c r="D1447" s="222"/>
      <c r="E1447" s="222"/>
      <c r="F1447" s="222"/>
      <c r="G1447" s="222"/>
      <c r="H1447" s="222"/>
      <c r="I1447" s="222"/>
      <c r="J1447" s="222"/>
      <c r="K1447" s="222"/>
      <c r="L1447" s="237"/>
      <c r="M1447" s="307" t="s">
        <v>1263</v>
      </c>
      <c r="N1447" s="308"/>
      <c r="O1447" s="308"/>
      <c r="P1447" s="308"/>
      <c r="Q1447" s="308"/>
      <c r="R1447" s="308"/>
      <c r="S1447" s="308"/>
      <c r="T1447" s="308"/>
      <c r="U1447" s="308"/>
      <c r="V1447" s="308"/>
      <c r="W1447" s="308"/>
      <c r="X1447" s="308"/>
      <c r="Y1447" s="308"/>
      <c r="Z1447" s="308"/>
      <c r="AA1447" s="308"/>
      <c r="AB1447" s="308"/>
      <c r="AC1447" s="308"/>
      <c r="AD1447" s="308"/>
      <c r="AE1447" s="308"/>
      <c r="AF1447" s="308"/>
      <c r="AG1447" s="308"/>
      <c r="AH1447" s="308"/>
      <c r="AI1447" s="308"/>
      <c r="AJ1447" s="308"/>
      <c r="AK1447" s="308"/>
      <c r="AL1447" s="308"/>
      <c r="AM1447" s="308"/>
      <c r="AN1447" s="308"/>
      <c r="AO1447" s="308"/>
      <c r="AP1447" s="308"/>
      <c r="AQ1447" s="308"/>
      <c r="AR1447" s="308"/>
      <c r="AS1447" s="308"/>
      <c r="AT1447" s="308"/>
      <c r="AU1447" s="308"/>
      <c r="AV1447" s="309"/>
      <c r="AW1447" s="185"/>
      <c r="AX1447" s="186"/>
      <c r="AY1447" s="186"/>
      <c r="AZ1447" s="186"/>
      <c r="BA1447" s="186"/>
      <c r="BB1447" s="186"/>
    </row>
    <row r="1448" spans="1:54" ht="12.6" customHeight="1" x14ac:dyDescent="0.25">
      <c r="A1448" s="223"/>
      <c r="B1448" s="224"/>
      <c r="C1448" s="224"/>
      <c r="D1448" s="224"/>
      <c r="E1448" s="224"/>
      <c r="F1448" s="224"/>
      <c r="G1448" s="224"/>
      <c r="H1448" s="224"/>
      <c r="I1448" s="224"/>
      <c r="J1448" s="224"/>
      <c r="K1448" s="224"/>
      <c r="L1448" s="238"/>
      <c r="M1448" s="221"/>
      <c r="N1448" s="222"/>
      <c r="O1448" s="222"/>
      <c r="P1448" s="222"/>
      <c r="Q1448" s="222"/>
      <c r="R1448" s="222"/>
      <c r="S1448" s="222"/>
      <c r="T1448" s="237"/>
      <c r="U1448" s="221"/>
      <c r="V1448" s="222"/>
      <c r="W1448" s="222"/>
      <c r="X1448" s="222"/>
      <c r="Y1448" s="222"/>
      <c r="Z1448" s="222"/>
      <c r="AA1448" s="237"/>
      <c r="AB1448" s="221"/>
      <c r="AC1448" s="222"/>
      <c r="AD1448" s="222"/>
      <c r="AE1448" s="222"/>
      <c r="AF1448" s="222"/>
      <c r="AG1448" s="222"/>
      <c r="AH1448" s="237"/>
      <c r="AI1448" s="221"/>
      <c r="AJ1448" s="222"/>
      <c r="AK1448" s="222"/>
      <c r="AL1448" s="222"/>
      <c r="AM1448" s="222"/>
      <c r="AN1448" s="222"/>
      <c r="AO1448" s="237"/>
      <c r="AP1448" s="262" t="s">
        <v>1467</v>
      </c>
      <c r="AQ1448" s="263"/>
      <c r="AR1448" s="263"/>
      <c r="AS1448" s="263"/>
      <c r="AT1448" s="263"/>
      <c r="AU1448" s="263"/>
      <c r="AV1448" s="264"/>
      <c r="AW1448" s="186"/>
      <c r="AX1448" s="186"/>
      <c r="AY1448" s="186"/>
      <c r="AZ1448" s="186"/>
      <c r="BA1448" s="186"/>
      <c r="BB1448" s="186"/>
    </row>
    <row r="1449" spans="1:54" ht="12.6" customHeight="1" x14ac:dyDescent="0.25">
      <c r="A1449" s="828" t="s">
        <v>1976</v>
      </c>
      <c r="B1449" s="829"/>
      <c r="C1449" s="829"/>
      <c r="D1449" s="829"/>
      <c r="E1449" s="829"/>
      <c r="F1449" s="829"/>
      <c r="G1449" s="829"/>
      <c r="H1449" s="829"/>
      <c r="I1449" s="829"/>
      <c r="J1449" s="829"/>
      <c r="K1449" s="829"/>
      <c r="L1449" s="830"/>
      <c r="M1449" s="828" t="s">
        <v>1420</v>
      </c>
      <c r="N1449" s="829"/>
      <c r="O1449" s="829"/>
      <c r="P1449" s="829"/>
      <c r="Q1449" s="829"/>
      <c r="R1449" s="829"/>
      <c r="S1449" s="829"/>
      <c r="T1449" s="830"/>
      <c r="U1449" s="828" t="s">
        <v>1422</v>
      </c>
      <c r="V1449" s="829"/>
      <c r="W1449" s="829"/>
      <c r="X1449" s="829"/>
      <c r="Y1449" s="829"/>
      <c r="Z1449" s="829"/>
      <c r="AA1449" s="830"/>
      <c r="AB1449" s="828" t="s">
        <v>1423</v>
      </c>
      <c r="AC1449" s="829"/>
      <c r="AD1449" s="829"/>
      <c r="AE1449" s="829"/>
      <c r="AF1449" s="829"/>
      <c r="AG1449" s="829"/>
      <c r="AH1449" s="830"/>
      <c r="AI1449" s="828" t="s">
        <v>1424</v>
      </c>
      <c r="AJ1449" s="829"/>
      <c r="AK1449" s="829"/>
      <c r="AL1449" s="829"/>
      <c r="AM1449" s="829"/>
      <c r="AN1449" s="829"/>
      <c r="AO1449" s="830"/>
      <c r="AP1449" s="185" t="s">
        <v>1526</v>
      </c>
      <c r="AQ1449" s="186"/>
      <c r="AR1449" s="186"/>
      <c r="AS1449" s="186"/>
      <c r="AT1449" s="186"/>
      <c r="AU1449" s="186"/>
      <c r="AV1449" s="277"/>
      <c r="AW1449" s="186"/>
      <c r="AX1449" s="186"/>
      <c r="AY1449" s="186"/>
      <c r="AZ1449" s="186"/>
      <c r="BA1449" s="186"/>
      <c r="BB1449" s="186"/>
    </row>
    <row r="1450" spans="1:54" ht="12.6" customHeight="1" x14ac:dyDescent="0.25">
      <c r="A1450" s="828" t="s">
        <v>1977</v>
      </c>
      <c r="B1450" s="829"/>
      <c r="C1450" s="829"/>
      <c r="D1450" s="829"/>
      <c r="E1450" s="829"/>
      <c r="F1450" s="829"/>
      <c r="G1450" s="829"/>
      <c r="H1450" s="829"/>
      <c r="I1450" s="829"/>
      <c r="J1450" s="829"/>
      <c r="K1450" s="829"/>
      <c r="L1450" s="830"/>
      <c r="M1450" s="828" t="s">
        <v>1421</v>
      </c>
      <c r="N1450" s="829"/>
      <c r="O1450" s="829"/>
      <c r="P1450" s="829"/>
      <c r="Q1450" s="829"/>
      <c r="R1450" s="829"/>
      <c r="S1450" s="829"/>
      <c r="T1450" s="830"/>
      <c r="U1450" s="223"/>
      <c r="V1450" s="224"/>
      <c r="W1450" s="224"/>
      <c r="X1450" s="224"/>
      <c r="Y1450" s="224"/>
      <c r="Z1450" s="224"/>
      <c r="AA1450" s="238"/>
      <c r="AB1450" s="223"/>
      <c r="AC1450" s="224"/>
      <c r="AD1450" s="224"/>
      <c r="AE1450" s="224"/>
      <c r="AF1450" s="224"/>
      <c r="AG1450" s="224"/>
      <c r="AH1450" s="238"/>
      <c r="AI1450" s="223"/>
      <c r="AJ1450" s="224"/>
      <c r="AK1450" s="224"/>
      <c r="AL1450" s="224"/>
      <c r="AM1450" s="224"/>
      <c r="AN1450" s="224"/>
      <c r="AO1450" s="238"/>
      <c r="AP1450" s="185" t="s">
        <v>1469</v>
      </c>
      <c r="AQ1450" s="186"/>
      <c r="AR1450" s="186"/>
      <c r="AS1450" s="186"/>
      <c r="AT1450" s="186"/>
      <c r="AU1450" s="186"/>
      <c r="AV1450" s="277"/>
      <c r="AW1450" s="186"/>
      <c r="AX1450" s="186"/>
      <c r="AY1450" s="186"/>
      <c r="AZ1450" s="186"/>
      <c r="BA1450" s="186"/>
      <c r="BB1450" s="186"/>
    </row>
    <row r="1451" spans="1:54" ht="12.6" customHeight="1" x14ac:dyDescent="0.25">
      <c r="A1451" s="223"/>
      <c r="B1451" s="224"/>
      <c r="C1451" s="224"/>
      <c r="D1451" s="224"/>
      <c r="E1451" s="224"/>
      <c r="F1451" s="224"/>
      <c r="G1451" s="224"/>
      <c r="H1451" s="224"/>
      <c r="I1451" s="224"/>
      <c r="J1451" s="224"/>
      <c r="K1451" s="224"/>
      <c r="L1451" s="238"/>
      <c r="M1451" s="223"/>
      <c r="N1451" s="224"/>
      <c r="O1451" s="224"/>
      <c r="P1451" s="224"/>
      <c r="Q1451" s="224"/>
      <c r="R1451" s="224"/>
      <c r="S1451" s="224"/>
      <c r="T1451" s="238"/>
      <c r="U1451" s="223"/>
      <c r="V1451" s="224"/>
      <c r="W1451" s="224"/>
      <c r="X1451" s="224"/>
      <c r="Y1451" s="224"/>
      <c r="Z1451" s="224"/>
      <c r="AA1451" s="238"/>
      <c r="AB1451" s="223"/>
      <c r="AC1451" s="224"/>
      <c r="AD1451" s="224"/>
      <c r="AE1451" s="224"/>
      <c r="AF1451" s="224"/>
      <c r="AG1451" s="224"/>
      <c r="AH1451" s="238"/>
      <c r="AI1451" s="223"/>
      <c r="AJ1451" s="224"/>
      <c r="AK1451" s="224"/>
      <c r="AL1451" s="224"/>
      <c r="AM1451" s="224"/>
      <c r="AN1451" s="224"/>
      <c r="AO1451" s="238"/>
      <c r="AP1451" s="185" t="s">
        <v>1470</v>
      </c>
      <c r="AQ1451" s="186"/>
      <c r="AR1451" s="186"/>
      <c r="AS1451" s="186"/>
      <c r="AT1451" s="186"/>
      <c r="AU1451" s="186"/>
      <c r="AV1451" s="277"/>
      <c r="AW1451" s="186"/>
      <c r="AX1451" s="186"/>
      <c r="AY1451" s="186"/>
      <c r="AZ1451" s="186"/>
      <c r="BA1451" s="186"/>
      <c r="BB1451" s="186"/>
    </row>
    <row r="1452" spans="1:54" ht="12.6" customHeight="1" x14ac:dyDescent="0.25">
      <c r="A1452" s="828" t="s">
        <v>1410</v>
      </c>
      <c r="B1452" s="829"/>
      <c r="C1452" s="829"/>
      <c r="D1452" s="829"/>
      <c r="E1452" s="829"/>
      <c r="F1452" s="829"/>
      <c r="G1452" s="829"/>
      <c r="H1452" s="829"/>
      <c r="I1452" s="829"/>
      <c r="J1452" s="829"/>
      <c r="K1452" s="829"/>
      <c r="L1452" s="830"/>
      <c r="M1452" s="828" t="s">
        <v>1411</v>
      </c>
      <c r="N1452" s="829"/>
      <c r="O1452" s="829"/>
      <c r="P1452" s="829"/>
      <c r="Q1452" s="829"/>
      <c r="R1452" s="829"/>
      <c r="S1452" s="829"/>
      <c r="T1452" s="830"/>
      <c r="U1452" s="828" t="s">
        <v>1412</v>
      </c>
      <c r="V1452" s="829"/>
      <c r="W1452" s="829"/>
      <c r="X1452" s="829"/>
      <c r="Y1452" s="829"/>
      <c r="Z1452" s="829"/>
      <c r="AA1452" s="830"/>
      <c r="AB1452" s="828" t="s">
        <v>1413</v>
      </c>
      <c r="AC1452" s="829"/>
      <c r="AD1452" s="829"/>
      <c r="AE1452" s="829"/>
      <c r="AF1452" s="829"/>
      <c r="AG1452" s="829"/>
      <c r="AH1452" s="830"/>
      <c r="AI1452" s="828" t="s">
        <v>1414</v>
      </c>
      <c r="AJ1452" s="829"/>
      <c r="AK1452" s="829"/>
      <c r="AL1452" s="829"/>
      <c r="AM1452" s="829"/>
      <c r="AN1452" s="829"/>
      <c r="AO1452" s="830"/>
      <c r="AP1452" s="274" t="s">
        <v>1415</v>
      </c>
      <c r="AQ1452" s="275"/>
      <c r="AR1452" s="275"/>
      <c r="AS1452" s="275"/>
      <c r="AT1452" s="275"/>
      <c r="AU1452" s="275"/>
      <c r="AV1452" s="276"/>
      <c r="AW1452" s="186"/>
      <c r="AX1452" s="186"/>
      <c r="AY1452" s="186"/>
      <c r="AZ1452" s="186"/>
      <c r="BA1452" s="186"/>
      <c r="BB1452" s="186"/>
    </row>
    <row r="1453" spans="1:54" ht="12.6" customHeight="1" x14ac:dyDescent="0.25">
      <c r="A1453" s="187" t="s">
        <v>1978</v>
      </c>
      <c r="B1453" s="188"/>
      <c r="C1453" s="188"/>
      <c r="D1453" s="188"/>
      <c r="E1453" s="188"/>
      <c r="F1453" s="188"/>
      <c r="G1453" s="188"/>
      <c r="H1453" s="188"/>
      <c r="I1453" s="188"/>
      <c r="J1453" s="188"/>
      <c r="K1453" s="188"/>
      <c r="L1453" s="189"/>
      <c r="M1453" s="966">
        <f>'HL KNIHA VYPOC'!$D$215*-1</f>
        <v>800000</v>
      </c>
      <c r="N1453" s="966"/>
      <c r="O1453" s="966"/>
      <c r="P1453" s="966"/>
      <c r="Q1453" s="966"/>
      <c r="R1453" s="966"/>
      <c r="S1453" s="966"/>
      <c r="T1453" s="966"/>
      <c r="U1453" s="966">
        <f>'HL KNIHA VYPOC'!$F$215</f>
        <v>0</v>
      </c>
      <c r="V1453" s="966"/>
      <c r="W1453" s="966"/>
      <c r="X1453" s="966"/>
      <c r="Y1453" s="966"/>
      <c r="Z1453" s="966"/>
      <c r="AA1453" s="966"/>
      <c r="AB1453" s="966">
        <f>'HL KNIHA VYPOC'!$E$215</f>
        <v>0</v>
      </c>
      <c r="AC1453" s="966"/>
      <c r="AD1453" s="966"/>
      <c r="AE1453" s="966"/>
      <c r="AF1453" s="966"/>
      <c r="AG1453" s="966"/>
      <c r="AH1453" s="966"/>
      <c r="AI1453" s="966"/>
      <c r="AJ1453" s="966"/>
      <c r="AK1453" s="966"/>
      <c r="AL1453" s="966"/>
      <c r="AM1453" s="966"/>
      <c r="AN1453" s="966"/>
      <c r="AO1453" s="966"/>
      <c r="AP1453" s="963">
        <f>SUM(M1453+U1453-AB1453+AI1453)</f>
        <v>800000</v>
      </c>
      <c r="AQ1453" s="964"/>
      <c r="AR1453" s="964"/>
      <c r="AS1453" s="964"/>
      <c r="AT1453" s="964"/>
      <c r="AU1453" s="964"/>
      <c r="AV1453" s="965"/>
      <c r="AW1453" s="191"/>
      <c r="AX1453" s="191"/>
      <c r="AY1453" s="191"/>
      <c r="AZ1453" s="191"/>
      <c r="BA1453" s="191"/>
      <c r="BB1453" s="191"/>
    </row>
    <row r="1454" spans="1:54" ht="12.6" customHeight="1" x14ac:dyDescent="0.25">
      <c r="A1454" s="193" t="s">
        <v>1979</v>
      </c>
      <c r="B1454" s="194"/>
      <c r="C1454" s="194"/>
      <c r="D1454" s="194"/>
      <c r="E1454" s="194"/>
      <c r="F1454" s="194"/>
      <c r="G1454" s="194"/>
      <c r="H1454" s="194"/>
      <c r="I1454" s="194"/>
      <c r="J1454" s="194"/>
      <c r="K1454" s="194"/>
      <c r="L1454" s="195"/>
      <c r="M1454" s="966"/>
      <c r="N1454" s="966"/>
      <c r="O1454" s="966"/>
      <c r="P1454" s="966"/>
      <c r="Q1454" s="966"/>
      <c r="R1454" s="966"/>
      <c r="S1454" s="966"/>
      <c r="T1454" s="966"/>
      <c r="U1454" s="966"/>
      <c r="V1454" s="966"/>
      <c r="W1454" s="966"/>
      <c r="X1454" s="966"/>
      <c r="Y1454" s="966"/>
      <c r="Z1454" s="966"/>
      <c r="AA1454" s="966"/>
      <c r="AB1454" s="966"/>
      <c r="AC1454" s="966"/>
      <c r="AD1454" s="966"/>
      <c r="AE1454" s="966"/>
      <c r="AF1454" s="966"/>
      <c r="AG1454" s="966"/>
      <c r="AH1454" s="966"/>
      <c r="AI1454" s="966"/>
      <c r="AJ1454" s="966"/>
      <c r="AK1454" s="966"/>
      <c r="AL1454" s="966"/>
      <c r="AM1454" s="966"/>
      <c r="AN1454" s="966"/>
      <c r="AO1454" s="966"/>
      <c r="AP1454" s="967">
        <f>SUM(M1454+U1454-AB1454+AI1454)</f>
        <v>0</v>
      </c>
      <c r="AQ1454" s="968"/>
      <c r="AR1454" s="968"/>
      <c r="AS1454" s="968"/>
      <c r="AT1454" s="968"/>
      <c r="AU1454" s="968"/>
      <c r="AV1454" s="969"/>
      <c r="AW1454" s="191"/>
      <c r="AX1454" s="191"/>
      <c r="AY1454" s="191"/>
      <c r="AZ1454" s="191"/>
      <c r="BA1454" s="191"/>
      <c r="BB1454" s="191"/>
    </row>
    <row r="1455" spans="1:54" ht="12.6" customHeight="1" x14ac:dyDescent="0.25">
      <c r="A1455" s="196" t="s">
        <v>1980</v>
      </c>
      <c r="B1455" s="197"/>
      <c r="C1455" s="197"/>
      <c r="D1455" s="197"/>
      <c r="E1455" s="197"/>
      <c r="F1455" s="197"/>
      <c r="G1455" s="197"/>
      <c r="H1455" s="197"/>
      <c r="I1455" s="197"/>
      <c r="J1455" s="197"/>
      <c r="K1455" s="197"/>
      <c r="L1455" s="198"/>
      <c r="M1455" s="966"/>
      <c r="N1455" s="966"/>
      <c r="O1455" s="966"/>
      <c r="P1455" s="966"/>
      <c r="Q1455" s="966"/>
      <c r="R1455" s="966"/>
      <c r="S1455" s="966"/>
      <c r="T1455" s="966"/>
      <c r="U1455" s="966"/>
      <c r="V1455" s="966"/>
      <c r="W1455" s="966"/>
      <c r="X1455" s="966"/>
      <c r="Y1455" s="966"/>
      <c r="Z1455" s="966"/>
      <c r="AA1455" s="966"/>
      <c r="AB1455" s="966"/>
      <c r="AC1455" s="966"/>
      <c r="AD1455" s="966"/>
      <c r="AE1455" s="966"/>
      <c r="AF1455" s="966"/>
      <c r="AG1455" s="966"/>
      <c r="AH1455" s="966"/>
      <c r="AI1455" s="966"/>
      <c r="AJ1455" s="966"/>
      <c r="AK1455" s="966"/>
      <c r="AL1455" s="966"/>
      <c r="AM1455" s="966"/>
      <c r="AN1455" s="966"/>
      <c r="AO1455" s="966"/>
      <c r="AP1455" s="970"/>
      <c r="AQ1455" s="971"/>
      <c r="AR1455" s="971"/>
      <c r="AS1455" s="971"/>
      <c r="AT1455" s="971"/>
      <c r="AU1455" s="971"/>
      <c r="AV1455" s="972"/>
      <c r="AW1455" s="191"/>
      <c r="AX1455" s="191"/>
      <c r="AY1455" s="191"/>
      <c r="AZ1455" s="191"/>
      <c r="BA1455" s="191"/>
      <c r="BB1455" s="191"/>
    </row>
    <row r="1456" spans="1:54" ht="12.6" customHeight="1" x14ac:dyDescent="0.25">
      <c r="A1456" s="193" t="s">
        <v>1981</v>
      </c>
      <c r="B1456" s="194"/>
      <c r="C1456" s="194"/>
      <c r="D1456" s="194"/>
      <c r="E1456" s="194"/>
      <c r="F1456" s="194"/>
      <c r="G1456" s="194"/>
      <c r="H1456" s="194"/>
      <c r="I1456" s="194"/>
      <c r="J1456" s="194"/>
      <c r="K1456" s="194"/>
      <c r="L1456" s="195"/>
      <c r="M1456" s="963">
        <f>SUM('HL KNIHA VYPOC'!D223)*-1</f>
        <v>0</v>
      </c>
      <c r="N1456" s="964"/>
      <c r="O1456" s="964"/>
      <c r="P1456" s="964"/>
      <c r="Q1456" s="964"/>
      <c r="R1456" s="964"/>
      <c r="S1456" s="964"/>
      <c r="T1456" s="965"/>
      <c r="U1456" s="963">
        <f>SUM('HL KNIHA VYPOC'!F223)</f>
        <v>0</v>
      </c>
      <c r="V1456" s="964"/>
      <c r="W1456" s="964"/>
      <c r="X1456" s="964"/>
      <c r="Y1456" s="964"/>
      <c r="Z1456" s="964"/>
      <c r="AA1456" s="965"/>
      <c r="AB1456" s="963">
        <f>SUM('HL KNIHA VYPOC'!E223)</f>
        <v>0</v>
      </c>
      <c r="AC1456" s="964"/>
      <c r="AD1456" s="964"/>
      <c r="AE1456" s="964"/>
      <c r="AF1456" s="964"/>
      <c r="AG1456" s="964"/>
      <c r="AH1456" s="965"/>
      <c r="AI1456" s="963"/>
      <c r="AJ1456" s="964"/>
      <c r="AK1456" s="964"/>
      <c r="AL1456" s="964"/>
      <c r="AM1456" s="964"/>
      <c r="AN1456" s="964"/>
      <c r="AO1456" s="965"/>
      <c r="AP1456" s="963">
        <f>SUM(M1456+U1456-AB1456+AI1456)</f>
        <v>0</v>
      </c>
      <c r="AQ1456" s="964"/>
      <c r="AR1456" s="964"/>
      <c r="AS1456" s="964"/>
      <c r="AT1456" s="964"/>
      <c r="AU1456" s="964"/>
      <c r="AV1456" s="965"/>
      <c r="AW1456" s="191"/>
      <c r="AX1456" s="191"/>
      <c r="AY1456" s="191"/>
      <c r="AZ1456" s="191"/>
      <c r="BA1456" s="191"/>
      <c r="BB1456" s="191"/>
    </row>
    <row r="1457" spans="1:54" ht="12.6" customHeight="1" x14ac:dyDescent="0.25">
      <c r="A1457" s="193" t="s">
        <v>1982</v>
      </c>
      <c r="B1457" s="194"/>
      <c r="C1457" s="194"/>
      <c r="D1457" s="194"/>
      <c r="E1457" s="194"/>
      <c r="F1457" s="194"/>
      <c r="G1457" s="194"/>
      <c r="H1457" s="194"/>
      <c r="I1457" s="194"/>
      <c r="J1457" s="194"/>
      <c r="K1457" s="194"/>
      <c r="L1457" s="195"/>
      <c r="M1457" s="966">
        <f>SUM('HL KNIHA VYPOC'!D172)</f>
        <v>0</v>
      </c>
      <c r="N1457" s="966"/>
      <c r="O1457" s="966"/>
      <c r="P1457" s="966"/>
      <c r="Q1457" s="966"/>
      <c r="R1457" s="966"/>
      <c r="S1457" s="966"/>
      <c r="T1457" s="966"/>
      <c r="U1457" s="966">
        <f>SUM('HL KNIHA VYPOC'!F172)</f>
        <v>0</v>
      </c>
      <c r="V1457" s="966"/>
      <c r="W1457" s="966"/>
      <c r="X1457" s="966"/>
      <c r="Y1457" s="966"/>
      <c r="Z1457" s="966"/>
      <c r="AA1457" s="966"/>
      <c r="AB1457" s="966">
        <f>SUM('HL KNIHA VYPOC'!E172)</f>
        <v>0</v>
      </c>
      <c r="AC1457" s="966"/>
      <c r="AD1457" s="966"/>
      <c r="AE1457" s="966"/>
      <c r="AF1457" s="966"/>
      <c r="AG1457" s="966"/>
      <c r="AH1457" s="966"/>
      <c r="AI1457" s="966"/>
      <c r="AJ1457" s="966"/>
      <c r="AK1457" s="966"/>
      <c r="AL1457" s="966"/>
      <c r="AM1457" s="966"/>
      <c r="AN1457" s="966"/>
      <c r="AO1457" s="966"/>
      <c r="AP1457" s="967">
        <f>SUM('HL KNIHA VYPOC'!G172)</f>
        <v>0</v>
      </c>
      <c r="AQ1457" s="968"/>
      <c r="AR1457" s="968"/>
      <c r="AS1457" s="968"/>
      <c r="AT1457" s="968"/>
      <c r="AU1457" s="968"/>
      <c r="AV1457" s="969"/>
      <c r="AW1457" s="191"/>
      <c r="AX1457" s="191"/>
      <c r="AY1457" s="191"/>
      <c r="AZ1457" s="191"/>
      <c r="BA1457" s="191"/>
      <c r="BB1457" s="191"/>
    </row>
    <row r="1458" spans="1:54" ht="12.6" customHeight="1" x14ac:dyDescent="0.25">
      <c r="A1458" s="196" t="s">
        <v>1983</v>
      </c>
      <c r="B1458" s="197"/>
      <c r="C1458" s="197"/>
      <c r="D1458" s="197"/>
      <c r="E1458" s="197"/>
      <c r="F1458" s="197"/>
      <c r="G1458" s="197"/>
      <c r="H1458" s="197"/>
      <c r="I1458" s="197"/>
      <c r="J1458" s="197"/>
      <c r="K1458" s="197"/>
      <c r="L1458" s="198"/>
      <c r="M1458" s="966"/>
      <c r="N1458" s="966"/>
      <c r="O1458" s="966"/>
      <c r="P1458" s="966"/>
      <c r="Q1458" s="966"/>
      <c r="R1458" s="966"/>
      <c r="S1458" s="966"/>
      <c r="T1458" s="966"/>
      <c r="U1458" s="966"/>
      <c r="V1458" s="966"/>
      <c r="W1458" s="966"/>
      <c r="X1458" s="966"/>
      <c r="Y1458" s="966"/>
      <c r="Z1458" s="966"/>
      <c r="AA1458" s="966"/>
      <c r="AB1458" s="966"/>
      <c r="AC1458" s="966"/>
      <c r="AD1458" s="966"/>
      <c r="AE1458" s="966"/>
      <c r="AF1458" s="966"/>
      <c r="AG1458" s="966"/>
      <c r="AH1458" s="966"/>
      <c r="AI1458" s="966"/>
      <c r="AJ1458" s="966"/>
      <c r="AK1458" s="966"/>
      <c r="AL1458" s="966"/>
      <c r="AM1458" s="966"/>
      <c r="AN1458" s="966"/>
      <c r="AO1458" s="966"/>
      <c r="AP1458" s="970"/>
      <c r="AQ1458" s="971"/>
      <c r="AR1458" s="971"/>
      <c r="AS1458" s="971"/>
      <c r="AT1458" s="971"/>
      <c r="AU1458" s="971"/>
      <c r="AV1458" s="972"/>
      <c r="AW1458" s="191"/>
      <c r="AX1458" s="191"/>
      <c r="AY1458" s="191"/>
      <c r="AZ1458" s="191"/>
      <c r="BA1458" s="191"/>
      <c r="BB1458" s="191"/>
    </row>
    <row r="1459" spans="1:54" ht="12.6" customHeight="1" x14ac:dyDescent="0.25">
      <c r="A1459" s="187" t="s">
        <v>1984</v>
      </c>
      <c r="B1459" s="188"/>
      <c r="C1459" s="188"/>
      <c r="D1459" s="188"/>
      <c r="E1459" s="188"/>
      <c r="F1459" s="188"/>
      <c r="G1459" s="188"/>
      <c r="H1459" s="188"/>
      <c r="I1459" s="188"/>
      <c r="J1459" s="188"/>
      <c r="K1459" s="188"/>
      <c r="L1459" s="189"/>
      <c r="M1459" s="966">
        <f>SUM('HL KNIHA VYPOC'!D216)*-1</f>
        <v>0</v>
      </c>
      <c r="N1459" s="966"/>
      <c r="O1459" s="966"/>
      <c r="P1459" s="966"/>
      <c r="Q1459" s="966"/>
      <c r="R1459" s="966"/>
      <c r="S1459" s="966"/>
      <c r="T1459" s="966"/>
      <c r="U1459" s="966">
        <f>SUM('HL KNIHA VYPOC'!F216)</f>
        <v>0</v>
      </c>
      <c r="V1459" s="966"/>
      <c r="W1459" s="966"/>
      <c r="X1459" s="966"/>
      <c r="Y1459" s="966"/>
      <c r="Z1459" s="966"/>
      <c r="AA1459" s="966"/>
      <c r="AB1459" s="966">
        <f>SUM('HL KNIHA VYPOC'!E216)</f>
        <v>0</v>
      </c>
      <c r="AC1459" s="966"/>
      <c r="AD1459" s="966"/>
      <c r="AE1459" s="966"/>
      <c r="AF1459" s="966"/>
      <c r="AG1459" s="966"/>
      <c r="AH1459" s="966"/>
      <c r="AI1459" s="966"/>
      <c r="AJ1459" s="966"/>
      <c r="AK1459" s="966"/>
      <c r="AL1459" s="966"/>
      <c r="AM1459" s="966"/>
      <c r="AN1459" s="966"/>
      <c r="AO1459" s="966"/>
      <c r="AP1459" s="963">
        <f t="shared" ref="AP1459:AP1465" si="3">SUM(M1459+U1459-AB1459+AI1459)</f>
        <v>0</v>
      </c>
      <c r="AQ1459" s="964"/>
      <c r="AR1459" s="964"/>
      <c r="AS1459" s="964"/>
      <c r="AT1459" s="964"/>
      <c r="AU1459" s="964"/>
      <c r="AV1459" s="965"/>
      <c r="AW1459" s="191"/>
      <c r="AX1459" s="191"/>
      <c r="AY1459" s="191"/>
      <c r="AZ1459" s="191"/>
      <c r="BA1459" s="191"/>
      <c r="BB1459" s="191"/>
    </row>
    <row r="1460" spans="1:54" ht="12.6" customHeight="1" x14ac:dyDescent="0.25">
      <c r="A1460" s="187" t="s">
        <v>1985</v>
      </c>
      <c r="B1460" s="188"/>
      <c r="C1460" s="188"/>
      <c r="D1460" s="188"/>
      <c r="E1460" s="188"/>
      <c r="F1460" s="188"/>
      <c r="G1460" s="188"/>
      <c r="H1460" s="188"/>
      <c r="I1460" s="188"/>
      <c r="J1460" s="188"/>
      <c r="K1460" s="188"/>
      <c r="L1460" s="189"/>
      <c r="M1460" s="963">
        <f>SUM('HL KNIHA VYPOC'!D217)*-1</f>
        <v>0</v>
      </c>
      <c r="N1460" s="964"/>
      <c r="O1460" s="964"/>
      <c r="P1460" s="964"/>
      <c r="Q1460" s="964"/>
      <c r="R1460" s="964"/>
      <c r="S1460" s="964"/>
      <c r="T1460" s="965"/>
      <c r="U1460" s="963">
        <f>SUM('HL KNIHA VYPOC'!F217)</f>
        <v>0</v>
      </c>
      <c r="V1460" s="964"/>
      <c r="W1460" s="964"/>
      <c r="X1460" s="964"/>
      <c r="Y1460" s="964"/>
      <c r="Z1460" s="964"/>
      <c r="AA1460" s="965"/>
      <c r="AB1460" s="963">
        <f>SUM('HL KNIHA VYPOC'!E217)</f>
        <v>0</v>
      </c>
      <c r="AC1460" s="964"/>
      <c r="AD1460" s="964"/>
      <c r="AE1460" s="964"/>
      <c r="AF1460" s="964"/>
      <c r="AG1460" s="964"/>
      <c r="AH1460" s="965"/>
      <c r="AI1460" s="963"/>
      <c r="AJ1460" s="964"/>
      <c r="AK1460" s="964"/>
      <c r="AL1460" s="964"/>
      <c r="AM1460" s="964"/>
      <c r="AN1460" s="964"/>
      <c r="AO1460" s="965"/>
      <c r="AP1460" s="963">
        <f t="shared" si="3"/>
        <v>0</v>
      </c>
      <c r="AQ1460" s="964"/>
      <c r="AR1460" s="964"/>
      <c r="AS1460" s="964"/>
      <c r="AT1460" s="964"/>
      <c r="AU1460" s="964"/>
      <c r="AV1460" s="965"/>
      <c r="AW1460" s="191"/>
      <c r="AX1460" s="191"/>
      <c r="AY1460" s="191"/>
      <c r="AZ1460" s="191"/>
      <c r="BA1460" s="191"/>
      <c r="BB1460" s="191"/>
    </row>
    <row r="1461" spans="1:54" ht="27" customHeight="1" x14ac:dyDescent="0.25">
      <c r="A1461" s="843" t="s">
        <v>1986</v>
      </c>
      <c r="B1461" s="844"/>
      <c r="C1461" s="844"/>
      <c r="D1461" s="844"/>
      <c r="E1461" s="844"/>
      <c r="F1461" s="844"/>
      <c r="G1461" s="844"/>
      <c r="H1461" s="844"/>
      <c r="I1461" s="844"/>
      <c r="J1461" s="844"/>
      <c r="K1461" s="844"/>
      <c r="L1461" s="845"/>
      <c r="M1461" s="963">
        <f>SUM('HL KNIHA VYPOC'!D222+'HL KNIHA VYPOC'!D227)*-1</f>
        <v>0</v>
      </c>
      <c r="N1461" s="964"/>
      <c r="O1461" s="964"/>
      <c r="P1461" s="964"/>
      <c r="Q1461" s="964"/>
      <c r="R1461" s="964"/>
      <c r="S1461" s="964"/>
      <c r="T1461" s="965"/>
      <c r="U1461" s="963">
        <f>SUM('HL KNIHA VYPOC'!F222+'HL KNIHA VYPOC'!F227)</f>
        <v>0</v>
      </c>
      <c r="V1461" s="964"/>
      <c r="W1461" s="964"/>
      <c r="X1461" s="964"/>
      <c r="Y1461" s="964"/>
      <c r="Z1461" s="964"/>
      <c r="AA1461" s="965"/>
      <c r="AB1461" s="963">
        <f>SUM('HL KNIHA VYPOC'!E222+'HL KNIHA VYPOC'!E227)</f>
        <v>0</v>
      </c>
      <c r="AC1461" s="964"/>
      <c r="AD1461" s="964"/>
      <c r="AE1461" s="964"/>
      <c r="AF1461" s="964"/>
      <c r="AG1461" s="964"/>
      <c r="AH1461" s="965"/>
      <c r="AI1461" s="963"/>
      <c r="AJ1461" s="964"/>
      <c r="AK1461" s="964"/>
      <c r="AL1461" s="964"/>
      <c r="AM1461" s="964"/>
      <c r="AN1461" s="964"/>
      <c r="AO1461" s="965"/>
      <c r="AP1461" s="963">
        <f t="shared" si="3"/>
        <v>0</v>
      </c>
      <c r="AQ1461" s="964"/>
      <c r="AR1461" s="964"/>
      <c r="AS1461" s="964"/>
      <c r="AT1461" s="964"/>
      <c r="AU1461" s="964"/>
      <c r="AV1461" s="965"/>
      <c r="AW1461" s="191"/>
      <c r="AX1461" s="191"/>
      <c r="AY1461" s="191"/>
      <c r="AZ1461" s="191"/>
      <c r="BA1461" s="191"/>
      <c r="BB1461" s="191"/>
    </row>
    <row r="1462" spans="1:54" ht="24.75" customHeight="1" x14ac:dyDescent="0.25">
      <c r="A1462" s="843" t="s">
        <v>1987</v>
      </c>
      <c r="B1462" s="844"/>
      <c r="C1462" s="844"/>
      <c r="D1462" s="844"/>
      <c r="E1462" s="844"/>
      <c r="F1462" s="844"/>
      <c r="G1462" s="844"/>
      <c r="H1462" s="844"/>
      <c r="I1462" s="844"/>
      <c r="J1462" s="844"/>
      <c r="K1462" s="844"/>
      <c r="L1462" s="845"/>
      <c r="M1462" s="963">
        <f>SUM('HL KNIHA VYPOC'!D221+'HL KNIHA VYPOC'!D226)*-1</f>
        <v>80000</v>
      </c>
      <c r="N1462" s="964"/>
      <c r="O1462" s="964"/>
      <c r="P1462" s="964"/>
      <c r="Q1462" s="964"/>
      <c r="R1462" s="964"/>
      <c r="S1462" s="964"/>
      <c r="T1462" s="965"/>
      <c r="U1462" s="963">
        <f>SUM('HL KNIHA VYPOC'!F221+'HL KNIHA VYPOC'!F226)</f>
        <v>0</v>
      </c>
      <c r="V1462" s="964"/>
      <c r="W1462" s="964"/>
      <c r="X1462" s="964"/>
      <c r="Y1462" s="964"/>
      <c r="Z1462" s="964"/>
      <c r="AA1462" s="965"/>
      <c r="AB1462" s="963">
        <f>SUM('HL KNIHA VYPOC'!E221+'HL KNIHA VYPOC'!E226)</f>
        <v>0</v>
      </c>
      <c r="AC1462" s="964"/>
      <c r="AD1462" s="964"/>
      <c r="AE1462" s="964"/>
      <c r="AF1462" s="964"/>
      <c r="AG1462" s="964"/>
      <c r="AH1462" s="965"/>
      <c r="AI1462" s="963"/>
      <c r="AJ1462" s="964"/>
      <c r="AK1462" s="964"/>
      <c r="AL1462" s="964"/>
      <c r="AM1462" s="964"/>
      <c r="AN1462" s="964"/>
      <c r="AO1462" s="965"/>
      <c r="AP1462" s="963">
        <f t="shared" si="3"/>
        <v>80000</v>
      </c>
      <c r="AQ1462" s="964"/>
      <c r="AR1462" s="964"/>
      <c r="AS1462" s="964"/>
      <c r="AT1462" s="964"/>
      <c r="AU1462" s="964"/>
      <c r="AV1462" s="965"/>
      <c r="AW1462" s="191"/>
      <c r="AX1462" s="191"/>
      <c r="AY1462" s="191"/>
      <c r="AZ1462" s="191"/>
      <c r="BA1462" s="191"/>
      <c r="BB1462" s="191"/>
    </row>
    <row r="1463" spans="1:54" ht="12.6" customHeight="1" x14ac:dyDescent="0.25">
      <c r="A1463" s="187" t="s">
        <v>1988</v>
      </c>
      <c r="B1463" s="188"/>
      <c r="C1463" s="188"/>
      <c r="D1463" s="188"/>
      <c r="E1463" s="188"/>
      <c r="F1463" s="188"/>
      <c r="G1463" s="188"/>
      <c r="H1463" s="188"/>
      <c r="I1463" s="188"/>
      <c r="J1463" s="188"/>
      <c r="K1463" s="188"/>
      <c r="L1463" s="189"/>
      <c r="M1463" s="801">
        <f>SUM('HL KNIHA VYPOC'!D228)*-1</f>
        <v>0</v>
      </c>
      <c r="N1463" s="801"/>
      <c r="O1463" s="801"/>
      <c r="P1463" s="801"/>
      <c r="Q1463" s="801"/>
      <c r="R1463" s="801"/>
      <c r="S1463" s="801"/>
      <c r="T1463" s="801"/>
      <c r="U1463" s="801">
        <f>SUM('HL KNIHA VYPOC'!F228)</f>
        <v>0</v>
      </c>
      <c r="V1463" s="801"/>
      <c r="W1463" s="801"/>
      <c r="X1463" s="801"/>
      <c r="Y1463" s="801"/>
      <c r="Z1463" s="801"/>
      <c r="AA1463" s="801"/>
      <c r="AB1463" s="801">
        <f>SUM('HL KNIHA VYPOC'!F228)</f>
        <v>0</v>
      </c>
      <c r="AC1463" s="801"/>
      <c r="AD1463" s="801"/>
      <c r="AE1463" s="801"/>
      <c r="AF1463" s="801"/>
      <c r="AG1463" s="801"/>
      <c r="AH1463" s="801"/>
      <c r="AI1463" s="801"/>
      <c r="AJ1463" s="801"/>
      <c r="AK1463" s="801"/>
      <c r="AL1463" s="801"/>
      <c r="AM1463" s="801"/>
      <c r="AN1463" s="801"/>
      <c r="AO1463" s="801"/>
      <c r="AP1463" s="960">
        <f t="shared" si="3"/>
        <v>0</v>
      </c>
      <c r="AQ1463" s="961"/>
      <c r="AR1463" s="961"/>
      <c r="AS1463" s="961"/>
      <c r="AT1463" s="961"/>
      <c r="AU1463" s="961"/>
      <c r="AV1463" s="962"/>
      <c r="AW1463" s="191"/>
      <c r="AX1463" s="191"/>
      <c r="AY1463" s="191"/>
      <c r="AZ1463" s="191"/>
      <c r="BA1463" s="191"/>
      <c r="BB1463" s="191"/>
    </row>
    <row r="1464" spans="1:54" ht="12.6" customHeight="1" x14ac:dyDescent="0.25">
      <c r="A1464" s="196" t="s">
        <v>1989</v>
      </c>
      <c r="B1464" s="197"/>
      <c r="C1464" s="197"/>
      <c r="D1464" s="197"/>
      <c r="E1464" s="197"/>
      <c r="F1464" s="197"/>
      <c r="G1464" s="197"/>
      <c r="H1464" s="197"/>
      <c r="I1464" s="197"/>
      <c r="J1464" s="197"/>
      <c r="K1464" s="197"/>
      <c r="L1464" s="198"/>
      <c r="M1464" s="801">
        <f>SUM('HL KNIHA VYPOC'!D229)*-1</f>
        <v>0</v>
      </c>
      <c r="N1464" s="801"/>
      <c r="O1464" s="801"/>
      <c r="P1464" s="801"/>
      <c r="Q1464" s="801"/>
      <c r="R1464" s="801"/>
      <c r="S1464" s="801"/>
      <c r="T1464" s="801"/>
      <c r="U1464" s="801">
        <f>SUM('HL KNIHA VYPOC'!F229)</f>
        <v>0</v>
      </c>
      <c r="V1464" s="801"/>
      <c r="W1464" s="801"/>
      <c r="X1464" s="801"/>
      <c r="Y1464" s="801"/>
      <c r="Z1464" s="801"/>
      <c r="AA1464" s="801"/>
      <c r="AB1464" s="801">
        <f>SUM('HL KNIHA VYPOC'!E229)</f>
        <v>0</v>
      </c>
      <c r="AC1464" s="801"/>
      <c r="AD1464" s="801"/>
      <c r="AE1464" s="801"/>
      <c r="AF1464" s="801"/>
      <c r="AG1464" s="801"/>
      <c r="AH1464" s="801"/>
      <c r="AI1464" s="801"/>
      <c r="AJ1464" s="801"/>
      <c r="AK1464" s="801"/>
      <c r="AL1464" s="801"/>
      <c r="AM1464" s="801"/>
      <c r="AN1464" s="801"/>
      <c r="AO1464" s="801"/>
      <c r="AP1464" s="960">
        <f t="shared" si="3"/>
        <v>0</v>
      </c>
      <c r="AQ1464" s="961"/>
      <c r="AR1464" s="961"/>
      <c r="AS1464" s="961"/>
      <c r="AT1464" s="961"/>
      <c r="AU1464" s="961"/>
      <c r="AV1464" s="962"/>
      <c r="AW1464" s="191"/>
      <c r="AX1464" s="191"/>
      <c r="AY1464" s="191"/>
      <c r="AZ1464" s="191"/>
      <c r="BA1464" s="191"/>
      <c r="BB1464" s="191"/>
    </row>
    <row r="1465" spans="1:54" ht="12.6" customHeight="1" x14ac:dyDescent="0.25">
      <c r="A1465" s="193" t="s">
        <v>1990</v>
      </c>
      <c r="B1465" s="194"/>
      <c r="C1465" s="194"/>
      <c r="D1465" s="194"/>
      <c r="E1465" s="194"/>
      <c r="F1465" s="194"/>
      <c r="G1465" s="194"/>
      <c r="H1465" s="194"/>
      <c r="I1465" s="194"/>
      <c r="J1465" s="194"/>
      <c r="K1465" s="194"/>
      <c r="L1465" s="195"/>
      <c r="M1465" s="801">
        <f>SUM('HL KNIHA VYPOC'!D218)*-1</f>
        <v>0</v>
      </c>
      <c r="N1465" s="801"/>
      <c r="O1465" s="801"/>
      <c r="P1465" s="801"/>
      <c r="Q1465" s="801"/>
      <c r="R1465" s="801"/>
      <c r="S1465" s="801"/>
      <c r="T1465" s="801"/>
      <c r="U1465" s="801">
        <f>SUM('HL KNIHA VYPOC'!F218)</f>
        <v>0</v>
      </c>
      <c r="V1465" s="801"/>
      <c r="W1465" s="801"/>
      <c r="X1465" s="801"/>
      <c r="Y1465" s="801"/>
      <c r="Z1465" s="801"/>
      <c r="AA1465" s="801"/>
      <c r="AB1465" s="801">
        <f>SUM('HL KNIHA VYPOC'!E218)</f>
        <v>0</v>
      </c>
      <c r="AC1465" s="801"/>
      <c r="AD1465" s="801"/>
      <c r="AE1465" s="801"/>
      <c r="AF1465" s="801"/>
      <c r="AG1465" s="801"/>
      <c r="AH1465" s="801"/>
      <c r="AI1465" s="801"/>
      <c r="AJ1465" s="801"/>
      <c r="AK1465" s="801"/>
      <c r="AL1465" s="801"/>
      <c r="AM1465" s="801"/>
      <c r="AN1465" s="801"/>
      <c r="AO1465" s="801"/>
      <c r="AP1465" s="950">
        <f t="shared" si="3"/>
        <v>0</v>
      </c>
      <c r="AQ1465" s="951"/>
      <c r="AR1465" s="951"/>
      <c r="AS1465" s="951"/>
      <c r="AT1465" s="951"/>
      <c r="AU1465" s="951"/>
      <c r="AV1465" s="952"/>
      <c r="AW1465" s="191"/>
      <c r="AX1465" s="191"/>
      <c r="AY1465" s="191"/>
      <c r="AZ1465" s="191"/>
      <c r="BA1465" s="191"/>
      <c r="BB1465" s="191"/>
    </row>
    <row r="1466" spans="1:54" ht="12.6" customHeight="1" x14ac:dyDescent="0.25">
      <c r="A1466" s="256" t="s">
        <v>1991</v>
      </c>
      <c r="B1466" s="183"/>
      <c r="C1466" s="183"/>
      <c r="D1466" s="183"/>
      <c r="E1466" s="183"/>
      <c r="F1466" s="183"/>
      <c r="G1466" s="183"/>
      <c r="H1466" s="183"/>
      <c r="I1466" s="183"/>
      <c r="J1466" s="183"/>
      <c r="K1466" s="183"/>
      <c r="L1466" s="225"/>
      <c r="M1466" s="801"/>
      <c r="N1466" s="801"/>
      <c r="O1466" s="801"/>
      <c r="P1466" s="801"/>
      <c r="Q1466" s="801"/>
      <c r="R1466" s="801"/>
      <c r="S1466" s="801"/>
      <c r="T1466" s="801"/>
      <c r="U1466" s="801"/>
      <c r="V1466" s="801"/>
      <c r="W1466" s="801"/>
      <c r="X1466" s="801"/>
      <c r="Y1466" s="801"/>
      <c r="Z1466" s="801"/>
      <c r="AA1466" s="801"/>
      <c r="AB1466" s="801"/>
      <c r="AC1466" s="801"/>
      <c r="AD1466" s="801"/>
      <c r="AE1466" s="801"/>
      <c r="AF1466" s="801"/>
      <c r="AG1466" s="801"/>
      <c r="AH1466" s="801"/>
      <c r="AI1466" s="801"/>
      <c r="AJ1466" s="801"/>
      <c r="AK1466" s="801"/>
      <c r="AL1466" s="801"/>
      <c r="AM1466" s="801"/>
      <c r="AN1466" s="801"/>
      <c r="AO1466" s="801"/>
      <c r="AP1466" s="955"/>
      <c r="AQ1466" s="956"/>
      <c r="AR1466" s="956"/>
      <c r="AS1466" s="956"/>
      <c r="AT1466" s="956"/>
      <c r="AU1466" s="956"/>
      <c r="AV1466" s="957"/>
      <c r="AW1466" s="191"/>
      <c r="AX1466" s="191"/>
      <c r="AY1466" s="191"/>
      <c r="AZ1466" s="191"/>
      <c r="BA1466" s="191"/>
      <c r="BB1466" s="191"/>
    </row>
    <row r="1467" spans="1:54" ht="12.6" customHeight="1" x14ac:dyDescent="0.25">
      <c r="A1467" s="196" t="s">
        <v>1992</v>
      </c>
      <c r="B1467" s="197"/>
      <c r="C1467" s="197"/>
      <c r="D1467" s="197"/>
      <c r="E1467" s="197"/>
      <c r="F1467" s="197"/>
      <c r="G1467" s="197"/>
      <c r="H1467" s="197"/>
      <c r="I1467" s="197"/>
      <c r="J1467" s="197"/>
      <c r="K1467" s="197"/>
      <c r="L1467" s="198"/>
      <c r="M1467" s="801"/>
      <c r="N1467" s="801"/>
      <c r="O1467" s="801"/>
      <c r="P1467" s="801"/>
      <c r="Q1467" s="801"/>
      <c r="R1467" s="801"/>
      <c r="S1467" s="801"/>
      <c r="T1467" s="801"/>
      <c r="U1467" s="801"/>
      <c r="V1467" s="801"/>
      <c r="W1467" s="801"/>
      <c r="X1467" s="801"/>
      <c r="Y1467" s="801"/>
      <c r="Z1467" s="801"/>
      <c r="AA1467" s="801"/>
      <c r="AB1467" s="801"/>
      <c r="AC1467" s="801"/>
      <c r="AD1467" s="801"/>
      <c r="AE1467" s="801"/>
      <c r="AF1467" s="801"/>
      <c r="AG1467" s="801"/>
      <c r="AH1467" s="801"/>
      <c r="AI1467" s="801"/>
      <c r="AJ1467" s="801"/>
      <c r="AK1467" s="801"/>
      <c r="AL1467" s="801"/>
      <c r="AM1467" s="801"/>
      <c r="AN1467" s="801"/>
      <c r="AO1467" s="801"/>
      <c r="AP1467" s="953"/>
      <c r="AQ1467" s="954"/>
      <c r="AR1467" s="954"/>
      <c r="AS1467" s="954"/>
      <c r="AT1467" s="954"/>
      <c r="AU1467" s="954"/>
      <c r="AV1467" s="805"/>
      <c r="AW1467" s="191"/>
      <c r="AX1467" s="191"/>
      <c r="AY1467" s="191"/>
      <c r="AZ1467" s="191"/>
      <c r="BA1467" s="191"/>
      <c r="BB1467" s="191"/>
    </row>
    <row r="1468" spans="1:54" ht="12.6" customHeight="1" x14ac:dyDescent="0.25">
      <c r="A1468" s="193" t="s">
        <v>1990</v>
      </c>
      <c r="B1468" s="194"/>
      <c r="C1468" s="194"/>
      <c r="D1468" s="194"/>
      <c r="E1468" s="194"/>
      <c r="F1468" s="194"/>
      <c r="G1468" s="194"/>
      <c r="H1468" s="194"/>
      <c r="I1468" s="194"/>
      <c r="J1468" s="194"/>
      <c r="K1468" s="194"/>
      <c r="L1468" s="195"/>
      <c r="M1468" s="801">
        <f>SUM('HL KNIHA VYPOC'!D219)*-1</f>
        <v>0</v>
      </c>
      <c r="N1468" s="801"/>
      <c r="O1468" s="801"/>
      <c r="P1468" s="801"/>
      <c r="Q1468" s="801"/>
      <c r="R1468" s="801"/>
      <c r="S1468" s="801"/>
      <c r="T1468" s="801"/>
      <c r="U1468" s="801">
        <f>SUM('HL KNIHA VYPOC'!F219)</f>
        <v>0</v>
      </c>
      <c r="V1468" s="801"/>
      <c r="W1468" s="801"/>
      <c r="X1468" s="801"/>
      <c r="Y1468" s="801"/>
      <c r="Z1468" s="801"/>
      <c r="AA1468" s="801"/>
      <c r="AB1468" s="801">
        <f>SUM('HL KNIHA VYPOC'!E219)</f>
        <v>0</v>
      </c>
      <c r="AC1468" s="801"/>
      <c r="AD1468" s="801"/>
      <c r="AE1468" s="801"/>
      <c r="AF1468" s="801"/>
      <c r="AG1468" s="801"/>
      <c r="AH1468" s="801"/>
      <c r="AI1468" s="801"/>
      <c r="AJ1468" s="801"/>
      <c r="AK1468" s="801"/>
      <c r="AL1468" s="801"/>
      <c r="AM1468" s="801"/>
      <c r="AN1468" s="801"/>
      <c r="AO1468" s="801"/>
      <c r="AP1468" s="950">
        <f>SUM(M1468+U1468-AB1468+AI1468)</f>
        <v>0</v>
      </c>
      <c r="AQ1468" s="951"/>
      <c r="AR1468" s="951"/>
      <c r="AS1468" s="951"/>
      <c r="AT1468" s="951"/>
      <c r="AU1468" s="951"/>
      <c r="AV1468" s="952"/>
      <c r="AW1468" s="191"/>
      <c r="AX1468" s="191"/>
      <c r="AY1468" s="191"/>
      <c r="AZ1468" s="191"/>
      <c r="BA1468" s="191"/>
      <c r="BB1468" s="191"/>
    </row>
    <row r="1469" spans="1:54" ht="12.6" customHeight="1" x14ac:dyDescent="0.25">
      <c r="A1469" s="196" t="s">
        <v>1993</v>
      </c>
      <c r="B1469" s="197"/>
      <c r="C1469" s="197"/>
      <c r="D1469" s="197"/>
      <c r="E1469" s="197"/>
      <c r="F1469" s="197"/>
      <c r="G1469" s="197"/>
      <c r="H1469" s="197"/>
      <c r="I1469" s="197"/>
      <c r="J1469" s="197"/>
      <c r="K1469" s="197"/>
      <c r="L1469" s="198"/>
      <c r="M1469" s="801"/>
      <c r="N1469" s="801"/>
      <c r="O1469" s="801"/>
      <c r="P1469" s="801"/>
      <c r="Q1469" s="801"/>
      <c r="R1469" s="801"/>
      <c r="S1469" s="801"/>
      <c r="T1469" s="801"/>
      <c r="U1469" s="801"/>
      <c r="V1469" s="801"/>
      <c r="W1469" s="801"/>
      <c r="X1469" s="801"/>
      <c r="Y1469" s="801"/>
      <c r="Z1469" s="801"/>
      <c r="AA1469" s="801"/>
      <c r="AB1469" s="801"/>
      <c r="AC1469" s="801"/>
      <c r="AD1469" s="801"/>
      <c r="AE1469" s="801"/>
      <c r="AF1469" s="801"/>
      <c r="AG1469" s="801"/>
      <c r="AH1469" s="801"/>
      <c r="AI1469" s="801"/>
      <c r="AJ1469" s="801"/>
      <c r="AK1469" s="801"/>
      <c r="AL1469" s="801"/>
      <c r="AM1469" s="801"/>
      <c r="AN1469" s="801"/>
      <c r="AO1469" s="801"/>
      <c r="AP1469" s="953"/>
      <c r="AQ1469" s="954"/>
      <c r="AR1469" s="954"/>
      <c r="AS1469" s="954"/>
      <c r="AT1469" s="954"/>
      <c r="AU1469" s="954"/>
      <c r="AV1469" s="805"/>
      <c r="AW1469" s="191"/>
      <c r="AX1469" s="191"/>
      <c r="AY1469" s="191"/>
      <c r="AZ1469" s="191"/>
      <c r="BA1469" s="191"/>
      <c r="BB1469" s="191"/>
    </row>
    <row r="1470" spans="1:54" ht="12.6" customHeight="1" x14ac:dyDescent="0.25">
      <c r="A1470" s="193" t="s">
        <v>1990</v>
      </c>
      <c r="B1470" s="194"/>
      <c r="C1470" s="194"/>
      <c r="D1470" s="194"/>
      <c r="E1470" s="194"/>
      <c r="F1470" s="194"/>
      <c r="G1470" s="194"/>
      <c r="H1470" s="194"/>
      <c r="I1470" s="194"/>
      <c r="J1470" s="194"/>
      <c r="K1470" s="194"/>
      <c r="L1470" s="195"/>
      <c r="M1470" s="801">
        <f>SUM('HL KNIHA VYPOC'!D220)*-1</f>
        <v>0</v>
      </c>
      <c r="N1470" s="801"/>
      <c r="O1470" s="801"/>
      <c r="P1470" s="801"/>
      <c r="Q1470" s="801"/>
      <c r="R1470" s="801"/>
      <c r="S1470" s="801"/>
      <c r="T1470" s="801"/>
      <c r="U1470" s="801">
        <f>SUM('HL KNIHA VYPOC'!F220)</f>
        <v>0</v>
      </c>
      <c r="V1470" s="801"/>
      <c r="W1470" s="801"/>
      <c r="X1470" s="801"/>
      <c r="Y1470" s="801"/>
      <c r="Z1470" s="801"/>
      <c r="AA1470" s="801"/>
      <c r="AB1470" s="801">
        <f>SUM('HL KNIHA VYPOC'!E220)</f>
        <v>0</v>
      </c>
      <c r="AC1470" s="801"/>
      <c r="AD1470" s="801"/>
      <c r="AE1470" s="801"/>
      <c r="AF1470" s="801"/>
      <c r="AG1470" s="801"/>
      <c r="AH1470" s="801"/>
      <c r="AI1470" s="801"/>
      <c r="AJ1470" s="801"/>
      <c r="AK1470" s="801"/>
      <c r="AL1470" s="801"/>
      <c r="AM1470" s="801"/>
      <c r="AN1470" s="801"/>
      <c r="AO1470" s="801"/>
      <c r="AP1470" s="950">
        <f>SUM(M1470+U1470-AB1470+AI1470)</f>
        <v>0</v>
      </c>
      <c r="AQ1470" s="951"/>
      <c r="AR1470" s="951"/>
      <c r="AS1470" s="951"/>
      <c r="AT1470" s="951"/>
      <c r="AU1470" s="951"/>
      <c r="AV1470" s="952"/>
      <c r="AW1470" s="191"/>
      <c r="AX1470" s="191"/>
      <c r="AY1470" s="191"/>
      <c r="AZ1470" s="191"/>
      <c r="BA1470" s="191"/>
      <c r="BB1470" s="191"/>
    </row>
    <row r="1471" spans="1:54" ht="12.6" customHeight="1" x14ac:dyDescent="0.25">
      <c r="A1471" s="256" t="s">
        <v>1994</v>
      </c>
      <c r="B1471" s="183"/>
      <c r="C1471" s="183"/>
      <c r="D1471" s="183"/>
      <c r="E1471" s="183"/>
      <c r="F1471" s="183"/>
      <c r="G1471" s="183"/>
      <c r="H1471" s="183"/>
      <c r="I1471" s="183"/>
      <c r="J1471" s="183"/>
      <c r="K1471" s="183"/>
      <c r="L1471" s="225"/>
      <c r="M1471" s="801"/>
      <c r="N1471" s="801"/>
      <c r="O1471" s="801"/>
      <c r="P1471" s="801"/>
      <c r="Q1471" s="801"/>
      <c r="R1471" s="801"/>
      <c r="S1471" s="801"/>
      <c r="T1471" s="801"/>
      <c r="U1471" s="801"/>
      <c r="V1471" s="801"/>
      <c r="W1471" s="801"/>
      <c r="X1471" s="801"/>
      <c r="Y1471" s="801"/>
      <c r="Z1471" s="801"/>
      <c r="AA1471" s="801"/>
      <c r="AB1471" s="801"/>
      <c r="AC1471" s="801"/>
      <c r="AD1471" s="801"/>
      <c r="AE1471" s="801"/>
      <c r="AF1471" s="801"/>
      <c r="AG1471" s="801"/>
      <c r="AH1471" s="801"/>
      <c r="AI1471" s="801"/>
      <c r="AJ1471" s="801"/>
      <c r="AK1471" s="801"/>
      <c r="AL1471" s="801"/>
      <c r="AM1471" s="801"/>
      <c r="AN1471" s="801"/>
      <c r="AO1471" s="801"/>
      <c r="AP1471" s="955"/>
      <c r="AQ1471" s="956"/>
      <c r="AR1471" s="956"/>
      <c r="AS1471" s="956"/>
      <c r="AT1471" s="956"/>
      <c r="AU1471" s="956"/>
      <c r="AV1471" s="957"/>
      <c r="AW1471" s="191"/>
      <c r="AX1471" s="191"/>
      <c r="AY1471" s="191"/>
      <c r="AZ1471" s="191"/>
      <c r="BA1471" s="191"/>
      <c r="BB1471" s="191"/>
    </row>
    <row r="1472" spans="1:54" ht="12.6" customHeight="1" x14ac:dyDescent="0.25">
      <c r="A1472" s="256" t="s">
        <v>1995</v>
      </c>
      <c r="B1472" s="183"/>
      <c r="C1472" s="183"/>
      <c r="D1472" s="183"/>
      <c r="E1472" s="183"/>
      <c r="F1472" s="183"/>
      <c r="G1472" s="183"/>
      <c r="H1472" s="183"/>
      <c r="I1472" s="183"/>
      <c r="J1472" s="183"/>
      <c r="K1472" s="183"/>
      <c r="L1472" s="225"/>
      <c r="M1472" s="801"/>
      <c r="N1472" s="801"/>
      <c r="O1472" s="801"/>
      <c r="P1472" s="801"/>
      <c r="Q1472" s="801"/>
      <c r="R1472" s="801"/>
      <c r="S1472" s="801"/>
      <c r="T1472" s="801"/>
      <c r="U1472" s="801"/>
      <c r="V1472" s="801"/>
      <c r="W1472" s="801"/>
      <c r="X1472" s="801"/>
      <c r="Y1472" s="801"/>
      <c r="Z1472" s="801"/>
      <c r="AA1472" s="801"/>
      <c r="AB1472" s="801"/>
      <c r="AC1472" s="801"/>
      <c r="AD1472" s="801"/>
      <c r="AE1472" s="801"/>
      <c r="AF1472" s="801"/>
      <c r="AG1472" s="801"/>
      <c r="AH1472" s="801"/>
      <c r="AI1472" s="801"/>
      <c r="AJ1472" s="801"/>
      <c r="AK1472" s="801"/>
      <c r="AL1472" s="801"/>
      <c r="AM1472" s="801"/>
      <c r="AN1472" s="801"/>
      <c r="AO1472" s="801"/>
      <c r="AP1472" s="955"/>
      <c r="AQ1472" s="956"/>
      <c r="AR1472" s="956"/>
      <c r="AS1472" s="956"/>
      <c r="AT1472" s="956"/>
      <c r="AU1472" s="956"/>
      <c r="AV1472" s="957"/>
      <c r="AW1472" s="191"/>
      <c r="AX1472" s="191"/>
      <c r="AY1472" s="191"/>
      <c r="AZ1472" s="191"/>
      <c r="BA1472" s="191"/>
      <c r="BB1472" s="191"/>
    </row>
    <row r="1473" spans="1:54" ht="12.6" customHeight="1" x14ac:dyDescent="0.25">
      <c r="A1473" s="196" t="s">
        <v>1996</v>
      </c>
      <c r="B1473" s="197"/>
      <c r="C1473" s="197"/>
      <c r="D1473" s="197"/>
      <c r="E1473" s="197"/>
      <c r="F1473" s="197"/>
      <c r="G1473" s="197"/>
      <c r="H1473" s="197"/>
      <c r="I1473" s="197"/>
      <c r="J1473" s="197"/>
      <c r="K1473" s="197"/>
      <c r="L1473" s="198"/>
      <c r="M1473" s="801"/>
      <c r="N1473" s="801"/>
      <c r="O1473" s="801"/>
      <c r="P1473" s="801"/>
      <c r="Q1473" s="801"/>
      <c r="R1473" s="801"/>
      <c r="S1473" s="801"/>
      <c r="T1473" s="801"/>
      <c r="U1473" s="801"/>
      <c r="V1473" s="801"/>
      <c r="W1473" s="801"/>
      <c r="X1473" s="801"/>
      <c r="Y1473" s="801"/>
      <c r="Z1473" s="801"/>
      <c r="AA1473" s="801"/>
      <c r="AB1473" s="801"/>
      <c r="AC1473" s="801"/>
      <c r="AD1473" s="801"/>
      <c r="AE1473" s="801"/>
      <c r="AF1473" s="801"/>
      <c r="AG1473" s="801"/>
      <c r="AH1473" s="801"/>
      <c r="AI1473" s="801"/>
      <c r="AJ1473" s="801"/>
      <c r="AK1473" s="801"/>
      <c r="AL1473" s="801"/>
      <c r="AM1473" s="801"/>
      <c r="AN1473" s="801"/>
      <c r="AO1473" s="801"/>
      <c r="AP1473" s="953"/>
      <c r="AQ1473" s="954"/>
      <c r="AR1473" s="954"/>
      <c r="AS1473" s="954"/>
      <c r="AT1473" s="954"/>
      <c r="AU1473" s="954"/>
      <c r="AV1473" s="805"/>
      <c r="AW1473" s="191"/>
      <c r="AX1473" s="191"/>
      <c r="AY1473" s="191"/>
      <c r="AZ1473" s="191"/>
      <c r="BA1473" s="191"/>
      <c r="BB1473" s="191"/>
    </row>
    <row r="1474" spans="1:54" ht="12.6" customHeight="1" x14ac:dyDescent="0.25">
      <c r="A1474" s="193" t="s">
        <v>1997</v>
      </c>
      <c r="B1474" s="194"/>
      <c r="C1474" s="194"/>
      <c r="D1474" s="194"/>
      <c r="E1474" s="194"/>
      <c r="F1474" s="194"/>
      <c r="G1474" s="194"/>
      <c r="H1474" s="194"/>
      <c r="I1474" s="194"/>
      <c r="J1474" s="194"/>
      <c r="K1474" s="194"/>
      <c r="L1474" s="195"/>
      <c r="M1474" s="801">
        <f>SUM('HL KNIHA VYPOC'!D230)*-1</f>
        <v>1354949.78</v>
      </c>
      <c r="N1474" s="801"/>
      <c r="O1474" s="801"/>
      <c r="P1474" s="801"/>
      <c r="Q1474" s="801"/>
      <c r="R1474" s="801"/>
      <c r="S1474" s="801"/>
      <c r="T1474" s="801"/>
      <c r="U1474" s="801">
        <f>SUM('HL KNIHA VYPOC'!F230)</f>
        <v>201074.53</v>
      </c>
      <c r="V1474" s="801"/>
      <c r="W1474" s="801"/>
      <c r="X1474" s="801"/>
      <c r="Y1474" s="801"/>
      <c r="Z1474" s="801"/>
      <c r="AA1474" s="801"/>
      <c r="AB1474" s="801">
        <f>SUM('HL KNIHA VYPOC'!E230)</f>
        <v>0</v>
      </c>
      <c r="AC1474" s="801"/>
      <c r="AD1474" s="801"/>
      <c r="AE1474" s="801"/>
      <c r="AF1474" s="801"/>
      <c r="AG1474" s="801"/>
      <c r="AH1474" s="801"/>
      <c r="AI1474" s="801"/>
      <c r="AJ1474" s="801"/>
      <c r="AK1474" s="801"/>
      <c r="AL1474" s="801"/>
      <c r="AM1474" s="801"/>
      <c r="AN1474" s="801"/>
      <c r="AO1474" s="801"/>
      <c r="AP1474" s="950">
        <f>SUM(M1474+U1474-AB1474+AI1474)</f>
        <v>1556024.31</v>
      </c>
      <c r="AQ1474" s="951"/>
      <c r="AR1474" s="951"/>
      <c r="AS1474" s="951"/>
      <c r="AT1474" s="951"/>
      <c r="AU1474" s="951"/>
      <c r="AV1474" s="952"/>
      <c r="AW1474" s="191"/>
      <c r="AX1474" s="191"/>
      <c r="AY1474" s="191"/>
      <c r="AZ1474" s="191"/>
      <c r="BA1474" s="191"/>
      <c r="BB1474" s="191"/>
    </row>
    <row r="1475" spans="1:54" ht="12.6" customHeight="1" x14ac:dyDescent="0.25">
      <c r="A1475" s="196" t="s">
        <v>1998</v>
      </c>
      <c r="B1475" s="197"/>
      <c r="C1475" s="197"/>
      <c r="D1475" s="197"/>
      <c r="E1475" s="197"/>
      <c r="F1475" s="197"/>
      <c r="G1475" s="197"/>
      <c r="H1475" s="197"/>
      <c r="I1475" s="197"/>
      <c r="J1475" s="197"/>
      <c r="K1475" s="197"/>
      <c r="L1475" s="198"/>
      <c r="M1475" s="801"/>
      <c r="N1475" s="801"/>
      <c r="O1475" s="801"/>
      <c r="P1475" s="801"/>
      <c r="Q1475" s="801"/>
      <c r="R1475" s="801"/>
      <c r="S1475" s="801"/>
      <c r="T1475" s="801"/>
      <c r="U1475" s="801"/>
      <c r="V1475" s="801"/>
      <c r="W1475" s="801"/>
      <c r="X1475" s="801"/>
      <c r="Y1475" s="801"/>
      <c r="Z1475" s="801"/>
      <c r="AA1475" s="801"/>
      <c r="AB1475" s="801"/>
      <c r="AC1475" s="801"/>
      <c r="AD1475" s="801"/>
      <c r="AE1475" s="801"/>
      <c r="AF1475" s="801"/>
      <c r="AG1475" s="801"/>
      <c r="AH1475" s="801"/>
      <c r="AI1475" s="801"/>
      <c r="AJ1475" s="801"/>
      <c r="AK1475" s="801"/>
      <c r="AL1475" s="801"/>
      <c r="AM1475" s="801"/>
      <c r="AN1475" s="801"/>
      <c r="AO1475" s="801"/>
      <c r="AP1475" s="953"/>
      <c r="AQ1475" s="954"/>
      <c r="AR1475" s="954"/>
      <c r="AS1475" s="954"/>
      <c r="AT1475" s="954"/>
      <c r="AU1475" s="954"/>
      <c r="AV1475" s="805"/>
      <c r="AW1475" s="191"/>
      <c r="AX1475" s="191"/>
      <c r="AY1475" s="191"/>
      <c r="AZ1475" s="191"/>
      <c r="BA1475" s="191"/>
      <c r="BB1475" s="191"/>
    </row>
    <row r="1476" spans="1:54" ht="12.6" customHeight="1" x14ac:dyDescent="0.25">
      <c r="A1476" s="193" t="s">
        <v>1999</v>
      </c>
      <c r="B1476" s="194"/>
      <c r="C1476" s="194"/>
      <c r="D1476" s="194"/>
      <c r="E1476" s="194"/>
      <c r="F1476" s="194"/>
      <c r="G1476" s="194"/>
      <c r="H1476" s="194"/>
      <c r="I1476" s="194"/>
      <c r="J1476" s="194"/>
      <c r="K1476" s="194"/>
      <c r="L1476" s="195"/>
      <c r="M1476" s="801">
        <f>SUM('HL KNIHA VYPOC'!D231)*-1</f>
        <v>0</v>
      </c>
      <c r="N1476" s="801"/>
      <c r="O1476" s="801"/>
      <c r="P1476" s="801"/>
      <c r="Q1476" s="801"/>
      <c r="R1476" s="801"/>
      <c r="S1476" s="801"/>
      <c r="T1476" s="801"/>
      <c r="U1476" s="801">
        <f>SUM('HL KNIHA VYPOC'!F231)</f>
        <v>0</v>
      </c>
      <c r="V1476" s="801"/>
      <c r="W1476" s="801"/>
      <c r="X1476" s="801"/>
      <c r="Y1476" s="801"/>
      <c r="Z1476" s="801"/>
      <c r="AA1476" s="801"/>
      <c r="AB1476" s="801">
        <f>SUM('HL KNIHA VYPOC'!E231)</f>
        <v>0</v>
      </c>
      <c r="AC1476" s="801"/>
      <c r="AD1476" s="801"/>
      <c r="AE1476" s="801"/>
      <c r="AF1476" s="801"/>
      <c r="AG1476" s="801"/>
      <c r="AH1476" s="801"/>
      <c r="AI1476" s="801"/>
      <c r="AJ1476" s="801"/>
      <c r="AK1476" s="801"/>
      <c r="AL1476" s="801"/>
      <c r="AM1476" s="801"/>
      <c r="AN1476" s="801"/>
      <c r="AO1476" s="801"/>
      <c r="AP1476" s="950">
        <f>SUM(M1476+U1476-AB1476+AI1476)</f>
        <v>0</v>
      </c>
      <c r="AQ1476" s="951"/>
      <c r="AR1476" s="951"/>
      <c r="AS1476" s="951"/>
      <c r="AT1476" s="951"/>
      <c r="AU1476" s="951"/>
      <c r="AV1476" s="952"/>
      <c r="AW1476" s="191"/>
      <c r="AX1476" s="191"/>
      <c r="AY1476" s="191"/>
      <c r="AZ1476" s="191"/>
      <c r="BA1476" s="191"/>
      <c r="BB1476" s="191"/>
    </row>
    <row r="1477" spans="1:54" ht="12.6" customHeight="1" x14ac:dyDescent="0.25">
      <c r="A1477" s="196" t="s">
        <v>2000</v>
      </c>
      <c r="B1477" s="197"/>
      <c r="C1477" s="197"/>
      <c r="D1477" s="197"/>
      <c r="E1477" s="197"/>
      <c r="F1477" s="197"/>
      <c r="G1477" s="197"/>
      <c r="H1477" s="197"/>
      <c r="I1477" s="197"/>
      <c r="J1477" s="197"/>
      <c r="K1477" s="197"/>
      <c r="L1477" s="198"/>
      <c r="M1477" s="801"/>
      <c r="N1477" s="801"/>
      <c r="O1477" s="801"/>
      <c r="P1477" s="801"/>
      <c r="Q1477" s="801"/>
      <c r="R1477" s="801"/>
      <c r="S1477" s="801"/>
      <c r="T1477" s="801"/>
      <c r="U1477" s="801"/>
      <c r="V1477" s="801"/>
      <c r="W1477" s="801"/>
      <c r="X1477" s="801"/>
      <c r="Y1477" s="801"/>
      <c r="Z1477" s="801"/>
      <c r="AA1477" s="801"/>
      <c r="AB1477" s="801"/>
      <c r="AC1477" s="801"/>
      <c r="AD1477" s="801"/>
      <c r="AE1477" s="801"/>
      <c r="AF1477" s="801"/>
      <c r="AG1477" s="801"/>
      <c r="AH1477" s="801"/>
      <c r="AI1477" s="801"/>
      <c r="AJ1477" s="801"/>
      <c r="AK1477" s="801"/>
      <c r="AL1477" s="801"/>
      <c r="AM1477" s="801"/>
      <c r="AN1477" s="801"/>
      <c r="AO1477" s="801"/>
      <c r="AP1477" s="953"/>
      <c r="AQ1477" s="954"/>
      <c r="AR1477" s="954"/>
      <c r="AS1477" s="954"/>
      <c r="AT1477" s="954"/>
      <c r="AU1477" s="954"/>
      <c r="AV1477" s="805"/>
      <c r="AW1477" s="191"/>
      <c r="AX1477" s="191"/>
      <c r="AY1477" s="191"/>
      <c r="AZ1477" s="191"/>
      <c r="BA1477" s="191"/>
      <c r="BB1477" s="191"/>
    </row>
    <row r="1478" spans="1:54" ht="12.6" customHeight="1" x14ac:dyDescent="0.25">
      <c r="A1478" s="193" t="s">
        <v>1504</v>
      </c>
      <c r="B1478" s="194"/>
      <c r="C1478" s="194"/>
      <c r="D1478" s="194"/>
      <c r="E1478" s="194"/>
      <c r="F1478" s="194"/>
      <c r="G1478" s="194"/>
      <c r="H1478" s="194"/>
      <c r="I1478" s="194"/>
      <c r="J1478" s="194"/>
      <c r="K1478" s="194"/>
      <c r="L1478" s="195"/>
      <c r="M1478" s="801">
        <f>SUVAHAVUJ!$X$102</f>
        <v>396319</v>
      </c>
      <c r="N1478" s="801"/>
      <c r="O1478" s="801"/>
      <c r="P1478" s="801"/>
      <c r="Q1478" s="801"/>
      <c r="R1478" s="801"/>
      <c r="S1478" s="801"/>
      <c r="T1478" s="801"/>
      <c r="U1478" s="801"/>
      <c r="V1478" s="801"/>
      <c r="W1478" s="801"/>
      <c r="X1478" s="801"/>
      <c r="Y1478" s="801"/>
      <c r="Z1478" s="801"/>
      <c r="AA1478" s="801"/>
      <c r="AB1478" s="801"/>
      <c r="AC1478" s="801"/>
      <c r="AD1478" s="801"/>
      <c r="AE1478" s="801"/>
      <c r="AF1478" s="801"/>
      <c r="AG1478" s="801"/>
      <c r="AH1478" s="801"/>
      <c r="AI1478" s="801"/>
      <c r="AJ1478" s="801"/>
      <c r="AK1478" s="801"/>
      <c r="AL1478" s="801"/>
      <c r="AM1478" s="801"/>
      <c r="AN1478" s="801"/>
      <c r="AO1478" s="801"/>
      <c r="AP1478" s="950">
        <f>SUVAHAVUJ!$N$102</f>
        <v>440943</v>
      </c>
      <c r="AQ1478" s="951"/>
      <c r="AR1478" s="951"/>
      <c r="AS1478" s="951"/>
      <c r="AT1478" s="951"/>
      <c r="AU1478" s="951"/>
      <c r="AV1478" s="952"/>
      <c r="AW1478" s="191"/>
      <c r="AX1478" s="191"/>
      <c r="AY1478" s="191"/>
      <c r="AZ1478" s="191"/>
      <c r="BA1478" s="191"/>
      <c r="BB1478" s="191"/>
    </row>
    <row r="1479" spans="1:54" ht="12.6" customHeight="1" x14ac:dyDescent="0.25">
      <c r="A1479" s="256" t="s">
        <v>2001</v>
      </c>
      <c r="B1479" s="183"/>
      <c r="C1479" s="183"/>
      <c r="D1479" s="183"/>
      <c r="E1479" s="183"/>
      <c r="F1479" s="183"/>
      <c r="G1479" s="183"/>
      <c r="H1479" s="183"/>
      <c r="I1479" s="183"/>
      <c r="J1479" s="183"/>
      <c r="K1479" s="183"/>
      <c r="L1479" s="225"/>
      <c r="M1479" s="801"/>
      <c r="N1479" s="801"/>
      <c r="O1479" s="801"/>
      <c r="P1479" s="801"/>
      <c r="Q1479" s="801"/>
      <c r="R1479" s="801"/>
      <c r="S1479" s="801"/>
      <c r="T1479" s="801"/>
      <c r="U1479" s="801"/>
      <c r="V1479" s="801"/>
      <c r="W1479" s="801"/>
      <c r="X1479" s="801"/>
      <c r="Y1479" s="801"/>
      <c r="Z1479" s="801"/>
      <c r="AA1479" s="801"/>
      <c r="AB1479" s="801"/>
      <c r="AC1479" s="801"/>
      <c r="AD1479" s="801"/>
      <c r="AE1479" s="801"/>
      <c r="AF1479" s="801"/>
      <c r="AG1479" s="801"/>
      <c r="AH1479" s="801"/>
      <c r="AI1479" s="801"/>
      <c r="AJ1479" s="801"/>
      <c r="AK1479" s="801"/>
      <c r="AL1479" s="801"/>
      <c r="AM1479" s="801"/>
      <c r="AN1479" s="801"/>
      <c r="AO1479" s="801"/>
      <c r="AP1479" s="955"/>
      <c r="AQ1479" s="956"/>
      <c r="AR1479" s="956"/>
      <c r="AS1479" s="956"/>
      <c r="AT1479" s="956"/>
      <c r="AU1479" s="956"/>
      <c r="AV1479" s="957"/>
      <c r="AW1479" s="191"/>
      <c r="AX1479" s="191"/>
      <c r="AY1479" s="191"/>
      <c r="AZ1479" s="191"/>
      <c r="BA1479" s="191"/>
      <c r="BB1479" s="191"/>
    </row>
    <row r="1480" spans="1:54" ht="12.6" customHeight="1" x14ac:dyDescent="0.25">
      <c r="A1480" s="196" t="s">
        <v>1421</v>
      </c>
      <c r="B1480" s="197"/>
      <c r="C1480" s="197"/>
      <c r="D1480" s="197"/>
      <c r="E1480" s="197"/>
      <c r="F1480" s="197"/>
      <c r="G1480" s="197"/>
      <c r="H1480" s="197"/>
      <c r="I1480" s="197"/>
      <c r="J1480" s="197"/>
      <c r="K1480" s="197"/>
      <c r="L1480" s="198"/>
      <c r="M1480" s="801"/>
      <c r="N1480" s="801"/>
      <c r="O1480" s="801"/>
      <c r="P1480" s="801"/>
      <c r="Q1480" s="801"/>
      <c r="R1480" s="801"/>
      <c r="S1480" s="801"/>
      <c r="T1480" s="801"/>
      <c r="U1480" s="801"/>
      <c r="V1480" s="801"/>
      <c r="W1480" s="801"/>
      <c r="X1480" s="801"/>
      <c r="Y1480" s="801"/>
      <c r="Z1480" s="801"/>
      <c r="AA1480" s="801"/>
      <c r="AB1480" s="801"/>
      <c r="AC1480" s="801"/>
      <c r="AD1480" s="801"/>
      <c r="AE1480" s="801"/>
      <c r="AF1480" s="801"/>
      <c r="AG1480" s="801"/>
      <c r="AH1480" s="801"/>
      <c r="AI1480" s="801"/>
      <c r="AJ1480" s="801"/>
      <c r="AK1480" s="801"/>
      <c r="AL1480" s="801"/>
      <c r="AM1480" s="801"/>
      <c r="AN1480" s="801"/>
      <c r="AO1480" s="801"/>
      <c r="AP1480" s="953"/>
      <c r="AQ1480" s="954"/>
      <c r="AR1480" s="954"/>
      <c r="AS1480" s="954"/>
      <c r="AT1480" s="954"/>
      <c r="AU1480" s="954"/>
      <c r="AV1480" s="805"/>
      <c r="AW1480" s="191"/>
      <c r="AX1480" s="191"/>
      <c r="AY1480" s="191"/>
      <c r="AZ1480" s="191"/>
      <c r="BA1480" s="191"/>
      <c r="BB1480" s="191"/>
    </row>
    <row r="1481" spans="1:54" ht="12.6" customHeight="1" x14ac:dyDescent="0.25">
      <c r="A1481" s="193" t="s">
        <v>2002</v>
      </c>
      <c r="B1481" s="194"/>
      <c r="C1481" s="194"/>
      <c r="D1481" s="194"/>
      <c r="E1481" s="194"/>
      <c r="F1481" s="194"/>
      <c r="G1481" s="194"/>
      <c r="H1481" s="194"/>
      <c r="I1481" s="194"/>
      <c r="J1481" s="194"/>
      <c r="K1481" s="194"/>
      <c r="L1481" s="195"/>
      <c r="M1481" s="801"/>
      <c r="N1481" s="801"/>
      <c r="O1481" s="801"/>
      <c r="P1481" s="801"/>
      <c r="Q1481" s="801"/>
      <c r="R1481" s="801"/>
      <c r="S1481" s="801"/>
      <c r="T1481" s="801"/>
      <c r="U1481" s="801"/>
      <c r="V1481" s="801"/>
      <c r="W1481" s="801"/>
      <c r="X1481" s="801"/>
      <c r="Y1481" s="801"/>
      <c r="Z1481" s="801"/>
      <c r="AA1481" s="801"/>
      <c r="AB1481" s="801"/>
      <c r="AC1481" s="801"/>
      <c r="AD1481" s="801"/>
      <c r="AE1481" s="801"/>
      <c r="AF1481" s="801"/>
      <c r="AG1481" s="801"/>
      <c r="AH1481" s="801"/>
      <c r="AI1481" s="801"/>
      <c r="AJ1481" s="801"/>
      <c r="AK1481" s="801"/>
      <c r="AL1481" s="801"/>
      <c r="AM1481" s="801"/>
      <c r="AN1481" s="801"/>
      <c r="AO1481" s="801"/>
      <c r="AP1481" s="950">
        <f>SUM(M1481+U1481-AB1481+AI1481)</f>
        <v>0</v>
      </c>
      <c r="AQ1481" s="951"/>
      <c r="AR1481" s="951"/>
      <c r="AS1481" s="951"/>
      <c r="AT1481" s="951"/>
      <c r="AU1481" s="951"/>
      <c r="AV1481" s="952"/>
      <c r="AW1481" s="191"/>
      <c r="AX1481" s="191"/>
      <c r="AY1481" s="191"/>
      <c r="AZ1481" s="191"/>
      <c r="BA1481" s="191"/>
      <c r="BB1481" s="191"/>
    </row>
    <row r="1482" spans="1:54" ht="12.6" customHeight="1" x14ac:dyDescent="0.25">
      <c r="A1482" s="196" t="s">
        <v>2003</v>
      </c>
      <c r="B1482" s="197"/>
      <c r="C1482" s="197"/>
      <c r="D1482" s="197"/>
      <c r="E1482" s="197"/>
      <c r="F1482" s="197"/>
      <c r="G1482" s="197"/>
      <c r="H1482" s="197"/>
      <c r="I1482" s="197"/>
      <c r="J1482" s="197"/>
      <c r="K1482" s="197"/>
      <c r="L1482" s="198"/>
      <c r="M1482" s="801"/>
      <c r="N1482" s="801"/>
      <c r="O1482" s="801"/>
      <c r="P1482" s="801"/>
      <c r="Q1482" s="801"/>
      <c r="R1482" s="801"/>
      <c r="S1482" s="801"/>
      <c r="T1482" s="801"/>
      <c r="U1482" s="801"/>
      <c r="V1482" s="801"/>
      <c r="W1482" s="801"/>
      <c r="X1482" s="801"/>
      <c r="Y1482" s="801"/>
      <c r="Z1482" s="801"/>
      <c r="AA1482" s="801"/>
      <c r="AB1482" s="801"/>
      <c r="AC1482" s="801"/>
      <c r="AD1482" s="801"/>
      <c r="AE1482" s="801"/>
      <c r="AF1482" s="801"/>
      <c r="AG1482" s="801"/>
      <c r="AH1482" s="801"/>
      <c r="AI1482" s="801"/>
      <c r="AJ1482" s="801"/>
      <c r="AK1482" s="801"/>
      <c r="AL1482" s="801"/>
      <c r="AM1482" s="801"/>
      <c r="AN1482" s="801"/>
      <c r="AO1482" s="801"/>
      <c r="AP1482" s="953"/>
      <c r="AQ1482" s="954"/>
      <c r="AR1482" s="954"/>
      <c r="AS1482" s="954"/>
      <c r="AT1482" s="954"/>
      <c r="AU1482" s="954"/>
      <c r="AV1482" s="805"/>
      <c r="AW1482" s="191"/>
      <c r="AX1482" s="191"/>
      <c r="AY1482" s="191"/>
      <c r="AZ1482" s="191"/>
      <c r="BA1482" s="191"/>
      <c r="BB1482" s="191"/>
    </row>
    <row r="1483" spans="1:54" ht="12.6" customHeight="1" x14ac:dyDescent="0.25">
      <c r="A1483" s="193" t="s">
        <v>2004</v>
      </c>
      <c r="B1483" s="194"/>
      <c r="C1483" s="194"/>
      <c r="D1483" s="194"/>
      <c r="E1483" s="194"/>
      <c r="F1483" s="194"/>
      <c r="G1483" s="194"/>
      <c r="H1483" s="194"/>
      <c r="I1483" s="194"/>
      <c r="J1483" s="194"/>
      <c r="K1483" s="194"/>
      <c r="L1483" s="195"/>
      <c r="M1483" s="801"/>
      <c r="N1483" s="801"/>
      <c r="O1483" s="801"/>
      <c r="P1483" s="801"/>
      <c r="Q1483" s="801"/>
      <c r="R1483" s="801"/>
      <c r="S1483" s="801"/>
      <c r="T1483" s="801"/>
      <c r="U1483" s="801"/>
      <c r="V1483" s="801"/>
      <c r="W1483" s="801"/>
      <c r="X1483" s="801"/>
      <c r="Y1483" s="801"/>
      <c r="Z1483" s="801"/>
      <c r="AA1483" s="801"/>
      <c r="AB1483" s="801"/>
      <c r="AC1483" s="801"/>
      <c r="AD1483" s="801"/>
      <c r="AE1483" s="801"/>
      <c r="AF1483" s="801"/>
      <c r="AG1483" s="801"/>
      <c r="AH1483" s="801"/>
      <c r="AI1483" s="801"/>
      <c r="AJ1483" s="801"/>
      <c r="AK1483" s="801"/>
      <c r="AL1483" s="801"/>
      <c r="AM1483" s="801"/>
      <c r="AN1483" s="801"/>
      <c r="AO1483" s="801"/>
      <c r="AP1483" s="950">
        <f>SUM(M1483+U1483-AB1483+AI1483)</f>
        <v>0</v>
      </c>
      <c r="AQ1483" s="951"/>
      <c r="AR1483" s="951"/>
      <c r="AS1483" s="951"/>
      <c r="AT1483" s="951"/>
      <c r="AU1483" s="951"/>
      <c r="AV1483" s="952"/>
      <c r="AW1483" s="191"/>
      <c r="AX1483" s="191"/>
      <c r="AY1483" s="191"/>
      <c r="AZ1483" s="191"/>
      <c r="BA1483" s="191"/>
      <c r="BB1483" s="191"/>
    </row>
    <row r="1484" spans="1:54" ht="12.6" customHeight="1" x14ac:dyDescent="0.25">
      <c r="A1484" s="256" t="s">
        <v>2005</v>
      </c>
      <c r="B1484" s="183"/>
      <c r="C1484" s="183"/>
      <c r="D1484" s="183"/>
      <c r="E1484" s="183"/>
      <c r="F1484" s="183"/>
      <c r="G1484" s="183"/>
      <c r="H1484" s="183"/>
      <c r="I1484" s="183"/>
      <c r="J1484" s="183"/>
      <c r="K1484" s="183"/>
      <c r="L1484" s="225"/>
      <c r="M1484" s="801"/>
      <c r="N1484" s="801"/>
      <c r="O1484" s="801"/>
      <c r="P1484" s="801"/>
      <c r="Q1484" s="801"/>
      <c r="R1484" s="801"/>
      <c r="S1484" s="801"/>
      <c r="T1484" s="801"/>
      <c r="U1484" s="801"/>
      <c r="V1484" s="801"/>
      <c r="W1484" s="801"/>
      <c r="X1484" s="801"/>
      <c r="Y1484" s="801"/>
      <c r="Z1484" s="801"/>
      <c r="AA1484" s="801"/>
      <c r="AB1484" s="801"/>
      <c r="AC1484" s="801"/>
      <c r="AD1484" s="801"/>
      <c r="AE1484" s="801"/>
      <c r="AF1484" s="801"/>
      <c r="AG1484" s="801"/>
      <c r="AH1484" s="801"/>
      <c r="AI1484" s="801"/>
      <c r="AJ1484" s="801"/>
      <c r="AK1484" s="801"/>
      <c r="AL1484" s="801"/>
      <c r="AM1484" s="801"/>
      <c r="AN1484" s="801"/>
      <c r="AO1484" s="801"/>
      <c r="AP1484" s="955"/>
      <c r="AQ1484" s="956"/>
      <c r="AR1484" s="956"/>
      <c r="AS1484" s="956"/>
      <c r="AT1484" s="956"/>
      <c r="AU1484" s="956"/>
      <c r="AV1484" s="957"/>
      <c r="AW1484" s="191"/>
      <c r="AX1484" s="191"/>
      <c r="AY1484" s="191"/>
      <c r="AZ1484" s="191"/>
      <c r="BA1484" s="191"/>
      <c r="BB1484" s="191"/>
    </row>
    <row r="1485" spans="1:54" ht="12.6" customHeight="1" x14ac:dyDescent="0.25">
      <c r="A1485" s="196" t="s">
        <v>2006</v>
      </c>
      <c r="B1485" s="197"/>
      <c r="C1485" s="197"/>
      <c r="D1485" s="197"/>
      <c r="E1485" s="197"/>
      <c r="F1485" s="197"/>
      <c r="G1485" s="197"/>
      <c r="H1485" s="197"/>
      <c r="I1485" s="197"/>
      <c r="J1485" s="197"/>
      <c r="K1485" s="197"/>
      <c r="L1485" s="198"/>
      <c r="M1485" s="801"/>
      <c r="N1485" s="801"/>
      <c r="O1485" s="801"/>
      <c r="P1485" s="801"/>
      <c r="Q1485" s="801"/>
      <c r="R1485" s="801"/>
      <c r="S1485" s="801"/>
      <c r="T1485" s="801"/>
      <c r="U1485" s="801"/>
      <c r="V1485" s="801"/>
      <c r="W1485" s="801"/>
      <c r="X1485" s="801"/>
      <c r="Y1485" s="801"/>
      <c r="Z1485" s="801"/>
      <c r="AA1485" s="801"/>
      <c r="AB1485" s="801"/>
      <c r="AC1485" s="801"/>
      <c r="AD1485" s="801"/>
      <c r="AE1485" s="801"/>
      <c r="AF1485" s="801"/>
      <c r="AG1485" s="801"/>
      <c r="AH1485" s="801"/>
      <c r="AI1485" s="801"/>
      <c r="AJ1485" s="801"/>
      <c r="AK1485" s="801"/>
      <c r="AL1485" s="801"/>
      <c r="AM1485" s="801"/>
      <c r="AN1485" s="801"/>
      <c r="AO1485" s="801"/>
      <c r="AP1485" s="953"/>
      <c r="AQ1485" s="954"/>
      <c r="AR1485" s="954"/>
      <c r="AS1485" s="954"/>
      <c r="AT1485" s="954"/>
      <c r="AU1485" s="954"/>
      <c r="AV1485" s="805"/>
      <c r="AW1485" s="191"/>
      <c r="AX1485" s="191"/>
      <c r="AY1485" s="191"/>
      <c r="AZ1485" s="191"/>
      <c r="BA1485" s="191"/>
      <c r="BB1485" s="191"/>
    </row>
    <row r="1486" spans="1:54" ht="12.6" customHeight="1" x14ac:dyDescent="0.25">
      <c r="A1486" s="220" t="s">
        <v>5049</v>
      </c>
      <c r="B1486" s="183"/>
      <c r="C1486" s="183"/>
      <c r="D1486" s="183"/>
      <c r="E1486" s="183"/>
      <c r="F1486" s="183"/>
      <c r="G1486" s="183"/>
      <c r="H1486" s="183"/>
      <c r="I1486" s="183"/>
      <c r="J1486" s="183"/>
      <c r="K1486" s="183"/>
      <c r="L1486" s="183"/>
      <c r="M1486" s="235"/>
      <c r="N1486" s="235"/>
      <c r="O1486" s="235"/>
      <c r="P1486" s="235"/>
      <c r="Q1486" s="235"/>
      <c r="R1486" s="235"/>
      <c r="S1486" s="235"/>
      <c r="T1486" s="235"/>
      <c r="U1486" s="235"/>
      <c r="V1486" s="235"/>
      <c r="W1486" s="235"/>
      <c r="X1486" s="235"/>
      <c r="Y1486" s="235"/>
      <c r="Z1486" s="235"/>
      <c r="AA1486" s="235"/>
      <c r="AB1486" s="235"/>
      <c r="AC1486" s="235"/>
      <c r="AD1486" s="235"/>
      <c r="AE1486" s="235"/>
      <c r="AF1486" s="235"/>
      <c r="AG1486" s="235"/>
      <c r="AH1486" s="235"/>
      <c r="AI1486" s="235"/>
      <c r="AJ1486" s="235"/>
      <c r="AK1486" s="235"/>
      <c r="AL1486" s="235"/>
      <c r="AM1486" s="235"/>
      <c r="AN1486" s="235"/>
      <c r="AO1486" s="235"/>
      <c r="AP1486" s="235"/>
      <c r="AQ1486" s="235"/>
      <c r="AR1486" s="235"/>
      <c r="AS1486" s="235"/>
      <c r="AT1486" s="235"/>
      <c r="AU1486" s="235"/>
      <c r="AV1486" s="235"/>
      <c r="AW1486" s="235"/>
      <c r="AX1486" s="235"/>
      <c r="AY1486" s="235"/>
      <c r="AZ1486" s="235"/>
      <c r="BA1486" s="235"/>
      <c r="BB1486" s="235"/>
    </row>
    <row r="1487" spans="1:54" ht="15" customHeight="1" x14ac:dyDescent="0.25">
      <c r="A1487" s="807"/>
      <c r="B1487" s="808"/>
      <c r="C1487" s="808"/>
      <c r="D1487" s="808"/>
      <c r="E1487" s="808"/>
      <c r="F1487" s="808"/>
      <c r="G1487" s="808"/>
      <c r="H1487" s="808"/>
      <c r="I1487" s="808"/>
      <c r="J1487" s="808"/>
      <c r="K1487" s="808"/>
      <c r="L1487" s="808"/>
      <c r="M1487" s="808"/>
      <c r="N1487" s="808"/>
      <c r="O1487" s="808"/>
      <c r="P1487" s="808"/>
      <c r="Q1487" s="808"/>
      <c r="R1487" s="808"/>
      <c r="S1487" s="808"/>
      <c r="T1487" s="808"/>
      <c r="U1487" s="808"/>
      <c r="V1487" s="808"/>
      <c r="W1487" s="808"/>
      <c r="X1487" s="808"/>
      <c r="Y1487" s="808"/>
      <c r="Z1487" s="808"/>
      <c r="AA1487" s="808"/>
      <c r="AB1487" s="808"/>
      <c r="AC1487" s="808"/>
      <c r="AD1487" s="808"/>
      <c r="AE1487" s="808"/>
      <c r="AF1487" s="808"/>
      <c r="AG1487" s="808"/>
      <c r="AH1487" s="808"/>
      <c r="AI1487" s="808"/>
      <c r="AJ1487" s="808"/>
      <c r="AK1487" s="808"/>
      <c r="AL1487" s="808"/>
      <c r="AM1487" s="808"/>
      <c r="AN1487" s="808"/>
      <c r="AO1487" s="808"/>
      <c r="AP1487" s="808"/>
      <c r="AQ1487" s="808"/>
      <c r="AR1487" s="808"/>
      <c r="AS1487" s="808"/>
      <c r="AT1487" s="808"/>
      <c r="AU1487" s="808"/>
      <c r="AV1487" s="808"/>
      <c r="AW1487" s="808"/>
      <c r="AX1487" s="808"/>
      <c r="AY1487" s="550"/>
      <c r="AZ1487" s="550"/>
      <c r="BA1487" s="550"/>
      <c r="BB1487" s="550"/>
    </row>
    <row r="1488" spans="1:54" ht="15" customHeight="1" x14ac:dyDescent="0.25">
      <c r="A1488" s="809"/>
      <c r="B1488" s="810"/>
      <c r="C1488" s="810"/>
      <c r="D1488" s="810"/>
      <c r="E1488" s="810"/>
      <c r="F1488" s="810"/>
      <c r="G1488" s="810"/>
      <c r="H1488" s="810"/>
      <c r="I1488" s="810"/>
      <c r="J1488" s="810"/>
      <c r="K1488" s="810"/>
      <c r="L1488" s="810"/>
      <c r="M1488" s="810"/>
      <c r="N1488" s="810"/>
      <c r="O1488" s="810"/>
      <c r="P1488" s="810"/>
      <c r="Q1488" s="810"/>
      <c r="R1488" s="810"/>
      <c r="S1488" s="810"/>
      <c r="T1488" s="810"/>
      <c r="U1488" s="810"/>
      <c r="V1488" s="810"/>
      <c r="W1488" s="810"/>
      <c r="X1488" s="810"/>
      <c r="Y1488" s="810"/>
      <c r="Z1488" s="810"/>
      <c r="AA1488" s="810"/>
      <c r="AB1488" s="810"/>
      <c r="AC1488" s="810"/>
      <c r="AD1488" s="810"/>
      <c r="AE1488" s="810"/>
      <c r="AF1488" s="810"/>
      <c r="AG1488" s="810"/>
      <c r="AH1488" s="810"/>
      <c r="AI1488" s="810"/>
      <c r="AJ1488" s="810"/>
      <c r="AK1488" s="810"/>
      <c r="AL1488" s="810"/>
      <c r="AM1488" s="810"/>
      <c r="AN1488" s="810"/>
      <c r="AO1488" s="810"/>
      <c r="AP1488" s="810"/>
      <c r="AQ1488" s="810"/>
      <c r="AR1488" s="810"/>
      <c r="AS1488" s="810"/>
      <c r="AT1488" s="810"/>
      <c r="AU1488" s="810"/>
      <c r="AV1488" s="810"/>
      <c r="AW1488" s="810"/>
      <c r="AX1488" s="810"/>
      <c r="AY1488" s="550"/>
      <c r="AZ1488" s="550"/>
      <c r="BA1488" s="550"/>
      <c r="BB1488" s="550"/>
    </row>
    <row r="1489" spans="1:54" s="183" customFormat="1" ht="12.6" customHeight="1" x14ac:dyDescent="0.25"/>
    <row r="1490" spans="1:54" ht="12.6" customHeight="1" x14ac:dyDescent="0.25">
      <c r="A1490" s="170" t="s">
        <v>1429</v>
      </c>
    </row>
    <row r="1491" spans="1:54" ht="12.6" customHeight="1" x14ac:dyDescent="0.25">
      <c r="A1491" s="221"/>
      <c r="B1491" s="222"/>
      <c r="C1491" s="222"/>
      <c r="D1491" s="222"/>
      <c r="E1491" s="222"/>
      <c r="F1491" s="222"/>
      <c r="G1491" s="222"/>
      <c r="H1491" s="222"/>
      <c r="I1491" s="222"/>
      <c r="J1491" s="222"/>
      <c r="K1491" s="222"/>
      <c r="L1491" s="237"/>
      <c r="M1491" s="307" t="s">
        <v>1277</v>
      </c>
      <c r="N1491" s="308"/>
      <c r="O1491" s="308"/>
      <c r="P1491" s="308"/>
      <c r="Q1491" s="308"/>
      <c r="R1491" s="308"/>
      <c r="S1491" s="308"/>
      <c r="T1491" s="308"/>
      <c r="U1491" s="308"/>
      <c r="V1491" s="308"/>
      <c r="W1491" s="308"/>
      <c r="X1491" s="308"/>
      <c r="Y1491" s="308"/>
      <c r="Z1491" s="308"/>
      <c r="AA1491" s="308"/>
      <c r="AB1491" s="308"/>
      <c r="AC1491" s="308"/>
      <c r="AD1491" s="308"/>
      <c r="AE1491" s="308"/>
      <c r="AF1491" s="308"/>
      <c r="AG1491" s="308"/>
      <c r="AH1491" s="308"/>
      <c r="AI1491" s="308"/>
      <c r="AJ1491" s="308"/>
      <c r="AK1491" s="308"/>
      <c r="AL1491" s="308"/>
      <c r="AM1491" s="308"/>
      <c r="AN1491" s="308"/>
      <c r="AO1491" s="308"/>
      <c r="AP1491" s="308"/>
      <c r="AQ1491" s="308"/>
      <c r="AR1491" s="308"/>
      <c r="AS1491" s="308"/>
      <c r="AT1491" s="308"/>
      <c r="AU1491" s="308"/>
      <c r="AV1491" s="309"/>
      <c r="AW1491" s="958"/>
      <c r="AX1491" s="959"/>
      <c r="AY1491" s="959"/>
      <c r="AZ1491" s="959"/>
      <c r="BA1491" s="959"/>
      <c r="BB1491" s="186"/>
    </row>
    <row r="1492" spans="1:54" ht="12.6" customHeight="1" x14ac:dyDescent="0.25">
      <c r="A1492" s="223"/>
      <c r="B1492" s="224"/>
      <c r="C1492" s="224"/>
      <c r="D1492" s="224"/>
      <c r="E1492" s="224"/>
      <c r="F1492" s="224"/>
      <c r="G1492" s="224"/>
      <c r="H1492" s="224"/>
      <c r="I1492" s="224"/>
      <c r="J1492" s="224"/>
      <c r="K1492" s="224"/>
      <c r="L1492" s="238"/>
      <c r="M1492" s="221"/>
      <c r="N1492" s="222"/>
      <c r="O1492" s="222"/>
      <c r="P1492" s="222"/>
      <c r="Q1492" s="222"/>
      <c r="R1492" s="222"/>
      <c r="S1492" s="222"/>
      <c r="T1492" s="237"/>
      <c r="U1492" s="221"/>
      <c r="V1492" s="222"/>
      <c r="W1492" s="222"/>
      <c r="X1492" s="222"/>
      <c r="Y1492" s="222"/>
      <c r="Z1492" s="222"/>
      <c r="AA1492" s="237"/>
      <c r="AB1492" s="221"/>
      <c r="AC1492" s="222"/>
      <c r="AD1492" s="222"/>
      <c r="AE1492" s="222"/>
      <c r="AF1492" s="222"/>
      <c r="AG1492" s="222"/>
      <c r="AH1492" s="237"/>
      <c r="AI1492" s="221"/>
      <c r="AJ1492" s="222"/>
      <c r="AK1492" s="222"/>
      <c r="AL1492" s="222"/>
      <c r="AM1492" s="222"/>
      <c r="AN1492" s="222"/>
      <c r="AO1492" s="237"/>
      <c r="AP1492" s="262" t="s">
        <v>1467</v>
      </c>
      <c r="AQ1492" s="263"/>
      <c r="AR1492" s="263"/>
      <c r="AS1492" s="263"/>
      <c r="AT1492" s="263"/>
      <c r="AU1492" s="263"/>
      <c r="AV1492" s="264"/>
      <c r="AW1492" s="185"/>
      <c r="AX1492" s="186"/>
      <c r="AY1492" s="186"/>
      <c r="AZ1492" s="186"/>
      <c r="BA1492" s="186"/>
      <c r="BB1492" s="186"/>
    </row>
    <row r="1493" spans="1:54" ht="12.6" customHeight="1" x14ac:dyDescent="0.25">
      <c r="A1493" s="828" t="s">
        <v>1976</v>
      </c>
      <c r="B1493" s="829"/>
      <c r="C1493" s="829"/>
      <c r="D1493" s="829"/>
      <c r="E1493" s="829"/>
      <c r="F1493" s="829"/>
      <c r="G1493" s="829"/>
      <c r="H1493" s="829"/>
      <c r="I1493" s="829"/>
      <c r="J1493" s="829"/>
      <c r="K1493" s="829"/>
      <c r="L1493" s="830"/>
      <c r="M1493" s="828" t="s">
        <v>1420</v>
      </c>
      <c r="N1493" s="829"/>
      <c r="O1493" s="829"/>
      <c r="P1493" s="829"/>
      <c r="Q1493" s="829"/>
      <c r="R1493" s="829"/>
      <c r="S1493" s="829"/>
      <c r="T1493" s="830"/>
      <c r="U1493" s="828" t="s">
        <v>1422</v>
      </c>
      <c r="V1493" s="829"/>
      <c r="W1493" s="829"/>
      <c r="X1493" s="829"/>
      <c r="Y1493" s="829"/>
      <c r="Z1493" s="829"/>
      <c r="AA1493" s="830"/>
      <c r="AB1493" s="828" t="s">
        <v>1423</v>
      </c>
      <c r="AC1493" s="829"/>
      <c r="AD1493" s="829"/>
      <c r="AE1493" s="829"/>
      <c r="AF1493" s="829"/>
      <c r="AG1493" s="829"/>
      <c r="AH1493" s="830"/>
      <c r="AI1493" s="828" t="s">
        <v>1424</v>
      </c>
      <c r="AJ1493" s="829"/>
      <c r="AK1493" s="829"/>
      <c r="AL1493" s="829"/>
      <c r="AM1493" s="829"/>
      <c r="AN1493" s="829"/>
      <c r="AO1493" s="830"/>
      <c r="AP1493" s="185" t="s">
        <v>1526</v>
      </c>
      <c r="AQ1493" s="186"/>
      <c r="AR1493" s="186"/>
      <c r="AS1493" s="186"/>
      <c r="AT1493" s="186"/>
      <c r="AU1493" s="186"/>
      <c r="AV1493" s="277"/>
      <c r="AW1493" s="185"/>
      <c r="AX1493" s="186"/>
      <c r="AY1493" s="186"/>
      <c r="AZ1493" s="186"/>
      <c r="BA1493" s="186"/>
      <c r="BB1493" s="186"/>
    </row>
    <row r="1494" spans="1:54" ht="12.6" customHeight="1" x14ac:dyDescent="0.25">
      <c r="A1494" s="828" t="s">
        <v>1977</v>
      </c>
      <c r="B1494" s="829"/>
      <c r="C1494" s="829"/>
      <c r="D1494" s="829"/>
      <c r="E1494" s="829"/>
      <c r="F1494" s="829"/>
      <c r="G1494" s="829"/>
      <c r="H1494" s="829"/>
      <c r="I1494" s="829"/>
      <c r="J1494" s="829"/>
      <c r="K1494" s="829"/>
      <c r="L1494" s="830"/>
      <c r="M1494" s="828" t="s">
        <v>1421</v>
      </c>
      <c r="N1494" s="829"/>
      <c r="O1494" s="829"/>
      <c r="P1494" s="829"/>
      <c r="Q1494" s="829"/>
      <c r="R1494" s="829"/>
      <c r="S1494" s="829"/>
      <c r="T1494" s="830"/>
      <c r="U1494" s="223"/>
      <c r="V1494" s="224"/>
      <c r="W1494" s="224"/>
      <c r="X1494" s="224"/>
      <c r="Y1494" s="224"/>
      <c r="Z1494" s="224"/>
      <c r="AA1494" s="238"/>
      <c r="AB1494" s="223"/>
      <c r="AC1494" s="224"/>
      <c r="AD1494" s="224"/>
      <c r="AE1494" s="224"/>
      <c r="AF1494" s="224"/>
      <c r="AG1494" s="224"/>
      <c r="AH1494" s="238"/>
      <c r="AI1494" s="223"/>
      <c r="AJ1494" s="224"/>
      <c r="AK1494" s="224"/>
      <c r="AL1494" s="224"/>
      <c r="AM1494" s="224"/>
      <c r="AN1494" s="224"/>
      <c r="AO1494" s="238"/>
      <c r="AP1494" s="185" t="s">
        <v>1469</v>
      </c>
      <c r="AQ1494" s="186"/>
      <c r="AR1494" s="186"/>
      <c r="AS1494" s="186"/>
      <c r="AT1494" s="186"/>
      <c r="AU1494" s="186"/>
      <c r="AV1494" s="277"/>
      <c r="AW1494" s="185"/>
      <c r="AX1494" s="186"/>
      <c r="AY1494" s="186"/>
      <c r="AZ1494" s="186"/>
      <c r="BA1494" s="186"/>
      <c r="BB1494" s="186"/>
    </row>
    <row r="1495" spans="1:54" ht="12.6" customHeight="1" x14ac:dyDescent="0.25">
      <c r="A1495" s="223"/>
      <c r="B1495" s="224"/>
      <c r="C1495" s="224"/>
      <c r="D1495" s="224"/>
      <c r="E1495" s="224"/>
      <c r="F1495" s="224"/>
      <c r="G1495" s="224"/>
      <c r="H1495" s="224"/>
      <c r="I1495" s="224"/>
      <c r="J1495" s="224"/>
      <c r="K1495" s="224"/>
      <c r="L1495" s="238"/>
      <c r="M1495" s="223"/>
      <c r="N1495" s="224"/>
      <c r="O1495" s="224"/>
      <c r="P1495" s="224"/>
      <c r="Q1495" s="224"/>
      <c r="R1495" s="224"/>
      <c r="S1495" s="224"/>
      <c r="T1495" s="238"/>
      <c r="U1495" s="223"/>
      <c r="V1495" s="224"/>
      <c r="W1495" s="224"/>
      <c r="X1495" s="224"/>
      <c r="Y1495" s="224"/>
      <c r="Z1495" s="224"/>
      <c r="AA1495" s="238"/>
      <c r="AB1495" s="223"/>
      <c r="AC1495" s="224"/>
      <c r="AD1495" s="224"/>
      <c r="AE1495" s="224"/>
      <c r="AF1495" s="224"/>
      <c r="AG1495" s="224"/>
      <c r="AH1495" s="238"/>
      <c r="AI1495" s="223"/>
      <c r="AJ1495" s="224"/>
      <c r="AK1495" s="224"/>
      <c r="AL1495" s="224"/>
      <c r="AM1495" s="224"/>
      <c r="AN1495" s="224"/>
      <c r="AO1495" s="238"/>
      <c r="AP1495" s="185" t="s">
        <v>1470</v>
      </c>
      <c r="AQ1495" s="186"/>
      <c r="AR1495" s="186"/>
      <c r="AS1495" s="186"/>
      <c r="AT1495" s="186"/>
      <c r="AU1495" s="186"/>
      <c r="AV1495" s="277"/>
      <c r="AW1495" s="185"/>
      <c r="AX1495" s="186"/>
      <c r="AY1495" s="186"/>
      <c r="AZ1495" s="186"/>
      <c r="BA1495" s="186"/>
      <c r="BB1495" s="186"/>
    </row>
    <row r="1496" spans="1:54" ht="12.6" customHeight="1" x14ac:dyDescent="0.25">
      <c r="A1496" s="863" t="s">
        <v>1410</v>
      </c>
      <c r="B1496" s="864"/>
      <c r="C1496" s="864"/>
      <c r="D1496" s="864"/>
      <c r="E1496" s="864"/>
      <c r="F1496" s="864"/>
      <c r="G1496" s="864"/>
      <c r="H1496" s="864"/>
      <c r="I1496" s="864"/>
      <c r="J1496" s="864"/>
      <c r="K1496" s="864"/>
      <c r="L1496" s="865"/>
      <c r="M1496" s="863" t="s">
        <v>1411</v>
      </c>
      <c r="N1496" s="864"/>
      <c r="O1496" s="864"/>
      <c r="P1496" s="864"/>
      <c r="Q1496" s="864"/>
      <c r="R1496" s="864"/>
      <c r="S1496" s="864"/>
      <c r="T1496" s="865"/>
      <c r="U1496" s="863" t="s">
        <v>1412</v>
      </c>
      <c r="V1496" s="864"/>
      <c r="W1496" s="864"/>
      <c r="X1496" s="864"/>
      <c r="Y1496" s="864"/>
      <c r="Z1496" s="864"/>
      <c r="AA1496" s="865"/>
      <c r="AB1496" s="863" t="s">
        <v>1413</v>
      </c>
      <c r="AC1496" s="864"/>
      <c r="AD1496" s="864"/>
      <c r="AE1496" s="864"/>
      <c r="AF1496" s="864"/>
      <c r="AG1496" s="864"/>
      <c r="AH1496" s="865"/>
      <c r="AI1496" s="863" t="s">
        <v>1414</v>
      </c>
      <c r="AJ1496" s="864"/>
      <c r="AK1496" s="864"/>
      <c r="AL1496" s="864"/>
      <c r="AM1496" s="864"/>
      <c r="AN1496" s="864"/>
      <c r="AO1496" s="865"/>
      <c r="AP1496" s="274" t="s">
        <v>1415</v>
      </c>
      <c r="AQ1496" s="275"/>
      <c r="AR1496" s="275"/>
      <c r="AS1496" s="275"/>
      <c r="AT1496" s="275"/>
      <c r="AU1496" s="275"/>
      <c r="AV1496" s="276"/>
      <c r="AW1496" s="185"/>
      <c r="AX1496" s="186"/>
      <c r="AY1496" s="186"/>
      <c r="AZ1496" s="186"/>
      <c r="BA1496" s="186"/>
      <c r="BB1496" s="186"/>
    </row>
    <row r="1497" spans="1:54" ht="12.6" customHeight="1" x14ac:dyDescent="0.25">
      <c r="A1497" s="187" t="s">
        <v>1978</v>
      </c>
      <c r="B1497" s="188"/>
      <c r="C1497" s="188"/>
      <c r="D1497" s="188"/>
      <c r="E1497" s="188"/>
      <c r="F1497" s="188"/>
      <c r="G1497" s="188"/>
      <c r="H1497" s="188"/>
      <c r="I1497" s="188"/>
      <c r="J1497" s="188"/>
      <c r="K1497" s="188"/>
      <c r="L1497" s="189"/>
      <c r="M1497" s="927">
        <f>'HL KNIHA VYPOC'!$H$215*-1</f>
        <v>800000</v>
      </c>
      <c r="N1497" s="927"/>
      <c r="O1497" s="927"/>
      <c r="P1497" s="927"/>
      <c r="Q1497" s="927"/>
      <c r="R1497" s="927"/>
      <c r="S1497" s="927"/>
      <c r="T1497" s="927"/>
      <c r="U1497" s="927">
        <f>'HL KNIHA VYPOC'!$J$215</f>
        <v>0</v>
      </c>
      <c r="V1497" s="927"/>
      <c r="W1497" s="927"/>
      <c r="X1497" s="927"/>
      <c r="Y1497" s="927"/>
      <c r="Z1497" s="927"/>
      <c r="AA1497" s="927"/>
      <c r="AB1497" s="927">
        <f>'HL KNIHA VYPOC'!$I$215</f>
        <v>0</v>
      </c>
      <c r="AC1497" s="927"/>
      <c r="AD1497" s="927"/>
      <c r="AE1497" s="927"/>
      <c r="AF1497" s="927"/>
      <c r="AG1497" s="927"/>
      <c r="AH1497" s="927"/>
      <c r="AI1497" s="927"/>
      <c r="AJ1497" s="927"/>
      <c r="AK1497" s="927"/>
      <c r="AL1497" s="927"/>
      <c r="AM1497" s="927"/>
      <c r="AN1497" s="927"/>
      <c r="AO1497" s="927"/>
      <c r="AP1497" s="928">
        <f>SUM(M1497+U1497-AB1497+AI1497)</f>
        <v>800000</v>
      </c>
      <c r="AQ1497" s="929"/>
      <c r="AR1497" s="929"/>
      <c r="AS1497" s="929"/>
      <c r="AT1497" s="929"/>
      <c r="AU1497" s="929"/>
      <c r="AV1497" s="930"/>
      <c r="AW1497" s="190"/>
      <c r="AX1497" s="191"/>
      <c r="AY1497" s="191"/>
      <c r="AZ1497" s="191"/>
      <c r="BA1497" s="191"/>
      <c r="BB1497" s="191"/>
    </row>
    <row r="1498" spans="1:54" ht="12.6" customHeight="1" x14ac:dyDescent="0.25">
      <c r="A1498" s="193" t="s">
        <v>1979</v>
      </c>
      <c r="B1498" s="194"/>
      <c r="C1498" s="194"/>
      <c r="D1498" s="194"/>
      <c r="E1498" s="194"/>
      <c r="F1498" s="194"/>
      <c r="G1498" s="194"/>
      <c r="H1498" s="194"/>
      <c r="I1498" s="194"/>
      <c r="J1498" s="194"/>
      <c r="K1498" s="194"/>
      <c r="L1498" s="195"/>
      <c r="M1498" s="927"/>
      <c r="N1498" s="927"/>
      <c r="O1498" s="927"/>
      <c r="P1498" s="927"/>
      <c r="Q1498" s="927"/>
      <c r="R1498" s="927"/>
      <c r="S1498" s="927"/>
      <c r="T1498" s="927"/>
      <c r="U1498" s="927"/>
      <c r="V1498" s="927"/>
      <c r="W1498" s="927"/>
      <c r="X1498" s="927"/>
      <c r="Y1498" s="927"/>
      <c r="Z1498" s="927"/>
      <c r="AA1498" s="927"/>
      <c r="AB1498" s="927"/>
      <c r="AC1498" s="927"/>
      <c r="AD1498" s="927"/>
      <c r="AE1498" s="927"/>
      <c r="AF1498" s="927"/>
      <c r="AG1498" s="927"/>
      <c r="AH1498" s="927"/>
      <c r="AI1498" s="927"/>
      <c r="AJ1498" s="927"/>
      <c r="AK1498" s="927"/>
      <c r="AL1498" s="927"/>
      <c r="AM1498" s="927"/>
      <c r="AN1498" s="927"/>
      <c r="AO1498" s="927"/>
      <c r="AP1498" s="931">
        <f>SUM(M1498+U1498-AB1498+AI1498)</f>
        <v>0</v>
      </c>
      <c r="AQ1498" s="932"/>
      <c r="AR1498" s="932"/>
      <c r="AS1498" s="932"/>
      <c r="AT1498" s="932"/>
      <c r="AU1498" s="932"/>
      <c r="AV1498" s="933"/>
      <c r="AW1498" s="190"/>
      <c r="AX1498" s="191"/>
      <c r="AY1498" s="191"/>
      <c r="AZ1498" s="191"/>
      <c r="BA1498" s="191"/>
      <c r="BB1498" s="191"/>
    </row>
    <row r="1499" spans="1:54" ht="12.6" customHeight="1" x14ac:dyDescent="0.25">
      <c r="A1499" s="196" t="s">
        <v>1980</v>
      </c>
      <c r="B1499" s="197"/>
      <c r="C1499" s="197"/>
      <c r="D1499" s="197"/>
      <c r="E1499" s="197"/>
      <c r="F1499" s="197"/>
      <c r="G1499" s="197"/>
      <c r="H1499" s="197"/>
      <c r="I1499" s="197"/>
      <c r="J1499" s="197"/>
      <c r="K1499" s="197"/>
      <c r="L1499" s="198"/>
      <c r="M1499" s="927"/>
      <c r="N1499" s="927"/>
      <c r="O1499" s="927"/>
      <c r="P1499" s="927"/>
      <c r="Q1499" s="927"/>
      <c r="R1499" s="927"/>
      <c r="S1499" s="927"/>
      <c r="T1499" s="927"/>
      <c r="U1499" s="927"/>
      <c r="V1499" s="927"/>
      <c r="W1499" s="927"/>
      <c r="X1499" s="927"/>
      <c r="Y1499" s="927"/>
      <c r="Z1499" s="927"/>
      <c r="AA1499" s="927"/>
      <c r="AB1499" s="927"/>
      <c r="AC1499" s="927"/>
      <c r="AD1499" s="927"/>
      <c r="AE1499" s="927"/>
      <c r="AF1499" s="927"/>
      <c r="AG1499" s="927"/>
      <c r="AH1499" s="927"/>
      <c r="AI1499" s="927"/>
      <c r="AJ1499" s="927"/>
      <c r="AK1499" s="927"/>
      <c r="AL1499" s="927"/>
      <c r="AM1499" s="927"/>
      <c r="AN1499" s="927"/>
      <c r="AO1499" s="927"/>
      <c r="AP1499" s="934"/>
      <c r="AQ1499" s="935"/>
      <c r="AR1499" s="935"/>
      <c r="AS1499" s="935"/>
      <c r="AT1499" s="935"/>
      <c r="AU1499" s="935"/>
      <c r="AV1499" s="936"/>
      <c r="AW1499" s="190"/>
      <c r="AX1499" s="191"/>
      <c r="AY1499" s="191"/>
      <c r="AZ1499" s="191"/>
      <c r="BA1499" s="191"/>
      <c r="BB1499" s="191"/>
    </row>
    <row r="1500" spans="1:54" ht="12.6" customHeight="1" x14ac:dyDescent="0.25">
      <c r="A1500" s="193" t="s">
        <v>1981</v>
      </c>
      <c r="B1500" s="194"/>
      <c r="C1500" s="194"/>
      <c r="D1500" s="194"/>
      <c r="E1500" s="194"/>
      <c r="F1500" s="194"/>
      <c r="G1500" s="194"/>
      <c r="H1500" s="194"/>
      <c r="I1500" s="194"/>
      <c r="J1500" s="194"/>
      <c r="K1500" s="194"/>
      <c r="L1500" s="195"/>
      <c r="M1500" s="928">
        <f>SUM('HL KNIHA VYPOC'!H223)*-1</f>
        <v>0</v>
      </c>
      <c r="N1500" s="929"/>
      <c r="O1500" s="929"/>
      <c r="P1500" s="929"/>
      <c r="Q1500" s="929"/>
      <c r="R1500" s="929"/>
      <c r="S1500" s="929"/>
      <c r="T1500" s="930"/>
      <c r="U1500" s="928">
        <f>SUM('HL KNIHA VYPOC'!J223)</f>
        <v>0</v>
      </c>
      <c r="V1500" s="929"/>
      <c r="W1500" s="929"/>
      <c r="X1500" s="929"/>
      <c r="Y1500" s="929"/>
      <c r="Z1500" s="929"/>
      <c r="AA1500" s="930"/>
      <c r="AB1500" s="928">
        <f>SUM('HL KNIHA VYPOC'!I223)</f>
        <v>0</v>
      </c>
      <c r="AC1500" s="929"/>
      <c r="AD1500" s="929"/>
      <c r="AE1500" s="929"/>
      <c r="AF1500" s="929"/>
      <c r="AG1500" s="929"/>
      <c r="AH1500" s="930"/>
      <c r="AI1500" s="928"/>
      <c r="AJ1500" s="929"/>
      <c r="AK1500" s="929"/>
      <c r="AL1500" s="929"/>
      <c r="AM1500" s="929"/>
      <c r="AN1500" s="929"/>
      <c r="AO1500" s="930"/>
      <c r="AP1500" s="928">
        <f>SUM(M1500+U1500-AB1500+AI1500)</f>
        <v>0</v>
      </c>
      <c r="AQ1500" s="929"/>
      <c r="AR1500" s="929"/>
      <c r="AS1500" s="929"/>
      <c r="AT1500" s="929"/>
      <c r="AU1500" s="929"/>
      <c r="AV1500" s="930"/>
      <c r="AW1500" s="190"/>
      <c r="AX1500" s="191"/>
      <c r="AY1500" s="191"/>
      <c r="AZ1500" s="191"/>
      <c r="BA1500" s="191"/>
      <c r="BB1500" s="191"/>
    </row>
    <row r="1501" spans="1:54" ht="12.6" customHeight="1" x14ac:dyDescent="0.25">
      <c r="A1501" s="193" t="s">
        <v>1982</v>
      </c>
      <c r="B1501" s="194"/>
      <c r="C1501" s="194"/>
      <c r="D1501" s="194"/>
      <c r="E1501" s="194"/>
      <c r="F1501" s="194"/>
      <c r="G1501" s="194"/>
      <c r="H1501" s="194"/>
      <c r="I1501" s="194"/>
      <c r="J1501" s="194"/>
      <c r="K1501" s="194"/>
      <c r="L1501" s="195"/>
      <c r="M1501" s="927">
        <f>SUM('HL KNIHA VYPOC'!H172)</f>
        <v>0</v>
      </c>
      <c r="N1501" s="927"/>
      <c r="O1501" s="927"/>
      <c r="P1501" s="927"/>
      <c r="Q1501" s="927"/>
      <c r="R1501" s="927"/>
      <c r="S1501" s="927"/>
      <c r="T1501" s="927"/>
      <c r="U1501" s="927">
        <f>SUM('HL KNIHA VYPOC'!J172)</f>
        <v>0</v>
      </c>
      <c r="V1501" s="927"/>
      <c r="W1501" s="927"/>
      <c r="X1501" s="927"/>
      <c r="Y1501" s="927"/>
      <c r="Z1501" s="927"/>
      <c r="AA1501" s="927"/>
      <c r="AB1501" s="927">
        <f>SUM('HL KNIHA VYPOC'!I172)</f>
        <v>0</v>
      </c>
      <c r="AC1501" s="927"/>
      <c r="AD1501" s="927"/>
      <c r="AE1501" s="927"/>
      <c r="AF1501" s="927"/>
      <c r="AG1501" s="927"/>
      <c r="AH1501" s="927"/>
      <c r="AI1501" s="927"/>
      <c r="AJ1501" s="927"/>
      <c r="AK1501" s="927"/>
      <c r="AL1501" s="927"/>
      <c r="AM1501" s="927"/>
      <c r="AN1501" s="927"/>
      <c r="AO1501" s="927"/>
      <c r="AP1501" s="931">
        <f>SUM('HL KNIHA VYPOC'!K172)</f>
        <v>0</v>
      </c>
      <c r="AQ1501" s="932"/>
      <c r="AR1501" s="932"/>
      <c r="AS1501" s="932"/>
      <c r="AT1501" s="932"/>
      <c r="AU1501" s="932"/>
      <c r="AV1501" s="933"/>
      <c r="AW1501" s="190"/>
      <c r="AX1501" s="191"/>
      <c r="AY1501" s="191"/>
      <c r="AZ1501" s="191"/>
      <c r="BA1501" s="191"/>
      <c r="BB1501" s="191"/>
    </row>
    <row r="1502" spans="1:54" ht="12.6" customHeight="1" x14ac:dyDescent="0.25">
      <c r="A1502" s="196" t="s">
        <v>1983</v>
      </c>
      <c r="B1502" s="197"/>
      <c r="C1502" s="197"/>
      <c r="D1502" s="197"/>
      <c r="E1502" s="197"/>
      <c r="F1502" s="197"/>
      <c r="G1502" s="197"/>
      <c r="H1502" s="197"/>
      <c r="I1502" s="197"/>
      <c r="J1502" s="197"/>
      <c r="K1502" s="197"/>
      <c r="L1502" s="198"/>
      <c r="M1502" s="927"/>
      <c r="N1502" s="927"/>
      <c r="O1502" s="927"/>
      <c r="P1502" s="927"/>
      <c r="Q1502" s="927"/>
      <c r="R1502" s="927"/>
      <c r="S1502" s="927"/>
      <c r="T1502" s="927"/>
      <c r="U1502" s="927"/>
      <c r="V1502" s="927"/>
      <c r="W1502" s="927"/>
      <c r="X1502" s="927"/>
      <c r="Y1502" s="927"/>
      <c r="Z1502" s="927"/>
      <c r="AA1502" s="927"/>
      <c r="AB1502" s="927"/>
      <c r="AC1502" s="927"/>
      <c r="AD1502" s="927"/>
      <c r="AE1502" s="927"/>
      <c r="AF1502" s="927"/>
      <c r="AG1502" s="927"/>
      <c r="AH1502" s="927"/>
      <c r="AI1502" s="927"/>
      <c r="AJ1502" s="927"/>
      <c r="AK1502" s="927"/>
      <c r="AL1502" s="927"/>
      <c r="AM1502" s="927"/>
      <c r="AN1502" s="927"/>
      <c r="AO1502" s="927"/>
      <c r="AP1502" s="934"/>
      <c r="AQ1502" s="935"/>
      <c r="AR1502" s="935"/>
      <c r="AS1502" s="935"/>
      <c r="AT1502" s="935"/>
      <c r="AU1502" s="935"/>
      <c r="AV1502" s="936"/>
      <c r="AW1502" s="190"/>
      <c r="AX1502" s="191"/>
      <c r="AY1502" s="191"/>
      <c r="AZ1502" s="191"/>
      <c r="BA1502" s="191"/>
      <c r="BB1502" s="191"/>
    </row>
    <row r="1503" spans="1:54" ht="12.6" customHeight="1" x14ac:dyDescent="0.25">
      <c r="A1503" s="187" t="s">
        <v>1984</v>
      </c>
      <c r="B1503" s="188"/>
      <c r="C1503" s="188"/>
      <c r="D1503" s="188"/>
      <c r="E1503" s="188"/>
      <c r="F1503" s="188"/>
      <c r="G1503" s="188"/>
      <c r="H1503" s="188"/>
      <c r="I1503" s="188"/>
      <c r="J1503" s="188"/>
      <c r="K1503" s="188"/>
      <c r="L1503" s="189"/>
      <c r="M1503" s="927">
        <f>SUM('HL KNIHA VYPOC'!H216)*-1</f>
        <v>0</v>
      </c>
      <c r="N1503" s="927"/>
      <c r="O1503" s="927"/>
      <c r="P1503" s="927"/>
      <c r="Q1503" s="927"/>
      <c r="R1503" s="927"/>
      <c r="S1503" s="927"/>
      <c r="T1503" s="927"/>
      <c r="U1503" s="927">
        <f>SUM('HL KNIHA VYPOC'!J216)</f>
        <v>0</v>
      </c>
      <c r="V1503" s="927"/>
      <c r="W1503" s="927"/>
      <c r="X1503" s="927"/>
      <c r="Y1503" s="927"/>
      <c r="Z1503" s="927"/>
      <c r="AA1503" s="927"/>
      <c r="AB1503" s="927">
        <f>SUM('HL KNIHA VYPOC'!I216)</f>
        <v>0</v>
      </c>
      <c r="AC1503" s="927"/>
      <c r="AD1503" s="927"/>
      <c r="AE1503" s="927"/>
      <c r="AF1503" s="927"/>
      <c r="AG1503" s="927"/>
      <c r="AH1503" s="927"/>
      <c r="AI1503" s="927"/>
      <c r="AJ1503" s="927"/>
      <c r="AK1503" s="927"/>
      <c r="AL1503" s="927"/>
      <c r="AM1503" s="927"/>
      <c r="AN1503" s="927"/>
      <c r="AO1503" s="927"/>
      <c r="AP1503" s="928">
        <f t="shared" ref="AP1503:AP1509" si="4">SUM(M1503+U1503-AB1503+AI1503)</f>
        <v>0</v>
      </c>
      <c r="AQ1503" s="929"/>
      <c r="AR1503" s="929"/>
      <c r="AS1503" s="929"/>
      <c r="AT1503" s="929"/>
      <c r="AU1503" s="929"/>
      <c r="AV1503" s="930"/>
      <c r="AW1503" s="190"/>
      <c r="AX1503" s="191"/>
      <c r="AY1503" s="191"/>
      <c r="AZ1503" s="191"/>
      <c r="BA1503" s="191"/>
      <c r="BB1503" s="191"/>
    </row>
    <row r="1504" spans="1:54" ht="12.6" customHeight="1" x14ac:dyDescent="0.25">
      <c r="A1504" s="187" t="s">
        <v>1985</v>
      </c>
      <c r="B1504" s="188"/>
      <c r="C1504" s="188"/>
      <c r="D1504" s="188"/>
      <c r="E1504" s="188"/>
      <c r="F1504" s="188"/>
      <c r="G1504" s="188"/>
      <c r="H1504" s="188"/>
      <c r="I1504" s="188"/>
      <c r="J1504" s="188"/>
      <c r="K1504" s="188"/>
      <c r="L1504" s="189"/>
      <c r="M1504" s="931">
        <f>SUM('HL KNIHA VYPOC'!H217)*-1</f>
        <v>0</v>
      </c>
      <c r="N1504" s="932"/>
      <c r="O1504" s="932"/>
      <c r="P1504" s="932"/>
      <c r="Q1504" s="932"/>
      <c r="R1504" s="932"/>
      <c r="S1504" s="932"/>
      <c r="T1504" s="933"/>
      <c r="U1504" s="931">
        <f>SUM('HL KNIHA VYPOC'!J217)</f>
        <v>0</v>
      </c>
      <c r="V1504" s="932"/>
      <c r="W1504" s="932"/>
      <c r="X1504" s="932"/>
      <c r="Y1504" s="932"/>
      <c r="Z1504" s="932"/>
      <c r="AA1504" s="933"/>
      <c r="AB1504" s="931">
        <f>SUM('HL KNIHA VYPOC'!I217)</f>
        <v>0</v>
      </c>
      <c r="AC1504" s="932"/>
      <c r="AD1504" s="932"/>
      <c r="AE1504" s="932"/>
      <c r="AF1504" s="932"/>
      <c r="AG1504" s="932"/>
      <c r="AH1504" s="933"/>
      <c r="AI1504" s="931"/>
      <c r="AJ1504" s="932"/>
      <c r="AK1504" s="932"/>
      <c r="AL1504" s="932"/>
      <c r="AM1504" s="932"/>
      <c r="AN1504" s="932"/>
      <c r="AO1504" s="933"/>
      <c r="AP1504" s="928">
        <f t="shared" si="4"/>
        <v>0</v>
      </c>
      <c r="AQ1504" s="929"/>
      <c r="AR1504" s="929"/>
      <c r="AS1504" s="929"/>
      <c r="AT1504" s="929"/>
      <c r="AU1504" s="929"/>
      <c r="AV1504" s="930"/>
      <c r="AW1504" s="190"/>
      <c r="AX1504" s="191"/>
      <c r="AY1504" s="191"/>
      <c r="AZ1504" s="191"/>
      <c r="BA1504" s="191"/>
      <c r="BB1504" s="191"/>
    </row>
    <row r="1505" spans="1:54" ht="27" customHeight="1" x14ac:dyDescent="0.25">
      <c r="A1505" s="843" t="s">
        <v>1986</v>
      </c>
      <c r="B1505" s="844"/>
      <c r="C1505" s="844"/>
      <c r="D1505" s="844"/>
      <c r="E1505" s="844"/>
      <c r="F1505" s="844"/>
      <c r="G1505" s="844"/>
      <c r="H1505" s="844"/>
      <c r="I1505" s="844"/>
      <c r="J1505" s="844"/>
      <c r="K1505" s="844"/>
      <c r="L1505" s="845"/>
      <c r="M1505" s="931">
        <f>SUM('HL KNIHA VYPOC'!H222+'HL KNIHA VYPOC'!H227)*-1</f>
        <v>0</v>
      </c>
      <c r="N1505" s="932"/>
      <c r="O1505" s="932"/>
      <c r="P1505" s="932"/>
      <c r="Q1505" s="932"/>
      <c r="R1505" s="932"/>
      <c r="S1505" s="932"/>
      <c r="T1505" s="933"/>
      <c r="U1505" s="931">
        <f>SUM('HL KNIHA VYPOC'!J222+'HL KNIHA VYPOC'!J227)</f>
        <v>0</v>
      </c>
      <c r="V1505" s="932"/>
      <c r="W1505" s="932"/>
      <c r="X1505" s="932"/>
      <c r="Y1505" s="932"/>
      <c r="Z1505" s="932"/>
      <c r="AA1505" s="933"/>
      <c r="AB1505" s="931">
        <f>SUM('HL KNIHA VYPOC'!I222+'HL KNIHA VYPOC'!I227)</f>
        <v>0</v>
      </c>
      <c r="AC1505" s="932"/>
      <c r="AD1505" s="932"/>
      <c r="AE1505" s="932"/>
      <c r="AF1505" s="932"/>
      <c r="AG1505" s="932"/>
      <c r="AH1505" s="933"/>
      <c r="AI1505" s="931"/>
      <c r="AJ1505" s="932"/>
      <c r="AK1505" s="932"/>
      <c r="AL1505" s="932"/>
      <c r="AM1505" s="932"/>
      <c r="AN1505" s="932"/>
      <c r="AO1505" s="933"/>
      <c r="AP1505" s="928">
        <f t="shared" si="4"/>
        <v>0</v>
      </c>
      <c r="AQ1505" s="929"/>
      <c r="AR1505" s="929"/>
      <c r="AS1505" s="929"/>
      <c r="AT1505" s="929"/>
      <c r="AU1505" s="929"/>
      <c r="AV1505" s="930"/>
      <c r="AW1505" s="190"/>
      <c r="AX1505" s="191"/>
      <c r="AY1505" s="191"/>
      <c r="AZ1505" s="191"/>
      <c r="BA1505" s="191"/>
      <c r="BB1505" s="191"/>
    </row>
    <row r="1506" spans="1:54" ht="27" customHeight="1" x14ac:dyDescent="0.25">
      <c r="A1506" s="843" t="s">
        <v>1987</v>
      </c>
      <c r="B1506" s="844"/>
      <c r="C1506" s="844"/>
      <c r="D1506" s="844"/>
      <c r="E1506" s="844"/>
      <c r="F1506" s="844"/>
      <c r="G1506" s="844"/>
      <c r="H1506" s="844"/>
      <c r="I1506" s="844"/>
      <c r="J1506" s="844"/>
      <c r="K1506" s="844"/>
      <c r="L1506" s="845"/>
      <c r="M1506" s="928">
        <f>SUM('HL KNIHA VYPOC'!H221+'HL KNIHA VYPOC'!H226)*-1</f>
        <v>80000</v>
      </c>
      <c r="N1506" s="929"/>
      <c r="O1506" s="929"/>
      <c r="P1506" s="929"/>
      <c r="Q1506" s="929"/>
      <c r="R1506" s="929"/>
      <c r="S1506" s="929"/>
      <c r="T1506" s="930"/>
      <c r="U1506" s="928">
        <f>SUM('HL KNIHA VYPOC'!J221+'HL KNIHA VYPOC'!J226)</f>
        <v>0</v>
      </c>
      <c r="V1506" s="929"/>
      <c r="W1506" s="929"/>
      <c r="X1506" s="929"/>
      <c r="Y1506" s="929"/>
      <c r="Z1506" s="929"/>
      <c r="AA1506" s="930"/>
      <c r="AB1506" s="928">
        <f>SUM('HL KNIHA VYPOC'!I221+'HL KNIHA VYPOC'!I226)</f>
        <v>0</v>
      </c>
      <c r="AC1506" s="929"/>
      <c r="AD1506" s="929"/>
      <c r="AE1506" s="929"/>
      <c r="AF1506" s="929"/>
      <c r="AG1506" s="929"/>
      <c r="AH1506" s="930"/>
      <c r="AI1506" s="928"/>
      <c r="AJ1506" s="929"/>
      <c r="AK1506" s="929"/>
      <c r="AL1506" s="929"/>
      <c r="AM1506" s="929"/>
      <c r="AN1506" s="929"/>
      <c r="AO1506" s="930"/>
      <c r="AP1506" s="928">
        <f t="shared" si="4"/>
        <v>80000</v>
      </c>
      <c r="AQ1506" s="929"/>
      <c r="AR1506" s="929"/>
      <c r="AS1506" s="929"/>
      <c r="AT1506" s="929"/>
      <c r="AU1506" s="929"/>
      <c r="AV1506" s="930"/>
      <c r="AW1506" s="190"/>
      <c r="AX1506" s="191"/>
      <c r="AY1506" s="191"/>
      <c r="AZ1506" s="191"/>
      <c r="BA1506" s="191"/>
      <c r="BB1506" s="191"/>
    </row>
    <row r="1507" spans="1:54" ht="12.6" customHeight="1" x14ac:dyDescent="0.25">
      <c r="A1507" s="187" t="s">
        <v>1988</v>
      </c>
      <c r="B1507" s="188"/>
      <c r="C1507" s="188"/>
      <c r="D1507" s="188"/>
      <c r="E1507" s="188"/>
      <c r="F1507" s="188"/>
      <c r="G1507" s="188"/>
      <c r="H1507" s="188"/>
      <c r="I1507" s="188"/>
      <c r="J1507" s="188"/>
      <c r="K1507" s="188"/>
      <c r="L1507" s="189"/>
      <c r="M1507" s="931">
        <f>SUM('HL KNIHA VYPOC'!H228)*-1</f>
        <v>0</v>
      </c>
      <c r="N1507" s="932"/>
      <c r="O1507" s="932"/>
      <c r="P1507" s="932"/>
      <c r="Q1507" s="932"/>
      <c r="R1507" s="932"/>
      <c r="S1507" s="932"/>
      <c r="T1507" s="933"/>
      <c r="U1507" s="931">
        <f>SUM('HL KNIHA VYPOC'!J228)</f>
        <v>0</v>
      </c>
      <c r="V1507" s="932"/>
      <c r="W1507" s="932"/>
      <c r="X1507" s="932"/>
      <c r="Y1507" s="932"/>
      <c r="Z1507" s="932"/>
      <c r="AA1507" s="933"/>
      <c r="AB1507" s="931">
        <f>SUM('HL KNIHA VYPOC'!I228)</f>
        <v>0</v>
      </c>
      <c r="AC1507" s="932"/>
      <c r="AD1507" s="932"/>
      <c r="AE1507" s="932"/>
      <c r="AF1507" s="932"/>
      <c r="AG1507" s="932"/>
      <c r="AH1507" s="933"/>
      <c r="AI1507" s="931"/>
      <c r="AJ1507" s="932"/>
      <c r="AK1507" s="932"/>
      <c r="AL1507" s="932"/>
      <c r="AM1507" s="932"/>
      <c r="AN1507" s="932"/>
      <c r="AO1507" s="933"/>
      <c r="AP1507" s="928">
        <f t="shared" si="4"/>
        <v>0</v>
      </c>
      <c r="AQ1507" s="929"/>
      <c r="AR1507" s="929"/>
      <c r="AS1507" s="929"/>
      <c r="AT1507" s="929"/>
      <c r="AU1507" s="929"/>
      <c r="AV1507" s="930"/>
      <c r="AW1507" s="190"/>
      <c r="AX1507" s="191"/>
      <c r="AY1507" s="191"/>
      <c r="AZ1507" s="191"/>
      <c r="BA1507" s="191"/>
      <c r="BB1507" s="191"/>
    </row>
    <row r="1508" spans="1:54" ht="12.6" customHeight="1" x14ac:dyDescent="0.25">
      <c r="A1508" s="196" t="s">
        <v>1989</v>
      </c>
      <c r="B1508" s="197"/>
      <c r="C1508" s="197"/>
      <c r="D1508" s="197"/>
      <c r="E1508" s="197"/>
      <c r="F1508" s="197"/>
      <c r="G1508" s="197"/>
      <c r="H1508" s="197"/>
      <c r="I1508" s="197"/>
      <c r="J1508" s="197"/>
      <c r="K1508" s="197"/>
      <c r="L1508" s="198"/>
      <c r="M1508" s="931">
        <f>SUM('HL KNIHA VYPOC'!H229)*-1</f>
        <v>0</v>
      </c>
      <c r="N1508" s="932"/>
      <c r="O1508" s="932"/>
      <c r="P1508" s="932"/>
      <c r="Q1508" s="932"/>
      <c r="R1508" s="932"/>
      <c r="S1508" s="932"/>
      <c r="T1508" s="933"/>
      <c r="U1508" s="931">
        <f>SUM('HL KNIHA VYPOC'!J229)</f>
        <v>0</v>
      </c>
      <c r="V1508" s="932"/>
      <c r="W1508" s="932"/>
      <c r="X1508" s="932"/>
      <c r="Y1508" s="932"/>
      <c r="Z1508" s="932"/>
      <c r="AA1508" s="933"/>
      <c r="AB1508" s="931">
        <f>SUM('HL KNIHA VYPOC'!I229)</f>
        <v>0</v>
      </c>
      <c r="AC1508" s="932"/>
      <c r="AD1508" s="932"/>
      <c r="AE1508" s="932"/>
      <c r="AF1508" s="932"/>
      <c r="AG1508" s="932"/>
      <c r="AH1508" s="933"/>
      <c r="AI1508" s="931"/>
      <c r="AJ1508" s="932"/>
      <c r="AK1508" s="932"/>
      <c r="AL1508" s="932"/>
      <c r="AM1508" s="932"/>
      <c r="AN1508" s="932"/>
      <c r="AO1508" s="933"/>
      <c r="AP1508" s="928">
        <f t="shared" si="4"/>
        <v>0</v>
      </c>
      <c r="AQ1508" s="929"/>
      <c r="AR1508" s="929"/>
      <c r="AS1508" s="929"/>
      <c r="AT1508" s="929"/>
      <c r="AU1508" s="929"/>
      <c r="AV1508" s="930"/>
      <c r="AW1508" s="190"/>
      <c r="AX1508" s="191"/>
      <c r="AY1508" s="191"/>
      <c r="AZ1508" s="191"/>
      <c r="BA1508" s="191"/>
      <c r="BB1508" s="191"/>
    </row>
    <row r="1509" spans="1:54" ht="12.6" customHeight="1" x14ac:dyDescent="0.25">
      <c r="A1509" s="193" t="s">
        <v>1990</v>
      </c>
      <c r="B1509" s="194"/>
      <c r="C1509" s="194"/>
      <c r="D1509" s="194"/>
      <c r="E1509" s="194"/>
      <c r="F1509" s="194"/>
      <c r="G1509" s="194"/>
      <c r="H1509" s="194"/>
      <c r="I1509" s="194"/>
      <c r="J1509" s="194"/>
      <c r="K1509" s="194"/>
      <c r="L1509" s="195"/>
      <c r="M1509" s="927">
        <f>SUM('HL KNIHA VYPOC'!H218)*-1</f>
        <v>0</v>
      </c>
      <c r="N1509" s="927"/>
      <c r="O1509" s="927"/>
      <c r="P1509" s="927"/>
      <c r="Q1509" s="927"/>
      <c r="R1509" s="927"/>
      <c r="S1509" s="927"/>
      <c r="T1509" s="927"/>
      <c r="U1509" s="927">
        <f>SUM('HL KNIHA VYPOC'!J218)</f>
        <v>0</v>
      </c>
      <c r="V1509" s="927"/>
      <c r="W1509" s="927"/>
      <c r="X1509" s="927"/>
      <c r="Y1509" s="927"/>
      <c r="Z1509" s="927"/>
      <c r="AA1509" s="927"/>
      <c r="AB1509" s="927">
        <f>SUM('HL KNIHA VYPOC'!I218)</f>
        <v>0</v>
      </c>
      <c r="AC1509" s="927"/>
      <c r="AD1509" s="927"/>
      <c r="AE1509" s="927"/>
      <c r="AF1509" s="927"/>
      <c r="AG1509" s="927"/>
      <c r="AH1509" s="927"/>
      <c r="AI1509" s="927"/>
      <c r="AJ1509" s="927"/>
      <c r="AK1509" s="927"/>
      <c r="AL1509" s="927"/>
      <c r="AM1509" s="927"/>
      <c r="AN1509" s="927"/>
      <c r="AO1509" s="927"/>
      <c r="AP1509" s="931">
        <f t="shared" si="4"/>
        <v>0</v>
      </c>
      <c r="AQ1509" s="932"/>
      <c r="AR1509" s="932"/>
      <c r="AS1509" s="932"/>
      <c r="AT1509" s="932"/>
      <c r="AU1509" s="932"/>
      <c r="AV1509" s="933"/>
      <c r="AW1509" s="190"/>
      <c r="AX1509" s="191"/>
      <c r="AY1509" s="191"/>
      <c r="AZ1509" s="191"/>
      <c r="BA1509" s="191"/>
      <c r="BB1509" s="191"/>
    </row>
    <row r="1510" spans="1:54" ht="12.6" customHeight="1" x14ac:dyDescent="0.25">
      <c r="A1510" s="256" t="s">
        <v>1991</v>
      </c>
      <c r="B1510" s="183"/>
      <c r="C1510" s="183"/>
      <c r="D1510" s="183"/>
      <c r="E1510" s="183"/>
      <c r="F1510" s="183"/>
      <c r="G1510" s="183"/>
      <c r="H1510" s="183"/>
      <c r="I1510" s="183"/>
      <c r="J1510" s="183"/>
      <c r="K1510" s="183"/>
      <c r="L1510" s="225"/>
      <c r="M1510" s="927"/>
      <c r="N1510" s="927"/>
      <c r="O1510" s="927"/>
      <c r="P1510" s="927"/>
      <c r="Q1510" s="927"/>
      <c r="R1510" s="927"/>
      <c r="S1510" s="927"/>
      <c r="T1510" s="927"/>
      <c r="U1510" s="927"/>
      <c r="V1510" s="927"/>
      <c r="W1510" s="927"/>
      <c r="X1510" s="927"/>
      <c r="Y1510" s="927"/>
      <c r="Z1510" s="927"/>
      <c r="AA1510" s="927"/>
      <c r="AB1510" s="927"/>
      <c r="AC1510" s="927"/>
      <c r="AD1510" s="927"/>
      <c r="AE1510" s="927"/>
      <c r="AF1510" s="927"/>
      <c r="AG1510" s="927"/>
      <c r="AH1510" s="927"/>
      <c r="AI1510" s="927"/>
      <c r="AJ1510" s="927"/>
      <c r="AK1510" s="927"/>
      <c r="AL1510" s="927"/>
      <c r="AM1510" s="927"/>
      <c r="AN1510" s="927"/>
      <c r="AO1510" s="927"/>
      <c r="AP1510" s="947"/>
      <c r="AQ1510" s="948"/>
      <c r="AR1510" s="948"/>
      <c r="AS1510" s="948"/>
      <c r="AT1510" s="948"/>
      <c r="AU1510" s="948"/>
      <c r="AV1510" s="949"/>
      <c r="AW1510" s="190"/>
      <c r="AX1510" s="191"/>
      <c r="AY1510" s="191"/>
      <c r="AZ1510" s="191"/>
      <c r="BA1510" s="191"/>
      <c r="BB1510" s="191"/>
    </row>
    <row r="1511" spans="1:54" ht="12.6" customHeight="1" x14ac:dyDescent="0.25">
      <c r="A1511" s="196" t="s">
        <v>1992</v>
      </c>
      <c r="B1511" s="197"/>
      <c r="C1511" s="197"/>
      <c r="D1511" s="197"/>
      <c r="E1511" s="197"/>
      <c r="F1511" s="197"/>
      <c r="G1511" s="197"/>
      <c r="H1511" s="197"/>
      <c r="I1511" s="197"/>
      <c r="J1511" s="197"/>
      <c r="K1511" s="197"/>
      <c r="L1511" s="198"/>
      <c r="M1511" s="927"/>
      <c r="N1511" s="927"/>
      <c r="O1511" s="927"/>
      <c r="P1511" s="927"/>
      <c r="Q1511" s="927"/>
      <c r="R1511" s="927"/>
      <c r="S1511" s="927"/>
      <c r="T1511" s="927"/>
      <c r="U1511" s="927"/>
      <c r="V1511" s="927"/>
      <c r="W1511" s="927"/>
      <c r="X1511" s="927"/>
      <c r="Y1511" s="927"/>
      <c r="Z1511" s="927"/>
      <c r="AA1511" s="927"/>
      <c r="AB1511" s="927"/>
      <c r="AC1511" s="927"/>
      <c r="AD1511" s="927"/>
      <c r="AE1511" s="927"/>
      <c r="AF1511" s="927"/>
      <c r="AG1511" s="927"/>
      <c r="AH1511" s="927"/>
      <c r="AI1511" s="927"/>
      <c r="AJ1511" s="927"/>
      <c r="AK1511" s="927"/>
      <c r="AL1511" s="927"/>
      <c r="AM1511" s="927"/>
      <c r="AN1511" s="927"/>
      <c r="AO1511" s="927"/>
      <c r="AP1511" s="934"/>
      <c r="AQ1511" s="935"/>
      <c r="AR1511" s="935"/>
      <c r="AS1511" s="935"/>
      <c r="AT1511" s="935"/>
      <c r="AU1511" s="935"/>
      <c r="AV1511" s="936"/>
      <c r="AW1511" s="190"/>
      <c r="AX1511" s="191"/>
      <c r="AY1511" s="191"/>
      <c r="AZ1511" s="191"/>
      <c r="BA1511" s="191"/>
      <c r="BB1511" s="191"/>
    </row>
    <row r="1512" spans="1:54" ht="12.6" customHeight="1" x14ac:dyDescent="0.25">
      <c r="A1512" s="193" t="s">
        <v>1990</v>
      </c>
      <c r="B1512" s="194"/>
      <c r="C1512" s="194"/>
      <c r="D1512" s="194"/>
      <c r="E1512" s="194"/>
      <c r="F1512" s="194"/>
      <c r="G1512" s="194"/>
      <c r="H1512" s="194"/>
      <c r="I1512" s="194"/>
      <c r="J1512" s="194"/>
      <c r="K1512" s="194"/>
      <c r="L1512" s="195"/>
      <c r="M1512" s="927">
        <f>SUM('HL KNIHA VYPOC'!H219)*-1</f>
        <v>0</v>
      </c>
      <c r="N1512" s="927"/>
      <c r="O1512" s="927"/>
      <c r="P1512" s="927"/>
      <c r="Q1512" s="927"/>
      <c r="R1512" s="927"/>
      <c r="S1512" s="927"/>
      <c r="T1512" s="927"/>
      <c r="U1512" s="927">
        <f>SUM('HL KNIHA VYPOC'!J219)</f>
        <v>0</v>
      </c>
      <c r="V1512" s="927"/>
      <c r="W1512" s="927"/>
      <c r="X1512" s="927"/>
      <c r="Y1512" s="927"/>
      <c r="Z1512" s="927"/>
      <c r="AA1512" s="927"/>
      <c r="AB1512" s="927">
        <f>SUM('HL KNIHA VYPOC'!I219)</f>
        <v>0</v>
      </c>
      <c r="AC1512" s="927"/>
      <c r="AD1512" s="927"/>
      <c r="AE1512" s="927"/>
      <c r="AF1512" s="927"/>
      <c r="AG1512" s="927"/>
      <c r="AH1512" s="927"/>
      <c r="AI1512" s="927"/>
      <c r="AJ1512" s="927"/>
      <c r="AK1512" s="927"/>
      <c r="AL1512" s="927"/>
      <c r="AM1512" s="927"/>
      <c r="AN1512" s="927"/>
      <c r="AO1512" s="927"/>
      <c r="AP1512" s="931">
        <f>SUM(M1512+U1512-AB1512+AI1512)</f>
        <v>0</v>
      </c>
      <c r="AQ1512" s="932"/>
      <c r="AR1512" s="932"/>
      <c r="AS1512" s="932"/>
      <c r="AT1512" s="932"/>
      <c r="AU1512" s="932"/>
      <c r="AV1512" s="933"/>
      <c r="AW1512" s="190"/>
      <c r="AX1512" s="191"/>
      <c r="AY1512" s="191"/>
      <c r="AZ1512" s="191"/>
      <c r="BA1512" s="191"/>
      <c r="BB1512" s="191"/>
    </row>
    <row r="1513" spans="1:54" ht="12.6" customHeight="1" x14ac:dyDescent="0.25">
      <c r="A1513" s="196" t="s">
        <v>1993</v>
      </c>
      <c r="B1513" s="197"/>
      <c r="C1513" s="197"/>
      <c r="D1513" s="197"/>
      <c r="E1513" s="197"/>
      <c r="F1513" s="197"/>
      <c r="G1513" s="197"/>
      <c r="H1513" s="197"/>
      <c r="I1513" s="197"/>
      <c r="J1513" s="197"/>
      <c r="K1513" s="197"/>
      <c r="L1513" s="198"/>
      <c r="M1513" s="927"/>
      <c r="N1513" s="927"/>
      <c r="O1513" s="927"/>
      <c r="P1513" s="927"/>
      <c r="Q1513" s="927"/>
      <c r="R1513" s="927"/>
      <c r="S1513" s="927"/>
      <c r="T1513" s="927"/>
      <c r="U1513" s="927"/>
      <c r="V1513" s="927"/>
      <c r="W1513" s="927"/>
      <c r="X1513" s="927"/>
      <c r="Y1513" s="927"/>
      <c r="Z1513" s="927"/>
      <c r="AA1513" s="927"/>
      <c r="AB1513" s="927"/>
      <c r="AC1513" s="927"/>
      <c r="AD1513" s="927"/>
      <c r="AE1513" s="927"/>
      <c r="AF1513" s="927"/>
      <c r="AG1513" s="927"/>
      <c r="AH1513" s="927"/>
      <c r="AI1513" s="927"/>
      <c r="AJ1513" s="927"/>
      <c r="AK1513" s="927"/>
      <c r="AL1513" s="927"/>
      <c r="AM1513" s="927"/>
      <c r="AN1513" s="927"/>
      <c r="AO1513" s="927"/>
      <c r="AP1513" s="934"/>
      <c r="AQ1513" s="935"/>
      <c r="AR1513" s="935"/>
      <c r="AS1513" s="935"/>
      <c r="AT1513" s="935"/>
      <c r="AU1513" s="935"/>
      <c r="AV1513" s="936"/>
      <c r="AW1513" s="190"/>
      <c r="AX1513" s="191"/>
      <c r="AY1513" s="191"/>
      <c r="AZ1513" s="191"/>
      <c r="BA1513" s="191"/>
      <c r="BB1513" s="191"/>
    </row>
    <row r="1514" spans="1:54" ht="12.6" customHeight="1" x14ac:dyDescent="0.25">
      <c r="A1514" s="193" t="s">
        <v>1990</v>
      </c>
      <c r="B1514" s="194"/>
      <c r="C1514" s="194"/>
      <c r="D1514" s="194"/>
      <c r="E1514" s="194"/>
      <c r="F1514" s="194"/>
      <c r="G1514" s="194"/>
      <c r="H1514" s="194"/>
      <c r="I1514" s="194"/>
      <c r="J1514" s="194"/>
      <c r="K1514" s="194"/>
      <c r="L1514" s="195"/>
      <c r="M1514" s="927">
        <f>SUM('HL KNIHA VYPOC'!H220)*-1</f>
        <v>0</v>
      </c>
      <c r="N1514" s="927"/>
      <c r="O1514" s="927"/>
      <c r="P1514" s="927"/>
      <c r="Q1514" s="927"/>
      <c r="R1514" s="927"/>
      <c r="S1514" s="927"/>
      <c r="T1514" s="927"/>
      <c r="U1514" s="927">
        <f>SUM('HL KNIHA VYPOC'!J220)</f>
        <v>0</v>
      </c>
      <c r="V1514" s="927"/>
      <c r="W1514" s="927"/>
      <c r="X1514" s="927"/>
      <c r="Y1514" s="927"/>
      <c r="Z1514" s="927"/>
      <c r="AA1514" s="927"/>
      <c r="AB1514" s="927">
        <f>SUM('HL KNIHA VYPOC'!I220)</f>
        <v>0</v>
      </c>
      <c r="AC1514" s="927"/>
      <c r="AD1514" s="927"/>
      <c r="AE1514" s="927"/>
      <c r="AF1514" s="927"/>
      <c r="AG1514" s="927"/>
      <c r="AH1514" s="927"/>
      <c r="AI1514" s="927"/>
      <c r="AJ1514" s="927"/>
      <c r="AK1514" s="927"/>
      <c r="AL1514" s="927"/>
      <c r="AM1514" s="927"/>
      <c r="AN1514" s="927"/>
      <c r="AO1514" s="927"/>
      <c r="AP1514" s="931">
        <f>SUM(M1514+U1514-AB1514+AI1514)</f>
        <v>0</v>
      </c>
      <c r="AQ1514" s="932"/>
      <c r="AR1514" s="932"/>
      <c r="AS1514" s="932"/>
      <c r="AT1514" s="932"/>
      <c r="AU1514" s="932"/>
      <c r="AV1514" s="933"/>
      <c r="AW1514" s="190"/>
      <c r="AX1514" s="191"/>
      <c r="AY1514" s="191"/>
      <c r="AZ1514" s="191"/>
      <c r="BA1514" s="191"/>
      <c r="BB1514" s="191"/>
    </row>
    <row r="1515" spans="1:54" ht="12.6" customHeight="1" x14ac:dyDescent="0.25">
      <c r="A1515" s="256" t="s">
        <v>1994</v>
      </c>
      <c r="B1515" s="183"/>
      <c r="C1515" s="183"/>
      <c r="D1515" s="183"/>
      <c r="E1515" s="183"/>
      <c r="F1515" s="183"/>
      <c r="G1515" s="183"/>
      <c r="H1515" s="183"/>
      <c r="I1515" s="183"/>
      <c r="J1515" s="183"/>
      <c r="K1515" s="183"/>
      <c r="L1515" s="225"/>
      <c r="M1515" s="927"/>
      <c r="N1515" s="927"/>
      <c r="O1515" s="927"/>
      <c r="P1515" s="927"/>
      <c r="Q1515" s="927"/>
      <c r="R1515" s="927"/>
      <c r="S1515" s="927"/>
      <c r="T1515" s="927"/>
      <c r="U1515" s="927"/>
      <c r="V1515" s="927"/>
      <c r="W1515" s="927"/>
      <c r="X1515" s="927"/>
      <c r="Y1515" s="927"/>
      <c r="Z1515" s="927"/>
      <c r="AA1515" s="927"/>
      <c r="AB1515" s="927"/>
      <c r="AC1515" s="927"/>
      <c r="AD1515" s="927"/>
      <c r="AE1515" s="927"/>
      <c r="AF1515" s="927"/>
      <c r="AG1515" s="927"/>
      <c r="AH1515" s="927"/>
      <c r="AI1515" s="927"/>
      <c r="AJ1515" s="927"/>
      <c r="AK1515" s="927"/>
      <c r="AL1515" s="927"/>
      <c r="AM1515" s="927"/>
      <c r="AN1515" s="927"/>
      <c r="AO1515" s="927"/>
      <c r="AP1515" s="947"/>
      <c r="AQ1515" s="948"/>
      <c r="AR1515" s="948"/>
      <c r="AS1515" s="948"/>
      <c r="AT1515" s="948"/>
      <c r="AU1515" s="948"/>
      <c r="AV1515" s="949"/>
      <c r="AW1515" s="190"/>
      <c r="AX1515" s="191"/>
      <c r="AY1515" s="191"/>
      <c r="AZ1515" s="191"/>
      <c r="BA1515" s="191"/>
      <c r="BB1515" s="191"/>
    </row>
    <row r="1516" spans="1:54" ht="12.6" customHeight="1" x14ac:dyDescent="0.25">
      <c r="A1516" s="256" t="s">
        <v>1995</v>
      </c>
      <c r="B1516" s="183"/>
      <c r="C1516" s="183"/>
      <c r="D1516" s="183"/>
      <c r="E1516" s="183"/>
      <c r="F1516" s="183"/>
      <c r="G1516" s="183"/>
      <c r="H1516" s="183"/>
      <c r="I1516" s="183"/>
      <c r="J1516" s="183"/>
      <c r="K1516" s="183"/>
      <c r="L1516" s="225"/>
      <c r="M1516" s="927"/>
      <c r="N1516" s="927"/>
      <c r="O1516" s="927"/>
      <c r="P1516" s="927"/>
      <c r="Q1516" s="927"/>
      <c r="R1516" s="927"/>
      <c r="S1516" s="927"/>
      <c r="T1516" s="927"/>
      <c r="U1516" s="927"/>
      <c r="V1516" s="927"/>
      <c r="W1516" s="927"/>
      <c r="X1516" s="927"/>
      <c r="Y1516" s="927"/>
      <c r="Z1516" s="927"/>
      <c r="AA1516" s="927"/>
      <c r="AB1516" s="927"/>
      <c r="AC1516" s="927"/>
      <c r="AD1516" s="927"/>
      <c r="AE1516" s="927"/>
      <c r="AF1516" s="927"/>
      <c r="AG1516" s="927"/>
      <c r="AH1516" s="927"/>
      <c r="AI1516" s="927"/>
      <c r="AJ1516" s="927"/>
      <c r="AK1516" s="927"/>
      <c r="AL1516" s="927"/>
      <c r="AM1516" s="927"/>
      <c r="AN1516" s="927"/>
      <c r="AO1516" s="927"/>
      <c r="AP1516" s="947"/>
      <c r="AQ1516" s="948"/>
      <c r="AR1516" s="948"/>
      <c r="AS1516" s="948"/>
      <c r="AT1516" s="948"/>
      <c r="AU1516" s="948"/>
      <c r="AV1516" s="949"/>
      <c r="AW1516" s="190"/>
      <c r="AX1516" s="191"/>
      <c r="AY1516" s="191"/>
      <c r="AZ1516" s="191"/>
      <c r="BA1516" s="191"/>
      <c r="BB1516" s="191"/>
    </row>
    <row r="1517" spans="1:54" ht="12.6" customHeight="1" x14ac:dyDescent="0.25">
      <c r="A1517" s="196" t="s">
        <v>1996</v>
      </c>
      <c r="B1517" s="197"/>
      <c r="C1517" s="197"/>
      <c r="D1517" s="197"/>
      <c r="E1517" s="197"/>
      <c r="F1517" s="197"/>
      <c r="G1517" s="197"/>
      <c r="H1517" s="197"/>
      <c r="I1517" s="197"/>
      <c r="J1517" s="197"/>
      <c r="K1517" s="197"/>
      <c r="L1517" s="198"/>
      <c r="M1517" s="927"/>
      <c r="N1517" s="927"/>
      <c r="O1517" s="927"/>
      <c r="P1517" s="927"/>
      <c r="Q1517" s="927"/>
      <c r="R1517" s="927"/>
      <c r="S1517" s="927"/>
      <c r="T1517" s="927"/>
      <c r="U1517" s="927"/>
      <c r="V1517" s="927"/>
      <c r="W1517" s="927"/>
      <c r="X1517" s="927"/>
      <c r="Y1517" s="927"/>
      <c r="Z1517" s="927"/>
      <c r="AA1517" s="927"/>
      <c r="AB1517" s="927"/>
      <c r="AC1517" s="927"/>
      <c r="AD1517" s="927"/>
      <c r="AE1517" s="927"/>
      <c r="AF1517" s="927"/>
      <c r="AG1517" s="927"/>
      <c r="AH1517" s="927"/>
      <c r="AI1517" s="927"/>
      <c r="AJ1517" s="927"/>
      <c r="AK1517" s="927"/>
      <c r="AL1517" s="927"/>
      <c r="AM1517" s="927"/>
      <c r="AN1517" s="927"/>
      <c r="AO1517" s="927"/>
      <c r="AP1517" s="934"/>
      <c r="AQ1517" s="935"/>
      <c r="AR1517" s="935"/>
      <c r="AS1517" s="935"/>
      <c r="AT1517" s="935"/>
      <c r="AU1517" s="935"/>
      <c r="AV1517" s="936"/>
      <c r="AW1517" s="190"/>
      <c r="AX1517" s="191"/>
      <c r="AY1517" s="191"/>
      <c r="AZ1517" s="191"/>
      <c r="BA1517" s="191"/>
      <c r="BB1517" s="191"/>
    </row>
    <row r="1518" spans="1:54" ht="12.6" customHeight="1" x14ac:dyDescent="0.25">
      <c r="A1518" s="193" t="s">
        <v>1997</v>
      </c>
      <c r="B1518" s="194"/>
      <c r="C1518" s="194"/>
      <c r="D1518" s="194"/>
      <c r="E1518" s="194"/>
      <c r="F1518" s="194"/>
      <c r="G1518" s="194"/>
      <c r="H1518" s="194"/>
      <c r="I1518" s="194"/>
      <c r="J1518" s="194"/>
      <c r="K1518" s="194"/>
      <c r="L1518" s="195"/>
      <c r="M1518" s="927">
        <v>1354950</v>
      </c>
      <c r="N1518" s="927"/>
      <c r="O1518" s="927"/>
      <c r="P1518" s="927"/>
      <c r="Q1518" s="927"/>
      <c r="R1518" s="927"/>
      <c r="S1518" s="927"/>
      <c r="T1518" s="927"/>
      <c r="U1518" s="927">
        <v>201074</v>
      </c>
      <c r="V1518" s="927"/>
      <c r="W1518" s="927"/>
      <c r="X1518" s="927"/>
      <c r="Y1518" s="927"/>
      <c r="Z1518" s="927"/>
      <c r="AA1518" s="927"/>
      <c r="AB1518" s="927">
        <f>SUM('HL KNIHA VYPOC'!I230)</f>
        <v>0</v>
      </c>
      <c r="AC1518" s="927"/>
      <c r="AD1518" s="927"/>
      <c r="AE1518" s="927"/>
      <c r="AF1518" s="927"/>
      <c r="AG1518" s="927"/>
      <c r="AH1518" s="927"/>
      <c r="AI1518" s="927"/>
      <c r="AJ1518" s="927"/>
      <c r="AK1518" s="927"/>
      <c r="AL1518" s="927"/>
      <c r="AM1518" s="927"/>
      <c r="AN1518" s="927"/>
      <c r="AO1518" s="927"/>
      <c r="AP1518" s="931">
        <f>SUM(M1518+U1518-AB1518+AI1518)</f>
        <v>1556024</v>
      </c>
      <c r="AQ1518" s="932"/>
      <c r="AR1518" s="932"/>
      <c r="AS1518" s="932"/>
      <c r="AT1518" s="932"/>
      <c r="AU1518" s="932"/>
      <c r="AV1518" s="933"/>
      <c r="AW1518" s="190"/>
      <c r="AX1518" s="191"/>
      <c r="AY1518" s="191"/>
      <c r="AZ1518" s="191"/>
      <c r="BA1518" s="191"/>
      <c r="BB1518" s="191"/>
    </row>
    <row r="1519" spans="1:54" ht="12.6" customHeight="1" x14ac:dyDescent="0.25">
      <c r="A1519" s="196" t="s">
        <v>1998</v>
      </c>
      <c r="B1519" s="197"/>
      <c r="C1519" s="197"/>
      <c r="D1519" s="197"/>
      <c r="E1519" s="197"/>
      <c r="F1519" s="197"/>
      <c r="G1519" s="197"/>
      <c r="H1519" s="197"/>
      <c r="I1519" s="197"/>
      <c r="J1519" s="197"/>
      <c r="K1519" s="197"/>
      <c r="L1519" s="198"/>
      <c r="M1519" s="927"/>
      <c r="N1519" s="927"/>
      <c r="O1519" s="927"/>
      <c r="P1519" s="927"/>
      <c r="Q1519" s="927"/>
      <c r="R1519" s="927"/>
      <c r="S1519" s="927"/>
      <c r="T1519" s="927"/>
      <c r="U1519" s="927"/>
      <c r="V1519" s="927"/>
      <c r="W1519" s="927"/>
      <c r="X1519" s="927"/>
      <c r="Y1519" s="927"/>
      <c r="Z1519" s="927"/>
      <c r="AA1519" s="927"/>
      <c r="AB1519" s="927"/>
      <c r="AC1519" s="927"/>
      <c r="AD1519" s="927"/>
      <c r="AE1519" s="927"/>
      <c r="AF1519" s="927"/>
      <c r="AG1519" s="927"/>
      <c r="AH1519" s="927"/>
      <c r="AI1519" s="927"/>
      <c r="AJ1519" s="927"/>
      <c r="AK1519" s="927"/>
      <c r="AL1519" s="927"/>
      <c r="AM1519" s="927"/>
      <c r="AN1519" s="927"/>
      <c r="AO1519" s="927"/>
      <c r="AP1519" s="934"/>
      <c r="AQ1519" s="935"/>
      <c r="AR1519" s="935"/>
      <c r="AS1519" s="935"/>
      <c r="AT1519" s="935"/>
      <c r="AU1519" s="935"/>
      <c r="AV1519" s="936"/>
      <c r="AW1519" s="190"/>
      <c r="AX1519" s="191"/>
      <c r="AY1519" s="191"/>
      <c r="AZ1519" s="191"/>
      <c r="BA1519" s="191"/>
      <c r="BB1519" s="191"/>
    </row>
    <row r="1520" spans="1:54" ht="12.6" customHeight="1" x14ac:dyDescent="0.25">
      <c r="A1520" s="193" t="s">
        <v>1999</v>
      </c>
      <c r="B1520" s="194"/>
      <c r="C1520" s="194"/>
      <c r="D1520" s="194"/>
      <c r="E1520" s="194"/>
      <c r="F1520" s="194"/>
      <c r="G1520" s="194"/>
      <c r="H1520" s="194"/>
      <c r="I1520" s="194"/>
      <c r="J1520" s="194"/>
      <c r="K1520" s="194"/>
      <c r="L1520" s="195"/>
      <c r="M1520" s="927">
        <f>SUM('HL KNIHA VYPOC'!H231)*-1</f>
        <v>0</v>
      </c>
      <c r="N1520" s="927"/>
      <c r="O1520" s="927"/>
      <c r="P1520" s="927"/>
      <c r="Q1520" s="927"/>
      <c r="R1520" s="927"/>
      <c r="S1520" s="927"/>
      <c r="T1520" s="927"/>
      <c r="U1520" s="927">
        <f>SUM('HL KNIHA VYPOC'!J231)</f>
        <v>0</v>
      </c>
      <c r="V1520" s="927"/>
      <c r="W1520" s="927"/>
      <c r="X1520" s="927"/>
      <c r="Y1520" s="927"/>
      <c r="Z1520" s="927"/>
      <c r="AA1520" s="927"/>
      <c r="AB1520" s="927">
        <f>SUM('HL KNIHA VYPOC'!I231)</f>
        <v>0</v>
      </c>
      <c r="AC1520" s="927"/>
      <c r="AD1520" s="927"/>
      <c r="AE1520" s="927"/>
      <c r="AF1520" s="927"/>
      <c r="AG1520" s="927"/>
      <c r="AH1520" s="927"/>
      <c r="AI1520" s="927"/>
      <c r="AJ1520" s="927"/>
      <c r="AK1520" s="927"/>
      <c r="AL1520" s="927"/>
      <c r="AM1520" s="927"/>
      <c r="AN1520" s="927"/>
      <c r="AO1520" s="927"/>
      <c r="AP1520" s="931">
        <f>SUM(M1520+U1520-AB1520+AI1520)</f>
        <v>0</v>
      </c>
      <c r="AQ1520" s="932"/>
      <c r="AR1520" s="932"/>
      <c r="AS1520" s="932"/>
      <c r="AT1520" s="932"/>
      <c r="AU1520" s="932"/>
      <c r="AV1520" s="933"/>
      <c r="AW1520" s="190"/>
      <c r="AX1520" s="191"/>
      <c r="AY1520" s="191"/>
      <c r="AZ1520" s="191"/>
      <c r="BA1520" s="191"/>
      <c r="BB1520" s="191"/>
    </row>
    <row r="1521" spans="1:54" ht="12.6" customHeight="1" x14ac:dyDescent="0.25">
      <c r="A1521" s="196" t="s">
        <v>2000</v>
      </c>
      <c r="B1521" s="197"/>
      <c r="C1521" s="197"/>
      <c r="D1521" s="197"/>
      <c r="E1521" s="197"/>
      <c r="F1521" s="197"/>
      <c r="G1521" s="197"/>
      <c r="H1521" s="197"/>
      <c r="I1521" s="197"/>
      <c r="J1521" s="197"/>
      <c r="K1521" s="197"/>
      <c r="L1521" s="198"/>
      <c r="M1521" s="927"/>
      <c r="N1521" s="927"/>
      <c r="O1521" s="927"/>
      <c r="P1521" s="927"/>
      <c r="Q1521" s="927"/>
      <c r="R1521" s="927"/>
      <c r="S1521" s="927"/>
      <c r="T1521" s="927"/>
      <c r="U1521" s="927"/>
      <c r="V1521" s="927"/>
      <c r="W1521" s="927"/>
      <c r="X1521" s="927"/>
      <c r="Y1521" s="927"/>
      <c r="Z1521" s="927"/>
      <c r="AA1521" s="927"/>
      <c r="AB1521" s="927"/>
      <c r="AC1521" s="927"/>
      <c r="AD1521" s="927"/>
      <c r="AE1521" s="927"/>
      <c r="AF1521" s="927"/>
      <c r="AG1521" s="927"/>
      <c r="AH1521" s="927"/>
      <c r="AI1521" s="927"/>
      <c r="AJ1521" s="927"/>
      <c r="AK1521" s="927"/>
      <c r="AL1521" s="927"/>
      <c r="AM1521" s="927"/>
      <c r="AN1521" s="927"/>
      <c r="AO1521" s="927"/>
      <c r="AP1521" s="934"/>
      <c r="AQ1521" s="935"/>
      <c r="AR1521" s="935"/>
      <c r="AS1521" s="935"/>
      <c r="AT1521" s="935"/>
      <c r="AU1521" s="935"/>
      <c r="AV1521" s="936"/>
      <c r="AW1521" s="190"/>
      <c r="AX1521" s="191"/>
      <c r="AY1521" s="191"/>
      <c r="AZ1521" s="191"/>
      <c r="BA1521" s="191"/>
      <c r="BB1521" s="191"/>
    </row>
    <row r="1522" spans="1:54" ht="12.6" customHeight="1" x14ac:dyDescent="0.25">
      <c r="A1522" s="193" t="s">
        <v>1504</v>
      </c>
      <c r="B1522" s="194"/>
      <c r="C1522" s="194"/>
      <c r="D1522" s="194"/>
      <c r="E1522" s="194"/>
      <c r="F1522" s="194"/>
      <c r="G1522" s="194"/>
      <c r="H1522" s="194"/>
      <c r="I1522" s="194"/>
      <c r="J1522" s="194"/>
      <c r="K1522" s="194"/>
      <c r="L1522" s="195"/>
      <c r="M1522" s="927">
        <v>396319</v>
      </c>
      <c r="N1522" s="927"/>
      <c r="O1522" s="927"/>
      <c r="P1522" s="927"/>
      <c r="Q1522" s="927"/>
      <c r="R1522" s="927"/>
      <c r="S1522" s="927"/>
      <c r="T1522" s="927"/>
      <c r="U1522" s="927"/>
      <c r="V1522" s="927"/>
      <c r="W1522" s="927"/>
      <c r="X1522" s="927"/>
      <c r="Y1522" s="927"/>
      <c r="Z1522" s="927"/>
      <c r="AA1522" s="927"/>
      <c r="AB1522" s="927"/>
      <c r="AC1522" s="927"/>
      <c r="AD1522" s="927"/>
      <c r="AE1522" s="927"/>
      <c r="AF1522" s="927"/>
      <c r="AG1522" s="927"/>
      <c r="AH1522" s="927"/>
      <c r="AI1522" s="927"/>
      <c r="AJ1522" s="927"/>
      <c r="AK1522" s="927"/>
      <c r="AL1522" s="927"/>
      <c r="AM1522" s="927"/>
      <c r="AN1522" s="927"/>
      <c r="AO1522" s="927"/>
      <c r="AP1522" s="931">
        <v>440943</v>
      </c>
      <c r="AQ1522" s="932"/>
      <c r="AR1522" s="932"/>
      <c r="AS1522" s="932"/>
      <c r="AT1522" s="932"/>
      <c r="AU1522" s="932"/>
      <c r="AV1522" s="933"/>
      <c r="AW1522" s="190"/>
      <c r="AX1522" s="191"/>
      <c r="AY1522" s="191"/>
      <c r="AZ1522" s="191"/>
      <c r="BA1522" s="191"/>
      <c r="BB1522" s="191"/>
    </row>
    <row r="1523" spans="1:54" ht="12.6" customHeight="1" x14ac:dyDescent="0.25">
      <c r="A1523" s="256" t="s">
        <v>2001</v>
      </c>
      <c r="B1523" s="183"/>
      <c r="C1523" s="183"/>
      <c r="D1523" s="183"/>
      <c r="E1523" s="183"/>
      <c r="F1523" s="183"/>
      <c r="G1523" s="183"/>
      <c r="H1523" s="183"/>
      <c r="I1523" s="183"/>
      <c r="J1523" s="183"/>
      <c r="K1523" s="183"/>
      <c r="L1523" s="225"/>
      <c r="M1523" s="927"/>
      <c r="N1523" s="927"/>
      <c r="O1523" s="927"/>
      <c r="P1523" s="927"/>
      <c r="Q1523" s="927"/>
      <c r="R1523" s="927"/>
      <c r="S1523" s="927"/>
      <c r="T1523" s="927"/>
      <c r="U1523" s="927"/>
      <c r="V1523" s="927"/>
      <c r="W1523" s="927"/>
      <c r="X1523" s="927"/>
      <c r="Y1523" s="927"/>
      <c r="Z1523" s="927"/>
      <c r="AA1523" s="927"/>
      <c r="AB1523" s="927"/>
      <c r="AC1523" s="927"/>
      <c r="AD1523" s="927"/>
      <c r="AE1523" s="927"/>
      <c r="AF1523" s="927"/>
      <c r="AG1523" s="927"/>
      <c r="AH1523" s="927"/>
      <c r="AI1523" s="927"/>
      <c r="AJ1523" s="927"/>
      <c r="AK1523" s="927"/>
      <c r="AL1523" s="927"/>
      <c r="AM1523" s="927"/>
      <c r="AN1523" s="927"/>
      <c r="AO1523" s="927"/>
      <c r="AP1523" s="947"/>
      <c r="AQ1523" s="948"/>
      <c r="AR1523" s="948"/>
      <c r="AS1523" s="948"/>
      <c r="AT1523" s="948"/>
      <c r="AU1523" s="948"/>
      <c r="AV1523" s="949"/>
      <c r="AW1523" s="190"/>
      <c r="AX1523" s="191"/>
      <c r="AY1523" s="191"/>
      <c r="AZ1523" s="191"/>
      <c r="BA1523" s="191"/>
      <c r="BB1523" s="191"/>
    </row>
    <row r="1524" spans="1:54" ht="12.6" customHeight="1" x14ac:dyDescent="0.25">
      <c r="A1524" s="196" t="s">
        <v>2007</v>
      </c>
      <c r="B1524" s="197"/>
      <c r="C1524" s="197"/>
      <c r="D1524" s="197"/>
      <c r="E1524" s="197"/>
      <c r="F1524" s="197"/>
      <c r="G1524" s="197"/>
      <c r="H1524" s="197" t="s">
        <v>2008</v>
      </c>
      <c r="I1524" s="197"/>
      <c r="J1524" s="197"/>
      <c r="K1524" s="197"/>
      <c r="L1524" s="198"/>
      <c r="M1524" s="927"/>
      <c r="N1524" s="927"/>
      <c r="O1524" s="927"/>
      <c r="P1524" s="927"/>
      <c r="Q1524" s="927"/>
      <c r="R1524" s="927"/>
      <c r="S1524" s="927"/>
      <c r="T1524" s="927"/>
      <c r="U1524" s="927"/>
      <c r="V1524" s="927"/>
      <c r="W1524" s="927"/>
      <c r="X1524" s="927"/>
      <c r="Y1524" s="927"/>
      <c r="Z1524" s="927"/>
      <c r="AA1524" s="927"/>
      <c r="AB1524" s="927"/>
      <c r="AC1524" s="927"/>
      <c r="AD1524" s="927"/>
      <c r="AE1524" s="927"/>
      <c r="AF1524" s="927"/>
      <c r="AG1524" s="927"/>
      <c r="AH1524" s="927"/>
      <c r="AI1524" s="927"/>
      <c r="AJ1524" s="927"/>
      <c r="AK1524" s="927"/>
      <c r="AL1524" s="927"/>
      <c r="AM1524" s="927"/>
      <c r="AN1524" s="927"/>
      <c r="AO1524" s="927"/>
      <c r="AP1524" s="934"/>
      <c r="AQ1524" s="935"/>
      <c r="AR1524" s="935"/>
      <c r="AS1524" s="935"/>
      <c r="AT1524" s="935"/>
      <c r="AU1524" s="935"/>
      <c r="AV1524" s="936"/>
      <c r="AW1524" s="190"/>
      <c r="AX1524" s="191"/>
      <c r="AY1524" s="191"/>
      <c r="AZ1524" s="191"/>
      <c r="BA1524" s="191"/>
      <c r="BB1524" s="191"/>
    </row>
    <row r="1525" spans="1:54" ht="12.6" customHeight="1" x14ac:dyDescent="0.25">
      <c r="A1525" s="193" t="s">
        <v>2002</v>
      </c>
      <c r="B1525" s="194"/>
      <c r="C1525" s="194"/>
      <c r="D1525" s="194"/>
      <c r="E1525" s="194"/>
      <c r="F1525" s="194"/>
      <c r="G1525" s="194"/>
      <c r="H1525" s="194"/>
      <c r="I1525" s="194"/>
      <c r="J1525" s="194"/>
      <c r="K1525" s="194"/>
      <c r="L1525" s="195"/>
      <c r="M1525" s="927"/>
      <c r="N1525" s="927"/>
      <c r="O1525" s="927"/>
      <c r="P1525" s="927"/>
      <c r="Q1525" s="927"/>
      <c r="R1525" s="927"/>
      <c r="S1525" s="927"/>
      <c r="T1525" s="927"/>
      <c r="U1525" s="927"/>
      <c r="V1525" s="927"/>
      <c r="W1525" s="927"/>
      <c r="X1525" s="927"/>
      <c r="Y1525" s="927"/>
      <c r="Z1525" s="927"/>
      <c r="AA1525" s="927"/>
      <c r="AB1525" s="927"/>
      <c r="AC1525" s="927"/>
      <c r="AD1525" s="927"/>
      <c r="AE1525" s="927"/>
      <c r="AF1525" s="927"/>
      <c r="AG1525" s="927"/>
      <c r="AH1525" s="927"/>
      <c r="AI1525" s="927"/>
      <c r="AJ1525" s="927"/>
      <c r="AK1525" s="927"/>
      <c r="AL1525" s="927"/>
      <c r="AM1525" s="927"/>
      <c r="AN1525" s="927"/>
      <c r="AO1525" s="927"/>
      <c r="AP1525" s="931">
        <f>SUM(M1525+U1525-AB1525+AI1525)</f>
        <v>0</v>
      </c>
      <c r="AQ1525" s="932"/>
      <c r="AR1525" s="932"/>
      <c r="AS1525" s="932"/>
      <c r="AT1525" s="932"/>
      <c r="AU1525" s="932"/>
      <c r="AV1525" s="933"/>
      <c r="AW1525" s="190"/>
      <c r="AX1525" s="191"/>
      <c r="AY1525" s="191"/>
      <c r="AZ1525" s="191"/>
      <c r="BA1525" s="191"/>
      <c r="BB1525" s="191"/>
    </row>
    <row r="1526" spans="1:54" ht="12.6" customHeight="1" x14ac:dyDescent="0.25">
      <c r="A1526" s="196" t="s">
        <v>2003</v>
      </c>
      <c r="B1526" s="197"/>
      <c r="C1526" s="197"/>
      <c r="D1526" s="197"/>
      <c r="E1526" s="197"/>
      <c r="F1526" s="197"/>
      <c r="G1526" s="197"/>
      <c r="H1526" s="197"/>
      <c r="I1526" s="197"/>
      <c r="J1526" s="197"/>
      <c r="K1526" s="197"/>
      <c r="L1526" s="198"/>
      <c r="M1526" s="927"/>
      <c r="N1526" s="927"/>
      <c r="O1526" s="927"/>
      <c r="P1526" s="927"/>
      <c r="Q1526" s="927"/>
      <c r="R1526" s="927"/>
      <c r="S1526" s="927"/>
      <c r="T1526" s="927"/>
      <c r="U1526" s="927"/>
      <c r="V1526" s="927"/>
      <c r="W1526" s="927"/>
      <c r="X1526" s="927"/>
      <c r="Y1526" s="927"/>
      <c r="Z1526" s="927"/>
      <c r="AA1526" s="927"/>
      <c r="AB1526" s="927"/>
      <c r="AC1526" s="927"/>
      <c r="AD1526" s="927"/>
      <c r="AE1526" s="927"/>
      <c r="AF1526" s="927"/>
      <c r="AG1526" s="927"/>
      <c r="AH1526" s="927"/>
      <c r="AI1526" s="927"/>
      <c r="AJ1526" s="927"/>
      <c r="AK1526" s="927"/>
      <c r="AL1526" s="927"/>
      <c r="AM1526" s="927"/>
      <c r="AN1526" s="927"/>
      <c r="AO1526" s="927"/>
      <c r="AP1526" s="934"/>
      <c r="AQ1526" s="935"/>
      <c r="AR1526" s="935"/>
      <c r="AS1526" s="935"/>
      <c r="AT1526" s="935"/>
      <c r="AU1526" s="935"/>
      <c r="AV1526" s="936"/>
      <c r="AW1526" s="190"/>
      <c r="AX1526" s="191"/>
      <c r="AY1526" s="191"/>
      <c r="AZ1526" s="191"/>
      <c r="BA1526" s="191"/>
      <c r="BB1526" s="191"/>
    </row>
    <row r="1527" spans="1:54" ht="12.6" customHeight="1" x14ac:dyDescent="0.25">
      <c r="A1527" s="193" t="s">
        <v>2004</v>
      </c>
      <c r="B1527" s="194"/>
      <c r="C1527" s="194"/>
      <c r="D1527" s="194"/>
      <c r="E1527" s="194"/>
      <c r="F1527" s="194"/>
      <c r="G1527" s="194"/>
      <c r="H1527" s="194"/>
      <c r="I1527" s="194"/>
      <c r="J1527" s="194"/>
      <c r="K1527" s="194"/>
      <c r="L1527" s="195"/>
      <c r="M1527" s="927"/>
      <c r="N1527" s="927"/>
      <c r="O1527" s="927"/>
      <c r="P1527" s="927"/>
      <c r="Q1527" s="927"/>
      <c r="R1527" s="927"/>
      <c r="S1527" s="927"/>
      <c r="T1527" s="927"/>
      <c r="U1527" s="927"/>
      <c r="V1527" s="927"/>
      <c r="W1527" s="927"/>
      <c r="X1527" s="927"/>
      <c r="Y1527" s="927"/>
      <c r="Z1527" s="927"/>
      <c r="AA1527" s="927"/>
      <c r="AB1527" s="927"/>
      <c r="AC1527" s="927"/>
      <c r="AD1527" s="927"/>
      <c r="AE1527" s="927"/>
      <c r="AF1527" s="927"/>
      <c r="AG1527" s="927"/>
      <c r="AH1527" s="927"/>
      <c r="AI1527" s="927"/>
      <c r="AJ1527" s="927"/>
      <c r="AK1527" s="927"/>
      <c r="AL1527" s="927"/>
      <c r="AM1527" s="927"/>
      <c r="AN1527" s="927"/>
      <c r="AO1527" s="927"/>
      <c r="AP1527" s="931">
        <f>SUM(M1527+U1527-AB1527+AI1527)</f>
        <v>0</v>
      </c>
      <c r="AQ1527" s="932"/>
      <c r="AR1527" s="932"/>
      <c r="AS1527" s="932"/>
      <c r="AT1527" s="932"/>
      <c r="AU1527" s="932"/>
      <c r="AV1527" s="933"/>
      <c r="AW1527" s="190"/>
      <c r="AX1527" s="191"/>
      <c r="AY1527" s="191"/>
      <c r="AZ1527" s="191"/>
      <c r="BA1527" s="191"/>
      <c r="BB1527" s="191"/>
    </row>
    <row r="1528" spans="1:54" ht="12.6" customHeight="1" x14ac:dyDescent="0.25">
      <c r="A1528" s="256" t="s">
        <v>2005</v>
      </c>
      <c r="B1528" s="183"/>
      <c r="C1528" s="183"/>
      <c r="D1528" s="183"/>
      <c r="E1528" s="183"/>
      <c r="F1528" s="183"/>
      <c r="G1528" s="183"/>
      <c r="H1528" s="183"/>
      <c r="I1528" s="183"/>
      <c r="J1528" s="183"/>
      <c r="K1528" s="183"/>
      <c r="L1528" s="225"/>
      <c r="M1528" s="927"/>
      <c r="N1528" s="927"/>
      <c r="O1528" s="927"/>
      <c r="P1528" s="927"/>
      <c r="Q1528" s="927"/>
      <c r="R1528" s="927"/>
      <c r="S1528" s="927"/>
      <c r="T1528" s="927"/>
      <c r="U1528" s="927"/>
      <c r="V1528" s="927"/>
      <c r="W1528" s="927"/>
      <c r="X1528" s="927"/>
      <c r="Y1528" s="927"/>
      <c r="Z1528" s="927"/>
      <c r="AA1528" s="927"/>
      <c r="AB1528" s="927"/>
      <c r="AC1528" s="927"/>
      <c r="AD1528" s="927"/>
      <c r="AE1528" s="927"/>
      <c r="AF1528" s="927"/>
      <c r="AG1528" s="927"/>
      <c r="AH1528" s="927"/>
      <c r="AI1528" s="927"/>
      <c r="AJ1528" s="927"/>
      <c r="AK1528" s="927"/>
      <c r="AL1528" s="927"/>
      <c r="AM1528" s="927"/>
      <c r="AN1528" s="927"/>
      <c r="AO1528" s="927"/>
      <c r="AP1528" s="947"/>
      <c r="AQ1528" s="948"/>
      <c r="AR1528" s="948"/>
      <c r="AS1528" s="948"/>
      <c r="AT1528" s="948"/>
      <c r="AU1528" s="948"/>
      <c r="AV1528" s="949"/>
      <c r="AW1528" s="190"/>
      <c r="AX1528" s="191"/>
      <c r="AY1528" s="191"/>
      <c r="AZ1528" s="191"/>
      <c r="BA1528" s="191"/>
      <c r="BB1528" s="191"/>
    </row>
    <row r="1529" spans="1:54" ht="12.6" customHeight="1" x14ac:dyDescent="0.25">
      <c r="A1529" s="196" t="s">
        <v>2006</v>
      </c>
      <c r="B1529" s="197"/>
      <c r="C1529" s="197"/>
      <c r="D1529" s="197"/>
      <c r="E1529" s="197"/>
      <c r="F1529" s="197"/>
      <c r="G1529" s="197"/>
      <c r="H1529" s="197"/>
      <c r="I1529" s="197"/>
      <c r="J1529" s="197"/>
      <c r="K1529" s="197"/>
      <c r="L1529" s="198"/>
      <c r="M1529" s="927"/>
      <c r="N1529" s="927"/>
      <c r="O1529" s="927"/>
      <c r="P1529" s="927"/>
      <c r="Q1529" s="927"/>
      <c r="R1529" s="927"/>
      <c r="S1529" s="927"/>
      <c r="T1529" s="927"/>
      <c r="U1529" s="927"/>
      <c r="V1529" s="927"/>
      <c r="W1529" s="927"/>
      <c r="X1529" s="927"/>
      <c r="Y1529" s="927"/>
      <c r="Z1529" s="927"/>
      <c r="AA1529" s="927"/>
      <c r="AB1529" s="927"/>
      <c r="AC1529" s="927"/>
      <c r="AD1529" s="927"/>
      <c r="AE1529" s="927"/>
      <c r="AF1529" s="927"/>
      <c r="AG1529" s="927"/>
      <c r="AH1529" s="927"/>
      <c r="AI1529" s="927"/>
      <c r="AJ1529" s="927"/>
      <c r="AK1529" s="927"/>
      <c r="AL1529" s="927"/>
      <c r="AM1529" s="927"/>
      <c r="AN1529" s="927"/>
      <c r="AO1529" s="927"/>
      <c r="AP1529" s="934"/>
      <c r="AQ1529" s="935"/>
      <c r="AR1529" s="935"/>
      <c r="AS1529" s="935"/>
      <c r="AT1529" s="935"/>
      <c r="AU1529" s="935"/>
      <c r="AV1529" s="936"/>
      <c r="AW1529" s="190"/>
      <c r="AX1529" s="191"/>
      <c r="AY1529" s="191"/>
      <c r="AZ1529" s="191"/>
      <c r="BA1529" s="191"/>
      <c r="BB1529" s="191"/>
    </row>
    <row r="1530" spans="1:54" ht="12.6" customHeight="1" x14ac:dyDescent="0.25">
      <c r="A1530" s="220" t="s">
        <v>2009</v>
      </c>
      <c r="B1530" s="220"/>
    </row>
    <row r="1531" spans="1:54" ht="15" customHeight="1" x14ac:dyDescent="0.25">
      <c r="A1531" s="807"/>
      <c r="B1531" s="808"/>
      <c r="C1531" s="808"/>
      <c r="D1531" s="808"/>
      <c r="E1531" s="808"/>
      <c r="F1531" s="808"/>
      <c r="G1531" s="808"/>
      <c r="H1531" s="808"/>
      <c r="I1531" s="808"/>
      <c r="J1531" s="808"/>
      <c r="K1531" s="808"/>
      <c r="L1531" s="808"/>
      <c r="M1531" s="808"/>
      <c r="N1531" s="808"/>
      <c r="O1531" s="808"/>
      <c r="P1531" s="808"/>
      <c r="Q1531" s="808"/>
      <c r="R1531" s="808"/>
      <c r="S1531" s="808"/>
      <c r="T1531" s="808"/>
      <c r="U1531" s="808"/>
      <c r="V1531" s="808"/>
      <c r="W1531" s="808"/>
      <c r="X1531" s="808"/>
      <c r="Y1531" s="808"/>
      <c r="Z1531" s="808"/>
      <c r="AA1531" s="808"/>
      <c r="AB1531" s="808"/>
      <c r="AC1531" s="808"/>
      <c r="AD1531" s="808"/>
      <c r="AE1531" s="808"/>
      <c r="AF1531" s="808"/>
      <c r="AG1531" s="808"/>
      <c r="AH1531" s="808"/>
      <c r="AI1531" s="808"/>
      <c r="AJ1531" s="808"/>
      <c r="AK1531" s="808"/>
      <c r="AL1531" s="808"/>
      <c r="AM1531" s="808"/>
      <c r="AN1531" s="808"/>
      <c r="AO1531" s="808"/>
      <c r="AP1531" s="808"/>
      <c r="AQ1531" s="808"/>
      <c r="AR1531" s="808"/>
      <c r="AS1531" s="808"/>
      <c r="AT1531" s="808"/>
      <c r="AU1531" s="808"/>
      <c r="AV1531" s="808"/>
      <c r="AW1531" s="808"/>
      <c r="AX1531" s="808"/>
      <c r="AY1531" s="550"/>
      <c r="AZ1531" s="550"/>
      <c r="BA1531" s="550"/>
      <c r="BB1531" s="550"/>
    </row>
    <row r="1532" spans="1:54" ht="15" customHeight="1" x14ac:dyDescent="0.25">
      <c r="A1532" s="809"/>
      <c r="B1532" s="810"/>
      <c r="C1532" s="810"/>
      <c r="D1532" s="810"/>
      <c r="E1532" s="810"/>
      <c r="F1532" s="810"/>
      <c r="G1532" s="810"/>
      <c r="H1532" s="810"/>
      <c r="I1532" s="810"/>
      <c r="J1532" s="810"/>
      <c r="K1532" s="810"/>
      <c r="L1532" s="810"/>
      <c r="M1532" s="810"/>
      <c r="N1532" s="810"/>
      <c r="O1532" s="810"/>
      <c r="P1532" s="810"/>
      <c r="Q1532" s="810"/>
      <c r="R1532" s="810"/>
      <c r="S1532" s="810"/>
      <c r="T1532" s="810"/>
      <c r="U1532" s="810"/>
      <c r="V1532" s="810"/>
      <c r="W1532" s="810"/>
      <c r="X1532" s="810"/>
      <c r="Y1532" s="810"/>
      <c r="Z1532" s="810"/>
      <c r="AA1532" s="810"/>
      <c r="AB1532" s="810"/>
      <c r="AC1532" s="810"/>
      <c r="AD1532" s="810"/>
      <c r="AE1532" s="810"/>
      <c r="AF1532" s="810"/>
      <c r="AG1532" s="810"/>
      <c r="AH1532" s="810"/>
      <c r="AI1532" s="810"/>
      <c r="AJ1532" s="810"/>
      <c r="AK1532" s="810"/>
      <c r="AL1532" s="810"/>
      <c r="AM1532" s="810"/>
      <c r="AN1532" s="810"/>
      <c r="AO1532" s="810"/>
      <c r="AP1532" s="810"/>
      <c r="AQ1532" s="810"/>
      <c r="AR1532" s="810"/>
      <c r="AS1532" s="810"/>
      <c r="AT1532" s="810"/>
      <c r="AU1532" s="810"/>
      <c r="AV1532" s="810"/>
      <c r="AW1532" s="810"/>
      <c r="AX1532" s="810"/>
      <c r="AY1532" s="550"/>
      <c r="AZ1532" s="550"/>
      <c r="BA1532" s="550"/>
      <c r="BB1532" s="550"/>
    </row>
    <row r="1533" spans="1:54" s="183" customFormat="1" ht="12.6" customHeight="1" x14ac:dyDescent="0.25"/>
    <row r="1534" spans="1:54" s="183" customFormat="1" ht="12.6" customHeight="1" x14ac:dyDescent="0.25"/>
    <row r="1535" spans="1:54" s="175" customFormat="1" ht="12.6" customHeight="1" x14ac:dyDescent="0.25">
      <c r="A1535" s="204" t="s">
        <v>2010</v>
      </c>
      <c r="B1535" s="206"/>
      <c r="C1535" s="206"/>
      <c r="D1535" s="206"/>
      <c r="E1535" s="206"/>
      <c r="F1535" s="206"/>
      <c r="G1535" s="206"/>
      <c r="H1535" s="206"/>
      <c r="I1535" s="206"/>
      <c r="J1535" s="206"/>
      <c r="K1535" s="206"/>
      <c r="L1535" s="206"/>
      <c r="M1535" s="206"/>
      <c r="N1535" s="206"/>
      <c r="O1535" s="206"/>
      <c r="P1535" s="206"/>
      <c r="Q1535" s="206"/>
      <c r="R1535" s="206"/>
      <c r="S1535" s="206"/>
      <c r="T1535" s="206"/>
      <c r="U1535" s="206"/>
      <c r="V1535" s="206"/>
      <c r="W1535" s="206"/>
      <c r="X1535" s="206"/>
      <c r="Y1535" s="206"/>
      <c r="Z1535" s="206"/>
      <c r="AA1535" s="206"/>
      <c r="AB1535" s="206"/>
      <c r="AC1535" s="206"/>
      <c r="AD1535" s="206"/>
      <c r="AE1535" s="206"/>
      <c r="AF1535" s="206"/>
      <c r="AG1535" s="206"/>
      <c r="AH1535" s="206"/>
      <c r="AI1535" s="206"/>
      <c r="AJ1535" s="206"/>
      <c r="AK1535" s="206"/>
      <c r="AL1535" s="206"/>
      <c r="AM1535" s="206"/>
      <c r="AN1535" s="206"/>
      <c r="AO1535" s="206"/>
      <c r="AP1535" s="206"/>
      <c r="AQ1535" s="206"/>
      <c r="AR1535" s="206"/>
      <c r="AS1535" s="206"/>
      <c r="AT1535" s="206"/>
      <c r="AU1535" s="206"/>
      <c r="AV1535" s="206"/>
      <c r="AW1535" s="206"/>
      <c r="AX1535" s="206"/>
      <c r="AY1535" s="206"/>
      <c r="AZ1535" s="206"/>
      <c r="BA1535" s="206"/>
      <c r="BB1535" s="206"/>
    </row>
    <row r="1536" spans="1:54" ht="24.75" customHeight="1" x14ac:dyDescent="0.25">
      <c r="A1536" s="943" t="s">
        <v>2011</v>
      </c>
      <c r="B1536" s="943"/>
      <c r="C1536" s="943"/>
      <c r="D1536" s="943"/>
      <c r="E1536" s="943"/>
      <c r="F1536" s="943"/>
      <c r="G1536" s="943"/>
      <c r="H1536" s="943"/>
      <c r="I1536" s="943"/>
      <c r="J1536" s="943"/>
      <c r="K1536" s="943"/>
      <c r="L1536" s="943"/>
      <c r="M1536" s="943"/>
      <c r="N1536" s="943"/>
      <c r="O1536" s="943"/>
      <c r="P1536" s="943"/>
      <c r="Q1536" s="943"/>
      <c r="R1536" s="943"/>
      <c r="S1536" s="943"/>
      <c r="T1536" s="943"/>
      <c r="U1536" s="943"/>
      <c r="V1536" s="943"/>
      <c r="W1536" s="943"/>
      <c r="X1536" s="943"/>
      <c r="Y1536" s="943"/>
      <c r="Z1536" s="943"/>
      <c r="AA1536" s="943"/>
      <c r="AB1536" s="943"/>
      <c r="AC1536" s="943"/>
      <c r="AD1536" s="943"/>
      <c r="AE1536" s="943"/>
      <c r="AF1536" s="943"/>
      <c r="AG1536" s="943"/>
      <c r="AH1536" s="943"/>
      <c r="AI1536" s="943"/>
      <c r="AJ1536" s="943"/>
      <c r="AK1536" s="943"/>
      <c r="AL1536" s="943"/>
      <c r="AM1536" s="943"/>
      <c r="AN1536" s="943"/>
      <c r="AO1536" s="943"/>
      <c r="AP1536" s="943"/>
      <c r="AQ1536" s="943"/>
      <c r="AR1536" s="943"/>
      <c r="AS1536" s="943"/>
      <c r="AT1536" s="943"/>
      <c r="AU1536" s="943"/>
      <c r="AV1536" s="943"/>
      <c r="AW1536" s="943"/>
      <c r="AX1536" s="943"/>
      <c r="AY1536" s="943"/>
      <c r="AZ1536" s="943"/>
      <c r="BA1536" s="943"/>
      <c r="BB1536" s="943"/>
    </row>
    <row r="1537" spans="1:54" s="310" customFormat="1" ht="27" customHeight="1" x14ac:dyDescent="0.25">
      <c r="A1537" s="944" t="s">
        <v>2012</v>
      </c>
      <c r="B1537" s="944"/>
      <c r="C1537" s="944"/>
      <c r="D1537" s="944"/>
      <c r="E1537" s="944"/>
      <c r="F1537" s="944"/>
      <c r="G1537" s="944"/>
      <c r="H1537" s="944"/>
      <c r="I1537" s="944"/>
      <c r="J1537" s="944"/>
      <c r="K1537" s="944"/>
      <c r="L1537" s="944"/>
      <c r="M1537" s="944"/>
      <c r="N1537" s="944"/>
      <c r="O1537" s="944"/>
      <c r="P1537" s="944"/>
      <c r="Q1537" s="944"/>
      <c r="R1537" s="944"/>
      <c r="S1537" s="944"/>
      <c r="T1537" s="944"/>
      <c r="U1537" s="944"/>
      <c r="V1537" s="944"/>
      <c r="W1537" s="944"/>
      <c r="X1537" s="944"/>
      <c r="Y1537" s="944"/>
      <c r="Z1537" s="944"/>
      <c r="AA1537" s="944"/>
      <c r="AB1537" s="944"/>
      <c r="AC1537" s="944"/>
      <c r="AD1537" s="944"/>
      <c r="AE1537" s="944"/>
      <c r="AF1537" s="944"/>
      <c r="AG1537" s="944"/>
      <c r="AH1537" s="944"/>
      <c r="AI1537" s="944"/>
      <c r="AJ1537" s="944"/>
      <c r="AK1537" s="944"/>
      <c r="AL1537" s="944"/>
      <c r="AM1537" s="944"/>
      <c r="AN1537" s="944"/>
      <c r="AO1537" s="944"/>
      <c r="AP1537" s="944"/>
      <c r="AQ1537" s="944"/>
      <c r="AR1537" s="944"/>
      <c r="AS1537" s="944"/>
      <c r="AT1537" s="944"/>
      <c r="AU1537" s="944"/>
      <c r="AV1537" s="944"/>
      <c r="AW1537" s="944"/>
      <c r="AX1537" s="944"/>
      <c r="AY1537" s="944"/>
      <c r="AZ1537" s="944"/>
      <c r="BA1537" s="944"/>
      <c r="BB1537" s="944"/>
    </row>
    <row r="1538" spans="1:54" ht="12.6" customHeight="1" x14ac:dyDescent="0.25">
      <c r="A1538" s="311" t="s">
        <v>2013</v>
      </c>
    </row>
    <row r="1539" spans="1:54" s="312" customFormat="1" ht="45" customHeight="1" x14ac:dyDescent="0.25">
      <c r="A1539" s="938"/>
      <c r="B1539" s="939"/>
      <c r="C1539" s="939"/>
      <c r="D1539" s="939"/>
      <c r="E1539" s="939"/>
      <c r="F1539" s="939"/>
      <c r="G1539" s="939"/>
      <c r="H1539" s="939"/>
      <c r="I1539" s="939"/>
      <c r="J1539" s="939"/>
      <c r="K1539" s="939"/>
      <c r="L1539" s="939"/>
      <c r="M1539" s="939"/>
      <c r="N1539" s="939"/>
      <c r="O1539" s="939"/>
      <c r="P1539" s="939"/>
      <c r="Q1539" s="939"/>
      <c r="R1539" s="939"/>
      <c r="S1539" s="939"/>
      <c r="T1539" s="939"/>
      <c r="U1539" s="939"/>
      <c r="V1539" s="939"/>
      <c r="W1539" s="939"/>
      <c r="X1539" s="939"/>
      <c r="Y1539" s="939"/>
      <c r="Z1539" s="939"/>
      <c r="AA1539" s="939"/>
      <c r="AB1539" s="939"/>
      <c r="AC1539" s="939"/>
      <c r="AD1539" s="939"/>
      <c r="AE1539" s="939"/>
      <c r="AF1539" s="939"/>
      <c r="AG1539" s="939"/>
      <c r="AH1539" s="939"/>
      <c r="AI1539" s="939"/>
      <c r="AJ1539" s="939"/>
      <c r="AK1539" s="939"/>
      <c r="AL1539" s="939"/>
      <c r="AM1539" s="939"/>
      <c r="AN1539" s="939"/>
      <c r="AO1539" s="939"/>
      <c r="AP1539" s="939"/>
      <c r="AQ1539" s="939"/>
      <c r="AR1539" s="939"/>
      <c r="AS1539" s="939"/>
      <c r="AT1539" s="939"/>
      <c r="AU1539" s="939"/>
      <c r="AV1539" s="939"/>
      <c r="AW1539" s="939"/>
      <c r="AX1539" s="939"/>
      <c r="AY1539" s="939"/>
      <c r="AZ1539" s="939"/>
      <c r="BA1539" s="939"/>
      <c r="BB1539" s="940"/>
    </row>
    <row r="1540" spans="1:54" s="310" customFormat="1" ht="12.75" x14ac:dyDescent="0.25">
      <c r="A1540" s="944" t="s">
        <v>2014</v>
      </c>
      <c r="B1540" s="944"/>
      <c r="C1540" s="944"/>
      <c r="D1540" s="944"/>
      <c r="E1540" s="944"/>
      <c r="F1540" s="944"/>
      <c r="G1540" s="944"/>
      <c r="H1540" s="944"/>
      <c r="I1540" s="944"/>
      <c r="J1540" s="944"/>
      <c r="K1540" s="944"/>
      <c r="L1540" s="944"/>
      <c r="M1540" s="944"/>
      <c r="N1540" s="944"/>
      <c r="O1540" s="944"/>
      <c r="P1540" s="944"/>
      <c r="Q1540" s="944"/>
      <c r="R1540" s="944"/>
      <c r="S1540" s="944"/>
      <c r="T1540" s="944"/>
      <c r="U1540" s="944"/>
      <c r="V1540" s="944"/>
      <c r="W1540" s="944"/>
      <c r="X1540" s="944"/>
      <c r="Y1540" s="944"/>
      <c r="Z1540" s="944"/>
      <c r="AA1540" s="944"/>
      <c r="AB1540" s="944"/>
      <c r="AC1540" s="944"/>
      <c r="AD1540" s="944"/>
      <c r="AE1540" s="944"/>
      <c r="AF1540" s="944"/>
      <c r="AG1540" s="944"/>
      <c r="AH1540" s="944"/>
      <c r="AI1540" s="944"/>
      <c r="AJ1540" s="944"/>
      <c r="AK1540" s="944"/>
      <c r="AL1540" s="944"/>
      <c r="AM1540" s="944"/>
      <c r="AN1540" s="944"/>
      <c r="AO1540" s="944"/>
      <c r="AP1540" s="944"/>
      <c r="AQ1540" s="944"/>
      <c r="AR1540" s="944"/>
      <c r="AS1540" s="944"/>
      <c r="AT1540" s="944"/>
      <c r="AU1540" s="944"/>
      <c r="AV1540" s="944"/>
      <c r="AW1540" s="944"/>
      <c r="AX1540" s="944"/>
      <c r="AY1540" s="944"/>
      <c r="AZ1540" s="944"/>
      <c r="BA1540" s="944"/>
      <c r="BB1540" s="944"/>
    </row>
    <row r="1541" spans="1:54" ht="12.6" customHeight="1" x14ac:dyDescent="0.25">
      <c r="A1541" s="311" t="s">
        <v>2013</v>
      </c>
    </row>
    <row r="1542" spans="1:54" s="312" customFormat="1" ht="45" customHeight="1" x14ac:dyDescent="0.25">
      <c r="A1542" s="938"/>
      <c r="B1542" s="939"/>
      <c r="C1542" s="939"/>
      <c r="D1542" s="939"/>
      <c r="E1542" s="939"/>
      <c r="F1542" s="939"/>
      <c r="G1542" s="939"/>
      <c r="H1542" s="939"/>
      <c r="I1542" s="939"/>
      <c r="J1542" s="939"/>
      <c r="K1542" s="939"/>
      <c r="L1542" s="939"/>
      <c r="M1542" s="939"/>
      <c r="N1542" s="939"/>
      <c r="O1542" s="939"/>
      <c r="P1542" s="939"/>
      <c r="Q1542" s="939"/>
      <c r="R1542" s="939"/>
      <c r="S1542" s="939"/>
      <c r="T1542" s="939"/>
      <c r="U1542" s="939"/>
      <c r="V1542" s="939"/>
      <c r="W1542" s="939"/>
      <c r="X1542" s="939"/>
      <c r="Y1542" s="939"/>
      <c r="Z1542" s="939"/>
      <c r="AA1542" s="939"/>
      <c r="AB1542" s="939"/>
      <c r="AC1542" s="939"/>
      <c r="AD1542" s="939"/>
      <c r="AE1542" s="939"/>
      <c r="AF1542" s="939"/>
      <c r="AG1542" s="939"/>
      <c r="AH1542" s="939"/>
      <c r="AI1542" s="939"/>
      <c r="AJ1542" s="939"/>
      <c r="AK1542" s="939"/>
      <c r="AL1542" s="939"/>
      <c r="AM1542" s="939"/>
      <c r="AN1542" s="939"/>
      <c r="AO1542" s="939"/>
      <c r="AP1542" s="939"/>
      <c r="AQ1542" s="939"/>
      <c r="AR1542" s="939"/>
      <c r="AS1542" s="939"/>
      <c r="AT1542" s="939"/>
      <c r="AU1542" s="939"/>
      <c r="AV1542" s="939"/>
      <c r="AW1542" s="939"/>
      <c r="AX1542" s="939"/>
      <c r="AY1542" s="939"/>
      <c r="AZ1542" s="939"/>
      <c r="BA1542" s="939"/>
      <c r="BB1542" s="940"/>
    </row>
    <row r="1543" spans="1:54" s="310" customFormat="1" ht="12.6" customHeight="1" x14ac:dyDescent="0.25">
      <c r="A1543" s="310" t="s">
        <v>2015</v>
      </c>
    </row>
    <row r="1544" spans="1:54" ht="12.6" customHeight="1" x14ac:dyDescent="0.25">
      <c r="A1544" s="311" t="s">
        <v>2013</v>
      </c>
    </row>
    <row r="1545" spans="1:54" s="312" customFormat="1" ht="45" customHeight="1" x14ac:dyDescent="0.25">
      <c r="A1545" s="938"/>
      <c r="B1545" s="939"/>
      <c r="C1545" s="939"/>
      <c r="D1545" s="939"/>
      <c r="E1545" s="939"/>
      <c r="F1545" s="939"/>
      <c r="G1545" s="939"/>
      <c r="H1545" s="939"/>
      <c r="I1545" s="939"/>
      <c r="J1545" s="939"/>
      <c r="K1545" s="939"/>
      <c r="L1545" s="939"/>
      <c r="M1545" s="939"/>
      <c r="N1545" s="939"/>
      <c r="O1545" s="939"/>
      <c r="P1545" s="939"/>
      <c r="Q1545" s="939"/>
      <c r="R1545" s="939"/>
      <c r="S1545" s="939"/>
      <c r="T1545" s="939"/>
      <c r="U1545" s="939"/>
      <c r="V1545" s="939"/>
      <c r="W1545" s="939"/>
      <c r="X1545" s="939"/>
      <c r="Y1545" s="939"/>
      <c r="Z1545" s="939"/>
      <c r="AA1545" s="939"/>
      <c r="AB1545" s="939"/>
      <c r="AC1545" s="939"/>
      <c r="AD1545" s="939"/>
      <c r="AE1545" s="939"/>
      <c r="AF1545" s="939"/>
      <c r="AG1545" s="939"/>
      <c r="AH1545" s="939"/>
      <c r="AI1545" s="939"/>
      <c r="AJ1545" s="939"/>
      <c r="AK1545" s="939"/>
      <c r="AL1545" s="939"/>
      <c r="AM1545" s="939"/>
      <c r="AN1545" s="939"/>
      <c r="AO1545" s="939"/>
      <c r="AP1545" s="939"/>
      <c r="AQ1545" s="939"/>
      <c r="AR1545" s="939"/>
      <c r="AS1545" s="939"/>
      <c r="AT1545" s="939"/>
      <c r="AU1545" s="939"/>
      <c r="AV1545" s="939"/>
      <c r="AW1545" s="939"/>
      <c r="AX1545" s="939"/>
      <c r="AY1545" s="939"/>
      <c r="AZ1545" s="939"/>
      <c r="BA1545" s="939"/>
      <c r="BB1545" s="940"/>
    </row>
    <row r="1546" spans="1:54" s="310" customFormat="1" ht="12.6" customHeight="1" x14ac:dyDescent="0.25">
      <c r="A1546" s="310" t="s">
        <v>2016</v>
      </c>
    </row>
    <row r="1547" spans="1:54" ht="12.6" customHeight="1" x14ac:dyDescent="0.25">
      <c r="A1547" s="311" t="s">
        <v>2013</v>
      </c>
    </row>
    <row r="1548" spans="1:54" s="312" customFormat="1" ht="45" customHeight="1" x14ac:dyDescent="0.25">
      <c r="A1548" s="938"/>
      <c r="B1548" s="939"/>
      <c r="C1548" s="939"/>
      <c r="D1548" s="939"/>
      <c r="E1548" s="939"/>
      <c r="F1548" s="939"/>
      <c r="G1548" s="939"/>
      <c r="H1548" s="939"/>
      <c r="I1548" s="939"/>
      <c r="J1548" s="939"/>
      <c r="K1548" s="939"/>
      <c r="L1548" s="939"/>
      <c r="M1548" s="939"/>
      <c r="N1548" s="939"/>
      <c r="O1548" s="939"/>
      <c r="P1548" s="939"/>
      <c r="Q1548" s="939"/>
      <c r="R1548" s="939"/>
      <c r="S1548" s="939"/>
      <c r="T1548" s="939"/>
      <c r="U1548" s="939"/>
      <c r="V1548" s="939"/>
      <c r="W1548" s="939"/>
      <c r="X1548" s="939"/>
      <c r="Y1548" s="939"/>
      <c r="Z1548" s="939"/>
      <c r="AA1548" s="939"/>
      <c r="AB1548" s="939"/>
      <c r="AC1548" s="939"/>
      <c r="AD1548" s="939"/>
      <c r="AE1548" s="939"/>
      <c r="AF1548" s="939"/>
      <c r="AG1548" s="939"/>
      <c r="AH1548" s="939"/>
      <c r="AI1548" s="939"/>
      <c r="AJ1548" s="939"/>
      <c r="AK1548" s="939"/>
      <c r="AL1548" s="939"/>
      <c r="AM1548" s="939"/>
      <c r="AN1548" s="939"/>
      <c r="AO1548" s="939"/>
      <c r="AP1548" s="939"/>
      <c r="AQ1548" s="939"/>
      <c r="AR1548" s="939"/>
      <c r="AS1548" s="939"/>
      <c r="AT1548" s="939"/>
      <c r="AU1548" s="939"/>
      <c r="AV1548" s="939"/>
      <c r="AW1548" s="939"/>
      <c r="AX1548" s="939"/>
      <c r="AY1548" s="939"/>
      <c r="AZ1548" s="939"/>
      <c r="BA1548" s="939"/>
      <c r="BB1548" s="940"/>
    </row>
    <row r="1549" spans="1:54" s="310" customFormat="1" ht="12.6" customHeight="1" x14ac:dyDescent="0.25">
      <c r="A1549" s="310" t="s">
        <v>2017</v>
      </c>
    </row>
    <row r="1550" spans="1:54" ht="12.6" customHeight="1" x14ac:dyDescent="0.25">
      <c r="A1550" s="311" t="s">
        <v>2013</v>
      </c>
    </row>
    <row r="1551" spans="1:54" s="312" customFormat="1" ht="45" customHeight="1" x14ac:dyDescent="0.25">
      <c r="A1551" s="938"/>
      <c r="B1551" s="939"/>
      <c r="C1551" s="939"/>
      <c r="D1551" s="939"/>
      <c r="E1551" s="939"/>
      <c r="F1551" s="939"/>
      <c r="G1551" s="939"/>
      <c r="H1551" s="939"/>
      <c r="I1551" s="939"/>
      <c r="J1551" s="939"/>
      <c r="K1551" s="939"/>
      <c r="L1551" s="939"/>
      <c r="M1551" s="939"/>
      <c r="N1551" s="939"/>
      <c r="O1551" s="939"/>
      <c r="P1551" s="939"/>
      <c r="Q1551" s="939"/>
      <c r="R1551" s="939"/>
      <c r="S1551" s="939"/>
      <c r="T1551" s="939"/>
      <c r="U1551" s="939"/>
      <c r="V1551" s="939"/>
      <c r="W1551" s="939"/>
      <c r="X1551" s="939"/>
      <c r="Y1551" s="939"/>
      <c r="Z1551" s="939"/>
      <c r="AA1551" s="939"/>
      <c r="AB1551" s="939"/>
      <c r="AC1551" s="939"/>
      <c r="AD1551" s="939"/>
      <c r="AE1551" s="939"/>
      <c r="AF1551" s="939"/>
      <c r="AG1551" s="939"/>
      <c r="AH1551" s="939"/>
      <c r="AI1551" s="939"/>
      <c r="AJ1551" s="939"/>
      <c r="AK1551" s="939"/>
      <c r="AL1551" s="939"/>
      <c r="AM1551" s="939"/>
      <c r="AN1551" s="939"/>
      <c r="AO1551" s="939"/>
      <c r="AP1551" s="939"/>
      <c r="AQ1551" s="939"/>
      <c r="AR1551" s="939"/>
      <c r="AS1551" s="939"/>
      <c r="AT1551" s="939"/>
      <c r="AU1551" s="939"/>
      <c r="AV1551" s="939"/>
      <c r="AW1551" s="939"/>
      <c r="AX1551" s="939"/>
      <c r="AY1551" s="939"/>
      <c r="AZ1551" s="939"/>
      <c r="BA1551" s="939"/>
      <c r="BB1551" s="940"/>
    </row>
    <row r="1552" spans="1:54" s="310" customFormat="1" ht="12.6" customHeight="1" x14ac:dyDescent="0.25">
      <c r="A1552" s="310" t="s">
        <v>2018</v>
      </c>
    </row>
    <row r="1553" spans="1:54" ht="12.6" customHeight="1" x14ac:dyDescent="0.25">
      <c r="A1553" s="311" t="s">
        <v>2013</v>
      </c>
    </row>
    <row r="1554" spans="1:54" s="312" customFormat="1" ht="45" customHeight="1" x14ac:dyDescent="0.25">
      <c r="A1554" s="938"/>
      <c r="B1554" s="939"/>
      <c r="C1554" s="939"/>
      <c r="D1554" s="939"/>
      <c r="E1554" s="939"/>
      <c r="F1554" s="939"/>
      <c r="G1554" s="939"/>
      <c r="H1554" s="939"/>
      <c r="I1554" s="939"/>
      <c r="J1554" s="939"/>
      <c r="K1554" s="939"/>
      <c r="L1554" s="939"/>
      <c r="M1554" s="939"/>
      <c r="N1554" s="939"/>
      <c r="O1554" s="939"/>
      <c r="P1554" s="939"/>
      <c r="Q1554" s="939"/>
      <c r="R1554" s="939"/>
      <c r="S1554" s="939"/>
      <c r="T1554" s="939"/>
      <c r="U1554" s="939"/>
      <c r="V1554" s="939"/>
      <c r="W1554" s="939"/>
      <c r="X1554" s="939"/>
      <c r="Y1554" s="939"/>
      <c r="Z1554" s="939"/>
      <c r="AA1554" s="939"/>
      <c r="AB1554" s="939"/>
      <c r="AC1554" s="939"/>
      <c r="AD1554" s="939"/>
      <c r="AE1554" s="939"/>
      <c r="AF1554" s="939"/>
      <c r="AG1554" s="939"/>
      <c r="AH1554" s="939"/>
      <c r="AI1554" s="939"/>
      <c r="AJ1554" s="939"/>
      <c r="AK1554" s="939"/>
      <c r="AL1554" s="939"/>
      <c r="AM1554" s="939"/>
      <c r="AN1554" s="939"/>
      <c r="AO1554" s="939"/>
      <c r="AP1554" s="939"/>
      <c r="AQ1554" s="939"/>
      <c r="AR1554" s="939"/>
      <c r="AS1554" s="939"/>
      <c r="AT1554" s="939"/>
      <c r="AU1554" s="939"/>
      <c r="AV1554" s="939"/>
      <c r="AW1554" s="939"/>
      <c r="AX1554" s="939"/>
      <c r="AY1554" s="939"/>
      <c r="AZ1554" s="939"/>
      <c r="BA1554" s="939"/>
      <c r="BB1554" s="940"/>
    </row>
    <row r="1555" spans="1:54" s="310" customFormat="1" ht="12.6" customHeight="1" x14ac:dyDescent="0.25">
      <c r="A1555" s="310" t="s">
        <v>2019</v>
      </c>
    </row>
    <row r="1556" spans="1:54" ht="12.6" customHeight="1" x14ac:dyDescent="0.25">
      <c r="A1556" s="311" t="s">
        <v>2013</v>
      </c>
    </row>
    <row r="1557" spans="1:54" s="312" customFormat="1" ht="45" customHeight="1" x14ac:dyDescent="0.25">
      <c r="A1557" s="938"/>
      <c r="B1557" s="939"/>
      <c r="C1557" s="939"/>
      <c r="D1557" s="939"/>
      <c r="E1557" s="939"/>
      <c r="F1557" s="939"/>
      <c r="G1557" s="939"/>
      <c r="H1557" s="939"/>
      <c r="I1557" s="939"/>
      <c r="J1557" s="939"/>
      <c r="K1557" s="939"/>
      <c r="L1557" s="939"/>
      <c r="M1557" s="939"/>
      <c r="N1557" s="939"/>
      <c r="O1557" s="939"/>
      <c r="P1557" s="939"/>
      <c r="Q1557" s="939"/>
      <c r="R1557" s="939"/>
      <c r="S1557" s="939"/>
      <c r="T1557" s="939"/>
      <c r="U1557" s="939"/>
      <c r="V1557" s="939"/>
      <c r="W1557" s="939"/>
      <c r="X1557" s="939"/>
      <c r="Y1557" s="939"/>
      <c r="Z1557" s="939"/>
      <c r="AA1557" s="939"/>
      <c r="AB1557" s="939"/>
      <c r="AC1557" s="939"/>
      <c r="AD1557" s="939"/>
      <c r="AE1557" s="939"/>
      <c r="AF1557" s="939"/>
      <c r="AG1557" s="939"/>
      <c r="AH1557" s="939"/>
      <c r="AI1557" s="939"/>
      <c r="AJ1557" s="939"/>
      <c r="AK1557" s="939"/>
      <c r="AL1557" s="939"/>
      <c r="AM1557" s="939"/>
      <c r="AN1557" s="939"/>
      <c r="AO1557" s="939"/>
      <c r="AP1557" s="939"/>
      <c r="AQ1557" s="939"/>
      <c r="AR1557" s="939"/>
      <c r="AS1557" s="939"/>
      <c r="AT1557" s="939"/>
      <c r="AU1557" s="939"/>
      <c r="AV1557" s="939"/>
      <c r="AW1557" s="939"/>
      <c r="AX1557" s="939"/>
      <c r="AY1557" s="939"/>
      <c r="AZ1557" s="939"/>
      <c r="BA1557" s="939"/>
      <c r="BB1557" s="940"/>
    </row>
    <row r="1558" spans="1:54" s="183" customFormat="1" ht="12.6" customHeight="1" x14ac:dyDescent="0.25"/>
    <row r="1559" spans="1:54" s="175" customFormat="1" ht="12.6" customHeight="1" x14ac:dyDescent="0.25">
      <c r="A1559" s="204" t="s">
        <v>2020</v>
      </c>
      <c r="B1559" s="206"/>
      <c r="C1559" s="206"/>
      <c r="D1559" s="206"/>
      <c r="E1559" s="206"/>
      <c r="F1559" s="206"/>
      <c r="G1559" s="206"/>
      <c r="H1559" s="206"/>
      <c r="I1559" s="206"/>
      <c r="J1559" s="206"/>
      <c r="K1559" s="206"/>
      <c r="L1559" s="206"/>
      <c r="M1559" s="206"/>
      <c r="N1559" s="206"/>
      <c r="O1559" s="206"/>
      <c r="P1559" s="206"/>
      <c r="Q1559" s="206"/>
      <c r="R1559" s="206"/>
      <c r="S1559" s="206"/>
      <c r="T1559" s="206"/>
      <c r="U1559" s="206"/>
      <c r="V1559" s="206"/>
      <c r="W1559" s="206"/>
      <c r="X1559" s="206"/>
      <c r="Y1559" s="206"/>
      <c r="Z1559" s="206"/>
      <c r="AA1559" s="206"/>
      <c r="AB1559" s="206"/>
      <c r="AC1559" s="206"/>
      <c r="AD1559" s="206"/>
      <c r="AE1559" s="206"/>
      <c r="AF1559" s="206"/>
      <c r="AG1559" s="206"/>
      <c r="AH1559" s="206"/>
      <c r="AI1559" s="206"/>
      <c r="AJ1559" s="206"/>
      <c r="AK1559" s="206"/>
      <c r="AL1559" s="206"/>
      <c r="AM1559" s="206"/>
      <c r="AN1559" s="206"/>
      <c r="AO1559" s="206"/>
      <c r="AP1559" s="206"/>
      <c r="AQ1559" s="206"/>
      <c r="AR1559" s="206"/>
      <c r="AS1559" s="206"/>
      <c r="AT1559" s="206"/>
      <c r="AU1559" s="206"/>
      <c r="AV1559" s="206"/>
      <c r="AW1559" s="206"/>
      <c r="AX1559" s="206"/>
      <c r="AY1559" s="206"/>
      <c r="AZ1559" s="206"/>
      <c r="BA1559" s="206"/>
      <c r="BB1559" s="206"/>
    </row>
    <row r="1560" spans="1:54" ht="12.6" customHeight="1" x14ac:dyDescent="0.25">
      <c r="A1560" s="170" t="s">
        <v>2021</v>
      </c>
    </row>
    <row r="1561" spans="1:54" ht="12.6" customHeight="1" x14ac:dyDescent="0.25">
      <c r="A1561" s="220" t="s">
        <v>2022</v>
      </c>
    </row>
    <row r="1562" spans="1:54" ht="12.6" customHeight="1" x14ac:dyDescent="0.25">
      <c r="A1562" s="311" t="s">
        <v>2013</v>
      </c>
    </row>
    <row r="1563" spans="1:54" s="312" customFormat="1" ht="45" customHeight="1" x14ac:dyDescent="0.25">
      <c r="A1563" s="938"/>
      <c r="B1563" s="939"/>
      <c r="C1563" s="939"/>
      <c r="D1563" s="939"/>
      <c r="E1563" s="939"/>
      <c r="F1563" s="939"/>
      <c r="G1563" s="939"/>
      <c r="H1563" s="939"/>
      <c r="I1563" s="939"/>
      <c r="J1563" s="939"/>
      <c r="K1563" s="939"/>
      <c r="L1563" s="939"/>
      <c r="M1563" s="939"/>
      <c r="N1563" s="939"/>
      <c r="O1563" s="939"/>
      <c r="P1563" s="939"/>
      <c r="Q1563" s="939"/>
      <c r="R1563" s="939"/>
      <c r="S1563" s="939"/>
      <c r="T1563" s="939"/>
      <c r="U1563" s="939"/>
      <c r="V1563" s="939"/>
      <c r="W1563" s="939"/>
      <c r="X1563" s="939"/>
      <c r="Y1563" s="939"/>
      <c r="Z1563" s="939"/>
      <c r="AA1563" s="939"/>
      <c r="AB1563" s="939"/>
      <c r="AC1563" s="939"/>
      <c r="AD1563" s="939"/>
      <c r="AE1563" s="939"/>
      <c r="AF1563" s="939"/>
      <c r="AG1563" s="939"/>
      <c r="AH1563" s="939"/>
      <c r="AI1563" s="939"/>
      <c r="AJ1563" s="939"/>
      <c r="AK1563" s="939"/>
      <c r="AL1563" s="939"/>
      <c r="AM1563" s="939"/>
      <c r="AN1563" s="939"/>
      <c r="AO1563" s="939"/>
      <c r="AP1563" s="939"/>
      <c r="AQ1563" s="939"/>
      <c r="AR1563" s="939"/>
      <c r="AS1563" s="939"/>
      <c r="AT1563" s="939"/>
      <c r="AU1563" s="939"/>
      <c r="AV1563" s="939"/>
      <c r="AW1563" s="939"/>
      <c r="AX1563" s="939"/>
      <c r="AY1563" s="939"/>
      <c r="AZ1563" s="939"/>
      <c r="BA1563" s="939"/>
      <c r="BB1563" s="940"/>
    </row>
    <row r="1564" spans="1:54" s="310" customFormat="1" ht="12.6" customHeight="1" x14ac:dyDescent="0.25">
      <c r="A1564" s="310" t="s">
        <v>2023</v>
      </c>
    </row>
    <row r="1565" spans="1:54" ht="12.6" customHeight="1" x14ac:dyDescent="0.25">
      <c r="A1565" s="311" t="s">
        <v>2013</v>
      </c>
    </row>
    <row r="1566" spans="1:54" s="312" customFormat="1" ht="45" customHeight="1" x14ac:dyDescent="0.25">
      <c r="A1566" s="938"/>
      <c r="B1566" s="939"/>
      <c r="C1566" s="939"/>
      <c r="D1566" s="939"/>
      <c r="E1566" s="939"/>
      <c r="F1566" s="939"/>
      <c r="G1566" s="939"/>
      <c r="H1566" s="939"/>
      <c r="I1566" s="939"/>
      <c r="J1566" s="939"/>
      <c r="K1566" s="939"/>
      <c r="L1566" s="939"/>
      <c r="M1566" s="939"/>
      <c r="N1566" s="939"/>
      <c r="O1566" s="939"/>
      <c r="P1566" s="939"/>
      <c r="Q1566" s="939"/>
      <c r="R1566" s="939"/>
      <c r="S1566" s="939"/>
      <c r="T1566" s="939"/>
      <c r="U1566" s="939"/>
      <c r="V1566" s="939"/>
      <c r="W1566" s="939"/>
      <c r="X1566" s="939"/>
      <c r="Y1566" s="939"/>
      <c r="Z1566" s="939"/>
      <c r="AA1566" s="939"/>
      <c r="AB1566" s="939"/>
      <c r="AC1566" s="939"/>
      <c r="AD1566" s="939"/>
      <c r="AE1566" s="939"/>
      <c r="AF1566" s="939"/>
      <c r="AG1566" s="939"/>
      <c r="AH1566" s="939"/>
      <c r="AI1566" s="939"/>
      <c r="AJ1566" s="939"/>
      <c r="AK1566" s="939"/>
      <c r="AL1566" s="939"/>
      <c r="AM1566" s="939"/>
      <c r="AN1566" s="939"/>
      <c r="AO1566" s="939"/>
      <c r="AP1566" s="939"/>
      <c r="AQ1566" s="939"/>
      <c r="AR1566" s="939"/>
      <c r="AS1566" s="939"/>
      <c r="AT1566" s="939"/>
      <c r="AU1566" s="939"/>
      <c r="AV1566" s="939"/>
      <c r="AW1566" s="939"/>
      <c r="AX1566" s="939"/>
      <c r="AY1566" s="939"/>
      <c r="AZ1566" s="939"/>
      <c r="BA1566" s="939"/>
      <c r="BB1566" s="940"/>
    </row>
    <row r="1567" spans="1:54" s="310" customFormat="1" ht="12.6" customHeight="1" x14ac:dyDescent="0.25">
      <c r="A1567" s="310" t="s">
        <v>2024</v>
      </c>
    </row>
    <row r="1568" spans="1:54" ht="12.6" customHeight="1" x14ac:dyDescent="0.25">
      <c r="A1568" s="311" t="s">
        <v>2013</v>
      </c>
    </row>
    <row r="1569" spans="1:54" s="312" customFormat="1" ht="45" customHeight="1" x14ac:dyDescent="0.25">
      <c r="A1569" s="938"/>
      <c r="B1569" s="939"/>
      <c r="C1569" s="939"/>
      <c r="D1569" s="939"/>
      <c r="E1569" s="939"/>
      <c r="F1569" s="939"/>
      <c r="G1569" s="939"/>
      <c r="H1569" s="939"/>
      <c r="I1569" s="939"/>
      <c r="J1569" s="939"/>
      <c r="K1569" s="939"/>
      <c r="L1569" s="939"/>
      <c r="M1569" s="939"/>
      <c r="N1569" s="939"/>
      <c r="O1569" s="939"/>
      <c r="P1569" s="939"/>
      <c r="Q1569" s="939"/>
      <c r="R1569" s="939"/>
      <c r="S1569" s="939"/>
      <c r="T1569" s="939"/>
      <c r="U1569" s="939"/>
      <c r="V1569" s="939"/>
      <c r="W1569" s="939"/>
      <c r="X1569" s="939"/>
      <c r="Y1569" s="939"/>
      <c r="Z1569" s="939"/>
      <c r="AA1569" s="939"/>
      <c r="AB1569" s="939"/>
      <c r="AC1569" s="939"/>
      <c r="AD1569" s="939"/>
      <c r="AE1569" s="939"/>
      <c r="AF1569" s="939"/>
      <c r="AG1569" s="939"/>
      <c r="AH1569" s="939"/>
      <c r="AI1569" s="939"/>
      <c r="AJ1569" s="939"/>
      <c r="AK1569" s="939"/>
      <c r="AL1569" s="939"/>
      <c r="AM1569" s="939"/>
      <c r="AN1569" s="939"/>
      <c r="AO1569" s="939"/>
      <c r="AP1569" s="939"/>
      <c r="AQ1569" s="939"/>
      <c r="AR1569" s="939"/>
      <c r="AS1569" s="939"/>
      <c r="AT1569" s="939"/>
      <c r="AU1569" s="939"/>
      <c r="AV1569" s="939"/>
      <c r="AW1569" s="939"/>
      <c r="AX1569" s="939"/>
      <c r="AY1569" s="939"/>
      <c r="AZ1569" s="939"/>
      <c r="BA1569" s="940"/>
    </row>
    <row r="1570" spans="1:54" s="310" customFormat="1" ht="12.6" customHeight="1" x14ac:dyDescent="0.25">
      <c r="A1570" s="310" t="s">
        <v>2025</v>
      </c>
    </row>
    <row r="1571" spans="1:54" ht="12.6" customHeight="1" x14ac:dyDescent="0.25">
      <c r="A1571" s="311" t="s">
        <v>2013</v>
      </c>
    </row>
    <row r="1572" spans="1:54" s="312" customFormat="1" ht="45" customHeight="1" x14ac:dyDescent="0.25">
      <c r="A1572" s="938"/>
      <c r="B1572" s="939"/>
      <c r="C1572" s="939"/>
      <c r="D1572" s="939"/>
      <c r="E1572" s="939"/>
      <c r="F1572" s="939"/>
      <c r="G1572" s="939"/>
      <c r="H1572" s="939"/>
      <c r="I1572" s="939"/>
      <c r="J1572" s="939"/>
      <c r="K1572" s="939"/>
      <c r="L1572" s="939"/>
      <c r="M1572" s="939"/>
      <c r="N1572" s="939"/>
      <c r="O1572" s="939"/>
      <c r="P1572" s="939"/>
      <c r="Q1572" s="939"/>
      <c r="R1572" s="939"/>
      <c r="S1572" s="939"/>
      <c r="T1572" s="939"/>
      <c r="U1572" s="939"/>
      <c r="V1572" s="939"/>
      <c r="W1572" s="939"/>
      <c r="X1572" s="939"/>
      <c r="Y1572" s="939"/>
      <c r="Z1572" s="939"/>
      <c r="AA1572" s="939"/>
      <c r="AB1572" s="939"/>
      <c r="AC1572" s="939"/>
      <c r="AD1572" s="939"/>
      <c r="AE1572" s="939"/>
      <c r="AF1572" s="939"/>
      <c r="AG1572" s="939"/>
      <c r="AH1572" s="939"/>
      <c r="AI1572" s="939"/>
      <c r="AJ1572" s="939"/>
      <c r="AK1572" s="939"/>
      <c r="AL1572" s="939"/>
      <c r="AM1572" s="939"/>
      <c r="AN1572" s="939"/>
      <c r="AO1572" s="939"/>
      <c r="AP1572" s="939"/>
      <c r="AQ1572" s="939"/>
      <c r="AR1572" s="939"/>
      <c r="AS1572" s="939"/>
      <c r="AT1572" s="939"/>
      <c r="AU1572" s="939"/>
      <c r="AV1572" s="939"/>
      <c r="AW1572" s="939"/>
      <c r="AX1572" s="939"/>
      <c r="AY1572" s="939"/>
      <c r="AZ1572" s="939"/>
      <c r="BA1572" s="939"/>
      <c r="BB1572" s="940"/>
    </row>
    <row r="1573" spans="1:54" s="310" customFormat="1" ht="12.6" customHeight="1" x14ac:dyDescent="0.25">
      <c r="A1573" s="310" t="s">
        <v>2026</v>
      </c>
    </row>
    <row r="1574" spans="1:54" ht="13.15" customHeight="1" x14ac:dyDescent="0.25">
      <c r="A1574" s="311" t="s">
        <v>2013</v>
      </c>
    </row>
    <row r="1575" spans="1:54" s="312" customFormat="1" ht="45" customHeight="1" x14ac:dyDescent="0.25">
      <c r="A1575" s="938"/>
      <c r="B1575" s="939"/>
      <c r="C1575" s="939"/>
      <c r="D1575" s="939"/>
      <c r="E1575" s="939"/>
      <c r="F1575" s="939"/>
      <c r="G1575" s="939"/>
      <c r="H1575" s="939"/>
      <c r="I1575" s="939"/>
      <c r="J1575" s="939"/>
      <c r="K1575" s="939"/>
      <c r="L1575" s="939"/>
      <c r="M1575" s="939"/>
      <c r="N1575" s="939"/>
      <c r="O1575" s="939"/>
      <c r="P1575" s="939"/>
      <c r="Q1575" s="939"/>
      <c r="R1575" s="939"/>
      <c r="S1575" s="939"/>
      <c r="T1575" s="939"/>
      <c r="U1575" s="939"/>
      <c r="V1575" s="939"/>
      <c r="W1575" s="939"/>
      <c r="X1575" s="939"/>
      <c r="Y1575" s="939"/>
      <c r="Z1575" s="939"/>
      <c r="AA1575" s="939"/>
      <c r="AB1575" s="939"/>
      <c r="AC1575" s="939"/>
      <c r="AD1575" s="939"/>
      <c r="AE1575" s="939"/>
      <c r="AF1575" s="939"/>
      <c r="AG1575" s="939"/>
      <c r="AH1575" s="939"/>
      <c r="AI1575" s="939"/>
      <c r="AJ1575" s="939"/>
      <c r="AK1575" s="939"/>
      <c r="AL1575" s="939"/>
      <c r="AM1575" s="939"/>
      <c r="AN1575" s="939"/>
      <c r="AO1575" s="939"/>
      <c r="AP1575" s="939"/>
      <c r="AQ1575" s="939"/>
      <c r="AR1575" s="939"/>
      <c r="AS1575" s="939"/>
      <c r="AT1575" s="939"/>
      <c r="AU1575" s="939"/>
      <c r="AV1575" s="939"/>
      <c r="AW1575" s="939"/>
      <c r="AX1575" s="939"/>
      <c r="AY1575" s="939"/>
      <c r="AZ1575" s="939"/>
      <c r="BA1575" s="939"/>
      <c r="BB1575" s="940"/>
    </row>
    <row r="1576" spans="1:54" s="310" customFormat="1" ht="12.6" customHeight="1" x14ac:dyDescent="0.25">
      <c r="A1576" s="310" t="s">
        <v>2027</v>
      </c>
    </row>
    <row r="1577" spans="1:54" ht="12.6" customHeight="1" x14ac:dyDescent="0.25">
      <c r="A1577" s="311" t="s">
        <v>2013</v>
      </c>
    </row>
    <row r="1578" spans="1:54" s="312" customFormat="1" ht="45" customHeight="1" x14ac:dyDescent="0.25">
      <c r="A1578" s="938"/>
      <c r="B1578" s="939"/>
      <c r="C1578" s="939"/>
      <c r="D1578" s="939"/>
      <c r="E1578" s="939"/>
      <c r="F1578" s="939"/>
      <c r="G1578" s="939"/>
      <c r="H1578" s="939"/>
      <c r="I1578" s="939"/>
      <c r="J1578" s="939"/>
      <c r="K1578" s="939"/>
      <c r="L1578" s="939"/>
      <c r="M1578" s="939"/>
      <c r="N1578" s="939"/>
      <c r="O1578" s="939"/>
      <c r="P1578" s="939"/>
      <c r="Q1578" s="939"/>
      <c r="R1578" s="939"/>
      <c r="S1578" s="939"/>
      <c r="T1578" s="939"/>
      <c r="U1578" s="939"/>
      <c r="V1578" s="939"/>
      <c r="W1578" s="939"/>
      <c r="X1578" s="939"/>
      <c r="Y1578" s="939"/>
      <c r="Z1578" s="939"/>
      <c r="AA1578" s="939"/>
      <c r="AB1578" s="939"/>
      <c r="AC1578" s="939"/>
      <c r="AD1578" s="939"/>
      <c r="AE1578" s="939"/>
      <c r="AF1578" s="939"/>
      <c r="AG1578" s="939"/>
      <c r="AH1578" s="939"/>
      <c r="AI1578" s="939"/>
      <c r="AJ1578" s="939"/>
      <c r="AK1578" s="939"/>
      <c r="AL1578" s="939"/>
      <c r="AM1578" s="939"/>
      <c r="AN1578" s="939"/>
      <c r="AO1578" s="939"/>
      <c r="AP1578" s="939"/>
      <c r="AQ1578" s="939"/>
      <c r="AR1578" s="939"/>
      <c r="AS1578" s="939"/>
      <c r="AT1578" s="939"/>
      <c r="AU1578" s="939"/>
      <c r="AV1578" s="939"/>
      <c r="AW1578" s="939"/>
      <c r="AX1578" s="939"/>
      <c r="AY1578" s="939"/>
      <c r="AZ1578" s="939"/>
      <c r="BA1578" s="939"/>
      <c r="BB1578" s="940"/>
    </row>
    <row r="1580" spans="1:54" s="183" customFormat="1" ht="12.6" customHeight="1" x14ac:dyDescent="0.25"/>
    <row r="1581" spans="1:54" s="175" customFormat="1" ht="28.5" customHeight="1" x14ac:dyDescent="0.25">
      <c r="A1581" s="942" t="s">
        <v>2028</v>
      </c>
      <c r="B1581" s="942"/>
      <c r="C1581" s="942"/>
      <c r="D1581" s="942"/>
      <c r="E1581" s="942"/>
      <c r="F1581" s="942"/>
      <c r="G1581" s="942"/>
      <c r="H1581" s="942"/>
      <c r="I1581" s="942"/>
      <c r="J1581" s="942"/>
      <c r="K1581" s="942"/>
      <c r="L1581" s="942"/>
      <c r="M1581" s="942"/>
      <c r="N1581" s="942"/>
      <c r="O1581" s="942"/>
      <c r="P1581" s="942"/>
      <c r="Q1581" s="942"/>
      <c r="R1581" s="942"/>
      <c r="S1581" s="942"/>
      <c r="T1581" s="942"/>
      <c r="U1581" s="942"/>
      <c r="V1581" s="942"/>
      <c r="W1581" s="942"/>
      <c r="X1581" s="942"/>
      <c r="Y1581" s="942"/>
      <c r="Z1581" s="942"/>
      <c r="AA1581" s="942"/>
      <c r="AB1581" s="942"/>
      <c r="AC1581" s="942"/>
      <c r="AD1581" s="942"/>
      <c r="AE1581" s="942"/>
      <c r="AF1581" s="942"/>
      <c r="AG1581" s="942"/>
      <c r="AH1581" s="942"/>
      <c r="AI1581" s="942"/>
      <c r="AJ1581" s="942"/>
      <c r="AK1581" s="942"/>
      <c r="AL1581" s="942"/>
      <c r="AM1581" s="942"/>
      <c r="AN1581" s="942"/>
      <c r="AO1581" s="942"/>
      <c r="AP1581" s="942"/>
      <c r="AQ1581" s="942"/>
      <c r="AR1581" s="942"/>
      <c r="AS1581" s="942"/>
      <c r="AT1581" s="942"/>
      <c r="AU1581" s="942"/>
      <c r="AV1581" s="942"/>
      <c r="AW1581" s="942"/>
      <c r="AX1581" s="942"/>
      <c r="AY1581" s="942"/>
      <c r="AZ1581" s="942"/>
      <c r="BA1581" s="206"/>
      <c r="BB1581" s="206"/>
    </row>
    <row r="1582" spans="1:54" s="220" customFormat="1" ht="12.6" customHeight="1" x14ac:dyDescent="0.25">
      <c r="A1582" s="220" t="s">
        <v>2029</v>
      </c>
    </row>
    <row r="1583" spans="1:54" ht="12.6" customHeight="1" x14ac:dyDescent="0.25">
      <c r="A1583" s="311" t="s">
        <v>2013</v>
      </c>
    </row>
    <row r="1584" spans="1:54" ht="45" customHeight="1" x14ac:dyDescent="0.25">
      <c r="A1584" s="938"/>
      <c r="B1584" s="939"/>
      <c r="C1584" s="939"/>
      <c r="D1584" s="939"/>
      <c r="E1584" s="939"/>
      <c r="F1584" s="939"/>
      <c r="G1584" s="939"/>
      <c r="H1584" s="939"/>
      <c r="I1584" s="939"/>
      <c r="J1584" s="939"/>
      <c r="K1584" s="939"/>
      <c r="L1584" s="939"/>
      <c r="M1584" s="939"/>
      <c r="N1584" s="939"/>
      <c r="O1584" s="939"/>
      <c r="P1584" s="939"/>
      <c r="Q1584" s="939"/>
      <c r="R1584" s="939"/>
      <c r="S1584" s="939"/>
      <c r="T1584" s="939"/>
      <c r="U1584" s="939"/>
      <c r="V1584" s="939"/>
      <c r="W1584" s="939"/>
      <c r="X1584" s="939"/>
      <c r="Y1584" s="939"/>
      <c r="Z1584" s="939"/>
      <c r="AA1584" s="939"/>
      <c r="AB1584" s="939"/>
      <c r="AC1584" s="939"/>
      <c r="AD1584" s="939"/>
      <c r="AE1584" s="939"/>
      <c r="AF1584" s="939"/>
      <c r="AG1584" s="939"/>
      <c r="AH1584" s="939"/>
      <c r="AI1584" s="939"/>
      <c r="AJ1584" s="939"/>
      <c r="AK1584" s="939"/>
      <c r="AL1584" s="939"/>
      <c r="AM1584" s="939"/>
      <c r="AN1584" s="939"/>
      <c r="AO1584" s="939"/>
      <c r="AP1584" s="939"/>
      <c r="AQ1584" s="939"/>
      <c r="AR1584" s="939"/>
      <c r="AS1584" s="939"/>
      <c r="AT1584" s="939"/>
      <c r="AU1584" s="939"/>
      <c r="AV1584" s="939"/>
      <c r="AW1584" s="939"/>
      <c r="AX1584" s="939"/>
      <c r="AY1584" s="939"/>
      <c r="AZ1584" s="939"/>
      <c r="BA1584" s="939"/>
      <c r="BB1584" s="940"/>
    </row>
    <row r="1585" spans="1:54" s="220" customFormat="1" ht="12.6" customHeight="1" x14ac:dyDescent="0.25">
      <c r="A1585" s="220" t="s">
        <v>2030</v>
      </c>
    </row>
    <row r="1586" spans="1:54" ht="12.6" customHeight="1" x14ac:dyDescent="0.25">
      <c r="A1586" s="311" t="s">
        <v>2013</v>
      </c>
    </row>
    <row r="1587" spans="1:54" ht="95.1" customHeight="1" x14ac:dyDescent="0.25">
      <c r="A1587" s="938"/>
      <c r="B1587" s="939"/>
      <c r="C1587" s="939"/>
      <c r="D1587" s="939"/>
      <c r="E1587" s="939"/>
      <c r="F1587" s="939"/>
      <c r="G1587" s="939"/>
      <c r="H1587" s="939"/>
      <c r="I1587" s="939"/>
      <c r="J1587" s="939"/>
      <c r="K1587" s="939"/>
      <c r="L1587" s="939"/>
      <c r="M1587" s="939"/>
      <c r="N1587" s="939"/>
      <c r="O1587" s="939"/>
      <c r="P1587" s="939"/>
      <c r="Q1587" s="939"/>
      <c r="R1587" s="939"/>
      <c r="S1587" s="939"/>
      <c r="T1587" s="939"/>
      <c r="U1587" s="939"/>
      <c r="V1587" s="939"/>
      <c r="W1587" s="939"/>
      <c r="X1587" s="939"/>
      <c r="Y1587" s="939"/>
      <c r="Z1587" s="939"/>
      <c r="AA1587" s="939"/>
      <c r="AB1587" s="939"/>
      <c r="AC1587" s="939"/>
      <c r="AD1587" s="939"/>
      <c r="AE1587" s="939"/>
      <c r="AF1587" s="939"/>
      <c r="AG1587" s="939"/>
      <c r="AH1587" s="939"/>
      <c r="AI1587" s="939"/>
      <c r="AJ1587" s="939"/>
      <c r="AK1587" s="939"/>
      <c r="AL1587" s="939"/>
      <c r="AM1587" s="939"/>
      <c r="AN1587" s="939"/>
      <c r="AO1587" s="939"/>
      <c r="AP1587" s="939"/>
      <c r="AQ1587" s="939"/>
      <c r="AR1587" s="939"/>
      <c r="AS1587" s="939"/>
      <c r="AT1587" s="939"/>
      <c r="AU1587" s="939"/>
      <c r="AV1587" s="939"/>
      <c r="AW1587" s="939"/>
      <c r="AX1587" s="939"/>
      <c r="AY1587" s="939"/>
      <c r="AZ1587" s="939"/>
      <c r="BA1587" s="939"/>
      <c r="BB1587" s="940"/>
    </row>
    <row r="1588" spans="1:54" s="220" customFormat="1" ht="12.6" customHeight="1" x14ac:dyDescent="0.25">
      <c r="A1588" s="220" t="s">
        <v>2031</v>
      </c>
    </row>
    <row r="1589" spans="1:54" ht="12.6" customHeight="1" x14ac:dyDescent="0.25">
      <c r="A1589" s="311" t="s">
        <v>2013</v>
      </c>
    </row>
    <row r="1590" spans="1:54" ht="45" customHeight="1" x14ac:dyDescent="0.25">
      <c r="A1590" s="938"/>
      <c r="B1590" s="939"/>
      <c r="C1590" s="939"/>
      <c r="D1590" s="939"/>
      <c r="E1590" s="939"/>
      <c r="F1590" s="939"/>
      <c r="G1590" s="939"/>
      <c r="H1590" s="939"/>
      <c r="I1590" s="939"/>
      <c r="J1590" s="939"/>
      <c r="K1590" s="939"/>
      <c r="L1590" s="939"/>
      <c r="M1590" s="939"/>
      <c r="N1590" s="939"/>
      <c r="O1590" s="939"/>
      <c r="P1590" s="939"/>
      <c r="Q1590" s="939"/>
      <c r="R1590" s="939"/>
      <c r="S1590" s="939"/>
      <c r="T1590" s="939"/>
      <c r="U1590" s="939"/>
      <c r="V1590" s="939"/>
      <c r="W1590" s="939"/>
      <c r="X1590" s="939"/>
      <c r="Y1590" s="939"/>
      <c r="Z1590" s="939"/>
      <c r="AA1590" s="939"/>
      <c r="AB1590" s="939"/>
      <c r="AC1590" s="939"/>
      <c r="AD1590" s="939"/>
      <c r="AE1590" s="939"/>
      <c r="AF1590" s="939"/>
      <c r="AG1590" s="939"/>
      <c r="AH1590" s="939"/>
      <c r="AI1590" s="939"/>
      <c r="AJ1590" s="939"/>
      <c r="AK1590" s="939"/>
      <c r="AL1590" s="939"/>
      <c r="AM1590" s="939"/>
      <c r="AN1590" s="939"/>
      <c r="AO1590" s="939"/>
      <c r="AP1590" s="939"/>
      <c r="AQ1590" s="939"/>
      <c r="AR1590" s="939"/>
      <c r="AS1590" s="939"/>
      <c r="AT1590" s="939"/>
      <c r="AU1590" s="939"/>
      <c r="AV1590" s="939"/>
      <c r="AW1590" s="939"/>
      <c r="AX1590" s="939"/>
      <c r="AY1590" s="939"/>
      <c r="AZ1590" s="939"/>
      <c r="BA1590" s="939"/>
      <c r="BB1590" s="940"/>
    </row>
    <row r="1591" spans="1:54" s="220" customFormat="1" ht="12.6" customHeight="1" x14ac:dyDescent="0.25">
      <c r="A1591" s="220" t="s">
        <v>2032</v>
      </c>
    </row>
    <row r="1592" spans="1:54" ht="12.6" customHeight="1" x14ac:dyDescent="0.25">
      <c r="A1592" s="311" t="s">
        <v>2013</v>
      </c>
    </row>
    <row r="1593" spans="1:54" ht="45" customHeight="1" x14ac:dyDescent="0.25">
      <c r="A1593" s="938"/>
      <c r="B1593" s="939"/>
      <c r="C1593" s="939"/>
      <c r="D1593" s="939"/>
      <c r="E1593" s="939"/>
      <c r="F1593" s="939"/>
      <c r="G1593" s="939"/>
      <c r="H1593" s="939"/>
      <c r="I1593" s="939"/>
      <c r="J1593" s="939"/>
      <c r="K1593" s="939"/>
      <c r="L1593" s="939"/>
      <c r="M1593" s="939"/>
      <c r="N1593" s="939"/>
      <c r="O1593" s="939"/>
      <c r="P1593" s="939"/>
      <c r="Q1593" s="939"/>
      <c r="R1593" s="939"/>
      <c r="S1593" s="939"/>
      <c r="T1593" s="939"/>
      <c r="U1593" s="939"/>
      <c r="V1593" s="939"/>
      <c r="W1593" s="939"/>
      <c r="X1593" s="939"/>
      <c r="Y1593" s="939"/>
      <c r="Z1593" s="939"/>
      <c r="AA1593" s="939"/>
      <c r="AB1593" s="939"/>
      <c r="AC1593" s="939"/>
      <c r="AD1593" s="939"/>
      <c r="AE1593" s="939"/>
      <c r="AF1593" s="939"/>
      <c r="AG1593" s="939"/>
      <c r="AH1593" s="939"/>
      <c r="AI1593" s="939"/>
      <c r="AJ1593" s="939"/>
      <c r="AK1593" s="939"/>
      <c r="AL1593" s="939"/>
      <c r="AM1593" s="939"/>
      <c r="AN1593" s="939"/>
      <c r="AO1593" s="939"/>
      <c r="AP1593" s="939"/>
      <c r="AQ1593" s="939"/>
      <c r="AR1593" s="939"/>
      <c r="AS1593" s="939"/>
      <c r="AT1593" s="939"/>
      <c r="AU1593" s="939"/>
      <c r="AV1593" s="939"/>
      <c r="AW1593" s="939"/>
      <c r="AX1593" s="939"/>
      <c r="AY1593" s="939"/>
      <c r="AZ1593" s="939"/>
      <c r="BA1593" s="939"/>
      <c r="BB1593" s="940"/>
    </row>
  </sheetData>
  <sheetProtection selectLockedCells="1" selectUnlockedCells="1"/>
  <mergeCells count="10089">
    <mergeCell ref="AQ1038:BB1038"/>
    <mergeCell ref="A1039:M1039"/>
    <mergeCell ref="N1039:Q1039"/>
    <mergeCell ref="R1039:V1039"/>
    <mergeCell ref="W1039:AB1039"/>
    <mergeCell ref="AC1039:AH1039"/>
    <mergeCell ref="AI1039:AP1039"/>
    <mergeCell ref="AQ1039:BB1039"/>
    <mergeCell ref="A1044:M1044"/>
    <mergeCell ref="N1044:Q1044"/>
    <mergeCell ref="R1044:V1044"/>
    <mergeCell ref="W1044:AB1044"/>
    <mergeCell ref="AC1044:AH1044"/>
    <mergeCell ref="AI1044:AP1044"/>
    <mergeCell ref="AQ1044:BB1044"/>
    <mergeCell ref="AQ1043:BB1043"/>
    <mergeCell ref="AI1003:AP1003"/>
    <mergeCell ref="AQ1003:BB1003"/>
    <mergeCell ref="A1037:M1037"/>
    <mergeCell ref="N1037:Q1037"/>
    <mergeCell ref="R1037:V1037"/>
    <mergeCell ref="W1037:AB1037"/>
    <mergeCell ref="AC1037:AH1037"/>
    <mergeCell ref="AI1037:AP1037"/>
    <mergeCell ref="AQ1037:BB1037"/>
    <mergeCell ref="A996:M996"/>
    <mergeCell ref="N996:Q996"/>
    <mergeCell ref="R996:V996"/>
    <mergeCell ref="W996:AB996"/>
    <mergeCell ref="AC996:AH996"/>
    <mergeCell ref="AI996:AP996"/>
    <mergeCell ref="AQ996:BB996"/>
    <mergeCell ref="A1000:M1000"/>
    <mergeCell ref="N1000:Q1000"/>
    <mergeCell ref="R1000:V1000"/>
    <mergeCell ref="W1000:AB1000"/>
    <mergeCell ref="AC1000:AH1000"/>
    <mergeCell ref="AI1000:AP1000"/>
    <mergeCell ref="AQ1000:BB1000"/>
    <mergeCell ref="A1001:M1001"/>
    <mergeCell ref="N1001:Q1001"/>
    <mergeCell ref="R1001:V1001"/>
    <mergeCell ref="W1001:AB1001"/>
    <mergeCell ref="AC1001:AH1001"/>
    <mergeCell ref="AI1001:AP1001"/>
    <mergeCell ref="AQ1001:BB1001"/>
    <mergeCell ref="AQ1017:BB1017"/>
    <mergeCell ref="A1018:M1018"/>
    <mergeCell ref="N1018:Q1018"/>
    <mergeCell ref="R1018:V1018"/>
    <mergeCell ref="W1018:AB1018"/>
    <mergeCell ref="AC1018:AH1018"/>
    <mergeCell ref="AI1018:AP1018"/>
    <mergeCell ref="AQ1018:BB1018"/>
    <mergeCell ref="A1017:M1017"/>
    <mergeCell ref="N1017:Q1017"/>
    <mergeCell ref="R1017:V1017"/>
    <mergeCell ref="W1017:AB1017"/>
    <mergeCell ref="AC1017:AH1017"/>
    <mergeCell ref="AI1017:AP1017"/>
    <mergeCell ref="AC1015:AH1015"/>
    <mergeCell ref="AI1015:AP1015"/>
    <mergeCell ref="AQ1015:BB1015"/>
    <mergeCell ref="A1016:M1016"/>
    <mergeCell ref="N1016:Q1016"/>
    <mergeCell ref="R1016:V1016"/>
    <mergeCell ref="W1016:AB1016"/>
    <mergeCell ref="AC1016:AH1016"/>
    <mergeCell ref="R995:V995"/>
    <mergeCell ref="W995:AB995"/>
    <mergeCell ref="AC995:AH995"/>
    <mergeCell ref="AI995:AP995"/>
    <mergeCell ref="AQ995:BB995"/>
    <mergeCell ref="A1019:M1019"/>
    <mergeCell ref="N1019:Q1019"/>
    <mergeCell ref="R1019:V1019"/>
    <mergeCell ref="W1019:AB1019"/>
    <mergeCell ref="AC1019:AH1019"/>
    <mergeCell ref="AI1019:AP1019"/>
    <mergeCell ref="AQ1019:BB1019"/>
    <mergeCell ref="A1032:M1032"/>
    <mergeCell ref="N1032:Q1032"/>
    <mergeCell ref="R1032:V1032"/>
    <mergeCell ref="W1032:AB1032"/>
    <mergeCell ref="AC1032:AH1032"/>
    <mergeCell ref="AI1032:AP1032"/>
    <mergeCell ref="AQ1032:BB1032"/>
    <mergeCell ref="A1033:M1033"/>
    <mergeCell ref="N1033:Q1033"/>
    <mergeCell ref="R1033:V1033"/>
    <mergeCell ref="W1033:AB1033"/>
    <mergeCell ref="AC1033:AH1033"/>
    <mergeCell ref="AI1033:AP1033"/>
    <mergeCell ref="AQ1033:BB1033"/>
    <mergeCell ref="AQ998:BB998"/>
    <mergeCell ref="A999:M999"/>
    <mergeCell ref="N999:Q999"/>
    <mergeCell ref="R999:V999"/>
    <mergeCell ref="W999:AB999"/>
    <mergeCell ref="AC999:AH999"/>
    <mergeCell ref="AI999:AP999"/>
    <mergeCell ref="AQ999:BB999"/>
    <mergeCell ref="A998:M998"/>
    <mergeCell ref="N998:Q998"/>
    <mergeCell ref="R998:V998"/>
    <mergeCell ref="W998:AB998"/>
    <mergeCell ref="AC998:AH998"/>
    <mergeCell ref="AI998:AP998"/>
    <mergeCell ref="R1013:V1013"/>
    <mergeCell ref="AC1013:AH1013"/>
    <mergeCell ref="AI1013:AP1013"/>
    <mergeCell ref="AQ1013:BB1013"/>
    <mergeCell ref="AC1014:AH1014"/>
    <mergeCell ref="AI1014:AP1014"/>
    <mergeCell ref="AQ1014:BB1014"/>
    <mergeCell ref="R1012:V1012"/>
    <mergeCell ref="W1012:AB1012"/>
    <mergeCell ref="AC1012:AH1012"/>
    <mergeCell ref="AI1012:AP1012"/>
    <mergeCell ref="AQ1012:BB1012"/>
    <mergeCell ref="A1002:M1002"/>
    <mergeCell ref="N1002:Q1002"/>
    <mergeCell ref="R1002:V1002"/>
    <mergeCell ref="W1002:AB1002"/>
    <mergeCell ref="AC1002:AH1002"/>
    <mergeCell ref="AI1002:AP1002"/>
    <mergeCell ref="AP515:BB515"/>
    <mergeCell ref="AP523:BB523"/>
    <mergeCell ref="AP519:BB519"/>
    <mergeCell ref="A4:J4"/>
    <mergeCell ref="K4:AY4"/>
    <mergeCell ref="A5:J5"/>
    <mergeCell ref="K5:Q5"/>
    <mergeCell ref="S5:X5"/>
    <mergeCell ref="Y5:AE5"/>
    <mergeCell ref="AG5:AL5"/>
    <mergeCell ref="AM5:AY5"/>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AZ7:BB7"/>
    <mergeCell ref="A8:AY8"/>
    <mergeCell ref="AZ8:BB8"/>
    <mergeCell ref="A25:B25"/>
    <mergeCell ref="C25:D25"/>
    <mergeCell ref="E25:BA25"/>
    <mergeCell ref="A26:AY26"/>
    <mergeCell ref="AZ26:BB26"/>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33:I33"/>
    <mergeCell ref="J33:W33"/>
    <mergeCell ref="X33:AS33"/>
    <mergeCell ref="AT33:AY33"/>
    <mergeCell ref="A34:I34"/>
    <mergeCell ref="J34:W34"/>
    <mergeCell ref="X34:AS34"/>
    <mergeCell ref="AT34:AY34"/>
    <mergeCell ref="AO65:AP65"/>
    <mergeCell ref="AS65:AT65"/>
    <mergeCell ref="BO30:BY30"/>
    <mergeCell ref="BZ30:CJ30"/>
    <mergeCell ref="CK30:CU30"/>
    <mergeCell ref="CV30:DF30"/>
    <mergeCell ref="DG30:DQ30"/>
    <mergeCell ref="DR30:EB30"/>
    <mergeCell ref="A30:K30"/>
    <mergeCell ref="L30:V30"/>
    <mergeCell ref="W30:AG30"/>
    <mergeCell ref="AH30:AR30"/>
    <mergeCell ref="AS30:BC30"/>
    <mergeCell ref="BD30:BN30"/>
    <mergeCell ref="A28:O28"/>
    <mergeCell ref="P28:R28"/>
    <mergeCell ref="S28:AX28"/>
    <mergeCell ref="AZ28:BB28"/>
    <mergeCell ref="A29:K29"/>
    <mergeCell ref="L29:O29"/>
    <mergeCell ref="P29:AY29"/>
    <mergeCell ref="JE30:JO30"/>
    <mergeCell ref="JP30:JZ30"/>
    <mergeCell ref="KA30:KK30"/>
    <mergeCell ref="KL30:KV30"/>
    <mergeCell ref="KW30:LG30"/>
    <mergeCell ref="LH30:LR30"/>
    <mergeCell ref="GQ30:HA30"/>
    <mergeCell ref="HB30:HL30"/>
    <mergeCell ref="HM30:HW30"/>
    <mergeCell ref="HX30:IH30"/>
    <mergeCell ref="II30:IS30"/>
    <mergeCell ref="IT30:JD30"/>
    <mergeCell ref="EC30:EM30"/>
    <mergeCell ref="EN30:EX30"/>
    <mergeCell ref="EY30:FI30"/>
    <mergeCell ref="FJ30:FT30"/>
    <mergeCell ref="FU30:GE30"/>
    <mergeCell ref="GF30:GP30"/>
    <mergeCell ref="AV65:AW65"/>
    <mergeCell ref="U60:AB60"/>
    <mergeCell ref="AC60:AI60"/>
    <mergeCell ref="AJ60:AQ60"/>
    <mergeCell ref="AR60:AY60"/>
    <mergeCell ref="A59:O59"/>
    <mergeCell ref="P59:T59"/>
    <mergeCell ref="U59:AB59"/>
    <mergeCell ref="AC59:AI59"/>
    <mergeCell ref="AJ59:AQ59"/>
    <mergeCell ref="AR59:AY59"/>
    <mergeCell ref="AR56:AY57"/>
    <mergeCell ref="A57:O57"/>
    <mergeCell ref="QU30:RE30"/>
    <mergeCell ref="RF30:RP30"/>
    <mergeCell ref="RQ30:SA30"/>
    <mergeCell ref="SB30:SL30"/>
    <mergeCell ref="SM30:SW30"/>
    <mergeCell ref="SX30:TH30"/>
    <mergeCell ref="OG30:OQ30"/>
    <mergeCell ref="OR30:PB30"/>
    <mergeCell ref="PC30:PM30"/>
    <mergeCell ref="PN30:PX30"/>
    <mergeCell ref="PY30:QI30"/>
    <mergeCell ref="QJ30:QT30"/>
    <mergeCell ref="LS30:MC30"/>
    <mergeCell ref="MD30:MN30"/>
    <mergeCell ref="MO30:MY30"/>
    <mergeCell ref="MZ30:NJ30"/>
    <mergeCell ref="NK30:NU30"/>
    <mergeCell ref="NV30:OF30"/>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TI30:TS30"/>
    <mergeCell ref="TT30:UD30"/>
    <mergeCell ref="UE30:UO30"/>
    <mergeCell ref="UP30:UZ30"/>
    <mergeCell ref="VA30:VK30"/>
    <mergeCell ref="VL30:VV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AAY30:ABI30"/>
    <mergeCell ref="ABJ30:ABT30"/>
    <mergeCell ref="ABU30:ACE30"/>
    <mergeCell ref="ACF30:ACP30"/>
    <mergeCell ref="ACQ30:ADA30"/>
    <mergeCell ref="ADB30:ADL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IO30:AIY30"/>
    <mergeCell ref="AIZ30:AJJ30"/>
    <mergeCell ref="AJK30:AJU30"/>
    <mergeCell ref="AJV30:AKF30"/>
    <mergeCell ref="AKG30:AKQ30"/>
    <mergeCell ref="AKR30:ALB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QE30:AQO30"/>
    <mergeCell ref="AQP30:AQZ30"/>
    <mergeCell ref="ARA30:ARK30"/>
    <mergeCell ref="ARL30:ARV30"/>
    <mergeCell ref="ARW30:ASG30"/>
    <mergeCell ref="ASH30:ASR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AXU30:AYE30"/>
    <mergeCell ref="AYF30:AYP30"/>
    <mergeCell ref="AYQ30:AZA30"/>
    <mergeCell ref="AZB30:AZL30"/>
    <mergeCell ref="AZM30:AZW30"/>
    <mergeCell ref="AZX30:BAH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BFK30:BFU30"/>
    <mergeCell ref="BFV30:BGF30"/>
    <mergeCell ref="BGG30:BGQ30"/>
    <mergeCell ref="BGR30:BHB30"/>
    <mergeCell ref="BHC30:BHM30"/>
    <mergeCell ref="BHN30:BHX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BNA30:BNK30"/>
    <mergeCell ref="BNL30:BNV30"/>
    <mergeCell ref="BNW30:BOG30"/>
    <mergeCell ref="BOH30:BOR30"/>
    <mergeCell ref="BOS30:BPC30"/>
    <mergeCell ref="BPD30:BPN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UQ30:BVA30"/>
    <mergeCell ref="BVB30:BVL30"/>
    <mergeCell ref="BVM30:BVW30"/>
    <mergeCell ref="BVX30:BWH30"/>
    <mergeCell ref="BWI30:BWS30"/>
    <mergeCell ref="BWT30:BXD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CG30:CCQ30"/>
    <mergeCell ref="CCR30:CDB30"/>
    <mergeCell ref="CDC30:CDM30"/>
    <mergeCell ref="CDN30:CDX30"/>
    <mergeCell ref="CDY30:CEI30"/>
    <mergeCell ref="CEJ30:CET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CJW30:CKG30"/>
    <mergeCell ref="CKH30:CKR30"/>
    <mergeCell ref="CKS30:CLC30"/>
    <mergeCell ref="CLD30:CLN30"/>
    <mergeCell ref="CLO30:CLY30"/>
    <mergeCell ref="CLZ30:CMJ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CRM30:CRW30"/>
    <mergeCell ref="CRX30:CSH30"/>
    <mergeCell ref="CSI30:CSS30"/>
    <mergeCell ref="CST30:CTD30"/>
    <mergeCell ref="CTE30:CTO30"/>
    <mergeCell ref="CTP30:CTZ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ZC30:CZM30"/>
    <mergeCell ref="CZN30:CZX30"/>
    <mergeCell ref="CZY30:DAI30"/>
    <mergeCell ref="DAJ30:DAT30"/>
    <mergeCell ref="DAU30:DBE30"/>
    <mergeCell ref="DBF30:DBP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GS30:DHC30"/>
    <mergeCell ref="DHD30:DHN30"/>
    <mergeCell ref="DHO30:DHY30"/>
    <mergeCell ref="DHZ30:DIJ30"/>
    <mergeCell ref="DIK30:DIU30"/>
    <mergeCell ref="DIV30:DJF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DOI30:DOS30"/>
    <mergeCell ref="DOT30:DPD30"/>
    <mergeCell ref="DPE30:DPO30"/>
    <mergeCell ref="DPP30:DPZ30"/>
    <mergeCell ref="DQA30:DQK30"/>
    <mergeCell ref="DQL30:DQV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DVY30:DWI30"/>
    <mergeCell ref="DWJ30:DWT30"/>
    <mergeCell ref="DWU30:DXE30"/>
    <mergeCell ref="DXF30:DXP30"/>
    <mergeCell ref="DXQ30:DYA30"/>
    <mergeCell ref="DYB30:DYL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EDO30:EDY30"/>
    <mergeCell ref="EDZ30:EEJ30"/>
    <mergeCell ref="EEK30:EEU30"/>
    <mergeCell ref="EEV30:EFF30"/>
    <mergeCell ref="EFG30:EFQ30"/>
    <mergeCell ref="EFR30:EGB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ELE30:ELO30"/>
    <mergeCell ref="ELP30:ELZ30"/>
    <mergeCell ref="EMA30:EMK30"/>
    <mergeCell ref="EML30:EMV30"/>
    <mergeCell ref="EMW30:ENG30"/>
    <mergeCell ref="ENH30:ENR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SU30:ETE30"/>
    <mergeCell ref="ETF30:ETP30"/>
    <mergeCell ref="ETQ30:EUA30"/>
    <mergeCell ref="EUB30:EUL30"/>
    <mergeCell ref="EUM30:EUW30"/>
    <mergeCell ref="EUX30:EVH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AK30:FAU30"/>
    <mergeCell ref="FAV30:FBF30"/>
    <mergeCell ref="FBG30:FBQ30"/>
    <mergeCell ref="FBR30:FCB30"/>
    <mergeCell ref="FCC30:FCM30"/>
    <mergeCell ref="FCN30:FCX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FIA30:FIK30"/>
    <mergeCell ref="FIL30:FIV30"/>
    <mergeCell ref="FIW30:FJG30"/>
    <mergeCell ref="FJH30:FJR30"/>
    <mergeCell ref="FJS30:FKC30"/>
    <mergeCell ref="FKD30:FKN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FPQ30:FQA30"/>
    <mergeCell ref="FQB30:FQL30"/>
    <mergeCell ref="FQM30:FQW30"/>
    <mergeCell ref="FQX30:FRH30"/>
    <mergeCell ref="FRI30:FRS30"/>
    <mergeCell ref="FRT30:FSD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XG30:FXQ30"/>
    <mergeCell ref="FXR30:FYB30"/>
    <mergeCell ref="FYC30:FYM30"/>
    <mergeCell ref="FYN30:FYX30"/>
    <mergeCell ref="FYY30:FZI30"/>
    <mergeCell ref="FZJ30:FZT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EW30:GFG30"/>
    <mergeCell ref="GFH30:GFR30"/>
    <mergeCell ref="GFS30:GGC30"/>
    <mergeCell ref="GGD30:GGN30"/>
    <mergeCell ref="GGO30:GGY30"/>
    <mergeCell ref="GGZ30:GHJ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GMM30:GMW30"/>
    <mergeCell ref="GMX30:GNH30"/>
    <mergeCell ref="GNI30:GNS30"/>
    <mergeCell ref="GNT30:GOD30"/>
    <mergeCell ref="GOE30:GOO30"/>
    <mergeCell ref="GOP30:GOZ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GUC30:GUM30"/>
    <mergeCell ref="GUN30:GUX30"/>
    <mergeCell ref="GUY30:GVI30"/>
    <mergeCell ref="GVJ30:GVT30"/>
    <mergeCell ref="GVU30:GWE30"/>
    <mergeCell ref="GWF30:GWP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HBS30:HCC30"/>
    <mergeCell ref="HCD30:HCN30"/>
    <mergeCell ref="HCO30:HCY30"/>
    <mergeCell ref="HCZ30:HDJ30"/>
    <mergeCell ref="HDK30:HDU30"/>
    <mergeCell ref="HDV30:HEF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JI30:HJS30"/>
    <mergeCell ref="HJT30:HKD30"/>
    <mergeCell ref="HKE30:HKO30"/>
    <mergeCell ref="HKP30:HKZ30"/>
    <mergeCell ref="HLA30:HLK30"/>
    <mergeCell ref="HLL30:HLV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QY30:HRI30"/>
    <mergeCell ref="HRJ30:HRT30"/>
    <mergeCell ref="HRU30:HSE30"/>
    <mergeCell ref="HSF30:HSP30"/>
    <mergeCell ref="HSQ30:HTA30"/>
    <mergeCell ref="HTB30:HTL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HYO30:HYY30"/>
    <mergeCell ref="HYZ30:HZJ30"/>
    <mergeCell ref="HZK30:HZU30"/>
    <mergeCell ref="HZV30:IAF30"/>
    <mergeCell ref="IAG30:IAQ30"/>
    <mergeCell ref="IAR30:IBB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IGE30:IGO30"/>
    <mergeCell ref="IGP30:IGZ30"/>
    <mergeCell ref="IHA30:IHK30"/>
    <mergeCell ref="IHL30:IHV30"/>
    <mergeCell ref="IHW30:IIG30"/>
    <mergeCell ref="IIH30:IIR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INU30:IOE30"/>
    <mergeCell ref="IOF30:IOP30"/>
    <mergeCell ref="IOQ30:IPA30"/>
    <mergeCell ref="IPB30:IPL30"/>
    <mergeCell ref="IPM30:IPW30"/>
    <mergeCell ref="IPX30:IQH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VK30:IVU30"/>
    <mergeCell ref="IVV30:IWF30"/>
    <mergeCell ref="IWG30:IWQ30"/>
    <mergeCell ref="IWR30:IXB30"/>
    <mergeCell ref="IXC30:IXM30"/>
    <mergeCell ref="IXN30:IXX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DA30:JDK30"/>
    <mergeCell ref="JDL30:JDV30"/>
    <mergeCell ref="JDW30:JEG30"/>
    <mergeCell ref="JEH30:JER30"/>
    <mergeCell ref="JES30:JFC30"/>
    <mergeCell ref="JFD30:JFN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JKQ30:JLA30"/>
    <mergeCell ref="JLB30:JLL30"/>
    <mergeCell ref="JLM30:JLW30"/>
    <mergeCell ref="JLX30:JMH30"/>
    <mergeCell ref="JMI30:JMS30"/>
    <mergeCell ref="JMT30:JND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JSG30:JSQ30"/>
    <mergeCell ref="JSR30:JTB30"/>
    <mergeCell ref="JTC30:JTM30"/>
    <mergeCell ref="JTN30:JTX30"/>
    <mergeCell ref="JTY30:JUI30"/>
    <mergeCell ref="JUJ30:JUT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ZW30:KAG30"/>
    <mergeCell ref="KAH30:KAR30"/>
    <mergeCell ref="KAS30:KBC30"/>
    <mergeCell ref="KBD30:KBN30"/>
    <mergeCell ref="KBO30:KBY30"/>
    <mergeCell ref="KBZ30:KCJ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HM30:KHW30"/>
    <mergeCell ref="KHX30:KIH30"/>
    <mergeCell ref="KII30:KIS30"/>
    <mergeCell ref="KIT30:KJD30"/>
    <mergeCell ref="KJE30:KJO30"/>
    <mergeCell ref="KJP30:KJZ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KPC30:KPM30"/>
    <mergeCell ref="KPN30:KPX30"/>
    <mergeCell ref="KPY30:KQI30"/>
    <mergeCell ref="KQJ30:KQT30"/>
    <mergeCell ref="KQU30:KRE30"/>
    <mergeCell ref="KRF30:KRP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KWS30:KXC30"/>
    <mergeCell ref="KXD30:KXN30"/>
    <mergeCell ref="KXO30:KXY30"/>
    <mergeCell ref="KXZ30:KYJ30"/>
    <mergeCell ref="KYK30:KYU30"/>
    <mergeCell ref="KYV30:KZF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LEI30:LES30"/>
    <mergeCell ref="LET30:LFD30"/>
    <mergeCell ref="LFE30:LFO30"/>
    <mergeCell ref="LFP30:LFZ30"/>
    <mergeCell ref="LGA30:LGK30"/>
    <mergeCell ref="LGL30:LGV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LLY30:LMI30"/>
    <mergeCell ref="LMJ30:LMT30"/>
    <mergeCell ref="LMU30:LNE30"/>
    <mergeCell ref="LNF30:LNP30"/>
    <mergeCell ref="LNQ30:LOA30"/>
    <mergeCell ref="LOB30:LOL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TO30:LTY30"/>
    <mergeCell ref="LTZ30:LUJ30"/>
    <mergeCell ref="LUK30:LUU30"/>
    <mergeCell ref="LUV30:LVF30"/>
    <mergeCell ref="LVG30:LVQ30"/>
    <mergeCell ref="LVR30:LWB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BE30:MBO30"/>
    <mergeCell ref="MBP30:MBZ30"/>
    <mergeCell ref="MCA30:MCK30"/>
    <mergeCell ref="MCL30:MCV30"/>
    <mergeCell ref="MCW30:MDG30"/>
    <mergeCell ref="MDH30:MDR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MIU30:MJE30"/>
    <mergeCell ref="MJF30:MJP30"/>
    <mergeCell ref="MJQ30:MKA30"/>
    <mergeCell ref="MKB30:MKL30"/>
    <mergeCell ref="MKM30:MKW30"/>
    <mergeCell ref="MKX30:MLH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MQK30:MQU30"/>
    <mergeCell ref="MQV30:MRF30"/>
    <mergeCell ref="MRG30:MRQ30"/>
    <mergeCell ref="MRR30:MSB30"/>
    <mergeCell ref="MSC30:MSM30"/>
    <mergeCell ref="MSN30:MSX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YA30:MYK30"/>
    <mergeCell ref="MYL30:MYV30"/>
    <mergeCell ref="MYW30:MZG30"/>
    <mergeCell ref="MZH30:MZR30"/>
    <mergeCell ref="MZS30:NAC30"/>
    <mergeCell ref="NAD30:NAN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FQ30:NGA30"/>
    <mergeCell ref="NGB30:NGL30"/>
    <mergeCell ref="NGM30:NGW30"/>
    <mergeCell ref="NGX30:NHH30"/>
    <mergeCell ref="NHI30:NHS30"/>
    <mergeCell ref="NHT30:NID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NNG30:NNQ30"/>
    <mergeCell ref="NNR30:NOB30"/>
    <mergeCell ref="NOC30:NOM30"/>
    <mergeCell ref="NON30:NOX30"/>
    <mergeCell ref="NOY30:NPI30"/>
    <mergeCell ref="NPJ30:NPT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NUW30:NVG30"/>
    <mergeCell ref="NVH30:NVR30"/>
    <mergeCell ref="NVS30:NWC30"/>
    <mergeCell ref="NWD30:NWN30"/>
    <mergeCell ref="NWO30:NWY30"/>
    <mergeCell ref="NWZ30:NXJ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OCM30:OCW30"/>
    <mergeCell ref="OCX30:ODH30"/>
    <mergeCell ref="ODI30:ODS30"/>
    <mergeCell ref="ODT30:OED30"/>
    <mergeCell ref="OEE30:OEO30"/>
    <mergeCell ref="OEP30:OEZ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KC30:OKM30"/>
    <mergeCell ref="OKN30:OKX30"/>
    <mergeCell ref="OKY30:OLI30"/>
    <mergeCell ref="OLJ30:OLT30"/>
    <mergeCell ref="OLU30:OME30"/>
    <mergeCell ref="OMF30:OMP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RS30:OSC30"/>
    <mergeCell ref="OSD30:OSN30"/>
    <mergeCell ref="OSO30:OSY30"/>
    <mergeCell ref="OSZ30:OTJ30"/>
    <mergeCell ref="OTK30:OTU30"/>
    <mergeCell ref="OTV30:OUF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OZI30:OZS30"/>
    <mergeCell ref="OZT30:PAD30"/>
    <mergeCell ref="PAE30:PAO30"/>
    <mergeCell ref="PAP30:PAZ30"/>
    <mergeCell ref="PBA30:PBK30"/>
    <mergeCell ref="PBL30:PBV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PGY30:PHI30"/>
    <mergeCell ref="PHJ30:PHT30"/>
    <mergeCell ref="PHU30:PIE30"/>
    <mergeCell ref="PIF30:PIP30"/>
    <mergeCell ref="PIQ30:PJA30"/>
    <mergeCell ref="PJB30:PJL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POO30:POY30"/>
    <mergeCell ref="POZ30:PPJ30"/>
    <mergeCell ref="PPK30:PPU30"/>
    <mergeCell ref="PPV30:PQF30"/>
    <mergeCell ref="PQG30:PQQ30"/>
    <mergeCell ref="PQR30:PRB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WE30:PWO30"/>
    <mergeCell ref="PWP30:PWZ30"/>
    <mergeCell ref="PXA30:PXK30"/>
    <mergeCell ref="PXL30:PXV30"/>
    <mergeCell ref="PXW30:PYG30"/>
    <mergeCell ref="PYH30:PYR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DU30:QEE30"/>
    <mergeCell ref="QEF30:QEP30"/>
    <mergeCell ref="QEQ30:QFA30"/>
    <mergeCell ref="QFB30:QFL30"/>
    <mergeCell ref="QFM30:QFW30"/>
    <mergeCell ref="QFX30:QGH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QLK30:QLU30"/>
    <mergeCell ref="QLV30:QMF30"/>
    <mergeCell ref="QMG30:QMQ30"/>
    <mergeCell ref="QMR30:QNB30"/>
    <mergeCell ref="QNC30:QNM30"/>
    <mergeCell ref="QNN30:QNX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QTA30:QTK30"/>
    <mergeCell ref="QTL30:QTV30"/>
    <mergeCell ref="QTW30:QUG30"/>
    <mergeCell ref="QUH30:QUR30"/>
    <mergeCell ref="QUS30:QVC30"/>
    <mergeCell ref="QVD30:QVN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RAQ30:RBA30"/>
    <mergeCell ref="RBB30:RBL30"/>
    <mergeCell ref="RBM30:RBW30"/>
    <mergeCell ref="RBX30:RCH30"/>
    <mergeCell ref="RCI30:RCS30"/>
    <mergeCell ref="RCT30:RDD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IG30:RIQ30"/>
    <mergeCell ref="RIR30:RJB30"/>
    <mergeCell ref="RJC30:RJM30"/>
    <mergeCell ref="RJN30:RJX30"/>
    <mergeCell ref="RJY30:RKI30"/>
    <mergeCell ref="RKJ30:RKT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PW30:RQG30"/>
    <mergeCell ref="RQH30:RQR30"/>
    <mergeCell ref="RQS30:RRC30"/>
    <mergeCell ref="RRD30:RRN30"/>
    <mergeCell ref="RRO30:RRY30"/>
    <mergeCell ref="RRZ30:RSJ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RXM30:RXW30"/>
    <mergeCell ref="RXX30:RYH30"/>
    <mergeCell ref="RYI30:RYS30"/>
    <mergeCell ref="RYT30:RZD30"/>
    <mergeCell ref="RZE30:RZO30"/>
    <mergeCell ref="RZP30:RZZ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SFC30:SFM30"/>
    <mergeCell ref="SFN30:SFX30"/>
    <mergeCell ref="SFY30:SGI30"/>
    <mergeCell ref="SGJ30:SGT30"/>
    <mergeCell ref="SGU30:SHE30"/>
    <mergeCell ref="SHF30:SHP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SMS30:SNC30"/>
    <mergeCell ref="SND30:SNN30"/>
    <mergeCell ref="SNO30:SNY30"/>
    <mergeCell ref="SNZ30:SOJ30"/>
    <mergeCell ref="SOK30:SOU30"/>
    <mergeCell ref="SOV30:SPF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UI30:SUS30"/>
    <mergeCell ref="SUT30:SVD30"/>
    <mergeCell ref="SVE30:SVO30"/>
    <mergeCell ref="SVP30:SVZ30"/>
    <mergeCell ref="SWA30:SWK30"/>
    <mergeCell ref="SWL30:SWV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BY30:TCI30"/>
    <mergeCell ref="TCJ30:TCT30"/>
    <mergeCell ref="TCU30:TDE30"/>
    <mergeCell ref="TDF30:TDP30"/>
    <mergeCell ref="TDQ30:TEA30"/>
    <mergeCell ref="TEB30:TEL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TJO30:TJY30"/>
    <mergeCell ref="TJZ30:TKJ30"/>
    <mergeCell ref="TKK30:TKU30"/>
    <mergeCell ref="TKV30:TLF30"/>
    <mergeCell ref="TLG30:TLQ30"/>
    <mergeCell ref="TLR30:TMB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TRE30:TRO30"/>
    <mergeCell ref="TRP30:TRZ30"/>
    <mergeCell ref="TSA30:TSK30"/>
    <mergeCell ref="TSL30:TSV30"/>
    <mergeCell ref="TSW30:TTG30"/>
    <mergeCell ref="TTH30:TTR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YU30:TZE30"/>
    <mergeCell ref="TZF30:TZP30"/>
    <mergeCell ref="TZQ30:UAA30"/>
    <mergeCell ref="UAB30:UAL30"/>
    <mergeCell ref="UAM30:UAW30"/>
    <mergeCell ref="UAX30:UBH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GK30:UGU30"/>
    <mergeCell ref="UGV30:UHF30"/>
    <mergeCell ref="UHG30:UHQ30"/>
    <mergeCell ref="UHR30:UIB30"/>
    <mergeCell ref="UIC30:UIM30"/>
    <mergeCell ref="UIN30:UIX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UOA30:UOK30"/>
    <mergeCell ref="UOL30:UOV30"/>
    <mergeCell ref="UOW30:UPG30"/>
    <mergeCell ref="UPH30:UPR30"/>
    <mergeCell ref="UPS30:UQC30"/>
    <mergeCell ref="UQD30:UQN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UVQ30:UWA30"/>
    <mergeCell ref="UWB30:UWL30"/>
    <mergeCell ref="UWM30:UWW30"/>
    <mergeCell ref="UWX30:UXH30"/>
    <mergeCell ref="UXI30:UXS30"/>
    <mergeCell ref="UXT30:UYD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VDG30:VDQ30"/>
    <mergeCell ref="VDR30:VEB30"/>
    <mergeCell ref="VEC30:VEM30"/>
    <mergeCell ref="VEN30:VEX30"/>
    <mergeCell ref="VEY30:VFI30"/>
    <mergeCell ref="VFJ30:VFT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VKW30:VLG30"/>
    <mergeCell ref="VLH30:VLR30"/>
    <mergeCell ref="VLS30:VMC30"/>
    <mergeCell ref="VMD30:VMN30"/>
    <mergeCell ref="VMO30:VMY30"/>
    <mergeCell ref="VMZ30:VNJ30"/>
    <mergeCell ref="WJV30:WKF30"/>
    <mergeCell ref="WZB30:WZL30"/>
    <mergeCell ref="WUK30:WUU30"/>
    <mergeCell ref="WUV30:WVF30"/>
    <mergeCell ref="WVG30:WVQ30"/>
    <mergeCell ref="WVR30:WWB30"/>
    <mergeCell ref="WWC30:WWM30"/>
    <mergeCell ref="WWN30:WWX30"/>
    <mergeCell ref="WRW30:WSG30"/>
    <mergeCell ref="WSH30:WSR30"/>
    <mergeCell ref="WSS30:WTC30"/>
    <mergeCell ref="WTD30:WTN30"/>
    <mergeCell ref="WTO30:WTY30"/>
    <mergeCell ref="WTZ30:WUJ30"/>
    <mergeCell ref="WPI30:WPS30"/>
    <mergeCell ref="WPT30:WQD30"/>
    <mergeCell ref="WQE30:WQO30"/>
    <mergeCell ref="WQP30:WQZ30"/>
    <mergeCell ref="WRA30:WRK30"/>
    <mergeCell ref="WRL30:WRV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SM30:VSW30"/>
    <mergeCell ref="VSX30:VTH30"/>
    <mergeCell ref="VTI30:VTS30"/>
    <mergeCell ref="VTT30:VUD30"/>
    <mergeCell ref="VUE30:VUO30"/>
    <mergeCell ref="VUP30:VUZ30"/>
    <mergeCell ref="WFE30:WFO30"/>
    <mergeCell ref="WFP30:WFZ30"/>
    <mergeCell ref="WGA30:WGK30"/>
    <mergeCell ref="WGL30:WGV30"/>
    <mergeCell ref="WGW30:WHG30"/>
    <mergeCell ref="WHH30:WHR30"/>
    <mergeCell ref="WCQ30:WDA30"/>
    <mergeCell ref="WDB30:WDL30"/>
    <mergeCell ref="WDM30:WDW30"/>
    <mergeCell ref="WDX30:WEH30"/>
    <mergeCell ref="WEI30:WES30"/>
    <mergeCell ref="WET30:WFD30"/>
    <mergeCell ref="WAC30:WAM30"/>
    <mergeCell ref="WAN30:WAX30"/>
    <mergeCell ref="WAY30:WBI30"/>
    <mergeCell ref="WBJ30:WBT30"/>
    <mergeCell ref="WBU30:WCE30"/>
    <mergeCell ref="WCF30:WCP30"/>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AZ46:BB46"/>
    <mergeCell ref="AZ47:BB47"/>
    <mergeCell ref="AZ48:BB48"/>
    <mergeCell ref="A47:O47"/>
    <mergeCell ref="A41:AZ41"/>
    <mergeCell ref="A43:AY43"/>
    <mergeCell ref="AZ43:BB43"/>
    <mergeCell ref="AZ45:BB45"/>
    <mergeCell ref="A37:AY37"/>
    <mergeCell ref="A38:AY38"/>
    <mergeCell ref="AZ38:BB38"/>
    <mergeCell ref="A39:AY39"/>
    <mergeCell ref="AZ39:BB39"/>
    <mergeCell ref="A40:AZ40"/>
    <mergeCell ref="A35:I35"/>
    <mergeCell ref="J35:W35"/>
    <mergeCell ref="X35:AS35"/>
    <mergeCell ref="AT35:AY35"/>
    <mergeCell ref="A36:AY36"/>
    <mergeCell ref="AZ36:BB36"/>
    <mergeCell ref="AH48:AP48"/>
    <mergeCell ref="AQ48:AY48"/>
    <mergeCell ref="P45:AG45"/>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A67:C67"/>
    <mergeCell ref="D67:E67"/>
    <mergeCell ref="AZ52:BB52"/>
    <mergeCell ref="AZ53:BB53"/>
    <mergeCell ref="A64:AG64"/>
    <mergeCell ref="AK64:AM64"/>
    <mergeCell ref="AO64:AP64"/>
    <mergeCell ref="AS64:AT64"/>
    <mergeCell ref="AV64:AW64"/>
    <mergeCell ref="AZ64:BB64"/>
    <mergeCell ref="AZ49:BB49"/>
    <mergeCell ref="AZ50:BB50"/>
    <mergeCell ref="AZ51:BB51"/>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80:BB80"/>
    <mergeCell ref="A81:AY81"/>
    <mergeCell ref="CY81:EW81"/>
    <mergeCell ref="P58:T58"/>
    <mergeCell ref="U58:AB58"/>
    <mergeCell ref="AC58:AI58"/>
    <mergeCell ref="AJ58:AQ58"/>
    <mergeCell ref="AR58:AY58"/>
    <mergeCell ref="AC57:AI57"/>
    <mergeCell ref="U57:AB57"/>
    <mergeCell ref="P57:T57"/>
    <mergeCell ref="A56:T56"/>
    <mergeCell ref="U56:AI56"/>
    <mergeCell ref="AJ56:AQ57"/>
    <mergeCell ref="AO69:AY69"/>
    <mergeCell ref="AO70:AY70"/>
    <mergeCell ref="AO71:AY71"/>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58:O58"/>
    <mergeCell ref="EX81:GV81"/>
    <mergeCell ref="GW81:IU81"/>
    <mergeCell ref="IV81:KT81"/>
    <mergeCell ref="A78:BB78"/>
    <mergeCell ref="A79:AK79"/>
    <mergeCell ref="AM79:AN79"/>
    <mergeCell ref="AO79:AP79"/>
    <mergeCell ref="AR79:AS79"/>
    <mergeCell ref="AT79:AU79"/>
    <mergeCell ref="AZ79:BB79"/>
    <mergeCell ref="A72:T72"/>
    <mergeCell ref="U72:AB72"/>
    <mergeCell ref="AC72:AN72"/>
    <mergeCell ref="A73:T73"/>
    <mergeCell ref="U73:AB73"/>
    <mergeCell ref="AC73:AN73"/>
    <mergeCell ref="AII81:AKG81"/>
    <mergeCell ref="AKH81:AMF81"/>
    <mergeCell ref="AMG81:AOE81"/>
    <mergeCell ref="AOF81:AQD81"/>
    <mergeCell ref="AQE81:ASC81"/>
    <mergeCell ref="ASD81:AUB81"/>
    <mergeCell ref="WO81:YM81"/>
    <mergeCell ref="YN81:AAL81"/>
    <mergeCell ref="AAM81:ACK81"/>
    <mergeCell ref="ACL81:AEJ81"/>
    <mergeCell ref="AEK81:AGI81"/>
    <mergeCell ref="AGJ81:AIH81"/>
    <mergeCell ref="KU81:MS81"/>
    <mergeCell ref="MT81:OR81"/>
    <mergeCell ref="OS81:QQ81"/>
    <mergeCell ref="QR81:SP81"/>
    <mergeCell ref="SQ81:UO81"/>
    <mergeCell ref="UP81:WN81"/>
    <mergeCell ref="AO72:AY72"/>
    <mergeCell ref="AO73:AY73"/>
    <mergeCell ref="BRQ81:BTO81"/>
    <mergeCell ref="BTP81:BVN81"/>
    <mergeCell ref="BVO81:BXM81"/>
    <mergeCell ref="BXN81:BZL81"/>
    <mergeCell ref="BZM81:CBK81"/>
    <mergeCell ref="CBL81:CDJ81"/>
    <mergeCell ref="BFW81:BHU81"/>
    <mergeCell ref="BHV81:BJT81"/>
    <mergeCell ref="BJU81:BLS81"/>
    <mergeCell ref="BLT81:BNR81"/>
    <mergeCell ref="BNS81:BPQ81"/>
    <mergeCell ref="BPR81:BRP81"/>
    <mergeCell ref="AUC81:AWA81"/>
    <mergeCell ref="AWB81:AXZ81"/>
    <mergeCell ref="AYA81:AZY81"/>
    <mergeCell ref="AZZ81:BBX81"/>
    <mergeCell ref="BBY81:BDW81"/>
    <mergeCell ref="BDX81:BFV81"/>
    <mergeCell ref="DAY81:DCW81"/>
    <mergeCell ref="DCX81:DEV81"/>
    <mergeCell ref="DEW81:DGU81"/>
    <mergeCell ref="DGV81:DIT81"/>
    <mergeCell ref="DIU81:DKS81"/>
    <mergeCell ref="DKT81:DMR81"/>
    <mergeCell ref="CPE81:CRC81"/>
    <mergeCell ref="CRD81:CTB81"/>
    <mergeCell ref="CTC81:CVA81"/>
    <mergeCell ref="CVB81:CWZ81"/>
    <mergeCell ref="CXA81:CYY81"/>
    <mergeCell ref="CYZ81:DAX81"/>
    <mergeCell ref="CDK81:CFI81"/>
    <mergeCell ref="CFJ81:CHH81"/>
    <mergeCell ref="CHI81:CJG81"/>
    <mergeCell ref="CJH81:CLF81"/>
    <mergeCell ref="CLG81:CNE81"/>
    <mergeCell ref="CNF81:CPD81"/>
    <mergeCell ref="EKG81:EME81"/>
    <mergeCell ref="EMF81:EOD81"/>
    <mergeCell ref="EOE81:EQC81"/>
    <mergeCell ref="EQD81:ESB81"/>
    <mergeCell ref="ESC81:EUA81"/>
    <mergeCell ref="EUB81:EVZ81"/>
    <mergeCell ref="DYM81:EAK81"/>
    <mergeCell ref="EAL81:ECJ81"/>
    <mergeCell ref="ECK81:EEI81"/>
    <mergeCell ref="EEJ81:EGH81"/>
    <mergeCell ref="EGI81:EIG81"/>
    <mergeCell ref="EIH81:EKF81"/>
    <mergeCell ref="DMS81:DOQ81"/>
    <mergeCell ref="DOR81:DQP81"/>
    <mergeCell ref="DQQ81:DSO81"/>
    <mergeCell ref="DSP81:DUN81"/>
    <mergeCell ref="DUO81:DWM81"/>
    <mergeCell ref="DWN81:DYL81"/>
    <mergeCell ref="FTO81:FVM81"/>
    <mergeCell ref="FVN81:FXL81"/>
    <mergeCell ref="FXM81:FZK81"/>
    <mergeCell ref="FZL81:GBJ81"/>
    <mergeCell ref="GBK81:GDI81"/>
    <mergeCell ref="GDJ81:GFH81"/>
    <mergeCell ref="FHU81:FJS81"/>
    <mergeCell ref="FJT81:FLR81"/>
    <mergeCell ref="FLS81:FNQ81"/>
    <mergeCell ref="FNR81:FPP81"/>
    <mergeCell ref="FPQ81:FRO81"/>
    <mergeCell ref="FRP81:FTN81"/>
    <mergeCell ref="EWA81:EXY81"/>
    <mergeCell ref="EXZ81:EZX81"/>
    <mergeCell ref="EZY81:FBW81"/>
    <mergeCell ref="FBX81:FDV81"/>
    <mergeCell ref="FDW81:FFU81"/>
    <mergeCell ref="FFV81:FHT81"/>
    <mergeCell ref="HCW81:HEU81"/>
    <mergeCell ref="HEV81:HGT81"/>
    <mergeCell ref="HGU81:HIS81"/>
    <mergeCell ref="HIT81:HKR81"/>
    <mergeCell ref="HKS81:HMQ81"/>
    <mergeCell ref="HMR81:HOP81"/>
    <mergeCell ref="GRC81:GTA81"/>
    <mergeCell ref="GTB81:GUZ81"/>
    <mergeCell ref="GVA81:GWY81"/>
    <mergeCell ref="GWZ81:GYX81"/>
    <mergeCell ref="GYY81:HAW81"/>
    <mergeCell ref="HAX81:HCV81"/>
    <mergeCell ref="GFI81:GHG81"/>
    <mergeCell ref="GHH81:GJF81"/>
    <mergeCell ref="GJG81:GLE81"/>
    <mergeCell ref="GLF81:GND81"/>
    <mergeCell ref="GNE81:GPC81"/>
    <mergeCell ref="GPD81:GRB81"/>
    <mergeCell ref="IME81:IOC81"/>
    <mergeCell ref="IOD81:IQB81"/>
    <mergeCell ref="IQC81:ISA81"/>
    <mergeCell ref="ISB81:ITZ81"/>
    <mergeCell ref="IUA81:IVY81"/>
    <mergeCell ref="IVZ81:IXX81"/>
    <mergeCell ref="IAK81:ICI81"/>
    <mergeCell ref="ICJ81:IEH81"/>
    <mergeCell ref="IEI81:IGG81"/>
    <mergeCell ref="IGH81:IIF81"/>
    <mergeCell ref="IIG81:IKE81"/>
    <mergeCell ref="IKF81:IMD81"/>
    <mergeCell ref="HOQ81:HQO81"/>
    <mergeCell ref="HQP81:HSN81"/>
    <mergeCell ref="HSO81:HUM81"/>
    <mergeCell ref="HUN81:HWL81"/>
    <mergeCell ref="HWM81:HYK81"/>
    <mergeCell ref="HYL81:IAJ81"/>
    <mergeCell ref="JVM81:JXK81"/>
    <mergeCell ref="JXL81:JZJ81"/>
    <mergeCell ref="JZK81:KBI81"/>
    <mergeCell ref="KBJ81:KDH81"/>
    <mergeCell ref="KDI81:KFG81"/>
    <mergeCell ref="KFH81:KHF81"/>
    <mergeCell ref="JJS81:JLQ81"/>
    <mergeCell ref="JLR81:JNP81"/>
    <mergeCell ref="JNQ81:JPO81"/>
    <mergeCell ref="JPP81:JRN81"/>
    <mergeCell ref="JRO81:JTM81"/>
    <mergeCell ref="JTN81:JVL81"/>
    <mergeCell ref="IXY81:IZW81"/>
    <mergeCell ref="IZX81:JBV81"/>
    <mergeCell ref="JBW81:JDU81"/>
    <mergeCell ref="JDV81:JFT81"/>
    <mergeCell ref="JFU81:JHS81"/>
    <mergeCell ref="JHT81:JJR81"/>
    <mergeCell ref="LEU81:LGS81"/>
    <mergeCell ref="LGT81:LIR81"/>
    <mergeCell ref="LIS81:LKQ81"/>
    <mergeCell ref="LKR81:LMP81"/>
    <mergeCell ref="LMQ81:LOO81"/>
    <mergeCell ref="LOP81:LQN81"/>
    <mergeCell ref="KTA81:KUY81"/>
    <mergeCell ref="KUZ81:KWX81"/>
    <mergeCell ref="KWY81:KYW81"/>
    <mergeCell ref="KYX81:LAV81"/>
    <mergeCell ref="LAW81:LCU81"/>
    <mergeCell ref="LCV81:LET81"/>
    <mergeCell ref="KHG81:KJE81"/>
    <mergeCell ref="KJF81:KLD81"/>
    <mergeCell ref="KLE81:KNC81"/>
    <mergeCell ref="KND81:KPB81"/>
    <mergeCell ref="KPC81:KRA81"/>
    <mergeCell ref="KRB81:KSZ81"/>
    <mergeCell ref="QVX81:QXV81"/>
    <mergeCell ref="QXW81:QZU81"/>
    <mergeCell ref="QZV81:RBT81"/>
    <mergeCell ref="QEG81:QGE81"/>
    <mergeCell ref="QGF81:QID81"/>
    <mergeCell ref="QIE81:QKC81"/>
    <mergeCell ref="QKD81:QMB81"/>
    <mergeCell ref="QMC81:QOA81"/>
    <mergeCell ref="QOB81:QPZ81"/>
    <mergeCell ref="PSM81:PUK81"/>
    <mergeCell ref="PUL81:PWJ81"/>
    <mergeCell ref="PWK81:PYI81"/>
    <mergeCell ref="PYJ81:QAH81"/>
    <mergeCell ref="QAI81:QCG81"/>
    <mergeCell ref="QCH81:QEF81"/>
    <mergeCell ref="MOC81:MQA81"/>
    <mergeCell ref="MQB81:MRZ81"/>
    <mergeCell ref="MSA81:MTY81"/>
    <mergeCell ref="MTZ81:MVX81"/>
    <mergeCell ref="MVY81:MXW81"/>
    <mergeCell ref="MXX81:MZV81"/>
    <mergeCell ref="MCI81:MEG81"/>
    <mergeCell ref="MEH81:MGF81"/>
    <mergeCell ref="MGG81:MIE81"/>
    <mergeCell ref="MIF81:MKD81"/>
    <mergeCell ref="MKE81:MMC81"/>
    <mergeCell ref="MMD81:MOB81"/>
    <mergeCell ref="LQO81:LSM81"/>
    <mergeCell ref="LSN81:LUL81"/>
    <mergeCell ref="LUM81:LWK81"/>
    <mergeCell ref="LWL81:LYJ81"/>
    <mergeCell ref="LYK81:MAI81"/>
    <mergeCell ref="MAJ81:MCH81"/>
    <mergeCell ref="NXK81:NZI81"/>
    <mergeCell ref="NZJ81:OBH81"/>
    <mergeCell ref="OBI81:ODG81"/>
    <mergeCell ref="ODH81:OFF81"/>
    <mergeCell ref="OFG81:OHE81"/>
    <mergeCell ref="OHF81:OJD81"/>
    <mergeCell ref="NLQ81:NNO81"/>
    <mergeCell ref="NNP81:NPN81"/>
    <mergeCell ref="NPO81:NRM81"/>
    <mergeCell ref="NRN81:NTL81"/>
    <mergeCell ref="NTM81:NVK81"/>
    <mergeCell ref="NVL81:NXJ81"/>
    <mergeCell ref="MZW81:NBU81"/>
    <mergeCell ref="NBV81:NDT81"/>
    <mergeCell ref="NDU81:NFS81"/>
    <mergeCell ref="NFT81:NHR81"/>
    <mergeCell ref="NHS81:NJQ81"/>
    <mergeCell ref="NJR81:NLP81"/>
    <mergeCell ref="XAT81:XCR81"/>
    <mergeCell ref="XCS81:XEQ81"/>
    <mergeCell ref="XER81:XFD81"/>
    <mergeCell ref="A82:BB82"/>
    <mergeCell ref="A83:N83"/>
    <mergeCell ref="O83:AA83"/>
    <mergeCell ref="AB83:AO83"/>
    <mergeCell ref="AP83:AY83"/>
    <mergeCell ref="WNA81:WOY81"/>
    <mergeCell ref="WOZ81:WQX81"/>
    <mergeCell ref="WQY81:WSW81"/>
    <mergeCell ref="WSX81:WUV81"/>
    <mergeCell ref="WUW81:WWU81"/>
    <mergeCell ref="WWV81:WYT81"/>
    <mergeCell ref="WBG81:WDE81"/>
    <mergeCell ref="WDF81:WFD81"/>
    <mergeCell ref="WFE81:WHC81"/>
    <mergeCell ref="WHD81:WJB81"/>
    <mergeCell ref="WJC81:WLA81"/>
    <mergeCell ref="WLB81:WMZ81"/>
    <mergeCell ref="VPM81:VRK81"/>
    <mergeCell ref="VRL81:VTJ81"/>
    <mergeCell ref="VTK81:VVI81"/>
    <mergeCell ref="VVJ81:VXH81"/>
    <mergeCell ref="VXI81:VZG81"/>
    <mergeCell ref="VZH81:WBF81"/>
    <mergeCell ref="VDS81:VFQ81"/>
    <mergeCell ref="VFR81:VHP81"/>
    <mergeCell ref="VHQ81:VJO81"/>
    <mergeCell ref="VJP81:VLN81"/>
    <mergeCell ref="VLO81:VNM81"/>
    <mergeCell ref="VNN81:VPL81"/>
    <mergeCell ref="A86:N86"/>
    <mergeCell ref="O86:AA86"/>
    <mergeCell ref="AB86:AO86"/>
    <mergeCell ref="RZI81:SBG81"/>
    <mergeCell ref="SBH81:SDF81"/>
    <mergeCell ref="SDG81:SFE81"/>
    <mergeCell ref="SFF81:SHD81"/>
    <mergeCell ref="SHE81:SJC81"/>
    <mergeCell ref="SJD81:SLB81"/>
    <mergeCell ref="RNO81:RPM81"/>
    <mergeCell ref="RPN81:RRL81"/>
    <mergeCell ref="RRM81:RTK81"/>
    <mergeCell ref="RTL81:RVJ81"/>
    <mergeCell ref="RVK81:RXI81"/>
    <mergeCell ref="RXJ81:RZH81"/>
    <mergeCell ref="RBU81:RDS81"/>
    <mergeCell ref="RDT81:RFR81"/>
    <mergeCell ref="RFS81:RHQ81"/>
    <mergeCell ref="RHR81:RJP81"/>
    <mergeCell ref="RJQ81:RLO81"/>
    <mergeCell ref="RLP81:RNN81"/>
    <mergeCell ref="UAH81:UCF81"/>
    <mergeCell ref="UCG81:UEE81"/>
    <mergeCell ref="UEF81:UGD81"/>
    <mergeCell ref="TIQ81:TKO81"/>
    <mergeCell ref="TKP81:TMN81"/>
    <mergeCell ref="TMO81:TOM81"/>
    <mergeCell ref="TON81:TQL81"/>
    <mergeCell ref="TQM81:TSK81"/>
    <mergeCell ref="TSL81:TUJ81"/>
    <mergeCell ref="SWW81:SYU81"/>
    <mergeCell ref="SYV81:TAT81"/>
    <mergeCell ref="A87:N87"/>
    <mergeCell ref="O87:AA87"/>
    <mergeCell ref="AB87:AO87"/>
    <mergeCell ref="AP86:AY86"/>
    <mergeCell ref="AP87:AY87"/>
    <mergeCell ref="A84:N84"/>
    <mergeCell ref="O84:AA84"/>
    <mergeCell ref="AB84:AO84"/>
    <mergeCell ref="A85:N85"/>
    <mergeCell ref="O85:AA85"/>
    <mergeCell ref="AB85:AO85"/>
    <mergeCell ref="AP84:AY84"/>
    <mergeCell ref="AP85:AY85"/>
    <mergeCell ref="WYU81:XAS81"/>
    <mergeCell ref="URY81:UTW81"/>
    <mergeCell ref="UTX81:UVV81"/>
    <mergeCell ref="UVW81:UXU81"/>
    <mergeCell ref="UXV81:UZT81"/>
    <mergeCell ref="UZU81:VBS81"/>
    <mergeCell ref="VBT81:VDR81"/>
    <mergeCell ref="UGE81:UIC81"/>
    <mergeCell ref="UID81:UKB81"/>
    <mergeCell ref="UKC81:UMA81"/>
    <mergeCell ref="UMB81:UNZ81"/>
    <mergeCell ref="UOA81:UPY81"/>
    <mergeCell ref="UPZ81:URX81"/>
    <mergeCell ref="TUK81:TWI81"/>
    <mergeCell ref="TWJ81:TYH81"/>
    <mergeCell ref="TYI81:UAG81"/>
    <mergeCell ref="A116:S116"/>
    <mergeCell ref="T116:AB116"/>
    <mergeCell ref="AC116:AJ116"/>
    <mergeCell ref="AK116:AU116"/>
    <mergeCell ref="TAU81:TCS81"/>
    <mergeCell ref="TCT81:TER81"/>
    <mergeCell ref="TES81:TGQ81"/>
    <mergeCell ref="TGR81:TIP81"/>
    <mergeCell ref="SLC81:SNA81"/>
    <mergeCell ref="SNB81:SOZ81"/>
    <mergeCell ref="SPA81:SQY81"/>
    <mergeCell ref="SQZ81:SSX81"/>
    <mergeCell ref="SSY81:SUW81"/>
    <mergeCell ref="SUX81:SWV81"/>
    <mergeCell ref="PGS81:PIQ81"/>
    <mergeCell ref="PIR81:PKP81"/>
    <mergeCell ref="PKQ81:PMO81"/>
    <mergeCell ref="PMP81:PON81"/>
    <mergeCell ref="POO81:PQM81"/>
    <mergeCell ref="PQN81:PSL81"/>
    <mergeCell ref="OUY81:OWW81"/>
    <mergeCell ref="OWX81:OYV81"/>
    <mergeCell ref="OYW81:PAU81"/>
    <mergeCell ref="PAV81:PCT81"/>
    <mergeCell ref="PCU81:PES81"/>
    <mergeCell ref="PET81:PGR81"/>
    <mergeCell ref="OJE81:OLC81"/>
    <mergeCell ref="OLD81:ONB81"/>
    <mergeCell ref="ONC81:OPA81"/>
    <mergeCell ref="OPB81:OQZ81"/>
    <mergeCell ref="ORA81:OSY81"/>
    <mergeCell ref="OSZ81:OUX81"/>
    <mergeCell ref="QQA81:QRY81"/>
    <mergeCell ref="QRZ81:QTX81"/>
    <mergeCell ref="QTY81:QVW81"/>
    <mergeCell ref="A112:AY112"/>
    <mergeCell ref="AZ112:BB112"/>
    <mergeCell ref="A113:AY113"/>
    <mergeCell ref="A114:AY114"/>
    <mergeCell ref="A115:S115"/>
    <mergeCell ref="U115:AB115"/>
    <mergeCell ref="AC115:AJ115"/>
    <mergeCell ref="AK115:AU115"/>
    <mergeCell ref="A88:N88"/>
    <mergeCell ref="O88:AA88"/>
    <mergeCell ref="AB88:AO88"/>
    <mergeCell ref="A89:BB89"/>
    <mergeCell ref="A90:AY90"/>
    <mergeCell ref="AZ90:BB90"/>
    <mergeCell ref="AP88:AY88"/>
    <mergeCell ref="FU117:GE117"/>
    <mergeCell ref="GF117:GP117"/>
    <mergeCell ref="GQ117:HA117"/>
    <mergeCell ref="HB117:HL117"/>
    <mergeCell ref="HM117:HW117"/>
    <mergeCell ref="HX117:IH117"/>
    <mergeCell ref="DG117:DQ117"/>
    <mergeCell ref="DR117:EB117"/>
    <mergeCell ref="EC117:EM117"/>
    <mergeCell ref="EN117:EX117"/>
    <mergeCell ref="EY117:FI117"/>
    <mergeCell ref="FJ117:FT117"/>
    <mergeCell ref="AZ117:BC117"/>
    <mergeCell ref="BD117:BN117"/>
    <mergeCell ref="BO117:BY117"/>
    <mergeCell ref="BZ117:CJ117"/>
    <mergeCell ref="CK117:CU117"/>
    <mergeCell ref="CV117:DF117"/>
    <mergeCell ref="KW117:LG117"/>
    <mergeCell ref="LH117:LR117"/>
    <mergeCell ref="LS117:MC117"/>
    <mergeCell ref="MD117:MN117"/>
    <mergeCell ref="MO117:MY117"/>
    <mergeCell ref="MZ117:NJ117"/>
    <mergeCell ref="II117:IS117"/>
    <mergeCell ref="IT117:JD117"/>
    <mergeCell ref="JE117:JO117"/>
    <mergeCell ref="JP117:JZ117"/>
    <mergeCell ref="KA117:KK117"/>
    <mergeCell ref="KL117:KV117"/>
    <mergeCell ref="VA117:VK117"/>
    <mergeCell ref="VL117:VV117"/>
    <mergeCell ref="VW117:WG117"/>
    <mergeCell ref="WH117:WR117"/>
    <mergeCell ref="WS117:XC117"/>
    <mergeCell ref="XD117:XN117"/>
    <mergeCell ref="SM117:SW117"/>
    <mergeCell ref="SX117:TH117"/>
    <mergeCell ref="TI117:TS117"/>
    <mergeCell ref="TT117:UD117"/>
    <mergeCell ref="UE117:UO117"/>
    <mergeCell ref="UP117:UZ117"/>
    <mergeCell ref="PY117:QI117"/>
    <mergeCell ref="QJ117:QT117"/>
    <mergeCell ref="QU117:RE117"/>
    <mergeCell ref="RF117:RP117"/>
    <mergeCell ref="RQ117:SA117"/>
    <mergeCell ref="SB117:SL117"/>
    <mergeCell ref="A117:S117"/>
    <mergeCell ref="T117:AB117"/>
    <mergeCell ref="AC117:AJ117"/>
    <mergeCell ref="AK117:AU117"/>
    <mergeCell ref="AAC117:AAM117"/>
    <mergeCell ref="AAN117:AAX117"/>
    <mergeCell ref="AAY117:ABI117"/>
    <mergeCell ref="ABJ117:ABT117"/>
    <mergeCell ref="ABU117:ACE117"/>
    <mergeCell ref="ACF117:ACP117"/>
    <mergeCell ref="XO117:XY117"/>
    <mergeCell ref="XZ117:YJ117"/>
    <mergeCell ref="YK117:YU117"/>
    <mergeCell ref="YV117:ZF117"/>
    <mergeCell ref="ZG117:ZQ117"/>
    <mergeCell ref="ZR117:AAB117"/>
    <mergeCell ref="AKG117:AKQ117"/>
    <mergeCell ref="AKR117:ALB117"/>
    <mergeCell ref="ALC117:ALM117"/>
    <mergeCell ref="ALN117:ALX117"/>
    <mergeCell ref="ALY117:AMI117"/>
    <mergeCell ref="AMJ117:AMT117"/>
    <mergeCell ref="AHS117:AIC117"/>
    <mergeCell ref="AID117:AIN117"/>
    <mergeCell ref="AIO117:AIY117"/>
    <mergeCell ref="AIZ117:AJJ117"/>
    <mergeCell ref="AJK117:AJU117"/>
    <mergeCell ref="AJV117:AKF117"/>
    <mergeCell ref="AFE117:AFO117"/>
    <mergeCell ref="AFP117:AFZ117"/>
    <mergeCell ref="AGA117:AGK117"/>
    <mergeCell ref="AGL117:AGV117"/>
    <mergeCell ref="AGW117:AHG117"/>
    <mergeCell ref="AHH117:AHR117"/>
    <mergeCell ref="NK117:NU117"/>
    <mergeCell ref="NV117:OF117"/>
    <mergeCell ref="OG117:OQ117"/>
    <mergeCell ref="OR117:PB117"/>
    <mergeCell ref="PC117:PM117"/>
    <mergeCell ref="PN117:PX117"/>
    <mergeCell ref="API117:APS117"/>
    <mergeCell ref="APT117:AQD117"/>
    <mergeCell ref="AQE117:AQO117"/>
    <mergeCell ref="AQP117:AQZ117"/>
    <mergeCell ref="ARA117:ARK117"/>
    <mergeCell ref="ARL117:ARV117"/>
    <mergeCell ref="AMU117:ANE117"/>
    <mergeCell ref="ANF117:ANP117"/>
    <mergeCell ref="ANQ117:AOA117"/>
    <mergeCell ref="AOB117:AOL117"/>
    <mergeCell ref="AOM117:AOW117"/>
    <mergeCell ref="AOX117:APH117"/>
    <mergeCell ref="AZM117:AZW117"/>
    <mergeCell ref="AZX117:BAH117"/>
    <mergeCell ref="BAI117:BAS117"/>
    <mergeCell ref="BAT117:BBD117"/>
    <mergeCell ref="BBE117:BBO117"/>
    <mergeCell ref="BBP117:BBZ117"/>
    <mergeCell ref="AWY117:AXI117"/>
    <mergeCell ref="AXJ117:AXT117"/>
    <mergeCell ref="AXU117:AYE117"/>
    <mergeCell ref="AYF117:AYP117"/>
    <mergeCell ref="AYQ117:AZA117"/>
    <mergeCell ref="AZB117:AZL117"/>
    <mergeCell ref="AUK117:AUU117"/>
    <mergeCell ref="AUV117:AVF117"/>
    <mergeCell ref="AVG117:AVQ117"/>
    <mergeCell ref="AVR117:AWB117"/>
    <mergeCell ref="AWC117:AWM117"/>
    <mergeCell ref="AWN117:AWX117"/>
    <mergeCell ref="ACQ117:ADA117"/>
    <mergeCell ref="ADB117:ADL117"/>
    <mergeCell ref="ADM117:ADW117"/>
    <mergeCell ref="ADX117:AEH117"/>
    <mergeCell ref="AEI117:AES117"/>
    <mergeCell ref="AET117:AFD117"/>
    <mergeCell ref="BEO117:BEY117"/>
    <mergeCell ref="BEZ117:BFJ117"/>
    <mergeCell ref="BFK117:BFU117"/>
    <mergeCell ref="BFV117:BGF117"/>
    <mergeCell ref="BGG117:BGQ117"/>
    <mergeCell ref="BGR117:BHB117"/>
    <mergeCell ref="BCA117:BCK117"/>
    <mergeCell ref="BCL117:BCV117"/>
    <mergeCell ref="BCW117:BDG117"/>
    <mergeCell ref="BDH117:BDR117"/>
    <mergeCell ref="BDS117:BEC117"/>
    <mergeCell ref="BED117:BEN117"/>
    <mergeCell ref="BOS117:BPC117"/>
    <mergeCell ref="BPD117:BPN117"/>
    <mergeCell ref="BPO117:BPY117"/>
    <mergeCell ref="BPZ117:BQJ117"/>
    <mergeCell ref="BQK117:BQU117"/>
    <mergeCell ref="BQV117:BRF117"/>
    <mergeCell ref="BME117:BMO117"/>
    <mergeCell ref="BMP117:BMZ117"/>
    <mergeCell ref="BNA117:BNK117"/>
    <mergeCell ref="BNL117:BNV117"/>
    <mergeCell ref="BNW117:BOG117"/>
    <mergeCell ref="BOH117:BOR117"/>
    <mergeCell ref="BJQ117:BKA117"/>
    <mergeCell ref="BKB117:BKL117"/>
    <mergeCell ref="BKM117:BKW117"/>
    <mergeCell ref="BKX117:BLH117"/>
    <mergeCell ref="BLI117:BLS117"/>
    <mergeCell ref="BLT117:BMD117"/>
    <mergeCell ref="ARW117:ASG117"/>
    <mergeCell ref="ASH117:ASR117"/>
    <mergeCell ref="ASS117:ATC117"/>
    <mergeCell ref="ATD117:ATN117"/>
    <mergeCell ref="ATO117:ATY117"/>
    <mergeCell ref="ATZ117:AUJ117"/>
    <mergeCell ref="BTU117:BUE117"/>
    <mergeCell ref="BUF117:BUP117"/>
    <mergeCell ref="BUQ117:BVA117"/>
    <mergeCell ref="BVB117:BVL117"/>
    <mergeCell ref="BVM117:BVW117"/>
    <mergeCell ref="BVX117:BWH117"/>
    <mergeCell ref="BRG117:BRQ117"/>
    <mergeCell ref="BRR117:BSB117"/>
    <mergeCell ref="BSC117:BSM117"/>
    <mergeCell ref="BSN117:BSX117"/>
    <mergeCell ref="BSY117:BTI117"/>
    <mergeCell ref="BTJ117:BTT117"/>
    <mergeCell ref="CDY117:CEI117"/>
    <mergeCell ref="CEJ117:CET117"/>
    <mergeCell ref="CEU117:CFE117"/>
    <mergeCell ref="CFF117:CFP117"/>
    <mergeCell ref="CFQ117:CGA117"/>
    <mergeCell ref="CGB117:CGL117"/>
    <mergeCell ref="CBK117:CBU117"/>
    <mergeCell ref="CBV117:CCF117"/>
    <mergeCell ref="CCG117:CCQ117"/>
    <mergeCell ref="CCR117:CDB117"/>
    <mergeCell ref="CDC117:CDM117"/>
    <mergeCell ref="CDN117:CDX117"/>
    <mergeCell ref="BYW117:BZG117"/>
    <mergeCell ref="BZH117:BZR117"/>
    <mergeCell ref="BZS117:CAC117"/>
    <mergeCell ref="CAD117:CAN117"/>
    <mergeCell ref="CAO117:CAY117"/>
    <mergeCell ref="CAZ117:CBJ117"/>
    <mergeCell ref="BHC117:BHM117"/>
    <mergeCell ref="BHN117:BHX117"/>
    <mergeCell ref="BHY117:BII117"/>
    <mergeCell ref="BIJ117:BIT117"/>
    <mergeCell ref="BIU117:BJE117"/>
    <mergeCell ref="BJF117:BJP117"/>
    <mergeCell ref="CJA117:CJK117"/>
    <mergeCell ref="CJL117:CJV117"/>
    <mergeCell ref="CJW117:CKG117"/>
    <mergeCell ref="CKH117:CKR117"/>
    <mergeCell ref="CKS117:CLC117"/>
    <mergeCell ref="CLD117:CLN117"/>
    <mergeCell ref="CGM117:CGW117"/>
    <mergeCell ref="CGX117:CHH117"/>
    <mergeCell ref="CHI117:CHS117"/>
    <mergeCell ref="CHT117:CID117"/>
    <mergeCell ref="CIE117:CIO117"/>
    <mergeCell ref="CIP117:CIZ117"/>
    <mergeCell ref="CTE117:CTO117"/>
    <mergeCell ref="CTP117:CTZ117"/>
    <mergeCell ref="CUA117:CUK117"/>
    <mergeCell ref="CUL117:CUV117"/>
    <mergeCell ref="CUW117:CVG117"/>
    <mergeCell ref="CVH117:CVR117"/>
    <mergeCell ref="CQQ117:CRA117"/>
    <mergeCell ref="CRB117:CRL117"/>
    <mergeCell ref="CRM117:CRW117"/>
    <mergeCell ref="CRX117:CSH117"/>
    <mergeCell ref="CSI117:CSS117"/>
    <mergeCell ref="CST117:CTD117"/>
    <mergeCell ref="COC117:COM117"/>
    <mergeCell ref="CON117:COX117"/>
    <mergeCell ref="COY117:CPI117"/>
    <mergeCell ref="CPJ117:CPT117"/>
    <mergeCell ref="CPU117:CQE117"/>
    <mergeCell ref="CQF117:CQP117"/>
    <mergeCell ref="BWI117:BWS117"/>
    <mergeCell ref="BWT117:BXD117"/>
    <mergeCell ref="BXE117:BXO117"/>
    <mergeCell ref="BXP117:BXZ117"/>
    <mergeCell ref="BYA117:BYK117"/>
    <mergeCell ref="BYL117:BYV117"/>
    <mergeCell ref="CYG117:CYQ117"/>
    <mergeCell ref="CYR117:CZB117"/>
    <mergeCell ref="CZC117:CZM117"/>
    <mergeCell ref="CZN117:CZX117"/>
    <mergeCell ref="CZY117:DAI117"/>
    <mergeCell ref="DAJ117:DAT117"/>
    <mergeCell ref="CVS117:CWC117"/>
    <mergeCell ref="CWD117:CWN117"/>
    <mergeCell ref="CWO117:CWY117"/>
    <mergeCell ref="CWZ117:CXJ117"/>
    <mergeCell ref="CXK117:CXU117"/>
    <mergeCell ref="CXV117:CYF117"/>
    <mergeCell ref="DIK117:DIU117"/>
    <mergeCell ref="DIV117:DJF117"/>
    <mergeCell ref="DJG117:DJQ117"/>
    <mergeCell ref="DJR117:DKB117"/>
    <mergeCell ref="DKC117:DKM117"/>
    <mergeCell ref="DKN117:DKX117"/>
    <mergeCell ref="DFW117:DGG117"/>
    <mergeCell ref="DGH117:DGR117"/>
    <mergeCell ref="DGS117:DHC117"/>
    <mergeCell ref="DHD117:DHN117"/>
    <mergeCell ref="DHO117:DHY117"/>
    <mergeCell ref="DHZ117:DIJ117"/>
    <mergeCell ref="DDI117:DDS117"/>
    <mergeCell ref="DDT117:DED117"/>
    <mergeCell ref="DEE117:DEO117"/>
    <mergeCell ref="DEP117:DEZ117"/>
    <mergeCell ref="DFA117:DFK117"/>
    <mergeCell ref="DFL117:DFV117"/>
    <mergeCell ref="CLO117:CLY117"/>
    <mergeCell ref="CLZ117:CMJ117"/>
    <mergeCell ref="CMK117:CMU117"/>
    <mergeCell ref="CMV117:CNF117"/>
    <mergeCell ref="CNG117:CNQ117"/>
    <mergeCell ref="CNR117:COB117"/>
    <mergeCell ref="DNM117:DNW117"/>
    <mergeCell ref="DNX117:DOH117"/>
    <mergeCell ref="DOI117:DOS117"/>
    <mergeCell ref="DOT117:DPD117"/>
    <mergeCell ref="DPE117:DPO117"/>
    <mergeCell ref="DPP117:DPZ117"/>
    <mergeCell ref="DKY117:DLI117"/>
    <mergeCell ref="DLJ117:DLT117"/>
    <mergeCell ref="DLU117:DME117"/>
    <mergeCell ref="DMF117:DMP117"/>
    <mergeCell ref="DMQ117:DNA117"/>
    <mergeCell ref="DNB117:DNL117"/>
    <mergeCell ref="DXQ117:DYA117"/>
    <mergeCell ref="DYB117:DYL117"/>
    <mergeCell ref="DYM117:DYW117"/>
    <mergeCell ref="DYX117:DZH117"/>
    <mergeCell ref="DZI117:DZS117"/>
    <mergeCell ref="DZT117:EAD117"/>
    <mergeCell ref="DVC117:DVM117"/>
    <mergeCell ref="DVN117:DVX117"/>
    <mergeCell ref="DVY117:DWI117"/>
    <mergeCell ref="DWJ117:DWT117"/>
    <mergeCell ref="DWU117:DXE117"/>
    <mergeCell ref="DXF117:DXP117"/>
    <mergeCell ref="DSO117:DSY117"/>
    <mergeCell ref="DSZ117:DTJ117"/>
    <mergeCell ref="DTK117:DTU117"/>
    <mergeCell ref="DTV117:DUF117"/>
    <mergeCell ref="DUG117:DUQ117"/>
    <mergeCell ref="DUR117:DVB117"/>
    <mergeCell ref="DAU117:DBE117"/>
    <mergeCell ref="DBF117:DBP117"/>
    <mergeCell ref="DBQ117:DCA117"/>
    <mergeCell ref="DCB117:DCL117"/>
    <mergeCell ref="DCM117:DCW117"/>
    <mergeCell ref="DCX117:DDH117"/>
    <mergeCell ref="ECS117:EDC117"/>
    <mergeCell ref="EDD117:EDN117"/>
    <mergeCell ref="EDO117:EDY117"/>
    <mergeCell ref="EDZ117:EEJ117"/>
    <mergeCell ref="EEK117:EEU117"/>
    <mergeCell ref="EEV117:EFF117"/>
    <mergeCell ref="EAE117:EAO117"/>
    <mergeCell ref="EAP117:EAZ117"/>
    <mergeCell ref="EBA117:EBK117"/>
    <mergeCell ref="EBL117:EBV117"/>
    <mergeCell ref="EBW117:ECG117"/>
    <mergeCell ref="ECH117:ECR117"/>
    <mergeCell ref="EMW117:ENG117"/>
    <mergeCell ref="ENH117:ENR117"/>
    <mergeCell ref="ENS117:EOC117"/>
    <mergeCell ref="EOD117:EON117"/>
    <mergeCell ref="EOO117:EOY117"/>
    <mergeCell ref="EOZ117:EPJ117"/>
    <mergeCell ref="EKI117:EKS117"/>
    <mergeCell ref="EKT117:ELD117"/>
    <mergeCell ref="ELE117:ELO117"/>
    <mergeCell ref="ELP117:ELZ117"/>
    <mergeCell ref="EMA117:EMK117"/>
    <mergeCell ref="EML117:EMV117"/>
    <mergeCell ref="EHU117:EIE117"/>
    <mergeCell ref="EIF117:EIP117"/>
    <mergeCell ref="EIQ117:EJA117"/>
    <mergeCell ref="EJB117:EJL117"/>
    <mergeCell ref="EJM117:EJW117"/>
    <mergeCell ref="EJX117:EKH117"/>
    <mergeCell ref="DQA117:DQK117"/>
    <mergeCell ref="DQL117:DQV117"/>
    <mergeCell ref="DQW117:DRG117"/>
    <mergeCell ref="DRH117:DRR117"/>
    <mergeCell ref="DRS117:DSC117"/>
    <mergeCell ref="DSD117:DSN117"/>
    <mergeCell ref="ERY117:ESI117"/>
    <mergeCell ref="ESJ117:EST117"/>
    <mergeCell ref="ESU117:ETE117"/>
    <mergeCell ref="ETF117:ETP117"/>
    <mergeCell ref="ETQ117:EUA117"/>
    <mergeCell ref="EUB117:EUL117"/>
    <mergeCell ref="EPK117:EPU117"/>
    <mergeCell ref="EPV117:EQF117"/>
    <mergeCell ref="EQG117:EQQ117"/>
    <mergeCell ref="EQR117:ERB117"/>
    <mergeCell ref="ERC117:ERM117"/>
    <mergeCell ref="ERN117:ERX117"/>
    <mergeCell ref="FCC117:FCM117"/>
    <mergeCell ref="FCN117:FCX117"/>
    <mergeCell ref="FCY117:FDI117"/>
    <mergeCell ref="FDJ117:FDT117"/>
    <mergeCell ref="FDU117:FEE117"/>
    <mergeCell ref="FEF117:FEP117"/>
    <mergeCell ref="EZO117:EZY117"/>
    <mergeCell ref="EZZ117:FAJ117"/>
    <mergeCell ref="FAK117:FAU117"/>
    <mergeCell ref="FAV117:FBF117"/>
    <mergeCell ref="FBG117:FBQ117"/>
    <mergeCell ref="FBR117:FCB117"/>
    <mergeCell ref="EXA117:EXK117"/>
    <mergeCell ref="EXL117:EXV117"/>
    <mergeCell ref="EXW117:EYG117"/>
    <mergeCell ref="EYH117:EYR117"/>
    <mergeCell ref="EYS117:EZC117"/>
    <mergeCell ref="EZD117:EZN117"/>
    <mergeCell ref="EFG117:EFQ117"/>
    <mergeCell ref="EFR117:EGB117"/>
    <mergeCell ref="EGC117:EGM117"/>
    <mergeCell ref="EGN117:EGX117"/>
    <mergeCell ref="EGY117:EHI117"/>
    <mergeCell ref="EHJ117:EHT117"/>
    <mergeCell ref="FHE117:FHO117"/>
    <mergeCell ref="FHP117:FHZ117"/>
    <mergeCell ref="FIA117:FIK117"/>
    <mergeCell ref="FIL117:FIV117"/>
    <mergeCell ref="FIW117:FJG117"/>
    <mergeCell ref="FJH117:FJR117"/>
    <mergeCell ref="FEQ117:FFA117"/>
    <mergeCell ref="FFB117:FFL117"/>
    <mergeCell ref="FFM117:FFW117"/>
    <mergeCell ref="FFX117:FGH117"/>
    <mergeCell ref="FGI117:FGS117"/>
    <mergeCell ref="FGT117:FHD117"/>
    <mergeCell ref="FRI117:FRS117"/>
    <mergeCell ref="FRT117:FSD117"/>
    <mergeCell ref="FSE117:FSO117"/>
    <mergeCell ref="FSP117:FSZ117"/>
    <mergeCell ref="FTA117:FTK117"/>
    <mergeCell ref="FTL117:FTV117"/>
    <mergeCell ref="FOU117:FPE117"/>
    <mergeCell ref="FPF117:FPP117"/>
    <mergeCell ref="FPQ117:FQA117"/>
    <mergeCell ref="FQB117:FQL117"/>
    <mergeCell ref="FQM117:FQW117"/>
    <mergeCell ref="FQX117:FRH117"/>
    <mergeCell ref="FMG117:FMQ117"/>
    <mergeCell ref="FMR117:FNB117"/>
    <mergeCell ref="FNC117:FNM117"/>
    <mergeCell ref="FNN117:FNX117"/>
    <mergeCell ref="FNY117:FOI117"/>
    <mergeCell ref="FOJ117:FOT117"/>
    <mergeCell ref="EUM117:EUW117"/>
    <mergeCell ref="EUX117:EVH117"/>
    <mergeCell ref="EVI117:EVS117"/>
    <mergeCell ref="EVT117:EWD117"/>
    <mergeCell ref="EWE117:EWO117"/>
    <mergeCell ref="EWP117:EWZ117"/>
    <mergeCell ref="FWK117:FWU117"/>
    <mergeCell ref="FWV117:FXF117"/>
    <mergeCell ref="FXG117:FXQ117"/>
    <mergeCell ref="FXR117:FYB117"/>
    <mergeCell ref="FYC117:FYM117"/>
    <mergeCell ref="FYN117:FYX117"/>
    <mergeCell ref="FTW117:FUG117"/>
    <mergeCell ref="FUH117:FUR117"/>
    <mergeCell ref="FUS117:FVC117"/>
    <mergeCell ref="FVD117:FVN117"/>
    <mergeCell ref="FVO117:FVY117"/>
    <mergeCell ref="FVZ117:FWJ117"/>
    <mergeCell ref="GGO117:GGY117"/>
    <mergeCell ref="GGZ117:GHJ117"/>
    <mergeCell ref="GHK117:GHU117"/>
    <mergeCell ref="GHV117:GIF117"/>
    <mergeCell ref="GIG117:GIQ117"/>
    <mergeCell ref="GIR117:GJB117"/>
    <mergeCell ref="GEA117:GEK117"/>
    <mergeCell ref="GEL117:GEV117"/>
    <mergeCell ref="GEW117:GFG117"/>
    <mergeCell ref="GFH117:GFR117"/>
    <mergeCell ref="GFS117:GGC117"/>
    <mergeCell ref="GGD117:GGN117"/>
    <mergeCell ref="GBM117:GBW117"/>
    <mergeCell ref="GBX117:GCH117"/>
    <mergeCell ref="GCI117:GCS117"/>
    <mergeCell ref="GCT117:GDD117"/>
    <mergeCell ref="GDE117:GDO117"/>
    <mergeCell ref="GDP117:GDZ117"/>
    <mergeCell ref="FJS117:FKC117"/>
    <mergeCell ref="FKD117:FKN117"/>
    <mergeCell ref="FKO117:FKY117"/>
    <mergeCell ref="FKZ117:FLJ117"/>
    <mergeCell ref="FLK117:FLU117"/>
    <mergeCell ref="FLV117:FMF117"/>
    <mergeCell ref="GLQ117:GMA117"/>
    <mergeCell ref="GMB117:GML117"/>
    <mergeCell ref="GMM117:GMW117"/>
    <mergeCell ref="GMX117:GNH117"/>
    <mergeCell ref="GNI117:GNS117"/>
    <mergeCell ref="GNT117:GOD117"/>
    <mergeCell ref="GJC117:GJM117"/>
    <mergeCell ref="GJN117:GJX117"/>
    <mergeCell ref="GJY117:GKI117"/>
    <mergeCell ref="GKJ117:GKT117"/>
    <mergeCell ref="GKU117:GLE117"/>
    <mergeCell ref="GLF117:GLP117"/>
    <mergeCell ref="GVU117:GWE117"/>
    <mergeCell ref="GWF117:GWP117"/>
    <mergeCell ref="GWQ117:GXA117"/>
    <mergeCell ref="GXB117:GXL117"/>
    <mergeCell ref="GXM117:GXW117"/>
    <mergeCell ref="GXX117:GYH117"/>
    <mergeCell ref="GTG117:GTQ117"/>
    <mergeCell ref="GTR117:GUB117"/>
    <mergeCell ref="GUC117:GUM117"/>
    <mergeCell ref="GUN117:GUX117"/>
    <mergeCell ref="GUY117:GVI117"/>
    <mergeCell ref="GVJ117:GVT117"/>
    <mergeCell ref="GQS117:GRC117"/>
    <mergeCell ref="GRD117:GRN117"/>
    <mergeCell ref="GRO117:GRY117"/>
    <mergeCell ref="GRZ117:GSJ117"/>
    <mergeCell ref="GSK117:GSU117"/>
    <mergeCell ref="GSV117:GTF117"/>
    <mergeCell ref="FYY117:FZI117"/>
    <mergeCell ref="FZJ117:FZT117"/>
    <mergeCell ref="FZU117:GAE117"/>
    <mergeCell ref="GAF117:GAP117"/>
    <mergeCell ref="GAQ117:GBA117"/>
    <mergeCell ref="GBB117:GBL117"/>
    <mergeCell ref="HAW117:HBG117"/>
    <mergeCell ref="HBH117:HBR117"/>
    <mergeCell ref="HBS117:HCC117"/>
    <mergeCell ref="HCD117:HCN117"/>
    <mergeCell ref="HCO117:HCY117"/>
    <mergeCell ref="HCZ117:HDJ117"/>
    <mergeCell ref="GYI117:GYS117"/>
    <mergeCell ref="GYT117:GZD117"/>
    <mergeCell ref="GZE117:GZO117"/>
    <mergeCell ref="GZP117:GZZ117"/>
    <mergeCell ref="HAA117:HAK117"/>
    <mergeCell ref="HAL117:HAV117"/>
    <mergeCell ref="HLA117:HLK117"/>
    <mergeCell ref="HLL117:HLV117"/>
    <mergeCell ref="HLW117:HMG117"/>
    <mergeCell ref="HMH117:HMR117"/>
    <mergeCell ref="HMS117:HNC117"/>
    <mergeCell ref="HND117:HNN117"/>
    <mergeCell ref="HIM117:HIW117"/>
    <mergeCell ref="HIX117:HJH117"/>
    <mergeCell ref="HJI117:HJS117"/>
    <mergeCell ref="HJT117:HKD117"/>
    <mergeCell ref="HKE117:HKO117"/>
    <mergeCell ref="HKP117:HKZ117"/>
    <mergeCell ref="HFY117:HGI117"/>
    <mergeCell ref="HGJ117:HGT117"/>
    <mergeCell ref="HGU117:HHE117"/>
    <mergeCell ref="HHF117:HHP117"/>
    <mergeCell ref="HHQ117:HIA117"/>
    <mergeCell ref="HIB117:HIL117"/>
    <mergeCell ref="GOE117:GOO117"/>
    <mergeCell ref="GOP117:GOZ117"/>
    <mergeCell ref="GPA117:GPK117"/>
    <mergeCell ref="GPL117:GPV117"/>
    <mergeCell ref="GPW117:GQG117"/>
    <mergeCell ref="GQH117:GQR117"/>
    <mergeCell ref="HQC117:HQM117"/>
    <mergeCell ref="HQN117:HQX117"/>
    <mergeCell ref="HQY117:HRI117"/>
    <mergeCell ref="HRJ117:HRT117"/>
    <mergeCell ref="HRU117:HSE117"/>
    <mergeCell ref="HSF117:HSP117"/>
    <mergeCell ref="HNO117:HNY117"/>
    <mergeCell ref="HNZ117:HOJ117"/>
    <mergeCell ref="HOK117:HOU117"/>
    <mergeCell ref="HOV117:HPF117"/>
    <mergeCell ref="HPG117:HPQ117"/>
    <mergeCell ref="HPR117:HQB117"/>
    <mergeCell ref="IAG117:IAQ117"/>
    <mergeCell ref="IAR117:IBB117"/>
    <mergeCell ref="IBC117:IBM117"/>
    <mergeCell ref="IBN117:IBX117"/>
    <mergeCell ref="IBY117:ICI117"/>
    <mergeCell ref="ICJ117:ICT117"/>
    <mergeCell ref="HXS117:HYC117"/>
    <mergeCell ref="HYD117:HYN117"/>
    <mergeCell ref="HYO117:HYY117"/>
    <mergeCell ref="HYZ117:HZJ117"/>
    <mergeCell ref="HZK117:HZU117"/>
    <mergeCell ref="HZV117:IAF117"/>
    <mergeCell ref="HVE117:HVO117"/>
    <mergeCell ref="HVP117:HVZ117"/>
    <mergeCell ref="HWA117:HWK117"/>
    <mergeCell ref="HWL117:HWV117"/>
    <mergeCell ref="HWW117:HXG117"/>
    <mergeCell ref="HXH117:HXR117"/>
    <mergeCell ref="HDK117:HDU117"/>
    <mergeCell ref="HDV117:HEF117"/>
    <mergeCell ref="HEG117:HEQ117"/>
    <mergeCell ref="HER117:HFB117"/>
    <mergeCell ref="HFC117:HFM117"/>
    <mergeCell ref="HFN117:HFX117"/>
    <mergeCell ref="IFI117:IFS117"/>
    <mergeCell ref="IFT117:IGD117"/>
    <mergeCell ref="IGE117:IGO117"/>
    <mergeCell ref="IGP117:IGZ117"/>
    <mergeCell ref="IHA117:IHK117"/>
    <mergeCell ref="IHL117:IHV117"/>
    <mergeCell ref="ICU117:IDE117"/>
    <mergeCell ref="IDF117:IDP117"/>
    <mergeCell ref="IDQ117:IEA117"/>
    <mergeCell ref="IEB117:IEL117"/>
    <mergeCell ref="IEM117:IEW117"/>
    <mergeCell ref="IEX117:IFH117"/>
    <mergeCell ref="IPM117:IPW117"/>
    <mergeCell ref="IPX117:IQH117"/>
    <mergeCell ref="IQI117:IQS117"/>
    <mergeCell ref="IQT117:IRD117"/>
    <mergeCell ref="IRE117:IRO117"/>
    <mergeCell ref="IRP117:IRZ117"/>
    <mergeCell ref="IMY117:INI117"/>
    <mergeCell ref="INJ117:INT117"/>
    <mergeCell ref="INU117:IOE117"/>
    <mergeCell ref="IOF117:IOP117"/>
    <mergeCell ref="IOQ117:IPA117"/>
    <mergeCell ref="IPB117:IPL117"/>
    <mergeCell ref="IKK117:IKU117"/>
    <mergeCell ref="IKV117:ILF117"/>
    <mergeCell ref="ILG117:ILQ117"/>
    <mergeCell ref="ILR117:IMB117"/>
    <mergeCell ref="IMC117:IMM117"/>
    <mergeCell ref="IMN117:IMX117"/>
    <mergeCell ref="HSQ117:HTA117"/>
    <mergeCell ref="HTB117:HTL117"/>
    <mergeCell ref="HTM117:HTW117"/>
    <mergeCell ref="HTX117:HUH117"/>
    <mergeCell ref="HUI117:HUS117"/>
    <mergeCell ref="HUT117:HVD117"/>
    <mergeCell ref="IUO117:IUY117"/>
    <mergeCell ref="IUZ117:IVJ117"/>
    <mergeCell ref="IVK117:IVU117"/>
    <mergeCell ref="IVV117:IWF117"/>
    <mergeCell ref="IWG117:IWQ117"/>
    <mergeCell ref="IWR117:IXB117"/>
    <mergeCell ref="ISA117:ISK117"/>
    <mergeCell ref="ISL117:ISV117"/>
    <mergeCell ref="ISW117:ITG117"/>
    <mergeCell ref="ITH117:ITR117"/>
    <mergeCell ref="ITS117:IUC117"/>
    <mergeCell ref="IUD117:IUN117"/>
    <mergeCell ref="JES117:JFC117"/>
    <mergeCell ref="JFD117:JFN117"/>
    <mergeCell ref="JFO117:JFY117"/>
    <mergeCell ref="JFZ117:JGJ117"/>
    <mergeCell ref="JGK117:JGU117"/>
    <mergeCell ref="JGV117:JHF117"/>
    <mergeCell ref="JCE117:JCO117"/>
    <mergeCell ref="JCP117:JCZ117"/>
    <mergeCell ref="JDA117:JDK117"/>
    <mergeCell ref="JDL117:JDV117"/>
    <mergeCell ref="JDW117:JEG117"/>
    <mergeCell ref="JEH117:JER117"/>
    <mergeCell ref="IZQ117:JAA117"/>
    <mergeCell ref="JAB117:JAL117"/>
    <mergeCell ref="JAM117:JAW117"/>
    <mergeCell ref="JAX117:JBH117"/>
    <mergeCell ref="JBI117:JBS117"/>
    <mergeCell ref="JBT117:JCD117"/>
    <mergeCell ref="IHW117:IIG117"/>
    <mergeCell ref="IIH117:IIR117"/>
    <mergeCell ref="IIS117:IJC117"/>
    <mergeCell ref="IJD117:IJN117"/>
    <mergeCell ref="IJO117:IJY117"/>
    <mergeCell ref="IJZ117:IKJ117"/>
    <mergeCell ref="JJU117:JKE117"/>
    <mergeCell ref="JKF117:JKP117"/>
    <mergeCell ref="JKQ117:JLA117"/>
    <mergeCell ref="JLB117:JLL117"/>
    <mergeCell ref="JLM117:JLW117"/>
    <mergeCell ref="JLX117:JMH117"/>
    <mergeCell ref="JHG117:JHQ117"/>
    <mergeCell ref="JHR117:JIB117"/>
    <mergeCell ref="JIC117:JIM117"/>
    <mergeCell ref="JIN117:JIX117"/>
    <mergeCell ref="JIY117:JJI117"/>
    <mergeCell ref="JJJ117:JJT117"/>
    <mergeCell ref="JTY117:JUI117"/>
    <mergeCell ref="JUJ117:JUT117"/>
    <mergeCell ref="JUU117:JVE117"/>
    <mergeCell ref="JVF117:JVP117"/>
    <mergeCell ref="JVQ117:JWA117"/>
    <mergeCell ref="JWB117:JWL117"/>
    <mergeCell ref="JRK117:JRU117"/>
    <mergeCell ref="JRV117:JSF117"/>
    <mergeCell ref="JSG117:JSQ117"/>
    <mergeCell ref="JSR117:JTB117"/>
    <mergeCell ref="JTC117:JTM117"/>
    <mergeCell ref="JTN117:JTX117"/>
    <mergeCell ref="JOW117:JPG117"/>
    <mergeCell ref="JPH117:JPR117"/>
    <mergeCell ref="JPS117:JQC117"/>
    <mergeCell ref="JQD117:JQN117"/>
    <mergeCell ref="JQO117:JQY117"/>
    <mergeCell ref="JQZ117:JRJ117"/>
    <mergeCell ref="IXC117:IXM117"/>
    <mergeCell ref="IXN117:IXX117"/>
    <mergeCell ref="IXY117:IYI117"/>
    <mergeCell ref="IYJ117:IYT117"/>
    <mergeCell ref="IYU117:IZE117"/>
    <mergeCell ref="IZF117:IZP117"/>
    <mergeCell ref="JZA117:JZK117"/>
    <mergeCell ref="JZL117:JZV117"/>
    <mergeCell ref="JZW117:KAG117"/>
    <mergeCell ref="KAH117:KAR117"/>
    <mergeCell ref="KAS117:KBC117"/>
    <mergeCell ref="KBD117:KBN117"/>
    <mergeCell ref="JWM117:JWW117"/>
    <mergeCell ref="JWX117:JXH117"/>
    <mergeCell ref="JXI117:JXS117"/>
    <mergeCell ref="JXT117:JYD117"/>
    <mergeCell ref="JYE117:JYO117"/>
    <mergeCell ref="JYP117:JYZ117"/>
    <mergeCell ref="KJE117:KJO117"/>
    <mergeCell ref="KJP117:KJZ117"/>
    <mergeCell ref="KKA117:KKK117"/>
    <mergeCell ref="KKL117:KKV117"/>
    <mergeCell ref="KKW117:KLG117"/>
    <mergeCell ref="KLH117:KLR117"/>
    <mergeCell ref="KGQ117:KHA117"/>
    <mergeCell ref="KHB117:KHL117"/>
    <mergeCell ref="KHM117:KHW117"/>
    <mergeCell ref="KHX117:KIH117"/>
    <mergeCell ref="KII117:KIS117"/>
    <mergeCell ref="KIT117:KJD117"/>
    <mergeCell ref="KEC117:KEM117"/>
    <mergeCell ref="KEN117:KEX117"/>
    <mergeCell ref="KEY117:KFI117"/>
    <mergeCell ref="KFJ117:KFT117"/>
    <mergeCell ref="KFU117:KGE117"/>
    <mergeCell ref="KGF117:KGP117"/>
    <mergeCell ref="JMI117:JMS117"/>
    <mergeCell ref="JMT117:JND117"/>
    <mergeCell ref="JNE117:JNO117"/>
    <mergeCell ref="JNP117:JNZ117"/>
    <mergeCell ref="JOA117:JOK117"/>
    <mergeCell ref="JOL117:JOV117"/>
    <mergeCell ref="KOG117:KOQ117"/>
    <mergeCell ref="KOR117:KPB117"/>
    <mergeCell ref="KPC117:KPM117"/>
    <mergeCell ref="KPN117:KPX117"/>
    <mergeCell ref="KPY117:KQI117"/>
    <mergeCell ref="KQJ117:KQT117"/>
    <mergeCell ref="KLS117:KMC117"/>
    <mergeCell ref="KMD117:KMN117"/>
    <mergeCell ref="KMO117:KMY117"/>
    <mergeCell ref="KMZ117:KNJ117"/>
    <mergeCell ref="KNK117:KNU117"/>
    <mergeCell ref="KNV117:KOF117"/>
    <mergeCell ref="KYK117:KYU117"/>
    <mergeCell ref="KYV117:KZF117"/>
    <mergeCell ref="KZG117:KZQ117"/>
    <mergeCell ref="KZR117:LAB117"/>
    <mergeCell ref="LAC117:LAM117"/>
    <mergeCell ref="LAN117:LAX117"/>
    <mergeCell ref="KVW117:KWG117"/>
    <mergeCell ref="KWH117:KWR117"/>
    <mergeCell ref="KWS117:KXC117"/>
    <mergeCell ref="KXD117:KXN117"/>
    <mergeCell ref="KXO117:KXY117"/>
    <mergeCell ref="KXZ117:KYJ117"/>
    <mergeCell ref="KTI117:KTS117"/>
    <mergeCell ref="KTT117:KUD117"/>
    <mergeCell ref="KUE117:KUO117"/>
    <mergeCell ref="KUP117:KUZ117"/>
    <mergeCell ref="KVA117:KVK117"/>
    <mergeCell ref="KVL117:KVV117"/>
    <mergeCell ref="KBO117:KBY117"/>
    <mergeCell ref="KBZ117:KCJ117"/>
    <mergeCell ref="KCK117:KCU117"/>
    <mergeCell ref="KCV117:KDF117"/>
    <mergeCell ref="KDG117:KDQ117"/>
    <mergeCell ref="KDR117:KEB117"/>
    <mergeCell ref="LDM117:LDW117"/>
    <mergeCell ref="LDX117:LEH117"/>
    <mergeCell ref="LEI117:LES117"/>
    <mergeCell ref="LET117:LFD117"/>
    <mergeCell ref="LFE117:LFO117"/>
    <mergeCell ref="LFP117:LFZ117"/>
    <mergeCell ref="LAY117:LBI117"/>
    <mergeCell ref="LBJ117:LBT117"/>
    <mergeCell ref="LBU117:LCE117"/>
    <mergeCell ref="LCF117:LCP117"/>
    <mergeCell ref="LCQ117:LDA117"/>
    <mergeCell ref="LDB117:LDL117"/>
    <mergeCell ref="LNQ117:LOA117"/>
    <mergeCell ref="LOB117:LOL117"/>
    <mergeCell ref="LOM117:LOW117"/>
    <mergeCell ref="LOX117:LPH117"/>
    <mergeCell ref="LPI117:LPS117"/>
    <mergeCell ref="LPT117:LQD117"/>
    <mergeCell ref="LLC117:LLM117"/>
    <mergeCell ref="LLN117:LLX117"/>
    <mergeCell ref="LLY117:LMI117"/>
    <mergeCell ref="LMJ117:LMT117"/>
    <mergeCell ref="LMU117:LNE117"/>
    <mergeCell ref="LNF117:LNP117"/>
    <mergeCell ref="LIO117:LIY117"/>
    <mergeCell ref="LIZ117:LJJ117"/>
    <mergeCell ref="LJK117:LJU117"/>
    <mergeCell ref="LJV117:LKF117"/>
    <mergeCell ref="LKG117:LKQ117"/>
    <mergeCell ref="LKR117:LLB117"/>
    <mergeCell ref="KQU117:KRE117"/>
    <mergeCell ref="KRF117:KRP117"/>
    <mergeCell ref="KRQ117:KSA117"/>
    <mergeCell ref="KSB117:KSL117"/>
    <mergeCell ref="KSM117:KSW117"/>
    <mergeCell ref="KSX117:KTH117"/>
    <mergeCell ref="LSS117:LTC117"/>
    <mergeCell ref="LTD117:LTN117"/>
    <mergeCell ref="LTO117:LTY117"/>
    <mergeCell ref="LTZ117:LUJ117"/>
    <mergeCell ref="LUK117:LUU117"/>
    <mergeCell ref="LUV117:LVF117"/>
    <mergeCell ref="LQE117:LQO117"/>
    <mergeCell ref="LQP117:LQZ117"/>
    <mergeCell ref="LRA117:LRK117"/>
    <mergeCell ref="LRL117:LRV117"/>
    <mergeCell ref="LRW117:LSG117"/>
    <mergeCell ref="LSH117:LSR117"/>
    <mergeCell ref="MCW117:MDG117"/>
    <mergeCell ref="MDH117:MDR117"/>
    <mergeCell ref="MDS117:MEC117"/>
    <mergeCell ref="MED117:MEN117"/>
    <mergeCell ref="MEO117:MEY117"/>
    <mergeCell ref="MEZ117:MFJ117"/>
    <mergeCell ref="MAI117:MAS117"/>
    <mergeCell ref="MAT117:MBD117"/>
    <mergeCell ref="MBE117:MBO117"/>
    <mergeCell ref="MBP117:MBZ117"/>
    <mergeCell ref="MCA117:MCK117"/>
    <mergeCell ref="MCL117:MCV117"/>
    <mergeCell ref="LXU117:LYE117"/>
    <mergeCell ref="LYF117:LYP117"/>
    <mergeCell ref="LYQ117:LZA117"/>
    <mergeCell ref="LZB117:LZL117"/>
    <mergeCell ref="LZM117:LZW117"/>
    <mergeCell ref="LZX117:MAH117"/>
    <mergeCell ref="LGA117:LGK117"/>
    <mergeCell ref="LGL117:LGV117"/>
    <mergeCell ref="LGW117:LHG117"/>
    <mergeCell ref="LHH117:LHR117"/>
    <mergeCell ref="LHS117:LIC117"/>
    <mergeCell ref="LID117:LIN117"/>
    <mergeCell ref="MHY117:MII117"/>
    <mergeCell ref="MIJ117:MIT117"/>
    <mergeCell ref="MIU117:MJE117"/>
    <mergeCell ref="MJF117:MJP117"/>
    <mergeCell ref="MJQ117:MKA117"/>
    <mergeCell ref="MKB117:MKL117"/>
    <mergeCell ref="MFK117:MFU117"/>
    <mergeCell ref="MFV117:MGF117"/>
    <mergeCell ref="MGG117:MGQ117"/>
    <mergeCell ref="MGR117:MHB117"/>
    <mergeCell ref="MHC117:MHM117"/>
    <mergeCell ref="MHN117:MHX117"/>
    <mergeCell ref="MSC117:MSM117"/>
    <mergeCell ref="MSN117:MSX117"/>
    <mergeCell ref="MSY117:MTI117"/>
    <mergeCell ref="MTJ117:MTT117"/>
    <mergeCell ref="MTU117:MUE117"/>
    <mergeCell ref="MUF117:MUP117"/>
    <mergeCell ref="MPO117:MPY117"/>
    <mergeCell ref="MPZ117:MQJ117"/>
    <mergeCell ref="MQK117:MQU117"/>
    <mergeCell ref="MQV117:MRF117"/>
    <mergeCell ref="MRG117:MRQ117"/>
    <mergeCell ref="MRR117:MSB117"/>
    <mergeCell ref="MNA117:MNK117"/>
    <mergeCell ref="MNL117:MNV117"/>
    <mergeCell ref="MNW117:MOG117"/>
    <mergeCell ref="MOH117:MOR117"/>
    <mergeCell ref="MOS117:MPC117"/>
    <mergeCell ref="MPD117:MPN117"/>
    <mergeCell ref="LVG117:LVQ117"/>
    <mergeCell ref="LVR117:LWB117"/>
    <mergeCell ref="LWC117:LWM117"/>
    <mergeCell ref="LWN117:LWX117"/>
    <mergeCell ref="LWY117:LXI117"/>
    <mergeCell ref="LXJ117:LXT117"/>
    <mergeCell ref="MXE117:MXO117"/>
    <mergeCell ref="MXP117:MXZ117"/>
    <mergeCell ref="MYA117:MYK117"/>
    <mergeCell ref="MYL117:MYV117"/>
    <mergeCell ref="MYW117:MZG117"/>
    <mergeCell ref="MZH117:MZR117"/>
    <mergeCell ref="MUQ117:MVA117"/>
    <mergeCell ref="MVB117:MVL117"/>
    <mergeCell ref="MVM117:MVW117"/>
    <mergeCell ref="MVX117:MWH117"/>
    <mergeCell ref="MWI117:MWS117"/>
    <mergeCell ref="MWT117:MXD117"/>
    <mergeCell ref="NHI117:NHS117"/>
    <mergeCell ref="NHT117:NID117"/>
    <mergeCell ref="NIE117:NIO117"/>
    <mergeCell ref="NIP117:NIZ117"/>
    <mergeCell ref="NJA117:NJK117"/>
    <mergeCell ref="NJL117:NJV117"/>
    <mergeCell ref="NEU117:NFE117"/>
    <mergeCell ref="NFF117:NFP117"/>
    <mergeCell ref="NFQ117:NGA117"/>
    <mergeCell ref="NGB117:NGL117"/>
    <mergeCell ref="NGM117:NGW117"/>
    <mergeCell ref="NGX117:NHH117"/>
    <mergeCell ref="NCG117:NCQ117"/>
    <mergeCell ref="NCR117:NDB117"/>
    <mergeCell ref="NDC117:NDM117"/>
    <mergeCell ref="NDN117:NDX117"/>
    <mergeCell ref="NDY117:NEI117"/>
    <mergeCell ref="NEJ117:NET117"/>
    <mergeCell ref="MKM117:MKW117"/>
    <mergeCell ref="MKX117:MLH117"/>
    <mergeCell ref="MLI117:MLS117"/>
    <mergeCell ref="MLT117:MMD117"/>
    <mergeCell ref="MME117:MMO117"/>
    <mergeCell ref="MMP117:MMZ117"/>
    <mergeCell ref="NMK117:NMU117"/>
    <mergeCell ref="NMV117:NNF117"/>
    <mergeCell ref="NNG117:NNQ117"/>
    <mergeCell ref="NNR117:NOB117"/>
    <mergeCell ref="NOC117:NOM117"/>
    <mergeCell ref="NON117:NOX117"/>
    <mergeCell ref="NJW117:NKG117"/>
    <mergeCell ref="NKH117:NKR117"/>
    <mergeCell ref="NKS117:NLC117"/>
    <mergeCell ref="NLD117:NLN117"/>
    <mergeCell ref="NLO117:NLY117"/>
    <mergeCell ref="NLZ117:NMJ117"/>
    <mergeCell ref="NWO117:NWY117"/>
    <mergeCell ref="NWZ117:NXJ117"/>
    <mergeCell ref="NXK117:NXU117"/>
    <mergeCell ref="NXV117:NYF117"/>
    <mergeCell ref="NYG117:NYQ117"/>
    <mergeCell ref="NYR117:NZB117"/>
    <mergeCell ref="NUA117:NUK117"/>
    <mergeCell ref="NUL117:NUV117"/>
    <mergeCell ref="NUW117:NVG117"/>
    <mergeCell ref="NVH117:NVR117"/>
    <mergeCell ref="NVS117:NWC117"/>
    <mergeCell ref="NWD117:NWN117"/>
    <mergeCell ref="NRM117:NRW117"/>
    <mergeCell ref="NRX117:NSH117"/>
    <mergeCell ref="NSI117:NSS117"/>
    <mergeCell ref="NST117:NTD117"/>
    <mergeCell ref="NTE117:NTO117"/>
    <mergeCell ref="NTP117:NTZ117"/>
    <mergeCell ref="MZS117:NAC117"/>
    <mergeCell ref="NAD117:NAN117"/>
    <mergeCell ref="NAO117:NAY117"/>
    <mergeCell ref="NAZ117:NBJ117"/>
    <mergeCell ref="NBK117:NBU117"/>
    <mergeCell ref="NBV117:NCF117"/>
    <mergeCell ref="OBQ117:OCA117"/>
    <mergeCell ref="OCB117:OCL117"/>
    <mergeCell ref="OCM117:OCW117"/>
    <mergeCell ref="OCX117:ODH117"/>
    <mergeCell ref="ODI117:ODS117"/>
    <mergeCell ref="ODT117:OED117"/>
    <mergeCell ref="NZC117:NZM117"/>
    <mergeCell ref="NZN117:NZX117"/>
    <mergeCell ref="NZY117:OAI117"/>
    <mergeCell ref="OAJ117:OAT117"/>
    <mergeCell ref="OAU117:OBE117"/>
    <mergeCell ref="OBF117:OBP117"/>
    <mergeCell ref="OLU117:OME117"/>
    <mergeCell ref="OMF117:OMP117"/>
    <mergeCell ref="OMQ117:ONA117"/>
    <mergeCell ref="ONB117:ONL117"/>
    <mergeCell ref="ONM117:ONW117"/>
    <mergeCell ref="ONX117:OOH117"/>
    <mergeCell ref="OJG117:OJQ117"/>
    <mergeCell ref="OJR117:OKB117"/>
    <mergeCell ref="OKC117:OKM117"/>
    <mergeCell ref="OKN117:OKX117"/>
    <mergeCell ref="OKY117:OLI117"/>
    <mergeCell ref="OLJ117:OLT117"/>
    <mergeCell ref="OGS117:OHC117"/>
    <mergeCell ref="OHD117:OHN117"/>
    <mergeCell ref="OHO117:OHY117"/>
    <mergeCell ref="OHZ117:OIJ117"/>
    <mergeCell ref="OIK117:OIU117"/>
    <mergeCell ref="OIV117:OJF117"/>
    <mergeCell ref="NOY117:NPI117"/>
    <mergeCell ref="NPJ117:NPT117"/>
    <mergeCell ref="NPU117:NQE117"/>
    <mergeCell ref="NQF117:NQP117"/>
    <mergeCell ref="NQQ117:NRA117"/>
    <mergeCell ref="NRB117:NRL117"/>
    <mergeCell ref="OQW117:ORG117"/>
    <mergeCell ref="ORH117:ORR117"/>
    <mergeCell ref="ORS117:OSC117"/>
    <mergeCell ref="OSD117:OSN117"/>
    <mergeCell ref="OSO117:OSY117"/>
    <mergeCell ref="OSZ117:OTJ117"/>
    <mergeCell ref="OOI117:OOS117"/>
    <mergeCell ref="OOT117:OPD117"/>
    <mergeCell ref="OPE117:OPO117"/>
    <mergeCell ref="OPP117:OPZ117"/>
    <mergeCell ref="OQA117:OQK117"/>
    <mergeCell ref="OQL117:OQV117"/>
    <mergeCell ref="PBA117:PBK117"/>
    <mergeCell ref="PBL117:PBV117"/>
    <mergeCell ref="PBW117:PCG117"/>
    <mergeCell ref="PCH117:PCR117"/>
    <mergeCell ref="PCS117:PDC117"/>
    <mergeCell ref="PDD117:PDN117"/>
    <mergeCell ref="OYM117:OYW117"/>
    <mergeCell ref="OYX117:OZH117"/>
    <mergeCell ref="OZI117:OZS117"/>
    <mergeCell ref="OZT117:PAD117"/>
    <mergeCell ref="PAE117:PAO117"/>
    <mergeCell ref="PAP117:PAZ117"/>
    <mergeCell ref="OVY117:OWI117"/>
    <mergeCell ref="OWJ117:OWT117"/>
    <mergeCell ref="OWU117:OXE117"/>
    <mergeCell ref="OXF117:OXP117"/>
    <mergeCell ref="OXQ117:OYA117"/>
    <mergeCell ref="OYB117:OYL117"/>
    <mergeCell ref="OEE117:OEO117"/>
    <mergeCell ref="OEP117:OEZ117"/>
    <mergeCell ref="OFA117:OFK117"/>
    <mergeCell ref="OFL117:OFV117"/>
    <mergeCell ref="OFW117:OGG117"/>
    <mergeCell ref="OGH117:OGR117"/>
    <mergeCell ref="PGC117:PGM117"/>
    <mergeCell ref="PGN117:PGX117"/>
    <mergeCell ref="PGY117:PHI117"/>
    <mergeCell ref="PHJ117:PHT117"/>
    <mergeCell ref="PHU117:PIE117"/>
    <mergeCell ref="PIF117:PIP117"/>
    <mergeCell ref="PDO117:PDY117"/>
    <mergeCell ref="PDZ117:PEJ117"/>
    <mergeCell ref="PEK117:PEU117"/>
    <mergeCell ref="PEV117:PFF117"/>
    <mergeCell ref="PFG117:PFQ117"/>
    <mergeCell ref="PFR117:PGB117"/>
    <mergeCell ref="PQG117:PQQ117"/>
    <mergeCell ref="PQR117:PRB117"/>
    <mergeCell ref="PRC117:PRM117"/>
    <mergeCell ref="PRN117:PRX117"/>
    <mergeCell ref="PRY117:PSI117"/>
    <mergeCell ref="PSJ117:PST117"/>
    <mergeCell ref="PNS117:POC117"/>
    <mergeCell ref="POD117:PON117"/>
    <mergeCell ref="POO117:POY117"/>
    <mergeCell ref="POZ117:PPJ117"/>
    <mergeCell ref="PPK117:PPU117"/>
    <mergeCell ref="PPV117:PQF117"/>
    <mergeCell ref="PLE117:PLO117"/>
    <mergeCell ref="PLP117:PLZ117"/>
    <mergeCell ref="PMA117:PMK117"/>
    <mergeCell ref="PML117:PMV117"/>
    <mergeCell ref="PMW117:PNG117"/>
    <mergeCell ref="PNH117:PNR117"/>
    <mergeCell ref="OTK117:OTU117"/>
    <mergeCell ref="OTV117:OUF117"/>
    <mergeCell ref="OUG117:OUQ117"/>
    <mergeCell ref="OUR117:OVB117"/>
    <mergeCell ref="OVC117:OVM117"/>
    <mergeCell ref="OVN117:OVX117"/>
    <mergeCell ref="PVI117:PVS117"/>
    <mergeCell ref="PVT117:PWD117"/>
    <mergeCell ref="PWE117:PWO117"/>
    <mergeCell ref="PWP117:PWZ117"/>
    <mergeCell ref="PXA117:PXK117"/>
    <mergeCell ref="PXL117:PXV117"/>
    <mergeCell ref="PSU117:PTE117"/>
    <mergeCell ref="PTF117:PTP117"/>
    <mergeCell ref="PTQ117:PUA117"/>
    <mergeCell ref="PUB117:PUL117"/>
    <mergeCell ref="PUM117:PUW117"/>
    <mergeCell ref="PUX117:PVH117"/>
    <mergeCell ref="QFM117:QFW117"/>
    <mergeCell ref="QFX117:QGH117"/>
    <mergeCell ref="QGI117:QGS117"/>
    <mergeCell ref="QGT117:QHD117"/>
    <mergeCell ref="QHE117:QHO117"/>
    <mergeCell ref="QHP117:QHZ117"/>
    <mergeCell ref="QCY117:QDI117"/>
    <mergeCell ref="QDJ117:QDT117"/>
    <mergeCell ref="QDU117:QEE117"/>
    <mergeCell ref="QEF117:QEP117"/>
    <mergeCell ref="QEQ117:QFA117"/>
    <mergeCell ref="QFB117:QFL117"/>
    <mergeCell ref="QAK117:QAU117"/>
    <mergeCell ref="QAV117:QBF117"/>
    <mergeCell ref="QBG117:QBQ117"/>
    <mergeCell ref="QBR117:QCB117"/>
    <mergeCell ref="QCC117:QCM117"/>
    <mergeCell ref="QCN117:QCX117"/>
    <mergeCell ref="PIQ117:PJA117"/>
    <mergeCell ref="PJB117:PJL117"/>
    <mergeCell ref="PJM117:PJW117"/>
    <mergeCell ref="PJX117:PKH117"/>
    <mergeCell ref="PKI117:PKS117"/>
    <mergeCell ref="PKT117:PLD117"/>
    <mergeCell ref="QKO117:QKY117"/>
    <mergeCell ref="QKZ117:QLJ117"/>
    <mergeCell ref="QLK117:QLU117"/>
    <mergeCell ref="QLV117:QMF117"/>
    <mergeCell ref="QMG117:QMQ117"/>
    <mergeCell ref="QMR117:QNB117"/>
    <mergeCell ref="QIA117:QIK117"/>
    <mergeCell ref="QIL117:QIV117"/>
    <mergeCell ref="QIW117:QJG117"/>
    <mergeCell ref="QJH117:QJR117"/>
    <mergeCell ref="QJS117:QKC117"/>
    <mergeCell ref="QKD117:QKN117"/>
    <mergeCell ref="QUS117:QVC117"/>
    <mergeCell ref="QVD117:QVN117"/>
    <mergeCell ref="QVO117:QVY117"/>
    <mergeCell ref="QVZ117:QWJ117"/>
    <mergeCell ref="QWK117:QWU117"/>
    <mergeCell ref="QWV117:QXF117"/>
    <mergeCell ref="QSE117:QSO117"/>
    <mergeCell ref="QSP117:QSZ117"/>
    <mergeCell ref="QTA117:QTK117"/>
    <mergeCell ref="QTL117:QTV117"/>
    <mergeCell ref="QTW117:QUG117"/>
    <mergeCell ref="QUH117:QUR117"/>
    <mergeCell ref="QPQ117:QQA117"/>
    <mergeCell ref="QQB117:QQL117"/>
    <mergeCell ref="QQM117:QQW117"/>
    <mergeCell ref="QQX117:QRH117"/>
    <mergeCell ref="QRI117:QRS117"/>
    <mergeCell ref="QRT117:QSD117"/>
    <mergeCell ref="PXW117:PYG117"/>
    <mergeCell ref="PYH117:PYR117"/>
    <mergeCell ref="PYS117:PZC117"/>
    <mergeCell ref="PZD117:PZN117"/>
    <mergeCell ref="PZO117:PZY117"/>
    <mergeCell ref="PZZ117:QAJ117"/>
    <mergeCell ref="QZU117:RAE117"/>
    <mergeCell ref="RAF117:RAP117"/>
    <mergeCell ref="RAQ117:RBA117"/>
    <mergeCell ref="RBB117:RBL117"/>
    <mergeCell ref="RBM117:RBW117"/>
    <mergeCell ref="RBX117:RCH117"/>
    <mergeCell ref="QXG117:QXQ117"/>
    <mergeCell ref="QXR117:QYB117"/>
    <mergeCell ref="QYC117:QYM117"/>
    <mergeCell ref="QYN117:QYX117"/>
    <mergeCell ref="QYY117:QZI117"/>
    <mergeCell ref="QZJ117:QZT117"/>
    <mergeCell ref="RJY117:RKI117"/>
    <mergeCell ref="RKJ117:RKT117"/>
    <mergeCell ref="RKU117:RLE117"/>
    <mergeCell ref="RLF117:RLP117"/>
    <mergeCell ref="RLQ117:RMA117"/>
    <mergeCell ref="RMB117:RML117"/>
    <mergeCell ref="RHK117:RHU117"/>
    <mergeCell ref="RHV117:RIF117"/>
    <mergeCell ref="RIG117:RIQ117"/>
    <mergeCell ref="RIR117:RJB117"/>
    <mergeCell ref="RJC117:RJM117"/>
    <mergeCell ref="RJN117:RJX117"/>
    <mergeCell ref="REW117:RFG117"/>
    <mergeCell ref="RFH117:RFR117"/>
    <mergeCell ref="RFS117:RGC117"/>
    <mergeCell ref="RGD117:RGN117"/>
    <mergeCell ref="RGO117:RGY117"/>
    <mergeCell ref="RGZ117:RHJ117"/>
    <mergeCell ref="QNC117:QNM117"/>
    <mergeCell ref="QNN117:QNX117"/>
    <mergeCell ref="QNY117:QOI117"/>
    <mergeCell ref="QOJ117:QOT117"/>
    <mergeCell ref="QOU117:QPE117"/>
    <mergeCell ref="QPF117:QPP117"/>
    <mergeCell ref="RPA117:RPK117"/>
    <mergeCell ref="RPL117:RPV117"/>
    <mergeCell ref="RPW117:RQG117"/>
    <mergeCell ref="RQH117:RQR117"/>
    <mergeCell ref="RQS117:RRC117"/>
    <mergeCell ref="RRD117:RRN117"/>
    <mergeCell ref="RMM117:RMW117"/>
    <mergeCell ref="RMX117:RNH117"/>
    <mergeCell ref="RNI117:RNS117"/>
    <mergeCell ref="RNT117:ROD117"/>
    <mergeCell ref="ROE117:ROO117"/>
    <mergeCell ref="ROP117:ROZ117"/>
    <mergeCell ref="RZE117:RZO117"/>
    <mergeCell ref="RZP117:RZZ117"/>
    <mergeCell ref="SAA117:SAK117"/>
    <mergeCell ref="SAL117:SAV117"/>
    <mergeCell ref="SAW117:SBG117"/>
    <mergeCell ref="SBH117:SBR117"/>
    <mergeCell ref="RWQ117:RXA117"/>
    <mergeCell ref="RXB117:RXL117"/>
    <mergeCell ref="RXM117:RXW117"/>
    <mergeCell ref="RXX117:RYH117"/>
    <mergeCell ref="RYI117:RYS117"/>
    <mergeCell ref="RYT117:RZD117"/>
    <mergeCell ref="RUC117:RUM117"/>
    <mergeCell ref="RUN117:RUX117"/>
    <mergeCell ref="RUY117:RVI117"/>
    <mergeCell ref="RVJ117:RVT117"/>
    <mergeCell ref="RVU117:RWE117"/>
    <mergeCell ref="RWF117:RWP117"/>
    <mergeCell ref="RCI117:RCS117"/>
    <mergeCell ref="RCT117:RDD117"/>
    <mergeCell ref="RDE117:RDO117"/>
    <mergeCell ref="RDP117:RDZ117"/>
    <mergeCell ref="REA117:REK117"/>
    <mergeCell ref="REL117:REV117"/>
    <mergeCell ref="SEG117:SEQ117"/>
    <mergeCell ref="SER117:SFB117"/>
    <mergeCell ref="SFC117:SFM117"/>
    <mergeCell ref="SFN117:SFX117"/>
    <mergeCell ref="SFY117:SGI117"/>
    <mergeCell ref="SGJ117:SGT117"/>
    <mergeCell ref="SBS117:SCC117"/>
    <mergeCell ref="SCD117:SCN117"/>
    <mergeCell ref="SCO117:SCY117"/>
    <mergeCell ref="SCZ117:SDJ117"/>
    <mergeCell ref="SDK117:SDU117"/>
    <mergeCell ref="SDV117:SEF117"/>
    <mergeCell ref="SOK117:SOU117"/>
    <mergeCell ref="SOV117:SPF117"/>
    <mergeCell ref="SPG117:SPQ117"/>
    <mergeCell ref="SPR117:SQB117"/>
    <mergeCell ref="SQC117:SQM117"/>
    <mergeCell ref="SQN117:SQX117"/>
    <mergeCell ref="SLW117:SMG117"/>
    <mergeCell ref="SMH117:SMR117"/>
    <mergeCell ref="SMS117:SNC117"/>
    <mergeCell ref="SND117:SNN117"/>
    <mergeCell ref="SNO117:SNY117"/>
    <mergeCell ref="SNZ117:SOJ117"/>
    <mergeCell ref="SJI117:SJS117"/>
    <mergeCell ref="SJT117:SKD117"/>
    <mergeCell ref="SKE117:SKO117"/>
    <mergeCell ref="SKP117:SKZ117"/>
    <mergeCell ref="SLA117:SLK117"/>
    <mergeCell ref="SLL117:SLV117"/>
    <mergeCell ref="RRO117:RRY117"/>
    <mergeCell ref="RRZ117:RSJ117"/>
    <mergeCell ref="RSK117:RSU117"/>
    <mergeCell ref="RSV117:RTF117"/>
    <mergeCell ref="RTG117:RTQ117"/>
    <mergeCell ref="RTR117:RUB117"/>
    <mergeCell ref="STM117:STW117"/>
    <mergeCell ref="STX117:SUH117"/>
    <mergeCell ref="SUI117:SUS117"/>
    <mergeCell ref="SUT117:SVD117"/>
    <mergeCell ref="SVE117:SVO117"/>
    <mergeCell ref="SVP117:SVZ117"/>
    <mergeCell ref="SQY117:SRI117"/>
    <mergeCell ref="SRJ117:SRT117"/>
    <mergeCell ref="SRU117:SSE117"/>
    <mergeCell ref="SSF117:SSP117"/>
    <mergeCell ref="SSQ117:STA117"/>
    <mergeCell ref="STB117:STL117"/>
    <mergeCell ref="TDQ117:TEA117"/>
    <mergeCell ref="TEB117:TEL117"/>
    <mergeCell ref="TEM117:TEW117"/>
    <mergeCell ref="TEX117:TFH117"/>
    <mergeCell ref="TFI117:TFS117"/>
    <mergeCell ref="TFT117:TGD117"/>
    <mergeCell ref="TBC117:TBM117"/>
    <mergeCell ref="TBN117:TBX117"/>
    <mergeCell ref="TBY117:TCI117"/>
    <mergeCell ref="TCJ117:TCT117"/>
    <mergeCell ref="TCU117:TDE117"/>
    <mergeCell ref="TDF117:TDP117"/>
    <mergeCell ref="SYO117:SYY117"/>
    <mergeCell ref="SYZ117:SZJ117"/>
    <mergeCell ref="SZK117:SZU117"/>
    <mergeCell ref="SZV117:TAF117"/>
    <mergeCell ref="TAG117:TAQ117"/>
    <mergeCell ref="TAR117:TBB117"/>
    <mergeCell ref="SGU117:SHE117"/>
    <mergeCell ref="SHF117:SHP117"/>
    <mergeCell ref="SHQ117:SIA117"/>
    <mergeCell ref="SIB117:SIL117"/>
    <mergeCell ref="SIM117:SIW117"/>
    <mergeCell ref="SIX117:SJH117"/>
    <mergeCell ref="TIS117:TJC117"/>
    <mergeCell ref="TJD117:TJN117"/>
    <mergeCell ref="TJO117:TJY117"/>
    <mergeCell ref="TJZ117:TKJ117"/>
    <mergeCell ref="TKK117:TKU117"/>
    <mergeCell ref="TKV117:TLF117"/>
    <mergeCell ref="TGE117:TGO117"/>
    <mergeCell ref="TGP117:TGZ117"/>
    <mergeCell ref="THA117:THK117"/>
    <mergeCell ref="THL117:THV117"/>
    <mergeCell ref="THW117:TIG117"/>
    <mergeCell ref="TIH117:TIR117"/>
    <mergeCell ref="TSW117:TTG117"/>
    <mergeCell ref="TTH117:TTR117"/>
    <mergeCell ref="TTS117:TUC117"/>
    <mergeCell ref="TUD117:TUN117"/>
    <mergeCell ref="TUO117:TUY117"/>
    <mergeCell ref="TUZ117:TVJ117"/>
    <mergeCell ref="TQI117:TQS117"/>
    <mergeCell ref="TQT117:TRD117"/>
    <mergeCell ref="TRE117:TRO117"/>
    <mergeCell ref="TRP117:TRZ117"/>
    <mergeCell ref="TSA117:TSK117"/>
    <mergeCell ref="TSL117:TSV117"/>
    <mergeCell ref="TNU117:TOE117"/>
    <mergeCell ref="TOF117:TOP117"/>
    <mergeCell ref="TOQ117:TPA117"/>
    <mergeCell ref="TPB117:TPL117"/>
    <mergeCell ref="TPM117:TPW117"/>
    <mergeCell ref="TPX117:TQH117"/>
    <mergeCell ref="SWA117:SWK117"/>
    <mergeCell ref="SWL117:SWV117"/>
    <mergeCell ref="SWW117:SXG117"/>
    <mergeCell ref="SXH117:SXR117"/>
    <mergeCell ref="SXS117:SYC117"/>
    <mergeCell ref="SYD117:SYN117"/>
    <mergeCell ref="TXY117:TYI117"/>
    <mergeCell ref="TYJ117:TYT117"/>
    <mergeCell ref="TYU117:TZE117"/>
    <mergeCell ref="TZF117:TZP117"/>
    <mergeCell ref="TZQ117:UAA117"/>
    <mergeCell ref="UAB117:UAL117"/>
    <mergeCell ref="TVK117:TVU117"/>
    <mergeCell ref="TVV117:TWF117"/>
    <mergeCell ref="TWG117:TWQ117"/>
    <mergeCell ref="TWR117:TXB117"/>
    <mergeCell ref="TXC117:TXM117"/>
    <mergeCell ref="TXN117:TXX117"/>
    <mergeCell ref="UIC117:UIM117"/>
    <mergeCell ref="UIN117:UIX117"/>
    <mergeCell ref="UIY117:UJI117"/>
    <mergeCell ref="UJJ117:UJT117"/>
    <mergeCell ref="UJU117:UKE117"/>
    <mergeCell ref="UKF117:UKP117"/>
    <mergeCell ref="UFO117:UFY117"/>
    <mergeCell ref="UFZ117:UGJ117"/>
    <mergeCell ref="UGK117:UGU117"/>
    <mergeCell ref="UGV117:UHF117"/>
    <mergeCell ref="UHG117:UHQ117"/>
    <mergeCell ref="UHR117:UIB117"/>
    <mergeCell ref="UDA117:UDK117"/>
    <mergeCell ref="UDL117:UDV117"/>
    <mergeCell ref="UDW117:UEG117"/>
    <mergeCell ref="UEH117:UER117"/>
    <mergeCell ref="UES117:UFC117"/>
    <mergeCell ref="UFD117:UFN117"/>
    <mergeCell ref="TLG117:TLQ117"/>
    <mergeCell ref="TLR117:TMB117"/>
    <mergeCell ref="TMC117:TMM117"/>
    <mergeCell ref="TMN117:TMX117"/>
    <mergeCell ref="TMY117:TNI117"/>
    <mergeCell ref="TNJ117:TNT117"/>
    <mergeCell ref="UNE117:UNO117"/>
    <mergeCell ref="UNP117:UNZ117"/>
    <mergeCell ref="UOA117:UOK117"/>
    <mergeCell ref="UOL117:UOV117"/>
    <mergeCell ref="UOW117:UPG117"/>
    <mergeCell ref="UPH117:UPR117"/>
    <mergeCell ref="UKQ117:ULA117"/>
    <mergeCell ref="ULB117:ULL117"/>
    <mergeCell ref="ULM117:ULW117"/>
    <mergeCell ref="ULX117:UMH117"/>
    <mergeCell ref="UMI117:UMS117"/>
    <mergeCell ref="UMT117:UND117"/>
    <mergeCell ref="UXI117:UXS117"/>
    <mergeCell ref="UXT117:UYD117"/>
    <mergeCell ref="UYE117:UYO117"/>
    <mergeCell ref="UYP117:UYZ117"/>
    <mergeCell ref="UZA117:UZK117"/>
    <mergeCell ref="UZL117:UZV117"/>
    <mergeCell ref="UUU117:UVE117"/>
    <mergeCell ref="UVF117:UVP117"/>
    <mergeCell ref="UVQ117:UWA117"/>
    <mergeCell ref="UWB117:UWL117"/>
    <mergeCell ref="UWM117:UWW117"/>
    <mergeCell ref="UWX117:UXH117"/>
    <mergeCell ref="USG117:USQ117"/>
    <mergeCell ref="USR117:UTB117"/>
    <mergeCell ref="UTC117:UTM117"/>
    <mergeCell ref="UTN117:UTX117"/>
    <mergeCell ref="UTY117:UUI117"/>
    <mergeCell ref="UUJ117:UUT117"/>
    <mergeCell ref="UAM117:UAW117"/>
    <mergeCell ref="UAX117:UBH117"/>
    <mergeCell ref="UBI117:UBS117"/>
    <mergeCell ref="UBT117:UCD117"/>
    <mergeCell ref="UCE117:UCO117"/>
    <mergeCell ref="UCP117:UCZ117"/>
    <mergeCell ref="VDR117:VEB117"/>
    <mergeCell ref="VEC117:VEM117"/>
    <mergeCell ref="VEN117:VEX117"/>
    <mergeCell ref="UZW117:VAG117"/>
    <mergeCell ref="VAH117:VAR117"/>
    <mergeCell ref="VAS117:VBC117"/>
    <mergeCell ref="VBD117:VBN117"/>
    <mergeCell ref="VBO117:VBY117"/>
    <mergeCell ref="VBZ117:VCJ117"/>
    <mergeCell ref="VMO117:VMY117"/>
    <mergeCell ref="VMZ117:VNJ117"/>
    <mergeCell ref="VNK117:VNU117"/>
    <mergeCell ref="VNV117:VOF117"/>
    <mergeCell ref="VOG117:VOQ117"/>
    <mergeCell ref="VOR117:VPB117"/>
    <mergeCell ref="VKA117:VKK117"/>
    <mergeCell ref="VKL117:VKV117"/>
    <mergeCell ref="VKW117:VLG117"/>
    <mergeCell ref="VLH117:VLR117"/>
    <mergeCell ref="VLS117:VMC117"/>
    <mergeCell ref="VMD117:VMN117"/>
    <mergeCell ref="VHM117:VHW117"/>
    <mergeCell ref="VHX117:VIH117"/>
    <mergeCell ref="VII117:VIS117"/>
    <mergeCell ref="VIT117:VJD117"/>
    <mergeCell ref="VJE117:VJO117"/>
    <mergeCell ref="VJP117:VJZ117"/>
    <mergeCell ref="UPS117:UQC117"/>
    <mergeCell ref="UQD117:UQN117"/>
    <mergeCell ref="UQO117:UQY117"/>
    <mergeCell ref="UQZ117:URJ117"/>
    <mergeCell ref="URK117:URU117"/>
    <mergeCell ref="URV117:USF117"/>
    <mergeCell ref="XEZ117:XFD117"/>
    <mergeCell ref="A118:S118"/>
    <mergeCell ref="T118:AB118"/>
    <mergeCell ref="AC118:AJ118"/>
    <mergeCell ref="AK118:AU118"/>
    <mergeCell ref="XBE117:XBO117"/>
    <mergeCell ref="XBP117:XBZ117"/>
    <mergeCell ref="XCA117:XCK117"/>
    <mergeCell ref="XCL117:XCV117"/>
    <mergeCell ref="XCW117:XDG117"/>
    <mergeCell ref="XDH117:XDR117"/>
    <mergeCell ref="WYQ117:WZA117"/>
    <mergeCell ref="WZB117:WZL117"/>
    <mergeCell ref="WZM117:WZW117"/>
    <mergeCell ref="WZX117:XAH117"/>
    <mergeCell ref="XAI117:XAS117"/>
    <mergeCell ref="XAT117:XBD117"/>
    <mergeCell ref="WWC117:WWM117"/>
    <mergeCell ref="WWN117:WWX117"/>
    <mergeCell ref="WWY117:WXI117"/>
    <mergeCell ref="WXJ117:WXT117"/>
    <mergeCell ref="WXU117:WYE117"/>
    <mergeCell ref="WYF117:WYP117"/>
    <mergeCell ref="WTO117:WTY117"/>
    <mergeCell ref="WTZ117:WUJ117"/>
    <mergeCell ref="WUK117:WUU117"/>
    <mergeCell ref="WUV117:WVF117"/>
    <mergeCell ref="WVG117:WVQ117"/>
    <mergeCell ref="WVR117:WWB117"/>
    <mergeCell ref="WRA117:WRK117"/>
    <mergeCell ref="WRL117:WRV117"/>
    <mergeCell ref="WRW117:WSG117"/>
    <mergeCell ref="VUE117:VUO117"/>
    <mergeCell ref="VUP117:VUZ117"/>
    <mergeCell ref="VVA117:VVK117"/>
    <mergeCell ref="VVL117:VVV117"/>
    <mergeCell ref="VVW117:VWG117"/>
    <mergeCell ref="VWH117:VWR117"/>
    <mergeCell ref="VRQ117:VSA117"/>
    <mergeCell ref="VSB117:VSL117"/>
    <mergeCell ref="VSM117:VSW117"/>
    <mergeCell ref="VSX117:VTH117"/>
    <mergeCell ref="VTI117:VTS117"/>
    <mergeCell ref="VTT117:VUD117"/>
    <mergeCell ref="VPC117:VPM117"/>
    <mergeCell ref="VPN117:VPX117"/>
    <mergeCell ref="VPY117:VQI117"/>
    <mergeCell ref="VQJ117:VQT117"/>
    <mergeCell ref="VQU117:VRE117"/>
    <mergeCell ref="VRF117:VRP117"/>
    <mergeCell ref="WBU117:WCE117"/>
    <mergeCell ref="WCF117:WCP117"/>
    <mergeCell ref="WCQ117:WDA117"/>
    <mergeCell ref="WDB117:WDL117"/>
    <mergeCell ref="WDM117:WDW117"/>
    <mergeCell ref="WDX117:WEH117"/>
    <mergeCell ref="VZG117:VZQ117"/>
    <mergeCell ref="VZR117:WAB117"/>
    <mergeCell ref="WAC117:WAM117"/>
    <mergeCell ref="WAN117:WAX117"/>
    <mergeCell ref="WAY117:WBI117"/>
    <mergeCell ref="WBJ117:WBT117"/>
    <mergeCell ref="VWS117:VXC117"/>
    <mergeCell ref="VXD117:VXN117"/>
    <mergeCell ref="A121:AY121"/>
    <mergeCell ref="AV122:AX122"/>
    <mergeCell ref="A124:AW124"/>
    <mergeCell ref="AV125:AX125"/>
    <mergeCell ref="A122:AU122"/>
    <mergeCell ref="A125:AU125"/>
    <mergeCell ref="A119:S119"/>
    <mergeCell ref="T119:AB119"/>
    <mergeCell ref="AC119:AJ119"/>
    <mergeCell ref="AK119:AU119"/>
    <mergeCell ref="A120:S120"/>
    <mergeCell ref="T120:AB120"/>
    <mergeCell ref="AC120:AJ120"/>
    <mergeCell ref="AK120:AU120"/>
    <mergeCell ref="XDS117:XEC117"/>
    <mergeCell ref="XED117:XEN117"/>
    <mergeCell ref="XEO117:XEY117"/>
    <mergeCell ref="WSH117:WSR117"/>
    <mergeCell ref="WSS117:WTC117"/>
    <mergeCell ref="WTD117:WTN117"/>
    <mergeCell ref="WOM117:WOW117"/>
    <mergeCell ref="WOX117:WPH117"/>
    <mergeCell ref="WPI117:WPS117"/>
    <mergeCell ref="WPT117:WQD117"/>
    <mergeCell ref="WQE117:WQO117"/>
    <mergeCell ref="WQP117:WQZ117"/>
    <mergeCell ref="WLY117:WMI117"/>
    <mergeCell ref="WMJ117:WMT117"/>
    <mergeCell ref="WMU117:WNE117"/>
    <mergeCell ref="WNF117:WNP117"/>
    <mergeCell ref="WNQ117:WOA117"/>
    <mergeCell ref="WOB117:WOL117"/>
    <mergeCell ref="A143:AY143"/>
    <mergeCell ref="WJK117:WJU117"/>
    <mergeCell ref="WJV117:WKF117"/>
    <mergeCell ref="WKG117:WKQ117"/>
    <mergeCell ref="WKR117:WLB117"/>
    <mergeCell ref="WLC117:WLM117"/>
    <mergeCell ref="WLN117:WLX117"/>
    <mergeCell ref="WGW117:WHG117"/>
    <mergeCell ref="WHH117:WHR117"/>
    <mergeCell ref="WHS117:WIC117"/>
    <mergeCell ref="WID117:WIN117"/>
    <mergeCell ref="WIO117:WIY117"/>
    <mergeCell ref="WIZ117:WJJ117"/>
    <mergeCell ref="WEI117:WES117"/>
    <mergeCell ref="WET117:WFD117"/>
    <mergeCell ref="WFE117:WFO117"/>
    <mergeCell ref="WFP117:WFZ117"/>
    <mergeCell ref="WGA117:WGK117"/>
    <mergeCell ref="WGL117:WGV117"/>
    <mergeCell ref="VXO117:VXY117"/>
    <mergeCell ref="VXZ117:VYJ117"/>
    <mergeCell ref="VYK117:VYU117"/>
    <mergeCell ref="VYV117:VZF117"/>
    <mergeCell ref="VEY117:VFI117"/>
    <mergeCell ref="VFJ117:VFT117"/>
    <mergeCell ref="VFU117:VGE117"/>
    <mergeCell ref="VGF117:VGP117"/>
    <mergeCell ref="VGQ117:VHA117"/>
    <mergeCell ref="VHB117:VHL117"/>
    <mergeCell ref="VCK117:VCU117"/>
    <mergeCell ref="VCV117:VDF117"/>
    <mergeCell ref="VDG117:VDQ117"/>
    <mergeCell ref="A144:AY144"/>
    <mergeCell ref="A148:AY148"/>
    <mergeCell ref="A149:AY149"/>
    <mergeCell ref="A150:AY150"/>
    <mergeCell ref="A141:AX141"/>
    <mergeCell ref="AV134:AX134"/>
    <mergeCell ref="AV137:AX137"/>
    <mergeCell ref="AV139:AX139"/>
    <mergeCell ref="A136:AX136"/>
    <mergeCell ref="A137:AU138"/>
    <mergeCell ref="A139:AU139"/>
    <mergeCell ref="AV127:AX127"/>
    <mergeCell ref="A129:AY129"/>
    <mergeCell ref="A131:AY131"/>
    <mergeCell ref="AV132:AX132"/>
    <mergeCell ref="A127:AU127"/>
    <mergeCell ref="A132:AU132"/>
    <mergeCell ref="A163:AY163"/>
    <mergeCell ref="A164:AY164"/>
    <mergeCell ref="A165:AY165"/>
    <mergeCell ref="A166:AY166"/>
    <mergeCell ref="A167:AY167"/>
    <mergeCell ref="A169:AY169"/>
    <mergeCell ref="A157:AY157"/>
    <mergeCell ref="A158:AY158"/>
    <mergeCell ref="A159:AY159"/>
    <mergeCell ref="A160:AY160"/>
    <mergeCell ref="A161:AY161"/>
    <mergeCell ref="A162:AY162"/>
    <mergeCell ref="A151:AY151"/>
    <mergeCell ref="A152:AY152"/>
    <mergeCell ref="A153:AY153"/>
    <mergeCell ref="A154:AY154"/>
    <mergeCell ref="A155:AY155"/>
    <mergeCell ref="A156:AY156"/>
    <mergeCell ref="A182:AY182"/>
    <mergeCell ref="CY182:EW182"/>
    <mergeCell ref="EX182:GV182"/>
    <mergeCell ref="GW182:IU182"/>
    <mergeCell ref="IV182:KT182"/>
    <mergeCell ref="KU182:MS182"/>
    <mergeCell ref="A176:AY176"/>
    <mergeCell ref="A177:AY177"/>
    <mergeCell ref="A178:AY178"/>
    <mergeCell ref="A179:AY179"/>
    <mergeCell ref="A180:AY180"/>
    <mergeCell ref="A181:AY181"/>
    <mergeCell ref="A170:AY170"/>
    <mergeCell ref="A171:AY171"/>
    <mergeCell ref="A172:AY172"/>
    <mergeCell ref="A173:AY173"/>
    <mergeCell ref="A174:AY174"/>
    <mergeCell ref="A175:AY175"/>
    <mergeCell ref="AKH182:AMF182"/>
    <mergeCell ref="AMG182:AOE182"/>
    <mergeCell ref="AOF182:AQD182"/>
    <mergeCell ref="AQE182:ASC182"/>
    <mergeCell ref="ASD182:AUB182"/>
    <mergeCell ref="AUC182:AWA182"/>
    <mergeCell ref="YN182:AAL182"/>
    <mergeCell ref="AAM182:ACK182"/>
    <mergeCell ref="ACL182:AEJ182"/>
    <mergeCell ref="AEK182:AGI182"/>
    <mergeCell ref="AGJ182:AIH182"/>
    <mergeCell ref="AII182:AKG182"/>
    <mergeCell ref="MT182:OR182"/>
    <mergeCell ref="OS182:QQ182"/>
    <mergeCell ref="QR182:SP182"/>
    <mergeCell ref="SQ182:UO182"/>
    <mergeCell ref="UP182:WN182"/>
    <mergeCell ref="WO182:YM182"/>
    <mergeCell ref="BTP182:BVN182"/>
    <mergeCell ref="BVO182:BXM182"/>
    <mergeCell ref="BXN182:BZL182"/>
    <mergeCell ref="BZM182:CBK182"/>
    <mergeCell ref="CBL182:CDJ182"/>
    <mergeCell ref="CDK182:CFI182"/>
    <mergeCell ref="BHV182:BJT182"/>
    <mergeCell ref="BJU182:BLS182"/>
    <mergeCell ref="BLT182:BNR182"/>
    <mergeCell ref="BNS182:BPQ182"/>
    <mergeCell ref="BPR182:BRP182"/>
    <mergeCell ref="BRQ182:BTO182"/>
    <mergeCell ref="AWB182:AXZ182"/>
    <mergeCell ref="AYA182:AZY182"/>
    <mergeCell ref="AZZ182:BBX182"/>
    <mergeCell ref="BBY182:BDW182"/>
    <mergeCell ref="BDX182:BFV182"/>
    <mergeCell ref="BFW182:BHU182"/>
    <mergeCell ref="DCX182:DEV182"/>
    <mergeCell ref="DEW182:DGU182"/>
    <mergeCell ref="DGV182:DIT182"/>
    <mergeCell ref="DIU182:DKS182"/>
    <mergeCell ref="DKT182:DMR182"/>
    <mergeCell ref="DMS182:DOQ182"/>
    <mergeCell ref="CRD182:CTB182"/>
    <mergeCell ref="CTC182:CVA182"/>
    <mergeCell ref="CVB182:CWZ182"/>
    <mergeCell ref="CXA182:CYY182"/>
    <mergeCell ref="CYZ182:DAX182"/>
    <mergeCell ref="DAY182:DCW182"/>
    <mergeCell ref="CFJ182:CHH182"/>
    <mergeCell ref="CHI182:CJG182"/>
    <mergeCell ref="CJH182:CLF182"/>
    <mergeCell ref="CLG182:CNE182"/>
    <mergeCell ref="CNF182:CPD182"/>
    <mergeCell ref="CPE182:CRC182"/>
    <mergeCell ref="EMF182:EOD182"/>
    <mergeCell ref="EOE182:EQC182"/>
    <mergeCell ref="EQD182:ESB182"/>
    <mergeCell ref="ESC182:EUA182"/>
    <mergeCell ref="EUB182:EVZ182"/>
    <mergeCell ref="EWA182:EXY182"/>
    <mergeCell ref="EAL182:ECJ182"/>
    <mergeCell ref="ECK182:EEI182"/>
    <mergeCell ref="EEJ182:EGH182"/>
    <mergeCell ref="EGI182:EIG182"/>
    <mergeCell ref="EIH182:EKF182"/>
    <mergeCell ref="EKG182:EME182"/>
    <mergeCell ref="DOR182:DQP182"/>
    <mergeCell ref="DQQ182:DSO182"/>
    <mergeCell ref="DSP182:DUN182"/>
    <mergeCell ref="DUO182:DWM182"/>
    <mergeCell ref="DWN182:DYL182"/>
    <mergeCell ref="DYM182:EAK182"/>
    <mergeCell ref="FVN182:FXL182"/>
    <mergeCell ref="FXM182:FZK182"/>
    <mergeCell ref="FZL182:GBJ182"/>
    <mergeCell ref="GBK182:GDI182"/>
    <mergeCell ref="GDJ182:GFH182"/>
    <mergeCell ref="GFI182:GHG182"/>
    <mergeCell ref="FJT182:FLR182"/>
    <mergeCell ref="FLS182:FNQ182"/>
    <mergeCell ref="FNR182:FPP182"/>
    <mergeCell ref="FPQ182:FRO182"/>
    <mergeCell ref="FRP182:FTN182"/>
    <mergeCell ref="FTO182:FVM182"/>
    <mergeCell ref="EXZ182:EZX182"/>
    <mergeCell ref="EZY182:FBW182"/>
    <mergeCell ref="FBX182:FDV182"/>
    <mergeCell ref="FDW182:FFU182"/>
    <mergeCell ref="FFV182:FHT182"/>
    <mergeCell ref="FHU182:FJS182"/>
    <mergeCell ref="HEV182:HGT182"/>
    <mergeCell ref="HGU182:HIS182"/>
    <mergeCell ref="HIT182:HKR182"/>
    <mergeCell ref="HKS182:HMQ182"/>
    <mergeCell ref="HMR182:HOP182"/>
    <mergeCell ref="HOQ182:HQO182"/>
    <mergeCell ref="GTB182:GUZ182"/>
    <mergeCell ref="GVA182:GWY182"/>
    <mergeCell ref="GWZ182:GYX182"/>
    <mergeCell ref="GYY182:HAW182"/>
    <mergeCell ref="HAX182:HCV182"/>
    <mergeCell ref="HCW182:HEU182"/>
    <mergeCell ref="GHH182:GJF182"/>
    <mergeCell ref="GJG182:GLE182"/>
    <mergeCell ref="GLF182:GND182"/>
    <mergeCell ref="GNE182:GPC182"/>
    <mergeCell ref="GPD182:GRB182"/>
    <mergeCell ref="GRC182:GTA182"/>
    <mergeCell ref="IOD182:IQB182"/>
    <mergeCell ref="IQC182:ISA182"/>
    <mergeCell ref="ISB182:ITZ182"/>
    <mergeCell ref="IUA182:IVY182"/>
    <mergeCell ref="IVZ182:IXX182"/>
    <mergeCell ref="IXY182:IZW182"/>
    <mergeCell ref="ICJ182:IEH182"/>
    <mergeCell ref="IEI182:IGG182"/>
    <mergeCell ref="IGH182:IIF182"/>
    <mergeCell ref="IIG182:IKE182"/>
    <mergeCell ref="IKF182:IMD182"/>
    <mergeCell ref="IME182:IOC182"/>
    <mergeCell ref="HQP182:HSN182"/>
    <mergeCell ref="HSO182:HUM182"/>
    <mergeCell ref="HUN182:HWL182"/>
    <mergeCell ref="HWM182:HYK182"/>
    <mergeCell ref="HYL182:IAJ182"/>
    <mergeCell ref="IAK182:ICI182"/>
    <mergeCell ref="JXL182:JZJ182"/>
    <mergeCell ref="JZK182:KBI182"/>
    <mergeCell ref="KBJ182:KDH182"/>
    <mergeCell ref="KDI182:KFG182"/>
    <mergeCell ref="KFH182:KHF182"/>
    <mergeCell ref="KHG182:KJE182"/>
    <mergeCell ref="JLR182:JNP182"/>
    <mergeCell ref="JNQ182:JPO182"/>
    <mergeCell ref="JPP182:JRN182"/>
    <mergeCell ref="JRO182:JTM182"/>
    <mergeCell ref="JTN182:JVL182"/>
    <mergeCell ref="JVM182:JXK182"/>
    <mergeCell ref="IZX182:JBV182"/>
    <mergeCell ref="JBW182:JDU182"/>
    <mergeCell ref="JDV182:JFT182"/>
    <mergeCell ref="JFU182:JHS182"/>
    <mergeCell ref="JHT182:JJR182"/>
    <mergeCell ref="JJS182:JLQ182"/>
    <mergeCell ref="LGT182:LIR182"/>
    <mergeCell ref="LIS182:LKQ182"/>
    <mergeCell ref="LKR182:LMP182"/>
    <mergeCell ref="LMQ182:LOO182"/>
    <mergeCell ref="LOP182:LQN182"/>
    <mergeCell ref="LQO182:LSM182"/>
    <mergeCell ref="KUZ182:KWX182"/>
    <mergeCell ref="KWY182:KYW182"/>
    <mergeCell ref="KYX182:LAV182"/>
    <mergeCell ref="LAW182:LCU182"/>
    <mergeCell ref="LCV182:LET182"/>
    <mergeCell ref="LEU182:LGS182"/>
    <mergeCell ref="KJF182:KLD182"/>
    <mergeCell ref="KLE182:KNC182"/>
    <mergeCell ref="KND182:KPB182"/>
    <mergeCell ref="KPC182:KRA182"/>
    <mergeCell ref="KRB182:KSZ182"/>
    <mergeCell ref="KTA182:KUY182"/>
    <mergeCell ref="MQB182:MRZ182"/>
    <mergeCell ref="MSA182:MTY182"/>
    <mergeCell ref="MTZ182:MVX182"/>
    <mergeCell ref="MVY182:MXW182"/>
    <mergeCell ref="MXX182:MZV182"/>
    <mergeCell ref="MZW182:NBU182"/>
    <mergeCell ref="MEH182:MGF182"/>
    <mergeCell ref="MGG182:MIE182"/>
    <mergeCell ref="MIF182:MKD182"/>
    <mergeCell ref="MKE182:MMC182"/>
    <mergeCell ref="MMD182:MOB182"/>
    <mergeCell ref="MOC182:MQA182"/>
    <mergeCell ref="LSN182:LUL182"/>
    <mergeCell ref="LUM182:LWK182"/>
    <mergeCell ref="LWL182:LYJ182"/>
    <mergeCell ref="LYK182:MAI182"/>
    <mergeCell ref="MAJ182:MCH182"/>
    <mergeCell ref="MCI182:MEG182"/>
    <mergeCell ref="NZJ182:OBH182"/>
    <mergeCell ref="OBI182:ODG182"/>
    <mergeCell ref="ODH182:OFF182"/>
    <mergeCell ref="OFG182:OHE182"/>
    <mergeCell ref="OHF182:OJD182"/>
    <mergeCell ref="OJE182:OLC182"/>
    <mergeCell ref="NNP182:NPN182"/>
    <mergeCell ref="NPO182:NRM182"/>
    <mergeCell ref="NRN182:NTL182"/>
    <mergeCell ref="NTM182:NVK182"/>
    <mergeCell ref="NVL182:NXJ182"/>
    <mergeCell ref="NXK182:NZI182"/>
    <mergeCell ref="NBV182:NDT182"/>
    <mergeCell ref="NDU182:NFS182"/>
    <mergeCell ref="NFT182:NHR182"/>
    <mergeCell ref="NHS182:NJQ182"/>
    <mergeCell ref="NJR182:NLP182"/>
    <mergeCell ref="NLQ182:NNO182"/>
    <mergeCell ref="PIR182:PKP182"/>
    <mergeCell ref="PKQ182:PMO182"/>
    <mergeCell ref="PMP182:PON182"/>
    <mergeCell ref="POO182:PQM182"/>
    <mergeCell ref="PQN182:PSL182"/>
    <mergeCell ref="PSM182:PUK182"/>
    <mergeCell ref="OWX182:OYV182"/>
    <mergeCell ref="OYW182:PAU182"/>
    <mergeCell ref="PAV182:PCT182"/>
    <mergeCell ref="PCU182:PES182"/>
    <mergeCell ref="PET182:PGR182"/>
    <mergeCell ref="PGS182:PIQ182"/>
    <mergeCell ref="OLD182:ONB182"/>
    <mergeCell ref="ONC182:OPA182"/>
    <mergeCell ref="OPB182:OQZ182"/>
    <mergeCell ref="ORA182:OSY182"/>
    <mergeCell ref="OSZ182:OUX182"/>
    <mergeCell ref="OUY182:OWW182"/>
    <mergeCell ref="QRZ182:QTX182"/>
    <mergeCell ref="QTY182:QVW182"/>
    <mergeCell ref="QVX182:QXV182"/>
    <mergeCell ref="QXW182:QZU182"/>
    <mergeCell ref="QZV182:RBT182"/>
    <mergeCell ref="RBU182:RDS182"/>
    <mergeCell ref="QGF182:QID182"/>
    <mergeCell ref="QIE182:QKC182"/>
    <mergeCell ref="QKD182:QMB182"/>
    <mergeCell ref="QMC182:QOA182"/>
    <mergeCell ref="QOB182:QPZ182"/>
    <mergeCell ref="QQA182:QRY182"/>
    <mergeCell ref="PUL182:PWJ182"/>
    <mergeCell ref="PWK182:PYI182"/>
    <mergeCell ref="PYJ182:QAH182"/>
    <mergeCell ref="QAI182:QCG182"/>
    <mergeCell ref="QCH182:QEF182"/>
    <mergeCell ref="QEG182:QGE182"/>
    <mergeCell ref="SBH182:SDF182"/>
    <mergeCell ref="SDG182:SFE182"/>
    <mergeCell ref="SFF182:SHD182"/>
    <mergeCell ref="SHE182:SJC182"/>
    <mergeCell ref="SJD182:SLB182"/>
    <mergeCell ref="SLC182:SNA182"/>
    <mergeCell ref="RPN182:RRL182"/>
    <mergeCell ref="RRM182:RTK182"/>
    <mergeCell ref="RTL182:RVJ182"/>
    <mergeCell ref="RVK182:RXI182"/>
    <mergeCell ref="RXJ182:RZH182"/>
    <mergeCell ref="RZI182:SBG182"/>
    <mergeCell ref="RDT182:RFR182"/>
    <mergeCell ref="RFS182:RHQ182"/>
    <mergeCell ref="RHR182:RJP182"/>
    <mergeCell ref="RJQ182:RLO182"/>
    <mergeCell ref="RLP182:RNN182"/>
    <mergeCell ref="RNO182:RPM182"/>
    <mergeCell ref="TKP182:TMN182"/>
    <mergeCell ref="TMO182:TOM182"/>
    <mergeCell ref="TON182:TQL182"/>
    <mergeCell ref="TQM182:TSK182"/>
    <mergeCell ref="TSL182:TUJ182"/>
    <mergeCell ref="TUK182:TWI182"/>
    <mergeCell ref="SYV182:TAT182"/>
    <mergeCell ref="TAU182:TCS182"/>
    <mergeCell ref="TCT182:TER182"/>
    <mergeCell ref="TES182:TGQ182"/>
    <mergeCell ref="TGR182:TIP182"/>
    <mergeCell ref="TIQ182:TKO182"/>
    <mergeCell ref="SNB182:SOZ182"/>
    <mergeCell ref="SPA182:SQY182"/>
    <mergeCell ref="SQZ182:SSX182"/>
    <mergeCell ref="SSY182:SUW182"/>
    <mergeCell ref="SUX182:SWV182"/>
    <mergeCell ref="SWW182:SYU182"/>
    <mergeCell ref="VJP182:VLN182"/>
    <mergeCell ref="VLO182:VNM182"/>
    <mergeCell ref="VNN182:VPL182"/>
    <mergeCell ref="VPM182:VRK182"/>
    <mergeCell ref="UTX182:UVV182"/>
    <mergeCell ref="UVW182:UXU182"/>
    <mergeCell ref="UXV182:UZT182"/>
    <mergeCell ref="UZU182:VBS182"/>
    <mergeCell ref="VBT182:VDR182"/>
    <mergeCell ref="VDS182:VFQ182"/>
    <mergeCell ref="UID182:UKB182"/>
    <mergeCell ref="UKC182:UMA182"/>
    <mergeCell ref="UMB182:UNZ182"/>
    <mergeCell ref="UOA182:UPY182"/>
    <mergeCell ref="UPZ182:URX182"/>
    <mergeCell ref="URY182:UTW182"/>
    <mergeCell ref="TWJ182:TYH182"/>
    <mergeCell ref="TYI182:UAG182"/>
    <mergeCell ref="UAH182:UCF182"/>
    <mergeCell ref="UCG182:UEE182"/>
    <mergeCell ref="UEF182:UGD182"/>
    <mergeCell ref="UGE182:UIC182"/>
    <mergeCell ref="A186:AY186"/>
    <mergeCell ref="A187:AY187"/>
    <mergeCell ref="A188:AY188"/>
    <mergeCell ref="CY188:EW188"/>
    <mergeCell ref="EX188:GV188"/>
    <mergeCell ref="GW188:IU188"/>
    <mergeCell ref="XAT182:XCR182"/>
    <mergeCell ref="XCS182:XEQ182"/>
    <mergeCell ref="XER182:XFD182"/>
    <mergeCell ref="A183:AY183"/>
    <mergeCell ref="A184:AY184"/>
    <mergeCell ref="A185:AY185"/>
    <mergeCell ref="WOZ182:WQX182"/>
    <mergeCell ref="WQY182:WSW182"/>
    <mergeCell ref="WSX182:WUV182"/>
    <mergeCell ref="WUW182:WWU182"/>
    <mergeCell ref="WWV182:WYT182"/>
    <mergeCell ref="WYU182:XAS182"/>
    <mergeCell ref="WDF182:WFD182"/>
    <mergeCell ref="WFE182:WHC182"/>
    <mergeCell ref="WHD182:WJB182"/>
    <mergeCell ref="WJC182:WLA182"/>
    <mergeCell ref="WLB182:WMZ182"/>
    <mergeCell ref="WNA182:WOY182"/>
    <mergeCell ref="VRL182:VTJ182"/>
    <mergeCell ref="VTK182:VVI182"/>
    <mergeCell ref="VVJ182:VXH182"/>
    <mergeCell ref="VXI182:VZG182"/>
    <mergeCell ref="VZH182:WBF182"/>
    <mergeCell ref="WBG182:WDE182"/>
    <mergeCell ref="VFR182:VHP182"/>
    <mergeCell ref="VHQ182:VJO182"/>
    <mergeCell ref="AGJ188:AIH188"/>
    <mergeCell ref="AII188:AKG188"/>
    <mergeCell ref="AKH188:AMF188"/>
    <mergeCell ref="AMG188:AOE188"/>
    <mergeCell ref="AOF188:AQD188"/>
    <mergeCell ref="AQE188:ASC188"/>
    <mergeCell ref="UP188:WN188"/>
    <mergeCell ref="WO188:YM188"/>
    <mergeCell ref="YN188:AAL188"/>
    <mergeCell ref="AAM188:ACK188"/>
    <mergeCell ref="ACL188:AEJ188"/>
    <mergeCell ref="AEK188:AGI188"/>
    <mergeCell ref="IV188:KT188"/>
    <mergeCell ref="KU188:MS188"/>
    <mergeCell ref="MT188:OR188"/>
    <mergeCell ref="OS188:QQ188"/>
    <mergeCell ref="QR188:SP188"/>
    <mergeCell ref="SQ188:UO188"/>
    <mergeCell ref="BPR188:BRP188"/>
    <mergeCell ref="BRQ188:BTO188"/>
    <mergeCell ref="BTP188:BVN188"/>
    <mergeCell ref="BVO188:BXM188"/>
    <mergeCell ref="BXN188:BZL188"/>
    <mergeCell ref="BZM188:CBK188"/>
    <mergeCell ref="BDX188:BFV188"/>
    <mergeCell ref="BFW188:BHU188"/>
    <mergeCell ref="BHV188:BJT188"/>
    <mergeCell ref="BJU188:BLS188"/>
    <mergeCell ref="BLT188:BNR188"/>
    <mergeCell ref="BNS188:BPQ188"/>
    <mergeCell ref="ASD188:AUB188"/>
    <mergeCell ref="AUC188:AWA188"/>
    <mergeCell ref="AWB188:AXZ188"/>
    <mergeCell ref="AYA188:AZY188"/>
    <mergeCell ref="AZZ188:BBX188"/>
    <mergeCell ref="BBY188:BDW188"/>
    <mergeCell ref="CYZ188:DAX188"/>
    <mergeCell ref="DAY188:DCW188"/>
    <mergeCell ref="DCX188:DEV188"/>
    <mergeCell ref="DEW188:DGU188"/>
    <mergeCell ref="DGV188:DIT188"/>
    <mergeCell ref="DIU188:DKS188"/>
    <mergeCell ref="CNF188:CPD188"/>
    <mergeCell ref="CPE188:CRC188"/>
    <mergeCell ref="CRD188:CTB188"/>
    <mergeCell ref="CTC188:CVA188"/>
    <mergeCell ref="CVB188:CWZ188"/>
    <mergeCell ref="CXA188:CYY188"/>
    <mergeCell ref="CBL188:CDJ188"/>
    <mergeCell ref="CDK188:CFI188"/>
    <mergeCell ref="CFJ188:CHH188"/>
    <mergeCell ref="CHI188:CJG188"/>
    <mergeCell ref="CJH188:CLF188"/>
    <mergeCell ref="CLG188:CNE188"/>
    <mergeCell ref="EIH188:EKF188"/>
    <mergeCell ref="EKG188:EME188"/>
    <mergeCell ref="EMF188:EOD188"/>
    <mergeCell ref="EOE188:EQC188"/>
    <mergeCell ref="EQD188:ESB188"/>
    <mergeCell ref="ESC188:EUA188"/>
    <mergeCell ref="DWN188:DYL188"/>
    <mergeCell ref="DYM188:EAK188"/>
    <mergeCell ref="EAL188:ECJ188"/>
    <mergeCell ref="ECK188:EEI188"/>
    <mergeCell ref="EEJ188:EGH188"/>
    <mergeCell ref="EGI188:EIG188"/>
    <mergeCell ref="DKT188:DMR188"/>
    <mergeCell ref="DMS188:DOQ188"/>
    <mergeCell ref="DOR188:DQP188"/>
    <mergeCell ref="DQQ188:DSO188"/>
    <mergeCell ref="DSP188:DUN188"/>
    <mergeCell ref="DUO188:DWM188"/>
    <mergeCell ref="FRP188:FTN188"/>
    <mergeCell ref="FTO188:FVM188"/>
    <mergeCell ref="FVN188:FXL188"/>
    <mergeCell ref="FXM188:FZK188"/>
    <mergeCell ref="FZL188:GBJ188"/>
    <mergeCell ref="GBK188:GDI188"/>
    <mergeCell ref="FFV188:FHT188"/>
    <mergeCell ref="FHU188:FJS188"/>
    <mergeCell ref="FJT188:FLR188"/>
    <mergeCell ref="FLS188:FNQ188"/>
    <mergeCell ref="FNR188:FPP188"/>
    <mergeCell ref="FPQ188:FRO188"/>
    <mergeCell ref="EUB188:EVZ188"/>
    <mergeCell ref="EWA188:EXY188"/>
    <mergeCell ref="EXZ188:EZX188"/>
    <mergeCell ref="EZY188:FBW188"/>
    <mergeCell ref="FBX188:FDV188"/>
    <mergeCell ref="FDW188:FFU188"/>
    <mergeCell ref="HAX188:HCV188"/>
    <mergeCell ref="HCW188:HEU188"/>
    <mergeCell ref="HEV188:HGT188"/>
    <mergeCell ref="HGU188:HIS188"/>
    <mergeCell ref="HIT188:HKR188"/>
    <mergeCell ref="HKS188:HMQ188"/>
    <mergeCell ref="GPD188:GRB188"/>
    <mergeCell ref="GRC188:GTA188"/>
    <mergeCell ref="GTB188:GUZ188"/>
    <mergeCell ref="GVA188:GWY188"/>
    <mergeCell ref="GWZ188:GYX188"/>
    <mergeCell ref="GYY188:HAW188"/>
    <mergeCell ref="GDJ188:GFH188"/>
    <mergeCell ref="GFI188:GHG188"/>
    <mergeCell ref="GHH188:GJF188"/>
    <mergeCell ref="GJG188:GLE188"/>
    <mergeCell ref="GLF188:GND188"/>
    <mergeCell ref="GNE188:GPC188"/>
    <mergeCell ref="IKF188:IMD188"/>
    <mergeCell ref="IME188:IOC188"/>
    <mergeCell ref="IOD188:IQB188"/>
    <mergeCell ref="IQC188:ISA188"/>
    <mergeCell ref="ISB188:ITZ188"/>
    <mergeCell ref="IUA188:IVY188"/>
    <mergeCell ref="HYL188:IAJ188"/>
    <mergeCell ref="IAK188:ICI188"/>
    <mergeCell ref="ICJ188:IEH188"/>
    <mergeCell ref="IEI188:IGG188"/>
    <mergeCell ref="IGH188:IIF188"/>
    <mergeCell ref="IIG188:IKE188"/>
    <mergeCell ref="HMR188:HOP188"/>
    <mergeCell ref="HOQ188:HQO188"/>
    <mergeCell ref="HQP188:HSN188"/>
    <mergeCell ref="HSO188:HUM188"/>
    <mergeCell ref="HUN188:HWL188"/>
    <mergeCell ref="HWM188:HYK188"/>
    <mergeCell ref="JTN188:JVL188"/>
    <mergeCell ref="JVM188:JXK188"/>
    <mergeCell ref="JXL188:JZJ188"/>
    <mergeCell ref="JZK188:KBI188"/>
    <mergeCell ref="KBJ188:KDH188"/>
    <mergeCell ref="KDI188:KFG188"/>
    <mergeCell ref="JHT188:JJR188"/>
    <mergeCell ref="JJS188:JLQ188"/>
    <mergeCell ref="JLR188:JNP188"/>
    <mergeCell ref="JNQ188:JPO188"/>
    <mergeCell ref="JPP188:JRN188"/>
    <mergeCell ref="JRO188:JTM188"/>
    <mergeCell ref="IVZ188:IXX188"/>
    <mergeCell ref="IXY188:IZW188"/>
    <mergeCell ref="IZX188:JBV188"/>
    <mergeCell ref="JBW188:JDU188"/>
    <mergeCell ref="JDV188:JFT188"/>
    <mergeCell ref="JFU188:JHS188"/>
    <mergeCell ref="LCV188:LET188"/>
    <mergeCell ref="LEU188:LGS188"/>
    <mergeCell ref="LGT188:LIR188"/>
    <mergeCell ref="LIS188:LKQ188"/>
    <mergeCell ref="LKR188:LMP188"/>
    <mergeCell ref="LMQ188:LOO188"/>
    <mergeCell ref="KRB188:KSZ188"/>
    <mergeCell ref="KTA188:KUY188"/>
    <mergeCell ref="KUZ188:KWX188"/>
    <mergeCell ref="KWY188:KYW188"/>
    <mergeCell ref="KYX188:LAV188"/>
    <mergeCell ref="LAW188:LCU188"/>
    <mergeCell ref="KFH188:KHF188"/>
    <mergeCell ref="KHG188:KJE188"/>
    <mergeCell ref="KJF188:KLD188"/>
    <mergeCell ref="KLE188:KNC188"/>
    <mergeCell ref="KND188:KPB188"/>
    <mergeCell ref="KPC188:KRA188"/>
    <mergeCell ref="MMD188:MOB188"/>
    <mergeCell ref="MOC188:MQA188"/>
    <mergeCell ref="MQB188:MRZ188"/>
    <mergeCell ref="MSA188:MTY188"/>
    <mergeCell ref="MTZ188:MVX188"/>
    <mergeCell ref="MVY188:MXW188"/>
    <mergeCell ref="MAJ188:MCH188"/>
    <mergeCell ref="MCI188:MEG188"/>
    <mergeCell ref="MEH188:MGF188"/>
    <mergeCell ref="MGG188:MIE188"/>
    <mergeCell ref="MIF188:MKD188"/>
    <mergeCell ref="MKE188:MMC188"/>
    <mergeCell ref="LOP188:LQN188"/>
    <mergeCell ref="LQO188:LSM188"/>
    <mergeCell ref="LSN188:LUL188"/>
    <mergeCell ref="LUM188:LWK188"/>
    <mergeCell ref="LWL188:LYJ188"/>
    <mergeCell ref="LYK188:MAI188"/>
    <mergeCell ref="NVL188:NXJ188"/>
    <mergeCell ref="NXK188:NZI188"/>
    <mergeCell ref="NZJ188:OBH188"/>
    <mergeCell ref="OBI188:ODG188"/>
    <mergeCell ref="ODH188:OFF188"/>
    <mergeCell ref="OFG188:OHE188"/>
    <mergeCell ref="NJR188:NLP188"/>
    <mergeCell ref="NLQ188:NNO188"/>
    <mergeCell ref="NNP188:NPN188"/>
    <mergeCell ref="NPO188:NRM188"/>
    <mergeCell ref="NRN188:NTL188"/>
    <mergeCell ref="NTM188:NVK188"/>
    <mergeCell ref="MXX188:MZV188"/>
    <mergeCell ref="MZW188:NBU188"/>
    <mergeCell ref="NBV188:NDT188"/>
    <mergeCell ref="NDU188:NFS188"/>
    <mergeCell ref="NFT188:NHR188"/>
    <mergeCell ref="NHS188:NJQ188"/>
    <mergeCell ref="PET188:PGR188"/>
    <mergeCell ref="PGS188:PIQ188"/>
    <mergeCell ref="PIR188:PKP188"/>
    <mergeCell ref="PKQ188:PMO188"/>
    <mergeCell ref="PMP188:PON188"/>
    <mergeCell ref="POO188:PQM188"/>
    <mergeCell ref="OSZ188:OUX188"/>
    <mergeCell ref="OUY188:OWW188"/>
    <mergeCell ref="OWX188:OYV188"/>
    <mergeCell ref="OYW188:PAU188"/>
    <mergeCell ref="PAV188:PCT188"/>
    <mergeCell ref="PCU188:PES188"/>
    <mergeCell ref="OHF188:OJD188"/>
    <mergeCell ref="OJE188:OLC188"/>
    <mergeCell ref="OLD188:ONB188"/>
    <mergeCell ref="ONC188:OPA188"/>
    <mergeCell ref="OPB188:OQZ188"/>
    <mergeCell ref="ORA188:OSY188"/>
    <mergeCell ref="QOB188:QPZ188"/>
    <mergeCell ref="QQA188:QRY188"/>
    <mergeCell ref="QRZ188:QTX188"/>
    <mergeCell ref="QTY188:QVW188"/>
    <mergeCell ref="QVX188:QXV188"/>
    <mergeCell ref="QXW188:QZU188"/>
    <mergeCell ref="QCH188:QEF188"/>
    <mergeCell ref="QEG188:QGE188"/>
    <mergeCell ref="QGF188:QID188"/>
    <mergeCell ref="QIE188:QKC188"/>
    <mergeCell ref="QKD188:QMB188"/>
    <mergeCell ref="QMC188:QOA188"/>
    <mergeCell ref="PQN188:PSL188"/>
    <mergeCell ref="PSM188:PUK188"/>
    <mergeCell ref="PUL188:PWJ188"/>
    <mergeCell ref="PWK188:PYI188"/>
    <mergeCell ref="PYJ188:QAH188"/>
    <mergeCell ref="QAI188:QCG188"/>
    <mergeCell ref="RXJ188:RZH188"/>
    <mergeCell ref="RZI188:SBG188"/>
    <mergeCell ref="SBH188:SDF188"/>
    <mergeCell ref="SDG188:SFE188"/>
    <mergeCell ref="SFF188:SHD188"/>
    <mergeCell ref="SHE188:SJC188"/>
    <mergeCell ref="RLP188:RNN188"/>
    <mergeCell ref="RNO188:RPM188"/>
    <mergeCell ref="RPN188:RRL188"/>
    <mergeCell ref="RRM188:RTK188"/>
    <mergeCell ref="RTL188:RVJ188"/>
    <mergeCell ref="RVK188:RXI188"/>
    <mergeCell ref="QZV188:RBT188"/>
    <mergeCell ref="RBU188:RDS188"/>
    <mergeCell ref="RDT188:RFR188"/>
    <mergeCell ref="RFS188:RHQ188"/>
    <mergeCell ref="RHR188:RJP188"/>
    <mergeCell ref="RJQ188:RLO188"/>
    <mergeCell ref="TGR188:TIP188"/>
    <mergeCell ref="TIQ188:TKO188"/>
    <mergeCell ref="TKP188:TMN188"/>
    <mergeCell ref="TMO188:TOM188"/>
    <mergeCell ref="TON188:TQL188"/>
    <mergeCell ref="TQM188:TSK188"/>
    <mergeCell ref="SUX188:SWV188"/>
    <mergeCell ref="SWW188:SYU188"/>
    <mergeCell ref="SYV188:TAT188"/>
    <mergeCell ref="TAU188:TCS188"/>
    <mergeCell ref="TCT188:TER188"/>
    <mergeCell ref="TES188:TGQ188"/>
    <mergeCell ref="SJD188:SLB188"/>
    <mergeCell ref="SLC188:SNA188"/>
    <mergeCell ref="SNB188:SOZ188"/>
    <mergeCell ref="SPA188:SQY188"/>
    <mergeCell ref="SQZ188:SSX188"/>
    <mergeCell ref="SSY188:SUW188"/>
    <mergeCell ref="VFR188:VHP188"/>
    <mergeCell ref="VHQ188:VJO188"/>
    <mergeCell ref="VJP188:VLN188"/>
    <mergeCell ref="VLO188:VNM188"/>
    <mergeCell ref="UPZ188:URX188"/>
    <mergeCell ref="URY188:UTW188"/>
    <mergeCell ref="UTX188:UVV188"/>
    <mergeCell ref="UVW188:UXU188"/>
    <mergeCell ref="UXV188:UZT188"/>
    <mergeCell ref="UZU188:VBS188"/>
    <mergeCell ref="UEF188:UGD188"/>
    <mergeCell ref="UGE188:UIC188"/>
    <mergeCell ref="UID188:UKB188"/>
    <mergeCell ref="UKC188:UMA188"/>
    <mergeCell ref="UMB188:UNZ188"/>
    <mergeCell ref="UOA188:UPY188"/>
    <mergeCell ref="TSL188:TUJ188"/>
    <mergeCell ref="TUK188:TWI188"/>
    <mergeCell ref="TWJ188:TYH188"/>
    <mergeCell ref="TYI188:UAG188"/>
    <mergeCell ref="UAH188:UCF188"/>
    <mergeCell ref="UCG188:UEE188"/>
    <mergeCell ref="A190:AY190"/>
    <mergeCell ref="A192:B192"/>
    <mergeCell ref="C192:D192"/>
    <mergeCell ref="E192:AM192"/>
    <mergeCell ref="A195:AY195"/>
    <mergeCell ref="CY195:EW195"/>
    <mergeCell ref="WWV188:WYT188"/>
    <mergeCell ref="WYU188:XAS188"/>
    <mergeCell ref="XAT188:XCR188"/>
    <mergeCell ref="XCS188:XEQ188"/>
    <mergeCell ref="XER188:XFD188"/>
    <mergeCell ref="A189:AY189"/>
    <mergeCell ref="WLB188:WMZ188"/>
    <mergeCell ref="WNA188:WOY188"/>
    <mergeCell ref="WOZ188:WQX188"/>
    <mergeCell ref="WQY188:WSW188"/>
    <mergeCell ref="WSX188:WUV188"/>
    <mergeCell ref="WUW188:WWU188"/>
    <mergeCell ref="VZH188:WBF188"/>
    <mergeCell ref="WBG188:WDE188"/>
    <mergeCell ref="WDF188:WFD188"/>
    <mergeCell ref="WFE188:WHC188"/>
    <mergeCell ref="WHD188:WJB188"/>
    <mergeCell ref="WJC188:WLA188"/>
    <mergeCell ref="VNN188:VPL188"/>
    <mergeCell ref="VPM188:VRK188"/>
    <mergeCell ref="VRL188:VTJ188"/>
    <mergeCell ref="VTK188:VVI188"/>
    <mergeCell ref="VVJ188:VXH188"/>
    <mergeCell ref="VXI188:VZG188"/>
    <mergeCell ref="VBT188:VDR188"/>
    <mergeCell ref="VDS188:VFQ188"/>
    <mergeCell ref="ACL195:AEJ195"/>
    <mergeCell ref="AEK195:AGI195"/>
    <mergeCell ref="AGJ195:AIH195"/>
    <mergeCell ref="AII195:AKG195"/>
    <mergeCell ref="AKH195:AMF195"/>
    <mergeCell ref="AMG195:AOE195"/>
    <mergeCell ref="QR195:SP195"/>
    <mergeCell ref="SQ195:UO195"/>
    <mergeCell ref="UP195:WN195"/>
    <mergeCell ref="WO195:YM195"/>
    <mergeCell ref="YN195:AAL195"/>
    <mergeCell ref="AAM195:ACK195"/>
    <mergeCell ref="EX195:GV195"/>
    <mergeCell ref="GW195:IU195"/>
    <mergeCell ref="IV195:KT195"/>
    <mergeCell ref="KU195:MS195"/>
    <mergeCell ref="MT195:OR195"/>
    <mergeCell ref="OS195:QQ195"/>
    <mergeCell ref="BLT195:BNR195"/>
    <mergeCell ref="BNS195:BPQ195"/>
    <mergeCell ref="BPR195:BRP195"/>
    <mergeCell ref="BRQ195:BTO195"/>
    <mergeCell ref="BTP195:BVN195"/>
    <mergeCell ref="BVO195:BXM195"/>
    <mergeCell ref="AZZ195:BBX195"/>
    <mergeCell ref="BBY195:BDW195"/>
    <mergeCell ref="BDX195:BFV195"/>
    <mergeCell ref="BFW195:BHU195"/>
    <mergeCell ref="BHV195:BJT195"/>
    <mergeCell ref="BJU195:BLS195"/>
    <mergeCell ref="AOF195:AQD195"/>
    <mergeCell ref="AQE195:ASC195"/>
    <mergeCell ref="ASD195:AUB195"/>
    <mergeCell ref="AUC195:AWA195"/>
    <mergeCell ref="AWB195:AXZ195"/>
    <mergeCell ref="AYA195:AZY195"/>
    <mergeCell ref="CVB195:CWZ195"/>
    <mergeCell ref="CXA195:CYY195"/>
    <mergeCell ref="CYZ195:DAX195"/>
    <mergeCell ref="DAY195:DCW195"/>
    <mergeCell ref="DCX195:DEV195"/>
    <mergeCell ref="DEW195:DGU195"/>
    <mergeCell ref="CJH195:CLF195"/>
    <mergeCell ref="CLG195:CNE195"/>
    <mergeCell ref="CNF195:CPD195"/>
    <mergeCell ref="CPE195:CRC195"/>
    <mergeCell ref="CRD195:CTB195"/>
    <mergeCell ref="CTC195:CVA195"/>
    <mergeCell ref="BXN195:BZL195"/>
    <mergeCell ref="BZM195:CBK195"/>
    <mergeCell ref="CBL195:CDJ195"/>
    <mergeCell ref="CDK195:CFI195"/>
    <mergeCell ref="CFJ195:CHH195"/>
    <mergeCell ref="CHI195:CJG195"/>
    <mergeCell ref="EEJ195:EGH195"/>
    <mergeCell ref="EGI195:EIG195"/>
    <mergeCell ref="EIH195:EKF195"/>
    <mergeCell ref="EKG195:EME195"/>
    <mergeCell ref="EMF195:EOD195"/>
    <mergeCell ref="EOE195:EQC195"/>
    <mergeCell ref="DSP195:DUN195"/>
    <mergeCell ref="DUO195:DWM195"/>
    <mergeCell ref="DWN195:DYL195"/>
    <mergeCell ref="DYM195:EAK195"/>
    <mergeCell ref="EAL195:ECJ195"/>
    <mergeCell ref="ECK195:EEI195"/>
    <mergeCell ref="DGV195:DIT195"/>
    <mergeCell ref="DIU195:DKS195"/>
    <mergeCell ref="DKT195:DMR195"/>
    <mergeCell ref="DMS195:DOQ195"/>
    <mergeCell ref="DOR195:DQP195"/>
    <mergeCell ref="DQQ195:DSO195"/>
    <mergeCell ref="FNR195:FPP195"/>
    <mergeCell ref="FPQ195:FRO195"/>
    <mergeCell ref="FRP195:FTN195"/>
    <mergeCell ref="FTO195:FVM195"/>
    <mergeCell ref="FVN195:FXL195"/>
    <mergeCell ref="FXM195:FZK195"/>
    <mergeCell ref="FBX195:FDV195"/>
    <mergeCell ref="FDW195:FFU195"/>
    <mergeCell ref="FFV195:FHT195"/>
    <mergeCell ref="FHU195:FJS195"/>
    <mergeCell ref="FJT195:FLR195"/>
    <mergeCell ref="FLS195:FNQ195"/>
    <mergeCell ref="EQD195:ESB195"/>
    <mergeCell ref="ESC195:EUA195"/>
    <mergeCell ref="EUB195:EVZ195"/>
    <mergeCell ref="EWA195:EXY195"/>
    <mergeCell ref="EXZ195:EZX195"/>
    <mergeCell ref="EZY195:FBW195"/>
    <mergeCell ref="GWZ195:GYX195"/>
    <mergeCell ref="GYY195:HAW195"/>
    <mergeCell ref="HAX195:HCV195"/>
    <mergeCell ref="HCW195:HEU195"/>
    <mergeCell ref="HEV195:HGT195"/>
    <mergeCell ref="HGU195:HIS195"/>
    <mergeCell ref="GLF195:GND195"/>
    <mergeCell ref="GNE195:GPC195"/>
    <mergeCell ref="GPD195:GRB195"/>
    <mergeCell ref="GRC195:GTA195"/>
    <mergeCell ref="GTB195:GUZ195"/>
    <mergeCell ref="GVA195:GWY195"/>
    <mergeCell ref="FZL195:GBJ195"/>
    <mergeCell ref="GBK195:GDI195"/>
    <mergeCell ref="GDJ195:GFH195"/>
    <mergeCell ref="GFI195:GHG195"/>
    <mergeCell ref="GHH195:GJF195"/>
    <mergeCell ref="GJG195:GLE195"/>
    <mergeCell ref="IGH195:IIF195"/>
    <mergeCell ref="IIG195:IKE195"/>
    <mergeCell ref="IKF195:IMD195"/>
    <mergeCell ref="IME195:IOC195"/>
    <mergeCell ref="IOD195:IQB195"/>
    <mergeCell ref="IQC195:ISA195"/>
    <mergeCell ref="HUN195:HWL195"/>
    <mergeCell ref="HWM195:HYK195"/>
    <mergeCell ref="HYL195:IAJ195"/>
    <mergeCell ref="IAK195:ICI195"/>
    <mergeCell ref="ICJ195:IEH195"/>
    <mergeCell ref="IEI195:IGG195"/>
    <mergeCell ref="HIT195:HKR195"/>
    <mergeCell ref="HKS195:HMQ195"/>
    <mergeCell ref="HMR195:HOP195"/>
    <mergeCell ref="HOQ195:HQO195"/>
    <mergeCell ref="HQP195:HSN195"/>
    <mergeCell ref="HSO195:HUM195"/>
    <mergeCell ref="JPP195:JRN195"/>
    <mergeCell ref="JRO195:JTM195"/>
    <mergeCell ref="JTN195:JVL195"/>
    <mergeCell ref="JVM195:JXK195"/>
    <mergeCell ref="JXL195:JZJ195"/>
    <mergeCell ref="JZK195:KBI195"/>
    <mergeCell ref="JDV195:JFT195"/>
    <mergeCell ref="JFU195:JHS195"/>
    <mergeCell ref="JHT195:JJR195"/>
    <mergeCell ref="JJS195:JLQ195"/>
    <mergeCell ref="JLR195:JNP195"/>
    <mergeCell ref="JNQ195:JPO195"/>
    <mergeCell ref="ISB195:ITZ195"/>
    <mergeCell ref="IUA195:IVY195"/>
    <mergeCell ref="IVZ195:IXX195"/>
    <mergeCell ref="IXY195:IZW195"/>
    <mergeCell ref="IZX195:JBV195"/>
    <mergeCell ref="JBW195:JDU195"/>
    <mergeCell ref="KYX195:LAV195"/>
    <mergeCell ref="LAW195:LCU195"/>
    <mergeCell ref="LCV195:LET195"/>
    <mergeCell ref="LEU195:LGS195"/>
    <mergeCell ref="LGT195:LIR195"/>
    <mergeCell ref="LIS195:LKQ195"/>
    <mergeCell ref="KND195:KPB195"/>
    <mergeCell ref="KPC195:KRA195"/>
    <mergeCell ref="KRB195:KSZ195"/>
    <mergeCell ref="KTA195:KUY195"/>
    <mergeCell ref="KUZ195:KWX195"/>
    <mergeCell ref="KWY195:KYW195"/>
    <mergeCell ref="KBJ195:KDH195"/>
    <mergeCell ref="KDI195:KFG195"/>
    <mergeCell ref="KFH195:KHF195"/>
    <mergeCell ref="KHG195:KJE195"/>
    <mergeCell ref="KJF195:KLD195"/>
    <mergeCell ref="KLE195:KNC195"/>
    <mergeCell ref="MIF195:MKD195"/>
    <mergeCell ref="MKE195:MMC195"/>
    <mergeCell ref="MMD195:MOB195"/>
    <mergeCell ref="MOC195:MQA195"/>
    <mergeCell ref="MQB195:MRZ195"/>
    <mergeCell ref="MSA195:MTY195"/>
    <mergeCell ref="LWL195:LYJ195"/>
    <mergeCell ref="LYK195:MAI195"/>
    <mergeCell ref="MAJ195:MCH195"/>
    <mergeCell ref="MCI195:MEG195"/>
    <mergeCell ref="MEH195:MGF195"/>
    <mergeCell ref="MGG195:MIE195"/>
    <mergeCell ref="LKR195:LMP195"/>
    <mergeCell ref="LMQ195:LOO195"/>
    <mergeCell ref="LOP195:LQN195"/>
    <mergeCell ref="LQO195:LSM195"/>
    <mergeCell ref="LSN195:LUL195"/>
    <mergeCell ref="LUM195:LWK195"/>
    <mergeCell ref="NRN195:NTL195"/>
    <mergeCell ref="NTM195:NVK195"/>
    <mergeCell ref="NVL195:NXJ195"/>
    <mergeCell ref="NXK195:NZI195"/>
    <mergeCell ref="NZJ195:OBH195"/>
    <mergeCell ref="OBI195:ODG195"/>
    <mergeCell ref="NFT195:NHR195"/>
    <mergeCell ref="NHS195:NJQ195"/>
    <mergeCell ref="NJR195:NLP195"/>
    <mergeCell ref="NLQ195:NNO195"/>
    <mergeCell ref="NNP195:NPN195"/>
    <mergeCell ref="NPO195:NRM195"/>
    <mergeCell ref="MTZ195:MVX195"/>
    <mergeCell ref="MVY195:MXW195"/>
    <mergeCell ref="MXX195:MZV195"/>
    <mergeCell ref="MZW195:NBU195"/>
    <mergeCell ref="NBV195:NDT195"/>
    <mergeCell ref="NDU195:NFS195"/>
    <mergeCell ref="PAV195:PCT195"/>
    <mergeCell ref="PCU195:PES195"/>
    <mergeCell ref="PET195:PGR195"/>
    <mergeCell ref="PGS195:PIQ195"/>
    <mergeCell ref="PIR195:PKP195"/>
    <mergeCell ref="PKQ195:PMO195"/>
    <mergeCell ref="OPB195:OQZ195"/>
    <mergeCell ref="ORA195:OSY195"/>
    <mergeCell ref="OSZ195:OUX195"/>
    <mergeCell ref="OUY195:OWW195"/>
    <mergeCell ref="OWX195:OYV195"/>
    <mergeCell ref="OYW195:PAU195"/>
    <mergeCell ref="ODH195:OFF195"/>
    <mergeCell ref="OFG195:OHE195"/>
    <mergeCell ref="OHF195:OJD195"/>
    <mergeCell ref="OJE195:OLC195"/>
    <mergeCell ref="OLD195:ONB195"/>
    <mergeCell ref="ONC195:OPA195"/>
    <mergeCell ref="QKD195:QMB195"/>
    <mergeCell ref="QMC195:QOA195"/>
    <mergeCell ref="QOB195:QPZ195"/>
    <mergeCell ref="QQA195:QRY195"/>
    <mergeCell ref="QRZ195:QTX195"/>
    <mergeCell ref="QTY195:QVW195"/>
    <mergeCell ref="PYJ195:QAH195"/>
    <mergeCell ref="QAI195:QCG195"/>
    <mergeCell ref="QCH195:QEF195"/>
    <mergeCell ref="QEG195:QGE195"/>
    <mergeCell ref="QGF195:QID195"/>
    <mergeCell ref="QIE195:QKC195"/>
    <mergeCell ref="PMP195:PON195"/>
    <mergeCell ref="POO195:PQM195"/>
    <mergeCell ref="PQN195:PSL195"/>
    <mergeCell ref="PSM195:PUK195"/>
    <mergeCell ref="PUL195:PWJ195"/>
    <mergeCell ref="PWK195:PYI195"/>
    <mergeCell ref="VPM195:VRK195"/>
    <mergeCell ref="VRL195:VTJ195"/>
    <mergeCell ref="VTK195:VVI195"/>
    <mergeCell ref="UXV195:UZT195"/>
    <mergeCell ref="UZU195:VBS195"/>
    <mergeCell ref="VBT195:VDR195"/>
    <mergeCell ref="VDS195:VFQ195"/>
    <mergeCell ref="VFR195:VHP195"/>
    <mergeCell ref="VHQ195:VJO195"/>
    <mergeCell ref="RTL195:RVJ195"/>
    <mergeCell ref="RVK195:RXI195"/>
    <mergeCell ref="RXJ195:RZH195"/>
    <mergeCell ref="RZI195:SBG195"/>
    <mergeCell ref="SBH195:SDF195"/>
    <mergeCell ref="SDG195:SFE195"/>
    <mergeCell ref="RHR195:RJP195"/>
    <mergeCell ref="RJQ195:RLO195"/>
    <mergeCell ref="RLP195:RNN195"/>
    <mergeCell ref="RNO195:RPM195"/>
    <mergeCell ref="RPN195:RRL195"/>
    <mergeCell ref="RRM195:RTK195"/>
    <mergeCell ref="QVX195:QXV195"/>
    <mergeCell ref="QXW195:QZU195"/>
    <mergeCell ref="QZV195:RBT195"/>
    <mergeCell ref="RBU195:RDS195"/>
    <mergeCell ref="RDT195:RFR195"/>
    <mergeCell ref="RFS195:RHQ195"/>
    <mergeCell ref="TCT195:TER195"/>
    <mergeCell ref="TES195:TGQ195"/>
    <mergeCell ref="TGR195:TIP195"/>
    <mergeCell ref="TIQ195:TKO195"/>
    <mergeCell ref="TKP195:TMN195"/>
    <mergeCell ref="TMO195:TOM195"/>
    <mergeCell ref="SQZ195:SSX195"/>
    <mergeCell ref="SSY195:SUW195"/>
    <mergeCell ref="SUX195:SWV195"/>
    <mergeCell ref="SWW195:SYU195"/>
    <mergeCell ref="SYV195:TAT195"/>
    <mergeCell ref="TAU195:TCS195"/>
    <mergeCell ref="SFF195:SHD195"/>
    <mergeCell ref="SHE195:SJC195"/>
    <mergeCell ref="SJD195:SLB195"/>
    <mergeCell ref="SLC195:SNA195"/>
    <mergeCell ref="SNB195:SOZ195"/>
    <mergeCell ref="SPA195:SQY195"/>
    <mergeCell ref="A201:K201"/>
    <mergeCell ref="L201:O201"/>
    <mergeCell ref="T201:W201"/>
    <mergeCell ref="AC201:AG201"/>
    <mergeCell ref="AH201:AL201"/>
    <mergeCell ref="AM201:AS201"/>
    <mergeCell ref="A200:K200"/>
    <mergeCell ref="L200:O200"/>
    <mergeCell ref="T200:W200"/>
    <mergeCell ref="AC200:AG200"/>
    <mergeCell ref="AH200:AL200"/>
    <mergeCell ref="AM200:AS200"/>
    <mergeCell ref="XER195:XFD195"/>
    <mergeCell ref="L198:AX198"/>
    <mergeCell ref="L199:O199"/>
    <mergeCell ref="P199:S202"/>
    <mergeCell ref="T199:W199"/>
    <mergeCell ref="X199:AB202"/>
    <mergeCell ref="AC199:AG199"/>
    <mergeCell ref="AH199:AL199"/>
    <mergeCell ref="AM199:AS199"/>
    <mergeCell ref="AT199:AW202"/>
    <mergeCell ref="WSX195:WUV195"/>
    <mergeCell ref="WUW195:WWU195"/>
    <mergeCell ref="WWV195:WYT195"/>
    <mergeCell ref="WYU195:XAS195"/>
    <mergeCell ref="XAT195:XCR195"/>
    <mergeCell ref="XCS195:XEQ195"/>
    <mergeCell ref="WHD195:WJB195"/>
    <mergeCell ref="WJC195:WLA195"/>
    <mergeCell ref="WLB195:WMZ195"/>
    <mergeCell ref="WNA195:WOY195"/>
    <mergeCell ref="AH203:AL203"/>
    <mergeCell ref="AM203:AS203"/>
    <mergeCell ref="AT203:AW203"/>
    <mergeCell ref="UMB195:UNZ195"/>
    <mergeCell ref="UOA195:UPY195"/>
    <mergeCell ref="UPZ195:URX195"/>
    <mergeCell ref="URY195:UTW195"/>
    <mergeCell ref="UTX195:UVV195"/>
    <mergeCell ref="UVW195:UXU195"/>
    <mergeCell ref="UAH195:UCF195"/>
    <mergeCell ref="UCG195:UEE195"/>
    <mergeCell ref="UEF195:UGD195"/>
    <mergeCell ref="UGE195:UIC195"/>
    <mergeCell ref="UID195:UKB195"/>
    <mergeCell ref="UKC195:UMA195"/>
    <mergeCell ref="TON195:TQL195"/>
    <mergeCell ref="TQM195:TSK195"/>
    <mergeCell ref="TSL195:TUJ195"/>
    <mergeCell ref="TUK195:TWI195"/>
    <mergeCell ref="TWJ195:TYH195"/>
    <mergeCell ref="TYI195:UAG195"/>
    <mergeCell ref="WOZ195:WQX195"/>
    <mergeCell ref="WQY195:WSW195"/>
    <mergeCell ref="VVJ195:VXH195"/>
    <mergeCell ref="VXI195:VZG195"/>
    <mergeCell ref="VZH195:WBF195"/>
    <mergeCell ref="WBG195:WDE195"/>
    <mergeCell ref="WDF195:WFD195"/>
    <mergeCell ref="WFE195:WHC195"/>
    <mergeCell ref="VJP195:VLN195"/>
    <mergeCell ref="VLO195:VNM195"/>
    <mergeCell ref="VNN195:VPL195"/>
    <mergeCell ref="L205:O206"/>
    <mergeCell ref="P205:S206"/>
    <mergeCell ref="T205:W206"/>
    <mergeCell ref="X205:AB206"/>
    <mergeCell ref="AC205:AG206"/>
    <mergeCell ref="AH205:AL206"/>
    <mergeCell ref="AM205:AS206"/>
    <mergeCell ref="L202:O202"/>
    <mergeCell ref="T202:W202"/>
    <mergeCell ref="AC202:AG202"/>
    <mergeCell ref="AH202:AL202"/>
    <mergeCell ref="A203:K203"/>
    <mergeCell ref="L203:O203"/>
    <mergeCell ref="P203:S203"/>
    <mergeCell ref="T203:W203"/>
    <mergeCell ref="X203:AB203"/>
    <mergeCell ref="AC203:AG203"/>
    <mergeCell ref="AM208:AS208"/>
    <mergeCell ref="AT208:AX208"/>
    <mergeCell ref="L209:O209"/>
    <mergeCell ref="P209:S209"/>
    <mergeCell ref="T209:W209"/>
    <mergeCell ref="X209:AB209"/>
    <mergeCell ref="AC209:AG209"/>
    <mergeCell ref="AH209:AL209"/>
    <mergeCell ref="AM209:AS209"/>
    <mergeCell ref="AT209:AX209"/>
    <mergeCell ref="L208:O208"/>
    <mergeCell ref="P208:S208"/>
    <mergeCell ref="T208:W208"/>
    <mergeCell ref="X208:AB208"/>
    <mergeCell ref="AC208:AG208"/>
    <mergeCell ref="AH208:AL208"/>
    <mergeCell ref="AT205:AX206"/>
    <mergeCell ref="L207:O207"/>
    <mergeCell ref="P207:S207"/>
    <mergeCell ref="T207:W207"/>
    <mergeCell ref="X207:AB207"/>
    <mergeCell ref="AC207:AG207"/>
    <mergeCell ref="AH207:AL207"/>
    <mergeCell ref="AM207:AS207"/>
    <mergeCell ref="AT207:AX207"/>
    <mergeCell ref="AM215:AS215"/>
    <mergeCell ref="AT215:AX215"/>
    <mergeCell ref="L216:O216"/>
    <mergeCell ref="P216:S216"/>
    <mergeCell ref="T216:W216"/>
    <mergeCell ref="X216:AB216"/>
    <mergeCell ref="AC216:AG216"/>
    <mergeCell ref="AH216:AL216"/>
    <mergeCell ref="AM216:AS216"/>
    <mergeCell ref="AT216:AX216"/>
    <mergeCell ref="L215:O215"/>
    <mergeCell ref="P215:S215"/>
    <mergeCell ref="T215:W215"/>
    <mergeCell ref="X215:AB215"/>
    <mergeCell ref="AC215:AG215"/>
    <mergeCell ref="AH215:AL215"/>
    <mergeCell ref="AM210:AS211"/>
    <mergeCell ref="AT210:AX211"/>
    <mergeCell ref="L213:O214"/>
    <mergeCell ref="P213:S214"/>
    <mergeCell ref="T213:W214"/>
    <mergeCell ref="X213:AB214"/>
    <mergeCell ref="AC213:AG214"/>
    <mergeCell ref="AH213:AL214"/>
    <mergeCell ref="AM213:AS214"/>
    <mergeCell ref="AT213:AX214"/>
    <mergeCell ref="L210:O211"/>
    <mergeCell ref="P210:S211"/>
    <mergeCell ref="T210:W211"/>
    <mergeCell ref="X210:AB211"/>
    <mergeCell ref="AC210:AG211"/>
    <mergeCell ref="AH210:AL211"/>
    <mergeCell ref="AM221:AS222"/>
    <mergeCell ref="AT221:AX222"/>
    <mergeCell ref="L223:O223"/>
    <mergeCell ref="P223:S223"/>
    <mergeCell ref="T223:W223"/>
    <mergeCell ref="X223:AB223"/>
    <mergeCell ref="AC223:AG223"/>
    <mergeCell ref="AH223:AL223"/>
    <mergeCell ref="AM223:AS223"/>
    <mergeCell ref="AT223:AX223"/>
    <mergeCell ref="L221:O222"/>
    <mergeCell ref="P221:S222"/>
    <mergeCell ref="T221:W222"/>
    <mergeCell ref="X221:AB222"/>
    <mergeCell ref="AC221:AG222"/>
    <mergeCell ref="AH221:AL222"/>
    <mergeCell ref="AM217:AS217"/>
    <mergeCell ref="AT217:AX217"/>
    <mergeCell ref="L218:O219"/>
    <mergeCell ref="P218:S219"/>
    <mergeCell ref="T218:W219"/>
    <mergeCell ref="X218:AB219"/>
    <mergeCell ref="AC218:AG219"/>
    <mergeCell ref="AH218:AL219"/>
    <mergeCell ref="AM218:AS219"/>
    <mergeCell ref="AT218:AX219"/>
    <mergeCell ref="L217:O217"/>
    <mergeCell ref="P217:S217"/>
    <mergeCell ref="T217:W217"/>
    <mergeCell ref="X217:AB217"/>
    <mergeCell ref="AC217:AG217"/>
    <mergeCell ref="AH217:AL217"/>
    <mergeCell ref="AM226:AS227"/>
    <mergeCell ref="AT226:AX227"/>
    <mergeCell ref="L229:O230"/>
    <mergeCell ref="P229:S230"/>
    <mergeCell ref="T229:W230"/>
    <mergeCell ref="X229:AB230"/>
    <mergeCell ref="AC229:AG230"/>
    <mergeCell ref="AH229:AL230"/>
    <mergeCell ref="AM229:AS230"/>
    <mergeCell ref="AT229:AX230"/>
    <mergeCell ref="L226:O227"/>
    <mergeCell ref="P226:S227"/>
    <mergeCell ref="T226:W227"/>
    <mergeCell ref="X226:AB227"/>
    <mergeCell ref="AC226:AG227"/>
    <mergeCell ref="AH226:AL227"/>
    <mergeCell ref="AM224:AS224"/>
    <mergeCell ref="AT224:AX224"/>
    <mergeCell ref="L225:O225"/>
    <mergeCell ref="P225:S225"/>
    <mergeCell ref="T225:W225"/>
    <mergeCell ref="X225:AB225"/>
    <mergeCell ref="AC225:AG225"/>
    <mergeCell ref="AH225:AL225"/>
    <mergeCell ref="AM225:AS225"/>
    <mergeCell ref="AT225:AX225"/>
    <mergeCell ref="L224:O224"/>
    <mergeCell ref="P224:S224"/>
    <mergeCell ref="T224:W224"/>
    <mergeCell ref="X224:AB224"/>
    <mergeCell ref="AC224:AG224"/>
    <mergeCell ref="AH224:AL224"/>
    <mergeCell ref="L238:O238"/>
    <mergeCell ref="T238:W238"/>
    <mergeCell ref="AM231:AS232"/>
    <mergeCell ref="AT231:AX232"/>
    <mergeCell ref="L235:AX235"/>
    <mergeCell ref="L236:O236"/>
    <mergeCell ref="P236:S239"/>
    <mergeCell ref="T236:W236"/>
    <mergeCell ref="X236:AB239"/>
    <mergeCell ref="AC236:AG236"/>
    <mergeCell ref="AH236:AL236"/>
    <mergeCell ref="AM236:AS236"/>
    <mergeCell ref="L231:O232"/>
    <mergeCell ref="P231:S232"/>
    <mergeCell ref="T231:W232"/>
    <mergeCell ref="X231:AB232"/>
    <mergeCell ref="AC231:AG232"/>
    <mergeCell ref="AH231:AL232"/>
    <mergeCell ref="AH240:AL240"/>
    <mergeCell ref="AM240:AS240"/>
    <mergeCell ref="AT240:AW240"/>
    <mergeCell ref="L242:O243"/>
    <mergeCell ref="P242:S243"/>
    <mergeCell ref="T242:W243"/>
    <mergeCell ref="X242:AB243"/>
    <mergeCell ref="AC242:AG243"/>
    <mergeCell ref="AH242:AL243"/>
    <mergeCell ref="AM242:AS243"/>
    <mergeCell ref="A240:K240"/>
    <mergeCell ref="L240:O240"/>
    <mergeCell ref="P240:S240"/>
    <mergeCell ref="T240:W240"/>
    <mergeCell ref="X240:AB240"/>
    <mergeCell ref="AC240:AG240"/>
    <mergeCell ref="AC238:AG238"/>
    <mergeCell ref="AH238:AL238"/>
    <mergeCell ref="AM238:AS238"/>
    <mergeCell ref="L239:O239"/>
    <mergeCell ref="T239:W239"/>
    <mergeCell ref="AC239:AG239"/>
    <mergeCell ref="AH239:AL239"/>
    <mergeCell ref="AM239:AS239"/>
    <mergeCell ref="AT236:AW239"/>
    <mergeCell ref="A237:K237"/>
    <mergeCell ref="L237:O237"/>
    <mergeCell ref="T237:W237"/>
    <mergeCell ref="AC237:AG237"/>
    <mergeCell ref="AH237:AL237"/>
    <mergeCell ref="AM237:AS237"/>
    <mergeCell ref="A238:K238"/>
    <mergeCell ref="AM245:AS245"/>
    <mergeCell ref="AT245:AX245"/>
    <mergeCell ref="L246:O246"/>
    <mergeCell ref="P246:S246"/>
    <mergeCell ref="T246:W246"/>
    <mergeCell ref="X246:AB246"/>
    <mergeCell ref="AC246:AG246"/>
    <mergeCell ref="AH246:AL246"/>
    <mergeCell ref="AM246:AS246"/>
    <mergeCell ref="AT246:AX246"/>
    <mergeCell ref="L245:O245"/>
    <mergeCell ref="P245:S245"/>
    <mergeCell ref="T245:W245"/>
    <mergeCell ref="X245:AB245"/>
    <mergeCell ref="AC245:AG245"/>
    <mergeCell ref="AH245:AL245"/>
    <mergeCell ref="AT242:AX243"/>
    <mergeCell ref="L244:O244"/>
    <mergeCell ref="P244:S244"/>
    <mergeCell ref="T244:W244"/>
    <mergeCell ref="X244:AB244"/>
    <mergeCell ref="AC244:AG244"/>
    <mergeCell ref="AH244:AL244"/>
    <mergeCell ref="AM244:AS244"/>
    <mergeCell ref="AT244:AX244"/>
    <mergeCell ref="AM252:AS252"/>
    <mergeCell ref="AT252:AX252"/>
    <mergeCell ref="L253:O253"/>
    <mergeCell ref="P253:S253"/>
    <mergeCell ref="T253:W253"/>
    <mergeCell ref="X253:AB253"/>
    <mergeCell ref="AC253:AG253"/>
    <mergeCell ref="AH253:AL253"/>
    <mergeCell ref="AM253:AS253"/>
    <mergeCell ref="AT253:AX253"/>
    <mergeCell ref="L252:O252"/>
    <mergeCell ref="P252:S252"/>
    <mergeCell ref="T252:W252"/>
    <mergeCell ref="X252:AB252"/>
    <mergeCell ref="AC252:AG252"/>
    <mergeCell ref="AH252:AL252"/>
    <mergeCell ref="AM247:AS248"/>
    <mergeCell ref="AT247:AX248"/>
    <mergeCell ref="L250:O251"/>
    <mergeCell ref="P250:S251"/>
    <mergeCell ref="T250:W251"/>
    <mergeCell ref="X250:AB251"/>
    <mergeCell ref="AC250:AG251"/>
    <mergeCell ref="AH250:AL251"/>
    <mergeCell ref="AM250:AS251"/>
    <mergeCell ref="AT250:AX251"/>
    <mergeCell ref="L247:O248"/>
    <mergeCell ref="P247:S248"/>
    <mergeCell ref="T247:W248"/>
    <mergeCell ref="X247:AB248"/>
    <mergeCell ref="AC247:AG248"/>
    <mergeCell ref="AH247:AL248"/>
    <mergeCell ref="AM258:AS259"/>
    <mergeCell ref="AT258:AX259"/>
    <mergeCell ref="L260:O260"/>
    <mergeCell ref="P260:S260"/>
    <mergeCell ref="T260:W260"/>
    <mergeCell ref="X260:AB260"/>
    <mergeCell ref="AC260:AG260"/>
    <mergeCell ref="AH260:AL260"/>
    <mergeCell ref="AM260:AS260"/>
    <mergeCell ref="AT260:AX260"/>
    <mergeCell ref="L258:O259"/>
    <mergeCell ref="P258:S259"/>
    <mergeCell ref="T258:W259"/>
    <mergeCell ref="X258:AB259"/>
    <mergeCell ref="AC258:AG259"/>
    <mergeCell ref="AH258:AL259"/>
    <mergeCell ref="AM254:AS254"/>
    <mergeCell ref="AT254:AX254"/>
    <mergeCell ref="L255:O256"/>
    <mergeCell ref="P255:S256"/>
    <mergeCell ref="T255:W256"/>
    <mergeCell ref="X255:AB256"/>
    <mergeCell ref="AC255:AG256"/>
    <mergeCell ref="AH255:AL256"/>
    <mergeCell ref="AM255:AS256"/>
    <mergeCell ref="AT255:AX256"/>
    <mergeCell ref="L254:O254"/>
    <mergeCell ref="P254:S254"/>
    <mergeCell ref="T254:W254"/>
    <mergeCell ref="X254:AB254"/>
    <mergeCell ref="AC254:AG254"/>
    <mergeCell ref="AH254:AL254"/>
    <mergeCell ref="AM263:AS264"/>
    <mergeCell ref="AT263:AX264"/>
    <mergeCell ref="L266:O267"/>
    <mergeCell ref="P266:S267"/>
    <mergeCell ref="T266:W267"/>
    <mergeCell ref="X266:AB267"/>
    <mergeCell ref="AC266:AG267"/>
    <mergeCell ref="AH266:AL267"/>
    <mergeCell ref="AM266:AS267"/>
    <mergeCell ref="AT266:AX267"/>
    <mergeCell ref="L263:O264"/>
    <mergeCell ref="P263:S264"/>
    <mergeCell ref="T263:W264"/>
    <mergeCell ref="X263:AB264"/>
    <mergeCell ref="AC263:AG264"/>
    <mergeCell ref="AH263:AL264"/>
    <mergeCell ref="AM261:AS261"/>
    <mergeCell ref="AT261:AX261"/>
    <mergeCell ref="L262:O262"/>
    <mergeCell ref="P262:S262"/>
    <mergeCell ref="T262:W262"/>
    <mergeCell ref="X262:AB262"/>
    <mergeCell ref="AC262:AG262"/>
    <mergeCell ref="AH262:AL262"/>
    <mergeCell ref="AM262:AS262"/>
    <mergeCell ref="AT262:AX262"/>
    <mergeCell ref="L261:O261"/>
    <mergeCell ref="P261:S261"/>
    <mergeCell ref="T261:W261"/>
    <mergeCell ref="X261:AB261"/>
    <mergeCell ref="AC261:AG261"/>
    <mergeCell ref="AH261:AL261"/>
    <mergeCell ref="H286:AX286"/>
    <mergeCell ref="H287:L287"/>
    <mergeCell ref="M287:Q287"/>
    <mergeCell ref="R287:V287"/>
    <mergeCell ref="W287:AA287"/>
    <mergeCell ref="AB287:AF287"/>
    <mergeCell ref="AH278:AX278"/>
    <mergeCell ref="AH277:AX277"/>
    <mergeCell ref="AM268:AS269"/>
    <mergeCell ref="AT268:AX269"/>
    <mergeCell ref="A275:AG276"/>
    <mergeCell ref="A271:AX272"/>
    <mergeCell ref="AH275:AX275"/>
    <mergeCell ref="AH276:AX276"/>
    <mergeCell ref="L268:O269"/>
    <mergeCell ref="P268:S269"/>
    <mergeCell ref="T268:W269"/>
    <mergeCell ref="X268:AB269"/>
    <mergeCell ref="AC268:AG269"/>
    <mergeCell ref="AH268:AL269"/>
    <mergeCell ref="AO289:AS289"/>
    <mergeCell ref="A290:G290"/>
    <mergeCell ref="H290:L290"/>
    <mergeCell ref="M290:Q290"/>
    <mergeCell ref="R290:V290"/>
    <mergeCell ref="W290:AA290"/>
    <mergeCell ref="AB290:AF290"/>
    <mergeCell ref="AG290:AJ290"/>
    <mergeCell ref="AK290:AN290"/>
    <mergeCell ref="AO290:AS290"/>
    <mergeCell ref="A289:G289"/>
    <mergeCell ref="H289:L289"/>
    <mergeCell ref="M289:Q289"/>
    <mergeCell ref="R289:V289"/>
    <mergeCell ref="W289:AA289"/>
    <mergeCell ref="AB289:AF289"/>
    <mergeCell ref="H288:L288"/>
    <mergeCell ref="M288:Q288"/>
    <mergeCell ref="R288:V288"/>
    <mergeCell ref="W288:AA288"/>
    <mergeCell ref="AB288:AF288"/>
    <mergeCell ref="AO288:AS288"/>
    <mergeCell ref="AO292:AS292"/>
    <mergeCell ref="H293:L293"/>
    <mergeCell ref="M293:Q293"/>
    <mergeCell ref="R293:V293"/>
    <mergeCell ref="W293:AA293"/>
    <mergeCell ref="AB293:AF293"/>
    <mergeCell ref="AG293:AJ293"/>
    <mergeCell ref="AK293:AN293"/>
    <mergeCell ref="AO293:AS293"/>
    <mergeCell ref="H292:L292"/>
    <mergeCell ref="M292:Q292"/>
    <mergeCell ref="R292:V292"/>
    <mergeCell ref="W292:AA292"/>
    <mergeCell ref="AB292:AF292"/>
    <mergeCell ref="AG292:AJ292"/>
    <mergeCell ref="AT290:AW290"/>
    <mergeCell ref="H291:L291"/>
    <mergeCell ref="M291:Q291"/>
    <mergeCell ref="R291:V291"/>
    <mergeCell ref="W291:AA291"/>
    <mergeCell ref="AB291:AF291"/>
    <mergeCell ref="AG291:AJ291"/>
    <mergeCell ref="AK291:AN291"/>
    <mergeCell ref="AO291:AS291"/>
    <mergeCell ref="A296:G296"/>
    <mergeCell ref="H296:L296"/>
    <mergeCell ref="M296:Q296"/>
    <mergeCell ref="R296:V296"/>
    <mergeCell ref="W296:AA296"/>
    <mergeCell ref="AB296:AF296"/>
    <mergeCell ref="H294:L294"/>
    <mergeCell ref="M294:Q294"/>
    <mergeCell ref="R294:V294"/>
    <mergeCell ref="W294:AA294"/>
    <mergeCell ref="AB294:AF294"/>
    <mergeCell ref="H295:L295"/>
    <mergeCell ref="M295:Q295"/>
    <mergeCell ref="R295:V295"/>
    <mergeCell ref="W295:AA295"/>
    <mergeCell ref="AB295:AF295"/>
    <mergeCell ref="AK292:AN292"/>
    <mergeCell ref="AK298:AN301"/>
    <mergeCell ref="AO298:AS301"/>
    <mergeCell ref="AT298:AX301"/>
    <mergeCell ref="H302:L302"/>
    <mergeCell ref="M302:Q302"/>
    <mergeCell ref="R302:V302"/>
    <mergeCell ref="W302:AA302"/>
    <mergeCell ref="AB302:AF302"/>
    <mergeCell ref="AG302:AJ302"/>
    <mergeCell ref="AK302:AN302"/>
    <mergeCell ref="AG296:AJ296"/>
    <mergeCell ref="AK296:AN296"/>
    <mergeCell ref="AO296:AS296"/>
    <mergeCell ref="AT296:AW296"/>
    <mergeCell ref="H298:L301"/>
    <mergeCell ref="M298:Q301"/>
    <mergeCell ref="R298:V301"/>
    <mergeCell ref="W298:AA301"/>
    <mergeCell ref="AB298:AF301"/>
    <mergeCell ref="AG298:AJ301"/>
    <mergeCell ref="AT303:AX303"/>
    <mergeCell ref="H304:L304"/>
    <mergeCell ref="M304:Q304"/>
    <mergeCell ref="R304:V304"/>
    <mergeCell ref="W304:AA304"/>
    <mergeCell ref="AB304:AF304"/>
    <mergeCell ref="AG304:AJ304"/>
    <mergeCell ref="AK304:AN304"/>
    <mergeCell ref="AO304:AS304"/>
    <mergeCell ref="AT304:AX304"/>
    <mergeCell ref="AO302:AS302"/>
    <mergeCell ref="AT302:AX302"/>
    <mergeCell ref="H303:L303"/>
    <mergeCell ref="M303:Q303"/>
    <mergeCell ref="R303:V303"/>
    <mergeCell ref="W303:AA303"/>
    <mergeCell ref="AB303:AF303"/>
    <mergeCell ref="AG303:AJ303"/>
    <mergeCell ref="AK303:AN303"/>
    <mergeCell ref="AO303:AS303"/>
    <mergeCell ref="AO309:AS312"/>
    <mergeCell ref="AT309:AX312"/>
    <mergeCell ref="H313:L313"/>
    <mergeCell ref="M313:Q313"/>
    <mergeCell ref="R313:V313"/>
    <mergeCell ref="W313:AA313"/>
    <mergeCell ref="AB313:AF313"/>
    <mergeCell ref="AG313:AJ313"/>
    <mergeCell ref="AK313:AN313"/>
    <mergeCell ref="AO313:AS313"/>
    <mergeCell ref="AK305:AN307"/>
    <mergeCell ref="AO305:AS307"/>
    <mergeCell ref="AT305:AX307"/>
    <mergeCell ref="H309:L312"/>
    <mergeCell ref="M309:Q312"/>
    <mergeCell ref="R309:V312"/>
    <mergeCell ref="W309:AA312"/>
    <mergeCell ref="AB309:AF312"/>
    <mergeCell ref="AG309:AJ312"/>
    <mergeCell ref="AK309:AN312"/>
    <mergeCell ref="H305:L307"/>
    <mergeCell ref="M305:Q307"/>
    <mergeCell ref="R305:V307"/>
    <mergeCell ref="W305:AA307"/>
    <mergeCell ref="AB305:AF307"/>
    <mergeCell ref="AG305:AJ307"/>
    <mergeCell ref="AK315:AN315"/>
    <mergeCell ref="AO315:AS315"/>
    <mergeCell ref="AT315:AX315"/>
    <mergeCell ref="H316:L318"/>
    <mergeCell ref="M316:Q318"/>
    <mergeCell ref="R316:V318"/>
    <mergeCell ref="W316:AA318"/>
    <mergeCell ref="AB316:AF318"/>
    <mergeCell ref="AG316:AJ318"/>
    <mergeCell ref="AK316:AN318"/>
    <mergeCell ref="H315:L315"/>
    <mergeCell ref="M315:Q315"/>
    <mergeCell ref="R315:V315"/>
    <mergeCell ref="W315:AA315"/>
    <mergeCell ref="AB315:AF315"/>
    <mergeCell ref="AG315:AJ315"/>
    <mergeCell ref="AT313:AX313"/>
    <mergeCell ref="H314:L314"/>
    <mergeCell ref="M314:Q314"/>
    <mergeCell ref="R314:V314"/>
    <mergeCell ref="W314:AA314"/>
    <mergeCell ref="AB314:AF314"/>
    <mergeCell ref="AG314:AJ314"/>
    <mergeCell ref="AK314:AN314"/>
    <mergeCell ref="AO314:AS314"/>
    <mergeCell ref="AT314:AX314"/>
    <mergeCell ref="AT320:AX323"/>
    <mergeCell ref="H324:L324"/>
    <mergeCell ref="M324:Q324"/>
    <mergeCell ref="R324:V324"/>
    <mergeCell ref="W324:AA324"/>
    <mergeCell ref="AB324:AF324"/>
    <mergeCell ref="AG324:AJ324"/>
    <mergeCell ref="AK324:AN324"/>
    <mergeCell ref="AO324:AS324"/>
    <mergeCell ref="AT324:AX324"/>
    <mergeCell ref="AO316:AS318"/>
    <mergeCell ref="AT316:AX318"/>
    <mergeCell ref="H320:L323"/>
    <mergeCell ref="M320:Q323"/>
    <mergeCell ref="R320:V323"/>
    <mergeCell ref="W320:AA323"/>
    <mergeCell ref="AB320:AF323"/>
    <mergeCell ref="AG320:AJ323"/>
    <mergeCell ref="AK320:AN323"/>
    <mergeCell ref="AO320:AS323"/>
    <mergeCell ref="AO326:AS326"/>
    <mergeCell ref="AT326:AX326"/>
    <mergeCell ref="H327:L329"/>
    <mergeCell ref="M327:Q329"/>
    <mergeCell ref="R327:V329"/>
    <mergeCell ref="W327:AA329"/>
    <mergeCell ref="AB327:AF329"/>
    <mergeCell ref="AG327:AJ329"/>
    <mergeCell ref="AK327:AN329"/>
    <mergeCell ref="AO327:AS329"/>
    <mergeCell ref="AK325:AN325"/>
    <mergeCell ref="AO325:AS325"/>
    <mergeCell ref="AT325:AX325"/>
    <mergeCell ref="H326:L326"/>
    <mergeCell ref="M326:Q326"/>
    <mergeCell ref="R326:V326"/>
    <mergeCell ref="W326:AA326"/>
    <mergeCell ref="AB326:AF326"/>
    <mergeCell ref="AG326:AJ326"/>
    <mergeCell ref="AK326:AN326"/>
    <mergeCell ref="H325:L325"/>
    <mergeCell ref="M325:Q325"/>
    <mergeCell ref="R325:V325"/>
    <mergeCell ref="W325:AA325"/>
    <mergeCell ref="AB325:AF325"/>
    <mergeCell ref="AG325:AJ325"/>
    <mergeCell ref="AK335:AN337"/>
    <mergeCell ref="AO335:AS337"/>
    <mergeCell ref="AT335:AX337"/>
    <mergeCell ref="H340:AX340"/>
    <mergeCell ref="H341:L341"/>
    <mergeCell ref="M341:Q341"/>
    <mergeCell ref="R341:V341"/>
    <mergeCell ref="W341:AA341"/>
    <mergeCell ref="AB341:AF341"/>
    <mergeCell ref="H335:L337"/>
    <mergeCell ref="M335:Q337"/>
    <mergeCell ref="R335:V337"/>
    <mergeCell ref="W335:AA337"/>
    <mergeCell ref="AB335:AF337"/>
    <mergeCell ref="AG335:AJ337"/>
    <mergeCell ref="AT327:AX329"/>
    <mergeCell ref="H331:L334"/>
    <mergeCell ref="M331:Q334"/>
    <mergeCell ref="R331:V334"/>
    <mergeCell ref="W331:AA334"/>
    <mergeCell ref="AB331:AF334"/>
    <mergeCell ref="AG331:AJ334"/>
    <mergeCell ref="AK331:AN334"/>
    <mergeCell ref="AO331:AS334"/>
    <mergeCell ref="AT331:AX334"/>
    <mergeCell ref="AO343:AS343"/>
    <mergeCell ref="A344:G344"/>
    <mergeCell ref="H344:L344"/>
    <mergeCell ref="M344:Q344"/>
    <mergeCell ref="R344:V344"/>
    <mergeCell ref="W344:AA344"/>
    <mergeCell ref="AB344:AF344"/>
    <mergeCell ref="AG344:AJ344"/>
    <mergeCell ref="AK344:AN344"/>
    <mergeCell ref="AO344:AS344"/>
    <mergeCell ref="A343:G343"/>
    <mergeCell ref="H343:L343"/>
    <mergeCell ref="M343:Q343"/>
    <mergeCell ref="R343:V343"/>
    <mergeCell ref="W343:AA343"/>
    <mergeCell ref="AB343:AF343"/>
    <mergeCell ref="H342:L342"/>
    <mergeCell ref="M342:Q342"/>
    <mergeCell ref="R342:V342"/>
    <mergeCell ref="W342:AA342"/>
    <mergeCell ref="AB342:AF342"/>
    <mergeCell ref="AO342:AS342"/>
    <mergeCell ref="AK346:AN346"/>
    <mergeCell ref="AO346:AS346"/>
    <mergeCell ref="H347:L347"/>
    <mergeCell ref="M347:Q347"/>
    <mergeCell ref="R347:V347"/>
    <mergeCell ref="W347:AA347"/>
    <mergeCell ref="AB347:AF347"/>
    <mergeCell ref="AG347:AJ347"/>
    <mergeCell ref="AK347:AN347"/>
    <mergeCell ref="AO347:AS347"/>
    <mergeCell ref="H346:L346"/>
    <mergeCell ref="M346:Q346"/>
    <mergeCell ref="R346:V346"/>
    <mergeCell ref="W346:AA346"/>
    <mergeCell ref="AB346:AF346"/>
    <mergeCell ref="AG346:AJ346"/>
    <mergeCell ref="AT344:AW344"/>
    <mergeCell ref="H345:L345"/>
    <mergeCell ref="M345:Q345"/>
    <mergeCell ref="R345:V345"/>
    <mergeCell ref="W345:AA345"/>
    <mergeCell ref="AB345:AF345"/>
    <mergeCell ref="AG345:AJ345"/>
    <mergeCell ref="AK345:AN345"/>
    <mergeCell ref="AO345:AS345"/>
    <mergeCell ref="AG350:AJ350"/>
    <mergeCell ref="AK350:AN350"/>
    <mergeCell ref="AO350:AS350"/>
    <mergeCell ref="AT350:AW350"/>
    <mergeCell ref="H352:L355"/>
    <mergeCell ref="M352:Q355"/>
    <mergeCell ref="R352:V355"/>
    <mergeCell ref="W352:AA355"/>
    <mergeCell ref="AB352:AF355"/>
    <mergeCell ref="AG352:AJ355"/>
    <mergeCell ref="A350:G350"/>
    <mergeCell ref="H350:L350"/>
    <mergeCell ref="M350:Q350"/>
    <mergeCell ref="R350:V350"/>
    <mergeCell ref="W350:AA350"/>
    <mergeCell ref="AB350:AF350"/>
    <mergeCell ref="H348:L348"/>
    <mergeCell ref="M348:Q348"/>
    <mergeCell ref="R348:V348"/>
    <mergeCell ref="W348:AA348"/>
    <mergeCell ref="AB348:AF348"/>
    <mergeCell ref="H349:L349"/>
    <mergeCell ref="M349:Q349"/>
    <mergeCell ref="R349:V349"/>
    <mergeCell ref="W349:AA349"/>
    <mergeCell ref="AB349:AF349"/>
    <mergeCell ref="AO356:AS356"/>
    <mergeCell ref="AT356:AX356"/>
    <mergeCell ref="H357:L357"/>
    <mergeCell ref="M357:Q357"/>
    <mergeCell ref="R357:V357"/>
    <mergeCell ref="W357:AA357"/>
    <mergeCell ref="AB357:AF357"/>
    <mergeCell ref="AG357:AJ357"/>
    <mergeCell ref="AK357:AN357"/>
    <mergeCell ref="AO357:AS357"/>
    <mergeCell ref="AK352:AN355"/>
    <mergeCell ref="AO352:AS355"/>
    <mergeCell ref="AT352:AX355"/>
    <mergeCell ref="H356:L356"/>
    <mergeCell ref="M356:Q356"/>
    <mergeCell ref="R356:V356"/>
    <mergeCell ref="W356:AA356"/>
    <mergeCell ref="AB356:AF356"/>
    <mergeCell ref="AG356:AJ356"/>
    <mergeCell ref="AK356:AN356"/>
    <mergeCell ref="AK359:AN361"/>
    <mergeCell ref="AO359:AS361"/>
    <mergeCell ref="AT359:AX361"/>
    <mergeCell ref="H363:L366"/>
    <mergeCell ref="M363:Q366"/>
    <mergeCell ref="R363:V366"/>
    <mergeCell ref="W363:AA366"/>
    <mergeCell ref="AB363:AF366"/>
    <mergeCell ref="AG363:AJ366"/>
    <mergeCell ref="AK363:AN366"/>
    <mergeCell ref="H359:L361"/>
    <mergeCell ref="M359:Q361"/>
    <mergeCell ref="R359:V361"/>
    <mergeCell ref="W359:AA361"/>
    <mergeCell ref="AB359:AF361"/>
    <mergeCell ref="AG359:AJ361"/>
    <mergeCell ref="AT357:AX357"/>
    <mergeCell ref="H358:L358"/>
    <mergeCell ref="M358:Q358"/>
    <mergeCell ref="R358:V358"/>
    <mergeCell ref="W358:AA358"/>
    <mergeCell ref="AB358:AF358"/>
    <mergeCell ref="AG358:AJ358"/>
    <mergeCell ref="AK358:AN358"/>
    <mergeCell ref="AO358:AS358"/>
    <mergeCell ref="AT358:AX358"/>
    <mergeCell ref="AT367:AX367"/>
    <mergeCell ref="H368:L368"/>
    <mergeCell ref="M368:Q368"/>
    <mergeCell ref="R368:V368"/>
    <mergeCell ref="W368:AA368"/>
    <mergeCell ref="AB368:AF368"/>
    <mergeCell ref="AG368:AJ368"/>
    <mergeCell ref="AK368:AN368"/>
    <mergeCell ref="AO368:AS368"/>
    <mergeCell ref="AT368:AX368"/>
    <mergeCell ref="AO363:AS366"/>
    <mergeCell ref="AT363:AX366"/>
    <mergeCell ref="H367:L367"/>
    <mergeCell ref="M367:Q367"/>
    <mergeCell ref="R367:V367"/>
    <mergeCell ref="W367:AA367"/>
    <mergeCell ref="AB367:AF367"/>
    <mergeCell ref="AG367:AJ367"/>
    <mergeCell ref="AK367:AN367"/>
    <mergeCell ref="AO367:AS367"/>
    <mergeCell ref="AO370:AS372"/>
    <mergeCell ref="AT370:AX372"/>
    <mergeCell ref="H374:L377"/>
    <mergeCell ref="M374:Q377"/>
    <mergeCell ref="R374:V377"/>
    <mergeCell ref="W374:AA377"/>
    <mergeCell ref="AB374:AF377"/>
    <mergeCell ref="AG374:AJ377"/>
    <mergeCell ref="AK374:AN377"/>
    <mergeCell ref="AO374:AS377"/>
    <mergeCell ref="AK369:AN369"/>
    <mergeCell ref="AO369:AS369"/>
    <mergeCell ref="AT369:AX369"/>
    <mergeCell ref="H370:L372"/>
    <mergeCell ref="M370:Q372"/>
    <mergeCell ref="R370:V372"/>
    <mergeCell ref="W370:AA372"/>
    <mergeCell ref="AB370:AF372"/>
    <mergeCell ref="AG370:AJ372"/>
    <mergeCell ref="AK370:AN372"/>
    <mergeCell ref="H369:L369"/>
    <mergeCell ref="M369:Q369"/>
    <mergeCell ref="R369:V369"/>
    <mergeCell ref="W369:AA369"/>
    <mergeCell ref="AB369:AF369"/>
    <mergeCell ref="AG369:AJ369"/>
    <mergeCell ref="AK379:AN379"/>
    <mergeCell ref="AO379:AS379"/>
    <mergeCell ref="AT379:AX379"/>
    <mergeCell ref="H380:L380"/>
    <mergeCell ref="M380:Q380"/>
    <mergeCell ref="R380:V380"/>
    <mergeCell ref="W380:AA380"/>
    <mergeCell ref="AB380:AF380"/>
    <mergeCell ref="AG380:AJ380"/>
    <mergeCell ref="AK380:AN380"/>
    <mergeCell ref="H379:L379"/>
    <mergeCell ref="M379:Q379"/>
    <mergeCell ref="R379:V379"/>
    <mergeCell ref="W379:AA379"/>
    <mergeCell ref="AB379:AF379"/>
    <mergeCell ref="AG379:AJ379"/>
    <mergeCell ref="AT374:AX377"/>
    <mergeCell ref="H378:L378"/>
    <mergeCell ref="M378:Q378"/>
    <mergeCell ref="R378:V378"/>
    <mergeCell ref="W378:AA378"/>
    <mergeCell ref="AB378:AF378"/>
    <mergeCell ref="AG378:AJ378"/>
    <mergeCell ref="AK378:AN378"/>
    <mergeCell ref="AO378:AS378"/>
    <mergeCell ref="AT378:AX378"/>
    <mergeCell ref="AT381:AX383"/>
    <mergeCell ref="H385:L388"/>
    <mergeCell ref="M385:Q388"/>
    <mergeCell ref="R385:V388"/>
    <mergeCell ref="W385:AA388"/>
    <mergeCell ref="AB385:AF388"/>
    <mergeCell ref="AG385:AJ388"/>
    <mergeCell ref="AK385:AN388"/>
    <mergeCell ref="AO385:AS388"/>
    <mergeCell ref="AT385:AX388"/>
    <mergeCell ref="AO380:AS380"/>
    <mergeCell ref="AT380:AX380"/>
    <mergeCell ref="H381:L383"/>
    <mergeCell ref="M381:Q383"/>
    <mergeCell ref="R381:V383"/>
    <mergeCell ref="W381:AA383"/>
    <mergeCell ref="AB381:AF383"/>
    <mergeCell ref="AG381:AJ383"/>
    <mergeCell ref="AK381:AN383"/>
    <mergeCell ref="AO381:AS383"/>
    <mergeCell ref="A411:E411"/>
    <mergeCell ref="A416:E416"/>
    <mergeCell ref="I416:L416"/>
    <mergeCell ref="AG407:AJ415"/>
    <mergeCell ref="AK407:AN415"/>
    <mergeCell ref="AO407:AR415"/>
    <mergeCell ref="AS407:AV415"/>
    <mergeCell ref="BA407:BE415"/>
    <mergeCell ref="I407:L415"/>
    <mergeCell ref="M407:P415"/>
    <mergeCell ref="Q407:T415"/>
    <mergeCell ref="U407:X415"/>
    <mergeCell ref="Y407:AB415"/>
    <mergeCell ref="AC407:AF415"/>
    <mergeCell ref="AK389:AN391"/>
    <mergeCell ref="AO389:AS391"/>
    <mergeCell ref="AT389:AX391"/>
    <mergeCell ref="A397:AG398"/>
    <mergeCell ref="H389:L391"/>
    <mergeCell ref="M389:Q391"/>
    <mergeCell ref="R389:V391"/>
    <mergeCell ref="W389:AA391"/>
    <mergeCell ref="AB389:AF391"/>
    <mergeCell ref="AG389:AJ391"/>
    <mergeCell ref="F406:AY406"/>
    <mergeCell ref="AH400:AX400"/>
    <mergeCell ref="A400:AG400"/>
    <mergeCell ref="A402:AX403"/>
    <mergeCell ref="F407:H415"/>
    <mergeCell ref="F416:H416"/>
    <mergeCell ref="BA418:BE421"/>
    <mergeCell ref="I422:L422"/>
    <mergeCell ref="M422:P422"/>
    <mergeCell ref="Q422:T422"/>
    <mergeCell ref="U422:X422"/>
    <mergeCell ref="Y422:AB422"/>
    <mergeCell ref="AC422:AF422"/>
    <mergeCell ref="AG422:AJ422"/>
    <mergeCell ref="Y418:AB421"/>
    <mergeCell ref="AC418:AF421"/>
    <mergeCell ref="AG418:AJ421"/>
    <mergeCell ref="AK418:AN421"/>
    <mergeCell ref="AO418:AR421"/>
    <mergeCell ref="AS418:AV421"/>
    <mergeCell ref="AK416:AN416"/>
    <mergeCell ref="AO416:AR416"/>
    <mergeCell ref="AS416:AV416"/>
    <mergeCell ref="BA416:BE416"/>
    <mergeCell ref="I418:L421"/>
    <mergeCell ref="M418:P421"/>
    <mergeCell ref="Q418:T421"/>
    <mergeCell ref="U418:X421"/>
    <mergeCell ref="M416:P416"/>
    <mergeCell ref="Q416:T416"/>
    <mergeCell ref="U416:X416"/>
    <mergeCell ref="Y416:AB416"/>
    <mergeCell ref="AC416:AF416"/>
    <mergeCell ref="AG416:AJ416"/>
    <mergeCell ref="BA423:BE423"/>
    <mergeCell ref="I424:L424"/>
    <mergeCell ref="M424:P424"/>
    <mergeCell ref="Q424:T424"/>
    <mergeCell ref="U424:X424"/>
    <mergeCell ref="Y424:AB424"/>
    <mergeCell ref="AC424:AF424"/>
    <mergeCell ref="AG424:AJ424"/>
    <mergeCell ref="Y423:AB423"/>
    <mergeCell ref="AC423:AF423"/>
    <mergeCell ref="AG423:AJ423"/>
    <mergeCell ref="AK423:AN423"/>
    <mergeCell ref="AO423:AR423"/>
    <mergeCell ref="AS423:AV423"/>
    <mergeCell ref="AK422:AN422"/>
    <mergeCell ref="AO422:AR422"/>
    <mergeCell ref="AS422:AV422"/>
    <mergeCell ref="BA422:BE422"/>
    <mergeCell ref="I423:L423"/>
    <mergeCell ref="M423:P423"/>
    <mergeCell ref="Q423:T423"/>
    <mergeCell ref="U423:X423"/>
    <mergeCell ref="BA425:BE427"/>
    <mergeCell ref="I429:L432"/>
    <mergeCell ref="M429:P432"/>
    <mergeCell ref="Q429:T432"/>
    <mergeCell ref="U429:X432"/>
    <mergeCell ref="Y429:AB432"/>
    <mergeCell ref="AC429:AF432"/>
    <mergeCell ref="AG429:AJ432"/>
    <mergeCell ref="Y425:AB427"/>
    <mergeCell ref="AC425:AF427"/>
    <mergeCell ref="AG425:AJ427"/>
    <mergeCell ref="AK425:AN427"/>
    <mergeCell ref="AO425:AR427"/>
    <mergeCell ref="AS425:AV427"/>
    <mergeCell ref="AK424:AN424"/>
    <mergeCell ref="AO424:AR424"/>
    <mergeCell ref="AS424:AV424"/>
    <mergeCell ref="BA424:BE424"/>
    <mergeCell ref="I425:L427"/>
    <mergeCell ref="M425:P427"/>
    <mergeCell ref="Q425:T427"/>
    <mergeCell ref="U425:X427"/>
    <mergeCell ref="AW425:AY427"/>
    <mergeCell ref="BA433:BE433"/>
    <mergeCell ref="I434:L434"/>
    <mergeCell ref="M434:P434"/>
    <mergeCell ref="Q434:T434"/>
    <mergeCell ref="U434:X434"/>
    <mergeCell ref="Y434:AB434"/>
    <mergeCell ref="AC434:AF434"/>
    <mergeCell ref="AG434:AJ434"/>
    <mergeCell ref="Y433:AB433"/>
    <mergeCell ref="AC433:AF433"/>
    <mergeCell ref="AG433:AJ433"/>
    <mergeCell ref="AK433:AN433"/>
    <mergeCell ref="AO433:AR433"/>
    <mergeCell ref="AS433:AV433"/>
    <mergeCell ref="AK429:AN432"/>
    <mergeCell ref="AO429:AR432"/>
    <mergeCell ref="AS429:AV432"/>
    <mergeCell ref="BA429:BE432"/>
    <mergeCell ref="I433:L433"/>
    <mergeCell ref="M433:P433"/>
    <mergeCell ref="Q433:T433"/>
    <mergeCell ref="U433:X433"/>
    <mergeCell ref="AW429:AY432"/>
    <mergeCell ref="AW433:AY433"/>
    <mergeCell ref="BA435:BE435"/>
    <mergeCell ref="I436:L438"/>
    <mergeCell ref="M436:P438"/>
    <mergeCell ref="Q436:T438"/>
    <mergeCell ref="U436:X438"/>
    <mergeCell ref="Y436:AB438"/>
    <mergeCell ref="AC436:AF438"/>
    <mergeCell ref="AG436:AJ438"/>
    <mergeCell ref="Y435:AB435"/>
    <mergeCell ref="AC435:AF435"/>
    <mergeCell ref="AG435:AJ435"/>
    <mergeCell ref="AK435:AN435"/>
    <mergeCell ref="AO435:AR435"/>
    <mergeCell ref="AS435:AV435"/>
    <mergeCell ref="AK434:AN434"/>
    <mergeCell ref="AO434:AR434"/>
    <mergeCell ref="AS434:AV434"/>
    <mergeCell ref="BA434:BE434"/>
    <mergeCell ref="I435:L435"/>
    <mergeCell ref="M435:P435"/>
    <mergeCell ref="Q435:T435"/>
    <mergeCell ref="U435:X435"/>
    <mergeCell ref="AW434:AY434"/>
    <mergeCell ref="AW435:AY435"/>
    <mergeCell ref="BA444:BE446"/>
    <mergeCell ref="AW444:AY446"/>
    <mergeCell ref="BA440:BE443"/>
    <mergeCell ref="I444:L446"/>
    <mergeCell ref="M444:P446"/>
    <mergeCell ref="Q444:T446"/>
    <mergeCell ref="U444:X446"/>
    <mergeCell ref="Y444:AB446"/>
    <mergeCell ref="AC444:AF446"/>
    <mergeCell ref="AG444:AJ446"/>
    <mergeCell ref="Y440:AB443"/>
    <mergeCell ref="AC440:AF443"/>
    <mergeCell ref="AG440:AJ443"/>
    <mergeCell ref="AK440:AN443"/>
    <mergeCell ref="AO440:AR443"/>
    <mergeCell ref="AS440:AV443"/>
    <mergeCell ref="AK436:AN438"/>
    <mergeCell ref="AO436:AR438"/>
    <mergeCell ref="AS436:AV438"/>
    <mergeCell ref="BA436:BE438"/>
    <mergeCell ref="I440:L443"/>
    <mergeCell ref="M440:P443"/>
    <mergeCell ref="Q440:T443"/>
    <mergeCell ref="U440:X443"/>
    <mergeCell ref="AW436:AY438"/>
    <mergeCell ref="AW440:AY443"/>
    <mergeCell ref="AK460:AN460"/>
    <mergeCell ref="AO460:AR460"/>
    <mergeCell ref="AS460:AV460"/>
    <mergeCell ref="AW460:AZ460"/>
    <mergeCell ref="BA460:BE460"/>
    <mergeCell ref="I462:L465"/>
    <mergeCell ref="M462:P465"/>
    <mergeCell ref="Q462:T465"/>
    <mergeCell ref="U462:X465"/>
    <mergeCell ref="BA451:BE459"/>
    <mergeCell ref="A460:E460"/>
    <mergeCell ref="I460:L460"/>
    <mergeCell ref="M460:P460"/>
    <mergeCell ref="Q460:T460"/>
    <mergeCell ref="U460:X460"/>
    <mergeCell ref="Y460:AB460"/>
    <mergeCell ref="AC460:AF460"/>
    <mergeCell ref="AG460:AJ460"/>
    <mergeCell ref="AC451:AF459"/>
    <mergeCell ref="AG451:AJ459"/>
    <mergeCell ref="AK451:AN459"/>
    <mergeCell ref="AO451:AR459"/>
    <mergeCell ref="AS451:AV459"/>
    <mergeCell ref="AW451:AZ459"/>
    <mergeCell ref="I451:L459"/>
    <mergeCell ref="M451:P459"/>
    <mergeCell ref="Q451:T459"/>
    <mergeCell ref="U451:X459"/>
    <mergeCell ref="Y451:AB459"/>
    <mergeCell ref="AK466:AN466"/>
    <mergeCell ref="AO466:AR466"/>
    <mergeCell ref="AS466:AV466"/>
    <mergeCell ref="AW466:AZ466"/>
    <mergeCell ref="BA466:BE466"/>
    <mergeCell ref="I467:L467"/>
    <mergeCell ref="M467:P467"/>
    <mergeCell ref="Q467:T467"/>
    <mergeCell ref="U467:X467"/>
    <mergeCell ref="BA462:BE465"/>
    <mergeCell ref="I466:L466"/>
    <mergeCell ref="M466:P466"/>
    <mergeCell ref="Q466:T466"/>
    <mergeCell ref="U466:X466"/>
    <mergeCell ref="Y466:AB466"/>
    <mergeCell ref="AC466:AF466"/>
    <mergeCell ref="AG466:AJ466"/>
    <mergeCell ref="Y462:AB465"/>
    <mergeCell ref="AC462:AF465"/>
    <mergeCell ref="AG462:AJ465"/>
    <mergeCell ref="AK462:AN465"/>
    <mergeCell ref="AO462:AR465"/>
    <mergeCell ref="AS462:AV465"/>
    <mergeCell ref="AS468:AV468"/>
    <mergeCell ref="AW468:AZ468"/>
    <mergeCell ref="BA468:BE468"/>
    <mergeCell ref="I469:L471"/>
    <mergeCell ref="M469:P471"/>
    <mergeCell ref="Q469:T471"/>
    <mergeCell ref="U469:X471"/>
    <mergeCell ref="BA467:BE467"/>
    <mergeCell ref="I468:L468"/>
    <mergeCell ref="M468:P468"/>
    <mergeCell ref="Q468:T468"/>
    <mergeCell ref="U468:X468"/>
    <mergeCell ref="Y468:AB468"/>
    <mergeCell ref="AC468:AF468"/>
    <mergeCell ref="AG468:AJ468"/>
    <mergeCell ref="Y467:AB467"/>
    <mergeCell ref="AC467:AF467"/>
    <mergeCell ref="AG467:AJ467"/>
    <mergeCell ref="AK467:AN467"/>
    <mergeCell ref="AO467:AR467"/>
    <mergeCell ref="AS467:AV467"/>
    <mergeCell ref="BA473:BE476"/>
    <mergeCell ref="I477:L477"/>
    <mergeCell ref="M477:P477"/>
    <mergeCell ref="Q477:T477"/>
    <mergeCell ref="U477:X477"/>
    <mergeCell ref="BA469:BE471"/>
    <mergeCell ref="I473:L476"/>
    <mergeCell ref="M473:P476"/>
    <mergeCell ref="Q473:T476"/>
    <mergeCell ref="U473:X476"/>
    <mergeCell ref="Y473:AB476"/>
    <mergeCell ref="AC473:AF476"/>
    <mergeCell ref="AG473:AJ476"/>
    <mergeCell ref="Y469:AB471"/>
    <mergeCell ref="AC469:AF471"/>
    <mergeCell ref="AG469:AJ471"/>
    <mergeCell ref="AK469:AN471"/>
    <mergeCell ref="AO469:AR471"/>
    <mergeCell ref="AS469:AV471"/>
    <mergeCell ref="AK473:AN476"/>
    <mergeCell ref="AO473:AR476"/>
    <mergeCell ref="AS473:AV476"/>
    <mergeCell ref="AW473:AZ476"/>
    <mergeCell ref="BA478:BE478"/>
    <mergeCell ref="I479:L479"/>
    <mergeCell ref="M479:P479"/>
    <mergeCell ref="Q479:T479"/>
    <mergeCell ref="U479:X479"/>
    <mergeCell ref="BA477:BE477"/>
    <mergeCell ref="I478:L478"/>
    <mergeCell ref="M478:P478"/>
    <mergeCell ref="Q478:T478"/>
    <mergeCell ref="U478:X478"/>
    <mergeCell ref="Y478:AB478"/>
    <mergeCell ref="AC478:AF478"/>
    <mergeCell ref="AG478:AJ478"/>
    <mergeCell ref="Y477:AB477"/>
    <mergeCell ref="AC477:AF477"/>
    <mergeCell ref="AG477:AJ477"/>
    <mergeCell ref="AK477:AN477"/>
    <mergeCell ref="AO477:AR477"/>
    <mergeCell ref="AS477:AV477"/>
    <mergeCell ref="AO478:AR478"/>
    <mergeCell ref="AS478:AV478"/>
    <mergeCell ref="AW478:AZ478"/>
    <mergeCell ref="BA480:BE482"/>
    <mergeCell ref="I484:L487"/>
    <mergeCell ref="M484:P487"/>
    <mergeCell ref="Q484:T487"/>
    <mergeCell ref="U484:X487"/>
    <mergeCell ref="BA479:BE479"/>
    <mergeCell ref="I480:L482"/>
    <mergeCell ref="M480:P482"/>
    <mergeCell ref="Q480:T482"/>
    <mergeCell ref="U480:X482"/>
    <mergeCell ref="Y480:AB482"/>
    <mergeCell ref="AC480:AF482"/>
    <mergeCell ref="AG480:AJ482"/>
    <mergeCell ref="Y479:AB479"/>
    <mergeCell ref="AC479:AF479"/>
    <mergeCell ref="AG479:AJ479"/>
    <mergeCell ref="AK479:AN479"/>
    <mergeCell ref="AO479:AR479"/>
    <mergeCell ref="AS479:AV479"/>
    <mergeCell ref="A495:AG495"/>
    <mergeCell ref="AH495:BB495"/>
    <mergeCell ref="AH496:BB496"/>
    <mergeCell ref="AH497:BB497"/>
    <mergeCell ref="A504:J504"/>
    <mergeCell ref="K504:BB504"/>
    <mergeCell ref="AK488:AN490"/>
    <mergeCell ref="AO488:AR490"/>
    <mergeCell ref="AS488:AV490"/>
    <mergeCell ref="AW488:AZ490"/>
    <mergeCell ref="BA488:BE490"/>
    <mergeCell ref="AH498:BB498"/>
    <mergeCell ref="A498:AG498"/>
    <mergeCell ref="BA484:BE487"/>
    <mergeCell ref="I488:L490"/>
    <mergeCell ref="M488:P490"/>
    <mergeCell ref="Q488:T490"/>
    <mergeCell ref="U488:X490"/>
    <mergeCell ref="Y488:AB490"/>
    <mergeCell ref="AC488:AF490"/>
    <mergeCell ref="AG488:AJ490"/>
    <mergeCell ref="Y484:AB487"/>
    <mergeCell ref="AC484:AF487"/>
    <mergeCell ref="AG484:AJ487"/>
    <mergeCell ref="AK484:AN487"/>
    <mergeCell ref="AO484:AR487"/>
    <mergeCell ref="AS484:AV487"/>
    <mergeCell ref="F488:H490"/>
    <mergeCell ref="A507:J507"/>
    <mergeCell ref="K507:O507"/>
    <mergeCell ref="P507:W507"/>
    <mergeCell ref="X507:AF507"/>
    <mergeCell ref="AG507:AO507"/>
    <mergeCell ref="AP507:BB507"/>
    <mergeCell ref="A506:J506"/>
    <mergeCell ref="K506:O506"/>
    <mergeCell ref="P506:W506"/>
    <mergeCell ref="X506:AF506"/>
    <mergeCell ref="AG506:AO506"/>
    <mergeCell ref="AP506:BB506"/>
    <mergeCell ref="A505:J505"/>
    <mergeCell ref="K505:O505"/>
    <mergeCell ref="P505:W505"/>
    <mergeCell ref="X505:AF505"/>
    <mergeCell ref="AG505:AO505"/>
    <mergeCell ref="AP505:BB505"/>
    <mergeCell ref="A492:AX493"/>
    <mergeCell ref="A500:AX501"/>
    <mergeCell ref="A510:J510"/>
    <mergeCell ref="K510:O510"/>
    <mergeCell ref="P510:W510"/>
    <mergeCell ref="X510:AF510"/>
    <mergeCell ref="AG510:AO510"/>
    <mergeCell ref="AP510:BB510"/>
    <mergeCell ref="A509:J509"/>
    <mergeCell ref="K509:O509"/>
    <mergeCell ref="P509:W509"/>
    <mergeCell ref="X509:AF509"/>
    <mergeCell ref="AG509:AO509"/>
    <mergeCell ref="AP509:BB509"/>
    <mergeCell ref="A508:J508"/>
    <mergeCell ref="K508:O508"/>
    <mergeCell ref="P508:W508"/>
    <mergeCell ref="X508:AF508"/>
    <mergeCell ref="AG508:AO508"/>
    <mergeCell ref="AP508:BB508"/>
    <mergeCell ref="A514:J514"/>
    <mergeCell ref="K514:O514"/>
    <mergeCell ref="P514:W514"/>
    <mergeCell ref="X514:AF514"/>
    <mergeCell ref="AG514:AO514"/>
    <mergeCell ref="AP514:BB514"/>
    <mergeCell ref="A513:J513"/>
    <mergeCell ref="K513:O513"/>
    <mergeCell ref="P513:W513"/>
    <mergeCell ref="X513:AF513"/>
    <mergeCell ref="AG513:AO513"/>
    <mergeCell ref="AP513:BB513"/>
    <mergeCell ref="A512:J512"/>
    <mergeCell ref="K512:O512"/>
    <mergeCell ref="P512:W512"/>
    <mergeCell ref="X512:AF512"/>
    <mergeCell ref="AG512:AO512"/>
    <mergeCell ref="AP512:BB512"/>
    <mergeCell ref="AP511:BB511"/>
    <mergeCell ref="A518:J518"/>
    <mergeCell ref="K518:O518"/>
    <mergeCell ref="P518:W518"/>
    <mergeCell ref="X518:AF518"/>
    <mergeCell ref="AG518:AO518"/>
    <mergeCell ref="AP518:BB518"/>
    <mergeCell ref="A517:J517"/>
    <mergeCell ref="K517:O517"/>
    <mergeCell ref="P517:W517"/>
    <mergeCell ref="X517:AF517"/>
    <mergeCell ref="AG517:AO517"/>
    <mergeCell ref="AP517:BB517"/>
    <mergeCell ref="A516:J516"/>
    <mergeCell ref="K516:O516"/>
    <mergeCell ref="P516:W516"/>
    <mergeCell ref="X516:AF516"/>
    <mergeCell ref="AG516:AO516"/>
    <mergeCell ref="AP516:BB516"/>
    <mergeCell ref="A522:J522"/>
    <mergeCell ref="K522:O522"/>
    <mergeCell ref="P522:W522"/>
    <mergeCell ref="X522:AF522"/>
    <mergeCell ref="AG522:AO522"/>
    <mergeCell ref="AP522:BB522"/>
    <mergeCell ref="A521:J521"/>
    <mergeCell ref="K521:O521"/>
    <mergeCell ref="P521:W521"/>
    <mergeCell ref="X521:AF521"/>
    <mergeCell ref="AG521:AO521"/>
    <mergeCell ref="AP521:BB521"/>
    <mergeCell ref="A520:J520"/>
    <mergeCell ref="K520:O520"/>
    <mergeCell ref="P520:W520"/>
    <mergeCell ref="X520:AF520"/>
    <mergeCell ref="AG520:AO520"/>
    <mergeCell ref="AP520:BB520"/>
    <mergeCell ref="A528:AX529"/>
    <mergeCell ref="A526:J526"/>
    <mergeCell ref="K526:O526"/>
    <mergeCell ref="P526:W526"/>
    <mergeCell ref="X526:AF526"/>
    <mergeCell ref="AG526:AO526"/>
    <mergeCell ref="AP526:BB526"/>
    <mergeCell ref="A525:J525"/>
    <mergeCell ref="K525:O525"/>
    <mergeCell ref="P525:W525"/>
    <mergeCell ref="X525:AF525"/>
    <mergeCell ref="AG525:AO525"/>
    <mergeCell ref="AP525:BB525"/>
    <mergeCell ref="A524:J524"/>
    <mergeCell ref="K524:O524"/>
    <mergeCell ref="P524:W524"/>
    <mergeCell ref="X524:AF524"/>
    <mergeCell ref="AG524:AO524"/>
    <mergeCell ref="AP524:BB524"/>
    <mergeCell ref="AR532:BB532"/>
    <mergeCell ref="A533:K533"/>
    <mergeCell ref="L533:O533"/>
    <mergeCell ref="P533:V533"/>
    <mergeCell ref="W533:AC533"/>
    <mergeCell ref="AD533:AJ533"/>
    <mergeCell ref="AK533:AQ533"/>
    <mergeCell ref="AR533:BB533"/>
    <mergeCell ref="A532:K532"/>
    <mergeCell ref="L532:O532"/>
    <mergeCell ref="P532:V532"/>
    <mergeCell ref="W532:AC532"/>
    <mergeCell ref="AD532:AJ532"/>
    <mergeCell ref="AK532:AQ532"/>
    <mergeCell ref="A531:K531"/>
    <mergeCell ref="L531:O531"/>
    <mergeCell ref="P531:V531"/>
    <mergeCell ref="W531:AC531"/>
    <mergeCell ref="AD531:AJ531"/>
    <mergeCell ref="AK531:AQ531"/>
    <mergeCell ref="AR531:BB531"/>
    <mergeCell ref="A538:K538"/>
    <mergeCell ref="A536:K536"/>
    <mergeCell ref="L536:O536"/>
    <mergeCell ref="P536:V536"/>
    <mergeCell ref="W536:AC536"/>
    <mergeCell ref="AD536:AJ536"/>
    <mergeCell ref="AK536:AQ536"/>
    <mergeCell ref="AR534:BB534"/>
    <mergeCell ref="A535:K535"/>
    <mergeCell ref="L535:O535"/>
    <mergeCell ref="P535:V535"/>
    <mergeCell ref="W535:AC535"/>
    <mergeCell ref="AD535:AJ535"/>
    <mergeCell ref="AK535:AQ535"/>
    <mergeCell ref="AR535:BB535"/>
    <mergeCell ref="A534:K534"/>
    <mergeCell ref="L534:O534"/>
    <mergeCell ref="P534:V534"/>
    <mergeCell ref="W534:AC534"/>
    <mergeCell ref="AD534:AJ534"/>
    <mergeCell ref="AK534:AQ534"/>
    <mergeCell ref="A568:M568"/>
    <mergeCell ref="N568:S568"/>
    <mergeCell ref="T568:Z568"/>
    <mergeCell ref="AA568:AG568"/>
    <mergeCell ref="AH568:AP568"/>
    <mergeCell ref="AQ568:BB568"/>
    <mergeCell ref="A547:K547"/>
    <mergeCell ref="AH566:AP566"/>
    <mergeCell ref="N567:S567"/>
    <mergeCell ref="AH567:AP567"/>
    <mergeCell ref="AQ567:BB567"/>
    <mergeCell ref="A549:AX550"/>
    <mergeCell ref="AH552:AP552"/>
    <mergeCell ref="N553:S553"/>
    <mergeCell ref="AH553:AP553"/>
    <mergeCell ref="AK544:AQ545"/>
    <mergeCell ref="AR544:BB545"/>
    <mergeCell ref="A545:K545"/>
    <mergeCell ref="A546:K546"/>
    <mergeCell ref="L546:O547"/>
    <mergeCell ref="P546:V547"/>
    <mergeCell ref="W546:AC547"/>
    <mergeCell ref="AD546:AJ547"/>
    <mergeCell ref="AK546:AQ547"/>
    <mergeCell ref="AR546:BB547"/>
    <mergeCell ref="A544:K544"/>
    <mergeCell ref="L544:O545"/>
    <mergeCell ref="P544:V545"/>
    <mergeCell ref="W544:AC545"/>
    <mergeCell ref="AD544:AJ545"/>
    <mergeCell ref="N555:S555"/>
    <mergeCell ref="T555:Z555"/>
    <mergeCell ref="A543:K543"/>
    <mergeCell ref="AR539:BB541"/>
    <mergeCell ref="A540:K540"/>
    <mergeCell ref="A541:K541"/>
    <mergeCell ref="A542:K542"/>
    <mergeCell ref="L542:O543"/>
    <mergeCell ref="P542:V543"/>
    <mergeCell ref="W542:AC543"/>
    <mergeCell ref="AD542:AJ543"/>
    <mergeCell ref="AK542:AQ543"/>
    <mergeCell ref="AR542:BB543"/>
    <mergeCell ref="A572:M572"/>
    <mergeCell ref="N572:S572"/>
    <mergeCell ref="T572:Z572"/>
    <mergeCell ref="AA572:AG572"/>
    <mergeCell ref="AH572:AP572"/>
    <mergeCell ref="AQ572:BB572"/>
    <mergeCell ref="A571:M571"/>
    <mergeCell ref="N571:S571"/>
    <mergeCell ref="T571:Z571"/>
    <mergeCell ref="AA571:AG571"/>
    <mergeCell ref="AH571:AP571"/>
    <mergeCell ref="AQ571:BB571"/>
    <mergeCell ref="N569:S569"/>
    <mergeCell ref="T569:Z569"/>
    <mergeCell ref="AA569:AG569"/>
    <mergeCell ref="AH569:AP569"/>
    <mergeCell ref="AQ569:BB569"/>
    <mergeCell ref="N570:S570"/>
    <mergeCell ref="AH570:AP570"/>
    <mergeCell ref="AQ570:BB570"/>
    <mergeCell ref="A576:M576"/>
    <mergeCell ref="N576:S576"/>
    <mergeCell ref="T576:Z576"/>
    <mergeCell ref="AA576:AG576"/>
    <mergeCell ref="AH576:AP576"/>
    <mergeCell ref="AQ576:BB576"/>
    <mergeCell ref="A575:M575"/>
    <mergeCell ref="N575:S575"/>
    <mergeCell ref="T575:Z575"/>
    <mergeCell ref="AA575:AG575"/>
    <mergeCell ref="AH575:AP575"/>
    <mergeCell ref="AQ575:BB575"/>
    <mergeCell ref="A573:M574"/>
    <mergeCell ref="N573:S574"/>
    <mergeCell ref="T573:Z574"/>
    <mergeCell ref="AA573:AG574"/>
    <mergeCell ref="AH573:AP574"/>
    <mergeCell ref="AQ573:BB574"/>
    <mergeCell ref="N585:BB585"/>
    <mergeCell ref="AH586:AP586"/>
    <mergeCell ref="N587:S587"/>
    <mergeCell ref="AH587:AP587"/>
    <mergeCell ref="AQ587:BB587"/>
    <mergeCell ref="A581:AX582"/>
    <mergeCell ref="A579:M579"/>
    <mergeCell ref="N579:S579"/>
    <mergeCell ref="T579:Z579"/>
    <mergeCell ref="AA579:AG579"/>
    <mergeCell ref="AH579:AP579"/>
    <mergeCell ref="AQ579:BB579"/>
    <mergeCell ref="A577:M578"/>
    <mergeCell ref="N577:S578"/>
    <mergeCell ref="T577:Z578"/>
    <mergeCell ref="AA577:AG578"/>
    <mergeCell ref="AH577:AP578"/>
    <mergeCell ref="AQ577:BB578"/>
    <mergeCell ref="A591:M591"/>
    <mergeCell ref="N591:S591"/>
    <mergeCell ref="T591:Z591"/>
    <mergeCell ref="AA591:AG591"/>
    <mergeCell ref="AH591:AP591"/>
    <mergeCell ref="AQ591:BB591"/>
    <mergeCell ref="N589:S589"/>
    <mergeCell ref="T589:Z589"/>
    <mergeCell ref="AA589:AG589"/>
    <mergeCell ref="AH589:AP589"/>
    <mergeCell ref="AQ589:BB589"/>
    <mergeCell ref="N590:S590"/>
    <mergeCell ref="AH590:AP590"/>
    <mergeCell ref="AQ590:BB590"/>
    <mergeCell ref="A588:M588"/>
    <mergeCell ref="N588:S588"/>
    <mergeCell ref="T588:Z588"/>
    <mergeCell ref="AA588:AG588"/>
    <mergeCell ref="AH588:AP588"/>
    <mergeCell ref="AQ588:BB588"/>
    <mergeCell ref="A595:M595"/>
    <mergeCell ref="N595:S595"/>
    <mergeCell ref="T595:Z595"/>
    <mergeCell ref="AA595:AG595"/>
    <mergeCell ref="AH595:AP595"/>
    <mergeCell ref="AQ595:BB595"/>
    <mergeCell ref="A593:M593"/>
    <mergeCell ref="N593:S594"/>
    <mergeCell ref="T593:Z594"/>
    <mergeCell ref="AA593:AG594"/>
    <mergeCell ref="AH593:AP594"/>
    <mergeCell ref="AQ593:BB594"/>
    <mergeCell ref="A594:M594"/>
    <mergeCell ref="A592:M592"/>
    <mergeCell ref="N592:S592"/>
    <mergeCell ref="T592:Z592"/>
    <mergeCell ref="AA592:AG592"/>
    <mergeCell ref="AH592:AP592"/>
    <mergeCell ref="AQ592:BB592"/>
    <mergeCell ref="A598:M598"/>
    <mergeCell ref="N598:S598"/>
    <mergeCell ref="T598:Z598"/>
    <mergeCell ref="AA598:AG598"/>
    <mergeCell ref="AH598:AP598"/>
    <mergeCell ref="AQ598:BB598"/>
    <mergeCell ref="A597:M597"/>
    <mergeCell ref="N597:S597"/>
    <mergeCell ref="T597:Z597"/>
    <mergeCell ref="AA597:AG597"/>
    <mergeCell ref="AH597:AP597"/>
    <mergeCell ref="AQ597:BB597"/>
    <mergeCell ref="A596:M596"/>
    <mergeCell ref="N596:S596"/>
    <mergeCell ref="T596:Z596"/>
    <mergeCell ref="AA596:AG596"/>
    <mergeCell ref="AH596:AP596"/>
    <mergeCell ref="AQ596:BB596"/>
    <mergeCell ref="A604:AK604"/>
    <mergeCell ref="AL604:BB604"/>
    <mergeCell ref="A605:AK605"/>
    <mergeCell ref="AL605:BB605"/>
    <mergeCell ref="A606:AK606"/>
    <mergeCell ref="AL606:BB606"/>
    <mergeCell ref="A601:M601"/>
    <mergeCell ref="N601:S601"/>
    <mergeCell ref="T601:Z601"/>
    <mergeCell ref="AA601:AG601"/>
    <mergeCell ref="AH601:AP601"/>
    <mergeCell ref="AQ601:BB601"/>
    <mergeCell ref="A599:M599"/>
    <mergeCell ref="N599:S600"/>
    <mergeCell ref="T599:Z600"/>
    <mergeCell ref="AA599:AG600"/>
    <mergeCell ref="AH599:AP600"/>
    <mergeCell ref="AQ599:BB600"/>
    <mergeCell ref="A600:M600"/>
    <mergeCell ref="A621:O621"/>
    <mergeCell ref="P621:Z621"/>
    <mergeCell ref="AA621:AK621"/>
    <mergeCell ref="AL621:BB621"/>
    <mergeCell ref="A622:O622"/>
    <mergeCell ref="P622:Z622"/>
    <mergeCell ref="AA622:AK622"/>
    <mergeCell ref="AL622:BB622"/>
    <mergeCell ref="A612:AK613"/>
    <mergeCell ref="AL612:BB612"/>
    <mergeCell ref="AL613:BB613"/>
    <mergeCell ref="A614:AK614"/>
    <mergeCell ref="AL614:BB614"/>
    <mergeCell ref="A615:AK615"/>
    <mergeCell ref="AL615:BB615"/>
    <mergeCell ref="A617:AX618"/>
    <mergeCell ref="A608:AX609"/>
    <mergeCell ref="A611:BA611"/>
    <mergeCell ref="A627:O627"/>
    <mergeCell ref="P627:Z627"/>
    <mergeCell ref="AA627:AK627"/>
    <mergeCell ref="AL627:BB627"/>
    <mergeCell ref="A628:O628"/>
    <mergeCell ref="P628:Z628"/>
    <mergeCell ref="AA628:AK628"/>
    <mergeCell ref="AL628:BB628"/>
    <mergeCell ref="A625:O625"/>
    <mergeCell ref="P625:Z625"/>
    <mergeCell ref="AA625:AK625"/>
    <mergeCell ref="AL625:BB625"/>
    <mergeCell ref="A626:O626"/>
    <mergeCell ref="P626:Z626"/>
    <mergeCell ref="AA626:AK626"/>
    <mergeCell ref="AL626:BB626"/>
    <mergeCell ref="A623:O623"/>
    <mergeCell ref="P623:Z623"/>
    <mergeCell ref="AA623:AK623"/>
    <mergeCell ref="AL623:BB623"/>
    <mergeCell ref="A624:O624"/>
    <mergeCell ref="P624:Z624"/>
    <mergeCell ref="AA624:AK624"/>
    <mergeCell ref="AL624:BB624"/>
    <mergeCell ref="A634:T634"/>
    <mergeCell ref="U634:AG634"/>
    <mergeCell ref="AH634:BB634"/>
    <mergeCell ref="A635:T635"/>
    <mergeCell ref="U635:AG636"/>
    <mergeCell ref="AH635:BB636"/>
    <mergeCell ref="A636:T636"/>
    <mergeCell ref="A632:T632"/>
    <mergeCell ref="U632:AG632"/>
    <mergeCell ref="AH632:BB632"/>
    <mergeCell ref="A633:T633"/>
    <mergeCell ref="U633:AG633"/>
    <mergeCell ref="AH633:BB633"/>
    <mergeCell ref="A630:T630"/>
    <mergeCell ref="U630:AG630"/>
    <mergeCell ref="AH630:BB630"/>
    <mergeCell ref="A631:T631"/>
    <mergeCell ref="U631:AG631"/>
    <mergeCell ref="AH631:BB631"/>
    <mergeCell ref="A644:L644"/>
    <mergeCell ref="M644:W644"/>
    <mergeCell ref="X644:AH644"/>
    <mergeCell ref="AI644:BB644"/>
    <mergeCell ref="M645:W645"/>
    <mergeCell ref="X645:AH645"/>
    <mergeCell ref="AI645:BB645"/>
    <mergeCell ref="A640:T640"/>
    <mergeCell ref="U640:AG640"/>
    <mergeCell ref="AH640:BB640"/>
    <mergeCell ref="AI642:BB642"/>
    <mergeCell ref="X643:AH643"/>
    <mergeCell ref="AI643:BB643"/>
    <mergeCell ref="A637:T637"/>
    <mergeCell ref="U637:AG638"/>
    <mergeCell ref="AH637:BB638"/>
    <mergeCell ref="A638:T638"/>
    <mergeCell ref="A639:T639"/>
    <mergeCell ref="U639:AG639"/>
    <mergeCell ref="AH639:BB639"/>
    <mergeCell ref="U654:AG654"/>
    <mergeCell ref="AH654:BB654"/>
    <mergeCell ref="U655:AG655"/>
    <mergeCell ref="AH655:BB655"/>
    <mergeCell ref="A656:T656"/>
    <mergeCell ref="U656:AG656"/>
    <mergeCell ref="AH656:BB656"/>
    <mergeCell ref="M650:W651"/>
    <mergeCell ref="X650:AH651"/>
    <mergeCell ref="AI650:BB651"/>
    <mergeCell ref="M652:W652"/>
    <mergeCell ref="X652:AH652"/>
    <mergeCell ref="AI652:BB652"/>
    <mergeCell ref="AI646:BB646"/>
    <mergeCell ref="A647:L647"/>
    <mergeCell ref="M647:W647"/>
    <mergeCell ref="X647:AH647"/>
    <mergeCell ref="AI647:BB647"/>
    <mergeCell ref="M648:W649"/>
    <mergeCell ref="X648:AH649"/>
    <mergeCell ref="AI648:BB649"/>
    <mergeCell ref="U666:AG666"/>
    <mergeCell ref="AH666:BB666"/>
    <mergeCell ref="U667:AG667"/>
    <mergeCell ref="AH667:BB667"/>
    <mergeCell ref="N674:BB674"/>
    <mergeCell ref="A670:AX671"/>
    <mergeCell ref="A660:T660"/>
    <mergeCell ref="U660:AG660"/>
    <mergeCell ref="AH660:BB660"/>
    <mergeCell ref="U661:AG663"/>
    <mergeCell ref="AH661:BB663"/>
    <mergeCell ref="U664:AG665"/>
    <mergeCell ref="AH664:BB665"/>
    <mergeCell ref="A657:T657"/>
    <mergeCell ref="U657:AG657"/>
    <mergeCell ref="AH657:BB657"/>
    <mergeCell ref="U658:AG658"/>
    <mergeCell ref="AH658:BB658"/>
    <mergeCell ref="U659:AG659"/>
    <mergeCell ref="AH659:BB659"/>
    <mergeCell ref="N679:S679"/>
    <mergeCell ref="AH679:AP679"/>
    <mergeCell ref="AQ679:BB679"/>
    <mergeCell ref="A680:M680"/>
    <mergeCell ref="N680:S680"/>
    <mergeCell ref="T680:Z680"/>
    <mergeCell ref="AA680:AG680"/>
    <mergeCell ref="AH680:AP680"/>
    <mergeCell ref="AQ680:BB680"/>
    <mergeCell ref="AQ677:BB677"/>
    <mergeCell ref="N678:S678"/>
    <mergeCell ref="T678:Z678"/>
    <mergeCell ref="AA678:AG678"/>
    <mergeCell ref="AH678:AP678"/>
    <mergeCell ref="AQ678:BB678"/>
    <mergeCell ref="AH675:AP675"/>
    <mergeCell ref="N676:S676"/>
    <mergeCell ref="AA676:AG676"/>
    <mergeCell ref="AH676:AP676"/>
    <mergeCell ref="AQ676:BB676"/>
    <mergeCell ref="A677:M677"/>
    <mergeCell ref="N677:S677"/>
    <mergeCell ref="T677:Z677"/>
    <mergeCell ref="AA677:AG677"/>
    <mergeCell ref="AH677:AP677"/>
    <mergeCell ref="A685:M685"/>
    <mergeCell ref="N685:S685"/>
    <mergeCell ref="T685:Z685"/>
    <mergeCell ref="AA685:AG685"/>
    <mergeCell ref="AH685:AP685"/>
    <mergeCell ref="AQ685:BB685"/>
    <mergeCell ref="A683:M684"/>
    <mergeCell ref="N683:S684"/>
    <mergeCell ref="T683:Z684"/>
    <mergeCell ref="AA683:AG684"/>
    <mergeCell ref="AH683:AP684"/>
    <mergeCell ref="AQ683:BB684"/>
    <mergeCell ref="A681:M682"/>
    <mergeCell ref="N681:S682"/>
    <mergeCell ref="T681:Z682"/>
    <mergeCell ref="AA681:AG682"/>
    <mergeCell ref="AH681:AP682"/>
    <mergeCell ref="AQ681:BB682"/>
    <mergeCell ref="A689:M689"/>
    <mergeCell ref="N689:S689"/>
    <mergeCell ref="T689:Z689"/>
    <mergeCell ref="AA689:AG689"/>
    <mergeCell ref="AH689:AP689"/>
    <mergeCell ref="AQ689:BB689"/>
    <mergeCell ref="A688:M688"/>
    <mergeCell ref="N688:S688"/>
    <mergeCell ref="T688:Z688"/>
    <mergeCell ref="AA688:AG688"/>
    <mergeCell ref="AH688:AP688"/>
    <mergeCell ref="AQ688:BB688"/>
    <mergeCell ref="A686:M687"/>
    <mergeCell ref="N686:S687"/>
    <mergeCell ref="T686:Z687"/>
    <mergeCell ref="AA686:AG687"/>
    <mergeCell ref="AH686:AP687"/>
    <mergeCell ref="AQ686:BB687"/>
    <mergeCell ref="N691:S691"/>
    <mergeCell ref="T691:Z691"/>
    <mergeCell ref="AA691:AG691"/>
    <mergeCell ref="AH691:AP691"/>
    <mergeCell ref="AQ691:BB691"/>
    <mergeCell ref="N692:S692"/>
    <mergeCell ref="T692:Z692"/>
    <mergeCell ref="AA692:AG692"/>
    <mergeCell ref="AH692:AP692"/>
    <mergeCell ref="AQ692:BB692"/>
    <mergeCell ref="A691:M691"/>
    <mergeCell ref="A692:M692"/>
    <mergeCell ref="A694:AX695"/>
    <mergeCell ref="A690:M690"/>
    <mergeCell ref="N690:S690"/>
    <mergeCell ref="T690:Z690"/>
    <mergeCell ref="AA690:AG690"/>
    <mergeCell ref="AH690:AP690"/>
    <mergeCell ref="AQ690:BB690"/>
    <mergeCell ref="A702:O702"/>
    <mergeCell ref="P702:W702"/>
    <mergeCell ref="X702:AH702"/>
    <mergeCell ref="AI702:BB702"/>
    <mergeCell ref="P703:W703"/>
    <mergeCell ref="X703:AH703"/>
    <mergeCell ref="AI703:BB703"/>
    <mergeCell ref="A699:O699"/>
    <mergeCell ref="P699:W699"/>
    <mergeCell ref="X699:AH699"/>
    <mergeCell ref="AI699:BB699"/>
    <mergeCell ref="A701:O701"/>
    <mergeCell ref="P701:W701"/>
    <mergeCell ref="X701:AH701"/>
    <mergeCell ref="AI701:BB701"/>
    <mergeCell ref="A697:O697"/>
    <mergeCell ref="X697:AH697"/>
    <mergeCell ref="AI697:BB697"/>
    <mergeCell ref="A698:O698"/>
    <mergeCell ref="P698:W698"/>
    <mergeCell ref="X698:AH698"/>
    <mergeCell ref="AI698:BB698"/>
    <mergeCell ref="A709:O709"/>
    <mergeCell ref="P709:W709"/>
    <mergeCell ref="X709:AH709"/>
    <mergeCell ref="AI709:BB709"/>
    <mergeCell ref="A710:O710"/>
    <mergeCell ref="P710:W710"/>
    <mergeCell ref="X710:AH710"/>
    <mergeCell ref="AI710:BB710"/>
    <mergeCell ref="A707:O707"/>
    <mergeCell ref="P707:W707"/>
    <mergeCell ref="X707:AH707"/>
    <mergeCell ref="AI707:BB707"/>
    <mergeCell ref="A708:O708"/>
    <mergeCell ref="P708:W708"/>
    <mergeCell ref="X708:AH708"/>
    <mergeCell ref="AI708:BB708"/>
    <mergeCell ref="P704:W704"/>
    <mergeCell ref="X704:AH704"/>
    <mergeCell ref="AI704:BB704"/>
    <mergeCell ref="A705:O706"/>
    <mergeCell ref="P705:W706"/>
    <mergeCell ref="X705:AH706"/>
    <mergeCell ref="AI705:BB706"/>
    <mergeCell ref="A716:O716"/>
    <mergeCell ref="P716:W716"/>
    <mergeCell ref="X716:AH716"/>
    <mergeCell ref="AI716:BB716"/>
    <mergeCell ref="A717:O717"/>
    <mergeCell ref="P717:W717"/>
    <mergeCell ref="X717:AH717"/>
    <mergeCell ref="AI717:BB717"/>
    <mergeCell ref="A714:O714"/>
    <mergeCell ref="P714:W714"/>
    <mergeCell ref="X714:AH714"/>
    <mergeCell ref="AI714:BB714"/>
    <mergeCell ref="A715:O715"/>
    <mergeCell ref="P715:W715"/>
    <mergeCell ref="X715:AH715"/>
    <mergeCell ref="AI715:BB715"/>
    <mergeCell ref="A711:O711"/>
    <mergeCell ref="P711:W711"/>
    <mergeCell ref="X711:AH711"/>
    <mergeCell ref="AI711:BB711"/>
    <mergeCell ref="A713:O713"/>
    <mergeCell ref="P713:W713"/>
    <mergeCell ref="X713:AH713"/>
    <mergeCell ref="AI713:BB713"/>
    <mergeCell ref="P722:W722"/>
    <mergeCell ref="X722:AH722"/>
    <mergeCell ref="AI722:BB722"/>
    <mergeCell ref="P723:W723"/>
    <mergeCell ref="X723:AH723"/>
    <mergeCell ref="AI723:BB723"/>
    <mergeCell ref="P720:W720"/>
    <mergeCell ref="X720:AH720"/>
    <mergeCell ref="AI720:BB720"/>
    <mergeCell ref="P721:W721"/>
    <mergeCell ref="X721:AH721"/>
    <mergeCell ref="AI721:BB721"/>
    <mergeCell ref="A726:AX727"/>
    <mergeCell ref="A718:O718"/>
    <mergeCell ref="P718:W718"/>
    <mergeCell ref="X718:AH718"/>
    <mergeCell ref="AI718:BB718"/>
    <mergeCell ref="A719:O719"/>
    <mergeCell ref="P719:W719"/>
    <mergeCell ref="X719:AH719"/>
    <mergeCell ref="AI719:BB719"/>
    <mergeCell ref="AG741:BB741"/>
    <mergeCell ref="A742:S742"/>
    <mergeCell ref="T742:AF742"/>
    <mergeCell ref="AG742:BB742"/>
    <mergeCell ref="AG743:BB743"/>
    <mergeCell ref="A737:AX738"/>
    <mergeCell ref="W731:AI731"/>
    <mergeCell ref="AJ731:BB731"/>
    <mergeCell ref="W732:AI733"/>
    <mergeCell ref="AJ732:BB733"/>
    <mergeCell ref="W734:AI734"/>
    <mergeCell ref="AJ734:BB734"/>
    <mergeCell ref="A734:V734"/>
    <mergeCell ref="A735:V735"/>
    <mergeCell ref="W735:AI735"/>
    <mergeCell ref="AJ735:BB735"/>
    <mergeCell ref="P724:W724"/>
    <mergeCell ref="X724:AH724"/>
    <mergeCell ref="AI724:BB724"/>
    <mergeCell ref="W729:BB729"/>
    <mergeCell ref="A730:V730"/>
    <mergeCell ref="W730:AI730"/>
    <mergeCell ref="AJ730:BB730"/>
    <mergeCell ref="AQ752:BB752"/>
    <mergeCell ref="A744:BB744"/>
    <mergeCell ref="A745:S745"/>
    <mergeCell ref="T745:AF745"/>
    <mergeCell ref="AG745:BB745"/>
    <mergeCell ref="A746:S746"/>
    <mergeCell ref="T746:AF746"/>
    <mergeCell ref="AG746:BB746"/>
    <mergeCell ref="Q768:V768"/>
    <mergeCell ref="W768:AB768"/>
    <mergeCell ref="AC768:AI768"/>
    <mergeCell ref="AJ768:AP768"/>
    <mergeCell ref="AQ768:BB768"/>
    <mergeCell ref="A764:AX765"/>
    <mergeCell ref="N759:S759"/>
    <mergeCell ref="T759:Z759"/>
    <mergeCell ref="AA759:AG759"/>
    <mergeCell ref="AH759:AP759"/>
    <mergeCell ref="AQ759:BB759"/>
    <mergeCell ref="N760:S760"/>
    <mergeCell ref="T760:Z760"/>
    <mergeCell ref="AA760:AG760"/>
    <mergeCell ref="AH760:AP760"/>
    <mergeCell ref="AQ760:BB760"/>
    <mergeCell ref="A758:M758"/>
    <mergeCell ref="N758:S758"/>
    <mergeCell ref="T758:Z758"/>
    <mergeCell ref="AA758:AG758"/>
    <mergeCell ref="AH758:AP758"/>
    <mergeCell ref="AQ758:BB758"/>
    <mergeCell ref="N762:S762"/>
    <mergeCell ref="T762:Z762"/>
    <mergeCell ref="AA762:AG762"/>
    <mergeCell ref="AH762:AP762"/>
    <mergeCell ref="AQ762:BB762"/>
    <mergeCell ref="A761:M761"/>
    <mergeCell ref="A762:M762"/>
    <mergeCell ref="A759:M759"/>
    <mergeCell ref="N761:S761"/>
    <mergeCell ref="T761:Z761"/>
    <mergeCell ref="T757:Z757"/>
    <mergeCell ref="AA757:AG757"/>
    <mergeCell ref="AH757:AP757"/>
    <mergeCell ref="AQ757:BB757"/>
    <mergeCell ref="N756:S756"/>
    <mergeCell ref="T756:Z756"/>
    <mergeCell ref="AA756:AG756"/>
    <mergeCell ref="AH756:AP756"/>
    <mergeCell ref="AQ756:BB756"/>
    <mergeCell ref="A755:M755"/>
    <mergeCell ref="N755:S755"/>
    <mergeCell ref="T755:Z755"/>
    <mergeCell ref="AA755:AG755"/>
    <mergeCell ref="AH755:AP755"/>
    <mergeCell ref="AQ755:BB755"/>
    <mergeCell ref="N753:S753"/>
    <mergeCell ref="T753:Z753"/>
    <mergeCell ref="AA753:AG753"/>
    <mergeCell ref="AH753:AP753"/>
    <mergeCell ref="AQ753:BB753"/>
    <mergeCell ref="N754:S754"/>
    <mergeCell ref="AH754:AP754"/>
    <mergeCell ref="AQ754:BB754"/>
    <mergeCell ref="N750:BB750"/>
    <mergeCell ref="A773:P773"/>
    <mergeCell ref="Q773:V773"/>
    <mergeCell ref="W773:AB773"/>
    <mergeCell ref="AC773:AI773"/>
    <mergeCell ref="AJ773:AP773"/>
    <mergeCell ref="AQ773:BB773"/>
    <mergeCell ref="Q771:V771"/>
    <mergeCell ref="W771:AB771"/>
    <mergeCell ref="AC771:AI771"/>
    <mergeCell ref="AJ771:AP771"/>
    <mergeCell ref="AQ771:BB771"/>
    <mergeCell ref="Q772:V772"/>
    <mergeCell ref="W772:AB772"/>
    <mergeCell ref="AC772:AI772"/>
    <mergeCell ref="AJ772:AP772"/>
    <mergeCell ref="AQ772:BB772"/>
    <mergeCell ref="Q769:V769"/>
    <mergeCell ref="W769:AB769"/>
    <mergeCell ref="AC769:AI769"/>
    <mergeCell ref="AJ769:AP769"/>
    <mergeCell ref="AQ769:BB769"/>
    <mergeCell ref="Q770:V770"/>
    <mergeCell ref="W770:AB770"/>
    <mergeCell ref="AC770:AI770"/>
    <mergeCell ref="AJ770:AP770"/>
    <mergeCell ref="AQ770:BB770"/>
    <mergeCell ref="A778:AX779"/>
    <mergeCell ref="A780:BA780"/>
    <mergeCell ref="A784:AK784"/>
    <mergeCell ref="AL784:BB784"/>
    <mergeCell ref="A776:P776"/>
    <mergeCell ref="Q776:V776"/>
    <mergeCell ref="W776:AB776"/>
    <mergeCell ref="AC776:AI776"/>
    <mergeCell ref="AJ776:AP776"/>
    <mergeCell ref="AQ776:BB776"/>
    <mergeCell ref="A775:P775"/>
    <mergeCell ref="Q775:V775"/>
    <mergeCell ref="W775:AB775"/>
    <mergeCell ref="AC775:AI775"/>
    <mergeCell ref="AJ775:AP775"/>
    <mergeCell ref="AQ775:BB775"/>
    <mergeCell ref="A774:P774"/>
    <mergeCell ref="Q774:V774"/>
    <mergeCell ref="W774:AB774"/>
    <mergeCell ref="AC774:AI774"/>
    <mergeCell ref="AJ774:AP774"/>
    <mergeCell ref="AQ774:BB774"/>
    <mergeCell ref="A793:S793"/>
    <mergeCell ref="T793:Z793"/>
    <mergeCell ref="AA793:AL793"/>
    <mergeCell ref="AM793:BB793"/>
    <mergeCell ref="T794:Z794"/>
    <mergeCell ref="AA794:AL794"/>
    <mergeCell ref="AM794:BB794"/>
    <mergeCell ref="T791:Z792"/>
    <mergeCell ref="AA791:AL791"/>
    <mergeCell ref="AM791:BB791"/>
    <mergeCell ref="AA792:AL792"/>
    <mergeCell ref="AM792:BB792"/>
    <mergeCell ref="A787:AX788"/>
    <mergeCell ref="A782:AK783"/>
    <mergeCell ref="AL782:BB782"/>
    <mergeCell ref="AL783:BB783"/>
    <mergeCell ref="A785:AK785"/>
    <mergeCell ref="AL785:BB785"/>
    <mergeCell ref="A799:S799"/>
    <mergeCell ref="T799:Z799"/>
    <mergeCell ref="AA799:AL799"/>
    <mergeCell ref="AM799:BB799"/>
    <mergeCell ref="A800:S800"/>
    <mergeCell ref="T800:Z800"/>
    <mergeCell ref="AA800:AL800"/>
    <mergeCell ref="AM800:BB800"/>
    <mergeCell ref="A797:S797"/>
    <mergeCell ref="T797:Z797"/>
    <mergeCell ref="AA797:AL797"/>
    <mergeCell ref="AM797:BB797"/>
    <mergeCell ref="A798:S798"/>
    <mergeCell ref="T798:Z798"/>
    <mergeCell ref="AA798:AL798"/>
    <mergeCell ref="AM798:BB798"/>
    <mergeCell ref="A795:S795"/>
    <mergeCell ref="T795:Z795"/>
    <mergeCell ref="AA795:AL795"/>
    <mergeCell ref="AM795:BB795"/>
    <mergeCell ref="A796:S796"/>
    <mergeCell ref="T796:Z796"/>
    <mergeCell ref="AA796:AL796"/>
    <mergeCell ref="AM796:BB796"/>
    <mergeCell ref="A805:S805"/>
    <mergeCell ref="T805:Z805"/>
    <mergeCell ref="AA805:AL805"/>
    <mergeCell ref="AM805:BB805"/>
    <mergeCell ref="A806:S806"/>
    <mergeCell ref="T806:Z806"/>
    <mergeCell ref="AA806:AL806"/>
    <mergeCell ref="AM806:BB806"/>
    <mergeCell ref="A803:S803"/>
    <mergeCell ref="T803:Z803"/>
    <mergeCell ref="AA803:AL803"/>
    <mergeCell ref="AM803:BB803"/>
    <mergeCell ref="A804:S804"/>
    <mergeCell ref="T804:Z804"/>
    <mergeCell ref="AA804:AL804"/>
    <mergeCell ref="AM804:BB804"/>
    <mergeCell ref="A801:S801"/>
    <mergeCell ref="T801:Z801"/>
    <mergeCell ref="AA801:AL801"/>
    <mergeCell ref="AM801:BB801"/>
    <mergeCell ref="A802:S802"/>
    <mergeCell ref="T802:Z802"/>
    <mergeCell ref="AA802:AL802"/>
    <mergeCell ref="AM802:BB802"/>
    <mergeCell ref="A815:AE815"/>
    <mergeCell ref="AF815:AN815"/>
    <mergeCell ref="AO815:BB815"/>
    <mergeCell ref="A816:AE816"/>
    <mergeCell ref="AF816:AN816"/>
    <mergeCell ref="AO816:BB816"/>
    <mergeCell ref="A813:AE813"/>
    <mergeCell ref="AF813:AN813"/>
    <mergeCell ref="AO813:BB813"/>
    <mergeCell ref="A814:AE814"/>
    <mergeCell ref="AF814:AN814"/>
    <mergeCell ref="AO814:BB814"/>
    <mergeCell ref="A807:S807"/>
    <mergeCell ref="T807:Z807"/>
    <mergeCell ref="AA807:AL807"/>
    <mergeCell ref="AM807:BB807"/>
    <mergeCell ref="A812:AE812"/>
    <mergeCell ref="AF812:AN812"/>
    <mergeCell ref="AO812:BB812"/>
    <mergeCell ref="A809:AX810"/>
    <mergeCell ref="A821:AE821"/>
    <mergeCell ref="AF821:AN821"/>
    <mergeCell ref="AO821:BB821"/>
    <mergeCell ref="A822:AE822"/>
    <mergeCell ref="AF822:AN822"/>
    <mergeCell ref="AO822:BB822"/>
    <mergeCell ref="A819:AE819"/>
    <mergeCell ref="AF819:AN819"/>
    <mergeCell ref="AO819:BB819"/>
    <mergeCell ref="A820:AE820"/>
    <mergeCell ref="AF820:AN820"/>
    <mergeCell ref="AO820:BB820"/>
    <mergeCell ref="A817:AE817"/>
    <mergeCell ref="AF817:AN817"/>
    <mergeCell ref="AO817:BB817"/>
    <mergeCell ref="A818:AE818"/>
    <mergeCell ref="AF818:AN818"/>
    <mergeCell ref="AO818:BB818"/>
    <mergeCell ref="A827:AE827"/>
    <mergeCell ref="AF827:AN827"/>
    <mergeCell ref="AO827:BB827"/>
    <mergeCell ref="I832:AB832"/>
    <mergeCell ref="AC832:BB832"/>
    <mergeCell ref="A829:AX830"/>
    <mergeCell ref="A825:AE825"/>
    <mergeCell ref="AF825:AN825"/>
    <mergeCell ref="AO825:BB825"/>
    <mergeCell ref="A826:AE826"/>
    <mergeCell ref="AF826:AN826"/>
    <mergeCell ref="AO826:BB826"/>
    <mergeCell ref="A823:AE823"/>
    <mergeCell ref="AF823:AN823"/>
    <mergeCell ref="AO823:BB823"/>
    <mergeCell ref="A824:AE824"/>
    <mergeCell ref="AF824:AN824"/>
    <mergeCell ref="AO824:BB824"/>
    <mergeCell ref="I837:N837"/>
    <mergeCell ref="O837:V837"/>
    <mergeCell ref="W837:AB837"/>
    <mergeCell ref="AC837:AH837"/>
    <mergeCell ref="AI837:AP837"/>
    <mergeCell ref="AQ837:BB837"/>
    <mergeCell ref="AQ835:BB835"/>
    <mergeCell ref="I836:N836"/>
    <mergeCell ref="O836:V836"/>
    <mergeCell ref="W836:AB836"/>
    <mergeCell ref="AC836:AH836"/>
    <mergeCell ref="AI836:AP836"/>
    <mergeCell ref="AQ836:BB836"/>
    <mergeCell ref="AC833:BB833"/>
    <mergeCell ref="A834:H834"/>
    <mergeCell ref="I834:AB834"/>
    <mergeCell ref="AC834:BB834"/>
    <mergeCell ref="A835:H835"/>
    <mergeCell ref="I835:N835"/>
    <mergeCell ref="O835:V835"/>
    <mergeCell ref="W835:AB835"/>
    <mergeCell ref="AC835:AH835"/>
    <mergeCell ref="AI835:AP835"/>
    <mergeCell ref="I840:N840"/>
    <mergeCell ref="O840:V840"/>
    <mergeCell ref="W840:AB840"/>
    <mergeCell ref="AC840:AH840"/>
    <mergeCell ref="AI840:AP840"/>
    <mergeCell ref="AQ840:BB840"/>
    <mergeCell ref="AQ838:BB838"/>
    <mergeCell ref="I839:N839"/>
    <mergeCell ref="O839:V839"/>
    <mergeCell ref="W839:AB839"/>
    <mergeCell ref="AC839:AH839"/>
    <mergeCell ref="AI839:AP839"/>
    <mergeCell ref="AQ839:BB839"/>
    <mergeCell ref="A838:H838"/>
    <mergeCell ref="I838:N838"/>
    <mergeCell ref="O838:V838"/>
    <mergeCell ref="W838:AB838"/>
    <mergeCell ref="AC838:AH838"/>
    <mergeCell ref="AI838:AP838"/>
    <mergeCell ref="A851:AH851"/>
    <mergeCell ref="AI851:BB851"/>
    <mergeCell ref="AI852:BB852"/>
    <mergeCell ref="AI853:BB853"/>
    <mergeCell ref="AI854:BB854"/>
    <mergeCell ref="AI855:BB855"/>
    <mergeCell ref="A849:AH849"/>
    <mergeCell ref="AI849:BB849"/>
    <mergeCell ref="BG849:BK849"/>
    <mergeCell ref="A850:AH850"/>
    <mergeCell ref="AI850:BB850"/>
    <mergeCell ref="A843:AX844"/>
    <mergeCell ref="I841:N841"/>
    <mergeCell ref="O841:V841"/>
    <mergeCell ref="W841:AB841"/>
    <mergeCell ref="AC841:AH841"/>
    <mergeCell ref="AI841:AP841"/>
    <mergeCell ref="AQ841:BB841"/>
    <mergeCell ref="AI868:BB868"/>
    <mergeCell ref="AI869:BB869"/>
    <mergeCell ref="AI870:BB870"/>
    <mergeCell ref="AI871:BB871"/>
    <mergeCell ref="AI872:BB872"/>
    <mergeCell ref="AI873:BB873"/>
    <mergeCell ref="AI862:BB862"/>
    <mergeCell ref="A865:AH865"/>
    <mergeCell ref="AI865:BB865"/>
    <mergeCell ref="A866:AH866"/>
    <mergeCell ref="AI866:BB866"/>
    <mergeCell ref="A867:AH867"/>
    <mergeCell ref="AI867:BB867"/>
    <mergeCell ref="AI856:BB856"/>
    <mergeCell ref="AI857:BB857"/>
    <mergeCell ref="AI858:BB858"/>
    <mergeCell ref="AI859:BB859"/>
    <mergeCell ref="AI860:BB860"/>
    <mergeCell ref="AI861:BB861"/>
    <mergeCell ref="M887:T887"/>
    <mergeCell ref="AP887:BB887"/>
    <mergeCell ref="AP888:BB888"/>
    <mergeCell ref="A889:L889"/>
    <mergeCell ref="M889:P889"/>
    <mergeCell ref="Q889:T889"/>
    <mergeCell ref="U889:X889"/>
    <mergeCell ref="Y889:AA889"/>
    <mergeCell ref="AB889:AE889"/>
    <mergeCell ref="AF889:AH889"/>
    <mergeCell ref="A886:L886"/>
    <mergeCell ref="M886:T886"/>
    <mergeCell ref="U886:AA886"/>
    <mergeCell ref="AB886:AH886"/>
    <mergeCell ref="AI886:AO886"/>
    <mergeCell ref="AP886:BB886"/>
    <mergeCell ref="AI874:BB874"/>
    <mergeCell ref="AI875:BB875"/>
    <mergeCell ref="AI876:BB876"/>
    <mergeCell ref="M884:BB884"/>
    <mergeCell ref="AP885:BB885"/>
    <mergeCell ref="A878:AX879"/>
    <mergeCell ref="AF890:AH890"/>
    <mergeCell ref="AI890:AL890"/>
    <mergeCell ref="AM890:AO890"/>
    <mergeCell ref="AP890:AV890"/>
    <mergeCell ref="AW890:BB890"/>
    <mergeCell ref="A891:L891"/>
    <mergeCell ref="M891:P891"/>
    <mergeCell ref="Q891:T891"/>
    <mergeCell ref="U891:X891"/>
    <mergeCell ref="Y891:AA891"/>
    <mergeCell ref="AI889:AL889"/>
    <mergeCell ref="AM889:AO889"/>
    <mergeCell ref="AP889:AV889"/>
    <mergeCell ref="AW889:BB889"/>
    <mergeCell ref="A890:L890"/>
    <mergeCell ref="M890:P890"/>
    <mergeCell ref="Q890:T890"/>
    <mergeCell ref="U890:X890"/>
    <mergeCell ref="Y890:AA890"/>
    <mergeCell ref="AB890:AE890"/>
    <mergeCell ref="AF892:AH892"/>
    <mergeCell ref="AI892:AL892"/>
    <mergeCell ref="AM892:AO892"/>
    <mergeCell ref="AP892:AV892"/>
    <mergeCell ref="AW892:BB892"/>
    <mergeCell ref="A893:L893"/>
    <mergeCell ref="M893:P893"/>
    <mergeCell ref="Q893:T893"/>
    <mergeCell ref="U893:X893"/>
    <mergeCell ref="Y893:AA893"/>
    <mergeCell ref="A892:L892"/>
    <mergeCell ref="M892:P892"/>
    <mergeCell ref="Q892:T892"/>
    <mergeCell ref="U892:X892"/>
    <mergeCell ref="Y892:AA892"/>
    <mergeCell ref="AB892:AE892"/>
    <mergeCell ref="AB891:AE891"/>
    <mergeCell ref="AF891:AH891"/>
    <mergeCell ref="AI891:AL891"/>
    <mergeCell ref="AM891:AO891"/>
    <mergeCell ref="AP891:AV891"/>
    <mergeCell ref="AW891:BB891"/>
    <mergeCell ref="AF894:AH894"/>
    <mergeCell ref="AI894:AL894"/>
    <mergeCell ref="AM894:AO894"/>
    <mergeCell ref="AP894:AV894"/>
    <mergeCell ref="AW894:BB894"/>
    <mergeCell ref="A895:L895"/>
    <mergeCell ref="M895:P895"/>
    <mergeCell ref="Q895:T895"/>
    <mergeCell ref="U895:X895"/>
    <mergeCell ref="Y895:AA895"/>
    <mergeCell ref="A894:L894"/>
    <mergeCell ref="M894:P894"/>
    <mergeCell ref="Q894:T894"/>
    <mergeCell ref="U894:X894"/>
    <mergeCell ref="Y894:AA894"/>
    <mergeCell ref="AB894:AE894"/>
    <mergeCell ref="AB893:AE893"/>
    <mergeCell ref="AF893:AH893"/>
    <mergeCell ref="AI893:AL893"/>
    <mergeCell ref="AM893:AO893"/>
    <mergeCell ref="AP893:AV893"/>
    <mergeCell ref="AW893:BB893"/>
    <mergeCell ref="AI896:AL896"/>
    <mergeCell ref="AM896:AO896"/>
    <mergeCell ref="AP896:AV896"/>
    <mergeCell ref="AW896:BB896"/>
    <mergeCell ref="M897:P897"/>
    <mergeCell ref="Q897:T897"/>
    <mergeCell ref="U897:X897"/>
    <mergeCell ref="Y897:AA897"/>
    <mergeCell ref="AB897:AE897"/>
    <mergeCell ref="AF897:AH897"/>
    <mergeCell ref="M896:P896"/>
    <mergeCell ref="Q896:T896"/>
    <mergeCell ref="U896:X896"/>
    <mergeCell ref="Y896:AA896"/>
    <mergeCell ref="AB896:AE896"/>
    <mergeCell ref="AF896:AH896"/>
    <mergeCell ref="AB895:AE895"/>
    <mergeCell ref="AF895:AH895"/>
    <mergeCell ref="AI895:AL895"/>
    <mergeCell ref="AM895:AO895"/>
    <mergeCell ref="AP895:AV895"/>
    <mergeCell ref="AW895:BB895"/>
    <mergeCell ref="AI898:AL898"/>
    <mergeCell ref="AM898:AO898"/>
    <mergeCell ref="AP898:AV898"/>
    <mergeCell ref="AW898:BB898"/>
    <mergeCell ref="M899:P899"/>
    <mergeCell ref="Q899:T899"/>
    <mergeCell ref="U899:X899"/>
    <mergeCell ref="Y899:AA899"/>
    <mergeCell ref="AB899:AE899"/>
    <mergeCell ref="AF899:AH899"/>
    <mergeCell ref="AI897:AL897"/>
    <mergeCell ref="AM897:AO897"/>
    <mergeCell ref="AP897:AV897"/>
    <mergeCell ref="AW897:BB897"/>
    <mergeCell ref="M898:P898"/>
    <mergeCell ref="Q898:T898"/>
    <mergeCell ref="U898:X898"/>
    <mergeCell ref="Y898:AA898"/>
    <mergeCell ref="AB898:AE898"/>
    <mergeCell ref="AF898:AH898"/>
    <mergeCell ref="AF900:AH900"/>
    <mergeCell ref="AI900:AL900"/>
    <mergeCell ref="AM900:AO900"/>
    <mergeCell ref="AP900:AV900"/>
    <mergeCell ref="AW900:BB900"/>
    <mergeCell ref="A901:L901"/>
    <mergeCell ref="M901:P901"/>
    <mergeCell ref="Q901:T901"/>
    <mergeCell ref="U901:X901"/>
    <mergeCell ref="Y901:AA901"/>
    <mergeCell ref="AI899:AL899"/>
    <mergeCell ref="AM899:AO899"/>
    <mergeCell ref="AP899:AV899"/>
    <mergeCell ref="AW899:BB899"/>
    <mergeCell ref="A900:L900"/>
    <mergeCell ref="M900:P900"/>
    <mergeCell ref="Q900:T900"/>
    <mergeCell ref="U900:X900"/>
    <mergeCell ref="Y900:AA900"/>
    <mergeCell ref="AB900:AE900"/>
    <mergeCell ref="AF902:AH902"/>
    <mergeCell ref="AI902:AL902"/>
    <mergeCell ref="AM902:AO902"/>
    <mergeCell ref="AP902:AV902"/>
    <mergeCell ref="AW902:BB902"/>
    <mergeCell ref="A903:L903"/>
    <mergeCell ref="M903:P903"/>
    <mergeCell ref="Q903:T903"/>
    <mergeCell ref="U903:X903"/>
    <mergeCell ref="Y903:AA903"/>
    <mergeCell ref="A902:L902"/>
    <mergeCell ref="M902:P902"/>
    <mergeCell ref="Q902:T902"/>
    <mergeCell ref="U902:X902"/>
    <mergeCell ref="Y902:AA902"/>
    <mergeCell ref="AB902:AE902"/>
    <mergeCell ref="AB901:AE901"/>
    <mergeCell ref="AF901:AH901"/>
    <mergeCell ref="AI901:AL901"/>
    <mergeCell ref="AM901:AO901"/>
    <mergeCell ref="AP901:AV901"/>
    <mergeCell ref="AW901:BB901"/>
    <mergeCell ref="AF904:AH904"/>
    <mergeCell ref="AI904:AL904"/>
    <mergeCell ref="AM904:AO904"/>
    <mergeCell ref="AP904:AV904"/>
    <mergeCell ref="AW904:BB904"/>
    <mergeCell ref="A905:L905"/>
    <mergeCell ref="M905:P905"/>
    <mergeCell ref="Q905:T905"/>
    <mergeCell ref="U905:X905"/>
    <mergeCell ref="Y905:AA905"/>
    <mergeCell ref="A904:L904"/>
    <mergeCell ref="M904:P904"/>
    <mergeCell ref="Q904:T904"/>
    <mergeCell ref="U904:X904"/>
    <mergeCell ref="Y904:AA904"/>
    <mergeCell ref="AB904:AE904"/>
    <mergeCell ref="AB903:AE903"/>
    <mergeCell ref="AF903:AH903"/>
    <mergeCell ref="AI903:AL903"/>
    <mergeCell ref="AM903:AO903"/>
    <mergeCell ref="AP903:AV903"/>
    <mergeCell ref="AW903:BB903"/>
    <mergeCell ref="A913:S913"/>
    <mergeCell ref="T913:AF913"/>
    <mergeCell ref="AG913:BB913"/>
    <mergeCell ref="T914:AF915"/>
    <mergeCell ref="AG914:BB915"/>
    <mergeCell ref="T916:AF917"/>
    <mergeCell ref="AG916:BB917"/>
    <mergeCell ref="AG910:BB910"/>
    <mergeCell ref="A911:S911"/>
    <mergeCell ref="T911:AF911"/>
    <mergeCell ref="AG911:BB911"/>
    <mergeCell ref="AG912:BB912"/>
    <mergeCell ref="A907:AX908"/>
    <mergeCell ref="AB905:AE905"/>
    <mergeCell ref="AF905:AH905"/>
    <mergeCell ref="AI905:AL905"/>
    <mergeCell ref="AM905:AO905"/>
    <mergeCell ref="AP905:AV905"/>
    <mergeCell ref="AW905:BB905"/>
    <mergeCell ref="Y931:AK932"/>
    <mergeCell ref="AL931:BB932"/>
    <mergeCell ref="Y933:AK933"/>
    <mergeCell ref="AL933:BB933"/>
    <mergeCell ref="Y934:AK934"/>
    <mergeCell ref="AL934:BB934"/>
    <mergeCell ref="AL928:BB928"/>
    <mergeCell ref="A929:X929"/>
    <mergeCell ref="Y929:AK929"/>
    <mergeCell ref="AL929:BB929"/>
    <mergeCell ref="Y930:AK930"/>
    <mergeCell ref="AL930:BB930"/>
    <mergeCell ref="A926:BA926"/>
    <mergeCell ref="A923:AX924"/>
    <mergeCell ref="T918:AF918"/>
    <mergeCell ref="AG918:BB918"/>
    <mergeCell ref="T919:AF920"/>
    <mergeCell ref="AG919:BB920"/>
    <mergeCell ref="T921:AF921"/>
    <mergeCell ref="AG921:BB921"/>
    <mergeCell ref="Y942:AK942"/>
    <mergeCell ref="AL942:BB942"/>
    <mergeCell ref="Y943:AK943"/>
    <mergeCell ref="AL943:BB943"/>
    <mergeCell ref="Y944:AK944"/>
    <mergeCell ref="AL944:BB944"/>
    <mergeCell ref="Y939:AK939"/>
    <mergeCell ref="AL939:BB939"/>
    <mergeCell ref="Y940:AK940"/>
    <mergeCell ref="AL940:BB940"/>
    <mergeCell ref="Y941:AK941"/>
    <mergeCell ref="AL941:BB941"/>
    <mergeCell ref="Y935:AK936"/>
    <mergeCell ref="AL935:BB936"/>
    <mergeCell ref="Y937:AK937"/>
    <mergeCell ref="AL937:BB937"/>
    <mergeCell ref="Y938:AK938"/>
    <mergeCell ref="AL938:BB938"/>
    <mergeCell ref="AG955:BB955"/>
    <mergeCell ref="A956:S956"/>
    <mergeCell ref="T956:AF956"/>
    <mergeCell ref="AG956:BB956"/>
    <mergeCell ref="AG957:BB957"/>
    <mergeCell ref="A952:AX953"/>
    <mergeCell ref="Y948:AK948"/>
    <mergeCell ref="AL948:BB948"/>
    <mergeCell ref="Y949:AK949"/>
    <mergeCell ref="AL949:BB949"/>
    <mergeCell ref="Y950:AK950"/>
    <mergeCell ref="AL950:BB950"/>
    <mergeCell ref="Y945:AK945"/>
    <mergeCell ref="AL945:BB945"/>
    <mergeCell ref="Y946:AK946"/>
    <mergeCell ref="AL946:BB946"/>
    <mergeCell ref="Y947:AK947"/>
    <mergeCell ref="AL947:BB947"/>
    <mergeCell ref="T964:AF964"/>
    <mergeCell ref="AG964:BB964"/>
    <mergeCell ref="A969:L969"/>
    <mergeCell ref="M969:T969"/>
    <mergeCell ref="U969:AA970"/>
    <mergeCell ref="AB969:AH970"/>
    <mergeCell ref="AI969:AO970"/>
    <mergeCell ref="AP969:BB970"/>
    <mergeCell ref="A970:L970"/>
    <mergeCell ref="T961:AF961"/>
    <mergeCell ref="AG961:BB961"/>
    <mergeCell ref="T962:AF962"/>
    <mergeCell ref="AG962:BB962"/>
    <mergeCell ref="T963:AF963"/>
    <mergeCell ref="AG963:BB963"/>
    <mergeCell ref="T958:AF958"/>
    <mergeCell ref="AG958:BB958"/>
    <mergeCell ref="T959:AF959"/>
    <mergeCell ref="AG959:BB959"/>
    <mergeCell ref="T960:AF960"/>
    <mergeCell ref="AG960:BB960"/>
    <mergeCell ref="A973:L973"/>
    <mergeCell ref="M973:T973"/>
    <mergeCell ref="U973:AA973"/>
    <mergeCell ref="AB973:AH973"/>
    <mergeCell ref="AI973:AO973"/>
    <mergeCell ref="AP973:BB973"/>
    <mergeCell ref="AP971:BB971"/>
    <mergeCell ref="A972:L972"/>
    <mergeCell ref="M972:T972"/>
    <mergeCell ref="U972:AA972"/>
    <mergeCell ref="AB972:AH972"/>
    <mergeCell ref="AI972:AO972"/>
    <mergeCell ref="AP972:BB972"/>
    <mergeCell ref="M970:T970"/>
    <mergeCell ref="A971:L971"/>
    <mergeCell ref="M971:T971"/>
    <mergeCell ref="U971:AA971"/>
    <mergeCell ref="AB971:AH971"/>
    <mergeCell ref="AI971:AO971"/>
    <mergeCell ref="W982:AB982"/>
    <mergeCell ref="AC982:AH982"/>
    <mergeCell ref="AI982:AP982"/>
    <mergeCell ref="AQ982:BB982"/>
    <mergeCell ref="W983:AB983"/>
    <mergeCell ref="AC983:AH983"/>
    <mergeCell ref="AI983:AP983"/>
    <mergeCell ref="AQ983:BB983"/>
    <mergeCell ref="A981:H981"/>
    <mergeCell ref="W981:AB981"/>
    <mergeCell ref="AC981:AH981"/>
    <mergeCell ref="AI981:AP981"/>
    <mergeCell ref="AQ981:BB981"/>
    <mergeCell ref="A974:L974"/>
    <mergeCell ref="M974:T974"/>
    <mergeCell ref="U974:AA974"/>
    <mergeCell ref="AB974:AH974"/>
    <mergeCell ref="AI974:AO974"/>
    <mergeCell ref="AP974:BB974"/>
    <mergeCell ref="R986:V986"/>
    <mergeCell ref="AC986:AH986"/>
    <mergeCell ref="AI986:AP986"/>
    <mergeCell ref="AQ986:BB986"/>
    <mergeCell ref="AC987:AH987"/>
    <mergeCell ref="AI987:AP987"/>
    <mergeCell ref="AQ987:BB987"/>
    <mergeCell ref="AQ984:BB984"/>
    <mergeCell ref="R985:V985"/>
    <mergeCell ref="W985:AB985"/>
    <mergeCell ref="AC985:AH985"/>
    <mergeCell ref="AI985:AP985"/>
    <mergeCell ref="AQ985:BB985"/>
    <mergeCell ref="A984:M984"/>
    <mergeCell ref="N984:Q984"/>
    <mergeCell ref="R984:V984"/>
    <mergeCell ref="W984:AB984"/>
    <mergeCell ref="AC984:AH984"/>
    <mergeCell ref="AI984:AP984"/>
    <mergeCell ref="AQ990:BB990"/>
    <mergeCell ref="A991:M991"/>
    <mergeCell ref="N991:Q991"/>
    <mergeCell ref="R991:V991"/>
    <mergeCell ref="W991:AB991"/>
    <mergeCell ref="AC991:AH991"/>
    <mergeCell ref="AI991:AP991"/>
    <mergeCell ref="AQ991:BB991"/>
    <mergeCell ref="A990:M990"/>
    <mergeCell ref="N990:Q990"/>
    <mergeCell ref="R990:V990"/>
    <mergeCell ref="W990:AB990"/>
    <mergeCell ref="AC990:AH990"/>
    <mergeCell ref="AI990:AP990"/>
    <mergeCell ref="AC988:AH988"/>
    <mergeCell ref="AI988:AP988"/>
    <mergeCell ref="AQ988:BB988"/>
    <mergeCell ref="A989:M989"/>
    <mergeCell ref="N989:Q989"/>
    <mergeCell ref="R989:V989"/>
    <mergeCell ref="W989:AB989"/>
    <mergeCell ref="AC989:AH989"/>
    <mergeCell ref="AI989:AP989"/>
    <mergeCell ref="AQ989:BB989"/>
    <mergeCell ref="R993:V993"/>
    <mergeCell ref="W993:AB993"/>
    <mergeCell ref="A1011:M1011"/>
    <mergeCell ref="N1011:Q1011"/>
    <mergeCell ref="R1011:V1011"/>
    <mergeCell ref="W1011:AB1011"/>
    <mergeCell ref="AC1011:AH1011"/>
    <mergeCell ref="AI1011:AP1011"/>
    <mergeCell ref="A1008:H1008"/>
    <mergeCell ref="W1008:AB1008"/>
    <mergeCell ref="AC1008:AH1008"/>
    <mergeCell ref="AI1008:AP1008"/>
    <mergeCell ref="AQ1008:BB1008"/>
    <mergeCell ref="W1009:AB1009"/>
    <mergeCell ref="AC1009:AH1009"/>
    <mergeCell ref="AI1009:AP1009"/>
    <mergeCell ref="AQ1009:BB1009"/>
    <mergeCell ref="AQ1004:BB1004"/>
    <mergeCell ref="A1005:M1005"/>
    <mergeCell ref="N1005:Q1005"/>
    <mergeCell ref="R1005:V1005"/>
    <mergeCell ref="W1005:AB1005"/>
    <mergeCell ref="AC1005:AH1005"/>
    <mergeCell ref="AI1005:AP1005"/>
    <mergeCell ref="AQ1005:BB1005"/>
    <mergeCell ref="A1004:M1004"/>
    <mergeCell ref="N1004:Q1004"/>
    <mergeCell ref="R1004:V1004"/>
    <mergeCell ref="W1004:AB1004"/>
    <mergeCell ref="AC1004:AH1004"/>
    <mergeCell ref="AI1004:AP1004"/>
    <mergeCell ref="AQ1011:BB1011"/>
    <mergeCell ref="W1010:AB1010"/>
    <mergeCell ref="AC1010:AH1010"/>
    <mergeCell ref="AI1010:AP1010"/>
    <mergeCell ref="AQ1010:BB1010"/>
    <mergeCell ref="AC993:AH993"/>
    <mergeCell ref="AI993:AP993"/>
    <mergeCell ref="AQ993:BB993"/>
    <mergeCell ref="A994:M994"/>
    <mergeCell ref="N994:Q994"/>
    <mergeCell ref="R994:V994"/>
    <mergeCell ref="W994:AB994"/>
    <mergeCell ref="AC994:AH994"/>
    <mergeCell ref="AI994:AP994"/>
    <mergeCell ref="AQ994:BB994"/>
    <mergeCell ref="A995:M995"/>
    <mergeCell ref="N995:Q995"/>
    <mergeCell ref="AQ1002:BB1002"/>
    <mergeCell ref="A1003:M1003"/>
    <mergeCell ref="N1003:Q1003"/>
    <mergeCell ref="R1003:V1003"/>
    <mergeCell ref="W1003:AB1003"/>
    <mergeCell ref="AC1003:AH1003"/>
    <mergeCell ref="AQ1036:BB1036"/>
    <mergeCell ref="A1040:M1040"/>
    <mergeCell ref="N1040:Q1040"/>
    <mergeCell ref="R1040:V1040"/>
    <mergeCell ref="W1040:AB1040"/>
    <mergeCell ref="AC1040:AH1040"/>
    <mergeCell ref="AI1040:AP1040"/>
    <mergeCell ref="AQ1040:BB1040"/>
    <mergeCell ref="A1036:M1036"/>
    <mergeCell ref="N1036:Q1036"/>
    <mergeCell ref="R1036:V1036"/>
    <mergeCell ref="W1036:AB1036"/>
    <mergeCell ref="AC1036:AH1036"/>
    <mergeCell ref="AI1036:AP1036"/>
    <mergeCell ref="AQ1034:BB1034"/>
    <mergeCell ref="A1035:M1035"/>
    <mergeCell ref="N1035:Q1035"/>
    <mergeCell ref="R1035:V1035"/>
    <mergeCell ref="W1035:AB1035"/>
    <mergeCell ref="AC1035:AH1035"/>
    <mergeCell ref="AI1035:AP1035"/>
    <mergeCell ref="AQ1035:BB1035"/>
    <mergeCell ref="A1034:M1034"/>
    <mergeCell ref="N1034:Q1034"/>
    <mergeCell ref="R1034:V1034"/>
    <mergeCell ref="W1034:AB1034"/>
    <mergeCell ref="AC1034:AH1034"/>
    <mergeCell ref="AI1034:AP1034"/>
    <mergeCell ref="A1038:M1038"/>
    <mergeCell ref="N1038:Q1038"/>
    <mergeCell ref="R1038:V1038"/>
    <mergeCell ref="W1038:AB1038"/>
    <mergeCell ref="AC1024:AH1024"/>
    <mergeCell ref="AI1024:AP1024"/>
    <mergeCell ref="AQ1024:BB1024"/>
    <mergeCell ref="A1025:M1025"/>
    <mergeCell ref="N1025:Q1025"/>
    <mergeCell ref="R1025:V1025"/>
    <mergeCell ref="W1025:AB1025"/>
    <mergeCell ref="AC1025:AH1025"/>
    <mergeCell ref="AI1025:AP1025"/>
    <mergeCell ref="AQ1025:BB1025"/>
    <mergeCell ref="A1026:M1026"/>
    <mergeCell ref="N1026:Q1026"/>
    <mergeCell ref="R1026:V1026"/>
    <mergeCell ref="W1026:AB1026"/>
    <mergeCell ref="AC1026:AH1026"/>
    <mergeCell ref="AI1026:AP1026"/>
    <mergeCell ref="AQ1026:BB1026"/>
    <mergeCell ref="A1027:M1027"/>
    <mergeCell ref="N1027:Q1027"/>
    <mergeCell ref="R1027:V1027"/>
    <mergeCell ref="W1027:AB1027"/>
    <mergeCell ref="AC1027:AH1027"/>
    <mergeCell ref="AI1027:AP1027"/>
    <mergeCell ref="AQ1027:BB1027"/>
    <mergeCell ref="A1028:M1028"/>
    <mergeCell ref="N1028:Q1028"/>
    <mergeCell ref="R1028:V1028"/>
    <mergeCell ref="W1028:AB1028"/>
    <mergeCell ref="AC1028:AH1028"/>
    <mergeCell ref="AI1028:AP1028"/>
    <mergeCell ref="AC1038:AH1038"/>
    <mergeCell ref="AI1038:AP1038"/>
    <mergeCell ref="A1048:M1048"/>
    <mergeCell ref="N1048:Q1048"/>
    <mergeCell ref="R1048:V1048"/>
    <mergeCell ref="W1048:AB1048"/>
    <mergeCell ref="AC1048:AH1048"/>
    <mergeCell ref="AI1048:AP1048"/>
    <mergeCell ref="AQ1048:BB1048"/>
    <mergeCell ref="A1043:M1043"/>
    <mergeCell ref="N1043:Q1043"/>
    <mergeCell ref="R1043:V1043"/>
    <mergeCell ref="W1043:AB1043"/>
    <mergeCell ref="AC1043:AH1043"/>
    <mergeCell ref="AI1043:AP1043"/>
    <mergeCell ref="AQ1041:BB1041"/>
    <mergeCell ref="A1042:M1042"/>
    <mergeCell ref="N1042:Q1042"/>
    <mergeCell ref="R1042:V1042"/>
    <mergeCell ref="W1042:AB1042"/>
    <mergeCell ref="AC1042:AH1042"/>
    <mergeCell ref="AI1042:AP1042"/>
    <mergeCell ref="AQ1042:BB1042"/>
    <mergeCell ref="A1041:M1041"/>
    <mergeCell ref="N1041:Q1041"/>
    <mergeCell ref="R1041:V1041"/>
    <mergeCell ref="W1041:AB1041"/>
    <mergeCell ref="AC1041:AH1041"/>
    <mergeCell ref="AI1041:AP1041"/>
    <mergeCell ref="A1045:M1045"/>
    <mergeCell ref="N1045:Q1045"/>
    <mergeCell ref="R1045:V1045"/>
    <mergeCell ref="W1045:AB1045"/>
    <mergeCell ref="A1058:AE1058"/>
    <mergeCell ref="AF1058:AN1058"/>
    <mergeCell ref="AO1058:BB1058"/>
    <mergeCell ref="AC1045:AH1045"/>
    <mergeCell ref="AI1045:AP1045"/>
    <mergeCell ref="AQ1045:BB1045"/>
    <mergeCell ref="A1047:M1047"/>
    <mergeCell ref="N1047:Q1047"/>
    <mergeCell ref="R1047:V1047"/>
    <mergeCell ref="W1047:AB1047"/>
    <mergeCell ref="AC1047:AH1047"/>
    <mergeCell ref="AI1047:AP1047"/>
    <mergeCell ref="AQ1047:BB1047"/>
    <mergeCell ref="A1046:M1046"/>
    <mergeCell ref="N1046:Q1046"/>
    <mergeCell ref="R1046:V1046"/>
    <mergeCell ref="W1046:AB1046"/>
    <mergeCell ref="AC1046:AH1046"/>
    <mergeCell ref="AI1046:AP1046"/>
    <mergeCell ref="AQ1046:BB1046"/>
    <mergeCell ref="A1059:AE1059"/>
    <mergeCell ref="AF1059:AN1059"/>
    <mergeCell ref="AO1059:BB1059"/>
    <mergeCell ref="A1056:AE1056"/>
    <mergeCell ref="AF1056:AN1056"/>
    <mergeCell ref="AO1056:BB1056"/>
    <mergeCell ref="A1057:AE1057"/>
    <mergeCell ref="AF1057:AN1057"/>
    <mergeCell ref="AO1057:BB1057"/>
    <mergeCell ref="AQ1049:BB1049"/>
    <mergeCell ref="A1054:AE1054"/>
    <mergeCell ref="AF1054:AN1054"/>
    <mergeCell ref="AO1054:BB1054"/>
    <mergeCell ref="A1055:AE1055"/>
    <mergeCell ref="AF1055:AN1055"/>
    <mergeCell ref="AO1055:BB1055"/>
    <mergeCell ref="A1049:M1049"/>
    <mergeCell ref="N1049:Q1049"/>
    <mergeCell ref="R1049:V1049"/>
    <mergeCell ref="W1049:AB1049"/>
    <mergeCell ref="AC1049:AH1049"/>
    <mergeCell ref="AI1049:AP1049"/>
    <mergeCell ref="A1064:AE1064"/>
    <mergeCell ref="AF1064:AN1064"/>
    <mergeCell ref="AO1064:BB1064"/>
    <mergeCell ref="A1065:AE1065"/>
    <mergeCell ref="AF1065:AN1065"/>
    <mergeCell ref="AO1065:BB1065"/>
    <mergeCell ref="A1062:AE1062"/>
    <mergeCell ref="AF1062:AN1062"/>
    <mergeCell ref="AO1062:BB1062"/>
    <mergeCell ref="A1063:AE1063"/>
    <mergeCell ref="AF1063:AN1063"/>
    <mergeCell ref="AO1063:BB1063"/>
    <mergeCell ref="A1060:AE1060"/>
    <mergeCell ref="AF1060:AN1060"/>
    <mergeCell ref="AO1060:BB1060"/>
    <mergeCell ref="A1061:AE1061"/>
    <mergeCell ref="AF1061:AN1061"/>
    <mergeCell ref="AO1061:BB1061"/>
    <mergeCell ref="A1070:AE1070"/>
    <mergeCell ref="AF1070:AN1070"/>
    <mergeCell ref="AO1070:BB1070"/>
    <mergeCell ref="A1071:AE1071"/>
    <mergeCell ref="AF1071:AN1071"/>
    <mergeCell ref="AO1071:BB1071"/>
    <mergeCell ref="A1068:AE1068"/>
    <mergeCell ref="AF1068:AN1068"/>
    <mergeCell ref="AO1068:BB1068"/>
    <mergeCell ref="A1069:AE1069"/>
    <mergeCell ref="AF1069:AN1069"/>
    <mergeCell ref="AO1069:BB1069"/>
    <mergeCell ref="A1066:AE1066"/>
    <mergeCell ref="AF1066:AN1066"/>
    <mergeCell ref="AO1066:BB1066"/>
    <mergeCell ref="A1067:AE1067"/>
    <mergeCell ref="AF1067:AN1067"/>
    <mergeCell ref="AO1067:BB1067"/>
    <mergeCell ref="A1082:V1082"/>
    <mergeCell ref="W1082:AD1082"/>
    <mergeCell ref="AE1082:AL1082"/>
    <mergeCell ref="AM1082:BB1082"/>
    <mergeCell ref="A1083:V1083"/>
    <mergeCell ref="W1083:AD1083"/>
    <mergeCell ref="AE1083:AL1083"/>
    <mergeCell ref="AM1083:BB1083"/>
    <mergeCell ref="A1080:V1080"/>
    <mergeCell ref="W1080:AD1080"/>
    <mergeCell ref="AE1080:AL1080"/>
    <mergeCell ref="AM1080:BB1080"/>
    <mergeCell ref="A1081:V1081"/>
    <mergeCell ref="W1081:AD1081"/>
    <mergeCell ref="AE1081:AL1081"/>
    <mergeCell ref="AM1081:BB1081"/>
    <mergeCell ref="A1078:V1079"/>
    <mergeCell ref="W1078:AL1078"/>
    <mergeCell ref="AM1078:BB1078"/>
    <mergeCell ref="W1079:AD1079"/>
    <mergeCell ref="AE1079:AL1079"/>
    <mergeCell ref="AM1079:BB1079"/>
    <mergeCell ref="A1088:V1088"/>
    <mergeCell ref="W1088:AD1088"/>
    <mergeCell ref="AE1088:AL1088"/>
    <mergeCell ref="AM1088:BB1088"/>
    <mergeCell ref="A1089:V1089"/>
    <mergeCell ref="W1089:AD1089"/>
    <mergeCell ref="AE1089:AL1089"/>
    <mergeCell ref="AM1089:BB1089"/>
    <mergeCell ref="A1086:V1086"/>
    <mergeCell ref="W1086:AD1086"/>
    <mergeCell ref="AE1086:AL1086"/>
    <mergeCell ref="AM1086:BB1086"/>
    <mergeCell ref="A1087:V1087"/>
    <mergeCell ref="W1087:AD1087"/>
    <mergeCell ref="AE1087:AL1087"/>
    <mergeCell ref="AM1087:BB1087"/>
    <mergeCell ref="A1084:V1084"/>
    <mergeCell ref="W1084:AD1084"/>
    <mergeCell ref="AE1084:AL1084"/>
    <mergeCell ref="AM1084:BB1084"/>
    <mergeCell ref="A1085:V1085"/>
    <mergeCell ref="W1085:AD1085"/>
    <mergeCell ref="AE1085:AL1085"/>
    <mergeCell ref="AM1085:BB1085"/>
    <mergeCell ref="U1097:AI1097"/>
    <mergeCell ref="AJ1097:BB1097"/>
    <mergeCell ref="U1099:AC1099"/>
    <mergeCell ref="AD1099:AI1099"/>
    <mergeCell ref="AJ1099:AQ1099"/>
    <mergeCell ref="AR1099:BB1099"/>
    <mergeCell ref="U1094:AI1094"/>
    <mergeCell ref="AJ1094:BB1094"/>
    <mergeCell ref="A1095:T1095"/>
    <mergeCell ref="U1095:AI1095"/>
    <mergeCell ref="AJ1095:BB1095"/>
    <mergeCell ref="U1096:AI1096"/>
    <mergeCell ref="AJ1096:BB1096"/>
    <mergeCell ref="A1090:V1090"/>
    <mergeCell ref="W1090:AD1090"/>
    <mergeCell ref="AE1090:AL1090"/>
    <mergeCell ref="AM1090:BB1090"/>
    <mergeCell ref="U1093:AI1093"/>
    <mergeCell ref="AJ1093:BB1093"/>
    <mergeCell ref="U1102:AC1102"/>
    <mergeCell ref="AD1102:AI1102"/>
    <mergeCell ref="AJ1102:AQ1102"/>
    <mergeCell ref="AR1102:BB1102"/>
    <mergeCell ref="A1103:T1103"/>
    <mergeCell ref="U1103:AC1103"/>
    <mergeCell ref="AD1103:AI1103"/>
    <mergeCell ref="AJ1103:AQ1103"/>
    <mergeCell ref="AR1103:BB1103"/>
    <mergeCell ref="U1100:AC1100"/>
    <mergeCell ref="AD1100:AI1100"/>
    <mergeCell ref="AJ1100:AQ1100"/>
    <mergeCell ref="AR1100:BB1100"/>
    <mergeCell ref="A1101:T1101"/>
    <mergeCell ref="U1101:AC1101"/>
    <mergeCell ref="AD1101:AI1101"/>
    <mergeCell ref="AJ1101:AQ1101"/>
    <mergeCell ref="AR1101:BB1101"/>
    <mergeCell ref="U1106:AC1106"/>
    <mergeCell ref="AD1106:AI1106"/>
    <mergeCell ref="AJ1106:AQ1106"/>
    <mergeCell ref="AR1106:BB1106"/>
    <mergeCell ref="A1107:T1107"/>
    <mergeCell ref="U1107:AC1107"/>
    <mergeCell ref="AD1107:AI1107"/>
    <mergeCell ref="AJ1107:AQ1107"/>
    <mergeCell ref="AR1107:BB1107"/>
    <mergeCell ref="A1104:T1104"/>
    <mergeCell ref="U1104:AC1104"/>
    <mergeCell ref="AD1104:AI1104"/>
    <mergeCell ref="AJ1104:AQ1104"/>
    <mergeCell ref="AR1104:BB1104"/>
    <mergeCell ref="A1105:T1105"/>
    <mergeCell ref="U1105:AC1105"/>
    <mergeCell ref="AD1105:AI1105"/>
    <mergeCell ref="AJ1105:AQ1105"/>
    <mergeCell ref="AR1105:BB1105"/>
    <mergeCell ref="AD1117:AM1117"/>
    <mergeCell ref="AN1117:BB1117"/>
    <mergeCell ref="A1118:AC1118"/>
    <mergeCell ref="AD1118:AM1118"/>
    <mergeCell ref="AN1118:BB1118"/>
    <mergeCell ref="AD1119:AM1119"/>
    <mergeCell ref="AN1119:BB1119"/>
    <mergeCell ref="AD1114:BB1114"/>
    <mergeCell ref="AD1115:AM1115"/>
    <mergeCell ref="AN1115:BB1115"/>
    <mergeCell ref="AD1116:AM1116"/>
    <mergeCell ref="AN1116:BB1116"/>
    <mergeCell ref="A1108:T1108"/>
    <mergeCell ref="U1108:AC1108"/>
    <mergeCell ref="AD1108:AI1108"/>
    <mergeCell ref="AJ1108:AQ1108"/>
    <mergeCell ref="AR1108:BB1108"/>
    <mergeCell ref="A1109:T1109"/>
    <mergeCell ref="U1109:AC1109"/>
    <mergeCell ref="AD1109:AI1109"/>
    <mergeCell ref="AJ1109:AQ1109"/>
    <mergeCell ref="AR1109:BB1109"/>
    <mergeCell ref="A1131:H1131"/>
    <mergeCell ref="I1131:AB1131"/>
    <mergeCell ref="AC1131:BB1131"/>
    <mergeCell ref="A1132:H1132"/>
    <mergeCell ref="I1132:N1132"/>
    <mergeCell ref="O1132:V1132"/>
    <mergeCell ref="W1132:AB1132"/>
    <mergeCell ref="AC1132:AH1132"/>
    <mergeCell ref="AI1132:AP1132"/>
    <mergeCell ref="AQ1132:BB1132"/>
    <mergeCell ref="AD1123:AM1123"/>
    <mergeCell ref="AN1123:BB1123"/>
    <mergeCell ref="I1129:AB1129"/>
    <mergeCell ref="AC1129:BB1129"/>
    <mergeCell ref="AC1130:BB1130"/>
    <mergeCell ref="AD1120:AM1120"/>
    <mergeCell ref="AN1120:BB1120"/>
    <mergeCell ref="AD1121:AM1121"/>
    <mergeCell ref="AN1121:BB1121"/>
    <mergeCell ref="AD1122:AM1122"/>
    <mergeCell ref="AN1122:BB1122"/>
    <mergeCell ref="A1135:H1135"/>
    <mergeCell ref="I1135:N1135"/>
    <mergeCell ref="O1135:V1135"/>
    <mergeCell ref="W1135:AB1135"/>
    <mergeCell ref="AC1135:AH1135"/>
    <mergeCell ref="AI1135:AP1135"/>
    <mergeCell ref="I1134:N1134"/>
    <mergeCell ref="O1134:V1134"/>
    <mergeCell ref="W1134:AB1134"/>
    <mergeCell ref="AC1134:AH1134"/>
    <mergeCell ref="AI1134:AP1134"/>
    <mergeCell ref="AQ1134:BB1134"/>
    <mergeCell ref="I1133:N1133"/>
    <mergeCell ref="O1133:V1133"/>
    <mergeCell ref="W1133:AB1133"/>
    <mergeCell ref="AC1133:AH1133"/>
    <mergeCell ref="AI1133:AP1133"/>
    <mergeCell ref="AQ1133:BB1133"/>
    <mergeCell ref="I1138:N1138"/>
    <mergeCell ref="O1138:V1138"/>
    <mergeCell ref="W1138:AB1138"/>
    <mergeCell ref="AC1138:AH1138"/>
    <mergeCell ref="AI1138:AP1138"/>
    <mergeCell ref="AQ1138:BB1138"/>
    <mergeCell ref="I1137:N1137"/>
    <mergeCell ref="O1137:V1137"/>
    <mergeCell ref="W1137:AB1137"/>
    <mergeCell ref="AC1137:AH1137"/>
    <mergeCell ref="AI1137:AP1137"/>
    <mergeCell ref="AQ1137:BB1137"/>
    <mergeCell ref="AQ1135:BB1135"/>
    <mergeCell ref="I1136:N1136"/>
    <mergeCell ref="O1136:V1136"/>
    <mergeCell ref="W1136:AB1136"/>
    <mergeCell ref="AC1136:AH1136"/>
    <mergeCell ref="AI1136:AP1136"/>
    <mergeCell ref="AQ1136:BB1136"/>
    <mergeCell ref="AQ1150:BB1150"/>
    <mergeCell ref="A1151:H1151"/>
    <mergeCell ref="I1151:N1151"/>
    <mergeCell ref="O1151:V1151"/>
    <mergeCell ref="W1151:AB1151"/>
    <mergeCell ref="AC1151:AH1151"/>
    <mergeCell ref="AI1151:AP1151"/>
    <mergeCell ref="AQ1151:BB1151"/>
    <mergeCell ref="A1150:H1150"/>
    <mergeCell ref="I1150:N1150"/>
    <mergeCell ref="O1150:V1150"/>
    <mergeCell ref="W1150:AB1150"/>
    <mergeCell ref="AC1150:AH1150"/>
    <mergeCell ref="AI1150:AP1150"/>
    <mergeCell ref="AC1146:AH1148"/>
    <mergeCell ref="AI1146:AP1148"/>
    <mergeCell ref="AQ1146:BB1148"/>
    <mergeCell ref="A1149:H1149"/>
    <mergeCell ref="I1149:N1149"/>
    <mergeCell ref="O1149:V1149"/>
    <mergeCell ref="W1149:AB1149"/>
    <mergeCell ref="AC1149:AH1149"/>
    <mergeCell ref="AI1149:AP1149"/>
    <mergeCell ref="AQ1149:BB1149"/>
    <mergeCell ref="A1144:H1148"/>
    <mergeCell ref="I1144:V1145"/>
    <mergeCell ref="W1144:AH1145"/>
    <mergeCell ref="AI1144:BB1145"/>
    <mergeCell ref="I1146:N1148"/>
    <mergeCell ref="O1146:V1148"/>
    <mergeCell ref="W1146:AB1148"/>
    <mergeCell ref="AQ1154:BB1154"/>
    <mergeCell ref="A1155:H1155"/>
    <mergeCell ref="I1155:N1155"/>
    <mergeCell ref="O1155:V1155"/>
    <mergeCell ref="W1155:AB1155"/>
    <mergeCell ref="AC1155:AH1155"/>
    <mergeCell ref="AI1155:AP1155"/>
    <mergeCell ref="AQ1155:BB1155"/>
    <mergeCell ref="A1154:H1154"/>
    <mergeCell ref="I1154:N1154"/>
    <mergeCell ref="O1154:V1154"/>
    <mergeCell ref="W1154:AB1154"/>
    <mergeCell ref="AC1154:AH1154"/>
    <mergeCell ref="AI1154:AP1154"/>
    <mergeCell ref="AQ1152:BB1152"/>
    <mergeCell ref="A1153:H1153"/>
    <mergeCell ref="I1153:N1153"/>
    <mergeCell ref="O1153:V1153"/>
    <mergeCell ref="W1153:AB1153"/>
    <mergeCell ref="AC1153:AH1153"/>
    <mergeCell ref="AI1153:AP1153"/>
    <mergeCell ref="AQ1153:BB1153"/>
    <mergeCell ref="A1152:H1152"/>
    <mergeCell ref="I1152:N1152"/>
    <mergeCell ref="O1152:V1152"/>
    <mergeCell ref="W1152:AB1152"/>
    <mergeCell ref="AC1152:AH1152"/>
    <mergeCell ref="AI1152:AP1152"/>
    <mergeCell ref="A1167:L1167"/>
    <mergeCell ref="M1167:S1167"/>
    <mergeCell ref="T1167:Z1167"/>
    <mergeCell ref="AA1167:AG1167"/>
    <mergeCell ref="AH1167:AN1167"/>
    <mergeCell ref="AO1167:BB1167"/>
    <mergeCell ref="M1165:S1165"/>
    <mergeCell ref="T1165:Z1165"/>
    <mergeCell ref="AA1165:AG1165"/>
    <mergeCell ref="AH1165:AN1165"/>
    <mergeCell ref="AO1165:BB1165"/>
    <mergeCell ref="M1166:S1166"/>
    <mergeCell ref="T1166:Z1166"/>
    <mergeCell ref="AA1166:AG1166"/>
    <mergeCell ref="AH1166:AN1166"/>
    <mergeCell ref="AO1166:BB1166"/>
    <mergeCell ref="AH1163:BB1163"/>
    <mergeCell ref="M1164:S1164"/>
    <mergeCell ref="T1164:Z1164"/>
    <mergeCell ref="AA1164:AG1164"/>
    <mergeCell ref="AH1164:AN1164"/>
    <mergeCell ref="AO1164:BB1164"/>
    <mergeCell ref="A1161:L1166"/>
    <mergeCell ref="M1161:S1161"/>
    <mergeCell ref="T1161:AG1161"/>
    <mergeCell ref="AH1161:BB1161"/>
    <mergeCell ref="M1162:S1162"/>
    <mergeCell ref="T1162:AG1162"/>
    <mergeCell ref="AH1162:BB1162"/>
    <mergeCell ref="M1163:S1163"/>
    <mergeCell ref="T1163:AG1163"/>
    <mergeCell ref="M1171:S1171"/>
    <mergeCell ref="T1171:Z1171"/>
    <mergeCell ref="AA1171:AG1171"/>
    <mergeCell ref="AH1171:AN1171"/>
    <mergeCell ref="AO1171:BB1171"/>
    <mergeCell ref="M1172:S1172"/>
    <mergeCell ref="T1172:Z1172"/>
    <mergeCell ref="AA1172:AG1172"/>
    <mergeCell ref="AH1172:AN1172"/>
    <mergeCell ref="AO1172:BB1172"/>
    <mergeCell ref="M1168:S1169"/>
    <mergeCell ref="T1168:Z1169"/>
    <mergeCell ref="AA1168:AG1169"/>
    <mergeCell ref="AH1168:AN1169"/>
    <mergeCell ref="AO1168:BB1169"/>
    <mergeCell ref="M1170:S1170"/>
    <mergeCell ref="T1170:Z1170"/>
    <mergeCell ref="AA1170:AG1170"/>
    <mergeCell ref="AH1170:AN1170"/>
    <mergeCell ref="AO1170:BB1170"/>
    <mergeCell ref="M1175:S1175"/>
    <mergeCell ref="T1175:Z1175"/>
    <mergeCell ref="AA1175:AG1175"/>
    <mergeCell ref="AH1175:AN1175"/>
    <mergeCell ref="AO1175:BB1175"/>
    <mergeCell ref="M1176:S1176"/>
    <mergeCell ref="T1176:Z1176"/>
    <mergeCell ref="AA1176:AG1176"/>
    <mergeCell ref="AH1176:AN1176"/>
    <mergeCell ref="AO1176:BB1176"/>
    <mergeCell ref="M1173:S1173"/>
    <mergeCell ref="T1173:Z1173"/>
    <mergeCell ref="AA1173:AG1173"/>
    <mergeCell ref="AH1173:AN1173"/>
    <mergeCell ref="AO1173:BB1173"/>
    <mergeCell ref="M1174:S1174"/>
    <mergeCell ref="T1174:Z1174"/>
    <mergeCell ref="AA1174:AG1174"/>
    <mergeCell ref="AH1174:AN1174"/>
    <mergeCell ref="AO1174:BB1174"/>
    <mergeCell ref="A1187:AE1187"/>
    <mergeCell ref="AF1187:AN1187"/>
    <mergeCell ref="AO1187:BB1187"/>
    <mergeCell ref="A1188:AE1188"/>
    <mergeCell ref="AF1188:AN1188"/>
    <mergeCell ref="AO1188:BB1188"/>
    <mergeCell ref="A1184:BA1184"/>
    <mergeCell ref="A1185:AE1185"/>
    <mergeCell ref="AF1185:AN1185"/>
    <mergeCell ref="AO1185:BB1185"/>
    <mergeCell ref="A1186:AE1186"/>
    <mergeCell ref="AF1186:AN1186"/>
    <mergeCell ref="AO1186:BB1186"/>
    <mergeCell ref="M1177:S1180"/>
    <mergeCell ref="T1177:Z1180"/>
    <mergeCell ref="AA1177:AG1180"/>
    <mergeCell ref="AH1177:AN1180"/>
    <mergeCell ref="AO1177:BB1180"/>
    <mergeCell ref="A1193:AE1193"/>
    <mergeCell ref="AF1193:AN1193"/>
    <mergeCell ref="AO1193:BB1193"/>
    <mergeCell ref="A1194:AE1194"/>
    <mergeCell ref="AF1194:AN1194"/>
    <mergeCell ref="AO1194:BB1194"/>
    <mergeCell ref="A1191:AE1191"/>
    <mergeCell ref="AF1191:AN1191"/>
    <mergeCell ref="AO1191:BB1191"/>
    <mergeCell ref="A1192:AE1192"/>
    <mergeCell ref="AF1192:AN1192"/>
    <mergeCell ref="AO1192:BB1192"/>
    <mergeCell ref="A1189:AE1189"/>
    <mergeCell ref="AF1189:AN1189"/>
    <mergeCell ref="AO1189:BB1189"/>
    <mergeCell ref="A1190:AE1190"/>
    <mergeCell ref="AF1190:AN1190"/>
    <mergeCell ref="AO1190:BB1190"/>
    <mergeCell ref="A1199:AE1199"/>
    <mergeCell ref="AF1199:AN1199"/>
    <mergeCell ref="AO1199:BB1199"/>
    <mergeCell ref="A1200:AE1200"/>
    <mergeCell ref="AF1200:AN1200"/>
    <mergeCell ref="AO1200:BB1200"/>
    <mergeCell ref="A1197:AE1197"/>
    <mergeCell ref="AF1197:AN1197"/>
    <mergeCell ref="AO1197:BB1197"/>
    <mergeCell ref="A1198:AE1198"/>
    <mergeCell ref="AF1198:AN1198"/>
    <mergeCell ref="AO1198:BB1198"/>
    <mergeCell ref="A1195:AE1195"/>
    <mergeCell ref="AF1195:AN1195"/>
    <mergeCell ref="AO1195:BB1195"/>
    <mergeCell ref="A1196:AE1196"/>
    <mergeCell ref="AF1196:AN1196"/>
    <mergeCell ref="AO1196:BB1196"/>
    <mergeCell ref="A1210:AE1210"/>
    <mergeCell ref="AF1210:AN1210"/>
    <mergeCell ref="AO1210:BB1210"/>
    <mergeCell ref="A1211:AE1211"/>
    <mergeCell ref="AF1211:AN1211"/>
    <mergeCell ref="AO1211:BB1211"/>
    <mergeCell ref="AO1207:BB1207"/>
    <mergeCell ref="A1208:AE1208"/>
    <mergeCell ref="AF1208:AN1208"/>
    <mergeCell ref="AO1208:BB1208"/>
    <mergeCell ref="AF1209:AN1209"/>
    <mergeCell ref="AO1209:BB1209"/>
    <mergeCell ref="A1201:AE1201"/>
    <mergeCell ref="AF1201:AN1201"/>
    <mergeCell ref="AO1201:BB1201"/>
    <mergeCell ref="A1202:AE1202"/>
    <mergeCell ref="AF1202:AN1202"/>
    <mergeCell ref="AO1202:BB1202"/>
    <mergeCell ref="BF1215:BN1215"/>
    <mergeCell ref="A1217:AE1217"/>
    <mergeCell ref="AF1217:AN1217"/>
    <mergeCell ref="AO1217:BB1217"/>
    <mergeCell ref="BF1217:BQ1217"/>
    <mergeCell ref="A1214:AE1214"/>
    <mergeCell ref="AF1214:AN1214"/>
    <mergeCell ref="AO1214:BB1214"/>
    <mergeCell ref="A1215:AE1215"/>
    <mergeCell ref="AF1215:AN1215"/>
    <mergeCell ref="AO1215:BB1215"/>
    <mergeCell ref="A1212:AE1212"/>
    <mergeCell ref="AF1212:AN1212"/>
    <mergeCell ref="AO1212:BB1212"/>
    <mergeCell ref="A1213:AE1213"/>
    <mergeCell ref="AF1213:AN1213"/>
    <mergeCell ref="AO1213:BB1213"/>
    <mergeCell ref="A1216:AE1216"/>
    <mergeCell ref="AF1216:AN1216"/>
    <mergeCell ref="AO1216:BB1216"/>
    <mergeCell ref="BF1216:BN1216"/>
    <mergeCell ref="A1229:AE1229"/>
    <mergeCell ref="AF1229:AN1229"/>
    <mergeCell ref="AO1229:BB1229"/>
    <mergeCell ref="A1230:AE1230"/>
    <mergeCell ref="AF1230:AN1230"/>
    <mergeCell ref="AO1230:BB1230"/>
    <mergeCell ref="A1227:AE1227"/>
    <mergeCell ref="AF1227:AN1227"/>
    <mergeCell ref="AO1227:BB1227"/>
    <mergeCell ref="A1228:AE1228"/>
    <mergeCell ref="AF1228:AN1228"/>
    <mergeCell ref="AO1228:BB1228"/>
    <mergeCell ref="AO1224:BB1224"/>
    <mergeCell ref="A1225:AE1225"/>
    <mergeCell ref="AF1225:AN1225"/>
    <mergeCell ref="AO1225:BB1225"/>
    <mergeCell ref="AF1226:AN1226"/>
    <mergeCell ref="AO1226:BB1226"/>
    <mergeCell ref="A1235:AE1235"/>
    <mergeCell ref="AF1235:AN1235"/>
    <mergeCell ref="AO1235:BB1235"/>
    <mergeCell ref="A1236:AE1236"/>
    <mergeCell ref="AF1236:AN1236"/>
    <mergeCell ref="AO1236:BB1236"/>
    <mergeCell ref="A1233:AE1233"/>
    <mergeCell ref="AF1233:AN1233"/>
    <mergeCell ref="AO1233:BB1233"/>
    <mergeCell ref="A1234:AE1234"/>
    <mergeCell ref="AF1234:AN1234"/>
    <mergeCell ref="AO1234:BB1234"/>
    <mergeCell ref="A1231:AE1231"/>
    <mergeCell ref="AF1231:AN1231"/>
    <mergeCell ref="AO1231:BB1231"/>
    <mergeCell ref="A1232:AE1232"/>
    <mergeCell ref="AF1232:AN1232"/>
    <mergeCell ref="AO1232:BB1232"/>
    <mergeCell ref="A1241:AE1241"/>
    <mergeCell ref="AF1241:AN1241"/>
    <mergeCell ref="AO1241:BB1241"/>
    <mergeCell ref="A1242:AE1242"/>
    <mergeCell ref="AF1242:AN1242"/>
    <mergeCell ref="AO1242:BB1242"/>
    <mergeCell ref="A1239:AE1239"/>
    <mergeCell ref="AF1239:AN1239"/>
    <mergeCell ref="AO1239:BB1239"/>
    <mergeCell ref="A1240:AE1240"/>
    <mergeCell ref="AF1240:AN1240"/>
    <mergeCell ref="AO1240:BB1240"/>
    <mergeCell ref="A1237:AE1237"/>
    <mergeCell ref="AF1237:AN1237"/>
    <mergeCell ref="AO1237:BB1237"/>
    <mergeCell ref="AF1238:AN1238"/>
    <mergeCell ref="AO1238:BB1238"/>
    <mergeCell ref="A1247:AE1247"/>
    <mergeCell ref="AF1247:AN1247"/>
    <mergeCell ref="AO1247:BB1247"/>
    <mergeCell ref="A1248:AE1248"/>
    <mergeCell ref="AF1248:AN1248"/>
    <mergeCell ref="AO1248:BB1248"/>
    <mergeCell ref="A1245:AE1245"/>
    <mergeCell ref="AF1245:AN1245"/>
    <mergeCell ref="AO1245:BB1245"/>
    <mergeCell ref="A1246:AE1246"/>
    <mergeCell ref="AF1246:AN1246"/>
    <mergeCell ref="AO1246:BB1246"/>
    <mergeCell ref="A1243:AE1243"/>
    <mergeCell ref="AF1243:AN1243"/>
    <mergeCell ref="AO1243:BB1243"/>
    <mergeCell ref="A1244:AE1244"/>
    <mergeCell ref="AF1244:AN1244"/>
    <mergeCell ref="AO1244:BB1244"/>
    <mergeCell ref="AO1260:BB1260"/>
    <mergeCell ref="A1261:AE1261"/>
    <mergeCell ref="AF1261:AN1261"/>
    <mergeCell ref="AO1261:BB1261"/>
    <mergeCell ref="AF1262:AN1262"/>
    <mergeCell ref="AO1262:BB1262"/>
    <mergeCell ref="A1251:AE1251"/>
    <mergeCell ref="AF1251:AN1251"/>
    <mergeCell ref="AO1251:BB1251"/>
    <mergeCell ref="A1252:AE1252"/>
    <mergeCell ref="AF1252:AN1252"/>
    <mergeCell ref="AO1252:BB1252"/>
    <mergeCell ref="A1249:AE1249"/>
    <mergeCell ref="AF1249:AN1249"/>
    <mergeCell ref="AO1249:BB1249"/>
    <mergeCell ref="A1250:AE1250"/>
    <mergeCell ref="AF1250:AN1250"/>
    <mergeCell ref="AO1250:BB1250"/>
    <mergeCell ref="AG1287:BB1287"/>
    <mergeCell ref="P1288:AF1288"/>
    <mergeCell ref="AG1288:BB1288"/>
    <mergeCell ref="A1289:M1289"/>
    <mergeCell ref="P1289:X1289"/>
    <mergeCell ref="Y1289:AB1289"/>
    <mergeCell ref="AC1289:AF1289"/>
    <mergeCell ref="AG1289:AO1289"/>
    <mergeCell ref="AP1289:AU1289"/>
    <mergeCell ref="AF1272:AN1275"/>
    <mergeCell ref="AO1272:BB1275"/>
    <mergeCell ref="AF1276:AN1278"/>
    <mergeCell ref="AO1276:BB1278"/>
    <mergeCell ref="AF1279:AN1281"/>
    <mergeCell ref="AO1279:BB1281"/>
    <mergeCell ref="AF1263:AN1264"/>
    <mergeCell ref="AO1263:BB1264"/>
    <mergeCell ref="AF1265:AN1266"/>
    <mergeCell ref="AO1265:BB1266"/>
    <mergeCell ref="AF1267:AN1271"/>
    <mergeCell ref="AO1267:BB1271"/>
    <mergeCell ref="A1283:AX1284"/>
    <mergeCell ref="AV1291:BB1291"/>
    <mergeCell ref="A1292:O1292"/>
    <mergeCell ref="P1292:X1293"/>
    <mergeCell ref="Y1292:AB1293"/>
    <mergeCell ref="AC1292:AF1293"/>
    <mergeCell ref="AG1292:AO1293"/>
    <mergeCell ref="AP1292:AU1293"/>
    <mergeCell ref="AV1292:BB1293"/>
    <mergeCell ref="AV1289:BB1289"/>
    <mergeCell ref="AC1290:AF1290"/>
    <mergeCell ref="AP1290:AU1290"/>
    <mergeCell ref="AV1290:BB1290"/>
    <mergeCell ref="A1291:O1291"/>
    <mergeCell ref="P1291:X1291"/>
    <mergeCell ref="Y1291:AB1291"/>
    <mergeCell ref="AC1291:AF1291"/>
    <mergeCell ref="AG1291:AO1291"/>
    <mergeCell ref="AP1291:AU1291"/>
    <mergeCell ref="P1296:X1296"/>
    <mergeCell ref="Y1296:AB1296"/>
    <mergeCell ref="AC1296:AF1296"/>
    <mergeCell ref="AG1296:AO1296"/>
    <mergeCell ref="AP1296:AU1296"/>
    <mergeCell ref="AV1296:BB1296"/>
    <mergeCell ref="P1295:X1295"/>
    <mergeCell ref="Y1295:AB1295"/>
    <mergeCell ref="AC1295:AF1295"/>
    <mergeCell ref="AG1295:AO1295"/>
    <mergeCell ref="AP1295:AU1295"/>
    <mergeCell ref="AV1295:BB1295"/>
    <mergeCell ref="P1294:X1294"/>
    <mergeCell ref="Y1294:AB1294"/>
    <mergeCell ref="AC1294:AF1294"/>
    <mergeCell ref="AG1294:AO1294"/>
    <mergeCell ref="AP1294:AU1294"/>
    <mergeCell ref="AV1294:BB1294"/>
    <mergeCell ref="P1300:X1300"/>
    <mergeCell ref="Y1300:AB1300"/>
    <mergeCell ref="AC1300:AF1300"/>
    <mergeCell ref="AG1300:AO1300"/>
    <mergeCell ref="AP1300:AU1300"/>
    <mergeCell ref="AV1300:BB1300"/>
    <mergeCell ref="P1299:X1299"/>
    <mergeCell ref="Y1299:AB1299"/>
    <mergeCell ref="AC1299:AF1299"/>
    <mergeCell ref="AG1299:AO1299"/>
    <mergeCell ref="AP1299:AU1299"/>
    <mergeCell ref="AV1299:BB1299"/>
    <mergeCell ref="P1297:X1298"/>
    <mergeCell ref="Y1297:AB1298"/>
    <mergeCell ref="AC1297:AF1298"/>
    <mergeCell ref="AG1297:AO1298"/>
    <mergeCell ref="AP1297:AU1298"/>
    <mergeCell ref="AV1297:BB1298"/>
    <mergeCell ref="P1303:X1303"/>
    <mergeCell ref="Y1303:AB1303"/>
    <mergeCell ref="AC1303:AF1303"/>
    <mergeCell ref="AG1303:AO1303"/>
    <mergeCell ref="AP1303:AU1303"/>
    <mergeCell ref="AV1303:BB1303"/>
    <mergeCell ref="P1302:X1302"/>
    <mergeCell ref="Y1302:AB1302"/>
    <mergeCell ref="AC1302:AF1302"/>
    <mergeCell ref="AG1302:AO1302"/>
    <mergeCell ref="AP1302:AU1302"/>
    <mergeCell ref="AV1302:BB1302"/>
    <mergeCell ref="P1301:X1301"/>
    <mergeCell ref="Y1301:AB1301"/>
    <mergeCell ref="AC1301:AF1301"/>
    <mergeCell ref="AG1301:AO1301"/>
    <mergeCell ref="AP1301:AU1301"/>
    <mergeCell ref="AV1301:BB1301"/>
    <mergeCell ref="A1310:BA1310"/>
    <mergeCell ref="A1313:AE1313"/>
    <mergeCell ref="AF1313:AN1313"/>
    <mergeCell ref="AO1313:BB1313"/>
    <mergeCell ref="A1314:AE1314"/>
    <mergeCell ref="AF1314:AN1314"/>
    <mergeCell ref="AO1314:BB1314"/>
    <mergeCell ref="P1305:X1305"/>
    <mergeCell ref="Y1305:AB1305"/>
    <mergeCell ref="AC1305:AF1305"/>
    <mergeCell ref="AG1305:AO1305"/>
    <mergeCell ref="AP1305:AU1305"/>
    <mergeCell ref="AV1305:BB1305"/>
    <mergeCell ref="P1304:X1304"/>
    <mergeCell ref="Y1304:AB1304"/>
    <mergeCell ref="AC1304:AF1304"/>
    <mergeCell ref="AG1304:AO1304"/>
    <mergeCell ref="AP1304:AU1304"/>
    <mergeCell ref="AV1304:BB1304"/>
    <mergeCell ref="A1307:AX1308"/>
    <mergeCell ref="A1319:AE1319"/>
    <mergeCell ref="AF1319:AN1319"/>
    <mergeCell ref="AO1319:BB1319"/>
    <mergeCell ref="A1320:AE1320"/>
    <mergeCell ref="AF1320:AN1320"/>
    <mergeCell ref="AO1320:BB1320"/>
    <mergeCell ref="A1317:AE1317"/>
    <mergeCell ref="AF1317:AN1317"/>
    <mergeCell ref="AO1317:BB1317"/>
    <mergeCell ref="A1318:AE1318"/>
    <mergeCell ref="AF1318:AN1318"/>
    <mergeCell ref="AO1318:BB1318"/>
    <mergeCell ref="A1315:AE1315"/>
    <mergeCell ref="AF1315:AN1315"/>
    <mergeCell ref="AO1315:BB1315"/>
    <mergeCell ref="A1316:AE1316"/>
    <mergeCell ref="AF1316:AN1316"/>
    <mergeCell ref="AO1316:BB1316"/>
    <mergeCell ref="EX1333:GV1333"/>
    <mergeCell ref="GW1333:IU1333"/>
    <mergeCell ref="IV1333:KT1333"/>
    <mergeCell ref="KU1333:MS1333"/>
    <mergeCell ref="MT1333:OR1333"/>
    <mergeCell ref="OS1333:QQ1333"/>
    <mergeCell ref="A1328:AY1328"/>
    <mergeCell ref="A1330:BA1330"/>
    <mergeCell ref="A1333:AY1333"/>
    <mergeCell ref="AZ1333:CX1333"/>
    <mergeCell ref="CY1333:EW1333"/>
    <mergeCell ref="A1321:AE1321"/>
    <mergeCell ref="AF1321:AN1321"/>
    <mergeCell ref="AO1321:BB1321"/>
    <mergeCell ref="A1322:AE1322"/>
    <mergeCell ref="AF1322:AN1322"/>
    <mergeCell ref="AO1322:BB1322"/>
    <mergeCell ref="A1324:AX1325"/>
    <mergeCell ref="AOF1333:AQD1333"/>
    <mergeCell ref="AQE1333:ASC1333"/>
    <mergeCell ref="ASD1333:AUB1333"/>
    <mergeCell ref="AUC1333:AWA1333"/>
    <mergeCell ref="AWB1333:AXZ1333"/>
    <mergeCell ref="AYA1333:AZY1333"/>
    <mergeCell ref="ACL1333:AEJ1333"/>
    <mergeCell ref="AEK1333:AGI1333"/>
    <mergeCell ref="AGJ1333:AIH1333"/>
    <mergeCell ref="AII1333:AKG1333"/>
    <mergeCell ref="AKH1333:AMF1333"/>
    <mergeCell ref="AMG1333:AOE1333"/>
    <mergeCell ref="QR1333:SP1333"/>
    <mergeCell ref="SQ1333:UO1333"/>
    <mergeCell ref="UP1333:WN1333"/>
    <mergeCell ref="WO1333:YM1333"/>
    <mergeCell ref="YN1333:AAL1333"/>
    <mergeCell ref="AAM1333:ACK1333"/>
    <mergeCell ref="BXN1333:BZL1333"/>
    <mergeCell ref="BZM1333:CBK1333"/>
    <mergeCell ref="CBL1333:CDJ1333"/>
    <mergeCell ref="CDK1333:CFI1333"/>
    <mergeCell ref="CFJ1333:CHH1333"/>
    <mergeCell ref="CHI1333:CJG1333"/>
    <mergeCell ref="BLT1333:BNR1333"/>
    <mergeCell ref="BNS1333:BPQ1333"/>
    <mergeCell ref="BPR1333:BRP1333"/>
    <mergeCell ref="BRQ1333:BTO1333"/>
    <mergeCell ref="BTP1333:BVN1333"/>
    <mergeCell ref="BVO1333:BXM1333"/>
    <mergeCell ref="AZZ1333:BBX1333"/>
    <mergeCell ref="BBY1333:BDW1333"/>
    <mergeCell ref="BDX1333:BFV1333"/>
    <mergeCell ref="BFW1333:BHU1333"/>
    <mergeCell ref="BHV1333:BJT1333"/>
    <mergeCell ref="BJU1333:BLS1333"/>
    <mergeCell ref="DGV1333:DIT1333"/>
    <mergeCell ref="DIU1333:DKS1333"/>
    <mergeCell ref="DKT1333:DMR1333"/>
    <mergeCell ref="DMS1333:DOQ1333"/>
    <mergeCell ref="DOR1333:DQP1333"/>
    <mergeCell ref="DQQ1333:DSO1333"/>
    <mergeCell ref="CVB1333:CWZ1333"/>
    <mergeCell ref="CXA1333:CYY1333"/>
    <mergeCell ref="CYZ1333:DAX1333"/>
    <mergeCell ref="DAY1333:DCW1333"/>
    <mergeCell ref="DCX1333:DEV1333"/>
    <mergeCell ref="DEW1333:DGU1333"/>
    <mergeCell ref="CJH1333:CLF1333"/>
    <mergeCell ref="CLG1333:CNE1333"/>
    <mergeCell ref="CNF1333:CPD1333"/>
    <mergeCell ref="CPE1333:CRC1333"/>
    <mergeCell ref="CRD1333:CTB1333"/>
    <mergeCell ref="CTC1333:CVA1333"/>
    <mergeCell ref="EQD1333:ESB1333"/>
    <mergeCell ref="ESC1333:EUA1333"/>
    <mergeCell ref="EUB1333:EVZ1333"/>
    <mergeCell ref="EWA1333:EXY1333"/>
    <mergeCell ref="EXZ1333:EZX1333"/>
    <mergeCell ref="EZY1333:FBW1333"/>
    <mergeCell ref="EEJ1333:EGH1333"/>
    <mergeCell ref="EGI1333:EIG1333"/>
    <mergeCell ref="EIH1333:EKF1333"/>
    <mergeCell ref="EKG1333:EME1333"/>
    <mergeCell ref="EMF1333:EOD1333"/>
    <mergeCell ref="EOE1333:EQC1333"/>
    <mergeCell ref="DSP1333:DUN1333"/>
    <mergeCell ref="DUO1333:DWM1333"/>
    <mergeCell ref="DWN1333:DYL1333"/>
    <mergeCell ref="DYM1333:EAK1333"/>
    <mergeCell ref="EAL1333:ECJ1333"/>
    <mergeCell ref="ECK1333:EEI1333"/>
    <mergeCell ref="FZL1333:GBJ1333"/>
    <mergeCell ref="GBK1333:GDI1333"/>
    <mergeCell ref="GDJ1333:GFH1333"/>
    <mergeCell ref="GFI1333:GHG1333"/>
    <mergeCell ref="GHH1333:GJF1333"/>
    <mergeCell ref="GJG1333:GLE1333"/>
    <mergeCell ref="FNR1333:FPP1333"/>
    <mergeCell ref="FPQ1333:FRO1333"/>
    <mergeCell ref="FRP1333:FTN1333"/>
    <mergeCell ref="FTO1333:FVM1333"/>
    <mergeCell ref="FVN1333:FXL1333"/>
    <mergeCell ref="FXM1333:FZK1333"/>
    <mergeCell ref="FBX1333:FDV1333"/>
    <mergeCell ref="FDW1333:FFU1333"/>
    <mergeCell ref="FFV1333:FHT1333"/>
    <mergeCell ref="FHU1333:FJS1333"/>
    <mergeCell ref="FJT1333:FLR1333"/>
    <mergeCell ref="FLS1333:FNQ1333"/>
    <mergeCell ref="HIT1333:HKR1333"/>
    <mergeCell ref="HKS1333:HMQ1333"/>
    <mergeCell ref="HMR1333:HOP1333"/>
    <mergeCell ref="HOQ1333:HQO1333"/>
    <mergeCell ref="HQP1333:HSN1333"/>
    <mergeCell ref="HSO1333:HUM1333"/>
    <mergeCell ref="GWZ1333:GYX1333"/>
    <mergeCell ref="GYY1333:HAW1333"/>
    <mergeCell ref="HAX1333:HCV1333"/>
    <mergeCell ref="HCW1333:HEU1333"/>
    <mergeCell ref="HEV1333:HGT1333"/>
    <mergeCell ref="HGU1333:HIS1333"/>
    <mergeCell ref="GLF1333:GND1333"/>
    <mergeCell ref="GNE1333:GPC1333"/>
    <mergeCell ref="GPD1333:GRB1333"/>
    <mergeCell ref="GRC1333:GTA1333"/>
    <mergeCell ref="GTB1333:GUZ1333"/>
    <mergeCell ref="GVA1333:GWY1333"/>
    <mergeCell ref="ISB1333:ITZ1333"/>
    <mergeCell ref="IUA1333:IVY1333"/>
    <mergeCell ref="IVZ1333:IXX1333"/>
    <mergeCell ref="IXY1333:IZW1333"/>
    <mergeCell ref="IZX1333:JBV1333"/>
    <mergeCell ref="JBW1333:JDU1333"/>
    <mergeCell ref="IGH1333:IIF1333"/>
    <mergeCell ref="IIG1333:IKE1333"/>
    <mergeCell ref="IKF1333:IMD1333"/>
    <mergeCell ref="IME1333:IOC1333"/>
    <mergeCell ref="IOD1333:IQB1333"/>
    <mergeCell ref="IQC1333:ISA1333"/>
    <mergeCell ref="HUN1333:HWL1333"/>
    <mergeCell ref="HWM1333:HYK1333"/>
    <mergeCell ref="HYL1333:IAJ1333"/>
    <mergeCell ref="IAK1333:ICI1333"/>
    <mergeCell ref="ICJ1333:IEH1333"/>
    <mergeCell ref="IEI1333:IGG1333"/>
    <mergeCell ref="KBJ1333:KDH1333"/>
    <mergeCell ref="KDI1333:KFG1333"/>
    <mergeCell ref="KFH1333:KHF1333"/>
    <mergeCell ref="KHG1333:KJE1333"/>
    <mergeCell ref="KJF1333:KLD1333"/>
    <mergeCell ref="KLE1333:KNC1333"/>
    <mergeCell ref="JPP1333:JRN1333"/>
    <mergeCell ref="JRO1333:JTM1333"/>
    <mergeCell ref="JTN1333:JVL1333"/>
    <mergeCell ref="JVM1333:JXK1333"/>
    <mergeCell ref="JXL1333:JZJ1333"/>
    <mergeCell ref="JZK1333:KBI1333"/>
    <mergeCell ref="JDV1333:JFT1333"/>
    <mergeCell ref="JFU1333:JHS1333"/>
    <mergeCell ref="JHT1333:JJR1333"/>
    <mergeCell ref="JJS1333:JLQ1333"/>
    <mergeCell ref="JLR1333:JNP1333"/>
    <mergeCell ref="JNQ1333:JPO1333"/>
    <mergeCell ref="LKR1333:LMP1333"/>
    <mergeCell ref="LMQ1333:LOO1333"/>
    <mergeCell ref="LOP1333:LQN1333"/>
    <mergeCell ref="LQO1333:LSM1333"/>
    <mergeCell ref="LSN1333:LUL1333"/>
    <mergeCell ref="LUM1333:LWK1333"/>
    <mergeCell ref="KYX1333:LAV1333"/>
    <mergeCell ref="LAW1333:LCU1333"/>
    <mergeCell ref="LCV1333:LET1333"/>
    <mergeCell ref="LEU1333:LGS1333"/>
    <mergeCell ref="LGT1333:LIR1333"/>
    <mergeCell ref="LIS1333:LKQ1333"/>
    <mergeCell ref="KND1333:KPB1333"/>
    <mergeCell ref="KPC1333:KRA1333"/>
    <mergeCell ref="KRB1333:KSZ1333"/>
    <mergeCell ref="KTA1333:KUY1333"/>
    <mergeCell ref="KUZ1333:KWX1333"/>
    <mergeCell ref="KWY1333:KYW1333"/>
    <mergeCell ref="MTZ1333:MVX1333"/>
    <mergeCell ref="MVY1333:MXW1333"/>
    <mergeCell ref="MXX1333:MZV1333"/>
    <mergeCell ref="MZW1333:NBU1333"/>
    <mergeCell ref="NBV1333:NDT1333"/>
    <mergeCell ref="NDU1333:NFS1333"/>
    <mergeCell ref="MIF1333:MKD1333"/>
    <mergeCell ref="MKE1333:MMC1333"/>
    <mergeCell ref="MMD1333:MOB1333"/>
    <mergeCell ref="MOC1333:MQA1333"/>
    <mergeCell ref="MQB1333:MRZ1333"/>
    <mergeCell ref="MSA1333:MTY1333"/>
    <mergeCell ref="LWL1333:LYJ1333"/>
    <mergeCell ref="LYK1333:MAI1333"/>
    <mergeCell ref="MAJ1333:MCH1333"/>
    <mergeCell ref="MCI1333:MEG1333"/>
    <mergeCell ref="MEH1333:MGF1333"/>
    <mergeCell ref="MGG1333:MIE1333"/>
    <mergeCell ref="ODH1333:OFF1333"/>
    <mergeCell ref="OFG1333:OHE1333"/>
    <mergeCell ref="OHF1333:OJD1333"/>
    <mergeCell ref="OJE1333:OLC1333"/>
    <mergeCell ref="OLD1333:ONB1333"/>
    <mergeCell ref="ONC1333:OPA1333"/>
    <mergeCell ref="NRN1333:NTL1333"/>
    <mergeCell ref="NTM1333:NVK1333"/>
    <mergeCell ref="NVL1333:NXJ1333"/>
    <mergeCell ref="NXK1333:NZI1333"/>
    <mergeCell ref="NZJ1333:OBH1333"/>
    <mergeCell ref="OBI1333:ODG1333"/>
    <mergeCell ref="NFT1333:NHR1333"/>
    <mergeCell ref="NHS1333:NJQ1333"/>
    <mergeCell ref="NJR1333:NLP1333"/>
    <mergeCell ref="NLQ1333:NNO1333"/>
    <mergeCell ref="NNP1333:NPN1333"/>
    <mergeCell ref="NPO1333:NRM1333"/>
    <mergeCell ref="PMP1333:PON1333"/>
    <mergeCell ref="POO1333:PQM1333"/>
    <mergeCell ref="PQN1333:PSL1333"/>
    <mergeCell ref="PSM1333:PUK1333"/>
    <mergeCell ref="PUL1333:PWJ1333"/>
    <mergeCell ref="PWK1333:PYI1333"/>
    <mergeCell ref="PAV1333:PCT1333"/>
    <mergeCell ref="PCU1333:PES1333"/>
    <mergeCell ref="PET1333:PGR1333"/>
    <mergeCell ref="PGS1333:PIQ1333"/>
    <mergeCell ref="PIR1333:PKP1333"/>
    <mergeCell ref="PKQ1333:PMO1333"/>
    <mergeCell ref="OPB1333:OQZ1333"/>
    <mergeCell ref="ORA1333:OSY1333"/>
    <mergeCell ref="OSZ1333:OUX1333"/>
    <mergeCell ref="OUY1333:OWW1333"/>
    <mergeCell ref="OWX1333:OYV1333"/>
    <mergeCell ref="OYW1333:PAU1333"/>
    <mergeCell ref="UVW1333:UXU1333"/>
    <mergeCell ref="UAH1333:UCF1333"/>
    <mergeCell ref="UCG1333:UEE1333"/>
    <mergeCell ref="UEF1333:UGD1333"/>
    <mergeCell ref="UGE1333:UIC1333"/>
    <mergeCell ref="UID1333:UKB1333"/>
    <mergeCell ref="UKC1333:UMA1333"/>
    <mergeCell ref="QVX1333:QXV1333"/>
    <mergeCell ref="QXW1333:QZU1333"/>
    <mergeCell ref="QZV1333:RBT1333"/>
    <mergeCell ref="RBU1333:RDS1333"/>
    <mergeCell ref="RDT1333:RFR1333"/>
    <mergeCell ref="RFS1333:RHQ1333"/>
    <mergeCell ref="QKD1333:QMB1333"/>
    <mergeCell ref="QMC1333:QOA1333"/>
    <mergeCell ref="QOB1333:QPZ1333"/>
    <mergeCell ref="QQA1333:QRY1333"/>
    <mergeCell ref="QRZ1333:QTX1333"/>
    <mergeCell ref="QTY1333:QVW1333"/>
    <mergeCell ref="PYJ1333:QAH1333"/>
    <mergeCell ref="QAI1333:QCG1333"/>
    <mergeCell ref="QCH1333:QEF1333"/>
    <mergeCell ref="QEG1333:QGE1333"/>
    <mergeCell ref="QGF1333:QID1333"/>
    <mergeCell ref="QIE1333:QKC1333"/>
    <mergeCell ref="SFF1333:SHD1333"/>
    <mergeCell ref="SHE1333:SJC1333"/>
    <mergeCell ref="SJD1333:SLB1333"/>
    <mergeCell ref="SLC1333:SNA1333"/>
    <mergeCell ref="SNB1333:SOZ1333"/>
    <mergeCell ref="SPA1333:SQY1333"/>
    <mergeCell ref="RTL1333:RVJ1333"/>
    <mergeCell ref="RVK1333:RXI1333"/>
    <mergeCell ref="RXJ1333:RZH1333"/>
    <mergeCell ref="RZI1333:SBG1333"/>
    <mergeCell ref="SBH1333:SDF1333"/>
    <mergeCell ref="SDG1333:SFE1333"/>
    <mergeCell ref="RHR1333:RJP1333"/>
    <mergeCell ref="RJQ1333:RLO1333"/>
    <mergeCell ref="RLP1333:RNN1333"/>
    <mergeCell ref="RNO1333:RPM1333"/>
    <mergeCell ref="RPN1333:RRL1333"/>
    <mergeCell ref="RRM1333:RTK1333"/>
    <mergeCell ref="XER1333:XFD1333"/>
    <mergeCell ref="A1335:AE1336"/>
    <mergeCell ref="AF1335:BB1335"/>
    <mergeCell ref="AF1336:AN1336"/>
    <mergeCell ref="AO1336:BB1336"/>
    <mergeCell ref="A1337:AE1337"/>
    <mergeCell ref="AF1337:AN1337"/>
    <mergeCell ref="AO1337:BB1337"/>
    <mergeCell ref="WSX1333:WUV1333"/>
    <mergeCell ref="WUW1333:WWU1333"/>
    <mergeCell ref="WWV1333:WYT1333"/>
    <mergeCell ref="WYU1333:XAS1333"/>
    <mergeCell ref="XAT1333:XCR1333"/>
    <mergeCell ref="XCS1333:XEQ1333"/>
    <mergeCell ref="WHD1333:WJB1333"/>
    <mergeCell ref="WJC1333:WLA1333"/>
    <mergeCell ref="WLB1333:WMZ1333"/>
    <mergeCell ref="WNA1333:WOY1333"/>
    <mergeCell ref="WOZ1333:WQX1333"/>
    <mergeCell ref="WQY1333:WSW1333"/>
    <mergeCell ref="VVJ1333:VXH1333"/>
    <mergeCell ref="VXI1333:VZG1333"/>
    <mergeCell ref="VZH1333:WBF1333"/>
    <mergeCell ref="WBG1333:WDE1333"/>
    <mergeCell ref="WDF1333:WFD1333"/>
    <mergeCell ref="WFE1333:WHC1333"/>
    <mergeCell ref="VJP1333:VLN1333"/>
    <mergeCell ref="VLO1333:VNM1333"/>
    <mergeCell ref="VNN1333:VPL1333"/>
    <mergeCell ref="VPM1333:VRK1333"/>
    <mergeCell ref="VRL1333:VTJ1333"/>
    <mergeCell ref="VTK1333:VVI1333"/>
    <mergeCell ref="A1342:AE1342"/>
    <mergeCell ref="AF1342:AN1342"/>
    <mergeCell ref="AO1342:BB1342"/>
    <mergeCell ref="TON1333:TQL1333"/>
    <mergeCell ref="TQM1333:TSK1333"/>
    <mergeCell ref="TSL1333:TUJ1333"/>
    <mergeCell ref="TUK1333:TWI1333"/>
    <mergeCell ref="TWJ1333:TYH1333"/>
    <mergeCell ref="TYI1333:UAG1333"/>
    <mergeCell ref="TCT1333:TER1333"/>
    <mergeCell ref="TES1333:TGQ1333"/>
    <mergeCell ref="TGR1333:TIP1333"/>
    <mergeCell ref="TIQ1333:TKO1333"/>
    <mergeCell ref="TKP1333:TMN1333"/>
    <mergeCell ref="TMO1333:TOM1333"/>
    <mergeCell ref="SQZ1333:SSX1333"/>
    <mergeCell ref="SSY1333:SUW1333"/>
    <mergeCell ref="SUX1333:SWV1333"/>
    <mergeCell ref="SWW1333:SYU1333"/>
    <mergeCell ref="SYV1333:TAT1333"/>
    <mergeCell ref="TAU1333:TCS1333"/>
    <mergeCell ref="UXV1333:UZT1333"/>
    <mergeCell ref="UZU1333:VBS1333"/>
    <mergeCell ref="VBT1333:VDR1333"/>
    <mergeCell ref="VDS1333:VFQ1333"/>
    <mergeCell ref="VFR1333:VHP1333"/>
    <mergeCell ref="VHQ1333:VJO1333"/>
    <mergeCell ref="UMB1333:UNZ1333"/>
    <mergeCell ref="UOA1333:UPY1333"/>
    <mergeCell ref="UPZ1333:URX1333"/>
    <mergeCell ref="URY1333:UTW1333"/>
    <mergeCell ref="UTX1333:UVV1333"/>
    <mergeCell ref="A1344:AE1345"/>
    <mergeCell ref="AF1344:BB1344"/>
    <mergeCell ref="AF1345:AN1345"/>
    <mergeCell ref="AO1345:BB1345"/>
    <mergeCell ref="A1340:AE1340"/>
    <mergeCell ref="AF1340:AN1340"/>
    <mergeCell ref="AO1340:BB1340"/>
    <mergeCell ref="A1341:AE1341"/>
    <mergeCell ref="AF1341:AN1341"/>
    <mergeCell ref="AO1341:BB1341"/>
    <mergeCell ref="A1338:AE1338"/>
    <mergeCell ref="AF1338:AN1338"/>
    <mergeCell ref="AO1338:BB1338"/>
    <mergeCell ref="A1339:AE1339"/>
    <mergeCell ref="AF1339:AN1339"/>
    <mergeCell ref="AO1339:BB1339"/>
    <mergeCell ref="A1350:AE1350"/>
    <mergeCell ref="AF1350:AN1350"/>
    <mergeCell ref="AO1350:BB1350"/>
    <mergeCell ref="A1351:AE1351"/>
    <mergeCell ref="AF1351:AN1351"/>
    <mergeCell ref="AO1351:BB1351"/>
    <mergeCell ref="A1348:AE1348"/>
    <mergeCell ref="AF1348:AN1348"/>
    <mergeCell ref="AO1348:BB1348"/>
    <mergeCell ref="A1349:AE1349"/>
    <mergeCell ref="AF1349:AN1349"/>
    <mergeCell ref="AO1349:BB1349"/>
    <mergeCell ref="A1346:AE1346"/>
    <mergeCell ref="AF1346:AN1346"/>
    <mergeCell ref="AO1346:BB1346"/>
    <mergeCell ref="A1347:AE1347"/>
    <mergeCell ref="AF1347:AN1347"/>
    <mergeCell ref="AO1347:BB1347"/>
    <mergeCell ref="UP1357:WN1357"/>
    <mergeCell ref="WO1357:YM1357"/>
    <mergeCell ref="YN1357:AAL1357"/>
    <mergeCell ref="AAM1357:ACK1357"/>
    <mergeCell ref="ACL1357:AEJ1357"/>
    <mergeCell ref="AEK1357:AGI1357"/>
    <mergeCell ref="IV1357:KT1357"/>
    <mergeCell ref="KU1357:MS1357"/>
    <mergeCell ref="MT1357:OR1357"/>
    <mergeCell ref="OS1357:QQ1357"/>
    <mergeCell ref="QR1357:SP1357"/>
    <mergeCell ref="SQ1357:UO1357"/>
    <mergeCell ref="A1357:AY1357"/>
    <mergeCell ref="AZ1357:CX1357"/>
    <mergeCell ref="CY1357:EW1357"/>
    <mergeCell ref="EX1357:GV1357"/>
    <mergeCell ref="GW1357:IU1357"/>
    <mergeCell ref="BDX1357:BFV1357"/>
    <mergeCell ref="BFW1357:BHU1357"/>
    <mergeCell ref="BHV1357:BJT1357"/>
    <mergeCell ref="BJU1357:BLS1357"/>
    <mergeCell ref="BLT1357:BNR1357"/>
    <mergeCell ref="BNS1357:BPQ1357"/>
    <mergeCell ref="ASD1357:AUB1357"/>
    <mergeCell ref="AUC1357:AWA1357"/>
    <mergeCell ref="AWB1357:AXZ1357"/>
    <mergeCell ref="AYA1357:AZY1357"/>
    <mergeCell ref="AZZ1357:BBX1357"/>
    <mergeCell ref="BBY1357:BDW1357"/>
    <mergeCell ref="AGJ1357:AIH1357"/>
    <mergeCell ref="AII1357:AKG1357"/>
    <mergeCell ref="AKH1357:AMF1357"/>
    <mergeCell ref="AMG1357:AOE1357"/>
    <mergeCell ref="AOF1357:AQD1357"/>
    <mergeCell ref="AQE1357:ASC1357"/>
    <mergeCell ref="CNF1357:CPD1357"/>
    <mergeCell ref="CPE1357:CRC1357"/>
    <mergeCell ref="CRD1357:CTB1357"/>
    <mergeCell ref="CTC1357:CVA1357"/>
    <mergeCell ref="CVB1357:CWZ1357"/>
    <mergeCell ref="CXA1357:CYY1357"/>
    <mergeCell ref="CBL1357:CDJ1357"/>
    <mergeCell ref="CDK1357:CFI1357"/>
    <mergeCell ref="CFJ1357:CHH1357"/>
    <mergeCell ref="CHI1357:CJG1357"/>
    <mergeCell ref="CJH1357:CLF1357"/>
    <mergeCell ref="CLG1357:CNE1357"/>
    <mergeCell ref="BPR1357:BRP1357"/>
    <mergeCell ref="BRQ1357:BTO1357"/>
    <mergeCell ref="BTP1357:BVN1357"/>
    <mergeCell ref="BVO1357:BXM1357"/>
    <mergeCell ref="BXN1357:BZL1357"/>
    <mergeCell ref="BZM1357:CBK1357"/>
    <mergeCell ref="DWN1357:DYL1357"/>
    <mergeCell ref="DYM1357:EAK1357"/>
    <mergeCell ref="EAL1357:ECJ1357"/>
    <mergeCell ref="ECK1357:EEI1357"/>
    <mergeCell ref="EEJ1357:EGH1357"/>
    <mergeCell ref="EGI1357:EIG1357"/>
    <mergeCell ref="DKT1357:DMR1357"/>
    <mergeCell ref="DMS1357:DOQ1357"/>
    <mergeCell ref="DOR1357:DQP1357"/>
    <mergeCell ref="DQQ1357:DSO1357"/>
    <mergeCell ref="DSP1357:DUN1357"/>
    <mergeCell ref="DUO1357:DWM1357"/>
    <mergeCell ref="CYZ1357:DAX1357"/>
    <mergeCell ref="DAY1357:DCW1357"/>
    <mergeCell ref="DCX1357:DEV1357"/>
    <mergeCell ref="DEW1357:DGU1357"/>
    <mergeCell ref="DGV1357:DIT1357"/>
    <mergeCell ref="DIU1357:DKS1357"/>
    <mergeCell ref="FFV1357:FHT1357"/>
    <mergeCell ref="FHU1357:FJS1357"/>
    <mergeCell ref="FJT1357:FLR1357"/>
    <mergeCell ref="FLS1357:FNQ1357"/>
    <mergeCell ref="FNR1357:FPP1357"/>
    <mergeCell ref="FPQ1357:FRO1357"/>
    <mergeCell ref="EUB1357:EVZ1357"/>
    <mergeCell ref="EWA1357:EXY1357"/>
    <mergeCell ref="EXZ1357:EZX1357"/>
    <mergeCell ref="EZY1357:FBW1357"/>
    <mergeCell ref="FBX1357:FDV1357"/>
    <mergeCell ref="FDW1357:FFU1357"/>
    <mergeCell ref="EIH1357:EKF1357"/>
    <mergeCell ref="EKG1357:EME1357"/>
    <mergeCell ref="EMF1357:EOD1357"/>
    <mergeCell ref="EOE1357:EQC1357"/>
    <mergeCell ref="EQD1357:ESB1357"/>
    <mergeCell ref="ESC1357:EUA1357"/>
    <mergeCell ref="GPD1357:GRB1357"/>
    <mergeCell ref="GRC1357:GTA1357"/>
    <mergeCell ref="GTB1357:GUZ1357"/>
    <mergeCell ref="GVA1357:GWY1357"/>
    <mergeCell ref="GWZ1357:GYX1357"/>
    <mergeCell ref="GYY1357:HAW1357"/>
    <mergeCell ref="GDJ1357:GFH1357"/>
    <mergeCell ref="GFI1357:GHG1357"/>
    <mergeCell ref="GHH1357:GJF1357"/>
    <mergeCell ref="GJG1357:GLE1357"/>
    <mergeCell ref="GLF1357:GND1357"/>
    <mergeCell ref="GNE1357:GPC1357"/>
    <mergeCell ref="FRP1357:FTN1357"/>
    <mergeCell ref="FTO1357:FVM1357"/>
    <mergeCell ref="FVN1357:FXL1357"/>
    <mergeCell ref="FXM1357:FZK1357"/>
    <mergeCell ref="FZL1357:GBJ1357"/>
    <mergeCell ref="GBK1357:GDI1357"/>
    <mergeCell ref="HYL1357:IAJ1357"/>
    <mergeCell ref="IAK1357:ICI1357"/>
    <mergeCell ref="ICJ1357:IEH1357"/>
    <mergeCell ref="IEI1357:IGG1357"/>
    <mergeCell ref="IGH1357:IIF1357"/>
    <mergeCell ref="IIG1357:IKE1357"/>
    <mergeCell ref="HMR1357:HOP1357"/>
    <mergeCell ref="HOQ1357:HQO1357"/>
    <mergeCell ref="HQP1357:HSN1357"/>
    <mergeCell ref="HSO1357:HUM1357"/>
    <mergeCell ref="HUN1357:HWL1357"/>
    <mergeCell ref="HWM1357:HYK1357"/>
    <mergeCell ref="HAX1357:HCV1357"/>
    <mergeCell ref="HCW1357:HEU1357"/>
    <mergeCell ref="HEV1357:HGT1357"/>
    <mergeCell ref="HGU1357:HIS1357"/>
    <mergeCell ref="HIT1357:HKR1357"/>
    <mergeCell ref="HKS1357:HMQ1357"/>
    <mergeCell ref="JHT1357:JJR1357"/>
    <mergeCell ref="JJS1357:JLQ1357"/>
    <mergeCell ref="JLR1357:JNP1357"/>
    <mergeCell ref="JNQ1357:JPO1357"/>
    <mergeCell ref="JPP1357:JRN1357"/>
    <mergeCell ref="JRO1357:JTM1357"/>
    <mergeCell ref="IVZ1357:IXX1357"/>
    <mergeCell ref="IXY1357:IZW1357"/>
    <mergeCell ref="IZX1357:JBV1357"/>
    <mergeCell ref="JBW1357:JDU1357"/>
    <mergeCell ref="JDV1357:JFT1357"/>
    <mergeCell ref="JFU1357:JHS1357"/>
    <mergeCell ref="IKF1357:IMD1357"/>
    <mergeCell ref="IME1357:IOC1357"/>
    <mergeCell ref="IOD1357:IQB1357"/>
    <mergeCell ref="IQC1357:ISA1357"/>
    <mergeCell ref="ISB1357:ITZ1357"/>
    <mergeCell ref="IUA1357:IVY1357"/>
    <mergeCell ref="KRB1357:KSZ1357"/>
    <mergeCell ref="KTA1357:KUY1357"/>
    <mergeCell ref="KUZ1357:KWX1357"/>
    <mergeCell ref="KWY1357:KYW1357"/>
    <mergeCell ref="KYX1357:LAV1357"/>
    <mergeCell ref="LAW1357:LCU1357"/>
    <mergeCell ref="KFH1357:KHF1357"/>
    <mergeCell ref="KHG1357:KJE1357"/>
    <mergeCell ref="KJF1357:KLD1357"/>
    <mergeCell ref="KLE1357:KNC1357"/>
    <mergeCell ref="KND1357:KPB1357"/>
    <mergeCell ref="KPC1357:KRA1357"/>
    <mergeCell ref="JTN1357:JVL1357"/>
    <mergeCell ref="JVM1357:JXK1357"/>
    <mergeCell ref="JXL1357:JZJ1357"/>
    <mergeCell ref="JZK1357:KBI1357"/>
    <mergeCell ref="KBJ1357:KDH1357"/>
    <mergeCell ref="KDI1357:KFG1357"/>
    <mergeCell ref="MAJ1357:MCH1357"/>
    <mergeCell ref="MCI1357:MEG1357"/>
    <mergeCell ref="MEH1357:MGF1357"/>
    <mergeCell ref="MGG1357:MIE1357"/>
    <mergeCell ref="MIF1357:MKD1357"/>
    <mergeCell ref="MKE1357:MMC1357"/>
    <mergeCell ref="LOP1357:LQN1357"/>
    <mergeCell ref="LQO1357:LSM1357"/>
    <mergeCell ref="LSN1357:LUL1357"/>
    <mergeCell ref="LUM1357:LWK1357"/>
    <mergeCell ref="LWL1357:LYJ1357"/>
    <mergeCell ref="LYK1357:MAI1357"/>
    <mergeCell ref="LCV1357:LET1357"/>
    <mergeCell ref="LEU1357:LGS1357"/>
    <mergeCell ref="LGT1357:LIR1357"/>
    <mergeCell ref="LIS1357:LKQ1357"/>
    <mergeCell ref="LKR1357:LMP1357"/>
    <mergeCell ref="LMQ1357:LOO1357"/>
    <mergeCell ref="NJR1357:NLP1357"/>
    <mergeCell ref="NLQ1357:NNO1357"/>
    <mergeCell ref="NNP1357:NPN1357"/>
    <mergeCell ref="NPO1357:NRM1357"/>
    <mergeCell ref="NRN1357:NTL1357"/>
    <mergeCell ref="NTM1357:NVK1357"/>
    <mergeCell ref="MXX1357:MZV1357"/>
    <mergeCell ref="MZW1357:NBU1357"/>
    <mergeCell ref="NBV1357:NDT1357"/>
    <mergeCell ref="NDU1357:NFS1357"/>
    <mergeCell ref="NFT1357:NHR1357"/>
    <mergeCell ref="NHS1357:NJQ1357"/>
    <mergeCell ref="MMD1357:MOB1357"/>
    <mergeCell ref="MOC1357:MQA1357"/>
    <mergeCell ref="MQB1357:MRZ1357"/>
    <mergeCell ref="MSA1357:MTY1357"/>
    <mergeCell ref="MTZ1357:MVX1357"/>
    <mergeCell ref="MVY1357:MXW1357"/>
    <mergeCell ref="OSZ1357:OUX1357"/>
    <mergeCell ref="OUY1357:OWW1357"/>
    <mergeCell ref="OWX1357:OYV1357"/>
    <mergeCell ref="OYW1357:PAU1357"/>
    <mergeCell ref="PAV1357:PCT1357"/>
    <mergeCell ref="PCU1357:PES1357"/>
    <mergeCell ref="OHF1357:OJD1357"/>
    <mergeCell ref="OJE1357:OLC1357"/>
    <mergeCell ref="OLD1357:ONB1357"/>
    <mergeCell ref="ONC1357:OPA1357"/>
    <mergeCell ref="OPB1357:OQZ1357"/>
    <mergeCell ref="ORA1357:OSY1357"/>
    <mergeCell ref="NVL1357:NXJ1357"/>
    <mergeCell ref="NXK1357:NZI1357"/>
    <mergeCell ref="NZJ1357:OBH1357"/>
    <mergeCell ref="OBI1357:ODG1357"/>
    <mergeCell ref="ODH1357:OFF1357"/>
    <mergeCell ref="OFG1357:OHE1357"/>
    <mergeCell ref="QCH1357:QEF1357"/>
    <mergeCell ref="QEG1357:QGE1357"/>
    <mergeCell ref="QGF1357:QID1357"/>
    <mergeCell ref="QIE1357:QKC1357"/>
    <mergeCell ref="QKD1357:QMB1357"/>
    <mergeCell ref="QMC1357:QOA1357"/>
    <mergeCell ref="PQN1357:PSL1357"/>
    <mergeCell ref="PSM1357:PUK1357"/>
    <mergeCell ref="PUL1357:PWJ1357"/>
    <mergeCell ref="PWK1357:PYI1357"/>
    <mergeCell ref="PYJ1357:QAH1357"/>
    <mergeCell ref="QAI1357:QCG1357"/>
    <mergeCell ref="PET1357:PGR1357"/>
    <mergeCell ref="PGS1357:PIQ1357"/>
    <mergeCell ref="PIR1357:PKP1357"/>
    <mergeCell ref="PKQ1357:PMO1357"/>
    <mergeCell ref="PMP1357:PON1357"/>
    <mergeCell ref="POO1357:PQM1357"/>
    <mergeCell ref="RLP1357:RNN1357"/>
    <mergeCell ref="RNO1357:RPM1357"/>
    <mergeCell ref="RPN1357:RRL1357"/>
    <mergeCell ref="RRM1357:RTK1357"/>
    <mergeCell ref="RTL1357:RVJ1357"/>
    <mergeCell ref="RVK1357:RXI1357"/>
    <mergeCell ref="QZV1357:RBT1357"/>
    <mergeCell ref="RBU1357:RDS1357"/>
    <mergeCell ref="RDT1357:RFR1357"/>
    <mergeCell ref="RFS1357:RHQ1357"/>
    <mergeCell ref="RHR1357:RJP1357"/>
    <mergeCell ref="RJQ1357:RLO1357"/>
    <mergeCell ref="QOB1357:QPZ1357"/>
    <mergeCell ref="QQA1357:QRY1357"/>
    <mergeCell ref="QRZ1357:QTX1357"/>
    <mergeCell ref="QTY1357:QVW1357"/>
    <mergeCell ref="QVX1357:QXV1357"/>
    <mergeCell ref="QXW1357:QZU1357"/>
    <mergeCell ref="SUX1357:SWV1357"/>
    <mergeCell ref="SWW1357:SYU1357"/>
    <mergeCell ref="SYV1357:TAT1357"/>
    <mergeCell ref="TAU1357:TCS1357"/>
    <mergeCell ref="TCT1357:TER1357"/>
    <mergeCell ref="TES1357:TGQ1357"/>
    <mergeCell ref="SJD1357:SLB1357"/>
    <mergeCell ref="SLC1357:SNA1357"/>
    <mergeCell ref="SNB1357:SOZ1357"/>
    <mergeCell ref="SPA1357:SQY1357"/>
    <mergeCell ref="SQZ1357:SSX1357"/>
    <mergeCell ref="SSY1357:SUW1357"/>
    <mergeCell ref="RXJ1357:RZH1357"/>
    <mergeCell ref="RZI1357:SBG1357"/>
    <mergeCell ref="SBH1357:SDF1357"/>
    <mergeCell ref="SDG1357:SFE1357"/>
    <mergeCell ref="SFF1357:SHD1357"/>
    <mergeCell ref="SHE1357:SJC1357"/>
    <mergeCell ref="UTX1357:UVV1357"/>
    <mergeCell ref="UVW1357:UXU1357"/>
    <mergeCell ref="UXV1357:UZT1357"/>
    <mergeCell ref="UZU1357:VBS1357"/>
    <mergeCell ref="UEF1357:UGD1357"/>
    <mergeCell ref="UGE1357:UIC1357"/>
    <mergeCell ref="UID1357:UKB1357"/>
    <mergeCell ref="UKC1357:UMA1357"/>
    <mergeCell ref="UMB1357:UNZ1357"/>
    <mergeCell ref="UOA1357:UPY1357"/>
    <mergeCell ref="TSL1357:TUJ1357"/>
    <mergeCell ref="TUK1357:TWI1357"/>
    <mergeCell ref="TWJ1357:TYH1357"/>
    <mergeCell ref="TYI1357:UAG1357"/>
    <mergeCell ref="UAH1357:UCF1357"/>
    <mergeCell ref="UCG1357:UEE1357"/>
    <mergeCell ref="TGR1357:TIP1357"/>
    <mergeCell ref="TIQ1357:TKO1357"/>
    <mergeCell ref="TKP1357:TMN1357"/>
    <mergeCell ref="TMO1357:TOM1357"/>
    <mergeCell ref="TON1357:TQL1357"/>
    <mergeCell ref="TQM1357:TSK1357"/>
    <mergeCell ref="WWV1357:WYT1357"/>
    <mergeCell ref="WYU1357:XAS1357"/>
    <mergeCell ref="XAT1357:XCR1357"/>
    <mergeCell ref="XCS1357:XEQ1357"/>
    <mergeCell ref="XER1357:XFD1357"/>
    <mergeCell ref="A1359:BA1359"/>
    <mergeCell ref="WLB1357:WMZ1357"/>
    <mergeCell ref="WNA1357:WOY1357"/>
    <mergeCell ref="WOZ1357:WQX1357"/>
    <mergeCell ref="WQY1357:WSW1357"/>
    <mergeCell ref="WSX1357:WUV1357"/>
    <mergeCell ref="WUW1357:WWU1357"/>
    <mergeCell ref="VZH1357:WBF1357"/>
    <mergeCell ref="WBG1357:WDE1357"/>
    <mergeCell ref="WDF1357:WFD1357"/>
    <mergeCell ref="WFE1357:WHC1357"/>
    <mergeCell ref="WHD1357:WJB1357"/>
    <mergeCell ref="WJC1357:WLA1357"/>
    <mergeCell ref="VNN1357:VPL1357"/>
    <mergeCell ref="VPM1357:VRK1357"/>
    <mergeCell ref="VRL1357:VTJ1357"/>
    <mergeCell ref="VTK1357:VVI1357"/>
    <mergeCell ref="VVJ1357:VXH1357"/>
    <mergeCell ref="VXI1357:VZG1357"/>
    <mergeCell ref="VBT1357:VDR1357"/>
    <mergeCell ref="VDS1357:VFQ1357"/>
    <mergeCell ref="VFR1357:VHP1357"/>
    <mergeCell ref="VHQ1357:VJO1357"/>
    <mergeCell ref="VJP1357:VLN1357"/>
    <mergeCell ref="VLO1357:VNM1357"/>
    <mergeCell ref="UPZ1357:URX1357"/>
    <mergeCell ref="URY1357:UTW1357"/>
    <mergeCell ref="WO1360:YM1360"/>
    <mergeCell ref="YN1360:AAL1360"/>
    <mergeCell ref="AAM1360:ACK1360"/>
    <mergeCell ref="ACL1360:AEJ1360"/>
    <mergeCell ref="AEK1360:AGI1360"/>
    <mergeCell ref="AGJ1360:AIH1360"/>
    <mergeCell ref="KU1360:MS1360"/>
    <mergeCell ref="MT1360:OR1360"/>
    <mergeCell ref="OS1360:QQ1360"/>
    <mergeCell ref="QR1360:SP1360"/>
    <mergeCell ref="SQ1360:UO1360"/>
    <mergeCell ref="UP1360:WN1360"/>
    <mergeCell ref="A1360:AY1360"/>
    <mergeCell ref="AZ1360:CX1360"/>
    <mergeCell ref="CY1360:EW1360"/>
    <mergeCell ref="EX1360:GV1360"/>
    <mergeCell ref="GW1360:IU1360"/>
    <mergeCell ref="IV1360:KT1360"/>
    <mergeCell ref="BFW1360:BHU1360"/>
    <mergeCell ref="BHV1360:BJT1360"/>
    <mergeCell ref="BJU1360:BLS1360"/>
    <mergeCell ref="BLT1360:BNR1360"/>
    <mergeCell ref="BNS1360:BPQ1360"/>
    <mergeCell ref="BPR1360:BRP1360"/>
    <mergeCell ref="AUC1360:AWA1360"/>
    <mergeCell ref="AWB1360:AXZ1360"/>
    <mergeCell ref="AYA1360:AZY1360"/>
    <mergeCell ref="AZZ1360:BBX1360"/>
    <mergeCell ref="BBY1360:BDW1360"/>
    <mergeCell ref="BDX1360:BFV1360"/>
    <mergeCell ref="AII1360:AKG1360"/>
    <mergeCell ref="AKH1360:AMF1360"/>
    <mergeCell ref="EKG1360:EME1360"/>
    <mergeCell ref="EMF1360:EOD1360"/>
    <mergeCell ref="EOE1360:EQC1360"/>
    <mergeCell ref="EQD1360:ESB1360"/>
    <mergeCell ref="ESC1360:EUA1360"/>
    <mergeCell ref="EUB1360:EVZ1360"/>
    <mergeCell ref="GRC1360:GTA1360"/>
    <mergeCell ref="GTB1360:GUZ1360"/>
    <mergeCell ref="GVA1360:GWY1360"/>
    <mergeCell ref="GWZ1360:GYX1360"/>
    <mergeCell ref="GYY1360:HAW1360"/>
    <mergeCell ref="HAX1360:HCV1360"/>
    <mergeCell ref="GFI1360:GHG1360"/>
    <mergeCell ref="GHH1360:GJF1360"/>
    <mergeCell ref="GJG1360:GLE1360"/>
    <mergeCell ref="GLF1360:GND1360"/>
    <mergeCell ref="GNE1360:GPC1360"/>
    <mergeCell ref="GPD1360:GRB1360"/>
    <mergeCell ref="FTO1360:FVM1360"/>
    <mergeCell ref="FVN1360:FXL1360"/>
    <mergeCell ref="FXM1360:FZK1360"/>
    <mergeCell ref="FZL1360:GBJ1360"/>
    <mergeCell ref="GBK1360:GDI1360"/>
    <mergeCell ref="GDJ1360:GFH1360"/>
    <mergeCell ref="AMG1360:AOE1360"/>
    <mergeCell ref="AOF1360:AQD1360"/>
    <mergeCell ref="AQE1360:ASC1360"/>
    <mergeCell ref="ASD1360:AUB1360"/>
    <mergeCell ref="CPE1360:CRC1360"/>
    <mergeCell ref="CRD1360:CTB1360"/>
    <mergeCell ref="CTC1360:CVA1360"/>
    <mergeCell ref="CVB1360:CWZ1360"/>
    <mergeCell ref="CXA1360:CYY1360"/>
    <mergeCell ref="CYZ1360:DAX1360"/>
    <mergeCell ref="CDK1360:CFI1360"/>
    <mergeCell ref="CFJ1360:CHH1360"/>
    <mergeCell ref="CHI1360:CJG1360"/>
    <mergeCell ref="CJH1360:CLF1360"/>
    <mergeCell ref="CLG1360:CNE1360"/>
    <mergeCell ref="CNF1360:CPD1360"/>
    <mergeCell ref="BRQ1360:BTO1360"/>
    <mergeCell ref="BTP1360:BVN1360"/>
    <mergeCell ref="BVO1360:BXM1360"/>
    <mergeCell ref="BXN1360:BZL1360"/>
    <mergeCell ref="BZM1360:CBK1360"/>
    <mergeCell ref="CBL1360:CDJ1360"/>
    <mergeCell ref="DYM1360:EAK1360"/>
    <mergeCell ref="EAL1360:ECJ1360"/>
    <mergeCell ref="ECK1360:EEI1360"/>
    <mergeCell ref="EEJ1360:EGH1360"/>
    <mergeCell ref="EGI1360:EIG1360"/>
    <mergeCell ref="EIH1360:EKF1360"/>
    <mergeCell ref="DMS1360:DOQ1360"/>
    <mergeCell ref="DOR1360:DQP1360"/>
    <mergeCell ref="DQQ1360:DSO1360"/>
    <mergeCell ref="DSP1360:DUN1360"/>
    <mergeCell ref="DUO1360:DWM1360"/>
    <mergeCell ref="DWN1360:DYL1360"/>
    <mergeCell ref="DAY1360:DCW1360"/>
    <mergeCell ref="DCX1360:DEV1360"/>
    <mergeCell ref="DEW1360:DGU1360"/>
    <mergeCell ref="DGV1360:DIT1360"/>
    <mergeCell ref="DIU1360:DKS1360"/>
    <mergeCell ref="DKT1360:DMR1360"/>
    <mergeCell ref="HCW1360:HEU1360"/>
    <mergeCell ref="HEV1360:HGT1360"/>
    <mergeCell ref="HGU1360:HIS1360"/>
    <mergeCell ref="HIT1360:HKR1360"/>
    <mergeCell ref="HKS1360:HMQ1360"/>
    <mergeCell ref="HMR1360:HOP1360"/>
    <mergeCell ref="JJS1360:JLQ1360"/>
    <mergeCell ref="JLR1360:JNP1360"/>
    <mergeCell ref="JNQ1360:JPO1360"/>
    <mergeCell ref="JPP1360:JRN1360"/>
    <mergeCell ref="JRO1360:JTM1360"/>
    <mergeCell ref="JTN1360:JVL1360"/>
    <mergeCell ref="IXY1360:IZW1360"/>
    <mergeCell ref="IZX1360:JBV1360"/>
    <mergeCell ref="JBW1360:JDU1360"/>
    <mergeCell ref="JDV1360:JFT1360"/>
    <mergeCell ref="JFU1360:JHS1360"/>
    <mergeCell ref="JHT1360:JJR1360"/>
    <mergeCell ref="IME1360:IOC1360"/>
    <mergeCell ref="IOD1360:IQB1360"/>
    <mergeCell ref="IQC1360:ISA1360"/>
    <mergeCell ref="ISB1360:ITZ1360"/>
    <mergeCell ref="IUA1360:IVY1360"/>
    <mergeCell ref="IVZ1360:IXX1360"/>
    <mergeCell ref="FHU1360:FJS1360"/>
    <mergeCell ref="FJT1360:FLR1360"/>
    <mergeCell ref="FLS1360:FNQ1360"/>
    <mergeCell ref="FNR1360:FPP1360"/>
    <mergeCell ref="FPQ1360:FRO1360"/>
    <mergeCell ref="FRP1360:FTN1360"/>
    <mergeCell ref="EWA1360:EXY1360"/>
    <mergeCell ref="EXZ1360:EZX1360"/>
    <mergeCell ref="EZY1360:FBW1360"/>
    <mergeCell ref="FBX1360:FDV1360"/>
    <mergeCell ref="FDW1360:FFU1360"/>
    <mergeCell ref="FFV1360:FHT1360"/>
    <mergeCell ref="JVM1360:JXK1360"/>
    <mergeCell ref="JXL1360:JZJ1360"/>
    <mergeCell ref="JZK1360:KBI1360"/>
    <mergeCell ref="KBJ1360:KDH1360"/>
    <mergeCell ref="KDI1360:KFG1360"/>
    <mergeCell ref="KFH1360:KHF1360"/>
    <mergeCell ref="MCI1360:MEG1360"/>
    <mergeCell ref="MEH1360:MGF1360"/>
    <mergeCell ref="MGG1360:MIE1360"/>
    <mergeCell ref="MIF1360:MKD1360"/>
    <mergeCell ref="MKE1360:MMC1360"/>
    <mergeCell ref="MMD1360:MOB1360"/>
    <mergeCell ref="LQO1360:LSM1360"/>
    <mergeCell ref="LSN1360:LUL1360"/>
    <mergeCell ref="LUM1360:LWK1360"/>
    <mergeCell ref="LWL1360:LYJ1360"/>
    <mergeCell ref="LYK1360:MAI1360"/>
    <mergeCell ref="MAJ1360:MCH1360"/>
    <mergeCell ref="LEU1360:LGS1360"/>
    <mergeCell ref="LGT1360:LIR1360"/>
    <mergeCell ref="LIS1360:LKQ1360"/>
    <mergeCell ref="LKR1360:LMP1360"/>
    <mergeCell ref="LMQ1360:LOO1360"/>
    <mergeCell ref="LOP1360:LQN1360"/>
    <mergeCell ref="IAK1360:ICI1360"/>
    <mergeCell ref="ICJ1360:IEH1360"/>
    <mergeCell ref="IEI1360:IGG1360"/>
    <mergeCell ref="IGH1360:IIF1360"/>
    <mergeCell ref="IIG1360:IKE1360"/>
    <mergeCell ref="IKF1360:IMD1360"/>
    <mergeCell ref="HOQ1360:HQO1360"/>
    <mergeCell ref="HQP1360:HSN1360"/>
    <mergeCell ref="HSO1360:HUM1360"/>
    <mergeCell ref="HUN1360:HWL1360"/>
    <mergeCell ref="HWM1360:HYK1360"/>
    <mergeCell ref="HYL1360:IAJ1360"/>
    <mergeCell ref="MOC1360:MQA1360"/>
    <mergeCell ref="MQB1360:MRZ1360"/>
    <mergeCell ref="MSA1360:MTY1360"/>
    <mergeCell ref="MTZ1360:MVX1360"/>
    <mergeCell ref="MVY1360:MXW1360"/>
    <mergeCell ref="MXX1360:MZV1360"/>
    <mergeCell ref="OUY1360:OWW1360"/>
    <mergeCell ref="OWX1360:OYV1360"/>
    <mergeCell ref="OYW1360:PAU1360"/>
    <mergeCell ref="PAV1360:PCT1360"/>
    <mergeCell ref="PCU1360:PES1360"/>
    <mergeCell ref="PET1360:PGR1360"/>
    <mergeCell ref="OJE1360:OLC1360"/>
    <mergeCell ref="OLD1360:ONB1360"/>
    <mergeCell ref="ONC1360:OPA1360"/>
    <mergeCell ref="OPB1360:OQZ1360"/>
    <mergeCell ref="ORA1360:OSY1360"/>
    <mergeCell ref="OSZ1360:OUX1360"/>
    <mergeCell ref="NXK1360:NZI1360"/>
    <mergeCell ref="NZJ1360:OBH1360"/>
    <mergeCell ref="OBI1360:ODG1360"/>
    <mergeCell ref="ODH1360:OFF1360"/>
    <mergeCell ref="OFG1360:OHE1360"/>
    <mergeCell ref="OHF1360:OJD1360"/>
    <mergeCell ref="KTA1360:KUY1360"/>
    <mergeCell ref="KUZ1360:KWX1360"/>
    <mergeCell ref="KWY1360:KYW1360"/>
    <mergeCell ref="KYX1360:LAV1360"/>
    <mergeCell ref="LAW1360:LCU1360"/>
    <mergeCell ref="LCV1360:LET1360"/>
    <mergeCell ref="KHG1360:KJE1360"/>
    <mergeCell ref="KJF1360:KLD1360"/>
    <mergeCell ref="KLE1360:KNC1360"/>
    <mergeCell ref="KND1360:KPB1360"/>
    <mergeCell ref="KPC1360:KRA1360"/>
    <mergeCell ref="KRB1360:KSZ1360"/>
    <mergeCell ref="PGS1360:PIQ1360"/>
    <mergeCell ref="PIR1360:PKP1360"/>
    <mergeCell ref="PKQ1360:PMO1360"/>
    <mergeCell ref="PMP1360:PON1360"/>
    <mergeCell ref="POO1360:PQM1360"/>
    <mergeCell ref="PQN1360:PSL1360"/>
    <mergeCell ref="RNO1360:RPM1360"/>
    <mergeCell ref="RPN1360:RRL1360"/>
    <mergeCell ref="RRM1360:RTK1360"/>
    <mergeCell ref="RTL1360:RVJ1360"/>
    <mergeCell ref="RVK1360:RXI1360"/>
    <mergeCell ref="RXJ1360:RZH1360"/>
    <mergeCell ref="RBU1360:RDS1360"/>
    <mergeCell ref="RDT1360:RFR1360"/>
    <mergeCell ref="RFS1360:RHQ1360"/>
    <mergeCell ref="RHR1360:RJP1360"/>
    <mergeCell ref="RJQ1360:RLO1360"/>
    <mergeCell ref="RLP1360:RNN1360"/>
    <mergeCell ref="QQA1360:QRY1360"/>
    <mergeCell ref="QRZ1360:QTX1360"/>
    <mergeCell ref="QTY1360:QVW1360"/>
    <mergeCell ref="QVX1360:QXV1360"/>
    <mergeCell ref="QXW1360:QZU1360"/>
    <mergeCell ref="QZV1360:RBT1360"/>
    <mergeCell ref="NLQ1360:NNO1360"/>
    <mergeCell ref="NNP1360:NPN1360"/>
    <mergeCell ref="NPO1360:NRM1360"/>
    <mergeCell ref="NRN1360:NTL1360"/>
    <mergeCell ref="NTM1360:NVK1360"/>
    <mergeCell ref="NVL1360:NXJ1360"/>
    <mergeCell ref="MZW1360:NBU1360"/>
    <mergeCell ref="NBV1360:NDT1360"/>
    <mergeCell ref="NDU1360:NFS1360"/>
    <mergeCell ref="NFT1360:NHR1360"/>
    <mergeCell ref="NHS1360:NJQ1360"/>
    <mergeCell ref="NJR1360:NLP1360"/>
    <mergeCell ref="SFF1360:SHD1360"/>
    <mergeCell ref="SHE1360:SJC1360"/>
    <mergeCell ref="SJD1360:SLB1360"/>
    <mergeCell ref="UGE1360:UIC1360"/>
    <mergeCell ref="UID1360:UKB1360"/>
    <mergeCell ref="UKC1360:UMA1360"/>
    <mergeCell ref="UMB1360:UNZ1360"/>
    <mergeCell ref="UOA1360:UPY1360"/>
    <mergeCell ref="UPZ1360:URX1360"/>
    <mergeCell ref="TUK1360:TWI1360"/>
    <mergeCell ref="TWJ1360:TYH1360"/>
    <mergeCell ref="TYI1360:UAG1360"/>
    <mergeCell ref="UAH1360:UCF1360"/>
    <mergeCell ref="UCG1360:UEE1360"/>
    <mergeCell ref="UEF1360:UGD1360"/>
    <mergeCell ref="TIQ1360:TKO1360"/>
    <mergeCell ref="TKP1360:TMN1360"/>
    <mergeCell ref="TMO1360:TOM1360"/>
    <mergeCell ref="TON1360:TQL1360"/>
    <mergeCell ref="TQM1360:TSK1360"/>
    <mergeCell ref="TSL1360:TUJ1360"/>
    <mergeCell ref="QEG1360:QGE1360"/>
    <mergeCell ref="QGF1360:QID1360"/>
    <mergeCell ref="QIE1360:QKC1360"/>
    <mergeCell ref="QKD1360:QMB1360"/>
    <mergeCell ref="QMC1360:QOA1360"/>
    <mergeCell ref="QOB1360:QPZ1360"/>
    <mergeCell ref="PSM1360:PUK1360"/>
    <mergeCell ref="PUL1360:PWJ1360"/>
    <mergeCell ref="PWK1360:PYI1360"/>
    <mergeCell ref="PYJ1360:QAH1360"/>
    <mergeCell ref="QAI1360:QCG1360"/>
    <mergeCell ref="QCH1360:QEF1360"/>
    <mergeCell ref="VRL1360:VTJ1360"/>
    <mergeCell ref="VTK1360:VVI1360"/>
    <mergeCell ref="VVJ1360:VXH1360"/>
    <mergeCell ref="VXI1360:VZG1360"/>
    <mergeCell ref="VZH1360:WBF1360"/>
    <mergeCell ref="VDS1360:VFQ1360"/>
    <mergeCell ref="VFR1360:VHP1360"/>
    <mergeCell ref="VHQ1360:VJO1360"/>
    <mergeCell ref="VJP1360:VLN1360"/>
    <mergeCell ref="VLO1360:VNM1360"/>
    <mergeCell ref="VNN1360:VPL1360"/>
    <mergeCell ref="URY1360:UTW1360"/>
    <mergeCell ref="UTX1360:UVV1360"/>
    <mergeCell ref="UVW1360:UXU1360"/>
    <mergeCell ref="UXV1360:UZT1360"/>
    <mergeCell ref="UZU1360:VBS1360"/>
    <mergeCell ref="VBT1360:VDR1360"/>
    <mergeCell ref="A1364:AE1364"/>
    <mergeCell ref="AF1364:AN1364"/>
    <mergeCell ref="AO1364:BB1364"/>
    <mergeCell ref="A1365:AE1365"/>
    <mergeCell ref="AF1365:AN1365"/>
    <mergeCell ref="AO1365:BB1365"/>
    <mergeCell ref="A1362:AE1362"/>
    <mergeCell ref="AF1362:AN1362"/>
    <mergeCell ref="AO1362:BB1362"/>
    <mergeCell ref="A1363:AE1363"/>
    <mergeCell ref="AF1363:AN1363"/>
    <mergeCell ref="AO1363:BB1363"/>
    <mergeCell ref="WYU1360:XAS1360"/>
    <mergeCell ref="XAT1360:XCR1360"/>
    <mergeCell ref="XCS1360:XEQ1360"/>
    <mergeCell ref="XER1360:XFD1360"/>
    <mergeCell ref="A1361:AE1361"/>
    <mergeCell ref="AF1361:AN1361"/>
    <mergeCell ref="AO1361:BB1361"/>
    <mergeCell ref="WNA1360:WOY1360"/>
    <mergeCell ref="WOZ1360:WQX1360"/>
    <mergeCell ref="WQY1360:WSW1360"/>
    <mergeCell ref="WSX1360:WUV1360"/>
    <mergeCell ref="WUW1360:WWU1360"/>
    <mergeCell ref="WWV1360:WYT1360"/>
    <mergeCell ref="WBG1360:WDE1360"/>
    <mergeCell ref="WDF1360:WFD1360"/>
    <mergeCell ref="WFE1360:WHC1360"/>
    <mergeCell ref="WHD1360:WJB1360"/>
    <mergeCell ref="WJC1360:WLA1360"/>
    <mergeCell ref="WLB1360:WMZ1360"/>
    <mergeCell ref="VPM1360:VRK1360"/>
    <mergeCell ref="SWW1360:SYU1360"/>
    <mergeCell ref="SYV1360:TAT1360"/>
    <mergeCell ref="TAU1360:TCS1360"/>
    <mergeCell ref="TCT1360:TER1360"/>
    <mergeCell ref="TES1360:TGQ1360"/>
    <mergeCell ref="TGR1360:TIP1360"/>
    <mergeCell ref="SLC1360:SNA1360"/>
    <mergeCell ref="SNB1360:SOZ1360"/>
    <mergeCell ref="SPA1360:SQY1360"/>
    <mergeCell ref="SQZ1360:SSX1360"/>
    <mergeCell ref="SSY1360:SUW1360"/>
    <mergeCell ref="SUX1360:SWV1360"/>
    <mergeCell ref="RZI1360:SBG1360"/>
    <mergeCell ref="SBH1360:SDF1360"/>
    <mergeCell ref="SDG1360:SFE1360"/>
    <mergeCell ref="A1374:BA1374"/>
    <mergeCell ref="A1376:H1381"/>
    <mergeCell ref="I1376:AB1377"/>
    <mergeCell ref="AC1376:BB1377"/>
    <mergeCell ref="I1378:N1378"/>
    <mergeCell ref="O1378:V1378"/>
    <mergeCell ref="W1378:AB1378"/>
    <mergeCell ref="AC1378:AH1378"/>
    <mergeCell ref="AI1378:AP1378"/>
    <mergeCell ref="A1368:AE1368"/>
    <mergeCell ref="AF1368:AN1368"/>
    <mergeCell ref="AO1368:BB1368"/>
    <mergeCell ref="A1369:AE1369"/>
    <mergeCell ref="AF1369:AN1369"/>
    <mergeCell ref="AO1369:BB1369"/>
    <mergeCell ref="A1366:AE1366"/>
    <mergeCell ref="AF1366:AN1366"/>
    <mergeCell ref="AO1366:BB1366"/>
    <mergeCell ref="A1367:AE1367"/>
    <mergeCell ref="AF1367:AN1367"/>
    <mergeCell ref="AO1367:BB1367"/>
    <mergeCell ref="AI1382:AP1382"/>
    <mergeCell ref="AQ1382:BB1382"/>
    <mergeCell ref="A1383:H1384"/>
    <mergeCell ref="I1383:N1383"/>
    <mergeCell ref="O1383:V1383"/>
    <mergeCell ref="W1383:AB1383"/>
    <mergeCell ref="AC1383:AH1383"/>
    <mergeCell ref="AI1383:AP1383"/>
    <mergeCell ref="AQ1383:BB1383"/>
    <mergeCell ref="I1384:N1384"/>
    <mergeCell ref="AQ1378:BB1378"/>
    <mergeCell ref="I1379:AB1380"/>
    <mergeCell ref="AC1379:BB1380"/>
    <mergeCell ref="I1381:AB1381"/>
    <mergeCell ref="AC1381:BB1381"/>
    <mergeCell ref="A1382:H1382"/>
    <mergeCell ref="I1382:N1382"/>
    <mergeCell ref="O1382:V1382"/>
    <mergeCell ref="W1382:AB1382"/>
    <mergeCell ref="AC1382:AH1382"/>
    <mergeCell ref="O1384:V1384"/>
    <mergeCell ref="W1384:AB1384"/>
    <mergeCell ref="AC1384:AH1384"/>
    <mergeCell ref="AI1384:AP1384"/>
    <mergeCell ref="AQ1384:BB1384"/>
    <mergeCell ref="A1385:H1386"/>
    <mergeCell ref="I1385:N1385"/>
    <mergeCell ref="O1385:V1385"/>
    <mergeCell ref="W1385:AB1385"/>
    <mergeCell ref="AC1385:AH1385"/>
    <mergeCell ref="AQ1389:BB1389"/>
    <mergeCell ref="I1390:N1390"/>
    <mergeCell ref="O1390:V1390"/>
    <mergeCell ref="W1390:AB1390"/>
    <mergeCell ref="AC1390:AH1390"/>
    <mergeCell ref="AI1390:AP1390"/>
    <mergeCell ref="AQ1390:BB1390"/>
    <mergeCell ref="A1389:H1390"/>
    <mergeCell ref="I1389:N1389"/>
    <mergeCell ref="O1389:V1389"/>
    <mergeCell ref="W1389:AB1389"/>
    <mergeCell ref="AC1389:AH1389"/>
    <mergeCell ref="AI1389:AP1389"/>
    <mergeCell ref="AQ1387:BB1387"/>
    <mergeCell ref="I1388:N1388"/>
    <mergeCell ref="O1388:V1388"/>
    <mergeCell ref="W1388:AB1388"/>
    <mergeCell ref="AC1388:AH1388"/>
    <mergeCell ref="AI1388:AP1388"/>
    <mergeCell ref="AQ1388:BB1388"/>
    <mergeCell ref="A1387:H1388"/>
    <mergeCell ref="I1387:N1387"/>
    <mergeCell ref="O1387:V1387"/>
    <mergeCell ref="W1387:AB1387"/>
    <mergeCell ref="AC1387:AH1387"/>
    <mergeCell ref="AI1387:AP1387"/>
    <mergeCell ref="AI1393:AP1393"/>
    <mergeCell ref="AQ1391:BB1391"/>
    <mergeCell ref="I1392:N1392"/>
    <mergeCell ref="O1392:V1392"/>
    <mergeCell ref="W1392:AB1392"/>
    <mergeCell ref="AC1392:AH1392"/>
    <mergeCell ref="AI1392:AP1392"/>
    <mergeCell ref="AQ1392:BB1392"/>
    <mergeCell ref="A1391:H1392"/>
    <mergeCell ref="I1391:N1391"/>
    <mergeCell ref="O1391:V1391"/>
    <mergeCell ref="W1391:AB1391"/>
    <mergeCell ref="AC1391:AH1391"/>
    <mergeCell ref="AI1391:AP1391"/>
    <mergeCell ref="SQ1403:UO1403"/>
    <mergeCell ref="UP1403:WN1403"/>
    <mergeCell ref="WO1403:YM1403"/>
    <mergeCell ref="YN1403:AAL1403"/>
    <mergeCell ref="AAM1403:ACK1403"/>
    <mergeCell ref="ACL1403:AEJ1403"/>
    <mergeCell ref="GW1403:IU1403"/>
    <mergeCell ref="IV1403:KT1403"/>
    <mergeCell ref="KU1403:MS1403"/>
    <mergeCell ref="MT1403:OR1403"/>
    <mergeCell ref="OS1403:QQ1403"/>
    <mergeCell ref="QR1403:SP1403"/>
    <mergeCell ref="A1401:AY1401"/>
    <mergeCell ref="A1403:AY1403"/>
    <mergeCell ref="AZ1403:CX1403"/>
    <mergeCell ref="CY1403:EW1403"/>
    <mergeCell ref="EX1403:GV1403"/>
    <mergeCell ref="AI1385:AP1385"/>
    <mergeCell ref="AQ1385:BB1385"/>
    <mergeCell ref="I1386:N1386"/>
    <mergeCell ref="O1386:V1386"/>
    <mergeCell ref="W1386:AB1386"/>
    <mergeCell ref="AC1386:AH1386"/>
    <mergeCell ref="AI1386:AP1386"/>
    <mergeCell ref="AQ1386:BB1386"/>
    <mergeCell ref="BBY1403:BDW1403"/>
    <mergeCell ref="BDX1403:BFV1403"/>
    <mergeCell ref="BFW1403:BHU1403"/>
    <mergeCell ref="BHV1403:BJT1403"/>
    <mergeCell ref="BJU1403:BLS1403"/>
    <mergeCell ref="BLT1403:BNR1403"/>
    <mergeCell ref="AQE1403:ASC1403"/>
    <mergeCell ref="ASD1403:AUB1403"/>
    <mergeCell ref="AUC1403:AWA1403"/>
    <mergeCell ref="AWB1403:AXZ1403"/>
    <mergeCell ref="AYA1403:AZY1403"/>
    <mergeCell ref="AZZ1403:BBX1403"/>
    <mergeCell ref="AEK1403:AGI1403"/>
    <mergeCell ref="AGJ1403:AIH1403"/>
    <mergeCell ref="AII1403:AKG1403"/>
    <mergeCell ref="AKH1403:AMF1403"/>
    <mergeCell ref="AMG1403:AOE1403"/>
    <mergeCell ref="AOF1403:AQD1403"/>
    <mergeCell ref="CLG1403:CNE1403"/>
    <mergeCell ref="CNF1403:CPD1403"/>
    <mergeCell ref="CPE1403:CRC1403"/>
    <mergeCell ref="CRD1403:CTB1403"/>
    <mergeCell ref="CTC1403:CVA1403"/>
    <mergeCell ref="CVB1403:CWZ1403"/>
    <mergeCell ref="BZM1403:CBK1403"/>
    <mergeCell ref="CBL1403:CDJ1403"/>
    <mergeCell ref="CDK1403:CFI1403"/>
    <mergeCell ref="CFJ1403:CHH1403"/>
    <mergeCell ref="CHI1403:CJG1403"/>
    <mergeCell ref="CJH1403:CLF1403"/>
    <mergeCell ref="BNS1403:BPQ1403"/>
    <mergeCell ref="BPR1403:BRP1403"/>
    <mergeCell ref="BRQ1403:BTO1403"/>
    <mergeCell ref="BTP1403:BVN1403"/>
    <mergeCell ref="BVO1403:BXM1403"/>
    <mergeCell ref="BXN1403:BZL1403"/>
    <mergeCell ref="DUO1403:DWM1403"/>
    <mergeCell ref="DWN1403:DYL1403"/>
    <mergeCell ref="DYM1403:EAK1403"/>
    <mergeCell ref="EAL1403:ECJ1403"/>
    <mergeCell ref="ECK1403:EEI1403"/>
    <mergeCell ref="EEJ1403:EGH1403"/>
    <mergeCell ref="DIU1403:DKS1403"/>
    <mergeCell ref="DKT1403:DMR1403"/>
    <mergeCell ref="DMS1403:DOQ1403"/>
    <mergeCell ref="DOR1403:DQP1403"/>
    <mergeCell ref="DQQ1403:DSO1403"/>
    <mergeCell ref="DSP1403:DUN1403"/>
    <mergeCell ref="CXA1403:CYY1403"/>
    <mergeCell ref="CYZ1403:DAX1403"/>
    <mergeCell ref="DAY1403:DCW1403"/>
    <mergeCell ref="DCX1403:DEV1403"/>
    <mergeCell ref="DEW1403:DGU1403"/>
    <mergeCell ref="DGV1403:DIT1403"/>
    <mergeCell ref="FDW1403:FFU1403"/>
    <mergeCell ref="FFV1403:FHT1403"/>
    <mergeCell ref="FHU1403:FJS1403"/>
    <mergeCell ref="FJT1403:FLR1403"/>
    <mergeCell ref="FLS1403:FNQ1403"/>
    <mergeCell ref="FNR1403:FPP1403"/>
    <mergeCell ref="ESC1403:EUA1403"/>
    <mergeCell ref="EUB1403:EVZ1403"/>
    <mergeCell ref="EWA1403:EXY1403"/>
    <mergeCell ref="EXZ1403:EZX1403"/>
    <mergeCell ref="EZY1403:FBW1403"/>
    <mergeCell ref="FBX1403:FDV1403"/>
    <mergeCell ref="EGI1403:EIG1403"/>
    <mergeCell ref="EIH1403:EKF1403"/>
    <mergeCell ref="EKG1403:EME1403"/>
    <mergeCell ref="EMF1403:EOD1403"/>
    <mergeCell ref="EOE1403:EQC1403"/>
    <mergeCell ref="EQD1403:ESB1403"/>
    <mergeCell ref="GNE1403:GPC1403"/>
    <mergeCell ref="GPD1403:GRB1403"/>
    <mergeCell ref="GRC1403:GTA1403"/>
    <mergeCell ref="GTB1403:GUZ1403"/>
    <mergeCell ref="GVA1403:GWY1403"/>
    <mergeCell ref="GWZ1403:GYX1403"/>
    <mergeCell ref="GBK1403:GDI1403"/>
    <mergeCell ref="GDJ1403:GFH1403"/>
    <mergeCell ref="GFI1403:GHG1403"/>
    <mergeCell ref="GHH1403:GJF1403"/>
    <mergeCell ref="GJG1403:GLE1403"/>
    <mergeCell ref="GLF1403:GND1403"/>
    <mergeCell ref="FPQ1403:FRO1403"/>
    <mergeCell ref="FRP1403:FTN1403"/>
    <mergeCell ref="FTO1403:FVM1403"/>
    <mergeCell ref="FVN1403:FXL1403"/>
    <mergeCell ref="FXM1403:FZK1403"/>
    <mergeCell ref="FZL1403:GBJ1403"/>
    <mergeCell ref="HWM1403:HYK1403"/>
    <mergeCell ref="HYL1403:IAJ1403"/>
    <mergeCell ref="IAK1403:ICI1403"/>
    <mergeCell ref="ICJ1403:IEH1403"/>
    <mergeCell ref="IEI1403:IGG1403"/>
    <mergeCell ref="IGH1403:IIF1403"/>
    <mergeCell ref="HKS1403:HMQ1403"/>
    <mergeCell ref="HMR1403:HOP1403"/>
    <mergeCell ref="HOQ1403:HQO1403"/>
    <mergeCell ref="HQP1403:HSN1403"/>
    <mergeCell ref="HSO1403:HUM1403"/>
    <mergeCell ref="HUN1403:HWL1403"/>
    <mergeCell ref="GYY1403:HAW1403"/>
    <mergeCell ref="HAX1403:HCV1403"/>
    <mergeCell ref="HCW1403:HEU1403"/>
    <mergeCell ref="HEV1403:HGT1403"/>
    <mergeCell ref="HGU1403:HIS1403"/>
    <mergeCell ref="HIT1403:HKR1403"/>
    <mergeCell ref="JFU1403:JHS1403"/>
    <mergeCell ref="JHT1403:JJR1403"/>
    <mergeCell ref="JJS1403:JLQ1403"/>
    <mergeCell ref="JLR1403:JNP1403"/>
    <mergeCell ref="JNQ1403:JPO1403"/>
    <mergeCell ref="JPP1403:JRN1403"/>
    <mergeCell ref="IUA1403:IVY1403"/>
    <mergeCell ref="IVZ1403:IXX1403"/>
    <mergeCell ref="IXY1403:IZW1403"/>
    <mergeCell ref="IZX1403:JBV1403"/>
    <mergeCell ref="JBW1403:JDU1403"/>
    <mergeCell ref="JDV1403:JFT1403"/>
    <mergeCell ref="IIG1403:IKE1403"/>
    <mergeCell ref="IKF1403:IMD1403"/>
    <mergeCell ref="IME1403:IOC1403"/>
    <mergeCell ref="IOD1403:IQB1403"/>
    <mergeCell ref="IQC1403:ISA1403"/>
    <mergeCell ref="ISB1403:ITZ1403"/>
    <mergeCell ref="KPC1403:KRA1403"/>
    <mergeCell ref="KRB1403:KSZ1403"/>
    <mergeCell ref="KTA1403:KUY1403"/>
    <mergeCell ref="KUZ1403:KWX1403"/>
    <mergeCell ref="KWY1403:KYW1403"/>
    <mergeCell ref="KYX1403:LAV1403"/>
    <mergeCell ref="KDI1403:KFG1403"/>
    <mergeCell ref="KFH1403:KHF1403"/>
    <mergeCell ref="KHG1403:KJE1403"/>
    <mergeCell ref="KJF1403:KLD1403"/>
    <mergeCell ref="KLE1403:KNC1403"/>
    <mergeCell ref="KND1403:KPB1403"/>
    <mergeCell ref="JRO1403:JTM1403"/>
    <mergeCell ref="JTN1403:JVL1403"/>
    <mergeCell ref="JVM1403:JXK1403"/>
    <mergeCell ref="JXL1403:JZJ1403"/>
    <mergeCell ref="JZK1403:KBI1403"/>
    <mergeCell ref="KBJ1403:KDH1403"/>
    <mergeCell ref="LYK1403:MAI1403"/>
    <mergeCell ref="MAJ1403:MCH1403"/>
    <mergeCell ref="MCI1403:MEG1403"/>
    <mergeCell ref="MEH1403:MGF1403"/>
    <mergeCell ref="MGG1403:MIE1403"/>
    <mergeCell ref="MIF1403:MKD1403"/>
    <mergeCell ref="LMQ1403:LOO1403"/>
    <mergeCell ref="LOP1403:LQN1403"/>
    <mergeCell ref="LQO1403:LSM1403"/>
    <mergeCell ref="LSN1403:LUL1403"/>
    <mergeCell ref="LUM1403:LWK1403"/>
    <mergeCell ref="LWL1403:LYJ1403"/>
    <mergeCell ref="LAW1403:LCU1403"/>
    <mergeCell ref="LCV1403:LET1403"/>
    <mergeCell ref="LEU1403:LGS1403"/>
    <mergeCell ref="LGT1403:LIR1403"/>
    <mergeCell ref="LIS1403:LKQ1403"/>
    <mergeCell ref="LKR1403:LMP1403"/>
    <mergeCell ref="NHS1403:NJQ1403"/>
    <mergeCell ref="NJR1403:NLP1403"/>
    <mergeCell ref="NLQ1403:NNO1403"/>
    <mergeCell ref="NNP1403:NPN1403"/>
    <mergeCell ref="NPO1403:NRM1403"/>
    <mergeCell ref="NRN1403:NTL1403"/>
    <mergeCell ref="MVY1403:MXW1403"/>
    <mergeCell ref="MXX1403:MZV1403"/>
    <mergeCell ref="MZW1403:NBU1403"/>
    <mergeCell ref="NBV1403:NDT1403"/>
    <mergeCell ref="NDU1403:NFS1403"/>
    <mergeCell ref="NFT1403:NHR1403"/>
    <mergeCell ref="MKE1403:MMC1403"/>
    <mergeCell ref="MMD1403:MOB1403"/>
    <mergeCell ref="MOC1403:MQA1403"/>
    <mergeCell ref="MQB1403:MRZ1403"/>
    <mergeCell ref="MSA1403:MTY1403"/>
    <mergeCell ref="MTZ1403:MVX1403"/>
    <mergeCell ref="ORA1403:OSY1403"/>
    <mergeCell ref="OSZ1403:OUX1403"/>
    <mergeCell ref="OUY1403:OWW1403"/>
    <mergeCell ref="OWX1403:OYV1403"/>
    <mergeCell ref="OYW1403:PAU1403"/>
    <mergeCell ref="PAV1403:PCT1403"/>
    <mergeCell ref="OFG1403:OHE1403"/>
    <mergeCell ref="OHF1403:OJD1403"/>
    <mergeCell ref="OJE1403:OLC1403"/>
    <mergeCell ref="OLD1403:ONB1403"/>
    <mergeCell ref="ONC1403:OPA1403"/>
    <mergeCell ref="OPB1403:OQZ1403"/>
    <mergeCell ref="NTM1403:NVK1403"/>
    <mergeCell ref="NVL1403:NXJ1403"/>
    <mergeCell ref="NXK1403:NZI1403"/>
    <mergeCell ref="NZJ1403:OBH1403"/>
    <mergeCell ref="OBI1403:ODG1403"/>
    <mergeCell ref="ODH1403:OFF1403"/>
    <mergeCell ref="QAI1403:QCG1403"/>
    <mergeCell ref="QCH1403:QEF1403"/>
    <mergeCell ref="QEG1403:QGE1403"/>
    <mergeCell ref="QGF1403:QID1403"/>
    <mergeCell ref="QIE1403:QKC1403"/>
    <mergeCell ref="QKD1403:QMB1403"/>
    <mergeCell ref="POO1403:PQM1403"/>
    <mergeCell ref="PQN1403:PSL1403"/>
    <mergeCell ref="PSM1403:PUK1403"/>
    <mergeCell ref="PUL1403:PWJ1403"/>
    <mergeCell ref="PWK1403:PYI1403"/>
    <mergeCell ref="PYJ1403:QAH1403"/>
    <mergeCell ref="PCU1403:PES1403"/>
    <mergeCell ref="PET1403:PGR1403"/>
    <mergeCell ref="PGS1403:PIQ1403"/>
    <mergeCell ref="PIR1403:PKP1403"/>
    <mergeCell ref="PKQ1403:PMO1403"/>
    <mergeCell ref="PMP1403:PON1403"/>
    <mergeCell ref="VJP1403:VLN1403"/>
    <mergeCell ref="UOA1403:UPY1403"/>
    <mergeCell ref="UPZ1403:URX1403"/>
    <mergeCell ref="URY1403:UTW1403"/>
    <mergeCell ref="UTX1403:UVV1403"/>
    <mergeCell ref="UVW1403:UXU1403"/>
    <mergeCell ref="UXV1403:UZT1403"/>
    <mergeCell ref="RJQ1403:RLO1403"/>
    <mergeCell ref="RLP1403:RNN1403"/>
    <mergeCell ref="RNO1403:RPM1403"/>
    <mergeCell ref="RPN1403:RRL1403"/>
    <mergeCell ref="RRM1403:RTK1403"/>
    <mergeCell ref="RTL1403:RVJ1403"/>
    <mergeCell ref="QXW1403:QZU1403"/>
    <mergeCell ref="QZV1403:RBT1403"/>
    <mergeCell ref="RBU1403:RDS1403"/>
    <mergeCell ref="RDT1403:RFR1403"/>
    <mergeCell ref="RFS1403:RHQ1403"/>
    <mergeCell ref="RHR1403:RJP1403"/>
    <mergeCell ref="QMC1403:QOA1403"/>
    <mergeCell ref="QOB1403:QPZ1403"/>
    <mergeCell ref="QQA1403:QRY1403"/>
    <mergeCell ref="QRZ1403:QTX1403"/>
    <mergeCell ref="QTY1403:QVW1403"/>
    <mergeCell ref="QVX1403:QXV1403"/>
    <mergeCell ref="SSY1403:SUW1403"/>
    <mergeCell ref="SUX1403:SWV1403"/>
    <mergeCell ref="SWW1403:SYU1403"/>
    <mergeCell ref="SYV1403:TAT1403"/>
    <mergeCell ref="TAU1403:TCS1403"/>
    <mergeCell ref="TCT1403:TER1403"/>
    <mergeCell ref="SHE1403:SJC1403"/>
    <mergeCell ref="SJD1403:SLB1403"/>
    <mergeCell ref="SLC1403:SNA1403"/>
    <mergeCell ref="SNB1403:SOZ1403"/>
    <mergeCell ref="SPA1403:SQY1403"/>
    <mergeCell ref="SQZ1403:SSX1403"/>
    <mergeCell ref="RVK1403:RXI1403"/>
    <mergeCell ref="RXJ1403:RZH1403"/>
    <mergeCell ref="RZI1403:SBG1403"/>
    <mergeCell ref="SBH1403:SDF1403"/>
    <mergeCell ref="SDG1403:SFE1403"/>
    <mergeCell ref="SFF1403:SHD1403"/>
    <mergeCell ref="WUW1403:WWU1403"/>
    <mergeCell ref="WWV1403:WYT1403"/>
    <mergeCell ref="WYU1403:XAS1403"/>
    <mergeCell ref="XAT1403:XCR1403"/>
    <mergeCell ref="XCS1403:XEQ1403"/>
    <mergeCell ref="XER1403:XFD1403"/>
    <mergeCell ref="WJC1403:WLA1403"/>
    <mergeCell ref="WLB1403:WMZ1403"/>
    <mergeCell ref="WNA1403:WOY1403"/>
    <mergeCell ref="WOZ1403:WQX1403"/>
    <mergeCell ref="WQY1403:WSW1403"/>
    <mergeCell ref="WSX1403:WUV1403"/>
    <mergeCell ref="VXI1403:VZG1403"/>
    <mergeCell ref="VZH1403:WBF1403"/>
    <mergeCell ref="WBG1403:WDE1403"/>
    <mergeCell ref="WDF1403:WFD1403"/>
    <mergeCell ref="WFE1403:WHC1403"/>
    <mergeCell ref="WHD1403:WJB1403"/>
    <mergeCell ref="A1410:W1410"/>
    <mergeCell ref="X1410:AD1410"/>
    <mergeCell ref="AE1410:AO1410"/>
    <mergeCell ref="AP1410:AZ1410"/>
    <mergeCell ref="A1411:W1411"/>
    <mergeCell ref="X1411:AD1411"/>
    <mergeCell ref="AE1411:AO1411"/>
    <mergeCell ref="AP1411:AZ1411"/>
    <mergeCell ref="A1407:W1408"/>
    <mergeCell ref="X1407:AD1408"/>
    <mergeCell ref="AE1407:AZ1407"/>
    <mergeCell ref="AE1408:AO1408"/>
    <mergeCell ref="AP1408:AZ1408"/>
    <mergeCell ref="A1409:W1409"/>
    <mergeCell ref="X1409:AD1409"/>
    <mergeCell ref="AE1409:AO1409"/>
    <mergeCell ref="AP1409:AZ1409"/>
    <mergeCell ref="UCG1403:UEE1403"/>
    <mergeCell ref="UEF1403:UGD1403"/>
    <mergeCell ref="UGE1403:UIC1403"/>
    <mergeCell ref="UID1403:UKB1403"/>
    <mergeCell ref="UKC1403:UMA1403"/>
    <mergeCell ref="UMB1403:UNZ1403"/>
    <mergeCell ref="TQM1403:TSK1403"/>
    <mergeCell ref="TSL1403:TUJ1403"/>
    <mergeCell ref="TUK1403:TWI1403"/>
    <mergeCell ref="TWJ1403:TYH1403"/>
    <mergeCell ref="TYI1403:UAG1403"/>
    <mergeCell ref="UAH1403:UCF1403"/>
    <mergeCell ref="TES1403:TGQ1403"/>
    <mergeCell ref="TGR1403:TIP1403"/>
    <mergeCell ref="TIQ1403:TKO1403"/>
    <mergeCell ref="TKP1403:TMN1403"/>
    <mergeCell ref="TMO1403:TOM1403"/>
    <mergeCell ref="TON1403:TQL1403"/>
    <mergeCell ref="VLO1403:VNM1403"/>
    <mergeCell ref="VNN1403:VPL1403"/>
    <mergeCell ref="VPM1403:VRK1403"/>
    <mergeCell ref="VRL1403:VTJ1403"/>
    <mergeCell ref="VTK1403:VVI1403"/>
    <mergeCell ref="VVJ1403:VXH1403"/>
    <mergeCell ref="UZU1403:VBS1403"/>
    <mergeCell ref="VBT1403:VDR1403"/>
    <mergeCell ref="VDS1403:VFQ1403"/>
    <mergeCell ref="VFR1403:VHP1403"/>
    <mergeCell ref="VHQ1403:VJO1403"/>
    <mergeCell ref="A1416:W1416"/>
    <mergeCell ref="X1416:AD1416"/>
    <mergeCell ref="AE1416:AO1416"/>
    <mergeCell ref="AP1416:AZ1416"/>
    <mergeCell ref="A1417:W1417"/>
    <mergeCell ref="X1417:AD1417"/>
    <mergeCell ref="AE1417:AO1417"/>
    <mergeCell ref="AP1417:AZ1417"/>
    <mergeCell ref="A1414:W1414"/>
    <mergeCell ref="X1414:AD1414"/>
    <mergeCell ref="AE1414:AO1414"/>
    <mergeCell ref="AP1414:AZ1414"/>
    <mergeCell ref="A1415:W1415"/>
    <mergeCell ref="X1415:AD1415"/>
    <mergeCell ref="AE1415:AO1415"/>
    <mergeCell ref="AP1415:AZ1415"/>
    <mergeCell ref="A1412:W1412"/>
    <mergeCell ref="X1412:AD1412"/>
    <mergeCell ref="AE1412:AO1412"/>
    <mergeCell ref="AP1412:AZ1412"/>
    <mergeCell ref="A1413:W1413"/>
    <mergeCell ref="X1413:AD1413"/>
    <mergeCell ref="AE1413:AO1413"/>
    <mergeCell ref="AP1413:AZ1413"/>
    <mergeCell ref="A1422:W1423"/>
    <mergeCell ref="X1422:AD1423"/>
    <mergeCell ref="AE1422:AZ1422"/>
    <mergeCell ref="AE1423:AO1423"/>
    <mergeCell ref="AP1423:AZ1423"/>
    <mergeCell ref="A1424:W1424"/>
    <mergeCell ref="X1424:AD1424"/>
    <mergeCell ref="AE1424:AO1424"/>
    <mergeCell ref="AP1424:AZ1424"/>
    <mergeCell ref="A1418:W1418"/>
    <mergeCell ref="X1418:AD1418"/>
    <mergeCell ref="AE1418:AO1418"/>
    <mergeCell ref="AP1418:AZ1418"/>
    <mergeCell ref="A1419:W1419"/>
    <mergeCell ref="X1419:AD1419"/>
    <mergeCell ref="AE1419:AO1419"/>
    <mergeCell ref="AP1419:AZ1419"/>
    <mergeCell ref="A1429:W1429"/>
    <mergeCell ref="X1429:AD1429"/>
    <mergeCell ref="AE1429:AO1429"/>
    <mergeCell ref="AP1429:AZ1429"/>
    <mergeCell ref="A1430:W1430"/>
    <mergeCell ref="X1430:AD1430"/>
    <mergeCell ref="AE1430:AO1430"/>
    <mergeCell ref="AP1430:AZ1430"/>
    <mergeCell ref="A1427:W1427"/>
    <mergeCell ref="X1427:AD1427"/>
    <mergeCell ref="AE1427:AO1427"/>
    <mergeCell ref="AP1427:AZ1427"/>
    <mergeCell ref="A1428:W1428"/>
    <mergeCell ref="X1428:AD1428"/>
    <mergeCell ref="AE1428:AO1428"/>
    <mergeCell ref="AP1428:AZ1428"/>
    <mergeCell ref="A1425:W1425"/>
    <mergeCell ref="X1425:AD1425"/>
    <mergeCell ref="AE1425:AO1425"/>
    <mergeCell ref="AP1425:AZ1425"/>
    <mergeCell ref="A1426:W1426"/>
    <mergeCell ref="X1426:AD1426"/>
    <mergeCell ref="AE1426:AO1426"/>
    <mergeCell ref="AP1426:AZ1426"/>
    <mergeCell ref="A1449:L1449"/>
    <mergeCell ref="M1449:T1449"/>
    <mergeCell ref="U1449:AA1449"/>
    <mergeCell ref="AB1449:AH1449"/>
    <mergeCell ref="AI1449:AO1449"/>
    <mergeCell ref="A1436:AX1437"/>
    <mergeCell ref="A1440:AX1441"/>
    <mergeCell ref="A1433:W1433"/>
    <mergeCell ref="X1433:AD1433"/>
    <mergeCell ref="AE1433:AO1433"/>
    <mergeCell ref="AP1433:AZ1433"/>
    <mergeCell ref="A1434:W1434"/>
    <mergeCell ref="X1434:AD1434"/>
    <mergeCell ref="AE1434:AO1434"/>
    <mergeCell ref="AP1434:AZ1434"/>
    <mergeCell ref="A1431:W1431"/>
    <mergeCell ref="X1431:AD1431"/>
    <mergeCell ref="AE1431:AO1431"/>
    <mergeCell ref="AP1431:AZ1431"/>
    <mergeCell ref="A1432:W1432"/>
    <mergeCell ref="X1432:AD1432"/>
    <mergeCell ref="AE1432:AO1432"/>
    <mergeCell ref="AP1432:AZ1432"/>
    <mergeCell ref="M1454:T1455"/>
    <mergeCell ref="U1454:AA1455"/>
    <mergeCell ref="AB1454:AH1455"/>
    <mergeCell ref="AI1454:AO1455"/>
    <mergeCell ref="AP1454:AV1455"/>
    <mergeCell ref="M1456:T1456"/>
    <mergeCell ref="U1456:AA1456"/>
    <mergeCell ref="AB1456:AH1456"/>
    <mergeCell ref="AI1456:AO1456"/>
    <mergeCell ref="AP1456:AV1456"/>
    <mergeCell ref="AI1452:AO1452"/>
    <mergeCell ref="M1453:T1453"/>
    <mergeCell ref="U1453:AA1453"/>
    <mergeCell ref="AB1453:AH1453"/>
    <mergeCell ref="AI1453:AO1453"/>
    <mergeCell ref="AP1453:AV1453"/>
    <mergeCell ref="A1450:L1450"/>
    <mergeCell ref="M1450:T1450"/>
    <mergeCell ref="A1452:L1452"/>
    <mergeCell ref="M1452:T1452"/>
    <mergeCell ref="U1452:AA1452"/>
    <mergeCell ref="AB1452:AH1452"/>
    <mergeCell ref="M1460:T1460"/>
    <mergeCell ref="U1460:AA1460"/>
    <mergeCell ref="AB1460:AH1460"/>
    <mergeCell ref="AI1460:AO1460"/>
    <mergeCell ref="AP1460:AV1460"/>
    <mergeCell ref="A1461:L1461"/>
    <mergeCell ref="M1461:T1461"/>
    <mergeCell ref="U1461:AA1461"/>
    <mergeCell ref="AB1461:AH1461"/>
    <mergeCell ref="AI1461:AO1461"/>
    <mergeCell ref="M1457:T1458"/>
    <mergeCell ref="U1457:AA1458"/>
    <mergeCell ref="AB1457:AH1458"/>
    <mergeCell ref="AI1457:AO1458"/>
    <mergeCell ref="AP1457:AV1458"/>
    <mergeCell ref="M1459:T1459"/>
    <mergeCell ref="U1459:AA1459"/>
    <mergeCell ref="AB1459:AH1459"/>
    <mergeCell ref="AI1459:AO1459"/>
    <mergeCell ref="AP1459:AV1459"/>
    <mergeCell ref="A1496:L1496"/>
    <mergeCell ref="M1496:T1496"/>
    <mergeCell ref="U1496:AA1496"/>
    <mergeCell ref="AB1496:AH1496"/>
    <mergeCell ref="AW1491:BA1491"/>
    <mergeCell ref="A1493:L1493"/>
    <mergeCell ref="M1493:T1493"/>
    <mergeCell ref="U1493:AA1493"/>
    <mergeCell ref="AB1493:AH1493"/>
    <mergeCell ref="AI1493:AO1493"/>
    <mergeCell ref="M1501:T1502"/>
    <mergeCell ref="U1501:AA1502"/>
    <mergeCell ref="AB1501:AH1502"/>
    <mergeCell ref="AI1501:AO1502"/>
    <mergeCell ref="AP1501:AV1502"/>
    <mergeCell ref="M1503:T1503"/>
    <mergeCell ref="U1503:AA1503"/>
    <mergeCell ref="M1463:T1463"/>
    <mergeCell ref="U1463:AA1463"/>
    <mergeCell ref="AB1463:AH1463"/>
    <mergeCell ref="AI1463:AO1463"/>
    <mergeCell ref="AP1463:AV1463"/>
    <mergeCell ref="M1464:T1464"/>
    <mergeCell ref="U1464:AA1464"/>
    <mergeCell ref="AB1464:AH1464"/>
    <mergeCell ref="AI1464:AO1464"/>
    <mergeCell ref="AP1464:AV1464"/>
    <mergeCell ref="AP1461:AV1461"/>
    <mergeCell ref="A1462:L1462"/>
    <mergeCell ref="M1462:T1462"/>
    <mergeCell ref="U1462:AA1462"/>
    <mergeCell ref="AB1462:AH1462"/>
    <mergeCell ref="AI1462:AO1462"/>
    <mergeCell ref="AP1462:AV1462"/>
    <mergeCell ref="M1470:T1473"/>
    <mergeCell ref="U1470:AA1473"/>
    <mergeCell ref="AB1470:AH1473"/>
    <mergeCell ref="AI1470:AO1473"/>
    <mergeCell ref="AP1470:AV1473"/>
    <mergeCell ref="M1474:T1475"/>
    <mergeCell ref="U1474:AA1475"/>
    <mergeCell ref="AB1474:AH1475"/>
    <mergeCell ref="AI1474:AO1475"/>
    <mergeCell ref="AP1474:AV1475"/>
    <mergeCell ref="M1465:T1467"/>
    <mergeCell ref="U1465:AA1467"/>
    <mergeCell ref="AB1465:AH1467"/>
    <mergeCell ref="AI1465:AO1467"/>
    <mergeCell ref="AP1465:AV1467"/>
    <mergeCell ref="M1468:T1469"/>
    <mergeCell ref="U1468:AA1469"/>
    <mergeCell ref="AB1468:AH1469"/>
    <mergeCell ref="AI1468:AO1469"/>
    <mergeCell ref="AP1468:AV1469"/>
    <mergeCell ref="U1527:AA1529"/>
    <mergeCell ref="AB1527:AH1529"/>
    <mergeCell ref="AI1527:AO1529"/>
    <mergeCell ref="AP1527:AV1529"/>
    <mergeCell ref="M1520:T1521"/>
    <mergeCell ref="U1520:AA1521"/>
    <mergeCell ref="AB1520:AH1521"/>
    <mergeCell ref="AI1520:AO1521"/>
    <mergeCell ref="AP1520:AV1521"/>
    <mergeCell ref="M1522:T1524"/>
    <mergeCell ref="U1522:AA1524"/>
    <mergeCell ref="AB1522:AH1524"/>
    <mergeCell ref="AI1522:AO1524"/>
    <mergeCell ref="AP1522:AV1524"/>
    <mergeCell ref="M1514:T1517"/>
    <mergeCell ref="U1514:AA1517"/>
    <mergeCell ref="AB1514:AH1517"/>
    <mergeCell ref="AI1514:AO1517"/>
    <mergeCell ref="AP1514:AV1517"/>
    <mergeCell ref="M1518:T1519"/>
    <mergeCell ref="U1518:AA1519"/>
    <mergeCell ref="AB1518:AH1519"/>
    <mergeCell ref="AI1518:AO1519"/>
    <mergeCell ref="AP1518:AV1519"/>
    <mergeCell ref="AP1500:AV1500"/>
    <mergeCell ref="AP1505:AV1505"/>
    <mergeCell ref="A1506:L1506"/>
    <mergeCell ref="M1506:T1506"/>
    <mergeCell ref="U1506:AA1506"/>
    <mergeCell ref="AB1506:AH1506"/>
    <mergeCell ref="AI1506:AO1506"/>
    <mergeCell ref="AP1506:AV1506"/>
    <mergeCell ref="M1504:T1504"/>
    <mergeCell ref="U1504:AA1504"/>
    <mergeCell ref="AB1504:AH1504"/>
    <mergeCell ref="AI1504:AO1504"/>
    <mergeCell ref="AP1504:AV1504"/>
    <mergeCell ref="A1505:L1505"/>
    <mergeCell ref="M1505:T1505"/>
    <mergeCell ref="U1505:AA1505"/>
    <mergeCell ref="AB1505:AH1505"/>
    <mergeCell ref="AI1505:AO1505"/>
    <mergeCell ref="AQ49:AY49"/>
    <mergeCell ref="A50:O50"/>
    <mergeCell ref="P50:X50"/>
    <mergeCell ref="Y50:AG50"/>
    <mergeCell ref="AH50:AP50"/>
    <mergeCell ref="AQ50:AY50"/>
    <mergeCell ref="P47:X47"/>
    <mergeCell ref="Y47:AG47"/>
    <mergeCell ref="AH47:AP47"/>
    <mergeCell ref="AQ47:AY47"/>
    <mergeCell ref="A48:O48"/>
    <mergeCell ref="P48:X48"/>
    <mergeCell ref="Y48:AG48"/>
    <mergeCell ref="A60:O60"/>
    <mergeCell ref="P60:T60"/>
    <mergeCell ref="M1509:T1511"/>
    <mergeCell ref="U1509:AA1511"/>
    <mergeCell ref="AB1509:AH1511"/>
    <mergeCell ref="AI1509:AO1511"/>
    <mergeCell ref="AP1509:AV1511"/>
    <mergeCell ref="M1512:T1513"/>
    <mergeCell ref="U1512:AA1513"/>
    <mergeCell ref="AB1512:AH1513"/>
    <mergeCell ref="AI1512:AO1513"/>
    <mergeCell ref="AP1512:AV1513"/>
    <mergeCell ref="M1507:T1507"/>
    <mergeCell ref="U1507:AA1507"/>
    <mergeCell ref="AB1507:AH1507"/>
    <mergeCell ref="AI1507:AO1507"/>
    <mergeCell ref="AP1507:AV1507"/>
    <mergeCell ref="M1508:T1508"/>
    <mergeCell ref="U1508:AA1508"/>
    <mergeCell ref="AB1508:AH1508"/>
    <mergeCell ref="AI1508:AO1508"/>
    <mergeCell ref="AP1508:AV1508"/>
    <mergeCell ref="A1487:AX1488"/>
    <mergeCell ref="M1481:T1482"/>
    <mergeCell ref="U1481:AA1482"/>
    <mergeCell ref="AB1481:AH1482"/>
    <mergeCell ref="AI1481:AO1482"/>
    <mergeCell ref="AP1481:AV1482"/>
    <mergeCell ref="M1483:T1485"/>
    <mergeCell ref="U1483:AA1485"/>
    <mergeCell ref="AB1483:AH1485"/>
    <mergeCell ref="AI1483:AO1485"/>
    <mergeCell ref="AP1483:AV1485"/>
    <mergeCell ref="M1476:T1477"/>
    <mergeCell ref="U1476:AA1477"/>
    <mergeCell ref="AB1476:AH1477"/>
    <mergeCell ref="AI1476:AO1477"/>
    <mergeCell ref="AP1476:AV1477"/>
    <mergeCell ref="M1478:T1480"/>
    <mergeCell ref="U1478:AA1480"/>
    <mergeCell ref="AB1478:AH1480"/>
    <mergeCell ref="AI1478:AO1480"/>
    <mergeCell ref="AP1478:AV1480"/>
    <mergeCell ref="AI1496:AO1496"/>
    <mergeCell ref="M1497:T1497"/>
    <mergeCell ref="U1497:AA1497"/>
    <mergeCell ref="AB1497:AH1497"/>
    <mergeCell ref="AI1497:AO1497"/>
    <mergeCell ref="AP1497:AV1497"/>
    <mergeCell ref="A1494:L1494"/>
    <mergeCell ref="M1494:T1494"/>
    <mergeCell ref="F444:H446"/>
    <mergeCell ref="F451:H459"/>
    <mergeCell ref="F460:H460"/>
    <mergeCell ref="F462:H465"/>
    <mergeCell ref="F466:H466"/>
    <mergeCell ref="F425:H427"/>
    <mergeCell ref="F429:H432"/>
    <mergeCell ref="F433:H433"/>
    <mergeCell ref="F434:H434"/>
    <mergeCell ref="F435:H435"/>
    <mergeCell ref="F436:H438"/>
    <mergeCell ref="AW447:AY447"/>
    <mergeCell ref="F450:AZ450"/>
    <mergeCell ref="AK468:AN468"/>
    <mergeCell ref="AO468:AR468"/>
    <mergeCell ref="AB1503:AH1503"/>
    <mergeCell ref="AI1503:AO1503"/>
    <mergeCell ref="AP1503:AV1503"/>
    <mergeCell ref="M1498:T1499"/>
    <mergeCell ref="U1498:AA1499"/>
    <mergeCell ref="AB1498:AH1499"/>
    <mergeCell ref="AI1498:AO1499"/>
    <mergeCell ref="AP1498:AV1499"/>
    <mergeCell ref="M1500:T1500"/>
    <mergeCell ref="U1500:AA1500"/>
    <mergeCell ref="AB1500:AH1500"/>
    <mergeCell ref="AI1500:AO1500"/>
    <mergeCell ref="F67:BB67"/>
    <mergeCell ref="A1584:BB1584"/>
    <mergeCell ref="A1587:BB1587"/>
    <mergeCell ref="A1590:BB1590"/>
    <mergeCell ref="A1593:BB1593"/>
    <mergeCell ref="P46:X46"/>
    <mergeCell ref="Y46:AG46"/>
    <mergeCell ref="A1566:BB1566"/>
    <mergeCell ref="A1569:BA1569"/>
    <mergeCell ref="A1572:BB1572"/>
    <mergeCell ref="A1575:BB1575"/>
    <mergeCell ref="A1578:BB1578"/>
    <mergeCell ref="A1581:AZ1581"/>
    <mergeCell ref="A1545:BB1545"/>
    <mergeCell ref="A1548:BB1548"/>
    <mergeCell ref="A1551:BB1551"/>
    <mergeCell ref="A1554:BB1554"/>
    <mergeCell ref="A1557:BB1557"/>
    <mergeCell ref="A1563:BB1563"/>
    <mergeCell ref="A1536:BB1536"/>
    <mergeCell ref="A1537:BB1537"/>
    <mergeCell ref="A1539:BB1539"/>
    <mergeCell ref="A1540:BB1540"/>
    <mergeCell ref="A1542:BB1542"/>
    <mergeCell ref="A1531:AX1532"/>
    <mergeCell ref="M1525:T1526"/>
    <mergeCell ref="U1525:AA1526"/>
    <mergeCell ref="AB1525:AH1526"/>
    <mergeCell ref="AI1525:AO1526"/>
    <mergeCell ref="AP1525:AV1526"/>
    <mergeCell ref="M1527:T1529"/>
    <mergeCell ref="A52:O52"/>
    <mergeCell ref="P52:X52"/>
    <mergeCell ref="AQ51:AY51"/>
    <mergeCell ref="AH45:AP46"/>
    <mergeCell ref="AQ45:AY46"/>
    <mergeCell ref="A45:O46"/>
    <mergeCell ref="AH556:AP556"/>
    <mergeCell ref="AQ556:BB556"/>
    <mergeCell ref="AQ553:BB553"/>
    <mergeCell ref="A554:M554"/>
    <mergeCell ref="N554:S554"/>
    <mergeCell ref="T554:Z554"/>
    <mergeCell ref="AA554:AG554"/>
    <mergeCell ref="AH554:AP554"/>
    <mergeCell ref="AQ554:BB554"/>
    <mergeCell ref="A558:M558"/>
    <mergeCell ref="N558:S558"/>
    <mergeCell ref="T558:Z558"/>
    <mergeCell ref="AA558:AG558"/>
    <mergeCell ref="AH558:AP558"/>
    <mergeCell ref="AQ558:BB558"/>
    <mergeCell ref="AC71:AN71"/>
    <mergeCell ref="A68:T68"/>
    <mergeCell ref="U68:AB68"/>
    <mergeCell ref="AC68:AN68"/>
    <mergeCell ref="A69:T69"/>
    <mergeCell ref="U69:AB69"/>
    <mergeCell ref="AC69:AN69"/>
    <mergeCell ref="AO68:AY68"/>
    <mergeCell ref="A65:AG65"/>
    <mergeCell ref="AK65:AM65"/>
    <mergeCell ref="F418:H421"/>
    <mergeCell ref="F422:H422"/>
    <mergeCell ref="F423:H423"/>
    <mergeCell ref="F424:H424"/>
    <mergeCell ref="A278:AG278"/>
    <mergeCell ref="A280:AX281"/>
    <mergeCell ref="A393:AX394"/>
    <mergeCell ref="AH397:AX397"/>
    <mergeCell ref="AH398:AX398"/>
    <mergeCell ref="AH399:AX399"/>
    <mergeCell ref="AW484:AZ487"/>
    <mergeCell ref="AW479:AZ479"/>
    <mergeCell ref="AW477:AZ477"/>
    <mergeCell ref="AW469:AZ471"/>
    <mergeCell ref="AW467:AZ467"/>
    <mergeCell ref="AW462:AZ465"/>
    <mergeCell ref="AK444:AN446"/>
    <mergeCell ref="AO444:AR446"/>
    <mergeCell ref="AS444:AV446"/>
    <mergeCell ref="A409:E409"/>
    <mergeCell ref="A410:E410"/>
    <mergeCell ref="AK480:AN482"/>
    <mergeCell ref="AO480:AR482"/>
    <mergeCell ref="AS480:AV482"/>
    <mergeCell ref="AW480:AZ482"/>
    <mergeCell ref="AK478:AN478"/>
    <mergeCell ref="AW407:AY415"/>
    <mergeCell ref="AW416:AY416"/>
    <mergeCell ref="AW418:AY421"/>
    <mergeCell ref="AW422:AY422"/>
    <mergeCell ref="AW423:AY423"/>
    <mergeCell ref="AW424:AY424"/>
    <mergeCell ref="F467:H467"/>
    <mergeCell ref="F468:H468"/>
    <mergeCell ref="F469:H471"/>
    <mergeCell ref="F473:H476"/>
    <mergeCell ref="F477:H477"/>
    <mergeCell ref="F478:H478"/>
    <mergeCell ref="F440:H443"/>
    <mergeCell ref="A18:T18"/>
    <mergeCell ref="A19:T19"/>
    <mergeCell ref="A20:T20"/>
    <mergeCell ref="A21:T21"/>
    <mergeCell ref="A564:M564"/>
    <mergeCell ref="N564:S564"/>
    <mergeCell ref="T564:Z564"/>
    <mergeCell ref="AA564:AG564"/>
    <mergeCell ref="AH564:AP564"/>
    <mergeCell ref="AQ564:BB564"/>
    <mergeCell ref="A563:M563"/>
    <mergeCell ref="N563:S563"/>
    <mergeCell ref="T563:Z563"/>
    <mergeCell ref="AA563:AG563"/>
    <mergeCell ref="AH563:AP563"/>
    <mergeCell ref="AQ563:BB563"/>
    <mergeCell ref="A562:M562"/>
    <mergeCell ref="N562:S562"/>
    <mergeCell ref="T562:Z562"/>
    <mergeCell ref="AA562:AG562"/>
    <mergeCell ref="AH562:AP562"/>
    <mergeCell ref="AQ562:BB562"/>
    <mergeCell ref="A560:M561"/>
    <mergeCell ref="N560:S561"/>
    <mergeCell ref="T560:Z561"/>
    <mergeCell ref="AA560:AG561"/>
    <mergeCell ref="AH560:AP561"/>
    <mergeCell ref="AQ560:BB561"/>
    <mergeCell ref="A559:M559"/>
    <mergeCell ref="N559:S559"/>
    <mergeCell ref="T559:Z559"/>
    <mergeCell ref="AA761:AG761"/>
    <mergeCell ref="AH761:AP761"/>
    <mergeCell ref="AQ761:BB761"/>
    <mergeCell ref="A539:K539"/>
    <mergeCell ref="L539:O541"/>
    <mergeCell ref="F479:H479"/>
    <mergeCell ref="F480:H482"/>
    <mergeCell ref="F484:H487"/>
    <mergeCell ref="P539:V541"/>
    <mergeCell ref="W539:AC541"/>
    <mergeCell ref="AD539:AJ541"/>
    <mergeCell ref="AK539:AQ541"/>
    <mergeCell ref="AR536:BB536"/>
    <mergeCell ref="A537:K537"/>
    <mergeCell ref="L537:O538"/>
    <mergeCell ref="P537:V538"/>
    <mergeCell ref="W537:AC538"/>
    <mergeCell ref="AD537:AJ538"/>
    <mergeCell ref="AK537:AQ538"/>
    <mergeCell ref="AR537:BB538"/>
    <mergeCell ref="AA559:AG559"/>
    <mergeCell ref="AH559:AP559"/>
    <mergeCell ref="AQ559:BB559"/>
    <mergeCell ref="A557:M557"/>
    <mergeCell ref="N557:S557"/>
    <mergeCell ref="T557:Z557"/>
    <mergeCell ref="AA557:AG557"/>
    <mergeCell ref="AH557:AP557"/>
    <mergeCell ref="AQ557:BB557"/>
    <mergeCell ref="AA555:AG555"/>
    <mergeCell ref="AH555:AP555"/>
    <mergeCell ref="AQ555:BB555"/>
    <mergeCell ref="N556:S556"/>
    <mergeCell ref="A1353:AX1354"/>
    <mergeCell ref="A1371:AX1372"/>
    <mergeCell ref="A1398:AX1399"/>
    <mergeCell ref="A1140:AX1141"/>
    <mergeCell ref="A1157:AX1158"/>
    <mergeCell ref="A1182:AX1183"/>
    <mergeCell ref="A1204:AX1205"/>
    <mergeCell ref="A1219:AX1220"/>
    <mergeCell ref="A1254:AX1255"/>
    <mergeCell ref="A966:AX967"/>
    <mergeCell ref="A976:AX977"/>
    <mergeCell ref="A1051:AX1052"/>
    <mergeCell ref="A1073:AX1074"/>
    <mergeCell ref="A1111:AX1112"/>
    <mergeCell ref="A1125:AX1126"/>
    <mergeCell ref="AQ1395:BB1395"/>
    <mergeCell ref="I1396:N1396"/>
    <mergeCell ref="O1396:V1396"/>
    <mergeCell ref="W1396:AB1396"/>
    <mergeCell ref="AC1396:AH1396"/>
    <mergeCell ref="AI1396:AP1396"/>
    <mergeCell ref="AQ1396:BB1396"/>
    <mergeCell ref="A1395:H1396"/>
    <mergeCell ref="I1395:N1395"/>
    <mergeCell ref="O1395:V1395"/>
    <mergeCell ref="W1395:AB1395"/>
    <mergeCell ref="AC1395:AH1395"/>
    <mergeCell ref="AI1395:AP1395"/>
    <mergeCell ref="AQ1393:BB1393"/>
    <mergeCell ref="I1394:N1394"/>
    <mergeCell ref="O1394:V1394"/>
    <mergeCell ref="W1394:AB1394"/>
    <mergeCell ref="A1020:M1020"/>
    <mergeCell ref="N1020:Q1020"/>
    <mergeCell ref="W1021:AB1021"/>
    <mergeCell ref="AC1021:AH1021"/>
    <mergeCell ref="AI1021:AP1021"/>
    <mergeCell ref="AQ1021:BB1021"/>
    <mergeCell ref="A1022:M1022"/>
    <mergeCell ref="N1022:Q1022"/>
    <mergeCell ref="R1022:V1022"/>
    <mergeCell ref="W1022:AB1022"/>
    <mergeCell ref="AC1022:AH1022"/>
    <mergeCell ref="AI1022:AP1022"/>
    <mergeCell ref="AQ1022:BB1022"/>
    <mergeCell ref="A1023:M1023"/>
    <mergeCell ref="N1023:Q1023"/>
    <mergeCell ref="R1023:V1023"/>
    <mergeCell ref="W1023:AB1023"/>
    <mergeCell ref="AC1023:AH1023"/>
    <mergeCell ref="AI1023:AP1023"/>
    <mergeCell ref="AQ1023:BB1023"/>
    <mergeCell ref="A1024:M1024"/>
    <mergeCell ref="N1024:Q1024"/>
    <mergeCell ref="R1024:V1024"/>
    <mergeCell ref="W1024:AB1024"/>
    <mergeCell ref="AC1394:AH1394"/>
    <mergeCell ref="AI1394:AP1394"/>
    <mergeCell ref="AQ1394:BB1394"/>
    <mergeCell ref="A1393:H1394"/>
    <mergeCell ref="I1393:N1393"/>
    <mergeCell ref="O1393:V1393"/>
    <mergeCell ref="W1393:AB1393"/>
    <mergeCell ref="AC1393:AH1393"/>
    <mergeCell ref="R1020:V1020"/>
    <mergeCell ref="W1020:AB1020"/>
    <mergeCell ref="AC1020:AH1020"/>
    <mergeCell ref="AI1020:AP1020"/>
    <mergeCell ref="AQ1020:BB1020"/>
    <mergeCell ref="A1021:M1021"/>
    <mergeCell ref="N1021:Q1021"/>
    <mergeCell ref="R1021:V1021"/>
    <mergeCell ref="A747:S747"/>
    <mergeCell ref="T747:AF747"/>
    <mergeCell ref="AG747:BB747"/>
    <mergeCell ref="A748:S748"/>
    <mergeCell ref="T748:AF748"/>
    <mergeCell ref="AG748:BB748"/>
    <mergeCell ref="A757:M757"/>
    <mergeCell ref="N757:S757"/>
    <mergeCell ref="AQ1028:BB1028"/>
    <mergeCell ref="A1029:M1029"/>
    <mergeCell ref="N1029:Q1029"/>
    <mergeCell ref="R1029:V1029"/>
    <mergeCell ref="W1029:AB1029"/>
    <mergeCell ref="AC1029:AH1029"/>
    <mergeCell ref="AI1029:AP1029"/>
    <mergeCell ref="AQ1029:BB1029"/>
    <mergeCell ref="A1030:M1030"/>
    <mergeCell ref="N1030:Q1030"/>
    <mergeCell ref="R1030:V1030"/>
    <mergeCell ref="W1030:AB1030"/>
    <mergeCell ref="AC1030:AH1030"/>
    <mergeCell ref="AI1030:AP1030"/>
    <mergeCell ref="AQ1030:BB1030"/>
    <mergeCell ref="A1031:M1031"/>
    <mergeCell ref="N1031:Q1031"/>
    <mergeCell ref="R1031:V1031"/>
    <mergeCell ref="W1031:AB1031"/>
    <mergeCell ref="AC1031:AH1031"/>
    <mergeCell ref="AI1031:AP1031"/>
    <mergeCell ref="AQ1031:BB1031"/>
    <mergeCell ref="N751:S751"/>
    <mergeCell ref="AH751:AP751"/>
    <mergeCell ref="AQ751:BB751"/>
    <mergeCell ref="A752:M752"/>
    <mergeCell ref="N752:S752"/>
    <mergeCell ref="T752:Z752"/>
    <mergeCell ref="AA752:AG752"/>
    <mergeCell ref="AH752:AP752"/>
    <mergeCell ref="AI1016:AP1016"/>
    <mergeCell ref="AQ1016:BB1016"/>
    <mergeCell ref="AQ992:BB992"/>
    <mergeCell ref="A997:M997"/>
    <mergeCell ref="N997:Q997"/>
    <mergeCell ref="R997:V997"/>
    <mergeCell ref="W997:AB997"/>
    <mergeCell ref="AC997:AH997"/>
    <mergeCell ref="AI997:AP997"/>
    <mergeCell ref="AQ997:BB997"/>
    <mergeCell ref="A992:M992"/>
    <mergeCell ref="N992:Q992"/>
    <mergeCell ref="R992:V992"/>
    <mergeCell ref="W992:AB992"/>
    <mergeCell ref="AC992:AH992"/>
    <mergeCell ref="AI992:AP992"/>
    <mergeCell ref="A993:M993"/>
    <mergeCell ref="N993:Q993"/>
  </mergeCells>
  <dataValidations count="3">
    <dataValidation type="list" allowBlank="1" showInputMessage="1" showErrorMessage="1" sqref="AK64:AM65 AM79:AN79 AV122:AX122 AV125:AX125 AV127:AX127 AV132:AX132 AV139:AX139 AV137:AX137 AV134:AX134" xr:uid="{00000000-0002-0000-0600-000000000000}">
      <formula1>$BN$1:$BN$3</formula1>
    </dataValidation>
    <dataValidation type="list" allowBlank="1" showInputMessage="1" showErrorMessage="1" sqref="D67:E67" xr:uid="{00000000-0002-0000-0600-000001000000}">
      <formula1>$BL$1:$BL$3</formula1>
    </dataValidation>
    <dataValidation type="list" allowBlank="1" showInputMessage="1" showErrorMessage="1" sqref="C25:D25 C192:D192 P28:R28 AT33:AY35" xr:uid="{00000000-0002-0000-0600-000002000000}">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86" orientation="portrait" horizontalDpi="1200" verticalDpi="1200" r:id="rId1"/>
  <headerFooter differentFirst="1">
    <oddHeader>&amp;RIČO :  34121111</oddHeader>
    <firstFooter>&amp;R&amp;"-,Tučné"&amp;10&amp;K002060RKS Trenčín s.r.o.</firstFooter>
  </headerFooter>
  <rowBreaks count="30" manualBreakCount="30">
    <brk id="54" max="53" man="1"/>
    <brk id="106" max="53" man="1"/>
    <brk id="146" max="53" man="1"/>
    <brk id="171" max="53" man="1"/>
    <brk id="193" max="53" man="1"/>
    <brk id="256" max="53" man="1"/>
    <brk id="318" max="53" man="1"/>
    <brk id="372" max="53" man="1"/>
    <brk id="432" max="53" man="1"/>
    <brk id="491" max="53" man="1"/>
    <brk id="550" max="53" man="1"/>
    <brk id="602" max="53" man="1"/>
    <brk id="667" max="53" man="1"/>
    <brk id="719" max="53" man="1"/>
    <brk id="776" max="53" man="1"/>
    <brk id="827" max="53" man="1"/>
    <brk id="891" max="53" man="1"/>
    <brk id="953" max="53" man="1"/>
    <brk id="1016" max="53" man="1"/>
    <brk id="1083" max="53" man="1"/>
    <brk id="1141" max="53" man="1"/>
    <brk id="1199" max="53" man="1"/>
    <brk id="1269" max="53" man="1"/>
    <brk id="1333" max="53" man="1"/>
    <brk id="1388" max="53" man="1"/>
    <brk id="1442" max="53" man="1"/>
    <brk id="1488" max="53" man="1"/>
    <brk id="1534" max="53" man="1"/>
    <brk id="1567" max="53" man="1"/>
    <brk id="1594" max="48"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AX227"/>
  <sheetViews>
    <sheetView topLeftCell="B61" workbookViewId="0">
      <selection activeCell="X60" sqref="X60"/>
    </sheetView>
  </sheetViews>
  <sheetFormatPr defaultColWidth="15.7109375" defaultRowHeight="12.75" outlineLevelRow="1" x14ac:dyDescent="0.25"/>
  <cols>
    <col min="1" max="1" width="2.7109375" style="316" hidden="1" customWidth="1"/>
    <col min="2" max="2" width="5.7109375" style="316" customWidth="1"/>
    <col min="3" max="3" width="4.85546875" style="316" customWidth="1"/>
    <col min="4" max="4" width="45.42578125" style="316" customWidth="1"/>
    <col min="5" max="5" width="3.42578125" style="348" customWidth="1"/>
    <col min="6" max="6" width="0.140625" style="352" customWidth="1"/>
    <col min="7" max="7" width="6.28515625" style="320" hidden="1" customWidth="1"/>
    <col min="8" max="8" width="5.42578125" style="320" hidden="1" customWidth="1"/>
    <col min="9" max="9" width="10.42578125" style="316" customWidth="1"/>
    <col min="10" max="10" width="3.5703125" style="316" hidden="1" customWidth="1"/>
    <col min="11" max="11" width="11.42578125" style="316" customWidth="1"/>
    <col min="12" max="12" width="3.5703125" style="316" hidden="1" customWidth="1"/>
    <col min="13" max="13" width="0.140625" style="316" customWidth="1"/>
    <col min="14" max="14" width="11.5703125" style="318" customWidth="1"/>
    <col min="15" max="15" width="5.5703125" style="318" hidden="1" customWidth="1"/>
    <col min="16" max="16" width="3.5703125" style="351" hidden="1" customWidth="1"/>
    <col min="17" max="17" width="3.5703125" style="318" hidden="1" customWidth="1"/>
    <col min="18" max="18" width="10.7109375" style="318" hidden="1" customWidth="1"/>
    <col min="19" max="19" width="9.5703125" style="318" hidden="1" customWidth="1"/>
    <col min="20" max="20" width="3.5703125" style="318" hidden="1" customWidth="1"/>
    <col min="21" max="21" width="6.5703125" style="318" hidden="1" customWidth="1"/>
    <col min="22" max="22" width="3.5703125" style="318" hidden="1" customWidth="1"/>
    <col min="23" max="23" width="12.28515625" style="318" hidden="1" customWidth="1"/>
    <col min="24" max="24" width="15.7109375" style="318" customWidth="1"/>
    <col min="25" max="25" width="0.140625" style="316" hidden="1" customWidth="1"/>
    <col min="26" max="26" width="3.5703125" style="316" hidden="1" customWidth="1"/>
    <col min="27" max="27" width="1.7109375" style="316" hidden="1" customWidth="1"/>
    <col min="28" max="28" width="1.85546875" style="320" hidden="1" customWidth="1"/>
    <col min="29" max="29" width="1.7109375" style="320" hidden="1" customWidth="1"/>
    <col min="30" max="31" width="10.5703125" style="321" hidden="1" customWidth="1"/>
    <col min="32" max="33" width="6" style="321" hidden="1" customWidth="1"/>
    <col min="34" max="35" width="15.7109375" style="316" hidden="1" customWidth="1"/>
    <col min="36" max="36" width="0.140625" style="316" hidden="1" customWidth="1"/>
    <col min="37" max="37" width="3.5703125" style="352" hidden="1" customWidth="1"/>
    <col min="38" max="38" width="3.5703125" style="320" hidden="1" customWidth="1"/>
    <col min="39" max="39" width="6.140625" style="320" hidden="1" customWidth="1"/>
    <col min="40" max="40" width="9.5703125" style="316" hidden="1" customWidth="1"/>
    <col min="41" max="41" width="3.5703125" style="316" hidden="1" customWidth="1"/>
    <col min="42" max="42" width="6.5703125" style="316" hidden="1" customWidth="1"/>
    <col min="43" max="43" width="3.5703125" style="316" hidden="1" customWidth="1"/>
    <col min="44" max="44" width="12.28515625" style="316" hidden="1" customWidth="1"/>
    <col min="45" max="45" width="4.42578125" style="316" hidden="1" customWidth="1"/>
    <col min="46" max="46" width="15.7109375" style="316" hidden="1" customWidth="1"/>
    <col min="47" max="16384" width="15.7109375" style="316"/>
  </cols>
  <sheetData>
    <row r="1" spans="2:48" ht="27.75" customHeight="1" x14ac:dyDescent="0.25">
      <c r="B1" s="313">
        <f>IF(D225=D1,C225,IF(D226=D1,C226,IF(D227=D1,C227,)))</f>
        <v>3</v>
      </c>
      <c r="C1" s="314"/>
      <c r="D1" s="315" t="s">
        <v>39</v>
      </c>
      <c r="E1" s="316"/>
      <c r="F1" s="317"/>
      <c r="G1" s="317"/>
      <c r="H1" s="317"/>
      <c r="I1" s="1328" t="str">
        <f>$D$216</f>
        <v>Bežné účtovné obdobie</v>
      </c>
      <c r="J1" s="1328"/>
      <c r="K1" s="1328"/>
      <c r="L1" s="1328"/>
      <c r="M1" s="1328"/>
      <c r="N1" s="1328"/>
      <c r="P1" s="319"/>
      <c r="Q1" s="319"/>
      <c r="R1" s="319"/>
      <c r="S1" s="1329" t="str">
        <f>$D$217</f>
        <v>Bezprostredne predchádzajúce účtovné obdobie</v>
      </c>
      <c r="T1" s="1329"/>
      <c r="U1" s="1329"/>
      <c r="V1" s="1329"/>
      <c r="W1" s="1329"/>
      <c r="X1" s="1329"/>
      <c r="AD1" s="321" t="str">
        <f>$D$213</f>
        <v>STRANA AKTÍV</v>
      </c>
      <c r="AE1" s="321" t="str">
        <f>$D$214</f>
        <v>STRANA PASÍV</v>
      </c>
      <c r="AK1" s="322"/>
      <c r="AL1" s="322"/>
      <c r="AM1" s="322"/>
      <c r="AN1" s="1330" t="str">
        <f>$D$217</f>
        <v>Bezprostredne predchádzajúce účtovné obdobie</v>
      </c>
      <c r="AO1" s="1330"/>
      <c r="AP1" s="1330"/>
      <c r="AQ1" s="1330"/>
      <c r="AR1" s="1330"/>
      <c r="AS1" s="1330"/>
    </row>
    <row r="2" spans="2:48" ht="24.75" customHeight="1" x14ac:dyDescent="0.25">
      <c r="C2" s="323" t="str">
        <f>$D$212</f>
        <v>Označenie</v>
      </c>
      <c r="D2" s="323" t="str">
        <f>$D$223</f>
        <v>Text</v>
      </c>
      <c r="E2" s="324" t="str">
        <f>$D$215</f>
        <v>Číslo riadku</v>
      </c>
      <c r="F2" s="325"/>
      <c r="G2" s="325"/>
      <c r="H2" s="325"/>
      <c r="I2" s="326" t="str">
        <f>$D$218</f>
        <v>Brutto-časť 1</v>
      </c>
      <c r="J2" s="327"/>
      <c r="K2" s="326" t="str">
        <f>$D$219</f>
        <v>Oprávky</v>
      </c>
      <c r="L2" s="327"/>
      <c r="M2" s="326" t="str">
        <f>$D$220</f>
        <v>Opravné položky</v>
      </c>
      <c r="N2" s="328" t="str">
        <f>$D$221</f>
        <v>Netto</v>
      </c>
      <c r="P2" s="319"/>
      <c r="Q2" s="319"/>
      <c r="R2" s="319"/>
      <c r="S2" s="328" t="str">
        <f>$D$218</f>
        <v>Brutto-časť 1</v>
      </c>
      <c r="T2" s="329"/>
      <c r="U2" s="328" t="str">
        <f>$D$219</f>
        <v>Oprávky</v>
      </c>
      <c r="V2" s="329"/>
      <c r="W2" s="328" t="str">
        <f>$D$220</f>
        <v>Opravné položky</v>
      </c>
      <c r="X2" s="328" t="str">
        <f>$D$221</f>
        <v>Netto</v>
      </c>
      <c r="AK2" s="322"/>
      <c r="AL2" s="322"/>
      <c r="AM2" s="322"/>
      <c r="AN2" s="326" t="str">
        <f>$D$218</f>
        <v>Brutto-časť 1</v>
      </c>
      <c r="AO2" s="327"/>
      <c r="AP2" s="326" t="str">
        <f>$D$219</f>
        <v>Oprávky</v>
      </c>
      <c r="AQ2" s="327"/>
      <c r="AR2" s="326" t="str">
        <f>$D$220</f>
        <v>Opravné položky</v>
      </c>
      <c r="AS2" s="326" t="str">
        <f>$D$221</f>
        <v>Netto</v>
      </c>
    </row>
    <row r="3" spans="2:48" x14ac:dyDescent="0.25">
      <c r="B3" s="330" t="s">
        <v>2033</v>
      </c>
      <c r="D3" s="317" t="str">
        <f>IF(VLOOKUP($B3,suvaha_p!$A:$G,1)=$B3,VLOOKUP($B3,suvaha_p!$A:$G,$B$1),0)</f>
        <v>Spolu majetok r. 02 + r. 33 + r. 74</v>
      </c>
      <c r="E3" s="331" t="s">
        <v>2033</v>
      </c>
      <c r="F3" s="332"/>
      <c r="I3" s="333">
        <v>11131091</v>
      </c>
      <c r="J3" s="334"/>
      <c r="K3" s="335">
        <v>5507335</v>
      </c>
      <c r="L3" s="335"/>
      <c r="M3" s="335">
        <f>SUM(M4+M35+M76)</f>
        <v>57259</v>
      </c>
      <c r="N3" s="333">
        <v>5623756</v>
      </c>
      <c r="O3" s="336"/>
      <c r="P3" s="337"/>
      <c r="Q3" s="336"/>
      <c r="R3" s="336"/>
      <c r="S3" s="333">
        <f>SUM(S4+S35+S76)</f>
        <v>10473640.279999999</v>
      </c>
      <c r="T3" s="333"/>
      <c r="U3" s="333">
        <f>SUM(U4+U35+U76)</f>
        <v>4907663.42</v>
      </c>
      <c r="V3" s="333"/>
      <c r="W3" s="333">
        <f>SUM(W4+W35+W76)</f>
        <v>0</v>
      </c>
      <c r="X3" s="338">
        <v>5514832</v>
      </c>
      <c r="Z3" s="339">
        <f>ROUND(I3,0)</f>
        <v>11131091</v>
      </c>
      <c r="AA3" s="339">
        <f>ROUND(K3+M3,0)</f>
        <v>5564594</v>
      </c>
      <c r="AB3" s="340">
        <f>ROUND(N3,0)</f>
        <v>5623756</v>
      </c>
      <c r="AC3" s="339">
        <f>ROUND(X3,0)</f>
        <v>5514832</v>
      </c>
      <c r="AD3" s="321" t="str">
        <f>REPT(" ",11-LEN(Z3))&amp;Z3</f>
        <v xml:space="preserve">   11131091</v>
      </c>
      <c r="AE3" s="321" t="str">
        <f>REPT(" ",11-LEN(AA3))&amp;AA3</f>
        <v xml:space="preserve">    5564594</v>
      </c>
      <c r="AF3" s="321" t="str">
        <f>REPT(" ",11-LEN(AB3))&amp;AB3</f>
        <v xml:space="preserve">    5623756</v>
      </c>
      <c r="AG3" s="321" t="str">
        <f>REPT(" ",11-LEN(AC3))&amp;AC3</f>
        <v xml:space="preserve">    5514832</v>
      </c>
      <c r="AK3" s="332"/>
      <c r="AN3" s="341">
        <f>SUM(AN4+AN35+AN76)</f>
        <v>9363002.9299999997</v>
      </c>
      <c r="AO3" s="342"/>
      <c r="AP3" s="341">
        <f>SUM(AP4+AP35+AP76)</f>
        <v>4454338.71</v>
      </c>
      <c r="AQ3" s="341"/>
      <c r="AR3" s="341">
        <f>SUM(AR4+AR35+AR76)</f>
        <v>0</v>
      </c>
      <c r="AS3" s="341">
        <f>SUM(AS4+AS35+AS76)</f>
        <v>4896849</v>
      </c>
      <c r="AV3" s="343"/>
    </row>
    <row r="4" spans="2:48" x14ac:dyDescent="0.25">
      <c r="B4" s="330" t="s">
        <v>2034</v>
      </c>
      <c r="C4" s="316" t="s">
        <v>2035</v>
      </c>
      <c r="D4" s="317" t="str">
        <f>IF(VLOOKUP($B4,suvaha_p!$A:$G,1)=$B4,VLOOKUP($B4,suvaha_p!$A:$G,$B$1),0)</f>
        <v>Neobežný majetok r. 03 + r. 11 + r. 21</v>
      </c>
      <c r="E4" s="331" t="s">
        <v>2034</v>
      </c>
      <c r="F4" s="332"/>
      <c r="I4" s="341">
        <f>SUM(I5+I13+I23)</f>
        <v>7791109</v>
      </c>
      <c r="J4" s="342"/>
      <c r="K4" s="341">
        <f>SUM(K5+K13+K23)</f>
        <v>5450076</v>
      </c>
      <c r="L4" s="341"/>
      <c r="M4" s="341">
        <f>SUM(M5+M13+M23)</f>
        <v>0</v>
      </c>
      <c r="N4" s="344">
        <f>SUM(N5+N13+N23)</f>
        <v>2341033</v>
      </c>
      <c r="P4" s="345"/>
      <c r="S4" s="344">
        <f>SUM(S5+S13+S23)</f>
        <v>7421785.9400000004</v>
      </c>
      <c r="T4" s="344"/>
      <c r="U4" s="344">
        <f>SUM(U5+U13+U23)</f>
        <v>4907663.42</v>
      </c>
      <c r="V4" s="344"/>
      <c r="W4" s="344">
        <f>SUM(W5+W13+W23)</f>
        <v>0</v>
      </c>
      <c r="X4" s="344">
        <f>SUM(X5+X13+X23)</f>
        <v>2514123</v>
      </c>
      <c r="Z4" s="339">
        <f t="shared" ref="Z4:Z67" si="0">ROUND(I4,0)</f>
        <v>7791109</v>
      </c>
      <c r="AA4" s="339">
        <f t="shared" ref="AA4:AA67" si="1">ROUND(K4+M4,0)</f>
        <v>5450076</v>
      </c>
      <c r="AB4" s="339">
        <f t="shared" ref="AB4:AB67" si="2">ROUND(N4,0)</f>
        <v>2341033</v>
      </c>
      <c r="AC4" s="339">
        <f t="shared" ref="AC4:AC67" si="3">ROUND(X4,0)</f>
        <v>2514123</v>
      </c>
      <c r="AD4" s="321" t="str">
        <f t="shared" ref="AD4:AG67" si="4">REPT(" ",11-LEN(Z4))&amp;Z4</f>
        <v xml:space="preserve">    7791109</v>
      </c>
      <c r="AE4" s="321" t="str">
        <f t="shared" si="4"/>
        <v xml:space="preserve">    5450076</v>
      </c>
      <c r="AF4" s="321" t="str">
        <f t="shared" si="4"/>
        <v xml:space="preserve">    2341033</v>
      </c>
      <c r="AG4" s="321" t="str">
        <f t="shared" si="4"/>
        <v xml:space="preserve">    2514123</v>
      </c>
      <c r="AK4" s="332"/>
      <c r="AN4" s="341">
        <f>SUM(AN5+AN13+AN23)</f>
        <v>6801101.3099999996</v>
      </c>
      <c r="AO4" s="342"/>
      <c r="AP4" s="341">
        <f>SUM(AP5+AP13+AP23)</f>
        <v>4454338.71</v>
      </c>
      <c r="AQ4" s="341"/>
      <c r="AR4" s="341">
        <f>SUM(AR5+AR13+AR23)</f>
        <v>0</v>
      </c>
      <c r="AS4" s="341">
        <f>SUM(AS5+AS13+AS23)</f>
        <v>2346762</v>
      </c>
    </row>
    <row r="5" spans="2:48" outlineLevel="1" x14ac:dyDescent="0.25">
      <c r="B5" s="330" t="s">
        <v>2036</v>
      </c>
      <c r="C5" s="316" t="s">
        <v>2037</v>
      </c>
      <c r="D5" s="317" t="str">
        <f>IF(VLOOKUP($B5,suvaha_p!$A:$G,1)=$B5,VLOOKUP($B5,suvaha_p!$A:$G,$B$1),0)</f>
        <v>Dlhodobý nehmotný majetok súčet  (r. 04 až r. 10)</v>
      </c>
      <c r="E5" s="331" t="s">
        <v>2036</v>
      </c>
      <c r="F5" s="332"/>
      <c r="G5" s="346"/>
      <c r="I5" s="341">
        <f>SUM(I6:I12)</f>
        <v>122390</v>
      </c>
      <c r="J5" s="341"/>
      <c r="K5" s="341">
        <f>SUM(K6:K12)</f>
        <v>113028</v>
      </c>
      <c r="L5" s="344"/>
      <c r="M5" s="341">
        <f>SUM(M6:M12)</f>
        <v>0</v>
      </c>
      <c r="N5" s="344">
        <f>SUM(N6:N12)</f>
        <v>9362</v>
      </c>
      <c r="P5" s="345"/>
      <c r="Q5" s="344"/>
      <c r="S5" s="344">
        <f>SUM(S6:S12)</f>
        <v>122390.24</v>
      </c>
      <c r="T5" s="344"/>
      <c r="U5" s="344">
        <f>SUM(U6:U12)</f>
        <v>102455.14</v>
      </c>
      <c r="V5" s="344"/>
      <c r="W5" s="344">
        <f>SUM(W6:W12)</f>
        <v>0</v>
      </c>
      <c r="X5" s="344">
        <f>SUM(X6:X12)</f>
        <v>19935</v>
      </c>
      <c r="Z5" s="339">
        <f t="shared" si="0"/>
        <v>122390</v>
      </c>
      <c r="AA5" s="339">
        <f t="shared" si="1"/>
        <v>113028</v>
      </c>
      <c r="AB5" s="339">
        <f t="shared" si="2"/>
        <v>9362</v>
      </c>
      <c r="AC5" s="339">
        <f t="shared" si="3"/>
        <v>19935</v>
      </c>
      <c r="AD5" s="321" t="str">
        <f t="shared" si="4"/>
        <v xml:space="preserve">     122390</v>
      </c>
      <c r="AE5" s="321" t="str">
        <f t="shared" si="4"/>
        <v xml:space="preserve">     113028</v>
      </c>
      <c r="AF5" s="321" t="str">
        <f t="shared" si="4"/>
        <v xml:space="preserve">       9362</v>
      </c>
      <c r="AG5" s="321" t="str">
        <f t="shared" si="4"/>
        <v xml:space="preserve">      19935</v>
      </c>
      <c r="AK5" s="332"/>
      <c r="AL5" s="346"/>
      <c r="AN5" s="341">
        <f>SUM(AN6:AN12)</f>
        <v>122390.24</v>
      </c>
      <c r="AO5" s="341"/>
      <c r="AP5" s="341">
        <f>SUM(AP6:AP12)</f>
        <v>86291.26</v>
      </c>
      <c r="AQ5" s="344"/>
      <c r="AR5" s="341">
        <f>SUM(AR6:AR12)</f>
        <v>0</v>
      </c>
      <c r="AS5" s="341">
        <f>SUM(AS6:AS12)</f>
        <v>36099</v>
      </c>
    </row>
    <row r="6" spans="2:48" outlineLevel="1" x14ac:dyDescent="0.25">
      <c r="B6" s="330" t="s">
        <v>1212</v>
      </c>
      <c r="C6" s="316" t="s">
        <v>2038</v>
      </c>
      <c r="D6" s="347" t="str">
        <f>IF(VLOOKUP($B6,suvaha_p!$A:$G,1)=$B6,VLOOKUP($B6,suvaha_p!$A:$G,$B$1),0)</f>
        <v>Aktivované náklady na vývoj (012) - /072, 091A/</v>
      </c>
      <c r="E6" s="348" t="s">
        <v>1212</v>
      </c>
      <c r="F6" s="349">
        <f>SUM('HL KNIHA VYPOC'!G8)</f>
        <v>0</v>
      </c>
      <c r="I6" s="350">
        <f>ROUND(SUM(F6:H6),0)</f>
        <v>0</v>
      </c>
      <c r="J6" s="350">
        <f>SUM('HL KNIHA VYPOC'!G53)*-1</f>
        <v>0</v>
      </c>
      <c r="K6" s="318">
        <f>ROUND(SUM(J6),0)</f>
        <v>0</v>
      </c>
      <c r="L6" s="318">
        <f>SUM(ANALYTIKAVUJ!C26)*-1</f>
        <v>0</v>
      </c>
      <c r="M6" s="318">
        <f>ROUND(SUM(L6),0)</f>
        <v>0</v>
      </c>
      <c r="N6" s="318">
        <f>SUM(I6-K6-M6)</f>
        <v>0</v>
      </c>
      <c r="P6" s="351">
        <f>SUM('HL KNIHA VYPOC'!K8)</f>
        <v>0</v>
      </c>
      <c r="S6" s="318">
        <f>SUM(P6:R6)</f>
        <v>0</v>
      </c>
      <c r="T6" s="318">
        <f>SUM('HL KNIHA VYPOC'!K53)*-1</f>
        <v>0</v>
      </c>
      <c r="U6" s="318">
        <f>SUM(T6)</f>
        <v>0</v>
      </c>
      <c r="V6" s="318">
        <f>SUM(ANALYTIKAVUJ!D26)*-1</f>
        <v>0</v>
      </c>
      <c r="W6" s="318">
        <f>SUM(V6)</f>
        <v>0</v>
      </c>
      <c r="X6" s="318">
        <f>ROUND((S6-U6-W6),0)</f>
        <v>0</v>
      </c>
      <c r="Z6" s="339">
        <f t="shared" si="0"/>
        <v>0</v>
      </c>
      <c r="AA6" s="339">
        <f t="shared" si="1"/>
        <v>0</v>
      </c>
      <c r="AB6" s="339">
        <f t="shared" si="2"/>
        <v>0</v>
      </c>
      <c r="AC6" s="339">
        <f t="shared" si="3"/>
        <v>0</v>
      </c>
      <c r="AD6" s="321" t="str">
        <f t="shared" si="4"/>
        <v xml:space="preserve">          0</v>
      </c>
      <c r="AE6" s="321" t="str">
        <f t="shared" si="4"/>
        <v xml:space="preserve">          0</v>
      </c>
      <c r="AF6" s="321" t="str">
        <f t="shared" si="4"/>
        <v xml:space="preserve">          0</v>
      </c>
      <c r="AG6" s="321" t="str">
        <f t="shared" si="4"/>
        <v xml:space="preserve">          0</v>
      </c>
      <c r="AK6" s="349">
        <f>SUM('HL KNIHA VYPOC'!H8)</f>
        <v>0</v>
      </c>
      <c r="AN6" s="350">
        <f>SUM(AK6:AM6)</f>
        <v>0</v>
      </c>
      <c r="AO6" s="350">
        <f>SUM('HL KNIHA VYPOC'!H53)*-1</f>
        <v>0</v>
      </c>
      <c r="AP6" s="318">
        <f>SUM(AO6)</f>
        <v>0</v>
      </c>
      <c r="AQ6" s="318">
        <f>SUM(ANALYTIKAVUJ!E26)*-1</f>
        <v>0</v>
      </c>
      <c r="AR6" s="318">
        <f>SUM(AQ6)</f>
        <v>0</v>
      </c>
      <c r="AS6" s="350">
        <f>ROUND((AN6-AP6-AR6),0)</f>
        <v>0</v>
      </c>
    </row>
    <row r="7" spans="2:48" outlineLevel="1" x14ac:dyDescent="0.25">
      <c r="B7" s="330" t="s">
        <v>1213</v>
      </c>
      <c r="C7" s="316" t="s">
        <v>2039</v>
      </c>
      <c r="D7" s="347" t="str">
        <f>IF(VLOOKUP($B7,suvaha_p!$A:$G,1)=$B7,VLOOKUP($B7,suvaha_p!$A:$G,$B$1),0)</f>
        <v>Softvér (013)-/073, 091A/</v>
      </c>
      <c r="E7" s="348" t="s">
        <v>1213</v>
      </c>
      <c r="F7" s="349">
        <f>SUM('HL KNIHA VYPOC'!G9)</f>
        <v>122390.24</v>
      </c>
      <c r="I7" s="350">
        <f>ROUND(SUM(F7:H7),0)</f>
        <v>122390</v>
      </c>
      <c r="J7" s="350">
        <f>SUM('HL KNIHA VYPOC'!G54)*-1</f>
        <v>113027.74</v>
      </c>
      <c r="K7" s="318">
        <f t="shared" ref="K7:K34" si="5">ROUND(SUM(J7),0)</f>
        <v>113028</v>
      </c>
      <c r="L7" s="318">
        <f>SUM(ANALYTIKAVUJ!C27)*-1</f>
        <v>0</v>
      </c>
      <c r="M7" s="318">
        <f t="shared" ref="M7:M34" si="6">ROUND(SUM(L7),0)</f>
        <v>0</v>
      </c>
      <c r="N7" s="318">
        <f t="shared" ref="N7:N70" si="7">SUM(I7-K7-M7)</f>
        <v>9362</v>
      </c>
      <c r="P7" s="351">
        <f>SUM('HL KNIHA VYPOC'!K9)</f>
        <v>122390.24</v>
      </c>
      <c r="S7" s="318">
        <f t="shared" ref="S7:S12" si="8">SUM(P7:R7)</f>
        <v>122390.24</v>
      </c>
      <c r="T7" s="318">
        <f>SUM('HL KNIHA VYPOC'!K54)*-1</f>
        <v>102455.14</v>
      </c>
      <c r="U7" s="318">
        <f t="shared" ref="U7:U12" si="9">SUM(T7)</f>
        <v>102455.14</v>
      </c>
      <c r="V7" s="318">
        <f>SUM(ANALYTIKAVUJ!D27)*-1</f>
        <v>0</v>
      </c>
      <c r="W7" s="318">
        <f t="shared" ref="W7:W12" si="10">SUM(V7)</f>
        <v>0</v>
      </c>
      <c r="X7" s="318">
        <f t="shared" ref="X7:X22" si="11">ROUND((S7-U7-W7),0)</f>
        <v>19935</v>
      </c>
      <c r="Z7" s="339">
        <f t="shared" si="0"/>
        <v>122390</v>
      </c>
      <c r="AA7" s="339">
        <f t="shared" si="1"/>
        <v>113028</v>
      </c>
      <c r="AB7" s="339">
        <f t="shared" si="2"/>
        <v>9362</v>
      </c>
      <c r="AC7" s="339">
        <f t="shared" si="3"/>
        <v>19935</v>
      </c>
      <c r="AD7" s="321" t="str">
        <f t="shared" si="4"/>
        <v xml:space="preserve">     122390</v>
      </c>
      <c r="AE7" s="321" t="str">
        <f t="shared" si="4"/>
        <v xml:space="preserve">     113028</v>
      </c>
      <c r="AF7" s="321" t="str">
        <f t="shared" si="4"/>
        <v xml:space="preserve">       9362</v>
      </c>
      <c r="AG7" s="321" t="str">
        <f t="shared" si="4"/>
        <v xml:space="preserve">      19935</v>
      </c>
      <c r="AK7" s="349">
        <f>SUM('HL KNIHA VYPOC'!H9)</f>
        <v>122390.24</v>
      </c>
      <c r="AN7" s="350">
        <f t="shared" ref="AN7:AN12" si="12">SUM(AK7:AM7)</f>
        <v>122390.24</v>
      </c>
      <c r="AO7" s="350">
        <f>SUM('HL KNIHA VYPOC'!H54)*-1</f>
        <v>86291.26</v>
      </c>
      <c r="AP7" s="318">
        <f t="shared" ref="AP7:AP12" si="13">SUM(AO7)</f>
        <v>86291.26</v>
      </c>
      <c r="AQ7" s="318">
        <f>SUM(ANALYTIKAVUJ!E27)*-1</f>
        <v>0</v>
      </c>
      <c r="AR7" s="318">
        <f t="shared" ref="AR7:AR12" si="14">SUM(AQ7)</f>
        <v>0</v>
      </c>
      <c r="AS7" s="350">
        <f t="shared" ref="AS7:AS12" si="15">ROUND((AN7-AP7-AR7),0)</f>
        <v>36099</v>
      </c>
    </row>
    <row r="8" spans="2:48" outlineLevel="1" x14ac:dyDescent="0.25">
      <c r="B8" s="330" t="s">
        <v>1214</v>
      </c>
      <c r="C8" s="316" t="s">
        <v>2040</v>
      </c>
      <c r="D8" s="347" t="str">
        <f>IF(VLOOKUP($B8,suvaha_p!$A:$G,1)=$B8,VLOOKUP($B8,suvaha_p!$A:$G,$B$1),0)</f>
        <v>Oceniteľné práva (014)-/074, 091A/</v>
      </c>
      <c r="E8" s="348" t="s">
        <v>1214</v>
      </c>
      <c r="F8" s="349">
        <f>SUM('HL KNIHA VYPOC'!G10)</f>
        <v>0</v>
      </c>
      <c r="I8" s="350">
        <f t="shared" ref="I8:I34" si="16">ROUND(SUM(F8:H8),0)</f>
        <v>0</v>
      </c>
      <c r="J8" s="350">
        <f>SUM('HL KNIHA VYPOC'!G55)*-1</f>
        <v>0</v>
      </c>
      <c r="K8" s="318">
        <f t="shared" si="5"/>
        <v>0</v>
      </c>
      <c r="L8" s="318">
        <f>SUM(ANALYTIKAVUJ!C28)*-1</f>
        <v>0</v>
      </c>
      <c r="M8" s="318">
        <f t="shared" si="6"/>
        <v>0</v>
      </c>
      <c r="N8" s="318">
        <f t="shared" si="7"/>
        <v>0</v>
      </c>
      <c r="P8" s="351">
        <f>SUM('HL KNIHA VYPOC'!K10)</f>
        <v>0</v>
      </c>
      <c r="S8" s="318">
        <f t="shared" si="8"/>
        <v>0</v>
      </c>
      <c r="T8" s="318">
        <f>SUM('HL KNIHA VYPOC'!K55)*-1</f>
        <v>0</v>
      </c>
      <c r="U8" s="318">
        <f t="shared" si="9"/>
        <v>0</v>
      </c>
      <c r="V8" s="318">
        <f>SUM(ANALYTIKAVUJ!D28)*-1</f>
        <v>0</v>
      </c>
      <c r="W8" s="318">
        <f t="shared" si="10"/>
        <v>0</v>
      </c>
      <c r="X8" s="318">
        <f t="shared" si="11"/>
        <v>0</v>
      </c>
      <c r="Z8" s="339">
        <f t="shared" si="0"/>
        <v>0</v>
      </c>
      <c r="AA8" s="339">
        <f t="shared" si="1"/>
        <v>0</v>
      </c>
      <c r="AB8" s="339">
        <f t="shared" si="2"/>
        <v>0</v>
      </c>
      <c r="AC8" s="339">
        <f t="shared" si="3"/>
        <v>0</v>
      </c>
      <c r="AD8" s="321" t="str">
        <f t="shared" si="4"/>
        <v xml:space="preserve">          0</v>
      </c>
      <c r="AE8" s="321" t="str">
        <f t="shared" si="4"/>
        <v xml:space="preserve">          0</v>
      </c>
      <c r="AF8" s="321" t="str">
        <f t="shared" si="4"/>
        <v xml:space="preserve">          0</v>
      </c>
      <c r="AG8" s="321" t="str">
        <f t="shared" si="4"/>
        <v xml:space="preserve">          0</v>
      </c>
      <c r="AK8" s="349">
        <f>SUM('HL KNIHA VYPOC'!H10)</f>
        <v>0</v>
      </c>
      <c r="AN8" s="350">
        <f t="shared" si="12"/>
        <v>0</v>
      </c>
      <c r="AO8" s="350">
        <f>SUM('HL KNIHA VYPOC'!H55)*-1</f>
        <v>0</v>
      </c>
      <c r="AP8" s="318">
        <f t="shared" si="13"/>
        <v>0</v>
      </c>
      <c r="AQ8" s="318">
        <f>SUM(ANALYTIKAVUJ!E28)*-1</f>
        <v>0</v>
      </c>
      <c r="AR8" s="318">
        <f t="shared" si="14"/>
        <v>0</v>
      </c>
      <c r="AS8" s="350">
        <f t="shared" si="15"/>
        <v>0</v>
      </c>
    </row>
    <row r="9" spans="2:48" outlineLevel="1" x14ac:dyDescent="0.25">
      <c r="B9" s="330" t="s">
        <v>1215</v>
      </c>
      <c r="C9" s="316" t="s">
        <v>2041</v>
      </c>
      <c r="D9" s="347" t="str">
        <f>IF(VLOOKUP($B9,suvaha_p!$A:$G,1)=$B9,VLOOKUP($B9,suvaha_p!$A:$G,$B$1),0)</f>
        <v>Goodwill (015) - /075, 091A/</v>
      </c>
      <c r="E9" s="348" t="s">
        <v>1215</v>
      </c>
      <c r="F9" s="349">
        <f>SUM('HL KNIHA VYPOC'!G11)</f>
        <v>0</v>
      </c>
      <c r="I9" s="350">
        <f t="shared" si="16"/>
        <v>0</v>
      </c>
      <c r="J9" s="350">
        <f>SUM('HL KNIHA VYPOC'!G56)*-1</f>
        <v>0</v>
      </c>
      <c r="K9" s="318">
        <f t="shared" si="5"/>
        <v>0</v>
      </c>
      <c r="L9" s="318">
        <f>SUM(ANALYTIKAVUJ!C29)*-1</f>
        <v>0</v>
      </c>
      <c r="M9" s="318">
        <f t="shared" si="6"/>
        <v>0</v>
      </c>
      <c r="N9" s="318">
        <f t="shared" si="7"/>
        <v>0</v>
      </c>
      <c r="P9" s="351">
        <f>SUM('HL KNIHA VYPOC'!K11)</f>
        <v>0</v>
      </c>
      <c r="S9" s="318">
        <f t="shared" si="8"/>
        <v>0</v>
      </c>
      <c r="T9" s="318">
        <f>SUM('HL KNIHA VYPOC'!K56)*-1</f>
        <v>0</v>
      </c>
      <c r="U9" s="318">
        <f t="shared" si="9"/>
        <v>0</v>
      </c>
      <c r="V9" s="318">
        <f>SUM(ANALYTIKAVUJ!D29)*-1</f>
        <v>0</v>
      </c>
      <c r="W9" s="318">
        <f t="shared" si="10"/>
        <v>0</v>
      </c>
      <c r="X9" s="318">
        <f t="shared" si="11"/>
        <v>0</v>
      </c>
      <c r="Z9" s="339">
        <f t="shared" si="0"/>
        <v>0</v>
      </c>
      <c r="AA9" s="339">
        <f t="shared" si="1"/>
        <v>0</v>
      </c>
      <c r="AB9" s="339">
        <f t="shared" si="2"/>
        <v>0</v>
      </c>
      <c r="AC9" s="339">
        <f t="shared" si="3"/>
        <v>0</v>
      </c>
      <c r="AD9" s="321" t="str">
        <f t="shared" si="4"/>
        <v xml:space="preserve">          0</v>
      </c>
      <c r="AE9" s="321" t="str">
        <f t="shared" si="4"/>
        <v xml:space="preserve">          0</v>
      </c>
      <c r="AF9" s="321" t="str">
        <f t="shared" si="4"/>
        <v xml:space="preserve">          0</v>
      </c>
      <c r="AG9" s="321" t="str">
        <f t="shared" si="4"/>
        <v xml:space="preserve">          0</v>
      </c>
      <c r="AK9" s="349">
        <f>SUM('HL KNIHA VYPOC'!H11)</f>
        <v>0</v>
      </c>
      <c r="AN9" s="350">
        <f t="shared" si="12"/>
        <v>0</v>
      </c>
      <c r="AO9" s="350">
        <f>SUM('HL KNIHA VYPOC'!H56)*-1</f>
        <v>0</v>
      </c>
      <c r="AP9" s="318">
        <f t="shared" si="13"/>
        <v>0</v>
      </c>
      <c r="AQ9" s="318">
        <f>SUM(ANALYTIKAVUJ!E29)*-1</f>
        <v>0</v>
      </c>
      <c r="AR9" s="318">
        <f t="shared" si="14"/>
        <v>0</v>
      </c>
      <c r="AS9" s="350">
        <f t="shared" si="15"/>
        <v>0</v>
      </c>
    </row>
    <row r="10" spans="2:48" outlineLevel="1" x14ac:dyDescent="0.25">
      <c r="B10" s="330" t="s">
        <v>1216</v>
      </c>
      <c r="C10" s="316" t="s">
        <v>2042</v>
      </c>
      <c r="D10" s="347" t="str">
        <f>IF(VLOOKUP($B10,suvaha_p!$A:$G,1)=$B10,VLOOKUP($B10,suvaha_p!$A:$G,$B$1),0)</f>
        <v>Ostatný dlhodobý nehmotný majetok (019, 01X)
- /079, 07X, 091A/</v>
      </c>
      <c r="E10" s="348" t="s">
        <v>1216</v>
      </c>
      <c r="F10" s="349">
        <f>SUM('HL KNIHA VYPOC'!G13)</f>
        <v>0</v>
      </c>
      <c r="I10" s="350">
        <f t="shared" si="16"/>
        <v>0</v>
      </c>
      <c r="J10" s="350">
        <f>SUM('HL KNIHA VYPOC'!G58)*-1</f>
        <v>0</v>
      </c>
      <c r="K10" s="318">
        <f t="shared" si="5"/>
        <v>0</v>
      </c>
      <c r="L10" s="318">
        <f>SUM(ANALYTIKAVUJ!C30)*-1</f>
        <v>0</v>
      </c>
      <c r="M10" s="318">
        <f t="shared" si="6"/>
        <v>0</v>
      </c>
      <c r="N10" s="318">
        <f t="shared" si="7"/>
        <v>0</v>
      </c>
      <c r="P10" s="351">
        <f>SUM('HL KNIHA VYPOC'!K13)</f>
        <v>0</v>
      </c>
      <c r="S10" s="318">
        <f t="shared" si="8"/>
        <v>0</v>
      </c>
      <c r="T10" s="318">
        <f>SUM('HL KNIHA VYPOC'!K58)*-1</f>
        <v>0</v>
      </c>
      <c r="U10" s="318">
        <f t="shared" si="9"/>
        <v>0</v>
      </c>
      <c r="V10" s="318">
        <f>SUM(ANALYTIKAVUJ!D30)*-1</f>
        <v>0</v>
      </c>
      <c r="W10" s="318">
        <f t="shared" si="10"/>
        <v>0</v>
      </c>
      <c r="X10" s="318">
        <f t="shared" si="11"/>
        <v>0</v>
      </c>
      <c r="Z10" s="339">
        <f t="shared" si="0"/>
        <v>0</v>
      </c>
      <c r="AA10" s="339">
        <f t="shared" si="1"/>
        <v>0</v>
      </c>
      <c r="AB10" s="339">
        <f t="shared" si="2"/>
        <v>0</v>
      </c>
      <c r="AC10" s="339">
        <f t="shared" si="3"/>
        <v>0</v>
      </c>
      <c r="AD10" s="321" t="str">
        <f t="shared" si="4"/>
        <v xml:space="preserve">          0</v>
      </c>
      <c r="AE10" s="321" t="str">
        <f t="shared" si="4"/>
        <v xml:space="preserve">          0</v>
      </c>
      <c r="AF10" s="321" t="str">
        <f t="shared" si="4"/>
        <v xml:space="preserve">          0</v>
      </c>
      <c r="AG10" s="321" t="str">
        <f t="shared" si="4"/>
        <v xml:space="preserve">          0</v>
      </c>
      <c r="AK10" s="349">
        <f>SUM('HL KNIHA VYPOC'!H13)</f>
        <v>0</v>
      </c>
      <c r="AN10" s="350">
        <f t="shared" si="12"/>
        <v>0</v>
      </c>
      <c r="AO10" s="350">
        <f>SUM('HL KNIHA VYPOC'!H58)*-1</f>
        <v>0</v>
      </c>
      <c r="AP10" s="318">
        <f t="shared" si="13"/>
        <v>0</v>
      </c>
      <c r="AQ10" s="318">
        <f>SUM(ANALYTIKAVUJ!E30)*-1</f>
        <v>0</v>
      </c>
      <c r="AR10" s="318">
        <f t="shared" si="14"/>
        <v>0</v>
      </c>
      <c r="AS10" s="350">
        <f t="shared" si="15"/>
        <v>0</v>
      </c>
    </row>
    <row r="11" spans="2:48" outlineLevel="1" x14ac:dyDescent="0.25">
      <c r="B11" s="330" t="s">
        <v>2043</v>
      </c>
      <c r="C11" s="316" t="s">
        <v>2044</v>
      </c>
      <c r="D11" s="347" t="str">
        <f>IF(VLOOKUP($B11,suvaha_p!$A:$G,1)=$B11,VLOOKUP($B11,suvaha_p!$A:$G,$B$1),0)</f>
        <v>Obstarávaný dlhodobý nehmotný majetok (041)
- /093/</v>
      </c>
      <c r="E11" s="348" t="s">
        <v>2043</v>
      </c>
      <c r="F11" s="349">
        <f>SUM('HL KNIHA VYPOC'!G31)</f>
        <v>0</v>
      </c>
      <c r="I11" s="350">
        <f t="shared" si="16"/>
        <v>0</v>
      </c>
      <c r="J11" s="350"/>
      <c r="K11" s="318">
        <f t="shared" si="5"/>
        <v>0</v>
      </c>
      <c r="L11" s="318">
        <f>SUM('HL KNIHA VYPOC'!G73)*-1</f>
        <v>0</v>
      </c>
      <c r="M11" s="318">
        <f t="shared" si="6"/>
        <v>0</v>
      </c>
      <c r="N11" s="318">
        <f t="shared" si="7"/>
        <v>0</v>
      </c>
      <c r="P11" s="351">
        <f>SUM('HL KNIHA VYPOC'!K31)</f>
        <v>0</v>
      </c>
      <c r="S11" s="318">
        <f t="shared" si="8"/>
        <v>0</v>
      </c>
      <c r="U11" s="318">
        <f t="shared" si="9"/>
        <v>0</v>
      </c>
      <c r="V11" s="318">
        <f>SUM('HL KNIHA VYPOC'!K73)*-1</f>
        <v>0</v>
      </c>
      <c r="W11" s="318">
        <f t="shared" si="10"/>
        <v>0</v>
      </c>
      <c r="X11" s="318">
        <f t="shared" si="11"/>
        <v>0</v>
      </c>
      <c r="Z11" s="339">
        <f t="shared" si="0"/>
        <v>0</v>
      </c>
      <c r="AA11" s="339">
        <f t="shared" si="1"/>
        <v>0</v>
      </c>
      <c r="AB11" s="339">
        <f t="shared" si="2"/>
        <v>0</v>
      </c>
      <c r="AC11" s="339">
        <f t="shared" si="3"/>
        <v>0</v>
      </c>
      <c r="AD11" s="321" t="str">
        <f t="shared" si="4"/>
        <v xml:space="preserve">          0</v>
      </c>
      <c r="AE11" s="321" t="str">
        <f t="shared" si="4"/>
        <v xml:space="preserve">          0</v>
      </c>
      <c r="AF11" s="321" t="str">
        <f t="shared" si="4"/>
        <v xml:space="preserve">          0</v>
      </c>
      <c r="AG11" s="321" t="str">
        <f t="shared" si="4"/>
        <v xml:space="preserve">          0</v>
      </c>
      <c r="AK11" s="349">
        <f>SUM('HL KNIHA VYPOC'!H31)</f>
        <v>0</v>
      </c>
      <c r="AN11" s="350">
        <f t="shared" si="12"/>
        <v>0</v>
      </c>
      <c r="AO11" s="350"/>
      <c r="AP11" s="318">
        <f t="shared" si="13"/>
        <v>0</v>
      </c>
      <c r="AQ11" s="318">
        <f>SUM('HL KNIHA VYPOC'!H73)*-1</f>
        <v>0</v>
      </c>
      <c r="AR11" s="318">
        <f t="shared" si="14"/>
        <v>0</v>
      </c>
      <c r="AS11" s="350">
        <f t="shared" si="15"/>
        <v>0</v>
      </c>
    </row>
    <row r="12" spans="2:48" outlineLevel="1" x14ac:dyDescent="0.25">
      <c r="B12" s="330">
        <v>10</v>
      </c>
      <c r="C12" s="316" t="s">
        <v>2045</v>
      </c>
      <c r="D12" s="347" t="str">
        <f>IF(VLOOKUP($B12,suvaha_p!$A:$G,1)=$B12,VLOOKUP($B12,suvaha_p!$A:$G,$B$1),0)</f>
        <v>Poskytnuté preddavky na dlhodobý nehmotný majetok (051) - /095A/</v>
      </c>
      <c r="E12" s="348" t="s">
        <v>1225</v>
      </c>
      <c r="F12" s="349">
        <f>SUM('HL KNIHA VYPOC'!G37)</f>
        <v>0</v>
      </c>
      <c r="I12" s="350">
        <f t="shared" si="16"/>
        <v>0</v>
      </c>
      <c r="J12" s="318"/>
      <c r="K12" s="318">
        <f t="shared" si="5"/>
        <v>0</v>
      </c>
      <c r="L12" s="318">
        <f>SUM(ANALYTIKAVUJ!C41)*-1</f>
        <v>0</v>
      </c>
      <c r="M12" s="318">
        <f t="shared" si="6"/>
        <v>0</v>
      </c>
      <c r="N12" s="318">
        <f t="shared" si="7"/>
        <v>0</v>
      </c>
      <c r="P12" s="351">
        <f>SUM('HL KNIHA VYPOC'!K37)</f>
        <v>0</v>
      </c>
      <c r="S12" s="318">
        <f t="shared" si="8"/>
        <v>0</v>
      </c>
      <c r="U12" s="318">
        <f t="shared" si="9"/>
        <v>0</v>
      </c>
      <c r="V12" s="318">
        <f>SUM(ANALYTIKAVUJ!D41)*-1</f>
        <v>0</v>
      </c>
      <c r="W12" s="318">
        <f t="shared" si="10"/>
        <v>0</v>
      </c>
      <c r="X12" s="318">
        <f t="shared" si="11"/>
        <v>0</v>
      </c>
      <c r="Z12" s="339">
        <f t="shared" si="0"/>
        <v>0</v>
      </c>
      <c r="AA12" s="339">
        <f t="shared" si="1"/>
        <v>0</v>
      </c>
      <c r="AB12" s="339">
        <f t="shared" si="2"/>
        <v>0</v>
      </c>
      <c r="AC12" s="339">
        <f t="shared" si="3"/>
        <v>0</v>
      </c>
      <c r="AD12" s="321" t="str">
        <f t="shared" si="4"/>
        <v xml:space="preserve">          0</v>
      </c>
      <c r="AE12" s="321" t="str">
        <f t="shared" si="4"/>
        <v xml:space="preserve">          0</v>
      </c>
      <c r="AF12" s="321" t="str">
        <f t="shared" si="4"/>
        <v xml:space="preserve">          0</v>
      </c>
      <c r="AG12" s="321" t="str">
        <f t="shared" si="4"/>
        <v xml:space="preserve">          0</v>
      </c>
      <c r="AK12" s="349">
        <f>SUM('HL KNIHA VYPOC'!H37)</f>
        <v>0</v>
      </c>
      <c r="AN12" s="350">
        <f t="shared" si="12"/>
        <v>0</v>
      </c>
      <c r="AO12" s="318"/>
      <c r="AP12" s="318">
        <f t="shared" si="13"/>
        <v>0</v>
      </c>
      <c r="AQ12" s="318">
        <f>SUM(ANALYTIKAVUJ!E41)*-1</f>
        <v>0</v>
      </c>
      <c r="AR12" s="318">
        <f t="shared" si="14"/>
        <v>0</v>
      </c>
      <c r="AS12" s="350">
        <f t="shared" si="15"/>
        <v>0</v>
      </c>
    </row>
    <row r="13" spans="2:48" outlineLevel="1" x14ac:dyDescent="0.25">
      <c r="B13" s="330">
        <v>11</v>
      </c>
      <c r="C13" s="316" t="s">
        <v>2046</v>
      </c>
      <c r="D13" s="317" t="str">
        <f>IF(VLOOKUP($B13,suvaha_p!$A:$G,1)=$B13,VLOOKUP($B13,suvaha_p!$A:$G,$B$1),0)</f>
        <v>Dlhodobý hmotný majetok súčet (r. 12 až r. 20)</v>
      </c>
      <c r="E13" s="331" t="s">
        <v>2047</v>
      </c>
      <c r="F13" s="332"/>
      <c r="G13" s="346"/>
      <c r="H13" s="346"/>
      <c r="I13" s="341">
        <f>SUM(I14:I22)</f>
        <v>7668719</v>
      </c>
      <c r="J13" s="341"/>
      <c r="K13" s="341">
        <f>SUM(K14:K22)</f>
        <v>5337048</v>
      </c>
      <c r="L13" s="344"/>
      <c r="M13" s="341">
        <f>SUM(M14:M22)</f>
        <v>0</v>
      </c>
      <c r="N13" s="344">
        <f>SUM(N14:N22)</f>
        <v>2331671</v>
      </c>
      <c r="P13" s="345"/>
      <c r="Q13" s="344"/>
      <c r="R13" s="344"/>
      <c r="S13" s="344">
        <f>SUM(S14:S22)</f>
        <v>7299395.7000000002</v>
      </c>
      <c r="T13" s="344"/>
      <c r="U13" s="344">
        <f>SUM(U14:U22)</f>
        <v>4805208.28</v>
      </c>
      <c r="V13" s="344"/>
      <c r="W13" s="344">
        <f>SUM(W14:W22)</f>
        <v>0</v>
      </c>
      <c r="X13" s="344">
        <f>SUM(X14:X22)</f>
        <v>2494188</v>
      </c>
      <c r="Z13" s="339">
        <f t="shared" si="0"/>
        <v>7668719</v>
      </c>
      <c r="AA13" s="339">
        <f t="shared" si="1"/>
        <v>5337048</v>
      </c>
      <c r="AB13" s="339">
        <f t="shared" si="2"/>
        <v>2331671</v>
      </c>
      <c r="AC13" s="339">
        <f t="shared" si="3"/>
        <v>2494188</v>
      </c>
      <c r="AD13" s="321" t="str">
        <f t="shared" si="4"/>
        <v xml:space="preserve">    7668719</v>
      </c>
      <c r="AE13" s="321" t="str">
        <f t="shared" si="4"/>
        <v xml:space="preserve">    5337048</v>
      </c>
      <c r="AF13" s="321" t="str">
        <f t="shared" si="4"/>
        <v xml:space="preserve">    2331671</v>
      </c>
      <c r="AG13" s="321" t="str">
        <f t="shared" si="4"/>
        <v xml:space="preserve">    2494188</v>
      </c>
      <c r="AK13" s="332"/>
      <c r="AL13" s="346"/>
      <c r="AM13" s="346"/>
      <c r="AN13" s="341">
        <f>SUM(AN14:AN22)</f>
        <v>6678711.0699999994</v>
      </c>
      <c r="AO13" s="341"/>
      <c r="AP13" s="341">
        <f>SUM(AP14:AP22)</f>
        <v>4368047.45</v>
      </c>
      <c r="AQ13" s="344"/>
      <c r="AR13" s="341">
        <f>SUM(AR14:AR22)</f>
        <v>0</v>
      </c>
      <c r="AS13" s="341">
        <f>SUM(AS14:AS22)</f>
        <v>2310663</v>
      </c>
    </row>
    <row r="14" spans="2:48" outlineLevel="1" x14ac:dyDescent="0.25">
      <c r="B14" s="330">
        <v>12</v>
      </c>
      <c r="C14" s="316" t="s">
        <v>2048</v>
      </c>
      <c r="D14" s="347" t="str">
        <f>IF(VLOOKUP($B14,suvaha_p!$A:$G,1)=$B14,VLOOKUP($B14,suvaha_p!$A:$G,$B$1),0)</f>
        <v>Pozemky (031) - /092A/</v>
      </c>
      <c r="E14" s="348" t="s">
        <v>1217</v>
      </c>
      <c r="F14" s="349">
        <f>SUM('HL KNIHA VYPOC'!G26)</f>
        <v>133116.81</v>
      </c>
      <c r="I14" s="350">
        <f t="shared" si="16"/>
        <v>133117</v>
      </c>
      <c r="J14" s="318"/>
      <c r="K14" s="318">
        <f t="shared" si="5"/>
        <v>0</v>
      </c>
      <c r="L14" s="318">
        <f>SUM(ANALYTIKAVUJ!C33)*-1</f>
        <v>0</v>
      </c>
      <c r="M14" s="318">
        <f t="shared" si="6"/>
        <v>0</v>
      </c>
      <c r="N14" s="318">
        <f t="shared" si="7"/>
        <v>133117</v>
      </c>
      <c r="P14" s="351">
        <f>SUM('HL KNIHA VYPOC'!K26)</f>
        <v>133116.81</v>
      </c>
      <c r="S14" s="318">
        <f t="shared" ref="S14:S22" si="17">SUM(P14:R14)</f>
        <v>133116.81</v>
      </c>
      <c r="U14" s="318">
        <f t="shared" ref="U14:U22" si="18">SUM(T14)</f>
        <v>0</v>
      </c>
      <c r="V14" s="318">
        <f>SUM(ANALYTIKAVUJ!D33)*-1</f>
        <v>0</v>
      </c>
      <c r="W14" s="318">
        <f t="shared" ref="W14:W22" si="19">SUM(V14)</f>
        <v>0</v>
      </c>
      <c r="X14" s="318">
        <f t="shared" si="11"/>
        <v>133117</v>
      </c>
      <c r="Z14" s="339">
        <f t="shared" si="0"/>
        <v>133117</v>
      </c>
      <c r="AA14" s="339">
        <f t="shared" si="1"/>
        <v>0</v>
      </c>
      <c r="AB14" s="339">
        <f t="shared" si="2"/>
        <v>133117</v>
      </c>
      <c r="AC14" s="339">
        <f t="shared" si="3"/>
        <v>133117</v>
      </c>
      <c r="AD14" s="321" t="str">
        <f t="shared" si="4"/>
        <v xml:space="preserve">     133117</v>
      </c>
      <c r="AE14" s="321" t="str">
        <f t="shared" si="4"/>
        <v xml:space="preserve">          0</v>
      </c>
      <c r="AF14" s="321" t="str">
        <f t="shared" si="4"/>
        <v xml:space="preserve">     133117</v>
      </c>
      <c r="AG14" s="321" t="str">
        <f t="shared" si="4"/>
        <v xml:space="preserve">     133117</v>
      </c>
      <c r="AK14" s="349">
        <f>SUM('HL KNIHA VYPOC'!H26)</f>
        <v>133116.81</v>
      </c>
      <c r="AN14" s="350">
        <f t="shared" ref="AN14:AN22" si="20">SUM(AK14:AM14)</f>
        <v>133116.81</v>
      </c>
      <c r="AO14" s="318"/>
      <c r="AP14" s="318">
        <f t="shared" ref="AP14:AP22" si="21">SUM(AO14)</f>
        <v>0</v>
      </c>
      <c r="AQ14" s="318">
        <f>SUM(ANALYTIKAVUJ!E33)*-1</f>
        <v>0</v>
      </c>
      <c r="AR14" s="318">
        <f t="shared" ref="AR14:AR22" si="22">SUM(AQ14)</f>
        <v>0</v>
      </c>
      <c r="AS14" s="350">
        <f t="shared" ref="AS14:AS22" si="23">ROUND((AN14-AP14-AR14),0)</f>
        <v>133117</v>
      </c>
    </row>
    <row r="15" spans="2:48" outlineLevel="1" x14ac:dyDescent="0.25">
      <c r="B15" s="330">
        <v>13</v>
      </c>
      <c r="C15" s="316" t="s">
        <v>2039</v>
      </c>
      <c r="D15" s="347" t="str">
        <f>IF(VLOOKUP($B15,suvaha_p!$A:$G,1)=$B15,VLOOKUP($B15,suvaha_p!$A:$G,$B$1),0)</f>
        <v>Stavby (021) - /081, 092A/</v>
      </c>
      <c r="E15" s="348" t="s">
        <v>1218</v>
      </c>
      <c r="F15" s="349">
        <f>SUM('HL KNIHA VYPOC'!G16)</f>
        <v>1400972.25</v>
      </c>
      <c r="I15" s="350">
        <f t="shared" si="16"/>
        <v>1400972</v>
      </c>
      <c r="J15" s="350">
        <f>SUM('HL KNIHA VYPOC'!G61)*-1</f>
        <v>915892.25</v>
      </c>
      <c r="K15" s="318">
        <f t="shared" si="5"/>
        <v>915892</v>
      </c>
      <c r="L15" s="318">
        <f>SUM(ANALYTIKAVUJ!C34)*-1</f>
        <v>0</v>
      </c>
      <c r="M15" s="318">
        <f t="shared" si="6"/>
        <v>0</v>
      </c>
      <c r="N15" s="318">
        <f t="shared" si="7"/>
        <v>485080</v>
      </c>
      <c r="P15" s="351">
        <f>SUM('HL KNIHA VYPOC'!K16)</f>
        <v>1376777.8</v>
      </c>
      <c r="S15" s="318">
        <f t="shared" si="17"/>
        <v>1376777.8</v>
      </c>
      <c r="T15" s="318">
        <f>SUM('HL KNIHA VYPOC'!K61)*-1</f>
        <v>857242.16</v>
      </c>
      <c r="U15" s="318">
        <f t="shared" si="18"/>
        <v>857242.16</v>
      </c>
      <c r="V15" s="318">
        <f>SUM(ANALYTIKAVUJ!D34)*-1</f>
        <v>0</v>
      </c>
      <c r="W15" s="318">
        <f t="shared" si="19"/>
        <v>0</v>
      </c>
      <c r="X15" s="318">
        <f t="shared" si="11"/>
        <v>519536</v>
      </c>
      <c r="Z15" s="339">
        <f t="shared" si="0"/>
        <v>1400972</v>
      </c>
      <c r="AA15" s="339">
        <f t="shared" si="1"/>
        <v>915892</v>
      </c>
      <c r="AB15" s="339">
        <f t="shared" si="2"/>
        <v>485080</v>
      </c>
      <c r="AC15" s="339">
        <f t="shared" si="3"/>
        <v>519536</v>
      </c>
      <c r="AD15" s="321" t="str">
        <f t="shared" si="4"/>
        <v xml:space="preserve">    1400972</v>
      </c>
      <c r="AE15" s="321" t="str">
        <f t="shared" si="4"/>
        <v xml:space="preserve">     915892</v>
      </c>
      <c r="AF15" s="321" t="str">
        <f t="shared" si="4"/>
        <v xml:space="preserve">     485080</v>
      </c>
      <c r="AG15" s="321" t="str">
        <f t="shared" si="4"/>
        <v xml:space="preserve">     519536</v>
      </c>
      <c r="AK15" s="349">
        <f>SUM('HL KNIHA VYPOC'!H16)</f>
        <v>1373041.73</v>
      </c>
      <c r="AN15" s="350">
        <f t="shared" si="20"/>
        <v>1373041.73</v>
      </c>
      <c r="AO15" s="350">
        <f>SUM('HL KNIHA VYPOC'!H61)*-1</f>
        <v>796182.86</v>
      </c>
      <c r="AP15" s="318">
        <f t="shared" si="21"/>
        <v>796182.86</v>
      </c>
      <c r="AQ15" s="318">
        <f>SUM(ANALYTIKAVUJ!E34)*-1</f>
        <v>0</v>
      </c>
      <c r="AR15" s="318">
        <f t="shared" si="22"/>
        <v>0</v>
      </c>
      <c r="AS15" s="350">
        <f t="shared" si="23"/>
        <v>576859</v>
      </c>
    </row>
    <row r="16" spans="2:48" ht="13.5" customHeight="1" outlineLevel="1" x14ac:dyDescent="0.25">
      <c r="B16" s="330">
        <v>14</v>
      </c>
      <c r="C16" s="316" t="s">
        <v>2040</v>
      </c>
      <c r="D16" s="347" t="str">
        <f>IF(VLOOKUP($B16,suvaha_p!$A:$G,1)=$B16,VLOOKUP($B16,suvaha_p!$A:$G,$B$1),0)</f>
        <v>Samostatné hnuteľné veci a súbory hnuteľných vecí (022) - /082, 092A/</v>
      </c>
      <c r="E16" s="348" t="s">
        <v>1219</v>
      </c>
      <c r="F16" s="349">
        <f>SUM('HL KNIHA VYPOC'!G17)</f>
        <v>5920567.1399999997</v>
      </c>
      <c r="I16" s="350">
        <f t="shared" si="16"/>
        <v>5920567</v>
      </c>
      <c r="J16" s="350">
        <f>SUM('HL KNIHA VYPOC'!G62)*-1</f>
        <v>4421156.33</v>
      </c>
      <c r="K16" s="318">
        <f t="shared" si="5"/>
        <v>4421156</v>
      </c>
      <c r="L16" s="318">
        <f>SUM(ANALYTIKAVUJ!C35)*-1</f>
        <v>0</v>
      </c>
      <c r="M16" s="318">
        <f t="shared" si="6"/>
        <v>0</v>
      </c>
      <c r="N16" s="318">
        <f t="shared" si="7"/>
        <v>1499411</v>
      </c>
      <c r="P16" s="351">
        <f>SUM('HL KNIHA VYPOC'!K17)</f>
        <v>5785549.5</v>
      </c>
      <c r="S16" s="318">
        <f t="shared" si="17"/>
        <v>5785549.5</v>
      </c>
      <c r="T16" s="318">
        <f>SUM('HL KNIHA VYPOC'!K62)*-1</f>
        <v>3947966.12</v>
      </c>
      <c r="U16" s="318">
        <f t="shared" si="18"/>
        <v>3947966.12</v>
      </c>
      <c r="V16" s="318">
        <f>SUM(ANALYTIKAVUJ!D35)*-1</f>
        <v>0</v>
      </c>
      <c r="W16" s="318">
        <f t="shared" si="19"/>
        <v>0</v>
      </c>
      <c r="X16" s="318">
        <f t="shared" si="11"/>
        <v>1837583</v>
      </c>
      <c r="Z16" s="339">
        <f t="shared" si="0"/>
        <v>5920567</v>
      </c>
      <c r="AA16" s="339">
        <f t="shared" si="1"/>
        <v>4421156</v>
      </c>
      <c r="AB16" s="339">
        <f t="shared" si="2"/>
        <v>1499411</v>
      </c>
      <c r="AC16" s="339">
        <f t="shared" si="3"/>
        <v>1837583</v>
      </c>
      <c r="AD16" s="321" t="str">
        <f t="shared" si="4"/>
        <v xml:space="preserve">    5920567</v>
      </c>
      <c r="AE16" s="321" t="str">
        <f t="shared" si="4"/>
        <v xml:space="preserve">    4421156</v>
      </c>
      <c r="AF16" s="321" t="str">
        <f t="shared" si="4"/>
        <v xml:space="preserve">    1499411</v>
      </c>
      <c r="AG16" s="321" t="str">
        <f t="shared" si="4"/>
        <v xml:space="preserve">    1837583</v>
      </c>
      <c r="AK16" s="349">
        <f>SUM('HL KNIHA VYPOC'!H17)</f>
        <v>5165512.0599999996</v>
      </c>
      <c r="AN16" s="350">
        <f t="shared" si="20"/>
        <v>5165512.0599999996</v>
      </c>
      <c r="AO16" s="350">
        <f>SUM('HL KNIHA VYPOC'!H62)*-1</f>
        <v>3571864.59</v>
      </c>
      <c r="AP16" s="318">
        <f t="shared" si="21"/>
        <v>3571864.59</v>
      </c>
      <c r="AQ16" s="318">
        <f>SUM(ANALYTIKAVUJ!E35)*-1</f>
        <v>0</v>
      </c>
      <c r="AR16" s="318">
        <f t="shared" si="22"/>
        <v>0</v>
      </c>
      <c r="AS16" s="350">
        <f t="shared" si="23"/>
        <v>1593647</v>
      </c>
    </row>
    <row r="17" spans="2:45" outlineLevel="1" x14ac:dyDescent="0.25">
      <c r="B17" s="330">
        <v>15</v>
      </c>
      <c r="C17" s="316" t="s">
        <v>2041</v>
      </c>
      <c r="D17" s="347" t="str">
        <f>IF(VLOOKUP($B17,suvaha_p!$A:$G,1)=$B17,VLOOKUP($B17,suvaha_p!$A:$G,$B$1),0)</f>
        <v>Pestovateľské celky trvalých porastov (025)
- /085, 092A/</v>
      </c>
      <c r="E17" s="348" t="s">
        <v>1220</v>
      </c>
      <c r="F17" s="349">
        <f>SUM('HL KNIHA VYPOC'!G20)</f>
        <v>0</v>
      </c>
      <c r="I17" s="350">
        <f t="shared" si="16"/>
        <v>0</v>
      </c>
      <c r="J17" s="350">
        <f>SUM('HL KNIHA VYPOC'!G65)*-1</f>
        <v>0</v>
      </c>
      <c r="K17" s="318">
        <f t="shared" si="5"/>
        <v>0</v>
      </c>
      <c r="L17" s="318">
        <f>SUM(ANALYTIKAVUJ!C36)*-1</f>
        <v>0</v>
      </c>
      <c r="M17" s="318">
        <f t="shared" si="6"/>
        <v>0</v>
      </c>
      <c r="N17" s="318">
        <f t="shared" si="7"/>
        <v>0</v>
      </c>
      <c r="P17" s="351">
        <f>SUM('HL KNIHA VYPOC'!K20)</f>
        <v>0</v>
      </c>
      <c r="S17" s="318">
        <f t="shared" si="17"/>
        <v>0</v>
      </c>
      <c r="T17" s="318">
        <f>SUM('HL KNIHA VYPOC'!K65)*-1</f>
        <v>0</v>
      </c>
      <c r="U17" s="318">
        <f t="shared" si="18"/>
        <v>0</v>
      </c>
      <c r="V17" s="318">
        <f>SUM(ANALYTIKAVUJ!D36)*-1</f>
        <v>0</v>
      </c>
      <c r="W17" s="318">
        <f t="shared" si="19"/>
        <v>0</v>
      </c>
      <c r="X17" s="318">
        <f t="shared" si="11"/>
        <v>0</v>
      </c>
      <c r="Z17" s="339">
        <f t="shared" si="0"/>
        <v>0</v>
      </c>
      <c r="AA17" s="339">
        <f t="shared" si="1"/>
        <v>0</v>
      </c>
      <c r="AB17" s="339">
        <f t="shared" si="2"/>
        <v>0</v>
      </c>
      <c r="AC17" s="339">
        <f t="shared" si="3"/>
        <v>0</v>
      </c>
      <c r="AD17" s="321" t="str">
        <f t="shared" si="4"/>
        <v xml:space="preserve">          0</v>
      </c>
      <c r="AE17" s="321" t="str">
        <f t="shared" si="4"/>
        <v xml:space="preserve">          0</v>
      </c>
      <c r="AF17" s="321" t="str">
        <f t="shared" si="4"/>
        <v xml:space="preserve">          0</v>
      </c>
      <c r="AG17" s="321" t="str">
        <f t="shared" si="4"/>
        <v xml:space="preserve">          0</v>
      </c>
      <c r="AK17" s="349">
        <f>SUM('HL KNIHA VYPOC'!H20)</f>
        <v>0</v>
      </c>
      <c r="AN17" s="350">
        <f t="shared" si="20"/>
        <v>0</v>
      </c>
      <c r="AO17" s="350">
        <f>SUM('HL KNIHA VYPOC'!H65)*-1</f>
        <v>0</v>
      </c>
      <c r="AP17" s="318">
        <f t="shared" si="21"/>
        <v>0</v>
      </c>
      <c r="AQ17" s="318">
        <f>SUM(ANALYTIKAVUJ!E36)*-1</f>
        <v>0</v>
      </c>
      <c r="AR17" s="318">
        <f t="shared" si="22"/>
        <v>0</v>
      </c>
      <c r="AS17" s="350">
        <f t="shared" si="23"/>
        <v>0</v>
      </c>
    </row>
    <row r="18" spans="2:45" outlineLevel="1" x14ac:dyDescent="0.25">
      <c r="B18" s="330">
        <v>16</v>
      </c>
      <c r="C18" s="316" t="s">
        <v>2042</v>
      </c>
      <c r="D18" s="347" t="str">
        <f>IF(VLOOKUP($B18,suvaha_p!$A:$G,1)=$B18,VLOOKUP($B18,suvaha_p!$A:$G,$B$1),0)</f>
        <v>Základné stádo a ťažné zvieratá (026) - /086, 092A/</v>
      </c>
      <c r="E18" s="348" t="s">
        <v>1221</v>
      </c>
      <c r="F18" s="349">
        <f>SUM('HL KNIHA VYPOC'!G21)</f>
        <v>0</v>
      </c>
      <c r="I18" s="350">
        <f t="shared" si="16"/>
        <v>0</v>
      </c>
      <c r="J18" s="350">
        <f>SUM('HL KNIHA VYPOC'!G66)*-1</f>
        <v>0</v>
      </c>
      <c r="K18" s="318">
        <f t="shared" si="5"/>
        <v>0</v>
      </c>
      <c r="L18" s="318">
        <f>SUM(ANALYTIKAVUJ!C37)*-1</f>
        <v>0</v>
      </c>
      <c r="M18" s="318">
        <f t="shared" si="6"/>
        <v>0</v>
      </c>
      <c r="N18" s="318">
        <f t="shared" si="7"/>
        <v>0</v>
      </c>
      <c r="P18" s="351">
        <f>SUM('HL KNIHA VYPOC'!K21)</f>
        <v>0</v>
      </c>
      <c r="S18" s="318">
        <f t="shared" si="17"/>
        <v>0</v>
      </c>
      <c r="T18" s="318">
        <f>SUM('HL KNIHA VYPOC'!K66)*-1</f>
        <v>0</v>
      </c>
      <c r="U18" s="318">
        <f t="shared" si="18"/>
        <v>0</v>
      </c>
      <c r="V18" s="318">
        <f>SUM(ANALYTIKAVUJ!D37)*-1</f>
        <v>0</v>
      </c>
      <c r="W18" s="318">
        <f t="shared" si="19"/>
        <v>0</v>
      </c>
      <c r="X18" s="318">
        <f t="shared" si="11"/>
        <v>0</v>
      </c>
      <c r="Z18" s="339">
        <f t="shared" si="0"/>
        <v>0</v>
      </c>
      <c r="AA18" s="339">
        <f t="shared" si="1"/>
        <v>0</v>
      </c>
      <c r="AB18" s="339">
        <f t="shared" si="2"/>
        <v>0</v>
      </c>
      <c r="AC18" s="339">
        <f t="shared" si="3"/>
        <v>0</v>
      </c>
      <c r="AD18" s="321" t="str">
        <f t="shared" si="4"/>
        <v xml:space="preserve">          0</v>
      </c>
      <c r="AE18" s="321" t="str">
        <f t="shared" si="4"/>
        <v xml:space="preserve">          0</v>
      </c>
      <c r="AF18" s="321" t="str">
        <f t="shared" si="4"/>
        <v xml:space="preserve">          0</v>
      </c>
      <c r="AG18" s="321" t="str">
        <f t="shared" si="4"/>
        <v xml:space="preserve">          0</v>
      </c>
      <c r="AK18" s="349">
        <f>SUM('HL KNIHA VYPOC'!H21)</f>
        <v>0</v>
      </c>
      <c r="AN18" s="350">
        <f t="shared" si="20"/>
        <v>0</v>
      </c>
      <c r="AO18" s="350">
        <f>SUM('HL KNIHA VYPOC'!H66)*-1</f>
        <v>0</v>
      </c>
      <c r="AP18" s="318">
        <f t="shared" si="21"/>
        <v>0</v>
      </c>
      <c r="AQ18" s="318">
        <f>SUM(ANALYTIKAVUJ!E37)*-1</f>
        <v>0</v>
      </c>
      <c r="AR18" s="318">
        <f t="shared" si="22"/>
        <v>0</v>
      </c>
      <c r="AS18" s="350">
        <f t="shared" si="23"/>
        <v>0</v>
      </c>
    </row>
    <row r="19" spans="2:45" outlineLevel="1" x14ac:dyDescent="0.25">
      <c r="B19" s="330">
        <v>17</v>
      </c>
      <c r="C19" s="316" t="s">
        <v>2044</v>
      </c>
      <c r="D19" s="347" t="str">
        <f>IF(VLOOKUP($B19,suvaha_p!$A:$G,1)=$B19,VLOOKUP($B19,suvaha_p!$A:$G,$B$1),0)</f>
        <v>Ostatný dlhodobý hmotný majetok
(029, 02X, 032) - /089, 08X, 092A/</v>
      </c>
      <c r="E19" s="348" t="s">
        <v>1222</v>
      </c>
      <c r="F19" s="349">
        <f>SUM('HL KNIHA VYPOC'!G23+'HL KNIHA VYPOC'!G27)</f>
        <v>0</v>
      </c>
      <c r="I19" s="350">
        <f t="shared" si="16"/>
        <v>0</v>
      </c>
      <c r="J19" s="350">
        <f>SUM('HL KNIHA VYPOC'!G68)*-1</f>
        <v>0</v>
      </c>
      <c r="K19" s="318">
        <f t="shared" si="5"/>
        <v>0</v>
      </c>
      <c r="L19" s="318">
        <f>SUM(ANALYTIKAVUJ!C38)*-1</f>
        <v>0</v>
      </c>
      <c r="M19" s="318">
        <f t="shared" si="6"/>
        <v>0</v>
      </c>
      <c r="N19" s="318">
        <f t="shared" si="7"/>
        <v>0</v>
      </c>
      <c r="P19" s="351">
        <f>SUM('HL KNIHA VYPOC'!K23+'HL KNIHA VYPOC'!K27)</f>
        <v>0</v>
      </c>
      <c r="S19" s="318">
        <f t="shared" si="17"/>
        <v>0</v>
      </c>
      <c r="T19" s="318">
        <f>SUM('HL KNIHA VYPOC'!K68)*-1</f>
        <v>0</v>
      </c>
      <c r="U19" s="318">
        <f t="shared" si="18"/>
        <v>0</v>
      </c>
      <c r="V19" s="318">
        <f>SUM(ANALYTIKAVUJ!D38)*-1</f>
        <v>0</v>
      </c>
      <c r="W19" s="318">
        <f t="shared" si="19"/>
        <v>0</v>
      </c>
      <c r="X19" s="318">
        <f t="shared" si="11"/>
        <v>0</v>
      </c>
      <c r="Z19" s="339">
        <f t="shared" si="0"/>
        <v>0</v>
      </c>
      <c r="AA19" s="339">
        <f t="shared" si="1"/>
        <v>0</v>
      </c>
      <c r="AB19" s="339">
        <f t="shared" si="2"/>
        <v>0</v>
      </c>
      <c r="AC19" s="339">
        <f t="shared" si="3"/>
        <v>0</v>
      </c>
      <c r="AD19" s="321" t="str">
        <f t="shared" si="4"/>
        <v xml:space="preserve">          0</v>
      </c>
      <c r="AE19" s="321" t="str">
        <f t="shared" si="4"/>
        <v xml:space="preserve">          0</v>
      </c>
      <c r="AF19" s="321" t="str">
        <f t="shared" si="4"/>
        <v xml:space="preserve">          0</v>
      </c>
      <c r="AG19" s="321" t="str">
        <f t="shared" si="4"/>
        <v xml:space="preserve">          0</v>
      </c>
      <c r="AK19" s="349">
        <f>SUM('HL KNIHA VYPOC'!H23+'HL KNIHA VYPOC'!H27)</f>
        <v>0</v>
      </c>
      <c r="AN19" s="350">
        <f t="shared" si="20"/>
        <v>0</v>
      </c>
      <c r="AO19" s="350">
        <f>SUM('HL KNIHA VYPOC'!H68)*-1</f>
        <v>0</v>
      </c>
      <c r="AP19" s="318">
        <f t="shared" si="21"/>
        <v>0</v>
      </c>
      <c r="AQ19" s="318">
        <f>SUM(ANALYTIKAVUJ!E38)*-1</f>
        <v>0</v>
      </c>
      <c r="AR19" s="318">
        <f t="shared" si="22"/>
        <v>0</v>
      </c>
      <c r="AS19" s="350">
        <f t="shared" si="23"/>
        <v>0</v>
      </c>
    </row>
    <row r="20" spans="2:45" outlineLevel="1" x14ac:dyDescent="0.25">
      <c r="B20" s="330">
        <v>18</v>
      </c>
      <c r="C20" s="316" t="s">
        <v>2045</v>
      </c>
      <c r="D20" s="347" t="str">
        <f>IF(VLOOKUP($B20,suvaha_p!$A:$G,1)=$B20,VLOOKUP($B20,suvaha_p!$A:$G,$B$1),0)</f>
        <v>Obstarávaný dlhodobý hmotný majetok
(042) - /094/</v>
      </c>
      <c r="E20" s="348" t="s">
        <v>2049</v>
      </c>
      <c r="F20" s="349">
        <f>SUM('HL KNIHA VYPOC'!G32)</f>
        <v>1362.710000000021</v>
      </c>
      <c r="I20" s="350">
        <f t="shared" si="16"/>
        <v>1363</v>
      </c>
      <c r="J20" s="350"/>
      <c r="K20" s="318">
        <f t="shared" si="5"/>
        <v>0</v>
      </c>
      <c r="L20" s="318">
        <f>SUM('HL KNIHA VYPOC'!G74)*-1</f>
        <v>0</v>
      </c>
      <c r="M20" s="318">
        <f t="shared" si="6"/>
        <v>0</v>
      </c>
      <c r="N20" s="318">
        <f t="shared" si="7"/>
        <v>1363</v>
      </c>
      <c r="P20" s="351">
        <f>SUM('HL KNIHA VYPOC'!K32)</f>
        <v>3951.5899999999674</v>
      </c>
      <c r="S20" s="318">
        <f t="shared" si="17"/>
        <v>3951.5899999999674</v>
      </c>
      <c r="U20" s="318">
        <f t="shared" si="18"/>
        <v>0</v>
      </c>
      <c r="V20" s="318">
        <f>SUM('HL KNIHA VYPOC'!K74)*-1</f>
        <v>0</v>
      </c>
      <c r="W20" s="318">
        <f t="shared" si="19"/>
        <v>0</v>
      </c>
      <c r="X20" s="318">
        <f t="shared" si="11"/>
        <v>3952</v>
      </c>
      <c r="Z20" s="339">
        <f t="shared" si="0"/>
        <v>1363</v>
      </c>
      <c r="AA20" s="339">
        <f t="shared" si="1"/>
        <v>0</v>
      </c>
      <c r="AB20" s="339">
        <f t="shared" si="2"/>
        <v>1363</v>
      </c>
      <c r="AC20" s="339">
        <f t="shared" si="3"/>
        <v>3952</v>
      </c>
      <c r="AD20" s="321" t="str">
        <f t="shared" si="4"/>
        <v xml:space="preserve">       1363</v>
      </c>
      <c r="AE20" s="321" t="str">
        <f t="shared" si="4"/>
        <v xml:space="preserve">          0</v>
      </c>
      <c r="AF20" s="321" t="str">
        <f t="shared" si="4"/>
        <v xml:space="preserve">       1363</v>
      </c>
      <c r="AG20" s="321" t="str">
        <f t="shared" si="4"/>
        <v xml:space="preserve">       3952</v>
      </c>
      <c r="AK20" s="349">
        <f>SUM('HL KNIHA VYPOC'!H32)</f>
        <v>6540.47</v>
      </c>
      <c r="AN20" s="350">
        <f t="shared" si="20"/>
        <v>6540.47</v>
      </c>
      <c r="AO20" s="350"/>
      <c r="AP20" s="318">
        <f t="shared" si="21"/>
        <v>0</v>
      </c>
      <c r="AQ20" s="318">
        <f>SUM('HL KNIHA VYPOC'!H74)*-1</f>
        <v>0</v>
      </c>
      <c r="AR20" s="318">
        <f t="shared" si="22"/>
        <v>0</v>
      </c>
      <c r="AS20" s="350">
        <f t="shared" si="23"/>
        <v>6540</v>
      </c>
    </row>
    <row r="21" spans="2:45" outlineLevel="1" x14ac:dyDescent="0.25">
      <c r="B21" s="330">
        <v>19</v>
      </c>
      <c r="C21" s="316" t="s">
        <v>2050</v>
      </c>
      <c r="D21" s="347" t="str">
        <f>IF(VLOOKUP($B21,suvaha_p!$A:$G,1)=$B21,VLOOKUP($B21,suvaha_p!$A:$G,$B$1),0)</f>
        <v>Poskytnuté preddavky na dlhodobý hmotný majetok (052) - /095A/</v>
      </c>
      <c r="E21" s="348" t="s">
        <v>1226</v>
      </c>
      <c r="F21" s="349">
        <f>SUM('HL KNIHA VYPOC'!G38)</f>
        <v>212699.8</v>
      </c>
      <c r="I21" s="350">
        <f t="shared" si="16"/>
        <v>212700</v>
      </c>
      <c r="J21" s="318"/>
      <c r="K21" s="318">
        <f t="shared" si="5"/>
        <v>0</v>
      </c>
      <c r="L21" s="318">
        <f>SUM(ANALYTIKAVUJ!C42)*-1</f>
        <v>0</v>
      </c>
      <c r="M21" s="318">
        <f t="shared" si="6"/>
        <v>0</v>
      </c>
      <c r="N21" s="318">
        <f t="shared" si="7"/>
        <v>212700</v>
      </c>
      <c r="P21" s="351">
        <f>SUM('HL KNIHA VYPOC'!K38)</f>
        <v>0</v>
      </c>
      <c r="S21" s="318">
        <f t="shared" si="17"/>
        <v>0</v>
      </c>
      <c r="U21" s="318">
        <f t="shared" si="18"/>
        <v>0</v>
      </c>
      <c r="V21" s="318">
        <f>SUM(ANALYTIKAVUJ!D42)*-1</f>
        <v>0</v>
      </c>
      <c r="W21" s="318">
        <f t="shared" si="19"/>
        <v>0</v>
      </c>
      <c r="X21" s="318">
        <f t="shared" si="11"/>
        <v>0</v>
      </c>
      <c r="Z21" s="339">
        <f t="shared" si="0"/>
        <v>212700</v>
      </c>
      <c r="AA21" s="339">
        <f t="shared" si="1"/>
        <v>0</v>
      </c>
      <c r="AB21" s="339">
        <f t="shared" si="2"/>
        <v>212700</v>
      </c>
      <c r="AC21" s="339">
        <f t="shared" si="3"/>
        <v>0</v>
      </c>
      <c r="AD21" s="321" t="str">
        <f t="shared" si="4"/>
        <v xml:space="preserve">     212700</v>
      </c>
      <c r="AE21" s="321" t="str">
        <f t="shared" si="4"/>
        <v xml:space="preserve">          0</v>
      </c>
      <c r="AF21" s="321" t="str">
        <f t="shared" si="4"/>
        <v xml:space="preserve">     212700</v>
      </c>
      <c r="AG21" s="321" t="str">
        <f t="shared" si="4"/>
        <v xml:space="preserve">          0</v>
      </c>
      <c r="AK21" s="349">
        <f>SUM('HL KNIHA VYPOC'!H38)</f>
        <v>500</v>
      </c>
      <c r="AN21" s="350">
        <f t="shared" si="20"/>
        <v>500</v>
      </c>
      <c r="AO21" s="318"/>
      <c r="AP21" s="318">
        <f t="shared" si="21"/>
        <v>0</v>
      </c>
      <c r="AQ21" s="318">
        <f>SUM(ANALYTIKAVUJ!E42)*-1</f>
        <v>0</v>
      </c>
      <c r="AR21" s="318">
        <f t="shared" si="22"/>
        <v>0</v>
      </c>
      <c r="AS21" s="350">
        <f t="shared" si="23"/>
        <v>500</v>
      </c>
    </row>
    <row r="22" spans="2:45" outlineLevel="1" x14ac:dyDescent="0.25">
      <c r="B22" s="330">
        <v>20</v>
      </c>
      <c r="C22" s="316" t="s">
        <v>2051</v>
      </c>
      <c r="D22" s="347" t="str">
        <f>IF(VLOOKUP($B22,suvaha_p!$A:$G,1)=$B22,VLOOKUP($B22,suvaha_p!$A:$G,$B$1),0)</f>
        <v>Opravná položka k nadobudnutému majetku 
(+/- 097) +/- 098</v>
      </c>
      <c r="E22" s="348" t="s">
        <v>2052</v>
      </c>
      <c r="F22" s="349">
        <f>SUM('HL KNIHA VYPOC'!G77+'HL KNIHA VYPOC'!G78)</f>
        <v>0</v>
      </c>
      <c r="I22" s="350">
        <f t="shared" si="16"/>
        <v>0</v>
      </c>
      <c r="J22" s="350"/>
      <c r="K22" s="318">
        <f t="shared" si="5"/>
        <v>0</v>
      </c>
      <c r="L22" s="318"/>
      <c r="M22" s="318">
        <f t="shared" si="6"/>
        <v>0</v>
      </c>
      <c r="N22" s="318">
        <f t="shared" si="7"/>
        <v>0</v>
      </c>
      <c r="P22" s="351">
        <f>SUM('HL KNIHA VYPOC'!K77+'HL KNIHA VYPOC'!K78)</f>
        <v>0</v>
      </c>
      <c r="S22" s="318">
        <f t="shared" si="17"/>
        <v>0</v>
      </c>
      <c r="U22" s="318">
        <f t="shared" si="18"/>
        <v>0</v>
      </c>
      <c r="W22" s="318">
        <f t="shared" si="19"/>
        <v>0</v>
      </c>
      <c r="X22" s="318">
        <f t="shared" si="11"/>
        <v>0</v>
      </c>
      <c r="Z22" s="339">
        <f t="shared" si="0"/>
        <v>0</v>
      </c>
      <c r="AA22" s="339">
        <f t="shared" si="1"/>
        <v>0</v>
      </c>
      <c r="AB22" s="339">
        <f t="shared" si="2"/>
        <v>0</v>
      </c>
      <c r="AC22" s="339">
        <f t="shared" si="3"/>
        <v>0</v>
      </c>
      <c r="AD22" s="321" t="str">
        <f t="shared" si="4"/>
        <v xml:space="preserve">          0</v>
      </c>
      <c r="AE22" s="321" t="str">
        <f t="shared" si="4"/>
        <v xml:space="preserve">          0</v>
      </c>
      <c r="AF22" s="321" t="str">
        <f t="shared" si="4"/>
        <v xml:space="preserve">          0</v>
      </c>
      <c r="AG22" s="321" t="str">
        <f t="shared" si="4"/>
        <v xml:space="preserve">          0</v>
      </c>
      <c r="AK22" s="349">
        <f>SUM('HL KNIHA VYPOC'!H77+'HL KNIHA VYPOC'!H78)</f>
        <v>0</v>
      </c>
      <c r="AN22" s="350">
        <f t="shared" si="20"/>
        <v>0</v>
      </c>
      <c r="AO22" s="350"/>
      <c r="AP22" s="318">
        <f t="shared" si="21"/>
        <v>0</v>
      </c>
      <c r="AQ22" s="318"/>
      <c r="AR22" s="318">
        <f t="shared" si="22"/>
        <v>0</v>
      </c>
      <c r="AS22" s="350">
        <f t="shared" si="23"/>
        <v>0</v>
      </c>
    </row>
    <row r="23" spans="2:45" outlineLevel="1" x14ac:dyDescent="0.25">
      <c r="B23" s="330">
        <v>21</v>
      </c>
      <c r="C23" s="316" t="s">
        <v>2053</v>
      </c>
      <c r="D23" s="317" t="str">
        <f>IF(VLOOKUP($B23,suvaha_p!$A:$G,1)=$B23,VLOOKUP($B23,suvaha_p!$A:$G,$B$1),0)</f>
        <v>Dlhodobý finančný majetok súčet (r. 22 až r. 32)</v>
      </c>
      <c r="E23" s="331" t="s">
        <v>2054</v>
      </c>
      <c r="F23" s="332"/>
      <c r="G23" s="346"/>
      <c r="H23" s="346"/>
      <c r="I23" s="341">
        <f>SUM(I24:I34)</f>
        <v>0</v>
      </c>
      <c r="J23" s="342"/>
      <c r="K23" s="341">
        <f>SUM(K24:K34)</f>
        <v>0</v>
      </c>
      <c r="L23" s="344"/>
      <c r="M23" s="341">
        <f>SUM(M24:M34)</f>
        <v>0</v>
      </c>
      <c r="N23" s="344">
        <f>SUM(N24:N34)</f>
        <v>0</v>
      </c>
      <c r="P23" s="345"/>
      <c r="Q23" s="344"/>
      <c r="R23" s="344"/>
      <c r="S23" s="344">
        <f>SUM(S24:S34)</f>
        <v>0</v>
      </c>
      <c r="T23" s="344"/>
      <c r="U23" s="344">
        <f>SUM(U24:U34)</f>
        <v>0</v>
      </c>
      <c r="V23" s="344"/>
      <c r="W23" s="344">
        <f>SUM(W24:W34)</f>
        <v>0</v>
      </c>
      <c r="X23" s="344">
        <f>SUM(X24:X34)</f>
        <v>0</v>
      </c>
      <c r="Z23" s="339">
        <f t="shared" si="0"/>
        <v>0</v>
      </c>
      <c r="AA23" s="339">
        <f t="shared" si="1"/>
        <v>0</v>
      </c>
      <c r="AB23" s="339">
        <f t="shared" si="2"/>
        <v>0</v>
      </c>
      <c r="AC23" s="339">
        <f t="shared" si="3"/>
        <v>0</v>
      </c>
      <c r="AD23" s="321" t="str">
        <f t="shared" si="4"/>
        <v xml:space="preserve">          0</v>
      </c>
      <c r="AE23" s="321" t="str">
        <f t="shared" si="4"/>
        <v xml:space="preserve">          0</v>
      </c>
      <c r="AF23" s="321" t="str">
        <f t="shared" si="4"/>
        <v xml:space="preserve">          0</v>
      </c>
      <c r="AG23" s="321" t="str">
        <f t="shared" si="4"/>
        <v xml:space="preserve">          0</v>
      </c>
      <c r="AK23" s="332"/>
      <c r="AL23" s="346"/>
      <c r="AM23" s="346"/>
      <c r="AN23" s="341">
        <f>SUM(AN24:AN34)</f>
        <v>0</v>
      </c>
      <c r="AO23" s="342"/>
      <c r="AP23" s="341">
        <f>SUM(AP24:AP34)</f>
        <v>0</v>
      </c>
      <c r="AQ23" s="344"/>
      <c r="AR23" s="341">
        <f>SUM(AR24:AR34)</f>
        <v>0</v>
      </c>
      <c r="AS23" s="341">
        <f>SUM(AS24:AS34)</f>
        <v>0</v>
      </c>
    </row>
    <row r="24" spans="2:45" outlineLevel="1" x14ac:dyDescent="0.25">
      <c r="B24" s="330">
        <v>22</v>
      </c>
      <c r="C24" s="316" t="s">
        <v>2055</v>
      </c>
      <c r="D24" s="347" t="str">
        <f>IF(VLOOKUP($B24,suvaha_p!$A:$G,1)=$B24,VLOOKUP($B24,suvaha_p!$A:$G,$B$1),0)</f>
        <v>Podielové cenné papiere a podiely v prepojených účtovných jednotkách (061A, 062A, 063A) - /096A/</v>
      </c>
      <c r="E24" s="348" t="s">
        <v>1197</v>
      </c>
      <c r="F24" s="349">
        <f>SUM('HL KNIHA VYPOC'!G42)</f>
        <v>0</v>
      </c>
      <c r="G24" s="350">
        <f>SUM(ANALYTIKAVUJ!C5+ANALYTIKAVUJ!C9)</f>
        <v>0</v>
      </c>
      <c r="I24" s="350">
        <f t="shared" si="16"/>
        <v>0</v>
      </c>
      <c r="J24" s="318"/>
      <c r="K24" s="318">
        <f t="shared" si="5"/>
        <v>0</v>
      </c>
      <c r="L24" s="318">
        <f>SUM(ANALYTIKAVUJ!C46)*-1</f>
        <v>0</v>
      </c>
      <c r="M24" s="318">
        <f t="shared" si="6"/>
        <v>0</v>
      </c>
      <c r="N24" s="318">
        <f t="shared" si="7"/>
        <v>0</v>
      </c>
      <c r="P24" s="351">
        <f>SUM('HL KNIHA VYPOC'!K42)</f>
        <v>0</v>
      </c>
      <c r="Q24" s="318">
        <f>SUM(ANALYTIKAVUJ!D5+ANALYTIKAVUJ!D9)</f>
        <v>0</v>
      </c>
      <c r="S24" s="318">
        <f t="shared" ref="S24:S34" si="24">SUM(P24:R24)</f>
        <v>0</v>
      </c>
      <c r="U24" s="318">
        <f t="shared" ref="U24:U35" si="25">SUM(T24)</f>
        <v>0</v>
      </c>
      <c r="V24" s="318">
        <f>SUM(ANALYTIKAVUJ!D46)*-1</f>
        <v>0</v>
      </c>
      <c r="W24" s="318">
        <f t="shared" ref="W24:W35" si="26">SUM(V24)</f>
        <v>0</v>
      </c>
      <c r="X24" s="318">
        <f t="shared" ref="X24:X34" si="27">ROUND((S24-U24-W24),0)</f>
        <v>0</v>
      </c>
      <c r="Z24" s="339">
        <f t="shared" si="0"/>
        <v>0</v>
      </c>
      <c r="AA24" s="339">
        <f t="shared" si="1"/>
        <v>0</v>
      </c>
      <c r="AB24" s="339">
        <f t="shared" si="2"/>
        <v>0</v>
      </c>
      <c r="AC24" s="339">
        <f t="shared" si="3"/>
        <v>0</v>
      </c>
      <c r="AD24" s="321" t="str">
        <f t="shared" si="4"/>
        <v xml:space="preserve">          0</v>
      </c>
      <c r="AE24" s="321" t="str">
        <f t="shared" si="4"/>
        <v xml:space="preserve">          0</v>
      </c>
      <c r="AF24" s="321" t="str">
        <f t="shared" si="4"/>
        <v xml:space="preserve">          0</v>
      </c>
      <c r="AG24" s="321" t="str">
        <f t="shared" si="4"/>
        <v xml:space="preserve">          0</v>
      </c>
      <c r="AK24" s="349">
        <f>SUM('HL KNIHA VYPOC'!H42)</f>
        <v>0</v>
      </c>
      <c r="AL24" s="350">
        <f>SUM(ANALYTIKAVUJ!E5+ANALYTIKAVUJ!E9)</f>
        <v>0</v>
      </c>
      <c r="AN24" s="350">
        <f t="shared" ref="AN24:AN34" si="28">SUM(AK24:AM24)</f>
        <v>0</v>
      </c>
      <c r="AO24" s="318"/>
      <c r="AP24" s="318">
        <f t="shared" ref="AP24:AP35" si="29">SUM(AO24)</f>
        <v>0</v>
      </c>
      <c r="AQ24" s="318">
        <f>SUM(ANALYTIKAVUJ!E46)*-1</f>
        <v>0</v>
      </c>
      <c r="AR24" s="318">
        <f t="shared" ref="AR24:AR35" si="30">SUM(AQ24)</f>
        <v>0</v>
      </c>
      <c r="AS24" s="350">
        <f t="shared" ref="AS24:AS34" si="31">ROUND((AN24-AP24-AR24),0)</f>
        <v>0</v>
      </c>
    </row>
    <row r="25" spans="2:45" outlineLevel="1" x14ac:dyDescent="0.25">
      <c r="B25" s="330">
        <v>23</v>
      </c>
      <c r="C25" s="316" t="s">
        <v>2039</v>
      </c>
      <c r="D25" s="347" t="str">
        <f>IF(VLOOKUP($B25,suvaha_p!$A:$G,1)=$B25,VLOOKUP($B25,suvaha_p!$A:$G,$B$1),0)</f>
        <v>Podielové cenné papiere a podiely s podielovou účasťou okrem v prepojených účtovných jednotkách 
(062A) - /096A/</v>
      </c>
      <c r="E25" s="348" t="s">
        <v>1199</v>
      </c>
      <c r="G25" s="350">
        <f>SUM(ANALYTIKAVUJ!C6)</f>
        <v>0</v>
      </c>
      <c r="I25" s="350">
        <f t="shared" si="16"/>
        <v>0</v>
      </c>
      <c r="J25" s="318"/>
      <c r="K25" s="318">
        <f t="shared" si="5"/>
        <v>0</v>
      </c>
      <c r="L25" s="318">
        <f>SUM(ANALYTIKAVUJ!C47)*-1</f>
        <v>0</v>
      </c>
      <c r="M25" s="318">
        <f t="shared" si="6"/>
        <v>0</v>
      </c>
      <c r="N25" s="318">
        <f t="shared" si="7"/>
        <v>0</v>
      </c>
      <c r="Q25" s="318">
        <f>SUM(ANALYTIKAVUJ!D6)</f>
        <v>0</v>
      </c>
      <c r="S25" s="318">
        <f t="shared" si="24"/>
        <v>0</v>
      </c>
      <c r="U25" s="318">
        <f t="shared" si="25"/>
        <v>0</v>
      </c>
      <c r="V25" s="318">
        <f>SUM(ANALYTIKAVUJ!D47)*-1</f>
        <v>0</v>
      </c>
      <c r="W25" s="318">
        <f t="shared" si="26"/>
        <v>0</v>
      </c>
      <c r="X25" s="318">
        <f t="shared" si="27"/>
        <v>0</v>
      </c>
      <c r="Z25" s="339">
        <f t="shared" si="0"/>
        <v>0</v>
      </c>
      <c r="AA25" s="339">
        <f t="shared" si="1"/>
        <v>0</v>
      </c>
      <c r="AB25" s="339">
        <f t="shared" si="2"/>
        <v>0</v>
      </c>
      <c r="AC25" s="339">
        <f t="shared" si="3"/>
        <v>0</v>
      </c>
      <c r="AD25" s="321" t="str">
        <f t="shared" si="4"/>
        <v xml:space="preserve">          0</v>
      </c>
      <c r="AE25" s="321" t="str">
        <f t="shared" si="4"/>
        <v xml:space="preserve">          0</v>
      </c>
      <c r="AF25" s="321" t="str">
        <f t="shared" si="4"/>
        <v xml:space="preserve">          0</v>
      </c>
      <c r="AG25" s="321" t="str">
        <f t="shared" si="4"/>
        <v xml:space="preserve">          0</v>
      </c>
      <c r="AL25" s="350">
        <f>SUM(ANALYTIKAVUJ!E6)</f>
        <v>0</v>
      </c>
      <c r="AN25" s="350">
        <f t="shared" si="28"/>
        <v>0</v>
      </c>
      <c r="AO25" s="318"/>
      <c r="AP25" s="318">
        <f t="shared" si="29"/>
        <v>0</v>
      </c>
      <c r="AQ25" s="318">
        <f>SUM(ANALYTIKAVUJ!E47)*-1</f>
        <v>0</v>
      </c>
      <c r="AR25" s="318">
        <f t="shared" si="30"/>
        <v>0</v>
      </c>
      <c r="AS25" s="350">
        <f t="shared" si="31"/>
        <v>0</v>
      </c>
    </row>
    <row r="26" spans="2:45" outlineLevel="1" x14ac:dyDescent="0.25">
      <c r="B26" s="330">
        <v>24</v>
      </c>
      <c r="C26" s="316" t="s">
        <v>2040</v>
      </c>
      <c r="D26" s="347" t="str">
        <f>IF(VLOOKUP($B26,suvaha_p!$A:$G,1)=$B26,VLOOKUP($B26,suvaha_p!$A:$G,$B$1),0)</f>
        <v>Ostatné realizovateľné cenné papiere a podiely
(063A) - /096A/</v>
      </c>
      <c r="E26" s="348" t="s">
        <v>1202</v>
      </c>
      <c r="G26" s="350">
        <f>SUM(ANALYTIKAVUJ!C10)</f>
        <v>0</v>
      </c>
      <c r="I26" s="350">
        <f t="shared" si="16"/>
        <v>0</v>
      </c>
      <c r="J26" s="318"/>
      <c r="K26" s="318">
        <f t="shared" si="5"/>
        <v>0</v>
      </c>
      <c r="L26" s="318">
        <f>SUM(ANALYTIKAVUJ!C48)*-1</f>
        <v>0</v>
      </c>
      <c r="M26" s="318">
        <f t="shared" si="6"/>
        <v>0</v>
      </c>
      <c r="N26" s="318">
        <f t="shared" si="7"/>
        <v>0</v>
      </c>
      <c r="Q26" s="318">
        <f>SUM(ANALYTIKAVUJ!D10)</f>
        <v>0</v>
      </c>
      <c r="S26" s="318">
        <f t="shared" si="24"/>
        <v>0</v>
      </c>
      <c r="U26" s="318">
        <f t="shared" si="25"/>
        <v>0</v>
      </c>
      <c r="V26" s="318">
        <f>SUM(ANALYTIKAVUJ!D48)*-1</f>
        <v>0</v>
      </c>
      <c r="W26" s="318">
        <f t="shared" si="26"/>
        <v>0</v>
      </c>
      <c r="X26" s="318">
        <f t="shared" si="27"/>
        <v>0</v>
      </c>
      <c r="Z26" s="339">
        <f t="shared" si="0"/>
        <v>0</v>
      </c>
      <c r="AA26" s="339">
        <f t="shared" si="1"/>
        <v>0</v>
      </c>
      <c r="AB26" s="339">
        <f t="shared" si="2"/>
        <v>0</v>
      </c>
      <c r="AC26" s="339">
        <f t="shared" si="3"/>
        <v>0</v>
      </c>
      <c r="AD26" s="321" t="str">
        <f t="shared" si="4"/>
        <v xml:space="preserve">          0</v>
      </c>
      <c r="AE26" s="321" t="str">
        <f t="shared" si="4"/>
        <v xml:space="preserve">          0</v>
      </c>
      <c r="AF26" s="321" t="str">
        <f t="shared" si="4"/>
        <v xml:space="preserve">          0</v>
      </c>
      <c r="AG26" s="321" t="str">
        <f t="shared" si="4"/>
        <v xml:space="preserve">          0</v>
      </c>
      <c r="AL26" s="350">
        <f>SUM(ANALYTIKAVUJ!E10)</f>
        <v>0</v>
      </c>
      <c r="AN26" s="350">
        <f t="shared" si="28"/>
        <v>0</v>
      </c>
      <c r="AO26" s="318"/>
      <c r="AP26" s="318">
        <f t="shared" si="29"/>
        <v>0</v>
      </c>
      <c r="AQ26" s="318">
        <f>SUM(ANALYTIKAVUJ!E48)*-1</f>
        <v>0</v>
      </c>
      <c r="AR26" s="318">
        <f t="shared" si="30"/>
        <v>0</v>
      </c>
      <c r="AS26" s="350">
        <f t="shared" si="31"/>
        <v>0</v>
      </c>
    </row>
    <row r="27" spans="2:45" outlineLevel="1" x14ac:dyDescent="0.25">
      <c r="B27" s="330">
        <v>25</v>
      </c>
      <c r="C27" s="316" t="s">
        <v>2041</v>
      </c>
      <c r="D27" s="347" t="str">
        <f>IF(VLOOKUP($B27,suvaha_p!$A:$G,1)=$B27,VLOOKUP($B27,suvaha_p!$A:$G,$B$1),0)</f>
        <v>Pôžičky prepojeným účtovným jednotkám (066A)
- /096A/</v>
      </c>
      <c r="E27" s="348" t="s">
        <v>1205</v>
      </c>
      <c r="G27" s="350">
        <f>SUM(ANALYTIKAVUJ!C13)</f>
        <v>0</v>
      </c>
      <c r="I27" s="350">
        <f t="shared" si="16"/>
        <v>0</v>
      </c>
      <c r="J27" s="318"/>
      <c r="K27" s="318">
        <f t="shared" si="5"/>
        <v>0</v>
      </c>
      <c r="L27" s="318">
        <f>SUM(ANALYTIKAVUJ!C49)*-1</f>
        <v>0</v>
      </c>
      <c r="M27" s="318">
        <f t="shared" si="6"/>
        <v>0</v>
      </c>
      <c r="N27" s="318">
        <f t="shared" si="7"/>
        <v>0</v>
      </c>
      <c r="Q27" s="318">
        <f>SUM(ANALYTIKAVUJ!D13)</f>
        <v>0</v>
      </c>
      <c r="S27" s="318">
        <f t="shared" si="24"/>
        <v>0</v>
      </c>
      <c r="U27" s="318">
        <f t="shared" si="25"/>
        <v>0</v>
      </c>
      <c r="V27" s="318">
        <f>SUM(ANALYTIKAVUJ!D49)*-1</f>
        <v>0</v>
      </c>
      <c r="W27" s="318">
        <f t="shared" si="26"/>
        <v>0</v>
      </c>
      <c r="X27" s="318">
        <f t="shared" si="27"/>
        <v>0</v>
      </c>
      <c r="Z27" s="339">
        <f t="shared" si="0"/>
        <v>0</v>
      </c>
      <c r="AA27" s="339">
        <f t="shared" si="1"/>
        <v>0</v>
      </c>
      <c r="AB27" s="339">
        <f t="shared" si="2"/>
        <v>0</v>
      </c>
      <c r="AC27" s="339">
        <f t="shared" si="3"/>
        <v>0</v>
      </c>
      <c r="AD27" s="321" t="str">
        <f t="shared" si="4"/>
        <v xml:space="preserve">          0</v>
      </c>
      <c r="AE27" s="321" t="str">
        <f t="shared" si="4"/>
        <v xml:space="preserve">          0</v>
      </c>
      <c r="AF27" s="321" t="str">
        <f t="shared" si="4"/>
        <v xml:space="preserve">          0</v>
      </c>
      <c r="AG27" s="321" t="str">
        <f t="shared" si="4"/>
        <v xml:space="preserve">          0</v>
      </c>
      <c r="AL27" s="350">
        <f>SUM(ANALYTIKAVUJ!E13)</f>
        <v>0</v>
      </c>
      <c r="AN27" s="350">
        <f t="shared" si="28"/>
        <v>0</v>
      </c>
      <c r="AO27" s="318"/>
      <c r="AP27" s="318">
        <f t="shared" si="29"/>
        <v>0</v>
      </c>
      <c r="AQ27" s="318">
        <f>SUM(ANALYTIKAVUJ!E49)*-1</f>
        <v>0</v>
      </c>
      <c r="AR27" s="318">
        <f t="shared" si="30"/>
        <v>0</v>
      </c>
      <c r="AS27" s="350">
        <f t="shared" si="31"/>
        <v>0</v>
      </c>
    </row>
    <row r="28" spans="2:45" outlineLevel="1" x14ac:dyDescent="0.25">
      <c r="B28" s="330">
        <v>26</v>
      </c>
      <c r="C28" s="316" t="s">
        <v>2042</v>
      </c>
      <c r="D28" s="347" t="str">
        <f>IF(VLOOKUP($B28,suvaha_p!$A:$G,1)=$B28,VLOOKUP($B28,suvaha_p!$A:$G,$B$1),0)</f>
        <v>Pôžičky v rámci podielovej účasti okrem prepojeným účtovným jednotkám (066A) - /096A/</v>
      </c>
      <c r="E28" s="348" t="s">
        <v>1206</v>
      </c>
      <c r="G28" s="350">
        <f>SUM(ANALYTIKAVUJ!C14)</f>
        <v>0</v>
      </c>
      <c r="I28" s="350">
        <f t="shared" si="16"/>
        <v>0</v>
      </c>
      <c r="J28" s="318"/>
      <c r="K28" s="318">
        <f t="shared" si="5"/>
        <v>0</v>
      </c>
      <c r="L28" s="318">
        <f>SUM(ANALYTIKAVUJ!C50)*-1</f>
        <v>0</v>
      </c>
      <c r="M28" s="318">
        <f t="shared" si="6"/>
        <v>0</v>
      </c>
      <c r="N28" s="318">
        <f t="shared" si="7"/>
        <v>0</v>
      </c>
      <c r="Q28" s="318">
        <f>SUM(ANALYTIKAVUJ!D14)</f>
        <v>0</v>
      </c>
      <c r="S28" s="318">
        <f t="shared" si="24"/>
        <v>0</v>
      </c>
      <c r="U28" s="318">
        <f t="shared" si="25"/>
        <v>0</v>
      </c>
      <c r="V28" s="318">
        <f>SUM(ANALYTIKAVUJ!D50)*-1</f>
        <v>0</v>
      </c>
      <c r="W28" s="318">
        <f t="shared" si="26"/>
        <v>0</v>
      </c>
      <c r="X28" s="318">
        <f t="shared" si="27"/>
        <v>0</v>
      </c>
      <c r="Z28" s="339">
        <f t="shared" si="0"/>
        <v>0</v>
      </c>
      <c r="AA28" s="339">
        <f t="shared" si="1"/>
        <v>0</v>
      </c>
      <c r="AB28" s="339">
        <f t="shared" si="2"/>
        <v>0</v>
      </c>
      <c r="AC28" s="339">
        <f t="shared" si="3"/>
        <v>0</v>
      </c>
      <c r="AD28" s="321" t="str">
        <f t="shared" si="4"/>
        <v xml:space="preserve">          0</v>
      </c>
      <c r="AE28" s="321" t="str">
        <f t="shared" si="4"/>
        <v xml:space="preserve">          0</v>
      </c>
      <c r="AF28" s="321" t="str">
        <f t="shared" si="4"/>
        <v xml:space="preserve">          0</v>
      </c>
      <c r="AG28" s="321" t="str">
        <f t="shared" si="4"/>
        <v xml:space="preserve">          0</v>
      </c>
      <c r="AL28" s="350">
        <f>SUM(ANALYTIKAVUJ!E14)</f>
        <v>0</v>
      </c>
      <c r="AN28" s="350">
        <f t="shared" si="28"/>
        <v>0</v>
      </c>
      <c r="AO28" s="318"/>
      <c r="AP28" s="318">
        <f t="shared" si="29"/>
        <v>0</v>
      </c>
      <c r="AQ28" s="318">
        <f>SUM(ANALYTIKAVUJ!E50)*-1</f>
        <v>0</v>
      </c>
      <c r="AR28" s="318">
        <f t="shared" si="30"/>
        <v>0</v>
      </c>
      <c r="AS28" s="350">
        <f t="shared" si="31"/>
        <v>0</v>
      </c>
    </row>
    <row r="29" spans="2:45" ht="12.75" customHeight="1" outlineLevel="1" x14ac:dyDescent="0.25">
      <c r="B29" s="330">
        <v>27</v>
      </c>
      <c r="C29" s="316" t="s">
        <v>2044</v>
      </c>
      <c r="D29" s="347" t="str">
        <f>IF(VLOOKUP($B29,suvaha_p!$A:$G,1)=$B29,VLOOKUP($B29,suvaha_p!$A:$G,$B$1),0)</f>
        <v>Ostatné pôžičky (067A) - /096A/</v>
      </c>
      <c r="E29" s="348" t="s">
        <v>1210</v>
      </c>
      <c r="G29" s="350">
        <f>SUM(ANALYTIKAVUJ!C18)</f>
        <v>0</v>
      </c>
      <c r="I29" s="350">
        <f t="shared" si="16"/>
        <v>0</v>
      </c>
      <c r="J29" s="318"/>
      <c r="K29" s="318">
        <f t="shared" si="5"/>
        <v>0</v>
      </c>
      <c r="L29" s="318">
        <f>SUM(ANALYTIKAVUJ!C51)*-1</f>
        <v>0</v>
      </c>
      <c r="M29" s="318">
        <f t="shared" si="6"/>
        <v>0</v>
      </c>
      <c r="N29" s="318">
        <f t="shared" si="7"/>
        <v>0</v>
      </c>
      <c r="Q29" s="318">
        <f>SUM(ANALYTIKAVUJ!D18)</f>
        <v>0</v>
      </c>
      <c r="S29" s="318">
        <f t="shared" si="24"/>
        <v>0</v>
      </c>
      <c r="U29" s="318">
        <f t="shared" si="25"/>
        <v>0</v>
      </c>
      <c r="V29" s="318">
        <f>SUM(ANALYTIKAVUJ!D51)*-1</f>
        <v>0</v>
      </c>
      <c r="W29" s="318">
        <f t="shared" si="26"/>
        <v>0</v>
      </c>
      <c r="X29" s="318">
        <f t="shared" si="27"/>
        <v>0</v>
      </c>
      <c r="Z29" s="339">
        <f t="shared" si="0"/>
        <v>0</v>
      </c>
      <c r="AA29" s="339">
        <f t="shared" si="1"/>
        <v>0</v>
      </c>
      <c r="AB29" s="339">
        <f t="shared" si="2"/>
        <v>0</v>
      </c>
      <c r="AC29" s="339">
        <f t="shared" si="3"/>
        <v>0</v>
      </c>
      <c r="AD29" s="321" t="str">
        <f t="shared" si="4"/>
        <v xml:space="preserve">          0</v>
      </c>
      <c r="AE29" s="321" t="str">
        <f t="shared" si="4"/>
        <v xml:space="preserve">          0</v>
      </c>
      <c r="AF29" s="321" t="str">
        <f t="shared" si="4"/>
        <v xml:space="preserve">          0</v>
      </c>
      <c r="AG29" s="321" t="str">
        <f t="shared" si="4"/>
        <v xml:space="preserve">          0</v>
      </c>
      <c r="AL29" s="350">
        <f>SUM(ANALYTIKAVUJ!E18)</f>
        <v>0</v>
      </c>
      <c r="AN29" s="350">
        <f t="shared" si="28"/>
        <v>0</v>
      </c>
      <c r="AO29" s="318"/>
      <c r="AP29" s="318">
        <f t="shared" si="29"/>
        <v>0</v>
      </c>
      <c r="AQ29" s="318">
        <f>SUM(ANALYTIKAVUJ!E51)*-1</f>
        <v>0</v>
      </c>
      <c r="AR29" s="318">
        <f t="shared" si="30"/>
        <v>0</v>
      </c>
      <c r="AS29" s="350">
        <f t="shared" si="31"/>
        <v>0</v>
      </c>
    </row>
    <row r="30" spans="2:45" outlineLevel="1" x14ac:dyDescent="0.25">
      <c r="B30" s="330">
        <v>28</v>
      </c>
      <c r="C30" s="316" t="s">
        <v>2045</v>
      </c>
      <c r="D30" s="347" t="str">
        <f>IF(VLOOKUP($B30,suvaha_p!$A:$G,1)=$B30,VLOOKUP($B30,suvaha_p!$A:$G,$B$1),0)</f>
        <v>Dlhové cenné papiere a ostatný dlhodobý finančný majetok (065A, 069A, 06XA) - /096A/</v>
      </c>
      <c r="E30" s="348" t="s">
        <v>1211</v>
      </c>
      <c r="F30" s="349">
        <f>SUM('HL KNIHA VYPOC'!G45)</f>
        <v>0</v>
      </c>
      <c r="G30" s="350">
        <f>SUM(ANALYTIKAVUJ!C22)</f>
        <v>0</v>
      </c>
      <c r="I30" s="350">
        <f t="shared" si="16"/>
        <v>0</v>
      </c>
      <c r="J30" s="318"/>
      <c r="K30" s="318">
        <f t="shared" si="5"/>
        <v>0</v>
      </c>
      <c r="L30" s="318">
        <f>SUM(ANALYTIKAVUJ!C52)*-1</f>
        <v>0</v>
      </c>
      <c r="M30" s="318">
        <f t="shared" si="6"/>
        <v>0</v>
      </c>
      <c r="N30" s="318">
        <f t="shared" si="7"/>
        <v>0</v>
      </c>
      <c r="P30" s="351">
        <f>SUM('HL KNIHA VYPOC'!K45)</f>
        <v>0</v>
      </c>
      <c r="Q30" s="318">
        <f>SUM(ANALYTIKAVUJ!D22)</f>
        <v>0</v>
      </c>
      <c r="S30" s="318">
        <f t="shared" si="24"/>
        <v>0</v>
      </c>
      <c r="U30" s="318">
        <f t="shared" si="25"/>
        <v>0</v>
      </c>
      <c r="V30" s="318">
        <f>SUM(ANALYTIKAVUJ!D52)*-1</f>
        <v>0</v>
      </c>
      <c r="W30" s="318">
        <f t="shared" si="26"/>
        <v>0</v>
      </c>
      <c r="X30" s="318">
        <f t="shared" si="27"/>
        <v>0</v>
      </c>
      <c r="Z30" s="339">
        <f t="shared" si="0"/>
        <v>0</v>
      </c>
      <c r="AA30" s="339">
        <f t="shared" si="1"/>
        <v>0</v>
      </c>
      <c r="AB30" s="339">
        <f t="shared" si="2"/>
        <v>0</v>
      </c>
      <c r="AC30" s="339">
        <f t="shared" si="3"/>
        <v>0</v>
      </c>
      <c r="AD30" s="321" t="str">
        <f t="shared" si="4"/>
        <v xml:space="preserve">          0</v>
      </c>
      <c r="AE30" s="321" t="str">
        <f t="shared" si="4"/>
        <v xml:space="preserve">          0</v>
      </c>
      <c r="AF30" s="321" t="str">
        <f t="shared" si="4"/>
        <v xml:space="preserve">          0</v>
      </c>
      <c r="AG30" s="321" t="str">
        <f t="shared" si="4"/>
        <v xml:space="preserve">          0</v>
      </c>
      <c r="AK30" s="349">
        <f>SUM('HL KNIHA VYPOC'!H45)</f>
        <v>0</v>
      </c>
      <c r="AL30" s="350">
        <f>SUM(ANALYTIKAVUJ!E22)</f>
        <v>0</v>
      </c>
      <c r="AN30" s="350">
        <f t="shared" si="28"/>
        <v>0</v>
      </c>
      <c r="AO30" s="318"/>
      <c r="AP30" s="318">
        <f t="shared" si="29"/>
        <v>0</v>
      </c>
      <c r="AQ30" s="318">
        <f>SUM(ANALYTIKAVUJ!E52)*-1</f>
        <v>0</v>
      </c>
      <c r="AR30" s="318">
        <f t="shared" si="30"/>
        <v>0</v>
      </c>
      <c r="AS30" s="350">
        <f t="shared" si="31"/>
        <v>0</v>
      </c>
    </row>
    <row r="31" spans="2:45" outlineLevel="1" x14ac:dyDescent="0.25">
      <c r="B31" s="330">
        <v>29</v>
      </c>
      <c r="C31" s="316" t="s">
        <v>2050</v>
      </c>
      <c r="D31" s="347" t="str">
        <f>IF(VLOOKUP($B31,suvaha_p!$A:$G,1)=$B31,VLOOKUP($B31,suvaha_p!$A:$G,$B$1),0)</f>
        <v>Pôžičky a ostatný dlhodobý finančný majetok so zostatkovou dobou splatnosti najviac jeden rok (066A, 067A, 069A, 06XA) - /096A/</v>
      </c>
      <c r="E31" s="348" t="s">
        <v>1207</v>
      </c>
      <c r="G31" s="350">
        <f>SUM(ANALYTIKAVUJ!C15+ANALYTIKAVUJ!C19+ANALYTIKAVUJ!C23)</f>
        <v>0</v>
      </c>
      <c r="I31" s="350">
        <f t="shared" si="16"/>
        <v>0</v>
      </c>
      <c r="J31" s="318"/>
      <c r="K31" s="318">
        <f t="shared" si="5"/>
        <v>0</v>
      </c>
      <c r="L31" s="318">
        <f>SUM(ANALYTIKAVUJ!C53)*-1</f>
        <v>0</v>
      </c>
      <c r="M31" s="318">
        <f t="shared" si="6"/>
        <v>0</v>
      </c>
      <c r="N31" s="318">
        <f t="shared" si="7"/>
        <v>0</v>
      </c>
      <c r="Q31" s="318">
        <f>SUM(ANALYTIKAVUJ!D15+ANALYTIKAVUJ!D19+ANALYTIKAVUJ!D23)</f>
        <v>0</v>
      </c>
      <c r="S31" s="318">
        <f t="shared" si="24"/>
        <v>0</v>
      </c>
      <c r="U31" s="318">
        <f t="shared" si="25"/>
        <v>0</v>
      </c>
      <c r="V31" s="318">
        <f>SUM(ANALYTIKAVUJ!D53)*-1</f>
        <v>0</v>
      </c>
      <c r="W31" s="318">
        <f t="shared" si="26"/>
        <v>0</v>
      </c>
      <c r="X31" s="318">
        <f t="shared" si="27"/>
        <v>0</v>
      </c>
      <c r="Z31" s="339">
        <f t="shared" si="0"/>
        <v>0</v>
      </c>
      <c r="AA31" s="339">
        <f t="shared" si="1"/>
        <v>0</v>
      </c>
      <c r="AB31" s="339">
        <f t="shared" si="2"/>
        <v>0</v>
      </c>
      <c r="AC31" s="339">
        <f t="shared" si="3"/>
        <v>0</v>
      </c>
      <c r="AD31" s="321" t="str">
        <f t="shared" si="4"/>
        <v xml:space="preserve">          0</v>
      </c>
      <c r="AE31" s="321" t="str">
        <f t="shared" si="4"/>
        <v xml:space="preserve">          0</v>
      </c>
      <c r="AF31" s="321" t="str">
        <f t="shared" si="4"/>
        <v xml:space="preserve">          0</v>
      </c>
      <c r="AG31" s="321" t="str">
        <f t="shared" si="4"/>
        <v xml:space="preserve">          0</v>
      </c>
      <c r="AL31" s="350">
        <f>SUM(ANALYTIKAVUJ!E15+ANALYTIKAVUJ!E19+ANALYTIKAVUJ!E23)</f>
        <v>0</v>
      </c>
      <c r="AN31" s="350">
        <f t="shared" si="28"/>
        <v>0</v>
      </c>
      <c r="AO31" s="318"/>
      <c r="AP31" s="318">
        <f t="shared" si="29"/>
        <v>0</v>
      </c>
      <c r="AQ31" s="318">
        <f>SUM(ANALYTIKAVUJ!E53)*-1</f>
        <v>0</v>
      </c>
      <c r="AR31" s="318">
        <f t="shared" si="30"/>
        <v>0</v>
      </c>
      <c r="AS31" s="350">
        <f t="shared" si="31"/>
        <v>0</v>
      </c>
    </row>
    <row r="32" spans="2:45" outlineLevel="1" x14ac:dyDescent="0.25">
      <c r="B32" s="330" t="s">
        <v>1240</v>
      </c>
      <c r="C32" s="316" t="s">
        <v>2051</v>
      </c>
      <c r="D32" s="347" t="str">
        <f>IF(VLOOKUP($B32,suvaha_p!$A:$G,1)=$B32,VLOOKUP($B32,suvaha_p!$A:$G,$B$1),0)</f>
        <v>Účty v bankách s dobou viazanosti dlhšou ako jeden rok (22XA)</v>
      </c>
      <c r="E32" s="348" t="s">
        <v>1240</v>
      </c>
      <c r="G32" s="350">
        <f>SUM(ANALYTIKAVUJ!C108)</f>
        <v>0</v>
      </c>
      <c r="I32" s="350">
        <f t="shared" si="16"/>
        <v>0</v>
      </c>
      <c r="K32" s="318">
        <f t="shared" si="5"/>
        <v>0</v>
      </c>
      <c r="L32" s="318"/>
      <c r="M32" s="318">
        <f t="shared" si="6"/>
        <v>0</v>
      </c>
      <c r="N32" s="318">
        <f t="shared" si="7"/>
        <v>0</v>
      </c>
      <c r="Q32" s="318">
        <f>SUM(ANALYTIKAVUJ!D108)</f>
        <v>0</v>
      </c>
      <c r="S32" s="318">
        <f t="shared" si="24"/>
        <v>0</v>
      </c>
      <c r="U32" s="318">
        <f t="shared" si="25"/>
        <v>0</v>
      </c>
      <c r="W32" s="318">
        <f t="shared" si="26"/>
        <v>0</v>
      </c>
      <c r="X32" s="318">
        <f t="shared" si="27"/>
        <v>0</v>
      </c>
      <c r="Z32" s="339">
        <f t="shared" si="0"/>
        <v>0</v>
      </c>
      <c r="AA32" s="339">
        <f t="shared" si="1"/>
        <v>0</v>
      </c>
      <c r="AB32" s="339">
        <f t="shared" si="2"/>
        <v>0</v>
      </c>
      <c r="AC32" s="339">
        <f t="shared" si="3"/>
        <v>0</v>
      </c>
      <c r="AD32" s="321" t="str">
        <f t="shared" si="4"/>
        <v xml:space="preserve">          0</v>
      </c>
      <c r="AE32" s="321" t="str">
        <f t="shared" si="4"/>
        <v xml:space="preserve">          0</v>
      </c>
      <c r="AF32" s="321" t="str">
        <f t="shared" si="4"/>
        <v xml:space="preserve">          0</v>
      </c>
      <c r="AG32" s="321" t="str">
        <f t="shared" si="4"/>
        <v xml:space="preserve">          0</v>
      </c>
      <c r="AL32" s="350">
        <f>SUM(ANALYTIKAVUJ!E108)</f>
        <v>0</v>
      </c>
      <c r="AN32" s="350">
        <f t="shared" si="28"/>
        <v>0</v>
      </c>
      <c r="AP32" s="318">
        <f t="shared" si="29"/>
        <v>0</v>
      </c>
      <c r="AQ32" s="318"/>
      <c r="AR32" s="318">
        <f t="shared" si="30"/>
        <v>0</v>
      </c>
      <c r="AS32" s="350">
        <f t="shared" si="31"/>
        <v>0</v>
      </c>
    </row>
    <row r="33" spans="2:45" outlineLevel="1" x14ac:dyDescent="0.25">
      <c r="B33" s="330" t="s">
        <v>1228</v>
      </c>
      <c r="C33" s="316" t="s">
        <v>2056</v>
      </c>
      <c r="D33" s="347" t="str">
        <f>IF(VLOOKUP($B33,suvaha_p!$A:$G,1)=$B33,VLOOKUP($B33,suvaha_p!$A:$G,$B$1),0)</f>
        <v>Obstarávaný dlhodobý finančný majetok (043) - /096A/</v>
      </c>
      <c r="E33" s="348" t="s">
        <v>1228</v>
      </c>
      <c r="F33" s="349">
        <f>SUM('HL KNIHA VYPOC'!G33)</f>
        <v>0</v>
      </c>
      <c r="I33" s="350">
        <f t="shared" si="16"/>
        <v>0</v>
      </c>
      <c r="J33" s="318"/>
      <c r="K33" s="318">
        <f t="shared" si="5"/>
        <v>0</v>
      </c>
      <c r="L33" s="318">
        <f>SUM(ANALYTIKAVUJ!C54)*-1</f>
        <v>0</v>
      </c>
      <c r="M33" s="318">
        <f t="shared" si="6"/>
        <v>0</v>
      </c>
      <c r="N33" s="318">
        <f t="shared" si="7"/>
        <v>0</v>
      </c>
      <c r="P33" s="351">
        <f>SUM('HL KNIHA VYPOC'!K33)</f>
        <v>0</v>
      </c>
      <c r="S33" s="318">
        <f t="shared" si="24"/>
        <v>0</v>
      </c>
      <c r="U33" s="318">
        <f t="shared" si="25"/>
        <v>0</v>
      </c>
      <c r="V33" s="318">
        <f>SUM(ANALYTIKAVUJ!D54)*-1</f>
        <v>0</v>
      </c>
      <c r="W33" s="318">
        <f t="shared" si="26"/>
        <v>0</v>
      </c>
      <c r="X33" s="318">
        <f t="shared" si="27"/>
        <v>0</v>
      </c>
      <c r="Z33" s="339">
        <f t="shared" si="0"/>
        <v>0</v>
      </c>
      <c r="AA33" s="339">
        <f t="shared" si="1"/>
        <v>0</v>
      </c>
      <c r="AB33" s="339">
        <f t="shared" si="2"/>
        <v>0</v>
      </c>
      <c r="AC33" s="339">
        <f t="shared" si="3"/>
        <v>0</v>
      </c>
      <c r="AD33" s="321" t="str">
        <f t="shared" si="4"/>
        <v xml:space="preserve">          0</v>
      </c>
      <c r="AE33" s="321" t="str">
        <f t="shared" si="4"/>
        <v xml:space="preserve">          0</v>
      </c>
      <c r="AF33" s="321" t="str">
        <f t="shared" si="4"/>
        <v xml:space="preserve">          0</v>
      </c>
      <c r="AG33" s="321" t="str">
        <f t="shared" si="4"/>
        <v xml:space="preserve">          0</v>
      </c>
      <c r="AK33" s="349">
        <f>SUM('HL KNIHA VYPOC'!H33)</f>
        <v>0</v>
      </c>
      <c r="AN33" s="350">
        <f t="shared" si="28"/>
        <v>0</v>
      </c>
      <c r="AO33" s="318"/>
      <c r="AP33" s="318">
        <f t="shared" si="29"/>
        <v>0</v>
      </c>
      <c r="AQ33" s="318">
        <f>SUM(ANALYTIKAVUJ!E54)*-1</f>
        <v>0</v>
      </c>
      <c r="AR33" s="318">
        <f t="shared" si="30"/>
        <v>0</v>
      </c>
      <c r="AS33" s="350">
        <f t="shared" si="31"/>
        <v>0</v>
      </c>
    </row>
    <row r="34" spans="2:45" outlineLevel="1" x14ac:dyDescent="0.25">
      <c r="B34" s="330" t="s">
        <v>1227</v>
      </c>
      <c r="C34" s="316" t="s">
        <v>2057</v>
      </c>
      <c r="D34" s="347" t="str">
        <f>IF(VLOOKUP($B34,suvaha_p!$A:$G,1)=$B34,VLOOKUP($B34,suvaha_p!$A:$G,$B$1),0)</f>
        <v>Poskytnuté preddavky na dlhodobý finančný majetok (053) - /095A/</v>
      </c>
      <c r="E34" s="348" t="s">
        <v>1227</v>
      </c>
      <c r="F34" s="349">
        <f>SUM('HL KNIHA VYPOC'!G39)</f>
        <v>0</v>
      </c>
      <c r="I34" s="350">
        <f t="shared" si="16"/>
        <v>0</v>
      </c>
      <c r="J34" s="318"/>
      <c r="K34" s="318">
        <f t="shared" si="5"/>
        <v>0</v>
      </c>
      <c r="L34" s="318">
        <f>SUM(ANALYTIKAVUJ!C43)*-1</f>
        <v>0</v>
      </c>
      <c r="M34" s="318">
        <f t="shared" si="6"/>
        <v>0</v>
      </c>
      <c r="N34" s="318">
        <f t="shared" si="7"/>
        <v>0</v>
      </c>
      <c r="P34" s="351">
        <f>SUM('HL KNIHA VYPOC'!K39)</f>
        <v>0</v>
      </c>
      <c r="S34" s="318">
        <f t="shared" si="24"/>
        <v>0</v>
      </c>
      <c r="U34" s="318">
        <f t="shared" si="25"/>
        <v>0</v>
      </c>
      <c r="V34" s="318">
        <f>SUM(ANALYTIKAVUJ!D43)*-1</f>
        <v>0</v>
      </c>
      <c r="W34" s="318">
        <f t="shared" si="26"/>
        <v>0</v>
      </c>
      <c r="X34" s="318">
        <f t="shared" si="27"/>
        <v>0</v>
      </c>
      <c r="Z34" s="339">
        <f t="shared" si="0"/>
        <v>0</v>
      </c>
      <c r="AA34" s="339">
        <f t="shared" si="1"/>
        <v>0</v>
      </c>
      <c r="AB34" s="339">
        <f t="shared" si="2"/>
        <v>0</v>
      </c>
      <c r="AC34" s="339">
        <f t="shared" si="3"/>
        <v>0</v>
      </c>
      <c r="AD34" s="321" t="str">
        <f t="shared" si="4"/>
        <v xml:space="preserve">          0</v>
      </c>
      <c r="AE34" s="321" t="str">
        <f t="shared" si="4"/>
        <v xml:space="preserve">          0</v>
      </c>
      <c r="AF34" s="321" t="str">
        <f t="shared" si="4"/>
        <v xml:space="preserve">          0</v>
      </c>
      <c r="AG34" s="321" t="str">
        <f t="shared" si="4"/>
        <v xml:space="preserve">          0</v>
      </c>
      <c r="AK34" s="349">
        <f>SUM('HL KNIHA VYPOC'!H39)</f>
        <v>0</v>
      </c>
      <c r="AN34" s="350">
        <f t="shared" si="28"/>
        <v>0</v>
      </c>
      <c r="AO34" s="318"/>
      <c r="AP34" s="318">
        <f t="shared" si="29"/>
        <v>0</v>
      </c>
      <c r="AQ34" s="318">
        <f>SUM(ANALYTIKAVUJ!E43)*-1</f>
        <v>0</v>
      </c>
      <c r="AR34" s="318">
        <f t="shared" si="30"/>
        <v>0</v>
      </c>
      <c r="AS34" s="350">
        <f t="shared" si="31"/>
        <v>0</v>
      </c>
    </row>
    <row r="35" spans="2:45" x14ac:dyDescent="0.25">
      <c r="B35" s="330" t="s">
        <v>2058</v>
      </c>
      <c r="C35" s="316" t="s">
        <v>2059</v>
      </c>
      <c r="D35" s="317" t="str">
        <f>IF(VLOOKUP($B35,suvaha_p!$A:$G,1)=$B35,VLOOKUP($B35,suvaha_p!$A:$G,$B$1),0)</f>
        <v>Obežný majetok r. 34 + r. 41 + r. 53 + r. 66 + r. 71</v>
      </c>
      <c r="E35" s="331" t="s">
        <v>2058</v>
      </c>
      <c r="F35" s="332"/>
      <c r="G35" s="346"/>
      <c r="H35" s="346"/>
      <c r="I35" s="341">
        <f>SUM(I36+I43+I55+I68+I73)</f>
        <v>3316786</v>
      </c>
      <c r="J35" s="342"/>
      <c r="K35" s="341">
        <f>SUM(K36+K43+K55+K68+K73)</f>
        <v>57259</v>
      </c>
      <c r="L35" s="341"/>
      <c r="M35" s="341">
        <f>SUM(M36+M43+M55+M68+M73)</f>
        <v>57259</v>
      </c>
      <c r="N35" s="318">
        <f>SUM(N36+N43+N55+N68+N73)</f>
        <v>3259527</v>
      </c>
      <c r="P35" s="345"/>
      <c r="Q35" s="344"/>
      <c r="R35" s="344"/>
      <c r="S35" s="344">
        <f>SUM(S36+S43+S55+S68+S73+S76)</f>
        <v>3045604.6999999979</v>
      </c>
      <c r="T35" s="344"/>
      <c r="U35" s="318">
        <f t="shared" si="25"/>
        <v>0</v>
      </c>
      <c r="V35" s="344"/>
      <c r="W35" s="318">
        <f t="shared" si="26"/>
        <v>0</v>
      </c>
      <c r="X35" s="318">
        <f>SUM(X36+X43+X55+X68+X73)</f>
        <v>2994458</v>
      </c>
      <c r="Y35" s="350"/>
      <c r="Z35" s="339">
        <f t="shared" si="0"/>
        <v>3316786</v>
      </c>
      <c r="AA35" s="339">
        <f t="shared" si="1"/>
        <v>114518</v>
      </c>
      <c r="AB35" s="339">
        <f t="shared" si="2"/>
        <v>3259527</v>
      </c>
      <c r="AC35" s="339">
        <f t="shared" si="3"/>
        <v>2994458</v>
      </c>
      <c r="AD35" s="321" t="str">
        <f t="shared" si="4"/>
        <v xml:space="preserve">    3316786</v>
      </c>
      <c r="AE35" s="321" t="str">
        <f t="shared" si="4"/>
        <v xml:space="preserve">     114518</v>
      </c>
      <c r="AF35" s="321" t="str">
        <f t="shared" si="4"/>
        <v xml:space="preserve">    3259527</v>
      </c>
      <c r="AG35" s="321" t="str">
        <f t="shared" si="4"/>
        <v xml:space="preserve">    2994458</v>
      </c>
      <c r="AK35" s="332"/>
      <c r="AL35" s="346"/>
      <c r="AM35" s="346"/>
      <c r="AN35" s="341">
        <f>SUM(AN36+AN43+AN55+AN68+AN73+AN76)</f>
        <v>2550086.52</v>
      </c>
      <c r="AO35" s="342"/>
      <c r="AP35" s="318">
        <f t="shared" si="29"/>
        <v>0</v>
      </c>
      <c r="AQ35" s="341"/>
      <c r="AR35" s="318">
        <f t="shared" si="30"/>
        <v>0</v>
      </c>
      <c r="AS35" s="350">
        <f>SUM(AS36+AS43+AS55+AS68+AS73)</f>
        <v>2538272</v>
      </c>
    </row>
    <row r="36" spans="2:45" outlineLevel="1" x14ac:dyDescent="0.25">
      <c r="B36" s="330" t="s">
        <v>2060</v>
      </c>
      <c r="C36" s="316" t="s">
        <v>2061</v>
      </c>
      <c r="D36" s="317" t="str">
        <f>IF(VLOOKUP($B36,suvaha_p!$A:$G,1)=$B36,VLOOKUP($B36,suvaha_p!$A:$G,$B$1),0)</f>
        <v>Zásoby súčet (r. 35 až r. 40)</v>
      </c>
      <c r="E36" s="331" t="s">
        <v>2060</v>
      </c>
      <c r="F36" s="332"/>
      <c r="I36" s="341">
        <f>SUM(I37:I42)</f>
        <v>1420986</v>
      </c>
      <c r="J36" s="342"/>
      <c r="K36" s="341">
        <f>SUM(K37:K42)</f>
        <v>0</v>
      </c>
      <c r="L36" s="344"/>
      <c r="M36" s="341">
        <f>SUM(M37:M42)</f>
        <v>0</v>
      </c>
      <c r="N36" s="344">
        <f>SUM(N37:N42)</f>
        <v>1420986</v>
      </c>
      <c r="P36" s="345"/>
      <c r="S36" s="344">
        <f>SUM(S37:S42)</f>
        <v>1015442.6900000003</v>
      </c>
      <c r="T36" s="344"/>
      <c r="U36" s="344">
        <f>SUM(U37:U42)</f>
        <v>0</v>
      </c>
      <c r="V36" s="344"/>
      <c r="W36" s="344">
        <f>SUM(W37:W42)</f>
        <v>0</v>
      </c>
      <c r="X36" s="344">
        <f>SUM(X37:X42)</f>
        <v>1015443</v>
      </c>
      <c r="Z36" s="339">
        <f t="shared" si="0"/>
        <v>1420986</v>
      </c>
      <c r="AA36" s="339">
        <f t="shared" si="1"/>
        <v>0</v>
      </c>
      <c r="AB36" s="339">
        <f t="shared" si="2"/>
        <v>1420986</v>
      </c>
      <c r="AC36" s="339">
        <f t="shared" si="3"/>
        <v>1015443</v>
      </c>
      <c r="AD36" s="321" t="str">
        <f t="shared" si="4"/>
        <v xml:space="preserve">    1420986</v>
      </c>
      <c r="AE36" s="321" t="str">
        <f t="shared" si="4"/>
        <v xml:space="preserve">          0</v>
      </c>
      <c r="AF36" s="321" t="str">
        <f t="shared" si="4"/>
        <v xml:space="preserve">    1420986</v>
      </c>
      <c r="AG36" s="321" t="str">
        <f t="shared" si="4"/>
        <v xml:space="preserve">    1015443</v>
      </c>
      <c r="AK36" s="332"/>
      <c r="AN36" s="341">
        <f>SUM(AN37:AN42)</f>
        <v>1013361.86</v>
      </c>
      <c r="AO36" s="342"/>
      <c r="AP36" s="341">
        <f>SUM(AP37:AP42)</f>
        <v>0</v>
      </c>
      <c r="AQ36" s="344"/>
      <c r="AR36" s="341">
        <f>SUM(AR37:AR42)</f>
        <v>0</v>
      </c>
      <c r="AS36" s="341">
        <f>SUM(AS37:AS42)</f>
        <v>1013362</v>
      </c>
    </row>
    <row r="37" spans="2:45" outlineLevel="1" x14ac:dyDescent="0.25">
      <c r="B37" s="330" t="s">
        <v>2062</v>
      </c>
      <c r="C37" s="316" t="s">
        <v>2063</v>
      </c>
      <c r="D37" s="347" t="str">
        <f>IF(VLOOKUP($B37,suvaha_p!$A:$G,1)=$B37,VLOOKUP($B37,suvaha_p!$A:$G,$B$1),0)</f>
        <v>Materiál (112, 119, 11X) - /191, 19X/</v>
      </c>
      <c r="E37" s="348" t="s">
        <v>2062</v>
      </c>
      <c r="F37" s="349">
        <f>SUM('HL KNIHA VYPOC'!G83+'HL KNIHA VYPOC'!G84)</f>
        <v>986997.08000000007</v>
      </c>
      <c r="I37" s="350">
        <f t="shared" ref="I37:I42" si="32">ROUND(SUM(F37:H37),0)</f>
        <v>986997</v>
      </c>
      <c r="J37" s="350"/>
      <c r="K37" s="318">
        <f t="shared" ref="K37:K42" si="33">ROUND(SUM(J37),0)</f>
        <v>0</v>
      </c>
      <c r="L37" s="318">
        <f>SUM('HL KNIHA VYPOC'!G99)*-1</f>
        <v>0</v>
      </c>
      <c r="M37" s="318">
        <f t="shared" ref="M37:M42" si="34">ROUND(SUM(L37),0)</f>
        <v>0</v>
      </c>
      <c r="N37" s="318">
        <f t="shared" si="7"/>
        <v>986997</v>
      </c>
      <c r="P37" s="351">
        <f>SUM('HL KNIHA VYPOC'!K83+'HL KNIHA VYPOC'!K84)</f>
        <v>739866.72000000067</v>
      </c>
      <c r="S37" s="318">
        <f t="shared" ref="S37:S42" si="35">SUM(P37:R37)</f>
        <v>739866.72000000067</v>
      </c>
      <c r="U37" s="318">
        <f t="shared" ref="U37:U42" si="36">SUM(T37)</f>
        <v>0</v>
      </c>
      <c r="V37" s="318">
        <f>SUM('HL KNIHA VYPOC'!K99)*-1</f>
        <v>0</v>
      </c>
      <c r="W37" s="318">
        <f t="shared" ref="W37:W42" si="37">SUM(V37)</f>
        <v>0</v>
      </c>
      <c r="X37" s="318">
        <f t="shared" ref="X37:X42" si="38">ROUND((S37-U37-W37),0)</f>
        <v>739867</v>
      </c>
      <c r="Z37" s="339">
        <f t="shared" si="0"/>
        <v>986997</v>
      </c>
      <c r="AA37" s="339">
        <f t="shared" si="1"/>
        <v>0</v>
      </c>
      <c r="AB37" s="339">
        <f t="shared" si="2"/>
        <v>986997</v>
      </c>
      <c r="AC37" s="339">
        <f t="shared" si="3"/>
        <v>739867</v>
      </c>
      <c r="AD37" s="321" t="str">
        <f t="shared" si="4"/>
        <v xml:space="preserve">     986997</v>
      </c>
      <c r="AE37" s="321" t="str">
        <f t="shared" si="4"/>
        <v xml:space="preserve">          0</v>
      </c>
      <c r="AF37" s="321" t="str">
        <f t="shared" si="4"/>
        <v xml:space="preserve">     986997</v>
      </c>
      <c r="AG37" s="321" t="str">
        <f t="shared" si="4"/>
        <v xml:space="preserve">     739867</v>
      </c>
      <c r="AK37" s="349">
        <f>SUM('HL KNIHA VYPOC'!H83+'HL KNIHA VYPOC'!H84)</f>
        <v>750788.62</v>
      </c>
      <c r="AN37" s="350">
        <f t="shared" ref="AN37:AN42" si="39">SUM(AK37:AM37)</f>
        <v>750788.62</v>
      </c>
      <c r="AO37" s="350"/>
      <c r="AP37" s="318">
        <f t="shared" ref="AP37:AP42" si="40">SUM(AO37)</f>
        <v>0</v>
      </c>
      <c r="AQ37" s="318">
        <f>SUM('HL KNIHA VYPOC'!H99)*-1</f>
        <v>0</v>
      </c>
      <c r="AR37" s="318">
        <f t="shared" ref="AR37:AR42" si="41">SUM(AQ37)</f>
        <v>0</v>
      </c>
      <c r="AS37" s="350">
        <f t="shared" ref="AS37:AS42" si="42">ROUND((AN37-AP37-AR37),0)</f>
        <v>750789</v>
      </c>
    </row>
    <row r="38" spans="2:45" outlineLevel="1" x14ac:dyDescent="0.25">
      <c r="B38" s="330" t="s">
        <v>2064</v>
      </c>
      <c r="C38" s="316" t="s">
        <v>2039</v>
      </c>
      <c r="D38" s="347" t="str">
        <f>IF(VLOOKUP($B38,suvaha_p!$A:$G,1)=$B38,VLOOKUP($B38,suvaha_p!$A:$G,$B$1),0)</f>
        <v>Nedokončená výroba a polotovary vlastnej výroby  (121, 122, 12X) - /192, 193, 19X/</v>
      </c>
      <c r="E38" s="348" t="s">
        <v>2064</v>
      </c>
      <c r="F38" s="349">
        <f>SUM('HL KNIHA VYPOC'!G87+'HL KNIHA VYPOC'!G88)</f>
        <v>424439.16000000015</v>
      </c>
      <c r="I38" s="350">
        <f t="shared" si="32"/>
        <v>424439</v>
      </c>
      <c r="J38" s="350"/>
      <c r="K38" s="318">
        <f t="shared" si="33"/>
        <v>0</v>
      </c>
      <c r="L38" s="318">
        <f>SUM('HL KNIHA VYPOC'!G100+'HL KNIHA VYPOC'!G101)*-1</f>
        <v>0</v>
      </c>
      <c r="M38" s="318">
        <f t="shared" si="34"/>
        <v>0</v>
      </c>
      <c r="N38" s="318">
        <f t="shared" si="7"/>
        <v>424439</v>
      </c>
      <c r="P38" s="351">
        <f>SUM('HL KNIHA VYPOC'!K87+'HL KNIHA VYPOC'!K88)</f>
        <v>268017.78999999957</v>
      </c>
      <c r="S38" s="318">
        <f t="shared" si="35"/>
        <v>268017.78999999957</v>
      </c>
      <c r="U38" s="318">
        <f t="shared" si="36"/>
        <v>0</v>
      </c>
      <c r="V38" s="318">
        <f>SUM('HL KNIHA VYPOC'!K100+'HL KNIHA VYPOC'!K101)*-1</f>
        <v>0</v>
      </c>
      <c r="W38" s="318">
        <f t="shared" si="37"/>
        <v>0</v>
      </c>
      <c r="X38" s="318">
        <f t="shared" si="38"/>
        <v>268018</v>
      </c>
      <c r="Z38" s="339">
        <f t="shared" si="0"/>
        <v>424439</v>
      </c>
      <c r="AA38" s="339">
        <f t="shared" si="1"/>
        <v>0</v>
      </c>
      <c r="AB38" s="339">
        <f t="shared" si="2"/>
        <v>424439</v>
      </c>
      <c r="AC38" s="339">
        <f t="shared" si="3"/>
        <v>268018</v>
      </c>
      <c r="AD38" s="321" t="str">
        <f t="shared" si="4"/>
        <v xml:space="preserve">     424439</v>
      </c>
      <c r="AE38" s="321" t="str">
        <f t="shared" si="4"/>
        <v xml:space="preserve">          0</v>
      </c>
      <c r="AF38" s="321" t="str">
        <f t="shared" si="4"/>
        <v xml:space="preserve">     424439</v>
      </c>
      <c r="AG38" s="321" t="str">
        <f t="shared" si="4"/>
        <v xml:space="preserve">     268018</v>
      </c>
      <c r="AK38" s="349">
        <f>SUM('HL KNIHA VYPOC'!H87+'HL KNIHA VYPOC'!H88)</f>
        <v>241700.35</v>
      </c>
      <c r="AN38" s="350">
        <f t="shared" si="39"/>
        <v>241700.35</v>
      </c>
      <c r="AO38" s="350"/>
      <c r="AP38" s="318">
        <f t="shared" si="40"/>
        <v>0</v>
      </c>
      <c r="AQ38" s="318">
        <f>SUM('HL KNIHA VYPOC'!H100+'HL KNIHA VYPOC'!H101)*-1</f>
        <v>0</v>
      </c>
      <c r="AR38" s="318">
        <f t="shared" si="41"/>
        <v>0</v>
      </c>
      <c r="AS38" s="350">
        <f t="shared" si="42"/>
        <v>241700</v>
      </c>
    </row>
    <row r="39" spans="2:45" outlineLevel="1" x14ac:dyDescent="0.25">
      <c r="B39" s="330" t="s">
        <v>2065</v>
      </c>
      <c r="C39" s="316" t="s">
        <v>2040</v>
      </c>
      <c r="D39" s="347" t="str">
        <f>IF(VLOOKUP($B39,suvaha_p!$A:$G,1)=$B39,VLOOKUP($B39,suvaha_p!$A:$G,$B$1),0)</f>
        <v>Výrobky (123) - /194/</v>
      </c>
      <c r="E39" s="348" t="s">
        <v>2065</v>
      </c>
      <c r="F39" s="349">
        <f>SUM('HL KNIHA VYPOC'!G89)</f>
        <v>0</v>
      </c>
      <c r="I39" s="350">
        <f t="shared" si="32"/>
        <v>0</v>
      </c>
      <c r="J39" s="350"/>
      <c r="K39" s="318">
        <f t="shared" si="33"/>
        <v>0</v>
      </c>
      <c r="L39" s="318">
        <f>SUM('HL KNIHA VYPOC'!G102)*-1</f>
        <v>0</v>
      </c>
      <c r="M39" s="318">
        <f t="shared" si="34"/>
        <v>0</v>
      </c>
      <c r="N39" s="318">
        <f t="shared" si="7"/>
        <v>0</v>
      </c>
      <c r="P39" s="351">
        <f>SUM('HL KNIHA VYPOC'!K89)</f>
        <v>0</v>
      </c>
      <c r="S39" s="318">
        <f t="shared" si="35"/>
        <v>0</v>
      </c>
      <c r="U39" s="318">
        <f t="shared" si="36"/>
        <v>0</v>
      </c>
      <c r="V39" s="318">
        <f>SUM('HL KNIHA VYPOC'!K102)*-1</f>
        <v>0</v>
      </c>
      <c r="W39" s="318">
        <f t="shared" si="37"/>
        <v>0</v>
      </c>
      <c r="X39" s="318">
        <f t="shared" si="38"/>
        <v>0</v>
      </c>
      <c r="Z39" s="339">
        <f t="shared" si="0"/>
        <v>0</v>
      </c>
      <c r="AA39" s="339">
        <f t="shared" si="1"/>
        <v>0</v>
      </c>
      <c r="AB39" s="339">
        <f t="shared" si="2"/>
        <v>0</v>
      </c>
      <c r="AC39" s="339">
        <f t="shared" si="3"/>
        <v>0</v>
      </c>
      <c r="AD39" s="321" t="str">
        <f t="shared" si="4"/>
        <v xml:space="preserve">          0</v>
      </c>
      <c r="AE39" s="321" t="str">
        <f t="shared" si="4"/>
        <v xml:space="preserve">          0</v>
      </c>
      <c r="AF39" s="321" t="str">
        <f t="shared" si="4"/>
        <v xml:space="preserve">          0</v>
      </c>
      <c r="AG39" s="321" t="str">
        <f t="shared" si="4"/>
        <v xml:space="preserve">          0</v>
      </c>
      <c r="AK39" s="349">
        <f>SUM('HL KNIHA VYPOC'!H89)</f>
        <v>520</v>
      </c>
      <c r="AN39" s="350">
        <f t="shared" si="39"/>
        <v>520</v>
      </c>
      <c r="AO39" s="350"/>
      <c r="AP39" s="318">
        <f t="shared" si="40"/>
        <v>0</v>
      </c>
      <c r="AQ39" s="318">
        <f>SUM('HL KNIHA VYPOC'!H102)*-1</f>
        <v>0</v>
      </c>
      <c r="AR39" s="318">
        <f t="shared" si="41"/>
        <v>0</v>
      </c>
      <c r="AS39" s="350">
        <f t="shared" si="42"/>
        <v>520</v>
      </c>
    </row>
    <row r="40" spans="2:45" outlineLevel="1" x14ac:dyDescent="0.25">
      <c r="B40" s="330" t="s">
        <v>2066</v>
      </c>
      <c r="C40" s="316" t="s">
        <v>2041</v>
      </c>
      <c r="D40" s="347" t="str">
        <f>IF(VLOOKUP($B40,suvaha_p!$A:$G,1)=$B40,VLOOKUP($B40,suvaha_p!$A:$G,$B$1),0)</f>
        <v>Zvieratá (124) - /195/</v>
      </c>
      <c r="E40" s="348" t="s">
        <v>2066</v>
      </c>
      <c r="F40" s="349">
        <f>SUM('HL KNIHA VYPOC'!G90)</f>
        <v>0</v>
      </c>
      <c r="I40" s="350">
        <f t="shared" si="32"/>
        <v>0</v>
      </c>
      <c r="J40" s="350"/>
      <c r="K40" s="318">
        <f t="shared" si="33"/>
        <v>0</v>
      </c>
      <c r="L40" s="318">
        <f>SUM('HL KNIHA VYPOC'!G103)*-1</f>
        <v>0</v>
      </c>
      <c r="M40" s="318">
        <f t="shared" si="34"/>
        <v>0</v>
      </c>
      <c r="N40" s="318">
        <f t="shared" si="7"/>
        <v>0</v>
      </c>
      <c r="P40" s="351">
        <f>SUM('HL KNIHA VYPOC'!K90)</f>
        <v>0</v>
      </c>
      <c r="S40" s="318">
        <f t="shared" si="35"/>
        <v>0</v>
      </c>
      <c r="U40" s="318">
        <f t="shared" si="36"/>
        <v>0</v>
      </c>
      <c r="V40" s="318">
        <f>SUM('HL KNIHA VYPOC'!K103)*-1</f>
        <v>0</v>
      </c>
      <c r="W40" s="318">
        <f t="shared" si="37"/>
        <v>0</v>
      </c>
      <c r="X40" s="318">
        <f t="shared" si="38"/>
        <v>0</v>
      </c>
      <c r="Z40" s="339">
        <f t="shared" si="0"/>
        <v>0</v>
      </c>
      <c r="AA40" s="339">
        <f t="shared" si="1"/>
        <v>0</v>
      </c>
      <c r="AB40" s="339">
        <f t="shared" si="2"/>
        <v>0</v>
      </c>
      <c r="AC40" s="339">
        <f t="shared" si="3"/>
        <v>0</v>
      </c>
      <c r="AD40" s="321" t="str">
        <f t="shared" si="4"/>
        <v xml:space="preserve">          0</v>
      </c>
      <c r="AE40" s="321" t="str">
        <f t="shared" si="4"/>
        <v xml:space="preserve">          0</v>
      </c>
      <c r="AF40" s="321" t="str">
        <f t="shared" si="4"/>
        <v xml:space="preserve">          0</v>
      </c>
      <c r="AG40" s="321" t="str">
        <f t="shared" si="4"/>
        <v xml:space="preserve">          0</v>
      </c>
      <c r="AK40" s="349">
        <f>SUM('HL KNIHA VYPOC'!H90)</f>
        <v>0</v>
      </c>
      <c r="AN40" s="350">
        <f t="shared" si="39"/>
        <v>0</v>
      </c>
      <c r="AO40" s="350"/>
      <c r="AP40" s="318">
        <f t="shared" si="40"/>
        <v>0</v>
      </c>
      <c r="AQ40" s="318">
        <f>SUM('HL KNIHA VYPOC'!H103)*-1</f>
        <v>0</v>
      </c>
      <c r="AR40" s="318">
        <f t="shared" si="41"/>
        <v>0</v>
      </c>
      <c r="AS40" s="350">
        <f t="shared" si="42"/>
        <v>0</v>
      </c>
    </row>
    <row r="41" spans="2:45" outlineLevel="1" x14ac:dyDescent="0.25">
      <c r="B41" s="330" t="s">
        <v>2067</v>
      </c>
      <c r="C41" s="316" t="s">
        <v>2042</v>
      </c>
      <c r="D41" s="347" t="str">
        <f>IF(VLOOKUP($B41,suvaha_p!$A:$G,1)=$B41,VLOOKUP($B41,suvaha_p!$A:$G,$B$1),0)</f>
        <v>Tovar (132, 133, 13X, 139) - /196, 19X/</v>
      </c>
      <c r="E41" s="348" t="s">
        <v>2067</v>
      </c>
      <c r="F41" s="349">
        <f>SUM('HL KNIHA VYPOC'!G92)</f>
        <v>9550</v>
      </c>
      <c r="I41" s="350">
        <f t="shared" si="32"/>
        <v>9550</v>
      </c>
      <c r="J41" s="350"/>
      <c r="K41" s="318">
        <f t="shared" si="33"/>
        <v>0</v>
      </c>
      <c r="L41" s="318">
        <f>SUM('HL KNIHA VYPOC'!G104)*-1</f>
        <v>0</v>
      </c>
      <c r="M41" s="318">
        <f t="shared" si="34"/>
        <v>0</v>
      </c>
      <c r="N41" s="318">
        <f t="shared" si="7"/>
        <v>9550</v>
      </c>
      <c r="P41" s="351">
        <f>SUM('HL KNIHA VYPOC'!K92)</f>
        <v>7558.1800000000512</v>
      </c>
      <c r="S41" s="318">
        <f t="shared" si="35"/>
        <v>7558.1800000000512</v>
      </c>
      <c r="U41" s="318">
        <f t="shared" si="36"/>
        <v>0</v>
      </c>
      <c r="V41" s="318">
        <f>SUM('HL KNIHA VYPOC'!K104)*-1</f>
        <v>0</v>
      </c>
      <c r="W41" s="318">
        <f t="shared" si="37"/>
        <v>0</v>
      </c>
      <c r="X41" s="318">
        <f t="shared" si="38"/>
        <v>7558</v>
      </c>
      <c r="Z41" s="339">
        <f t="shared" si="0"/>
        <v>9550</v>
      </c>
      <c r="AA41" s="339">
        <f t="shared" si="1"/>
        <v>0</v>
      </c>
      <c r="AB41" s="339">
        <f t="shared" si="2"/>
        <v>9550</v>
      </c>
      <c r="AC41" s="339">
        <f t="shared" si="3"/>
        <v>7558</v>
      </c>
      <c r="AD41" s="321" t="str">
        <f t="shared" si="4"/>
        <v xml:space="preserve">       9550</v>
      </c>
      <c r="AE41" s="321" t="str">
        <f t="shared" si="4"/>
        <v xml:space="preserve">          0</v>
      </c>
      <c r="AF41" s="321" t="str">
        <f t="shared" si="4"/>
        <v xml:space="preserve">       9550</v>
      </c>
      <c r="AG41" s="321" t="str">
        <f t="shared" si="4"/>
        <v xml:space="preserve">       7558</v>
      </c>
      <c r="AK41" s="349">
        <f>SUM('HL KNIHA VYPOC'!H92)</f>
        <v>20352.89</v>
      </c>
      <c r="AN41" s="350">
        <f t="shared" si="39"/>
        <v>20352.89</v>
      </c>
      <c r="AO41" s="350"/>
      <c r="AP41" s="318">
        <f t="shared" si="40"/>
        <v>0</v>
      </c>
      <c r="AQ41" s="318">
        <f>SUM('HL KNIHA VYPOC'!H104)*-1</f>
        <v>0</v>
      </c>
      <c r="AR41" s="318">
        <f t="shared" si="41"/>
        <v>0</v>
      </c>
      <c r="AS41" s="350">
        <f t="shared" si="42"/>
        <v>20353</v>
      </c>
    </row>
    <row r="42" spans="2:45" outlineLevel="1" x14ac:dyDescent="0.25">
      <c r="B42" s="330" t="s">
        <v>1229</v>
      </c>
      <c r="C42" s="316" t="s">
        <v>2044</v>
      </c>
      <c r="D42" s="347" t="str">
        <f>IF(VLOOKUP($B42,suvaha_p!$A:$G,1)=$B42,VLOOKUP($B42,suvaha_p!$A:$G,$B$1),0)</f>
        <v>Poskytnuté preddavky na zásoby (314A) - /391A/</v>
      </c>
      <c r="E42" s="348" t="s">
        <v>1229</v>
      </c>
      <c r="G42" s="350">
        <f>SUM(ANALYTIKAVUJ!K87)</f>
        <v>0</v>
      </c>
      <c r="I42" s="350">
        <f t="shared" si="32"/>
        <v>0</v>
      </c>
      <c r="K42" s="318">
        <f t="shared" si="33"/>
        <v>0</v>
      </c>
      <c r="L42" s="350">
        <f>SUM(ANALYTIKAVUJ!K60)*-1</f>
        <v>0</v>
      </c>
      <c r="M42" s="318">
        <f t="shared" si="34"/>
        <v>0</v>
      </c>
      <c r="N42" s="318">
        <f t="shared" si="7"/>
        <v>0</v>
      </c>
      <c r="Q42" s="318">
        <f>SUM(ANALYTIKAVUJ!L87)</f>
        <v>0</v>
      </c>
      <c r="S42" s="318">
        <f t="shared" si="35"/>
        <v>0</v>
      </c>
      <c r="U42" s="318">
        <f t="shared" si="36"/>
        <v>0</v>
      </c>
      <c r="V42" s="318">
        <f>SUM(ANALYTIKAVUJ!L60)*-1</f>
        <v>0</v>
      </c>
      <c r="W42" s="318">
        <f t="shared" si="37"/>
        <v>0</v>
      </c>
      <c r="X42" s="318">
        <f t="shared" si="38"/>
        <v>0</v>
      </c>
      <c r="Z42" s="339">
        <f t="shared" si="0"/>
        <v>0</v>
      </c>
      <c r="AA42" s="339">
        <f t="shared" si="1"/>
        <v>0</v>
      </c>
      <c r="AB42" s="339">
        <f t="shared" si="2"/>
        <v>0</v>
      </c>
      <c r="AC42" s="339">
        <f t="shared" si="3"/>
        <v>0</v>
      </c>
      <c r="AD42" s="321" t="str">
        <f t="shared" si="4"/>
        <v xml:space="preserve">          0</v>
      </c>
      <c r="AE42" s="321" t="str">
        <f t="shared" si="4"/>
        <v xml:space="preserve">          0</v>
      </c>
      <c r="AF42" s="321" t="str">
        <f t="shared" si="4"/>
        <v xml:space="preserve">          0</v>
      </c>
      <c r="AG42" s="321" t="str">
        <f t="shared" si="4"/>
        <v xml:space="preserve">          0</v>
      </c>
      <c r="AL42" s="350">
        <f>SUM(ANALYTIKAVUJ!M87)</f>
        <v>0</v>
      </c>
      <c r="AN42" s="350">
        <f t="shared" si="39"/>
        <v>0</v>
      </c>
      <c r="AP42" s="318">
        <f t="shared" si="40"/>
        <v>0</v>
      </c>
      <c r="AQ42" s="350">
        <f>SUM(ANALYTIKAVUJ!AP60)*-1</f>
        <v>0</v>
      </c>
      <c r="AR42" s="318">
        <f t="shared" si="41"/>
        <v>0</v>
      </c>
      <c r="AS42" s="350">
        <f t="shared" si="42"/>
        <v>0</v>
      </c>
    </row>
    <row r="43" spans="2:45" outlineLevel="1" x14ac:dyDescent="0.25">
      <c r="B43" s="330" t="s">
        <v>2068</v>
      </c>
      <c r="C43" s="316" t="s">
        <v>2069</v>
      </c>
      <c r="D43" s="317" t="str">
        <f>IF(VLOOKUP($B43,suvaha_p!$A:$G,1)=$B43,VLOOKUP($B43,suvaha_p!$A:$G,$B$1),0)</f>
        <v>Dlhodobé pohľadávky súčet (r. 42 + r. 46 až r. 52)</v>
      </c>
      <c r="E43" s="331" t="s">
        <v>2068</v>
      </c>
      <c r="F43" s="332"/>
      <c r="I43" s="341">
        <f>SUM(I44+I48+I49+I50+I51+I52+I53+I54)</f>
        <v>7933</v>
      </c>
      <c r="K43" s="341">
        <f>SUM(K44+K48+K49+K50+K51+K52+K53+K54)</f>
        <v>0</v>
      </c>
      <c r="M43" s="350">
        <f>SUM(M44+M48+M49+M50+M51+M52+M53+M54)</f>
        <v>0</v>
      </c>
      <c r="N43" s="318">
        <f>SUM(N44+N48+N49+N50+N51+N52+N53+N54)</f>
        <v>7933</v>
      </c>
      <c r="P43" s="345"/>
      <c r="S43" s="344">
        <f>SUM(S44+S48+S49+S50+S51+S52+S53+S54)</f>
        <v>0</v>
      </c>
      <c r="U43" s="318">
        <f>SUM(U44+U48+U49+U50+U51+U52+U53+U54)</f>
        <v>0</v>
      </c>
      <c r="W43" s="318">
        <f>SUM(W44+W48+W49+W50+W51+W52+W53+W54)</f>
        <v>0</v>
      </c>
      <c r="X43" s="318">
        <f>SUM(X44+X48+X49+X50+X51+X52+X53+X54)</f>
        <v>0</v>
      </c>
      <c r="Z43" s="339">
        <f t="shared" si="0"/>
        <v>7933</v>
      </c>
      <c r="AA43" s="339">
        <f t="shared" si="1"/>
        <v>0</v>
      </c>
      <c r="AB43" s="339">
        <f t="shared" si="2"/>
        <v>7933</v>
      </c>
      <c r="AC43" s="339">
        <f t="shared" si="3"/>
        <v>0</v>
      </c>
      <c r="AD43" s="321" t="str">
        <f t="shared" si="4"/>
        <v xml:space="preserve">       7933</v>
      </c>
      <c r="AE43" s="321" t="str">
        <f t="shared" si="4"/>
        <v xml:space="preserve">          0</v>
      </c>
      <c r="AF43" s="321" t="str">
        <f t="shared" si="4"/>
        <v xml:space="preserve">       7933</v>
      </c>
      <c r="AG43" s="321" t="str">
        <f t="shared" si="4"/>
        <v xml:space="preserve">          0</v>
      </c>
      <c r="AK43" s="332"/>
      <c r="AN43" s="350">
        <f>SUM(AN44+AN48+AN49+AN50+AN51+AN52+AN53+AN54)</f>
        <v>0</v>
      </c>
      <c r="AP43" s="350">
        <f>SUM(AP44+AP48+AP49+AP50+AP51+AP52+AP53+AP54)</f>
        <v>0</v>
      </c>
      <c r="AR43" s="350">
        <f>SUM(AR44+AR48+AR49+AR50+AR51+AR52+AR53+AR54)</f>
        <v>0</v>
      </c>
      <c r="AS43" s="350">
        <f>SUM(AS44+AS48+AS49+AS50+AS51+AS52+AS53+AS54)</f>
        <v>0</v>
      </c>
    </row>
    <row r="44" spans="2:45" outlineLevel="1" x14ac:dyDescent="0.25">
      <c r="B44" s="330" t="s">
        <v>2070</v>
      </c>
      <c r="C44" s="316" t="s">
        <v>2071</v>
      </c>
      <c r="D44" s="317" t="str">
        <f>IF(VLOOKUP($B44,suvaha_p!$A:$G,1)=$B44,VLOOKUP($B44,suvaha_p!$A:$G,$B$1),0)</f>
        <v>Pohľadávky z obchodného styku súčet (r. 43 až r. 45)</v>
      </c>
      <c r="E44" s="331" t="s">
        <v>2070</v>
      </c>
      <c r="F44" s="332"/>
      <c r="I44" s="341">
        <f>SUM(I45:I47)</f>
        <v>0</v>
      </c>
      <c r="K44" s="341">
        <f>SUM(K45:K47)</f>
        <v>0</v>
      </c>
      <c r="L44" s="342"/>
      <c r="M44" s="350">
        <f>SUM(M45:M47)</f>
        <v>0</v>
      </c>
      <c r="N44" s="318">
        <f>SUM(N45:N47)</f>
        <v>0</v>
      </c>
      <c r="P44" s="345"/>
      <c r="S44" s="344">
        <f>SUM(S45:S47)</f>
        <v>0</v>
      </c>
      <c r="U44" s="318">
        <f>SUM(U45:U47)</f>
        <v>0</v>
      </c>
      <c r="V44" s="344"/>
      <c r="W44" s="318">
        <f>SUM(W45:W47)</f>
        <v>0</v>
      </c>
      <c r="X44" s="318">
        <f>SUM(X45:X47)</f>
        <v>0</v>
      </c>
      <c r="Z44" s="339">
        <f t="shared" si="0"/>
        <v>0</v>
      </c>
      <c r="AA44" s="339">
        <f t="shared" si="1"/>
        <v>0</v>
      </c>
      <c r="AB44" s="339">
        <f t="shared" si="2"/>
        <v>0</v>
      </c>
      <c r="AC44" s="339">
        <f t="shared" si="3"/>
        <v>0</v>
      </c>
      <c r="AD44" s="321" t="str">
        <f t="shared" si="4"/>
        <v xml:space="preserve">          0</v>
      </c>
      <c r="AE44" s="321" t="str">
        <f t="shared" si="4"/>
        <v xml:space="preserve">          0</v>
      </c>
      <c r="AF44" s="321" t="str">
        <f t="shared" si="4"/>
        <v xml:space="preserve">          0</v>
      </c>
      <c r="AG44" s="321" t="str">
        <f t="shared" si="4"/>
        <v xml:space="preserve">          0</v>
      </c>
      <c r="AK44" s="332"/>
      <c r="AN44" s="350">
        <f>SUM(AN45:AN47)</f>
        <v>0</v>
      </c>
      <c r="AP44" s="350">
        <f>SUM(AP45:AP47)</f>
        <v>0</v>
      </c>
      <c r="AQ44" s="342"/>
      <c r="AR44" s="350">
        <f>SUM(AR45:AR47)</f>
        <v>0</v>
      </c>
      <c r="AS44" s="350">
        <f>SUM(AS45:AS47)</f>
        <v>0</v>
      </c>
    </row>
    <row r="45" spans="2:45" outlineLevel="1" x14ac:dyDescent="0.25">
      <c r="B45" s="330" t="s">
        <v>1230</v>
      </c>
      <c r="C45" s="316" t="s">
        <v>2072</v>
      </c>
      <c r="D45" s="347" t="str">
        <f>IF(VLOOKUP($B45,suvaha_p!$A:$G,1)=$B45,VLOOKUP($B45,suvaha_p!$A:$G,$B$1),0)</f>
        <v>Pohľadávky z obchodného styku voči prepojeným účtovným jednotkám (311A, 312A, 313A, 314A, 315A, 31XA) - /391A/</v>
      </c>
      <c r="E45" s="348" t="s">
        <v>1230</v>
      </c>
      <c r="G45" s="350">
        <f>SUM(ANALYTIKAVUJ!C79+ANALYTIKAVUJ!C87+ANALYTIKAVUJ!K79+ANALYTIKAVUJ!K88+ANALYTIKAVUJ!K97)</f>
        <v>0</v>
      </c>
      <c r="I45" s="350">
        <f t="shared" ref="I45:I54" si="43">ROUND(SUM(F45:H45),0)</f>
        <v>0</v>
      </c>
      <c r="K45" s="318">
        <f t="shared" ref="K45:K54" si="44">ROUND(SUM(J45),0)</f>
        <v>0</v>
      </c>
      <c r="L45" s="350">
        <f>SUM(ANALYTIKAVUJ!K61)*-1</f>
        <v>0</v>
      </c>
      <c r="M45" s="318">
        <f t="shared" ref="M45:M54" si="45">ROUND(SUM(L45),0)</f>
        <v>0</v>
      </c>
      <c r="N45" s="318">
        <f t="shared" si="7"/>
        <v>0</v>
      </c>
      <c r="Q45" s="318">
        <f>SUM(ANALYTIKAVUJ!D79+ANALYTIKAVUJ!D87+ANALYTIKAVUJ!L79+ANALYTIKAVUJ!L88+ANALYTIKAVUJ!L97)</f>
        <v>0</v>
      </c>
      <c r="S45" s="318">
        <f t="shared" ref="S45:S54" si="46">SUM(P45:R45)</f>
        <v>0</v>
      </c>
      <c r="U45" s="318">
        <f t="shared" ref="U45:U54" si="47">SUM(T45)</f>
        <v>0</v>
      </c>
      <c r="V45" s="318">
        <f>SUM(ANALYTIKAVUJ!L61)*-1</f>
        <v>0</v>
      </c>
      <c r="W45" s="318">
        <f t="shared" ref="W45:W54" si="48">SUM(V45)</f>
        <v>0</v>
      </c>
      <c r="X45" s="318">
        <f t="shared" ref="X45:X54" si="49">ROUND((S45-U45-W45),0)</f>
        <v>0</v>
      </c>
      <c r="Z45" s="339">
        <f t="shared" si="0"/>
        <v>0</v>
      </c>
      <c r="AA45" s="339">
        <f t="shared" si="1"/>
        <v>0</v>
      </c>
      <c r="AB45" s="339">
        <f t="shared" si="2"/>
        <v>0</v>
      </c>
      <c r="AC45" s="339">
        <f t="shared" si="3"/>
        <v>0</v>
      </c>
      <c r="AD45" s="321" t="str">
        <f t="shared" si="4"/>
        <v xml:space="preserve">          0</v>
      </c>
      <c r="AE45" s="321" t="str">
        <f t="shared" si="4"/>
        <v xml:space="preserve">          0</v>
      </c>
      <c r="AF45" s="321" t="str">
        <f t="shared" si="4"/>
        <v xml:space="preserve">          0</v>
      </c>
      <c r="AG45" s="321" t="str">
        <f t="shared" si="4"/>
        <v xml:space="preserve">          0</v>
      </c>
      <c r="AL45" s="350">
        <f>SUM(ANALYTIKAVUJ!E79+ANALYTIKAVUJ!E87+ANALYTIKAVUJ!M79+ANALYTIKAVUJ!M88+ANALYTIKAVUJ!M97)</f>
        <v>0</v>
      </c>
      <c r="AN45" s="350">
        <f t="shared" ref="AN45:AN54" si="50">SUM(AK45:AM45)</f>
        <v>0</v>
      </c>
      <c r="AP45" s="318">
        <f t="shared" ref="AP45:AP54" si="51">SUM(AO45)</f>
        <v>0</v>
      </c>
      <c r="AQ45" s="350">
        <f>SUM(ANALYTIKAVUJ!AP61)*-1</f>
        <v>0</v>
      </c>
      <c r="AR45" s="318">
        <f t="shared" ref="AR45:AR54" si="52">SUM(AQ45)</f>
        <v>0</v>
      </c>
      <c r="AS45" s="350">
        <f t="shared" ref="AS45:AS54" si="53">ROUND((AN45-AP45-AR45),0)</f>
        <v>0</v>
      </c>
    </row>
    <row r="46" spans="2:45" outlineLevel="1" x14ac:dyDescent="0.25">
      <c r="B46" s="330" t="s">
        <v>1231</v>
      </c>
      <c r="C46" s="316" t="s">
        <v>2073</v>
      </c>
      <c r="D46" s="347" t="str">
        <f>IF(VLOOKUP($B46,suvaha_p!$A:$G,1)=$B46,VLOOKUP($B46,suvaha_p!$A:$G,$B$1),0)</f>
        <v>Pohľadávky z obchodného styku v rámci podielovej účasti okrem pohľadávok voči prepojeným účtovným jednotkám (311A, 312A, 313A, 314A, 315A, 31XA)
- /391A/</v>
      </c>
      <c r="E46" s="348" t="s">
        <v>1231</v>
      </c>
      <c r="G46" s="350">
        <f>SUM(ANALYTIKAVUJ!C80+ANALYTIKAVUJ!C88+ANALYTIKAVUJ!K80+ANALYTIKAVUJ!K89+ANALYTIKAVUJ!K98)</f>
        <v>0</v>
      </c>
      <c r="I46" s="350">
        <f t="shared" si="43"/>
        <v>0</v>
      </c>
      <c r="K46" s="318">
        <f t="shared" si="44"/>
        <v>0</v>
      </c>
      <c r="L46" s="350">
        <f>SUM(ANALYTIKAVUJ!K62)*-1</f>
        <v>0</v>
      </c>
      <c r="M46" s="318">
        <f t="shared" si="45"/>
        <v>0</v>
      </c>
      <c r="N46" s="318">
        <f t="shared" si="7"/>
        <v>0</v>
      </c>
      <c r="Q46" s="318">
        <f>SUM(ANALYTIKAVUJ!D80+ANALYTIKAVUJ!D88+ANALYTIKAVUJ!L80+ANALYTIKAVUJ!L89+ANALYTIKAVUJ!L98)</f>
        <v>0</v>
      </c>
      <c r="S46" s="318">
        <f t="shared" si="46"/>
        <v>0</v>
      </c>
      <c r="U46" s="318">
        <f t="shared" si="47"/>
        <v>0</v>
      </c>
      <c r="V46" s="318">
        <f>SUM(ANALYTIKAVUJ!L62)*-1</f>
        <v>0</v>
      </c>
      <c r="W46" s="318">
        <f t="shared" si="48"/>
        <v>0</v>
      </c>
      <c r="X46" s="318">
        <f t="shared" si="49"/>
        <v>0</v>
      </c>
      <c r="Z46" s="339">
        <f t="shared" si="0"/>
        <v>0</v>
      </c>
      <c r="AA46" s="339">
        <f t="shared" si="1"/>
        <v>0</v>
      </c>
      <c r="AB46" s="339">
        <f t="shared" si="2"/>
        <v>0</v>
      </c>
      <c r="AC46" s="339">
        <f t="shared" si="3"/>
        <v>0</v>
      </c>
      <c r="AD46" s="321" t="str">
        <f t="shared" si="4"/>
        <v xml:space="preserve">          0</v>
      </c>
      <c r="AE46" s="321" t="str">
        <f t="shared" si="4"/>
        <v xml:space="preserve">          0</v>
      </c>
      <c r="AF46" s="321" t="str">
        <f t="shared" si="4"/>
        <v xml:space="preserve">          0</v>
      </c>
      <c r="AG46" s="321" t="str">
        <f t="shared" si="4"/>
        <v xml:space="preserve">          0</v>
      </c>
      <c r="AL46" s="350">
        <f>SUM(ANALYTIKAVUJ!E80+ANALYTIKAVUJ!E88+ANALYTIKAVUJ!M80+ANALYTIKAVUJ!M89+ANALYTIKAVUJ!M98)</f>
        <v>0</v>
      </c>
      <c r="AN46" s="350">
        <f t="shared" si="50"/>
        <v>0</v>
      </c>
      <c r="AP46" s="318">
        <f t="shared" si="51"/>
        <v>0</v>
      </c>
      <c r="AQ46" s="350">
        <f>SUM(ANALYTIKAVUJ!AP62)*-1</f>
        <v>0</v>
      </c>
      <c r="AR46" s="318">
        <f t="shared" si="52"/>
        <v>0</v>
      </c>
      <c r="AS46" s="350">
        <f t="shared" si="53"/>
        <v>0</v>
      </c>
    </row>
    <row r="47" spans="2:45" outlineLevel="1" x14ac:dyDescent="0.25">
      <c r="B47" s="330" t="s">
        <v>1232</v>
      </c>
      <c r="C47" s="316" t="s">
        <v>2074</v>
      </c>
      <c r="D47" s="347" t="str">
        <f>IF(VLOOKUP($B47,suvaha_p!$A:$G,1)=$B47,VLOOKUP($B47,suvaha_p!$A:$G,$B$1),0)</f>
        <v>Ostatné pohľadávky z obchodného styku (311A, 312A, 313A, 314A, 315A, 31XA) - /391A/</v>
      </c>
      <c r="E47" s="348" t="s">
        <v>1232</v>
      </c>
      <c r="G47" s="350">
        <f>SUM(ANALYTIKAVUJ!C81+ANALYTIKAVUJ!C89+ANALYTIKAVUJ!K81+ANALYTIKAVUJ!K90+ANALYTIKAVUJ!K99)</f>
        <v>0</v>
      </c>
      <c r="I47" s="350">
        <f t="shared" si="43"/>
        <v>0</v>
      </c>
      <c r="K47" s="318">
        <f t="shared" si="44"/>
        <v>0</v>
      </c>
      <c r="L47" s="350">
        <f>SUM(ANALYTIKAVUJ!K63)*-1</f>
        <v>0</v>
      </c>
      <c r="M47" s="318">
        <f t="shared" si="45"/>
        <v>0</v>
      </c>
      <c r="N47" s="318">
        <f t="shared" si="7"/>
        <v>0</v>
      </c>
      <c r="Q47" s="318">
        <f>SUM(ANALYTIKAVUJ!D81+ANALYTIKAVUJ!D89+ANALYTIKAVUJ!L81+ANALYTIKAVUJ!L90+ANALYTIKAVUJ!L99)</f>
        <v>0</v>
      </c>
      <c r="S47" s="318">
        <f t="shared" si="46"/>
        <v>0</v>
      </c>
      <c r="U47" s="318">
        <f t="shared" si="47"/>
        <v>0</v>
      </c>
      <c r="V47" s="318">
        <f>SUM(ANALYTIKAVUJ!L63)*-1</f>
        <v>0</v>
      </c>
      <c r="W47" s="318">
        <f t="shared" si="48"/>
        <v>0</v>
      </c>
      <c r="X47" s="318">
        <f t="shared" si="49"/>
        <v>0</v>
      </c>
      <c r="Z47" s="339">
        <f t="shared" si="0"/>
        <v>0</v>
      </c>
      <c r="AA47" s="339">
        <f t="shared" si="1"/>
        <v>0</v>
      </c>
      <c r="AB47" s="339">
        <f t="shared" si="2"/>
        <v>0</v>
      </c>
      <c r="AC47" s="339">
        <f t="shared" si="3"/>
        <v>0</v>
      </c>
      <c r="AD47" s="321" t="str">
        <f t="shared" si="4"/>
        <v xml:space="preserve">          0</v>
      </c>
      <c r="AE47" s="321" t="str">
        <f t="shared" si="4"/>
        <v xml:space="preserve">          0</v>
      </c>
      <c r="AF47" s="321" t="str">
        <f t="shared" si="4"/>
        <v xml:space="preserve">          0</v>
      </c>
      <c r="AG47" s="321" t="str">
        <f t="shared" si="4"/>
        <v xml:space="preserve">          0</v>
      </c>
      <c r="AL47" s="350">
        <f>SUM(ANALYTIKAVUJ!E81+ANALYTIKAVUJ!E89+ANALYTIKAVUJ!M81+ANALYTIKAVUJ!M90+ANALYTIKAVUJ!M99)</f>
        <v>0</v>
      </c>
      <c r="AN47" s="350">
        <f t="shared" si="50"/>
        <v>0</v>
      </c>
      <c r="AP47" s="318">
        <f t="shared" si="51"/>
        <v>0</v>
      </c>
      <c r="AQ47" s="350">
        <f>SUM(ANALYTIKAVUJ!AP63)*-1</f>
        <v>0</v>
      </c>
      <c r="AR47" s="318">
        <f t="shared" si="52"/>
        <v>0</v>
      </c>
      <c r="AS47" s="350">
        <f t="shared" si="53"/>
        <v>0</v>
      </c>
    </row>
    <row r="48" spans="2:45" outlineLevel="1" x14ac:dyDescent="0.25">
      <c r="B48" s="330" t="s">
        <v>1241</v>
      </c>
      <c r="C48" s="316" t="s">
        <v>2039</v>
      </c>
      <c r="D48" s="347" t="str">
        <f>IF(VLOOKUP($B48,suvaha_p!$A:$G,1)=$B48,VLOOKUP($B48,suvaha_p!$A:$G,$B$1),0)</f>
        <v>Čistá hodnota zákazky (316A)</v>
      </c>
      <c r="E48" s="348" t="s">
        <v>1241</v>
      </c>
      <c r="G48" s="350">
        <f>SUM(ANALYTIKAVUJ!C114)</f>
        <v>0</v>
      </c>
      <c r="I48" s="350">
        <f t="shared" si="43"/>
        <v>0</v>
      </c>
      <c r="K48" s="318">
        <f t="shared" si="44"/>
        <v>0</v>
      </c>
      <c r="L48" s="350"/>
      <c r="M48" s="318">
        <f t="shared" si="45"/>
        <v>0</v>
      </c>
      <c r="N48" s="318">
        <f t="shared" si="7"/>
        <v>0</v>
      </c>
      <c r="Q48" s="318">
        <f>SUM(ANALYTIKAVUJ!D114)</f>
        <v>0</v>
      </c>
      <c r="S48" s="318">
        <f t="shared" si="46"/>
        <v>0</v>
      </c>
      <c r="U48" s="318">
        <f t="shared" si="47"/>
        <v>0</v>
      </c>
      <c r="W48" s="318">
        <f t="shared" si="48"/>
        <v>0</v>
      </c>
      <c r="X48" s="318">
        <f t="shared" si="49"/>
        <v>0</v>
      </c>
      <c r="Z48" s="339">
        <f t="shared" si="0"/>
        <v>0</v>
      </c>
      <c r="AA48" s="339">
        <f t="shared" si="1"/>
        <v>0</v>
      </c>
      <c r="AB48" s="339">
        <f t="shared" si="2"/>
        <v>0</v>
      </c>
      <c r="AC48" s="339">
        <f t="shared" si="3"/>
        <v>0</v>
      </c>
      <c r="AD48" s="321" t="str">
        <f t="shared" si="4"/>
        <v xml:space="preserve">          0</v>
      </c>
      <c r="AE48" s="321" t="str">
        <f t="shared" si="4"/>
        <v xml:space="preserve">          0</v>
      </c>
      <c r="AF48" s="321" t="str">
        <f t="shared" si="4"/>
        <v xml:space="preserve">          0</v>
      </c>
      <c r="AG48" s="321" t="str">
        <f t="shared" si="4"/>
        <v xml:space="preserve">          0</v>
      </c>
      <c r="AL48" s="350">
        <f>SUM(ANALYTIKAVUJ!E114)</f>
        <v>0</v>
      </c>
      <c r="AN48" s="350">
        <f t="shared" si="50"/>
        <v>0</v>
      </c>
      <c r="AP48" s="318">
        <f t="shared" si="51"/>
        <v>0</v>
      </c>
      <c r="AQ48" s="350"/>
      <c r="AR48" s="318">
        <f t="shared" si="52"/>
        <v>0</v>
      </c>
      <c r="AS48" s="350">
        <f t="shared" si="53"/>
        <v>0</v>
      </c>
    </row>
    <row r="49" spans="2:45" ht="14.25" customHeight="1" outlineLevel="1" x14ac:dyDescent="0.25">
      <c r="B49" s="330" t="s">
        <v>1200</v>
      </c>
      <c r="C49" s="316" t="s">
        <v>2040</v>
      </c>
      <c r="D49" s="347" t="str">
        <f>IF(VLOOKUP($B49,suvaha_p!$A:$G,1)=$B49,VLOOKUP($B49,suvaha_p!$A:$G,$B$1),0)</f>
        <v>Ostatné pohľadávky voči prepojeným účtovným jednotkám (351A) - /391A/</v>
      </c>
      <c r="E49" s="348" t="s">
        <v>1200</v>
      </c>
      <c r="G49" s="350">
        <f>SUM(ANALYTIKAVUJ!K8)</f>
        <v>0</v>
      </c>
      <c r="I49" s="350">
        <f t="shared" si="43"/>
        <v>0</v>
      </c>
      <c r="K49" s="318">
        <f t="shared" si="44"/>
        <v>0</v>
      </c>
      <c r="L49" s="350">
        <f>SUM(ANALYTIKAVUJ!K64)*-1</f>
        <v>0</v>
      </c>
      <c r="M49" s="318">
        <f t="shared" si="45"/>
        <v>0</v>
      </c>
      <c r="N49" s="318">
        <f t="shared" si="7"/>
        <v>0</v>
      </c>
      <c r="Q49" s="318">
        <f>SUM(ANALYTIKAVUJ!L8)</f>
        <v>0</v>
      </c>
      <c r="S49" s="318">
        <f t="shared" si="46"/>
        <v>0</v>
      </c>
      <c r="U49" s="318">
        <f t="shared" si="47"/>
        <v>0</v>
      </c>
      <c r="V49" s="318">
        <f>SUM(ANALYTIKAVUJ!L64)*-1</f>
        <v>0</v>
      </c>
      <c r="W49" s="318">
        <f t="shared" si="48"/>
        <v>0</v>
      </c>
      <c r="X49" s="318">
        <f t="shared" si="49"/>
        <v>0</v>
      </c>
      <c r="Z49" s="339">
        <f t="shared" si="0"/>
        <v>0</v>
      </c>
      <c r="AA49" s="339">
        <f t="shared" si="1"/>
        <v>0</v>
      </c>
      <c r="AB49" s="339">
        <f t="shared" si="2"/>
        <v>0</v>
      </c>
      <c r="AC49" s="339">
        <f t="shared" si="3"/>
        <v>0</v>
      </c>
      <c r="AD49" s="321" t="str">
        <f t="shared" si="4"/>
        <v xml:space="preserve">          0</v>
      </c>
      <c r="AE49" s="321" t="str">
        <f t="shared" si="4"/>
        <v xml:space="preserve">          0</v>
      </c>
      <c r="AF49" s="321" t="str">
        <f t="shared" si="4"/>
        <v xml:space="preserve">          0</v>
      </c>
      <c r="AG49" s="321" t="str">
        <f t="shared" si="4"/>
        <v xml:space="preserve">          0</v>
      </c>
      <c r="AL49" s="350">
        <f>SUM(ANALYTIKAVUJ!M8)</f>
        <v>0</v>
      </c>
      <c r="AN49" s="350">
        <f t="shared" si="50"/>
        <v>0</v>
      </c>
      <c r="AP49" s="318">
        <f t="shared" si="51"/>
        <v>0</v>
      </c>
      <c r="AQ49" s="350">
        <f>SUM(ANALYTIKAVUJ!AP64)*-1</f>
        <v>0</v>
      </c>
      <c r="AR49" s="318">
        <f t="shared" si="52"/>
        <v>0</v>
      </c>
      <c r="AS49" s="350">
        <f t="shared" si="53"/>
        <v>0</v>
      </c>
    </row>
    <row r="50" spans="2:45" outlineLevel="1" x14ac:dyDescent="0.25">
      <c r="B50" s="330" t="s">
        <v>1201</v>
      </c>
      <c r="C50" s="316" t="s">
        <v>2041</v>
      </c>
      <c r="D50" s="347" t="str">
        <f>IF(VLOOKUP($B50,suvaha_p!$A:$G,1)=$B50,VLOOKUP($B50,suvaha_p!$A:$G,$B$1),0)</f>
        <v>Ostatné pohľadávky v rámci podielovej účasti okrem pohľadávok voči prepojeným účtovným jednotkám (351A) - /391A/</v>
      </c>
      <c r="E50" s="348" t="s">
        <v>1201</v>
      </c>
      <c r="G50" s="350">
        <f>SUM(ANALYTIKAVUJ!K9)</f>
        <v>0</v>
      </c>
      <c r="I50" s="350">
        <f t="shared" si="43"/>
        <v>0</v>
      </c>
      <c r="K50" s="318">
        <f t="shared" si="44"/>
        <v>0</v>
      </c>
      <c r="L50" s="350">
        <f>SUM(ANALYTIKAVUJ!K65)*-1</f>
        <v>0</v>
      </c>
      <c r="M50" s="318">
        <f t="shared" si="45"/>
        <v>0</v>
      </c>
      <c r="N50" s="318">
        <f t="shared" si="7"/>
        <v>0</v>
      </c>
      <c r="Q50" s="318">
        <f>SUM(ANALYTIKAVUJ!L9)</f>
        <v>0</v>
      </c>
      <c r="S50" s="318">
        <f t="shared" si="46"/>
        <v>0</v>
      </c>
      <c r="U50" s="318">
        <f t="shared" si="47"/>
        <v>0</v>
      </c>
      <c r="V50" s="318">
        <f>SUM(ANALYTIKAVUJ!L65)*-1</f>
        <v>0</v>
      </c>
      <c r="W50" s="318">
        <f t="shared" si="48"/>
        <v>0</v>
      </c>
      <c r="X50" s="318">
        <f t="shared" si="49"/>
        <v>0</v>
      </c>
      <c r="Z50" s="339">
        <f t="shared" si="0"/>
        <v>0</v>
      </c>
      <c r="AA50" s="339">
        <f t="shared" si="1"/>
        <v>0</v>
      </c>
      <c r="AB50" s="339">
        <f t="shared" si="2"/>
        <v>0</v>
      </c>
      <c r="AC50" s="339">
        <f t="shared" si="3"/>
        <v>0</v>
      </c>
      <c r="AD50" s="321" t="str">
        <f t="shared" si="4"/>
        <v xml:space="preserve">          0</v>
      </c>
      <c r="AE50" s="321" t="str">
        <f t="shared" si="4"/>
        <v xml:space="preserve">          0</v>
      </c>
      <c r="AF50" s="321" t="str">
        <f t="shared" si="4"/>
        <v xml:space="preserve">          0</v>
      </c>
      <c r="AG50" s="321" t="str">
        <f t="shared" si="4"/>
        <v xml:space="preserve">          0</v>
      </c>
      <c r="AL50" s="350">
        <f>SUM(ANALYTIKAVUJ!M9)</f>
        <v>0</v>
      </c>
      <c r="AN50" s="350">
        <f t="shared" si="50"/>
        <v>0</v>
      </c>
      <c r="AP50" s="318">
        <f t="shared" si="51"/>
        <v>0</v>
      </c>
      <c r="AQ50" s="350">
        <f>SUM(ANALYTIKAVUJ!AP65)*-1</f>
        <v>0</v>
      </c>
      <c r="AR50" s="318">
        <f t="shared" si="52"/>
        <v>0</v>
      </c>
      <c r="AS50" s="350">
        <f t="shared" si="53"/>
        <v>0</v>
      </c>
    </row>
    <row r="51" spans="2:45" outlineLevel="1" x14ac:dyDescent="0.25">
      <c r="B51" s="330" t="s">
        <v>1208</v>
      </c>
      <c r="C51" s="316" t="s">
        <v>2042</v>
      </c>
      <c r="D51" s="347" t="str">
        <f>IF(VLOOKUP($B51,suvaha_p!$A:$G,1)=$B51,VLOOKUP($B51,suvaha_p!$A:$G,$B$1),0)</f>
        <v>Pohľadávky voči spoločníkom, členom a združeniu (354A, 355A, 358A, 35XA) - /391A/</v>
      </c>
      <c r="E51" s="348" t="s">
        <v>1208</v>
      </c>
      <c r="G51" s="350">
        <f>SUM(ANALYTIKAVUJ!K15+ANALYTIKAVUJ!K19+ANALYTIKAVUJ!K23)</f>
        <v>0</v>
      </c>
      <c r="I51" s="350">
        <f t="shared" si="43"/>
        <v>0</v>
      </c>
      <c r="K51" s="318">
        <f t="shared" si="44"/>
        <v>0</v>
      </c>
      <c r="L51" s="350">
        <f>SUM(ANALYTIKAVUJ!K66)*-1</f>
        <v>0</v>
      </c>
      <c r="M51" s="318">
        <f t="shared" si="45"/>
        <v>0</v>
      </c>
      <c r="N51" s="318">
        <f t="shared" si="7"/>
        <v>0</v>
      </c>
      <c r="Q51" s="318">
        <f>SUM(ANALYTIKAVUJ!L15+ANALYTIKAVUJ!L19+ANALYTIKAVUJ!L23)</f>
        <v>0</v>
      </c>
      <c r="S51" s="318">
        <f t="shared" si="46"/>
        <v>0</v>
      </c>
      <c r="U51" s="318">
        <f t="shared" si="47"/>
        <v>0</v>
      </c>
      <c r="V51" s="318">
        <f>SUM(ANALYTIKAVUJ!L66)*-1</f>
        <v>0</v>
      </c>
      <c r="W51" s="318">
        <f t="shared" si="48"/>
        <v>0</v>
      </c>
      <c r="X51" s="318">
        <f t="shared" si="49"/>
        <v>0</v>
      </c>
      <c r="Z51" s="339">
        <f t="shared" si="0"/>
        <v>0</v>
      </c>
      <c r="AA51" s="339">
        <f t="shared" si="1"/>
        <v>0</v>
      </c>
      <c r="AB51" s="339">
        <f t="shared" si="2"/>
        <v>0</v>
      </c>
      <c r="AC51" s="339">
        <f t="shared" si="3"/>
        <v>0</v>
      </c>
      <c r="AD51" s="321" t="str">
        <f t="shared" si="4"/>
        <v xml:space="preserve">          0</v>
      </c>
      <c r="AE51" s="321" t="str">
        <f t="shared" si="4"/>
        <v xml:space="preserve">          0</v>
      </c>
      <c r="AF51" s="321" t="str">
        <f t="shared" si="4"/>
        <v xml:space="preserve">          0</v>
      </c>
      <c r="AG51" s="321" t="str">
        <f t="shared" si="4"/>
        <v xml:space="preserve">          0</v>
      </c>
      <c r="AL51" s="350">
        <f>SUM(ANALYTIKAVUJ!M15+ANALYTIKAVUJ!M19+ANALYTIKAVUJ!M23)</f>
        <v>0</v>
      </c>
      <c r="AN51" s="350">
        <f t="shared" si="50"/>
        <v>0</v>
      </c>
      <c r="AP51" s="318">
        <f t="shared" si="51"/>
        <v>0</v>
      </c>
      <c r="AQ51" s="350">
        <f>SUM(ANALYTIKAVUJ!AP66)*-1</f>
        <v>0</v>
      </c>
      <c r="AR51" s="318">
        <f t="shared" si="52"/>
        <v>0</v>
      </c>
      <c r="AS51" s="350">
        <f t="shared" si="53"/>
        <v>0</v>
      </c>
    </row>
    <row r="52" spans="2:45" outlineLevel="1" x14ac:dyDescent="0.25">
      <c r="B52" s="330" t="s">
        <v>1223</v>
      </c>
      <c r="C52" s="316" t="s">
        <v>2044</v>
      </c>
      <c r="D52" s="347" t="str">
        <f>IF(VLOOKUP($B52,suvaha_p!$A:$G,1)=$B52,VLOOKUP($B52,suvaha_p!$A:$G,$B$1),0)</f>
        <v>Pohľadávky z derivátových operácií (373A, 376A)</v>
      </c>
      <c r="E52" s="348" t="s">
        <v>1223</v>
      </c>
      <c r="G52" s="350">
        <f>SUM(ANALYTIKAVUJ!K132+ANALYTIKAVUJ!K39)</f>
        <v>0</v>
      </c>
      <c r="I52" s="350">
        <f t="shared" si="43"/>
        <v>0</v>
      </c>
      <c r="K52" s="318">
        <f t="shared" si="44"/>
        <v>0</v>
      </c>
      <c r="M52" s="318">
        <f t="shared" si="45"/>
        <v>0</v>
      </c>
      <c r="N52" s="318">
        <f t="shared" si="7"/>
        <v>0</v>
      </c>
      <c r="Q52" s="318">
        <f>SUM(ANALYTIKAVUJ!L132+ANALYTIKAVUJ!L39)</f>
        <v>0</v>
      </c>
      <c r="S52" s="318">
        <f t="shared" si="46"/>
        <v>0</v>
      </c>
      <c r="U52" s="318">
        <f t="shared" si="47"/>
        <v>0</v>
      </c>
      <c r="W52" s="318">
        <f t="shared" si="48"/>
        <v>0</v>
      </c>
      <c r="X52" s="318">
        <f t="shared" si="49"/>
        <v>0</v>
      </c>
      <c r="Z52" s="339">
        <f t="shared" si="0"/>
        <v>0</v>
      </c>
      <c r="AA52" s="339">
        <f t="shared" si="1"/>
        <v>0</v>
      </c>
      <c r="AB52" s="339">
        <f t="shared" si="2"/>
        <v>0</v>
      </c>
      <c r="AC52" s="339">
        <f t="shared" si="3"/>
        <v>0</v>
      </c>
      <c r="AD52" s="321" t="str">
        <f t="shared" si="4"/>
        <v xml:space="preserve">          0</v>
      </c>
      <c r="AE52" s="321" t="str">
        <f t="shared" si="4"/>
        <v xml:space="preserve">          0</v>
      </c>
      <c r="AF52" s="321" t="str">
        <f t="shared" si="4"/>
        <v xml:space="preserve">          0</v>
      </c>
      <c r="AG52" s="321" t="str">
        <f t="shared" si="4"/>
        <v xml:space="preserve">          0</v>
      </c>
      <c r="AL52" s="350">
        <f>SUM(ANALYTIKAVUJ!M132+ANALYTIKAVUJ!M39)</f>
        <v>0</v>
      </c>
      <c r="AN52" s="350">
        <f t="shared" si="50"/>
        <v>0</v>
      </c>
      <c r="AP52" s="318">
        <f t="shared" si="51"/>
        <v>0</v>
      </c>
      <c r="AR52" s="318">
        <f t="shared" si="52"/>
        <v>0</v>
      </c>
      <c r="AS52" s="350">
        <f t="shared" si="53"/>
        <v>0</v>
      </c>
    </row>
    <row r="53" spans="2:45" outlineLevel="1" x14ac:dyDescent="0.25">
      <c r="B53" s="330" t="s">
        <v>1196</v>
      </c>
      <c r="C53" s="316" t="s">
        <v>2045</v>
      </c>
      <c r="D53" s="347" t="str">
        <f>IF(VLOOKUP($B53,suvaha_p!$A:$G,1)=$B53,VLOOKUP($B53,suvaha_p!$A:$G,$B$1),0)</f>
        <v>Iné pohľadávky (335A, 336A, 33XA, 371A, 374A, 375A, 378A) - /391A/</v>
      </c>
      <c r="E53" s="348" t="s">
        <v>1196</v>
      </c>
      <c r="G53" s="350">
        <f>SUM(ANALYTIKAVUJ!K4+ANALYTIKAVUJ!C122+ANALYTIKAVUJ!K27+ANALYTIKAVUJ!K31+ANALYTIKAVUJ!K35+ANALYTIKAVUJ!K44)</f>
        <v>0</v>
      </c>
      <c r="I53" s="350">
        <f t="shared" si="43"/>
        <v>0</v>
      </c>
      <c r="K53" s="318">
        <f t="shared" si="44"/>
        <v>0</v>
      </c>
      <c r="L53" s="350">
        <f>SUM(ANALYTIKAVUJ!K67)*-1</f>
        <v>0</v>
      </c>
      <c r="M53" s="318">
        <f t="shared" si="45"/>
        <v>0</v>
      </c>
      <c r="N53" s="318">
        <f t="shared" si="7"/>
        <v>0</v>
      </c>
      <c r="Q53" s="318">
        <f>SUM(ANALYTIKAVUJ!L4+ANALYTIKAVUJ!D122+ANALYTIKAVUJ!L27+ANALYTIKAVUJ!L31+ANALYTIKAVUJ!L35+ANALYTIKAVUJ!L44)</f>
        <v>0</v>
      </c>
      <c r="S53" s="318">
        <f t="shared" si="46"/>
        <v>0</v>
      </c>
      <c r="U53" s="318">
        <f t="shared" si="47"/>
        <v>0</v>
      </c>
      <c r="V53" s="318">
        <f>SUM(ANALYTIKAVUJ!L67)*-1</f>
        <v>0</v>
      </c>
      <c r="W53" s="318">
        <f t="shared" si="48"/>
        <v>0</v>
      </c>
      <c r="X53" s="318">
        <f t="shared" si="49"/>
        <v>0</v>
      </c>
      <c r="Z53" s="339">
        <f t="shared" si="0"/>
        <v>0</v>
      </c>
      <c r="AA53" s="339">
        <f t="shared" si="1"/>
        <v>0</v>
      </c>
      <c r="AB53" s="339">
        <f t="shared" si="2"/>
        <v>0</v>
      </c>
      <c r="AC53" s="339">
        <f t="shared" si="3"/>
        <v>0</v>
      </c>
      <c r="AD53" s="321" t="str">
        <f t="shared" si="4"/>
        <v xml:space="preserve">          0</v>
      </c>
      <c r="AE53" s="321" t="str">
        <f t="shared" si="4"/>
        <v xml:space="preserve">          0</v>
      </c>
      <c r="AF53" s="321" t="str">
        <f t="shared" si="4"/>
        <v xml:space="preserve">          0</v>
      </c>
      <c r="AG53" s="321" t="str">
        <f t="shared" si="4"/>
        <v xml:space="preserve">          0</v>
      </c>
      <c r="AL53" s="350">
        <f>SUM(ANALYTIKAVUJ!M4+ANALYTIKAVUJ!E122+ANALYTIKAVUJ!M27+ANALYTIKAVUJ!M31+ANALYTIKAVUJ!M35+ANALYTIKAVUJ!M44)</f>
        <v>0</v>
      </c>
      <c r="AN53" s="350">
        <f t="shared" si="50"/>
        <v>0</v>
      </c>
      <c r="AP53" s="318">
        <f t="shared" si="51"/>
        <v>0</v>
      </c>
      <c r="AQ53" s="350">
        <f>SUM(ANALYTIKAVUJ!AP67)*-1</f>
        <v>0</v>
      </c>
      <c r="AR53" s="318">
        <f t="shared" si="52"/>
        <v>0</v>
      </c>
      <c r="AS53" s="350">
        <f t="shared" si="53"/>
        <v>0</v>
      </c>
    </row>
    <row r="54" spans="2:45" outlineLevel="1" x14ac:dyDescent="0.25">
      <c r="B54" s="330" t="s">
        <v>1246</v>
      </c>
      <c r="C54" s="316" t="s">
        <v>2050</v>
      </c>
      <c r="D54" s="347" t="str">
        <f>IF(VLOOKUP($B54,suvaha_p!$A:$G,1)=$B54,VLOOKUP($B54,suvaha_p!$A:$G,$B$1),0)</f>
        <v>Odložená daňová pohľadávka (481A)</v>
      </c>
      <c r="E54" s="348" t="s">
        <v>1246</v>
      </c>
      <c r="G54" s="350">
        <f>SUM(ANALYTIKAVUJ!K140)</f>
        <v>7933.08</v>
      </c>
      <c r="I54" s="350">
        <f t="shared" si="43"/>
        <v>7933</v>
      </c>
      <c r="K54" s="318">
        <f t="shared" si="44"/>
        <v>0</v>
      </c>
      <c r="M54" s="318">
        <f t="shared" si="45"/>
        <v>0</v>
      </c>
      <c r="N54" s="318">
        <f t="shared" si="7"/>
        <v>7933</v>
      </c>
      <c r="Q54" s="318">
        <f>SUM(ANALYTIKAVUJ!L140)</f>
        <v>0</v>
      </c>
      <c r="S54" s="318">
        <f t="shared" si="46"/>
        <v>0</v>
      </c>
      <c r="U54" s="318">
        <f t="shared" si="47"/>
        <v>0</v>
      </c>
      <c r="W54" s="318">
        <f t="shared" si="48"/>
        <v>0</v>
      </c>
      <c r="X54" s="318">
        <f t="shared" si="49"/>
        <v>0</v>
      </c>
      <c r="Z54" s="339">
        <f t="shared" si="0"/>
        <v>7933</v>
      </c>
      <c r="AA54" s="339">
        <f t="shared" si="1"/>
        <v>0</v>
      </c>
      <c r="AB54" s="339">
        <f t="shared" si="2"/>
        <v>7933</v>
      </c>
      <c r="AC54" s="339">
        <f t="shared" si="3"/>
        <v>0</v>
      </c>
      <c r="AD54" s="321" t="str">
        <f t="shared" si="4"/>
        <v xml:space="preserve">       7933</v>
      </c>
      <c r="AE54" s="321" t="str">
        <f t="shared" si="4"/>
        <v xml:space="preserve">          0</v>
      </c>
      <c r="AF54" s="321" t="str">
        <f t="shared" si="4"/>
        <v xml:space="preserve">       7933</v>
      </c>
      <c r="AG54" s="321" t="str">
        <f t="shared" si="4"/>
        <v xml:space="preserve">          0</v>
      </c>
      <c r="AL54" s="350">
        <f>SUM(ANALYTIKAVUJ!M140)</f>
        <v>0</v>
      </c>
      <c r="AN54" s="350">
        <f t="shared" si="50"/>
        <v>0</v>
      </c>
      <c r="AP54" s="318">
        <f t="shared" si="51"/>
        <v>0</v>
      </c>
      <c r="AR54" s="318">
        <f t="shared" si="52"/>
        <v>0</v>
      </c>
      <c r="AS54" s="350">
        <f t="shared" si="53"/>
        <v>0</v>
      </c>
    </row>
    <row r="55" spans="2:45" outlineLevel="1" x14ac:dyDescent="0.25">
      <c r="B55" s="330" t="s">
        <v>2075</v>
      </c>
      <c r="C55" s="316" t="s">
        <v>2076</v>
      </c>
      <c r="D55" s="317" t="str">
        <f>IF(VLOOKUP($B55,suvaha_p!$A:$G,1)=$B55,VLOOKUP($B55,suvaha_p!$A:$G,$B$1),0)</f>
        <v>Krátkodobé pohľadávky súčet (r. 54 + r. 58 až r. 65)</v>
      </c>
      <c r="E55" s="331" t="s">
        <v>2075</v>
      </c>
      <c r="F55" s="332"/>
      <c r="I55" s="341">
        <f>SUM(I56+I60+I61+I62+I63+I64+I65+I66+I67)</f>
        <v>1579553</v>
      </c>
      <c r="K55" s="341">
        <f>SUM(K56+K60+K61+K62+K63+K64+K65+K66+K67)</f>
        <v>57259</v>
      </c>
      <c r="L55" s="342"/>
      <c r="M55" s="341">
        <f>SUM(M56+M60+M61+M62+M63+M64+M65+M66+M67)</f>
        <v>57259</v>
      </c>
      <c r="N55" s="344">
        <f>SUM(N56+N60+N61+N62+N63+N64+N65+N66+N67)</f>
        <v>1522294</v>
      </c>
      <c r="P55" s="345"/>
      <c r="S55" s="344">
        <f>SUM(S56+S60+S61+S62+S63+S64+S65+S66+S67)</f>
        <v>1840696.0899999978</v>
      </c>
      <c r="U55" s="344">
        <f>SUM(U56+U60+U61+U62+U63+U64+U65+U66+U67)</f>
        <v>0</v>
      </c>
      <c r="V55" s="344"/>
      <c r="W55" s="344">
        <f>SUM(W56+W60+W61+W62+W63+W64+W65+W66+W67)</f>
        <v>44897.32</v>
      </c>
      <c r="X55" s="344">
        <f>SUM(X56+X60+X61+X62+X63+X64+X65+X66+X67)</f>
        <v>1795799</v>
      </c>
      <c r="Z55" s="339">
        <f t="shared" si="0"/>
        <v>1579553</v>
      </c>
      <c r="AA55" s="339">
        <f t="shared" si="1"/>
        <v>114518</v>
      </c>
      <c r="AB55" s="339">
        <f t="shared" si="2"/>
        <v>1522294</v>
      </c>
      <c r="AC55" s="339">
        <f t="shared" si="3"/>
        <v>1795799</v>
      </c>
      <c r="AD55" s="321" t="str">
        <f t="shared" si="4"/>
        <v xml:space="preserve">    1579553</v>
      </c>
      <c r="AE55" s="321" t="str">
        <f t="shared" si="4"/>
        <v xml:space="preserve">     114518</v>
      </c>
      <c r="AF55" s="321" t="str">
        <f t="shared" si="4"/>
        <v xml:space="preserve">    1522294</v>
      </c>
      <c r="AG55" s="321" t="str">
        <f t="shared" si="4"/>
        <v xml:space="preserve">    1795799</v>
      </c>
      <c r="AK55" s="332"/>
      <c r="AN55" s="341">
        <f>SUM(AN56+AN60+AN61+AN62+AN63+AN64+AN65+AN66+AN67)</f>
        <v>1293305.17</v>
      </c>
      <c r="AP55" s="341">
        <f>SUM(AP56+AP60+AP61+AP62+AP63+AP64+AP65+AP66+AP67)</f>
        <v>0</v>
      </c>
      <c r="AQ55" s="342"/>
      <c r="AR55" s="341">
        <f>SUM(AR56+AR60+AR61+AR62+AR63+AR64+AR65+AR66+AR67)</f>
        <v>0</v>
      </c>
      <c r="AS55" s="341">
        <f>SUM(AS56+AS60+AS61+AS62+AS63+AS64+AS65+AS66+AS67)</f>
        <v>1293306</v>
      </c>
    </row>
    <row r="56" spans="2:45" outlineLevel="1" x14ac:dyDescent="0.25">
      <c r="B56" s="330" t="s">
        <v>2077</v>
      </c>
      <c r="C56" s="316" t="s">
        <v>2078</v>
      </c>
      <c r="D56" s="317" t="str">
        <f>IF(VLOOKUP($B56,suvaha_p!$A:$G,1)=$B56,VLOOKUP($B56,suvaha_p!$A:$G,$B$1),0)</f>
        <v>Pohľadávky z obchodného styku súčet (r. 55 až r. 57)</v>
      </c>
      <c r="E56" s="331" t="s">
        <v>2077</v>
      </c>
      <c r="F56" s="332"/>
      <c r="I56" s="350">
        <f>SUM(I57:I59)</f>
        <v>1094654</v>
      </c>
      <c r="K56" s="350">
        <f>SUM(K57:K59)</f>
        <v>57259</v>
      </c>
      <c r="L56" s="342"/>
      <c r="M56" s="350">
        <f>SUM(M57:M59)</f>
        <v>57259</v>
      </c>
      <c r="N56" s="318">
        <f>SUM(N57:N59)</f>
        <v>1037395</v>
      </c>
      <c r="P56" s="345"/>
      <c r="S56" s="318">
        <f>SUM(S57:S59)</f>
        <v>1451815.7699999984</v>
      </c>
      <c r="U56" s="318">
        <f>SUM(U57:U59)</f>
        <v>0</v>
      </c>
      <c r="V56" s="344"/>
      <c r="W56" s="318">
        <f>SUM(W57:W59)</f>
        <v>44897.32</v>
      </c>
      <c r="X56" s="318">
        <f>SUM(X57:X59)</f>
        <v>1406919</v>
      </c>
      <c r="Z56" s="339">
        <f t="shared" si="0"/>
        <v>1094654</v>
      </c>
      <c r="AA56" s="339">
        <f t="shared" si="1"/>
        <v>114518</v>
      </c>
      <c r="AB56" s="339">
        <f t="shared" si="2"/>
        <v>1037395</v>
      </c>
      <c r="AC56" s="339">
        <f t="shared" si="3"/>
        <v>1406919</v>
      </c>
      <c r="AD56" s="321" t="str">
        <f t="shared" si="4"/>
        <v xml:space="preserve">    1094654</v>
      </c>
      <c r="AE56" s="321" t="str">
        <f t="shared" si="4"/>
        <v xml:space="preserve">     114518</v>
      </c>
      <c r="AF56" s="321" t="str">
        <f t="shared" si="4"/>
        <v xml:space="preserve">    1037395</v>
      </c>
      <c r="AG56" s="321" t="str">
        <f t="shared" si="4"/>
        <v xml:space="preserve">    1406919</v>
      </c>
      <c r="AK56" s="332"/>
      <c r="AN56" s="350">
        <f>SUM(AN57:AN59)</f>
        <v>1011339.15</v>
      </c>
      <c r="AP56" s="350">
        <f>SUM(AP57:AP59)</f>
        <v>0</v>
      </c>
      <c r="AQ56" s="342"/>
      <c r="AR56" s="350">
        <f>SUM(AR57:AR59)</f>
        <v>0</v>
      </c>
      <c r="AS56" s="350">
        <f>SUM(AS57:AS59)</f>
        <v>1011339</v>
      </c>
    </row>
    <row r="57" spans="2:45" outlineLevel="1" x14ac:dyDescent="0.25">
      <c r="B57" s="330" t="s">
        <v>1233</v>
      </c>
      <c r="C57" s="316" t="s">
        <v>2072</v>
      </c>
      <c r="D57" s="347" t="str">
        <f>IF(VLOOKUP($B57,suvaha_p!$A:$G,1)=$B57,VLOOKUP($B57,suvaha_p!$A:$G,$B$1),0)</f>
        <v>Pohľadávky z obchodného styku voči prepojeným účtovným jednotkám (311A, 312A, 313A, 314A, 315A, 31XA) - /391A/</v>
      </c>
      <c r="E57" s="348" t="s">
        <v>1233</v>
      </c>
      <c r="G57" s="350">
        <f>SUM(ANALYTIKAVUJ!C82+ANALYTIKAVUJ!C90+ANALYTIKAVUJ!K82+ANALYTIKAVUJ!K91+ANALYTIKAVUJ!K100)</f>
        <v>1094653.5099999986</v>
      </c>
      <c r="I57" s="350"/>
      <c r="K57" s="318">
        <f t="shared" ref="K57:K80" si="54">ROUND(SUM(J57),0)</f>
        <v>0</v>
      </c>
      <c r="L57" s="350">
        <f>SUM(ANALYTIKAVUJ!K68)*-1</f>
        <v>57259.199999999997</v>
      </c>
      <c r="M57" s="318">
        <f t="shared" ref="M57:M80" si="55">ROUND(SUM(L57),0)</f>
        <v>57259</v>
      </c>
      <c r="Q57" s="318">
        <f>SUM(ANALYTIKAVUJ!D82+ANALYTIKAVUJ!D90+ANALYTIKAVUJ!L82+ANALYTIKAVUJ!L91+ANALYTIKAVUJ!L100)</f>
        <v>1451815.7699999984</v>
      </c>
      <c r="S57" s="318">
        <f t="shared" ref="S57:S67" si="56">SUM(P57:R57)</f>
        <v>1451815.7699999984</v>
      </c>
      <c r="U57" s="318">
        <f t="shared" ref="U57:U67" si="57">SUM(T57)</f>
        <v>0</v>
      </c>
      <c r="V57" s="318">
        <f>SUM(ANALYTIKAVUJ!L68)*-1</f>
        <v>44897.32</v>
      </c>
      <c r="W57" s="318">
        <f t="shared" ref="W57:W67" si="58">SUM(V57)</f>
        <v>44897.32</v>
      </c>
      <c r="Z57" s="339">
        <f t="shared" si="0"/>
        <v>0</v>
      </c>
      <c r="AA57" s="339">
        <f t="shared" si="1"/>
        <v>57259</v>
      </c>
      <c r="AB57" s="339">
        <f t="shared" si="2"/>
        <v>0</v>
      </c>
      <c r="AC57" s="339">
        <f t="shared" si="3"/>
        <v>0</v>
      </c>
      <c r="AD57" s="321" t="str">
        <f t="shared" si="4"/>
        <v xml:space="preserve">          0</v>
      </c>
      <c r="AE57" s="321" t="str">
        <f t="shared" si="4"/>
        <v xml:space="preserve">      57259</v>
      </c>
      <c r="AF57" s="321" t="str">
        <f t="shared" si="4"/>
        <v xml:space="preserve">          0</v>
      </c>
      <c r="AG57" s="321" t="str">
        <f t="shared" si="4"/>
        <v xml:space="preserve">          0</v>
      </c>
      <c r="AL57" s="350">
        <f>SUM(ANALYTIKAVUJ!E82+ANALYTIKAVUJ!E90+ANALYTIKAVUJ!M82+ANALYTIKAVUJ!M91+ANALYTIKAVUJ!M100)</f>
        <v>1011339.15</v>
      </c>
      <c r="AN57" s="350">
        <f t="shared" ref="AN57:AN67" si="59">SUM(AK57:AM57)</f>
        <v>1011339.15</v>
      </c>
      <c r="AP57" s="318">
        <f t="shared" ref="AP57:AP67" si="60">SUM(AO57)</f>
        <v>0</v>
      </c>
      <c r="AQ57" s="350">
        <f>SUM(ANALYTIKAVUJ!AP68)*-1</f>
        <v>0</v>
      </c>
      <c r="AR57" s="318">
        <f t="shared" ref="AR57:AR67" si="61">SUM(AQ57)</f>
        <v>0</v>
      </c>
      <c r="AS57" s="350">
        <f t="shared" ref="AS57:AS67" si="62">ROUND((AN57-AP57-AR57),0)</f>
        <v>1011339</v>
      </c>
    </row>
    <row r="58" spans="2:45" outlineLevel="1" x14ac:dyDescent="0.25">
      <c r="B58" s="330" t="s">
        <v>1234</v>
      </c>
      <c r="C58" s="316" t="s">
        <v>2073</v>
      </c>
      <c r="D58" s="347" t="str">
        <f>IF(VLOOKUP($B58,suvaha_p!$A:$G,1)=$B58,VLOOKUP($B58,suvaha_p!$A:$G,$B$1),0)</f>
        <v>Pohľadávky z obchodného styku v rámci podielovej účasti okrem pohľadávok voči prepojeným účtovným jednotkám (311A, 312A, 313A, 314A, 315A, 31XA)
- /391A/</v>
      </c>
      <c r="E58" s="348" t="s">
        <v>1234</v>
      </c>
      <c r="G58" s="350">
        <f>SUM(ANALYTIKAVUJ!C83+ANALYTIKAVUJ!C91+ANALYTIKAVUJ!K83+ANALYTIKAVUJ!K92+ANALYTIKAVUJ!K101)</f>
        <v>0</v>
      </c>
      <c r="I58" s="350">
        <f t="shared" ref="I57:I80" si="63">ROUND(SUM(F58:H58),0)</f>
        <v>0</v>
      </c>
      <c r="K58" s="318">
        <f t="shared" si="54"/>
        <v>0</v>
      </c>
      <c r="L58" s="350">
        <f>SUM(ANALYTIKAVUJ!K69)*-1</f>
        <v>0</v>
      </c>
      <c r="M58" s="318">
        <f t="shared" si="55"/>
        <v>0</v>
      </c>
      <c r="N58" s="318">
        <f t="shared" si="7"/>
        <v>0</v>
      </c>
      <c r="Q58" s="318">
        <f>SUM(ANALYTIKAVUJ!D83+ANALYTIKAVUJ!D91+ANALYTIKAVUJ!L83+ANALYTIKAVUJ!L92+ANALYTIKAVUJ!L101)</f>
        <v>0</v>
      </c>
      <c r="S58" s="318">
        <f t="shared" si="56"/>
        <v>0</v>
      </c>
      <c r="U58" s="318">
        <f t="shared" si="57"/>
        <v>0</v>
      </c>
      <c r="V58" s="318">
        <f>SUM(ANALYTIKAVUJ!L69)*-1</f>
        <v>0</v>
      </c>
      <c r="W58" s="318">
        <f t="shared" si="58"/>
        <v>0</v>
      </c>
      <c r="X58" s="318">
        <f t="shared" ref="X57:X67" si="64">ROUND((S58-U58-W58),0)</f>
        <v>0</v>
      </c>
      <c r="Z58" s="339">
        <f t="shared" si="0"/>
        <v>0</v>
      </c>
      <c r="AA58" s="339">
        <f t="shared" si="1"/>
        <v>0</v>
      </c>
      <c r="AB58" s="339">
        <f t="shared" si="2"/>
        <v>0</v>
      </c>
      <c r="AC58" s="339">
        <f t="shared" si="3"/>
        <v>0</v>
      </c>
      <c r="AD58" s="321" t="str">
        <f t="shared" si="4"/>
        <v xml:space="preserve">          0</v>
      </c>
      <c r="AE58" s="321" t="str">
        <f t="shared" si="4"/>
        <v xml:space="preserve">          0</v>
      </c>
      <c r="AF58" s="321" t="str">
        <f t="shared" si="4"/>
        <v xml:space="preserve">          0</v>
      </c>
      <c r="AG58" s="321" t="str">
        <f t="shared" si="4"/>
        <v xml:space="preserve">          0</v>
      </c>
      <c r="AL58" s="350">
        <f>SUM(ANALYTIKAVUJ!E83+ANALYTIKAVUJ!E91+ANALYTIKAVUJ!M83+ANALYTIKAVUJ!M92+ANALYTIKAVUJ!M101)</f>
        <v>0</v>
      </c>
      <c r="AN58" s="350">
        <f t="shared" si="59"/>
        <v>0</v>
      </c>
      <c r="AP58" s="318">
        <f t="shared" si="60"/>
        <v>0</v>
      </c>
      <c r="AQ58" s="350">
        <f>SUM(ANALYTIKAVUJ!AP69)*-1</f>
        <v>0</v>
      </c>
      <c r="AR58" s="318">
        <f t="shared" si="61"/>
        <v>0</v>
      </c>
      <c r="AS58" s="350">
        <f t="shared" si="62"/>
        <v>0</v>
      </c>
    </row>
    <row r="59" spans="2:45" outlineLevel="1" x14ac:dyDescent="0.25">
      <c r="B59" s="330" t="s">
        <v>1235</v>
      </c>
      <c r="C59" s="316" t="s">
        <v>2074</v>
      </c>
      <c r="D59" s="347" t="str">
        <f>IF(VLOOKUP($B59,suvaha_p!$A:$G,1)=$B59,VLOOKUP($B59,suvaha_p!$A:$G,$B$1),0)</f>
        <v>Ostatné pohľadávky z obchodného styku (311A, 312A, 313A, 314A, 315A, 31XA) - /391A/</v>
      </c>
      <c r="E59" s="348" t="s">
        <v>1235</v>
      </c>
      <c r="G59" s="350">
        <f>SUM(ANALYTIKAVUJ!C84+ANALYTIKAVUJ!C92+ANALYTIKAVUJ!K84+ANALYTIKAVUJ!K93+ANALYTIKAVUJ!K102)</f>
        <v>0</v>
      </c>
      <c r="I59" s="350">
        <v>1094654</v>
      </c>
      <c r="K59" s="318">
        <v>57259</v>
      </c>
      <c r="L59" s="350">
        <f>SUM(ANALYTIKAVUJ!K70)*-1</f>
        <v>0</v>
      </c>
      <c r="M59" s="318">
        <f t="shared" si="55"/>
        <v>0</v>
      </c>
      <c r="N59" s="318">
        <f t="shared" si="7"/>
        <v>1037395</v>
      </c>
      <c r="Q59" s="318">
        <f>SUM(ANALYTIKAVUJ!D84+ANALYTIKAVUJ!D92+ANALYTIKAVUJ!L84+ANALYTIKAVUJ!L93+ANALYTIKAVUJ!L102)</f>
        <v>0</v>
      </c>
      <c r="S59" s="318">
        <f t="shared" si="56"/>
        <v>0</v>
      </c>
      <c r="U59" s="318">
        <f t="shared" si="57"/>
        <v>0</v>
      </c>
      <c r="V59" s="318">
        <f>SUM(ANALYTIKAVUJ!L70)*-1</f>
        <v>0</v>
      </c>
      <c r="W59" s="318">
        <f t="shared" si="58"/>
        <v>0</v>
      </c>
      <c r="X59" s="318">
        <v>1406919</v>
      </c>
      <c r="Z59" s="339">
        <f t="shared" si="0"/>
        <v>1094654</v>
      </c>
      <c r="AA59" s="339">
        <f t="shared" si="1"/>
        <v>57259</v>
      </c>
      <c r="AB59" s="339">
        <f t="shared" si="2"/>
        <v>1037395</v>
      </c>
      <c r="AC59" s="339">
        <f t="shared" si="3"/>
        <v>1406919</v>
      </c>
      <c r="AD59" s="321" t="str">
        <f t="shared" si="4"/>
        <v xml:space="preserve">    1094654</v>
      </c>
      <c r="AE59" s="321" t="str">
        <f t="shared" si="4"/>
        <v xml:space="preserve">      57259</v>
      </c>
      <c r="AF59" s="321" t="str">
        <f t="shared" si="4"/>
        <v xml:space="preserve">    1037395</v>
      </c>
      <c r="AG59" s="321" t="str">
        <f t="shared" si="4"/>
        <v xml:space="preserve">    1406919</v>
      </c>
      <c r="AL59" s="350">
        <f>SUM(ANALYTIKAVUJ!E84+ANALYTIKAVUJ!E92+ANALYTIKAVUJ!M84+ANALYTIKAVUJ!M93+ANALYTIKAVUJ!M102)</f>
        <v>0</v>
      </c>
      <c r="AN59" s="350">
        <f t="shared" si="59"/>
        <v>0</v>
      </c>
      <c r="AP59" s="318">
        <f t="shared" si="60"/>
        <v>0</v>
      </c>
      <c r="AQ59" s="350">
        <f>SUM(ANALYTIKAVUJ!AP70)*-1</f>
        <v>0</v>
      </c>
      <c r="AR59" s="318">
        <f t="shared" si="61"/>
        <v>0</v>
      </c>
      <c r="AS59" s="350">
        <f t="shared" si="62"/>
        <v>0</v>
      </c>
    </row>
    <row r="60" spans="2:45" outlineLevel="1" x14ac:dyDescent="0.25">
      <c r="B60" s="330" t="s">
        <v>1242</v>
      </c>
      <c r="C60" s="316" t="s">
        <v>2039</v>
      </c>
      <c r="D60" s="347" t="str">
        <f>IF(VLOOKUP($B60,suvaha_p!$A:$G,1)=$B60,VLOOKUP($B60,suvaha_p!$A:$G,$B$1),0)</f>
        <v>Čistá hodnota zákazky (316A)</v>
      </c>
      <c r="E60" s="348" t="s">
        <v>1242</v>
      </c>
      <c r="G60" s="350">
        <f>SUM(ANALYTIKAVUJ!C115)</f>
        <v>0</v>
      </c>
      <c r="I60" s="350">
        <f t="shared" si="63"/>
        <v>0</v>
      </c>
      <c r="K60" s="318">
        <f t="shared" si="54"/>
        <v>0</v>
      </c>
      <c r="M60" s="318">
        <f t="shared" si="55"/>
        <v>0</v>
      </c>
      <c r="N60" s="318">
        <f t="shared" si="7"/>
        <v>0</v>
      </c>
      <c r="Q60" s="318">
        <f>SUM(ANALYTIKAVUJ!D115)</f>
        <v>0</v>
      </c>
      <c r="S60" s="318">
        <f t="shared" si="56"/>
        <v>0</v>
      </c>
      <c r="U60" s="318">
        <f t="shared" si="57"/>
        <v>0</v>
      </c>
      <c r="W60" s="318">
        <f t="shared" si="58"/>
        <v>0</v>
      </c>
      <c r="X60" s="318">
        <f t="shared" si="64"/>
        <v>0</v>
      </c>
      <c r="Z60" s="339">
        <f t="shared" si="0"/>
        <v>0</v>
      </c>
      <c r="AA60" s="339">
        <f t="shared" si="1"/>
        <v>0</v>
      </c>
      <c r="AB60" s="339">
        <f t="shared" si="2"/>
        <v>0</v>
      </c>
      <c r="AC60" s="339">
        <f t="shared" si="3"/>
        <v>0</v>
      </c>
      <c r="AD60" s="321" t="str">
        <f t="shared" si="4"/>
        <v xml:space="preserve">          0</v>
      </c>
      <c r="AE60" s="321" t="str">
        <f t="shared" si="4"/>
        <v xml:space="preserve">          0</v>
      </c>
      <c r="AF60" s="321" t="str">
        <f t="shared" si="4"/>
        <v xml:space="preserve">          0</v>
      </c>
      <c r="AG60" s="321" t="str">
        <f t="shared" si="4"/>
        <v xml:space="preserve">          0</v>
      </c>
      <c r="AL60" s="350">
        <f>SUM(ANALYTIKAVUJ!E115)</f>
        <v>0</v>
      </c>
      <c r="AN60" s="350">
        <f t="shared" si="59"/>
        <v>0</v>
      </c>
      <c r="AP60" s="318">
        <f t="shared" si="60"/>
        <v>0</v>
      </c>
      <c r="AR60" s="318">
        <f t="shared" si="61"/>
        <v>0</v>
      </c>
      <c r="AS60" s="350">
        <f t="shared" si="62"/>
        <v>0</v>
      </c>
    </row>
    <row r="61" spans="2:45" ht="13.5" customHeight="1" outlineLevel="1" x14ac:dyDescent="0.25">
      <c r="B61" s="330" t="s">
        <v>1203</v>
      </c>
      <c r="C61" s="316" t="s">
        <v>2040</v>
      </c>
      <c r="D61" s="347" t="str">
        <f>IF(VLOOKUP($B61,suvaha_p!$A:$G,1)=$B61,VLOOKUP($B61,suvaha_p!$A:$G,$B$1),0)</f>
        <v>Ostatné pohľadávky voči prepojeným účtovným jednotkám  (351A) - /391A/</v>
      </c>
      <c r="E61" s="348" t="s">
        <v>1203</v>
      </c>
      <c r="G61" s="350">
        <f>SUM(ANALYTIKAVUJ!K10)</f>
        <v>168180.24</v>
      </c>
      <c r="I61" s="350">
        <f t="shared" si="63"/>
        <v>168180</v>
      </c>
      <c r="K61" s="318">
        <f t="shared" si="54"/>
        <v>0</v>
      </c>
      <c r="L61" s="350">
        <f>SUM(ANALYTIKAVUJ!K71)*-1</f>
        <v>0</v>
      </c>
      <c r="M61" s="318">
        <f t="shared" si="55"/>
        <v>0</v>
      </c>
      <c r="N61" s="318">
        <f t="shared" si="7"/>
        <v>168180</v>
      </c>
      <c r="Q61" s="318">
        <f>SUM(ANALYTIKAVUJ!L10)</f>
        <v>72098.429999999993</v>
      </c>
      <c r="S61" s="318">
        <f t="shared" si="56"/>
        <v>72098.429999999993</v>
      </c>
      <c r="U61" s="318">
        <f t="shared" si="57"/>
        <v>0</v>
      </c>
      <c r="V61" s="318">
        <f>SUM(ANALYTIKAVUJ!L71)*-1</f>
        <v>0</v>
      </c>
      <c r="W61" s="318">
        <f t="shared" si="58"/>
        <v>0</v>
      </c>
      <c r="X61" s="318">
        <f t="shared" si="64"/>
        <v>72098</v>
      </c>
      <c r="Z61" s="339">
        <f t="shared" si="0"/>
        <v>168180</v>
      </c>
      <c r="AA61" s="339">
        <f t="shared" si="1"/>
        <v>0</v>
      </c>
      <c r="AB61" s="339">
        <f t="shared" si="2"/>
        <v>168180</v>
      </c>
      <c r="AC61" s="339">
        <f t="shared" si="3"/>
        <v>72098</v>
      </c>
      <c r="AD61" s="321" t="str">
        <f t="shared" si="4"/>
        <v xml:space="preserve">     168180</v>
      </c>
      <c r="AE61" s="321" t="str">
        <f t="shared" si="4"/>
        <v xml:space="preserve">          0</v>
      </c>
      <c r="AF61" s="321" t="str">
        <f t="shared" si="4"/>
        <v xml:space="preserve">     168180</v>
      </c>
      <c r="AG61" s="321" t="str">
        <f t="shared" si="4"/>
        <v xml:space="preserve">      72098</v>
      </c>
      <c r="AL61" s="350">
        <f>SUM(ANALYTIKAVUJ!M10)</f>
        <v>81223.539999999994</v>
      </c>
      <c r="AN61" s="350">
        <f t="shared" si="59"/>
        <v>81223.539999999994</v>
      </c>
      <c r="AP61" s="318">
        <f t="shared" si="60"/>
        <v>0</v>
      </c>
      <c r="AQ61" s="350">
        <f>SUM(ANALYTIKAVUJ!AP71)*-1</f>
        <v>0</v>
      </c>
      <c r="AR61" s="318">
        <f t="shared" si="61"/>
        <v>0</v>
      </c>
      <c r="AS61" s="350">
        <f t="shared" si="62"/>
        <v>81224</v>
      </c>
    </row>
    <row r="62" spans="2:45" outlineLevel="1" x14ac:dyDescent="0.25">
      <c r="B62" s="330" t="s">
        <v>1204</v>
      </c>
      <c r="C62" s="316" t="s">
        <v>2041</v>
      </c>
      <c r="D62" s="347" t="str">
        <f>IF(VLOOKUP($B62,suvaha_p!$A:$G,1)=$B62,VLOOKUP($B62,suvaha_p!$A:$G,$B$1),0)</f>
        <v>Ostatné pohľadávky v rámci podielovej účasti okrem pohľadávok voči prepojeným účtovným jednotkám  (351A) - /391A/</v>
      </c>
      <c r="E62" s="348" t="s">
        <v>1204</v>
      </c>
      <c r="G62" s="350">
        <f>SUM(ANALYTIKAVUJ!K11)</f>
        <v>0</v>
      </c>
      <c r="I62" s="350">
        <f t="shared" si="63"/>
        <v>0</v>
      </c>
      <c r="K62" s="318">
        <f t="shared" si="54"/>
        <v>0</v>
      </c>
      <c r="L62" s="350">
        <f>SUM(ANALYTIKAVUJ!K72)*-1</f>
        <v>0</v>
      </c>
      <c r="M62" s="318">
        <f t="shared" si="55"/>
        <v>0</v>
      </c>
      <c r="N62" s="318">
        <f t="shared" si="7"/>
        <v>0</v>
      </c>
      <c r="Q62" s="318">
        <f>SUM(ANALYTIKAVUJ!L11)</f>
        <v>0</v>
      </c>
      <c r="S62" s="318">
        <f t="shared" si="56"/>
        <v>0</v>
      </c>
      <c r="U62" s="318">
        <f t="shared" si="57"/>
        <v>0</v>
      </c>
      <c r="V62" s="318">
        <f>SUM(ANALYTIKAVUJ!L72)*-1</f>
        <v>0</v>
      </c>
      <c r="W62" s="318">
        <f t="shared" si="58"/>
        <v>0</v>
      </c>
      <c r="X62" s="318">
        <f t="shared" si="64"/>
        <v>0</v>
      </c>
      <c r="Z62" s="339">
        <f t="shared" si="0"/>
        <v>0</v>
      </c>
      <c r="AA62" s="339">
        <f t="shared" si="1"/>
        <v>0</v>
      </c>
      <c r="AB62" s="339">
        <f t="shared" si="2"/>
        <v>0</v>
      </c>
      <c r="AC62" s="339">
        <f t="shared" si="3"/>
        <v>0</v>
      </c>
      <c r="AD62" s="321" t="str">
        <f t="shared" si="4"/>
        <v xml:space="preserve">          0</v>
      </c>
      <c r="AE62" s="321" t="str">
        <f t="shared" si="4"/>
        <v xml:space="preserve">          0</v>
      </c>
      <c r="AF62" s="321" t="str">
        <f t="shared" si="4"/>
        <v xml:space="preserve">          0</v>
      </c>
      <c r="AG62" s="321" t="str">
        <f t="shared" si="4"/>
        <v xml:space="preserve">          0</v>
      </c>
      <c r="AL62" s="350">
        <f>SUM(ANALYTIKAVUJ!M11)</f>
        <v>0</v>
      </c>
      <c r="AN62" s="350">
        <f t="shared" si="59"/>
        <v>0</v>
      </c>
      <c r="AP62" s="318">
        <f t="shared" si="60"/>
        <v>0</v>
      </c>
      <c r="AQ62" s="350">
        <f>SUM(ANALYTIKAVUJ!AP72)*-1</f>
        <v>0</v>
      </c>
      <c r="AR62" s="318">
        <f t="shared" si="61"/>
        <v>0</v>
      </c>
      <c r="AS62" s="350">
        <f t="shared" si="62"/>
        <v>0</v>
      </c>
    </row>
    <row r="63" spans="2:45" outlineLevel="1" x14ac:dyDescent="0.25">
      <c r="B63" s="330" t="s">
        <v>1209</v>
      </c>
      <c r="C63" s="316" t="s">
        <v>2042</v>
      </c>
      <c r="D63" s="347" t="str">
        <f>IF(VLOOKUP($B63,suvaha_p!$A:$G,1)=$B63,VLOOKUP($B63,suvaha_p!$A:$G,$B$1),0)</f>
        <v>Pohľadávky voči spoločníkom, členom a združeniu (354A, 355A, 358A, 35XA, 398A) - /391A/</v>
      </c>
      <c r="E63" s="348" t="s">
        <v>1209</v>
      </c>
      <c r="G63" s="350">
        <f>SUM(ANALYTIKAVUJ!K16+ANALYTIKAVUJ!K20+ANALYTIKAVUJ!K24)</f>
        <v>0</v>
      </c>
      <c r="I63" s="350">
        <f t="shared" si="63"/>
        <v>0</v>
      </c>
      <c r="K63" s="318">
        <f t="shared" si="54"/>
        <v>0</v>
      </c>
      <c r="L63" s="350">
        <f>SUM(ANALYTIKAVUJ!K73)*-1</f>
        <v>0</v>
      </c>
      <c r="M63" s="318">
        <f t="shared" si="55"/>
        <v>0</v>
      </c>
      <c r="N63" s="318">
        <f t="shared" si="7"/>
        <v>0</v>
      </c>
      <c r="Q63" s="318">
        <f>SUM(ANALYTIKAVUJ!L16+ANALYTIKAVUJ!L20+ANALYTIKAVUJ!L24)</f>
        <v>0</v>
      </c>
      <c r="S63" s="318">
        <f t="shared" si="56"/>
        <v>0</v>
      </c>
      <c r="U63" s="318">
        <f t="shared" si="57"/>
        <v>0</v>
      </c>
      <c r="V63" s="318">
        <f>SUM(ANALYTIKAVUJ!L73)*-1</f>
        <v>0</v>
      </c>
      <c r="W63" s="318">
        <f t="shared" si="58"/>
        <v>0</v>
      </c>
      <c r="X63" s="318">
        <f t="shared" si="64"/>
        <v>0</v>
      </c>
      <c r="Z63" s="339">
        <f t="shared" si="0"/>
        <v>0</v>
      </c>
      <c r="AA63" s="339">
        <f t="shared" si="1"/>
        <v>0</v>
      </c>
      <c r="AB63" s="339">
        <f t="shared" si="2"/>
        <v>0</v>
      </c>
      <c r="AC63" s="339">
        <f t="shared" si="3"/>
        <v>0</v>
      </c>
      <c r="AD63" s="321" t="str">
        <f t="shared" si="4"/>
        <v xml:space="preserve">          0</v>
      </c>
      <c r="AE63" s="321" t="str">
        <f t="shared" si="4"/>
        <v xml:space="preserve">          0</v>
      </c>
      <c r="AF63" s="321" t="str">
        <f t="shared" si="4"/>
        <v xml:space="preserve">          0</v>
      </c>
      <c r="AG63" s="321" t="str">
        <f t="shared" si="4"/>
        <v xml:space="preserve">          0</v>
      </c>
      <c r="AL63" s="350">
        <f>SUM(ANALYTIKAVUJ!M16+ANALYTIKAVUJ!M20+ANALYTIKAVUJ!M24)</f>
        <v>0</v>
      </c>
      <c r="AN63" s="350">
        <f t="shared" si="59"/>
        <v>0</v>
      </c>
      <c r="AP63" s="318">
        <f t="shared" si="60"/>
        <v>0</v>
      </c>
      <c r="AQ63" s="350">
        <f>SUM(ANALYTIKAVUJ!AP73)*-1</f>
        <v>0</v>
      </c>
      <c r="AR63" s="318">
        <f t="shared" si="61"/>
        <v>0</v>
      </c>
      <c r="AS63" s="350">
        <f t="shared" si="62"/>
        <v>0</v>
      </c>
    </row>
    <row r="64" spans="2:45" outlineLevel="1" x14ac:dyDescent="0.25">
      <c r="B64" s="330" t="s">
        <v>1236</v>
      </c>
      <c r="C64" s="316" t="s">
        <v>2044</v>
      </c>
      <c r="D64" s="347" t="str">
        <f>IF(VLOOKUP($B64,suvaha_p!$A:$G,1)=$B64,VLOOKUP($B64,suvaha_p!$A:$G,$B$1),0)</f>
        <v>Sociálne poistenie (336A) - /391A/</v>
      </c>
      <c r="E64" s="348" t="s">
        <v>1236</v>
      </c>
      <c r="G64" s="350">
        <f>SUM(ANALYTIKAVUJ!C123)</f>
        <v>0</v>
      </c>
      <c r="I64" s="350">
        <f t="shared" si="63"/>
        <v>0</v>
      </c>
      <c r="K64" s="318">
        <f t="shared" si="54"/>
        <v>0</v>
      </c>
      <c r="L64" s="350">
        <f>SUM(ANALYTIKAVUJ!K74)*-1</f>
        <v>0</v>
      </c>
      <c r="M64" s="318">
        <f t="shared" si="55"/>
        <v>0</v>
      </c>
      <c r="N64" s="318">
        <f t="shared" si="7"/>
        <v>0</v>
      </c>
      <c r="Q64" s="318">
        <f>SUM(ANALYTIKAVUJ!D123)</f>
        <v>0</v>
      </c>
      <c r="S64" s="318">
        <f t="shared" si="56"/>
        <v>0</v>
      </c>
      <c r="U64" s="318">
        <f t="shared" si="57"/>
        <v>0</v>
      </c>
      <c r="V64" s="318">
        <f>SUM(ANALYTIKAVUJ!L74)*-1</f>
        <v>0</v>
      </c>
      <c r="W64" s="318">
        <f t="shared" si="58"/>
        <v>0</v>
      </c>
      <c r="X64" s="318">
        <f t="shared" si="64"/>
        <v>0</v>
      </c>
      <c r="Z64" s="339">
        <f t="shared" si="0"/>
        <v>0</v>
      </c>
      <c r="AA64" s="339">
        <f t="shared" si="1"/>
        <v>0</v>
      </c>
      <c r="AB64" s="339">
        <f t="shared" si="2"/>
        <v>0</v>
      </c>
      <c r="AC64" s="339">
        <f t="shared" si="3"/>
        <v>0</v>
      </c>
      <c r="AD64" s="321" t="str">
        <f t="shared" si="4"/>
        <v xml:space="preserve">          0</v>
      </c>
      <c r="AE64" s="321" t="str">
        <f t="shared" si="4"/>
        <v xml:space="preserve">          0</v>
      </c>
      <c r="AF64" s="321" t="str">
        <f t="shared" si="4"/>
        <v xml:space="preserve">          0</v>
      </c>
      <c r="AG64" s="321" t="str">
        <f t="shared" si="4"/>
        <v xml:space="preserve">          0</v>
      </c>
      <c r="AL64" s="350">
        <f>SUM(ANALYTIKAVUJ!E123)</f>
        <v>0</v>
      </c>
      <c r="AN64" s="350">
        <f t="shared" si="59"/>
        <v>0</v>
      </c>
      <c r="AP64" s="318">
        <f t="shared" si="60"/>
        <v>0</v>
      </c>
      <c r="AQ64" s="350">
        <f>SUM(ANALYTIKAVUJ!AP74)*-1</f>
        <v>0</v>
      </c>
      <c r="AR64" s="318">
        <f t="shared" si="61"/>
        <v>0</v>
      </c>
      <c r="AS64" s="350">
        <f t="shared" si="62"/>
        <v>0</v>
      </c>
    </row>
    <row r="65" spans="2:45" outlineLevel="1" x14ac:dyDescent="0.25">
      <c r="B65" s="330" t="s">
        <v>1238</v>
      </c>
      <c r="C65" s="316" t="s">
        <v>2045</v>
      </c>
      <c r="D65" s="347" t="str">
        <f>IF(VLOOKUP($B65,suvaha_p!$A:$G,1)=$B65,VLOOKUP($B65,suvaha_p!$A:$G,$B$1),0)</f>
        <v>Daňové pohľadávky a dotácie (341, 342, 343, 345, 346, 347) - /391A/</v>
      </c>
      <c r="E65" s="348" t="s">
        <v>1238</v>
      </c>
      <c r="G65" s="350">
        <f>SUM(ANALYTIKAVUJ!K107+ANALYTIKAVUJ!K111+ANALYTIKAVUJ!K115+ANALYTIKAVUJ!K119+ANALYTIKAVUJ!K123+ANALYTIKAVUJ!K127)</f>
        <v>331293.08000000042</v>
      </c>
      <c r="I65" s="350">
        <f t="shared" si="63"/>
        <v>331293</v>
      </c>
      <c r="K65" s="318">
        <f t="shared" si="54"/>
        <v>0</v>
      </c>
      <c r="L65" s="350">
        <f>SUM(ANALYTIKAVUJ!K75)*-1</f>
        <v>0</v>
      </c>
      <c r="M65" s="318">
        <f t="shared" si="55"/>
        <v>0</v>
      </c>
      <c r="N65" s="318">
        <f t="shared" si="7"/>
        <v>331293</v>
      </c>
      <c r="Q65" s="318">
        <f>SUM(ANALYTIKAVUJ!L107+ANALYTIKAVUJ!L111+ANALYTIKAVUJ!L115+ANALYTIKAVUJ!L119+ANALYTIKAVUJ!L123+ANALYTIKAVUJ!L127)</f>
        <v>316148.67999999947</v>
      </c>
      <c r="S65" s="318">
        <f t="shared" si="56"/>
        <v>316148.67999999947</v>
      </c>
      <c r="U65" s="318">
        <f t="shared" si="57"/>
        <v>0</v>
      </c>
      <c r="V65" s="318">
        <f>SUM(ANALYTIKAVUJ!L75)*-1</f>
        <v>0</v>
      </c>
      <c r="W65" s="318">
        <f t="shared" si="58"/>
        <v>0</v>
      </c>
      <c r="X65" s="318">
        <f t="shared" si="64"/>
        <v>316149</v>
      </c>
      <c r="Z65" s="339">
        <f t="shared" si="0"/>
        <v>331293</v>
      </c>
      <c r="AA65" s="339">
        <f t="shared" si="1"/>
        <v>0</v>
      </c>
      <c r="AB65" s="339">
        <f t="shared" si="2"/>
        <v>331293</v>
      </c>
      <c r="AC65" s="339">
        <f t="shared" si="3"/>
        <v>316149</v>
      </c>
      <c r="AD65" s="321" t="str">
        <f t="shared" si="4"/>
        <v xml:space="preserve">     331293</v>
      </c>
      <c r="AE65" s="321" t="str">
        <f t="shared" si="4"/>
        <v xml:space="preserve">          0</v>
      </c>
      <c r="AF65" s="321" t="str">
        <f t="shared" si="4"/>
        <v xml:space="preserve">     331293</v>
      </c>
      <c r="AG65" s="321" t="str">
        <f t="shared" si="4"/>
        <v xml:space="preserve">     316149</v>
      </c>
      <c r="AL65" s="350">
        <f>SUM(ANALYTIKAVUJ!M107+ANALYTIKAVUJ!M111+ANALYTIKAVUJ!M115+ANALYTIKAVUJ!M119+ANALYTIKAVUJ!M123+ANALYTIKAVUJ!M127)</f>
        <v>190476.91</v>
      </c>
      <c r="AN65" s="350">
        <f t="shared" si="59"/>
        <v>190476.91</v>
      </c>
      <c r="AP65" s="318">
        <f t="shared" si="60"/>
        <v>0</v>
      </c>
      <c r="AQ65" s="350">
        <f>SUM(ANALYTIKAVUJ!AP75)*-1</f>
        <v>0</v>
      </c>
      <c r="AR65" s="318">
        <f t="shared" si="61"/>
        <v>0</v>
      </c>
      <c r="AS65" s="350">
        <f t="shared" si="62"/>
        <v>190477</v>
      </c>
    </row>
    <row r="66" spans="2:45" outlineLevel="1" x14ac:dyDescent="0.25">
      <c r="B66" s="330" t="s">
        <v>1224</v>
      </c>
      <c r="C66" s="316" t="s">
        <v>2050</v>
      </c>
      <c r="D66" s="347" t="str">
        <f>IF(VLOOKUP($B66,suvaha_p!$A:$G,1)=$B66,VLOOKUP($B66,suvaha_p!$A:$G,$B$1),0)</f>
        <v>Pohľadávky z derivátových operácií (373A, 376A)</v>
      </c>
      <c r="E66" s="348" t="s">
        <v>1224</v>
      </c>
      <c r="G66" s="350">
        <f>SUM(ANALYTIKAVUJ!K133+ANALYTIKAVUJ!K40)</f>
        <v>0</v>
      </c>
      <c r="I66" s="350">
        <f t="shared" si="63"/>
        <v>0</v>
      </c>
      <c r="K66" s="318">
        <f t="shared" si="54"/>
        <v>0</v>
      </c>
      <c r="M66" s="318">
        <f t="shared" si="55"/>
        <v>0</v>
      </c>
      <c r="N66" s="318">
        <f t="shared" si="7"/>
        <v>0</v>
      </c>
      <c r="Q66" s="318">
        <f>SUM(ANALYTIKAVUJ!L133+ANALYTIKAVUJ!L40)</f>
        <v>0</v>
      </c>
      <c r="S66" s="318">
        <f t="shared" si="56"/>
        <v>0</v>
      </c>
      <c r="U66" s="318">
        <f t="shared" si="57"/>
        <v>0</v>
      </c>
      <c r="W66" s="318">
        <f t="shared" si="58"/>
        <v>0</v>
      </c>
      <c r="X66" s="318">
        <f t="shared" si="64"/>
        <v>0</v>
      </c>
      <c r="Z66" s="339">
        <f t="shared" si="0"/>
        <v>0</v>
      </c>
      <c r="AA66" s="339">
        <f t="shared" si="1"/>
        <v>0</v>
      </c>
      <c r="AB66" s="339">
        <f t="shared" si="2"/>
        <v>0</v>
      </c>
      <c r="AC66" s="339">
        <f t="shared" si="3"/>
        <v>0</v>
      </c>
      <c r="AD66" s="321" t="str">
        <f t="shared" si="4"/>
        <v xml:space="preserve">          0</v>
      </c>
      <c r="AE66" s="321" t="str">
        <f t="shared" si="4"/>
        <v xml:space="preserve">          0</v>
      </c>
      <c r="AF66" s="321" t="str">
        <f t="shared" si="4"/>
        <v xml:space="preserve">          0</v>
      </c>
      <c r="AG66" s="321" t="str">
        <f t="shared" si="4"/>
        <v xml:space="preserve">          0</v>
      </c>
      <c r="AL66" s="350">
        <f>SUM(ANALYTIKAVUJ!M133+ANALYTIKAVUJ!M40)</f>
        <v>0</v>
      </c>
      <c r="AN66" s="350">
        <f t="shared" si="59"/>
        <v>0</v>
      </c>
      <c r="AP66" s="318">
        <f t="shared" si="60"/>
        <v>0</v>
      </c>
      <c r="AR66" s="318">
        <f t="shared" si="61"/>
        <v>0</v>
      </c>
      <c r="AS66" s="350">
        <f t="shared" si="62"/>
        <v>0</v>
      </c>
    </row>
    <row r="67" spans="2:45" outlineLevel="1" x14ac:dyDescent="0.25">
      <c r="B67" s="330" t="s">
        <v>1198</v>
      </c>
      <c r="C67" s="316" t="s">
        <v>2051</v>
      </c>
      <c r="D67" s="347" t="str">
        <f>IF(VLOOKUP($B67,suvaha_p!$A:$G,1)=$B67,VLOOKUP($B67,suvaha_p!$A:$G,$B$1),0)</f>
        <v>Iné pohľadávky (335A, 33XA, 371A, 374A, 375A,  378A)
- /391A/</v>
      </c>
      <c r="E67" s="348" t="s">
        <v>1198</v>
      </c>
      <c r="G67" s="350">
        <f>SUM(ANALYTIKAVUJ!K5+ANALYTIKAVUJ!K28+ANALYTIKAVUJ!K32+ANALYTIKAVUJ!K36+ANALYTIKAVUJ!K41+ANALYTIKAVUJ!K45+ANALYTIKAVUJ!K134)</f>
        <v>-14574.049999999996</v>
      </c>
      <c r="I67" s="350">
        <f t="shared" si="63"/>
        <v>-14574</v>
      </c>
      <c r="K67" s="318">
        <f t="shared" si="54"/>
        <v>0</v>
      </c>
      <c r="L67" s="350">
        <f>SUM(ANALYTIKAVUJ!K76)*-1</f>
        <v>0</v>
      </c>
      <c r="M67" s="318">
        <f t="shared" si="55"/>
        <v>0</v>
      </c>
      <c r="N67" s="318">
        <f t="shared" si="7"/>
        <v>-14574</v>
      </c>
      <c r="Q67" s="318">
        <f>SUM(ANALYTIKAVUJ!L5+ANALYTIKAVUJ!L28+ANALYTIKAVUJ!L32+ANALYTIKAVUJ!L36+ANALYTIKAVUJ!L41+ANALYTIKAVUJ!L45+ANALYTIKAVUJ!L134)</f>
        <v>633.21000000000276</v>
      </c>
      <c r="S67" s="318">
        <f t="shared" si="56"/>
        <v>633.21000000000276</v>
      </c>
      <c r="U67" s="318">
        <f t="shared" si="57"/>
        <v>0</v>
      </c>
      <c r="V67" s="318">
        <f>SUM(ANALYTIKAVUJ!L76)*-1</f>
        <v>0</v>
      </c>
      <c r="W67" s="318">
        <f t="shared" si="58"/>
        <v>0</v>
      </c>
      <c r="X67" s="318">
        <f t="shared" si="64"/>
        <v>633</v>
      </c>
      <c r="Z67" s="339">
        <f t="shared" si="0"/>
        <v>-14574</v>
      </c>
      <c r="AA67" s="339">
        <f t="shared" si="1"/>
        <v>0</v>
      </c>
      <c r="AB67" s="339">
        <f t="shared" si="2"/>
        <v>-14574</v>
      </c>
      <c r="AC67" s="339">
        <f t="shared" si="3"/>
        <v>633</v>
      </c>
      <c r="AD67" s="321" t="str">
        <f t="shared" si="4"/>
        <v xml:space="preserve">     -14574</v>
      </c>
      <c r="AE67" s="321" t="str">
        <f t="shared" si="4"/>
        <v xml:space="preserve">          0</v>
      </c>
      <c r="AF67" s="321" t="str">
        <f t="shared" si="4"/>
        <v xml:space="preserve">     -14574</v>
      </c>
      <c r="AG67" s="321" t="str">
        <f t="shared" ref="AG67:AG130" si="65">REPT(" ",11-LEN(AC67))&amp;AC67</f>
        <v xml:space="preserve">        633</v>
      </c>
      <c r="AL67" s="350">
        <f>SUM(ANALYTIKAVUJ!M5+ANALYTIKAVUJ!M28+ANALYTIKAVUJ!M32+ANALYTIKAVUJ!M36+ANALYTIKAVUJ!M41+ANALYTIKAVUJ!M45+ANALYTIKAVUJ!M134)</f>
        <v>10265.57</v>
      </c>
      <c r="AN67" s="350">
        <f t="shared" si="59"/>
        <v>10265.57</v>
      </c>
      <c r="AP67" s="318">
        <f t="shared" si="60"/>
        <v>0</v>
      </c>
      <c r="AQ67" s="350">
        <f>SUM(ANALYTIKAVUJ!AP76)*-1</f>
        <v>0</v>
      </c>
      <c r="AR67" s="318">
        <f t="shared" si="61"/>
        <v>0</v>
      </c>
      <c r="AS67" s="350">
        <f t="shared" si="62"/>
        <v>10266</v>
      </c>
    </row>
    <row r="68" spans="2:45" outlineLevel="1" x14ac:dyDescent="0.25">
      <c r="B68" s="330" t="s">
        <v>2079</v>
      </c>
      <c r="C68" s="316" t="s">
        <v>2080</v>
      </c>
      <c r="D68" s="317" t="str">
        <f>IF(VLOOKUP($B68,suvaha_p!$A:$G,1)=$B68,VLOOKUP($B68,suvaha_p!$A:$G,$B$1),0)</f>
        <v>Krátkodobý finančný majetok súčet (r . 67 až r. 70)</v>
      </c>
      <c r="E68" s="331" t="s">
        <v>2079</v>
      </c>
      <c r="F68" s="332"/>
      <c r="I68" s="341">
        <f>SUM(I69:I72)</f>
        <v>0</v>
      </c>
      <c r="J68" s="342"/>
      <c r="K68" s="341">
        <f>SUM(K69:K72)</f>
        <v>0</v>
      </c>
      <c r="L68" s="341"/>
      <c r="M68" s="341">
        <f>SUM(M69:M72)</f>
        <v>0</v>
      </c>
      <c r="N68" s="344">
        <f>SUM(N69:N72)</f>
        <v>0</v>
      </c>
      <c r="P68" s="345"/>
      <c r="S68" s="344">
        <f>SUM(S69:S72)</f>
        <v>0</v>
      </c>
      <c r="T68" s="344"/>
      <c r="U68" s="344">
        <f>SUM(U69:U72)</f>
        <v>0</v>
      </c>
      <c r="V68" s="344"/>
      <c r="W68" s="344">
        <f>SUM(W69:W72)</f>
        <v>0</v>
      </c>
      <c r="X68" s="344">
        <f>SUM(X69:X72)</f>
        <v>0</v>
      </c>
      <c r="Z68" s="339">
        <f t="shared" ref="Z68:Z81" si="66">ROUND(I68,0)</f>
        <v>0</v>
      </c>
      <c r="AA68" s="339">
        <f t="shared" ref="AA68:AA81" si="67">ROUND(K68+M68,0)</f>
        <v>0</v>
      </c>
      <c r="AB68" s="339">
        <f t="shared" ref="AB68:AB131" si="68">ROUND(N68,0)</f>
        <v>0</v>
      </c>
      <c r="AC68" s="339">
        <f t="shared" ref="AC68:AC131" si="69">ROUND(X68,0)</f>
        <v>0</v>
      </c>
      <c r="AD68" s="321" t="str">
        <f t="shared" ref="AD68:AG131" si="70">REPT(" ",11-LEN(Z68))&amp;Z68</f>
        <v xml:space="preserve">          0</v>
      </c>
      <c r="AE68" s="321" t="str">
        <f t="shared" si="70"/>
        <v xml:space="preserve">          0</v>
      </c>
      <c r="AF68" s="321" t="str">
        <f t="shared" si="70"/>
        <v xml:space="preserve">          0</v>
      </c>
      <c r="AG68" s="321" t="str">
        <f t="shared" si="65"/>
        <v xml:space="preserve">          0</v>
      </c>
      <c r="AK68" s="332"/>
      <c r="AN68" s="341">
        <f>SUM(AN69:AN72)</f>
        <v>0</v>
      </c>
      <c r="AO68" s="342"/>
      <c r="AP68" s="341">
        <f>SUM(AP69:AP72)</f>
        <v>0</v>
      </c>
      <c r="AQ68" s="341"/>
      <c r="AR68" s="341">
        <f>SUM(AR69:AR72)</f>
        <v>0</v>
      </c>
      <c r="AS68" s="341">
        <f>SUM(AS69:AS72)</f>
        <v>0</v>
      </c>
    </row>
    <row r="69" spans="2:45" outlineLevel="1" x14ac:dyDescent="0.25">
      <c r="B69" s="330" t="s">
        <v>2081</v>
      </c>
      <c r="C69" s="316" t="s">
        <v>2082</v>
      </c>
      <c r="D69" s="347" t="str">
        <f>IF(VLOOKUP($B69,suvaha_p!$A:$G,1)=$B69,VLOOKUP($B69,suvaha_p!$A:$G,$B$1),0)</f>
        <v>Krátkodobý finančný majetok v prepojených účtovných jednotkách (251A, 253A, 256A, 257A, 25XA)
- /291A, 29XA/</v>
      </c>
      <c r="E69" s="348" t="s">
        <v>2081</v>
      </c>
      <c r="G69" s="350">
        <f>SUM(ANALYTIKAVUJ!C57+ANALYTIKAVUJ!C61+ANALYTIKAVUJ!C65+ANALYTIKAVUJ!C69)</f>
        <v>0</v>
      </c>
      <c r="I69" s="350">
        <f t="shared" si="63"/>
        <v>0</v>
      </c>
      <c r="K69" s="318">
        <f t="shared" si="54"/>
        <v>0</v>
      </c>
      <c r="L69" s="318">
        <f>SUM(ANALYTIKAVUJ!C73)*-1</f>
        <v>0</v>
      </c>
      <c r="M69" s="318">
        <f t="shared" si="55"/>
        <v>0</v>
      </c>
      <c r="N69" s="318">
        <f t="shared" si="7"/>
        <v>0</v>
      </c>
      <c r="Q69" s="318">
        <f>SUM(ANALYTIKAVUJ!D57+ANALYTIKAVUJ!D61+ANALYTIKAVUJ!D65+ANALYTIKAVUJ!D69)</f>
        <v>0</v>
      </c>
      <c r="S69" s="318">
        <f>SUM(P69:R69)</f>
        <v>0</v>
      </c>
      <c r="U69" s="318">
        <f>SUM(T69)</f>
        <v>0</v>
      </c>
      <c r="V69" s="318">
        <f>SUM(ANALYTIKAVUJ!D73)*-1</f>
        <v>0</v>
      </c>
      <c r="W69" s="318">
        <f>SUM(V69)</f>
        <v>0</v>
      </c>
      <c r="X69" s="318">
        <f t="shared" ref="X69:X72" si="71">ROUND((S69-U69-W69),0)</f>
        <v>0</v>
      </c>
      <c r="Z69" s="339">
        <f t="shared" si="66"/>
        <v>0</v>
      </c>
      <c r="AA69" s="339">
        <f t="shared" si="67"/>
        <v>0</v>
      </c>
      <c r="AB69" s="339">
        <f t="shared" si="68"/>
        <v>0</v>
      </c>
      <c r="AC69" s="339">
        <f t="shared" si="69"/>
        <v>0</v>
      </c>
      <c r="AD69" s="321" t="str">
        <f t="shared" si="70"/>
        <v xml:space="preserve">          0</v>
      </c>
      <c r="AE69" s="321" t="str">
        <f t="shared" si="70"/>
        <v xml:space="preserve">          0</v>
      </c>
      <c r="AF69" s="321" t="str">
        <f t="shared" si="70"/>
        <v xml:space="preserve">          0</v>
      </c>
      <c r="AG69" s="321" t="str">
        <f t="shared" si="65"/>
        <v xml:space="preserve">          0</v>
      </c>
      <c r="AL69" s="350">
        <f>SUM(ANALYTIKAVUJ!E57+ANALYTIKAVUJ!E61+ANALYTIKAVUJ!E65+ANALYTIKAVUJ!E69)</f>
        <v>0</v>
      </c>
      <c r="AN69" s="350">
        <f>SUM(AK69:AM69)</f>
        <v>0</v>
      </c>
      <c r="AP69" s="318">
        <f>SUM(AO69)</f>
        <v>0</v>
      </c>
      <c r="AQ69" s="318">
        <f>SUM(ANALYTIKAVUJ!E73)*-1</f>
        <v>0</v>
      </c>
      <c r="AR69" s="318">
        <f>SUM(AQ69)</f>
        <v>0</v>
      </c>
      <c r="AS69" s="350">
        <f t="shared" ref="AS69:AS72" si="72">ROUND((AN69-AP69-AR69),0)</f>
        <v>0</v>
      </c>
    </row>
    <row r="70" spans="2:45" outlineLevel="1" x14ac:dyDescent="0.25">
      <c r="B70" s="330" t="s">
        <v>2083</v>
      </c>
      <c r="C70" s="316" t="s">
        <v>2039</v>
      </c>
      <c r="D70" s="347" t="str">
        <f>IF(VLOOKUP($B70,suvaha_p!$A:$G,1)=$B70,VLOOKUP($B70,suvaha_p!$A:$G,$B$1),0)</f>
        <v>Krátkodobý finančný majetok bez krátkodobého finančného majetku v prepojených účtovných jednotkách (251A, 253A, 256A, 257A, 25XA)
- /291A, 29XA/</v>
      </c>
      <c r="E70" s="348" t="s">
        <v>2083</v>
      </c>
      <c r="G70" s="350">
        <f>SUM(ANALYTIKAVUJ!C58+ANALYTIKAVUJ!C62+ANALYTIKAVUJ!C66+ANALYTIKAVUJ!C70)</f>
        <v>0</v>
      </c>
      <c r="I70" s="350">
        <f t="shared" si="63"/>
        <v>0</v>
      </c>
      <c r="K70" s="318">
        <f t="shared" si="54"/>
        <v>0</v>
      </c>
      <c r="L70" s="318">
        <f>SUM(ANALYTIKAVUJ!C74)*-1</f>
        <v>0</v>
      </c>
      <c r="M70" s="318">
        <f t="shared" si="55"/>
        <v>0</v>
      </c>
      <c r="N70" s="318">
        <f t="shared" si="7"/>
        <v>0</v>
      </c>
      <c r="Q70" s="318">
        <f>SUM(ANALYTIKAVUJ!D58+ANALYTIKAVUJ!D62+ANALYTIKAVUJ!D66+ANALYTIKAVUJ!D70)</f>
        <v>0</v>
      </c>
      <c r="S70" s="318">
        <f>SUM(P70:R70)</f>
        <v>0</v>
      </c>
      <c r="U70" s="318">
        <f>SUM(T70)</f>
        <v>0</v>
      </c>
      <c r="V70" s="318">
        <f>SUM(ANALYTIKAVUJ!D74)*-1</f>
        <v>0</v>
      </c>
      <c r="W70" s="318">
        <f>SUM(V70)</f>
        <v>0</v>
      </c>
      <c r="X70" s="318">
        <f t="shared" si="71"/>
        <v>0</v>
      </c>
      <c r="Z70" s="339">
        <f t="shared" si="66"/>
        <v>0</v>
      </c>
      <c r="AA70" s="339">
        <f t="shared" si="67"/>
        <v>0</v>
      </c>
      <c r="AB70" s="339">
        <f t="shared" si="68"/>
        <v>0</v>
      </c>
      <c r="AC70" s="339">
        <f t="shared" si="69"/>
        <v>0</v>
      </c>
      <c r="AD70" s="321" t="str">
        <f t="shared" si="70"/>
        <v xml:space="preserve">          0</v>
      </c>
      <c r="AE70" s="321" t="str">
        <f t="shared" si="70"/>
        <v xml:space="preserve">          0</v>
      </c>
      <c r="AF70" s="321" t="str">
        <f t="shared" si="70"/>
        <v xml:space="preserve">          0</v>
      </c>
      <c r="AG70" s="321" t="str">
        <f t="shared" si="65"/>
        <v xml:space="preserve">          0</v>
      </c>
      <c r="AL70" s="350">
        <f>SUM(ANALYTIKAVUJ!E58+ANALYTIKAVUJ!E62+ANALYTIKAVUJ!E66+ANALYTIKAVUJ!E70)</f>
        <v>0</v>
      </c>
      <c r="AN70" s="350">
        <f>SUM(AK70:AM70)</f>
        <v>0</v>
      </c>
      <c r="AP70" s="318">
        <f>SUM(AO70)</f>
        <v>0</v>
      </c>
      <c r="AQ70" s="318">
        <f>SUM(ANALYTIKAVUJ!E74)*-1</f>
        <v>0</v>
      </c>
      <c r="AR70" s="318">
        <f>SUM(AQ70)</f>
        <v>0</v>
      </c>
      <c r="AS70" s="350">
        <f t="shared" si="72"/>
        <v>0</v>
      </c>
    </row>
    <row r="71" spans="2:45" outlineLevel="1" x14ac:dyDescent="0.25">
      <c r="B71" s="330" t="s">
        <v>2084</v>
      </c>
      <c r="C71" s="316" t="s">
        <v>2040</v>
      </c>
      <c r="D71" s="347" t="str">
        <f>IF(VLOOKUP($B71,suvaha_p!$A:$G,1)=$B71,VLOOKUP($B71,suvaha_p!$A:$G,$B$1),0)</f>
        <v>Vlastné akcie a vlastné obchodné podiely (252)</v>
      </c>
      <c r="E71" s="348" t="s">
        <v>2084</v>
      </c>
      <c r="F71" s="350">
        <f>SUM('HL KNIHA VYPOC'!G126)</f>
        <v>0</v>
      </c>
      <c r="I71" s="350">
        <f t="shared" si="63"/>
        <v>0</v>
      </c>
      <c r="K71" s="318">
        <f t="shared" si="54"/>
        <v>0</v>
      </c>
      <c r="L71" s="318"/>
      <c r="M71" s="318">
        <f t="shared" si="55"/>
        <v>0</v>
      </c>
      <c r="N71" s="318">
        <f t="shared" ref="N71:N80" si="73">SUM(I71-K71-M71)</f>
        <v>0</v>
      </c>
      <c r="P71" s="318">
        <f>SUM('HL KNIHA VYPOC'!K126)</f>
        <v>0</v>
      </c>
      <c r="S71" s="318">
        <f>SUM(P71:R71)</f>
        <v>0</v>
      </c>
      <c r="U71" s="318">
        <f>SUM(T71)</f>
        <v>0</v>
      </c>
      <c r="W71" s="318">
        <f>SUM(V71)</f>
        <v>0</v>
      </c>
      <c r="X71" s="318">
        <f t="shared" si="71"/>
        <v>0</v>
      </c>
      <c r="Z71" s="339">
        <f t="shared" si="66"/>
        <v>0</v>
      </c>
      <c r="AA71" s="339">
        <f t="shared" si="67"/>
        <v>0</v>
      </c>
      <c r="AB71" s="339">
        <f t="shared" si="68"/>
        <v>0</v>
      </c>
      <c r="AC71" s="339">
        <f t="shared" si="69"/>
        <v>0</v>
      </c>
      <c r="AD71" s="321" t="str">
        <f t="shared" si="70"/>
        <v xml:space="preserve">          0</v>
      </c>
      <c r="AE71" s="321" t="str">
        <f t="shared" si="70"/>
        <v xml:space="preserve">          0</v>
      </c>
      <c r="AF71" s="321" t="str">
        <f t="shared" si="70"/>
        <v xml:space="preserve">          0</v>
      </c>
      <c r="AG71" s="321" t="str">
        <f t="shared" si="65"/>
        <v xml:space="preserve">          0</v>
      </c>
      <c r="AK71" s="350">
        <f>SUM('HL KNIHA VYPOC'!H126)</f>
        <v>0</v>
      </c>
      <c r="AN71" s="350">
        <f>SUM(AK71:AM71)</f>
        <v>0</v>
      </c>
      <c r="AP71" s="318">
        <f>SUM(AO71)</f>
        <v>0</v>
      </c>
      <c r="AQ71" s="318"/>
      <c r="AR71" s="318">
        <f>SUM(AQ71)</f>
        <v>0</v>
      </c>
      <c r="AS71" s="350">
        <f t="shared" si="72"/>
        <v>0</v>
      </c>
    </row>
    <row r="72" spans="2:45" outlineLevel="1" x14ac:dyDescent="0.25">
      <c r="B72" s="330" t="s">
        <v>1237</v>
      </c>
      <c r="C72" s="316" t="s">
        <v>2041</v>
      </c>
      <c r="D72" s="347" t="str">
        <f>IF(VLOOKUP($B72,suvaha_p!$A:$G,1)=$B72,VLOOKUP($B72,suvaha_p!$A:$G,$B$1),0)</f>
        <v>Obstarávaný krátkodobý finančný majetok 
(259, 314A) - /291A/</v>
      </c>
      <c r="E72" s="348" t="s">
        <v>1237</v>
      </c>
      <c r="F72" s="349">
        <f>SUM('HL KNIHA VYPOC'!G131)</f>
        <v>0</v>
      </c>
      <c r="G72" s="350">
        <f>SUM(ANALYTIKAVUJ!K94)</f>
        <v>0</v>
      </c>
      <c r="I72" s="350">
        <f t="shared" si="63"/>
        <v>0</v>
      </c>
      <c r="K72" s="318">
        <f t="shared" si="54"/>
        <v>0</v>
      </c>
      <c r="L72" s="318">
        <f>SUM(ANALYTIKAVUJ!C75)*-1</f>
        <v>0</v>
      </c>
      <c r="M72" s="318">
        <f t="shared" si="55"/>
        <v>0</v>
      </c>
      <c r="N72" s="318">
        <f t="shared" si="73"/>
        <v>0</v>
      </c>
      <c r="P72" s="351">
        <f>SUM('HL KNIHA VYPOC'!K131)</f>
        <v>0</v>
      </c>
      <c r="Q72" s="318">
        <f>SUM(ANALYTIKAVUJ!L94)</f>
        <v>0</v>
      </c>
      <c r="S72" s="318">
        <f>SUM(P72:R72)</f>
        <v>0</v>
      </c>
      <c r="U72" s="318">
        <f>SUM(T72)</f>
        <v>0</v>
      </c>
      <c r="V72" s="318">
        <f>SUM(ANALYTIKAVUJ!D75)*-1</f>
        <v>0</v>
      </c>
      <c r="W72" s="318">
        <f>SUM(V72)</f>
        <v>0</v>
      </c>
      <c r="X72" s="318">
        <f t="shared" si="71"/>
        <v>0</v>
      </c>
      <c r="Z72" s="339">
        <f t="shared" si="66"/>
        <v>0</v>
      </c>
      <c r="AA72" s="339">
        <f t="shared" si="67"/>
        <v>0</v>
      </c>
      <c r="AB72" s="339">
        <f t="shared" si="68"/>
        <v>0</v>
      </c>
      <c r="AC72" s="339">
        <f t="shared" si="69"/>
        <v>0</v>
      </c>
      <c r="AD72" s="321" t="str">
        <f t="shared" si="70"/>
        <v xml:space="preserve">          0</v>
      </c>
      <c r="AE72" s="321" t="str">
        <f t="shared" si="70"/>
        <v xml:space="preserve">          0</v>
      </c>
      <c r="AF72" s="321" t="str">
        <f t="shared" si="70"/>
        <v xml:space="preserve">          0</v>
      </c>
      <c r="AG72" s="321" t="str">
        <f t="shared" si="65"/>
        <v xml:space="preserve">          0</v>
      </c>
      <c r="AK72" s="349">
        <f>SUM('HL KNIHA VYPOC'!H131)</f>
        <v>0</v>
      </c>
      <c r="AL72" s="350">
        <f>SUM(ANALYTIKAVUJ!M94)</f>
        <v>0</v>
      </c>
      <c r="AN72" s="350">
        <f>SUM(AK72:AM72)</f>
        <v>0</v>
      </c>
      <c r="AP72" s="318">
        <f>SUM(AO72)</f>
        <v>0</v>
      </c>
      <c r="AQ72" s="318">
        <f>SUM(ANALYTIKAVUJ!E75)*-1</f>
        <v>0</v>
      </c>
      <c r="AR72" s="318">
        <f>SUM(AQ72)</f>
        <v>0</v>
      </c>
      <c r="AS72" s="350">
        <f t="shared" si="72"/>
        <v>0</v>
      </c>
    </row>
    <row r="73" spans="2:45" outlineLevel="1" x14ac:dyDescent="0.25">
      <c r="B73" s="330" t="s">
        <v>2085</v>
      </c>
      <c r="C73" s="316" t="s">
        <v>2086</v>
      </c>
      <c r="D73" s="317" t="str">
        <f>IF(VLOOKUP($B73,suvaha_p!$A:$G,1)=$B73,VLOOKUP($B73,suvaha_p!$A:$G,$B$1),0)</f>
        <v>Finančné účty r. 72 + r. 73</v>
      </c>
      <c r="E73" s="331" t="s">
        <v>2085</v>
      </c>
      <c r="F73" s="332"/>
      <c r="I73" s="341">
        <f>SUM(I74:I75)</f>
        <v>308314</v>
      </c>
      <c r="K73" s="341">
        <f>SUM(K74:K75)</f>
        <v>0</v>
      </c>
      <c r="L73" s="318"/>
      <c r="M73" s="341">
        <f>SUM(M74:M75)</f>
        <v>0</v>
      </c>
      <c r="N73" s="344">
        <f>SUM(N74:N75)</f>
        <v>308314</v>
      </c>
      <c r="P73" s="345"/>
      <c r="S73" s="344">
        <f>SUM(S74:S75)</f>
        <v>183216.27999999968</v>
      </c>
      <c r="U73" s="344">
        <f>SUM(U74:U75)</f>
        <v>0</v>
      </c>
      <c r="W73" s="344">
        <f>SUM(W74:W75)</f>
        <v>0</v>
      </c>
      <c r="X73" s="344">
        <f>SUM(X74:X75)</f>
        <v>183216</v>
      </c>
      <c r="Z73" s="339">
        <f t="shared" si="66"/>
        <v>308314</v>
      </c>
      <c r="AA73" s="339">
        <f t="shared" si="67"/>
        <v>0</v>
      </c>
      <c r="AB73" s="339">
        <f t="shared" si="68"/>
        <v>308314</v>
      </c>
      <c r="AC73" s="339">
        <f t="shared" si="69"/>
        <v>183216</v>
      </c>
      <c r="AD73" s="321" t="str">
        <f t="shared" si="70"/>
        <v xml:space="preserve">     308314</v>
      </c>
      <c r="AE73" s="321" t="str">
        <f t="shared" si="70"/>
        <v xml:space="preserve">          0</v>
      </c>
      <c r="AF73" s="321" t="str">
        <f t="shared" si="70"/>
        <v xml:space="preserve">     308314</v>
      </c>
      <c r="AG73" s="321" t="str">
        <f t="shared" si="65"/>
        <v xml:space="preserve">     183216</v>
      </c>
      <c r="AK73" s="332"/>
      <c r="AN73" s="341">
        <f>SUM(AN74:AN75)</f>
        <v>231604.39</v>
      </c>
      <c r="AP73" s="341">
        <f>SUM(AP74:AP75)</f>
        <v>0</v>
      </c>
      <c r="AQ73" s="318"/>
      <c r="AR73" s="341">
        <f>SUM(AR74:AR75)</f>
        <v>0</v>
      </c>
      <c r="AS73" s="341">
        <f>SUM(AS74:AS75)</f>
        <v>231604</v>
      </c>
    </row>
    <row r="74" spans="2:45" outlineLevel="1" x14ac:dyDescent="0.25">
      <c r="B74" s="330" t="s">
        <v>2087</v>
      </c>
      <c r="C74" s="316" t="s">
        <v>2088</v>
      </c>
      <c r="D74" s="347" t="str">
        <f>IF(VLOOKUP($B74,suvaha_p!$A:$G,1)=$B74,VLOOKUP($B74,suvaha_p!$A:$G,$B$1),0)</f>
        <v>Peniaze (211, 213, 21X)</v>
      </c>
      <c r="E74" s="348" t="s">
        <v>2087</v>
      </c>
      <c r="F74" s="349">
        <f>SUM('HL KNIHA VYPOC'!G110+'HL KNIHA VYPOC'!G111)</f>
        <v>4433.25</v>
      </c>
      <c r="I74" s="350">
        <f t="shared" si="63"/>
        <v>4433</v>
      </c>
      <c r="K74" s="318">
        <f t="shared" si="54"/>
        <v>0</v>
      </c>
      <c r="L74" s="318"/>
      <c r="M74" s="318">
        <f t="shared" si="55"/>
        <v>0</v>
      </c>
      <c r="N74" s="318">
        <f t="shared" si="73"/>
        <v>4433</v>
      </c>
      <c r="P74" s="351">
        <f>SUM('HL KNIHA VYPOC'!K110+'HL KNIHA VYPOC'!K111)</f>
        <v>756.09999999999127</v>
      </c>
      <c r="S74" s="318">
        <f>SUM(P74:R74)</f>
        <v>756.09999999999127</v>
      </c>
      <c r="U74" s="318">
        <f>SUM(T74)</f>
        <v>0</v>
      </c>
      <c r="W74" s="318">
        <f>SUM(V74)</f>
        <v>0</v>
      </c>
      <c r="X74" s="318">
        <f t="shared" ref="X74:X75" si="74">ROUND((S74-U74-W74),0)</f>
        <v>756</v>
      </c>
      <c r="Z74" s="339">
        <f t="shared" si="66"/>
        <v>4433</v>
      </c>
      <c r="AA74" s="339">
        <f t="shared" si="67"/>
        <v>0</v>
      </c>
      <c r="AB74" s="339">
        <f t="shared" si="68"/>
        <v>4433</v>
      </c>
      <c r="AC74" s="339">
        <f t="shared" si="69"/>
        <v>756</v>
      </c>
      <c r="AD74" s="321" t="str">
        <f t="shared" si="70"/>
        <v xml:space="preserve">       4433</v>
      </c>
      <c r="AE74" s="321" t="str">
        <f t="shared" si="70"/>
        <v xml:space="preserve">          0</v>
      </c>
      <c r="AF74" s="321" t="str">
        <f t="shared" si="70"/>
        <v xml:space="preserve">       4433</v>
      </c>
      <c r="AG74" s="321" t="str">
        <f t="shared" si="65"/>
        <v xml:space="preserve">        756</v>
      </c>
      <c r="AK74" s="349">
        <f>SUM('HL KNIHA VYPOC'!H110+'HL KNIHA VYPOC'!H111)</f>
        <v>1114.29</v>
      </c>
      <c r="AN74" s="350">
        <f>SUM(AK74:AM74)</f>
        <v>1114.29</v>
      </c>
      <c r="AP74" s="318">
        <f>SUM(AO74)</f>
        <v>0</v>
      </c>
      <c r="AQ74" s="318"/>
      <c r="AR74" s="318">
        <f>SUM(AQ74)</f>
        <v>0</v>
      </c>
      <c r="AS74" s="350">
        <f t="shared" ref="AS74:AS75" si="75">ROUND((AN74-AP74-AR74),0)</f>
        <v>1114</v>
      </c>
    </row>
    <row r="75" spans="2:45" outlineLevel="1" x14ac:dyDescent="0.25">
      <c r="B75" s="330" t="s">
        <v>2089</v>
      </c>
      <c r="C75" s="316" t="s">
        <v>2039</v>
      </c>
      <c r="D75" s="347" t="str">
        <f>IF(VLOOKUP($B75,suvaha_p!$A:$G,1)=$B75,VLOOKUP($B75,suvaha_p!$A:$G,$B$1),0)</f>
        <v>Účty v bankách (221A, 22X, +/- 261)</v>
      </c>
      <c r="E75" s="348" t="s">
        <v>2089</v>
      </c>
      <c r="F75" s="349">
        <f>SUM('HL KNIHA VYPOC'!G134)</f>
        <v>0</v>
      </c>
      <c r="G75" s="350">
        <f>SUM(ANALYTIKAVUJ!C109)</f>
        <v>303881.15000000224</v>
      </c>
      <c r="I75" s="350">
        <f t="shared" si="63"/>
        <v>303881</v>
      </c>
      <c r="K75" s="318">
        <f t="shared" si="54"/>
        <v>0</v>
      </c>
      <c r="L75" s="318"/>
      <c r="M75" s="318">
        <f t="shared" si="55"/>
        <v>0</v>
      </c>
      <c r="N75" s="318">
        <f t="shared" si="73"/>
        <v>303881</v>
      </c>
      <c r="P75" s="351">
        <f>SUM('HL KNIHA VYPOC'!K134)</f>
        <v>0</v>
      </c>
      <c r="Q75" s="318">
        <f>SUM(ANALYTIKAVUJ!D109)</f>
        <v>182460.1799999997</v>
      </c>
      <c r="S75" s="318">
        <f>SUM(P75:R75)</f>
        <v>182460.1799999997</v>
      </c>
      <c r="U75" s="318">
        <f>SUM(T75)</f>
        <v>0</v>
      </c>
      <c r="W75" s="318">
        <f>SUM(V75)</f>
        <v>0</v>
      </c>
      <c r="X75" s="318">
        <f t="shared" si="74"/>
        <v>182460</v>
      </c>
      <c r="Z75" s="339">
        <f t="shared" si="66"/>
        <v>303881</v>
      </c>
      <c r="AA75" s="339">
        <f t="shared" si="67"/>
        <v>0</v>
      </c>
      <c r="AB75" s="339">
        <f t="shared" si="68"/>
        <v>303881</v>
      </c>
      <c r="AC75" s="339">
        <f t="shared" si="69"/>
        <v>182460</v>
      </c>
      <c r="AD75" s="321" t="str">
        <f t="shared" si="70"/>
        <v xml:space="preserve">     303881</v>
      </c>
      <c r="AE75" s="321" t="str">
        <f t="shared" si="70"/>
        <v xml:space="preserve">          0</v>
      </c>
      <c r="AF75" s="321" t="str">
        <f t="shared" si="70"/>
        <v xml:space="preserve">     303881</v>
      </c>
      <c r="AG75" s="321" t="str">
        <f t="shared" si="65"/>
        <v xml:space="preserve">     182460</v>
      </c>
      <c r="AK75" s="349">
        <f>SUM('HL KNIHA VYPOC'!H134)</f>
        <v>0</v>
      </c>
      <c r="AL75" s="350">
        <f>SUM(ANALYTIKAVUJ!E109)</f>
        <v>230490.1</v>
      </c>
      <c r="AN75" s="350">
        <f>SUM(AK75:AM75)</f>
        <v>230490.1</v>
      </c>
      <c r="AP75" s="318">
        <f>SUM(AO75)</f>
        <v>0</v>
      </c>
      <c r="AQ75" s="318"/>
      <c r="AR75" s="318">
        <f>SUM(AQ75)</f>
        <v>0</v>
      </c>
      <c r="AS75" s="350">
        <f t="shared" si="75"/>
        <v>230490</v>
      </c>
    </row>
    <row r="76" spans="2:45" x14ac:dyDescent="0.25">
      <c r="B76" s="330" t="s">
        <v>2090</v>
      </c>
      <c r="C76" s="316" t="s">
        <v>2091</v>
      </c>
      <c r="D76" s="317" t="str">
        <f>IF(VLOOKUP($B76,suvaha_p!$A:$G,1)=$B76,VLOOKUP($B76,suvaha_p!$A:$G,$B$1),0)</f>
        <v>Časové rozlíšenie súčet (r. 75 až r. 78)</v>
      </c>
      <c r="E76" s="331" t="s">
        <v>2090</v>
      </c>
      <c r="F76" s="332"/>
      <c r="I76" s="341">
        <f>SUM(I77:I80)</f>
        <v>23195</v>
      </c>
      <c r="J76" s="342"/>
      <c r="K76" s="341">
        <f>SUM(K77:K80)</f>
        <v>0</v>
      </c>
      <c r="L76" s="341"/>
      <c r="M76" s="341">
        <f>SUM(M77:M81)</f>
        <v>0</v>
      </c>
      <c r="N76" s="344">
        <f>SUM(N77:N80)</f>
        <v>23195</v>
      </c>
      <c r="P76" s="345"/>
      <c r="S76" s="344">
        <f>SUM(S77:S81)</f>
        <v>6249.6399999999994</v>
      </c>
      <c r="T76" s="344"/>
      <c r="U76" s="344">
        <f>SUM(U77:U81)</f>
        <v>0</v>
      </c>
      <c r="V76" s="344"/>
      <c r="W76" s="344">
        <f>SUM(W77:W81)</f>
        <v>0</v>
      </c>
      <c r="X76" s="344">
        <f>SUM(X77:X80)</f>
        <v>6250</v>
      </c>
      <c r="Z76" s="339">
        <f t="shared" si="66"/>
        <v>23195</v>
      </c>
      <c r="AA76" s="339">
        <f t="shared" si="67"/>
        <v>0</v>
      </c>
      <c r="AB76" s="339">
        <f t="shared" si="68"/>
        <v>23195</v>
      </c>
      <c r="AC76" s="339">
        <f t="shared" si="69"/>
        <v>6250</v>
      </c>
      <c r="AD76" s="321" t="str">
        <f t="shared" si="70"/>
        <v xml:space="preserve">      23195</v>
      </c>
      <c r="AE76" s="321" t="str">
        <f t="shared" si="70"/>
        <v xml:space="preserve">          0</v>
      </c>
      <c r="AF76" s="321" t="str">
        <f t="shared" si="70"/>
        <v xml:space="preserve">      23195</v>
      </c>
      <c r="AG76" s="321" t="str">
        <f t="shared" si="65"/>
        <v xml:space="preserve">       6250</v>
      </c>
      <c r="AK76" s="332"/>
      <c r="AN76" s="341">
        <f>SUM(AN77:AN81)</f>
        <v>11815.1</v>
      </c>
      <c r="AO76" s="342"/>
      <c r="AP76" s="341">
        <f>SUM(AP77:AP81)</f>
        <v>0</v>
      </c>
      <c r="AQ76" s="341"/>
      <c r="AR76" s="341">
        <f>SUM(AR77:AR81)</f>
        <v>0</v>
      </c>
      <c r="AS76" s="341">
        <f>SUM(AS77:AS80)</f>
        <v>11815</v>
      </c>
    </row>
    <row r="77" spans="2:45" outlineLevel="1" x14ac:dyDescent="0.25">
      <c r="B77" s="330" t="s">
        <v>2092</v>
      </c>
      <c r="C77" s="316" t="s">
        <v>2093</v>
      </c>
      <c r="D77" s="347" t="str">
        <f>IF(VLOOKUP($B77,suvaha_p!$A:$G,1)=$B77,VLOOKUP($B77,suvaha_p!$A:$G,$B$1),0)</f>
        <v>Náklady budúcich období dlhodobé (381A, 382A)</v>
      </c>
      <c r="E77" s="348" t="s">
        <v>2092</v>
      </c>
      <c r="G77" s="349">
        <f>SUM(ANALYTIKAVUJ!K48+ANALYTIKAVUJ!K52)</f>
        <v>0</v>
      </c>
      <c r="I77" s="350">
        <f t="shared" si="63"/>
        <v>0</v>
      </c>
      <c r="K77" s="318">
        <f t="shared" si="54"/>
        <v>0</v>
      </c>
      <c r="L77" s="318"/>
      <c r="M77" s="318">
        <f t="shared" si="55"/>
        <v>0</v>
      </c>
      <c r="N77" s="318">
        <f t="shared" si="73"/>
        <v>0</v>
      </c>
      <c r="Q77" s="351">
        <f>SUM(ANALYTIKAVUJ!L48+ANALYTIKAVUJ!L52)</f>
        <v>0</v>
      </c>
      <c r="S77" s="318">
        <f>SUM(P77:R77)</f>
        <v>0</v>
      </c>
      <c r="U77" s="318">
        <f>SUM(T77)</f>
        <v>0</v>
      </c>
      <c r="W77" s="318">
        <f>SUM(V77)</f>
        <v>0</v>
      </c>
      <c r="X77" s="318">
        <f t="shared" ref="X77:X80" si="76">ROUND((S77-U77-W77),0)</f>
        <v>0</v>
      </c>
      <c r="Z77" s="339">
        <f t="shared" si="66"/>
        <v>0</v>
      </c>
      <c r="AA77" s="339">
        <f t="shared" si="67"/>
        <v>0</v>
      </c>
      <c r="AB77" s="339">
        <f t="shared" si="68"/>
        <v>0</v>
      </c>
      <c r="AC77" s="339">
        <f t="shared" si="69"/>
        <v>0</v>
      </c>
      <c r="AD77" s="321" t="str">
        <f t="shared" si="70"/>
        <v xml:space="preserve">          0</v>
      </c>
      <c r="AE77" s="321" t="str">
        <f t="shared" si="70"/>
        <v xml:space="preserve">          0</v>
      </c>
      <c r="AF77" s="321" t="str">
        <f t="shared" si="70"/>
        <v xml:space="preserve">          0</v>
      </c>
      <c r="AG77" s="321" t="str">
        <f t="shared" si="65"/>
        <v xml:space="preserve">          0</v>
      </c>
      <c r="AL77" s="349">
        <f>SUM(ANALYTIKAVUJ!M48+ANALYTIKAVUJ!M52)</f>
        <v>0</v>
      </c>
      <c r="AN77" s="350">
        <f>SUM(AK77:AM77)</f>
        <v>0</v>
      </c>
      <c r="AP77" s="318">
        <f>SUM(AO77)</f>
        <v>0</v>
      </c>
      <c r="AQ77" s="318"/>
      <c r="AR77" s="318">
        <f>SUM(AQ77)</f>
        <v>0</v>
      </c>
      <c r="AS77" s="350">
        <f t="shared" ref="AS77:AS80" si="77">ROUND((AN77-AP77-AR77),0)</f>
        <v>0</v>
      </c>
    </row>
    <row r="78" spans="2:45" outlineLevel="1" x14ac:dyDescent="0.25">
      <c r="B78" s="330" t="s">
        <v>2094</v>
      </c>
      <c r="C78" s="316" t="s">
        <v>2039</v>
      </c>
      <c r="D78" s="347" t="str">
        <f>IF(VLOOKUP($B78,suvaha_p!$A:$G,1)=$B78,VLOOKUP($B78,suvaha_p!$A:$G,$B$1),0)</f>
        <v>Náklady budúcich období krátkodobé (381A, 382A)</v>
      </c>
      <c r="E78" s="348" t="s">
        <v>2094</v>
      </c>
      <c r="G78" s="350">
        <f>SUM(ANALYTIKAVUJ!K49+ANALYTIKAVUJ!K53)</f>
        <v>23194.850000000006</v>
      </c>
      <c r="I78" s="350">
        <f t="shared" si="63"/>
        <v>23195</v>
      </c>
      <c r="K78" s="318">
        <f t="shared" si="54"/>
        <v>0</v>
      </c>
      <c r="L78" s="318"/>
      <c r="M78" s="318">
        <f t="shared" si="55"/>
        <v>0</v>
      </c>
      <c r="N78" s="318">
        <f t="shared" si="73"/>
        <v>23195</v>
      </c>
      <c r="Q78" s="318">
        <f>SUM(ANALYTIKAVUJ!L49+ANALYTIKAVUJ!L53)</f>
        <v>6249.6399999999994</v>
      </c>
      <c r="S78" s="318">
        <f>SUM(P78:R78)</f>
        <v>6249.6399999999994</v>
      </c>
      <c r="U78" s="318">
        <f>SUM(T78)</f>
        <v>0</v>
      </c>
      <c r="W78" s="318">
        <f>SUM(V78)</f>
        <v>0</v>
      </c>
      <c r="X78" s="318">
        <f t="shared" si="76"/>
        <v>6250</v>
      </c>
      <c r="Z78" s="339">
        <f t="shared" si="66"/>
        <v>23195</v>
      </c>
      <c r="AA78" s="339">
        <f t="shared" si="67"/>
        <v>0</v>
      </c>
      <c r="AB78" s="339">
        <f t="shared" si="68"/>
        <v>23195</v>
      </c>
      <c r="AC78" s="339">
        <f t="shared" si="69"/>
        <v>6250</v>
      </c>
      <c r="AD78" s="321" t="str">
        <f t="shared" si="70"/>
        <v xml:space="preserve">      23195</v>
      </c>
      <c r="AE78" s="321" t="str">
        <f t="shared" si="70"/>
        <v xml:space="preserve">          0</v>
      </c>
      <c r="AF78" s="321" t="str">
        <f t="shared" si="70"/>
        <v xml:space="preserve">      23195</v>
      </c>
      <c r="AG78" s="321" t="str">
        <f t="shared" si="65"/>
        <v xml:space="preserve">       6250</v>
      </c>
      <c r="AL78" s="350">
        <f>SUM(ANALYTIKAVUJ!M49+ANALYTIKAVUJ!M53)</f>
        <v>11815.1</v>
      </c>
      <c r="AN78" s="350">
        <f>SUM(AK78:AM78)</f>
        <v>11815.1</v>
      </c>
      <c r="AP78" s="318">
        <f>SUM(AO78)</f>
        <v>0</v>
      </c>
      <c r="AQ78" s="318"/>
      <c r="AR78" s="318">
        <f>SUM(AQ78)</f>
        <v>0</v>
      </c>
      <c r="AS78" s="350">
        <f t="shared" si="77"/>
        <v>11815</v>
      </c>
    </row>
    <row r="79" spans="2:45" outlineLevel="1" x14ac:dyDescent="0.25">
      <c r="B79" s="330" t="s">
        <v>2095</v>
      </c>
      <c r="C79" s="316" t="s">
        <v>2040</v>
      </c>
      <c r="D79" s="347" t="str">
        <f>IF(VLOOKUP($B79,suvaha_p!$A:$G,1)=$B79,VLOOKUP($B79,suvaha_p!$A:$G,$B$1),0)</f>
        <v>Príjmy budúcich období dlhodobé (385A)</v>
      </c>
      <c r="E79" s="348" t="s">
        <v>2095</v>
      </c>
      <c r="G79" s="350">
        <f>SUM(ANALYTIKAVUJ!K56)</f>
        <v>0</v>
      </c>
      <c r="I79" s="350">
        <f t="shared" si="63"/>
        <v>0</v>
      </c>
      <c r="K79" s="318">
        <f t="shared" si="54"/>
        <v>0</v>
      </c>
      <c r="L79" s="318"/>
      <c r="M79" s="318">
        <f t="shared" si="55"/>
        <v>0</v>
      </c>
      <c r="N79" s="318">
        <f t="shared" si="73"/>
        <v>0</v>
      </c>
      <c r="Q79" s="318">
        <f>SUM(ANALYTIKAVUJ!L56)</f>
        <v>0</v>
      </c>
      <c r="S79" s="318">
        <f>SUM(P79:R79)</f>
        <v>0</v>
      </c>
      <c r="U79" s="318">
        <f>SUM(T79)</f>
        <v>0</v>
      </c>
      <c r="W79" s="318">
        <f>SUM(V79)</f>
        <v>0</v>
      </c>
      <c r="X79" s="318">
        <f t="shared" si="76"/>
        <v>0</v>
      </c>
      <c r="Z79" s="339">
        <f t="shared" si="66"/>
        <v>0</v>
      </c>
      <c r="AA79" s="339">
        <f t="shared" si="67"/>
        <v>0</v>
      </c>
      <c r="AB79" s="339">
        <f t="shared" si="68"/>
        <v>0</v>
      </c>
      <c r="AC79" s="339">
        <f t="shared" si="69"/>
        <v>0</v>
      </c>
      <c r="AD79" s="321" t="str">
        <f t="shared" si="70"/>
        <v xml:space="preserve">          0</v>
      </c>
      <c r="AE79" s="321" t="str">
        <f t="shared" si="70"/>
        <v xml:space="preserve">          0</v>
      </c>
      <c r="AF79" s="321" t="str">
        <f t="shared" si="70"/>
        <v xml:space="preserve">          0</v>
      </c>
      <c r="AG79" s="321" t="str">
        <f t="shared" si="65"/>
        <v xml:space="preserve">          0</v>
      </c>
      <c r="AL79" s="350">
        <f>SUM(ANALYTIKAVUJ!M56)</f>
        <v>0</v>
      </c>
      <c r="AN79" s="350">
        <f>SUM(AK79:AM79)</f>
        <v>0</v>
      </c>
      <c r="AP79" s="318">
        <f>SUM(AO79)</f>
        <v>0</v>
      </c>
      <c r="AQ79" s="318"/>
      <c r="AR79" s="318">
        <f>SUM(AQ79)</f>
        <v>0</v>
      </c>
      <c r="AS79" s="350">
        <f t="shared" si="77"/>
        <v>0</v>
      </c>
    </row>
    <row r="80" spans="2:45" outlineLevel="1" x14ac:dyDescent="0.25">
      <c r="B80" s="330" t="s">
        <v>2096</v>
      </c>
      <c r="C80" s="316" t="s">
        <v>2041</v>
      </c>
      <c r="D80" s="347" t="str">
        <f>IF(VLOOKUP($B80,suvaha_p!$A:$G,1)=$B80,VLOOKUP($B80,suvaha_p!$A:$G,$B$1),0)</f>
        <v>Príjmy budúcich období krátkodobé (385A)</v>
      </c>
      <c r="E80" s="348" t="s">
        <v>2096</v>
      </c>
      <c r="G80" s="350">
        <f>SUM(ANALYTIKAVUJ!K57)</f>
        <v>0</v>
      </c>
      <c r="I80" s="350">
        <f t="shared" si="63"/>
        <v>0</v>
      </c>
      <c r="K80" s="318">
        <f t="shared" si="54"/>
        <v>0</v>
      </c>
      <c r="L80" s="318"/>
      <c r="M80" s="318">
        <f t="shared" si="55"/>
        <v>0</v>
      </c>
      <c r="N80" s="318">
        <f t="shared" si="73"/>
        <v>0</v>
      </c>
      <c r="Q80" s="318">
        <f>SUM(ANALYTIKAVUJ!L57)</f>
        <v>0</v>
      </c>
      <c r="S80" s="318">
        <f>SUM(P80:R80)</f>
        <v>0</v>
      </c>
      <c r="U80" s="318">
        <f>SUM(T80)</f>
        <v>0</v>
      </c>
      <c r="W80" s="318">
        <f>SUM(V80)</f>
        <v>0</v>
      </c>
      <c r="X80" s="318">
        <f t="shared" si="76"/>
        <v>0</v>
      </c>
      <c r="Z80" s="339">
        <f t="shared" si="66"/>
        <v>0</v>
      </c>
      <c r="AA80" s="339">
        <f t="shared" si="67"/>
        <v>0</v>
      </c>
      <c r="AB80" s="339">
        <f t="shared" si="68"/>
        <v>0</v>
      </c>
      <c r="AC80" s="339">
        <f t="shared" si="69"/>
        <v>0</v>
      </c>
      <c r="AD80" s="321" t="str">
        <f t="shared" si="70"/>
        <v xml:space="preserve">          0</v>
      </c>
      <c r="AE80" s="321" t="str">
        <f t="shared" si="70"/>
        <v xml:space="preserve">          0</v>
      </c>
      <c r="AF80" s="321" t="str">
        <f t="shared" si="70"/>
        <v xml:space="preserve">          0</v>
      </c>
      <c r="AG80" s="321" t="str">
        <f t="shared" si="65"/>
        <v xml:space="preserve">          0</v>
      </c>
      <c r="AL80" s="350">
        <f>SUM(ANALYTIKAVUJ!M57)</f>
        <v>0</v>
      </c>
      <c r="AN80" s="350">
        <f>SUM(AK80:AM80)</f>
        <v>0</v>
      </c>
      <c r="AP80" s="318">
        <f>SUM(AO80)</f>
        <v>0</v>
      </c>
      <c r="AQ80" s="318"/>
      <c r="AR80" s="318">
        <f>SUM(AQ80)</f>
        <v>0</v>
      </c>
      <c r="AS80" s="350">
        <f t="shared" si="77"/>
        <v>0</v>
      </c>
    </row>
    <row r="81" spans="2:45" x14ac:dyDescent="0.25">
      <c r="B81" s="353">
        <v>79</v>
      </c>
      <c r="D81" s="317" t="str">
        <f>IF(VLOOKUP($B81,suvaha_p!$A:$G,1)=$B81,VLOOKUP($B81,suvaha_p!$A:$G,$B$1),0)</f>
        <v>Spolu vlastné imanie a záväzky r. 80 + r. 101 + r. 141</v>
      </c>
      <c r="E81" s="331" t="s">
        <v>2097</v>
      </c>
      <c r="F81" s="332"/>
      <c r="I81" s="350">
        <f t="shared" ref="I81" si="78">SUM(F81:H81)</f>
        <v>0</v>
      </c>
      <c r="K81" s="318">
        <f t="shared" ref="K81" si="79">SUM(J81)</f>
        <v>0</v>
      </c>
      <c r="L81" s="318"/>
      <c r="M81" s="318">
        <f t="shared" ref="M81" si="80">SUM(L81)</f>
        <v>0</v>
      </c>
      <c r="N81" s="354">
        <f>SUM(N82+N103+N143)</f>
        <v>5623756</v>
      </c>
      <c r="O81" s="336"/>
      <c r="P81" s="337"/>
      <c r="Q81" s="336"/>
      <c r="R81" s="336"/>
      <c r="S81" s="336">
        <f>SUM(P81:R81)</f>
        <v>0</v>
      </c>
      <c r="T81" s="336"/>
      <c r="U81" s="336">
        <f>SUM(T81)</f>
        <v>0</v>
      </c>
      <c r="V81" s="336"/>
      <c r="W81" s="336">
        <f>SUM(V81)</f>
        <v>0</v>
      </c>
      <c r="X81" s="355">
        <f>SUM(X82+X103+X143)</f>
        <v>5514832</v>
      </c>
      <c r="Z81" s="339">
        <f t="shared" si="66"/>
        <v>0</v>
      </c>
      <c r="AA81" s="339">
        <f t="shared" si="67"/>
        <v>0</v>
      </c>
      <c r="AB81" s="340">
        <f t="shared" si="68"/>
        <v>5623756</v>
      </c>
      <c r="AC81" s="339">
        <f t="shared" si="69"/>
        <v>5514832</v>
      </c>
      <c r="AD81" s="321" t="str">
        <f t="shared" si="70"/>
        <v xml:space="preserve">          0</v>
      </c>
      <c r="AE81" s="321" t="str">
        <f t="shared" si="70"/>
        <v xml:space="preserve">          0</v>
      </c>
      <c r="AF81" s="321" t="str">
        <f t="shared" si="70"/>
        <v xml:space="preserve">    5623756</v>
      </c>
      <c r="AG81" s="321" t="str">
        <f t="shared" si="65"/>
        <v xml:space="preserve">    5514832</v>
      </c>
      <c r="AK81" s="332"/>
      <c r="AN81" s="350">
        <f>SUM(AK81:AM81)</f>
        <v>0</v>
      </c>
      <c r="AP81" s="318">
        <f>SUM(AO81)</f>
        <v>0</v>
      </c>
      <c r="AR81" s="318">
        <f>SUM(AQ81)</f>
        <v>0</v>
      </c>
      <c r="AS81" s="350">
        <f>SUM(AS82+AS103+AS143)</f>
        <v>4896849</v>
      </c>
    </row>
    <row r="82" spans="2:45" ht="18.75" customHeight="1" x14ac:dyDescent="0.25">
      <c r="B82" s="353">
        <v>80</v>
      </c>
      <c r="C82" s="316" t="s">
        <v>2035</v>
      </c>
      <c r="D82" s="317" t="str">
        <f>IF(VLOOKUP($B82,suvaha_p!$A:$G,1)=$B82,VLOOKUP($B82,suvaha_p!$A:$G,$B$1),0)</f>
        <v>Vlastné imanie r. 81 + r. 85 + r. 86 + r. 87 + r. 90 + r. 93
+ r. 97 + r. 100</v>
      </c>
      <c r="E82" s="331" t="s">
        <v>2098</v>
      </c>
      <c r="F82" s="332"/>
      <c r="I82" s="356"/>
      <c r="J82" s="356"/>
      <c r="K82" s="356"/>
      <c r="L82" s="357"/>
      <c r="M82" s="358"/>
      <c r="N82" s="344">
        <f>SUM(N83+N87+N88+N89+N92+N95+N99+N102)</f>
        <v>2876967</v>
      </c>
      <c r="P82" s="345"/>
      <c r="W82" s="344"/>
      <c r="X82" s="344">
        <f>SUM(X83+X87+X88+X89+X92+X95+X99+X102)</f>
        <v>2631269</v>
      </c>
      <c r="Z82" s="359"/>
      <c r="AB82" s="339">
        <f t="shared" si="68"/>
        <v>2876967</v>
      </c>
      <c r="AC82" s="339">
        <f t="shared" si="69"/>
        <v>2631269</v>
      </c>
      <c r="AD82" s="321" t="str">
        <f t="shared" si="70"/>
        <v xml:space="preserve">           </v>
      </c>
      <c r="AE82" s="321" t="str">
        <f t="shared" si="70"/>
        <v xml:space="preserve">           </v>
      </c>
      <c r="AF82" s="321" t="str">
        <f t="shared" si="70"/>
        <v xml:space="preserve">    2876967</v>
      </c>
      <c r="AG82" s="321" t="str">
        <f t="shared" si="65"/>
        <v xml:space="preserve">    2631269</v>
      </c>
      <c r="AK82" s="332"/>
      <c r="AR82" s="341"/>
      <c r="AS82" s="341">
        <f>SUM(AS83+AS87+AS88+AS89+AS92+AS95+AS99+AS102)</f>
        <v>2571105</v>
      </c>
    </row>
    <row r="83" spans="2:45" outlineLevel="1" x14ac:dyDescent="0.25">
      <c r="B83" s="353">
        <v>81</v>
      </c>
      <c r="C83" s="316" t="s">
        <v>2037</v>
      </c>
      <c r="D83" s="317" t="str">
        <f>IF(VLOOKUP($B83,suvaha_p!$A:$G,1)=$B83,VLOOKUP($B83,suvaha_p!$A:$G,$B$1),0)</f>
        <v>Základné imanie súčet (r. 82 až r. 84)</v>
      </c>
      <c r="E83" s="331" t="s">
        <v>2099</v>
      </c>
      <c r="F83" s="332"/>
      <c r="I83" s="356"/>
      <c r="J83" s="356"/>
      <c r="K83" s="356"/>
      <c r="L83" s="357"/>
      <c r="M83" s="357"/>
      <c r="N83" s="344">
        <f>SUM(N84:N86)</f>
        <v>800000</v>
      </c>
      <c r="P83" s="345"/>
      <c r="W83" s="344"/>
      <c r="X83" s="344">
        <f>SUM(X84:X86)</f>
        <v>800000</v>
      </c>
      <c r="Z83" s="359"/>
      <c r="AB83" s="339">
        <f t="shared" si="68"/>
        <v>800000</v>
      </c>
      <c r="AC83" s="339">
        <f t="shared" si="69"/>
        <v>800000</v>
      </c>
      <c r="AD83" s="321" t="str">
        <f t="shared" si="70"/>
        <v xml:space="preserve">           </v>
      </c>
      <c r="AE83" s="321" t="str">
        <f t="shared" si="70"/>
        <v xml:space="preserve">           </v>
      </c>
      <c r="AF83" s="321" t="str">
        <f t="shared" si="70"/>
        <v xml:space="preserve">     800000</v>
      </c>
      <c r="AG83" s="321" t="str">
        <f t="shared" si="65"/>
        <v xml:space="preserve">     800000</v>
      </c>
      <c r="AK83" s="332"/>
      <c r="AR83" s="341"/>
      <c r="AS83" s="341">
        <f>SUM(AS84:AS86)</f>
        <v>800000</v>
      </c>
    </row>
    <row r="84" spans="2:45" outlineLevel="1" x14ac:dyDescent="0.25">
      <c r="B84" s="353">
        <v>82</v>
      </c>
      <c r="C84" s="316" t="s">
        <v>2038</v>
      </c>
      <c r="D84" s="347" t="str">
        <f>IF(VLOOKUP($B84,suvaha_p!$A:$G,1)=$B84,VLOOKUP($B84,suvaha_p!$A:$G,$B$1),0)</f>
        <v>Základné imanie (411 alebo +/- 491)</v>
      </c>
      <c r="E84" s="348" t="s">
        <v>2100</v>
      </c>
      <c r="F84" s="349">
        <f>SUM('HL KNIHA VYPOC'!G215+'HL KNIHA VYPOC'!G260)</f>
        <v>-800000</v>
      </c>
      <c r="I84" s="356">
        <f t="shared" ref="I84:I88" si="81">SUM(F84:H84)</f>
        <v>-800000</v>
      </c>
      <c r="J84" s="356"/>
      <c r="K84" s="356"/>
      <c r="L84" s="357"/>
      <c r="M84" s="357"/>
      <c r="N84" s="318">
        <f>ROUND((I84*-1),0)</f>
        <v>800000</v>
      </c>
      <c r="P84" s="351">
        <f>SUM('HL KNIHA VYPOC'!K215+'HL KNIHA VYPOC'!K260)</f>
        <v>-800000</v>
      </c>
      <c r="S84" s="318">
        <f>SUM(P84:R84)</f>
        <v>-800000</v>
      </c>
      <c r="X84" s="318">
        <f>ROUND((S84*-1),0)</f>
        <v>800000</v>
      </c>
      <c r="Z84" s="360"/>
      <c r="AB84" s="339">
        <f t="shared" si="68"/>
        <v>800000</v>
      </c>
      <c r="AC84" s="339">
        <f t="shared" si="69"/>
        <v>800000</v>
      </c>
      <c r="AD84" s="321" t="str">
        <f t="shared" si="70"/>
        <v xml:space="preserve">           </v>
      </c>
      <c r="AE84" s="321" t="str">
        <f t="shared" si="70"/>
        <v xml:space="preserve">           </v>
      </c>
      <c r="AF84" s="321" t="str">
        <f t="shared" si="70"/>
        <v xml:space="preserve">     800000</v>
      </c>
      <c r="AG84" s="321" t="str">
        <f t="shared" si="65"/>
        <v xml:space="preserve">     800000</v>
      </c>
      <c r="AK84" s="349">
        <f>SUM('HL KNIHA VYPOC'!H215+'HL KNIHA VYPOC'!H260)</f>
        <v>-800000</v>
      </c>
      <c r="AN84" s="350">
        <f>SUM(AK84:AM84)</f>
        <v>-800000</v>
      </c>
      <c r="AR84" s="350"/>
      <c r="AS84" s="350">
        <f>ROUND((AN84*-1),0)</f>
        <v>800000</v>
      </c>
    </row>
    <row r="85" spans="2:45" outlineLevel="1" x14ac:dyDescent="0.25">
      <c r="B85" s="353">
        <v>83</v>
      </c>
      <c r="C85" s="316" t="s">
        <v>2039</v>
      </c>
      <c r="D85" s="347" t="str">
        <f>IF(VLOOKUP($B85,suvaha_p!$A:$G,1)=$B85,VLOOKUP($B85,suvaha_p!$A:$G,$B$1),0)</f>
        <v>Zmena základného imania +/- 419</v>
      </c>
      <c r="E85" s="348" t="s">
        <v>2101</v>
      </c>
      <c r="F85" s="349">
        <f>SUM('HL KNIHA VYPOC'!G223)</f>
        <v>0</v>
      </c>
      <c r="I85" s="356">
        <f t="shared" si="81"/>
        <v>0</v>
      </c>
      <c r="J85" s="356"/>
      <c r="K85" s="356"/>
      <c r="L85" s="357"/>
      <c r="M85" s="357"/>
      <c r="N85" s="318">
        <f t="shared" ref="N85:N88" si="82">ROUND((I85*-1),0)</f>
        <v>0</v>
      </c>
      <c r="P85" s="351">
        <f>SUM('HL KNIHA VYPOC'!K223)</f>
        <v>0</v>
      </c>
      <c r="S85" s="318">
        <f t="shared" ref="S85:S147" si="83">SUM(P85:R85)</f>
        <v>0</v>
      </c>
      <c r="X85" s="318">
        <f t="shared" ref="X85:X88" si="84">ROUND((S85*-1),0)</f>
        <v>0</v>
      </c>
      <c r="Z85" s="360"/>
      <c r="AB85" s="339">
        <f t="shared" si="68"/>
        <v>0</v>
      </c>
      <c r="AC85" s="339">
        <f t="shared" si="69"/>
        <v>0</v>
      </c>
      <c r="AD85" s="321" t="str">
        <f t="shared" si="70"/>
        <v xml:space="preserve">           </v>
      </c>
      <c r="AE85" s="321" t="str">
        <f t="shared" si="70"/>
        <v xml:space="preserve">           </v>
      </c>
      <c r="AF85" s="321" t="str">
        <f t="shared" si="70"/>
        <v xml:space="preserve">          0</v>
      </c>
      <c r="AG85" s="321" t="str">
        <f t="shared" si="65"/>
        <v xml:space="preserve">          0</v>
      </c>
      <c r="AK85" s="349">
        <f>SUM('HL KNIHA VYPOC'!H223)</f>
        <v>0</v>
      </c>
      <c r="AN85" s="350">
        <f t="shared" ref="AN85:AN147" si="85">SUM(AK85:AM85)</f>
        <v>0</v>
      </c>
      <c r="AR85" s="350"/>
      <c r="AS85" s="350">
        <f t="shared" ref="AS85:AS88" si="86">ROUND((AN85*-1),0)</f>
        <v>0</v>
      </c>
    </row>
    <row r="86" spans="2:45" outlineLevel="1" x14ac:dyDescent="0.25">
      <c r="B86" s="353">
        <v>84</v>
      </c>
      <c r="C86" s="316" t="s">
        <v>2040</v>
      </c>
      <c r="D86" s="347" t="str">
        <f>IF(VLOOKUP($B86,suvaha_p!$A:$G,1)=$B86,VLOOKUP($B86,suvaha_p!$A:$G,$B$1),0)</f>
        <v>Pohľadávky za upísané vlastné imanie (/-/353)</v>
      </c>
      <c r="E86" s="348" t="s">
        <v>2102</v>
      </c>
      <c r="F86" s="349">
        <f>SUM('HL KNIHA VYPOC'!G172)</f>
        <v>0</v>
      </c>
      <c r="I86" s="356">
        <f t="shared" si="81"/>
        <v>0</v>
      </c>
      <c r="J86" s="356"/>
      <c r="K86" s="356"/>
      <c r="L86" s="357"/>
      <c r="M86" s="357"/>
      <c r="N86" s="318">
        <f t="shared" si="82"/>
        <v>0</v>
      </c>
      <c r="P86" s="351">
        <f>SUM('HL KNIHA VYPOC'!K172)</f>
        <v>0</v>
      </c>
      <c r="S86" s="318">
        <f t="shared" si="83"/>
        <v>0</v>
      </c>
      <c r="X86" s="318">
        <f t="shared" si="84"/>
        <v>0</v>
      </c>
      <c r="Z86" s="360"/>
      <c r="AB86" s="339">
        <f t="shared" si="68"/>
        <v>0</v>
      </c>
      <c r="AC86" s="339">
        <f t="shared" si="69"/>
        <v>0</v>
      </c>
      <c r="AD86" s="321" t="str">
        <f t="shared" si="70"/>
        <v xml:space="preserve">           </v>
      </c>
      <c r="AE86" s="321" t="str">
        <f t="shared" si="70"/>
        <v xml:space="preserve">           </v>
      </c>
      <c r="AF86" s="321" t="str">
        <f t="shared" si="70"/>
        <v xml:space="preserve">          0</v>
      </c>
      <c r="AG86" s="321" t="str">
        <f t="shared" si="65"/>
        <v xml:space="preserve">          0</v>
      </c>
      <c r="AK86" s="349">
        <f>SUM('HL KNIHA VYPOC'!H172)</f>
        <v>0</v>
      </c>
      <c r="AN86" s="350">
        <f t="shared" si="85"/>
        <v>0</v>
      </c>
      <c r="AR86" s="350"/>
      <c r="AS86" s="350">
        <f t="shared" si="86"/>
        <v>0</v>
      </c>
    </row>
    <row r="87" spans="2:45" outlineLevel="1" x14ac:dyDescent="0.25">
      <c r="B87" s="353">
        <v>85</v>
      </c>
      <c r="C87" s="316" t="s">
        <v>2046</v>
      </c>
      <c r="D87" s="317" t="str">
        <f>IF(VLOOKUP($B87,suvaha_p!$A:$G,1)=$B87,VLOOKUP($B87,suvaha_p!$A:$G,$B$1),0)</f>
        <v>Emisné ážio (412)</v>
      </c>
      <c r="E87" s="331" t="s">
        <v>2103</v>
      </c>
      <c r="F87" s="361">
        <f>SUM('HL KNIHA VYPOC'!G216)</f>
        <v>0</v>
      </c>
      <c r="I87" s="356">
        <f t="shared" si="81"/>
        <v>0</v>
      </c>
      <c r="J87" s="356"/>
      <c r="K87" s="356"/>
      <c r="L87" s="357"/>
      <c r="M87" s="357"/>
      <c r="N87" s="318">
        <f t="shared" si="82"/>
        <v>0</v>
      </c>
      <c r="P87" s="345">
        <f>SUM('HL KNIHA VYPOC'!K216)</f>
        <v>0</v>
      </c>
      <c r="S87" s="318">
        <f t="shared" si="83"/>
        <v>0</v>
      </c>
      <c r="X87" s="318">
        <f t="shared" si="84"/>
        <v>0</v>
      </c>
      <c r="Z87" s="359"/>
      <c r="AB87" s="339">
        <f t="shared" si="68"/>
        <v>0</v>
      </c>
      <c r="AC87" s="339">
        <f t="shared" si="69"/>
        <v>0</v>
      </c>
      <c r="AD87" s="321" t="str">
        <f t="shared" si="70"/>
        <v xml:space="preserve">           </v>
      </c>
      <c r="AE87" s="321" t="str">
        <f t="shared" si="70"/>
        <v xml:space="preserve">           </v>
      </c>
      <c r="AF87" s="321" t="str">
        <f t="shared" si="70"/>
        <v xml:space="preserve">          0</v>
      </c>
      <c r="AG87" s="321" t="str">
        <f t="shared" si="65"/>
        <v xml:space="preserve">          0</v>
      </c>
      <c r="AK87" s="361">
        <f>SUM('HL KNIHA VYPOC'!H216)</f>
        <v>0</v>
      </c>
      <c r="AN87" s="350">
        <f t="shared" si="85"/>
        <v>0</v>
      </c>
      <c r="AR87" s="350"/>
      <c r="AS87" s="350">
        <f t="shared" si="86"/>
        <v>0</v>
      </c>
    </row>
    <row r="88" spans="2:45" outlineLevel="1" x14ac:dyDescent="0.25">
      <c r="B88" s="353">
        <v>86</v>
      </c>
      <c r="C88" s="316" t="s">
        <v>2104</v>
      </c>
      <c r="D88" s="317" t="str">
        <f>IF(VLOOKUP($B88,suvaha_p!$A:$G,1)=$B88,VLOOKUP($B88,suvaha_p!$A:$G,$B$1),0)</f>
        <v>Ostatné kapitálové fondy (413)</v>
      </c>
      <c r="E88" s="331" t="s">
        <v>2105</v>
      </c>
      <c r="F88" s="361">
        <f>SUM('HL KNIHA VYPOC'!G217)</f>
        <v>0</v>
      </c>
      <c r="I88" s="356">
        <f t="shared" si="81"/>
        <v>0</v>
      </c>
      <c r="J88" s="356"/>
      <c r="K88" s="356"/>
      <c r="L88" s="357"/>
      <c r="M88" s="357"/>
      <c r="N88" s="318">
        <f t="shared" si="82"/>
        <v>0</v>
      </c>
      <c r="P88" s="345">
        <f>SUM('HL KNIHA VYPOC'!K217)</f>
        <v>0</v>
      </c>
      <c r="S88" s="318">
        <f t="shared" si="83"/>
        <v>0</v>
      </c>
      <c r="X88" s="318">
        <f t="shared" si="84"/>
        <v>0</v>
      </c>
      <c r="Z88" s="359"/>
      <c r="AB88" s="339">
        <f t="shared" si="68"/>
        <v>0</v>
      </c>
      <c r="AC88" s="339">
        <f t="shared" si="69"/>
        <v>0</v>
      </c>
      <c r="AD88" s="321" t="str">
        <f t="shared" si="70"/>
        <v xml:space="preserve">           </v>
      </c>
      <c r="AE88" s="321" t="str">
        <f t="shared" si="70"/>
        <v xml:space="preserve">           </v>
      </c>
      <c r="AF88" s="321" t="str">
        <f t="shared" si="70"/>
        <v xml:space="preserve">          0</v>
      </c>
      <c r="AG88" s="321" t="str">
        <f t="shared" si="65"/>
        <v xml:space="preserve">          0</v>
      </c>
      <c r="AK88" s="361">
        <f>SUM('HL KNIHA VYPOC'!H217)</f>
        <v>0</v>
      </c>
      <c r="AN88" s="350">
        <f t="shared" si="85"/>
        <v>0</v>
      </c>
      <c r="AR88" s="350"/>
      <c r="AS88" s="350">
        <f t="shared" si="86"/>
        <v>0</v>
      </c>
    </row>
    <row r="89" spans="2:45" outlineLevel="1" x14ac:dyDescent="0.25">
      <c r="B89" s="353">
        <v>87</v>
      </c>
      <c r="C89" s="316" t="s">
        <v>2106</v>
      </c>
      <c r="D89" s="317" t="str">
        <f>IF(VLOOKUP($B89,suvaha_p!$A:$G,1)=$B89,VLOOKUP($B89,suvaha_p!$A:$G,$B$1),0)</f>
        <v>Zákonné rezervné fondy r. 88 + r. 89</v>
      </c>
      <c r="E89" s="331" t="s">
        <v>2107</v>
      </c>
      <c r="F89" s="332"/>
      <c r="I89" s="356">
        <f t="shared" ref="I89:I147" si="87">SUM(F89:H89)</f>
        <v>0</v>
      </c>
      <c r="J89" s="356"/>
      <c r="K89" s="356"/>
      <c r="L89" s="357"/>
      <c r="M89" s="357"/>
      <c r="N89" s="344">
        <f>SUM(N90:N91)</f>
        <v>80000</v>
      </c>
      <c r="P89" s="345"/>
      <c r="S89" s="318">
        <f t="shared" si="83"/>
        <v>0</v>
      </c>
      <c r="W89" s="344"/>
      <c r="X89" s="344">
        <f>SUM(X90:X91)</f>
        <v>80000</v>
      </c>
      <c r="Z89" s="359"/>
      <c r="AB89" s="339">
        <f t="shared" si="68"/>
        <v>80000</v>
      </c>
      <c r="AC89" s="339">
        <f t="shared" si="69"/>
        <v>80000</v>
      </c>
      <c r="AD89" s="321" t="str">
        <f t="shared" si="70"/>
        <v xml:space="preserve">           </v>
      </c>
      <c r="AE89" s="321" t="str">
        <f t="shared" si="70"/>
        <v xml:space="preserve">           </v>
      </c>
      <c r="AF89" s="321" t="str">
        <f t="shared" si="70"/>
        <v xml:space="preserve">      80000</v>
      </c>
      <c r="AG89" s="321" t="str">
        <f t="shared" si="65"/>
        <v xml:space="preserve">      80000</v>
      </c>
      <c r="AK89" s="332"/>
      <c r="AN89" s="350">
        <f t="shared" si="85"/>
        <v>0</v>
      </c>
      <c r="AR89" s="341"/>
      <c r="AS89" s="341">
        <f>SUM(AS90:AS91)</f>
        <v>80000</v>
      </c>
    </row>
    <row r="90" spans="2:45" outlineLevel="1" x14ac:dyDescent="0.25">
      <c r="B90" s="353">
        <v>88</v>
      </c>
      <c r="C90" s="316" t="s">
        <v>2108</v>
      </c>
      <c r="D90" s="347" t="str">
        <f>IF(VLOOKUP($B90,suvaha_p!$A:$G,1)=$B90,VLOOKUP($B90,suvaha_p!$A:$G,$B$1),0)</f>
        <v>Zákonný rezervný fond a nedeliteľný fond (417A, 418, 421A, 422)</v>
      </c>
      <c r="E90" s="348" t="s">
        <v>2109</v>
      </c>
      <c r="F90" s="349">
        <f>SUM('HL KNIHA VYPOC'!G222+'HL KNIHA VYPOC'!G227)</f>
        <v>0</v>
      </c>
      <c r="G90" s="350">
        <f>SUM(ANALYTIKAVUJ!K146+ANALYTIKAVUJ!K150)</f>
        <v>-80000</v>
      </c>
      <c r="I90" s="356">
        <f t="shared" si="87"/>
        <v>-80000</v>
      </c>
      <c r="J90" s="356"/>
      <c r="K90" s="356"/>
      <c r="L90" s="357"/>
      <c r="M90" s="357"/>
      <c r="N90" s="318">
        <f t="shared" ref="N90:N91" si="88">ROUND((I90*-1),0)</f>
        <v>80000</v>
      </c>
      <c r="P90" s="351">
        <f>SUM('HL KNIHA VYPOC'!K222+'HL KNIHA VYPOC'!K227)</f>
        <v>0</v>
      </c>
      <c r="Q90" s="318">
        <f>SUM(ANALYTIKAVUJ!L146+ANALYTIKAVUJ!L150)</f>
        <v>-80000</v>
      </c>
      <c r="S90" s="318">
        <f t="shared" si="83"/>
        <v>-80000</v>
      </c>
      <c r="X90" s="318">
        <f t="shared" ref="X90:X91" si="89">ROUND((S90*-1),0)</f>
        <v>80000</v>
      </c>
      <c r="Z90" s="360"/>
      <c r="AB90" s="339">
        <f t="shared" si="68"/>
        <v>80000</v>
      </c>
      <c r="AC90" s="339">
        <f t="shared" si="69"/>
        <v>80000</v>
      </c>
      <c r="AD90" s="321" t="str">
        <f t="shared" si="70"/>
        <v xml:space="preserve">           </v>
      </c>
      <c r="AE90" s="321" t="str">
        <f t="shared" si="70"/>
        <v xml:space="preserve">           </v>
      </c>
      <c r="AF90" s="321" t="str">
        <f t="shared" si="70"/>
        <v xml:space="preserve">      80000</v>
      </c>
      <c r="AG90" s="321" t="str">
        <f t="shared" si="65"/>
        <v xml:space="preserve">      80000</v>
      </c>
      <c r="AK90" s="349">
        <f>SUM('HL KNIHA VYPOC'!H222+'HL KNIHA VYPOC'!H227)</f>
        <v>0</v>
      </c>
      <c r="AL90" s="350">
        <f>SUM(ANALYTIKAVUJ!M146+ANALYTIKAVUJ!M150)</f>
        <v>-80000</v>
      </c>
      <c r="AN90" s="350">
        <f t="shared" si="85"/>
        <v>-80000</v>
      </c>
      <c r="AR90" s="350"/>
      <c r="AS90" s="350">
        <f t="shared" ref="AS90:AS91" si="90">ROUND((AN90*-1),0)</f>
        <v>80000</v>
      </c>
    </row>
    <row r="91" spans="2:45" outlineLevel="1" x14ac:dyDescent="0.25">
      <c r="B91" s="353">
        <v>89</v>
      </c>
      <c r="C91" s="316" t="s">
        <v>2039</v>
      </c>
      <c r="D91" s="347" t="str">
        <f>IF(VLOOKUP($B91,suvaha_p!$A:$G,1)=$B91,VLOOKUP($B91,suvaha_p!$A:$G,$B$1),0)</f>
        <v>Rezervný fond na vlastné akcie a vlastné podiely (417A, 421A)</v>
      </c>
      <c r="E91" s="348" t="s">
        <v>2110</v>
      </c>
      <c r="G91" s="350">
        <f>SUM(ANALYTIKAVUJ!K147+ANALYTIKAVUJ!K151)</f>
        <v>0</v>
      </c>
      <c r="I91" s="356">
        <f t="shared" si="87"/>
        <v>0</v>
      </c>
      <c r="J91" s="356"/>
      <c r="K91" s="356"/>
      <c r="L91" s="357"/>
      <c r="M91" s="357"/>
      <c r="N91" s="318">
        <f t="shared" si="88"/>
        <v>0</v>
      </c>
      <c r="Q91" s="318">
        <f>SUM(ANALYTIKAVUJ!L147+ANALYTIKAVUJ!L151)</f>
        <v>0</v>
      </c>
      <c r="S91" s="318">
        <f t="shared" si="83"/>
        <v>0</v>
      </c>
      <c r="X91" s="318">
        <f t="shared" si="89"/>
        <v>0</v>
      </c>
      <c r="Z91" s="360"/>
      <c r="AB91" s="339">
        <f t="shared" si="68"/>
        <v>0</v>
      </c>
      <c r="AC91" s="339">
        <f t="shared" si="69"/>
        <v>0</v>
      </c>
      <c r="AD91" s="321" t="str">
        <f t="shared" si="70"/>
        <v xml:space="preserve">           </v>
      </c>
      <c r="AE91" s="321" t="str">
        <f t="shared" si="70"/>
        <v xml:space="preserve">           </v>
      </c>
      <c r="AF91" s="321" t="str">
        <f t="shared" si="70"/>
        <v xml:space="preserve">          0</v>
      </c>
      <c r="AG91" s="321" t="str">
        <f t="shared" si="65"/>
        <v xml:space="preserve">          0</v>
      </c>
      <c r="AL91" s="350">
        <f>SUM(ANALYTIKAVUJ!M147+ANALYTIKAVUJ!M151)</f>
        <v>0</v>
      </c>
      <c r="AN91" s="350">
        <f t="shared" si="85"/>
        <v>0</v>
      </c>
      <c r="AR91" s="350"/>
      <c r="AS91" s="350">
        <f t="shared" si="90"/>
        <v>0</v>
      </c>
    </row>
    <row r="92" spans="2:45" outlineLevel="1" x14ac:dyDescent="0.25">
      <c r="B92" s="353">
        <v>90</v>
      </c>
      <c r="C92" s="316" t="s">
        <v>2111</v>
      </c>
      <c r="D92" s="317" t="str">
        <f>IF(VLOOKUP($B92,suvaha_p!$A:$G,1)=$B92,VLOOKUP($B92,suvaha_p!$A:$G,$B$1),0)</f>
        <v>Ostatné fondy zo zisku r. 91 + r. 92</v>
      </c>
      <c r="E92" s="331" t="s">
        <v>2112</v>
      </c>
      <c r="F92" s="332"/>
      <c r="I92" s="356">
        <f t="shared" si="87"/>
        <v>0</v>
      </c>
      <c r="J92" s="356"/>
      <c r="K92" s="356"/>
      <c r="L92" s="357"/>
      <c r="M92" s="357"/>
      <c r="N92" s="344">
        <f>SUM(N93:N94)</f>
        <v>0</v>
      </c>
      <c r="P92" s="345"/>
      <c r="S92" s="318">
        <f t="shared" si="83"/>
        <v>0</v>
      </c>
      <c r="X92" s="344">
        <f>SUM(X93:X94)</f>
        <v>0</v>
      </c>
      <c r="Z92" s="359"/>
      <c r="AB92" s="339">
        <f t="shared" si="68"/>
        <v>0</v>
      </c>
      <c r="AC92" s="339">
        <f t="shared" si="69"/>
        <v>0</v>
      </c>
      <c r="AD92" s="321" t="str">
        <f t="shared" si="70"/>
        <v xml:space="preserve">           </v>
      </c>
      <c r="AE92" s="321" t="str">
        <f t="shared" si="70"/>
        <v xml:space="preserve">           </v>
      </c>
      <c r="AF92" s="321" t="str">
        <f t="shared" si="70"/>
        <v xml:space="preserve">          0</v>
      </c>
      <c r="AG92" s="321" t="str">
        <f t="shared" si="65"/>
        <v xml:space="preserve">          0</v>
      </c>
      <c r="AK92" s="332"/>
      <c r="AN92" s="350">
        <f t="shared" si="85"/>
        <v>0</v>
      </c>
      <c r="AR92" s="350"/>
      <c r="AS92" s="341">
        <f>SUM(AS93:AS94)</f>
        <v>0</v>
      </c>
    </row>
    <row r="93" spans="2:45" outlineLevel="1" x14ac:dyDescent="0.25">
      <c r="B93" s="353">
        <v>91</v>
      </c>
      <c r="C93" s="316" t="s">
        <v>2113</v>
      </c>
      <c r="D93" s="347" t="str">
        <f>IF(VLOOKUP($B93,suvaha_p!$A:$G,1)=$B93,VLOOKUP($B93,suvaha_p!$A:$G,$B$1),0)</f>
        <v>Štatutárne fondy (423, 42X)</v>
      </c>
      <c r="E93" s="348" t="s">
        <v>2114</v>
      </c>
      <c r="F93" s="349">
        <f>SUM('HL KNIHA VYPOC'!G228)</f>
        <v>0</v>
      </c>
      <c r="I93" s="356">
        <f t="shared" si="87"/>
        <v>0</v>
      </c>
      <c r="J93" s="356"/>
      <c r="K93" s="356"/>
      <c r="L93" s="357"/>
      <c r="M93" s="357"/>
      <c r="N93" s="318">
        <f t="shared" ref="N93:N94" si="91">ROUND((I93*-1),0)</f>
        <v>0</v>
      </c>
      <c r="P93" s="351">
        <f>SUM('HL KNIHA VYPOC'!K228)</f>
        <v>0</v>
      </c>
      <c r="S93" s="318">
        <f t="shared" si="83"/>
        <v>0</v>
      </c>
      <c r="X93" s="318">
        <f t="shared" ref="X93:X94" si="92">ROUND((S93*-1),0)</f>
        <v>0</v>
      </c>
      <c r="Z93" s="360"/>
      <c r="AB93" s="339">
        <f t="shared" si="68"/>
        <v>0</v>
      </c>
      <c r="AC93" s="339">
        <f t="shared" si="69"/>
        <v>0</v>
      </c>
      <c r="AD93" s="321" t="str">
        <f t="shared" si="70"/>
        <v xml:space="preserve">           </v>
      </c>
      <c r="AE93" s="321" t="str">
        <f t="shared" si="70"/>
        <v xml:space="preserve">           </v>
      </c>
      <c r="AF93" s="321" t="str">
        <f t="shared" si="70"/>
        <v xml:space="preserve">          0</v>
      </c>
      <c r="AG93" s="321" t="str">
        <f t="shared" si="65"/>
        <v xml:space="preserve">          0</v>
      </c>
      <c r="AK93" s="349">
        <f>SUM('HL KNIHA VYPOC'!H228)</f>
        <v>0</v>
      </c>
      <c r="AN93" s="350">
        <f t="shared" si="85"/>
        <v>0</v>
      </c>
      <c r="AR93" s="350"/>
      <c r="AS93" s="350">
        <f t="shared" ref="AS93:AS94" si="93">ROUND((AN93*-1),0)</f>
        <v>0</v>
      </c>
    </row>
    <row r="94" spans="2:45" outlineLevel="1" x14ac:dyDescent="0.25">
      <c r="B94" s="353">
        <v>92</v>
      </c>
      <c r="C94" s="316" t="s">
        <v>2039</v>
      </c>
      <c r="D94" s="347" t="str">
        <f>IF(VLOOKUP($B94,suvaha_p!$A:$G,1)=$B94,VLOOKUP($B94,suvaha_p!$A:$G,$B$1),0)</f>
        <v>Ostatné fondy (427, 42X)</v>
      </c>
      <c r="E94" s="348" t="s">
        <v>2115</v>
      </c>
      <c r="F94" s="349">
        <f>SUM('HL KNIHA VYPOC'!G229)</f>
        <v>0</v>
      </c>
      <c r="I94" s="356">
        <f t="shared" si="87"/>
        <v>0</v>
      </c>
      <c r="J94" s="356"/>
      <c r="K94" s="356"/>
      <c r="L94" s="357"/>
      <c r="M94" s="357"/>
      <c r="N94" s="318">
        <f t="shared" si="91"/>
        <v>0</v>
      </c>
      <c r="P94" s="351">
        <f>SUM('HL KNIHA VYPOC'!K229)</f>
        <v>0</v>
      </c>
      <c r="S94" s="318">
        <f t="shared" si="83"/>
        <v>0</v>
      </c>
      <c r="X94" s="318">
        <f t="shared" si="92"/>
        <v>0</v>
      </c>
      <c r="Z94" s="360"/>
      <c r="AB94" s="339">
        <f t="shared" si="68"/>
        <v>0</v>
      </c>
      <c r="AC94" s="339">
        <f t="shared" si="69"/>
        <v>0</v>
      </c>
      <c r="AD94" s="321" t="str">
        <f t="shared" si="70"/>
        <v xml:space="preserve">           </v>
      </c>
      <c r="AE94" s="321" t="str">
        <f t="shared" si="70"/>
        <v xml:space="preserve">           </v>
      </c>
      <c r="AF94" s="321" t="str">
        <f t="shared" si="70"/>
        <v xml:space="preserve">          0</v>
      </c>
      <c r="AG94" s="321" t="str">
        <f t="shared" si="65"/>
        <v xml:space="preserve">          0</v>
      </c>
      <c r="AK94" s="349">
        <f>SUM('HL KNIHA VYPOC'!H229)</f>
        <v>0</v>
      </c>
      <c r="AN94" s="350">
        <f t="shared" si="85"/>
        <v>0</v>
      </c>
      <c r="AR94" s="350"/>
      <c r="AS94" s="350">
        <f t="shared" si="93"/>
        <v>0</v>
      </c>
    </row>
    <row r="95" spans="2:45" outlineLevel="1" x14ac:dyDescent="0.25">
      <c r="B95" s="353">
        <v>93</v>
      </c>
      <c r="C95" s="316" t="s">
        <v>2116</v>
      </c>
      <c r="D95" s="317" t="str">
        <f>IF(VLOOKUP($B95,suvaha_p!$A:$G,1)=$B95,VLOOKUP($B95,suvaha_p!$A:$G,$B$1),0)</f>
        <v>Oceňovacie rozdiely z precenenia súčet (r. 94 až r. 96)</v>
      </c>
      <c r="E95" s="331" t="s">
        <v>2117</v>
      </c>
      <c r="F95" s="332"/>
      <c r="I95" s="356">
        <f t="shared" si="87"/>
        <v>0</v>
      </c>
      <c r="J95" s="356"/>
      <c r="K95" s="356"/>
      <c r="L95" s="357"/>
      <c r="M95" s="357"/>
      <c r="N95" s="344">
        <f>SUM(N96:N98)</f>
        <v>0</v>
      </c>
      <c r="P95" s="345"/>
      <c r="S95" s="318">
        <f t="shared" si="83"/>
        <v>0</v>
      </c>
      <c r="X95" s="344">
        <f>SUM(X96:X98)</f>
        <v>0</v>
      </c>
      <c r="Z95" s="359"/>
      <c r="AB95" s="339">
        <f t="shared" si="68"/>
        <v>0</v>
      </c>
      <c r="AC95" s="339">
        <f t="shared" si="69"/>
        <v>0</v>
      </c>
      <c r="AD95" s="321" t="str">
        <f t="shared" si="70"/>
        <v xml:space="preserve">           </v>
      </c>
      <c r="AE95" s="321" t="str">
        <f t="shared" si="70"/>
        <v xml:space="preserve">           </v>
      </c>
      <c r="AF95" s="321" t="str">
        <f t="shared" si="70"/>
        <v xml:space="preserve">          0</v>
      </c>
      <c r="AG95" s="321" t="str">
        <f t="shared" si="65"/>
        <v xml:space="preserve">          0</v>
      </c>
      <c r="AK95" s="332"/>
      <c r="AN95" s="350">
        <f t="shared" si="85"/>
        <v>0</v>
      </c>
      <c r="AR95" s="350"/>
      <c r="AS95" s="341">
        <f>SUM(AS96:AS98)</f>
        <v>0</v>
      </c>
    </row>
    <row r="96" spans="2:45" outlineLevel="1" x14ac:dyDescent="0.25">
      <c r="B96" s="353">
        <v>94</v>
      </c>
      <c r="C96" s="316" t="s">
        <v>2118</v>
      </c>
      <c r="D96" s="347" t="str">
        <f>IF(VLOOKUP($B96,suvaha_p!$A:$G,1)=$B96,VLOOKUP($B96,suvaha_p!$A:$G,$B$1),0)</f>
        <v>Oceňovacie rozdiely z precenenia majetku a záväzkov (+/- 414)</v>
      </c>
      <c r="E96" s="348" t="s">
        <v>2119</v>
      </c>
      <c r="F96" s="349">
        <f>SUM('HL KNIHA VYPOC'!G218)</f>
        <v>0</v>
      </c>
      <c r="I96" s="356">
        <f t="shared" si="87"/>
        <v>0</v>
      </c>
      <c r="J96" s="356"/>
      <c r="K96" s="356"/>
      <c r="L96" s="357"/>
      <c r="M96" s="357"/>
      <c r="N96" s="318">
        <f t="shared" ref="N96:N98" si="94">ROUND((I96*-1),0)</f>
        <v>0</v>
      </c>
      <c r="P96" s="351">
        <f>SUM('HL KNIHA VYPOC'!K218)</f>
        <v>0</v>
      </c>
      <c r="S96" s="318">
        <f t="shared" si="83"/>
        <v>0</v>
      </c>
      <c r="X96" s="318">
        <f t="shared" ref="X96:X98" si="95">ROUND((S96*-1),0)</f>
        <v>0</v>
      </c>
      <c r="Z96" s="360"/>
      <c r="AB96" s="339">
        <f t="shared" si="68"/>
        <v>0</v>
      </c>
      <c r="AC96" s="339">
        <f t="shared" si="69"/>
        <v>0</v>
      </c>
      <c r="AD96" s="321" t="str">
        <f t="shared" si="70"/>
        <v xml:space="preserve">           </v>
      </c>
      <c r="AE96" s="321" t="str">
        <f t="shared" si="70"/>
        <v xml:space="preserve">           </v>
      </c>
      <c r="AF96" s="321" t="str">
        <f t="shared" si="70"/>
        <v xml:space="preserve">          0</v>
      </c>
      <c r="AG96" s="321" t="str">
        <f t="shared" si="65"/>
        <v xml:space="preserve">          0</v>
      </c>
      <c r="AK96" s="349">
        <f>SUM('HL KNIHA VYPOC'!H218)</f>
        <v>0</v>
      </c>
      <c r="AN96" s="350">
        <f t="shared" si="85"/>
        <v>0</v>
      </c>
      <c r="AR96" s="350"/>
      <c r="AS96" s="350">
        <f t="shared" ref="AS96:AS98" si="96">ROUND((AN96*-1),0)</f>
        <v>0</v>
      </c>
    </row>
    <row r="97" spans="2:45" outlineLevel="1" x14ac:dyDescent="0.25">
      <c r="B97" s="353">
        <v>95</v>
      </c>
      <c r="C97" s="316" t="s">
        <v>2039</v>
      </c>
      <c r="D97" s="347" t="str">
        <f>IF(VLOOKUP($B97,suvaha_p!$A:$G,1)=$B97,VLOOKUP($B97,suvaha_p!$A:$G,$B$1),0)</f>
        <v>Oceňovacie rozdiely z kapitálových účastín
(+/- 415)</v>
      </c>
      <c r="E97" s="348" t="s">
        <v>2120</v>
      </c>
      <c r="F97" s="349">
        <f>SUM('HL KNIHA VYPOC'!G219)</f>
        <v>0</v>
      </c>
      <c r="I97" s="356">
        <f t="shared" si="87"/>
        <v>0</v>
      </c>
      <c r="J97" s="356"/>
      <c r="K97" s="356"/>
      <c r="L97" s="357"/>
      <c r="M97" s="357"/>
      <c r="N97" s="318">
        <f t="shared" si="94"/>
        <v>0</v>
      </c>
      <c r="P97" s="351">
        <f>SUM('HL KNIHA VYPOC'!K219)</f>
        <v>0</v>
      </c>
      <c r="S97" s="318">
        <f t="shared" si="83"/>
        <v>0</v>
      </c>
      <c r="X97" s="318">
        <f t="shared" si="95"/>
        <v>0</v>
      </c>
      <c r="Z97" s="360"/>
      <c r="AB97" s="339">
        <f t="shared" si="68"/>
        <v>0</v>
      </c>
      <c r="AC97" s="339">
        <f t="shared" si="69"/>
        <v>0</v>
      </c>
      <c r="AD97" s="321" t="str">
        <f t="shared" si="70"/>
        <v xml:space="preserve">           </v>
      </c>
      <c r="AE97" s="321" t="str">
        <f t="shared" si="70"/>
        <v xml:space="preserve">           </v>
      </c>
      <c r="AF97" s="321" t="str">
        <f t="shared" si="70"/>
        <v xml:space="preserve">          0</v>
      </c>
      <c r="AG97" s="321" t="str">
        <f t="shared" si="65"/>
        <v xml:space="preserve">          0</v>
      </c>
      <c r="AK97" s="349">
        <f>SUM('HL KNIHA VYPOC'!H219)</f>
        <v>0</v>
      </c>
      <c r="AN97" s="350">
        <f t="shared" si="85"/>
        <v>0</v>
      </c>
      <c r="AR97" s="350"/>
      <c r="AS97" s="350">
        <f t="shared" si="96"/>
        <v>0</v>
      </c>
    </row>
    <row r="98" spans="2:45" ht="12" customHeight="1" outlineLevel="1" x14ac:dyDescent="0.25">
      <c r="B98" s="353">
        <v>96</v>
      </c>
      <c r="C98" s="316" t="s">
        <v>2040</v>
      </c>
      <c r="D98" s="347" t="str">
        <f>IF(VLOOKUP($B98,suvaha_p!$A:$G,1)=$B98,VLOOKUP($B98,suvaha_p!$A:$G,$B$1),0)</f>
        <v>Oceňovacie rozdiely z precenenia pri zlúčení, splynutí a rozdelení (+/- 416)</v>
      </c>
      <c r="E98" s="348" t="s">
        <v>2121</v>
      </c>
      <c r="F98" s="349">
        <f>SUM('HL KNIHA VYPOC'!G220)</f>
        <v>0</v>
      </c>
      <c r="I98" s="356">
        <f t="shared" si="87"/>
        <v>0</v>
      </c>
      <c r="J98" s="356"/>
      <c r="K98" s="356"/>
      <c r="L98" s="357"/>
      <c r="M98" s="357"/>
      <c r="N98" s="318">
        <f t="shared" si="94"/>
        <v>0</v>
      </c>
      <c r="P98" s="351">
        <f>SUM('HL KNIHA VYPOC'!K220)</f>
        <v>0</v>
      </c>
      <c r="S98" s="318">
        <f t="shared" si="83"/>
        <v>0</v>
      </c>
      <c r="X98" s="318">
        <f t="shared" si="95"/>
        <v>0</v>
      </c>
      <c r="Z98" s="360"/>
      <c r="AB98" s="339">
        <f t="shared" si="68"/>
        <v>0</v>
      </c>
      <c r="AC98" s="339">
        <f t="shared" si="69"/>
        <v>0</v>
      </c>
      <c r="AD98" s="321" t="str">
        <f t="shared" si="70"/>
        <v xml:space="preserve">           </v>
      </c>
      <c r="AE98" s="321" t="str">
        <f t="shared" si="70"/>
        <v xml:space="preserve">           </v>
      </c>
      <c r="AF98" s="321" t="str">
        <f t="shared" si="70"/>
        <v xml:space="preserve">          0</v>
      </c>
      <c r="AG98" s="321" t="str">
        <f t="shared" si="65"/>
        <v xml:space="preserve">          0</v>
      </c>
      <c r="AK98" s="349">
        <f>SUM('HL KNIHA VYPOC'!H220)</f>
        <v>0</v>
      </c>
      <c r="AN98" s="350">
        <f t="shared" si="85"/>
        <v>0</v>
      </c>
      <c r="AR98" s="350"/>
      <c r="AS98" s="350">
        <f t="shared" si="96"/>
        <v>0</v>
      </c>
    </row>
    <row r="99" spans="2:45" outlineLevel="1" x14ac:dyDescent="0.25">
      <c r="B99" s="353">
        <v>97</v>
      </c>
      <c r="C99" s="316" t="s">
        <v>2122</v>
      </c>
      <c r="D99" s="317" t="str">
        <f>IF(VLOOKUP($B99,suvaha_p!$A:$G,1)=$B99,VLOOKUP($B99,suvaha_p!$A:$G,$B$1),0)</f>
        <v>Výsledok hospodárenia minulých rokov r. 98 + r. 99</v>
      </c>
      <c r="E99" s="331" t="s">
        <v>2123</v>
      </c>
      <c r="F99" s="332"/>
      <c r="I99" s="356">
        <f t="shared" si="87"/>
        <v>0</v>
      </c>
      <c r="J99" s="356"/>
      <c r="K99" s="356"/>
      <c r="L99" s="357"/>
      <c r="M99" s="357"/>
      <c r="N99" s="344">
        <f>SUM(N100:N101)</f>
        <v>1556024</v>
      </c>
      <c r="P99" s="345"/>
      <c r="S99" s="318">
        <f t="shared" si="83"/>
        <v>0</v>
      </c>
      <c r="W99" s="344"/>
      <c r="X99" s="344">
        <f>SUM(X100:X101)</f>
        <v>1354950</v>
      </c>
      <c r="Z99" s="359"/>
      <c r="AB99" s="339">
        <f t="shared" si="68"/>
        <v>1556024</v>
      </c>
      <c r="AC99" s="339">
        <f t="shared" si="69"/>
        <v>1354950</v>
      </c>
      <c r="AD99" s="321" t="str">
        <f t="shared" si="70"/>
        <v xml:space="preserve">           </v>
      </c>
      <c r="AE99" s="321" t="str">
        <f t="shared" si="70"/>
        <v xml:space="preserve">           </v>
      </c>
      <c r="AF99" s="321" t="str">
        <f t="shared" si="70"/>
        <v xml:space="preserve">    1556024</v>
      </c>
      <c r="AG99" s="321" t="str">
        <f t="shared" si="65"/>
        <v xml:space="preserve">    1354950</v>
      </c>
      <c r="AK99" s="332"/>
      <c r="AN99" s="350">
        <f t="shared" si="85"/>
        <v>0</v>
      </c>
      <c r="AR99" s="341"/>
      <c r="AS99" s="341">
        <f>SUM(AS100:AS101)</f>
        <v>1060406</v>
      </c>
    </row>
    <row r="100" spans="2:45" outlineLevel="1" x14ac:dyDescent="0.25">
      <c r="B100" s="353">
        <v>98</v>
      </c>
      <c r="C100" s="316" t="s">
        <v>2124</v>
      </c>
      <c r="D100" s="347" t="str">
        <f>IF(VLOOKUP($B100,suvaha_p!$A:$G,1)=$B100,VLOOKUP($B100,suvaha_p!$A:$G,$B$1),0)</f>
        <v>Nerozdelený zisk minulých rokov (428)</v>
      </c>
      <c r="E100" s="348" t="s">
        <v>2125</v>
      </c>
      <c r="F100" s="349">
        <f>SUM('HL KNIHA VYPOC'!G230)</f>
        <v>-1556024.31</v>
      </c>
      <c r="I100" s="356">
        <f t="shared" si="87"/>
        <v>-1556024.31</v>
      </c>
      <c r="J100" s="356"/>
      <c r="K100" s="356"/>
      <c r="L100" s="357"/>
      <c r="M100" s="357"/>
      <c r="N100" s="318">
        <f t="shared" ref="N100:N101" si="97">ROUND((I100*-1),0)</f>
        <v>1556024</v>
      </c>
      <c r="P100" s="351">
        <f>SUM('HL KNIHA VYPOC'!K230)</f>
        <v>-1354949.78</v>
      </c>
      <c r="S100" s="318">
        <f t="shared" si="83"/>
        <v>-1354949.78</v>
      </c>
      <c r="X100" s="318">
        <f t="shared" ref="X100:X101" si="98">ROUND((S100*-1),0)</f>
        <v>1354950</v>
      </c>
      <c r="Z100" s="360"/>
      <c r="AB100" s="339">
        <f t="shared" si="68"/>
        <v>1556024</v>
      </c>
      <c r="AC100" s="339">
        <f t="shared" si="69"/>
        <v>1354950</v>
      </c>
      <c r="AD100" s="321" t="str">
        <f t="shared" si="70"/>
        <v xml:space="preserve">           </v>
      </c>
      <c r="AE100" s="321" t="str">
        <f t="shared" si="70"/>
        <v xml:space="preserve">           </v>
      </c>
      <c r="AF100" s="321" t="str">
        <f t="shared" si="70"/>
        <v xml:space="preserve">    1556024</v>
      </c>
      <c r="AG100" s="321" t="str">
        <f t="shared" si="65"/>
        <v xml:space="preserve">    1354950</v>
      </c>
      <c r="AK100" s="349">
        <f>SUM('HL KNIHA VYPOC'!H230)</f>
        <v>-1060405.8400000001</v>
      </c>
      <c r="AN100" s="350">
        <f t="shared" si="85"/>
        <v>-1060405.8400000001</v>
      </c>
      <c r="AR100" s="350"/>
      <c r="AS100" s="350">
        <f t="shared" ref="AS100:AS101" si="99">ROUND((AN100*-1),0)</f>
        <v>1060406</v>
      </c>
    </row>
    <row r="101" spans="2:45" outlineLevel="1" x14ac:dyDescent="0.25">
      <c r="B101" s="353">
        <v>99</v>
      </c>
      <c r="C101" s="316" t="s">
        <v>2039</v>
      </c>
      <c r="D101" s="347" t="str">
        <f>IF(VLOOKUP($B101,suvaha_p!$A:$G,1)=$B101,VLOOKUP($B101,suvaha_p!$A:$G,$B$1),0)</f>
        <v>Neuhradená strata minulých rokov (/-/429)</v>
      </c>
      <c r="E101" s="348" t="s">
        <v>2126</v>
      </c>
      <c r="F101" s="349">
        <f>SUM('HL KNIHA VYPOC'!G231)</f>
        <v>0</v>
      </c>
      <c r="I101" s="356">
        <f t="shared" si="87"/>
        <v>0</v>
      </c>
      <c r="J101" s="356"/>
      <c r="K101" s="356"/>
      <c r="L101" s="357"/>
      <c r="M101" s="357"/>
      <c r="N101" s="318">
        <f t="shared" si="97"/>
        <v>0</v>
      </c>
      <c r="P101" s="351">
        <f>SUM('HL KNIHA VYPOC'!K231)</f>
        <v>0</v>
      </c>
      <c r="S101" s="318">
        <f t="shared" si="83"/>
        <v>0</v>
      </c>
      <c r="X101" s="318">
        <f t="shared" si="98"/>
        <v>0</v>
      </c>
      <c r="Z101" s="360"/>
      <c r="AB101" s="339">
        <f t="shared" si="68"/>
        <v>0</v>
      </c>
      <c r="AC101" s="339">
        <f t="shared" si="69"/>
        <v>0</v>
      </c>
      <c r="AD101" s="321" t="str">
        <f t="shared" si="70"/>
        <v xml:space="preserve">           </v>
      </c>
      <c r="AE101" s="321" t="str">
        <f t="shared" si="70"/>
        <v xml:space="preserve">           </v>
      </c>
      <c r="AF101" s="321" t="str">
        <f t="shared" si="70"/>
        <v xml:space="preserve">          0</v>
      </c>
      <c r="AG101" s="321" t="str">
        <f t="shared" si="65"/>
        <v xml:space="preserve">          0</v>
      </c>
      <c r="AK101" s="349">
        <f>SUM('HL KNIHA VYPOC'!H231)</f>
        <v>0</v>
      </c>
      <c r="AN101" s="350">
        <f t="shared" si="85"/>
        <v>0</v>
      </c>
      <c r="AR101" s="350"/>
      <c r="AS101" s="350">
        <f t="shared" si="99"/>
        <v>0</v>
      </c>
    </row>
    <row r="102" spans="2:45" x14ac:dyDescent="0.25">
      <c r="B102" s="353">
        <v>100</v>
      </c>
      <c r="C102" s="316" t="s">
        <v>2127</v>
      </c>
      <c r="D102" s="317" t="str">
        <f>IF(VLOOKUP($B102,suvaha_p!$A:$G,1)=$B102,VLOOKUP($B102,suvaha_p!$A:$G,$B$1),0)</f>
        <v>Výsledok hospodárenia za účtovné obdobie po zdanení /+-/  r. 01 - (r. 81 + r. 85 + r. 86 + r. 87 + r. 90 + r. 93 + r. 97
+ r. 101 + r. 141)</v>
      </c>
      <c r="E102" s="331" t="s">
        <v>2128</v>
      </c>
      <c r="F102" s="332"/>
      <c r="I102" s="356">
        <f t="shared" si="87"/>
        <v>0</v>
      </c>
      <c r="J102" s="356"/>
      <c r="K102" s="356"/>
      <c r="L102" s="357"/>
      <c r="M102" s="357"/>
      <c r="N102" s="344">
        <f>SUM(N3-N83-N87-N88-N89-N92-N95-N99-N103-N143)</f>
        <v>440943</v>
      </c>
      <c r="P102" s="345"/>
      <c r="S102" s="318">
        <f t="shared" si="83"/>
        <v>0</v>
      </c>
      <c r="W102" s="344"/>
      <c r="X102" s="344">
        <f>SUM(X3-X83-X87-X88-X89-X92-X95-X99-X103-X143)</f>
        <v>396319</v>
      </c>
      <c r="Z102" s="359"/>
      <c r="AB102" s="339">
        <f t="shared" si="68"/>
        <v>440943</v>
      </c>
      <c r="AC102" s="339">
        <f t="shared" si="69"/>
        <v>396319</v>
      </c>
      <c r="AD102" s="321" t="str">
        <f t="shared" si="70"/>
        <v xml:space="preserve">           </v>
      </c>
      <c r="AE102" s="321" t="str">
        <f t="shared" si="70"/>
        <v xml:space="preserve">           </v>
      </c>
      <c r="AF102" s="362" t="str">
        <f t="shared" si="70"/>
        <v xml:space="preserve">     440943</v>
      </c>
      <c r="AG102" s="362" t="str">
        <f t="shared" si="65"/>
        <v xml:space="preserve">     396319</v>
      </c>
      <c r="AK102" s="332"/>
      <c r="AN102" s="350">
        <f t="shared" si="85"/>
        <v>0</v>
      </c>
      <c r="AR102" s="341"/>
      <c r="AS102" s="341">
        <f>SUM(AS3-AS83-AS87-AS88-AS89-AS92-AS95-AS99-AS103-AS143)</f>
        <v>630699</v>
      </c>
    </row>
    <row r="103" spans="2:45" x14ac:dyDescent="0.25">
      <c r="B103" s="353">
        <v>101</v>
      </c>
      <c r="C103" s="316" t="s">
        <v>2059</v>
      </c>
      <c r="D103" s="317" t="str">
        <f>IF(VLOOKUP($B103,suvaha_p!$A:$G,1)=$B103,VLOOKUP($B103,suvaha_p!$A:$G,$B$1),0)</f>
        <v>Záväzky r. 102 + r. 118 + r. 121 + r. 122 + r. 136 + r. 139
 + r. 140</v>
      </c>
      <c r="E103" s="331" t="s">
        <v>2129</v>
      </c>
      <c r="F103" s="332"/>
      <c r="I103" s="356">
        <f t="shared" si="87"/>
        <v>0</v>
      </c>
      <c r="J103" s="356"/>
      <c r="K103" s="356"/>
      <c r="L103" s="357"/>
      <c r="M103" s="357"/>
      <c r="N103" s="344">
        <f>SUM(N104+N120+N123+N124+N138+N141+N142)</f>
        <v>2744677</v>
      </c>
      <c r="P103" s="345"/>
      <c r="S103" s="318">
        <f t="shared" si="83"/>
        <v>0</v>
      </c>
      <c r="W103" s="344"/>
      <c r="X103" s="344">
        <f>SUM(X104+X120+X123+X124+X138+X141+X142)</f>
        <v>2881381</v>
      </c>
      <c r="Z103" s="359"/>
      <c r="AB103" s="339">
        <f t="shared" si="68"/>
        <v>2744677</v>
      </c>
      <c r="AC103" s="339">
        <f t="shared" si="69"/>
        <v>2881381</v>
      </c>
      <c r="AD103" s="321" t="str">
        <f t="shared" si="70"/>
        <v xml:space="preserve">           </v>
      </c>
      <c r="AE103" s="321" t="str">
        <f t="shared" si="70"/>
        <v xml:space="preserve">           </v>
      </c>
      <c r="AF103" s="321" t="str">
        <f t="shared" si="70"/>
        <v xml:space="preserve">    2744677</v>
      </c>
      <c r="AG103" s="321" t="str">
        <f t="shared" si="65"/>
        <v xml:space="preserve">    2881381</v>
      </c>
      <c r="AK103" s="332"/>
      <c r="AN103" s="350">
        <f t="shared" si="85"/>
        <v>0</v>
      </c>
      <c r="AR103" s="341"/>
      <c r="AS103" s="341">
        <f>SUM(AS104+AS120+AS123+AS124+AS138+AS141+AS142)</f>
        <v>2323548</v>
      </c>
    </row>
    <row r="104" spans="2:45" outlineLevel="1" x14ac:dyDescent="0.25">
      <c r="B104" s="353">
        <v>102</v>
      </c>
      <c r="C104" s="316" t="s">
        <v>2061</v>
      </c>
      <c r="D104" s="317" t="str">
        <f>IF(VLOOKUP($B104,suvaha_p!$A:$G,1)=$B104,VLOOKUP($B104,suvaha_p!$A:$G,$B$1),0)</f>
        <v>Dlhodobé záväzky súčet (r. 103 + r. 107 až r. 117)</v>
      </c>
      <c r="E104" s="331" t="s">
        <v>2130</v>
      </c>
      <c r="F104" s="332"/>
      <c r="I104" s="356">
        <f t="shared" si="87"/>
        <v>0</v>
      </c>
      <c r="J104" s="356"/>
      <c r="K104" s="356"/>
      <c r="L104" s="357"/>
      <c r="M104" s="357"/>
      <c r="N104" s="344">
        <f>SUM(N105+N109+N110+N111+N112+N113+N114+N115+N116+N117+N118+N119)</f>
        <v>9450</v>
      </c>
      <c r="P104" s="345"/>
      <c r="S104" s="318">
        <f t="shared" si="83"/>
        <v>0</v>
      </c>
      <c r="W104" s="344"/>
      <c r="X104" s="344">
        <f>SUM(X105+X109+X110+X111+X112+X113+X114+X115+X116+X117+X118+X119)</f>
        <v>2596</v>
      </c>
      <c r="Z104" s="359"/>
      <c r="AB104" s="339">
        <f t="shared" si="68"/>
        <v>9450</v>
      </c>
      <c r="AC104" s="339">
        <f t="shared" si="69"/>
        <v>2596</v>
      </c>
      <c r="AD104" s="321" t="str">
        <f t="shared" si="70"/>
        <v xml:space="preserve">           </v>
      </c>
      <c r="AE104" s="321" t="str">
        <f t="shared" si="70"/>
        <v xml:space="preserve">           </v>
      </c>
      <c r="AF104" s="321" t="str">
        <f t="shared" si="70"/>
        <v xml:space="preserve">       9450</v>
      </c>
      <c r="AG104" s="321" t="str">
        <f t="shared" si="65"/>
        <v xml:space="preserve">       2596</v>
      </c>
      <c r="AK104" s="332"/>
      <c r="AN104" s="350">
        <f t="shared" si="85"/>
        <v>0</v>
      </c>
      <c r="AP104" s="350"/>
      <c r="AR104" s="341"/>
      <c r="AS104" s="341">
        <f>SUM(AS105+AS109+AS110+AS111+AS112+AS113+AS114+AS115+AS116+AS117+AS118+AS119)</f>
        <v>4164</v>
      </c>
    </row>
    <row r="105" spans="2:45" outlineLevel="1" x14ac:dyDescent="0.25">
      <c r="B105" s="353">
        <v>103</v>
      </c>
      <c r="C105" s="316" t="s">
        <v>2063</v>
      </c>
      <c r="D105" s="317" t="str">
        <f>IF(VLOOKUP($B105,suvaha_p!$A:$G,1)=$B105,VLOOKUP($B105,suvaha_p!$A:$G,$B$1),0)</f>
        <v>Dlhodobé záväzky z obchodného styku súčet
(r. 104 až r. 106)</v>
      </c>
      <c r="E105" s="331" t="s">
        <v>2131</v>
      </c>
      <c r="F105" s="332"/>
      <c r="I105" s="356">
        <f t="shared" si="87"/>
        <v>0</v>
      </c>
      <c r="J105" s="356"/>
      <c r="K105" s="356"/>
      <c r="L105" s="357"/>
      <c r="M105" s="357"/>
      <c r="N105" s="344">
        <f>SUM(N106:N108)</f>
        <v>0</v>
      </c>
      <c r="P105" s="345"/>
      <c r="S105" s="318">
        <f t="shared" si="83"/>
        <v>0</v>
      </c>
      <c r="W105" s="344"/>
      <c r="X105" s="344">
        <f>SUM(X106:X108)</f>
        <v>0</v>
      </c>
      <c r="Z105" s="359"/>
      <c r="AB105" s="339">
        <f t="shared" si="68"/>
        <v>0</v>
      </c>
      <c r="AC105" s="339">
        <f t="shared" si="69"/>
        <v>0</v>
      </c>
      <c r="AD105" s="321" t="str">
        <f t="shared" si="70"/>
        <v xml:space="preserve">           </v>
      </c>
      <c r="AE105" s="321" t="str">
        <f t="shared" si="70"/>
        <v xml:space="preserve">           </v>
      </c>
      <c r="AF105" s="321" t="str">
        <f t="shared" si="70"/>
        <v xml:space="preserve">          0</v>
      </c>
      <c r="AG105" s="321" t="str">
        <f t="shared" si="65"/>
        <v xml:space="preserve">          0</v>
      </c>
      <c r="AK105" s="332"/>
      <c r="AN105" s="350">
        <f t="shared" si="85"/>
        <v>0</v>
      </c>
      <c r="AR105" s="341"/>
      <c r="AS105" s="341">
        <f>SUM(AS106:AS108)</f>
        <v>0</v>
      </c>
    </row>
    <row r="106" spans="2:45" outlineLevel="1" x14ac:dyDescent="0.25">
      <c r="B106" s="353">
        <v>104</v>
      </c>
      <c r="C106" s="316" t="s">
        <v>2072</v>
      </c>
      <c r="D106" s="347" t="str">
        <f>IF(VLOOKUP($B106,suvaha_p!$A:$G,1)=$B106,VLOOKUP($B106,suvaha_p!$A:$G,$B$1),0)</f>
        <v>Záväzky z obchodného styku voči prepojeným účtovným jednotkám (321A, 475A, 476A)</v>
      </c>
      <c r="E106" s="348" t="s">
        <v>2132</v>
      </c>
      <c r="G106" s="350">
        <f>SUM(ANALYTIKAVUJ!C150+ANALYTIKAVUJ!K180+ANALYTIKAVUJ!K190)</f>
        <v>0</v>
      </c>
      <c r="I106" s="356">
        <f t="shared" si="87"/>
        <v>0</v>
      </c>
      <c r="J106" s="356"/>
      <c r="K106" s="356"/>
      <c r="L106" s="357"/>
      <c r="M106" s="357"/>
      <c r="N106" s="318">
        <f t="shared" ref="N106:N119" si="100">ROUND((I106*-1),0)</f>
        <v>0</v>
      </c>
      <c r="Q106" s="318">
        <f>SUM(ANALYTIKAVUJ!D150+ANALYTIKAVUJ!L180+ANALYTIKAVUJ!L190)</f>
        <v>0</v>
      </c>
      <c r="S106" s="318">
        <f t="shared" si="83"/>
        <v>0</v>
      </c>
      <c r="X106" s="318">
        <f t="shared" ref="X106:X119" si="101">ROUND((S106*-1),0)</f>
        <v>0</v>
      </c>
      <c r="Z106" s="360"/>
      <c r="AB106" s="339">
        <f t="shared" si="68"/>
        <v>0</v>
      </c>
      <c r="AC106" s="339">
        <f t="shared" si="69"/>
        <v>0</v>
      </c>
      <c r="AD106" s="321" t="str">
        <f t="shared" si="70"/>
        <v xml:space="preserve">           </v>
      </c>
      <c r="AE106" s="321" t="str">
        <f t="shared" si="70"/>
        <v xml:space="preserve">           </v>
      </c>
      <c r="AF106" s="321" t="str">
        <f t="shared" si="70"/>
        <v xml:space="preserve">          0</v>
      </c>
      <c r="AG106" s="321" t="str">
        <f t="shared" si="65"/>
        <v xml:space="preserve">          0</v>
      </c>
      <c r="AL106" s="350">
        <f>SUM(ANALYTIKAVUJ!E150+ANALYTIKAVUJ!M180+ANALYTIKAVUJ!M190)</f>
        <v>0</v>
      </c>
      <c r="AN106" s="350">
        <f t="shared" si="85"/>
        <v>0</v>
      </c>
      <c r="AR106" s="350"/>
      <c r="AS106" s="350">
        <f t="shared" ref="AS106:AS119" si="102">ROUND((AN106*-1),0)</f>
        <v>0</v>
      </c>
    </row>
    <row r="107" spans="2:45" outlineLevel="1" x14ac:dyDescent="0.25">
      <c r="B107" s="353">
        <v>105</v>
      </c>
      <c r="C107" s="316" t="s">
        <v>2073</v>
      </c>
      <c r="D107" s="347" t="str">
        <f>IF(VLOOKUP($B107,suvaha_p!$A:$G,1)=$B107,VLOOKUP($B107,suvaha_p!$A:$G,$B$1),0)</f>
        <v>Záväzky z obchodného styku v rámci podielovej účasti okrem záväzkov voči prepojeným účtovným jednotkám (321A, 475A, 476A)</v>
      </c>
      <c r="E107" s="348" t="s">
        <v>2133</v>
      </c>
      <c r="G107" s="350">
        <f>SUM(ANALYTIKAVUJ!K191+ANALYTIKAVUJ!K181+ANALYTIKAVUJ!C151)</f>
        <v>0</v>
      </c>
      <c r="I107" s="356">
        <f t="shared" si="87"/>
        <v>0</v>
      </c>
      <c r="J107" s="356"/>
      <c r="K107" s="356"/>
      <c r="L107" s="357"/>
      <c r="M107" s="357"/>
      <c r="N107" s="318">
        <f t="shared" si="100"/>
        <v>0</v>
      </c>
      <c r="Q107" s="318">
        <f>SUM(ANALYTIKAVUJ!L191+ANALYTIKAVUJ!L181+ANALYTIKAVUJ!D151)</f>
        <v>0</v>
      </c>
      <c r="S107" s="318">
        <f t="shared" si="83"/>
        <v>0</v>
      </c>
      <c r="X107" s="318">
        <f t="shared" si="101"/>
        <v>0</v>
      </c>
      <c r="Z107" s="360"/>
      <c r="AB107" s="339">
        <f t="shared" si="68"/>
        <v>0</v>
      </c>
      <c r="AC107" s="339">
        <f t="shared" si="69"/>
        <v>0</v>
      </c>
      <c r="AD107" s="321" t="str">
        <f t="shared" si="70"/>
        <v xml:space="preserve">           </v>
      </c>
      <c r="AE107" s="321" t="str">
        <f t="shared" si="70"/>
        <v xml:space="preserve">           </v>
      </c>
      <c r="AF107" s="321" t="str">
        <f t="shared" si="70"/>
        <v xml:space="preserve">          0</v>
      </c>
      <c r="AG107" s="321" t="str">
        <f t="shared" si="65"/>
        <v xml:space="preserve">          0</v>
      </c>
      <c r="AL107" s="350">
        <f>SUM(ANALYTIKAVUJ!M191+ANALYTIKAVUJ!M181+ANALYTIKAVUJ!E151)</f>
        <v>0</v>
      </c>
      <c r="AN107" s="350">
        <f t="shared" si="85"/>
        <v>0</v>
      </c>
      <c r="AR107" s="350"/>
      <c r="AS107" s="350">
        <f t="shared" si="102"/>
        <v>0</v>
      </c>
    </row>
    <row r="108" spans="2:45" outlineLevel="1" x14ac:dyDescent="0.25">
      <c r="B108" s="353">
        <v>106</v>
      </c>
      <c r="C108" s="316" t="s">
        <v>2074</v>
      </c>
      <c r="D108" s="347" t="str">
        <f>IF(VLOOKUP($B108,suvaha_p!$A:$G,1)=$B108,VLOOKUP($B108,suvaha_p!$A:$G,$B$1),0)</f>
        <v>Ostatné záväzky z obchodného styku (321A, 475A, 476A)</v>
      </c>
      <c r="E108" s="348" t="s">
        <v>2134</v>
      </c>
      <c r="G108" s="350">
        <f>SUM(ANALYTIKAVUJ!C152+ANALYTIKAVUJ!K182+ANALYTIKAVUJ!K192)</f>
        <v>0</v>
      </c>
      <c r="I108" s="356">
        <f t="shared" si="87"/>
        <v>0</v>
      </c>
      <c r="J108" s="356"/>
      <c r="K108" s="356"/>
      <c r="L108" s="357"/>
      <c r="M108" s="357"/>
      <c r="N108" s="318">
        <f t="shared" si="100"/>
        <v>0</v>
      </c>
      <c r="Q108" s="318">
        <f>SUM(ANALYTIKAVUJ!D152+ANALYTIKAVUJ!L182+ANALYTIKAVUJ!L192)</f>
        <v>0</v>
      </c>
      <c r="S108" s="318">
        <f t="shared" si="83"/>
        <v>0</v>
      </c>
      <c r="X108" s="318">
        <f t="shared" si="101"/>
        <v>0</v>
      </c>
      <c r="Z108" s="360"/>
      <c r="AB108" s="339">
        <f t="shared" si="68"/>
        <v>0</v>
      </c>
      <c r="AC108" s="339">
        <f t="shared" si="69"/>
        <v>0</v>
      </c>
      <c r="AD108" s="321" t="str">
        <f t="shared" si="70"/>
        <v xml:space="preserve">           </v>
      </c>
      <c r="AE108" s="321" t="str">
        <f t="shared" si="70"/>
        <v xml:space="preserve">           </v>
      </c>
      <c r="AF108" s="321" t="str">
        <f t="shared" si="70"/>
        <v xml:space="preserve">          0</v>
      </c>
      <c r="AG108" s="321" t="str">
        <f t="shared" si="65"/>
        <v xml:space="preserve">          0</v>
      </c>
      <c r="AL108" s="350">
        <f>SUM(ANALYTIKAVUJ!E152+ANALYTIKAVUJ!M182+ANALYTIKAVUJ!M192)</f>
        <v>0</v>
      </c>
      <c r="AN108" s="350">
        <f t="shared" si="85"/>
        <v>0</v>
      </c>
      <c r="AR108" s="350"/>
      <c r="AS108" s="350">
        <f t="shared" si="102"/>
        <v>0</v>
      </c>
    </row>
    <row r="109" spans="2:45" outlineLevel="1" x14ac:dyDescent="0.25">
      <c r="B109" s="353">
        <v>107</v>
      </c>
      <c r="C109" s="316" t="s">
        <v>2039</v>
      </c>
      <c r="D109" s="347" t="str">
        <f>IF(VLOOKUP($B109,suvaha_p!$A:$G,1)=$B109,VLOOKUP($B109,suvaha_p!$A:$G,$B$1),0)</f>
        <v>Čistá hodnota zákazky (316A)</v>
      </c>
      <c r="E109" s="348" t="s">
        <v>1243</v>
      </c>
      <c r="G109" s="350">
        <f>SUM(ANALYTIKAVUJ!C117)</f>
        <v>0</v>
      </c>
      <c r="I109" s="356">
        <f t="shared" si="87"/>
        <v>0</v>
      </c>
      <c r="J109" s="356"/>
      <c r="K109" s="356"/>
      <c r="L109" s="357"/>
      <c r="M109" s="357"/>
      <c r="N109" s="318">
        <f t="shared" si="100"/>
        <v>0</v>
      </c>
      <c r="Q109" s="318">
        <f>SUM(ANALYTIKAVUJ!D117)</f>
        <v>0</v>
      </c>
      <c r="S109" s="318">
        <f t="shared" si="83"/>
        <v>0</v>
      </c>
      <c r="X109" s="318">
        <f t="shared" si="101"/>
        <v>0</v>
      </c>
      <c r="Z109" s="360"/>
      <c r="AB109" s="339">
        <f t="shared" si="68"/>
        <v>0</v>
      </c>
      <c r="AC109" s="339">
        <f t="shared" si="69"/>
        <v>0</v>
      </c>
      <c r="AD109" s="321" t="str">
        <f t="shared" si="70"/>
        <v xml:space="preserve">           </v>
      </c>
      <c r="AE109" s="321" t="str">
        <f t="shared" si="70"/>
        <v xml:space="preserve">           </v>
      </c>
      <c r="AF109" s="321" t="str">
        <f t="shared" si="70"/>
        <v xml:space="preserve">          0</v>
      </c>
      <c r="AG109" s="321" t="str">
        <f t="shared" si="65"/>
        <v xml:space="preserve">          0</v>
      </c>
      <c r="AL109" s="350">
        <f>SUM(ANALYTIKAVUJ!E117)</f>
        <v>0</v>
      </c>
      <c r="AN109" s="350">
        <f t="shared" si="85"/>
        <v>0</v>
      </c>
      <c r="AR109" s="350"/>
      <c r="AS109" s="350">
        <f t="shared" si="102"/>
        <v>0</v>
      </c>
    </row>
    <row r="110" spans="2:45" outlineLevel="1" x14ac:dyDescent="0.25">
      <c r="B110" s="353">
        <v>108</v>
      </c>
      <c r="C110" s="316" t="s">
        <v>2040</v>
      </c>
      <c r="D110" s="347" t="str">
        <f>IF(VLOOKUP($B110,suvaha_p!$A:$G,1)=$B110,VLOOKUP($B110,suvaha_p!$A:$G,$B$1),0)</f>
        <v>Ostatné záväzky voči prepojeným účtovným jednotkám (471A, 47XA)</v>
      </c>
      <c r="E110" s="348" t="s">
        <v>2135</v>
      </c>
      <c r="G110" s="350">
        <f>SUM(ANALYTIKAVUJ!K166)</f>
        <v>0</v>
      </c>
      <c r="I110" s="356">
        <f t="shared" si="87"/>
        <v>0</v>
      </c>
      <c r="J110" s="356"/>
      <c r="K110" s="356"/>
      <c r="L110" s="357"/>
      <c r="M110" s="357"/>
      <c r="N110" s="318">
        <f t="shared" si="100"/>
        <v>0</v>
      </c>
      <c r="Q110" s="318">
        <f>SUM(ANALYTIKAVUJ!L166)</f>
        <v>0</v>
      </c>
      <c r="S110" s="318">
        <f t="shared" si="83"/>
        <v>0</v>
      </c>
      <c r="X110" s="318">
        <f t="shared" si="101"/>
        <v>0</v>
      </c>
      <c r="Z110" s="360"/>
      <c r="AB110" s="339">
        <f t="shared" si="68"/>
        <v>0</v>
      </c>
      <c r="AC110" s="339">
        <f t="shared" si="69"/>
        <v>0</v>
      </c>
      <c r="AD110" s="321" t="str">
        <f t="shared" si="70"/>
        <v xml:space="preserve">           </v>
      </c>
      <c r="AE110" s="321" t="str">
        <f t="shared" si="70"/>
        <v xml:space="preserve">           </v>
      </c>
      <c r="AF110" s="321" t="str">
        <f t="shared" si="70"/>
        <v xml:space="preserve">          0</v>
      </c>
      <c r="AG110" s="321" t="str">
        <f t="shared" si="65"/>
        <v xml:space="preserve">          0</v>
      </c>
      <c r="AL110" s="350">
        <f>SUM(ANALYTIKAVUJ!M166)</f>
        <v>0</v>
      </c>
      <c r="AN110" s="350">
        <f t="shared" si="85"/>
        <v>0</v>
      </c>
      <c r="AR110" s="350"/>
      <c r="AS110" s="350">
        <f t="shared" si="102"/>
        <v>0</v>
      </c>
    </row>
    <row r="111" spans="2:45" outlineLevel="1" x14ac:dyDescent="0.25">
      <c r="B111" s="353">
        <v>109</v>
      </c>
      <c r="C111" s="316" t="s">
        <v>2041</v>
      </c>
      <c r="D111" s="347" t="str">
        <f>IF(VLOOKUP($B111,suvaha_p!$A:$G,1)=$B111,VLOOKUP($B111,suvaha_p!$A:$G,$B$1),0)</f>
        <v>Ostatné záväzky v rámci podielovej účasti okrem záväzkov voči prepojeným účtovným jednotkám (471A, 47XA)</v>
      </c>
      <c r="E111" s="348" t="s">
        <v>2136</v>
      </c>
      <c r="G111" s="350">
        <f>SUM(ANALYTIKAVUJ!K167)</f>
        <v>0</v>
      </c>
      <c r="I111" s="356">
        <f t="shared" si="87"/>
        <v>0</v>
      </c>
      <c r="J111" s="356"/>
      <c r="K111" s="356"/>
      <c r="L111" s="357"/>
      <c r="M111" s="357"/>
      <c r="N111" s="318">
        <f t="shared" si="100"/>
        <v>0</v>
      </c>
      <c r="Q111" s="318">
        <f>SUM(ANALYTIKAVUJ!L167)</f>
        <v>0</v>
      </c>
      <c r="S111" s="318">
        <f t="shared" si="83"/>
        <v>0</v>
      </c>
      <c r="X111" s="318">
        <f t="shared" si="101"/>
        <v>0</v>
      </c>
      <c r="Z111" s="360"/>
      <c r="AB111" s="339">
        <f t="shared" si="68"/>
        <v>0</v>
      </c>
      <c r="AC111" s="339">
        <f t="shared" si="69"/>
        <v>0</v>
      </c>
      <c r="AD111" s="321" t="str">
        <f t="shared" si="70"/>
        <v xml:space="preserve">           </v>
      </c>
      <c r="AE111" s="321" t="str">
        <f t="shared" si="70"/>
        <v xml:space="preserve">           </v>
      </c>
      <c r="AF111" s="321" t="str">
        <f t="shared" si="70"/>
        <v xml:space="preserve">          0</v>
      </c>
      <c r="AG111" s="321" t="str">
        <f t="shared" si="65"/>
        <v xml:space="preserve">          0</v>
      </c>
      <c r="AL111" s="350">
        <f>SUM(ANALYTIKAVUJ!M167)</f>
        <v>0</v>
      </c>
      <c r="AN111" s="350">
        <f t="shared" si="85"/>
        <v>0</v>
      </c>
      <c r="AR111" s="350"/>
      <c r="AS111" s="350">
        <f t="shared" si="102"/>
        <v>0</v>
      </c>
    </row>
    <row r="112" spans="2:45" outlineLevel="1" x14ac:dyDescent="0.25">
      <c r="B112" s="353">
        <v>110</v>
      </c>
      <c r="C112" s="316" t="s">
        <v>2042</v>
      </c>
      <c r="D112" s="347" t="str">
        <f>IF(VLOOKUP($B112,suvaha_p!$A:$G,1)=$B112,VLOOKUP($B112,suvaha_p!$A:$G,$B$1),0)</f>
        <v>Ostatné dlhodobé záväzky (479A, 47XA)</v>
      </c>
      <c r="E112" s="348" t="s">
        <v>322</v>
      </c>
      <c r="G112" s="350">
        <f>SUM(ANALYTIKAVUJ!K205)</f>
        <v>0</v>
      </c>
      <c r="I112" s="356">
        <f t="shared" si="87"/>
        <v>0</v>
      </c>
      <c r="J112" s="356"/>
      <c r="K112" s="356"/>
      <c r="L112" s="357"/>
      <c r="M112" s="357"/>
      <c r="N112" s="318">
        <f t="shared" si="100"/>
        <v>0</v>
      </c>
      <c r="Q112" s="318">
        <f>SUM(ANALYTIKAVUJ!L205)</f>
        <v>0</v>
      </c>
      <c r="S112" s="318">
        <f t="shared" si="83"/>
        <v>0</v>
      </c>
      <c r="X112" s="318">
        <f t="shared" si="101"/>
        <v>0</v>
      </c>
      <c r="Z112" s="360"/>
      <c r="AB112" s="339">
        <f t="shared" si="68"/>
        <v>0</v>
      </c>
      <c r="AC112" s="339">
        <f t="shared" si="69"/>
        <v>0</v>
      </c>
      <c r="AD112" s="321" t="str">
        <f t="shared" si="70"/>
        <v xml:space="preserve">           </v>
      </c>
      <c r="AE112" s="321" t="str">
        <f t="shared" si="70"/>
        <v xml:space="preserve">           </v>
      </c>
      <c r="AF112" s="321" t="str">
        <f t="shared" si="70"/>
        <v xml:space="preserve">          0</v>
      </c>
      <c r="AG112" s="321" t="str">
        <f t="shared" si="65"/>
        <v xml:space="preserve">          0</v>
      </c>
      <c r="AL112" s="350">
        <f>SUM(ANALYTIKAVUJ!M205)</f>
        <v>0</v>
      </c>
      <c r="AN112" s="350">
        <f t="shared" si="85"/>
        <v>0</v>
      </c>
      <c r="AR112" s="350"/>
      <c r="AS112" s="350">
        <f t="shared" si="102"/>
        <v>0</v>
      </c>
    </row>
    <row r="113" spans="2:45" outlineLevel="1" x14ac:dyDescent="0.25">
      <c r="B113" s="353">
        <v>111</v>
      </c>
      <c r="C113" s="316" t="s">
        <v>2044</v>
      </c>
      <c r="D113" s="347" t="str">
        <f>IF(VLOOKUP($B113,suvaha_p!$A:$G,1)=$B113,VLOOKUP($B113,suvaha_p!$A:$G,$B$1),0)</f>
        <v>Dlhodobé prijaté preddavky (475A)</v>
      </c>
      <c r="E113" s="348" t="s">
        <v>49</v>
      </c>
      <c r="G113" s="350">
        <f>SUM(ANALYTIKAVUJ!K183)</f>
        <v>0</v>
      </c>
      <c r="I113" s="356">
        <f t="shared" si="87"/>
        <v>0</v>
      </c>
      <c r="J113" s="356"/>
      <c r="K113" s="356"/>
      <c r="L113" s="357"/>
      <c r="M113" s="357"/>
      <c r="N113" s="318">
        <f t="shared" si="100"/>
        <v>0</v>
      </c>
      <c r="Q113" s="318">
        <f>SUM(ANALYTIKAVUJ!L183)</f>
        <v>0</v>
      </c>
      <c r="S113" s="318">
        <f t="shared" si="83"/>
        <v>0</v>
      </c>
      <c r="X113" s="318">
        <f t="shared" si="101"/>
        <v>0</v>
      </c>
      <c r="Z113" s="360"/>
      <c r="AB113" s="339">
        <f t="shared" si="68"/>
        <v>0</v>
      </c>
      <c r="AC113" s="339">
        <f t="shared" si="69"/>
        <v>0</v>
      </c>
      <c r="AD113" s="321" t="str">
        <f t="shared" si="70"/>
        <v xml:space="preserve">           </v>
      </c>
      <c r="AE113" s="321" t="str">
        <f t="shared" si="70"/>
        <v xml:space="preserve">           </v>
      </c>
      <c r="AF113" s="321" t="str">
        <f t="shared" si="70"/>
        <v xml:space="preserve">          0</v>
      </c>
      <c r="AG113" s="321" t="str">
        <f t="shared" si="65"/>
        <v xml:space="preserve">          0</v>
      </c>
      <c r="AL113" s="350">
        <f>SUM(ANALYTIKAVUJ!M183)</f>
        <v>0</v>
      </c>
      <c r="AN113" s="350">
        <f t="shared" si="85"/>
        <v>0</v>
      </c>
      <c r="AR113" s="350"/>
      <c r="AS113" s="350">
        <f t="shared" si="102"/>
        <v>0</v>
      </c>
    </row>
    <row r="114" spans="2:45" outlineLevel="1" x14ac:dyDescent="0.25">
      <c r="B114" s="353">
        <v>112</v>
      </c>
      <c r="C114" s="316" t="s">
        <v>2045</v>
      </c>
      <c r="D114" s="347" t="str">
        <f>IF(VLOOKUP($B114,suvaha_p!$A:$G,1)=$B114,VLOOKUP($B114,suvaha_p!$A:$G,$B$1),0)</f>
        <v>Dlhodobé zmenky na úhradu (478A)</v>
      </c>
      <c r="E114" s="348" t="s">
        <v>50</v>
      </c>
      <c r="G114" s="350">
        <f>SUM(ANALYTIKAVUJ!K198)</f>
        <v>0</v>
      </c>
      <c r="I114" s="356">
        <f t="shared" si="87"/>
        <v>0</v>
      </c>
      <c r="J114" s="356"/>
      <c r="K114" s="356"/>
      <c r="L114" s="357"/>
      <c r="M114" s="357"/>
      <c r="N114" s="318">
        <f t="shared" si="100"/>
        <v>0</v>
      </c>
      <c r="Q114" s="318">
        <f>SUM(ANALYTIKAVUJ!L198)</f>
        <v>0</v>
      </c>
      <c r="S114" s="318">
        <f t="shared" si="83"/>
        <v>0</v>
      </c>
      <c r="X114" s="318">
        <f t="shared" si="101"/>
        <v>0</v>
      </c>
      <c r="Z114" s="360"/>
      <c r="AB114" s="339">
        <f t="shared" si="68"/>
        <v>0</v>
      </c>
      <c r="AC114" s="339">
        <f t="shared" si="69"/>
        <v>0</v>
      </c>
      <c r="AD114" s="321" t="str">
        <f t="shared" si="70"/>
        <v xml:space="preserve">           </v>
      </c>
      <c r="AE114" s="321" t="str">
        <f t="shared" si="70"/>
        <v xml:space="preserve">           </v>
      </c>
      <c r="AF114" s="321" t="str">
        <f t="shared" si="70"/>
        <v xml:space="preserve">          0</v>
      </c>
      <c r="AG114" s="321" t="str">
        <f t="shared" si="65"/>
        <v xml:space="preserve">          0</v>
      </c>
      <c r="AL114" s="350">
        <f>SUM(ANALYTIKAVUJ!M198)</f>
        <v>0</v>
      </c>
      <c r="AN114" s="350">
        <f t="shared" si="85"/>
        <v>0</v>
      </c>
      <c r="AR114" s="350"/>
      <c r="AS114" s="350">
        <f t="shared" si="102"/>
        <v>0</v>
      </c>
    </row>
    <row r="115" spans="2:45" outlineLevel="1" x14ac:dyDescent="0.25">
      <c r="B115" s="353">
        <v>113</v>
      </c>
      <c r="C115" s="316" t="s">
        <v>2050</v>
      </c>
      <c r="D115" s="347" t="str">
        <f>IF(VLOOKUP($B115,suvaha_p!$A:$G,1)=$B115,VLOOKUP($B115,suvaha_p!$A:$G,$B$1),0)</f>
        <v>Vydané dlhopisy (473A/-/255A)</v>
      </c>
      <c r="E115" s="348" t="s">
        <v>2137</v>
      </c>
      <c r="G115" s="350">
        <f>SUM(ANALYTIKAVUJ!K172+ANALYTIKAVUJ!C146)</f>
        <v>0</v>
      </c>
      <c r="I115" s="356">
        <f t="shared" si="87"/>
        <v>0</v>
      </c>
      <c r="J115" s="356"/>
      <c r="K115" s="356"/>
      <c r="L115" s="357"/>
      <c r="M115" s="357"/>
      <c r="N115" s="318">
        <f t="shared" si="100"/>
        <v>0</v>
      </c>
      <c r="Q115" s="318">
        <f>SUM(ANALYTIKAVUJ!L172+ANALYTIKAVUJ!D146)</f>
        <v>0</v>
      </c>
      <c r="S115" s="318">
        <f t="shared" si="83"/>
        <v>0</v>
      </c>
      <c r="X115" s="318">
        <f t="shared" si="101"/>
        <v>0</v>
      </c>
      <c r="Z115" s="360"/>
      <c r="AB115" s="339">
        <f t="shared" si="68"/>
        <v>0</v>
      </c>
      <c r="AC115" s="339">
        <f t="shared" si="69"/>
        <v>0</v>
      </c>
      <c r="AD115" s="321" t="str">
        <f t="shared" si="70"/>
        <v xml:space="preserve">           </v>
      </c>
      <c r="AE115" s="321" t="str">
        <f t="shared" si="70"/>
        <v xml:space="preserve">           </v>
      </c>
      <c r="AF115" s="321" t="str">
        <f t="shared" si="70"/>
        <v xml:space="preserve">          0</v>
      </c>
      <c r="AG115" s="321" t="str">
        <f t="shared" si="65"/>
        <v xml:space="preserve">          0</v>
      </c>
      <c r="AL115" s="350">
        <f>SUM(ANALYTIKAVUJ!M172+ANALYTIKAVUJ!E146)</f>
        <v>0</v>
      </c>
      <c r="AN115" s="350">
        <f t="shared" si="85"/>
        <v>0</v>
      </c>
      <c r="AR115" s="350"/>
      <c r="AS115" s="350">
        <f t="shared" si="102"/>
        <v>0</v>
      </c>
    </row>
    <row r="116" spans="2:45" outlineLevel="1" x14ac:dyDescent="0.25">
      <c r="B116" s="353">
        <v>114</v>
      </c>
      <c r="C116" s="316" t="s">
        <v>2051</v>
      </c>
      <c r="D116" s="347" t="str">
        <f>IF(VLOOKUP($B116,suvaha_p!$A:$G,1)=$B116,VLOOKUP($B116,suvaha_p!$A:$G,$B$1),0)</f>
        <v>Záväzky zo sociálneho fondu (472)</v>
      </c>
      <c r="E116" s="348" t="s">
        <v>2138</v>
      </c>
      <c r="F116" s="350">
        <f>SUM('HL KNIHA VYPOC'!G248)</f>
        <v>-9447.0299999999988</v>
      </c>
      <c r="I116" s="356">
        <f t="shared" si="87"/>
        <v>-9447.0299999999988</v>
      </c>
      <c r="J116" s="356"/>
      <c r="K116" s="356"/>
      <c r="L116" s="357"/>
      <c r="M116" s="357"/>
      <c r="N116" s="318">
        <v>9450</v>
      </c>
      <c r="P116" s="318">
        <f>SUM('HL KNIHA VYPOC'!K248)</f>
        <v>-1369.3199999999997</v>
      </c>
      <c r="S116" s="318">
        <f t="shared" si="83"/>
        <v>-1369.3199999999997</v>
      </c>
      <c r="X116" s="318">
        <f t="shared" si="101"/>
        <v>1369</v>
      </c>
      <c r="Z116" s="360"/>
      <c r="AB116" s="339">
        <f t="shared" si="68"/>
        <v>9450</v>
      </c>
      <c r="AC116" s="339">
        <f t="shared" si="69"/>
        <v>1369</v>
      </c>
      <c r="AD116" s="321" t="str">
        <f t="shared" si="70"/>
        <v xml:space="preserve">           </v>
      </c>
      <c r="AE116" s="321" t="str">
        <f t="shared" si="70"/>
        <v xml:space="preserve">           </v>
      </c>
      <c r="AF116" s="321" t="str">
        <f t="shared" si="70"/>
        <v xml:space="preserve">       9450</v>
      </c>
      <c r="AG116" s="321" t="str">
        <f t="shared" si="65"/>
        <v xml:space="preserve">       1369</v>
      </c>
      <c r="AK116" s="350">
        <f>SUM('HL KNIHA VYPOC'!H248)</f>
        <v>-614.99</v>
      </c>
      <c r="AN116" s="350">
        <f t="shared" si="85"/>
        <v>-614.99</v>
      </c>
      <c r="AR116" s="350"/>
      <c r="AS116" s="350">
        <f t="shared" si="102"/>
        <v>615</v>
      </c>
    </row>
    <row r="117" spans="2:45" outlineLevel="1" x14ac:dyDescent="0.25">
      <c r="B117" s="353">
        <v>115</v>
      </c>
      <c r="C117" s="316" t="s">
        <v>2056</v>
      </c>
      <c r="D117" s="347" t="str">
        <f>IF(VLOOKUP($B117,suvaha_p!$A:$G,1)=$B117,VLOOKUP($B117,suvaha_p!$A:$G,$B$1),0)</f>
        <v>Iné dlhodobé záväzky (336A, 372A, 474A, 47XA)</v>
      </c>
      <c r="E117" s="348" t="s">
        <v>1244</v>
      </c>
      <c r="G117" s="350">
        <f>SUM(ANALYTIKAVUJ!C125+ANALYTIKAVUJ!C182+ANALYTIKAVUJ!K176)</f>
        <v>0</v>
      </c>
      <c r="I117" s="356">
        <f t="shared" si="87"/>
        <v>0</v>
      </c>
      <c r="J117" s="356"/>
      <c r="K117" s="356"/>
      <c r="L117" s="357"/>
      <c r="M117" s="357"/>
      <c r="N117" s="318">
        <f t="shared" si="100"/>
        <v>0</v>
      </c>
      <c r="Q117" s="318">
        <f>SUM(ANALYTIKAVUJ!D125+ANALYTIKAVUJ!D182+ANALYTIKAVUJ!L176)</f>
        <v>0</v>
      </c>
      <c r="S117" s="318">
        <f t="shared" si="83"/>
        <v>0</v>
      </c>
      <c r="X117" s="318">
        <f t="shared" si="101"/>
        <v>0</v>
      </c>
      <c r="Z117" s="360"/>
      <c r="AB117" s="339">
        <f t="shared" si="68"/>
        <v>0</v>
      </c>
      <c r="AC117" s="339">
        <f t="shared" si="69"/>
        <v>0</v>
      </c>
      <c r="AD117" s="321" t="str">
        <f t="shared" si="70"/>
        <v xml:space="preserve">           </v>
      </c>
      <c r="AE117" s="321" t="str">
        <f t="shared" si="70"/>
        <v xml:space="preserve">           </v>
      </c>
      <c r="AF117" s="321" t="str">
        <f t="shared" si="70"/>
        <v xml:space="preserve">          0</v>
      </c>
      <c r="AG117" s="321" t="str">
        <f t="shared" si="65"/>
        <v xml:space="preserve">          0</v>
      </c>
      <c r="AL117" s="350">
        <f>SUM(ANALYTIKAVUJ!E125+ANALYTIKAVUJ!E182+ANALYTIKAVUJ!M176)</f>
        <v>0</v>
      </c>
      <c r="AN117" s="350">
        <f t="shared" si="85"/>
        <v>0</v>
      </c>
      <c r="AR117" s="350"/>
      <c r="AS117" s="350">
        <f t="shared" si="102"/>
        <v>0</v>
      </c>
    </row>
    <row r="118" spans="2:45" outlineLevel="1" x14ac:dyDescent="0.25">
      <c r="B118" s="353">
        <v>116</v>
      </c>
      <c r="C118" s="316" t="s">
        <v>2057</v>
      </c>
      <c r="D118" s="347" t="str">
        <f>IF(VLOOKUP($B118,suvaha_p!$A:$G,1)=$B118,VLOOKUP($B118,suvaha_p!$A:$G,$B$1),0)</f>
        <v>Dlhodobé záväzky z derivátových operácií (373A, 377A)</v>
      </c>
      <c r="E118" s="348" t="s">
        <v>1245</v>
      </c>
      <c r="G118" s="350">
        <f>SUM(ANALYTIKAVUJ!K136+ANALYTIKAVUJ!C186)</f>
        <v>0</v>
      </c>
      <c r="I118" s="356">
        <f t="shared" si="87"/>
        <v>0</v>
      </c>
      <c r="J118" s="356"/>
      <c r="K118" s="356"/>
      <c r="L118" s="357"/>
      <c r="M118" s="357"/>
      <c r="N118" s="318">
        <f t="shared" si="100"/>
        <v>0</v>
      </c>
      <c r="Q118" s="318">
        <f>SUM(ANALYTIKAVUJ!L136+ANALYTIKAVUJ!D186)</f>
        <v>0</v>
      </c>
      <c r="S118" s="318">
        <f t="shared" si="83"/>
        <v>0</v>
      </c>
      <c r="X118" s="318">
        <f t="shared" si="101"/>
        <v>0</v>
      </c>
      <c r="Z118" s="360"/>
      <c r="AB118" s="339">
        <f t="shared" si="68"/>
        <v>0</v>
      </c>
      <c r="AC118" s="339">
        <f t="shared" si="69"/>
        <v>0</v>
      </c>
      <c r="AD118" s="321" t="str">
        <f t="shared" si="70"/>
        <v xml:space="preserve">           </v>
      </c>
      <c r="AE118" s="321" t="str">
        <f t="shared" si="70"/>
        <v xml:space="preserve">           </v>
      </c>
      <c r="AF118" s="321" t="str">
        <f t="shared" si="70"/>
        <v xml:space="preserve">          0</v>
      </c>
      <c r="AG118" s="321" t="str">
        <f t="shared" si="65"/>
        <v xml:space="preserve">          0</v>
      </c>
      <c r="AL118" s="350">
        <f>SUM(ANALYTIKAVUJ!M136+ANALYTIKAVUJ!E186)</f>
        <v>0</v>
      </c>
      <c r="AN118" s="350">
        <f t="shared" si="85"/>
        <v>0</v>
      </c>
      <c r="AR118" s="350"/>
      <c r="AS118" s="350">
        <f t="shared" si="102"/>
        <v>0</v>
      </c>
    </row>
    <row r="119" spans="2:45" outlineLevel="1" x14ac:dyDescent="0.25">
      <c r="B119" s="353">
        <v>117</v>
      </c>
      <c r="C119" s="316" t="s">
        <v>2139</v>
      </c>
      <c r="D119" s="347" t="str">
        <f>IF(VLOOKUP($B119,suvaha_p!$A:$G,1)=$B119,VLOOKUP($B119,suvaha_p!$A:$G,$B$1),0)</f>
        <v>Odložený daňový záväzok (481A)</v>
      </c>
      <c r="E119" s="348" t="s">
        <v>1247</v>
      </c>
      <c r="G119" s="350">
        <f>SUM(ANALYTIKAVUJ!K141)</f>
        <v>0</v>
      </c>
      <c r="I119" s="356">
        <f t="shared" si="87"/>
        <v>0</v>
      </c>
      <c r="J119" s="356"/>
      <c r="K119" s="356"/>
      <c r="L119" s="357"/>
      <c r="M119" s="357"/>
      <c r="N119" s="318">
        <f t="shared" si="100"/>
        <v>0</v>
      </c>
      <c r="Q119" s="318">
        <f>SUM(ANALYTIKAVUJ!L141)</f>
        <v>-1226.7400000000002</v>
      </c>
      <c r="S119" s="318">
        <f t="shared" si="83"/>
        <v>-1226.7400000000002</v>
      </c>
      <c r="X119" s="318">
        <f t="shared" si="101"/>
        <v>1227</v>
      </c>
      <c r="Z119" s="360"/>
      <c r="AB119" s="339">
        <f t="shared" si="68"/>
        <v>0</v>
      </c>
      <c r="AC119" s="339">
        <f t="shared" si="69"/>
        <v>1227</v>
      </c>
      <c r="AD119" s="321" t="str">
        <f t="shared" si="70"/>
        <v xml:space="preserve">           </v>
      </c>
      <c r="AE119" s="321" t="str">
        <f t="shared" si="70"/>
        <v xml:space="preserve">           </v>
      </c>
      <c r="AF119" s="321" t="str">
        <f t="shared" si="70"/>
        <v xml:space="preserve">          0</v>
      </c>
      <c r="AG119" s="321" t="str">
        <f t="shared" si="65"/>
        <v xml:space="preserve">       1227</v>
      </c>
      <c r="AL119" s="350">
        <f>SUM(ANALYTIKAVUJ!M141)</f>
        <v>-3548.8</v>
      </c>
      <c r="AN119" s="350">
        <f t="shared" si="85"/>
        <v>-3548.8</v>
      </c>
      <c r="AR119" s="350"/>
      <c r="AS119" s="350">
        <f t="shared" si="102"/>
        <v>3549</v>
      </c>
    </row>
    <row r="120" spans="2:45" outlineLevel="1" x14ac:dyDescent="0.25">
      <c r="B120" s="353">
        <v>118</v>
      </c>
      <c r="C120" s="316" t="s">
        <v>2069</v>
      </c>
      <c r="D120" s="317" t="str">
        <f>IF(VLOOKUP($B120,suvaha_p!$A:$G,1)=$B120,VLOOKUP($B120,suvaha_p!$A:$G,$B$1),0)</f>
        <v>Dlhodobé rezervy r. 119 + r. 120</v>
      </c>
      <c r="E120" s="331" t="s">
        <v>2140</v>
      </c>
      <c r="F120" s="332"/>
      <c r="I120" s="356">
        <f t="shared" si="87"/>
        <v>0</v>
      </c>
      <c r="J120" s="356"/>
      <c r="K120" s="356"/>
      <c r="L120" s="357"/>
      <c r="M120" s="357"/>
      <c r="N120" s="344">
        <f>SUM(N121:N122)</f>
        <v>0</v>
      </c>
      <c r="P120" s="345"/>
      <c r="S120" s="318">
        <f t="shared" si="83"/>
        <v>0</v>
      </c>
      <c r="X120" s="344">
        <f>SUM(X121:X122)</f>
        <v>0</v>
      </c>
      <c r="Z120" s="359"/>
      <c r="AB120" s="339">
        <f t="shared" si="68"/>
        <v>0</v>
      </c>
      <c r="AC120" s="339">
        <f t="shared" si="69"/>
        <v>0</v>
      </c>
      <c r="AD120" s="321" t="str">
        <f t="shared" si="70"/>
        <v xml:space="preserve">           </v>
      </c>
      <c r="AE120" s="321" t="str">
        <f t="shared" si="70"/>
        <v xml:space="preserve">           </v>
      </c>
      <c r="AF120" s="321" t="str">
        <f t="shared" si="70"/>
        <v xml:space="preserve">          0</v>
      </c>
      <c r="AG120" s="321" t="str">
        <f t="shared" si="65"/>
        <v xml:space="preserve">          0</v>
      </c>
      <c r="AK120" s="332"/>
      <c r="AN120" s="350">
        <f t="shared" si="85"/>
        <v>0</v>
      </c>
      <c r="AR120" s="350"/>
      <c r="AS120" s="341">
        <f>SUM(AS121:AS122)</f>
        <v>0</v>
      </c>
    </row>
    <row r="121" spans="2:45" outlineLevel="1" x14ac:dyDescent="0.25">
      <c r="B121" s="353">
        <v>119</v>
      </c>
      <c r="C121" s="316" t="s">
        <v>2071</v>
      </c>
      <c r="D121" s="347" t="str">
        <f>IF(VLOOKUP($B121,suvaha_p!$A:$G,1)=$B121,VLOOKUP($B121,suvaha_p!$A:$G,$B$1),0)</f>
        <v>Zákonné rezervy  (451A)</v>
      </c>
      <c r="E121" s="348" t="s">
        <v>330</v>
      </c>
      <c r="G121" s="350">
        <f>SUM(ANALYTIKAVUJ!K154)</f>
        <v>0</v>
      </c>
      <c r="I121" s="356">
        <f t="shared" si="87"/>
        <v>0</v>
      </c>
      <c r="J121" s="356"/>
      <c r="K121" s="356"/>
      <c r="L121" s="357"/>
      <c r="M121" s="357"/>
      <c r="N121" s="318">
        <f t="shared" ref="N121:N122" si="103">ROUND((I121*-1),0)</f>
        <v>0</v>
      </c>
      <c r="Q121" s="318">
        <f>SUM(ANALYTIKAVUJ!L154)</f>
        <v>0</v>
      </c>
      <c r="S121" s="318">
        <f t="shared" si="83"/>
        <v>0</v>
      </c>
      <c r="X121" s="318">
        <f t="shared" ref="X121:X123" si="104">ROUND((S121*-1),0)</f>
        <v>0</v>
      </c>
      <c r="Z121" s="360"/>
      <c r="AB121" s="339">
        <f t="shared" si="68"/>
        <v>0</v>
      </c>
      <c r="AC121" s="339">
        <f t="shared" si="69"/>
        <v>0</v>
      </c>
      <c r="AD121" s="321" t="str">
        <f t="shared" si="70"/>
        <v xml:space="preserve">           </v>
      </c>
      <c r="AE121" s="321" t="str">
        <f t="shared" si="70"/>
        <v xml:space="preserve">           </v>
      </c>
      <c r="AF121" s="321" t="str">
        <f t="shared" si="70"/>
        <v xml:space="preserve">          0</v>
      </c>
      <c r="AG121" s="321" t="str">
        <f t="shared" si="65"/>
        <v xml:space="preserve">          0</v>
      </c>
      <c r="AL121" s="350">
        <f>SUM(ANALYTIKAVUJ!M154)</f>
        <v>0</v>
      </c>
      <c r="AN121" s="350">
        <f t="shared" si="85"/>
        <v>0</v>
      </c>
      <c r="AR121" s="350"/>
      <c r="AS121" s="350">
        <f t="shared" ref="AS121:AS123" si="105">ROUND((AN121*-1),0)</f>
        <v>0</v>
      </c>
    </row>
    <row r="122" spans="2:45" outlineLevel="1" x14ac:dyDescent="0.25">
      <c r="B122" s="353">
        <v>120</v>
      </c>
      <c r="C122" s="316" t="s">
        <v>2039</v>
      </c>
      <c r="D122" s="347" t="str">
        <f>IF(VLOOKUP($B122,suvaha_p!$A:$G,1)=$B122,VLOOKUP($B122,suvaha_p!$A:$G,$B$1),0)</f>
        <v>Ostatné rezervy (459A, 45XA)</v>
      </c>
      <c r="E122" s="348" t="s">
        <v>334</v>
      </c>
      <c r="G122" s="350">
        <f>SUM(ANALYTIKAVUJ!K158)</f>
        <v>0</v>
      </c>
      <c r="I122" s="356">
        <f t="shared" si="87"/>
        <v>0</v>
      </c>
      <c r="J122" s="356"/>
      <c r="K122" s="356"/>
      <c r="L122" s="357"/>
      <c r="M122" s="357"/>
      <c r="N122" s="318">
        <f t="shared" si="103"/>
        <v>0</v>
      </c>
      <c r="Q122" s="318">
        <f>SUM(ANALYTIKAVUJ!L158)</f>
        <v>0</v>
      </c>
      <c r="S122" s="318">
        <f t="shared" si="83"/>
        <v>0</v>
      </c>
      <c r="X122" s="318">
        <f t="shared" si="104"/>
        <v>0</v>
      </c>
      <c r="Z122" s="360"/>
      <c r="AB122" s="339">
        <f t="shared" si="68"/>
        <v>0</v>
      </c>
      <c r="AC122" s="339">
        <f t="shared" si="69"/>
        <v>0</v>
      </c>
      <c r="AD122" s="321" t="str">
        <f t="shared" si="70"/>
        <v xml:space="preserve">           </v>
      </c>
      <c r="AE122" s="321" t="str">
        <f t="shared" si="70"/>
        <v xml:space="preserve">           </v>
      </c>
      <c r="AF122" s="321" t="str">
        <f t="shared" si="70"/>
        <v xml:space="preserve">          0</v>
      </c>
      <c r="AG122" s="321" t="str">
        <f t="shared" si="65"/>
        <v xml:space="preserve">          0</v>
      </c>
      <c r="AL122" s="350">
        <f>SUM(ANALYTIKAVUJ!M158)</f>
        <v>0</v>
      </c>
      <c r="AN122" s="350">
        <f t="shared" si="85"/>
        <v>0</v>
      </c>
      <c r="AR122" s="350"/>
      <c r="AS122" s="350">
        <f t="shared" si="105"/>
        <v>0</v>
      </c>
    </row>
    <row r="123" spans="2:45" outlineLevel="1" x14ac:dyDescent="0.25">
      <c r="B123" s="353">
        <v>121</v>
      </c>
      <c r="C123" s="316" t="s">
        <v>2076</v>
      </c>
      <c r="D123" s="317" t="str">
        <f>IF(VLOOKUP($B123,suvaha_p!$A:$G,1)=$B123,VLOOKUP($B123,suvaha_p!$A:$G,$B$1),0)</f>
        <v>Dlhodobé bankové úvery (461A, 46XA)</v>
      </c>
      <c r="E123" s="363" t="s">
        <v>51</v>
      </c>
      <c r="F123" s="332"/>
      <c r="G123" s="350">
        <f>SUM(ANALYTIKAVUJ!K162)</f>
        <v>0</v>
      </c>
      <c r="I123" s="356">
        <f t="shared" si="87"/>
        <v>0</v>
      </c>
      <c r="J123" s="356"/>
      <c r="K123" s="356"/>
      <c r="L123" s="357"/>
      <c r="M123" s="357"/>
      <c r="N123" s="318">
        <f>ROUND((I123*-1),0)</f>
        <v>0</v>
      </c>
      <c r="P123" s="345"/>
      <c r="Q123" s="318">
        <f>SUM(ANALYTIKAVUJ!L162)</f>
        <v>0</v>
      </c>
      <c r="S123" s="318">
        <f t="shared" si="83"/>
        <v>0</v>
      </c>
      <c r="X123" s="318">
        <f t="shared" si="104"/>
        <v>0</v>
      </c>
      <c r="Z123" s="359"/>
      <c r="AB123" s="339">
        <f t="shared" si="68"/>
        <v>0</v>
      </c>
      <c r="AC123" s="339">
        <f t="shared" si="69"/>
        <v>0</v>
      </c>
      <c r="AD123" s="321" t="str">
        <f t="shared" si="70"/>
        <v xml:space="preserve">           </v>
      </c>
      <c r="AE123" s="321" t="str">
        <f t="shared" si="70"/>
        <v xml:space="preserve">           </v>
      </c>
      <c r="AF123" s="321" t="str">
        <f t="shared" si="70"/>
        <v xml:space="preserve">          0</v>
      </c>
      <c r="AG123" s="321" t="str">
        <f t="shared" si="65"/>
        <v xml:space="preserve">          0</v>
      </c>
      <c r="AK123" s="332"/>
      <c r="AL123" s="350">
        <f>SUM(ANALYTIKAVUJ!M162)</f>
        <v>0</v>
      </c>
      <c r="AN123" s="350">
        <f t="shared" si="85"/>
        <v>0</v>
      </c>
      <c r="AR123" s="350"/>
      <c r="AS123" s="350">
        <f t="shared" si="105"/>
        <v>0</v>
      </c>
    </row>
    <row r="124" spans="2:45" outlineLevel="1" x14ac:dyDescent="0.25">
      <c r="B124" s="353">
        <v>122</v>
      </c>
      <c r="C124" s="316" t="s">
        <v>2080</v>
      </c>
      <c r="D124" s="317" t="str">
        <f>IF(VLOOKUP($B124,suvaha_p!$A:$G,1)=$B124,VLOOKUP($B124,suvaha_p!$A:$G,$B$1),0)</f>
        <v>Krátkodobé záväzky súčet (r. 123 + r. 127 až r. 135)</v>
      </c>
      <c r="E124" s="331" t="s">
        <v>339</v>
      </c>
      <c r="F124" s="332"/>
      <c r="I124" s="356">
        <f t="shared" si="87"/>
        <v>0</v>
      </c>
      <c r="J124" s="356"/>
      <c r="K124" s="356"/>
      <c r="L124" s="357"/>
      <c r="M124" s="357"/>
      <c r="N124" s="344">
        <f>SUM(N129:N137)+N125</f>
        <v>2358457</v>
      </c>
      <c r="P124" s="345"/>
      <c r="S124" s="318">
        <f t="shared" si="83"/>
        <v>0</v>
      </c>
      <c r="W124" s="344"/>
      <c r="X124" s="344">
        <f>SUM(X129:X137)+X125</f>
        <v>2257305</v>
      </c>
      <c r="Z124" s="359"/>
      <c r="AB124" s="339">
        <f t="shared" si="68"/>
        <v>2358457</v>
      </c>
      <c r="AC124" s="339">
        <f t="shared" si="69"/>
        <v>2257305</v>
      </c>
      <c r="AD124" s="321" t="str">
        <f t="shared" si="70"/>
        <v xml:space="preserve">           </v>
      </c>
      <c r="AE124" s="321" t="str">
        <f t="shared" si="70"/>
        <v xml:space="preserve">           </v>
      </c>
      <c r="AF124" s="321" t="str">
        <f t="shared" si="70"/>
        <v xml:space="preserve">    2358457</v>
      </c>
      <c r="AG124" s="321" t="str">
        <f t="shared" si="65"/>
        <v xml:space="preserve">    2257305</v>
      </c>
      <c r="AK124" s="332"/>
      <c r="AN124" s="350">
        <f t="shared" si="85"/>
        <v>0</v>
      </c>
      <c r="AR124" s="341"/>
      <c r="AS124" s="341">
        <f>SUM(AS129:AS137)+AS125</f>
        <v>1678943</v>
      </c>
    </row>
    <row r="125" spans="2:45" outlineLevel="1" x14ac:dyDescent="0.25">
      <c r="B125" s="353">
        <v>123</v>
      </c>
      <c r="C125" s="316" t="s">
        <v>2082</v>
      </c>
      <c r="D125" s="317" t="str">
        <f>IF(VLOOKUP($B125,suvaha_p!$A:$G,1)=$B125,VLOOKUP($B125,suvaha_p!$A:$G,$B$1),0)</f>
        <v>Záväzky z obchodného styku súčet (r.124 až r. 126)</v>
      </c>
      <c r="E125" s="331" t="s">
        <v>52</v>
      </c>
      <c r="F125" s="332"/>
      <c r="I125" s="356">
        <f t="shared" si="87"/>
        <v>0</v>
      </c>
      <c r="J125" s="356"/>
      <c r="K125" s="356"/>
      <c r="L125" s="357"/>
      <c r="M125" s="357"/>
      <c r="N125" s="344">
        <f>SUM(N126:N128)</f>
        <v>1774799</v>
      </c>
      <c r="P125" s="345"/>
      <c r="S125" s="318">
        <f t="shared" si="83"/>
        <v>0</v>
      </c>
      <c r="W125" s="344"/>
      <c r="X125" s="344">
        <f>SUM(X126:X128)</f>
        <v>1793737</v>
      </c>
      <c r="Z125" s="359"/>
      <c r="AB125" s="339">
        <f t="shared" si="68"/>
        <v>1774799</v>
      </c>
      <c r="AC125" s="339">
        <f t="shared" si="69"/>
        <v>1793737</v>
      </c>
      <c r="AD125" s="321" t="str">
        <f t="shared" si="70"/>
        <v xml:space="preserve">           </v>
      </c>
      <c r="AE125" s="321" t="str">
        <f t="shared" si="70"/>
        <v xml:space="preserve">           </v>
      </c>
      <c r="AF125" s="321" t="str">
        <f t="shared" si="70"/>
        <v xml:space="preserve">    1774799</v>
      </c>
      <c r="AG125" s="321" t="str">
        <f t="shared" si="65"/>
        <v xml:space="preserve">    1793737</v>
      </c>
      <c r="AK125" s="332"/>
      <c r="AN125" s="350">
        <f t="shared" si="85"/>
        <v>0</v>
      </c>
      <c r="AR125" s="341"/>
      <c r="AS125" s="341">
        <f>SUM(AS126:AS128)</f>
        <v>1105108</v>
      </c>
    </row>
    <row r="126" spans="2:45" outlineLevel="1" x14ac:dyDescent="0.25">
      <c r="B126" s="353">
        <v>124</v>
      </c>
      <c r="C126" s="316" t="s">
        <v>2072</v>
      </c>
      <c r="D126" s="347" t="str">
        <f>IF(VLOOKUP($B126,suvaha_p!$A:$G,1)=$B126,VLOOKUP($B126,suvaha_p!$A:$G,$B$1),0)</f>
        <v>Záväzky z obchodného styku voči prepojeným účtovným jednotkám (321A, 322A, 324A, 325A, 326A, 32XA, 475A, 476A, 478A, 47XA)</v>
      </c>
      <c r="E126" s="348" t="s">
        <v>346</v>
      </c>
      <c r="G126" s="350">
        <f>SUM(ANALYTIKAVUJ!C153+ANALYTIKAVUJ!K184+ANALYTIKAVUJ!K193+ANALYTIKAVUJ!C158+ANALYTIKAVUJ!C167+ANALYTIKAVUJ!C172+ANALYTIKAVUJ!C177+ANALYTIKAVUJ!K199)</f>
        <v>-1635755.0900000003</v>
      </c>
      <c r="I126" s="356">
        <f t="shared" si="87"/>
        <v>-1635755.0900000003</v>
      </c>
      <c r="J126" s="356"/>
      <c r="K126" s="356"/>
      <c r="L126" s="357"/>
      <c r="M126" s="357"/>
      <c r="N126" s="318">
        <v>139044</v>
      </c>
      <c r="Q126" s="318">
        <f>SUM(ANALYTIKAVUJ!D153+ANALYTIKAVUJ!L184+ANALYTIKAVUJ!L193+ANALYTIKAVUJ!D158+ANALYTIKAVUJ!D167+ANALYTIKAVUJ!D172+ANALYTIKAVUJ!D177+ANALYTIKAVUJ!L199)</f>
        <v>-1694885.6899999997</v>
      </c>
      <c r="S126" s="318">
        <f t="shared" si="83"/>
        <v>-1694885.6899999997</v>
      </c>
      <c r="X126" s="318">
        <v>98851</v>
      </c>
      <c r="Z126" s="360"/>
      <c r="AB126" s="339">
        <f t="shared" si="68"/>
        <v>139044</v>
      </c>
      <c r="AC126" s="339">
        <f t="shared" si="69"/>
        <v>98851</v>
      </c>
      <c r="AD126" s="321" t="str">
        <f t="shared" si="70"/>
        <v xml:space="preserve">           </v>
      </c>
      <c r="AE126" s="321" t="str">
        <f t="shared" si="70"/>
        <v xml:space="preserve">           </v>
      </c>
      <c r="AF126" s="321" t="str">
        <f t="shared" si="70"/>
        <v xml:space="preserve">     139044</v>
      </c>
      <c r="AG126" s="321" t="str">
        <f t="shared" si="65"/>
        <v xml:space="preserve">      98851</v>
      </c>
      <c r="AL126" s="350">
        <f>SUM(ANALYTIKAVUJ!E153+ANALYTIKAVUJ!M184+ANALYTIKAVUJ!M193+ANALYTIKAVUJ!E158+ANALYTIKAVUJ!E167+ANALYTIKAVUJ!E172+ANALYTIKAVUJ!E177+ANALYTIKAVUJ!M199)</f>
        <v>-1105108.0900000001</v>
      </c>
      <c r="AN126" s="350">
        <f t="shared" si="85"/>
        <v>-1105108.0900000001</v>
      </c>
      <c r="AR126" s="350"/>
      <c r="AS126" s="350">
        <f t="shared" ref="AS126:AS137" si="106">ROUND((AN126*-1),0)</f>
        <v>1105108</v>
      </c>
    </row>
    <row r="127" spans="2:45" outlineLevel="1" x14ac:dyDescent="0.25">
      <c r="B127" s="353">
        <v>125</v>
      </c>
      <c r="C127" s="316" t="s">
        <v>2073</v>
      </c>
      <c r="D127" s="347" t="str">
        <f>IF(VLOOKUP($B127,suvaha_p!$A:$G,1)=$B127,VLOOKUP($B127,suvaha_p!$A:$G,$B$1),0)</f>
        <v>Záväzky z obchodného styku v rámci podielovej účasti okrem záväzkov voči prepojeným účtovným jednotkám (321A, 322A, 324A, 325A, 326A, 32XA, 475A, 476A, 478A, 47XA)</v>
      </c>
      <c r="E127" s="348" t="s">
        <v>2141</v>
      </c>
      <c r="G127" s="350">
        <f>SUM(ANALYTIKAVUJ!K194+ANALYTIKAVUJ!K185+ANALYTIKAVUJ!C154+ANALYTIKAVUJ!K200+ANALYTIKAVUJ!C159+ANALYTIKAVUJ!C168+ANALYTIKAVUJ!C173+ANALYTIKAVUJ!C178)</f>
        <v>0</v>
      </c>
      <c r="I127" s="356">
        <f t="shared" si="87"/>
        <v>0</v>
      </c>
      <c r="J127" s="356"/>
      <c r="K127" s="356"/>
      <c r="L127" s="357"/>
      <c r="M127" s="357"/>
      <c r="N127" s="318">
        <f t="shared" ref="N126:N137" si="107">ROUND((I127*-1),0)</f>
        <v>0</v>
      </c>
      <c r="Q127" s="318">
        <f>SUM(ANALYTIKAVUJ!L194+ANALYTIKAVUJ!L185+ANALYTIKAVUJ!D154+ANALYTIKAVUJ!L200+ANALYTIKAVUJ!D159+ANALYTIKAVUJ!D168+ANALYTIKAVUJ!D173+ANALYTIKAVUJ!D178)</f>
        <v>0</v>
      </c>
      <c r="S127" s="318">
        <f t="shared" si="83"/>
        <v>0</v>
      </c>
      <c r="X127" s="318">
        <f t="shared" ref="X126:X137" si="108">ROUND((S127*-1),0)</f>
        <v>0</v>
      </c>
      <c r="Z127" s="360"/>
      <c r="AB127" s="339">
        <f t="shared" si="68"/>
        <v>0</v>
      </c>
      <c r="AC127" s="339">
        <f t="shared" si="69"/>
        <v>0</v>
      </c>
      <c r="AD127" s="321" t="str">
        <f t="shared" si="70"/>
        <v xml:space="preserve">           </v>
      </c>
      <c r="AE127" s="321" t="str">
        <f t="shared" si="70"/>
        <v xml:space="preserve">           </v>
      </c>
      <c r="AF127" s="321" t="str">
        <f t="shared" si="70"/>
        <v xml:space="preserve">          0</v>
      </c>
      <c r="AG127" s="321" t="str">
        <f t="shared" si="65"/>
        <v xml:space="preserve">          0</v>
      </c>
      <c r="AL127" s="350">
        <f>SUM(ANALYTIKAVUJ!M194+ANALYTIKAVUJ!M185+ANALYTIKAVUJ!E154+ANALYTIKAVUJ!M200+ANALYTIKAVUJ!E159+ANALYTIKAVUJ!E168+ANALYTIKAVUJ!E173+ANALYTIKAVUJ!E178)</f>
        <v>0</v>
      </c>
      <c r="AN127" s="350">
        <f t="shared" si="85"/>
        <v>0</v>
      </c>
      <c r="AR127" s="350"/>
      <c r="AS127" s="350">
        <f t="shared" si="106"/>
        <v>0</v>
      </c>
    </row>
    <row r="128" spans="2:45" outlineLevel="1" x14ac:dyDescent="0.25">
      <c r="B128" s="353">
        <v>126</v>
      </c>
      <c r="C128" s="316" t="s">
        <v>2074</v>
      </c>
      <c r="D128" s="347" t="str">
        <f>IF(VLOOKUP($B128,suvaha_p!$A:$G,1)=$B128,VLOOKUP($B128,suvaha_p!$A:$G,$B$1),0)</f>
        <v>Ostatné záväzky z obchodného styku (321A, 322A, 324A, 325A, 326A, 32XA, 475A, 476A, 478A, 47XA)</v>
      </c>
      <c r="E128" s="348" t="s">
        <v>2142</v>
      </c>
      <c r="G128" s="350">
        <f>SUM(ANALYTIKAVUJ!C155+ANALYTIKAVUJ!K186+ANALYTIKAVUJ!K195+ANALYTIKAVUJ!C160+ANALYTIKAVUJ!C169+ANALYTIKAVUJ!C174+ANALYTIKAVUJ!C179+ANALYTIKAVUJ!K201)</f>
        <v>0</v>
      </c>
      <c r="I128" s="356">
        <f t="shared" si="87"/>
        <v>0</v>
      </c>
      <c r="J128" s="356"/>
      <c r="K128" s="356"/>
      <c r="L128" s="357"/>
      <c r="M128" s="357"/>
      <c r="N128" s="318">
        <v>1635755</v>
      </c>
      <c r="Q128" s="318">
        <f>SUM(ANALYTIKAVUJ!D155+ANALYTIKAVUJ!L186+ANALYTIKAVUJ!L195+ANALYTIKAVUJ!D160+ANALYTIKAVUJ!D169+ANALYTIKAVUJ!D174+ANALYTIKAVUJ!D179+ANALYTIKAVUJ!L201)</f>
        <v>0</v>
      </c>
      <c r="S128" s="318">
        <f t="shared" si="83"/>
        <v>0</v>
      </c>
      <c r="X128" s="318">
        <v>1694886</v>
      </c>
      <c r="Z128" s="360"/>
      <c r="AB128" s="339">
        <f t="shared" si="68"/>
        <v>1635755</v>
      </c>
      <c r="AC128" s="339">
        <f t="shared" si="69"/>
        <v>1694886</v>
      </c>
      <c r="AD128" s="321" t="str">
        <f t="shared" si="70"/>
        <v xml:space="preserve">           </v>
      </c>
      <c r="AE128" s="321" t="str">
        <f t="shared" si="70"/>
        <v xml:space="preserve">           </v>
      </c>
      <c r="AF128" s="321" t="str">
        <f t="shared" si="70"/>
        <v xml:space="preserve">    1635755</v>
      </c>
      <c r="AG128" s="321" t="str">
        <f t="shared" si="65"/>
        <v xml:space="preserve">    1694886</v>
      </c>
      <c r="AL128" s="350">
        <f>SUM(ANALYTIKAVUJ!E155+ANALYTIKAVUJ!M186+ANALYTIKAVUJ!M195+ANALYTIKAVUJ!E160+ANALYTIKAVUJ!E169+ANALYTIKAVUJ!E174+ANALYTIKAVUJ!E179+ANALYTIKAVUJ!M201)</f>
        <v>0</v>
      </c>
      <c r="AN128" s="350">
        <f t="shared" si="85"/>
        <v>0</v>
      </c>
      <c r="AR128" s="350"/>
      <c r="AS128" s="350">
        <f t="shared" si="106"/>
        <v>0</v>
      </c>
    </row>
    <row r="129" spans="2:45" outlineLevel="1" x14ac:dyDescent="0.25">
      <c r="B129" s="353">
        <v>127</v>
      </c>
      <c r="C129" s="316" t="s">
        <v>2039</v>
      </c>
      <c r="D129" s="347" t="str">
        <f>IF(VLOOKUP($B129,suvaha_p!$A:$G,1)=$B129,VLOOKUP($B129,suvaha_p!$A:$G,$B$1),0)</f>
        <v>Čistá hodnota zákazky (316A)</v>
      </c>
      <c r="E129" s="348" t="s">
        <v>2143</v>
      </c>
      <c r="G129" s="350">
        <f>SUM(ANALYTIKAVUJ!C118)</f>
        <v>0</v>
      </c>
      <c r="I129" s="356">
        <f t="shared" si="87"/>
        <v>0</v>
      </c>
      <c r="J129" s="356"/>
      <c r="K129" s="356"/>
      <c r="L129" s="357"/>
      <c r="M129" s="357"/>
      <c r="N129" s="318">
        <f t="shared" si="107"/>
        <v>0</v>
      </c>
      <c r="Q129" s="318">
        <f>SUM(ANALYTIKAVUJ!D118)</f>
        <v>0</v>
      </c>
      <c r="S129" s="318">
        <f t="shared" si="83"/>
        <v>0</v>
      </c>
      <c r="X129" s="318">
        <f t="shared" si="108"/>
        <v>0</v>
      </c>
      <c r="Z129" s="360"/>
      <c r="AB129" s="339">
        <f t="shared" si="68"/>
        <v>0</v>
      </c>
      <c r="AC129" s="339">
        <f t="shared" si="69"/>
        <v>0</v>
      </c>
      <c r="AD129" s="321" t="str">
        <f t="shared" si="70"/>
        <v xml:space="preserve">           </v>
      </c>
      <c r="AE129" s="321" t="str">
        <f t="shared" si="70"/>
        <v xml:space="preserve">           </v>
      </c>
      <c r="AF129" s="321" t="str">
        <f t="shared" si="70"/>
        <v xml:space="preserve">          0</v>
      </c>
      <c r="AG129" s="321" t="str">
        <f t="shared" si="65"/>
        <v xml:space="preserve">          0</v>
      </c>
      <c r="AL129" s="350">
        <f>SUM(ANALYTIKAVUJ!E118)</f>
        <v>0</v>
      </c>
      <c r="AN129" s="350">
        <f t="shared" si="85"/>
        <v>0</v>
      </c>
      <c r="AR129" s="350"/>
      <c r="AS129" s="350">
        <f t="shared" si="106"/>
        <v>0</v>
      </c>
    </row>
    <row r="130" spans="2:45" outlineLevel="1" x14ac:dyDescent="0.25">
      <c r="B130" s="353">
        <v>128</v>
      </c>
      <c r="C130" s="316" t="s">
        <v>2040</v>
      </c>
      <c r="D130" s="347" t="str">
        <f>IF(VLOOKUP($B130,suvaha_p!$A:$G,1)=$B130,VLOOKUP($B130,suvaha_p!$A:$G,$B$1),0)</f>
        <v>Ostatné záväzky voči prepojeným účtovným jednotkám (361A, 36XA, 471A, 47XA)</v>
      </c>
      <c r="E130" s="348" t="s">
        <v>2144</v>
      </c>
      <c r="F130" s="349">
        <f>ANALYTIKAVUJ!$C$95</f>
        <v>-139044</v>
      </c>
      <c r="G130" s="350">
        <f>SUM(ANALYTIKAVUJ!K168)</f>
        <v>0</v>
      </c>
      <c r="I130" s="356">
        <f t="shared" si="87"/>
        <v>-139044</v>
      </c>
      <c r="J130" s="356"/>
      <c r="K130" s="356"/>
      <c r="L130" s="357"/>
      <c r="M130" s="357"/>
      <c r="N130" s="318">
        <v>0</v>
      </c>
      <c r="P130" s="351">
        <f>ANALYTIKAVUJ!$D$95</f>
        <v>-98850.770000000019</v>
      </c>
      <c r="Q130" s="318">
        <f>SUM(ANALYTIKAVUJ!L168)</f>
        <v>-7250.5599999999995</v>
      </c>
      <c r="S130" s="318">
        <f t="shared" si="83"/>
        <v>-106101.33000000002</v>
      </c>
      <c r="X130" s="318">
        <v>0</v>
      </c>
      <c r="Z130" s="360"/>
      <c r="AB130" s="339">
        <f t="shared" si="68"/>
        <v>0</v>
      </c>
      <c r="AC130" s="339">
        <f t="shared" si="69"/>
        <v>0</v>
      </c>
      <c r="AD130" s="321" t="str">
        <f t="shared" si="70"/>
        <v xml:space="preserve">           </v>
      </c>
      <c r="AE130" s="321" t="str">
        <f t="shared" si="70"/>
        <v xml:space="preserve">           </v>
      </c>
      <c r="AF130" s="321" t="str">
        <f t="shared" si="70"/>
        <v xml:space="preserve">          0</v>
      </c>
      <c r="AG130" s="321" t="str">
        <f t="shared" si="65"/>
        <v xml:space="preserve">          0</v>
      </c>
      <c r="AK130" s="349">
        <f>ANALYTIKAVUJ!$E$95</f>
        <v>-100555.11</v>
      </c>
      <c r="AL130" s="350">
        <f>SUM(ANALYTIKAVUJ!M168)</f>
        <v>-16918</v>
      </c>
      <c r="AN130" s="350">
        <f t="shared" si="85"/>
        <v>-117473.11</v>
      </c>
      <c r="AR130" s="350"/>
      <c r="AS130" s="350">
        <f t="shared" si="106"/>
        <v>117473</v>
      </c>
    </row>
    <row r="131" spans="2:45" outlineLevel="1" x14ac:dyDescent="0.25">
      <c r="B131" s="353">
        <v>129</v>
      </c>
      <c r="C131" s="316" t="s">
        <v>2041</v>
      </c>
      <c r="D131" s="347" t="str">
        <f>IF(VLOOKUP($B131,suvaha_p!$A:$G,1)=$B131,VLOOKUP($B131,suvaha_p!$A:$G,$B$1),0)</f>
        <v>Ostatné záväzky v rámci podielovej účasti okrem záväzkov voči prepojeným účtovným jednotkám (361A, 36XA, 471A, 47XA)</v>
      </c>
      <c r="E131" s="348" t="s">
        <v>2145</v>
      </c>
      <c r="F131" s="349">
        <f>ANALYTIKAVUJ!$C$96</f>
        <v>0</v>
      </c>
      <c r="G131" s="350">
        <f>SUM(ANALYTIKAVUJ!K169)</f>
        <v>0</v>
      </c>
      <c r="I131" s="356">
        <f t="shared" si="87"/>
        <v>0</v>
      </c>
      <c r="J131" s="356"/>
      <c r="K131" s="356"/>
      <c r="L131" s="357"/>
      <c r="M131" s="357"/>
      <c r="N131" s="318">
        <f t="shared" si="107"/>
        <v>0</v>
      </c>
      <c r="P131" s="351">
        <f>ANALYTIKAVUJ!$D$96</f>
        <v>0</v>
      </c>
      <c r="Q131" s="318">
        <f>SUM(ANALYTIKAVUJ!L169)</f>
        <v>0</v>
      </c>
      <c r="S131" s="318">
        <f t="shared" si="83"/>
        <v>0</v>
      </c>
      <c r="X131" s="318">
        <v>7251</v>
      </c>
      <c r="Z131" s="360"/>
      <c r="AB131" s="339">
        <f t="shared" si="68"/>
        <v>0</v>
      </c>
      <c r="AC131" s="339">
        <f t="shared" si="69"/>
        <v>7251</v>
      </c>
      <c r="AD131" s="321" t="str">
        <f t="shared" si="70"/>
        <v xml:space="preserve">           </v>
      </c>
      <c r="AE131" s="321" t="str">
        <f t="shared" si="70"/>
        <v xml:space="preserve">           </v>
      </c>
      <c r="AF131" s="321" t="str">
        <f t="shared" si="70"/>
        <v xml:space="preserve">          0</v>
      </c>
      <c r="AG131" s="321" t="str">
        <f t="shared" si="70"/>
        <v xml:space="preserve">       7251</v>
      </c>
      <c r="AK131" s="349">
        <f>ANALYTIKAVUJ!$E$96</f>
        <v>0</v>
      </c>
      <c r="AL131" s="350">
        <f>SUM(ANALYTIKAVUJ!M169)</f>
        <v>0</v>
      </c>
      <c r="AN131" s="350">
        <f t="shared" si="85"/>
        <v>0</v>
      </c>
      <c r="AR131" s="350"/>
      <c r="AS131" s="350">
        <f t="shared" si="106"/>
        <v>0</v>
      </c>
    </row>
    <row r="132" spans="2:45" outlineLevel="1" x14ac:dyDescent="0.25">
      <c r="B132" s="353">
        <v>130</v>
      </c>
      <c r="C132" s="316" t="s">
        <v>2042</v>
      </c>
      <c r="D132" s="347" t="str">
        <f>IF(VLOOKUP($B132,suvaha_p!$A:$G,1)=$B132,VLOOKUP($B132,suvaha_p!$A:$G,$B$1),0)</f>
        <v>Záväzky voči spoločníkom a združeniu (364, 365, 366, 367, 368, 398A, 478A, 479A)</v>
      </c>
      <c r="E132" s="348" t="s">
        <v>350</v>
      </c>
      <c r="F132" s="350">
        <f>SUM('HL KNIHA VYPOC'!G179:G183)+'HL KNIHA VYPOC'!G210</f>
        <v>0</v>
      </c>
      <c r="G132" s="350">
        <f>SUM(ANALYTIKAVUJ!K202+ANALYTIKAVUJ!K206)</f>
        <v>-193248.76</v>
      </c>
      <c r="I132" s="356">
        <f t="shared" si="87"/>
        <v>-193248.76</v>
      </c>
      <c r="J132" s="356"/>
      <c r="K132" s="356"/>
      <c r="L132" s="357"/>
      <c r="M132" s="357"/>
      <c r="N132" s="318">
        <f t="shared" si="107"/>
        <v>193249</v>
      </c>
      <c r="P132" s="318">
        <f>SUM('HL KNIHA VYPOC'!K179:Q183)+'HL KNIHA VYPOC'!K210</f>
        <v>0</v>
      </c>
      <c r="Q132" s="318">
        <f>SUM(ANALYTIKAVUJ!L202+ANALYTIKAVUJ!L206)</f>
        <v>-96882.07</v>
      </c>
      <c r="S132" s="318">
        <f t="shared" si="83"/>
        <v>-96882.07</v>
      </c>
      <c r="X132" s="318">
        <f t="shared" si="108"/>
        <v>96882</v>
      </c>
      <c r="Z132" s="360"/>
      <c r="AB132" s="339">
        <f t="shared" ref="AB132:AB147" si="109">ROUND(N132,0)</f>
        <v>193249</v>
      </c>
      <c r="AC132" s="339">
        <f t="shared" ref="AC132:AC147" si="110">ROUND(X132,0)</f>
        <v>96882</v>
      </c>
      <c r="AD132" s="321" t="str">
        <f t="shared" ref="AD132:AG147" si="111">REPT(" ",11-LEN(Z132))&amp;Z132</f>
        <v xml:space="preserve">           </v>
      </c>
      <c r="AE132" s="321" t="str">
        <f t="shared" si="111"/>
        <v xml:space="preserve">           </v>
      </c>
      <c r="AF132" s="321" t="str">
        <f t="shared" si="111"/>
        <v xml:space="preserve">     193249</v>
      </c>
      <c r="AG132" s="321" t="str">
        <f t="shared" si="111"/>
        <v xml:space="preserve">      96882</v>
      </c>
      <c r="AK132" s="350">
        <f>SUM('HL KNIHA VYPOC'!H179:H183)+'HL KNIHA VYPOC'!H210</f>
        <v>0</v>
      </c>
      <c r="AL132" s="350">
        <f>SUM(ANALYTIKAVUJ!M202+ANALYTIKAVUJ!M206)</f>
        <v>-142323.72</v>
      </c>
      <c r="AN132" s="350">
        <f t="shared" si="85"/>
        <v>-142323.72</v>
      </c>
      <c r="AR132" s="350"/>
      <c r="AS132" s="350">
        <f t="shared" si="106"/>
        <v>142324</v>
      </c>
    </row>
    <row r="133" spans="2:45" outlineLevel="1" x14ac:dyDescent="0.25">
      <c r="B133" s="353">
        <v>131</v>
      </c>
      <c r="C133" s="316" t="s">
        <v>2044</v>
      </c>
      <c r="D133" s="347" t="str">
        <f>IF(VLOOKUP($B133,suvaha_p!$A:$G,1)=$B133,VLOOKUP($B133,suvaha_p!$A:$G,$B$1),0)</f>
        <v>Záväzky voči zamestnancom (331, 333, 33X, 479A)</v>
      </c>
      <c r="E133" s="348" t="s">
        <v>352</v>
      </c>
      <c r="F133" s="349">
        <f>SUM('HL KNIHA VYPOC'!G157+'HL KNIHA VYPOC'!G158)</f>
        <v>-7224.3000000000466</v>
      </c>
      <c r="G133" s="350">
        <f>SUM(ANALYTIKAVUJ!K207)</f>
        <v>0</v>
      </c>
      <c r="I133" s="356">
        <f t="shared" si="87"/>
        <v>-7224.3000000000466</v>
      </c>
      <c r="J133" s="356"/>
      <c r="K133" s="356"/>
      <c r="L133" s="357"/>
      <c r="M133" s="357"/>
      <c r="N133" s="318">
        <f t="shared" si="107"/>
        <v>7224</v>
      </c>
      <c r="P133" s="351">
        <f>SUM('HL KNIHA VYPOC'!K157+'HL KNIHA VYPOC'!K158)</f>
        <v>-4841.2099999995116</v>
      </c>
      <c r="Q133" s="318">
        <f>SUM(ANALYTIKAVUJ!L207)</f>
        <v>0</v>
      </c>
      <c r="S133" s="318">
        <f t="shared" si="83"/>
        <v>-4841.2099999995116</v>
      </c>
      <c r="X133" s="318">
        <f t="shared" si="108"/>
        <v>4841</v>
      </c>
      <c r="Z133" s="360"/>
      <c r="AB133" s="339">
        <f t="shared" si="109"/>
        <v>7224</v>
      </c>
      <c r="AC133" s="339">
        <f t="shared" si="110"/>
        <v>4841</v>
      </c>
      <c r="AD133" s="321" t="str">
        <f t="shared" si="111"/>
        <v xml:space="preserve">           </v>
      </c>
      <c r="AE133" s="321" t="str">
        <f t="shared" si="111"/>
        <v xml:space="preserve">           </v>
      </c>
      <c r="AF133" s="321" t="str">
        <f t="shared" si="111"/>
        <v xml:space="preserve">       7224</v>
      </c>
      <c r="AG133" s="321" t="str">
        <f t="shared" si="111"/>
        <v xml:space="preserve">       4841</v>
      </c>
      <c r="AK133" s="349">
        <f>SUM('HL KNIHA VYPOC'!H157+'HL KNIHA VYPOC'!H158)</f>
        <v>-3297.0800000000004</v>
      </c>
      <c r="AL133" s="350">
        <f>SUM(ANALYTIKAVUJ!M207)</f>
        <v>0</v>
      </c>
      <c r="AN133" s="350">
        <f t="shared" si="85"/>
        <v>-3297.0800000000004</v>
      </c>
      <c r="AR133" s="350"/>
      <c r="AS133" s="350">
        <f t="shared" si="106"/>
        <v>3297</v>
      </c>
    </row>
    <row r="134" spans="2:45" outlineLevel="1" x14ac:dyDescent="0.25">
      <c r="B134" s="353">
        <v>132</v>
      </c>
      <c r="C134" s="316" t="s">
        <v>2045</v>
      </c>
      <c r="D134" s="347" t="str">
        <f>IF(VLOOKUP($B134,suvaha_p!$A:$G,1)=$B134,VLOOKUP($B134,suvaha_p!$A:$G,$B$1),0)</f>
        <v>Záväzky zo sociálneho poistenia (336A)</v>
      </c>
      <c r="E134" s="348" t="s">
        <v>356</v>
      </c>
      <c r="G134" s="350">
        <f>SUM(ANALYTIKAVUJ!C126)</f>
        <v>-131063.3600000001</v>
      </c>
      <c r="I134" s="356">
        <f t="shared" si="87"/>
        <v>-131063.3600000001</v>
      </c>
      <c r="J134" s="356"/>
      <c r="K134" s="356"/>
      <c r="L134" s="357"/>
      <c r="M134" s="357"/>
      <c r="N134" s="318">
        <f t="shared" si="107"/>
        <v>131063</v>
      </c>
      <c r="Q134" s="318">
        <f>SUM(ANALYTIKAVUJ!D126)</f>
        <v>-121157.31000000006</v>
      </c>
      <c r="S134" s="318">
        <f t="shared" si="83"/>
        <v>-121157.31000000006</v>
      </c>
      <c r="X134" s="318">
        <f t="shared" si="108"/>
        <v>121157</v>
      </c>
      <c r="Z134" s="360"/>
      <c r="AB134" s="339">
        <f t="shared" si="109"/>
        <v>131063</v>
      </c>
      <c r="AC134" s="339">
        <f t="shared" si="110"/>
        <v>121157</v>
      </c>
      <c r="AD134" s="321" t="str">
        <f t="shared" si="111"/>
        <v xml:space="preserve">           </v>
      </c>
      <c r="AE134" s="321" t="str">
        <f t="shared" si="111"/>
        <v xml:space="preserve">           </v>
      </c>
      <c r="AF134" s="321" t="str">
        <f t="shared" si="111"/>
        <v xml:space="preserve">     131063</v>
      </c>
      <c r="AG134" s="321" t="str">
        <f t="shared" si="111"/>
        <v xml:space="preserve">     121157</v>
      </c>
      <c r="AL134" s="350">
        <f>SUM(ANALYTIKAVUJ!E126)</f>
        <v>-95227.02</v>
      </c>
      <c r="AN134" s="350">
        <f t="shared" si="85"/>
        <v>-95227.02</v>
      </c>
      <c r="AR134" s="350"/>
      <c r="AS134" s="350">
        <f t="shared" si="106"/>
        <v>95227</v>
      </c>
    </row>
    <row r="135" spans="2:45" outlineLevel="1" x14ac:dyDescent="0.25">
      <c r="B135" s="353">
        <v>133</v>
      </c>
      <c r="C135" s="316" t="s">
        <v>2050</v>
      </c>
      <c r="D135" s="347" t="str">
        <f>IF(VLOOKUP($B135,suvaha_p!$A:$G,1)=$B135,VLOOKUP($B135,suvaha_p!$A:$G,$B$1),0)</f>
        <v>Daňové záväzky a dotácie (341, 342, 343, 345, 346, 347, 34X)</v>
      </c>
      <c r="E135" s="348" t="s">
        <v>360</v>
      </c>
      <c r="G135" s="350">
        <f>SUM(ANALYTIKAVUJ!K108+ANALYTIKAVUJ!K112+ANALYTIKAVUJ!K116+ANALYTIKAVUJ!K120+ANALYTIKAVUJ!K124+ANALYTIKAVUJ!K128)</f>
        <v>-46542.389999999956</v>
      </c>
      <c r="I135" s="356">
        <f t="shared" si="87"/>
        <v>-46542.389999999956</v>
      </c>
      <c r="J135" s="356"/>
      <c r="K135" s="356"/>
      <c r="L135" s="357"/>
      <c r="M135" s="357"/>
      <c r="N135" s="318">
        <f t="shared" si="107"/>
        <v>46542</v>
      </c>
      <c r="Q135" s="318">
        <f>SUM(ANALYTIKAVUJ!L108+ANALYTIKAVUJ!L112+ANALYTIKAVUJ!L116+ANALYTIKAVUJ!L120+ANALYTIKAVUJ!L124+ANALYTIKAVUJ!L128)</f>
        <v>-35562.299999999988</v>
      </c>
      <c r="S135" s="318">
        <f t="shared" si="83"/>
        <v>-35562.299999999988</v>
      </c>
      <c r="X135" s="318">
        <f t="shared" si="108"/>
        <v>35562</v>
      </c>
      <c r="AB135" s="339">
        <f t="shared" si="109"/>
        <v>46542</v>
      </c>
      <c r="AC135" s="339">
        <f t="shared" si="110"/>
        <v>35562</v>
      </c>
      <c r="AD135" s="321" t="str">
        <f t="shared" si="111"/>
        <v xml:space="preserve">           </v>
      </c>
      <c r="AE135" s="321" t="str">
        <f t="shared" si="111"/>
        <v xml:space="preserve">           </v>
      </c>
      <c r="AF135" s="321" t="str">
        <f t="shared" si="111"/>
        <v xml:space="preserve">      46542</v>
      </c>
      <c r="AG135" s="321" t="str">
        <f t="shared" si="111"/>
        <v xml:space="preserve">      35562</v>
      </c>
      <c r="AL135" s="350">
        <f>SUM(ANALYTIKAVUJ!M108+ANALYTIKAVUJ!M112+ANALYTIKAVUJ!M116+ANALYTIKAVUJ!M120+ANALYTIKAVUJ!M124+ANALYTIKAVUJ!M128)</f>
        <v>-58347.149999999994</v>
      </c>
      <c r="AN135" s="350">
        <f t="shared" si="85"/>
        <v>-58347.149999999994</v>
      </c>
      <c r="AR135" s="350"/>
      <c r="AS135" s="350">
        <f t="shared" si="106"/>
        <v>58347</v>
      </c>
    </row>
    <row r="136" spans="2:45" outlineLevel="1" x14ac:dyDescent="0.25">
      <c r="B136" s="353">
        <v>134</v>
      </c>
      <c r="C136" s="316" t="s">
        <v>2051</v>
      </c>
      <c r="D136" s="347" t="str">
        <f>IF(VLOOKUP($B136,suvaha_p!$A:$G,1)=$B136,VLOOKUP($B136,suvaha_p!$A:$G,$B$1),0)</f>
        <v>Záväzky z derivátových operácií (373A, 377A)</v>
      </c>
      <c r="E136" s="348" t="s">
        <v>2146</v>
      </c>
      <c r="G136" s="350">
        <f>SUM(ANALYTIKAVUJ!K137+ANALYTIKAVUJ!C187)</f>
        <v>0</v>
      </c>
      <c r="I136" s="356">
        <f t="shared" si="87"/>
        <v>0</v>
      </c>
      <c r="J136" s="356"/>
      <c r="K136" s="356"/>
      <c r="L136" s="357"/>
      <c r="M136" s="357"/>
      <c r="N136" s="318">
        <f t="shared" si="107"/>
        <v>0</v>
      </c>
      <c r="Q136" s="318">
        <f>SUM(ANALYTIKAVUJ!L137+ANALYTIKAVUJ!D187)</f>
        <v>0</v>
      </c>
      <c r="S136" s="318">
        <f t="shared" si="83"/>
        <v>0</v>
      </c>
      <c r="X136" s="318">
        <f t="shared" si="108"/>
        <v>0</v>
      </c>
      <c r="Z136" s="360"/>
      <c r="AB136" s="339">
        <f t="shared" si="109"/>
        <v>0</v>
      </c>
      <c r="AC136" s="339">
        <f t="shared" si="110"/>
        <v>0</v>
      </c>
      <c r="AD136" s="321" t="str">
        <f t="shared" si="111"/>
        <v xml:space="preserve">           </v>
      </c>
      <c r="AE136" s="321" t="str">
        <f t="shared" si="111"/>
        <v xml:space="preserve">           </v>
      </c>
      <c r="AF136" s="321" t="str">
        <f t="shared" si="111"/>
        <v xml:space="preserve">          0</v>
      </c>
      <c r="AG136" s="321" t="str">
        <f t="shared" si="111"/>
        <v xml:space="preserve">          0</v>
      </c>
      <c r="AL136" s="350">
        <f>SUM(ANALYTIKAVUJ!M137+ANALYTIKAVUJ!E187)</f>
        <v>0</v>
      </c>
      <c r="AN136" s="350">
        <f t="shared" si="85"/>
        <v>0</v>
      </c>
      <c r="AR136" s="350"/>
      <c r="AS136" s="350">
        <f t="shared" si="106"/>
        <v>0</v>
      </c>
    </row>
    <row r="137" spans="2:45" outlineLevel="1" x14ac:dyDescent="0.25">
      <c r="B137" s="353">
        <v>135</v>
      </c>
      <c r="C137" s="316" t="s">
        <v>2056</v>
      </c>
      <c r="D137" s="347" t="str">
        <f>IF(VLOOKUP($B137,suvaha_p!$A:$G,1)=$B137,VLOOKUP($B137,suvaha_p!$A:$G,$B$1),0)</f>
        <v>Iné záväzky (372A, 379A, 474A, 475A, 479A, 47XA)</v>
      </c>
      <c r="E137" s="348" t="s">
        <v>2147</v>
      </c>
      <c r="F137" s="349">
        <f>SUM('HL KNIHA VYPOC'!G194)</f>
        <v>-205580.34000000032</v>
      </c>
      <c r="G137" s="350">
        <f>SUM(ANALYTIKAVUJ!C183+ANALYTIKAVUJ!K177+ANALYTIKAVUJ!K187+ANALYTIKAVUJ!K208)</f>
        <v>0</v>
      </c>
      <c r="I137" s="356">
        <f t="shared" si="87"/>
        <v>-205580.34000000032</v>
      </c>
      <c r="J137" s="356"/>
      <c r="K137" s="356"/>
      <c r="L137" s="357"/>
      <c r="M137" s="357"/>
      <c r="N137" s="318">
        <f t="shared" si="107"/>
        <v>205580</v>
      </c>
      <c r="P137" s="351">
        <f>SUM('HL KNIHA VYPOC'!K194)</f>
        <v>-197875.16999999993</v>
      </c>
      <c r="Q137" s="318">
        <f>SUM(ANALYTIKAVUJ!D183+ANALYTIKAVUJ!L177+ANALYTIKAVUJ!L187+ANALYTIKAVUJ!L208)</f>
        <v>0</v>
      </c>
      <c r="S137" s="318">
        <f t="shared" si="83"/>
        <v>-197875.16999999993</v>
      </c>
      <c r="X137" s="318">
        <f t="shared" si="108"/>
        <v>197875</v>
      </c>
      <c r="AB137" s="339">
        <f t="shared" si="109"/>
        <v>205580</v>
      </c>
      <c r="AC137" s="339">
        <f t="shared" si="110"/>
        <v>197875</v>
      </c>
      <c r="AD137" s="321" t="str">
        <f t="shared" si="111"/>
        <v xml:space="preserve">           </v>
      </c>
      <c r="AE137" s="321" t="str">
        <f t="shared" si="111"/>
        <v xml:space="preserve">           </v>
      </c>
      <c r="AF137" s="321" t="str">
        <f t="shared" si="111"/>
        <v xml:space="preserve">     205580</v>
      </c>
      <c r="AG137" s="321" t="str">
        <f t="shared" si="111"/>
        <v xml:space="preserve">     197875</v>
      </c>
      <c r="AK137" s="349">
        <f>SUM('HL KNIHA VYPOC'!H194)</f>
        <v>-157166.93</v>
      </c>
      <c r="AL137" s="350">
        <f>SUM(ANALYTIKAVUJ!E183+ANALYTIKAVUJ!M177+ANALYTIKAVUJ!M187+ANALYTIKAVUJ!M208)</f>
        <v>0</v>
      </c>
      <c r="AN137" s="350">
        <f t="shared" si="85"/>
        <v>-157166.93</v>
      </c>
      <c r="AR137" s="350"/>
      <c r="AS137" s="350">
        <f t="shared" si="106"/>
        <v>157167</v>
      </c>
    </row>
    <row r="138" spans="2:45" outlineLevel="1" x14ac:dyDescent="0.25">
      <c r="B138" s="353">
        <v>136</v>
      </c>
      <c r="C138" s="316" t="s">
        <v>2086</v>
      </c>
      <c r="D138" s="317" t="str">
        <f>IF(VLOOKUP($B138,suvaha_p!$A:$G,1)=$B138,VLOOKUP($B138,suvaha_p!$A:$G,$B$1),0)</f>
        <v>Krátkodobé rezervy r. 137 + r. 138</v>
      </c>
      <c r="E138" s="348" t="s">
        <v>2148</v>
      </c>
      <c r="I138" s="356">
        <f t="shared" si="87"/>
        <v>0</v>
      </c>
      <c r="J138" s="356"/>
      <c r="K138" s="356"/>
      <c r="L138" s="357"/>
      <c r="M138" s="357"/>
      <c r="N138" s="344">
        <f>SUM(N139:N140)</f>
        <v>131778</v>
      </c>
      <c r="S138" s="318">
        <f t="shared" si="83"/>
        <v>0</v>
      </c>
      <c r="W138" s="344"/>
      <c r="X138" s="344">
        <f>SUM(X139:X140)</f>
        <v>127138</v>
      </c>
      <c r="Z138" s="359"/>
      <c r="AB138" s="339">
        <f t="shared" si="109"/>
        <v>131778</v>
      </c>
      <c r="AC138" s="339">
        <f t="shared" si="110"/>
        <v>127138</v>
      </c>
      <c r="AD138" s="321" t="str">
        <f t="shared" si="111"/>
        <v xml:space="preserve">           </v>
      </c>
      <c r="AE138" s="321" t="str">
        <f t="shared" si="111"/>
        <v xml:space="preserve">           </v>
      </c>
      <c r="AF138" s="321" t="str">
        <f t="shared" si="111"/>
        <v xml:space="preserve">     131778</v>
      </c>
      <c r="AG138" s="321" t="str">
        <f t="shared" si="111"/>
        <v xml:space="preserve">     127138</v>
      </c>
      <c r="AN138" s="350">
        <f t="shared" si="85"/>
        <v>0</v>
      </c>
      <c r="AR138" s="341"/>
      <c r="AS138" s="341">
        <f>SUM(AS139:AS140)</f>
        <v>110264</v>
      </c>
    </row>
    <row r="139" spans="2:45" outlineLevel="1" x14ac:dyDescent="0.25">
      <c r="B139" s="353">
        <v>137</v>
      </c>
      <c r="C139" s="316" t="s">
        <v>2088</v>
      </c>
      <c r="D139" s="347" t="str">
        <f>IF(VLOOKUP($B139,suvaha_p!$A:$G,1)=$B139,VLOOKUP($B139,suvaha_p!$A:$G,$B$1),0)</f>
        <v>Zákonné rezervy (323A, 451A)</v>
      </c>
      <c r="E139" s="348" t="s">
        <v>2149</v>
      </c>
      <c r="G139" s="350">
        <f>SUM(ANALYTIKAVUJ!K155+ANALYTIKAVUJ!C163)</f>
        <v>-131778.42000000001</v>
      </c>
      <c r="I139" s="356">
        <f t="shared" si="87"/>
        <v>-131778.42000000001</v>
      </c>
      <c r="J139" s="356"/>
      <c r="K139" s="356"/>
      <c r="L139" s="357"/>
      <c r="M139" s="357"/>
      <c r="N139" s="318">
        <f t="shared" ref="N139:N140" si="112">ROUND((I139*-1),0)</f>
        <v>131778</v>
      </c>
      <c r="Q139" s="318">
        <f>SUM(ANALYTIKAVUJ!L155+ANALYTIKAVUJ!D163)</f>
        <v>-127137.66</v>
      </c>
      <c r="S139" s="318">
        <f t="shared" si="83"/>
        <v>-127137.66</v>
      </c>
      <c r="W139" s="344"/>
      <c r="X139" s="318">
        <f t="shared" ref="X139:X140" si="113">ROUND((S139*-1),0)</f>
        <v>127138</v>
      </c>
      <c r="AB139" s="339">
        <f t="shared" si="109"/>
        <v>131778</v>
      </c>
      <c r="AC139" s="339">
        <f t="shared" si="110"/>
        <v>127138</v>
      </c>
      <c r="AD139" s="321" t="str">
        <f t="shared" si="111"/>
        <v xml:space="preserve">           </v>
      </c>
      <c r="AE139" s="321" t="str">
        <f t="shared" si="111"/>
        <v xml:space="preserve">           </v>
      </c>
      <c r="AF139" s="321" t="str">
        <f t="shared" si="111"/>
        <v xml:space="preserve">     131778</v>
      </c>
      <c r="AG139" s="321" t="str">
        <f t="shared" si="111"/>
        <v xml:space="preserve">     127138</v>
      </c>
      <c r="AL139" s="350">
        <f>SUM(ANALYTIKAVUJ!M155+ANALYTIKAVUJ!E163)</f>
        <v>-110264.25</v>
      </c>
      <c r="AN139" s="350">
        <f t="shared" si="85"/>
        <v>-110264.25</v>
      </c>
      <c r="AR139" s="341"/>
      <c r="AS139" s="350">
        <f t="shared" ref="AS139:AS140" si="114">ROUND((AN139*-1),0)</f>
        <v>110264</v>
      </c>
    </row>
    <row r="140" spans="2:45" outlineLevel="1" x14ac:dyDescent="0.25">
      <c r="B140" s="353">
        <v>138</v>
      </c>
      <c r="C140" s="316" t="s">
        <v>2039</v>
      </c>
      <c r="D140" s="347" t="str">
        <f>IF(VLOOKUP($B140,suvaha_p!$A:$G,1)=$B140,VLOOKUP($B140,suvaha_p!$A:$G,$B$1),0)</f>
        <v>Ostatné rezervy (323A, 32X, 459A, 45XA)</v>
      </c>
      <c r="E140" s="348" t="s">
        <v>2150</v>
      </c>
      <c r="G140" s="350">
        <f>SUM(ANALYTIKAVUJ!C164+ANALYTIKAVUJ!K159)</f>
        <v>0</v>
      </c>
      <c r="I140" s="356">
        <f t="shared" si="87"/>
        <v>0</v>
      </c>
      <c r="J140" s="356"/>
      <c r="K140" s="356"/>
      <c r="L140" s="357"/>
      <c r="M140" s="357"/>
      <c r="N140" s="318">
        <f t="shared" si="112"/>
        <v>0</v>
      </c>
      <c r="Q140" s="318">
        <f>SUM(ANALYTIKAVUJ!D164+ANALYTIKAVUJ!L159)</f>
        <v>0</v>
      </c>
      <c r="S140" s="318">
        <f t="shared" si="83"/>
        <v>0</v>
      </c>
      <c r="X140" s="318">
        <f t="shared" si="113"/>
        <v>0</v>
      </c>
      <c r="AB140" s="339">
        <f t="shared" si="109"/>
        <v>0</v>
      </c>
      <c r="AC140" s="339">
        <f t="shared" si="110"/>
        <v>0</v>
      </c>
      <c r="AD140" s="321" t="str">
        <f t="shared" si="111"/>
        <v xml:space="preserve">           </v>
      </c>
      <c r="AE140" s="321" t="str">
        <f t="shared" si="111"/>
        <v xml:space="preserve">           </v>
      </c>
      <c r="AF140" s="321" t="str">
        <f t="shared" si="111"/>
        <v xml:space="preserve">          0</v>
      </c>
      <c r="AG140" s="321" t="str">
        <f t="shared" si="111"/>
        <v xml:space="preserve">          0</v>
      </c>
      <c r="AL140" s="350">
        <f>SUM(ANALYTIKAVUJ!E164+ANALYTIKAVUJ!M159)</f>
        <v>0</v>
      </c>
      <c r="AN140" s="350">
        <f t="shared" si="85"/>
        <v>0</v>
      </c>
      <c r="AR140" s="350"/>
      <c r="AS140" s="350">
        <f t="shared" si="114"/>
        <v>0</v>
      </c>
    </row>
    <row r="141" spans="2:45" outlineLevel="1" x14ac:dyDescent="0.25">
      <c r="B141" s="353">
        <v>139</v>
      </c>
      <c r="C141" s="316" t="s">
        <v>2151</v>
      </c>
      <c r="D141" s="317" t="str">
        <f>IF(VLOOKUP($B141,suvaha_p!$A:$G,1)=$B141,VLOOKUP($B141,suvaha_p!$A:$G,$B$1),0)</f>
        <v>Bežné bankové úvery (221A, 231, 232, 23X, 461A, 46XA)</v>
      </c>
      <c r="E141" s="363" t="s">
        <v>363</v>
      </c>
      <c r="F141" s="350">
        <f>SUM('HL KNIHA VYPOC'!G117+'HL KNIHA VYPOC'!G118)</f>
        <v>0</v>
      </c>
      <c r="G141" s="364">
        <f>SUM(ANALYTIKAVUJ!C110+ANALYTIKAVUJ!K163)</f>
        <v>-244992</v>
      </c>
      <c r="I141" s="356">
        <f t="shared" si="87"/>
        <v>-244992</v>
      </c>
      <c r="J141" s="356"/>
      <c r="K141" s="356"/>
      <c r="L141" s="357"/>
      <c r="M141" s="357"/>
      <c r="N141" s="318">
        <f>ROUND((I141*-1),0)</f>
        <v>244992</v>
      </c>
      <c r="P141" s="318">
        <f>SUM('HL KNIHA VYPOC'!K117+'HL KNIHA VYPOC'!K118)</f>
        <v>-29394.32</v>
      </c>
      <c r="Q141" s="365">
        <f>SUM(ANALYTIKAVUJ!D110+ANALYTIKAVUJ!L163)</f>
        <v>-464948</v>
      </c>
      <c r="S141" s="318">
        <f t="shared" si="83"/>
        <v>-494342.32</v>
      </c>
      <c r="X141" s="318">
        <f>ROUND((S141*-1),0)</f>
        <v>494342</v>
      </c>
      <c r="Z141" s="359"/>
      <c r="AB141" s="339">
        <f t="shared" si="109"/>
        <v>244992</v>
      </c>
      <c r="AC141" s="339">
        <f t="shared" si="110"/>
        <v>494342</v>
      </c>
      <c r="AD141" s="321" t="str">
        <f t="shared" si="111"/>
        <v xml:space="preserve">           </v>
      </c>
      <c r="AE141" s="321" t="str">
        <f t="shared" si="111"/>
        <v xml:space="preserve">           </v>
      </c>
      <c r="AF141" s="321" t="str">
        <f t="shared" si="111"/>
        <v xml:space="preserve">     244992</v>
      </c>
      <c r="AG141" s="321" t="str">
        <f t="shared" si="111"/>
        <v xml:space="preserve">     494342</v>
      </c>
      <c r="AK141" s="350">
        <f>SUM('HL KNIHA VYPOC'!H117+'HL KNIHA VYPOC'!H118)</f>
        <v>-180212.54</v>
      </c>
      <c r="AL141" s="364">
        <f>SUM(ANALYTIKAVUJ!E110+ANALYTIKAVUJ!M163)</f>
        <v>-349964</v>
      </c>
      <c r="AN141" s="350">
        <f t="shared" si="85"/>
        <v>-530176.54</v>
      </c>
      <c r="AR141" s="350"/>
      <c r="AS141" s="350">
        <f>ROUND((AN141*-1),0)</f>
        <v>530177</v>
      </c>
    </row>
    <row r="142" spans="2:45" x14ac:dyDescent="0.25">
      <c r="B142" s="353">
        <v>140</v>
      </c>
      <c r="C142" s="316" t="s">
        <v>2152</v>
      </c>
      <c r="D142" s="317" t="str">
        <f>IF(VLOOKUP($B142,suvaha_p!$A:$G,1)=$B142,VLOOKUP($B142,suvaha_p!$A:$G,$B$1),0)</f>
        <v>Krátkodobé finančné výpomoci (241, 249, 24X, 473A,
 /-/255A)</v>
      </c>
      <c r="E142" s="363" t="s">
        <v>2153</v>
      </c>
      <c r="F142" s="364">
        <f>SUM(ANALYTIKAVUJ!K173+ANALYTIKAVUJ!C147)</f>
        <v>0</v>
      </c>
      <c r="G142" s="350">
        <f>SUM('HL KNIHA VYPOC'!G121+'HL KNIHA VYPOC'!G122)</f>
        <v>0</v>
      </c>
      <c r="I142" s="356">
        <f t="shared" si="87"/>
        <v>0</v>
      </c>
      <c r="J142" s="356"/>
      <c r="K142" s="356"/>
      <c r="L142" s="357"/>
      <c r="M142" s="357"/>
      <c r="N142" s="318">
        <f>ROUND((I142*-1),0)</f>
        <v>0</v>
      </c>
      <c r="P142" s="365">
        <f>SUM(ANALYTIKAVUJ!L173+ANALYTIKAVUJ!D147)</f>
        <v>0</v>
      </c>
      <c r="Q142" s="318">
        <f>SUM('HL KNIHA VYPOC'!K121+'HL KNIHA VYPOC'!K122)</f>
        <v>0</v>
      </c>
      <c r="S142" s="318">
        <f t="shared" si="83"/>
        <v>0</v>
      </c>
      <c r="X142" s="318">
        <f>ROUND((S142*-1),0)</f>
        <v>0</v>
      </c>
      <c r="Z142" s="359"/>
      <c r="AB142" s="339">
        <f t="shared" si="109"/>
        <v>0</v>
      </c>
      <c r="AC142" s="339">
        <f t="shared" si="110"/>
        <v>0</v>
      </c>
      <c r="AD142" s="321" t="str">
        <f t="shared" si="111"/>
        <v xml:space="preserve">           </v>
      </c>
      <c r="AE142" s="321" t="str">
        <f t="shared" si="111"/>
        <v xml:space="preserve">           </v>
      </c>
      <c r="AF142" s="321" t="str">
        <f t="shared" si="111"/>
        <v xml:space="preserve">          0</v>
      </c>
      <c r="AG142" s="321" t="str">
        <f t="shared" si="111"/>
        <v xml:space="preserve">          0</v>
      </c>
      <c r="AK142" s="364">
        <f>SUM(ANALYTIKAVUJ!M173+ANALYTIKAVUJ!E147)</f>
        <v>0</v>
      </c>
      <c r="AL142" s="350">
        <f>SUM('HL KNIHA VYPOC'!H121+'HL KNIHA VYPOC'!H122)</f>
        <v>0</v>
      </c>
      <c r="AN142" s="350">
        <f t="shared" si="85"/>
        <v>0</v>
      </c>
      <c r="AR142" s="350"/>
      <c r="AS142" s="350">
        <f>ROUND((AN142*-1),0)</f>
        <v>0</v>
      </c>
    </row>
    <row r="143" spans="2:45" x14ac:dyDescent="0.25">
      <c r="B143" s="353">
        <v>141</v>
      </c>
      <c r="C143" s="316" t="s">
        <v>2091</v>
      </c>
      <c r="D143" s="317" t="str">
        <f>IF(VLOOKUP($B143,suvaha_p!$A:$G,1)=$B143,VLOOKUP($B143,suvaha_p!$A:$G,$B$1),0)</f>
        <v>Časové rozlíšenie súčet (r. 142 až r. 145)</v>
      </c>
      <c r="E143" s="363" t="s">
        <v>2154</v>
      </c>
      <c r="F143" s="366"/>
      <c r="I143" s="356">
        <f t="shared" si="87"/>
        <v>0</v>
      </c>
      <c r="J143" s="356"/>
      <c r="K143" s="356"/>
      <c r="L143" s="357"/>
      <c r="M143" s="357"/>
      <c r="N143" s="344">
        <f>SUM(N144:N147)</f>
        <v>2112</v>
      </c>
      <c r="P143" s="365"/>
      <c r="S143" s="318">
        <f t="shared" si="83"/>
        <v>0</v>
      </c>
      <c r="W143" s="344"/>
      <c r="X143" s="344">
        <f>SUM(X144:X147)</f>
        <v>2182</v>
      </c>
      <c r="Z143" s="359"/>
      <c r="AB143" s="339">
        <f t="shared" si="109"/>
        <v>2112</v>
      </c>
      <c r="AC143" s="339">
        <f t="shared" si="110"/>
        <v>2182</v>
      </c>
      <c r="AD143" s="321" t="str">
        <f t="shared" si="111"/>
        <v xml:space="preserve">           </v>
      </c>
      <c r="AE143" s="321" t="str">
        <f t="shared" si="111"/>
        <v xml:space="preserve">           </v>
      </c>
      <c r="AF143" s="321" t="str">
        <f t="shared" si="111"/>
        <v xml:space="preserve">       2112</v>
      </c>
      <c r="AG143" s="321" t="str">
        <f t="shared" si="111"/>
        <v xml:space="preserve">       2182</v>
      </c>
      <c r="AK143" s="366"/>
      <c r="AN143" s="350">
        <f t="shared" si="85"/>
        <v>0</v>
      </c>
      <c r="AR143" s="341"/>
      <c r="AS143" s="341">
        <f>SUM(AS144:AS147)</f>
        <v>2196</v>
      </c>
    </row>
    <row r="144" spans="2:45" outlineLevel="1" x14ac:dyDescent="0.25">
      <c r="B144" s="353">
        <v>142</v>
      </c>
      <c r="C144" s="316" t="s">
        <v>2093</v>
      </c>
      <c r="D144" s="347" t="str">
        <f>IF(VLOOKUP($B144,suvaha_p!$A:$G,1)=$B144,VLOOKUP($B144,suvaha_p!$A:$G,$B$1),0)</f>
        <v>Výdavky budúcich období dlhodobé (383A)</v>
      </c>
      <c r="E144" s="348" t="s">
        <v>2155</v>
      </c>
      <c r="G144" s="350">
        <f>SUM(ANALYTIKAVUJ!C190)</f>
        <v>0</v>
      </c>
      <c r="I144" s="356">
        <f t="shared" si="87"/>
        <v>0</v>
      </c>
      <c r="J144" s="356"/>
      <c r="K144" s="356"/>
      <c r="L144" s="357"/>
      <c r="M144" s="357"/>
      <c r="N144" s="318">
        <f t="shared" ref="N144:N147" si="115">ROUND((I144*-1),0)</f>
        <v>0</v>
      </c>
      <c r="Q144" s="318">
        <f>SUM(ANALYTIKAVUJ!D190)</f>
        <v>0</v>
      </c>
      <c r="S144" s="318">
        <f t="shared" si="83"/>
        <v>0</v>
      </c>
      <c r="X144" s="318">
        <f t="shared" ref="X144:X147" si="116">ROUND((S144*-1),0)</f>
        <v>0</v>
      </c>
      <c r="AB144" s="339">
        <f t="shared" si="109"/>
        <v>0</v>
      </c>
      <c r="AC144" s="339">
        <f t="shared" si="110"/>
        <v>0</v>
      </c>
      <c r="AD144" s="321" t="str">
        <f t="shared" si="111"/>
        <v xml:space="preserve">           </v>
      </c>
      <c r="AE144" s="321" t="str">
        <f t="shared" si="111"/>
        <v xml:space="preserve">           </v>
      </c>
      <c r="AF144" s="321" t="str">
        <f t="shared" si="111"/>
        <v xml:space="preserve">          0</v>
      </c>
      <c r="AG144" s="321" t="str">
        <f t="shared" si="111"/>
        <v xml:space="preserve">          0</v>
      </c>
      <c r="AL144" s="350">
        <f>SUM(ANALYTIKAVUJ!E190)</f>
        <v>0</v>
      </c>
      <c r="AN144" s="350">
        <f t="shared" si="85"/>
        <v>0</v>
      </c>
      <c r="AR144" s="350"/>
      <c r="AS144" s="350">
        <f t="shared" ref="AS144:AS147" si="117">ROUND((AN144*-1),0)</f>
        <v>0</v>
      </c>
    </row>
    <row r="145" spans="1:50" outlineLevel="1" x14ac:dyDescent="0.25">
      <c r="B145" s="353">
        <v>143</v>
      </c>
      <c r="C145" s="316" t="s">
        <v>2039</v>
      </c>
      <c r="D145" s="347" t="str">
        <f>IF(VLOOKUP($B145,suvaha_p!$A:$G,1)=$B145,VLOOKUP($B145,suvaha_p!$A:$G,$B$1),0)</f>
        <v>Výdavky budúcich období krátkodobé (383A)</v>
      </c>
      <c r="E145" s="348" t="s">
        <v>2156</v>
      </c>
      <c r="G145" s="350">
        <f>SUM(ANALYTIKAVUJ!C191)</f>
        <v>-2112</v>
      </c>
      <c r="I145" s="356">
        <f t="shared" si="87"/>
        <v>-2112</v>
      </c>
      <c r="J145" s="356"/>
      <c r="K145" s="356"/>
      <c r="L145" s="357"/>
      <c r="M145" s="357"/>
      <c r="N145" s="318">
        <f t="shared" si="115"/>
        <v>2112</v>
      </c>
      <c r="Q145" s="318">
        <f>SUM(ANALYTIKAVUJ!D191)</f>
        <v>-2180</v>
      </c>
      <c r="S145" s="318">
        <f t="shared" si="83"/>
        <v>-2180</v>
      </c>
      <c r="X145" s="318">
        <v>2182</v>
      </c>
      <c r="AB145" s="339">
        <f t="shared" si="109"/>
        <v>2112</v>
      </c>
      <c r="AC145" s="339">
        <f t="shared" si="110"/>
        <v>2182</v>
      </c>
      <c r="AD145" s="321" t="str">
        <f t="shared" si="111"/>
        <v xml:space="preserve">           </v>
      </c>
      <c r="AE145" s="321" t="str">
        <f t="shared" si="111"/>
        <v xml:space="preserve">           </v>
      </c>
      <c r="AF145" s="321" t="str">
        <f t="shared" si="111"/>
        <v xml:space="preserve">       2112</v>
      </c>
      <c r="AG145" s="321" t="str">
        <f t="shared" si="111"/>
        <v xml:space="preserve">       2182</v>
      </c>
      <c r="AL145" s="350">
        <f>SUM(ANALYTIKAVUJ!E191)</f>
        <v>-2196</v>
      </c>
      <c r="AN145" s="350">
        <f t="shared" si="85"/>
        <v>-2196</v>
      </c>
      <c r="AR145" s="350"/>
      <c r="AS145" s="350">
        <f t="shared" si="117"/>
        <v>2196</v>
      </c>
    </row>
    <row r="146" spans="1:50" outlineLevel="1" x14ac:dyDescent="0.25">
      <c r="B146" s="353">
        <v>144</v>
      </c>
      <c r="C146" s="316" t="s">
        <v>2040</v>
      </c>
      <c r="D146" s="347" t="str">
        <f>IF(VLOOKUP($B146,suvaha_p!$A:$G,1)=$B146,VLOOKUP($B146,suvaha_p!$A:$G,$B$1),0)</f>
        <v>Výnosy budúcich období dlhodobé (384A)</v>
      </c>
      <c r="E146" s="348" t="s">
        <v>2157</v>
      </c>
      <c r="G146" s="350">
        <f>SUM(ANALYTIKAVUJ!C194)</f>
        <v>0</v>
      </c>
      <c r="I146" s="356">
        <f t="shared" si="87"/>
        <v>0</v>
      </c>
      <c r="J146" s="356"/>
      <c r="K146" s="356"/>
      <c r="L146" s="357"/>
      <c r="M146" s="357"/>
      <c r="N146" s="318">
        <f t="shared" si="115"/>
        <v>0</v>
      </c>
      <c r="Q146" s="318">
        <f>SUM(ANALYTIKAVUJ!D194)</f>
        <v>0</v>
      </c>
      <c r="S146" s="318">
        <f t="shared" si="83"/>
        <v>0</v>
      </c>
      <c r="X146" s="318">
        <f t="shared" si="116"/>
        <v>0</v>
      </c>
      <c r="AB146" s="339">
        <f t="shared" si="109"/>
        <v>0</v>
      </c>
      <c r="AC146" s="339">
        <f t="shared" si="110"/>
        <v>0</v>
      </c>
      <c r="AD146" s="321" t="str">
        <f t="shared" si="111"/>
        <v xml:space="preserve">           </v>
      </c>
      <c r="AE146" s="321" t="str">
        <f t="shared" si="111"/>
        <v xml:space="preserve">           </v>
      </c>
      <c r="AF146" s="321" t="str">
        <f t="shared" si="111"/>
        <v xml:space="preserve">          0</v>
      </c>
      <c r="AG146" s="321" t="str">
        <f t="shared" si="111"/>
        <v xml:space="preserve">          0</v>
      </c>
      <c r="AL146" s="350">
        <f>SUM(ANALYTIKAVUJ!E194)</f>
        <v>0</v>
      </c>
      <c r="AN146" s="350">
        <f t="shared" si="85"/>
        <v>0</v>
      </c>
      <c r="AR146" s="350"/>
      <c r="AS146" s="350">
        <f t="shared" si="117"/>
        <v>0</v>
      </c>
    </row>
    <row r="147" spans="1:50" outlineLevel="1" x14ac:dyDescent="0.25">
      <c r="B147" s="353">
        <v>145</v>
      </c>
      <c r="C147" s="316" t="s">
        <v>2041</v>
      </c>
      <c r="D147" s="347" t="str">
        <f>IF(VLOOKUP($B147,suvaha_p!$A:$G,1)=$B147,VLOOKUP($B147,suvaha_p!$A:$G,$B$1),0)</f>
        <v>Výnosy budúcich období krátkodobé (384A)</v>
      </c>
      <c r="E147" s="348" t="s">
        <v>2158</v>
      </c>
      <c r="G147" s="350">
        <f>SUM(ANALYTIKAVUJ!C195)</f>
        <v>0</v>
      </c>
      <c r="I147" s="356">
        <f t="shared" si="87"/>
        <v>0</v>
      </c>
      <c r="J147" s="356"/>
      <c r="K147" s="356"/>
      <c r="L147" s="357"/>
      <c r="M147" s="357"/>
      <c r="N147" s="318">
        <f t="shared" si="115"/>
        <v>0</v>
      </c>
      <c r="Q147" s="318">
        <f>SUM(ANALYTIKAVUJ!D195)</f>
        <v>0</v>
      </c>
      <c r="S147" s="318">
        <f t="shared" si="83"/>
        <v>0</v>
      </c>
      <c r="X147" s="318">
        <f t="shared" si="116"/>
        <v>0</v>
      </c>
      <c r="AB147" s="339">
        <f t="shared" si="109"/>
        <v>0</v>
      </c>
      <c r="AC147" s="339">
        <f t="shared" si="110"/>
        <v>0</v>
      </c>
      <c r="AD147" s="321" t="str">
        <f t="shared" si="111"/>
        <v xml:space="preserve">           </v>
      </c>
      <c r="AE147" s="321" t="str">
        <f t="shared" si="111"/>
        <v xml:space="preserve">           </v>
      </c>
      <c r="AF147" s="321" t="str">
        <f t="shared" si="111"/>
        <v xml:space="preserve">          0</v>
      </c>
      <c r="AG147" s="321" t="str">
        <f t="shared" si="111"/>
        <v xml:space="preserve">          0</v>
      </c>
      <c r="AL147" s="350">
        <f>SUM(ANALYTIKAVUJ!E195)</f>
        <v>0</v>
      </c>
      <c r="AN147" s="350">
        <f t="shared" si="85"/>
        <v>0</v>
      </c>
      <c r="AR147" s="350"/>
      <c r="AS147" s="350">
        <f t="shared" si="117"/>
        <v>0</v>
      </c>
    </row>
    <row r="148" spans="1:50" ht="12.75" customHeight="1" x14ac:dyDescent="0.25">
      <c r="D148" s="347"/>
      <c r="I148" s="356"/>
      <c r="J148" s="356"/>
      <c r="K148" s="356"/>
      <c r="L148" s="357"/>
      <c r="M148" s="357"/>
      <c r="N148" s="359" t="str">
        <f>$D$216</f>
        <v>Bežné účtovné obdobie</v>
      </c>
      <c r="O148" s="367"/>
      <c r="P148" s="368"/>
      <c r="Q148" s="367"/>
      <c r="R148" s="367"/>
      <c r="S148" s="1329" t="str">
        <f>$D$217</f>
        <v>Bezprostredne predchádzajúce účtovné obdobie</v>
      </c>
      <c r="T148" s="1329"/>
      <c r="U148" s="1329"/>
      <c r="V148" s="1329"/>
      <c r="W148" s="1329"/>
      <c r="X148" s="1329"/>
      <c r="AF148" s="321" t="str">
        <f t="shared" ref="AF148:AG148" si="118">REPT(" ",11-LEN(AB148))&amp;AB148</f>
        <v xml:space="preserve">           </v>
      </c>
      <c r="AG148" s="321" t="str">
        <f t="shared" si="118"/>
        <v xml:space="preserve">           </v>
      </c>
      <c r="AN148" s="1330" t="str">
        <f>$D$217</f>
        <v>Bezprostredne predchádzajúce účtovné obdobie</v>
      </c>
      <c r="AO148" s="1330"/>
      <c r="AP148" s="1330"/>
      <c r="AQ148" s="1330"/>
      <c r="AR148" s="1330"/>
      <c r="AS148" s="1330"/>
    </row>
    <row r="149" spans="1:50" x14ac:dyDescent="0.25">
      <c r="A149" s="369">
        <v>1</v>
      </c>
      <c r="C149" s="370" t="s">
        <v>2159</v>
      </c>
      <c r="D149" s="317" t="str">
        <f>IF(VLOOKUP($A149,vykaz_p!$A:$G,1)=$A149,VLOOKUP($A149,vykaz_p!$A:$G,$B$1),0)</f>
        <v>Čistý obrat (časť účt. tr. 6 podľa zákona)</v>
      </c>
      <c r="E149" s="363" t="s">
        <v>2033</v>
      </c>
      <c r="F149" s="366"/>
      <c r="I149" s="356"/>
      <c r="J149" s="371"/>
      <c r="K149" s="371"/>
      <c r="L149" s="372"/>
      <c r="M149" s="373"/>
      <c r="N149" s="318">
        <f>SUM(N151+N152+N153+N178+ 11941)</f>
        <v>17326378</v>
      </c>
      <c r="P149" s="365"/>
      <c r="X149" s="318">
        <v>16203808</v>
      </c>
      <c r="Z149" s="359"/>
      <c r="AF149" s="321" t="str">
        <f>REPT(" ",11-LEN(N149))&amp;N149</f>
        <v xml:space="preserve">   17326378</v>
      </c>
      <c r="AG149" s="321" t="str">
        <f>REPT(" ",11-LEN(X149))&amp;X149</f>
        <v xml:space="preserve">   16203808</v>
      </c>
      <c r="AK149" s="366"/>
    </row>
    <row r="150" spans="1:50" x14ac:dyDescent="0.25">
      <c r="A150" s="369">
        <v>2</v>
      </c>
      <c r="C150" s="370" t="s">
        <v>2160</v>
      </c>
      <c r="D150" s="317" t="str">
        <f>IF(VLOOKUP($A150,vykaz_p!$A:$G,1)=$A150,VLOOKUP($A150,vykaz_p!$A:$G,$B$1),0)</f>
        <v xml:space="preserve">Výnosy z hospodárskej činnosti spolu súčet
(r. 03 až r. 09) </v>
      </c>
      <c r="E150" s="363" t="s">
        <v>2034</v>
      </c>
      <c r="F150" s="366"/>
      <c r="I150" s="374"/>
      <c r="J150" s="375"/>
      <c r="K150" s="375"/>
      <c r="L150" s="376">
        <f>SUM(L151:L157)</f>
        <v>-17570106.809999999</v>
      </c>
      <c r="M150" s="377"/>
      <c r="N150" s="344">
        <f>SUM(N151:N157)</f>
        <v>17570106</v>
      </c>
      <c r="P150" s="365"/>
      <c r="V150" s="344">
        <f>SUM(V151:V157)</f>
        <v>-16249841.090000002</v>
      </c>
      <c r="X150" s="344">
        <f>SUM(X151:X157)</f>
        <v>16249843</v>
      </c>
      <c r="Z150" s="359"/>
      <c r="AF150" s="321" t="str">
        <f t="shared" ref="AF150:AF210" si="119">REPT(" ",11-LEN(N150))&amp;N150</f>
        <v xml:space="preserve">   17570106</v>
      </c>
      <c r="AG150" s="321" t="str">
        <f t="shared" ref="AG150:AG210" si="120">REPT(" ",11-LEN(X150))&amp;X150</f>
        <v xml:space="preserve">   16249843</v>
      </c>
      <c r="AK150" s="366"/>
      <c r="AQ150" s="341">
        <f>SUM(AQ151:AQ157)</f>
        <v>0</v>
      </c>
      <c r="AS150" s="341">
        <f>SUM(AS151:AS157)</f>
        <v>0</v>
      </c>
    </row>
    <row r="151" spans="1:50" outlineLevel="1" x14ac:dyDescent="0.25">
      <c r="A151" s="369">
        <v>3</v>
      </c>
      <c r="C151" s="370" t="s">
        <v>2161</v>
      </c>
      <c r="D151" s="347" t="str">
        <f>IF(VLOOKUP($A151,vykaz_p!$A:$G,1)=$A151,VLOOKUP($A151,vykaz_p!$A:$G,$B$1),0)</f>
        <v>Tržby z predaja tovaru (604, 607)</v>
      </c>
      <c r="E151" s="348" t="s">
        <v>2036</v>
      </c>
      <c r="G151" s="349"/>
      <c r="I151" s="374"/>
      <c r="J151" s="375"/>
      <c r="K151" s="375"/>
      <c r="L151" s="378">
        <f>SUM('HL KNIHA VYPOC'!G354+'HL KNIHA VYPOC'!G356)</f>
        <v>-986361.77</v>
      </c>
      <c r="M151" s="377"/>
      <c r="N151" s="318">
        <f>ROUND((L151*-1),0)</f>
        <v>986362</v>
      </c>
      <c r="Q151" s="351"/>
      <c r="V151" s="318">
        <f>SUM('HL KNIHA VYPOC'!K354+'HL KNIHA VYPOC'!K356)</f>
        <v>-1160695.9099999999</v>
      </c>
      <c r="X151" s="318">
        <f>ROUND((V151*-1),0)</f>
        <v>1160696</v>
      </c>
      <c r="AF151" s="321" t="str">
        <f t="shared" si="119"/>
        <v xml:space="preserve">     986362</v>
      </c>
      <c r="AG151" s="321" t="str">
        <f t="shared" si="120"/>
        <v xml:space="preserve">    1160696</v>
      </c>
      <c r="AL151" s="349"/>
      <c r="AQ151" s="350">
        <f>SUM('HL KNIHA VYPOC'!M354+'HL KNIHA VYPOC'!M356)</f>
        <v>0</v>
      </c>
      <c r="AS151" s="316">
        <f>ROUND((AQ151*-1),0)</f>
        <v>0</v>
      </c>
    </row>
    <row r="152" spans="1:50" outlineLevel="1" x14ac:dyDescent="0.25">
      <c r="A152" s="369">
        <v>4</v>
      </c>
      <c r="C152" s="370" t="s">
        <v>2162</v>
      </c>
      <c r="D152" s="347" t="str">
        <f>IF(VLOOKUP($A152,vykaz_p!$A:$G,1)=$A152,VLOOKUP($A152,vykaz_p!$A:$G,$B$1),0)</f>
        <v>Tržby z predaja vlastných výrobkov (601)</v>
      </c>
      <c r="E152" s="348" t="s">
        <v>1212</v>
      </c>
      <c r="I152" s="374"/>
      <c r="J152" s="375"/>
      <c r="K152" s="375"/>
      <c r="L152" s="378">
        <f>SUM('HL KNIHA VYPOC'!G352)</f>
        <v>-15753672.199999999</v>
      </c>
      <c r="M152" s="377"/>
      <c r="N152" s="318">
        <f t="shared" ref="N152:N157" si="121">ROUND((L152*-1),0)</f>
        <v>15753672</v>
      </c>
      <c r="V152" s="318">
        <f>SUM('HL KNIHA VYPOC'!K352)</f>
        <v>-14782323.690000001</v>
      </c>
      <c r="X152" s="318">
        <v>14782326</v>
      </c>
      <c r="AF152" s="321" t="str">
        <f t="shared" si="119"/>
        <v xml:space="preserve">   15753672</v>
      </c>
      <c r="AG152" s="321" t="str">
        <f t="shared" si="120"/>
        <v xml:space="preserve">   14782326</v>
      </c>
      <c r="AQ152" s="350">
        <f>SUM('HL KNIHA VYPOC'!M352)</f>
        <v>0</v>
      </c>
      <c r="AS152" s="316">
        <f t="shared" ref="AS152:AS157" si="122">ROUND((AQ152*-1),0)</f>
        <v>0</v>
      </c>
      <c r="AV152" s="318"/>
      <c r="AX152" s="318"/>
    </row>
    <row r="153" spans="1:50" outlineLevel="1" x14ac:dyDescent="0.25">
      <c r="A153" s="369">
        <v>5</v>
      </c>
      <c r="C153" s="370" t="s">
        <v>2163</v>
      </c>
      <c r="D153" s="347" t="str">
        <f>IF(VLOOKUP($A153,vykaz_p!$A:$G,1)=$A153,VLOOKUP($A153,vykaz_p!$A:$G,$B$1),0)</f>
        <v>Tržby z predaja služieb (602, 606)</v>
      </c>
      <c r="E153" s="348" t="s">
        <v>1213</v>
      </c>
      <c r="I153" s="374"/>
      <c r="J153" s="375"/>
      <c r="K153" s="375"/>
      <c r="L153" s="378">
        <f>SUM('HL KNIHA VYPOC'!G353+'HL KNIHA VYPOC'!G355)</f>
        <v>-574403.05000000005</v>
      </c>
      <c r="M153" s="377"/>
      <c r="N153" s="318">
        <f t="shared" si="121"/>
        <v>574403</v>
      </c>
      <c r="V153" s="318">
        <f>SUM('HL KNIHA VYPOC'!K353+'HL KNIHA VYPOC'!K355)</f>
        <v>-246447.81</v>
      </c>
      <c r="X153" s="318">
        <f t="shared" ref="X152:X157" si="123">ROUND((V153*-1),0)</f>
        <v>246448</v>
      </c>
      <c r="AF153" s="321" t="str">
        <f t="shared" si="119"/>
        <v xml:space="preserve">     574403</v>
      </c>
      <c r="AG153" s="321" t="str">
        <f t="shared" si="120"/>
        <v xml:space="preserve">     246448</v>
      </c>
      <c r="AQ153" s="350">
        <f>SUM('HL KNIHA VYPOC'!M353+'HL KNIHA VYPOC'!M355)</f>
        <v>0</v>
      </c>
      <c r="AS153" s="316">
        <f t="shared" si="122"/>
        <v>0</v>
      </c>
    </row>
    <row r="154" spans="1:50" outlineLevel="1" x14ac:dyDescent="0.25">
      <c r="A154" s="369">
        <v>6</v>
      </c>
      <c r="C154" s="370" t="s">
        <v>2164</v>
      </c>
      <c r="D154" s="347" t="str">
        <f>IF(VLOOKUP($A154,vykaz_p!$A:$G,1)=$A154,VLOOKUP($A154,vykaz_p!$A:$G,$B$1),0)</f>
        <v>Zmeny stavu vnútroorganizačných zásob (+/-)
(účtová skupina 61)</v>
      </c>
      <c r="E154" s="348" t="s">
        <v>1214</v>
      </c>
      <c r="I154" s="374"/>
      <c r="J154" s="375"/>
      <c r="K154" s="375"/>
      <c r="L154" s="378">
        <f>SUM('HL KNIHA VYPOC'!G357)</f>
        <v>-156421.20000000019</v>
      </c>
      <c r="M154" s="377"/>
      <c r="N154" s="318">
        <f t="shared" si="121"/>
        <v>156421</v>
      </c>
      <c r="V154" s="318">
        <f>SUM('HL KNIHA VYPOC'!K357)</f>
        <v>-25797.429999999702</v>
      </c>
      <c r="X154" s="318">
        <f t="shared" si="123"/>
        <v>25797</v>
      </c>
      <c r="AF154" s="321" t="str">
        <f t="shared" si="119"/>
        <v xml:space="preserve">     156421</v>
      </c>
      <c r="AG154" s="321" t="str">
        <f t="shared" si="120"/>
        <v xml:space="preserve">      25797</v>
      </c>
      <c r="AQ154" s="350">
        <f>SUM('HL KNIHA VYPOC'!M357)</f>
        <v>0</v>
      </c>
      <c r="AS154" s="316">
        <f t="shared" si="122"/>
        <v>0</v>
      </c>
      <c r="AV154" s="318"/>
    </row>
    <row r="155" spans="1:50" outlineLevel="1" x14ac:dyDescent="0.25">
      <c r="A155" s="369">
        <v>7</v>
      </c>
      <c r="C155" s="370" t="s">
        <v>2165</v>
      </c>
      <c r="D155" s="347" t="str">
        <f>IF(VLOOKUP($A155,vykaz_p!$A:$G,1)=$A155,VLOOKUP($A155,vykaz_p!$A:$G,$B$1),0)</f>
        <v>Aktivácia (účtová skupina 62)</v>
      </c>
      <c r="E155" s="348" t="s">
        <v>1215</v>
      </c>
      <c r="I155" s="374"/>
      <c r="J155" s="375"/>
      <c r="K155" s="375"/>
      <c r="L155" s="378">
        <f>SUM('HL KNIHA VYPOC'!G364)</f>
        <v>0</v>
      </c>
      <c r="M155" s="377"/>
      <c r="N155" s="318">
        <f t="shared" si="121"/>
        <v>0</v>
      </c>
      <c r="V155" s="318">
        <f>SUM('HL KNIHA VYPOC'!K364)</f>
        <v>0</v>
      </c>
      <c r="X155" s="318">
        <f t="shared" si="123"/>
        <v>0</v>
      </c>
      <c r="AF155" s="321" t="str">
        <f t="shared" si="119"/>
        <v xml:space="preserve">          0</v>
      </c>
      <c r="AG155" s="321" t="str">
        <f t="shared" si="120"/>
        <v xml:space="preserve">          0</v>
      </c>
      <c r="AQ155" s="350">
        <f>SUM('HL KNIHA VYPOC'!M364)</f>
        <v>0</v>
      </c>
      <c r="AS155" s="316">
        <f t="shared" si="122"/>
        <v>0</v>
      </c>
    </row>
    <row r="156" spans="1:50" outlineLevel="1" x14ac:dyDescent="0.25">
      <c r="A156" s="369">
        <v>8</v>
      </c>
      <c r="C156" s="370" t="s">
        <v>2166</v>
      </c>
      <c r="D156" s="347" t="str">
        <f>IF(VLOOKUP($A156,vykaz_p!$A:$G,1)=$A156,VLOOKUP($A156,vykaz_p!$A:$G,$B$1),0)</f>
        <v>Tržby z predaja dlhodobého nehmotného majetku, dlhodobého hmotného majetku a materiálu (641, 642)</v>
      </c>
      <c r="E156" s="348" t="s">
        <v>1216</v>
      </c>
      <c r="I156" s="374"/>
      <c r="J156" s="375"/>
      <c r="K156" s="375"/>
      <c r="L156" s="378">
        <f>SUM('HL KNIHA VYPOC'!G373+'HL KNIHA VYPOC'!G374)</f>
        <v>-50183.28</v>
      </c>
      <c r="M156" s="377"/>
      <c r="N156" s="318">
        <f t="shared" si="121"/>
        <v>50183</v>
      </c>
      <c r="V156" s="318">
        <f>SUM('HL KNIHA VYPOC'!K373+'HL KNIHA VYPOC'!K374)</f>
        <v>-32616.97</v>
      </c>
      <c r="X156" s="318">
        <f t="shared" si="123"/>
        <v>32617</v>
      </c>
      <c r="Z156" s="360"/>
      <c r="AF156" s="321" t="str">
        <f t="shared" si="119"/>
        <v xml:space="preserve">      50183</v>
      </c>
      <c r="AG156" s="321" t="str">
        <f t="shared" si="120"/>
        <v xml:space="preserve">      32617</v>
      </c>
      <c r="AQ156" s="350">
        <f>SUM('HL KNIHA VYPOC'!M373+'HL KNIHA VYPOC'!M374)</f>
        <v>0</v>
      </c>
      <c r="AS156" s="316">
        <f t="shared" si="122"/>
        <v>0</v>
      </c>
    </row>
    <row r="157" spans="1:50" outlineLevel="1" x14ac:dyDescent="0.25">
      <c r="A157" s="369">
        <v>9</v>
      </c>
      <c r="C157" s="370" t="s">
        <v>2167</v>
      </c>
      <c r="D157" s="347" t="str">
        <f>IF(VLOOKUP($A157,vykaz_p!$A:$G,1)=$A157,VLOOKUP($A157,vykaz_p!$A:$G,$B$1),0)</f>
        <v>Ostatné výnosy z hospodárskej činnosti (644, 645, 646, 648, 655, 657)</v>
      </c>
      <c r="E157" s="348" t="s">
        <v>2043</v>
      </c>
      <c r="I157" s="374"/>
      <c r="J157" s="375"/>
      <c r="K157" s="375"/>
      <c r="L157" s="378">
        <f>SUM('HL KNIHA VYPOC'!G375:G378)+'HL KNIHA VYPOC'!G383+'HL KNIHA VYPOC'!G384</f>
        <v>-49065.31</v>
      </c>
      <c r="M157" s="377"/>
      <c r="N157" s="318">
        <f t="shared" si="121"/>
        <v>49065</v>
      </c>
      <c r="V157" s="318">
        <f>SUM('HL KNIHA VYPOC'!K375:Q378)+'HL KNIHA VYPOC'!K383+'HL KNIHA VYPOC'!K384</f>
        <v>-1959.28</v>
      </c>
      <c r="X157" s="318">
        <f t="shared" si="123"/>
        <v>1959</v>
      </c>
      <c r="AF157" s="321" t="str">
        <f t="shared" si="119"/>
        <v xml:space="preserve">      49065</v>
      </c>
      <c r="AG157" s="321" t="str">
        <f t="shared" si="120"/>
        <v xml:space="preserve">       1959</v>
      </c>
      <c r="AQ157" s="350">
        <f>SUM('HL KNIHA VYPOC'!M375:AL378)+'HL KNIHA VYPOC'!M383+'HL KNIHA VYPOC'!M384</f>
        <v>0</v>
      </c>
      <c r="AS157" s="316">
        <f t="shared" si="122"/>
        <v>0</v>
      </c>
    </row>
    <row r="158" spans="1:50" x14ac:dyDescent="0.25">
      <c r="A158" s="369">
        <v>10</v>
      </c>
      <c r="C158" s="370" t="s">
        <v>2160</v>
      </c>
      <c r="D158" s="317" t="str">
        <f>IF(VLOOKUP($A158,vykaz_p!$A:$G,1)=$A158,VLOOKUP($A158,vykaz_p!$A:$G,$B$1),0)</f>
        <v>Náklady na hospodársku činnosť spolu r. 11 + r. 12
+ r. 13 + r. 14 + r. 15 + r. 20 +r. 21 + r. 24 + r. 25 + r. 26</v>
      </c>
      <c r="E158" s="363" t="s">
        <v>1225</v>
      </c>
      <c r="F158" s="366"/>
      <c r="I158" s="374"/>
      <c r="J158" s="375"/>
      <c r="K158" s="375"/>
      <c r="L158" s="376">
        <f>SUM(L159+L160+L161+L162+L163+L168+L169+L172+L173+L174)</f>
        <v>16416879.930000002</v>
      </c>
      <c r="M158" s="377"/>
      <c r="N158" s="344">
        <f>SUM(N159+N160+N161+N162+N163+N168+N169+N172+N173+N174)</f>
        <v>16997928</v>
      </c>
      <c r="P158" s="365"/>
      <c r="V158" s="344">
        <f>SUM(V159+V160+V161+V162+V163+V168+V169+V172+V173+V174)</f>
        <v>15125132.279999999</v>
      </c>
      <c r="X158" s="344">
        <f>SUM(X159+X160+X161+X162+X163+X168+X169+X172+X173+X174)</f>
        <v>15717295</v>
      </c>
      <c r="Z158" s="359"/>
      <c r="AF158" s="321" t="str">
        <f>REPT(" ",11-LEN(N158))&amp;N158</f>
        <v xml:space="preserve">   16997928</v>
      </c>
      <c r="AG158" s="321" t="str">
        <f>REPT(" ",11-LEN(X158))&amp;X158</f>
        <v xml:space="preserve">   15717295</v>
      </c>
      <c r="AK158" s="366"/>
      <c r="AQ158" s="341">
        <f>SUM(AQ159+AQ160+AQ161+AQ162+AQ163+AQ168+AQ169+AQ172+AQ173+AQ174)</f>
        <v>0</v>
      </c>
      <c r="AS158" s="341">
        <f>SUM(AS159+AS160+AS161+AS162+AS163+AS168+AS169+AS172+AS173+AS174)</f>
        <v>0</v>
      </c>
    </row>
    <row r="159" spans="1:50" outlineLevel="1" x14ac:dyDescent="0.25">
      <c r="A159" s="369">
        <v>11</v>
      </c>
      <c r="C159" s="370" t="s">
        <v>2035</v>
      </c>
      <c r="D159" s="347" t="str">
        <f>IF(VLOOKUP($A159,vykaz_p!$A:$G,1)=$A159,VLOOKUP($A159,vykaz_p!$A:$G,$B$1),0)</f>
        <v>Náklady vynaložené na obstaranie predaného tovaru (504, 507)</v>
      </c>
      <c r="E159" s="348" t="s">
        <v>2047</v>
      </c>
      <c r="I159" s="374"/>
      <c r="J159" s="375"/>
      <c r="K159" s="375"/>
      <c r="L159" s="378">
        <f>SUM('HL KNIHA VYPOC'!G268+'HL KNIHA VYPOC'!G270)</f>
        <v>838350.12</v>
      </c>
      <c r="M159" s="377"/>
      <c r="N159" s="318">
        <f>ROUND((L159),0)</f>
        <v>838350</v>
      </c>
      <c r="V159" s="318">
        <f>SUM('HL KNIHA VYPOC'!K268+'HL KNIHA VYPOC'!K270)</f>
        <v>981547.1</v>
      </c>
      <c r="X159" s="318">
        <f>ROUND((V159),0)</f>
        <v>981547</v>
      </c>
      <c r="AF159" s="321" t="str">
        <f t="shared" si="119"/>
        <v xml:space="preserve">     838350</v>
      </c>
      <c r="AG159" s="321" t="str">
        <f t="shared" si="120"/>
        <v xml:space="preserve">     981547</v>
      </c>
      <c r="AQ159" s="350">
        <f>SUM('HL KNIHA VYPOC'!M268+'HL KNIHA VYPOC'!M270)</f>
        <v>0</v>
      </c>
      <c r="AS159" s="350">
        <f>ROUND((AQ159),0)</f>
        <v>0</v>
      </c>
    </row>
    <row r="160" spans="1:50" outlineLevel="1" x14ac:dyDescent="0.25">
      <c r="A160" s="369">
        <v>12</v>
      </c>
      <c r="C160" s="370" t="s">
        <v>2059</v>
      </c>
      <c r="D160" s="347" t="str">
        <f>IF(VLOOKUP($A160,vykaz_p!$A:$G,1)=$A160,VLOOKUP($A160,vykaz_p!$A:$G,$B$1),0)</f>
        <v>Spotreba materiálu, energie a ostatných neskladovateľných dodávok (501, 502, 503)</v>
      </c>
      <c r="E160" s="348" t="s">
        <v>1217</v>
      </c>
      <c r="I160" s="374"/>
      <c r="J160" s="375"/>
      <c r="K160" s="375"/>
      <c r="L160" s="378">
        <f>SUM('HL KNIHA VYPOC'!G265:G267)</f>
        <v>8242633.6800000006</v>
      </c>
      <c r="M160" s="377"/>
      <c r="N160" s="318">
        <f t="shared" ref="N160:N162" si="124">ROUND((L160),0)</f>
        <v>8242634</v>
      </c>
      <c r="V160" s="318">
        <f>SUM('HL KNIHA VYPOC'!K265:Q267)</f>
        <v>7702547.7599999998</v>
      </c>
      <c r="X160" s="318">
        <f t="shared" ref="X160:X162" si="125">ROUND((V160),0)</f>
        <v>7702548</v>
      </c>
      <c r="Z160" s="360"/>
      <c r="AF160" s="321" t="str">
        <f t="shared" si="119"/>
        <v xml:space="preserve">    8242634</v>
      </c>
      <c r="AG160" s="321" t="str">
        <f t="shared" si="120"/>
        <v xml:space="preserve">    7702548</v>
      </c>
      <c r="AQ160" s="350">
        <f>SUM('HL KNIHA VYPOC'!M265:AL267)</f>
        <v>0</v>
      </c>
      <c r="AS160" s="350">
        <f t="shared" ref="AS160:AS162" si="126">ROUND((AQ160),0)</f>
        <v>0</v>
      </c>
    </row>
    <row r="161" spans="1:45" outlineLevel="1" x14ac:dyDescent="0.25">
      <c r="A161" s="369">
        <v>13</v>
      </c>
      <c r="C161" s="370" t="s">
        <v>2091</v>
      </c>
      <c r="D161" s="347" t="str">
        <f>IF(VLOOKUP($A161,vykaz_p!$A:$G,1)=$A161,VLOOKUP($A161,vykaz_p!$A:$G,$B$1),0)</f>
        <v>Opravné položky k zásobám (+/-) (505)</v>
      </c>
      <c r="E161" s="348" t="s">
        <v>1218</v>
      </c>
      <c r="I161" s="374"/>
      <c r="J161" s="375"/>
      <c r="K161" s="375"/>
      <c r="L161" s="378">
        <f>SUM('HL KNIHA VYPOC'!G269)</f>
        <v>0</v>
      </c>
      <c r="M161" s="377"/>
      <c r="N161" s="318">
        <f t="shared" si="124"/>
        <v>0</v>
      </c>
      <c r="V161" s="318">
        <f>SUM('HL KNIHA VYPOC'!K269)</f>
        <v>0</v>
      </c>
      <c r="X161" s="318">
        <f t="shared" si="125"/>
        <v>0</v>
      </c>
      <c r="AF161" s="321" t="str">
        <f t="shared" si="119"/>
        <v xml:space="preserve">          0</v>
      </c>
      <c r="AG161" s="321" t="str">
        <f t="shared" si="120"/>
        <v xml:space="preserve">          0</v>
      </c>
      <c r="AQ161" s="350">
        <f>SUM('HL KNIHA VYPOC'!M269)</f>
        <v>0</v>
      </c>
      <c r="AS161" s="350">
        <f t="shared" si="126"/>
        <v>0</v>
      </c>
    </row>
    <row r="162" spans="1:45" outlineLevel="1" x14ac:dyDescent="0.25">
      <c r="A162" s="369">
        <v>14</v>
      </c>
      <c r="C162" s="370" t="s">
        <v>2168</v>
      </c>
      <c r="D162" s="347" t="str">
        <f>IF(VLOOKUP($A162,vykaz_p!$A:$G,1)=$A162,VLOOKUP($A162,vykaz_p!$A:$G,$B$1),0)</f>
        <v>Služby (účtová skupina 51)</v>
      </c>
      <c r="E162" s="348" t="s">
        <v>1219</v>
      </c>
      <c r="I162" s="374"/>
      <c r="J162" s="375"/>
      <c r="K162" s="375"/>
      <c r="L162" s="378">
        <f>SUM('HL KNIHA VYPOC'!G271)</f>
        <v>3165831.0100000002</v>
      </c>
      <c r="M162" s="377"/>
      <c r="N162" s="318">
        <f t="shared" si="124"/>
        <v>3165831</v>
      </c>
      <c r="V162" s="318">
        <f>SUM('HL KNIHA VYPOC'!K271)</f>
        <v>2571613.85</v>
      </c>
      <c r="X162" s="318">
        <f t="shared" si="125"/>
        <v>2571614</v>
      </c>
      <c r="AF162" s="321" t="str">
        <f>REPT(" ",11-LEN(N162))&amp;N162</f>
        <v xml:space="preserve">    3165831</v>
      </c>
      <c r="AG162" s="321" t="str">
        <f>REPT(" ",11-LEN(X162))&amp;X162</f>
        <v xml:space="preserve">    2571614</v>
      </c>
      <c r="AQ162" s="350">
        <f>SUM('HL KNIHA VYPOC'!M271)</f>
        <v>0</v>
      </c>
      <c r="AS162" s="350">
        <f t="shared" si="126"/>
        <v>0</v>
      </c>
    </row>
    <row r="163" spans="1:45" outlineLevel="1" x14ac:dyDescent="0.25">
      <c r="A163" s="369">
        <v>15</v>
      </c>
      <c r="C163" s="370" t="s">
        <v>2169</v>
      </c>
      <c r="D163" s="347" t="str">
        <f>IF(VLOOKUP($A163,vykaz_p!$A:$G,1)=$A163,VLOOKUP($A163,vykaz_p!$A:$G,$B$1),0)</f>
        <v>Osobné náklady súčet (r. 16 až r. 19)</v>
      </c>
      <c r="E163" s="348" t="s">
        <v>1220</v>
      </c>
      <c r="F163" s="366"/>
      <c r="I163" s="374"/>
      <c r="J163" s="375"/>
      <c r="K163" s="375"/>
      <c r="L163" s="376">
        <f>SUM(L164:L167)</f>
        <v>4088618.5900000003</v>
      </c>
      <c r="M163" s="377"/>
      <c r="N163" s="344">
        <f>SUM(N164:N167)</f>
        <v>4088619</v>
      </c>
      <c r="P163" s="365"/>
      <c r="V163" s="344">
        <f>SUM(V164:V167)</f>
        <v>3803333.81</v>
      </c>
      <c r="X163" s="344">
        <f>SUM(X164:X167)</f>
        <v>3803334</v>
      </c>
      <c r="Z163" s="360"/>
      <c r="AF163" s="321" t="str">
        <f t="shared" si="119"/>
        <v xml:space="preserve">    4088619</v>
      </c>
      <c r="AG163" s="321" t="str">
        <f t="shared" si="120"/>
        <v xml:space="preserve">    3803334</v>
      </c>
      <c r="AK163" s="366"/>
      <c r="AQ163" s="341">
        <f>SUM(AQ164:AQ167)</f>
        <v>0</v>
      </c>
      <c r="AS163" s="341">
        <f>SUM(AS164:AS167)</f>
        <v>0</v>
      </c>
    </row>
    <row r="164" spans="1:45" outlineLevel="1" x14ac:dyDescent="0.25">
      <c r="A164" s="369">
        <v>16</v>
      </c>
      <c r="C164" s="370" t="s">
        <v>2170</v>
      </c>
      <c r="D164" s="347" t="str">
        <f>IF(VLOOKUP($A164,vykaz_p!$A:$G,1)=$A164,VLOOKUP($A164,vykaz_p!$A:$G,$B$1),0)</f>
        <v>Mzdové náklady (521, 522)</v>
      </c>
      <c r="E164" s="348" t="s">
        <v>1221</v>
      </c>
      <c r="I164" s="374"/>
      <c r="J164" s="375"/>
      <c r="K164" s="375"/>
      <c r="L164" s="378">
        <f>SUM('HL KNIHA VYPOC'!G280:G281)</f>
        <v>2963233.29</v>
      </c>
      <c r="M164" s="377"/>
      <c r="N164" s="318">
        <f>ROUND((L164),0)</f>
        <v>2963233</v>
      </c>
      <c r="V164" s="318">
        <f>SUM('HL KNIHA VYPOC'!K280:Q281)</f>
        <v>2782633.05</v>
      </c>
      <c r="X164" s="318">
        <f t="shared" ref="X164:X168" si="127">ROUND((V164),0)</f>
        <v>2782633</v>
      </c>
      <c r="AF164" s="321" t="str">
        <f t="shared" si="119"/>
        <v xml:space="preserve">    2963233</v>
      </c>
      <c r="AG164" s="321" t="str">
        <f t="shared" si="120"/>
        <v xml:space="preserve">    2782633</v>
      </c>
      <c r="AQ164" s="350">
        <f>SUM('HL KNIHA VYPOC'!M280:AL281)</f>
        <v>0</v>
      </c>
      <c r="AS164" s="350">
        <f t="shared" ref="AS164:AS168" si="128">ROUND((AQ164),0)</f>
        <v>0</v>
      </c>
    </row>
    <row r="165" spans="1:45" outlineLevel="1" x14ac:dyDescent="0.25">
      <c r="A165" s="369">
        <v>17</v>
      </c>
      <c r="C165" s="370" t="s">
        <v>2039</v>
      </c>
      <c r="D165" s="347" t="str">
        <f>IF(VLOOKUP($A165,vykaz_p!$A:$G,1)=$A165,VLOOKUP($A165,vykaz_p!$A:$G,$B$1),0)</f>
        <v>Odmeny členom orgánov spoločnosti a družstva (523)</v>
      </c>
      <c r="E165" s="348" t="s">
        <v>1222</v>
      </c>
      <c r="I165" s="374"/>
      <c r="J165" s="375"/>
      <c r="K165" s="375"/>
      <c r="L165" s="378">
        <f>SUM('HL KNIHA VYPOC'!G282)</f>
        <v>0</v>
      </c>
      <c r="M165" s="377"/>
      <c r="N165" s="318">
        <f>ROUND((L165),0)</f>
        <v>0</v>
      </c>
      <c r="V165" s="318">
        <f>SUM('HL KNIHA VYPOC'!K282)</f>
        <v>0</v>
      </c>
      <c r="X165" s="318">
        <f t="shared" si="127"/>
        <v>0</v>
      </c>
      <c r="AF165" s="321" t="str">
        <f t="shared" si="119"/>
        <v xml:space="preserve">          0</v>
      </c>
      <c r="AG165" s="321" t="str">
        <f t="shared" si="120"/>
        <v xml:space="preserve">          0</v>
      </c>
      <c r="AQ165" s="350">
        <f>SUM('HL KNIHA VYPOC'!M282)</f>
        <v>0</v>
      </c>
      <c r="AS165" s="350">
        <f t="shared" si="128"/>
        <v>0</v>
      </c>
    </row>
    <row r="166" spans="1:45" outlineLevel="1" x14ac:dyDescent="0.25">
      <c r="A166" s="369">
        <v>18</v>
      </c>
      <c r="C166" s="370" t="s">
        <v>2040</v>
      </c>
      <c r="D166" s="347" t="str">
        <f>IF(VLOOKUP($A166,vykaz_p!$A:$G,1)=$A166,VLOOKUP($A166,vykaz_p!$A:$G,$B$1),0)</f>
        <v>Náklady na sociálne poistenie (524, 525, 526)</v>
      </c>
      <c r="E166" s="348" t="s">
        <v>2049</v>
      </c>
      <c r="I166" s="374"/>
      <c r="J166" s="375"/>
      <c r="K166" s="375"/>
      <c r="L166" s="378">
        <f>SUM('HL KNIHA VYPOC'!G283:G285)</f>
        <v>1045883.6200000001</v>
      </c>
      <c r="M166" s="377"/>
      <c r="N166" s="318">
        <f>ROUND((L166),0)</f>
        <v>1045884</v>
      </c>
      <c r="V166" s="318">
        <f>SUM('HL KNIHA VYPOC'!K283:Q285)</f>
        <v>947110.79</v>
      </c>
      <c r="X166" s="318">
        <f t="shared" si="127"/>
        <v>947111</v>
      </c>
      <c r="AF166" s="321" t="str">
        <f t="shared" si="119"/>
        <v xml:space="preserve">    1045884</v>
      </c>
      <c r="AG166" s="321" t="str">
        <f t="shared" si="120"/>
        <v xml:space="preserve">     947111</v>
      </c>
      <c r="AQ166" s="350">
        <f>SUM('HL KNIHA VYPOC'!M283:AL285)</f>
        <v>0</v>
      </c>
      <c r="AS166" s="350">
        <f t="shared" si="128"/>
        <v>0</v>
      </c>
    </row>
    <row r="167" spans="1:45" outlineLevel="1" x14ac:dyDescent="0.25">
      <c r="A167" s="369">
        <v>19</v>
      </c>
      <c r="C167" s="370" t="s">
        <v>2041</v>
      </c>
      <c r="D167" s="347" t="str">
        <f>IF(VLOOKUP($A167,vykaz_p!$A:$G,1)=$A167,VLOOKUP($A167,vykaz_p!$A:$G,$B$1),0)</f>
        <v>Sociálne náklady (527, 528)</v>
      </c>
      <c r="E167" s="348" t="s">
        <v>1226</v>
      </c>
      <c r="I167" s="374"/>
      <c r="J167" s="375"/>
      <c r="K167" s="375"/>
      <c r="L167" s="378">
        <f>SUM('HL KNIHA VYPOC'!G286:G287)</f>
        <v>79501.679999999993</v>
      </c>
      <c r="M167" s="377"/>
      <c r="N167" s="318">
        <f>ROUND((L167),0)</f>
        <v>79502</v>
      </c>
      <c r="V167" s="318">
        <f>SUM('HL KNIHA VYPOC'!K286:Q287)</f>
        <v>73589.97</v>
      </c>
      <c r="X167" s="318">
        <f t="shared" si="127"/>
        <v>73590</v>
      </c>
      <c r="AF167" s="321" t="str">
        <f t="shared" si="119"/>
        <v xml:space="preserve">      79502</v>
      </c>
      <c r="AG167" s="321" t="str">
        <f t="shared" si="120"/>
        <v xml:space="preserve">      73590</v>
      </c>
      <c r="AQ167" s="350">
        <f>SUM('HL KNIHA VYPOC'!M286:AL287)</f>
        <v>0</v>
      </c>
      <c r="AS167" s="350">
        <f t="shared" si="128"/>
        <v>0</v>
      </c>
    </row>
    <row r="168" spans="1:45" outlineLevel="1" x14ac:dyDescent="0.25">
      <c r="A168" s="369">
        <v>20</v>
      </c>
      <c r="C168" s="370" t="s">
        <v>2171</v>
      </c>
      <c r="D168" s="347" t="str">
        <f>IF(VLOOKUP($A168,vykaz_p!$A:$G,1)=$A168,VLOOKUP($A168,vykaz_p!$A:$G,$B$1),0)</f>
        <v>Dane a poplatky (účtová skupina 53)</v>
      </c>
      <c r="E168" s="348" t="s">
        <v>2052</v>
      </c>
      <c r="I168" s="374"/>
      <c r="J168" s="375"/>
      <c r="K168" s="375"/>
      <c r="L168" s="378">
        <f>SUM('HL KNIHA VYPOC'!G289)</f>
        <v>18167.740000000002</v>
      </c>
      <c r="M168" s="377"/>
      <c r="N168" s="318">
        <f>ROUND((L168),0)</f>
        <v>18168</v>
      </c>
      <c r="V168" s="318">
        <f>SUM('HL KNIHA VYPOC'!K289)</f>
        <v>17862.59</v>
      </c>
      <c r="X168" s="318">
        <f t="shared" si="127"/>
        <v>17863</v>
      </c>
      <c r="AF168" s="321" t="str">
        <f t="shared" si="119"/>
        <v xml:space="preserve">      18168</v>
      </c>
      <c r="AG168" s="321" t="str">
        <f t="shared" si="120"/>
        <v xml:space="preserve">      17863</v>
      </c>
      <c r="AQ168" s="350">
        <f>SUM('HL KNIHA VYPOC'!M289)</f>
        <v>0</v>
      </c>
      <c r="AS168" s="350">
        <f t="shared" si="128"/>
        <v>0</v>
      </c>
    </row>
    <row r="169" spans="1:45" outlineLevel="1" x14ac:dyDescent="0.25">
      <c r="A169" s="369">
        <v>21</v>
      </c>
      <c r="C169" s="370" t="s">
        <v>2172</v>
      </c>
      <c r="D169" s="347" t="str">
        <f>IF(VLOOKUP($A169,vykaz_p!$A:$G,1)=$A169,VLOOKUP($A169,vykaz_p!$A:$G,$B$1),0)</f>
        <v>Odpisy a opravné položky k dlhodobému nehmotnému majetku a dlhodobému hmotnému majetku (r. 22 + r. 23)</v>
      </c>
      <c r="E169" s="348" t="s">
        <v>2054</v>
      </c>
      <c r="I169" s="374"/>
      <c r="J169" s="375"/>
      <c r="K169" s="375"/>
      <c r="L169" s="379"/>
      <c r="M169" s="377"/>
      <c r="N169" s="344">
        <f>SUM(N170:N171)</f>
        <v>581047</v>
      </c>
      <c r="X169" s="344">
        <f>SUM(X170:X171)</f>
        <v>592161</v>
      </c>
      <c r="Z169" s="360"/>
      <c r="AF169" s="321" t="str">
        <f t="shared" si="119"/>
        <v xml:space="preserve">     581047</v>
      </c>
      <c r="AG169" s="321" t="str">
        <f t="shared" si="120"/>
        <v xml:space="preserve">     592161</v>
      </c>
      <c r="AS169" s="341">
        <f>SUM(AS170:AS171)</f>
        <v>0</v>
      </c>
    </row>
    <row r="170" spans="1:45" outlineLevel="1" x14ac:dyDescent="0.25">
      <c r="A170" s="369">
        <v>22</v>
      </c>
      <c r="C170" s="370" t="s">
        <v>2173</v>
      </c>
      <c r="D170" s="347" t="str">
        <f>IF(VLOOKUP($A170,vykaz_p!$A:$G,1)=$A170,VLOOKUP($A170,vykaz_p!$A:$G,$B$1),0)</f>
        <v>Odpisy dlhodobého nehmotného majetku a dlhodobého hmotného majetku (551)</v>
      </c>
      <c r="E170" s="348" t="s">
        <v>1197</v>
      </c>
      <c r="I170" s="374"/>
      <c r="J170" s="375"/>
      <c r="K170" s="375"/>
      <c r="L170" s="378">
        <f>SUM('HL KNIHA VYPOC'!G307)</f>
        <v>581047.43000000005</v>
      </c>
      <c r="M170" s="377"/>
      <c r="N170" s="318">
        <f>ROUND((L170),0)</f>
        <v>581047</v>
      </c>
      <c r="V170" s="318">
        <f>SUM('HL KNIHA VYPOC'!K307)</f>
        <v>592160.86</v>
      </c>
      <c r="X170" s="318">
        <f t="shared" ref="X170:X174" si="129">ROUND((V170),0)</f>
        <v>592161</v>
      </c>
      <c r="Z170" s="360"/>
      <c r="AF170" s="321" t="str">
        <f t="shared" si="119"/>
        <v xml:space="preserve">     581047</v>
      </c>
      <c r="AG170" s="321" t="str">
        <f t="shared" si="120"/>
        <v xml:space="preserve">     592161</v>
      </c>
      <c r="AQ170" s="350">
        <f>SUM('HL KNIHA VYPOC'!M307)</f>
        <v>0</v>
      </c>
      <c r="AS170" s="350">
        <f t="shared" ref="AS170:AS174" si="130">ROUND((AQ170),0)</f>
        <v>0</v>
      </c>
    </row>
    <row r="171" spans="1:45" outlineLevel="1" x14ac:dyDescent="0.25">
      <c r="A171" s="369">
        <v>23</v>
      </c>
      <c r="C171" s="370" t="s">
        <v>2039</v>
      </c>
      <c r="D171" s="347" t="str">
        <f>IF(VLOOKUP($A171,vykaz_p!$A:$G,1)=$A171,VLOOKUP($A171,vykaz_p!$A:$G,$B$1),0)</f>
        <v>Opravné položky  k dlhodobému nehmotnému majetku a dlhodobému hmotnému majetku (+/-) (553)</v>
      </c>
      <c r="E171" s="348" t="s">
        <v>1199</v>
      </c>
      <c r="I171" s="374"/>
      <c r="J171" s="375"/>
      <c r="K171" s="375"/>
      <c r="L171" s="378">
        <f>SUM('HL KNIHA VYPOC'!G309)</f>
        <v>0</v>
      </c>
      <c r="M171" s="377"/>
      <c r="N171" s="318">
        <f>ROUND((L171),0)</f>
        <v>0</v>
      </c>
      <c r="V171" s="318">
        <f>SUM('HL KNIHA VYPOC'!K309)</f>
        <v>0</v>
      </c>
      <c r="X171" s="318">
        <f t="shared" si="129"/>
        <v>0</v>
      </c>
      <c r="Z171" s="360"/>
      <c r="AF171" s="321" t="str">
        <f t="shared" si="119"/>
        <v xml:space="preserve">          0</v>
      </c>
      <c r="AG171" s="321" t="str">
        <f t="shared" si="120"/>
        <v xml:space="preserve">          0</v>
      </c>
      <c r="AQ171" s="350">
        <f>SUM('HL KNIHA VYPOC'!M309)</f>
        <v>0</v>
      </c>
      <c r="AS171" s="350">
        <f t="shared" si="130"/>
        <v>0</v>
      </c>
    </row>
    <row r="172" spans="1:45" outlineLevel="1" x14ac:dyDescent="0.25">
      <c r="A172" s="369">
        <v>24</v>
      </c>
      <c r="C172" s="370" t="s">
        <v>2174</v>
      </c>
      <c r="D172" s="347" t="str">
        <f>IF(VLOOKUP($A172,vykaz_p!$A:$G,1)=$A172,VLOOKUP($A172,vykaz_p!$A:$G,$B$1),0)</f>
        <v>Zostatková cena predaného dlhodobého majetku a predaného materiálu (541, 542)</v>
      </c>
      <c r="E172" s="348" t="s">
        <v>1202</v>
      </c>
      <c r="I172" s="374"/>
      <c r="J172" s="375"/>
      <c r="K172" s="375"/>
      <c r="L172" s="378">
        <f>SUM('HL KNIHA VYPOC'!G297:G298)</f>
        <v>0</v>
      </c>
      <c r="M172" s="377"/>
      <c r="N172" s="318">
        <f>ROUND((L172),0)</f>
        <v>0</v>
      </c>
      <c r="V172" s="318">
        <f>SUM('HL KNIHA VYPOC'!K297:Q298)</f>
        <v>0</v>
      </c>
      <c r="X172" s="318">
        <f t="shared" si="129"/>
        <v>0</v>
      </c>
      <c r="Z172" s="360"/>
      <c r="AF172" s="321" t="str">
        <f t="shared" si="119"/>
        <v xml:space="preserve">          0</v>
      </c>
      <c r="AG172" s="321" t="str">
        <f t="shared" si="120"/>
        <v xml:space="preserve">          0</v>
      </c>
      <c r="AQ172" s="350">
        <f>SUM('HL KNIHA VYPOC'!M297:AL298)</f>
        <v>0</v>
      </c>
      <c r="AS172" s="350">
        <f t="shared" si="130"/>
        <v>0</v>
      </c>
    </row>
    <row r="173" spans="1:45" outlineLevel="1" x14ac:dyDescent="0.25">
      <c r="A173" s="369">
        <v>25</v>
      </c>
      <c r="C173" s="370" t="s">
        <v>2161</v>
      </c>
      <c r="D173" s="347" t="str">
        <f>IF(VLOOKUP($A173,vykaz_p!$A:$G,1)=$A173,VLOOKUP($A173,vykaz_p!$A:$G,$B$1),0)</f>
        <v>Opravné položky k pohľadávkam (+/-) (547)</v>
      </c>
      <c r="E173" s="348" t="s">
        <v>1205</v>
      </c>
      <c r="I173" s="374"/>
      <c r="J173" s="375"/>
      <c r="K173" s="375"/>
      <c r="L173" s="378">
        <f>SUM('HL KNIHA VYPOC'!G303)</f>
        <v>21246.079999999994</v>
      </c>
      <c r="M173" s="377"/>
      <c r="N173" s="318">
        <f>ROUND((L173),0)</f>
        <v>21246</v>
      </c>
      <c r="V173" s="318">
        <f>SUM('HL KNIHA VYPOC'!K303)</f>
        <v>3285.6000000000004</v>
      </c>
      <c r="X173" s="318">
        <f t="shared" si="129"/>
        <v>3286</v>
      </c>
      <c r="Z173" s="360"/>
      <c r="AF173" s="321" t="str">
        <f t="shared" si="119"/>
        <v xml:space="preserve">      21246</v>
      </c>
      <c r="AG173" s="321" t="str">
        <f t="shared" si="120"/>
        <v xml:space="preserve">       3286</v>
      </c>
      <c r="AQ173" s="350">
        <f>SUM('HL KNIHA VYPOC'!M303)</f>
        <v>0</v>
      </c>
      <c r="AS173" s="350">
        <f t="shared" si="130"/>
        <v>0</v>
      </c>
    </row>
    <row r="174" spans="1:45" outlineLevel="1" x14ac:dyDescent="0.25">
      <c r="A174" s="369">
        <v>26</v>
      </c>
      <c r="C174" s="370" t="s">
        <v>2175</v>
      </c>
      <c r="D174" s="347" t="str">
        <f>IF(VLOOKUP($A174,vykaz_p!$A:$G,1)=$A174,VLOOKUP($A174,vykaz_p!$A:$G,$B$1),0)</f>
        <v>Ostatné náklady na hospodársku činnosť 
(543, 544, 545, 546, 548, 549, 555, 557)</v>
      </c>
      <c r="E174" s="348" t="s">
        <v>1206</v>
      </c>
      <c r="I174" s="374"/>
      <c r="J174" s="375"/>
      <c r="K174" s="375"/>
      <c r="L174" s="378">
        <f>SUM('HL KNIHA VYPOC'!G299+'HL KNIHA VYPOC'!G300+'HL KNIHA VYPOC'!G301+'HL KNIHA VYPOC'!G302+'HL KNIHA VYPOC'!G304+'HL KNIHA VYPOC'!G305+'HL KNIHA VYPOC'!G310+'HL KNIHA VYPOC'!G311)</f>
        <v>42032.71</v>
      </c>
      <c r="M174" s="377"/>
      <c r="N174" s="318">
        <f>ROUND((L174),0)</f>
        <v>42033</v>
      </c>
      <c r="V174" s="318">
        <f>SUM('HL KNIHA VYPOC'!K299+'HL KNIHA VYPOC'!K300+'HL KNIHA VYPOC'!K301+'HL KNIHA VYPOC'!K302+'HL KNIHA VYPOC'!K304+'HL KNIHA VYPOC'!K305+'HL KNIHA VYPOC'!K310+'HL KNIHA VYPOC'!K311)</f>
        <v>44941.570000000007</v>
      </c>
      <c r="X174" s="318">
        <f t="shared" si="129"/>
        <v>44942</v>
      </c>
      <c r="Z174" s="360"/>
      <c r="AF174" s="321" t="str">
        <f t="shared" si="119"/>
        <v xml:space="preserve">      42033</v>
      </c>
      <c r="AG174" s="321" t="str">
        <f t="shared" si="120"/>
        <v xml:space="preserve">      44942</v>
      </c>
      <c r="AQ174" s="350">
        <f>SUM('HL KNIHA VYPOC'!M299+'HL KNIHA VYPOC'!M300+'HL KNIHA VYPOC'!M301+'HL KNIHA VYPOC'!M302+'HL KNIHA VYPOC'!M304+'HL KNIHA VYPOC'!M305+'HL KNIHA VYPOC'!M310+'HL KNIHA VYPOC'!M311)</f>
        <v>0</v>
      </c>
      <c r="AS174" s="350">
        <f t="shared" si="130"/>
        <v>0</v>
      </c>
    </row>
    <row r="175" spans="1:45" ht="15.75" customHeight="1" x14ac:dyDescent="0.25">
      <c r="A175" s="369">
        <v>27</v>
      </c>
      <c r="C175" s="370" t="s">
        <v>2176</v>
      </c>
      <c r="D175" s="317" t="str">
        <f>IF(VLOOKUP($A175,vykaz_p!$A:$G,1)=$A175,VLOOKUP($A175,vykaz_p!$A:$G,$B$1),0)</f>
        <v>Výsledok hospodárenia z hospodárskej činnosti (+/-) (r. 02 - r. 10)</v>
      </c>
      <c r="E175" s="363" t="s">
        <v>1210</v>
      </c>
      <c r="F175" s="366"/>
      <c r="I175" s="374"/>
      <c r="J175" s="375"/>
      <c r="K175" s="375"/>
      <c r="L175" s="379"/>
      <c r="M175" s="377"/>
      <c r="N175" s="344">
        <f>SUM(N150-N158)</f>
        <v>572178</v>
      </c>
      <c r="P175" s="365"/>
      <c r="X175" s="344">
        <f>SUM(X150-X158)</f>
        <v>532548</v>
      </c>
      <c r="Z175" s="359"/>
      <c r="AF175" s="362" t="str">
        <f>REPT(" ",11-LEN(N175))&amp;N175</f>
        <v xml:space="preserve">     572178</v>
      </c>
      <c r="AG175" s="362" t="str">
        <f>REPT(" ",11-LEN(X175))&amp;X175</f>
        <v xml:space="preserve">     532548</v>
      </c>
      <c r="AK175" s="366"/>
      <c r="AS175" s="341">
        <f>SUM(AS150-AS158)</f>
        <v>0</v>
      </c>
    </row>
    <row r="176" spans="1:45" x14ac:dyDescent="0.25">
      <c r="A176" s="369">
        <v>28</v>
      </c>
      <c r="C176" s="370" t="s">
        <v>2159</v>
      </c>
      <c r="D176" s="317" t="str">
        <f>IF(VLOOKUP($A176,vykaz_p!$A:$G,1)=$A176,VLOOKUP($A176,vykaz_p!$A:$G,$B$1),0)</f>
        <v>Pridaná hodnota (r. 03 + r. 04 + r. 05 + r. 06 + r. 07)
- (r. 11 + r. 12 + r. 13 + r. 14)</v>
      </c>
      <c r="E176" s="363" t="s">
        <v>1211</v>
      </c>
      <c r="F176" s="366"/>
      <c r="I176" s="374"/>
      <c r="J176" s="375"/>
      <c r="K176" s="375"/>
      <c r="L176" s="379"/>
      <c r="M176" s="377"/>
      <c r="N176" s="318">
        <f>SUM(N151+N152+N153+N154+N155)-(N159+N160+N161+N162)</f>
        <v>5224043</v>
      </c>
      <c r="P176" s="365"/>
      <c r="X176" s="318">
        <f>SUM(X151+X152+X153+X154+X155)-(X159+X160+X161+X162)</f>
        <v>4959558</v>
      </c>
      <c r="Z176" s="359"/>
      <c r="AF176" s="321" t="str">
        <f>REPT(" ",11-LEN(N176))&amp;N176</f>
        <v xml:space="preserve">    5224043</v>
      </c>
      <c r="AG176" s="321" t="str">
        <f>REPT(" ",11-LEN(X176))&amp;X176</f>
        <v xml:space="preserve">    4959558</v>
      </c>
      <c r="AK176" s="366"/>
      <c r="AS176" s="350">
        <f>SUM(AS151+AS152+AS153+AS154+AS155)-(AS159+AS160+AS161+AS162)</f>
        <v>0</v>
      </c>
    </row>
    <row r="177" spans="1:45" x14ac:dyDescent="0.25">
      <c r="A177" s="369">
        <v>29</v>
      </c>
      <c r="C177" s="370" t="s">
        <v>2160</v>
      </c>
      <c r="D177" s="317" t="str">
        <f>IF(VLOOKUP($A177,vykaz_p!$A:$G,1)=$A177,VLOOKUP($A177,vykaz_p!$A:$G,$B$1),0)</f>
        <v>Výnosy z finančnej činnosti spolu r. 30 + r. 31 + r. 35
+ r. 39 + r. 42 + r. 43 + r. 44</v>
      </c>
      <c r="E177" s="363" t="s">
        <v>1207</v>
      </c>
      <c r="F177" s="366"/>
      <c r="I177" s="374"/>
      <c r="J177" s="375"/>
      <c r="K177" s="375"/>
      <c r="L177" s="379"/>
      <c r="M177" s="377"/>
      <c r="N177" s="318">
        <f>SUM(N178+N179+N183+N187+N190+N191+N192)</f>
        <v>716</v>
      </c>
      <c r="P177" s="365"/>
      <c r="X177" s="318">
        <f>SUM(X178+X179+X183+X187+X190+X191+X192)</f>
        <v>132</v>
      </c>
      <c r="Z177" s="359"/>
      <c r="AF177" s="321" t="str">
        <f t="shared" si="119"/>
        <v xml:space="preserve">        716</v>
      </c>
      <c r="AG177" s="321" t="str">
        <f t="shared" si="120"/>
        <v xml:space="preserve">        132</v>
      </c>
      <c r="AK177" s="366"/>
      <c r="AS177" s="350">
        <f>SUM(AS178+AS179+AS183+AS187+AS190+AS191+AS192)</f>
        <v>0</v>
      </c>
    </row>
    <row r="178" spans="1:45" outlineLevel="1" x14ac:dyDescent="0.25">
      <c r="A178" s="369">
        <v>30</v>
      </c>
      <c r="C178" s="370" t="s">
        <v>2177</v>
      </c>
      <c r="D178" s="347" t="str">
        <f>IF(VLOOKUP($A178,vykaz_p!$A:$G,1)=$A178,VLOOKUP($A178,vykaz_p!$A:$G,$B$1),0)</f>
        <v>Tržby z predaja cenných papierov a podielov (661)</v>
      </c>
      <c r="E178" s="348" t="s">
        <v>1240</v>
      </c>
      <c r="I178" s="374"/>
      <c r="J178" s="375"/>
      <c r="K178" s="375"/>
      <c r="L178" s="378">
        <f>SUM('HL KNIHA VYPOC'!G390)</f>
        <v>0</v>
      </c>
      <c r="M178" s="377"/>
      <c r="N178" s="318">
        <f t="shared" ref="N178" si="131">ROUND((L178*-1),0)</f>
        <v>0</v>
      </c>
      <c r="V178" s="318">
        <f>SUM('HL KNIHA VYPOC'!K390)</f>
        <v>0</v>
      </c>
      <c r="X178" s="318">
        <f t="shared" ref="X178" si="132">ROUND((V178*-1),0)</f>
        <v>0</v>
      </c>
      <c r="Z178" s="360"/>
      <c r="AF178" s="321" t="str">
        <f t="shared" si="119"/>
        <v xml:space="preserve">          0</v>
      </c>
      <c r="AG178" s="321" t="str">
        <f t="shared" si="120"/>
        <v xml:space="preserve">          0</v>
      </c>
      <c r="AQ178" s="350">
        <f>SUM('HL KNIHA VYPOC'!M390)</f>
        <v>0</v>
      </c>
      <c r="AS178" s="316">
        <f t="shared" ref="AS178" si="133">ROUND((AQ178*-1),0)</f>
        <v>0</v>
      </c>
    </row>
    <row r="179" spans="1:45" outlineLevel="1" x14ac:dyDescent="0.25">
      <c r="A179" s="369">
        <v>31</v>
      </c>
      <c r="C179" s="370" t="s">
        <v>2178</v>
      </c>
      <c r="D179" s="347" t="str">
        <f>IF(VLOOKUP($A179,vykaz_p!$A:$G,1)=$A179,VLOOKUP($A179,vykaz_p!$A:$G,$B$1),0)</f>
        <v>Výnosy z dlhodobého finančného majetku súčet
(r. 32 až r. 34)</v>
      </c>
      <c r="E179" s="363" t="s">
        <v>1228</v>
      </c>
      <c r="I179" s="374"/>
      <c r="J179" s="375"/>
      <c r="K179" s="375"/>
      <c r="L179" s="379"/>
      <c r="M179" s="377"/>
      <c r="N179" s="344">
        <f>SUM(N180:N182)</f>
        <v>0</v>
      </c>
      <c r="X179" s="344">
        <f>SUM(X180:X182)</f>
        <v>0</v>
      </c>
      <c r="Z179" s="360"/>
      <c r="AF179" s="321" t="str">
        <f t="shared" si="119"/>
        <v xml:space="preserve">          0</v>
      </c>
      <c r="AG179" s="321" t="str">
        <f t="shared" si="120"/>
        <v xml:space="preserve">          0</v>
      </c>
      <c r="AS179" s="341">
        <f>SUM(AS180:AS182)</f>
        <v>0</v>
      </c>
    </row>
    <row r="180" spans="1:45" outlineLevel="1" x14ac:dyDescent="0.25">
      <c r="A180" s="369">
        <v>32</v>
      </c>
      <c r="C180" s="370" t="s">
        <v>2179</v>
      </c>
      <c r="D180" s="347" t="str">
        <f>IF(VLOOKUP($A180,vykaz_p!$A:$G,1)=$A180,VLOOKUP($A180,vykaz_p!$A:$G,$B$1),0)</f>
        <v>Výnosy z cenných papierov a podielov od prepojených účtovných jednotiek (665A)</v>
      </c>
      <c r="E180" s="348" t="s">
        <v>1227</v>
      </c>
      <c r="I180" s="374"/>
      <c r="J180" s="375"/>
      <c r="K180" s="375"/>
      <c r="L180" s="378">
        <f>SUM(ANALYTIKAVUJ!C217)</f>
        <v>0</v>
      </c>
      <c r="M180" s="377"/>
      <c r="N180" s="318">
        <f t="shared" ref="N180:N182" si="134">ROUND((L180*-1),0)</f>
        <v>0</v>
      </c>
      <c r="V180" s="318">
        <f>SUM(ANALYTIKAVUJ!D217)</f>
        <v>0</v>
      </c>
      <c r="X180" s="318">
        <f t="shared" ref="X180:X182" si="135">ROUND((V180*-1),0)</f>
        <v>0</v>
      </c>
      <c r="Z180" s="360"/>
      <c r="AF180" s="321" t="str">
        <f t="shared" si="119"/>
        <v xml:space="preserve">          0</v>
      </c>
      <c r="AG180" s="321" t="str">
        <f t="shared" si="120"/>
        <v xml:space="preserve">          0</v>
      </c>
      <c r="AQ180" s="350">
        <f>SUM(ANALYTIKAVUJ!E217)</f>
        <v>0</v>
      </c>
      <c r="AS180" s="316">
        <f t="shared" ref="AS180:AS182" si="136">ROUND((AQ180*-1),0)</f>
        <v>0</v>
      </c>
    </row>
    <row r="181" spans="1:45" outlineLevel="1" x14ac:dyDescent="0.25">
      <c r="A181" s="369">
        <v>33</v>
      </c>
      <c r="C181" s="370" t="s">
        <v>2039</v>
      </c>
      <c r="D181" s="347" t="str">
        <f>IF(VLOOKUP($A181,vykaz_p!$A:$G,1)=$A181,VLOOKUP($A181,vykaz_p!$A:$G,$B$1),0)</f>
        <v>Výnosy z cenných papierov a podielov v podielovej účasti okrem výnosov prepojených účtovných jednotiek (665A)</v>
      </c>
      <c r="E181" s="348" t="s">
        <v>2058</v>
      </c>
      <c r="I181" s="374"/>
      <c r="J181" s="375"/>
      <c r="K181" s="375"/>
      <c r="L181" s="378">
        <f>SUM(ANALYTIKAVUJ!C218)</f>
        <v>0</v>
      </c>
      <c r="M181" s="377"/>
      <c r="N181" s="318">
        <f t="shared" si="134"/>
        <v>0</v>
      </c>
      <c r="V181" s="318">
        <f>SUM(ANALYTIKAVUJ!D218)</f>
        <v>0</v>
      </c>
      <c r="X181" s="318">
        <f t="shared" si="135"/>
        <v>0</v>
      </c>
      <c r="Z181" s="360"/>
      <c r="AF181" s="321" t="str">
        <f t="shared" si="119"/>
        <v xml:space="preserve">          0</v>
      </c>
      <c r="AG181" s="321" t="str">
        <f t="shared" si="120"/>
        <v xml:space="preserve">          0</v>
      </c>
      <c r="AQ181" s="350">
        <f>SUM(ANALYTIKAVUJ!E218)</f>
        <v>0</v>
      </c>
      <c r="AS181" s="316">
        <f t="shared" si="136"/>
        <v>0</v>
      </c>
    </row>
    <row r="182" spans="1:45" outlineLevel="1" x14ac:dyDescent="0.25">
      <c r="A182" s="369">
        <v>34</v>
      </c>
      <c r="C182" s="370" t="s">
        <v>2040</v>
      </c>
      <c r="D182" s="347" t="str">
        <f>IF(VLOOKUP($A182,vykaz_p!$A:$G,1)=$A182,VLOOKUP($A182,vykaz_p!$A:$G,$B$1),0)</f>
        <v>Ostatné výnosy z cenných papierov a podielov (665A)</v>
      </c>
      <c r="E182" s="348" t="s">
        <v>2060</v>
      </c>
      <c r="I182" s="374"/>
      <c r="J182" s="375"/>
      <c r="K182" s="375"/>
      <c r="L182" s="378">
        <f>SUM(ANALYTIKAVUJ!C219)</f>
        <v>0</v>
      </c>
      <c r="M182" s="377"/>
      <c r="N182" s="318">
        <f t="shared" si="134"/>
        <v>0</v>
      </c>
      <c r="V182" s="318">
        <f>SUM(ANALYTIKAVUJ!D219)</f>
        <v>0</v>
      </c>
      <c r="X182" s="318">
        <f t="shared" si="135"/>
        <v>0</v>
      </c>
      <c r="Z182" s="360"/>
      <c r="AF182" s="321" t="str">
        <f t="shared" si="119"/>
        <v xml:space="preserve">          0</v>
      </c>
      <c r="AG182" s="321" t="str">
        <f t="shared" si="120"/>
        <v xml:space="preserve">          0</v>
      </c>
      <c r="AQ182" s="350">
        <f>SUM(ANALYTIKAVUJ!E219)</f>
        <v>0</v>
      </c>
      <c r="AS182" s="316">
        <f t="shared" si="136"/>
        <v>0</v>
      </c>
    </row>
    <row r="183" spans="1:45" outlineLevel="1" x14ac:dyDescent="0.25">
      <c r="A183" s="369">
        <v>35</v>
      </c>
      <c r="C183" s="370" t="s">
        <v>2180</v>
      </c>
      <c r="D183" s="347" t="str">
        <f>IF(VLOOKUP($A183,vykaz_p!$A:$G,1)=$A183,VLOOKUP($A183,vykaz_p!$A:$G,$B$1),0)</f>
        <v>Výnosy z krátkodobého finančného majetku súčet
(r. 36 až r. 38)</v>
      </c>
      <c r="E183" s="363" t="s">
        <v>2062</v>
      </c>
      <c r="I183" s="374"/>
      <c r="J183" s="375"/>
      <c r="K183" s="375"/>
      <c r="L183" s="379"/>
      <c r="M183" s="377"/>
      <c r="N183" s="344">
        <f>SUM(N184:N186)</f>
        <v>0</v>
      </c>
      <c r="X183" s="344">
        <f>SUM(X184:X186)</f>
        <v>0</v>
      </c>
      <c r="Z183" s="360"/>
      <c r="AF183" s="321" t="str">
        <f t="shared" si="119"/>
        <v xml:space="preserve">          0</v>
      </c>
      <c r="AG183" s="321" t="str">
        <f t="shared" si="120"/>
        <v xml:space="preserve">          0</v>
      </c>
      <c r="AS183" s="341">
        <f>SUM(AS184:AS186)</f>
        <v>0</v>
      </c>
    </row>
    <row r="184" spans="1:45" outlineLevel="1" x14ac:dyDescent="0.25">
      <c r="A184" s="369">
        <v>36</v>
      </c>
      <c r="C184" s="370" t="s">
        <v>2181</v>
      </c>
      <c r="D184" s="347" t="str">
        <f>IF(VLOOKUP($A184,vykaz_p!$A:$G,1)=$A184,VLOOKUP($A184,vykaz_p!$A:$G,$B$1),0)</f>
        <v>Výnosy z krátkodobého finančného majetku od prepojených účtovných jednotiek (666A)</v>
      </c>
      <c r="E184" s="348" t="s">
        <v>2064</v>
      </c>
      <c r="I184" s="374"/>
      <c r="J184" s="375"/>
      <c r="K184" s="375"/>
      <c r="L184" s="378">
        <f>SUM(ANALYTIKAVUJ!K217)</f>
        <v>0</v>
      </c>
      <c r="M184" s="377"/>
      <c r="N184" s="318">
        <f t="shared" ref="N184:N186" si="137">ROUND((L184*-1),0)</f>
        <v>0</v>
      </c>
      <c r="V184" s="318">
        <f>SUM(ANALYTIKAVUJ!L217)</f>
        <v>0</v>
      </c>
      <c r="X184" s="318">
        <f t="shared" ref="X184:X186" si="138">ROUND((V184*-1),0)</f>
        <v>0</v>
      </c>
      <c r="Z184" s="360"/>
      <c r="AF184" s="321" t="str">
        <f t="shared" si="119"/>
        <v xml:space="preserve">          0</v>
      </c>
      <c r="AG184" s="321" t="str">
        <f t="shared" si="120"/>
        <v xml:space="preserve">          0</v>
      </c>
      <c r="AQ184" s="350">
        <f>SUM(ANALYTIKAVUJ!M217)</f>
        <v>0</v>
      </c>
      <c r="AS184" s="316">
        <f t="shared" ref="AS184:AS186" si="139">ROUND((AQ184*-1),0)</f>
        <v>0</v>
      </c>
    </row>
    <row r="185" spans="1:45" outlineLevel="1" x14ac:dyDescent="0.25">
      <c r="A185" s="369">
        <v>37</v>
      </c>
      <c r="C185" s="370" t="s">
        <v>2039</v>
      </c>
      <c r="D185" s="347" t="str">
        <f>IF(VLOOKUP($A185,vykaz_p!$A:$G,1)=$A185,VLOOKUP($A185,vykaz_p!$A:$G,$B$1),0)</f>
        <v>Výnosy z krátkodobého finančného majetku v podielovej účasti okrem výnosov prepojených účtovných jednotiek (666A)</v>
      </c>
      <c r="E185" s="348" t="s">
        <v>2065</v>
      </c>
      <c r="I185" s="374"/>
      <c r="J185" s="375"/>
      <c r="K185" s="375"/>
      <c r="L185" s="378">
        <f>SUM(ANALYTIKAVUJ!K218)</f>
        <v>0</v>
      </c>
      <c r="M185" s="377"/>
      <c r="N185" s="318">
        <f t="shared" si="137"/>
        <v>0</v>
      </c>
      <c r="V185" s="318">
        <f>SUM(ANALYTIKAVUJ!L218)</f>
        <v>0</v>
      </c>
      <c r="X185" s="318">
        <f t="shared" si="138"/>
        <v>0</v>
      </c>
      <c r="Z185" s="360"/>
      <c r="AF185" s="321" t="str">
        <f t="shared" si="119"/>
        <v xml:space="preserve">          0</v>
      </c>
      <c r="AG185" s="321" t="str">
        <f t="shared" si="120"/>
        <v xml:space="preserve">          0</v>
      </c>
      <c r="AQ185" s="350">
        <f>SUM(ANALYTIKAVUJ!M218)</f>
        <v>0</v>
      </c>
      <c r="AS185" s="316">
        <f t="shared" si="139"/>
        <v>0</v>
      </c>
    </row>
    <row r="186" spans="1:45" outlineLevel="1" x14ac:dyDescent="0.25">
      <c r="A186" s="369">
        <v>38</v>
      </c>
      <c r="C186" s="370" t="s">
        <v>2040</v>
      </c>
      <c r="D186" s="347" t="str">
        <f>IF(VLOOKUP($A186,vykaz_p!$A:$G,1)=$A186,VLOOKUP($A186,vykaz_p!$A:$G,$B$1),0)</f>
        <v>Ostatné výnosy z krátkodobého finančného majetku (666A)</v>
      </c>
      <c r="E186" s="348" t="s">
        <v>2066</v>
      </c>
      <c r="I186" s="374"/>
      <c r="J186" s="375"/>
      <c r="K186" s="375"/>
      <c r="L186" s="378">
        <f>SUM(ANALYTIKAVUJ!K219)</f>
        <v>0</v>
      </c>
      <c r="M186" s="377"/>
      <c r="N186" s="318">
        <f t="shared" si="137"/>
        <v>0</v>
      </c>
      <c r="V186" s="318">
        <f>SUM(ANALYTIKAVUJ!L219)</f>
        <v>0</v>
      </c>
      <c r="X186" s="318">
        <f t="shared" si="138"/>
        <v>0</v>
      </c>
      <c r="Z186" s="360"/>
      <c r="AF186" s="321" t="str">
        <f t="shared" si="119"/>
        <v xml:space="preserve">          0</v>
      </c>
      <c r="AG186" s="321" t="str">
        <f t="shared" si="120"/>
        <v xml:space="preserve">          0</v>
      </c>
      <c r="AQ186" s="350">
        <f>SUM(ANALYTIKAVUJ!M219)</f>
        <v>0</v>
      </c>
      <c r="AS186" s="316">
        <f t="shared" si="139"/>
        <v>0</v>
      </c>
    </row>
    <row r="187" spans="1:45" outlineLevel="1" x14ac:dyDescent="0.25">
      <c r="A187" s="369">
        <v>39</v>
      </c>
      <c r="C187" s="370" t="s">
        <v>2182</v>
      </c>
      <c r="D187" s="347" t="str">
        <f>IF(VLOOKUP($A187,vykaz_p!$A:$G,1)=$A187,VLOOKUP($A187,vykaz_p!$A:$G,$B$1),0)</f>
        <v>Výnosové úroky (r. 40 + r. 41)</v>
      </c>
      <c r="E187" s="348" t="s">
        <v>2067</v>
      </c>
      <c r="I187" s="374"/>
      <c r="J187" s="375"/>
      <c r="K187" s="375"/>
      <c r="L187" s="379"/>
      <c r="M187" s="377"/>
      <c r="N187" s="344">
        <f>SUM(N188:N189)</f>
        <v>716</v>
      </c>
      <c r="X187" s="344">
        <f>SUM(X188:X189)</f>
        <v>132</v>
      </c>
      <c r="Z187" s="360"/>
      <c r="AF187" s="321" t="str">
        <f t="shared" si="119"/>
        <v xml:space="preserve">        716</v>
      </c>
      <c r="AG187" s="321" t="str">
        <f t="shared" si="120"/>
        <v xml:space="preserve">        132</v>
      </c>
      <c r="AS187" s="341">
        <f>SUM(AS188:AS189)</f>
        <v>0</v>
      </c>
    </row>
    <row r="188" spans="1:45" outlineLevel="1" x14ac:dyDescent="0.25">
      <c r="A188" s="369">
        <v>40</v>
      </c>
      <c r="C188" s="370" t="s">
        <v>2183</v>
      </c>
      <c r="D188" s="347" t="str">
        <f>IF(VLOOKUP($A188,vykaz_p!$A:$G,1)=$A188,VLOOKUP($A188,vykaz_p!$A:$G,$B$1),0)</f>
        <v>Výnosové úroky od prepojených účtovných jednotiek (662A)</v>
      </c>
      <c r="E188" s="348" t="s">
        <v>1229</v>
      </c>
      <c r="I188" s="374"/>
      <c r="J188" s="375"/>
      <c r="K188" s="375"/>
      <c r="L188" s="378">
        <f>SUM(ANALYTIKAVUJ!K212)</f>
        <v>-715.57</v>
      </c>
      <c r="M188" s="377"/>
      <c r="N188" s="318">
        <f t="shared" ref="N188:N192" si="140">ROUND((L188*-1),0)</f>
        <v>716</v>
      </c>
      <c r="V188" s="318">
        <f>SUM(ANALYTIKAVUJ!L212)</f>
        <v>-131.97</v>
      </c>
      <c r="X188" s="318">
        <f t="shared" ref="X188:X192" si="141">ROUND((V188*-1),0)</f>
        <v>132</v>
      </c>
      <c r="Z188" s="360"/>
      <c r="AF188" s="321" t="str">
        <f t="shared" si="119"/>
        <v xml:space="preserve">        716</v>
      </c>
      <c r="AG188" s="321" t="str">
        <f t="shared" si="120"/>
        <v xml:space="preserve">        132</v>
      </c>
      <c r="AQ188" s="350">
        <f>SUM(ANALYTIKAVUJ!M212)</f>
        <v>0</v>
      </c>
      <c r="AS188" s="316">
        <f t="shared" ref="AS188:AS192" si="142">ROUND((AQ188*-1),0)</f>
        <v>0</v>
      </c>
    </row>
    <row r="189" spans="1:45" outlineLevel="1" x14ac:dyDescent="0.25">
      <c r="A189" s="369">
        <v>41</v>
      </c>
      <c r="C189" s="370" t="s">
        <v>2039</v>
      </c>
      <c r="D189" s="347" t="str">
        <f>IF(VLOOKUP($A189,vykaz_p!$A:$G,1)=$A189,VLOOKUP($A189,vykaz_p!$A:$G,$B$1),0)</f>
        <v>Ostatné výnosové úroky (662A)</v>
      </c>
      <c r="E189" s="348" t="s">
        <v>2068</v>
      </c>
      <c r="I189" s="374"/>
      <c r="J189" s="375"/>
      <c r="K189" s="375"/>
      <c r="L189" s="378">
        <f>SUM(ANALYTIKAVUJ!K213)</f>
        <v>0</v>
      </c>
      <c r="M189" s="377"/>
      <c r="N189" s="318">
        <f t="shared" si="140"/>
        <v>0</v>
      </c>
      <c r="V189" s="318">
        <f>SUM(ANALYTIKAVUJ!L213)</f>
        <v>0</v>
      </c>
      <c r="X189" s="318">
        <f t="shared" si="141"/>
        <v>0</v>
      </c>
      <c r="Z189" s="360"/>
      <c r="AF189" s="321" t="str">
        <f t="shared" si="119"/>
        <v xml:space="preserve">          0</v>
      </c>
      <c r="AG189" s="321" t="str">
        <f t="shared" si="120"/>
        <v xml:space="preserve">          0</v>
      </c>
      <c r="AQ189" s="350">
        <f>SUM(ANALYTIKAVUJ!M213)</f>
        <v>0</v>
      </c>
      <c r="AS189" s="316">
        <f t="shared" si="142"/>
        <v>0</v>
      </c>
    </row>
    <row r="190" spans="1:45" outlineLevel="1" x14ac:dyDescent="0.25">
      <c r="A190" s="369">
        <v>42</v>
      </c>
      <c r="C190" s="370" t="s">
        <v>2184</v>
      </c>
      <c r="D190" s="347" t="str">
        <f>IF(VLOOKUP($A190,vykaz_p!$A:$G,1)=$A190,VLOOKUP($A190,vykaz_p!$A:$G,$B$1),0)</f>
        <v>Kurzové zisky (663)</v>
      </c>
      <c r="E190" s="348" t="s">
        <v>2070</v>
      </c>
      <c r="I190" s="374"/>
      <c r="J190" s="375"/>
      <c r="K190" s="375"/>
      <c r="L190" s="378">
        <f>SUM('HL KNIHA VYPOC'!G392)</f>
        <v>0</v>
      </c>
      <c r="M190" s="377"/>
      <c r="N190" s="318">
        <f t="shared" si="140"/>
        <v>0</v>
      </c>
      <c r="V190" s="318">
        <f>SUM('HL KNIHA VYPOC'!K392)</f>
        <v>0</v>
      </c>
      <c r="X190" s="318">
        <f t="shared" si="141"/>
        <v>0</v>
      </c>
      <c r="Z190" s="360"/>
      <c r="AF190" s="321" t="str">
        <f t="shared" si="119"/>
        <v xml:space="preserve">          0</v>
      </c>
      <c r="AG190" s="321" t="str">
        <f t="shared" si="120"/>
        <v xml:space="preserve">          0</v>
      </c>
      <c r="AQ190" s="350">
        <f>SUM('HL KNIHA VYPOC'!M392)</f>
        <v>0</v>
      </c>
      <c r="AS190" s="316">
        <f t="shared" si="142"/>
        <v>0</v>
      </c>
    </row>
    <row r="191" spans="1:45" outlineLevel="1" x14ac:dyDescent="0.25">
      <c r="A191" s="369">
        <v>43</v>
      </c>
      <c r="C191" s="370" t="s">
        <v>2185</v>
      </c>
      <c r="D191" s="347" t="str">
        <f>IF(VLOOKUP($A191,vykaz_p!$A:$G,1)=$A191,VLOOKUP($A191,vykaz_p!$A:$G,$B$1),0)</f>
        <v>Výnosy z precenenia cenných papierov a výnosy z derivátových operácií (664, 667)</v>
      </c>
      <c r="E191" s="348" t="s">
        <v>1230</v>
      </c>
      <c r="I191" s="374"/>
      <c r="J191" s="375"/>
      <c r="K191" s="375"/>
      <c r="L191" s="378">
        <f>SUM('HL KNIHA VYPOC'!G393+'HL KNIHA VYPOC'!G396)</f>
        <v>0</v>
      </c>
      <c r="M191" s="377"/>
      <c r="N191" s="318">
        <f t="shared" si="140"/>
        <v>0</v>
      </c>
      <c r="V191" s="318">
        <f>SUM('HL KNIHA VYPOC'!K393+'HL KNIHA VYPOC'!K396)</f>
        <v>0</v>
      </c>
      <c r="X191" s="318">
        <f t="shared" si="141"/>
        <v>0</v>
      </c>
      <c r="Z191" s="360"/>
      <c r="AF191" s="321" t="str">
        <f t="shared" si="119"/>
        <v xml:space="preserve">          0</v>
      </c>
      <c r="AG191" s="321" t="str">
        <f t="shared" si="120"/>
        <v xml:space="preserve">          0</v>
      </c>
      <c r="AQ191" s="350">
        <f>SUM('HL KNIHA VYPOC'!M393+'HL KNIHA VYPOC'!M396)</f>
        <v>0</v>
      </c>
      <c r="AS191" s="316">
        <f t="shared" si="142"/>
        <v>0</v>
      </c>
    </row>
    <row r="192" spans="1:45" outlineLevel="1" x14ac:dyDescent="0.25">
      <c r="A192" s="369">
        <v>44</v>
      </c>
      <c r="C192" s="370" t="s">
        <v>2186</v>
      </c>
      <c r="D192" s="347" t="str">
        <f>IF(VLOOKUP($A192,vykaz_p!$A:$G,1)=$A192,VLOOKUP($A192,vykaz_p!$A:$G,$B$1),0)</f>
        <v>Ostatné výnosy z finančnej činnosti (668)</v>
      </c>
      <c r="E192" s="348" t="s">
        <v>1231</v>
      </c>
      <c r="I192" s="374"/>
      <c r="J192" s="375"/>
      <c r="K192" s="375"/>
      <c r="L192" s="378">
        <f>SUM('HL KNIHA VYPOC'!G397)</f>
        <v>0</v>
      </c>
      <c r="M192" s="377"/>
      <c r="N192" s="318">
        <f t="shared" si="140"/>
        <v>0</v>
      </c>
      <c r="V192" s="318">
        <f>SUM('HL KNIHA VYPOC'!K397)</f>
        <v>0</v>
      </c>
      <c r="X192" s="318">
        <f t="shared" si="141"/>
        <v>0</v>
      </c>
      <c r="Z192" s="360"/>
      <c r="AF192" s="321" t="str">
        <f t="shared" si="119"/>
        <v xml:space="preserve">          0</v>
      </c>
      <c r="AG192" s="321" t="str">
        <f t="shared" si="120"/>
        <v xml:space="preserve">          0</v>
      </c>
      <c r="AQ192" s="350">
        <f>SUM('HL KNIHA VYPOC'!M397)</f>
        <v>0</v>
      </c>
      <c r="AS192" s="316">
        <f t="shared" si="142"/>
        <v>0</v>
      </c>
    </row>
    <row r="193" spans="1:45" x14ac:dyDescent="0.25">
      <c r="A193" s="369">
        <v>45</v>
      </c>
      <c r="C193" s="370" t="s">
        <v>2160</v>
      </c>
      <c r="D193" s="317" t="str">
        <f>IF(VLOOKUP($A193,vykaz_p!$A:$G,1)=$A193,VLOOKUP($A193,vykaz_p!$A:$G,$B$1),0)</f>
        <v>Náklady na finančnú činnosť spolu r. 46 + r. 47 + r. 48
+ r. 49 + r. 52 + r. 53 + r. 54</v>
      </c>
      <c r="E193" s="363" t="s">
        <v>1232</v>
      </c>
      <c r="F193" s="366"/>
      <c r="I193" s="374"/>
      <c r="J193" s="375"/>
      <c r="K193" s="375"/>
      <c r="L193" s="379"/>
      <c r="M193" s="377"/>
      <c r="N193" s="344">
        <f>SUM(N194+N195+N196+N197+N200+N201+N202)</f>
        <v>12753</v>
      </c>
      <c r="P193" s="365"/>
      <c r="X193" s="344">
        <f>SUM(X194+X195+X196+X197+X200+X201+X202)</f>
        <v>15730</v>
      </c>
      <c r="Z193" s="359"/>
      <c r="AF193" s="321" t="str">
        <f t="shared" si="119"/>
        <v xml:space="preserve">      12753</v>
      </c>
      <c r="AG193" s="321" t="str">
        <f t="shared" si="120"/>
        <v xml:space="preserve">      15730</v>
      </c>
      <c r="AK193" s="366"/>
      <c r="AS193" s="341">
        <f>SUM(AS194+AS195+AS196+AS197+AS200+AS201+AS202)</f>
        <v>0</v>
      </c>
    </row>
    <row r="194" spans="1:45" outlineLevel="1" x14ac:dyDescent="0.25">
      <c r="A194" s="369">
        <v>46</v>
      </c>
      <c r="C194" s="370" t="s">
        <v>2187</v>
      </c>
      <c r="D194" s="347" t="str">
        <f>IF(VLOOKUP($A194,vykaz_p!$A:$G,1)=$A194,VLOOKUP($A194,vykaz_p!$A:$G,$B$1),0)</f>
        <v>Predané cenné papiere a podiely (561)</v>
      </c>
      <c r="E194" s="348" t="s">
        <v>1241</v>
      </c>
      <c r="I194" s="374"/>
      <c r="J194" s="375"/>
      <c r="K194" s="375"/>
      <c r="L194" s="378">
        <f>SUM('HL KNIHA VYPOC'!G317)</f>
        <v>0</v>
      </c>
      <c r="M194" s="377"/>
      <c r="N194" s="318">
        <f>ROUND((L194),0)</f>
        <v>0</v>
      </c>
      <c r="V194" s="318">
        <f>SUM('HL KNIHA VYPOC'!K317)</f>
        <v>0</v>
      </c>
      <c r="X194" s="318">
        <f t="shared" ref="X194:X196" si="143">ROUND((V194),0)</f>
        <v>0</v>
      </c>
      <c r="Z194" s="360"/>
      <c r="AF194" s="321" t="str">
        <f t="shared" si="119"/>
        <v xml:space="preserve">          0</v>
      </c>
      <c r="AG194" s="321" t="str">
        <f t="shared" si="120"/>
        <v xml:space="preserve">          0</v>
      </c>
      <c r="AQ194" s="350">
        <f>SUM('HL KNIHA VYPOC'!M317)</f>
        <v>0</v>
      </c>
      <c r="AS194" s="350">
        <f t="shared" ref="AS194:AS196" si="144">ROUND((AQ194),0)</f>
        <v>0</v>
      </c>
    </row>
    <row r="195" spans="1:45" outlineLevel="1" x14ac:dyDescent="0.25">
      <c r="A195" s="369">
        <v>47</v>
      </c>
      <c r="C195" s="370" t="s">
        <v>2188</v>
      </c>
      <c r="D195" s="347" t="str">
        <f>IF(VLOOKUP($A195,vykaz_p!$A:$G,1)=$A195,VLOOKUP($A195,vykaz_p!$A:$G,$B$1),0)</f>
        <v>Náklady na krátkodobý finančný majetok (566)</v>
      </c>
      <c r="E195" s="348" t="s">
        <v>1200</v>
      </c>
      <c r="I195" s="374"/>
      <c r="J195" s="375"/>
      <c r="K195" s="375"/>
      <c r="L195" s="378">
        <f>SUM('HL KNIHA VYPOC'!G322)</f>
        <v>0</v>
      </c>
      <c r="M195" s="377"/>
      <c r="N195" s="318">
        <f>ROUND((L195),0)</f>
        <v>0</v>
      </c>
      <c r="V195" s="318">
        <f>SUM('HL KNIHA VYPOC'!K322)</f>
        <v>0</v>
      </c>
      <c r="X195" s="318">
        <f t="shared" si="143"/>
        <v>0</v>
      </c>
      <c r="Z195" s="360"/>
      <c r="AF195" s="321" t="str">
        <f t="shared" si="119"/>
        <v xml:space="preserve">          0</v>
      </c>
      <c r="AG195" s="321" t="str">
        <f t="shared" si="120"/>
        <v xml:space="preserve">          0</v>
      </c>
      <c r="AQ195" s="350">
        <f>SUM('HL KNIHA VYPOC'!M322)</f>
        <v>0</v>
      </c>
      <c r="AS195" s="350">
        <f t="shared" si="144"/>
        <v>0</v>
      </c>
    </row>
    <row r="196" spans="1:45" outlineLevel="1" x14ac:dyDescent="0.25">
      <c r="A196" s="369">
        <v>48</v>
      </c>
      <c r="C196" s="370" t="s">
        <v>2189</v>
      </c>
      <c r="D196" s="347" t="str">
        <f>IF(VLOOKUP($A196,vykaz_p!$A:$G,1)=$A196,VLOOKUP($A196,vykaz_p!$A:$G,$B$1),0)</f>
        <v>Opravné položky k finančnému majetku (+/-) (565)</v>
      </c>
      <c r="E196" s="348" t="s">
        <v>1201</v>
      </c>
      <c r="I196" s="374"/>
      <c r="J196" s="375"/>
      <c r="K196" s="375"/>
      <c r="L196" s="378">
        <f>SUM('HL KNIHA VYPOC'!G321)</f>
        <v>0</v>
      </c>
      <c r="M196" s="377"/>
      <c r="N196" s="318">
        <f>ROUND((L196),0)</f>
        <v>0</v>
      </c>
      <c r="V196" s="318">
        <f>SUM('HL KNIHA VYPOC'!K321)</f>
        <v>0</v>
      </c>
      <c r="X196" s="318">
        <f t="shared" si="143"/>
        <v>0</v>
      </c>
      <c r="Z196" s="360"/>
      <c r="AF196" s="321" t="str">
        <f t="shared" si="119"/>
        <v xml:space="preserve">          0</v>
      </c>
      <c r="AG196" s="321" t="str">
        <f t="shared" si="120"/>
        <v xml:space="preserve">          0</v>
      </c>
      <c r="AQ196" s="350">
        <f>SUM('HL KNIHA VYPOC'!M321)</f>
        <v>0</v>
      </c>
      <c r="AS196" s="350">
        <f t="shared" si="144"/>
        <v>0</v>
      </c>
    </row>
    <row r="197" spans="1:45" outlineLevel="1" x14ac:dyDescent="0.25">
      <c r="A197" s="369">
        <v>49</v>
      </c>
      <c r="C197" s="370" t="s">
        <v>2190</v>
      </c>
      <c r="D197" s="347" t="str">
        <f>IF(VLOOKUP($A197,vykaz_p!$A:$G,1)=$A197,VLOOKUP($A197,vykaz_p!$A:$G,$B$1),0)</f>
        <v>Nákladové úroky (r. 50 + r. 51)</v>
      </c>
      <c r="E197" s="363" t="s">
        <v>1208</v>
      </c>
      <c r="I197" s="374"/>
      <c r="J197" s="375"/>
      <c r="K197" s="375"/>
      <c r="L197" s="379"/>
      <c r="M197" s="377"/>
      <c r="N197" s="344">
        <f>SUM(N198:N199)</f>
        <v>7111</v>
      </c>
      <c r="X197" s="344">
        <f>SUM(X198:X199)</f>
        <v>11384</v>
      </c>
      <c r="Z197" s="360"/>
      <c r="AF197" s="321" t="str">
        <f t="shared" si="119"/>
        <v xml:space="preserve">       7111</v>
      </c>
      <c r="AG197" s="321" t="str">
        <f t="shared" si="120"/>
        <v xml:space="preserve">      11384</v>
      </c>
      <c r="AS197" s="341">
        <f>SUM(AS198:AS199)</f>
        <v>0</v>
      </c>
    </row>
    <row r="198" spans="1:45" outlineLevel="1" x14ac:dyDescent="0.25">
      <c r="A198" s="369">
        <v>50</v>
      </c>
      <c r="C198" s="370" t="s">
        <v>2191</v>
      </c>
      <c r="D198" s="347" t="str">
        <f>IF(VLOOKUP($A198,vykaz_p!$A:$G,1)=$A198,VLOOKUP($A198,vykaz_p!$A:$G,$B$1),0)</f>
        <v>Nákladové úroky pre prepojené účtovné jednotky (562A)</v>
      </c>
      <c r="E198" s="348" t="s">
        <v>1223</v>
      </c>
      <c r="I198" s="374"/>
      <c r="J198" s="375"/>
      <c r="K198" s="375"/>
      <c r="L198" s="378">
        <f>SUM(ANALYTIKAVUJ!C212)</f>
        <v>7111.34</v>
      </c>
      <c r="M198" s="377"/>
      <c r="N198" s="318">
        <f>ROUND((L198),0)</f>
        <v>7111</v>
      </c>
      <c r="V198" s="318">
        <f>SUM(ANALYTIKAVUJ!D212)</f>
        <v>11384.45</v>
      </c>
      <c r="X198" s="318">
        <f t="shared" ref="X198:X202" si="145">ROUND((V198),0)</f>
        <v>11384</v>
      </c>
      <c r="Z198" s="360"/>
      <c r="AF198" s="321" t="str">
        <f t="shared" si="119"/>
        <v xml:space="preserve">       7111</v>
      </c>
      <c r="AG198" s="321" t="str">
        <f t="shared" si="120"/>
        <v xml:space="preserve">      11384</v>
      </c>
      <c r="AQ198" s="350">
        <f>SUM(ANALYTIKAVUJ!E212)</f>
        <v>0</v>
      </c>
      <c r="AS198" s="350">
        <f t="shared" ref="AS198:AS202" si="146">ROUND((AQ198),0)</f>
        <v>0</v>
      </c>
    </row>
    <row r="199" spans="1:45" outlineLevel="1" x14ac:dyDescent="0.25">
      <c r="A199" s="369">
        <v>51</v>
      </c>
      <c r="C199" s="370" t="s">
        <v>2039</v>
      </c>
      <c r="D199" s="347" t="str">
        <f>IF(VLOOKUP($A199,vykaz_p!$A:$G,1)=$A199,VLOOKUP($A199,vykaz_p!$A:$G,$B$1),0)</f>
        <v>Ostatné nákladové úroky (562A)</v>
      </c>
      <c r="E199" s="348" t="s">
        <v>1196</v>
      </c>
      <c r="I199" s="374"/>
      <c r="J199" s="375"/>
      <c r="K199" s="375"/>
      <c r="L199" s="378">
        <f>SUM(ANALYTIKAVUJ!C213)</f>
        <v>0</v>
      </c>
      <c r="M199" s="377"/>
      <c r="N199" s="318">
        <f>ROUND((L199),0)</f>
        <v>0</v>
      </c>
      <c r="V199" s="318">
        <f>SUM(ANALYTIKAVUJ!D213)</f>
        <v>0</v>
      </c>
      <c r="X199" s="318">
        <f t="shared" si="145"/>
        <v>0</v>
      </c>
      <c r="Z199" s="360"/>
      <c r="AF199" s="321" t="str">
        <f t="shared" si="119"/>
        <v xml:space="preserve">          0</v>
      </c>
      <c r="AG199" s="321" t="str">
        <f t="shared" si="120"/>
        <v xml:space="preserve">          0</v>
      </c>
      <c r="AQ199" s="350">
        <f>SUM(ANALYTIKAVUJ!E213)</f>
        <v>0</v>
      </c>
      <c r="AS199" s="350">
        <f t="shared" si="146"/>
        <v>0</v>
      </c>
    </row>
    <row r="200" spans="1:45" outlineLevel="1" x14ac:dyDescent="0.25">
      <c r="A200" s="369">
        <v>52</v>
      </c>
      <c r="C200" s="370" t="s">
        <v>2192</v>
      </c>
      <c r="D200" s="347" t="str">
        <f>IF(VLOOKUP($A200,vykaz_p!$A:$G,1)=$A200,VLOOKUP($A200,vykaz_p!$A:$G,$B$1),0)</f>
        <v>Kurzové straty (563)</v>
      </c>
      <c r="E200" s="348" t="s">
        <v>1246</v>
      </c>
      <c r="I200" s="374"/>
      <c r="J200" s="375"/>
      <c r="K200" s="375"/>
      <c r="L200" s="378">
        <f>SUM('HL KNIHA VYPOC'!G319)</f>
        <v>0</v>
      </c>
      <c r="M200" s="377"/>
      <c r="N200" s="318">
        <f>ROUND((L200),0)</f>
        <v>0</v>
      </c>
      <c r="V200" s="318">
        <f>SUM('HL KNIHA VYPOC'!K319)</f>
        <v>0</v>
      </c>
      <c r="X200" s="318">
        <f t="shared" si="145"/>
        <v>0</v>
      </c>
      <c r="Z200" s="360"/>
      <c r="AF200" s="321" t="str">
        <f t="shared" si="119"/>
        <v xml:space="preserve">          0</v>
      </c>
      <c r="AG200" s="321" t="str">
        <f t="shared" si="120"/>
        <v xml:space="preserve">          0</v>
      </c>
      <c r="AQ200" s="350">
        <f>SUM('HL KNIHA VYPOC'!M319)</f>
        <v>0</v>
      </c>
      <c r="AS200" s="350">
        <f t="shared" si="146"/>
        <v>0</v>
      </c>
    </row>
    <row r="201" spans="1:45" outlineLevel="1" x14ac:dyDescent="0.25">
      <c r="A201" s="369">
        <v>53</v>
      </c>
      <c r="C201" s="370" t="s">
        <v>2193</v>
      </c>
      <c r="D201" s="347" t="str">
        <f>IF(VLOOKUP($A201,vykaz_p!$A:$G,1)=$A201,VLOOKUP($A201,vykaz_p!$A:$G,$B$1),0)</f>
        <v>Náklady na precenenie cenných papierov a náklady na derivátové operácie (564, 567)</v>
      </c>
      <c r="E201" s="348" t="s">
        <v>2075</v>
      </c>
      <c r="I201" s="374"/>
      <c r="J201" s="375"/>
      <c r="K201" s="375"/>
      <c r="L201" s="378">
        <f>SUM('HL KNIHA VYPOC'!G320+'HL KNIHA VYPOC'!G323)</f>
        <v>0</v>
      </c>
      <c r="M201" s="377"/>
      <c r="N201" s="318">
        <f>ROUND((L201),0)</f>
        <v>0</v>
      </c>
      <c r="V201" s="318">
        <f>SUM('HL KNIHA VYPOC'!K320+'HL KNIHA VYPOC'!K323)</f>
        <v>0</v>
      </c>
      <c r="X201" s="318">
        <f t="shared" si="145"/>
        <v>0</v>
      </c>
      <c r="Z201" s="360"/>
      <c r="AF201" s="321" t="str">
        <f t="shared" si="119"/>
        <v xml:space="preserve">          0</v>
      </c>
      <c r="AG201" s="321" t="str">
        <f t="shared" si="120"/>
        <v xml:space="preserve">          0</v>
      </c>
      <c r="AQ201" s="350">
        <f>SUM('HL KNIHA VYPOC'!M320+'HL KNIHA VYPOC'!M323)</f>
        <v>0</v>
      </c>
      <c r="AS201" s="350">
        <f t="shared" si="146"/>
        <v>0</v>
      </c>
    </row>
    <row r="202" spans="1:45" outlineLevel="1" x14ac:dyDescent="0.25">
      <c r="A202" s="369">
        <v>54</v>
      </c>
      <c r="C202" s="370" t="s">
        <v>2194</v>
      </c>
      <c r="D202" s="347" t="str">
        <f>IF(VLOOKUP($A202,vykaz_p!$A:$G,1)=$A202,VLOOKUP($A202,vykaz_p!$A:$G,$B$1),0)</f>
        <v>Ostatné náklady na finančnú činnosť (568, 569)</v>
      </c>
      <c r="E202" s="348" t="s">
        <v>2077</v>
      </c>
      <c r="I202" s="374"/>
      <c r="J202" s="375"/>
      <c r="K202" s="375"/>
      <c r="L202" s="378">
        <f>SUM('HL KNIHA VYPOC'!G324+'HL KNIHA VYPOC'!G325)</f>
        <v>5642.29</v>
      </c>
      <c r="M202" s="377"/>
      <c r="N202" s="318">
        <f>ROUND((L202),0)</f>
        <v>5642</v>
      </c>
      <c r="V202" s="318">
        <f>SUM('HL KNIHA VYPOC'!K324+'HL KNIHA VYPOC'!K325)</f>
        <v>4345.88</v>
      </c>
      <c r="X202" s="318">
        <f t="shared" si="145"/>
        <v>4346</v>
      </c>
      <c r="Z202" s="360"/>
      <c r="AF202" s="321" t="str">
        <f t="shared" si="119"/>
        <v xml:space="preserve">       5642</v>
      </c>
      <c r="AG202" s="321" t="str">
        <f t="shared" si="120"/>
        <v xml:space="preserve">       4346</v>
      </c>
      <c r="AQ202" s="350">
        <f>SUM('HL KNIHA VYPOC'!M324+'HL KNIHA VYPOC'!M325)</f>
        <v>0</v>
      </c>
      <c r="AS202" s="350">
        <f t="shared" si="146"/>
        <v>0</v>
      </c>
    </row>
    <row r="203" spans="1:45" x14ac:dyDescent="0.25">
      <c r="A203" s="369">
        <v>55</v>
      </c>
      <c r="C203" s="370" t="s">
        <v>2176</v>
      </c>
      <c r="D203" s="317" t="str">
        <f>IF(VLOOKUP($A203,vykaz_p!$A:$G,1)=$A203,VLOOKUP($A203,vykaz_p!$A:$G,$B$1),0)</f>
        <v>Výsledok hospodárenia z finančnej činnosti (+/-)
(r. 29 - r. 45)</v>
      </c>
      <c r="E203" s="363" t="s">
        <v>1233</v>
      </c>
      <c r="F203" s="366"/>
      <c r="I203" s="374"/>
      <c r="J203" s="375"/>
      <c r="K203" s="375"/>
      <c r="L203" s="379"/>
      <c r="M203" s="377"/>
      <c r="N203" s="344">
        <f>SUM(N177-N193)</f>
        <v>-12037</v>
      </c>
      <c r="P203" s="365"/>
      <c r="X203" s="344">
        <f>SUM(X177-X193)</f>
        <v>-15598</v>
      </c>
      <c r="Z203" s="359"/>
      <c r="AF203" s="321" t="str">
        <f t="shared" si="119"/>
        <v xml:space="preserve">     -12037</v>
      </c>
      <c r="AG203" s="321" t="str">
        <f t="shared" si="120"/>
        <v xml:space="preserve">     -15598</v>
      </c>
      <c r="AK203" s="366"/>
      <c r="AS203" s="341">
        <f>SUM(AS177-AS193)</f>
        <v>0</v>
      </c>
    </row>
    <row r="204" spans="1:45" x14ac:dyDescent="0.25">
      <c r="A204" s="369">
        <v>56</v>
      </c>
      <c r="C204" s="370" t="s">
        <v>2195</v>
      </c>
      <c r="D204" s="317" t="str">
        <f>IF(VLOOKUP($A204,vykaz_p!$A:$G,1)=$A204,VLOOKUP($A204,vykaz_p!$A:$G,$B$1),0)</f>
        <v>Výsledok hospodárenia za účtovné obdobie pred zdanením (+/-) (r. 27 + r. 55)</v>
      </c>
      <c r="E204" s="363" t="s">
        <v>1234</v>
      </c>
      <c r="F204" s="366"/>
      <c r="I204" s="374"/>
      <c r="J204" s="375"/>
      <c r="K204" s="375"/>
      <c r="L204" s="379"/>
      <c r="M204" s="377"/>
      <c r="N204" s="344">
        <f>SUM(N175+N203)</f>
        <v>560141</v>
      </c>
      <c r="P204" s="365"/>
      <c r="X204" s="344">
        <f>SUM(X175+X203)</f>
        <v>516950</v>
      </c>
      <c r="Z204" s="359"/>
      <c r="AF204" s="321" t="str">
        <f>REPT(" ",11-LEN(N204))&amp;N204</f>
        <v xml:space="preserve">     560141</v>
      </c>
      <c r="AG204" s="321" t="str">
        <f>REPT(" ",11-LEN(X204))&amp;X204</f>
        <v xml:space="preserve">     516950</v>
      </c>
      <c r="AK204" s="366"/>
      <c r="AS204" s="341">
        <f>SUM(AS175+AS203)</f>
        <v>0</v>
      </c>
    </row>
    <row r="205" spans="1:45" outlineLevel="1" x14ac:dyDescent="0.25">
      <c r="A205" s="369">
        <v>57</v>
      </c>
      <c r="C205" s="370" t="s">
        <v>2196</v>
      </c>
      <c r="D205" s="347" t="str">
        <f>IF(VLOOKUP($A205,vykaz_p!$A:$G,1)=$A205,VLOOKUP($A205,vykaz_p!$A:$G,$B$1),0)</f>
        <v>Daň z príjmov (r. 58 + r. 59)</v>
      </c>
      <c r="E205" s="363" t="s">
        <v>1235</v>
      </c>
      <c r="I205" s="374"/>
      <c r="J205" s="375"/>
      <c r="K205" s="375"/>
      <c r="L205" s="379"/>
      <c r="M205" s="377"/>
      <c r="N205" s="344">
        <f>SUM(N206:N207)</f>
        <v>119198</v>
      </c>
      <c r="X205" s="344">
        <f>SUM(X206:X207)</f>
        <v>120631</v>
      </c>
      <c r="AF205" s="321" t="str">
        <f t="shared" si="119"/>
        <v xml:space="preserve">     119198</v>
      </c>
      <c r="AG205" s="321" t="str">
        <f t="shared" si="120"/>
        <v xml:space="preserve">     120631</v>
      </c>
      <c r="AS205" s="341">
        <f>SUM(AS206:AS207)</f>
        <v>0</v>
      </c>
    </row>
    <row r="206" spans="1:45" outlineLevel="1" x14ac:dyDescent="0.25">
      <c r="A206" s="369">
        <v>58</v>
      </c>
      <c r="C206" s="370" t="s">
        <v>2197</v>
      </c>
      <c r="D206" s="347" t="str">
        <f>IF(VLOOKUP($A206,vykaz_p!$A:$G,1)=$A206,VLOOKUP($A206,vykaz_p!$A:$G,$B$1),0)</f>
        <v>Daň z príjmov  splatná (591, 595)</v>
      </c>
      <c r="E206" s="348" t="s">
        <v>1242</v>
      </c>
      <c r="I206" s="380"/>
      <c r="J206" s="379"/>
      <c r="K206" s="379"/>
      <c r="L206" s="378">
        <f>SUM('HL KNIHA VYPOC'!G340+'HL KNIHA VYPOC'!G344)</f>
        <v>125443.4</v>
      </c>
      <c r="M206" s="377"/>
      <c r="N206" s="318">
        <f>ROUND((L206),0)</f>
        <v>125443</v>
      </c>
      <c r="V206" s="318">
        <f>SUM('HL KNIHA VYPOC'!K340+'HL KNIHA VYPOC'!K344)</f>
        <v>122952.65</v>
      </c>
      <c r="X206" s="318">
        <f t="shared" ref="X206:X208" si="147">ROUND((V206),0)</f>
        <v>122953</v>
      </c>
      <c r="AF206" s="321" t="str">
        <f t="shared" si="119"/>
        <v xml:space="preserve">     125443</v>
      </c>
      <c r="AG206" s="321" t="str">
        <f t="shared" si="120"/>
        <v xml:space="preserve">     122953</v>
      </c>
      <c r="AQ206" s="350">
        <f>SUM('HL KNIHA VYPOC'!M340+'HL KNIHA VYPOC'!M344)</f>
        <v>0</v>
      </c>
      <c r="AS206" s="350">
        <f t="shared" ref="AS206:AS208" si="148">ROUND((AQ206),0)</f>
        <v>0</v>
      </c>
    </row>
    <row r="207" spans="1:45" outlineLevel="1" x14ac:dyDescent="0.25">
      <c r="A207" s="369">
        <v>59</v>
      </c>
      <c r="C207" s="370" t="s">
        <v>2039</v>
      </c>
      <c r="D207" s="347" t="str">
        <f>IF(VLOOKUP($A207,vykaz_p!$A:$G,1)=$A207,VLOOKUP($A207,vykaz_p!$A:$G,$B$1),0)</f>
        <v>Daň z príjmov odložená (+/-) (592)</v>
      </c>
      <c r="E207" s="348" t="s">
        <v>1203</v>
      </c>
      <c r="I207" s="380"/>
      <c r="J207" s="379"/>
      <c r="K207" s="379"/>
      <c r="L207" s="378">
        <f>SUM('HL KNIHA VYPOC'!G341)</f>
        <v>-6244.7900000000009</v>
      </c>
      <c r="M207" s="377"/>
      <c r="N207" s="318">
        <f>ROUND((L207),0)</f>
        <v>-6245</v>
      </c>
      <c r="V207" s="318">
        <f>SUM('HL KNIHA VYPOC'!K341)</f>
        <v>-2322.06</v>
      </c>
      <c r="X207" s="318">
        <f t="shared" si="147"/>
        <v>-2322</v>
      </c>
      <c r="AF207" s="321" t="str">
        <f t="shared" si="119"/>
        <v xml:space="preserve">      -6245</v>
      </c>
      <c r="AG207" s="321" t="str">
        <f t="shared" si="120"/>
        <v xml:space="preserve">      -2322</v>
      </c>
      <c r="AQ207" s="350">
        <f>SUM('HL KNIHA VYPOC'!M341)</f>
        <v>0</v>
      </c>
      <c r="AS207" s="350">
        <f t="shared" si="148"/>
        <v>0</v>
      </c>
    </row>
    <row r="208" spans="1:45" outlineLevel="1" x14ac:dyDescent="0.25">
      <c r="A208" s="369">
        <v>60</v>
      </c>
      <c r="C208" s="370" t="s">
        <v>2198</v>
      </c>
      <c r="D208" s="347" t="str">
        <f>IF(VLOOKUP($A208,vykaz_p!$A:$G,1)=$A208,VLOOKUP($A208,vykaz_p!$A:$G,$B$1),0)</f>
        <v>Prevod podielov na výsledku hospodárenia spoločníkom (+/- 596)</v>
      </c>
      <c r="E208" s="348" t="s">
        <v>1204</v>
      </c>
      <c r="I208" s="380"/>
      <c r="J208" s="379"/>
      <c r="K208" s="379"/>
      <c r="L208" s="378">
        <f>SUM('HL KNIHA VYPOC'!G345)</f>
        <v>0</v>
      </c>
      <c r="M208" s="377"/>
      <c r="N208" s="318">
        <f>ROUND((L208),0)</f>
        <v>0</v>
      </c>
      <c r="V208" s="318">
        <f>SUM('HL KNIHA VYPOC'!K345)</f>
        <v>0</v>
      </c>
      <c r="X208" s="318">
        <f t="shared" si="147"/>
        <v>0</v>
      </c>
      <c r="AF208" s="321" t="str">
        <f t="shared" si="119"/>
        <v xml:space="preserve">          0</v>
      </c>
      <c r="AG208" s="321" t="str">
        <f t="shared" si="120"/>
        <v xml:space="preserve">          0</v>
      </c>
      <c r="AQ208" s="350">
        <f>SUM('HL KNIHA VYPOC'!M345)</f>
        <v>0</v>
      </c>
      <c r="AS208" s="350">
        <f t="shared" si="148"/>
        <v>0</v>
      </c>
    </row>
    <row r="209" spans="1:45" x14ac:dyDescent="0.25">
      <c r="A209" s="369">
        <v>61</v>
      </c>
      <c r="C209" s="370" t="s">
        <v>2195</v>
      </c>
      <c r="D209" s="317" t="str">
        <f>IF(VLOOKUP($A209,vykaz_p!$A:$G,1)=$A209,VLOOKUP($A209,vykaz_p!$A:$G,$B$1),0)</f>
        <v>Výsledok hospodárenia za účtovné obdobie po  zdanení (+/-) (r. 56 - r. 57 - r. 60)</v>
      </c>
      <c r="E209" s="363" t="s">
        <v>1209</v>
      </c>
      <c r="F209" s="366"/>
      <c r="I209" s="380"/>
      <c r="J209" s="379"/>
      <c r="K209" s="379"/>
      <c r="L209" s="379"/>
      <c r="M209" s="377"/>
      <c r="N209" s="344">
        <f>SUM(N204-N205-N208)</f>
        <v>440943</v>
      </c>
      <c r="P209" s="365"/>
      <c r="S209" s="318">
        <f>SUM(N209-N102)</f>
        <v>0</v>
      </c>
      <c r="X209" s="318">
        <f>SUM(X204-X205-X208)</f>
        <v>396319</v>
      </c>
      <c r="Z209" s="381">
        <f>SUM(X209-X102)</f>
        <v>0</v>
      </c>
      <c r="AF209" s="321" t="str">
        <f>REPT(" ",11-LEN(N209))&amp;N209</f>
        <v xml:space="preserve">     440943</v>
      </c>
      <c r="AG209" s="321" t="str">
        <f>REPT(" ",11-LEN(X209))&amp;X209</f>
        <v xml:space="preserve">     396319</v>
      </c>
      <c r="AJ209" s="321"/>
      <c r="AK209" s="366"/>
      <c r="AN209" s="350">
        <f>SUM(AI209-AI102)</f>
        <v>0</v>
      </c>
      <c r="AS209" s="350">
        <f>SUM(AS204-AS205-AS208)</f>
        <v>0</v>
      </c>
    </row>
    <row r="210" spans="1:45" x14ac:dyDescent="0.25">
      <c r="AF210" s="321" t="str">
        <f t="shared" si="119"/>
        <v xml:space="preserve">           </v>
      </c>
      <c r="AG210" s="321" t="str">
        <f t="shared" si="120"/>
        <v xml:space="preserve">           </v>
      </c>
    </row>
    <row r="211" spans="1:45" ht="0.75" customHeight="1" x14ac:dyDescent="0.25">
      <c r="AS211" s="350"/>
    </row>
    <row r="212" spans="1:45" hidden="1" x14ac:dyDescent="0.25">
      <c r="B212" s="382">
        <v>146</v>
      </c>
      <c r="D212" s="317" t="str">
        <f>IF(VLOOKUP($B212,suvaha_p!$A:$G,1)=$B212,VLOOKUP($B212,suvaha_p!$A:$G,$B$1),0)</f>
        <v>Označenie</v>
      </c>
    </row>
    <row r="213" spans="1:45" hidden="1" x14ac:dyDescent="0.25">
      <c r="B213" s="382">
        <v>147</v>
      </c>
      <c r="D213" s="317" t="str">
        <f>IF(VLOOKUP($B213,suvaha_p!$A:$G,1)=$B213,VLOOKUP($B213,suvaha_p!$A:$G,$B$1),0)</f>
        <v>STRANA AKTÍV</v>
      </c>
    </row>
    <row r="214" spans="1:45" hidden="1" x14ac:dyDescent="0.25">
      <c r="B214" s="382">
        <v>148</v>
      </c>
      <c r="D214" s="317" t="str">
        <f>IF(VLOOKUP($B214,suvaha_p!$A:$G,1)=$B214,VLOOKUP($B214,suvaha_p!$A:$G,$B$1),0)</f>
        <v>STRANA PASÍV</v>
      </c>
    </row>
    <row r="215" spans="1:45" hidden="1" x14ac:dyDescent="0.25">
      <c r="B215" s="382">
        <v>149</v>
      </c>
      <c r="D215" s="317" t="str">
        <f>IF(VLOOKUP($B215,suvaha_p!$A:$G,1)=$B215,VLOOKUP($B215,suvaha_p!$A:$G,$B$1),0)</f>
        <v>Číslo riadku</v>
      </c>
    </row>
    <row r="216" spans="1:45" hidden="1" x14ac:dyDescent="0.25">
      <c r="B216" s="382">
        <v>150</v>
      </c>
      <c r="D216" s="317" t="str">
        <f>IF(VLOOKUP($B216,suvaha_p!$A:$G,1)=$B216,VLOOKUP($B216,suvaha_p!$A:$G,$B$1),0)</f>
        <v>Bežné účtovné obdobie</v>
      </c>
    </row>
    <row r="217" spans="1:45" hidden="1" x14ac:dyDescent="0.25">
      <c r="B217" s="382">
        <v>151</v>
      </c>
      <c r="D217" s="317" t="str">
        <f>IF(VLOOKUP($B217,suvaha_p!$A:$G,1)=$B217,VLOOKUP($B217,suvaha_p!$A:$G,$B$1),0)</f>
        <v>Bezprostredne predchádzajúce účtovné obdobie</v>
      </c>
    </row>
    <row r="218" spans="1:45" hidden="1" x14ac:dyDescent="0.25">
      <c r="B218" s="382">
        <v>152</v>
      </c>
      <c r="D218" s="317" t="str">
        <f>IF(VLOOKUP($B218,suvaha_p!$A:$G,1)=$B218,VLOOKUP($B218,suvaha_p!$A:$G,$B$1),0)</f>
        <v>Brutto-časť 1</v>
      </c>
    </row>
    <row r="219" spans="1:45" hidden="1" x14ac:dyDescent="0.25">
      <c r="B219" s="382">
        <v>153</v>
      </c>
      <c r="D219" s="317" t="str">
        <f>IF(VLOOKUP($B219,suvaha_p!$A:$G,1)=$B219,VLOOKUP($B219,suvaha_p!$A:$G,$B$1),0)</f>
        <v>Oprávky</v>
      </c>
    </row>
    <row r="220" spans="1:45" hidden="1" x14ac:dyDescent="0.25">
      <c r="B220" s="382">
        <v>154</v>
      </c>
      <c r="D220" s="317" t="str">
        <f>IF(VLOOKUP($B220,suvaha_p!$A:$G,1)=$B220,VLOOKUP($B220,suvaha_p!$A:$G,$B$1),0)</f>
        <v>Opravné položky</v>
      </c>
    </row>
    <row r="221" spans="1:45" hidden="1" x14ac:dyDescent="0.25">
      <c r="B221" s="382">
        <v>155</v>
      </c>
      <c r="D221" s="317" t="str">
        <f>IF(VLOOKUP($B221,suvaha_p!$A:$G,1)=$B221,VLOOKUP($B221,suvaha_p!$A:$G,$B$1),0)</f>
        <v>Netto</v>
      </c>
    </row>
    <row r="222" spans="1:45" hidden="1" x14ac:dyDescent="0.25">
      <c r="B222" s="382">
        <v>156</v>
      </c>
      <c r="D222" s="317" t="str">
        <f>IF(VLOOKUP($B222,suvaha_p!$A:$G,1)=$B222,VLOOKUP($B222,suvaha_p!$A:$G,$B$1),0)</f>
        <v>Netto</v>
      </c>
    </row>
    <row r="223" spans="1:45" hidden="1" x14ac:dyDescent="0.25">
      <c r="B223" s="382">
        <v>157</v>
      </c>
      <c r="D223" s="317" t="str">
        <f>IF(VLOOKUP($B223,suvaha_p!$A:$G,1)=$B223,VLOOKUP($B223,suvaha_p!$A:$G,$B$1),0)</f>
        <v>Text</v>
      </c>
    </row>
    <row r="224" spans="1:45" hidden="1" x14ac:dyDescent="0.25">
      <c r="B224" s="382">
        <v>158</v>
      </c>
    </row>
    <row r="225" spans="2:4" hidden="1" x14ac:dyDescent="0.25">
      <c r="B225" s="382">
        <v>159</v>
      </c>
      <c r="C225" s="316">
        <v>3</v>
      </c>
      <c r="D225" s="316" t="s">
        <v>39</v>
      </c>
    </row>
    <row r="226" spans="2:4" hidden="1" x14ac:dyDescent="0.25">
      <c r="C226" s="316">
        <v>4</v>
      </c>
      <c r="D226" s="316" t="s">
        <v>114</v>
      </c>
    </row>
    <row r="227" spans="2:4" hidden="1" x14ac:dyDescent="0.25">
      <c r="C227" s="316">
        <v>5</v>
      </c>
      <c r="D227" s="316" t="s">
        <v>115</v>
      </c>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xr:uid="{00000000-0002-0000-0700-000000000000}">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R125"/>
  <sheetViews>
    <sheetView view="pageBreakPreview" topLeftCell="H106" zoomScaleNormal="100" zoomScaleSheetLayoutView="100" workbookViewId="0">
      <selection activeCell="AI11" sqref="AI11:AO11"/>
    </sheetView>
  </sheetViews>
  <sheetFormatPr defaultColWidth="1.85546875" defaultRowHeight="14.85" customHeight="1" x14ac:dyDescent="0.25"/>
  <cols>
    <col min="1" max="46" width="1.85546875" style="386"/>
    <col min="47" max="47" width="1.85546875" style="386" customWidth="1"/>
    <col min="48" max="48" width="1.7109375" style="386" customWidth="1"/>
    <col min="49" max="49" width="1.7109375" style="386" hidden="1" customWidth="1"/>
    <col min="50" max="50" width="0.5703125" style="386" hidden="1" customWidth="1"/>
    <col min="51" max="51" width="2" style="386" hidden="1" customWidth="1"/>
    <col min="52" max="53" width="1.7109375" style="386" hidden="1" customWidth="1"/>
    <col min="54" max="54" width="6.7109375" style="389" hidden="1" customWidth="1"/>
    <col min="55" max="55" width="1.7109375" style="386" hidden="1" customWidth="1"/>
    <col min="56" max="56" width="6.7109375" style="386" hidden="1" customWidth="1"/>
    <col min="57" max="57" width="1.7109375" style="386" hidden="1" customWidth="1"/>
    <col min="58" max="58" width="5.28515625" style="386" hidden="1" customWidth="1"/>
    <col min="59" max="59" width="1.7109375" style="386" hidden="1" customWidth="1"/>
    <col min="60" max="60" width="5.28515625" style="386" hidden="1" customWidth="1"/>
    <col min="61" max="67" width="1.7109375" style="386" hidden="1" customWidth="1"/>
    <col min="68" max="70" width="8.7109375" style="386" hidden="1" customWidth="1"/>
    <col min="71" max="84" width="8.7109375" style="386" customWidth="1"/>
    <col min="85" max="16384" width="1.85546875" style="386"/>
  </cols>
  <sheetData>
    <row r="2" spans="1:60" ht="15.95" customHeight="1" x14ac:dyDescent="0.25">
      <c r="A2" s="383" t="s">
        <v>2199</v>
      </c>
      <c r="B2" s="384"/>
      <c r="C2" s="384"/>
      <c r="D2" s="384"/>
      <c r="E2" s="384"/>
      <c r="F2" s="384"/>
      <c r="G2" s="384"/>
      <c r="H2" s="384"/>
      <c r="I2" s="384"/>
      <c r="J2" s="384"/>
      <c r="K2" s="384"/>
      <c r="L2" s="384"/>
      <c r="M2" s="384"/>
      <c r="N2" s="384"/>
      <c r="O2" s="384"/>
      <c r="P2" s="384"/>
      <c r="Q2" s="385"/>
      <c r="AE2" s="386" t="s">
        <v>2200</v>
      </c>
      <c r="AG2" s="387"/>
      <c r="AH2" s="388" t="str">
        <f>Hlavicka!H15</f>
        <v>2</v>
      </c>
      <c r="AI2" s="388" t="str">
        <f>Hlavicka!I15</f>
        <v>0</v>
      </c>
      <c r="AJ2" s="388" t="str">
        <f>Hlavicka!J15</f>
        <v>2</v>
      </c>
      <c r="AK2" s="388" t="str">
        <f>Hlavicka!K15</f>
        <v>0</v>
      </c>
      <c r="AL2" s="388" t="str">
        <f>Hlavicka!L15</f>
        <v>3</v>
      </c>
      <c r="AM2" s="388" t="str">
        <f>Hlavicka!M15</f>
        <v>8</v>
      </c>
      <c r="AN2" s="388" t="str">
        <f>Hlavicka!N15</f>
        <v>6</v>
      </c>
      <c r="AO2" s="388" t="str">
        <f>Hlavicka!O15</f>
        <v>3</v>
      </c>
      <c r="AP2" s="388" t="str">
        <f>Hlavicka!P15</f>
        <v>7</v>
      </c>
      <c r="AQ2" s="388" t="str">
        <f>Hlavicka!Q15</f>
        <v>9</v>
      </c>
      <c r="AR2" s="387"/>
    </row>
    <row r="4" spans="1:60" s="391" customFormat="1" ht="14.85" customHeight="1" x14ac:dyDescent="0.25">
      <c r="A4" s="390" t="s">
        <v>2201</v>
      </c>
      <c r="BB4" s="389"/>
    </row>
    <row r="5" spans="1:60" s="391" customFormat="1" ht="14.85" customHeight="1" x14ac:dyDescent="0.25">
      <c r="A5" s="1341" t="s">
        <v>2202</v>
      </c>
      <c r="B5" s="1341"/>
      <c r="C5" s="1341"/>
      <c r="D5" s="1341"/>
      <c r="E5" s="1341"/>
      <c r="F5" s="1341"/>
      <c r="G5" s="1341" t="s">
        <v>2203</v>
      </c>
      <c r="H5" s="1341"/>
      <c r="I5" s="1341"/>
      <c r="J5" s="1341"/>
      <c r="K5" s="1341"/>
      <c r="L5" s="1341"/>
      <c r="M5" s="1341"/>
      <c r="N5" s="1341"/>
      <c r="O5" s="1341"/>
      <c r="P5" s="1341"/>
      <c r="Q5" s="1341"/>
      <c r="R5" s="1341"/>
      <c r="S5" s="1341"/>
      <c r="T5" s="1341"/>
      <c r="U5" s="1341"/>
      <c r="V5" s="1341"/>
      <c r="W5" s="1341"/>
      <c r="X5" s="1341"/>
      <c r="Y5" s="1341"/>
      <c r="Z5" s="1341"/>
      <c r="AA5" s="1341"/>
      <c r="AB5" s="1341"/>
      <c r="AC5" s="1341"/>
      <c r="AD5" s="1341"/>
      <c r="AE5" s="1341"/>
      <c r="AF5" s="1341"/>
      <c r="AG5" s="1341"/>
      <c r="AH5" s="1341"/>
      <c r="AI5" s="1341" t="s">
        <v>1263</v>
      </c>
      <c r="AJ5" s="1341"/>
      <c r="AK5" s="1341"/>
      <c r="AL5" s="1341"/>
      <c r="AM5" s="1341"/>
      <c r="AN5" s="1341"/>
      <c r="AO5" s="1341"/>
      <c r="AP5" s="1341" t="s">
        <v>1277</v>
      </c>
      <c r="AQ5" s="1341"/>
      <c r="AR5" s="1341"/>
      <c r="AS5" s="1341"/>
      <c r="AT5" s="1341"/>
      <c r="AU5" s="1341"/>
      <c r="AV5" s="1341"/>
      <c r="AW5" s="392"/>
      <c r="BB5" s="389"/>
    </row>
    <row r="6" spans="1:60" s="391" customFormat="1" ht="30.75" customHeight="1" x14ac:dyDescent="0.25">
      <c r="A6" s="1341"/>
      <c r="B6" s="1341"/>
      <c r="C6" s="1341"/>
      <c r="D6" s="1341"/>
      <c r="E6" s="1341"/>
      <c r="F6" s="1341"/>
      <c r="G6" s="1341"/>
      <c r="H6" s="1341"/>
      <c r="I6" s="1341"/>
      <c r="J6" s="1341"/>
      <c r="K6" s="1341"/>
      <c r="L6" s="1341"/>
      <c r="M6" s="1341"/>
      <c r="N6" s="1341"/>
      <c r="O6" s="1341"/>
      <c r="P6" s="1341"/>
      <c r="Q6" s="1341"/>
      <c r="R6" s="1341"/>
      <c r="S6" s="1341"/>
      <c r="T6" s="1341"/>
      <c r="U6" s="1341"/>
      <c r="V6" s="1341"/>
      <c r="W6" s="1341"/>
      <c r="X6" s="1341"/>
      <c r="Y6" s="1341"/>
      <c r="Z6" s="1341"/>
      <c r="AA6" s="1341"/>
      <c r="AB6" s="1341"/>
      <c r="AC6" s="1341"/>
      <c r="AD6" s="1341"/>
      <c r="AE6" s="1341"/>
      <c r="AF6" s="1341"/>
      <c r="AG6" s="1341"/>
      <c r="AH6" s="1341"/>
      <c r="AI6" s="1341"/>
      <c r="AJ6" s="1341"/>
      <c r="AK6" s="1341"/>
      <c r="AL6" s="1341"/>
      <c r="AM6" s="1341"/>
      <c r="AN6" s="1341"/>
      <c r="AO6" s="1341"/>
      <c r="AP6" s="1341"/>
      <c r="AQ6" s="1341"/>
      <c r="AR6" s="1341"/>
      <c r="AS6" s="1341"/>
      <c r="AT6" s="1341"/>
      <c r="AU6" s="1341"/>
      <c r="AV6" s="1341"/>
      <c r="AW6" s="392"/>
      <c r="BB6" s="389"/>
    </row>
    <row r="7" spans="1:60" s="391" customFormat="1" ht="14.85" customHeight="1" x14ac:dyDescent="0.25">
      <c r="A7" s="1350"/>
      <c r="B7" s="1350"/>
      <c r="C7" s="1350"/>
      <c r="D7" s="1350"/>
      <c r="E7" s="1350"/>
      <c r="F7" s="1350"/>
      <c r="G7" s="1351" t="s">
        <v>2204</v>
      </c>
      <c r="H7" s="1351"/>
      <c r="I7" s="1351"/>
      <c r="J7" s="1351"/>
      <c r="K7" s="1351"/>
      <c r="L7" s="1351"/>
      <c r="M7" s="1351"/>
      <c r="N7" s="1351"/>
      <c r="O7" s="1351"/>
      <c r="P7" s="1351"/>
      <c r="Q7" s="1351"/>
      <c r="R7" s="1351"/>
      <c r="S7" s="1351"/>
      <c r="T7" s="1351"/>
      <c r="U7" s="1351"/>
      <c r="V7" s="1351"/>
      <c r="W7" s="1351"/>
      <c r="X7" s="1351"/>
      <c r="Y7" s="1351"/>
      <c r="Z7" s="1351"/>
      <c r="AA7" s="1351"/>
      <c r="AB7" s="1351"/>
      <c r="AC7" s="1351"/>
      <c r="AD7" s="1351"/>
      <c r="AE7" s="1351"/>
      <c r="AF7" s="1351"/>
      <c r="AG7" s="1351"/>
      <c r="AH7" s="1351"/>
      <c r="AI7" s="1352"/>
      <c r="AJ7" s="1352"/>
      <c r="AK7" s="1352"/>
      <c r="AL7" s="1352"/>
      <c r="AM7" s="1352"/>
      <c r="AN7" s="1352"/>
      <c r="AO7" s="1352"/>
      <c r="AP7" s="1352"/>
      <c r="AQ7" s="1352"/>
      <c r="AR7" s="1352"/>
      <c r="AS7" s="1352"/>
      <c r="AT7" s="1352"/>
      <c r="AU7" s="1352"/>
      <c r="AV7" s="1352"/>
      <c r="AW7" s="393"/>
      <c r="AX7" s="394"/>
      <c r="BB7" s="389"/>
    </row>
    <row r="8" spans="1:60" s="391" customFormat="1" ht="15.95" customHeight="1" x14ac:dyDescent="0.25">
      <c r="A8" s="1333" t="s">
        <v>2205</v>
      </c>
      <c r="B8" s="1333"/>
      <c r="C8" s="1333"/>
      <c r="D8" s="1333"/>
      <c r="E8" s="1333"/>
      <c r="F8" s="1333"/>
      <c r="G8" s="1340" t="s">
        <v>2206</v>
      </c>
      <c r="H8" s="1340"/>
      <c r="I8" s="1340"/>
      <c r="J8" s="1340"/>
      <c r="K8" s="1340"/>
      <c r="L8" s="1340"/>
      <c r="M8" s="1340"/>
      <c r="N8" s="1340"/>
      <c r="O8" s="1340"/>
      <c r="P8" s="1340"/>
      <c r="Q8" s="1340"/>
      <c r="R8" s="1340"/>
      <c r="S8" s="1340"/>
      <c r="T8" s="1340"/>
      <c r="U8" s="1340"/>
      <c r="V8" s="1340"/>
      <c r="W8" s="1340"/>
      <c r="X8" s="1340"/>
      <c r="Y8" s="1340"/>
      <c r="Z8" s="1340"/>
      <c r="AA8" s="1340"/>
      <c r="AB8" s="1340"/>
      <c r="AC8" s="1340"/>
      <c r="AD8" s="1340"/>
      <c r="AE8" s="1340"/>
      <c r="AF8" s="1340"/>
      <c r="AG8" s="1340"/>
      <c r="AH8" s="1340"/>
      <c r="AI8" s="1343">
        <f>SUM(SUVAHAVUJ!$N$204)</f>
        <v>560141</v>
      </c>
      <c r="AJ8" s="1343"/>
      <c r="AK8" s="1343"/>
      <c r="AL8" s="1343"/>
      <c r="AM8" s="1343"/>
      <c r="AN8" s="1343"/>
      <c r="AO8" s="1343"/>
      <c r="AP8" s="1343">
        <f>SUM(SUVAHAVUJ!X204)</f>
        <v>516950</v>
      </c>
      <c r="AQ8" s="1343"/>
      <c r="AR8" s="1343"/>
      <c r="AS8" s="1343"/>
      <c r="AT8" s="1343"/>
      <c r="AU8" s="1343"/>
      <c r="AV8" s="1343"/>
      <c r="AW8" s="393"/>
      <c r="AX8" s="394"/>
      <c r="BB8" s="395">
        <f>SUM(SUVAHAVUJ!$N$204)</f>
        <v>560141</v>
      </c>
      <c r="BC8" s="396"/>
      <c r="BD8" s="395">
        <f>SUM(SUVAHAVUJ!$X$204)</f>
        <v>516950</v>
      </c>
      <c r="BE8" s="396"/>
      <c r="BF8" s="396"/>
      <c r="BG8" s="396"/>
      <c r="BH8" s="396"/>
    </row>
    <row r="9" spans="1:60" s="391" customFormat="1" ht="29.25" customHeight="1" x14ac:dyDescent="0.25">
      <c r="A9" s="1333" t="s">
        <v>2207</v>
      </c>
      <c r="B9" s="1333"/>
      <c r="C9" s="1333"/>
      <c r="D9" s="1333"/>
      <c r="E9" s="1333"/>
      <c r="F9" s="1333"/>
      <c r="G9" s="1339" t="s">
        <v>2208</v>
      </c>
      <c r="H9" s="1340"/>
      <c r="I9" s="1340"/>
      <c r="J9" s="1340"/>
      <c r="K9" s="1340"/>
      <c r="L9" s="1340"/>
      <c r="M9" s="1340"/>
      <c r="N9" s="1340"/>
      <c r="O9" s="1340"/>
      <c r="P9" s="1340"/>
      <c r="Q9" s="1340"/>
      <c r="R9" s="1340"/>
      <c r="S9" s="1340"/>
      <c r="T9" s="1340"/>
      <c r="U9" s="1340"/>
      <c r="V9" s="1340"/>
      <c r="W9" s="1340"/>
      <c r="X9" s="1340"/>
      <c r="Y9" s="1340"/>
      <c r="Z9" s="1340"/>
      <c r="AA9" s="1340"/>
      <c r="AB9" s="1340"/>
      <c r="AC9" s="1340"/>
      <c r="AD9" s="1340"/>
      <c r="AE9" s="1340"/>
      <c r="AF9" s="1340"/>
      <c r="AG9" s="1340"/>
      <c r="AH9" s="1340"/>
      <c r="AI9" s="1347">
        <f>SUM(AI10+AI11+AI12+AI13+AI14+AI15+AI16+AI17+AI18+AI19+AI20+AI21+AI22)</f>
        <v>568672</v>
      </c>
      <c r="AJ9" s="1347"/>
      <c r="AK9" s="1347"/>
      <c r="AL9" s="1347"/>
      <c r="AM9" s="1347"/>
      <c r="AN9" s="1347"/>
      <c r="AO9" s="1347"/>
      <c r="AP9" s="1347">
        <f>SUM(AP10+AP11+AP12+AP13+AP14+AP15+AP16+AP17+AP18+AP19+AP20+AP21+AP22)</f>
        <v>625837</v>
      </c>
      <c r="AQ9" s="1347"/>
      <c r="AR9" s="1347"/>
      <c r="AS9" s="1347"/>
      <c r="AT9" s="1347"/>
      <c r="AU9" s="1347"/>
      <c r="AV9" s="1347"/>
      <c r="AW9" s="393"/>
      <c r="AX9" s="394"/>
      <c r="BB9" s="395">
        <f>SUM(BB10+BB11+BB12+BB13+BB14+BB15+BB16+BB17+BB18+BB19+BB20+BB21+BB22)</f>
        <v>575067</v>
      </c>
      <c r="BC9" s="396"/>
      <c r="BD9" s="396">
        <f>SUM(BD10+BD11+BD12+BD13+BD14+BD15+BD16+BD17+BD18+BD19+BD20+BD21+BD22)</f>
        <v>625838</v>
      </c>
      <c r="BE9" s="396"/>
      <c r="BF9" s="396"/>
      <c r="BG9" s="396"/>
      <c r="BH9" s="396"/>
    </row>
    <row r="10" spans="1:60" s="391" customFormat="1" ht="15.95" customHeight="1" x14ac:dyDescent="0.25">
      <c r="A10" s="1333" t="s">
        <v>2209</v>
      </c>
      <c r="B10" s="1333"/>
      <c r="C10" s="1333"/>
      <c r="D10" s="1333"/>
      <c r="E10" s="1333"/>
      <c r="F10" s="1333"/>
      <c r="G10" s="1340" t="s">
        <v>2210</v>
      </c>
      <c r="H10" s="1340"/>
      <c r="I10" s="1340"/>
      <c r="J10" s="1340"/>
      <c r="K10" s="1340"/>
      <c r="L10" s="1340"/>
      <c r="M10" s="1340"/>
      <c r="N10" s="1340"/>
      <c r="O10" s="1340"/>
      <c r="P10" s="1340"/>
      <c r="Q10" s="1340"/>
      <c r="R10" s="1340"/>
      <c r="S10" s="1340"/>
      <c r="T10" s="1340"/>
      <c r="U10" s="1340"/>
      <c r="V10" s="1340"/>
      <c r="W10" s="1340"/>
      <c r="X10" s="1340"/>
      <c r="Y10" s="1340"/>
      <c r="Z10" s="1340"/>
      <c r="AA10" s="1340"/>
      <c r="AB10" s="1340"/>
      <c r="AC10" s="1340"/>
      <c r="AD10" s="1340"/>
      <c r="AE10" s="1340"/>
      <c r="AF10" s="1340"/>
      <c r="AG10" s="1340"/>
      <c r="AH10" s="1340"/>
      <c r="AI10" s="1343">
        <f>SUM(SUVAHAVUJ!$N$170)</f>
        <v>581047</v>
      </c>
      <c r="AJ10" s="1343"/>
      <c r="AK10" s="1343"/>
      <c r="AL10" s="1343"/>
      <c r="AM10" s="1343"/>
      <c r="AN10" s="1343"/>
      <c r="AO10" s="1343"/>
      <c r="AP10" s="1343">
        <f>SUM(SUVAHAVUJ!$X$170)</f>
        <v>592161</v>
      </c>
      <c r="AQ10" s="1343"/>
      <c r="AR10" s="1343"/>
      <c r="AS10" s="1343"/>
      <c r="AT10" s="1343"/>
      <c r="AU10" s="1343"/>
      <c r="AV10" s="1343"/>
      <c r="AW10" s="393"/>
      <c r="AX10" s="394"/>
      <c r="BB10" s="395">
        <f>SUM(SUVAHAVUJ!$N$170)</f>
        <v>581047</v>
      </c>
      <c r="BC10" s="396"/>
      <c r="BD10" s="396">
        <f>SUM(SUVAHAVUJ!$X$170)</f>
        <v>592161</v>
      </c>
      <c r="BE10" s="396"/>
      <c r="BF10" s="396"/>
      <c r="BG10" s="396"/>
      <c r="BH10" s="396"/>
    </row>
    <row r="11" spans="1:60" s="391" customFormat="1" ht="45" customHeight="1" x14ac:dyDescent="0.25">
      <c r="A11" s="1333" t="s">
        <v>2211</v>
      </c>
      <c r="B11" s="1333"/>
      <c r="C11" s="1333"/>
      <c r="D11" s="1333"/>
      <c r="E11" s="1333"/>
      <c r="F11" s="1333"/>
      <c r="G11" s="1339" t="s">
        <v>2212</v>
      </c>
      <c r="H11" s="1339"/>
      <c r="I11" s="1339"/>
      <c r="J11" s="1339"/>
      <c r="K11" s="1339"/>
      <c r="L11" s="1339"/>
      <c r="M11" s="1339"/>
      <c r="N11" s="1339"/>
      <c r="O11" s="1339"/>
      <c r="P11" s="1339"/>
      <c r="Q11" s="1339"/>
      <c r="R11" s="1339"/>
      <c r="S11" s="1339"/>
      <c r="T11" s="1339"/>
      <c r="U11" s="1339"/>
      <c r="V11" s="1339"/>
      <c r="W11" s="1339"/>
      <c r="X11" s="1339"/>
      <c r="Y11" s="1339"/>
      <c r="Z11" s="1339"/>
      <c r="AA11" s="1339"/>
      <c r="AB11" s="1339"/>
      <c r="AC11" s="1339"/>
      <c r="AD11" s="1339"/>
      <c r="AE11" s="1339"/>
      <c r="AF11" s="1339"/>
      <c r="AG11" s="1339"/>
      <c r="AH11" s="1339"/>
      <c r="AI11" s="1342"/>
      <c r="AJ11" s="1342"/>
      <c r="AK11" s="1342"/>
      <c r="AL11" s="1342"/>
      <c r="AM11" s="1342"/>
      <c r="AN11" s="1342"/>
      <c r="AO11" s="1342"/>
      <c r="AP11" s="1342"/>
      <c r="AQ11" s="1342"/>
      <c r="AR11" s="1342"/>
      <c r="AS11" s="1342"/>
      <c r="AT11" s="1342"/>
      <c r="AU11" s="1342"/>
      <c r="AV11" s="1342"/>
      <c r="BB11" s="395">
        <f t="shared" ref="BB11" si="0">SUM(AI11)</f>
        <v>0</v>
      </c>
      <c r="BC11" s="396"/>
      <c r="BD11" s="395">
        <f>SUM(AP11)</f>
        <v>0</v>
      </c>
      <c r="BE11" s="396"/>
      <c r="BF11" s="396"/>
      <c r="BG11" s="396"/>
      <c r="BH11" s="396"/>
    </row>
    <row r="12" spans="1:60" s="391" customFormat="1" ht="15.95" customHeight="1" x14ac:dyDescent="0.25">
      <c r="A12" s="1333" t="s">
        <v>2213</v>
      </c>
      <c r="B12" s="1333"/>
      <c r="C12" s="1333"/>
      <c r="D12" s="1333"/>
      <c r="E12" s="1333"/>
      <c r="F12" s="1333"/>
      <c r="G12" s="1340" t="s">
        <v>2214</v>
      </c>
      <c r="H12" s="1340"/>
      <c r="I12" s="1340"/>
      <c r="J12" s="1340"/>
      <c r="K12" s="1340"/>
      <c r="L12" s="1340"/>
      <c r="M12" s="1340"/>
      <c r="N12" s="1340"/>
      <c r="O12" s="1340"/>
      <c r="P12" s="1340"/>
      <c r="Q12" s="1340"/>
      <c r="R12" s="1340"/>
      <c r="S12" s="1340"/>
      <c r="T12" s="1340"/>
      <c r="U12" s="1340"/>
      <c r="V12" s="1340"/>
      <c r="W12" s="1340"/>
      <c r="X12" s="1340"/>
      <c r="Y12" s="1340"/>
      <c r="Z12" s="1340"/>
      <c r="AA12" s="1340"/>
      <c r="AB12" s="1340"/>
      <c r="AC12" s="1340"/>
      <c r="AD12" s="1340"/>
      <c r="AE12" s="1340"/>
      <c r="AF12" s="1340"/>
      <c r="AG12" s="1340"/>
      <c r="AH12" s="1340"/>
      <c r="AI12" s="1343">
        <f>SUM(SUVAHAVUJ!$N$171)</f>
        <v>0</v>
      </c>
      <c r="AJ12" s="1343"/>
      <c r="AK12" s="1343"/>
      <c r="AL12" s="1343"/>
      <c r="AM12" s="1343"/>
      <c r="AN12" s="1343"/>
      <c r="AO12" s="1343"/>
      <c r="AP12" s="1343">
        <f>SUM(SUVAHAVUJ!$X$171)</f>
        <v>0</v>
      </c>
      <c r="AQ12" s="1343"/>
      <c r="AR12" s="1343"/>
      <c r="AS12" s="1343"/>
      <c r="AT12" s="1343"/>
      <c r="AU12" s="1343"/>
      <c r="AV12" s="1343"/>
      <c r="AW12" s="393"/>
      <c r="AX12" s="394"/>
      <c r="BB12" s="395">
        <f>SUM(SUVAHAVUJ!$N$171)</f>
        <v>0</v>
      </c>
      <c r="BC12" s="396"/>
      <c r="BD12" s="396">
        <f>SUM(SUVAHAVUJ!$X$171)</f>
        <v>0</v>
      </c>
      <c r="BE12" s="396"/>
      <c r="BF12" s="396"/>
      <c r="BG12" s="396"/>
      <c r="BH12" s="396"/>
    </row>
    <row r="13" spans="1:60" s="391" customFormat="1" ht="15.95" customHeight="1" x14ac:dyDescent="0.25">
      <c r="A13" s="1333" t="s">
        <v>2215</v>
      </c>
      <c r="B13" s="1333"/>
      <c r="C13" s="1333"/>
      <c r="D13" s="1333"/>
      <c r="E13" s="1333"/>
      <c r="F13" s="1333"/>
      <c r="G13" s="1340" t="s">
        <v>2216</v>
      </c>
      <c r="H13" s="1340"/>
      <c r="I13" s="1340"/>
      <c r="J13" s="1340"/>
      <c r="K13" s="1340"/>
      <c r="L13" s="1340"/>
      <c r="M13" s="1340"/>
      <c r="N13" s="1340"/>
      <c r="O13" s="1340"/>
      <c r="P13" s="1340"/>
      <c r="Q13" s="1340"/>
      <c r="R13" s="1340"/>
      <c r="S13" s="1340"/>
      <c r="T13" s="1340"/>
      <c r="U13" s="1340"/>
      <c r="V13" s="1340"/>
      <c r="W13" s="1340"/>
      <c r="X13" s="1340"/>
      <c r="Y13" s="1340"/>
      <c r="Z13" s="1340"/>
      <c r="AA13" s="1340"/>
      <c r="AB13" s="1340"/>
      <c r="AC13" s="1340"/>
      <c r="AD13" s="1340"/>
      <c r="AE13" s="1340"/>
      <c r="AF13" s="1340"/>
      <c r="AG13" s="1340"/>
      <c r="AH13" s="1340"/>
      <c r="AI13" s="1343">
        <f>SUM(SUVAHAVUJ!$N$120+SUVAHAVUJ!$N$138)-(SUVAHAVUJ!$X$138+SUVAHAVUJ!$X$120)</f>
        <v>4640</v>
      </c>
      <c r="AJ13" s="1343"/>
      <c r="AK13" s="1343"/>
      <c r="AL13" s="1343"/>
      <c r="AM13" s="1343"/>
      <c r="AN13" s="1343"/>
      <c r="AO13" s="1343"/>
      <c r="AP13" s="1343">
        <f>SUM(SUVAHAVUJ!$X$120+SUVAHAVUJ!$X$138)-(SUVAHAVUJ!$AS$138+SUVAHAVUJ!$AS$120)</f>
        <v>16874</v>
      </c>
      <c r="AQ13" s="1343"/>
      <c r="AR13" s="1343"/>
      <c r="AS13" s="1343"/>
      <c r="AT13" s="1343"/>
      <c r="AU13" s="1343"/>
      <c r="AV13" s="1343"/>
      <c r="AW13" s="393"/>
      <c r="AX13" s="394"/>
      <c r="BB13" s="397">
        <f>SUM(SUVAHAVUJ!$N$120+SUVAHAVUJ!$N$138)-(SUVAHAVUJ!$X$138+SUVAHAVUJ!$X$120)</f>
        <v>4640</v>
      </c>
      <c r="BC13" s="398"/>
      <c r="BD13" s="398">
        <f>SUM(SUVAHAVUJ!$X$120+SUVAHAVUJ!$X$138)-(SUVAHAVUJ!$AS$138+SUVAHAVUJ!$AS$120)</f>
        <v>16874</v>
      </c>
      <c r="BE13" s="396"/>
      <c r="BF13" s="396"/>
      <c r="BG13" s="396"/>
      <c r="BH13" s="396"/>
    </row>
    <row r="14" spans="1:60" s="391" customFormat="1" ht="15.95" customHeight="1" x14ac:dyDescent="0.25">
      <c r="A14" s="1333" t="s">
        <v>2217</v>
      </c>
      <c r="B14" s="1333"/>
      <c r="C14" s="1333"/>
      <c r="D14" s="1333"/>
      <c r="E14" s="1333"/>
      <c r="F14" s="1333"/>
      <c r="G14" s="1340" t="s">
        <v>2218</v>
      </c>
      <c r="H14" s="1340"/>
      <c r="I14" s="1340"/>
      <c r="J14" s="1340"/>
      <c r="K14" s="1340"/>
      <c r="L14" s="1340"/>
      <c r="M14" s="1340"/>
      <c r="N14" s="1340"/>
      <c r="O14" s="1340"/>
      <c r="P14" s="1340"/>
      <c r="Q14" s="1340"/>
      <c r="R14" s="1340"/>
      <c r="S14" s="1340"/>
      <c r="T14" s="1340"/>
      <c r="U14" s="1340"/>
      <c r="V14" s="1340"/>
      <c r="W14" s="1340"/>
      <c r="X14" s="1340"/>
      <c r="Y14" s="1340"/>
      <c r="Z14" s="1340"/>
      <c r="AA14" s="1340"/>
      <c r="AB14" s="1340"/>
      <c r="AC14" s="1340"/>
      <c r="AD14" s="1340"/>
      <c r="AE14" s="1340"/>
      <c r="AF14" s="1340"/>
      <c r="AG14" s="1340"/>
      <c r="AH14" s="1340"/>
      <c r="AI14" s="1343">
        <f>SUM(SUVAHAVUJ!$N$22-SUVAHAVUJ!$X$22)</f>
        <v>0</v>
      </c>
      <c r="AJ14" s="1343"/>
      <c r="AK14" s="1343"/>
      <c r="AL14" s="1343"/>
      <c r="AM14" s="1343"/>
      <c r="AN14" s="1343"/>
      <c r="AO14" s="1343"/>
      <c r="AP14" s="1343">
        <f>SUM(SUVAHAVUJ!$X$22- SUVAHAVUJ!$AS$22)</f>
        <v>0</v>
      </c>
      <c r="AQ14" s="1343"/>
      <c r="AR14" s="1343"/>
      <c r="AS14" s="1343"/>
      <c r="AT14" s="1343"/>
      <c r="AU14" s="1343"/>
      <c r="AV14" s="1343"/>
      <c r="AW14" s="393"/>
      <c r="AX14" s="394"/>
      <c r="BB14" s="395">
        <f>SUM(SUVAHAVUJ!$N$22-SUVAHAVUJ!$X$22)</f>
        <v>0</v>
      </c>
      <c r="BC14" s="396"/>
      <c r="BD14" s="396">
        <f>SUM(SUVAHAVUJ!$X$22- SUVAHAVUJ!$AS$22)</f>
        <v>0</v>
      </c>
      <c r="BE14" s="396"/>
      <c r="BF14" s="396"/>
      <c r="BG14" s="396"/>
      <c r="BH14" s="396"/>
    </row>
    <row r="15" spans="1:60" s="391" customFormat="1" ht="15.95" customHeight="1" x14ac:dyDescent="0.25">
      <c r="A15" s="1333" t="s">
        <v>2219</v>
      </c>
      <c r="B15" s="1333"/>
      <c r="C15" s="1333"/>
      <c r="D15" s="1333"/>
      <c r="E15" s="1333"/>
      <c r="F15" s="1333"/>
      <c r="G15" s="1340" t="s">
        <v>2220</v>
      </c>
      <c r="H15" s="1340"/>
      <c r="I15" s="1340"/>
      <c r="J15" s="1340"/>
      <c r="K15" s="1340"/>
      <c r="L15" s="1340"/>
      <c r="M15" s="1340"/>
      <c r="N15" s="1340"/>
      <c r="O15" s="1340"/>
      <c r="P15" s="1340"/>
      <c r="Q15" s="1340"/>
      <c r="R15" s="1340"/>
      <c r="S15" s="1340"/>
      <c r="T15" s="1340"/>
      <c r="U15" s="1340"/>
      <c r="V15" s="1340"/>
      <c r="W15" s="1340"/>
      <c r="X15" s="1340"/>
      <c r="Y15" s="1340"/>
      <c r="Z15" s="1340"/>
      <c r="AA15" s="1340"/>
      <c r="AB15" s="1340"/>
      <c r="AC15" s="1340"/>
      <c r="AD15" s="1340"/>
      <c r="AE15" s="1340"/>
      <c r="AF15" s="1340"/>
      <c r="AG15" s="1340"/>
      <c r="AH15" s="1340"/>
      <c r="AI15" s="1343">
        <f>-(SUM(SUVAHAVUJ!$N$76-SUVAHAVUJ!$X$76)-(SUVAHAVUJ!$N$143-SUVAHAVUJ!$X$143))</f>
        <v>-17015</v>
      </c>
      <c r="AJ15" s="1343"/>
      <c r="AK15" s="1343"/>
      <c r="AL15" s="1343"/>
      <c r="AM15" s="1343"/>
      <c r="AN15" s="1343"/>
      <c r="AO15" s="1343"/>
      <c r="AP15" s="1343">
        <f>-(SUM(SUVAHAVUJ!$X$76-SUVAHAVUJ!$AS$76)-(SUVAHAVUJ!$X$143-SUVAHAVUJ!$AS$143))</f>
        <v>5551</v>
      </c>
      <c r="AQ15" s="1343"/>
      <c r="AR15" s="1343"/>
      <c r="AS15" s="1343"/>
      <c r="AT15" s="1343"/>
      <c r="AU15" s="1343"/>
      <c r="AV15" s="1343"/>
      <c r="AW15" s="393"/>
      <c r="AX15" s="394"/>
      <c r="BB15" s="395">
        <f>-(SUM(SUVAHAVUJ!$N$76-SUVAHAVUJ!$X$76)-(SUVAHAVUJ!$N$143-SUVAHAVUJ!$X$143))</f>
        <v>-17015</v>
      </c>
      <c r="BC15" s="396"/>
      <c r="BD15" s="396">
        <f>-(SUM(SUVAHAVUJ!$X$76-SUVAHAVUJ!$AS$76)-(SUVAHAVUJ!$X$143-SUVAHAVUJ!$AS$143))</f>
        <v>5551</v>
      </c>
      <c r="BE15" s="396"/>
      <c r="BF15" s="396"/>
      <c r="BG15" s="396"/>
      <c r="BH15" s="396"/>
    </row>
    <row r="16" spans="1:60" s="391" customFormat="1" ht="15.95" customHeight="1" x14ac:dyDescent="0.25">
      <c r="A16" s="1333" t="s">
        <v>2221</v>
      </c>
      <c r="B16" s="1333"/>
      <c r="C16" s="1333"/>
      <c r="D16" s="1333"/>
      <c r="E16" s="1333"/>
      <c r="F16" s="1333"/>
      <c r="G16" s="1340" t="s">
        <v>2222</v>
      </c>
      <c r="H16" s="1340"/>
      <c r="I16" s="1340"/>
      <c r="J16" s="1340"/>
      <c r="K16" s="1340"/>
      <c r="L16" s="1340"/>
      <c r="M16" s="1340"/>
      <c r="N16" s="1340"/>
      <c r="O16" s="1340"/>
      <c r="P16" s="1340"/>
      <c r="Q16" s="1340"/>
      <c r="R16" s="1340"/>
      <c r="S16" s="1340"/>
      <c r="T16" s="1340"/>
      <c r="U16" s="1340"/>
      <c r="V16" s="1340"/>
      <c r="W16" s="1340"/>
      <c r="X16" s="1340"/>
      <c r="Y16" s="1340"/>
      <c r="Z16" s="1340"/>
      <c r="AA16" s="1340"/>
      <c r="AB16" s="1340"/>
      <c r="AC16" s="1340"/>
      <c r="AD16" s="1340"/>
      <c r="AE16" s="1340"/>
      <c r="AF16" s="1340"/>
      <c r="AG16" s="1340"/>
      <c r="AH16" s="1340"/>
      <c r="AI16" s="1344">
        <f>-SUM(SUVAHAVUJ!$N$179)</f>
        <v>0</v>
      </c>
      <c r="AJ16" s="1344"/>
      <c r="AK16" s="1344"/>
      <c r="AL16" s="1344"/>
      <c r="AM16" s="1344"/>
      <c r="AN16" s="1344"/>
      <c r="AO16" s="1344"/>
      <c r="AP16" s="1344">
        <f>-SUM(SUVAHAVUJ!$X$179)</f>
        <v>0</v>
      </c>
      <c r="AQ16" s="1344"/>
      <c r="AR16" s="1344"/>
      <c r="AS16" s="1344"/>
      <c r="AT16" s="1344"/>
      <c r="AU16" s="1344"/>
      <c r="AV16" s="1344"/>
      <c r="AW16" s="393"/>
      <c r="AX16" s="394"/>
      <c r="BB16" s="395">
        <f>-SUM(SUVAHAVUJ!$N$179)</f>
        <v>0</v>
      </c>
      <c r="BC16" s="396"/>
      <c r="BD16" s="396">
        <f>-SUM(SUVAHAVUJ!$X$179)</f>
        <v>0</v>
      </c>
      <c r="BE16" s="396"/>
      <c r="BF16" s="396"/>
      <c r="BG16" s="396"/>
      <c r="BH16" s="396"/>
    </row>
    <row r="17" spans="1:66" s="391" customFormat="1" ht="15.95" customHeight="1" x14ac:dyDescent="0.25">
      <c r="A17" s="1333" t="s">
        <v>2223</v>
      </c>
      <c r="B17" s="1333"/>
      <c r="C17" s="1333"/>
      <c r="D17" s="1333"/>
      <c r="E17" s="1333"/>
      <c r="F17" s="1333"/>
      <c r="G17" s="1340" t="s">
        <v>2224</v>
      </c>
      <c r="H17" s="1340"/>
      <c r="I17" s="1340"/>
      <c r="J17" s="1340"/>
      <c r="K17" s="1340"/>
      <c r="L17" s="1340"/>
      <c r="M17" s="1340"/>
      <c r="N17" s="1340"/>
      <c r="O17" s="1340"/>
      <c r="P17" s="1340"/>
      <c r="Q17" s="1340"/>
      <c r="R17" s="1340"/>
      <c r="S17" s="1340"/>
      <c r="T17" s="1340"/>
      <c r="U17" s="1340"/>
      <c r="V17" s="1340"/>
      <c r="W17" s="1340"/>
      <c r="X17" s="1340"/>
      <c r="Y17" s="1340"/>
      <c r="Z17" s="1340"/>
      <c r="AA17" s="1340"/>
      <c r="AB17" s="1340"/>
      <c r="AC17" s="1340"/>
      <c r="AD17" s="1340"/>
      <c r="AE17" s="1340"/>
      <c r="AF17" s="1340"/>
      <c r="AG17" s="1340"/>
      <c r="AH17" s="1340"/>
      <c r="AI17" s="1343">
        <f>SUM(BB17)</f>
        <v>7111</v>
      </c>
      <c r="AJ17" s="1343"/>
      <c r="AK17" s="1343"/>
      <c r="AL17" s="1343"/>
      <c r="AM17" s="1343"/>
      <c r="AN17" s="1343"/>
      <c r="AO17" s="1343"/>
      <c r="AP17" s="1343">
        <f>SUM(SUVAHAVUJ!$X$197)</f>
        <v>11384</v>
      </c>
      <c r="AQ17" s="1343"/>
      <c r="AR17" s="1343"/>
      <c r="AS17" s="1343"/>
      <c r="AT17" s="1343"/>
      <c r="AU17" s="1343"/>
      <c r="AV17" s="1343"/>
      <c r="AW17" s="393"/>
      <c r="AX17" s="394"/>
      <c r="BB17" s="395">
        <f>SUM(BF17-BB39)</f>
        <v>7111</v>
      </c>
      <c r="BC17" s="396"/>
      <c r="BD17" s="396">
        <f>SUM(SUVAHAVUJ!$X$197)</f>
        <v>11384</v>
      </c>
      <c r="BE17" s="396"/>
      <c r="BF17" s="395">
        <f>SUM(SUVAHAVUJ!$N$197)</f>
        <v>7111</v>
      </c>
      <c r="BG17" s="396"/>
      <c r="BH17" s="396">
        <f>SUM(SUVAHAVUJ!$X$197)</f>
        <v>11384</v>
      </c>
    </row>
    <row r="18" spans="1:66" s="391" customFormat="1" ht="15.95" customHeight="1" x14ac:dyDescent="0.25">
      <c r="A18" s="1333" t="s">
        <v>2225</v>
      </c>
      <c r="B18" s="1333"/>
      <c r="C18" s="1333"/>
      <c r="D18" s="1333"/>
      <c r="E18" s="1333"/>
      <c r="F18" s="1333"/>
      <c r="G18" s="1340" t="s">
        <v>2226</v>
      </c>
      <c r="H18" s="1340"/>
      <c r="I18" s="1340"/>
      <c r="J18" s="1340"/>
      <c r="K18" s="1340"/>
      <c r="L18" s="1340"/>
      <c r="M18" s="1340"/>
      <c r="N18" s="1340"/>
      <c r="O18" s="1340"/>
      <c r="P18" s="1340"/>
      <c r="Q18" s="1340"/>
      <c r="R18" s="1340"/>
      <c r="S18" s="1340"/>
      <c r="T18" s="1340"/>
      <c r="U18" s="1340"/>
      <c r="V18" s="1340"/>
      <c r="W18" s="1340"/>
      <c r="X18" s="1340"/>
      <c r="Y18" s="1340"/>
      <c r="Z18" s="1340"/>
      <c r="AA18" s="1340"/>
      <c r="AB18" s="1340"/>
      <c r="AC18" s="1340"/>
      <c r="AD18" s="1340"/>
      <c r="AE18" s="1340"/>
      <c r="AF18" s="1340"/>
      <c r="AG18" s="1340"/>
      <c r="AH18" s="1340"/>
      <c r="AI18" s="1343">
        <f>SUM(BB18)</f>
        <v>-716</v>
      </c>
      <c r="AJ18" s="1343"/>
      <c r="AK18" s="1343"/>
      <c r="AL18" s="1343"/>
      <c r="AM18" s="1343"/>
      <c r="AN18" s="1343"/>
      <c r="AO18" s="1343"/>
      <c r="AP18" s="1343">
        <f>-SUM(SUVAHAVUJ!$X$187)</f>
        <v>-132</v>
      </c>
      <c r="AQ18" s="1343"/>
      <c r="AR18" s="1343"/>
      <c r="AS18" s="1343"/>
      <c r="AT18" s="1343"/>
      <c r="AU18" s="1343"/>
      <c r="AV18" s="1343"/>
      <c r="AW18" s="393"/>
      <c r="AX18" s="394"/>
      <c r="BB18" s="395">
        <f>SUM(BF18-BB38)</f>
        <v>-716</v>
      </c>
      <c r="BC18" s="396"/>
      <c r="BD18" s="396">
        <f>-SUM(SUVAHAVUJ!$X$187)</f>
        <v>-132</v>
      </c>
      <c r="BE18" s="396"/>
      <c r="BF18" s="395">
        <f>-SUM(SUVAHAVUJ!$N$187)</f>
        <v>-716</v>
      </c>
      <c r="BG18" s="396"/>
      <c r="BH18" s="396">
        <f>-SUM(SUVAHAVUJ!$X$187)</f>
        <v>-132</v>
      </c>
    </row>
    <row r="19" spans="1:66" s="391" customFormat="1" ht="30" customHeight="1" x14ac:dyDescent="0.25">
      <c r="A19" s="1333" t="s">
        <v>2227</v>
      </c>
      <c r="B19" s="1333"/>
      <c r="C19" s="1333"/>
      <c r="D19" s="1333"/>
      <c r="E19" s="1333"/>
      <c r="F19" s="1333"/>
      <c r="G19" s="1339" t="s">
        <v>2228</v>
      </c>
      <c r="H19" s="1340"/>
      <c r="I19" s="1340"/>
      <c r="J19" s="1340"/>
      <c r="K19" s="1340"/>
      <c r="L19" s="1340"/>
      <c r="M19" s="1340"/>
      <c r="N19" s="1340"/>
      <c r="O19" s="1340"/>
      <c r="P19" s="1340"/>
      <c r="Q19" s="1340"/>
      <c r="R19" s="1340"/>
      <c r="S19" s="1340"/>
      <c r="T19" s="1340"/>
      <c r="U19" s="1340"/>
      <c r="V19" s="1340"/>
      <c r="W19" s="1340"/>
      <c r="X19" s="1340"/>
      <c r="Y19" s="1340"/>
      <c r="Z19" s="1340"/>
      <c r="AA19" s="1340"/>
      <c r="AB19" s="1340"/>
      <c r="AC19" s="1340"/>
      <c r="AD19" s="1340"/>
      <c r="AE19" s="1340"/>
      <c r="AF19" s="1340"/>
      <c r="AG19" s="1340"/>
      <c r="AH19" s="1340"/>
      <c r="AI19" s="1343">
        <f>-SUM(SUVAHAVUJ!$N$190)</f>
        <v>0</v>
      </c>
      <c r="AJ19" s="1343"/>
      <c r="AK19" s="1343"/>
      <c r="AL19" s="1343"/>
      <c r="AM19" s="1343"/>
      <c r="AN19" s="1343"/>
      <c r="AO19" s="1343"/>
      <c r="AP19" s="1343">
        <f>-SUM(SUVAHAVUJ!$X$190)</f>
        <v>0</v>
      </c>
      <c r="AQ19" s="1343"/>
      <c r="AR19" s="1343"/>
      <c r="AS19" s="1343"/>
      <c r="AT19" s="1343"/>
      <c r="AU19" s="1343"/>
      <c r="AV19" s="1343"/>
      <c r="AW19" s="393"/>
      <c r="AX19" s="394"/>
      <c r="BB19" s="395">
        <f>-SUM(SUVAHAVUJ!$N$190)</f>
        <v>0</v>
      </c>
      <c r="BC19" s="396"/>
      <c r="BD19" s="396">
        <f>-SUM(SUVAHAVUJ!$X$190)</f>
        <v>0</v>
      </c>
      <c r="BE19" s="396"/>
      <c r="BF19" s="396"/>
      <c r="BG19" s="396"/>
      <c r="BH19" s="396"/>
    </row>
    <row r="20" spans="1:66" s="391" customFormat="1" ht="30" customHeight="1" x14ac:dyDescent="0.25">
      <c r="A20" s="1333" t="s">
        <v>2229</v>
      </c>
      <c r="B20" s="1333"/>
      <c r="C20" s="1333"/>
      <c r="D20" s="1333"/>
      <c r="E20" s="1333"/>
      <c r="F20" s="1333"/>
      <c r="G20" s="1339" t="s">
        <v>2230</v>
      </c>
      <c r="H20" s="1340"/>
      <c r="I20" s="1340"/>
      <c r="J20" s="1340"/>
      <c r="K20" s="1340"/>
      <c r="L20" s="1340"/>
      <c r="M20" s="1340"/>
      <c r="N20" s="1340"/>
      <c r="O20" s="1340"/>
      <c r="P20" s="1340"/>
      <c r="Q20" s="1340"/>
      <c r="R20" s="1340"/>
      <c r="S20" s="1340"/>
      <c r="T20" s="1340"/>
      <c r="U20" s="1340"/>
      <c r="V20" s="1340"/>
      <c r="W20" s="1340"/>
      <c r="X20" s="1340"/>
      <c r="Y20" s="1340"/>
      <c r="Z20" s="1340"/>
      <c r="AA20" s="1340"/>
      <c r="AB20" s="1340"/>
      <c r="AC20" s="1340"/>
      <c r="AD20" s="1340"/>
      <c r="AE20" s="1340"/>
      <c r="AF20" s="1340"/>
      <c r="AG20" s="1340"/>
      <c r="AH20" s="1340"/>
      <c r="AI20" s="1342">
        <f>SUM(SUVAHAVUJ!N200)</f>
        <v>0</v>
      </c>
      <c r="AJ20" s="1342"/>
      <c r="AK20" s="1342"/>
      <c r="AL20" s="1342"/>
      <c r="AM20" s="1342"/>
      <c r="AN20" s="1342"/>
      <c r="AO20" s="1342"/>
      <c r="AP20" s="1342">
        <f>SUM(SUVAHAVUJ!X200)</f>
        <v>0</v>
      </c>
      <c r="AQ20" s="1342"/>
      <c r="AR20" s="1342"/>
      <c r="AS20" s="1342"/>
      <c r="AT20" s="1342"/>
      <c r="AU20" s="1342"/>
      <c r="AV20" s="1342"/>
      <c r="AW20" s="393"/>
      <c r="AX20" s="394"/>
      <c r="BB20" s="395">
        <f t="shared" ref="BB20:BB21" si="1">SUM(AI20)</f>
        <v>0</v>
      </c>
      <c r="BC20" s="396"/>
      <c r="BD20" s="396">
        <f>$AP$20</f>
        <v>0</v>
      </c>
      <c r="BE20" s="396"/>
      <c r="BF20" s="396"/>
      <c r="BG20" s="396"/>
      <c r="BH20" s="396"/>
    </row>
    <row r="21" spans="1:66" s="391" customFormat="1" ht="30" customHeight="1" x14ac:dyDescent="0.25">
      <c r="A21" s="1333" t="s">
        <v>2231</v>
      </c>
      <c r="B21" s="1333"/>
      <c r="C21" s="1333"/>
      <c r="D21" s="1333"/>
      <c r="E21" s="1333"/>
      <c r="F21" s="1333"/>
      <c r="G21" s="1339" t="s">
        <v>2232</v>
      </c>
      <c r="H21" s="1340"/>
      <c r="I21" s="1340"/>
      <c r="J21" s="1340"/>
      <c r="K21" s="1340"/>
      <c r="L21" s="1340"/>
      <c r="M21" s="1340"/>
      <c r="N21" s="1340"/>
      <c r="O21" s="1340"/>
      <c r="P21" s="1340"/>
      <c r="Q21" s="1340"/>
      <c r="R21" s="1340"/>
      <c r="S21" s="1340"/>
      <c r="T21" s="1340"/>
      <c r="U21" s="1340"/>
      <c r="V21" s="1340"/>
      <c r="W21" s="1340"/>
      <c r="X21" s="1340"/>
      <c r="Y21" s="1340"/>
      <c r="Z21" s="1340"/>
      <c r="AA21" s="1340"/>
      <c r="AB21" s="1340"/>
      <c r="AC21" s="1340"/>
      <c r="AD21" s="1340"/>
      <c r="AE21" s="1340"/>
      <c r="AF21" s="1340"/>
      <c r="AG21" s="1340"/>
      <c r="AH21" s="1340"/>
      <c r="AI21" s="1342"/>
      <c r="AJ21" s="1342"/>
      <c r="AK21" s="1342"/>
      <c r="AL21" s="1342"/>
      <c r="AM21" s="1342"/>
      <c r="AN21" s="1342"/>
      <c r="AO21" s="1342"/>
      <c r="AP21" s="1342"/>
      <c r="AQ21" s="1342"/>
      <c r="AR21" s="1342"/>
      <c r="AS21" s="1342"/>
      <c r="AT21" s="1342"/>
      <c r="AU21" s="1342"/>
      <c r="AV21" s="1342"/>
      <c r="AW21" s="393"/>
      <c r="AX21" s="394"/>
      <c r="BB21" s="395">
        <f t="shared" si="1"/>
        <v>0</v>
      </c>
      <c r="BC21" s="396"/>
      <c r="BD21" s="396">
        <f>$AP$21</f>
        <v>0</v>
      </c>
      <c r="BE21" s="396"/>
      <c r="BF21" s="396"/>
      <c r="BG21" s="396"/>
      <c r="BH21" s="396"/>
    </row>
    <row r="22" spans="1:66" s="391" customFormat="1" ht="45" customHeight="1" x14ac:dyDescent="0.25">
      <c r="A22" s="1333" t="s">
        <v>2233</v>
      </c>
      <c r="B22" s="1333"/>
      <c r="C22" s="1333"/>
      <c r="D22" s="1333"/>
      <c r="E22" s="1333"/>
      <c r="F22" s="1333"/>
      <c r="G22" s="1339" t="s">
        <v>2234</v>
      </c>
      <c r="H22" s="1339"/>
      <c r="I22" s="1339"/>
      <c r="J22" s="1339"/>
      <c r="K22" s="1339"/>
      <c r="L22" s="1339"/>
      <c r="M22" s="1339"/>
      <c r="N22" s="1339"/>
      <c r="O22" s="1339"/>
      <c r="P22" s="1339"/>
      <c r="Q22" s="1339"/>
      <c r="R22" s="1339"/>
      <c r="S22" s="1339"/>
      <c r="T22" s="1339"/>
      <c r="U22" s="1339"/>
      <c r="V22" s="1339"/>
      <c r="W22" s="1339"/>
      <c r="X22" s="1339"/>
      <c r="Y22" s="1339"/>
      <c r="Z22" s="1339"/>
      <c r="AA22" s="1339"/>
      <c r="AB22" s="1339"/>
      <c r="AC22" s="1339"/>
      <c r="AD22" s="1339"/>
      <c r="AE22" s="1339"/>
      <c r="AF22" s="1339"/>
      <c r="AG22" s="1339"/>
      <c r="AH22" s="1339"/>
      <c r="AI22" s="1348">
        <f>SUM(BB122)</f>
        <v>-6395</v>
      </c>
      <c r="AJ22" s="1348"/>
      <c r="AK22" s="1348"/>
      <c r="AL22" s="1348"/>
      <c r="AM22" s="1348"/>
      <c r="AN22" s="1348"/>
      <c r="AO22" s="1348"/>
      <c r="AP22" s="1349">
        <f t="shared" ref="AP22" si="2">$BD$122</f>
        <v>-1</v>
      </c>
      <c r="AQ22" s="1349"/>
      <c r="AR22" s="1349"/>
      <c r="AS22" s="1349"/>
      <c r="AT22" s="1349"/>
      <c r="AU22" s="1349"/>
      <c r="AV22" s="1349"/>
      <c r="AX22" s="399"/>
      <c r="AY22" s="399">
        <f>SUM(AP122)</f>
        <v>0</v>
      </c>
      <c r="AZ22" s="400"/>
      <c r="BA22" s="400"/>
      <c r="BB22" s="401"/>
      <c r="BC22" s="399"/>
      <c r="BD22" s="399"/>
      <c r="BE22" s="399"/>
      <c r="BF22" s="402"/>
      <c r="BG22" s="399"/>
      <c r="BH22" s="399"/>
      <c r="BI22" s="400"/>
      <c r="BJ22" s="400"/>
      <c r="BK22" s="400"/>
      <c r="BL22" s="400"/>
      <c r="BM22" s="400"/>
      <c r="BN22" s="400"/>
    </row>
    <row r="23" spans="1:66" s="391" customFormat="1" ht="57.75" customHeight="1" x14ac:dyDescent="0.25">
      <c r="A23" s="1333" t="s">
        <v>2235</v>
      </c>
      <c r="B23" s="1333"/>
      <c r="C23" s="1333"/>
      <c r="D23" s="1333"/>
      <c r="E23" s="1333"/>
      <c r="F23" s="1333"/>
      <c r="G23" s="1339" t="s">
        <v>5020</v>
      </c>
      <c r="H23" s="1339"/>
      <c r="I23" s="1339"/>
      <c r="J23" s="1339"/>
      <c r="K23" s="1339"/>
      <c r="L23" s="1339"/>
      <c r="M23" s="1339"/>
      <c r="N23" s="1339"/>
      <c r="O23" s="1339"/>
      <c r="P23" s="1339"/>
      <c r="Q23" s="1339"/>
      <c r="R23" s="1339"/>
      <c r="S23" s="1339"/>
      <c r="T23" s="1339"/>
      <c r="U23" s="1339"/>
      <c r="V23" s="1339"/>
      <c r="W23" s="1339"/>
      <c r="X23" s="1339"/>
      <c r="Y23" s="1339"/>
      <c r="Z23" s="1339"/>
      <c r="AA23" s="1339"/>
      <c r="AB23" s="1339"/>
      <c r="AC23" s="1339"/>
      <c r="AD23" s="1339"/>
      <c r="AE23" s="1339"/>
      <c r="AF23" s="1339"/>
      <c r="AG23" s="1339"/>
      <c r="AH23" s="1339"/>
      <c r="AI23" s="1347">
        <f>SUM(AI24+AI25+AI26+AI27)</f>
        <v>-38819</v>
      </c>
      <c r="AJ23" s="1347"/>
      <c r="AK23" s="1347"/>
      <c r="AL23" s="1347"/>
      <c r="AM23" s="1347"/>
      <c r="AN23" s="1347"/>
      <c r="AO23" s="1347"/>
      <c r="AP23" s="1347">
        <f>SUM(AP24+AP25+AP26+AP27)</f>
        <v>73788</v>
      </c>
      <c r="AQ23" s="1347"/>
      <c r="AR23" s="1347"/>
      <c r="AS23" s="1347"/>
      <c r="AT23" s="1347"/>
      <c r="AU23" s="1347"/>
      <c r="AV23" s="1347"/>
      <c r="AW23" s="393"/>
      <c r="BB23" s="395">
        <f>SUM(BB24+BB25+BB26+BB27)</f>
        <v>-38819</v>
      </c>
      <c r="BC23" s="396"/>
      <c r="BD23" s="395">
        <f>SUM(BD24+BD25+BD26+BD27)</f>
        <v>73788</v>
      </c>
      <c r="BE23" s="396"/>
      <c r="BF23" s="396"/>
      <c r="BG23" s="396"/>
      <c r="BH23" s="396"/>
    </row>
    <row r="24" spans="1:66" s="391" customFormat="1" ht="15.95" customHeight="1" x14ac:dyDescent="0.25">
      <c r="A24" s="1333" t="s">
        <v>2236</v>
      </c>
      <c r="B24" s="1333"/>
      <c r="C24" s="1333"/>
      <c r="D24" s="1333"/>
      <c r="E24" s="1333"/>
      <c r="F24" s="1333"/>
      <c r="G24" s="1340" t="s">
        <v>2237</v>
      </c>
      <c r="H24" s="1340"/>
      <c r="I24" s="1340"/>
      <c r="J24" s="1340"/>
      <c r="K24" s="1340"/>
      <c r="L24" s="1340"/>
      <c r="M24" s="1340"/>
      <c r="N24" s="1340"/>
      <c r="O24" s="1340"/>
      <c r="P24" s="1340"/>
      <c r="Q24" s="1340"/>
      <c r="R24" s="1340"/>
      <c r="S24" s="1340"/>
      <c r="T24" s="1340"/>
      <c r="U24" s="1340"/>
      <c r="V24" s="1340"/>
      <c r="W24" s="1340"/>
      <c r="X24" s="1340"/>
      <c r="Y24" s="1340"/>
      <c r="Z24" s="1340"/>
      <c r="AA24" s="1340"/>
      <c r="AB24" s="1340"/>
      <c r="AC24" s="1340"/>
      <c r="AD24" s="1340"/>
      <c r="AE24" s="1340"/>
      <c r="AF24" s="1340"/>
      <c r="AG24" s="1340"/>
      <c r="AH24" s="1340"/>
      <c r="AI24" s="1343">
        <f>-(SUM(SUVAHAVUJ!$N$43+SUVAHAVUJ!$N$55)-(SUVAHAVUJ!$X$43+SUVAHAVUJ!$X$55))</f>
        <v>265572</v>
      </c>
      <c r="AJ24" s="1343"/>
      <c r="AK24" s="1343"/>
      <c r="AL24" s="1343"/>
      <c r="AM24" s="1343"/>
      <c r="AN24" s="1343"/>
      <c r="AO24" s="1343"/>
      <c r="AP24" s="1343">
        <f>-(SUM(SUVAHAVUJ!$X$43+SUVAHAVUJ!$X$55)-(SUVAHAVUJ!$AS$43+SUVAHAVUJ!$AS$55))</f>
        <v>-502493</v>
      </c>
      <c r="AQ24" s="1343"/>
      <c r="AR24" s="1343"/>
      <c r="AS24" s="1343"/>
      <c r="AT24" s="1343"/>
      <c r="AU24" s="1343"/>
      <c r="AV24" s="1343"/>
      <c r="AW24" s="393"/>
      <c r="AX24" s="394"/>
      <c r="BB24" s="395">
        <f>-(SUM(SUVAHAVUJ!$N$43+SUVAHAVUJ!$N$55)-(SUVAHAVUJ!$X$43+SUVAHAVUJ!$X$55))</f>
        <v>265572</v>
      </c>
      <c r="BC24" s="396"/>
      <c r="BD24" s="396">
        <f>-(SUM(SUVAHAVUJ!$X$43+SUVAHAVUJ!$X$55)-(SUVAHAVUJ!$AS$43+SUVAHAVUJ!$AS$55))</f>
        <v>-502493</v>
      </c>
      <c r="BE24" s="396"/>
      <c r="BF24" s="396"/>
      <c r="BG24" s="396"/>
      <c r="BH24" s="396"/>
    </row>
    <row r="25" spans="1:66" s="391" customFormat="1" ht="15.95" customHeight="1" x14ac:dyDescent="0.25">
      <c r="A25" s="1333" t="s">
        <v>2238</v>
      </c>
      <c r="B25" s="1333"/>
      <c r="C25" s="1333"/>
      <c r="D25" s="1333"/>
      <c r="E25" s="1333"/>
      <c r="F25" s="1333"/>
      <c r="G25" s="1340" t="s">
        <v>2239</v>
      </c>
      <c r="H25" s="1340"/>
      <c r="I25" s="1340"/>
      <c r="J25" s="1340"/>
      <c r="K25" s="1340"/>
      <c r="L25" s="1340"/>
      <c r="M25" s="1340"/>
      <c r="N25" s="1340"/>
      <c r="O25" s="1340"/>
      <c r="P25" s="1340"/>
      <c r="Q25" s="1340"/>
      <c r="R25" s="1340"/>
      <c r="S25" s="1340"/>
      <c r="T25" s="1340"/>
      <c r="U25" s="1340"/>
      <c r="V25" s="1340"/>
      <c r="W25" s="1340"/>
      <c r="X25" s="1340"/>
      <c r="Y25" s="1340"/>
      <c r="Z25" s="1340"/>
      <c r="AA25" s="1340"/>
      <c r="AB25" s="1340"/>
      <c r="AC25" s="1340"/>
      <c r="AD25" s="1340"/>
      <c r="AE25" s="1340"/>
      <c r="AF25" s="1340"/>
      <c r="AG25" s="1340"/>
      <c r="AH25" s="1340"/>
      <c r="AI25" s="1343">
        <f>SUM(SUVAHAVUJ!$N$124-SUVAHAVUJ!$X$124)</f>
        <v>101152</v>
      </c>
      <c r="AJ25" s="1343"/>
      <c r="AK25" s="1343"/>
      <c r="AL25" s="1343"/>
      <c r="AM25" s="1343"/>
      <c r="AN25" s="1343"/>
      <c r="AO25" s="1343"/>
      <c r="AP25" s="1343">
        <f>SUM(SUVAHAVUJ!$X$124-SUVAHAVUJ!$AS$124)</f>
        <v>578362</v>
      </c>
      <c r="AQ25" s="1343"/>
      <c r="AR25" s="1343"/>
      <c r="AS25" s="1343"/>
      <c r="AT25" s="1343"/>
      <c r="AU25" s="1343"/>
      <c r="AV25" s="1343"/>
      <c r="AW25" s="393"/>
      <c r="AX25" s="394"/>
      <c r="BB25" s="395">
        <f>SUM(SUVAHAVUJ!$N$124-SUVAHAVUJ!$X$124)</f>
        <v>101152</v>
      </c>
      <c r="BC25" s="396"/>
      <c r="BD25" s="396">
        <f>SUM(SUVAHAVUJ!$X$124-SUVAHAVUJ!$AS$124)</f>
        <v>578362</v>
      </c>
      <c r="BE25" s="396"/>
      <c r="BF25" s="396"/>
      <c r="BG25" s="396"/>
      <c r="BH25" s="396"/>
    </row>
    <row r="26" spans="1:66" s="391" customFormat="1" ht="15.95" customHeight="1" x14ac:dyDescent="0.25">
      <c r="A26" s="1333" t="s">
        <v>2240</v>
      </c>
      <c r="B26" s="1333"/>
      <c r="C26" s="1333"/>
      <c r="D26" s="1333"/>
      <c r="E26" s="1333"/>
      <c r="F26" s="1333"/>
      <c r="G26" s="1340" t="s">
        <v>2241</v>
      </c>
      <c r="H26" s="1340"/>
      <c r="I26" s="1340"/>
      <c r="J26" s="1340"/>
      <c r="K26" s="1340"/>
      <c r="L26" s="1340"/>
      <c r="M26" s="1340"/>
      <c r="N26" s="1340"/>
      <c r="O26" s="1340"/>
      <c r="P26" s="1340"/>
      <c r="Q26" s="1340"/>
      <c r="R26" s="1340"/>
      <c r="S26" s="1340"/>
      <c r="T26" s="1340"/>
      <c r="U26" s="1340"/>
      <c r="V26" s="1340"/>
      <c r="W26" s="1340"/>
      <c r="X26" s="1340"/>
      <c r="Y26" s="1340"/>
      <c r="Z26" s="1340"/>
      <c r="AA26" s="1340"/>
      <c r="AB26" s="1340"/>
      <c r="AC26" s="1340"/>
      <c r="AD26" s="1340"/>
      <c r="AE26" s="1340"/>
      <c r="AF26" s="1340"/>
      <c r="AG26" s="1340"/>
      <c r="AH26" s="1340"/>
      <c r="AI26" s="1343">
        <f>-SUM(SUVAHAVUJ!$N$36-SUVAHAVUJ!$X$36)</f>
        <v>-405543</v>
      </c>
      <c r="AJ26" s="1343"/>
      <c r="AK26" s="1343"/>
      <c r="AL26" s="1343"/>
      <c r="AM26" s="1343"/>
      <c r="AN26" s="1343"/>
      <c r="AO26" s="1343"/>
      <c r="AP26" s="1343">
        <f>-SUM(SUVAHAVUJ!$X$36-SUVAHAVUJ!$AS$36)</f>
        <v>-2081</v>
      </c>
      <c r="AQ26" s="1343"/>
      <c r="AR26" s="1343"/>
      <c r="AS26" s="1343"/>
      <c r="AT26" s="1343"/>
      <c r="AU26" s="1343"/>
      <c r="AV26" s="1343"/>
      <c r="AW26" s="393"/>
      <c r="AX26" s="394"/>
      <c r="BB26" s="395">
        <f>-SUM(SUVAHAVUJ!$N$36-SUVAHAVUJ!$X$36)</f>
        <v>-405543</v>
      </c>
      <c r="BC26" s="396"/>
      <c r="BD26" s="396">
        <f>-SUM(SUVAHAVUJ!$X$36-SUVAHAVUJ!$AS$36)</f>
        <v>-2081</v>
      </c>
      <c r="BE26" s="396"/>
      <c r="BF26" s="396"/>
      <c r="BG26" s="396"/>
      <c r="BH26" s="396"/>
    </row>
    <row r="27" spans="1:66" s="391" customFormat="1" ht="30" customHeight="1" x14ac:dyDescent="0.25">
      <c r="A27" s="1333" t="s">
        <v>2242</v>
      </c>
      <c r="B27" s="1333"/>
      <c r="C27" s="1333"/>
      <c r="D27" s="1333"/>
      <c r="E27" s="1333"/>
      <c r="F27" s="1333"/>
      <c r="G27" s="1339" t="s">
        <v>5019</v>
      </c>
      <c r="H27" s="1339"/>
      <c r="I27" s="1339"/>
      <c r="J27" s="1339"/>
      <c r="K27" s="1339"/>
      <c r="L27" s="1339"/>
      <c r="M27" s="1339"/>
      <c r="N27" s="1339"/>
      <c r="O27" s="1339"/>
      <c r="P27" s="1339"/>
      <c r="Q27" s="1339"/>
      <c r="R27" s="1339"/>
      <c r="S27" s="1339"/>
      <c r="T27" s="1339"/>
      <c r="U27" s="1339"/>
      <c r="V27" s="1339"/>
      <c r="W27" s="1339"/>
      <c r="X27" s="1339"/>
      <c r="Y27" s="1339"/>
      <c r="Z27" s="1339"/>
      <c r="AA27" s="1339"/>
      <c r="AB27" s="1339"/>
      <c r="AC27" s="1339"/>
      <c r="AD27" s="1339"/>
      <c r="AE27" s="1339"/>
      <c r="AF27" s="1339"/>
      <c r="AG27" s="1339"/>
      <c r="AH27" s="1339"/>
      <c r="AI27" s="1343">
        <f>-SUM(SUVAHAVUJ!$N$68-SUVAHAVUJ!$X$68)</f>
        <v>0</v>
      </c>
      <c r="AJ27" s="1343"/>
      <c r="AK27" s="1343"/>
      <c r="AL27" s="1343"/>
      <c r="AM27" s="1343"/>
      <c r="AN27" s="1343"/>
      <c r="AO27" s="1343"/>
      <c r="AP27" s="1343">
        <f>-SUM(SUVAHAVUJ!$X$68-SUVAHAVUJ!$AS$68)</f>
        <v>0</v>
      </c>
      <c r="AQ27" s="1343"/>
      <c r="AR27" s="1343"/>
      <c r="AS27" s="1343"/>
      <c r="AT27" s="1343"/>
      <c r="AU27" s="1343"/>
      <c r="AV27" s="1343"/>
      <c r="BB27" s="395">
        <f>-SUM(SUVAHAVUJ!$N$68-SUVAHAVUJ!$X$68)</f>
        <v>0</v>
      </c>
      <c r="BC27" s="396"/>
      <c r="BD27" s="396">
        <f>-SUM(SUVAHAVUJ!$X$68-SUVAHAVUJ!$AS$68)</f>
        <v>0</v>
      </c>
      <c r="BE27" s="396"/>
      <c r="BF27" s="396"/>
      <c r="BG27" s="396"/>
      <c r="BH27" s="396"/>
    </row>
    <row r="28" spans="1:66" s="391" customFormat="1" ht="28.5" customHeight="1" x14ac:dyDescent="0.25">
      <c r="A28" s="403"/>
      <c r="B28" s="403"/>
      <c r="C28" s="403"/>
      <c r="D28" s="403"/>
      <c r="E28" s="403"/>
      <c r="F28" s="403"/>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5"/>
      <c r="AJ28" s="405"/>
      <c r="AK28" s="405"/>
      <c r="AL28" s="405"/>
      <c r="AM28" s="405"/>
      <c r="AN28" s="405"/>
      <c r="AO28" s="405"/>
      <c r="AP28" s="405"/>
      <c r="AQ28" s="405"/>
      <c r="AR28" s="405"/>
      <c r="AS28" s="405"/>
      <c r="AT28" s="405"/>
      <c r="AU28" s="405"/>
      <c r="AV28" s="405"/>
      <c r="AW28" s="393"/>
      <c r="BB28" s="389"/>
    </row>
    <row r="32" spans="1:66" ht="15.95" customHeight="1" x14ac:dyDescent="0.25">
      <c r="A32" s="383" t="s">
        <v>2243</v>
      </c>
      <c r="B32" s="384"/>
      <c r="C32" s="384"/>
      <c r="D32" s="384"/>
      <c r="E32" s="384"/>
      <c r="F32" s="384"/>
      <c r="G32" s="384"/>
      <c r="H32" s="384"/>
      <c r="I32" s="384"/>
      <c r="J32" s="384"/>
      <c r="K32" s="384"/>
      <c r="L32" s="384"/>
      <c r="M32" s="384"/>
      <c r="N32" s="384"/>
      <c r="O32" s="384"/>
      <c r="P32" s="384"/>
      <c r="Q32" s="385"/>
      <c r="AE32" s="386" t="s">
        <v>2200</v>
      </c>
      <c r="AG32" s="387"/>
      <c r="AH32" s="388" t="str">
        <f t="shared" ref="AH32:AQ32" si="3">AH2</f>
        <v>2</v>
      </c>
      <c r="AI32" s="388" t="str">
        <f t="shared" si="3"/>
        <v>0</v>
      </c>
      <c r="AJ32" s="388" t="str">
        <f t="shared" si="3"/>
        <v>2</v>
      </c>
      <c r="AK32" s="388" t="str">
        <f t="shared" si="3"/>
        <v>0</v>
      </c>
      <c r="AL32" s="388" t="str">
        <f t="shared" si="3"/>
        <v>3</v>
      </c>
      <c r="AM32" s="388" t="str">
        <f t="shared" si="3"/>
        <v>8</v>
      </c>
      <c r="AN32" s="388" t="str">
        <f t="shared" si="3"/>
        <v>6</v>
      </c>
      <c r="AO32" s="388" t="str">
        <f t="shared" si="3"/>
        <v>3</v>
      </c>
      <c r="AP32" s="388" t="str">
        <f t="shared" si="3"/>
        <v>7</v>
      </c>
      <c r="AQ32" s="388" t="str">
        <f t="shared" si="3"/>
        <v>9</v>
      </c>
      <c r="AR32" s="387"/>
    </row>
    <row r="34" spans="1:60" ht="14.85" customHeight="1" x14ac:dyDescent="0.25">
      <c r="AW34" s="392"/>
    </row>
    <row r="35" spans="1:60" s="391" customFormat="1" ht="14.85" customHeight="1" x14ac:dyDescent="0.25">
      <c r="A35" s="1341" t="s">
        <v>2202</v>
      </c>
      <c r="B35" s="1341"/>
      <c r="C35" s="1341"/>
      <c r="D35" s="1341"/>
      <c r="E35" s="1341"/>
      <c r="F35" s="1341"/>
      <c r="G35" s="1341" t="s">
        <v>2203</v>
      </c>
      <c r="H35" s="1341"/>
      <c r="I35" s="1341"/>
      <c r="J35" s="1341"/>
      <c r="K35" s="1341"/>
      <c r="L35" s="1341"/>
      <c r="M35" s="1341"/>
      <c r="N35" s="1341"/>
      <c r="O35" s="1341"/>
      <c r="P35" s="1341"/>
      <c r="Q35" s="1341"/>
      <c r="R35" s="1341"/>
      <c r="S35" s="1341"/>
      <c r="T35" s="1341"/>
      <c r="U35" s="1341"/>
      <c r="V35" s="1341"/>
      <c r="W35" s="1341"/>
      <c r="X35" s="1341"/>
      <c r="Y35" s="1341"/>
      <c r="Z35" s="1341"/>
      <c r="AA35" s="1341"/>
      <c r="AB35" s="1341"/>
      <c r="AC35" s="1341"/>
      <c r="AD35" s="1341"/>
      <c r="AE35" s="1341"/>
      <c r="AF35" s="1341"/>
      <c r="AG35" s="1341"/>
      <c r="AH35" s="1341"/>
      <c r="AI35" s="1341" t="s">
        <v>1263</v>
      </c>
      <c r="AJ35" s="1341"/>
      <c r="AK35" s="1341"/>
      <c r="AL35" s="1341"/>
      <c r="AM35" s="1341"/>
      <c r="AN35" s="1341"/>
      <c r="AO35" s="1341"/>
      <c r="AP35" s="1341" t="s">
        <v>1277</v>
      </c>
      <c r="AQ35" s="1341"/>
      <c r="AR35" s="1341"/>
      <c r="AS35" s="1341"/>
      <c r="AT35" s="1341"/>
      <c r="AU35" s="1341"/>
      <c r="AV35" s="1341"/>
      <c r="AW35" s="392"/>
      <c r="BB35" s="389"/>
    </row>
    <row r="36" spans="1:60" s="391" customFormat="1" ht="30.75" customHeight="1" x14ac:dyDescent="0.25">
      <c r="A36" s="1341"/>
      <c r="B36" s="1341"/>
      <c r="C36" s="1341"/>
      <c r="D36" s="1341"/>
      <c r="E36" s="1341"/>
      <c r="F36" s="1341"/>
      <c r="G36" s="1341"/>
      <c r="H36" s="1341"/>
      <c r="I36" s="1341"/>
      <c r="J36" s="1341"/>
      <c r="K36" s="1341"/>
      <c r="L36" s="1341"/>
      <c r="M36" s="1341"/>
      <c r="N36" s="1341"/>
      <c r="O36" s="1341"/>
      <c r="P36" s="1341"/>
      <c r="Q36" s="1341"/>
      <c r="R36" s="1341"/>
      <c r="S36" s="1341"/>
      <c r="T36" s="1341"/>
      <c r="U36" s="1341"/>
      <c r="V36" s="1341"/>
      <c r="W36" s="1341"/>
      <c r="X36" s="1341"/>
      <c r="Y36" s="1341"/>
      <c r="Z36" s="1341"/>
      <c r="AA36" s="1341"/>
      <c r="AB36" s="1341"/>
      <c r="AC36" s="1341"/>
      <c r="AD36" s="1341"/>
      <c r="AE36" s="1341"/>
      <c r="AF36" s="1341"/>
      <c r="AG36" s="1341"/>
      <c r="AH36" s="1341"/>
      <c r="AI36" s="1341"/>
      <c r="AJ36" s="1341"/>
      <c r="AK36" s="1341"/>
      <c r="AL36" s="1341"/>
      <c r="AM36" s="1341"/>
      <c r="AN36" s="1341"/>
      <c r="AO36" s="1341"/>
      <c r="AP36" s="1341"/>
      <c r="AQ36" s="1341"/>
      <c r="AR36" s="1341"/>
      <c r="AS36" s="1341"/>
      <c r="AT36" s="1341"/>
      <c r="AU36" s="1341"/>
      <c r="AV36" s="1341"/>
      <c r="AW36" s="392"/>
      <c r="BB36" s="389"/>
    </row>
    <row r="37" spans="1:60" ht="45" customHeight="1" x14ac:dyDescent="0.25">
      <c r="A37" s="1333"/>
      <c r="B37" s="1333"/>
      <c r="C37" s="1333"/>
      <c r="D37" s="1333"/>
      <c r="E37" s="1333"/>
      <c r="F37" s="1333"/>
      <c r="G37" s="1334" t="s">
        <v>2244</v>
      </c>
      <c r="H37" s="1334"/>
      <c r="I37" s="1334"/>
      <c r="J37" s="1334"/>
      <c r="K37" s="1334"/>
      <c r="L37" s="1334"/>
      <c r="M37" s="1334"/>
      <c r="N37" s="1334"/>
      <c r="O37" s="1334"/>
      <c r="P37" s="1334"/>
      <c r="Q37" s="1334"/>
      <c r="R37" s="1334"/>
      <c r="S37" s="1334"/>
      <c r="T37" s="1334"/>
      <c r="U37" s="1334"/>
      <c r="V37" s="1334"/>
      <c r="W37" s="1334"/>
      <c r="X37" s="1334"/>
      <c r="Y37" s="1334"/>
      <c r="Z37" s="1334"/>
      <c r="AA37" s="1334"/>
      <c r="AB37" s="1334"/>
      <c r="AC37" s="1334"/>
      <c r="AD37" s="1334"/>
      <c r="AE37" s="1334"/>
      <c r="AF37" s="1334"/>
      <c r="AG37" s="1334"/>
      <c r="AH37" s="1334"/>
      <c r="AI37" s="1347">
        <f>SUM(AI23+AI9+AI8)</f>
        <v>1089994</v>
      </c>
      <c r="AJ37" s="1347"/>
      <c r="AK37" s="1347"/>
      <c r="AL37" s="1347"/>
      <c r="AM37" s="1347"/>
      <c r="AN37" s="1347"/>
      <c r="AO37" s="1347"/>
      <c r="AP37" s="1347">
        <f>SUM(AP23+AP9+AP8)</f>
        <v>1216575</v>
      </c>
      <c r="AQ37" s="1347"/>
      <c r="AR37" s="1347"/>
      <c r="AS37" s="1347"/>
      <c r="AT37" s="1347"/>
      <c r="AU37" s="1347"/>
      <c r="AV37" s="1347"/>
      <c r="AW37" s="406"/>
      <c r="BB37" s="395">
        <f>SUM(BB23+BB9+BB8)</f>
        <v>1096389</v>
      </c>
      <c r="BC37" s="407"/>
      <c r="BD37" s="395">
        <f>SUM(BD23+BD9+BD8)</f>
        <v>1216576</v>
      </c>
      <c r="BE37" s="407"/>
      <c r="BF37" s="407"/>
      <c r="BG37" s="407"/>
      <c r="BH37" s="407"/>
    </row>
    <row r="38" spans="1:60" s="391" customFormat="1" ht="15.95" customHeight="1" x14ac:dyDescent="0.25">
      <c r="A38" s="1333" t="s">
        <v>2245</v>
      </c>
      <c r="B38" s="1333"/>
      <c r="C38" s="1333"/>
      <c r="D38" s="1333"/>
      <c r="E38" s="1333"/>
      <c r="F38" s="1333"/>
      <c r="G38" s="1340" t="s">
        <v>2246</v>
      </c>
      <c r="H38" s="1340"/>
      <c r="I38" s="1340"/>
      <c r="J38" s="1340"/>
      <c r="K38" s="1340"/>
      <c r="L38" s="1340"/>
      <c r="M38" s="1340"/>
      <c r="N38" s="1340"/>
      <c r="O38" s="1340"/>
      <c r="P38" s="1340"/>
      <c r="Q38" s="1340"/>
      <c r="R38" s="1340"/>
      <c r="S38" s="1340"/>
      <c r="T38" s="1340"/>
      <c r="U38" s="1340"/>
      <c r="V38" s="1340"/>
      <c r="W38" s="1340"/>
      <c r="X38" s="1340"/>
      <c r="Y38" s="1340"/>
      <c r="Z38" s="1340"/>
      <c r="AA38" s="1340"/>
      <c r="AB38" s="1340"/>
      <c r="AC38" s="1340"/>
      <c r="AD38" s="1340"/>
      <c r="AE38" s="1340"/>
      <c r="AF38" s="1340"/>
      <c r="AG38" s="1340"/>
      <c r="AH38" s="1340"/>
      <c r="AI38" s="1342"/>
      <c r="AJ38" s="1342"/>
      <c r="AK38" s="1342"/>
      <c r="AL38" s="1342"/>
      <c r="AM38" s="1342"/>
      <c r="AN38" s="1342"/>
      <c r="AO38" s="1342"/>
      <c r="AP38" s="1344">
        <f>SUM(SUVAHAVUJ!$X$187)</f>
        <v>132</v>
      </c>
      <c r="AQ38" s="1344"/>
      <c r="AR38" s="1344"/>
      <c r="AS38" s="1344"/>
      <c r="AT38" s="1344"/>
      <c r="AU38" s="1344"/>
      <c r="AV38" s="1344"/>
      <c r="AW38" s="393"/>
      <c r="AX38" s="394"/>
      <c r="BB38" s="395">
        <f>SUM(AI38)</f>
        <v>0</v>
      </c>
      <c r="BC38" s="396"/>
      <c r="BD38" s="396">
        <f>SUM(SUVAHAVUJ!$X$187)</f>
        <v>132</v>
      </c>
      <c r="BE38" s="396"/>
      <c r="BF38" s="396"/>
      <c r="BG38" s="396"/>
      <c r="BH38" s="396"/>
    </row>
    <row r="39" spans="1:60" s="391" customFormat="1" ht="30" customHeight="1" x14ac:dyDescent="0.25">
      <c r="A39" s="1333" t="s">
        <v>2247</v>
      </c>
      <c r="B39" s="1333"/>
      <c r="C39" s="1333"/>
      <c r="D39" s="1333"/>
      <c r="E39" s="1333"/>
      <c r="F39" s="1333"/>
      <c r="G39" s="1339" t="s">
        <v>2248</v>
      </c>
      <c r="H39" s="1340"/>
      <c r="I39" s="1340"/>
      <c r="J39" s="1340"/>
      <c r="K39" s="1340"/>
      <c r="L39" s="1340"/>
      <c r="M39" s="1340"/>
      <c r="N39" s="1340"/>
      <c r="O39" s="1340"/>
      <c r="P39" s="1340"/>
      <c r="Q39" s="1340"/>
      <c r="R39" s="1340"/>
      <c r="S39" s="1340"/>
      <c r="T39" s="1340"/>
      <c r="U39" s="1340"/>
      <c r="V39" s="1340"/>
      <c r="W39" s="1340"/>
      <c r="X39" s="1340"/>
      <c r="Y39" s="1340"/>
      <c r="Z39" s="1340"/>
      <c r="AA39" s="1340"/>
      <c r="AB39" s="1340"/>
      <c r="AC39" s="1340"/>
      <c r="AD39" s="1340"/>
      <c r="AE39" s="1340"/>
      <c r="AF39" s="1340"/>
      <c r="AG39" s="1340"/>
      <c r="AH39" s="1340"/>
      <c r="AI39" s="1342"/>
      <c r="AJ39" s="1342"/>
      <c r="AK39" s="1342"/>
      <c r="AL39" s="1342"/>
      <c r="AM39" s="1342"/>
      <c r="AN39" s="1342"/>
      <c r="AO39" s="1342"/>
      <c r="AP39" s="1344">
        <f>-SUM(SUVAHAVUJ!$X$197)</f>
        <v>-11384</v>
      </c>
      <c r="AQ39" s="1344"/>
      <c r="AR39" s="1344"/>
      <c r="AS39" s="1344"/>
      <c r="AT39" s="1344"/>
      <c r="AU39" s="1344"/>
      <c r="AV39" s="1344"/>
      <c r="AW39" s="393"/>
      <c r="AX39" s="394"/>
      <c r="BB39" s="395">
        <f>SUM(AI39)</f>
        <v>0</v>
      </c>
      <c r="BC39" s="396"/>
      <c r="BD39" s="396">
        <f>-SUM(SUVAHAVUJ!$X$197)</f>
        <v>-11384</v>
      </c>
      <c r="BE39" s="396"/>
      <c r="BF39" s="396"/>
      <c r="BG39" s="396"/>
      <c r="BH39" s="396"/>
    </row>
    <row r="40" spans="1:60" s="391" customFormat="1" ht="30" customHeight="1" x14ac:dyDescent="0.25">
      <c r="A40" s="1333" t="s">
        <v>2249</v>
      </c>
      <c r="B40" s="1333"/>
      <c r="C40" s="1333"/>
      <c r="D40" s="1333"/>
      <c r="E40" s="1333"/>
      <c r="F40" s="1333"/>
      <c r="G40" s="1339" t="s">
        <v>2250</v>
      </c>
      <c r="H40" s="1340"/>
      <c r="I40" s="1340"/>
      <c r="J40" s="1340"/>
      <c r="K40" s="1340"/>
      <c r="L40" s="1340"/>
      <c r="M40" s="1340"/>
      <c r="N40" s="1340"/>
      <c r="O40" s="1340"/>
      <c r="P40" s="1340"/>
      <c r="Q40" s="1340"/>
      <c r="R40" s="1340"/>
      <c r="S40" s="1340"/>
      <c r="T40" s="1340"/>
      <c r="U40" s="1340"/>
      <c r="V40" s="1340"/>
      <c r="W40" s="1340"/>
      <c r="X40" s="1340"/>
      <c r="Y40" s="1340"/>
      <c r="Z40" s="1340"/>
      <c r="AA40" s="1340"/>
      <c r="AB40" s="1340"/>
      <c r="AC40" s="1340"/>
      <c r="AD40" s="1340"/>
      <c r="AE40" s="1340"/>
      <c r="AF40" s="1340"/>
      <c r="AG40" s="1340"/>
      <c r="AH40" s="1340"/>
      <c r="AI40" s="1344">
        <f>SUM(SUVAHAVUJ!$N$179)</f>
        <v>0</v>
      </c>
      <c r="AJ40" s="1344"/>
      <c r="AK40" s="1344"/>
      <c r="AL40" s="1344"/>
      <c r="AM40" s="1344"/>
      <c r="AN40" s="1344"/>
      <c r="AO40" s="1344"/>
      <c r="AP40" s="1344">
        <f>SUM(SUVAHAVUJ!$X$179)</f>
        <v>0</v>
      </c>
      <c r="AQ40" s="1344"/>
      <c r="AR40" s="1344"/>
      <c r="AS40" s="1344"/>
      <c r="AT40" s="1344"/>
      <c r="AU40" s="1344"/>
      <c r="AV40" s="1344"/>
      <c r="AW40" s="393"/>
      <c r="AX40" s="394"/>
      <c r="BB40" s="395">
        <f>SUM(SUVAHAVUJ!$N$179)</f>
        <v>0</v>
      </c>
      <c r="BC40" s="396"/>
      <c r="BD40" s="396">
        <f>SUM(SUVAHAVUJ!$X$179)</f>
        <v>0</v>
      </c>
      <c r="BE40" s="396"/>
      <c r="BF40" s="396"/>
      <c r="BG40" s="396"/>
      <c r="BH40" s="396"/>
    </row>
    <row r="41" spans="1:60" s="391" customFormat="1" ht="30" customHeight="1" x14ac:dyDescent="0.25">
      <c r="A41" s="1333" t="s">
        <v>2251</v>
      </c>
      <c r="B41" s="1333"/>
      <c r="C41" s="1333"/>
      <c r="D41" s="1333"/>
      <c r="E41" s="1333"/>
      <c r="F41" s="1333"/>
      <c r="G41" s="1339" t="s">
        <v>2252</v>
      </c>
      <c r="H41" s="1340"/>
      <c r="I41" s="1340"/>
      <c r="J41" s="1340"/>
      <c r="K41" s="1340"/>
      <c r="L41" s="1340"/>
      <c r="M41" s="1340"/>
      <c r="N41" s="1340"/>
      <c r="O41" s="1340"/>
      <c r="P41" s="1340"/>
      <c r="Q41" s="1340"/>
      <c r="R41" s="1340"/>
      <c r="S41" s="1340"/>
      <c r="T41" s="1340"/>
      <c r="U41" s="1340"/>
      <c r="V41" s="1340"/>
      <c r="W41" s="1340"/>
      <c r="X41" s="1340"/>
      <c r="Y41" s="1340"/>
      <c r="Z41" s="1340"/>
      <c r="AA41" s="1340"/>
      <c r="AB41" s="1340"/>
      <c r="AC41" s="1340"/>
      <c r="AD41" s="1340"/>
      <c r="AE41" s="1340"/>
      <c r="AF41" s="1340"/>
      <c r="AG41" s="1340"/>
      <c r="AH41" s="1340"/>
      <c r="AI41" s="1342"/>
      <c r="AJ41" s="1342"/>
      <c r="AK41" s="1342"/>
      <c r="AL41" s="1342"/>
      <c r="AM41" s="1342"/>
      <c r="AN41" s="1342"/>
      <c r="AO41" s="1342"/>
      <c r="AP41" s="1342"/>
      <c r="AQ41" s="1342"/>
      <c r="AR41" s="1342"/>
      <c r="AS41" s="1342"/>
      <c r="AT41" s="1342"/>
      <c r="AU41" s="1342"/>
      <c r="AV41" s="1342"/>
      <c r="AW41" s="393"/>
      <c r="AX41" s="394"/>
      <c r="BB41" s="395">
        <f t="shared" ref="BB41" si="4">SUM(AI41)</f>
        <v>0</v>
      </c>
      <c r="BC41" s="396"/>
      <c r="BD41" s="396">
        <f>$AP$41</f>
        <v>0</v>
      </c>
      <c r="BE41" s="396"/>
      <c r="BF41" s="396"/>
      <c r="BG41" s="396"/>
      <c r="BH41" s="396"/>
    </row>
    <row r="42" spans="1:60" ht="13.5" x14ac:dyDescent="0.25">
      <c r="A42" s="1333"/>
      <c r="B42" s="1333"/>
      <c r="C42" s="1333"/>
      <c r="D42" s="1333"/>
      <c r="E42" s="1333"/>
      <c r="F42" s="1333"/>
      <c r="G42" s="1334" t="s">
        <v>5018</v>
      </c>
      <c r="H42" s="1334"/>
      <c r="I42" s="1334"/>
      <c r="J42" s="1334"/>
      <c r="K42" s="1334"/>
      <c r="L42" s="1334"/>
      <c r="M42" s="1334"/>
      <c r="N42" s="1334"/>
      <c r="O42" s="1334"/>
      <c r="P42" s="1334"/>
      <c r="Q42" s="1334"/>
      <c r="R42" s="1334"/>
      <c r="S42" s="1334"/>
      <c r="T42" s="1334"/>
      <c r="U42" s="1334"/>
      <c r="V42" s="1334"/>
      <c r="W42" s="1334"/>
      <c r="X42" s="1334"/>
      <c r="Y42" s="1334"/>
      <c r="Z42" s="1334"/>
      <c r="AA42" s="1334"/>
      <c r="AB42" s="1334"/>
      <c r="AC42" s="1334"/>
      <c r="AD42" s="1334"/>
      <c r="AE42" s="1334"/>
      <c r="AF42" s="1334"/>
      <c r="AG42" s="1334"/>
      <c r="AH42" s="1334"/>
      <c r="AI42" s="1347">
        <f>SUM(AI37+AI38+AI39+AI40+AI41)</f>
        <v>1089994</v>
      </c>
      <c r="AJ42" s="1347"/>
      <c r="AK42" s="1347"/>
      <c r="AL42" s="1347"/>
      <c r="AM42" s="1347"/>
      <c r="AN42" s="1347"/>
      <c r="AO42" s="1347"/>
      <c r="AP42" s="1347">
        <f>SUM(AP37+AP38+AP39+AP40+AP41)</f>
        <v>1205323</v>
      </c>
      <c r="AQ42" s="1347"/>
      <c r="AR42" s="1347"/>
      <c r="AS42" s="1347"/>
      <c r="AT42" s="1347"/>
      <c r="AU42" s="1347"/>
      <c r="AV42" s="1347"/>
      <c r="AW42" s="393"/>
      <c r="BB42" s="395">
        <f>SUM(BB37+BB38+BB39+BB40+BB41)</f>
        <v>1096389</v>
      </c>
      <c r="BC42" s="407"/>
      <c r="BD42" s="395">
        <f>SUM(BD37+BD38+BD39+BD40+BD41)</f>
        <v>1205324</v>
      </c>
      <c r="BE42" s="407"/>
      <c r="BF42" s="407"/>
      <c r="BG42" s="407"/>
      <c r="BH42" s="407"/>
    </row>
    <row r="43" spans="1:60" s="391" customFormat="1" ht="30" customHeight="1" x14ac:dyDescent="0.25">
      <c r="A43" s="1333" t="s">
        <v>2253</v>
      </c>
      <c r="B43" s="1333"/>
      <c r="C43" s="1333"/>
      <c r="D43" s="1333"/>
      <c r="E43" s="1333"/>
      <c r="F43" s="1333"/>
      <c r="G43" s="1339" t="s">
        <v>2254</v>
      </c>
      <c r="H43" s="1340"/>
      <c r="I43" s="1340"/>
      <c r="J43" s="1340"/>
      <c r="K43" s="1340"/>
      <c r="L43" s="1340"/>
      <c r="M43" s="1340"/>
      <c r="N43" s="1340"/>
      <c r="O43" s="1340"/>
      <c r="P43" s="1340"/>
      <c r="Q43" s="1340"/>
      <c r="R43" s="1340"/>
      <c r="S43" s="1340"/>
      <c r="T43" s="1340"/>
      <c r="U43" s="1340"/>
      <c r="V43" s="1340"/>
      <c r="W43" s="1340"/>
      <c r="X43" s="1340"/>
      <c r="Y43" s="1340"/>
      <c r="Z43" s="1340"/>
      <c r="AA43" s="1340"/>
      <c r="AB43" s="1340"/>
      <c r="AC43" s="1340"/>
      <c r="AD43" s="1340"/>
      <c r="AE43" s="1340"/>
      <c r="AF43" s="1340"/>
      <c r="AG43" s="1340"/>
      <c r="AH43" s="1340"/>
      <c r="AI43" s="1344">
        <f>-SUM(SUVAHAVUJ!$N$205)</f>
        <v>-119198</v>
      </c>
      <c r="AJ43" s="1344"/>
      <c r="AK43" s="1344"/>
      <c r="AL43" s="1344"/>
      <c r="AM43" s="1344"/>
      <c r="AN43" s="1344"/>
      <c r="AO43" s="1344"/>
      <c r="AP43" s="1344">
        <f>-SUM(SUVAHAVUJ!$X$205)</f>
        <v>-120631</v>
      </c>
      <c r="AQ43" s="1344"/>
      <c r="AR43" s="1344"/>
      <c r="AS43" s="1344"/>
      <c r="AT43" s="1344"/>
      <c r="AU43" s="1344"/>
      <c r="AV43" s="1344"/>
      <c r="AW43" s="393"/>
      <c r="AX43" s="394"/>
      <c r="BB43" s="395">
        <f>-SUM(SUVAHAVUJ!$N$205)</f>
        <v>-119198</v>
      </c>
      <c r="BC43" s="396"/>
      <c r="BD43" s="396">
        <f>-SUM(SUVAHAVUJ!$X$205)</f>
        <v>-120631</v>
      </c>
      <c r="BE43" s="396"/>
      <c r="BF43" s="396"/>
      <c r="BG43" s="396"/>
      <c r="BH43" s="396"/>
    </row>
    <row r="44" spans="1:60" s="391" customFormat="1" ht="15.95" customHeight="1" x14ac:dyDescent="0.25">
      <c r="A44" s="1333" t="s">
        <v>2255</v>
      </c>
      <c r="B44" s="1333"/>
      <c r="C44" s="1333"/>
      <c r="D44" s="1333"/>
      <c r="E44" s="1333"/>
      <c r="F44" s="1333"/>
      <c r="G44" s="1340" t="s">
        <v>2256</v>
      </c>
      <c r="H44" s="1340"/>
      <c r="I44" s="1340"/>
      <c r="J44" s="1340"/>
      <c r="K44" s="1340"/>
      <c r="L44" s="1340"/>
      <c r="M44" s="1340"/>
      <c r="N44" s="1340"/>
      <c r="O44" s="1340"/>
      <c r="P44" s="1340"/>
      <c r="Q44" s="1340"/>
      <c r="R44" s="1340"/>
      <c r="S44" s="1340"/>
      <c r="T44" s="1340"/>
      <c r="U44" s="1340"/>
      <c r="V44" s="1340"/>
      <c r="W44" s="1340"/>
      <c r="X44" s="1340"/>
      <c r="Y44" s="1340"/>
      <c r="Z44" s="1340"/>
      <c r="AA44" s="1340"/>
      <c r="AB44" s="1340"/>
      <c r="AC44" s="1340"/>
      <c r="AD44" s="1340"/>
      <c r="AE44" s="1340"/>
      <c r="AF44" s="1340"/>
      <c r="AG44" s="1340"/>
      <c r="AH44" s="1340"/>
      <c r="AI44" s="1342"/>
      <c r="AJ44" s="1342"/>
      <c r="AK44" s="1342"/>
      <c r="AL44" s="1342"/>
      <c r="AM44" s="1342"/>
      <c r="AN44" s="1342"/>
      <c r="AO44" s="1342"/>
      <c r="AP44" s="1342"/>
      <c r="AQ44" s="1342"/>
      <c r="AR44" s="1342"/>
      <c r="AS44" s="1342"/>
      <c r="AT44" s="1342"/>
      <c r="AU44" s="1342"/>
      <c r="AV44" s="1342"/>
      <c r="AW44" s="393"/>
      <c r="AX44" s="394"/>
      <c r="BB44" s="395">
        <f t="shared" ref="BB44:BB45" si="5">SUM(AI44)</f>
        <v>0</v>
      </c>
      <c r="BC44" s="396"/>
      <c r="BD44" s="396">
        <f>$AP$44</f>
        <v>0</v>
      </c>
      <c r="BE44" s="396"/>
      <c r="BF44" s="396"/>
      <c r="BG44" s="396"/>
      <c r="BH44" s="396"/>
    </row>
    <row r="45" spans="1:60" s="391" customFormat="1" ht="15.95" customHeight="1" x14ac:dyDescent="0.25">
      <c r="A45" s="1333" t="s">
        <v>2257</v>
      </c>
      <c r="B45" s="1333"/>
      <c r="C45" s="1333"/>
      <c r="D45" s="1333"/>
      <c r="E45" s="1333"/>
      <c r="F45" s="1333"/>
      <c r="G45" s="1340" t="s">
        <v>2258</v>
      </c>
      <c r="H45" s="1340"/>
      <c r="I45" s="1340"/>
      <c r="J45" s="1340"/>
      <c r="K45" s="1340"/>
      <c r="L45" s="1340"/>
      <c r="M45" s="1340"/>
      <c r="N45" s="1340"/>
      <c r="O45" s="1340"/>
      <c r="P45" s="1340"/>
      <c r="Q45" s="1340"/>
      <c r="R45" s="1340"/>
      <c r="S45" s="1340"/>
      <c r="T45" s="1340"/>
      <c r="U45" s="1340"/>
      <c r="V45" s="1340"/>
      <c r="W45" s="1340"/>
      <c r="X45" s="1340"/>
      <c r="Y45" s="1340"/>
      <c r="Z45" s="1340"/>
      <c r="AA45" s="1340"/>
      <c r="AB45" s="1340"/>
      <c r="AC45" s="1340"/>
      <c r="AD45" s="1340"/>
      <c r="AE45" s="1340"/>
      <c r="AF45" s="1340"/>
      <c r="AG45" s="1340"/>
      <c r="AH45" s="1340"/>
      <c r="AI45" s="1342"/>
      <c r="AJ45" s="1342"/>
      <c r="AK45" s="1342"/>
      <c r="AL45" s="1342"/>
      <c r="AM45" s="1342"/>
      <c r="AN45" s="1342"/>
      <c r="AO45" s="1342"/>
      <c r="AP45" s="1342"/>
      <c r="AQ45" s="1342"/>
      <c r="AR45" s="1342"/>
      <c r="AS45" s="1342"/>
      <c r="AT45" s="1342"/>
      <c r="AU45" s="1342"/>
      <c r="AV45" s="1342"/>
      <c r="AW45" s="393"/>
      <c r="AX45" s="394"/>
      <c r="BB45" s="395">
        <f t="shared" si="5"/>
        <v>0</v>
      </c>
      <c r="BC45" s="396"/>
      <c r="BD45" s="396">
        <f>$AP$45</f>
        <v>0</v>
      </c>
      <c r="BE45" s="396"/>
      <c r="BF45" s="396"/>
      <c r="BG45" s="396"/>
      <c r="BH45" s="396"/>
    </row>
    <row r="46" spans="1:60" ht="13.5" x14ac:dyDescent="0.25">
      <c r="A46" s="1345" t="s">
        <v>2035</v>
      </c>
      <c r="B46" s="1345"/>
      <c r="C46" s="1345"/>
      <c r="D46" s="1345"/>
      <c r="E46" s="1345"/>
      <c r="F46" s="1345"/>
      <c r="G46" s="1334" t="s">
        <v>5017</v>
      </c>
      <c r="H46" s="1334"/>
      <c r="I46" s="1334"/>
      <c r="J46" s="1334"/>
      <c r="K46" s="1334"/>
      <c r="L46" s="1334"/>
      <c r="M46" s="1334"/>
      <c r="N46" s="1334"/>
      <c r="O46" s="1334"/>
      <c r="P46" s="1334"/>
      <c r="Q46" s="1334"/>
      <c r="R46" s="1334"/>
      <c r="S46" s="1334"/>
      <c r="T46" s="1334"/>
      <c r="U46" s="1334"/>
      <c r="V46" s="1334"/>
      <c r="W46" s="1334"/>
      <c r="X46" s="1334"/>
      <c r="Y46" s="1334"/>
      <c r="Z46" s="1334"/>
      <c r="AA46" s="1334"/>
      <c r="AB46" s="1334"/>
      <c r="AC46" s="1334"/>
      <c r="AD46" s="1334"/>
      <c r="AE46" s="1334"/>
      <c r="AF46" s="1334"/>
      <c r="AG46" s="1334"/>
      <c r="AH46" s="1334"/>
      <c r="AI46" s="1346">
        <f>SUM(AI42+AI43+AI44+AI45)</f>
        <v>970796</v>
      </c>
      <c r="AJ46" s="1346"/>
      <c r="AK46" s="1346"/>
      <c r="AL46" s="1346"/>
      <c r="AM46" s="1346"/>
      <c r="AN46" s="1346"/>
      <c r="AO46" s="1346"/>
      <c r="AP46" s="1346">
        <f>SUM(AP42+AP43+AP44+AP45)</f>
        <v>1084692</v>
      </c>
      <c r="AQ46" s="1346"/>
      <c r="AR46" s="1346"/>
      <c r="AS46" s="1346"/>
      <c r="AT46" s="1346"/>
      <c r="AU46" s="1346"/>
      <c r="AV46" s="1346"/>
      <c r="AW46" s="393"/>
      <c r="BB46" s="395">
        <f>SUM(BB42+BB43+BB44+BB45)</f>
        <v>977191</v>
      </c>
      <c r="BC46" s="407"/>
      <c r="BD46" s="395">
        <f>SUM(BD42+BD43+BD44+BD45)</f>
        <v>1084693</v>
      </c>
      <c r="BE46" s="407"/>
      <c r="BF46" s="407"/>
      <c r="BG46" s="407"/>
      <c r="BH46" s="407"/>
    </row>
    <row r="47" spans="1:60" ht="15.95" customHeight="1" x14ac:dyDescent="0.25">
      <c r="A47" s="1333"/>
      <c r="B47" s="1333"/>
      <c r="C47" s="1333"/>
      <c r="D47" s="1333"/>
      <c r="E47" s="1333"/>
      <c r="F47" s="1333"/>
      <c r="G47" s="1334" t="s">
        <v>2259</v>
      </c>
      <c r="H47" s="1334"/>
      <c r="I47" s="1334"/>
      <c r="J47" s="1334"/>
      <c r="K47" s="1334"/>
      <c r="L47" s="1334"/>
      <c r="M47" s="1334"/>
      <c r="N47" s="1334"/>
      <c r="O47" s="1334"/>
      <c r="P47" s="1334"/>
      <c r="Q47" s="1334"/>
      <c r="R47" s="1334"/>
      <c r="S47" s="1334"/>
      <c r="T47" s="1334"/>
      <c r="U47" s="1334"/>
      <c r="V47" s="1334"/>
      <c r="W47" s="1334"/>
      <c r="X47" s="1334"/>
      <c r="Y47" s="1334"/>
      <c r="Z47" s="1334"/>
      <c r="AA47" s="1334"/>
      <c r="AB47" s="1334"/>
      <c r="AC47" s="1334"/>
      <c r="AD47" s="1334"/>
      <c r="AE47" s="1334"/>
      <c r="AF47" s="1334"/>
      <c r="AG47" s="1334"/>
      <c r="AH47" s="1334"/>
      <c r="AI47" s="1343"/>
      <c r="AJ47" s="1343"/>
      <c r="AK47" s="1343"/>
      <c r="AL47" s="1343"/>
      <c r="AM47" s="1343"/>
      <c r="AN47" s="1343"/>
      <c r="AO47" s="1343"/>
      <c r="AP47" s="1343"/>
      <c r="AQ47" s="1343"/>
      <c r="AR47" s="1343"/>
      <c r="AS47" s="1343"/>
      <c r="AT47" s="1343"/>
      <c r="AU47" s="1343"/>
      <c r="AV47" s="1343"/>
      <c r="AW47" s="393"/>
      <c r="BB47" s="395"/>
      <c r="BC47" s="407"/>
      <c r="BD47" s="407"/>
      <c r="BE47" s="407"/>
      <c r="BF47" s="407"/>
      <c r="BG47" s="407"/>
      <c r="BH47" s="407"/>
    </row>
    <row r="48" spans="1:60" s="391" customFormat="1" ht="15.95" customHeight="1" x14ac:dyDescent="0.25">
      <c r="A48" s="1333" t="s">
        <v>2260</v>
      </c>
      <c r="B48" s="1333"/>
      <c r="C48" s="1333"/>
      <c r="D48" s="1333"/>
      <c r="E48" s="1333"/>
      <c r="F48" s="1333"/>
      <c r="G48" s="1340" t="s">
        <v>2261</v>
      </c>
      <c r="H48" s="1340"/>
      <c r="I48" s="1340"/>
      <c r="J48" s="1340"/>
      <c r="K48" s="1340"/>
      <c r="L48" s="1340"/>
      <c r="M48" s="1340"/>
      <c r="N48" s="1340"/>
      <c r="O48" s="1340"/>
      <c r="P48" s="1340"/>
      <c r="Q48" s="1340"/>
      <c r="R48" s="1340"/>
      <c r="S48" s="1340"/>
      <c r="T48" s="1340"/>
      <c r="U48" s="1340"/>
      <c r="V48" s="1340"/>
      <c r="W48" s="1340"/>
      <c r="X48" s="1340"/>
      <c r="Y48" s="1340"/>
      <c r="Z48" s="1340"/>
      <c r="AA48" s="1340"/>
      <c r="AB48" s="1340"/>
      <c r="AC48" s="1340"/>
      <c r="AD48" s="1340"/>
      <c r="AE48" s="1340"/>
      <c r="AF48" s="1340"/>
      <c r="AG48" s="1340"/>
      <c r="AH48" s="1340"/>
      <c r="AI48" s="1344">
        <f>-SUM(SUVAHAVUJ!$N$5-SUVAHAVUJ!$X$5)</f>
        <v>10573</v>
      </c>
      <c r="AJ48" s="1344"/>
      <c r="AK48" s="1344"/>
      <c r="AL48" s="1344"/>
      <c r="AM48" s="1344"/>
      <c r="AN48" s="1344"/>
      <c r="AO48" s="1344"/>
      <c r="AP48" s="1344">
        <f>-SUM(SUVAHAVUJ!$X$5-SUVAHAVUJ!$AS$5)</f>
        <v>16164</v>
      </c>
      <c r="AQ48" s="1344"/>
      <c r="AR48" s="1344"/>
      <c r="AS48" s="1344"/>
      <c r="AT48" s="1344"/>
      <c r="AU48" s="1344"/>
      <c r="AV48" s="1344"/>
      <c r="AW48" s="393"/>
      <c r="AX48" s="394"/>
      <c r="BB48" s="395">
        <f>-SUM(SUVAHAVUJ!$N$5-SUVAHAVUJ!$X$5)</f>
        <v>10573</v>
      </c>
      <c r="BC48" s="396"/>
      <c r="BD48" s="396">
        <f>-SUM(SUVAHAVUJ!$X$5-SUVAHAVUJ!$AS$5)</f>
        <v>16164</v>
      </c>
      <c r="BE48" s="396"/>
      <c r="BF48" s="396"/>
      <c r="BG48" s="396"/>
      <c r="BH48" s="396"/>
    </row>
    <row r="49" spans="1:60" s="391" customFormat="1" ht="15.95" customHeight="1" x14ac:dyDescent="0.25">
      <c r="A49" s="1333" t="s">
        <v>2262</v>
      </c>
      <c r="B49" s="1333"/>
      <c r="C49" s="1333"/>
      <c r="D49" s="1333"/>
      <c r="E49" s="1333"/>
      <c r="F49" s="1333"/>
      <c r="G49" s="1340" t="s">
        <v>2263</v>
      </c>
      <c r="H49" s="1340"/>
      <c r="I49" s="1340"/>
      <c r="J49" s="1340"/>
      <c r="K49" s="1340"/>
      <c r="L49" s="1340"/>
      <c r="M49" s="1340"/>
      <c r="N49" s="1340"/>
      <c r="O49" s="1340"/>
      <c r="P49" s="1340"/>
      <c r="Q49" s="1340"/>
      <c r="R49" s="1340"/>
      <c r="S49" s="1340"/>
      <c r="T49" s="1340"/>
      <c r="U49" s="1340"/>
      <c r="V49" s="1340"/>
      <c r="W49" s="1340"/>
      <c r="X49" s="1340"/>
      <c r="Y49" s="1340"/>
      <c r="Z49" s="1340"/>
      <c r="AA49" s="1340"/>
      <c r="AB49" s="1340"/>
      <c r="AC49" s="1340"/>
      <c r="AD49" s="1340"/>
      <c r="AE49" s="1340"/>
      <c r="AF49" s="1340"/>
      <c r="AG49" s="1340"/>
      <c r="AH49" s="1340"/>
      <c r="AI49" s="1344">
        <f>-SUM(SUVAHAVUJ!$N$13-SUVAHAVUJ!$X$13+SUVAHAVUJ!$N$170)</f>
        <v>-418530</v>
      </c>
      <c r="AJ49" s="1344"/>
      <c r="AK49" s="1344"/>
      <c r="AL49" s="1344"/>
      <c r="AM49" s="1344"/>
      <c r="AN49" s="1344"/>
      <c r="AO49" s="1344"/>
      <c r="AP49" s="1344">
        <f>-SUM(SUVAHAVUJ!$X$13-SUVAHAVUJ!$AS$13+SUVAHAVUJ!$X$170)</f>
        <v>-775686</v>
      </c>
      <c r="AQ49" s="1344"/>
      <c r="AR49" s="1344"/>
      <c r="AS49" s="1344"/>
      <c r="AT49" s="1344"/>
      <c r="AU49" s="1344"/>
      <c r="AV49" s="1344"/>
      <c r="AW49" s="393"/>
      <c r="AX49" s="394"/>
      <c r="BB49" s="395">
        <f>-SUM(SUVAHAVUJ!$N$13-SUVAHAVUJ!$X$13+SUVAHAVUJ!$N$170)</f>
        <v>-418530</v>
      </c>
      <c r="BC49" s="396"/>
      <c r="BD49" s="396">
        <f>-SUM(SUVAHAVUJ!$X$13-SUVAHAVUJ!$AS$13+SUVAHAVUJ!$X$170)</f>
        <v>-775686</v>
      </c>
      <c r="BE49" s="396"/>
      <c r="BF49" s="396"/>
      <c r="BG49" s="396"/>
      <c r="BH49" s="396"/>
    </row>
    <row r="50" spans="1:60" ht="46.5" customHeight="1" x14ac:dyDescent="0.25">
      <c r="A50" s="1333" t="s">
        <v>2264</v>
      </c>
      <c r="B50" s="1333"/>
      <c r="C50" s="1333"/>
      <c r="D50" s="1333"/>
      <c r="E50" s="1333"/>
      <c r="F50" s="1333"/>
      <c r="G50" s="1339" t="s">
        <v>5016</v>
      </c>
      <c r="H50" s="1339"/>
      <c r="I50" s="1339"/>
      <c r="J50" s="1339"/>
      <c r="K50" s="1339"/>
      <c r="L50" s="1339"/>
      <c r="M50" s="1339"/>
      <c r="N50" s="1339"/>
      <c r="O50" s="1339"/>
      <c r="P50" s="1339"/>
      <c r="Q50" s="1339"/>
      <c r="R50" s="1339"/>
      <c r="S50" s="1339"/>
      <c r="T50" s="1339"/>
      <c r="U50" s="1339"/>
      <c r="V50" s="1339"/>
      <c r="W50" s="1339"/>
      <c r="X50" s="1339"/>
      <c r="Y50" s="1339"/>
      <c r="Z50" s="1339"/>
      <c r="AA50" s="1339"/>
      <c r="AB50" s="1339"/>
      <c r="AC50" s="1339"/>
      <c r="AD50" s="1339"/>
      <c r="AE50" s="1339"/>
      <c r="AF50" s="1339"/>
      <c r="AG50" s="1339"/>
      <c r="AH50" s="1339"/>
      <c r="AI50" s="1343">
        <f>-SUM(SUVAHAVUJ!$N$23-SUVAHAVUJ!$X$23)</f>
        <v>0</v>
      </c>
      <c r="AJ50" s="1343"/>
      <c r="AK50" s="1343"/>
      <c r="AL50" s="1343"/>
      <c r="AM50" s="1343"/>
      <c r="AN50" s="1343"/>
      <c r="AO50" s="1343"/>
      <c r="AP50" s="1343">
        <f>-SUM(SUVAHAVUJ!$X$23-SUVAHAVUJ!$AS$23)</f>
        <v>0</v>
      </c>
      <c r="AQ50" s="1343"/>
      <c r="AR50" s="1343"/>
      <c r="AS50" s="1343"/>
      <c r="AT50" s="1343"/>
      <c r="AU50" s="1343"/>
      <c r="AV50" s="1343"/>
      <c r="AW50" s="393"/>
      <c r="BB50" s="395">
        <f>-SUM(SUVAHAVUJ!$N$23-SUVAHAVUJ!$X$23)</f>
        <v>0</v>
      </c>
      <c r="BC50" s="407"/>
      <c r="BD50" s="407">
        <f>-SUM(SUVAHAVUJ!$X$23-SUVAHAVUJ!$AS$23)</f>
        <v>0</v>
      </c>
      <c r="BE50" s="407"/>
      <c r="BF50" s="407"/>
      <c r="BG50" s="407"/>
      <c r="BH50" s="407"/>
    </row>
    <row r="51" spans="1:60" s="391" customFormat="1" ht="15.95" customHeight="1" x14ac:dyDescent="0.25">
      <c r="A51" s="1333" t="s">
        <v>2265</v>
      </c>
      <c r="B51" s="1333"/>
      <c r="C51" s="1333"/>
      <c r="D51" s="1333"/>
      <c r="E51" s="1333"/>
      <c r="F51" s="1333"/>
      <c r="G51" s="1340" t="s">
        <v>2266</v>
      </c>
      <c r="H51" s="1340"/>
      <c r="I51" s="1340"/>
      <c r="J51" s="1340"/>
      <c r="K51" s="1340"/>
      <c r="L51" s="1340"/>
      <c r="M51" s="1340"/>
      <c r="N51" s="1340"/>
      <c r="O51" s="1340"/>
      <c r="P51" s="1340"/>
      <c r="Q51" s="1340"/>
      <c r="R51" s="1340"/>
      <c r="S51" s="1340"/>
      <c r="T51" s="1340"/>
      <c r="U51" s="1340"/>
      <c r="V51" s="1340"/>
      <c r="W51" s="1340"/>
      <c r="X51" s="1340"/>
      <c r="Y51" s="1340"/>
      <c r="Z51" s="1340"/>
      <c r="AA51" s="1340"/>
      <c r="AB51" s="1340"/>
      <c r="AC51" s="1340"/>
      <c r="AD51" s="1340"/>
      <c r="AE51" s="1340"/>
      <c r="AF51" s="1340"/>
      <c r="AG51" s="1340"/>
      <c r="AH51" s="1340"/>
      <c r="AI51" s="1342"/>
      <c r="AJ51" s="1342"/>
      <c r="AK51" s="1342"/>
      <c r="AL51" s="1342"/>
      <c r="AM51" s="1342"/>
      <c r="AN51" s="1342"/>
      <c r="AO51" s="1342"/>
      <c r="AP51" s="1342"/>
      <c r="AQ51" s="1342"/>
      <c r="AR51" s="1342"/>
      <c r="AS51" s="1342"/>
      <c r="AT51" s="1342"/>
      <c r="AU51" s="1342"/>
      <c r="AV51" s="1342"/>
      <c r="AW51" s="393"/>
      <c r="AX51" s="394"/>
      <c r="BB51" s="395">
        <f t="shared" ref="BB51:BB55" si="6">SUM(AI51)</f>
        <v>0</v>
      </c>
      <c r="BC51" s="396"/>
      <c r="BD51" s="396">
        <f>$AP$51</f>
        <v>0</v>
      </c>
      <c r="BE51" s="396"/>
      <c r="BF51" s="396"/>
      <c r="BG51" s="396"/>
      <c r="BH51" s="396"/>
    </row>
    <row r="52" spans="1:60" s="391" customFormat="1" ht="15.95" customHeight="1" x14ac:dyDescent="0.25">
      <c r="A52" s="1333" t="s">
        <v>2267</v>
      </c>
      <c r="B52" s="1333"/>
      <c r="C52" s="1333"/>
      <c r="D52" s="1333"/>
      <c r="E52" s="1333"/>
      <c r="F52" s="1333"/>
      <c r="G52" s="1340" t="s">
        <v>2268</v>
      </c>
      <c r="H52" s="1340"/>
      <c r="I52" s="1340"/>
      <c r="J52" s="1340"/>
      <c r="K52" s="1340"/>
      <c r="L52" s="1340"/>
      <c r="M52" s="1340"/>
      <c r="N52" s="1340"/>
      <c r="O52" s="1340"/>
      <c r="P52" s="1340"/>
      <c r="Q52" s="1340"/>
      <c r="R52" s="1340"/>
      <c r="S52" s="1340"/>
      <c r="T52" s="1340"/>
      <c r="U52" s="1340"/>
      <c r="V52" s="1340"/>
      <c r="W52" s="1340"/>
      <c r="X52" s="1340"/>
      <c r="Y52" s="1340"/>
      <c r="Z52" s="1340"/>
      <c r="AA52" s="1340"/>
      <c r="AB52" s="1340"/>
      <c r="AC52" s="1340"/>
      <c r="AD52" s="1340"/>
      <c r="AE52" s="1340"/>
      <c r="AF52" s="1340"/>
      <c r="AG52" s="1340"/>
      <c r="AH52" s="1340"/>
      <c r="AI52" s="1342"/>
      <c r="AJ52" s="1342"/>
      <c r="AK52" s="1342"/>
      <c r="AL52" s="1342"/>
      <c r="AM52" s="1342"/>
      <c r="AN52" s="1342"/>
      <c r="AO52" s="1342"/>
      <c r="AP52" s="1342"/>
      <c r="AQ52" s="1342"/>
      <c r="AR52" s="1342"/>
      <c r="AS52" s="1342"/>
      <c r="AT52" s="1342"/>
      <c r="AU52" s="1342"/>
      <c r="AV52" s="1342"/>
      <c r="AW52" s="393"/>
      <c r="AX52" s="394"/>
      <c r="BB52" s="395">
        <f t="shared" si="6"/>
        <v>0</v>
      </c>
      <c r="BC52" s="396"/>
      <c r="BD52" s="396">
        <f>$AP$52</f>
        <v>0</v>
      </c>
      <c r="BE52" s="396"/>
      <c r="BF52" s="396"/>
      <c r="BG52" s="396"/>
      <c r="BH52" s="396"/>
    </row>
    <row r="53" spans="1:60" ht="43.5" customHeight="1" x14ac:dyDescent="0.25">
      <c r="A53" s="1333" t="s">
        <v>2269</v>
      </c>
      <c r="B53" s="1333"/>
      <c r="C53" s="1333"/>
      <c r="D53" s="1333"/>
      <c r="E53" s="1333"/>
      <c r="F53" s="1333"/>
      <c r="G53" s="1339" t="s">
        <v>5015</v>
      </c>
      <c r="H53" s="1339"/>
      <c r="I53" s="1339"/>
      <c r="J53" s="1339"/>
      <c r="K53" s="1339"/>
      <c r="L53" s="1339"/>
      <c r="M53" s="1339"/>
      <c r="N53" s="1339"/>
      <c r="O53" s="1339"/>
      <c r="P53" s="1339"/>
      <c r="Q53" s="1339"/>
      <c r="R53" s="1339"/>
      <c r="S53" s="1339"/>
      <c r="T53" s="1339"/>
      <c r="U53" s="1339"/>
      <c r="V53" s="1339"/>
      <c r="W53" s="1339"/>
      <c r="X53" s="1339"/>
      <c r="Y53" s="1339"/>
      <c r="Z53" s="1339"/>
      <c r="AA53" s="1339"/>
      <c r="AB53" s="1339"/>
      <c r="AC53" s="1339"/>
      <c r="AD53" s="1339"/>
      <c r="AE53" s="1339"/>
      <c r="AF53" s="1339"/>
      <c r="AG53" s="1339"/>
      <c r="AH53" s="1339"/>
      <c r="AI53" s="1342"/>
      <c r="AJ53" s="1342"/>
      <c r="AK53" s="1342"/>
      <c r="AL53" s="1342"/>
      <c r="AM53" s="1342"/>
      <c r="AN53" s="1342"/>
      <c r="AO53" s="1342"/>
      <c r="AP53" s="1342"/>
      <c r="AQ53" s="1342"/>
      <c r="AR53" s="1342"/>
      <c r="AS53" s="1342"/>
      <c r="AT53" s="1342"/>
      <c r="AU53" s="1342"/>
      <c r="AV53" s="1342"/>
      <c r="AW53" s="393"/>
      <c r="BB53" s="395">
        <f t="shared" si="6"/>
        <v>0</v>
      </c>
      <c r="BC53" s="407"/>
      <c r="BD53" s="407">
        <f>$AP$53</f>
        <v>0</v>
      </c>
      <c r="BE53" s="407"/>
      <c r="BF53" s="407"/>
      <c r="BG53" s="407"/>
      <c r="BH53" s="407"/>
    </row>
    <row r="54" spans="1:60" s="391" customFormat="1" ht="30" customHeight="1" x14ac:dyDescent="0.25">
      <c r="A54" s="1333" t="s">
        <v>2270</v>
      </c>
      <c r="B54" s="1333"/>
      <c r="C54" s="1333"/>
      <c r="D54" s="1333"/>
      <c r="E54" s="1333"/>
      <c r="F54" s="1333"/>
      <c r="G54" s="1339" t="s">
        <v>2271</v>
      </c>
      <c r="H54" s="1340"/>
      <c r="I54" s="1340"/>
      <c r="J54" s="1340"/>
      <c r="K54" s="1340"/>
      <c r="L54" s="1340"/>
      <c r="M54" s="1340"/>
      <c r="N54" s="1340"/>
      <c r="O54" s="1340"/>
      <c r="P54" s="1340"/>
      <c r="Q54" s="1340"/>
      <c r="R54" s="1340"/>
      <c r="S54" s="1340"/>
      <c r="T54" s="1340"/>
      <c r="U54" s="1340"/>
      <c r="V54" s="1340"/>
      <c r="W54" s="1340"/>
      <c r="X54" s="1340"/>
      <c r="Y54" s="1340"/>
      <c r="Z54" s="1340"/>
      <c r="AA54" s="1340"/>
      <c r="AB54" s="1340"/>
      <c r="AC54" s="1340"/>
      <c r="AD54" s="1340"/>
      <c r="AE54" s="1340"/>
      <c r="AF54" s="1340"/>
      <c r="AG54" s="1340"/>
      <c r="AH54" s="1340"/>
      <c r="AI54" s="1342"/>
      <c r="AJ54" s="1342"/>
      <c r="AK54" s="1342"/>
      <c r="AL54" s="1342"/>
      <c r="AM54" s="1342"/>
      <c r="AN54" s="1342"/>
      <c r="AO54" s="1342"/>
      <c r="AP54" s="1342"/>
      <c r="AQ54" s="1342"/>
      <c r="AR54" s="1342"/>
      <c r="AS54" s="1342"/>
      <c r="AT54" s="1342"/>
      <c r="AU54" s="1342"/>
      <c r="AV54" s="1342"/>
      <c r="AW54" s="393"/>
      <c r="AX54" s="394"/>
      <c r="BB54" s="395">
        <f t="shared" si="6"/>
        <v>0</v>
      </c>
      <c r="BC54" s="396"/>
      <c r="BD54" s="396">
        <f>$AP$54</f>
        <v>0</v>
      </c>
      <c r="BE54" s="396"/>
      <c r="BF54" s="396"/>
      <c r="BG54" s="396"/>
      <c r="BH54" s="396"/>
    </row>
    <row r="55" spans="1:60" s="391" customFormat="1" ht="30" customHeight="1" x14ac:dyDescent="0.25">
      <c r="A55" s="1333" t="s">
        <v>2272</v>
      </c>
      <c r="B55" s="1333"/>
      <c r="C55" s="1333"/>
      <c r="D55" s="1333"/>
      <c r="E55" s="1333"/>
      <c r="F55" s="1333"/>
      <c r="G55" s="1339" t="s">
        <v>2273</v>
      </c>
      <c r="H55" s="1340"/>
      <c r="I55" s="1340"/>
      <c r="J55" s="1340"/>
      <c r="K55" s="1340"/>
      <c r="L55" s="1340"/>
      <c r="M55" s="1340"/>
      <c r="N55" s="1340"/>
      <c r="O55" s="1340"/>
      <c r="P55" s="1340"/>
      <c r="Q55" s="1340"/>
      <c r="R55" s="1340"/>
      <c r="S55" s="1340"/>
      <c r="T55" s="1340"/>
      <c r="U55" s="1340"/>
      <c r="V55" s="1340"/>
      <c r="W55" s="1340"/>
      <c r="X55" s="1340"/>
      <c r="Y55" s="1340"/>
      <c r="Z55" s="1340"/>
      <c r="AA55" s="1340"/>
      <c r="AB55" s="1340"/>
      <c r="AC55" s="1340"/>
      <c r="AD55" s="1340"/>
      <c r="AE55" s="1340"/>
      <c r="AF55" s="1340"/>
      <c r="AG55" s="1340"/>
      <c r="AH55" s="1340"/>
      <c r="AI55" s="1342"/>
      <c r="AJ55" s="1342"/>
      <c r="AK55" s="1342"/>
      <c r="AL55" s="1342"/>
      <c r="AM55" s="1342"/>
      <c r="AN55" s="1342"/>
      <c r="AO55" s="1342"/>
      <c r="AP55" s="1342"/>
      <c r="AQ55" s="1342"/>
      <c r="AR55" s="1342"/>
      <c r="AS55" s="1342"/>
      <c r="AT55" s="1342"/>
      <c r="AU55" s="1342"/>
      <c r="AV55" s="1342"/>
      <c r="AW55" s="393"/>
      <c r="AX55" s="394"/>
      <c r="BB55" s="395">
        <f t="shared" si="6"/>
        <v>0</v>
      </c>
      <c r="BC55" s="396"/>
      <c r="BD55" s="396">
        <f>$AP$55</f>
        <v>0</v>
      </c>
      <c r="BE55" s="396"/>
      <c r="BF55" s="396"/>
      <c r="BG55" s="396"/>
      <c r="BH55" s="396"/>
    </row>
    <row r="56" spans="1:60" ht="14.85" customHeight="1" x14ac:dyDescent="0.25">
      <c r="A56" s="391"/>
      <c r="B56" s="391"/>
      <c r="C56" s="391"/>
      <c r="D56" s="391"/>
      <c r="E56" s="391"/>
      <c r="F56" s="391"/>
      <c r="G56" s="391"/>
      <c r="H56" s="391"/>
      <c r="I56" s="391"/>
      <c r="J56" s="391"/>
      <c r="K56" s="391"/>
      <c r="L56" s="408"/>
      <c r="M56" s="408"/>
      <c r="N56" s="408"/>
      <c r="O56" s="408"/>
      <c r="P56" s="408"/>
      <c r="Q56" s="408"/>
      <c r="R56" s="408"/>
      <c r="S56" s="408"/>
      <c r="T56" s="408"/>
      <c r="U56" s="408"/>
      <c r="V56" s="408"/>
      <c r="W56" s="408"/>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3"/>
      <c r="AW56" s="393"/>
    </row>
    <row r="61" spans="1:60" ht="15.95" customHeight="1" x14ac:dyDescent="0.25">
      <c r="A61" s="383" t="s">
        <v>2243</v>
      </c>
      <c r="B61" s="384"/>
      <c r="C61" s="384"/>
      <c r="D61" s="384"/>
      <c r="E61" s="384"/>
      <c r="F61" s="384"/>
      <c r="G61" s="384"/>
      <c r="H61" s="384"/>
      <c r="I61" s="384"/>
      <c r="J61" s="384"/>
      <c r="K61" s="384"/>
      <c r="L61" s="384"/>
      <c r="M61" s="384"/>
      <c r="N61" s="384"/>
      <c r="O61" s="384"/>
      <c r="P61" s="384"/>
      <c r="Q61" s="385"/>
      <c r="AE61" s="386" t="s">
        <v>2200</v>
      </c>
      <c r="AG61" s="387"/>
      <c r="AH61" s="388" t="str">
        <f t="shared" ref="AH61:AQ61" si="7">AH2</f>
        <v>2</v>
      </c>
      <c r="AI61" s="388" t="str">
        <f t="shared" si="7"/>
        <v>0</v>
      </c>
      <c r="AJ61" s="388" t="str">
        <f t="shared" si="7"/>
        <v>2</v>
      </c>
      <c r="AK61" s="388" t="str">
        <f t="shared" si="7"/>
        <v>0</v>
      </c>
      <c r="AL61" s="388" t="str">
        <f t="shared" si="7"/>
        <v>3</v>
      </c>
      <c r="AM61" s="388" t="str">
        <f t="shared" si="7"/>
        <v>8</v>
      </c>
      <c r="AN61" s="388" t="str">
        <f t="shared" si="7"/>
        <v>6</v>
      </c>
      <c r="AO61" s="388" t="str">
        <f t="shared" si="7"/>
        <v>3</v>
      </c>
      <c r="AP61" s="388" t="str">
        <f t="shared" si="7"/>
        <v>7</v>
      </c>
      <c r="AQ61" s="388" t="str">
        <f t="shared" si="7"/>
        <v>9</v>
      </c>
      <c r="AR61" s="387"/>
    </row>
    <row r="63" spans="1:60" ht="14.1" customHeight="1" x14ac:dyDescent="0.25">
      <c r="AW63" s="392"/>
    </row>
    <row r="64" spans="1:60" s="391" customFormat="1" ht="14.85" customHeight="1" x14ac:dyDescent="0.25">
      <c r="A64" s="1341" t="s">
        <v>2202</v>
      </c>
      <c r="B64" s="1341"/>
      <c r="C64" s="1341"/>
      <c r="D64" s="1341"/>
      <c r="E64" s="1341"/>
      <c r="F64" s="1341"/>
      <c r="G64" s="1341" t="s">
        <v>2203</v>
      </c>
      <c r="H64" s="1341"/>
      <c r="I64" s="1341"/>
      <c r="J64" s="1341"/>
      <c r="K64" s="1341"/>
      <c r="L64" s="1341"/>
      <c r="M64" s="1341"/>
      <c r="N64" s="1341"/>
      <c r="O64" s="1341"/>
      <c r="P64" s="1341"/>
      <c r="Q64" s="1341"/>
      <c r="R64" s="1341"/>
      <c r="S64" s="1341"/>
      <c r="T64" s="1341"/>
      <c r="U64" s="1341"/>
      <c r="V64" s="1341"/>
      <c r="W64" s="1341"/>
      <c r="X64" s="1341"/>
      <c r="Y64" s="1341"/>
      <c r="Z64" s="1341"/>
      <c r="AA64" s="1341"/>
      <c r="AB64" s="1341"/>
      <c r="AC64" s="1341"/>
      <c r="AD64" s="1341"/>
      <c r="AE64" s="1341"/>
      <c r="AF64" s="1341"/>
      <c r="AG64" s="1341"/>
      <c r="AH64" s="1341"/>
      <c r="AI64" s="1341" t="s">
        <v>1263</v>
      </c>
      <c r="AJ64" s="1341"/>
      <c r="AK64" s="1341"/>
      <c r="AL64" s="1341"/>
      <c r="AM64" s="1341"/>
      <c r="AN64" s="1341"/>
      <c r="AO64" s="1341"/>
      <c r="AP64" s="1341" t="s">
        <v>1277</v>
      </c>
      <c r="AQ64" s="1341"/>
      <c r="AR64" s="1341"/>
      <c r="AS64" s="1341"/>
      <c r="AT64" s="1341"/>
      <c r="AU64" s="1341"/>
      <c r="AV64" s="1341"/>
      <c r="AW64" s="392"/>
      <c r="BB64" s="389"/>
    </row>
    <row r="65" spans="1:60" s="391" customFormat="1" ht="30.75" customHeight="1" x14ac:dyDescent="0.25">
      <c r="A65" s="1341"/>
      <c r="B65" s="1341"/>
      <c r="C65" s="1341"/>
      <c r="D65" s="1341"/>
      <c r="E65" s="1341"/>
      <c r="F65" s="1341"/>
      <c r="G65" s="1341"/>
      <c r="H65" s="1341"/>
      <c r="I65" s="1341"/>
      <c r="J65" s="1341"/>
      <c r="K65" s="1341"/>
      <c r="L65" s="1341"/>
      <c r="M65" s="1341"/>
      <c r="N65" s="1341"/>
      <c r="O65" s="1341"/>
      <c r="P65" s="1341"/>
      <c r="Q65" s="1341"/>
      <c r="R65" s="1341"/>
      <c r="S65" s="1341"/>
      <c r="T65" s="1341"/>
      <c r="U65" s="1341"/>
      <c r="V65" s="1341"/>
      <c r="W65" s="1341"/>
      <c r="X65" s="1341"/>
      <c r="Y65" s="1341"/>
      <c r="Z65" s="1341"/>
      <c r="AA65" s="1341"/>
      <c r="AB65" s="1341"/>
      <c r="AC65" s="1341"/>
      <c r="AD65" s="1341"/>
      <c r="AE65" s="1341"/>
      <c r="AF65" s="1341"/>
      <c r="AG65" s="1341"/>
      <c r="AH65" s="1341"/>
      <c r="AI65" s="1341"/>
      <c r="AJ65" s="1341"/>
      <c r="AK65" s="1341"/>
      <c r="AL65" s="1341"/>
      <c r="AM65" s="1341"/>
      <c r="AN65" s="1341"/>
      <c r="AO65" s="1341"/>
      <c r="AP65" s="1341"/>
      <c r="AQ65" s="1341"/>
      <c r="AR65" s="1341"/>
      <c r="AS65" s="1341"/>
      <c r="AT65" s="1341"/>
      <c r="AU65" s="1341"/>
      <c r="AV65" s="1341"/>
      <c r="AW65" s="392"/>
      <c r="BB65" s="389"/>
    </row>
    <row r="66" spans="1:60" ht="45" customHeight="1" x14ac:dyDescent="0.25">
      <c r="A66" s="1333" t="s">
        <v>2274</v>
      </c>
      <c r="B66" s="1333"/>
      <c r="C66" s="1333"/>
      <c r="D66" s="1333"/>
      <c r="E66" s="1333"/>
      <c r="F66" s="1333"/>
      <c r="G66" s="1339" t="s">
        <v>2275</v>
      </c>
      <c r="H66" s="1339"/>
      <c r="I66" s="1339"/>
      <c r="J66" s="1339"/>
      <c r="K66" s="1339"/>
      <c r="L66" s="1339"/>
      <c r="M66" s="1339"/>
      <c r="N66" s="1339"/>
      <c r="O66" s="1339"/>
      <c r="P66" s="1339"/>
      <c r="Q66" s="1339"/>
      <c r="R66" s="1339"/>
      <c r="S66" s="1339"/>
      <c r="T66" s="1339"/>
      <c r="U66" s="1339"/>
      <c r="V66" s="1339"/>
      <c r="W66" s="1339"/>
      <c r="X66" s="1339"/>
      <c r="Y66" s="1339"/>
      <c r="Z66" s="1339"/>
      <c r="AA66" s="1339"/>
      <c r="AB66" s="1339"/>
      <c r="AC66" s="1339"/>
      <c r="AD66" s="1339"/>
      <c r="AE66" s="1339"/>
      <c r="AF66" s="1339"/>
      <c r="AG66" s="1339"/>
      <c r="AH66" s="1339"/>
      <c r="AI66" s="1336"/>
      <c r="AJ66" s="1336"/>
      <c r="AK66" s="1336"/>
      <c r="AL66" s="1336"/>
      <c r="AM66" s="1336"/>
      <c r="AN66" s="1336"/>
      <c r="AO66" s="1336"/>
      <c r="AP66" s="1336"/>
      <c r="AQ66" s="1336"/>
      <c r="AR66" s="1336"/>
      <c r="AS66" s="1336"/>
      <c r="AT66" s="1336"/>
      <c r="AU66" s="1336"/>
      <c r="AV66" s="1336"/>
      <c r="AW66" s="406"/>
      <c r="BB66" s="395">
        <f t="shared" ref="BB66:BB76" si="8">SUM(AI66)</f>
        <v>0</v>
      </c>
      <c r="BC66" s="407"/>
      <c r="BD66" s="407">
        <f>$AP$66</f>
        <v>0</v>
      </c>
      <c r="BE66" s="407"/>
      <c r="BF66" s="407"/>
      <c r="BG66" s="407"/>
      <c r="BH66" s="407"/>
    </row>
    <row r="67" spans="1:60" ht="45" customHeight="1" x14ac:dyDescent="0.25">
      <c r="A67" s="1333" t="s">
        <v>2276</v>
      </c>
      <c r="B67" s="1333"/>
      <c r="C67" s="1333"/>
      <c r="D67" s="1333"/>
      <c r="E67" s="1333"/>
      <c r="F67" s="1333"/>
      <c r="G67" s="1339" t="s">
        <v>2277</v>
      </c>
      <c r="H67" s="1339"/>
      <c r="I67" s="1339"/>
      <c r="J67" s="1339"/>
      <c r="K67" s="1339"/>
      <c r="L67" s="1339"/>
      <c r="M67" s="1339"/>
      <c r="N67" s="1339"/>
      <c r="O67" s="1339"/>
      <c r="P67" s="1339"/>
      <c r="Q67" s="1339"/>
      <c r="R67" s="1339"/>
      <c r="S67" s="1339"/>
      <c r="T67" s="1339"/>
      <c r="U67" s="1339"/>
      <c r="V67" s="1339"/>
      <c r="W67" s="1339"/>
      <c r="X67" s="1339"/>
      <c r="Y67" s="1339"/>
      <c r="Z67" s="1339"/>
      <c r="AA67" s="1339"/>
      <c r="AB67" s="1339"/>
      <c r="AC67" s="1339"/>
      <c r="AD67" s="1339"/>
      <c r="AE67" s="1339"/>
      <c r="AF67" s="1339"/>
      <c r="AG67" s="1339"/>
      <c r="AH67" s="1339"/>
      <c r="AI67" s="1336"/>
      <c r="AJ67" s="1336"/>
      <c r="AK67" s="1336"/>
      <c r="AL67" s="1336"/>
      <c r="AM67" s="1336"/>
      <c r="AN67" s="1336"/>
      <c r="AO67" s="1336"/>
      <c r="AP67" s="1336"/>
      <c r="AQ67" s="1336"/>
      <c r="AR67" s="1336"/>
      <c r="AS67" s="1336"/>
      <c r="AT67" s="1336"/>
      <c r="AU67" s="1336"/>
      <c r="AV67" s="1336"/>
      <c r="AW67" s="391"/>
      <c r="BB67" s="395">
        <f t="shared" si="8"/>
        <v>0</v>
      </c>
      <c r="BC67" s="407"/>
      <c r="BD67" s="407">
        <f>$AP$67</f>
        <v>0</v>
      </c>
      <c r="BE67" s="407"/>
      <c r="BF67" s="407"/>
      <c r="BG67" s="407"/>
      <c r="BH67" s="407"/>
    </row>
    <row r="68" spans="1:60" s="391" customFormat="1" ht="15.95" customHeight="1" x14ac:dyDescent="0.25">
      <c r="A68" s="1333" t="s">
        <v>2278</v>
      </c>
      <c r="B68" s="1333"/>
      <c r="C68" s="1333"/>
      <c r="D68" s="1333"/>
      <c r="E68" s="1333"/>
      <c r="F68" s="1333"/>
      <c r="G68" s="1340" t="s">
        <v>2279</v>
      </c>
      <c r="H68" s="1340"/>
      <c r="I68" s="1340"/>
      <c r="J68" s="1340"/>
      <c r="K68" s="1340"/>
      <c r="L68" s="1340"/>
      <c r="M68" s="1340"/>
      <c r="N68" s="1340"/>
      <c r="O68" s="1340"/>
      <c r="P68" s="1340"/>
      <c r="Q68" s="1340"/>
      <c r="R68" s="1340"/>
      <c r="S68" s="1340"/>
      <c r="T68" s="1340"/>
      <c r="U68" s="1340"/>
      <c r="V68" s="1340"/>
      <c r="W68" s="1340"/>
      <c r="X68" s="1340"/>
      <c r="Y68" s="1340"/>
      <c r="Z68" s="1340"/>
      <c r="AA68" s="1340"/>
      <c r="AB68" s="1340"/>
      <c r="AC68" s="1340"/>
      <c r="AD68" s="1340"/>
      <c r="AE68" s="1340"/>
      <c r="AF68" s="1340"/>
      <c r="AG68" s="1340"/>
      <c r="AH68" s="1340"/>
      <c r="AI68" s="1336"/>
      <c r="AJ68" s="1336"/>
      <c r="AK68" s="1336"/>
      <c r="AL68" s="1336"/>
      <c r="AM68" s="1336"/>
      <c r="AN68" s="1336"/>
      <c r="AO68" s="1336"/>
      <c r="AP68" s="1336"/>
      <c r="AQ68" s="1336"/>
      <c r="AR68" s="1336"/>
      <c r="AS68" s="1336"/>
      <c r="AT68" s="1336"/>
      <c r="AU68" s="1336"/>
      <c r="AV68" s="1336"/>
      <c r="AW68" s="393"/>
      <c r="AX68" s="394"/>
      <c r="BB68" s="395">
        <f t="shared" si="8"/>
        <v>0</v>
      </c>
      <c r="BC68" s="396"/>
      <c r="BD68" s="396">
        <f>$AP$68</f>
        <v>0</v>
      </c>
      <c r="BE68" s="396"/>
      <c r="BF68" s="396"/>
      <c r="BG68" s="396"/>
      <c r="BH68" s="396"/>
    </row>
    <row r="69" spans="1:60" ht="27.75" customHeight="1" x14ac:dyDescent="0.25">
      <c r="A69" s="1333" t="s">
        <v>2280</v>
      </c>
      <c r="B69" s="1333"/>
      <c r="C69" s="1333"/>
      <c r="D69" s="1333"/>
      <c r="E69" s="1333"/>
      <c r="F69" s="1333"/>
      <c r="G69" s="1339" t="s">
        <v>2281</v>
      </c>
      <c r="H69" s="1339"/>
      <c r="I69" s="1339"/>
      <c r="J69" s="1339"/>
      <c r="K69" s="1339"/>
      <c r="L69" s="1339"/>
      <c r="M69" s="1339"/>
      <c r="N69" s="1339"/>
      <c r="O69" s="1339"/>
      <c r="P69" s="1339"/>
      <c r="Q69" s="1339"/>
      <c r="R69" s="1339"/>
      <c r="S69" s="1339"/>
      <c r="T69" s="1339"/>
      <c r="U69" s="1339"/>
      <c r="V69" s="1339"/>
      <c r="W69" s="1339"/>
      <c r="X69" s="1339"/>
      <c r="Y69" s="1339"/>
      <c r="Z69" s="1339"/>
      <c r="AA69" s="1339"/>
      <c r="AB69" s="1339"/>
      <c r="AC69" s="1339"/>
      <c r="AD69" s="1339"/>
      <c r="AE69" s="1339"/>
      <c r="AF69" s="1339"/>
      <c r="AG69" s="1339"/>
      <c r="AH69" s="1339"/>
      <c r="AI69" s="1336"/>
      <c r="AJ69" s="1336"/>
      <c r="AK69" s="1336"/>
      <c r="AL69" s="1336"/>
      <c r="AM69" s="1336"/>
      <c r="AN69" s="1336"/>
      <c r="AO69" s="1336"/>
      <c r="AP69" s="1336"/>
      <c r="AQ69" s="1336"/>
      <c r="AR69" s="1336"/>
      <c r="AS69" s="1336"/>
      <c r="AT69" s="1336"/>
      <c r="AU69" s="1336"/>
      <c r="AV69" s="1336"/>
      <c r="AW69" s="391"/>
      <c r="BB69" s="395">
        <f t="shared" si="8"/>
        <v>0</v>
      </c>
      <c r="BC69" s="407"/>
      <c r="BD69" s="407">
        <f>$AP$69</f>
        <v>0</v>
      </c>
      <c r="BE69" s="407"/>
      <c r="BF69" s="407"/>
      <c r="BG69" s="407"/>
      <c r="BH69" s="407"/>
    </row>
    <row r="70" spans="1:60" ht="45" customHeight="1" x14ac:dyDescent="0.25">
      <c r="A70" s="1333" t="s">
        <v>2282</v>
      </c>
      <c r="B70" s="1333"/>
      <c r="C70" s="1333"/>
      <c r="D70" s="1333"/>
      <c r="E70" s="1333"/>
      <c r="F70" s="1333"/>
      <c r="G70" s="1339" t="s">
        <v>2283</v>
      </c>
      <c r="H70" s="1339"/>
      <c r="I70" s="1339"/>
      <c r="J70" s="1339"/>
      <c r="K70" s="1339"/>
      <c r="L70" s="1339"/>
      <c r="M70" s="1339"/>
      <c r="N70" s="1339"/>
      <c r="O70" s="1339"/>
      <c r="P70" s="1339"/>
      <c r="Q70" s="1339"/>
      <c r="R70" s="1339"/>
      <c r="S70" s="1339"/>
      <c r="T70" s="1339"/>
      <c r="U70" s="1339"/>
      <c r="V70" s="1339"/>
      <c r="W70" s="1339"/>
      <c r="X70" s="1339"/>
      <c r="Y70" s="1339"/>
      <c r="Z70" s="1339"/>
      <c r="AA70" s="1339"/>
      <c r="AB70" s="1339"/>
      <c r="AC70" s="1339"/>
      <c r="AD70" s="1339"/>
      <c r="AE70" s="1339"/>
      <c r="AF70" s="1339"/>
      <c r="AG70" s="1339"/>
      <c r="AH70" s="1339"/>
      <c r="AI70" s="1336"/>
      <c r="AJ70" s="1336"/>
      <c r="AK70" s="1336"/>
      <c r="AL70" s="1336"/>
      <c r="AM70" s="1336"/>
      <c r="AN70" s="1336"/>
      <c r="AO70" s="1336"/>
      <c r="AP70" s="1336"/>
      <c r="AQ70" s="1336"/>
      <c r="AR70" s="1336"/>
      <c r="AS70" s="1336"/>
      <c r="AT70" s="1336"/>
      <c r="AU70" s="1336"/>
      <c r="AV70" s="1336"/>
      <c r="AW70" s="406"/>
      <c r="BB70" s="395">
        <f t="shared" si="8"/>
        <v>0</v>
      </c>
      <c r="BC70" s="407"/>
      <c r="BD70" s="407">
        <f>$AP$70</f>
        <v>0</v>
      </c>
      <c r="BE70" s="407"/>
      <c r="BF70" s="407"/>
      <c r="BG70" s="407"/>
      <c r="BH70" s="407"/>
    </row>
    <row r="71" spans="1:60" ht="45" customHeight="1" x14ac:dyDescent="0.25">
      <c r="A71" s="1333" t="s">
        <v>2284</v>
      </c>
      <c r="B71" s="1333"/>
      <c r="C71" s="1333"/>
      <c r="D71" s="1333"/>
      <c r="E71" s="1333"/>
      <c r="F71" s="1333"/>
      <c r="G71" s="1339" t="s">
        <v>2285</v>
      </c>
      <c r="H71" s="1339"/>
      <c r="I71" s="1339"/>
      <c r="J71" s="1339"/>
      <c r="K71" s="1339"/>
      <c r="L71" s="1339"/>
      <c r="M71" s="1339"/>
      <c r="N71" s="1339"/>
      <c r="O71" s="1339"/>
      <c r="P71" s="1339"/>
      <c r="Q71" s="1339"/>
      <c r="R71" s="1339"/>
      <c r="S71" s="1339"/>
      <c r="T71" s="1339"/>
      <c r="U71" s="1339"/>
      <c r="V71" s="1339"/>
      <c r="W71" s="1339"/>
      <c r="X71" s="1339"/>
      <c r="Y71" s="1339"/>
      <c r="Z71" s="1339"/>
      <c r="AA71" s="1339"/>
      <c r="AB71" s="1339"/>
      <c r="AC71" s="1339"/>
      <c r="AD71" s="1339"/>
      <c r="AE71" s="1339"/>
      <c r="AF71" s="1339"/>
      <c r="AG71" s="1339"/>
      <c r="AH71" s="1339"/>
      <c r="AI71" s="1336"/>
      <c r="AJ71" s="1336"/>
      <c r="AK71" s="1336"/>
      <c r="AL71" s="1336"/>
      <c r="AM71" s="1336"/>
      <c r="AN71" s="1336"/>
      <c r="AO71" s="1336"/>
      <c r="AP71" s="1336"/>
      <c r="AQ71" s="1336"/>
      <c r="AR71" s="1336"/>
      <c r="AS71" s="1336"/>
      <c r="AT71" s="1336"/>
      <c r="AU71" s="1336"/>
      <c r="AV71" s="1336"/>
      <c r="AW71" s="406"/>
      <c r="BB71" s="395">
        <f t="shared" si="8"/>
        <v>0</v>
      </c>
      <c r="BC71" s="407"/>
      <c r="BD71" s="407">
        <f>$AP$71</f>
        <v>0</v>
      </c>
      <c r="BE71" s="407"/>
      <c r="BF71" s="407"/>
      <c r="BG71" s="407"/>
      <c r="BH71" s="407"/>
    </row>
    <row r="72" spans="1:60" ht="30" customHeight="1" x14ac:dyDescent="0.25">
      <c r="A72" s="1333" t="s">
        <v>2286</v>
      </c>
      <c r="B72" s="1333"/>
      <c r="C72" s="1333"/>
      <c r="D72" s="1333"/>
      <c r="E72" s="1333"/>
      <c r="F72" s="1333"/>
      <c r="G72" s="1339" t="s">
        <v>2287</v>
      </c>
      <c r="H72" s="1339"/>
      <c r="I72" s="1339"/>
      <c r="J72" s="1339"/>
      <c r="K72" s="1339"/>
      <c r="L72" s="1339"/>
      <c r="M72" s="1339"/>
      <c r="N72" s="1339"/>
      <c r="O72" s="1339"/>
      <c r="P72" s="1339"/>
      <c r="Q72" s="1339"/>
      <c r="R72" s="1339"/>
      <c r="S72" s="1339"/>
      <c r="T72" s="1339"/>
      <c r="U72" s="1339"/>
      <c r="V72" s="1339"/>
      <c r="W72" s="1339"/>
      <c r="X72" s="1339"/>
      <c r="Y72" s="1339"/>
      <c r="Z72" s="1339"/>
      <c r="AA72" s="1339"/>
      <c r="AB72" s="1339"/>
      <c r="AC72" s="1339"/>
      <c r="AD72" s="1339"/>
      <c r="AE72" s="1339"/>
      <c r="AF72" s="1339"/>
      <c r="AG72" s="1339"/>
      <c r="AH72" s="1339"/>
      <c r="AI72" s="1336"/>
      <c r="AJ72" s="1336"/>
      <c r="AK72" s="1336"/>
      <c r="AL72" s="1336"/>
      <c r="AM72" s="1336"/>
      <c r="AN72" s="1336"/>
      <c r="AO72" s="1336"/>
      <c r="AP72" s="1336"/>
      <c r="AQ72" s="1336"/>
      <c r="AR72" s="1336"/>
      <c r="AS72" s="1336"/>
      <c r="AT72" s="1336"/>
      <c r="AU72" s="1336"/>
      <c r="AV72" s="1336"/>
      <c r="AW72" s="393"/>
      <c r="BB72" s="395">
        <f t="shared" si="8"/>
        <v>0</v>
      </c>
      <c r="BC72" s="407"/>
      <c r="BD72" s="407">
        <f>$AP$72</f>
        <v>0</v>
      </c>
      <c r="BE72" s="407"/>
      <c r="BF72" s="407"/>
      <c r="BG72" s="407"/>
      <c r="BH72" s="407"/>
    </row>
    <row r="73" spans="1:60" s="391" customFormat="1" ht="15.95" customHeight="1" x14ac:dyDescent="0.25">
      <c r="A73" s="1333" t="s">
        <v>2288</v>
      </c>
      <c r="B73" s="1333"/>
      <c r="C73" s="1333"/>
      <c r="D73" s="1333"/>
      <c r="E73" s="1333"/>
      <c r="F73" s="1333"/>
      <c r="G73" s="1340" t="s">
        <v>2289</v>
      </c>
      <c r="H73" s="1340"/>
      <c r="I73" s="1340"/>
      <c r="J73" s="1340"/>
      <c r="K73" s="1340"/>
      <c r="L73" s="1340"/>
      <c r="M73" s="1340"/>
      <c r="N73" s="1340"/>
      <c r="O73" s="1340"/>
      <c r="P73" s="1340"/>
      <c r="Q73" s="1340"/>
      <c r="R73" s="1340"/>
      <c r="S73" s="1340"/>
      <c r="T73" s="1340"/>
      <c r="U73" s="1340"/>
      <c r="V73" s="1340"/>
      <c r="W73" s="1340"/>
      <c r="X73" s="1340"/>
      <c r="Y73" s="1340"/>
      <c r="Z73" s="1340"/>
      <c r="AA73" s="1340"/>
      <c r="AB73" s="1340"/>
      <c r="AC73" s="1340"/>
      <c r="AD73" s="1340"/>
      <c r="AE73" s="1340"/>
      <c r="AF73" s="1340"/>
      <c r="AG73" s="1340"/>
      <c r="AH73" s="1340"/>
      <c r="AI73" s="1336"/>
      <c r="AJ73" s="1336"/>
      <c r="AK73" s="1336"/>
      <c r="AL73" s="1336"/>
      <c r="AM73" s="1336"/>
      <c r="AN73" s="1336"/>
      <c r="AO73" s="1336"/>
      <c r="AP73" s="1336"/>
      <c r="AQ73" s="1336"/>
      <c r="AR73" s="1336"/>
      <c r="AS73" s="1336"/>
      <c r="AT73" s="1336"/>
      <c r="AU73" s="1336"/>
      <c r="AV73" s="1336"/>
      <c r="AW73" s="393"/>
      <c r="AX73" s="394"/>
      <c r="BB73" s="395">
        <f t="shared" si="8"/>
        <v>0</v>
      </c>
      <c r="BC73" s="396"/>
      <c r="BD73" s="396">
        <f>$AP$73</f>
        <v>0</v>
      </c>
      <c r="BE73" s="396"/>
      <c r="BF73" s="396"/>
      <c r="BG73" s="396"/>
      <c r="BH73" s="396"/>
    </row>
    <row r="74" spans="1:60" s="391" customFormat="1" ht="15.95" customHeight="1" x14ac:dyDescent="0.25">
      <c r="A74" s="1333" t="s">
        <v>2290</v>
      </c>
      <c r="B74" s="1333"/>
      <c r="C74" s="1333"/>
      <c r="D74" s="1333"/>
      <c r="E74" s="1333"/>
      <c r="F74" s="1333"/>
      <c r="G74" s="1340" t="s">
        <v>2291</v>
      </c>
      <c r="H74" s="1340"/>
      <c r="I74" s="1340"/>
      <c r="J74" s="1340"/>
      <c r="K74" s="1340"/>
      <c r="L74" s="1340"/>
      <c r="M74" s="1340"/>
      <c r="N74" s="1340"/>
      <c r="O74" s="1340"/>
      <c r="P74" s="1340"/>
      <c r="Q74" s="1340"/>
      <c r="R74" s="1340"/>
      <c r="S74" s="1340"/>
      <c r="T74" s="1340"/>
      <c r="U74" s="1340"/>
      <c r="V74" s="1340"/>
      <c r="W74" s="1340"/>
      <c r="X74" s="1340"/>
      <c r="Y74" s="1340"/>
      <c r="Z74" s="1340"/>
      <c r="AA74" s="1340"/>
      <c r="AB74" s="1340"/>
      <c r="AC74" s="1340"/>
      <c r="AD74" s="1340"/>
      <c r="AE74" s="1340"/>
      <c r="AF74" s="1340"/>
      <c r="AG74" s="1340"/>
      <c r="AH74" s="1340"/>
      <c r="AI74" s="1336"/>
      <c r="AJ74" s="1336"/>
      <c r="AK74" s="1336"/>
      <c r="AL74" s="1336"/>
      <c r="AM74" s="1336"/>
      <c r="AN74" s="1336"/>
      <c r="AO74" s="1336"/>
      <c r="AP74" s="1336"/>
      <c r="AQ74" s="1336"/>
      <c r="AR74" s="1336"/>
      <c r="AS74" s="1336"/>
      <c r="AT74" s="1336"/>
      <c r="AU74" s="1336"/>
      <c r="AV74" s="1336"/>
      <c r="AW74" s="393"/>
      <c r="AX74" s="394"/>
      <c r="BB74" s="395">
        <f t="shared" si="8"/>
        <v>0</v>
      </c>
      <c r="BC74" s="396"/>
      <c r="BD74" s="396">
        <f>$AP$74</f>
        <v>0</v>
      </c>
      <c r="BE74" s="396"/>
      <c r="BF74" s="396"/>
      <c r="BG74" s="396"/>
      <c r="BH74" s="396"/>
    </row>
    <row r="75" spans="1:60" s="391" customFormat="1" ht="15.95" customHeight="1" x14ac:dyDescent="0.25">
      <c r="A75" s="1333" t="s">
        <v>2292</v>
      </c>
      <c r="B75" s="1333"/>
      <c r="C75" s="1333"/>
      <c r="D75" s="1333"/>
      <c r="E75" s="1333"/>
      <c r="F75" s="1333"/>
      <c r="G75" s="1340" t="s">
        <v>2293</v>
      </c>
      <c r="H75" s="1340"/>
      <c r="I75" s="1340"/>
      <c r="J75" s="1340"/>
      <c r="K75" s="1340"/>
      <c r="L75" s="1340"/>
      <c r="M75" s="1340"/>
      <c r="N75" s="1340"/>
      <c r="O75" s="1340"/>
      <c r="P75" s="1340"/>
      <c r="Q75" s="1340"/>
      <c r="R75" s="1340"/>
      <c r="S75" s="1340"/>
      <c r="T75" s="1340"/>
      <c r="U75" s="1340"/>
      <c r="V75" s="1340"/>
      <c r="W75" s="1340"/>
      <c r="X75" s="1340"/>
      <c r="Y75" s="1340"/>
      <c r="Z75" s="1340"/>
      <c r="AA75" s="1340"/>
      <c r="AB75" s="1340"/>
      <c r="AC75" s="1340"/>
      <c r="AD75" s="1340"/>
      <c r="AE75" s="1340"/>
      <c r="AF75" s="1340"/>
      <c r="AG75" s="1340"/>
      <c r="AH75" s="1340"/>
      <c r="AI75" s="1336"/>
      <c r="AJ75" s="1336"/>
      <c r="AK75" s="1336"/>
      <c r="AL75" s="1336"/>
      <c r="AM75" s="1336"/>
      <c r="AN75" s="1336"/>
      <c r="AO75" s="1336"/>
      <c r="AP75" s="1336"/>
      <c r="AQ75" s="1336"/>
      <c r="AR75" s="1336"/>
      <c r="AS75" s="1336"/>
      <c r="AT75" s="1336"/>
      <c r="AU75" s="1336"/>
      <c r="AV75" s="1336"/>
      <c r="AW75" s="393"/>
      <c r="AX75" s="394"/>
      <c r="BB75" s="395">
        <f t="shared" si="8"/>
        <v>0</v>
      </c>
      <c r="BC75" s="396"/>
      <c r="BD75" s="396">
        <f>$AP$75</f>
        <v>0</v>
      </c>
      <c r="BE75" s="396"/>
      <c r="BF75" s="396"/>
      <c r="BG75" s="396"/>
      <c r="BH75" s="396"/>
    </row>
    <row r="76" spans="1:60" s="391" customFormat="1" ht="15.95" customHeight="1" x14ac:dyDescent="0.25">
      <c r="A76" s="1333" t="s">
        <v>2294</v>
      </c>
      <c r="B76" s="1333"/>
      <c r="C76" s="1333"/>
      <c r="D76" s="1333"/>
      <c r="E76" s="1333"/>
      <c r="F76" s="1333"/>
      <c r="G76" s="1340" t="s">
        <v>2295</v>
      </c>
      <c r="H76" s="1340"/>
      <c r="I76" s="1340"/>
      <c r="J76" s="1340"/>
      <c r="K76" s="1340"/>
      <c r="L76" s="1340"/>
      <c r="M76" s="1340"/>
      <c r="N76" s="1340"/>
      <c r="O76" s="1340"/>
      <c r="P76" s="1340"/>
      <c r="Q76" s="1340"/>
      <c r="R76" s="1340"/>
      <c r="S76" s="1340"/>
      <c r="T76" s="1340"/>
      <c r="U76" s="1340"/>
      <c r="V76" s="1340"/>
      <c r="W76" s="1340"/>
      <c r="X76" s="1340"/>
      <c r="Y76" s="1340"/>
      <c r="Z76" s="1340"/>
      <c r="AA76" s="1340"/>
      <c r="AB76" s="1340"/>
      <c r="AC76" s="1340"/>
      <c r="AD76" s="1340"/>
      <c r="AE76" s="1340"/>
      <c r="AF76" s="1340"/>
      <c r="AG76" s="1340"/>
      <c r="AH76" s="1340"/>
      <c r="AI76" s="1336"/>
      <c r="AJ76" s="1336"/>
      <c r="AK76" s="1336"/>
      <c r="AL76" s="1336"/>
      <c r="AM76" s="1336"/>
      <c r="AN76" s="1336"/>
      <c r="AO76" s="1336"/>
      <c r="AP76" s="1336"/>
      <c r="AQ76" s="1336"/>
      <c r="AR76" s="1336"/>
      <c r="AS76" s="1336"/>
      <c r="AT76" s="1336"/>
      <c r="AU76" s="1336"/>
      <c r="AV76" s="1336"/>
      <c r="AW76" s="393"/>
      <c r="AX76" s="394"/>
      <c r="BB76" s="395">
        <f t="shared" si="8"/>
        <v>0</v>
      </c>
      <c r="BC76" s="396"/>
      <c r="BD76" s="396">
        <f>$AP$76</f>
        <v>0</v>
      </c>
      <c r="BE76" s="396"/>
      <c r="BF76" s="396"/>
      <c r="BG76" s="396"/>
      <c r="BH76" s="396"/>
    </row>
    <row r="77" spans="1:60" ht="13.5" x14ac:dyDescent="0.25">
      <c r="A77" s="1333" t="s">
        <v>2059</v>
      </c>
      <c r="B77" s="1333"/>
      <c r="C77" s="1333"/>
      <c r="D77" s="1333"/>
      <c r="E77" s="1333"/>
      <c r="F77" s="1333"/>
      <c r="G77" s="1334" t="s">
        <v>5014</v>
      </c>
      <c r="H77" s="1334"/>
      <c r="I77" s="1334"/>
      <c r="J77" s="1334"/>
      <c r="K77" s="1334"/>
      <c r="L77" s="1334"/>
      <c r="M77" s="1334"/>
      <c r="N77" s="1334"/>
      <c r="O77" s="1334"/>
      <c r="P77" s="1334"/>
      <c r="Q77" s="1334"/>
      <c r="R77" s="1334"/>
      <c r="S77" s="1334"/>
      <c r="T77" s="1334"/>
      <c r="U77" s="1334"/>
      <c r="V77" s="1334"/>
      <c r="W77" s="1334"/>
      <c r="X77" s="1334"/>
      <c r="Y77" s="1334"/>
      <c r="Z77" s="1334"/>
      <c r="AA77" s="1334"/>
      <c r="AB77" s="1334"/>
      <c r="AC77" s="1334"/>
      <c r="AD77" s="1334"/>
      <c r="AE77" s="1334"/>
      <c r="AF77" s="1334"/>
      <c r="AG77" s="1334"/>
      <c r="AH77" s="1334"/>
      <c r="AI77" s="1337">
        <f>SUM(AI51+AI48+AI49+AI50+AI52+AI53+AI54+AI55+AI66+AI67+AI68+AI69+AI70+AI71+AI72+AI73+AI74+AI75+AI76)</f>
        <v>-407957</v>
      </c>
      <c r="AJ77" s="1337"/>
      <c r="AK77" s="1337"/>
      <c r="AL77" s="1337"/>
      <c r="AM77" s="1337"/>
      <c r="AN77" s="1337"/>
      <c r="AO77" s="1337"/>
      <c r="AP77" s="1337">
        <f>SUM(AP51+AP48+AP49+AP50+AP52+AP53+AP54+AP55+AP66+AP67+AP68+AP69+AP70+AP71+AP72+AP73+AP74+AP75+AP76)</f>
        <v>-759522</v>
      </c>
      <c r="AQ77" s="1337"/>
      <c r="AR77" s="1337"/>
      <c r="AS77" s="1337"/>
      <c r="AT77" s="1337"/>
      <c r="AU77" s="1337"/>
      <c r="AV77" s="1337"/>
      <c r="AW77" s="409"/>
      <c r="BB77" s="395">
        <f>SUM(BB51+BB48+BB49+BB50+BB52+BB53+BB54+BB55+BB66+BB67+BB68+BB69+BB70+BB71+BB72+BB73+BB74+BB75+BB76)</f>
        <v>-407957</v>
      </c>
      <c r="BC77" s="407"/>
      <c r="BD77" s="395">
        <f>SUM(BD51+BD48+BD49+BD50+BD52+BD53+BD54+BD55+BD66+BD67+BD68+BD69+BD70+BD71+BD72+BD73+BD74+BD75+BD76)</f>
        <v>-759522</v>
      </c>
      <c r="BE77" s="407"/>
      <c r="BF77" s="407"/>
      <c r="BG77" s="407"/>
      <c r="BH77" s="407"/>
    </row>
    <row r="78" spans="1:60" ht="13.5" x14ac:dyDescent="0.25">
      <c r="A78" s="1333"/>
      <c r="B78" s="1333"/>
      <c r="C78" s="1333"/>
      <c r="D78" s="1333"/>
      <c r="E78" s="1333"/>
      <c r="F78" s="1333"/>
      <c r="G78" s="1334" t="s">
        <v>2296</v>
      </c>
      <c r="H78" s="1334"/>
      <c r="I78" s="1334"/>
      <c r="J78" s="1334"/>
      <c r="K78" s="1334"/>
      <c r="L78" s="1334"/>
      <c r="M78" s="1334"/>
      <c r="N78" s="1334"/>
      <c r="O78" s="1334"/>
      <c r="P78" s="1334"/>
      <c r="Q78" s="1334"/>
      <c r="R78" s="1334"/>
      <c r="S78" s="1334"/>
      <c r="T78" s="1334"/>
      <c r="U78" s="1334"/>
      <c r="V78" s="1334"/>
      <c r="W78" s="1334"/>
      <c r="X78" s="1334"/>
      <c r="Y78" s="1334"/>
      <c r="Z78" s="1334"/>
      <c r="AA78" s="1334"/>
      <c r="AB78" s="1334"/>
      <c r="AC78" s="1334"/>
      <c r="AD78" s="1334"/>
      <c r="AE78" s="1334"/>
      <c r="AF78" s="1334"/>
      <c r="AG78" s="1334"/>
      <c r="AH78" s="1334"/>
      <c r="AI78" s="1335"/>
      <c r="AJ78" s="1335"/>
      <c r="AK78" s="1335"/>
      <c r="AL78" s="1335"/>
      <c r="AM78" s="1335"/>
      <c r="AN78" s="1335"/>
      <c r="AO78" s="1335"/>
      <c r="AP78" s="1335"/>
      <c r="AQ78" s="1335"/>
      <c r="AR78" s="1335"/>
      <c r="AS78" s="1335"/>
      <c r="AT78" s="1335"/>
      <c r="AU78" s="1335"/>
      <c r="AV78" s="1335"/>
      <c r="AW78" s="393"/>
      <c r="BB78" s="395">
        <f t="shared" ref="BB78" si="9">SUM(AI78)</f>
        <v>0</v>
      </c>
      <c r="BC78" s="407"/>
      <c r="BD78" s="407"/>
      <c r="BE78" s="407"/>
      <c r="BF78" s="407"/>
      <c r="BG78" s="407"/>
      <c r="BH78" s="407"/>
    </row>
    <row r="79" spans="1:60" s="391" customFormat="1" ht="15.95" customHeight="1" x14ac:dyDescent="0.25">
      <c r="A79" s="1333" t="s">
        <v>2297</v>
      </c>
      <c r="B79" s="1333"/>
      <c r="C79" s="1333"/>
      <c r="D79" s="1333"/>
      <c r="E79" s="1333"/>
      <c r="F79" s="1333"/>
      <c r="G79" s="1340" t="s">
        <v>2298</v>
      </c>
      <c r="H79" s="1340"/>
      <c r="I79" s="1340"/>
      <c r="J79" s="1340"/>
      <c r="K79" s="1340"/>
      <c r="L79" s="1340"/>
      <c r="M79" s="1340"/>
      <c r="N79" s="1340"/>
      <c r="O79" s="1340"/>
      <c r="P79" s="1340"/>
      <c r="Q79" s="1340"/>
      <c r="R79" s="1340"/>
      <c r="S79" s="1340"/>
      <c r="T79" s="1340"/>
      <c r="U79" s="1340"/>
      <c r="V79" s="1340"/>
      <c r="W79" s="1340"/>
      <c r="X79" s="1340"/>
      <c r="Y79" s="1340"/>
      <c r="Z79" s="1340"/>
      <c r="AA79" s="1340"/>
      <c r="AB79" s="1340"/>
      <c r="AC79" s="1340"/>
      <c r="AD79" s="1340"/>
      <c r="AE79" s="1340"/>
      <c r="AF79" s="1340"/>
      <c r="AG79" s="1340"/>
      <c r="AH79" s="1340"/>
      <c r="AI79" s="1337">
        <f>SUM(AI80+AI81+AI82+AI83-AI84-AI85-AI86-AI87)</f>
        <v>0</v>
      </c>
      <c r="AJ79" s="1337"/>
      <c r="AK79" s="1337"/>
      <c r="AL79" s="1337"/>
      <c r="AM79" s="1337"/>
      <c r="AN79" s="1337"/>
      <c r="AO79" s="1337"/>
      <c r="AP79" s="1337">
        <f>SUM(AP80+AP81+AP82+AP83-AP84-AP85-AP86-AP87)</f>
        <v>0</v>
      </c>
      <c r="AQ79" s="1337"/>
      <c r="AR79" s="1337"/>
      <c r="AS79" s="1337"/>
      <c r="AT79" s="1337"/>
      <c r="AU79" s="1337"/>
      <c r="AV79" s="1337"/>
      <c r="AW79" s="393"/>
      <c r="AX79" s="394"/>
      <c r="BB79" s="395">
        <f>SUM(BB80+BB81+BB82+BB83-BB84-BB85-BB86-BB87)</f>
        <v>0</v>
      </c>
      <c r="BC79" s="396"/>
      <c r="BD79" s="395">
        <f>SUM(BD80+BD81+BD82+BD83-BD84-BD85-BD86-BD87)</f>
        <v>0</v>
      </c>
      <c r="BE79" s="396"/>
      <c r="BF79" s="396"/>
      <c r="BG79" s="396"/>
      <c r="BH79" s="396"/>
    </row>
    <row r="80" spans="1:60" s="391" customFormat="1" ht="15.95" customHeight="1" x14ac:dyDescent="0.25">
      <c r="A80" s="1333" t="s">
        <v>2299</v>
      </c>
      <c r="B80" s="1333"/>
      <c r="C80" s="1333"/>
      <c r="D80" s="1333"/>
      <c r="E80" s="1333"/>
      <c r="F80" s="1333"/>
      <c r="G80" s="1340" t="s">
        <v>2300</v>
      </c>
      <c r="H80" s="1340"/>
      <c r="I80" s="1340"/>
      <c r="J80" s="1340"/>
      <c r="K80" s="1340"/>
      <c r="L80" s="1340"/>
      <c r="M80" s="1340"/>
      <c r="N80" s="1340"/>
      <c r="O80" s="1340"/>
      <c r="P80" s="1340"/>
      <c r="Q80" s="1340"/>
      <c r="R80" s="1340"/>
      <c r="S80" s="1340"/>
      <c r="T80" s="1340"/>
      <c r="U80" s="1340"/>
      <c r="V80" s="1340"/>
      <c r="W80" s="1340"/>
      <c r="X80" s="1340"/>
      <c r="Y80" s="1340"/>
      <c r="Z80" s="1340"/>
      <c r="AA80" s="1340"/>
      <c r="AB80" s="1340"/>
      <c r="AC80" s="1340"/>
      <c r="AD80" s="1340"/>
      <c r="AE80" s="1340"/>
      <c r="AF80" s="1340"/>
      <c r="AG80" s="1340"/>
      <c r="AH80" s="1340"/>
      <c r="AI80" s="1336"/>
      <c r="AJ80" s="1336"/>
      <c r="AK80" s="1336"/>
      <c r="AL80" s="1336"/>
      <c r="AM80" s="1336"/>
      <c r="AN80" s="1336"/>
      <c r="AO80" s="1336"/>
      <c r="AP80" s="1336"/>
      <c r="AQ80" s="1336"/>
      <c r="AR80" s="1336"/>
      <c r="AS80" s="1336"/>
      <c r="AT80" s="1336"/>
      <c r="AU80" s="1336"/>
      <c r="AV80" s="1336"/>
      <c r="AW80" s="393"/>
      <c r="AX80" s="394"/>
      <c r="BB80" s="395">
        <f t="shared" ref="BB80:BB87" si="10">SUM(AI80)</f>
        <v>0</v>
      </c>
      <c r="BC80" s="396"/>
      <c r="BD80" s="396">
        <f>$AP$80</f>
        <v>0</v>
      </c>
      <c r="BE80" s="396"/>
      <c r="BF80" s="396"/>
      <c r="BG80" s="396"/>
      <c r="BH80" s="396"/>
    </row>
    <row r="81" spans="1:60" ht="28.5" customHeight="1" x14ac:dyDescent="0.25">
      <c r="A81" s="1333" t="s">
        <v>2301</v>
      </c>
      <c r="B81" s="1333"/>
      <c r="C81" s="1333"/>
      <c r="D81" s="1333"/>
      <c r="E81" s="1333"/>
      <c r="F81" s="1333"/>
      <c r="G81" s="1339" t="s">
        <v>2302</v>
      </c>
      <c r="H81" s="1339"/>
      <c r="I81" s="1339"/>
      <c r="J81" s="1339"/>
      <c r="K81" s="1339"/>
      <c r="L81" s="1339"/>
      <c r="M81" s="1339"/>
      <c r="N81" s="1339"/>
      <c r="O81" s="1339"/>
      <c r="P81" s="1339"/>
      <c r="Q81" s="1339"/>
      <c r="R81" s="1339"/>
      <c r="S81" s="1339"/>
      <c r="T81" s="1339"/>
      <c r="U81" s="1339"/>
      <c r="V81" s="1339"/>
      <c r="W81" s="1339"/>
      <c r="X81" s="1339"/>
      <c r="Y81" s="1339"/>
      <c r="Z81" s="1339"/>
      <c r="AA81" s="1339"/>
      <c r="AB81" s="1339"/>
      <c r="AC81" s="1339"/>
      <c r="AD81" s="1339"/>
      <c r="AE81" s="1339"/>
      <c r="AF81" s="1339"/>
      <c r="AG81" s="1339"/>
      <c r="AH81" s="1339"/>
      <c r="AI81" s="1336"/>
      <c r="AJ81" s="1336"/>
      <c r="AK81" s="1336"/>
      <c r="AL81" s="1336"/>
      <c r="AM81" s="1336"/>
      <c r="AN81" s="1336"/>
      <c r="AO81" s="1336"/>
      <c r="AP81" s="1336"/>
      <c r="AQ81" s="1336"/>
      <c r="AR81" s="1336"/>
      <c r="AS81" s="1336"/>
      <c r="AT81" s="1336"/>
      <c r="AU81" s="1336"/>
      <c r="AV81" s="1336"/>
      <c r="AW81" s="393"/>
      <c r="BB81" s="395">
        <f t="shared" si="10"/>
        <v>0</v>
      </c>
      <c r="BC81" s="407"/>
      <c r="BD81" s="407">
        <f>$AP$81</f>
        <v>0</v>
      </c>
      <c r="BE81" s="407"/>
      <c r="BF81" s="407"/>
      <c r="BG81" s="407"/>
      <c r="BH81" s="407"/>
    </row>
    <row r="82" spans="1:60" ht="14.85" customHeight="1" x14ac:dyDescent="0.25">
      <c r="A82" s="1333" t="s">
        <v>2303</v>
      </c>
      <c r="B82" s="1333"/>
      <c r="C82" s="1333"/>
      <c r="D82" s="1333"/>
      <c r="E82" s="1333"/>
      <c r="F82" s="1333"/>
      <c r="G82" s="1339" t="s">
        <v>2304</v>
      </c>
      <c r="H82" s="1339"/>
      <c r="I82" s="1339"/>
      <c r="J82" s="1339"/>
      <c r="K82" s="1339"/>
      <c r="L82" s="1339"/>
      <c r="M82" s="1339"/>
      <c r="N82" s="1339"/>
      <c r="O82" s="1339"/>
      <c r="P82" s="1339"/>
      <c r="Q82" s="1339"/>
      <c r="R82" s="1339"/>
      <c r="S82" s="1339"/>
      <c r="T82" s="1339"/>
      <c r="U82" s="1339"/>
      <c r="V82" s="1339"/>
      <c r="W82" s="1339"/>
      <c r="X82" s="1339"/>
      <c r="Y82" s="1339"/>
      <c r="Z82" s="1339"/>
      <c r="AA82" s="1339"/>
      <c r="AB82" s="1339"/>
      <c r="AC82" s="1339"/>
      <c r="AD82" s="1339"/>
      <c r="AE82" s="1339"/>
      <c r="AF82" s="1339"/>
      <c r="AG82" s="1339"/>
      <c r="AH82" s="1339"/>
      <c r="AI82" s="1336"/>
      <c r="AJ82" s="1336"/>
      <c r="AK82" s="1336"/>
      <c r="AL82" s="1336"/>
      <c r="AM82" s="1336"/>
      <c r="AN82" s="1336"/>
      <c r="AO82" s="1336"/>
      <c r="AP82" s="1336"/>
      <c r="AQ82" s="1336"/>
      <c r="AR82" s="1336"/>
      <c r="AS82" s="1336"/>
      <c r="AT82" s="1336"/>
      <c r="AU82" s="1336"/>
      <c r="AV82" s="1336"/>
      <c r="AW82" s="393"/>
      <c r="BB82" s="395">
        <f t="shared" si="10"/>
        <v>0</v>
      </c>
      <c r="BC82" s="407"/>
      <c r="BD82" s="407">
        <f>$AP$82</f>
        <v>0</v>
      </c>
      <c r="BE82" s="407"/>
      <c r="BF82" s="407"/>
      <c r="BG82" s="407"/>
      <c r="BH82" s="407"/>
    </row>
    <row r="83" spans="1:60" ht="13.5" x14ac:dyDescent="0.25">
      <c r="A83" s="1333" t="s">
        <v>2305</v>
      </c>
      <c r="B83" s="1333"/>
      <c r="C83" s="1333"/>
      <c r="D83" s="1333"/>
      <c r="E83" s="1333"/>
      <c r="F83" s="1333"/>
      <c r="G83" s="1339" t="s">
        <v>2306</v>
      </c>
      <c r="H83" s="1339"/>
      <c r="I83" s="1339"/>
      <c r="J83" s="1339"/>
      <c r="K83" s="1339"/>
      <c r="L83" s="1339"/>
      <c r="M83" s="1339"/>
      <c r="N83" s="1339"/>
      <c r="O83" s="1339"/>
      <c r="P83" s="1339"/>
      <c r="Q83" s="1339"/>
      <c r="R83" s="1339"/>
      <c r="S83" s="1339"/>
      <c r="T83" s="1339"/>
      <c r="U83" s="1339"/>
      <c r="V83" s="1339"/>
      <c r="W83" s="1339"/>
      <c r="X83" s="1339"/>
      <c r="Y83" s="1339"/>
      <c r="Z83" s="1339"/>
      <c r="AA83" s="1339"/>
      <c r="AB83" s="1339"/>
      <c r="AC83" s="1339"/>
      <c r="AD83" s="1339"/>
      <c r="AE83" s="1339"/>
      <c r="AF83" s="1339"/>
      <c r="AG83" s="1339"/>
      <c r="AH83" s="1339"/>
      <c r="AI83" s="1336"/>
      <c r="AJ83" s="1336"/>
      <c r="AK83" s="1336"/>
      <c r="AL83" s="1336"/>
      <c r="AM83" s="1336"/>
      <c r="AN83" s="1336"/>
      <c r="AO83" s="1336"/>
      <c r="AP83" s="1336"/>
      <c r="AQ83" s="1336"/>
      <c r="AR83" s="1336"/>
      <c r="AS83" s="1336"/>
      <c r="AT83" s="1336"/>
      <c r="AU83" s="1336"/>
      <c r="AV83" s="1336"/>
      <c r="AW83" s="393"/>
      <c r="BB83" s="395">
        <f t="shared" si="10"/>
        <v>0</v>
      </c>
      <c r="BC83" s="407"/>
      <c r="BD83" s="407">
        <f>$AP$83</f>
        <v>0</v>
      </c>
      <c r="BE83" s="407"/>
      <c r="BF83" s="407"/>
      <c r="BG83" s="407"/>
      <c r="BH83" s="407"/>
    </row>
    <row r="84" spans="1:60" ht="30" customHeight="1" x14ac:dyDescent="0.25">
      <c r="A84" s="1333" t="s">
        <v>2307</v>
      </c>
      <c r="B84" s="1333"/>
      <c r="C84" s="1333"/>
      <c r="D84" s="1333"/>
      <c r="E84" s="1333"/>
      <c r="F84" s="1333"/>
      <c r="G84" s="1339" t="s">
        <v>2308</v>
      </c>
      <c r="H84" s="1339"/>
      <c r="I84" s="1339"/>
      <c r="J84" s="1339"/>
      <c r="K84" s="1339"/>
      <c r="L84" s="1339"/>
      <c r="M84" s="1339"/>
      <c r="N84" s="1339"/>
      <c r="O84" s="1339"/>
      <c r="P84" s="1339"/>
      <c r="Q84" s="1339"/>
      <c r="R84" s="1339"/>
      <c r="S84" s="1339"/>
      <c r="T84" s="1339"/>
      <c r="U84" s="1339"/>
      <c r="V84" s="1339"/>
      <c r="W84" s="1339"/>
      <c r="X84" s="1339"/>
      <c r="Y84" s="1339"/>
      <c r="Z84" s="1339"/>
      <c r="AA84" s="1339"/>
      <c r="AB84" s="1339"/>
      <c r="AC84" s="1339"/>
      <c r="AD84" s="1339"/>
      <c r="AE84" s="1339"/>
      <c r="AF84" s="1339"/>
      <c r="AG84" s="1339"/>
      <c r="AH84" s="1339"/>
      <c r="AI84" s="1336"/>
      <c r="AJ84" s="1336"/>
      <c r="AK84" s="1336"/>
      <c r="AL84" s="1336"/>
      <c r="AM84" s="1336"/>
      <c r="AN84" s="1336"/>
      <c r="AO84" s="1336"/>
      <c r="AP84" s="1336"/>
      <c r="AQ84" s="1336"/>
      <c r="AR84" s="1336"/>
      <c r="AS84" s="1336"/>
      <c r="AT84" s="1336"/>
      <c r="AU84" s="1336"/>
      <c r="AV84" s="1336"/>
      <c r="AW84" s="393"/>
      <c r="BB84" s="395">
        <f t="shared" si="10"/>
        <v>0</v>
      </c>
      <c r="BC84" s="407"/>
      <c r="BD84" s="407">
        <f>$AP$84</f>
        <v>0</v>
      </c>
      <c r="BE84" s="407"/>
      <c r="BF84" s="407"/>
      <c r="BG84" s="407"/>
      <c r="BH84" s="407"/>
    </row>
    <row r="85" spans="1:60" s="391" customFormat="1" ht="15.95" customHeight="1" x14ac:dyDescent="0.25">
      <c r="A85" s="1333" t="s">
        <v>2309</v>
      </c>
      <c r="B85" s="1333"/>
      <c r="C85" s="1333"/>
      <c r="D85" s="1333"/>
      <c r="E85" s="1333"/>
      <c r="F85" s="1333"/>
      <c r="G85" s="1340" t="s">
        <v>2310</v>
      </c>
      <c r="H85" s="1340"/>
      <c r="I85" s="1340"/>
      <c r="J85" s="1340"/>
      <c r="K85" s="1340"/>
      <c r="L85" s="1340"/>
      <c r="M85" s="1340"/>
      <c r="N85" s="1340"/>
      <c r="O85" s="1340"/>
      <c r="P85" s="1340"/>
      <c r="Q85" s="1340"/>
      <c r="R85" s="1340"/>
      <c r="S85" s="1340"/>
      <c r="T85" s="1340"/>
      <c r="U85" s="1340"/>
      <c r="V85" s="1340"/>
      <c r="W85" s="1340"/>
      <c r="X85" s="1340"/>
      <c r="Y85" s="1340"/>
      <c r="Z85" s="1340"/>
      <c r="AA85" s="1340"/>
      <c r="AB85" s="1340"/>
      <c r="AC85" s="1340"/>
      <c r="AD85" s="1340"/>
      <c r="AE85" s="1340"/>
      <c r="AF85" s="1340"/>
      <c r="AG85" s="1340"/>
      <c r="AH85" s="1340"/>
      <c r="AI85" s="1336"/>
      <c r="AJ85" s="1336"/>
      <c r="AK85" s="1336"/>
      <c r="AL85" s="1336"/>
      <c r="AM85" s="1336"/>
      <c r="AN85" s="1336"/>
      <c r="AO85" s="1336"/>
      <c r="AP85" s="1336"/>
      <c r="AQ85" s="1336"/>
      <c r="AR85" s="1336"/>
      <c r="AS85" s="1336"/>
      <c r="AT85" s="1336"/>
      <c r="AU85" s="1336"/>
      <c r="AV85" s="1336"/>
      <c r="AW85" s="393"/>
      <c r="AX85" s="394"/>
      <c r="BB85" s="395">
        <f t="shared" si="10"/>
        <v>0</v>
      </c>
      <c r="BC85" s="396"/>
      <c r="BD85" s="396">
        <f>$AP$85</f>
        <v>0</v>
      </c>
      <c r="BE85" s="396"/>
      <c r="BF85" s="396"/>
      <c r="BG85" s="396"/>
      <c r="BH85" s="396"/>
    </row>
    <row r="86" spans="1:60" ht="30" customHeight="1" x14ac:dyDescent="0.25">
      <c r="A86" s="1333" t="s">
        <v>2311</v>
      </c>
      <c r="B86" s="1333"/>
      <c r="C86" s="1333"/>
      <c r="D86" s="1333"/>
      <c r="E86" s="1333"/>
      <c r="F86" s="1333"/>
      <c r="G86" s="1339" t="s">
        <v>2312</v>
      </c>
      <c r="H86" s="1339"/>
      <c r="I86" s="1339"/>
      <c r="J86" s="1339"/>
      <c r="K86" s="1339"/>
      <c r="L86" s="1339"/>
      <c r="M86" s="1339"/>
      <c r="N86" s="1339"/>
      <c r="O86" s="1339"/>
      <c r="P86" s="1339"/>
      <c r="Q86" s="1339"/>
      <c r="R86" s="1339"/>
      <c r="S86" s="1339"/>
      <c r="T86" s="1339"/>
      <c r="U86" s="1339"/>
      <c r="V86" s="1339"/>
      <c r="W86" s="1339"/>
      <c r="X86" s="1339"/>
      <c r="Y86" s="1339"/>
      <c r="Z86" s="1339"/>
      <c r="AA86" s="1339"/>
      <c r="AB86" s="1339"/>
      <c r="AC86" s="1339"/>
      <c r="AD86" s="1339"/>
      <c r="AE86" s="1339"/>
      <c r="AF86" s="1339"/>
      <c r="AG86" s="1339"/>
      <c r="AH86" s="1339"/>
      <c r="AI86" s="1336"/>
      <c r="AJ86" s="1336"/>
      <c r="AK86" s="1336"/>
      <c r="AL86" s="1336"/>
      <c r="AM86" s="1336"/>
      <c r="AN86" s="1336"/>
      <c r="AO86" s="1336"/>
      <c r="AP86" s="1336"/>
      <c r="AQ86" s="1336"/>
      <c r="AR86" s="1336"/>
      <c r="AS86" s="1336"/>
      <c r="AT86" s="1336"/>
      <c r="AU86" s="1336"/>
      <c r="AV86" s="1336"/>
      <c r="AW86" s="393"/>
      <c r="BB86" s="395">
        <f t="shared" si="10"/>
        <v>0</v>
      </c>
      <c r="BC86" s="407"/>
      <c r="BD86" s="407">
        <f>$AP$86</f>
        <v>0</v>
      </c>
      <c r="BE86" s="407"/>
      <c r="BF86" s="407"/>
      <c r="BG86" s="407"/>
      <c r="BH86" s="407"/>
    </row>
    <row r="87" spans="1:60" s="391" customFormat="1" ht="15.95" customHeight="1" x14ac:dyDescent="0.25">
      <c r="A87" s="1333" t="s">
        <v>2313</v>
      </c>
      <c r="B87" s="1333"/>
      <c r="C87" s="1333"/>
      <c r="D87" s="1333"/>
      <c r="E87" s="1333"/>
      <c r="F87" s="1333"/>
      <c r="G87" s="1340" t="s">
        <v>2314</v>
      </c>
      <c r="H87" s="1340"/>
      <c r="I87" s="1340"/>
      <c r="J87" s="1340"/>
      <c r="K87" s="1340"/>
      <c r="L87" s="1340"/>
      <c r="M87" s="1340"/>
      <c r="N87" s="1340"/>
      <c r="O87" s="1340"/>
      <c r="P87" s="1340"/>
      <c r="Q87" s="1340"/>
      <c r="R87" s="1340"/>
      <c r="S87" s="1340"/>
      <c r="T87" s="1340"/>
      <c r="U87" s="1340"/>
      <c r="V87" s="1340"/>
      <c r="W87" s="1340"/>
      <c r="X87" s="1340"/>
      <c r="Y87" s="1340"/>
      <c r="Z87" s="1340"/>
      <c r="AA87" s="1340"/>
      <c r="AB87" s="1340"/>
      <c r="AC87" s="1340"/>
      <c r="AD87" s="1340"/>
      <c r="AE87" s="1340"/>
      <c r="AF87" s="1340"/>
      <c r="AG87" s="1340"/>
      <c r="AH87" s="1340"/>
      <c r="AI87" s="1336"/>
      <c r="AJ87" s="1336"/>
      <c r="AK87" s="1336"/>
      <c r="AL87" s="1336"/>
      <c r="AM87" s="1336"/>
      <c r="AN87" s="1336"/>
      <c r="AO87" s="1336"/>
      <c r="AP87" s="1336"/>
      <c r="AQ87" s="1336"/>
      <c r="AR87" s="1336"/>
      <c r="AS87" s="1336" t="s">
        <v>2315</v>
      </c>
      <c r="AT87" s="1336"/>
      <c r="AU87" s="1336"/>
      <c r="AV87" s="1336"/>
      <c r="AW87" s="393"/>
      <c r="AX87" s="394"/>
      <c r="BB87" s="395">
        <f t="shared" si="10"/>
        <v>0</v>
      </c>
      <c r="BC87" s="396"/>
      <c r="BD87" s="396">
        <f>$AP$87</f>
        <v>0</v>
      </c>
      <c r="BE87" s="396"/>
      <c r="BF87" s="396"/>
      <c r="BG87" s="396"/>
      <c r="BH87" s="396"/>
    </row>
    <row r="88" spans="1:60" s="391" customFormat="1" ht="14.85" customHeight="1" x14ac:dyDescent="0.25">
      <c r="A88" s="410"/>
      <c r="H88" s="393"/>
      <c r="I88" s="393"/>
      <c r="J88" s="393"/>
      <c r="K88" s="393"/>
      <c r="L88" s="393"/>
      <c r="M88" s="393"/>
      <c r="N88" s="393"/>
      <c r="O88" s="393"/>
      <c r="P88" s="393"/>
      <c r="Q88" s="393"/>
      <c r="R88" s="393"/>
      <c r="S88" s="393"/>
      <c r="T88" s="393"/>
      <c r="U88" s="393"/>
      <c r="V88" s="393"/>
      <c r="W88" s="393"/>
      <c r="X88" s="393"/>
      <c r="Y88" s="393"/>
      <c r="Z88" s="393"/>
      <c r="AA88" s="393"/>
      <c r="AB88" s="393"/>
      <c r="AC88" s="393"/>
      <c r="AD88" s="393"/>
      <c r="AE88" s="393"/>
      <c r="AF88" s="393"/>
      <c r="AG88" s="393"/>
      <c r="AH88" s="393"/>
      <c r="AI88" s="393"/>
      <c r="AJ88" s="393"/>
      <c r="AK88" s="393"/>
      <c r="AL88" s="393"/>
      <c r="AM88" s="393"/>
      <c r="AN88" s="393"/>
      <c r="AO88" s="393"/>
      <c r="AP88" s="393"/>
      <c r="AQ88" s="393"/>
      <c r="AR88" s="393"/>
      <c r="AS88" s="393"/>
      <c r="AT88" s="393"/>
      <c r="AU88" s="393"/>
      <c r="AV88" s="393"/>
      <c r="AW88" s="393"/>
      <c r="BB88" s="389"/>
    </row>
    <row r="89" spans="1:60" s="391" customFormat="1" ht="14.85" customHeight="1" x14ac:dyDescent="0.25">
      <c r="BB89" s="389"/>
    </row>
    <row r="90" spans="1:60" ht="14.85" customHeight="1" x14ac:dyDescent="0.25">
      <c r="A90" s="391"/>
    </row>
    <row r="92" spans="1:60" ht="15.95" customHeight="1" x14ac:dyDescent="0.25">
      <c r="A92" s="383" t="s">
        <v>2243</v>
      </c>
      <c r="B92" s="384"/>
      <c r="C92" s="384"/>
      <c r="D92" s="384"/>
      <c r="E92" s="384"/>
      <c r="F92" s="384"/>
      <c r="G92" s="384"/>
      <c r="H92" s="384"/>
      <c r="I92" s="384"/>
      <c r="J92" s="384"/>
      <c r="K92" s="384"/>
      <c r="L92" s="384"/>
      <c r="M92" s="384"/>
      <c r="N92" s="384"/>
      <c r="O92" s="384"/>
      <c r="P92" s="384"/>
      <c r="Q92" s="385"/>
      <c r="AE92" s="386" t="s">
        <v>2200</v>
      </c>
      <c r="AG92" s="387"/>
      <c r="AH92" s="388" t="str">
        <f t="shared" ref="AH92:AQ92" si="11">AH2</f>
        <v>2</v>
      </c>
      <c r="AI92" s="388" t="str">
        <f t="shared" si="11"/>
        <v>0</v>
      </c>
      <c r="AJ92" s="388" t="str">
        <f t="shared" si="11"/>
        <v>2</v>
      </c>
      <c r="AK92" s="388" t="str">
        <f t="shared" si="11"/>
        <v>0</v>
      </c>
      <c r="AL92" s="388" t="str">
        <f t="shared" si="11"/>
        <v>3</v>
      </c>
      <c r="AM92" s="388" t="str">
        <f t="shared" si="11"/>
        <v>8</v>
      </c>
      <c r="AN92" s="388" t="str">
        <f t="shared" si="11"/>
        <v>6</v>
      </c>
      <c r="AO92" s="388" t="str">
        <f t="shared" si="11"/>
        <v>3</v>
      </c>
      <c r="AP92" s="388" t="str">
        <f t="shared" si="11"/>
        <v>7</v>
      </c>
      <c r="AQ92" s="388" t="str">
        <f t="shared" si="11"/>
        <v>9</v>
      </c>
      <c r="AR92" s="387"/>
    </row>
    <row r="94" spans="1:60" s="391" customFormat="1" ht="14.85" customHeight="1" x14ac:dyDescent="0.25">
      <c r="A94" s="1341" t="s">
        <v>2202</v>
      </c>
      <c r="B94" s="1341"/>
      <c r="C94" s="1341"/>
      <c r="D94" s="1341"/>
      <c r="E94" s="1341"/>
      <c r="F94" s="1341"/>
      <c r="G94" s="1341" t="s">
        <v>2203</v>
      </c>
      <c r="H94" s="1341"/>
      <c r="I94" s="1341"/>
      <c r="J94" s="1341"/>
      <c r="K94" s="1341"/>
      <c r="L94" s="1341"/>
      <c r="M94" s="1341"/>
      <c r="N94" s="1341"/>
      <c r="O94" s="1341"/>
      <c r="P94" s="1341"/>
      <c r="Q94" s="1341"/>
      <c r="R94" s="1341"/>
      <c r="S94" s="1341"/>
      <c r="T94" s="1341"/>
      <c r="U94" s="1341"/>
      <c r="V94" s="1341"/>
      <c r="W94" s="1341"/>
      <c r="X94" s="1341"/>
      <c r="Y94" s="1341"/>
      <c r="Z94" s="1341"/>
      <c r="AA94" s="1341"/>
      <c r="AB94" s="1341"/>
      <c r="AC94" s="1341"/>
      <c r="AD94" s="1341"/>
      <c r="AE94" s="1341"/>
      <c r="AF94" s="1341"/>
      <c r="AG94" s="1341"/>
      <c r="AH94" s="1341"/>
      <c r="AI94" s="1341" t="s">
        <v>1263</v>
      </c>
      <c r="AJ94" s="1341"/>
      <c r="AK94" s="1341"/>
      <c r="AL94" s="1341"/>
      <c r="AM94" s="1341"/>
      <c r="AN94" s="1341"/>
      <c r="AO94" s="1341"/>
      <c r="AP94" s="1341" t="s">
        <v>1277</v>
      </c>
      <c r="AQ94" s="1341"/>
      <c r="AR94" s="1341"/>
      <c r="AS94" s="1341"/>
      <c r="AT94" s="1341"/>
      <c r="AU94" s="1341"/>
      <c r="AV94" s="1341"/>
      <c r="AW94" s="392"/>
      <c r="BB94" s="389"/>
    </row>
    <row r="95" spans="1:60" s="391" customFormat="1" ht="30.75" customHeight="1" x14ac:dyDescent="0.25">
      <c r="A95" s="1341"/>
      <c r="B95" s="1341"/>
      <c r="C95" s="1341"/>
      <c r="D95" s="1341"/>
      <c r="E95" s="1341"/>
      <c r="F95" s="1341"/>
      <c r="G95" s="1341"/>
      <c r="H95" s="1341"/>
      <c r="I95" s="1341"/>
      <c r="J95" s="1341"/>
      <c r="K95" s="1341"/>
      <c r="L95" s="1341"/>
      <c r="M95" s="1341"/>
      <c r="N95" s="1341"/>
      <c r="O95" s="1341"/>
      <c r="P95" s="1341"/>
      <c r="Q95" s="1341"/>
      <c r="R95" s="1341"/>
      <c r="S95" s="1341"/>
      <c r="T95" s="1341"/>
      <c r="U95" s="1341"/>
      <c r="V95" s="1341"/>
      <c r="W95" s="1341"/>
      <c r="X95" s="1341"/>
      <c r="Y95" s="1341"/>
      <c r="Z95" s="1341"/>
      <c r="AA95" s="1341"/>
      <c r="AB95" s="1341"/>
      <c r="AC95" s="1341"/>
      <c r="AD95" s="1341"/>
      <c r="AE95" s="1341"/>
      <c r="AF95" s="1341"/>
      <c r="AG95" s="1341"/>
      <c r="AH95" s="1341"/>
      <c r="AI95" s="1341"/>
      <c r="AJ95" s="1341"/>
      <c r="AK95" s="1341"/>
      <c r="AL95" s="1341"/>
      <c r="AM95" s="1341"/>
      <c r="AN95" s="1341"/>
      <c r="AO95" s="1341"/>
      <c r="AP95" s="1341"/>
      <c r="AQ95" s="1341"/>
      <c r="AR95" s="1341"/>
      <c r="AS95" s="1341"/>
      <c r="AT95" s="1341"/>
      <c r="AU95" s="1341"/>
      <c r="AV95" s="1341"/>
      <c r="AW95" s="392"/>
      <c r="BB95" s="389"/>
    </row>
    <row r="96" spans="1:60" ht="33" customHeight="1" x14ac:dyDescent="0.25">
      <c r="A96" s="1333" t="s">
        <v>2316</v>
      </c>
      <c r="B96" s="1333"/>
      <c r="C96" s="1333"/>
      <c r="D96" s="1333"/>
      <c r="E96" s="1333"/>
      <c r="F96" s="1333"/>
      <c r="G96" s="1339" t="s">
        <v>5012</v>
      </c>
      <c r="H96" s="1339"/>
      <c r="I96" s="1339"/>
      <c r="J96" s="1339"/>
      <c r="K96" s="1339"/>
      <c r="L96" s="1339"/>
      <c r="M96" s="1339"/>
      <c r="N96" s="1339"/>
      <c r="O96" s="1339"/>
      <c r="P96" s="1339"/>
      <c r="Q96" s="1339"/>
      <c r="R96" s="1339"/>
      <c r="S96" s="1339"/>
      <c r="T96" s="1339"/>
      <c r="U96" s="1339"/>
      <c r="V96" s="1339"/>
      <c r="W96" s="1339"/>
      <c r="X96" s="1339"/>
      <c r="Y96" s="1339"/>
      <c r="Z96" s="1339"/>
      <c r="AA96" s="1339"/>
      <c r="AB96" s="1339"/>
      <c r="AC96" s="1339"/>
      <c r="AD96" s="1339"/>
      <c r="AE96" s="1339"/>
      <c r="AF96" s="1339"/>
      <c r="AG96" s="1339"/>
      <c r="AH96" s="1339"/>
      <c r="AI96" s="1337">
        <f>SUM(AI97+AI98+AI99+AI100+AI101+AI102+AI103+AI104+AI105)</f>
        <v>-242496</v>
      </c>
      <c r="AJ96" s="1337"/>
      <c r="AK96" s="1337"/>
      <c r="AL96" s="1337"/>
      <c r="AM96" s="1337"/>
      <c r="AN96" s="1337"/>
      <c r="AO96" s="1337"/>
      <c r="AP96" s="1337">
        <f>SUM(AP97+AP98+AP99+AP100+AP101+AP102+AP103+AP104+AP105)</f>
        <v>-37403</v>
      </c>
      <c r="AQ96" s="1337"/>
      <c r="AR96" s="1337"/>
      <c r="AS96" s="1337"/>
      <c r="AT96" s="1337"/>
      <c r="AU96" s="1337"/>
      <c r="AV96" s="1337"/>
      <c r="AW96" s="406"/>
      <c r="BB96" s="395">
        <f>SUM(BB97+BB98+BB99+BB100+BB101+BB102+BB103+BB104+BB105)</f>
        <v>-242496</v>
      </c>
      <c r="BC96" s="407"/>
      <c r="BD96" s="395">
        <f>SUM(BD97+BD98+BD99+BD100+BD101+BD102+BD103+BD104+BD105)</f>
        <v>-37403</v>
      </c>
      <c r="BE96" s="407"/>
      <c r="BF96" s="407"/>
      <c r="BG96" s="407"/>
      <c r="BH96" s="407"/>
    </row>
    <row r="97" spans="1:60" ht="13.5" x14ac:dyDescent="0.25">
      <c r="A97" s="1333" t="s">
        <v>2317</v>
      </c>
      <c r="B97" s="1333"/>
      <c r="C97" s="1333"/>
      <c r="D97" s="1333"/>
      <c r="E97" s="1333"/>
      <c r="F97" s="1333"/>
      <c r="G97" s="1339" t="s">
        <v>2318</v>
      </c>
      <c r="H97" s="1339"/>
      <c r="I97" s="1339"/>
      <c r="J97" s="1339"/>
      <c r="K97" s="1339"/>
      <c r="L97" s="1339"/>
      <c r="M97" s="1339"/>
      <c r="N97" s="1339"/>
      <c r="O97" s="1339"/>
      <c r="P97" s="1339"/>
      <c r="Q97" s="1339"/>
      <c r="R97" s="1339"/>
      <c r="S97" s="1339"/>
      <c r="T97" s="1339"/>
      <c r="U97" s="1339"/>
      <c r="V97" s="1339"/>
      <c r="W97" s="1339"/>
      <c r="X97" s="1339"/>
      <c r="Y97" s="1339"/>
      <c r="Z97" s="1339"/>
      <c r="AA97" s="1339"/>
      <c r="AB97" s="1339"/>
      <c r="AC97" s="1339"/>
      <c r="AD97" s="1339"/>
      <c r="AE97" s="1339"/>
      <c r="AF97" s="1339"/>
      <c r="AG97" s="1339"/>
      <c r="AH97" s="1339"/>
      <c r="AI97" s="1336"/>
      <c r="AJ97" s="1336"/>
      <c r="AK97" s="1336"/>
      <c r="AL97" s="1336"/>
      <c r="AM97" s="1336"/>
      <c r="AN97" s="1336"/>
      <c r="AO97" s="1336"/>
      <c r="AP97" s="1336"/>
      <c r="AQ97" s="1336"/>
      <c r="AR97" s="1336"/>
      <c r="AS97" s="1336"/>
      <c r="AT97" s="1336"/>
      <c r="AU97" s="1336"/>
      <c r="AV97" s="1336"/>
      <c r="AW97" s="406"/>
      <c r="BB97" s="395">
        <f t="shared" ref="BB97:BB98" si="12">SUM(AI97)</f>
        <v>0</v>
      </c>
      <c r="BC97" s="407"/>
      <c r="BD97" s="407">
        <f>$AP$97</f>
        <v>0</v>
      </c>
      <c r="BE97" s="407"/>
      <c r="BF97" s="407"/>
      <c r="BG97" s="407"/>
      <c r="BH97" s="407"/>
    </row>
    <row r="98" spans="1:60" ht="13.5" x14ac:dyDescent="0.25">
      <c r="A98" s="1333" t="s">
        <v>2319</v>
      </c>
      <c r="B98" s="1333"/>
      <c r="C98" s="1333"/>
      <c r="D98" s="1333"/>
      <c r="E98" s="1333"/>
      <c r="F98" s="1333"/>
      <c r="G98" s="1339" t="s">
        <v>2320</v>
      </c>
      <c r="H98" s="1339"/>
      <c r="I98" s="1339"/>
      <c r="J98" s="1339"/>
      <c r="K98" s="1339"/>
      <c r="L98" s="1339"/>
      <c r="M98" s="1339"/>
      <c r="N98" s="1339"/>
      <c r="O98" s="1339"/>
      <c r="P98" s="1339"/>
      <c r="Q98" s="1339"/>
      <c r="R98" s="1339"/>
      <c r="S98" s="1339"/>
      <c r="T98" s="1339"/>
      <c r="U98" s="1339"/>
      <c r="V98" s="1339"/>
      <c r="W98" s="1339"/>
      <c r="X98" s="1339"/>
      <c r="Y98" s="1339"/>
      <c r="Z98" s="1339"/>
      <c r="AA98" s="1339"/>
      <c r="AB98" s="1339"/>
      <c r="AC98" s="1339"/>
      <c r="AD98" s="1339"/>
      <c r="AE98" s="1339"/>
      <c r="AF98" s="1339"/>
      <c r="AG98" s="1339"/>
      <c r="AH98" s="1339"/>
      <c r="AI98" s="1336"/>
      <c r="AJ98" s="1336"/>
      <c r="AK98" s="1336"/>
      <c r="AL98" s="1336"/>
      <c r="AM98" s="1336"/>
      <c r="AN98" s="1336"/>
      <c r="AO98" s="1336"/>
      <c r="AP98" s="1336"/>
      <c r="AQ98" s="1336"/>
      <c r="AR98" s="1336"/>
      <c r="AS98" s="1336"/>
      <c r="AT98" s="1336"/>
      <c r="AU98" s="1336"/>
      <c r="AV98" s="1336"/>
      <c r="AW98" s="392"/>
      <c r="BB98" s="395">
        <f t="shared" si="12"/>
        <v>0</v>
      </c>
      <c r="BC98" s="407"/>
      <c r="BD98" s="407">
        <f>$AP$98</f>
        <v>0</v>
      </c>
      <c r="BE98" s="407"/>
      <c r="BF98" s="407"/>
      <c r="BG98" s="407"/>
      <c r="BH98" s="407"/>
    </row>
    <row r="99" spans="1:60" ht="45" customHeight="1" x14ac:dyDescent="0.25">
      <c r="A99" s="1333" t="s">
        <v>2321</v>
      </c>
      <c r="B99" s="1333"/>
      <c r="C99" s="1333"/>
      <c r="D99" s="1333"/>
      <c r="E99" s="1333"/>
      <c r="F99" s="1333"/>
      <c r="G99" s="1339" t="s">
        <v>5013</v>
      </c>
      <c r="H99" s="1339"/>
      <c r="I99" s="1339"/>
      <c r="J99" s="1339"/>
      <c r="K99" s="1339"/>
      <c r="L99" s="1339"/>
      <c r="M99" s="1339"/>
      <c r="N99" s="1339"/>
      <c r="O99" s="1339"/>
      <c r="P99" s="1339"/>
      <c r="Q99" s="1339"/>
      <c r="R99" s="1339"/>
      <c r="S99" s="1339"/>
      <c r="T99" s="1339"/>
      <c r="U99" s="1339"/>
      <c r="V99" s="1339"/>
      <c r="W99" s="1339"/>
      <c r="X99" s="1339"/>
      <c r="Y99" s="1339"/>
      <c r="Z99" s="1339"/>
      <c r="AA99" s="1339"/>
      <c r="AB99" s="1339"/>
      <c r="AC99" s="1339"/>
      <c r="AD99" s="1339"/>
      <c r="AE99" s="1339"/>
      <c r="AF99" s="1339"/>
      <c r="AG99" s="1339"/>
      <c r="AH99" s="1339"/>
      <c r="AI99" s="1335">
        <f>SUM(SUVAHAVUJ!$N$141-SUVAHAVUJ!$X$141+SUVAHAVUJ!$N$142-SUVAHAVUJ!$X$142)</f>
        <v>-249350</v>
      </c>
      <c r="AJ99" s="1335"/>
      <c r="AK99" s="1335"/>
      <c r="AL99" s="1335"/>
      <c r="AM99" s="1335"/>
      <c r="AN99" s="1335"/>
      <c r="AO99" s="1335"/>
      <c r="AP99" s="1335">
        <f>SUM(SUVAHAVUJ!$X$141-SUVAHAVUJ!$AS$141+SUVAHAVUJ!$X$142-SUVAHAVUJ!$AS$142)</f>
        <v>-35835</v>
      </c>
      <c r="AQ99" s="1335"/>
      <c r="AR99" s="1335"/>
      <c r="AS99" s="1335"/>
      <c r="AT99" s="1335"/>
      <c r="AU99" s="1335"/>
      <c r="AV99" s="1335"/>
      <c r="AW99" s="406"/>
      <c r="BB99" s="395">
        <f>SUM(SUVAHAVUJ!$N$141-SUVAHAVUJ!$X$141+SUVAHAVUJ!$N$142-SUVAHAVUJ!$X$142)</f>
        <v>-249350</v>
      </c>
      <c r="BC99" s="407"/>
      <c r="BD99" s="407">
        <f>SUM(SUVAHAVUJ!$X$141-SUVAHAVUJ!$AS$141+SUVAHAVUJ!$X$142-SUVAHAVUJ!$AS$142)</f>
        <v>-35835</v>
      </c>
      <c r="BE99" s="407"/>
      <c r="BF99" s="407"/>
      <c r="BG99" s="407"/>
      <c r="BH99" s="407"/>
    </row>
    <row r="100" spans="1:60" ht="45" customHeight="1" x14ac:dyDescent="0.25">
      <c r="A100" s="1333" t="s">
        <v>2322</v>
      </c>
      <c r="B100" s="1333"/>
      <c r="C100" s="1333"/>
      <c r="D100" s="1333"/>
      <c r="E100" s="1333"/>
      <c r="F100" s="1333"/>
      <c r="G100" s="1339" t="s">
        <v>2323</v>
      </c>
      <c r="H100" s="1339"/>
      <c r="I100" s="1339"/>
      <c r="J100" s="1339"/>
      <c r="K100" s="1339"/>
      <c r="L100" s="1339"/>
      <c r="M100" s="1339"/>
      <c r="N100" s="1339"/>
      <c r="O100" s="1339"/>
      <c r="P100" s="1339"/>
      <c r="Q100" s="1339"/>
      <c r="R100" s="1339"/>
      <c r="S100" s="1339"/>
      <c r="T100" s="1339"/>
      <c r="U100" s="1339"/>
      <c r="V100" s="1339"/>
      <c r="W100" s="1339"/>
      <c r="X100" s="1339"/>
      <c r="Y100" s="1339"/>
      <c r="Z100" s="1339"/>
      <c r="AA100" s="1339"/>
      <c r="AB100" s="1339"/>
      <c r="AC100" s="1339"/>
      <c r="AD100" s="1339"/>
      <c r="AE100" s="1339"/>
      <c r="AF100" s="1339"/>
      <c r="AG100" s="1339"/>
      <c r="AH100" s="1339"/>
      <c r="AI100" s="1336"/>
      <c r="AJ100" s="1336"/>
      <c r="AK100" s="1336"/>
      <c r="AL100" s="1336"/>
      <c r="AM100" s="1336"/>
      <c r="AN100" s="1336"/>
      <c r="AO100" s="1336"/>
      <c r="AP100" s="1336"/>
      <c r="AQ100" s="1336"/>
      <c r="AR100" s="1336"/>
      <c r="AS100" s="1336"/>
      <c r="AT100" s="1336"/>
      <c r="AU100" s="1336"/>
      <c r="AV100" s="1336"/>
      <c r="AW100" s="406"/>
      <c r="BB100" s="395">
        <f t="shared" ref="BB100:BB103" si="13">SUM(AI100)</f>
        <v>0</v>
      </c>
      <c r="BC100" s="407"/>
      <c r="BD100" s="407">
        <f>$AP$100</f>
        <v>0</v>
      </c>
      <c r="BE100" s="407"/>
      <c r="BF100" s="407"/>
      <c r="BG100" s="407"/>
      <c r="BH100" s="407"/>
    </row>
    <row r="101" spans="1:60" ht="13.5" x14ac:dyDescent="0.25">
      <c r="A101" s="1333" t="s">
        <v>2324</v>
      </c>
      <c r="B101" s="1333"/>
      <c r="C101" s="1333"/>
      <c r="D101" s="1333"/>
      <c r="E101" s="1333"/>
      <c r="F101" s="1333"/>
      <c r="G101" s="1339" t="s">
        <v>2325</v>
      </c>
      <c r="H101" s="1339"/>
      <c r="I101" s="1339"/>
      <c r="J101" s="1339"/>
      <c r="K101" s="1339"/>
      <c r="L101" s="1339"/>
      <c r="M101" s="1339"/>
      <c r="N101" s="1339"/>
      <c r="O101" s="1339"/>
      <c r="P101" s="1339"/>
      <c r="Q101" s="1339"/>
      <c r="R101" s="1339"/>
      <c r="S101" s="1339"/>
      <c r="T101" s="1339"/>
      <c r="U101" s="1339"/>
      <c r="V101" s="1339"/>
      <c r="W101" s="1339"/>
      <c r="X101" s="1339"/>
      <c r="Y101" s="1339"/>
      <c r="Z101" s="1339"/>
      <c r="AA101" s="1339"/>
      <c r="AB101" s="1339"/>
      <c r="AC101" s="1339"/>
      <c r="AD101" s="1339"/>
      <c r="AE101" s="1339"/>
      <c r="AF101" s="1339"/>
      <c r="AG101" s="1339"/>
      <c r="AH101" s="1339"/>
      <c r="AI101" s="1336"/>
      <c r="AJ101" s="1336"/>
      <c r="AK101" s="1336"/>
      <c r="AL101" s="1336"/>
      <c r="AM101" s="1336"/>
      <c r="AN101" s="1336"/>
      <c r="AO101" s="1336"/>
      <c r="AP101" s="1336"/>
      <c r="AQ101" s="1336"/>
      <c r="AR101" s="1336"/>
      <c r="AS101" s="1336"/>
      <c r="AT101" s="1336"/>
      <c r="AU101" s="1336"/>
      <c r="AV101" s="1336"/>
      <c r="AW101" s="393"/>
      <c r="BB101" s="395">
        <f t="shared" si="13"/>
        <v>0</v>
      </c>
      <c r="BC101" s="407"/>
      <c r="BD101" s="407">
        <f>$AP$101</f>
        <v>0</v>
      </c>
      <c r="BE101" s="407"/>
      <c r="BF101" s="407"/>
      <c r="BG101" s="407"/>
      <c r="BH101" s="407"/>
    </row>
    <row r="102" spans="1:60" ht="14.85" customHeight="1" x14ac:dyDescent="0.25">
      <c r="A102" s="1333" t="s">
        <v>2326</v>
      </c>
      <c r="B102" s="1333"/>
      <c r="C102" s="1333"/>
      <c r="D102" s="1333"/>
      <c r="E102" s="1333"/>
      <c r="F102" s="1333"/>
      <c r="G102" s="1339" t="s">
        <v>2327</v>
      </c>
      <c r="H102" s="1339"/>
      <c r="I102" s="1339"/>
      <c r="J102" s="1339"/>
      <c r="K102" s="1339"/>
      <c r="L102" s="1339"/>
      <c r="M102" s="1339"/>
      <c r="N102" s="1339"/>
      <c r="O102" s="1339"/>
      <c r="P102" s="1339"/>
      <c r="Q102" s="1339"/>
      <c r="R102" s="1339"/>
      <c r="S102" s="1339"/>
      <c r="T102" s="1339"/>
      <c r="U102" s="1339"/>
      <c r="V102" s="1339"/>
      <c r="W102" s="1339"/>
      <c r="X102" s="1339"/>
      <c r="Y102" s="1339"/>
      <c r="Z102" s="1339"/>
      <c r="AA102" s="1339"/>
      <c r="AB102" s="1339"/>
      <c r="AC102" s="1339"/>
      <c r="AD102" s="1339"/>
      <c r="AE102" s="1339"/>
      <c r="AF102" s="1339"/>
      <c r="AG102" s="1339"/>
      <c r="AH102" s="1339"/>
      <c r="AI102" s="1336"/>
      <c r="AJ102" s="1336"/>
      <c r="AK102" s="1336"/>
      <c r="AL102" s="1336"/>
      <c r="AM102" s="1336"/>
      <c r="AN102" s="1336"/>
      <c r="AO102" s="1336"/>
      <c r="AP102" s="1336"/>
      <c r="AQ102" s="1336"/>
      <c r="AR102" s="1336"/>
      <c r="AS102" s="1336"/>
      <c r="AT102" s="1336"/>
      <c r="AU102" s="1336"/>
      <c r="AV102" s="1336"/>
      <c r="AW102" s="393"/>
      <c r="BB102" s="395">
        <f t="shared" si="13"/>
        <v>0</v>
      </c>
      <c r="BC102" s="407"/>
      <c r="BD102" s="407">
        <f>$AP$102</f>
        <v>0</v>
      </c>
      <c r="BE102" s="407"/>
      <c r="BF102" s="407"/>
      <c r="BG102" s="407"/>
      <c r="BH102" s="407"/>
    </row>
    <row r="103" spans="1:60" ht="28.5" customHeight="1" x14ac:dyDescent="0.25">
      <c r="A103" s="1333" t="s">
        <v>2328</v>
      </c>
      <c r="B103" s="1333"/>
      <c r="C103" s="1333"/>
      <c r="D103" s="1333"/>
      <c r="E103" s="1333"/>
      <c r="F103" s="1333"/>
      <c r="G103" s="1339" t="s">
        <v>2329</v>
      </c>
      <c r="H103" s="1339"/>
      <c r="I103" s="1339"/>
      <c r="J103" s="1339"/>
      <c r="K103" s="1339"/>
      <c r="L103" s="1339"/>
      <c r="M103" s="1339"/>
      <c r="N103" s="1339"/>
      <c r="O103" s="1339"/>
      <c r="P103" s="1339"/>
      <c r="Q103" s="1339"/>
      <c r="R103" s="1339"/>
      <c r="S103" s="1339"/>
      <c r="T103" s="1339"/>
      <c r="U103" s="1339"/>
      <c r="V103" s="1339"/>
      <c r="W103" s="1339"/>
      <c r="X103" s="1339"/>
      <c r="Y103" s="1339"/>
      <c r="Z103" s="1339"/>
      <c r="AA103" s="1339"/>
      <c r="AB103" s="1339"/>
      <c r="AC103" s="1339"/>
      <c r="AD103" s="1339"/>
      <c r="AE103" s="1339"/>
      <c r="AF103" s="1339"/>
      <c r="AG103" s="1339"/>
      <c r="AH103" s="1339"/>
      <c r="AI103" s="1336"/>
      <c r="AJ103" s="1336"/>
      <c r="AK103" s="1336"/>
      <c r="AL103" s="1336"/>
      <c r="AM103" s="1336"/>
      <c r="AN103" s="1336"/>
      <c r="AO103" s="1336"/>
      <c r="AP103" s="1336"/>
      <c r="AQ103" s="1336"/>
      <c r="AR103" s="1336"/>
      <c r="AS103" s="1336"/>
      <c r="AT103" s="1336"/>
      <c r="AU103" s="1336"/>
      <c r="AV103" s="1336"/>
      <c r="AW103" s="393"/>
      <c r="BB103" s="395">
        <f t="shared" si="13"/>
        <v>0</v>
      </c>
      <c r="BC103" s="407"/>
      <c r="BD103" s="407">
        <f>$AP$103</f>
        <v>0</v>
      </c>
      <c r="BE103" s="407"/>
      <c r="BF103" s="407"/>
      <c r="BG103" s="407"/>
      <c r="BH103" s="407"/>
    </row>
    <row r="104" spans="1:60" ht="45" customHeight="1" x14ac:dyDescent="0.25">
      <c r="A104" s="1333" t="s">
        <v>2330</v>
      </c>
      <c r="B104" s="1333"/>
      <c r="C104" s="1333"/>
      <c r="D104" s="1333"/>
      <c r="E104" s="1333"/>
      <c r="F104" s="1333"/>
      <c r="G104" s="1339" t="s">
        <v>2331</v>
      </c>
      <c r="H104" s="1339"/>
      <c r="I104" s="1339"/>
      <c r="J104" s="1339"/>
      <c r="K104" s="1339"/>
      <c r="L104" s="1339"/>
      <c r="M104" s="1339"/>
      <c r="N104" s="1339"/>
      <c r="O104" s="1339"/>
      <c r="P104" s="1339"/>
      <c r="Q104" s="1339"/>
      <c r="R104" s="1339"/>
      <c r="S104" s="1339"/>
      <c r="T104" s="1339"/>
      <c r="U104" s="1339"/>
      <c r="V104" s="1339"/>
      <c r="W104" s="1339"/>
      <c r="X104" s="1339"/>
      <c r="Y104" s="1339"/>
      <c r="Z104" s="1339"/>
      <c r="AA104" s="1339"/>
      <c r="AB104" s="1339"/>
      <c r="AC104" s="1339"/>
      <c r="AD104" s="1339"/>
      <c r="AE104" s="1339"/>
      <c r="AF104" s="1339"/>
      <c r="AG104" s="1339"/>
      <c r="AH104" s="1339"/>
      <c r="AI104" s="1335">
        <f>SUM(SUVAHAVUJ!$N$104-SUVAHAVUJ!$X$104)</f>
        <v>6854</v>
      </c>
      <c r="AJ104" s="1335"/>
      <c r="AK104" s="1335"/>
      <c r="AL104" s="1335"/>
      <c r="AM104" s="1335"/>
      <c r="AN104" s="1335"/>
      <c r="AO104" s="1335"/>
      <c r="AP104" s="1335">
        <f>SUM(SUVAHAVUJ!$X$104-SUVAHAVUJ!$AS$104)</f>
        <v>-1568</v>
      </c>
      <c r="AQ104" s="1335"/>
      <c r="AR104" s="1335"/>
      <c r="AS104" s="1335"/>
      <c r="AT104" s="1335"/>
      <c r="AU104" s="1335"/>
      <c r="AV104" s="1335"/>
      <c r="AW104" s="406"/>
      <c r="BB104" s="395">
        <f>SUM(SUVAHAVUJ!$N$104-SUVAHAVUJ!$X$104)</f>
        <v>6854</v>
      </c>
      <c r="BC104" s="407"/>
      <c r="BD104" s="407">
        <f>SUM(SUVAHAVUJ!$X$104-SUVAHAVUJ!$AS$104)</f>
        <v>-1568</v>
      </c>
      <c r="BE104" s="407"/>
      <c r="BF104" s="407"/>
      <c r="BG104" s="407"/>
      <c r="BH104" s="407"/>
    </row>
    <row r="105" spans="1:60" ht="45" customHeight="1" x14ac:dyDescent="0.25">
      <c r="A105" s="1333" t="s">
        <v>2332</v>
      </c>
      <c r="B105" s="1333"/>
      <c r="C105" s="1333"/>
      <c r="D105" s="1333"/>
      <c r="E105" s="1333"/>
      <c r="F105" s="1333"/>
      <c r="G105" s="1339" t="s">
        <v>2333</v>
      </c>
      <c r="H105" s="1339"/>
      <c r="I105" s="1339"/>
      <c r="J105" s="1339"/>
      <c r="K105" s="1339"/>
      <c r="L105" s="1339"/>
      <c r="M105" s="1339"/>
      <c r="N105" s="1339"/>
      <c r="O105" s="1339"/>
      <c r="P105" s="1339"/>
      <c r="Q105" s="1339"/>
      <c r="R105" s="1339"/>
      <c r="S105" s="1339"/>
      <c r="T105" s="1339"/>
      <c r="U105" s="1339"/>
      <c r="V105" s="1339"/>
      <c r="W105" s="1339"/>
      <c r="X105" s="1339"/>
      <c r="Y105" s="1339"/>
      <c r="Z105" s="1339"/>
      <c r="AA105" s="1339"/>
      <c r="AB105" s="1339"/>
      <c r="AC105" s="1339"/>
      <c r="AD105" s="1339"/>
      <c r="AE105" s="1339"/>
      <c r="AF105" s="1339"/>
      <c r="AG105" s="1339"/>
      <c r="AH105" s="1339"/>
      <c r="AI105" s="1336"/>
      <c r="AJ105" s="1336"/>
      <c r="AK105" s="1336"/>
      <c r="AL105" s="1336"/>
      <c r="AM105" s="1336"/>
      <c r="AN105" s="1336"/>
      <c r="AO105" s="1336"/>
      <c r="AP105" s="1336"/>
      <c r="AQ105" s="1336"/>
      <c r="AR105" s="1336"/>
      <c r="AS105" s="1336"/>
      <c r="AT105" s="1336"/>
      <c r="AU105" s="1336"/>
      <c r="AV105" s="1336"/>
      <c r="AW105" s="406"/>
      <c r="BB105" s="395">
        <f t="shared" ref="BB105:BB106" si="14">SUM(AI105)</f>
        <v>0</v>
      </c>
      <c r="BC105" s="407"/>
      <c r="BD105" s="407">
        <f>$AP$105</f>
        <v>0</v>
      </c>
      <c r="BE105" s="407"/>
      <c r="BF105" s="407"/>
      <c r="BG105" s="407"/>
      <c r="BH105" s="407"/>
    </row>
    <row r="106" spans="1:60" ht="28.5" customHeight="1" x14ac:dyDescent="0.25">
      <c r="A106" s="1333" t="s">
        <v>2334</v>
      </c>
      <c r="B106" s="1333"/>
      <c r="C106" s="1333"/>
      <c r="D106" s="1333"/>
      <c r="E106" s="1333"/>
      <c r="F106" s="1333"/>
      <c r="G106" s="1339" t="s">
        <v>2335</v>
      </c>
      <c r="H106" s="1339"/>
      <c r="I106" s="1339"/>
      <c r="J106" s="1339"/>
      <c r="K106" s="1339"/>
      <c r="L106" s="1339"/>
      <c r="M106" s="1339"/>
      <c r="N106" s="1339"/>
      <c r="O106" s="1339"/>
      <c r="P106" s="1339"/>
      <c r="Q106" s="1339"/>
      <c r="R106" s="1339"/>
      <c r="S106" s="1339"/>
      <c r="T106" s="1339"/>
      <c r="U106" s="1339"/>
      <c r="V106" s="1339"/>
      <c r="W106" s="1339"/>
      <c r="X106" s="1339"/>
      <c r="Y106" s="1339"/>
      <c r="Z106" s="1339"/>
      <c r="AA106" s="1339"/>
      <c r="AB106" s="1339"/>
      <c r="AC106" s="1339"/>
      <c r="AD106" s="1339"/>
      <c r="AE106" s="1339"/>
      <c r="AF106" s="1339"/>
      <c r="AG106" s="1339"/>
      <c r="AH106" s="1339"/>
      <c r="AI106" s="1336"/>
      <c r="AJ106" s="1336"/>
      <c r="AK106" s="1336"/>
      <c r="AL106" s="1336"/>
      <c r="AM106" s="1336"/>
      <c r="AN106" s="1336"/>
      <c r="AO106" s="1336"/>
      <c r="AP106" s="1336"/>
      <c r="AQ106" s="1336"/>
      <c r="AR106" s="1336"/>
      <c r="AS106" s="1336"/>
      <c r="AT106" s="1336"/>
      <c r="AU106" s="1336"/>
      <c r="AV106" s="1336"/>
      <c r="AW106" s="393"/>
      <c r="BB106" s="395">
        <f t="shared" si="14"/>
        <v>0</v>
      </c>
      <c r="BC106" s="407"/>
      <c r="BD106" s="407">
        <f>$AP$106</f>
        <v>0</v>
      </c>
      <c r="BE106" s="407"/>
      <c r="BF106" s="407"/>
      <c r="BG106" s="407"/>
      <c r="BH106" s="407"/>
    </row>
    <row r="107" spans="1:60" ht="28.5" customHeight="1" x14ac:dyDescent="0.25">
      <c r="A107" s="1333" t="s">
        <v>2336</v>
      </c>
      <c r="B107" s="1333"/>
      <c r="C107" s="1333"/>
      <c r="D107" s="1333"/>
      <c r="E107" s="1333"/>
      <c r="F107" s="1333"/>
      <c r="G107" s="1339" t="s">
        <v>2337</v>
      </c>
      <c r="H107" s="1339"/>
      <c r="I107" s="1339"/>
      <c r="J107" s="1339"/>
      <c r="K107" s="1339"/>
      <c r="L107" s="1339"/>
      <c r="M107" s="1339"/>
      <c r="N107" s="1339"/>
      <c r="O107" s="1339"/>
      <c r="P107" s="1339"/>
      <c r="Q107" s="1339"/>
      <c r="R107" s="1339"/>
      <c r="S107" s="1339"/>
      <c r="T107" s="1339"/>
      <c r="U107" s="1339"/>
      <c r="V107" s="1339"/>
      <c r="W107" s="1339"/>
      <c r="X107" s="1339"/>
      <c r="Y107" s="1339"/>
      <c r="Z107" s="1339"/>
      <c r="AA107" s="1339"/>
      <c r="AB107" s="1339"/>
      <c r="AC107" s="1339"/>
      <c r="AD107" s="1339"/>
      <c r="AE107" s="1339"/>
      <c r="AF107" s="1339"/>
      <c r="AG107" s="1339"/>
      <c r="AH107" s="1339"/>
      <c r="AI107" s="1335">
        <f>SUM(SUVAHAVUJ!$N$89+SUVAHAVUJ!$N$92+SUVAHAVUJ!$N$95+SUVAHAVUJ!$N$99-SUVAHAVUJ!$X$89-SUVAHAVUJ!$X$92-SUVAHAVUJ!$X$95-SUVAHAVUJ!$X$99)-SUVAHAVUJ!$X$102</f>
        <v>-195245</v>
      </c>
      <c r="AJ107" s="1335"/>
      <c r="AK107" s="1335"/>
      <c r="AL107" s="1335"/>
      <c r="AM107" s="1335"/>
      <c r="AN107" s="1335"/>
      <c r="AO107" s="1335"/>
      <c r="AP107" s="1335">
        <f>SUM(SUVAHAVUJ!$X$89+SUVAHAVUJ!$X$92+SUVAHAVUJ!$X$95+SUVAHAVUJ!$X$99-SUVAHAVUJ!$AS$89-SUVAHAVUJ!$AS$92-SUVAHAVUJ!$AS$95-SUVAHAVUJ!$AS$99)-SUVAHAVUJ!$AS$102</f>
        <v>-336155</v>
      </c>
      <c r="AQ107" s="1335"/>
      <c r="AR107" s="1335"/>
      <c r="AS107" s="1335"/>
      <c r="AT107" s="1335"/>
      <c r="AU107" s="1335"/>
      <c r="AV107" s="1335"/>
      <c r="AW107" s="393"/>
      <c r="BB107" s="395">
        <f>SUM(SUVAHAVUJ!$N$89+SUVAHAVUJ!$N$92+SUVAHAVUJ!$N$95+SUVAHAVUJ!$N$99-SUVAHAVUJ!$X$89-SUVAHAVUJ!$X$92-SUVAHAVUJ!$X$95-SUVAHAVUJ!$X$99)-SUVAHAVUJ!$X$102</f>
        <v>-195245</v>
      </c>
      <c r="BC107" s="407"/>
      <c r="BD107" s="407">
        <f>SUM(SUVAHAVUJ!$X$89+SUVAHAVUJ!$X$92+SUVAHAVUJ!$X$95+SUVAHAVUJ!$X$99-SUVAHAVUJ!$AS$89-SUVAHAVUJ!$AS$92-SUVAHAVUJ!$AS$95-SUVAHAVUJ!$AS$99)-SUVAHAVUJ!$AS$102</f>
        <v>-336155</v>
      </c>
      <c r="BE107" s="407"/>
      <c r="BF107" s="407"/>
      <c r="BG107" s="407"/>
      <c r="BH107" s="407"/>
    </row>
    <row r="108" spans="1:60" ht="28.5" customHeight="1" x14ac:dyDescent="0.25">
      <c r="A108" s="1333" t="s">
        <v>2338</v>
      </c>
      <c r="B108" s="1333"/>
      <c r="C108" s="1333"/>
      <c r="D108" s="1333"/>
      <c r="E108" s="1333"/>
      <c r="F108" s="1333"/>
      <c r="G108" s="1339" t="s">
        <v>2339</v>
      </c>
      <c r="H108" s="1339"/>
      <c r="I108" s="1339"/>
      <c r="J108" s="1339"/>
      <c r="K108" s="1339"/>
      <c r="L108" s="1339"/>
      <c r="M108" s="1339"/>
      <c r="N108" s="1339"/>
      <c r="O108" s="1339"/>
      <c r="P108" s="1339"/>
      <c r="Q108" s="1339"/>
      <c r="R108" s="1339"/>
      <c r="S108" s="1339"/>
      <c r="T108" s="1339"/>
      <c r="U108" s="1339"/>
      <c r="V108" s="1339"/>
      <c r="W108" s="1339"/>
      <c r="X108" s="1339"/>
      <c r="Y108" s="1339"/>
      <c r="Z108" s="1339"/>
      <c r="AA108" s="1339"/>
      <c r="AB108" s="1339"/>
      <c r="AC108" s="1339"/>
      <c r="AD108" s="1339"/>
      <c r="AE108" s="1339"/>
      <c r="AF108" s="1339"/>
      <c r="AG108" s="1339"/>
      <c r="AH108" s="1339"/>
      <c r="AI108" s="1336"/>
      <c r="AJ108" s="1336"/>
      <c r="AK108" s="1336"/>
      <c r="AL108" s="1336"/>
      <c r="AM108" s="1336"/>
      <c r="AN108" s="1336"/>
      <c r="AO108" s="1336"/>
      <c r="AP108" s="1336"/>
      <c r="AQ108" s="1336"/>
      <c r="AR108" s="1336"/>
      <c r="AS108" s="1336"/>
      <c r="AT108" s="1336"/>
      <c r="AU108" s="1336"/>
      <c r="AV108" s="1336"/>
      <c r="AW108" s="393"/>
      <c r="BB108" s="395">
        <f>SUM(AI108)</f>
        <v>0</v>
      </c>
      <c r="BC108" s="407"/>
      <c r="BD108" s="407">
        <f>$AP$108</f>
        <v>0</v>
      </c>
      <c r="BE108" s="407"/>
      <c r="BF108" s="407"/>
      <c r="BG108" s="407"/>
      <c r="BH108" s="407"/>
    </row>
    <row r="109" spans="1:60" ht="28.5" customHeight="1" x14ac:dyDescent="0.25">
      <c r="A109" s="1333" t="s">
        <v>2340</v>
      </c>
      <c r="B109" s="1333"/>
      <c r="C109" s="1333"/>
      <c r="D109" s="1333"/>
      <c r="E109" s="1333"/>
      <c r="F109" s="1333"/>
      <c r="G109" s="1339" t="s">
        <v>2341</v>
      </c>
      <c r="H109" s="1339"/>
      <c r="I109" s="1339"/>
      <c r="J109" s="1339"/>
      <c r="K109" s="1339"/>
      <c r="L109" s="1339"/>
      <c r="M109" s="1339"/>
      <c r="N109" s="1339"/>
      <c r="O109" s="1339"/>
      <c r="P109" s="1339"/>
      <c r="Q109" s="1339"/>
      <c r="R109" s="1339"/>
      <c r="S109" s="1339"/>
      <c r="T109" s="1339"/>
      <c r="U109" s="1339"/>
      <c r="V109" s="1339"/>
      <c r="W109" s="1339"/>
      <c r="X109" s="1339"/>
      <c r="Y109" s="1339"/>
      <c r="Z109" s="1339"/>
      <c r="AA109" s="1339"/>
      <c r="AB109" s="1339"/>
      <c r="AC109" s="1339"/>
      <c r="AD109" s="1339"/>
      <c r="AE109" s="1339"/>
      <c r="AF109" s="1339"/>
      <c r="AG109" s="1339"/>
      <c r="AH109" s="1339"/>
      <c r="AI109" s="1336"/>
      <c r="AJ109" s="1336"/>
      <c r="AK109" s="1336"/>
      <c r="AL109" s="1336"/>
      <c r="AM109" s="1336"/>
      <c r="AN109" s="1336"/>
      <c r="AO109" s="1336"/>
      <c r="AP109" s="1336"/>
      <c r="AQ109" s="1336"/>
      <c r="AR109" s="1336"/>
      <c r="AS109" s="1336"/>
      <c r="AT109" s="1336"/>
      <c r="AU109" s="1336"/>
      <c r="AV109" s="1336"/>
      <c r="AW109" s="393"/>
      <c r="BB109" s="395">
        <f t="shared" ref="BB109:BB112" si="15">SUM(AI109)</f>
        <v>0</v>
      </c>
      <c r="BC109" s="407"/>
      <c r="BD109" s="407">
        <f>$AP$109</f>
        <v>0</v>
      </c>
      <c r="BE109" s="407"/>
      <c r="BF109" s="407"/>
      <c r="BG109" s="407"/>
      <c r="BH109" s="407"/>
    </row>
    <row r="110" spans="1:60" ht="28.5" customHeight="1" x14ac:dyDescent="0.25">
      <c r="A110" s="1333" t="s">
        <v>2342</v>
      </c>
      <c r="B110" s="1333"/>
      <c r="C110" s="1333"/>
      <c r="D110" s="1333"/>
      <c r="E110" s="1333"/>
      <c r="F110" s="1333"/>
      <c r="G110" s="1339" t="s">
        <v>2343</v>
      </c>
      <c r="H110" s="1339"/>
      <c r="I110" s="1339"/>
      <c r="J110" s="1339"/>
      <c r="K110" s="1339"/>
      <c r="L110" s="1339"/>
      <c r="M110" s="1339"/>
      <c r="N110" s="1339"/>
      <c r="O110" s="1339"/>
      <c r="P110" s="1339"/>
      <c r="Q110" s="1339"/>
      <c r="R110" s="1339"/>
      <c r="S110" s="1339"/>
      <c r="T110" s="1339"/>
      <c r="U110" s="1339"/>
      <c r="V110" s="1339"/>
      <c r="W110" s="1339"/>
      <c r="X110" s="1339"/>
      <c r="Y110" s="1339"/>
      <c r="Z110" s="1339"/>
      <c r="AA110" s="1339"/>
      <c r="AB110" s="1339"/>
      <c r="AC110" s="1339"/>
      <c r="AD110" s="1339"/>
      <c r="AE110" s="1339"/>
      <c r="AF110" s="1339"/>
      <c r="AG110" s="1339"/>
      <c r="AH110" s="1339"/>
      <c r="AI110" s="1336"/>
      <c r="AJ110" s="1336"/>
      <c r="AK110" s="1336"/>
      <c r="AL110" s="1336"/>
      <c r="AM110" s="1336"/>
      <c r="AN110" s="1336"/>
      <c r="AO110" s="1336"/>
      <c r="AP110" s="1336"/>
      <c r="AQ110" s="1336"/>
      <c r="AR110" s="1336"/>
      <c r="AS110" s="1336"/>
      <c r="AT110" s="1336"/>
      <c r="AU110" s="1336"/>
      <c r="AV110" s="1336"/>
      <c r="AW110" s="393"/>
      <c r="BB110" s="395">
        <f t="shared" si="15"/>
        <v>0</v>
      </c>
      <c r="BC110" s="407"/>
      <c r="BD110" s="407">
        <f>$AP$110</f>
        <v>0</v>
      </c>
      <c r="BE110" s="407"/>
      <c r="BF110" s="407"/>
      <c r="BG110" s="407"/>
      <c r="BH110" s="407"/>
    </row>
    <row r="111" spans="1:60" s="391" customFormat="1" ht="14.85" customHeight="1" x14ac:dyDescent="0.25">
      <c r="A111" s="1333" t="s">
        <v>2344</v>
      </c>
      <c r="B111" s="1333"/>
      <c r="C111" s="1333"/>
      <c r="D111" s="1333"/>
      <c r="E111" s="1333"/>
      <c r="F111" s="1333"/>
      <c r="G111" s="1339" t="s">
        <v>2345</v>
      </c>
      <c r="H111" s="1339"/>
      <c r="I111" s="1339"/>
      <c r="J111" s="1339"/>
      <c r="K111" s="1339"/>
      <c r="L111" s="1339"/>
      <c r="M111" s="1339"/>
      <c r="N111" s="1339"/>
      <c r="O111" s="1339"/>
      <c r="P111" s="1339"/>
      <c r="Q111" s="1339"/>
      <c r="R111" s="1339"/>
      <c r="S111" s="1339"/>
      <c r="T111" s="1339"/>
      <c r="U111" s="1339"/>
      <c r="V111" s="1339"/>
      <c r="W111" s="1339"/>
      <c r="X111" s="1339"/>
      <c r="Y111" s="1339"/>
      <c r="Z111" s="1339"/>
      <c r="AA111" s="1339"/>
      <c r="AB111" s="1339"/>
      <c r="AC111" s="1339"/>
      <c r="AD111" s="1339"/>
      <c r="AE111" s="1339"/>
      <c r="AF111" s="1339"/>
      <c r="AG111" s="1339"/>
      <c r="AH111" s="1339"/>
      <c r="AI111" s="1336"/>
      <c r="AJ111" s="1336"/>
      <c r="AK111" s="1336"/>
      <c r="AL111" s="1336"/>
      <c r="AM111" s="1336"/>
      <c r="AN111" s="1336"/>
      <c r="AO111" s="1336"/>
      <c r="AP111" s="1336"/>
      <c r="AQ111" s="1336"/>
      <c r="AR111" s="1336"/>
      <c r="AS111" s="1336"/>
      <c r="AT111" s="1336"/>
      <c r="AU111" s="1336"/>
      <c r="AV111" s="1336"/>
      <c r="AW111" s="393"/>
      <c r="BB111" s="395">
        <f t="shared" si="15"/>
        <v>0</v>
      </c>
      <c r="BC111" s="396"/>
      <c r="BD111" s="396">
        <f>$AP$111</f>
        <v>0</v>
      </c>
      <c r="BE111" s="396"/>
      <c r="BF111" s="396"/>
      <c r="BG111" s="396"/>
      <c r="BH111" s="396"/>
    </row>
    <row r="112" spans="1:60" s="391" customFormat="1" ht="14.1" customHeight="1" x14ac:dyDescent="0.25">
      <c r="A112" s="1333" t="s">
        <v>2346</v>
      </c>
      <c r="B112" s="1333"/>
      <c r="C112" s="1333"/>
      <c r="D112" s="1333"/>
      <c r="E112" s="1333"/>
      <c r="F112" s="1333"/>
      <c r="G112" s="1339" t="s">
        <v>2347</v>
      </c>
      <c r="H112" s="1339"/>
      <c r="I112" s="1339"/>
      <c r="J112" s="1339"/>
      <c r="K112" s="1339"/>
      <c r="L112" s="1339"/>
      <c r="M112" s="1339"/>
      <c r="N112" s="1339"/>
      <c r="O112" s="1339"/>
      <c r="P112" s="1339"/>
      <c r="Q112" s="1339"/>
      <c r="R112" s="1339"/>
      <c r="S112" s="1339"/>
      <c r="T112" s="1339"/>
      <c r="U112" s="1339"/>
      <c r="V112" s="1339"/>
      <c r="W112" s="1339"/>
      <c r="X112" s="1339"/>
      <c r="Y112" s="1339"/>
      <c r="Z112" s="1339"/>
      <c r="AA112" s="1339"/>
      <c r="AB112" s="1339"/>
      <c r="AC112" s="1339"/>
      <c r="AD112" s="1339"/>
      <c r="AE112" s="1339"/>
      <c r="AF112" s="1339"/>
      <c r="AG112" s="1339"/>
      <c r="AH112" s="1339"/>
      <c r="AI112" s="1336"/>
      <c r="AJ112" s="1336"/>
      <c r="AK112" s="1336"/>
      <c r="AL112" s="1336"/>
      <c r="AM112" s="1336"/>
      <c r="AN112" s="1336"/>
      <c r="AO112" s="1336"/>
      <c r="AP112" s="1336"/>
      <c r="AQ112" s="1336"/>
      <c r="AR112" s="1336"/>
      <c r="AS112" s="1336"/>
      <c r="AT112" s="1336"/>
      <c r="AU112" s="1336"/>
      <c r="AV112" s="1336"/>
      <c r="AW112" s="393"/>
      <c r="BB112" s="395">
        <f t="shared" si="15"/>
        <v>0</v>
      </c>
      <c r="BC112" s="396"/>
      <c r="BD112" s="396">
        <f>$AP$112</f>
        <v>0</v>
      </c>
      <c r="BE112" s="396"/>
      <c r="BF112" s="396"/>
      <c r="BG112" s="396"/>
      <c r="BH112" s="396"/>
    </row>
    <row r="113" spans="1:60" s="391" customFormat="1" ht="13.5" x14ac:dyDescent="0.25">
      <c r="A113" s="1333" t="s">
        <v>2091</v>
      </c>
      <c r="B113" s="1333"/>
      <c r="C113" s="1333"/>
      <c r="D113" s="1333"/>
      <c r="E113" s="1333"/>
      <c r="F113" s="1333"/>
      <c r="G113" s="1334" t="s">
        <v>2348</v>
      </c>
      <c r="H113" s="1334"/>
      <c r="I113" s="1334"/>
      <c r="J113" s="1334"/>
      <c r="K113" s="1334"/>
      <c r="L113" s="1334"/>
      <c r="M113" s="1334"/>
      <c r="N113" s="1334"/>
      <c r="O113" s="1334"/>
      <c r="P113" s="1334"/>
      <c r="Q113" s="1334"/>
      <c r="R113" s="1334"/>
      <c r="S113" s="1334"/>
      <c r="T113" s="1334"/>
      <c r="U113" s="1334"/>
      <c r="V113" s="1334"/>
      <c r="W113" s="1334"/>
      <c r="X113" s="1334"/>
      <c r="Y113" s="1334"/>
      <c r="Z113" s="1334"/>
      <c r="AA113" s="1334"/>
      <c r="AB113" s="1334"/>
      <c r="AC113" s="1334"/>
      <c r="AD113" s="1334"/>
      <c r="AE113" s="1334"/>
      <c r="AF113" s="1334"/>
      <c r="AG113" s="1334"/>
      <c r="AH113" s="1334"/>
      <c r="AI113" s="1337">
        <f>SUM(AI79+AI96+AI106+AI107+AI108+AI109+AI110+AI111+AI112)</f>
        <v>-437741</v>
      </c>
      <c r="AJ113" s="1337"/>
      <c r="AK113" s="1337"/>
      <c r="AL113" s="1337"/>
      <c r="AM113" s="1337"/>
      <c r="AN113" s="1337"/>
      <c r="AO113" s="1337"/>
      <c r="AP113" s="1337">
        <f>SUM(AP79+AP96+AP106+AP107+AP108+AP109+AP110+AP111+AP112)</f>
        <v>-373558</v>
      </c>
      <c r="AQ113" s="1337"/>
      <c r="AR113" s="1337"/>
      <c r="AS113" s="1337"/>
      <c r="AT113" s="1337"/>
      <c r="AU113" s="1337"/>
      <c r="AV113" s="1337"/>
      <c r="AW113" s="393"/>
      <c r="BB113" s="395">
        <f>SUM(BB79+BB96+BB106+BB107+BB108+BB109+BB110+BB111+BB112)</f>
        <v>-437741</v>
      </c>
      <c r="BC113" s="396"/>
      <c r="BD113" s="395">
        <f>SUM(BD79+BD96+BD106+BD107+BD108+BD109+BD110+BD111+BD112)</f>
        <v>-373558</v>
      </c>
      <c r="BE113" s="396"/>
      <c r="BF113" s="396"/>
      <c r="BG113" s="396"/>
      <c r="BH113" s="396"/>
    </row>
    <row r="114" spans="1:60" s="391" customFormat="1" ht="30" customHeight="1" x14ac:dyDescent="0.25">
      <c r="A114" s="1333" t="s">
        <v>2168</v>
      </c>
      <c r="B114" s="1333"/>
      <c r="C114" s="1333"/>
      <c r="D114" s="1333"/>
      <c r="E114" s="1333"/>
      <c r="F114" s="1333"/>
      <c r="G114" s="1334" t="s">
        <v>2349</v>
      </c>
      <c r="H114" s="1334"/>
      <c r="I114" s="1334"/>
      <c r="J114" s="1334"/>
      <c r="K114" s="1334"/>
      <c r="L114" s="1334"/>
      <c r="M114" s="1334"/>
      <c r="N114" s="1334"/>
      <c r="O114" s="1334"/>
      <c r="P114" s="1334"/>
      <c r="Q114" s="1334"/>
      <c r="R114" s="1334"/>
      <c r="S114" s="1334"/>
      <c r="T114" s="1334"/>
      <c r="U114" s="1334"/>
      <c r="V114" s="1334"/>
      <c r="W114" s="1334"/>
      <c r="X114" s="1334"/>
      <c r="Y114" s="1334"/>
      <c r="Z114" s="1334"/>
      <c r="AA114" s="1334"/>
      <c r="AB114" s="1334"/>
      <c r="AC114" s="1334"/>
      <c r="AD114" s="1334"/>
      <c r="AE114" s="1334"/>
      <c r="AF114" s="1334"/>
      <c r="AG114" s="1334"/>
      <c r="AH114" s="1334"/>
      <c r="AI114" s="1337">
        <f>SUM(AI113+AI77+AI46)</f>
        <v>125098</v>
      </c>
      <c r="AJ114" s="1337"/>
      <c r="AK114" s="1337"/>
      <c r="AL114" s="1337"/>
      <c r="AM114" s="1337"/>
      <c r="AN114" s="1337"/>
      <c r="AO114" s="1337"/>
      <c r="AP114" s="1337">
        <f>SUM(AP113+AP77+AP46)</f>
        <v>-48388</v>
      </c>
      <c r="AQ114" s="1337"/>
      <c r="AR114" s="1337"/>
      <c r="AS114" s="1337"/>
      <c r="AT114" s="1337"/>
      <c r="AU114" s="1337"/>
      <c r="AV114" s="1337"/>
      <c r="AW114" s="393"/>
      <c r="BB114" s="395">
        <f>SUM(BB113+BB77+BB46)</f>
        <v>131493</v>
      </c>
      <c r="BC114" s="396"/>
      <c r="BD114" s="395">
        <f>SUM(BD113+BD77+BD46)</f>
        <v>-48387</v>
      </c>
      <c r="BE114" s="396"/>
      <c r="BF114" s="396"/>
      <c r="BG114" s="396"/>
      <c r="BH114" s="396"/>
    </row>
    <row r="115" spans="1:60" s="391" customFormat="1" ht="30" customHeight="1" x14ac:dyDescent="0.25">
      <c r="A115" s="1333" t="s">
        <v>2350</v>
      </c>
      <c r="B115" s="1333"/>
      <c r="C115" s="1333"/>
      <c r="D115" s="1333"/>
      <c r="E115" s="1333"/>
      <c r="F115" s="1333"/>
      <c r="G115" s="1334" t="s">
        <v>5011</v>
      </c>
      <c r="H115" s="1334"/>
      <c r="I115" s="1334"/>
      <c r="J115" s="1334"/>
      <c r="K115" s="1334"/>
      <c r="L115" s="1334"/>
      <c r="M115" s="1334"/>
      <c r="N115" s="1334"/>
      <c r="O115" s="1334"/>
      <c r="P115" s="1334"/>
      <c r="Q115" s="1334"/>
      <c r="R115" s="1334"/>
      <c r="S115" s="1334"/>
      <c r="T115" s="1334"/>
      <c r="U115" s="1334"/>
      <c r="V115" s="1334"/>
      <c r="W115" s="1334"/>
      <c r="X115" s="1334"/>
      <c r="Y115" s="1334"/>
      <c r="Z115" s="1334"/>
      <c r="AA115" s="1334"/>
      <c r="AB115" s="1334"/>
      <c r="AC115" s="1334"/>
      <c r="AD115" s="1334"/>
      <c r="AE115" s="1334"/>
      <c r="AF115" s="1334"/>
      <c r="AG115" s="1334"/>
      <c r="AH115" s="1334"/>
      <c r="AI115" s="1338">
        <f>SUM(SUVAHAVUJ!$X$73+SUVAHAVUJ!$X$68)</f>
        <v>183216</v>
      </c>
      <c r="AJ115" s="1338"/>
      <c r="AK115" s="1338"/>
      <c r="AL115" s="1338"/>
      <c r="AM115" s="1338"/>
      <c r="AN115" s="1338"/>
      <c r="AO115" s="1338"/>
      <c r="AP115" s="1338">
        <f>SUM(SUVAHAVUJ!$AS$73+SUVAHAVUJ!$AS$68)</f>
        <v>231604</v>
      </c>
      <c r="AQ115" s="1338"/>
      <c r="AR115" s="1338"/>
      <c r="AS115" s="1338"/>
      <c r="AT115" s="1338"/>
      <c r="AU115" s="1338"/>
      <c r="AV115" s="1338"/>
      <c r="AW115" s="393"/>
      <c r="BB115" s="395">
        <f>SUM(SUVAHAVUJ!$X$73+SUVAHAVUJ!$X$68)</f>
        <v>183216</v>
      </c>
      <c r="BC115" s="396"/>
      <c r="BD115" s="396">
        <f>SUM(SUVAHAVUJ!$AS$73+SUVAHAVUJ!$AS$68)</f>
        <v>231604</v>
      </c>
      <c r="BE115" s="396"/>
      <c r="BF115" s="396"/>
      <c r="BG115" s="396"/>
      <c r="BH115" s="396"/>
    </row>
    <row r="116" spans="1:60" s="391" customFormat="1" ht="45" customHeight="1" x14ac:dyDescent="0.25">
      <c r="A116" s="1333" t="s">
        <v>2351</v>
      </c>
      <c r="B116" s="1333"/>
      <c r="C116" s="1333"/>
      <c r="D116" s="1333"/>
      <c r="E116" s="1333"/>
      <c r="F116" s="1333"/>
      <c r="G116" s="1334" t="s">
        <v>2352</v>
      </c>
      <c r="H116" s="1334"/>
      <c r="I116" s="1334"/>
      <c r="J116" s="1334"/>
      <c r="K116" s="1334"/>
      <c r="L116" s="1334"/>
      <c r="M116" s="1334"/>
      <c r="N116" s="1334"/>
      <c r="O116" s="1334"/>
      <c r="P116" s="1334"/>
      <c r="Q116" s="1334"/>
      <c r="R116" s="1334"/>
      <c r="S116" s="1334"/>
      <c r="T116" s="1334"/>
      <c r="U116" s="1334"/>
      <c r="V116" s="1334"/>
      <c r="W116" s="1334"/>
      <c r="X116" s="1334"/>
      <c r="Y116" s="1334"/>
      <c r="Z116" s="1334"/>
      <c r="AA116" s="1334"/>
      <c r="AB116" s="1334"/>
      <c r="AC116" s="1334"/>
      <c r="AD116" s="1334"/>
      <c r="AE116" s="1334"/>
      <c r="AF116" s="1334"/>
      <c r="AG116" s="1334"/>
      <c r="AH116" s="1334"/>
      <c r="AI116" s="1335">
        <f>SUM(SUVAHAVUJ!$N$73+SUVAHAVUJ!$N$68)</f>
        <v>308314</v>
      </c>
      <c r="AJ116" s="1335"/>
      <c r="AK116" s="1335"/>
      <c r="AL116" s="1335"/>
      <c r="AM116" s="1335"/>
      <c r="AN116" s="1335"/>
      <c r="AO116" s="1335"/>
      <c r="AP116" s="1335">
        <f>SUM(SUVAHAVUJ!$X$73+SUVAHAVUJ!$X$68)</f>
        <v>183216</v>
      </c>
      <c r="AQ116" s="1335"/>
      <c r="AR116" s="1335"/>
      <c r="AS116" s="1335"/>
      <c r="AT116" s="1335"/>
      <c r="AU116" s="1335"/>
      <c r="AV116" s="1335"/>
      <c r="AW116" s="393"/>
      <c r="BB116" s="395">
        <f>SUM(SUVAHAVUJ!$N$73+SUVAHAVUJ!$N$68)</f>
        <v>308314</v>
      </c>
      <c r="BC116" s="396"/>
      <c r="BD116" s="396">
        <f>SUM(SUVAHAVUJ!$X$73+SUVAHAVUJ!$X$68)</f>
        <v>183216</v>
      </c>
      <c r="BE116" s="396"/>
      <c r="BF116" s="396"/>
      <c r="BG116" s="396"/>
      <c r="BH116" s="396"/>
    </row>
    <row r="117" spans="1:60" s="391" customFormat="1" ht="30" customHeight="1" x14ac:dyDescent="0.25">
      <c r="A117" s="1333" t="s">
        <v>2353</v>
      </c>
      <c r="B117" s="1333"/>
      <c r="C117" s="1333"/>
      <c r="D117" s="1333"/>
      <c r="E117" s="1333"/>
      <c r="F117" s="1333"/>
      <c r="G117" s="1334" t="s">
        <v>2354</v>
      </c>
      <c r="H117" s="1334"/>
      <c r="I117" s="1334"/>
      <c r="J117" s="1334"/>
      <c r="K117" s="1334"/>
      <c r="L117" s="1334"/>
      <c r="M117" s="1334"/>
      <c r="N117" s="1334"/>
      <c r="O117" s="1334"/>
      <c r="P117" s="1334"/>
      <c r="Q117" s="1334"/>
      <c r="R117" s="1334"/>
      <c r="S117" s="1334"/>
      <c r="T117" s="1334"/>
      <c r="U117" s="1334"/>
      <c r="V117" s="1334"/>
      <c r="W117" s="1334"/>
      <c r="X117" s="1334"/>
      <c r="Y117" s="1334"/>
      <c r="Z117" s="1334"/>
      <c r="AA117" s="1334"/>
      <c r="AB117" s="1334"/>
      <c r="AC117" s="1334"/>
      <c r="AD117" s="1334"/>
      <c r="AE117" s="1334"/>
      <c r="AF117" s="1334"/>
      <c r="AG117" s="1334"/>
      <c r="AH117" s="1334"/>
      <c r="AI117" s="1336">
        <f>SUM(AI19)</f>
        <v>0</v>
      </c>
      <c r="AJ117" s="1336"/>
      <c r="AK117" s="1336"/>
      <c r="AL117" s="1336"/>
      <c r="AM117" s="1336"/>
      <c r="AN117" s="1336"/>
      <c r="AO117" s="1336"/>
      <c r="AP117" s="1336">
        <f>SUM(AP19)</f>
        <v>0</v>
      </c>
      <c r="AQ117" s="1336"/>
      <c r="AR117" s="1336"/>
      <c r="AS117" s="1336"/>
      <c r="AT117" s="1336"/>
      <c r="AU117" s="1336"/>
      <c r="AV117" s="1336"/>
      <c r="AW117" s="393"/>
      <c r="BB117" s="395">
        <f>SUM(AI117)</f>
        <v>0</v>
      </c>
      <c r="BC117" s="396"/>
      <c r="BD117" s="396">
        <f>$AP$117</f>
        <v>0</v>
      </c>
      <c r="BE117" s="396"/>
      <c r="BF117" s="396"/>
      <c r="BG117" s="396"/>
      <c r="BH117" s="396"/>
    </row>
    <row r="118" spans="1:60" s="391" customFormat="1" ht="44.25" customHeight="1" x14ac:dyDescent="0.25">
      <c r="A118" s="1333" t="s">
        <v>2355</v>
      </c>
      <c r="B118" s="1333"/>
      <c r="C118" s="1333"/>
      <c r="D118" s="1333"/>
      <c r="E118" s="1333"/>
      <c r="F118" s="1333"/>
      <c r="G118" s="1334" t="s">
        <v>2356</v>
      </c>
      <c r="H118" s="1334"/>
      <c r="I118" s="1334"/>
      <c r="J118" s="1334"/>
      <c r="K118" s="1334"/>
      <c r="L118" s="1334"/>
      <c r="M118" s="1334"/>
      <c r="N118" s="1334"/>
      <c r="O118" s="1334"/>
      <c r="P118" s="1334"/>
      <c r="Q118" s="1334"/>
      <c r="R118" s="1334"/>
      <c r="S118" s="1334"/>
      <c r="T118" s="1334"/>
      <c r="U118" s="1334"/>
      <c r="V118" s="1334"/>
      <c r="W118" s="1334"/>
      <c r="X118" s="1334"/>
      <c r="Y118" s="1334"/>
      <c r="Z118" s="1334"/>
      <c r="AA118" s="1334"/>
      <c r="AB118" s="1334"/>
      <c r="AC118" s="1334"/>
      <c r="AD118" s="1334"/>
      <c r="AE118" s="1334"/>
      <c r="AF118" s="1334"/>
      <c r="AG118" s="1334"/>
      <c r="AH118" s="1334"/>
      <c r="AI118" s="1335">
        <f>SUM(AI116+AI117)</f>
        <v>308314</v>
      </c>
      <c r="AJ118" s="1335"/>
      <c r="AK118" s="1335"/>
      <c r="AL118" s="1335"/>
      <c r="AM118" s="1335"/>
      <c r="AN118" s="1335"/>
      <c r="AO118" s="1335"/>
      <c r="AP118" s="1335">
        <f>SUM(AP116+AP117)</f>
        <v>183216</v>
      </c>
      <c r="AQ118" s="1335"/>
      <c r="AR118" s="1335"/>
      <c r="AS118" s="1335"/>
      <c r="AT118" s="1335"/>
      <c r="AU118" s="1335"/>
      <c r="AV118" s="1335"/>
      <c r="AW118" s="393"/>
      <c r="BB118" s="395">
        <f>SUM(BB116+BB117)</f>
        <v>308314</v>
      </c>
      <c r="BC118" s="396"/>
      <c r="BD118" s="395">
        <f>SUM(BD116+BD117)</f>
        <v>183216</v>
      </c>
      <c r="BE118" s="396"/>
      <c r="BF118" s="396"/>
      <c r="BG118" s="396"/>
      <c r="BH118" s="396"/>
    </row>
    <row r="119" spans="1:60" s="391" customFormat="1" ht="13.5" x14ac:dyDescent="0.25">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386"/>
      <c r="AT119" s="411"/>
      <c r="AU119" s="411"/>
      <c r="AV119" s="411"/>
      <c r="AW119" s="411"/>
      <c r="BB119" s="389"/>
    </row>
    <row r="120" spans="1:60" ht="0.75" customHeight="1" x14ac:dyDescent="0.25">
      <c r="AI120" s="1331">
        <f>SUM(AI116-AI115)</f>
        <v>125098</v>
      </c>
      <c r="AJ120" s="1332"/>
      <c r="AK120" s="1332"/>
      <c r="AL120" s="1332"/>
      <c r="AM120" s="1332"/>
      <c r="AN120" s="1332"/>
      <c r="AO120" s="1332"/>
      <c r="AP120" s="1331">
        <f>SUM(AP116-AP115)</f>
        <v>-48388</v>
      </c>
      <c r="AQ120" s="1332"/>
      <c r="AR120" s="1332"/>
      <c r="AS120" s="1332"/>
      <c r="AT120" s="1332"/>
      <c r="AU120" s="1332"/>
      <c r="AV120" s="1332"/>
      <c r="BB120" s="395">
        <f>SUM(BB116-BB115)</f>
        <v>125098</v>
      </c>
      <c r="BD120" s="395">
        <f>SUM(BD116-BD115)</f>
        <v>-48388</v>
      </c>
    </row>
    <row r="121" spans="1:60" ht="13.5" hidden="1" x14ac:dyDescent="0.25"/>
    <row r="122" spans="1:60" ht="13.5" hidden="1" x14ac:dyDescent="0.25">
      <c r="AI122" s="1331">
        <f>SUM(AI114-AI120)*-1</f>
        <v>0</v>
      </c>
      <c r="AJ122" s="1332"/>
      <c r="AK122" s="1332"/>
      <c r="AL122" s="1332"/>
      <c r="AM122" s="1332"/>
      <c r="AN122" s="1332"/>
      <c r="AO122" s="1332"/>
      <c r="AP122" s="1331">
        <f>SUM(AP114-AP120)*-1</f>
        <v>0</v>
      </c>
      <c r="AQ122" s="1332"/>
      <c r="AR122" s="1332"/>
      <c r="AS122" s="1332"/>
      <c r="AT122" s="1332"/>
      <c r="AU122" s="1332"/>
      <c r="AV122" s="1332"/>
      <c r="BB122" s="389">
        <f>SUM(BB114-BB120)*-1</f>
        <v>-6395</v>
      </c>
      <c r="BD122" s="389">
        <f>SUM(BD114-BD120)*-1</f>
        <v>-1</v>
      </c>
    </row>
    <row r="123" spans="1:60" ht="13.5" x14ac:dyDescent="0.25"/>
    <row r="124" spans="1:60" ht="13.5" x14ac:dyDescent="0.25"/>
    <row r="125" spans="1:60" ht="13.5" x14ac:dyDescent="0.25"/>
  </sheetData>
  <sheetProtection formatCells="0" formatColumns="0" formatRows="0" insertColumns="0" insertRows="0" deleteColumns="0" deleteRows="0" selectLockedCells="1" selectUnlockedCells="1"/>
  <mergeCells count="360">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&amp;R&amp;"Symbol,Obyčejné"&amp;9&amp;K00-046
&amp;"-,Obyčejné"Verlag Dashöfer, vydavateľstvo s.r.o.</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29</vt:i4>
      </vt:variant>
      <vt:variant>
        <vt:lpstr>Pomenované rozsahy</vt:lpstr>
      </vt:variant>
      <vt:variant>
        <vt:i4>19</vt:i4>
      </vt:variant>
    </vt:vector>
  </HeadingPairs>
  <TitlesOfParts>
    <vt:vector size="48" baseType="lpstr">
      <vt:lpstr>VstupHlavička</vt:lpstr>
      <vt:lpstr>Hlavicka</vt:lpstr>
      <vt:lpstr>hk2017</vt:lpstr>
      <vt:lpstr>hk2016</vt:lpstr>
      <vt:lpstr>Osnova</vt:lpstr>
      <vt:lpstr>ANALYTIKAVUJ</vt:lpstr>
      <vt:lpstr>poznamky 2017</vt:lpstr>
      <vt:lpstr>SUVAHAVUJ</vt:lpstr>
      <vt:lpstr>CASH FLOW DU n</vt:lpstr>
      <vt:lpstr>Tranformacia</vt:lpstr>
      <vt:lpstr>HL KNIHA VYPOC</vt:lpstr>
      <vt:lpstr>SKNACE</vt:lpstr>
      <vt:lpstr>PrekladHlav</vt:lpstr>
      <vt:lpstr>List1 (2)</vt:lpstr>
      <vt:lpstr>suvaha_p</vt:lpstr>
      <vt:lpstr>vykaz_p</vt:lpstr>
      <vt:lpstr>S 002</vt:lpstr>
      <vt:lpstr>S 003</vt:lpstr>
      <vt:lpstr>S 004</vt:lpstr>
      <vt:lpstr>S 005</vt:lpstr>
      <vt:lpstr>S 006</vt:lpstr>
      <vt:lpstr>S 007</vt:lpstr>
      <vt:lpstr>Hárok1</vt:lpstr>
      <vt:lpstr>Hárok2</vt:lpstr>
      <vt:lpstr>S 008</vt:lpstr>
      <vt:lpstr>S 009</vt:lpstr>
      <vt:lpstr>VZS 010</vt:lpstr>
      <vt:lpstr>VZP 011</vt:lpstr>
      <vt:lpstr>VZP 012</vt:lpstr>
      <vt:lpstr>'CASH FLOW DU n'!Oblasť_tlače</vt:lpstr>
      <vt:lpstr>'hk2016'!Oblasť_tlače</vt:lpstr>
      <vt:lpstr>'hk2017'!Oblasť_tlače</vt:lpstr>
      <vt:lpstr>Hlavicka!Oblasť_tlače</vt:lpstr>
      <vt:lpstr>'poznamky 2017'!Oblasť_tlače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Zuzana Stanová</cp:lastModifiedBy>
  <cp:lastPrinted>2018-03-27T06:18:06Z</cp:lastPrinted>
  <dcterms:created xsi:type="dcterms:W3CDTF">2017-11-23T14:51:47Z</dcterms:created>
  <dcterms:modified xsi:type="dcterms:W3CDTF">2018-03-28T12:42:05Z</dcterms:modified>
</cp:coreProperties>
</file>